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J:\MyDocuments\Checkout\"/>
    </mc:Choice>
  </mc:AlternateContent>
  <bookViews>
    <workbookView xWindow="-150" yWindow="-90" windowWidth="25350" windowHeight="6570" tabRatio="922"/>
  </bookViews>
  <sheets>
    <sheet name="General Info" sheetId="1" r:id="rId1"/>
    <sheet name="Checks" sheetId="121" r:id="rId2"/>
    <sheet name="Requirements" sheetId="39" r:id="rId3"/>
    <sheet name="DefCap" sheetId="56" r:id="rId4"/>
    <sheet name="DefCap-Provisioning" sheetId="118" r:id="rId5"/>
    <sheet name="DefCap-MI" sheetId="66" r:id="rId6"/>
    <sheet name="TLAC holdings" sheetId="103" r:id="rId7"/>
    <sheet name="TLAC" sheetId="92" r:id="rId8"/>
    <sheet name="Leverage Ratio" sheetId="32" r:id="rId9"/>
    <sheet name="Leverage Ratio additional" sheetId="100" r:id="rId10"/>
    <sheet name="LCR additional" sheetId="119" r:id="rId11"/>
    <sheet name="NSFR" sheetId="30" r:id="rId12"/>
    <sheet name="NSFR additional" sheetId="104" r:id="rId13"/>
    <sheet name="TB" sheetId="107" r:id="rId14"/>
    <sheet name="TB risk class" sheetId="120" r:id="rId15"/>
    <sheet name="TB IMA Backtesting-P&amp;L" sheetId="115" r:id="rId16"/>
    <sheet name="TB SA Current" sheetId="116" r:id="rId17"/>
    <sheet name="TB SA FRTB" sheetId="117" r:id="rId18"/>
    <sheet name="OpRisk" sheetId="106" state="hidden" r:id="rId19"/>
    <sheet name="Securitisation" sheetId="112" r:id="rId20"/>
    <sheet name="Sovereign exposures" sheetId="114" r:id="rId21"/>
    <sheet name="Survey" sheetId="102" state="hidden" r:id="rId22"/>
    <sheet name="Parameters" sheetId="20" r:id="rId23"/>
  </sheets>
  <definedNames>
    <definedName name="Accounting">Parameters!$D$138:$D$140</definedName>
    <definedName name="BankType">Parameters!$D$141:$D$143</definedName>
    <definedName name="BankTypeNumeric">Parameters!$C$144:$C$150</definedName>
    <definedName name="Basel12">Parameters!$D$136:$D$137</definedName>
    <definedName name="CCRnonCCOTC">Parameters!$D$301:$D$305</definedName>
    <definedName name="CCROTC">Parameters!$D$121:$D$123</definedName>
    <definedName name="CCRSFT">Parameters!$D$124:$D$127</definedName>
    <definedName name="CreditRisk">Parameters!$D$128:$D$129</definedName>
    <definedName name="CreditRiskEquity">Parameters!$D$130:$D$131</definedName>
    <definedName name="CRMApproach">Parameters!$D$293:$D$296</definedName>
    <definedName name="CurrencyMismatch">Parameters!$D$310:$D$311</definedName>
    <definedName name="Enforceability">Parameters!$D$378:$D$381</definedName>
    <definedName name="Group">Parameters!$D$116:$D$117</definedName>
    <definedName name="IndividualGroup">Parameters!$D$289:$D$290</definedName>
    <definedName name="Jurisdiction">Parameters!$D$312:$D$313</definedName>
    <definedName name="LeverageRatioPanelM">Parameters!$D$155:$D$159</definedName>
    <definedName name="LeverageRatioPanelMfrequency">Parameters!$D$160:$D$163</definedName>
    <definedName name="LRaPricing">Parameters!$D$386:$D$387</definedName>
    <definedName name="LRaServices">Parameters!$D$382:$D$383</definedName>
    <definedName name="MethodTradeExposures">Parameters!$D$297:$D$300</definedName>
    <definedName name="ObservedBestEstimates">Parameters!$D$291:$D$292</definedName>
    <definedName name="OpRisk">Parameters!$D$132:$D$135</definedName>
    <definedName name="_xlnm.Print_Area" localSheetId="1">Checks!$A$1:$I$39,Checks!$A$40:$O$103,Checks!$A$104:$L$135,Checks!$A$136:$N$183,Checks!$A$184:$AA$201</definedName>
    <definedName name="_xlnm.Print_Area" localSheetId="3">DefCap!$A$1:$G$123</definedName>
    <definedName name="_xlnm.Print_Area" localSheetId="5">'DefCap-MI'!$A$1:$AI$32</definedName>
    <definedName name="_xlnm.Print_Area" localSheetId="4">'DefCap-Provisioning'!$A$1:$K$124</definedName>
    <definedName name="_xlnm.Print_Area" localSheetId="0">'General Info'!$A$1:$K$119</definedName>
    <definedName name="_xlnm.Print_Area" localSheetId="10">'LCR additional'!$A$1:$M$9</definedName>
    <definedName name="_xlnm.Print_Area" localSheetId="8">'Leverage Ratio'!$A$1:$O$209</definedName>
    <definedName name="_xlnm.Print_Area" localSheetId="9">'Leverage Ratio additional'!$A$1:$U$262,'Leverage Ratio additional'!$A$263:$L$277,'Leverage Ratio additional'!$A$278:$I$305</definedName>
    <definedName name="_xlnm.Print_Area" localSheetId="11">NSFR!$A$1:$P$379</definedName>
    <definedName name="_xlnm.Print_Area" localSheetId="12">'NSFR additional'!$A$1:$M$68</definedName>
    <definedName name="_xlnm.Print_Area" localSheetId="22">Parameters!$A:$J</definedName>
    <definedName name="_xlnm.Print_Area" localSheetId="2">Requirements!$A$1:$I$48</definedName>
    <definedName name="_xlnm.Print_Area" localSheetId="19">Securitisation!$A$1:$O$51</definedName>
    <definedName name="_xlnm.Print_Area" localSheetId="20">'Sovereign exposures'!$A$1:$Q$21,'Sovereign exposures'!$A$22:$AD$67,'Sovereign exposures'!$A$68:$T$1048576</definedName>
    <definedName name="_xlnm.Print_Area" localSheetId="21">Survey!$A$1:$G$151</definedName>
    <definedName name="_xlnm.Print_Area" localSheetId="13">TB!$1:$349</definedName>
    <definedName name="_xlnm.Print_Area" localSheetId="15">'TB IMA Backtesting-P&amp;L'!$A$1:$ER$732</definedName>
    <definedName name="_xlnm.Print_Area" localSheetId="14">'TB risk class'!$A$1:$P$36,'TB risk class'!$A$37:$EM$79,'TB risk class'!$A$80:$G$94,'TB risk class'!$A$95:$AU$120,'TB risk class'!$A$121:$G$135,'TB risk class'!$A$136:$AV$170,'TB risk class'!$A$171:$G$185,'TB risk class'!$A$186:$AQ$204,'TB risk class'!$A$205:$G$219,'TB risk class'!$A$220:$AV$255,'TB risk class'!$A$256:$AC$303,'TB risk class'!$A$304:$G$318</definedName>
    <definedName name="_xlnm.Print_Area" localSheetId="16">'TB SA Current'!$A$1:$G$64</definedName>
    <definedName name="_xlnm.Print_Area" localSheetId="17">'TB SA FRTB'!$A:$N</definedName>
    <definedName name="_xlnm.Print_Area" localSheetId="7">TLAC!$A$1:$E$32</definedName>
    <definedName name="_xlnm.Print_Area" localSheetId="6">'TLAC holdings'!$A$1:$G$8</definedName>
    <definedName name="_xlnm.Print_Titles" localSheetId="1">Checks!$1:$1</definedName>
    <definedName name="_xlnm.Print_Titles" localSheetId="0">'General Info'!$A:$B</definedName>
    <definedName name="_xlnm.Print_Titles" localSheetId="22">Parameters!$1:$1</definedName>
    <definedName name="_xlnm.Print_Titles" localSheetId="2">Requirements!$A:$B</definedName>
    <definedName name="_xlnm.Print_Titles" localSheetId="20">'Sovereign exposures'!$A:$C</definedName>
    <definedName name="_xlnm.Print_Titles" localSheetId="13">TB!$A:$E</definedName>
    <definedName name="_xlnm.Print_Titles" localSheetId="15">'TB IMA Backtesting-P&amp;L'!$B:$C</definedName>
    <definedName name="_xlnm.Print_Titles" localSheetId="14">'TB risk class'!$A:$E</definedName>
    <definedName name="QNumeric100">Parameters!$C$186:$C$285</definedName>
    <definedName name="QNumeric11">Parameters!$C$186:$C$196</definedName>
    <definedName name="QNumeric14">Parameters!$C$186:$C$199</definedName>
    <definedName name="QNumeric3">Parameters!$C$186:$C$188</definedName>
    <definedName name="QNumeric5">Parameters!$C$186:$C$190</definedName>
    <definedName name="QNumeric6">Parameters!$C$186:$C$191</definedName>
    <definedName name="QNumeric7">Parameters!$C$186:$C$192</definedName>
    <definedName name="QNumeric9">Parameters!$C$186:$C$194</definedName>
    <definedName name="QNumericP10">Parameters!$D$331:$D$341</definedName>
    <definedName name="QNumericZ10">Parameters!$C$185:$C$195</definedName>
    <definedName name="QNumericZ100">Parameters!$C$185:$C$285</definedName>
    <definedName name="RegDesks">Parameters!$D$164:$D$184</definedName>
    <definedName name="SACCRCEM">Parameters!$D$297:$D$298</definedName>
    <definedName name="SlottingUsage">Parameters!$D$306:$D$309</definedName>
    <definedName name="SovereignEntity">Parameters!$D$388:$D$392</definedName>
    <definedName name="SovereignJurisdiction">Parameters!$D$393:$D$423</definedName>
    <definedName name="SovereignRatingBucket">Parameters!$D$424:$D$429</definedName>
    <definedName name="SurveyIncDecSame">Parameters!$D$328:$D$330</definedName>
    <definedName name="UnitT">Parameters!$E$118:$F$120</definedName>
    <definedName name="UnitW">Parameters!$D$118:$D$120</definedName>
    <definedName name="YesNo">Parameters!$D$113:$D$114</definedName>
    <definedName name="YesNoDontKnow">Parameters!$D$112:$D$114</definedName>
    <definedName name="YesNoNA">Parameters!$D$113:$D$115</definedName>
    <definedName name="Z_15489521_78C1_4B59_8BC9_AACD7EBC6362_.wvu.PrintArea" localSheetId="1" hidden="1">Checks!$A$1:$N$201</definedName>
    <definedName name="Z_15489521_78C1_4B59_8BC9_AACD7EBC6362_.wvu.PrintArea" localSheetId="3" hidden="1">DefCap!#REF!</definedName>
    <definedName name="Z_15489521_78C1_4B59_8BC9_AACD7EBC6362_.wvu.PrintArea" localSheetId="5" hidden="1">'DefCap-MI'!#REF!</definedName>
    <definedName name="Z_15489521_78C1_4B59_8BC9_AACD7EBC6362_.wvu.PrintArea" localSheetId="8" hidden="1">'Leverage Ratio'!#REF!</definedName>
    <definedName name="Z_15489521_78C1_4B59_8BC9_AACD7EBC6362_.wvu.PrintArea" localSheetId="9" hidden="1">'Leverage Ratio additional'!#REF!</definedName>
    <definedName name="Z_15489521_78C1_4B59_8BC9_AACD7EBC6362_.wvu.PrintArea" localSheetId="11" hidden="1">NSFR!#REF!</definedName>
    <definedName name="Z_15489521_78C1_4B59_8BC9_AACD7EBC6362_.wvu.PrintArea" localSheetId="2" hidden="1">Requirements!$A$1:$C$48,Requirements!#REF!</definedName>
    <definedName name="Z_15489521_78C1_4B59_8BC9_AACD7EBC6362_.wvu.PrintTitles" localSheetId="1" hidden="1">Checks!$1:$1</definedName>
    <definedName name="Z_15489521_78C1_4B59_8BC9_AACD7EBC6362_.wvu.PrintTitles" localSheetId="3" hidden="1">DefCap!#REF!</definedName>
    <definedName name="Z_15489521_78C1_4B59_8BC9_AACD7EBC6362_.wvu.PrintTitles" localSheetId="5" hidden="1">'DefCap-MI'!#REF!</definedName>
    <definedName name="Z_15489521_78C1_4B59_8BC9_AACD7EBC6362_.wvu.PrintTitles" localSheetId="8" hidden="1">'Leverage Ratio'!#REF!</definedName>
    <definedName name="Z_15489521_78C1_4B59_8BC9_AACD7EBC6362_.wvu.PrintTitles" localSheetId="9" hidden="1">'Leverage Ratio additional'!#REF!</definedName>
    <definedName name="Z_15489521_78C1_4B59_8BC9_AACD7EBC6362_.wvu.PrintTitles" localSheetId="2" hidden="1">Requirements!$A:$B</definedName>
    <definedName name="Z_3D2E4C4C_55B0_42AD_9B20_28C028F4BEE7_.wvu.Cols" localSheetId="1" hidden="1">Checks!$X:$XFD</definedName>
    <definedName name="Z_3D2E4C4C_55B0_42AD_9B20_28C028F4BEE7_.wvu.Cols" localSheetId="3" hidden="1">DefCap!$H:$XFD</definedName>
    <definedName name="Z_3D2E4C4C_55B0_42AD_9B20_28C028F4BEE7_.wvu.Cols" localSheetId="5" hidden="1">'DefCap-MI'!$AJ:$XFD</definedName>
    <definedName name="Z_3D2E4C4C_55B0_42AD_9B20_28C028F4BEE7_.wvu.Cols" localSheetId="0" hidden="1">'General Info'!#REF!</definedName>
    <definedName name="Z_3D2E4C4C_55B0_42AD_9B20_28C028F4BEE7_.wvu.Cols" localSheetId="8" hidden="1">'Leverage Ratio'!$P:$XFD</definedName>
    <definedName name="Z_3D2E4C4C_55B0_42AD_9B20_28C028F4BEE7_.wvu.Cols" localSheetId="9" hidden="1">'Leverage Ratio additional'!$V:$XFD</definedName>
    <definedName name="Z_3D2E4C4C_55B0_42AD_9B20_28C028F4BEE7_.wvu.Cols" localSheetId="11" hidden="1">NSFR!$Q:$XFD</definedName>
    <definedName name="Z_3D2E4C4C_55B0_42AD_9B20_28C028F4BEE7_.wvu.Cols" localSheetId="22" hidden="1">Parameters!$K:$XFD</definedName>
    <definedName name="Z_3D2E4C4C_55B0_42AD_9B20_28C028F4BEE7_.wvu.Cols" localSheetId="2" hidden="1">Requirements!$J:$XFD</definedName>
    <definedName name="Z_3D2E4C4C_55B0_42AD_9B20_28C028F4BEE7_.wvu.Cols" localSheetId="21" hidden="1">Survey!$H:$XFD</definedName>
    <definedName name="Z_3D2E4C4C_55B0_42AD_9B20_28C028F4BEE7_.wvu.Cols" localSheetId="15" hidden="1">'TB IMA Backtesting-P&amp;L'!$ES:$XFD</definedName>
    <definedName name="Z_3D2E4C4C_55B0_42AD_9B20_28C028F4BEE7_.wvu.Cols" localSheetId="16" hidden="1">'TB SA Current'!$H:$XFD</definedName>
    <definedName name="Z_3D2E4C4C_55B0_42AD_9B20_28C028F4BEE7_.wvu.Cols" localSheetId="17" hidden="1">'TB SA FRTB'!$O:$XFD</definedName>
    <definedName name="Z_3D2E4C4C_55B0_42AD_9B20_28C028F4BEE7_.wvu.Cols" localSheetId="7" hidden="1">TLAC!$F:$XFD</definedName>
    <definedName name="Z_3D2E4C4C_55B0_42AD_9B20_28C028F4BEE7_.wvu.Cols" localSheetId="6" hidden="1">'TLAC holdings'!$H:$XFD</definedName>
    <definedName name="Z_3D2E4C4C_55B0_42AD_9B20_28C028F4BEE7_.wvu.PrintArea" localSheetId="1" hidden="1">Checks!$A:$W</definedName>
    <definedName name="Z_3D2E4C4C_55B0_42AD_9B20_28C028F4BEE7_.wvu.PrintArea" localSheetId="3" hidden="1">DefCap!$A$1:$G$123</definedName>
    <definedName name="Z_3D2E4C4C_55B0_42AD_9B20_28C028F4BEE7_.wvu.PrintArea" localSheetId="5" hidden="1">'DefCap-MI'!$A$1:$AI$32</definedName>
    <definedName name="Z_3D2E4C4C_55B0_42AD_9B20_28C028F4BEE7_.wvu.PrintArea" localSheetId="0" hidden="1">'General Info'!$A$1:$K$119</definedName>
    <definedName name="Z_3D2E4C4C_55B0_42AD_9B20_28C028F4BEE7_.wvu.PrintArea" localSheetId="8" hidden="1">'Leverage Ratio'!$A$1:$O$209</definedName>
    <definedName name="Z_3D2E4C4C_55B0_42AD_9B20_28C028F4BEE7_.wvu.PrintArea" localSheetId="9" hidden="1">'Leverage Ratio additional'!$A$1:$U$277</definedName>
    <definedName name="Z_3D2E4C4C_55B0_42AD_9B20_28C028F4BEE7_.wvu.PrintArea" localSheetId="11" hidden="1">NSFR!$A$1:$P$379</definedName>
    <definedName name="Z_3D2E4C4C_55B0_42AD_9B20_28C028F4BEE7_.wvu.PrintArea" localSheetId="22" hidden="1">Parameters!$A:$J</definedName>
    <definedName name="Z_3D2E4C4C_55B0_42AD_9B20_28C028F4BEE7_.wvu.PrintArea" localSheetId="2" hidden="1">Requirements!$A$1:$I$48</definedName>
    <definedName name="Z_3D2E4C4C_55B0_42AD_9B20_28C028F4BEE7_.wvu.PrintArea" localSheetId="21" hidden="1">Survey!$A$1:$G$151</definedName>
    <definedName name="Z_3D2E4C4C_55B0_42AD_9B20_28C028F4BEE7_.wvu.PrintArea" localSheetId="13" hidden="1">TB!$A$1:$H$129,TB!#REF!,TB!$A$247:$E$349</definedName>
    <definedName name="Z_3D2E4C4C_55B0_42AD_9B20_28C028F4BEE7_.wvu.PrintArea" localSheetId="15" hidden="1">'TB IMA Backtesting-P&amp;L'!$A$1:$ER$732</definedName>
    <definedName name="Z_3D2E4C4C_55B0_42AD_9B20_28C028F4BEE7_.wvu.PrintArea" localSheetId="16" hidden="1">'TB SA Current'!$A$1:$G$64</definedName>
    <definedName name="Z_3D2E4C4C_55B0_42AD_9B20_28C028F4BEE7_.wvu.PrintArea" localSheetId="17" hidden="1">'TB SA FRTB'!$A$1:$M$129,'TB SA FRTB'!$A$130:$M$134,'TB SA FRTB'!$A$135:$N$177</definedName>
    <definedName name="Z_3D2E4C4C_55B0_42AD_9B20_28C028F4BEE7_.wvu.PrintArea" localSheetId="7" hidden="1">TLAC!$A$1:$E$32</definedName>
    <definedName name="Z_3D2E4C4C_55B0_42AD_9B20_28C028F4BEE7_.wvu.PrintArea" localSheetId="6" hidden="1">'TLAC holdings'!$A$1:$G$8</definedName>
    <definedName name="Z_3D2E4C4C_55B0_42AD_9B20_28C028F4BEE7_.wvu.PrintTitles" localSheetId="1" hidden="1">Checks!$1:$1</definedName>
    <definedName name="Z_3D2E4C4C_55B0_42AD_9B20_28C028F4BEE7_.wvu.PrintTitles" localSheetId="0" hidden="1">'General Info'!$A:$B</definedName>
    <definedName name="Z_3D2E4C4C_55B0_42AD_9B20_28C028F4BEE7_.wvu.PrintTitles" localSheetId="22" hidden="1">Parameters!$1:$1</definedName>
    <definedName name="Z_3D2E4C4C_55B0_42AD_9B20_28C028F4BEE7_.wvu.PrintTitles" localSheetId="2" hidden="1">Requirements!$A:$B</definedName>
    <definedName name="Z_3D2E4C4C_55B0_42AD_9B20_28C028F4BEE7_.wvu.PrintTitles" localSheetId="21" hidden="1">Survey!$C:$C,Survey!#REF!</definedName>
    <definedName name="Z_3D2E4C4C_55B0_42AD_9B20_28C028F4BEE7_.wvu.PrintTitles" localSheetId="15" hidden="1">'TB IMA Backtesting-P&amp;L'!$B:$C</definedName>
    <definedName name="Z_3D2E4C4C_55B0_42AD_9B20_28C028F4BEE7_.wvu.Rows" localSheetId="1" hidden="1">Checks!$202:$1048576</definedName>
    <definedName name="Z_3D2E4C4C_55B0_42AD_9B20_28C028F4BEE7_.wvu.Rows" localSheetId="3" hidden="1">DefCap!$124:$1048576</definedName>
    <definedName name="Z_3D2E4C4C_55B0_42AD_9B20_28C028F4BEE7_.wvu.Rows" localSheetId="5" hidden="1">'DefCap-MI'!$33:$1048576</definedName>
    <definedName name="Z_3D2E4C4C_55B0_42AD_9B20_28C028F4BEE7_.wvu.Rows" localSheetId="0" hidden="1">'General Info'!$136:$1048576,'General Info'!$120:$135</definedName>
    <definedName name="Z_3D2E4C4C_55B0_42AD_9B20_28C028F4BEE7_.wvu.Rows" localSheetId="8" hidden="1">'Leverage Ratio'!$222:$1048576,'Leverage Ratio'!$220:$221</definedName>
    <definedName name="Z_3D2E4C4C_55B0_42AD_9B20_28C028F4BEE7_.wvu.Rows" localSheetId="9" hidden="1">'Leverage Ratio additional'!$526:$1048576,'Leverage Ratio additional'!$11:$11,'Leverage Ratio additional'!$278:$525</definedName>
    <definedName name="Z_3D2E4C4C_55B0_42AD_9B20_28C028F4BEE7_.wvu.Rows" localSheetId="11" hidden="1">NSFR!$384:$1048576,NSFR!$380:$383</definedName>
    <definedName name="Z_3D2E4C4C_55B0_42AD_9B20_28C028F4BEE7_.wvu.Rows" localSheetId="22" hidden="1">Parameters!$446:$1048576,Parameters!$425:$445</definedName>
    <definedName name="Z_3D2E4C4C_55B0_42AD_9B20_28C028F4BEE7_.wvu.Rows" localSheetId="2" hidden="1">Requirements!$49:$1048576</definedName>
    <definedName name="Z_3D2E4C4C_55B0_42AD_9B20_28C028F4BEE7_.wvu.Rows" localSheetId="21" hidden="1">Survey!$152:$1048576</definedName>
    <definedName name="Z_3D2E4C4C_55B0_42AD_9B20_28C028F4BEE7_.wvu.Rows" localSheetId="15" hidden="1">'TB IMA Backtesting-P&amp;L'!$1044:$1048576,'TB IMA Backtesting-P&amp;L'!$733:$837</definedName>
    <definedName name="Z_3D2E4C4C_55B0_42AD_9B20_28C028F4BEE7_.wvu.Rows" localSheetId="16" hidden="1">'TB SA Current'!$152:$1048576,'TB SA Current'!$65:$151</definedName>
    <definedName name="Z_3D2E4C4C_55B0_42AD_9B20_28C028F4BEE7_.wvu.Rows" localSheetId="17" hidden="1">'TB SA FRTB'!$597:$1048576,'TB SA FRTB'!$156:$457</definedName>
    <definedName name="Z_3D2E4C4C_55B0_42AD_9B20_28C028F4BEE7_.wvu.Rows" localSheetId="7" hidden="1">TLAC!$39:$1048576,TLAC!$33:$38</definedName>
    <definedName name="Z_3D2E4C4C_55B0_42AD_9B20_28C028F4BEE7_.wvu.Rows" localSheetId="6" hidden="1">'TLAC holdings'!$15:$1048576,'TLAC holdings'!$9:$14</definedName>
    <definedName name="Z_53E8D147_A870_4F3F_BF63_24587CEF7636_.wvu.PrintArea" localSheetId="1" hidden="1">Checks!$A$1:$N$201</definedName>
    <definedName name="Z_53E8D147_A870_4F3F_BF63_24587CEF7636_.wvu.PrintArea" localSheetId="3" hidden="1">DefCap!#REF!</definedName>
    <definedName name="Z_53E8D147_A870_4F3F_BF63_24587CEF7636_.wvu.PrintArea" localSheetId="5" hidden="1">'DefCap-MI'!#REF!</definedName>
    <definedName name="Z_53E8D147_A870_4F3F_BF63_24587CEF7636_.wvu.PrintArea" localSheetId="8" hidden="1">'Leverage Ratio'!#REF!</definedName>
    <definedName name="Z_53E8D147_A870_4F3F_BF63_24587CEF7636_.wvu.PrintArea" localSheetId="9" hidden="1">'Leverage Ratio additional'!#REF!</definedName>
    <definedName name="Z_53E8D147_A870_4F3F_BF63_24587CEF7636_.wvu.PrintArea" localSheetId="11" hidden="1">NSFR!#REF!</definedName>
    <definedName name="Z_53E8D147_A870_4F3F_BF63_24587CEF7636_.wvu.PrintArea" localSheetId="2" hidden="1">Requirements!$A$1:$C$48,Requirements!#REF!</definedName>
    <definedName name="Z_53E8D147_A870_4F3F_BF63_24587CEF7636_.wvu.PrintTitles" localSheetId="1" hidden="1">Checks!$1:$1</definedName>
    <definedName name="Z_53E8D147_A870_4F3F_BF63_24587CEF7636_.wvu.PrintTitles" localSheetId="3" hidden="1">DefCap!#REF!</definedName>
    <definedName name="Z_53E8D147_A870_4F3F_BF63_24587CEF7636_.wvu.PrintTitles" localSheetId="5" hidden="1">'DefCap-MI'!#REF!</definedName>
    <definedName name="Z_53E8D147_A870_4F3F_BF63_24587CEF7636_.wvu.PrintTitles" localSheetId="8" hidden="1">'Leverage Ratio'!#REF!</definedName>
    <definedName name="Z_53E8D147_A870_4F3F_BF63_24587CEF7636_.wvu.PrintTitles" localSheetId="9" hidden="1">'Leverage Ratio additional'!#REF!</definedName>
    <definedName name="Z_53E8D147_A870_4F3F_BF63_24587CEF7636_.wvu.PrintTitles" localSheetId="11" hidden="1">NSFR!#REF!</definedName>
    <definedName name="Z_53E8D147_A870_4F3F_BF63_24587CEF7636_.wvu.PrintTitles" localSheetId="2" hidden="1">Requirements!$A:$B</definedName>
    <definedName name="Z_7608A575_AD39_4DFE_B654_965E0A886A86_.wvu.PrintArea" localSheetId="1" hidden="1">Checks!$A$1:$N$201</definedName>
    <definedName name="Z_7608A575_AD39_4DFE_B654_965E0A886A86_.wvu.PrintArea" localSheetId="3" hidden="1">DefCap!#REF!</definedName>
    <definedName name="Z_7608A575_AD39_4DFE_B654_965E0A886A86_.wvu.PrintArea" localSheetId="5" hidden="1">'DefCap-MI'!#REF!</definedName>
    <definedName name="Z_7608A575_AD39_4DFE_B654_965E0A886A86_.wvu.PrintArea" localSheetId="8" hidden="1">'Leverage Ratio'!#REF!</definedName>
    <definedName name="Z_7608A575_AD39_4DFE_B654_965E0A886A86_.wvu.PrintArea" localSheetId="9" hidden="1">'Leverage Ratio additional'!#REF!</definedName>
    <definedName name="Z_7608A575_AD39_4DFE_B654_965E0A886A86_.wvu.PrintArea" localSheetId="11" hidden="1">NSFR!#REF!</definedName>
    <definedName name="Z_7608A575_AD39_4DFE_B654_965E0A886A86_.wvu.PrintArea" localSheetId="2" hidden="1">Requirements!$A$1:$C$48,Requirements!#REF!</definedName>
    <definedName name="Z_7608A575_AD39_4DFE_B654_965E0A886A86_.wvu.PrintTitles" localSheetId="1" hidden="1">Checks!$1:$1</definedName>
    <definedName name="Z_7608A575_AD39_4DFE_B654_965E0A886A86_.wvu.PrintTitles" localSheetId="3" hidden="1">DefCap!#REF!</definedName>
    <definedName name="Z_7608A575_AD39_4DFE_B654_965E0A886A86_.wvu.PrintTitles" localSheetId="5" hidden="1">'DefCap-MI'!#REF!</definedName>
    <definedName name="Z_7608A575_AD39_4DFE_B654_965E0A886A86_.wvu.PrintTitles" localSheetId="8" hidden="1">'Leverage Ratio'!#REF!</definedName>
    <definedName name="Z_7608A575_AD39_4DFE_B654_965E0A886A86_.wvu.PrintTitles" localSheetId="9" hidden="1">'Leverage Ratio additional'!#REF!</definedName>
    <definedName name="Z_7608A575_AD39_4DFE_B654_965E0A886A86_.wvu.PrintTitles" localSheetId="2" hidden="1">Requirements!$A:$B</definedName>
  </definedNames>
  <calcPr calcId="152511"/>
  <customWorkbookViews>
    <customWorkbookView name="Chonco, SThembiso Protus - Personal View" guid="{3D2E4C4C-55B0-42AD-9B20-28C028F4BEE7}" mergeInterval="0" personalView="1" maximized="1" xWindow="-8" yWindow="-8" windowWidth="1696" windowHeight="1026" tabRatio="922" activeSheetId="81"/>
  </customWorkbookViews>
</workbook>
</file>

<file path=xl/calcChain.xml><?xml version="1.0" encoding="utf-8"?>
<calcChain xmlns="http://schemas.openxmlformats.org/spreadsheetml/2006/main">
  <c r="G9" i="120" l="1"/>
  <c r="H14" i="107" l="1"/>
  <c r="H129" i="107" l="1"/>
  <c r="H128" i="107"/>
  <c r="H127" i="107"/>
  <c r="H126" i="107"/>
  <c r="H125" i="107"/>
  <c r="H124" i="107"/>
  <c r="H123" i="107"/>
  <c r="H121" i="107"/>
  <c r="H120" i="107"/>
  <c r="H119" i="107"/>
  <c r="H118" i="107"/>
  <c r="H117" i="107"/>
  <c r="H115" i="107"/>
  <c r="H114" i="107"/>
  <c r="H113" i="107"/>
  <c r="H112" i="107"/>
  <c r="H111" i="107"/>
  <c r="H54" i="107"/>
  <c r="H53" i="107"/>
  <c r="H52" i="107"/>
  <c r="H50" i="107"/>
  <c r="H48" i="107"/>
  <c r="H47" i="107"/>
  <c r="B23" i="107" l="1"/>
  <c r="H10" i="107"/>
  <c r="G31" i="118" l="1"/>
  <c r="J63" i="118"/>
  <c r="J62" i="118"/>
  <c r="J61" i="118"/>
  <c r="J60" i="118"/>
  <c r="J59" i="118"/>
  <c r="J58" i="118"/>
  <c r="J57" i="118"/>
  <c r="J56" i="118"/>
  <c r="J55" i="118"/>
  <c r="J54" i="118"/>
  <c r="J53" i="118"/>
  <c r="J52" i="118"/>
  <c r="J51" i="118"/>
  <c r="F32" i="118"/>
  <c r="E32" i="118"/>
  <c r="D32" i="118"/>
  <c r="F12" i="120" l="1"/>
  <c r="F11" i="120"/>
  <c r="F10" i="120"/>
  <c r="F9" i="120"/>
  <c r="F8" i="120"/>
  <c r="F7" i="120"/>
  <c r="D31" i="92" l="1"/>
  <c r="C31" i="92"/>
  <c r="D21" i="92" l="1"/>
  <c r="D25" i="92" s="1"/>
  <c r="C21" i="92"/>
  <c r="C25" i="92" s="1"/>
  <c r="O158" i="121" l="1"/>
  <c r="O137" i="121"/>
  <c r="G200" i="121"/>
  <c r="E200" i="121"/>
  <c r="C200" i="121"/>
  <c r="Q199" i="121"/>
  <c r="P199" i="121"/>
  <c r="O199" i="121"/>
  <c r="N199" i="121"/>
  <c r="M199" i="121"/>
  <c r="L199" i="121"/>
  <c r="K199" i="121"/>
  <c r="J199" i="121"/>
  <c r="I199" i="121"/>
  <c r="H199" i="121"/>
  <c r="G199" i="121"/>
  <c r="F199" i="121"/>
  <c r="E199" i="121"/>
  <c r="D199" i="121"/>
  <c r="C199" i="121"/>
  <c r="Q198" i="121"/>
  <c r="P198" i="121"/>
  <c r="O198" i="121"/>
  <c r="N198" i="121"/>
  <c r="M198" i="121"/>
  <c r="L198" i="121"/>
  <c r="K198" i="121"/>
  <c r="J198" i="121"/>
  <c r="I198" i="121"/>
  <c r="H198" i="121"/>
  <c r="G198" i="121"/>
  <c r="F198" i="121"/>
  <c r="E198" i="121"/>
  <c r="D198" i="121"/>
  <c r="C198" i="121"/>
  <c r="Q197" i="121"/>
  <c r="P197" i="121"/>
  <c r="O197" i="121"/>
  <c r="N197" i="121"/>
  <c r="M197" i="121"/>
  <c r="L197" i="121"/>
  <c r="K197" i="121"/>
  <c r="J197" i="121"/>
  <c r="I197" i="121"/>
  <c r="H197" i="121"/>
  <c r="G197" i="121"/>
  <c r="F197" i="121"/>
  <c r="E197" i="121"/>
  <c r="D197" i="121"/>
  <c r="C197" i="121"/>
  <c r="Q196" i="121"/>
  <c r="P196" i="121"/>
  <c r="O196" i="121"/>
  <c r="N196" i="121"/>
  <c r="M196" i="121"/>
  <c r="L196" i="121"/>
  <c r="K196" i="121"/>
  <c r="J196" i="121"/>
  <c r="I196" i="121"/>
  <c r="H196" i="121"/>
  <c r="G196" i="121"/>
  <c r="F196" i="121"/>
  <c r="E196" i="121"/>
  <c r="D196" i="121"/>
  <c r="C196" i="121"/>
  <c r="Q195" i="121"/>
  <c r="P195" i="121"/>
  <c r="O195" i="121"/>
  <c r="N195" i="121"/>
  <c r="M195" i="121"/>
  <c r="L195" i="121"/>
  <c r="K195" i="121"/>
  <c r="J195" i="121"/>
  <c r="I195" i="121"/>
  <c r="H195" i="121"/>
  <c r="G195" i="121"/>
  <c r="F195" i="121"/>
  <c r="E195" i="121"/>
  <c r="D195" i="121"/>
  <c r="C195" i="121"/>
  <c r="Q194" i="121"/>
  <c r="P194" i="121"/>
  <c r="O194" i="121"/>
  <c r="N194" i="121"/>
  <c r="M194" i="121"/>
  <c r="L194" i="121"/>
  <c r="K194" i="121"/>
  <c r="J194" i="121"/>
  <c r="I194" i="121"/>
  <c r="H194" i="121"/>
  <c r="G194" i="121"/>
  <c r="F194" i="121"/>
  <c r="E194" i="121"/>
  <c r="D194" i="121"/>
  <c r="C194" i="121"/>
  <c r="Q193" i="121"/>
  <c r="P193" i="121"/>
  <c r="O193" i="121"/>
  <c r="N193" i="121"/>
  <c r="M193" i="121"/>
  <c r="L193" i="121"/>
  <c r="K193" i="121"/>
  <c r="J193" i="121"/>
  <c r="I193" i="121"/>
  <c r="H193" i="121"/>
  <c r="G193" i="121"/>
  <c r="F193" i="121"/>
  <c r="E193" i="121"/>
  <c r="D193" i="121"/>
  <c r="C193" i="121"/>
  <c r="AA192" i="121"/>
  <c r="Z192" i="121"/>
  <c r="Y192" i="121"/>
  <c r="X192" i="121"/>
  <c r="W192" i="121"/>
  <c r="V192" i="121"/>
  <c r="U192" i="121"/>
  <c r="T192" i="121"/>
  <c r="S192" i="121"/>
  <c r="R192" i="121"/>
  <c r="Q192" i="121"/>
  <c r="P192" i="121"/>
  <c r="O192" i="121"/>
  <c r="N192" i="121"/>
  <c r="M192" i="121"/>
  <c r="L192" i="121"/>
  <c r="K192" i="121"/>
  <c r="J192" i="121"/>
  <c r="I192" i="121"/>
  <c r="H192" i="121"/>
  <c r="G192" i="121"/>
  <c r="F192" i="121"/>
  <c r="E192" i="121"/>
  <c r="D192" i="121"/>
  <c r="C192" i="121"/>
  <c r="AA191" i="121"/>
  <c r="Z191" i="121"/>
  <c r="Y191" i="121"/>
  <c r="X191" i="121"/>
  <c r="W191" i="121"/>
  <c r="V191" i="121"/>
  <c r="U191" i="121"/>
  <c r="T191" i="121"/>
  <c r="S191" i="121"/>
  <c r="R191" i="121"/>
  <c r="Q191" i="121"/>
  <c r="P191" i="121"/>
  <c r="O191" i="121"/>
  <c r="N191" i="121"/>
  <c r="M191" i="121"/>
  <c r="L191" i="121"/>
  <c r="K191" i="121"/>
  <c r="J191" i="121"/>
  <c r="I191" i="121"/>
  <c r="H191" i="121"/>
  <c r="G191" i="121"/>
  <c r="F191" i="121"/>
  <c r="E191" i="121"/>
  <c r="D191" i="121"/>
  <c r="C191" i="121"/>
  <c r="AA190" i="121"/>
  <c r="Z190" i="121"/>
  <c r="Y190" i="121"/>
  <c r="X190" i="121"/>
  <c r="W190" i="121"/>
  <c r="V190" i="121"/>
  <c r="U190" i="121"/>
  <c r="T190" i="121"/>
  <c r="S190" i="121"/>
  <c r="R190" i="121"/>
  <c r="Q190" i="121"/>
  <c r="P190" i="121"/>
  <c r="O190" i="121"/>
  <c r="N190" i="121"/>
  <c r="M190" i="121"/>
  <c r="L190" i="121"/>
  <c r="K190" i="121"/>
  <c r="J190" i="121"/>
  <c r="I190" i="121"/>
  <c r="H190" i="121"/>
  <c r="G190" i="121"/>
  <c r="F190" i="121"/>
  <c r="E190" i="121"/>
  <c r="D190" i="121"/>
  <c r="C190" i="121"/>
  <c r="AA189" i="121"/>
  <c r="Z189" i="121"/>
  <c r="Y189" i="121"/>
  <c r="X189" i="121"/>
  <c r="W189" i="121"/>
  <c r="V189" i="121"/>
  <c r="U189" i="121"/>
  <c r="T189" i="121"/>
  <c r="S189" i="121"/>
  <c r="R189" i="121"/>
  <c r="Q189" i="121"/>
  <c r="P189" i="121"/>
  <c r="O189" i="121"/>
  <c r="N189" i="121"/>
  <c r="M189" i="121"/>
  <c r="L189" i="121"/>
  <c r="K189" i="121"/>
  <c r="J189" i="121"/>
  <c r="I189" i="121"/>
  <c r="H189" i="121"/>
  <c r="G189" i="121"/>
  <c r="F189" i="121"/>
  <c r="E189" i="121"/>
  <c r="D189" i="121"/>
  <c r="C189" i="121"/>
  <c r="AA188" i="121"/>
  <c r="Z188" i="121"/>
  <c r="Y188" i="121"/>
  <c r="X188" i="121"/>
  <c r="W188" i="121"/>
  <c r="V188" i="121"/>
  <c r="U188" i="121"/>
  <c r="T188" i="121"/>
  <c r="S188" i="121"/>
  <c r="R188" i="121"/>
  <c r="Q188" i="121"/>
  <c r="P188" i="121"/>
  <c r="O188" i="121"/>
  <c r="N188" i="121"/>
  <c r="M188" i="121"/>
  <c r="L188" i="121"/>
  <c r="K188" i="121"/>
  <c r="J188" i="121"/>
  <c r="I188" i="121"/>
  <c r="H188" i="121"/>
  <c r="G188" i="121"/>
  <c r="F188" i="121"/>
  <c r="E188" i="121"/>
  <c r="D188" i="121"/>
  <c r="C188" i="121"/>
  <c r="AA187" i="121"/>
  <c r="Z187" i="121"/>
  <c r="Y187" i="121"/>
  <c r="X187" i="121"/>
  <c r="W187" i="121"/>
  <c r="V187" i="121"/>
  <c r="U187" i="121"/>
  <c r="T187" i="121"/>
  <c r="S187" i="121"/>
  <c r="R187" i="121"/>
  <c r="Q187" i="121"/>
  <c r="P187" i="121"/>
  <c r="O187" i="121"/>
  <c r="N187" i="121"/>
  <c r="M187" i="121"/>
  <c r="L187" i="121"/>
  <c r="K187" i="121"/>
  <c r="J187" i="121"/>
  <c r="I187" i="121"/>
  <c r="H187" i="121"/>
  <c r="G187" i="121"/>
  <c r="F187" i="121"/>
  <c r="E187" i="121"/>
  <c r="D187" i="121"/>
  <c r="C187" i="121"/>
  <c r="AA186" i="121"/>
  <c r="Z186" i="121"/>
  <c r="Y186" i="121"/>
  <c r="X186" i="121"/>
  <c r="W186" i="121"/>
  <c r="V186" i="121"/>
  <c r="U186" i="121"/>
  <c r="T186" i="121"/>
  <c r="S186" i="121"/>
  <c r="R186" i="121"/>
  <c r="Q186" i="121"/>
  <c r="P186" i="121"/>
  <c r="O186" i="121"/>
  <c r="N186" i="121"/>
  <c r="M186" i="121"/>
  <c r="L186" i="121"/>
  <c r="K186" i="121"/>
  <c r="J186" i="121"/>
  <c r="I186" i="121"/>
  <c r="H186" i="121"/>
  <c r="G186" i="121"/>
  <c r="F186" i="121"/>
  <c r="E186" i="121"/>
  <c r="D186" i="121"/>
  <c r="C186" i="121"/>
  <c r="AA185" i="121"/>
  <c r="Z185" i="121"/>
  <c r="Y185" i="121"/>
  <c r="X185" i="121"/>
  <c r="W185" i="121"/>
  <c r="V185" i="121"/>
  <c r="U185" i="121"/>
  <c r="T185" i="121"/>
  <c r="S185" i="121"/>
  <c r="R185" i="121"/>
  <c r="Q185" i="121"/>
  <c r="P185" i="121"/>
  <c r="O185" i="121"/>
  <c r="N185" i="121"/>
  <c r="M185" i="121"/>
  <c r="L185" i="121"/>
  <c r="K185" i="121"/>
  <c r="J185" i="121"/>
  <c r="I185" i="121"/>
  <c r="H185" i="121"/>
  <c r="G185" i="121"/>
  <c r="F185" i="121"/>
  <c r="E185" i="121"/>
  <c r="D185" i="121"/>
  <c r="M182" i="121"/>
  <c r="L182" i="121"/>
  <c r="K182" i="121"/>
  <c r="J182" i="121"/>
  <c r="I182" i="121"/>
  <c r="H182" i="121"/>
  <c r="G182" i="121"/>
  <c r="F182" i="121"/>
  <c r="E182" i="121"/>
  <c r="D182" i="121"/>
  <c r="C182" i="121"/>
  <c r="M181" i="121"/>
  <c r="L181" i="121"/>
  <c r="K181" i="121"/>
  <c r="J181" i="121"/>
  <c r="I181" i="121"/>
  <c r="H181" i="121"/>
  <c r="G181" i="121"/>
  <c r="F181" i="121"/>
  <c r="E181" i="121"/>
  <c r="D181" i="121"/>
  <c r="C181" i="121"/>
  <c r="M180" i="121"/>
  <c r="L180" i="121"/>
  <c r="K180" i="121"/>
  <c r="J180" i="121"/>
  <c r="I180" i="121"/>
  <c r="H180" i="121"/>
  <c r="G180" i="121"/>
  <c r="F180" i="121"/>
  <c r="E180" i="121"/>
  <c r="D180" i="121"/>
  <c r="C180" i="121"/>
  <c r="M179" i="121"/>
  <c r="L179" i="121"/>
  <c r="K179" i="121"/>
  <c r="J179" i="121"/>
  <c r="I179" i="121"/>
  <c r="H179" i="121"/>
  <c r="G179" i="121"/>
  <c r="F179" i="121"/>
  <c r="E179" i="121"/>
  <c r="D179" i="121"/>
  <c r="C179" i="121"/>
  <c r="M178" i="121"/>
  <c r="L178" i="121"/>
  <c r="K178" i="121"/>
  <c r="J178" i="121"/>
  <c r="I178" i="121"/>
  <c r="H178" i="121"/>
  <c r="G178" i="121"/>
  <c r="F178" i="121"/>
  <c r="E178" i="121"/>
  <c r="D178" i="121"/>
  <c r="C178" i="121"/>
  <c r="M177" i="121"/>
  <c r="L177" i="121"/>
  <c r="K177" i="121"/>
  <c r="J177" i="121"/>
  <c r="I177" i="121"/>
  <c r="H177" i="121"/>
  <c r="G177" i="121"/>
  <c r="F177" i="121"/>
  <c r="E177" i="121"/>
  <c r="D177" i="121"/>
  <c r="C177" i="121"/>
  <c r="M176" i="121"/>
  <c r="L176" i="121"/>
  <c r="K176" i="121"/>
  <c r="J176" i="121"/>
  <c r="I176" i="121"/>
  <c r="H176" i="121"/>
  <c r="G176" i="121"/>
  <c r="F176" i="121"/>
  <c r="E176" i="121"/>
  <c r="D176" i="121"/>
  <c r="C176" i="121"/>
  <c r="M175" i="121"/>
  <c r="L175" i="121"/>
  <c r="K175" i="121"/>
  <c r="J175" i="121"/>
  <c r="I175" i="121"/>
  <c r="H175" i="121"/>
  <c r="G175" i="121"/>
  <c r="F175" i="121"/>
  <c r="E175" i="121"/>
  <c r="D175" i="121"/>
  <c r="C175" i="121"/>
  <c r="M174" i="121"/>
  <c r="L174" i="121"/>
  <c r="K174" i="121"/>
  <c r="J174" i="121"/>
  <c r="I174" i="121"/>
  <c r="H174" i="121"/>
  <c r="G174" i="121"/>
  <c r="F174" i="121"/>
  <c r="E174" i="121"/>
  <c r="D174" i="121"/>
  <c r="C174" i="121"/>
  <c r="M173" i="121"/>
  <c r="L173" i="121"/>
  <c r="K173" i="121"/>
  <c r="J173" i="121"/>
  <c r="I173" i="121"/>
  <c r="H173" i="121"/>
  <c r="G173" i="121"/>
  <c r="F173" i="121"/>
  <c r="E173" i="121"/>
  <c r="D173" i="121"/>
  <c r="C173" i="121"/>
  <c r="M172" i="121"/>
  <c r="L172" i="121"/>
  <c r="K172" i="121"/>
  <c r="J172" i="121"/>
  <c r="I172" i="121"/>
  <c r="H172" i="121"/>
  <c r="G172" i="121"/>
  <c r="F172" i="121"/>
  <c r="E172" i="121"/>
  <c r="D172" i="121"/>
  <c r="C172" i="121"/>
  <c r="M171" i="121"/>
  <c r="L171" i="121"/>
  <c r="K171" i="121"/>
  <c r="J171" i="121"/>
  <c r="I171" i="121"/>
  <c r="H171" i="121"/>
  <c r="G171" i="121"/>
  <c r="F171" i="121"/>
  <c r="E171" i="121"/>
  <c r="D171" i="121"/>
  <c r="C171" i="121"/>
  <c r="M170" i="121"/>
  <c r="L170" i="121"/>
  <c r="K170" i="121"/>
  <c r="J170" i="121"/>
  <c r="I170" i="121"/>
  <c r="H170" i="121"/>
  <c r="G170" i="121"/>
  <c r="F170" i="121"/>
  <c r="E170" i="121"/>
  <c r="D170" i="121"/>
  <c r="C170" i="121"/>
  <c r="M169" i="121"/>
  <c r="L169" i="121"/>
  <c r="K169" i="121"/>
  <c r="J169" i="121"/>
  <c r="I169" i="121"/>
  <c r="H169" i="121"/>
  <c r="G169" i="121"/>
  <c r="F169" i="121"/>
  <c r="E169" i="121"/>
  <c r="D169" i="121"/>
  <c r="C169" i="121"/>
  <c r="M168" i="121"/>
  <c r="L168" i="121"/>
  <c r="K168" i="121"/>
  <c r="J168" i="121"/>
  <c r="I168" i="121"/>
  <c r="H168" i="121"/>
  <c r="G168" i="121"/>
  <c r="F168" i="121"/>
  <c r="E168" i="121"/>
  <c r="D168" i="121"/>
  <c r="C168" i="121"/>
  <c r="M167" i="121"/>
  <c r="L167" i="121"/>
  <c r="K167" i="121"/>
  <c r="J167" i="121"/>
  <c r="I167" i="121"/>
  <c r="H167" i="121"/>
  <c r="G167" i="121"/>
  <c r="F167" i="121"/>
  <c r="E167" i="121"/>
  <c r="D167" i="121"/>
  <c r="C167" i="121"/>
  <c r="M166" i="121"/>
  <c r="L166" i="121"/>
  <c r="K166" i="121"/>
  <c r="J166" i="121"/>
  <c r="I166" i="121"/>
  <c r="H166" i="121"/>
  <c r="G166" i="121"/>
  <c r="F166" i="121"/>
  <c r="E166" i="121"/>
  <c r="D166" i="121"/>
  <c r="C166" i="121"/>
  <c r="M165" i="121"/>
  <c r="L165" i="121"/>
  <c r="K165" i="121"/>
  <c r="J165" i="121"/>
  <c r="I165" i="121"/>
  <c r="C165" i="121"/>
  <c r="M164" i="121"/>
  <c r="L164" i="121"/>
  <c r="K164" i="121"/>
  <c r="J164" i="121"/>
  <c r="I164" i="121"/>
  <c r="C164" i="121"/>
  <c r="M163" i="121"/>
  <c r="L163" i="121"/>
  <c r="K163" i="121"/>
  <c r="J163" i="121"/>
  <c r="I163" i="121"/>
  <c r="C163" i="121"/>
  <c r="M162" i="121"/>
  <c r="L162" i="121"/>
  <c r="K162" i="121"/>
  <c r="J162" i="121"/>
  <c r="I162" i="121"/>
  <c r="H162" i="121"/>
  <c r="G162" i="121"/>
  <c r="F162" i="121"/>
  <c r="E162" i="121"/>
  <c r="D162" i="121"/>
  <c r="K159" i="121"/>
  <c r="C159" i="121"/>
  <c r="C158" i="121"/>
  <c r="J157" i="121"/>
  <c r="I157" i="121"/>
  <c r="H157" i="121"/>
  <c r="G157" i="121"/>
  <c r="F157" i="121"/>
  <c r="E157" i="121"/>
  <c r="D157" i="121"/>
  <c r="C157" i="121"/>
  <c r="F156" i="121"/>
  <c r="C156" i="121"/>
  <c r="N155" i="121"/>
  <c r="M155" i="121"/>
  <c r="N154" i="121"/>
  <c r="M154" i="121"/>
  <c r="N153" i="121"/>
  <c r="M153" i="121"/>
  <c r="N152" i="121"/>
  <c r="M152" i="121"/>
  <c r="N151" i="121"/>
  <c r="M151" i="121"/>
  <c r="N150" i="121"/>
  <c r="M150" i="121"/>
  <c r="G149" i="121"/>
  <c r="C149" i="121"/>
  <c r="N148" i="121"/>
  <c r="M148" i="121"/>
  <c r="L148" i="121"/>
  <c r="N147" i="121"/>
  <c r="M147" i="121"/>
  <c r="L147" i="121"/>
  <c r="N146" i="121"/>
  <c r="M146" i="121"/>
  <c r="L146" i="121"/>
  <c r="N145" i="121"/>
  <c r="M145" i="121"/>
  <c r="L145" i="121"/>
  <c r="N144" i="121"/>
  <c r="M144" i="121"/>
  <c r="L144" i="121"/>
  <c r="N143" i="121"/>
  <c r="M143" i="121"/>
  <c r="L143" i="121"/>
  <c r="N142" i="121"/>
  <c r="M142" i="121"/>
  <c r="L142" i="121"/>
  <c r="N141" i="121"/>
  <c r="M141" i="121"/>
  <c r="L141" i="121"/>
  <c r="N140" i="121"/>
  <c r="M140" i="121"/>
  <c r="L140" i="121"/>
  <c r="N139" i="121"/>
  <c r="M139" i="121"/>
  <c r="L139" i="121"/>
  <c r="N138" i="121"/>
  <c r="M138" i="121"/>
  <c r="L138" i="121"/>
  <c r="N137" i="121"/>
  <c r="M137" i="121"/>
  <c r="L137" i="121"/>
  <c r="K137" i="121"/>
  <c r="J137" i="121"/>
  <c r="I137" i="121"/>
  <c r="H137" i="121"/>
  <c r="G137" i="121"/>
  <c r="F137" i="121"/>
  <c r="E137" i="121"/>
  <c r="D137" i="121"/>
  <c r="C134" i="121"/>
  <c r="J133" i="121"/>
  <c r="I133" i="121"/>
  <c r="H133" i="121"/>
  <c r="G133" i="121"/>
  <c r="F133" i="121"/>
  <c r="E133" i="121"/>
  <c r="D133" i="121"/>
  <c r="F131" i="121"/>
  <c r="E131" i="121"/>
  <c r="D131" i="121"/>
  <c r="C131" i="121"/>
  <c r="F130" i="121"/>
  <c r="E130" i="121"/>
  <c r="D130" i="121"/>
  <c r="C130" i="121"/>
  <c r="F129" i="121"/>
  <c r="C129" i="121"/>
  <c r="F128" i="121"/>
  <c r="C128" i="121"/>
  <c r="F127" i="121"/>
  <c r="C127" i="121"/>
  <c r="F126" i="121"/>
  <c r="C126" i="121"/>
  <c r="F125" i="121"/>
  <c r="C125" i="121"/>
  <c r="F124" i="121"/>
  <c r="C124" i="121"/>
  <c r="F123" i="121"/>
  <c r="C123" i="121"/>
  <c r="F122" i="121"/>
  <c r="C122" i="121"/>
  <c r="F121" i="121"/>
  <c r="C121" i="121"/>
  <c r="F120" i="121"/>
  <c r="C120" i="121"/>
  <c r="F119" i="121"/>
  <c r="C119" i="121"/>
  <c r="F118" i="121"/>
  <c r="C118" i="121"/>
  <c r="F117" i="121"/>
  <c r="E117" i="121"/>
  <c r="D117" i="121"/>
  <c r="C117" i="121"/>
  <c r="F116" i="121"/>
  <c r="E116" i="121"/>
  <c r="D116" i="121"/>
  <c r="C116" i="121"/>
  <c r="F115" i="121"/>
  <c r="E115" i="121"/>
  <c r="D115" i="121"/>
  <c r="C115" i="121"/>
  <c r="F114" i="121"/>
  <c r="E114" i="121"/>
  <c r="D114" i="121"/>
  <c r="C114" i="121"/>
  <c r="D110" i="121"/>
  <c r="C110" i="121"/>
  <c r="D109" i="121"/>
  <c r="C109" i="121"/>
  <c r="D108" i="121"/>
  <c r="C108" i="121"/>
  <c r="D107" i="121"/>
  <c r="C107" i="121"/>
  <c r="D106" i="121"/>
  <c r="C102" i="121"/>
  <c r="O101" i="121"/>
  <c r="C101" i="121"/>
  <c r="O100" i="121"/>
  <c r="C100" i="121"/>
  <c r="O99" i="121"/>
  <c r="C99" i="121"/>
  <c r="O98" i="121"/>
  <c r="C98" i="121"/>
  <c r="O97" i="121"/>
  <c r="C97" i="121"/>
  <c r="O96" i="121"/>
  <c r="C96" i="121"/>
  <c r="O95" i="121"/>
  <c r="C95" i="121"/>
  <c r="O94" i="121"/>
  <c r="C94" i="121"/>
  <c r="O93" i="121"/>
  <c r="C93" i="121"/>
  <c r="O92" i="121"/>
  <c r="C92" i="121"/>
  <c r="O91" i="121"/>
  <c r="C91" i="121"/>
  <c r="O90" i="121"/>
  <c r="C90" i="121"/>
  <c r="O89" i="121"/>
  <c r="C89" i="121"/>
  <c r="O88" i="121"/>
  <c r="C88" i="121"/>
  <c r="O87" i="121"/>
  <c r="C87" i="121"/>
  <c r="O86" i="121"/>
  <c r="C86" i="121"/>
  <c r="O85" i="121"/>
  <c r="N85" i="121"/>
  <c r="C85" i="121"/>
  <c r="M84" i="121"/>
  <c r="H84" i="121"/>
  <c r="C84" i="121"/>
  <c r="I83" i="121"/>
  <c r="D83" i="121"/>
  <c r="C83" i="121"/>
  <c r="O82" i="121"/>
  <c r="N82" i="121"/>
  <c r="C82" i="121"/>
  <c r="O81" i="121"/>
  <c r="N81" i="121"/>
  <c r="C81" i="121"/>
  <c r="L80" i="121"/>
  <c r="G80" i="121"/>
  <c r="C80" i="121"/>
  <c r="O79" i="121"/>
  <c r="N79" i="121"/>
  <c r="C79" i="121"/>
  <c r="L78" i="121"/>
  <c r="G78" i="121"/>
  <c r="C78" i="121"/>
  <c r="O77" i="121"/>
  <c r="N77" i="121"/>
  <c r="C77" i="121"/>
  <c r="L76" i="121"/>
  <c r="K76" i="121"/>
  <c r="J76" i="121"/>
  <c r="I76" i="121"/>
  <c r="G76" i="121"/>
  <c r="F76" i="121"/>
  <c r="E76" i="121"/>
  <c r="D76" i="121"/>
  <c r="C76" i="121"/>
  <c r="O75" i="121"/>
  <c r="N75" i="121"/>
  <c r="C75" i="121"/>
  <c r="O74" i="121"/>
  <c r="N74" i="121"/>
  <c r="C74" i="121"/>
  <c r="O73" i="121"/>
  <c r="N73" i="121"/>
  <c r="C73" i="121"/>
  <c r="O72" i="121"/>
  <c r="N72" i="121"/>
  <c r="C72" i="121"/>
  <c r="O71" i="121"/>
  <c r="N71" i="121"/>
  <c r="C71" i="121"/>
  <c r="O70" i="121"/>
  <c r="N70" i="121"/>
  <c r="C70" i="121"/>
  <c r="O69" i="121"/>
  <c r="N69" i="121"/>
  <c r="C69" i="121"/>
  <c r="O68" i="121"/>
  <c r="N68" i="121"/>
  <c r="C68" i="121"/>
  <c r="O67" i="121"/>
  <c r="N67" i="121"/>
  <c r="C67" i="121"/>
  <c r="O66" i="121"/>
  <c r="N66" i="121"/>
  <c r="M66" i="121"/>
  <c r="L66" i="121"/>
  <c r="K66" i="121"/>
  <c r="J66" i="121"/>
  <c r="I66" i="121"/>
  <c r="H66" i="121"/>
  <c r="G66" i="121"/>
  <c r="F66" i="121"/>
  <c r="E66" i="121"/>
  <c r="D66" i="121"/>
  <c r="I64" i="121"/>
  <c r="C64" i="121"/>
  <c r="I63" i="121"/>
  <c r="C63" i="121"/>
  <c r="I62" i="121"/>
  <c r="C62" i="121"/>
  <c r="J61" i="121"/>
  <c r="E61" i="121"/>
  <c r="C61" i="121"/>
  <c r="I60" i="121"/>
  <c r="D60" i="121"/>
  <c r="C60" i="121"/>
  <c r="J59" i="121"/>
  <c r="E59" i="121"/>
  <c r="K58" i="121"/>
  <c r="J58" i="121"/>
  <c r="I58" i="121"/>
  <c r="F58" i="121"/>
  <c r="E58" i="121"/>
  <c r="D58" i="121"/>
  <c r="C58" i="121"/>
  <c r="I57" i="121"/>
  <c r="D57" i="121"/>
  <c r="C57" i="121"/>
  <c r="I56" i="121"/>
  <c r="D56" i="121"/>
  <c r="C56" i="121"/>
  <c r="D55" i="121"/>
  <c r="C55" i="121"/>
  <c r="D54" i="121"/>
  <c r="C54" i="121"/>
  <c r="K53" i="121"/>
  <c r="F53" i="121"/>
  <c r="C53" i="121"/>
  <c r="L52" i="121"/>
  <c r="G52" i="121"/>
  <c r="C52" i="121"/>
  <c r="L51" i="121"/>
  <c r="G51" i="121"/>
  <c r="C51" i="121"/>
  <c r="L50" i="121"/>
  <c r="G50" i="121"/>
  <c r="C50" i="121"/>
  <c r="J49" i="121"/>
  <c r="E49" i="121"/>
  <c r="C49" i="121"/>
  <c r="M48" i="121"/>
  <c r="H48" i="121"/>
  <c r="C48" i="121"/>
  <c r="M47" i="121"/>
  <c r="H47" i="121"/>
  <c r="C47" i="121"/>
  <c r="M46" i="121"/>
  <c r="H46" i="121"/>
  <c r="C46" i="121"/>
  <c r="M45" i="121"/>
  <c r="H45" i="121"/>
  <c r="C45" i="121"/>
  <c r="M44" i="121"/>
  <c r="H44" i="121"/>
  <c r="C44" i="121"/>
  <c r="M43" i="121"/>
  <c r="H43" i="121"/>
  <c r="C43" i="121"/>
  <c r="M42" i="121"/>
  <c r="L42" i="121"/>
  <c r="K42" i="121"/>
  <c r="J42" i="121"/>
  <c r="I42" i="121"/>
  <c r="H42" i="121"/>
  <c r="G42" i="121"/>
  <c r="F42" i="121"/>
  <c r="E42" i="121"/>
  <c r="D42" i="121"/>
  <c r="E38" i="121"/>
  <c r="D38" i="121"/>
  <c r="E37" i="121"/>
  <c r="D37" i="121"/>
  <c r="G35" i="121"/>
  <c r="F35" i="121"/>
  <c r="C35" i="121"/>
  <c r="G34" i="121"/>
  <c r="F34" i="121"/>
  <c r="E34" i="121"/>
  <c r="D34" i="121"/>
  <c r="C34" i="121"/>
  <c r="G33" i="121"/>
  <c r="F33" i="121"/>
  <c r="D33" i="121"/>
  <c r="C33" i="121"/>
  <c r="G32" i="121"/>
  <c r="F32" i="121"/>
  <c r="D32" i="121"/>
  <c r="C32" i="121"/>
  <c r="C31" i="121"/>
  <c r="C30" i="121"/>
  <c r="C29" i="121"/>
  <c r="C28" i="121"/>
  <c r="C27" i="121"/>
  <c r="C26" i="121"/>
  <c r="C25" i="121"/>
  <c r="C24" i="121"/>
  <c r="C23" i="121"/>
  <c r="C22" i="121"/>
  <c r="C21" i="121"/>
  <c r="C20" i="121"/>
  <c r="C19" i="121"/>
  <c r="F18" i="121"/>
  <c r="E18" i="121"/>
  <c r="D18" i="121"/>
  <c r="C18" i="121"/>
  <c r="D17" i="121"/>
  <c r="C17" i="121"/>
  <c r="C16" i="121"/>
  <c r="D15" i="121"/>
  <c r="C15" i="121"/>
  <c r="D14" i="121"/>
  <c r="C14" i="121"/>
  <c r="H13" i="121"/>
  <c r="G13" i="121"/>
  <c r="F13" i="121"/>
  <c r="E13" i="121"/>
  <c r="D13" i="121"/>
  <c r="E11" i="121"/>
  <c r="D11" i="121"/>
  <c r="C11" i="121"/>
  <c r="E10" i="121"/>
  <c r="D10" i="121"/>
  <c r="C10" i="121"/>
  <c r="E9" i="121"/>
  <c r="D9" i="121"/>
  <c r="D5" i="121"/>
  <c r="C5" i="121"/>
  <c r="D4" i="121"/>
  <c r="C4" i="121"/>
  <c r="D3" i="121"/>
  <c r="K26" i="112" l="1"/>
  <c r="J50" i="112"/>
  <c r="E32" i="112"/>
  <c r="I32" i="112"/>
  <c r="K7" i="112"/>
  <c r="J10" i="112" s="1"/>
  <c r="C16" i="92"/>
  <c r="C5" i="92"/>
  <c r="C9" i="92"/>
  <c r="C1" i="92"/>
  <c r="G121" i="118"/>
  <c r="G123" i="118"/>
  <c r="F121" i="118"/>
  <c r="F123" i="118"/>
  <c r="D121" i="118"/>
  <c r="D123" i="118" s="1"/>
  <c r="D35" i="121" s="1"/>
  <c r="C123" i="118"/>
  <c r="M26" i="112"/>
  <c r="N49" i="112"/>
  <c r="M37" i="112"/>
  <c r="M36" i="112"/>
  <c r="M35" i="112"/>
  <c r="M34" i="112"/>
  <c r="M33" i="112"/>
  <c r="M32" i="112"/>
  <c r="M25" i="112"/>
  <c r="M24" i="112"/>
  <c r="M23" i="112"/>
  <c r="M22" i="112"/>
  <c r="K21" i="112"/>
  <c r="D8" i="118"/>
  <c r="G96" i="118"/>
  <c r="F96" i="118"/>
  <c r="H13" i="107"/>
  <c r="H12" i="107"/>
  <c r="F305" i="120"/>
  <c r="F314" i="120"/>
  <c r="F242" i="120"/>
  <c r="F251" i="120"/>
  <c r="F206" i="120"/>
  <c r="F215" i="120"/>
  <c r="F172" i="120"/>
  <c r="F181" i="120"/>
  <c r="F122" i="120"/>
  <c r="F131" i="120"/>
  <c r="F81" i="120"/>
  <c r="F82" i="120"/>
  <c r="F306" i="120"/>
  <c r="F310" i="120"/>
  <c r="F243" i="120"/>
  <c r="F247" i="120"/>
  <c r="F207" i="120"/>
  <c r="F211" i="120"/>
  <c r="F173" i="120"/>
  <c r="F177" i="120"/>
  <c r="F123" i="120"/>
  <c r="F127" i="120"/>
  <c r="F90" i="120"/>
  <c r="F86" i="120"/>
  <c r="G108" i="107"/>
  <c r="H141" i="107"/>
  <c r="H135" i="107"/>
  <c r="L37" i="112"/>
  <c r="L36" i="112"/>
  <c r="L35" i="112"/>
  <c r="L34" i="112"/>
  <c r="L33" i="112"/>
  <c r="L32" i="112"/>
  <c r="L26" i="112"/>
  <c r="L25" i="112"/>
  <c r="L24" i="112"/>
  <c r="L23" i="112"/>
  <c r="L22" i="112"/>
  <c r="K25" i="112"/>
  <c r="K24" i="112"/>
  <c r="K23" i="112"/>
  <c r="K22" i="112"/>
  <c r="G18" i="120"/>
  <c r="F18" i="120"/>
  <c r="L30" i="120"/>
  <c r="K30" i="120"/>
  <c r="J30" i="120"/>
  <c r="I30" i="120"/>
  <c r="H30" i="120"/>
  <c r="G30" i="120"/>
  <c r="F30" i="120"/>
  <c r="L24" i="120"/>
  <c r="K24" i="120"/>
  <c r="J24" i="120"/>
  <c r="I24" i="120"/>
  <c r="H24" i="120"/>
  <c r="G24" i="120"/>
  <c r="F24" i="120"/>
  <c r="L18" i="120"/>
  <c r="K18" i="120"/>
  <c r="K17" i="120"/>
  <c r="J18" i="120"/>
  <c r="J17" i="120"/>
  <c r="I18" i="120"/>
  <c r="H18" i="120"/>
  <c r="F17" i="120"/>
  <c r="I12" i="120"/>
  <c r="H12" i="120"/>
  <c r="G12" i="120"/>
  <c r="B12" i="120"/>
  <c r="I11" i="120"/>
  <c r="H11" i="120"/>
  <c r="G11" i="120"/>
  <c r="B11" i="120"/>
  <c r="I10" i="120"/>
  <c r="H10" i="120"/>
  <c r="G10" i="120"/>
  <c r="B10" i="120"/>
  <c r="I9" i="120"/>
  <c r="H9" i="120"/>
  <c r="B9" i="120"/>
  <c r="I8" i="120"/>
  <c r="H8" i="120"/>
  <c r="G8" i="120"/>
  <c r="B8" i="120"/>
  <c r="I7" i="120"/>
  <c r="H7" i="120"/>
  <c r="G7" i="120"/>
  <c r="B7" i="120"/>
  <c r="G639" i="115"/>
  <c r="G572" i="115"/>
  <c r="G513" i="115"/>
  <c r="G441" i="115"/>
  <c r="G375" i="115"/>
  <c r="G340" i="115"/>
  <c r="G260" i="115"/>
  <c r="G193" i="115"/>
  <c r="G137" i="115"/>
  <c r="G110" i="115"/>
  <c r="G524" i="115"/>
  <c r="G109" i="115"/>
  <c r="G729" i="115"/>
  <c r="G108" i="115"/>
  <c r="G728" i="115"/>
  <c r="G107" i="115"/>
  <c r="G521" i="115"/>
  <c r="G106" i="115"/>
  <c r="G726" i="115"/>
  <c r="G105" i="115"/>
  <c r="G622" i="115"/>
  <c r="G104" i="115"/>
  <c r="G310" i="115"/>
  <c r="G103" i="115"/>
  <c r="G723" i="115"/>
  <c r="G102" i="115"/>
  <c r="G101" i="115"/>
  <c r="G618" i="115"/>
  <c r="G100" i="115"/>
  <c r="G720" i="115"/>
  <c r="G99" i="115"/>
  <c r="G305" i="115"/>
  <c r="G98" i="115"/>
  <c r="G718" i="115"/>
  <c r="G97" i="115"/>
  <c r="G303" i="115"/>
  <c r="G96" i="115"/>
  <c r="G510" i="115"/>
  <c r="G95" i="115"/>
  <c r="G715" i="115"/>
  <c r="G94" i="115"/>
  <c r="G300" i="115"/>
  <c r="G93" i="115"/>
  <c r="G299" i="115"/>
  <c r="G92" i="115"/>
  <c r="G712" i="115"/>
  <c r="G91" i="115"/>
  <c r="G297" i="115"/>
  <c r="G90" i="115"/>
  <c r="G710" i="115"/>
  <c r="G89" i="115"/>
  <c r="G503" i="115"/>
  <c r="G88" i="115"/>
  <c r="G502" i="115"/>
  <c r="G87" i="115"/>
  <c r="G707" i="115"/>
  <c r="G86" i="115"/>
  <c r="G292" i="115"/>
  <c r="G85" i="115"/>
  <c r="G291" i="115"/>
  <c r="G84" i="115"/>
  <c r="G704" i="115"/>
  <c r="G83" i="115"/>
  <c r="G497" i="115"/>
  <c r="G82" i="115"/>
  <c r="G702" i="115"/>
  <c r="G81" i="115"/>
  <c r="G184" i="115"/>
  <c r="G80" i="115"/>
  <c r="G494" i="115"/>
  <c r="G79" i="115"/>
  <c r="G699" i="115"/>
  <c r="G78" i="115"/>
  <c r="G492" i="115"/>
  <c r="G77" i="115"/>
  <c r="G491" i="115"/>
  <c r="G76" i="115"/>
  <c r="G696" i="115"/>
  <c r="G75" i="115"/>
  <c r="G489" i="115"/>
  <c r="G74" i="115"/>
  <c r="G694" i="115"/>
  <c r="G73" i="115"/>
  <c r="G487" i="115"/>
  <c r="G72" i="115"/>
  <c r="G71" i="115"/>
  <c r="G691" i="115"/>
  <c r="G70" i="115"/>
  <c r="G69" i="115"/>
  <c r="G172" i="115"/>
  <c r="G68" i="115"/>
  <c r="G688" i="115"/>
  <c r="G67" i="115"/>
  <c r="G481" i="115"/>
  <c r="G66" i="115"/>
  <c r="G686" i="115"/>
  <c r="G65" i="115"/>
  <c r="G582" i="115"/>
  <c r="G64" i="115"/>
  <c r="G270" i="115"/>
  <c r="G63" i="115"/>
  <c r="G683" i="115"/>
  <c r="G62" i="115"/>
  <c r="G268" i="115"/>
  <c r="G61" i="115"/>
  <c r="G370" i="115"/>
  <c r="G60" i="115"/>
  <c r="G680" i="115"/>
  <c r="G59" i="115"/>
  <c r="G473" i="115"/>
  <c r="G58" i="115"/>
  <c r="G678" i="115"/>
  <c r="G57" i="115"/>
  <c r="G160" i="115"/>
  <c r="G56" i="115"/>
  <c r="G262" i="115"/>
  <c r="G55" i="115"/>
  <c r="G675" i="115"/>
  <c r="G54" i="115"/>
  <c r="G468" i="115"/>
  <c r="G53" i="115"/>
  <c r="G570" i="115"/>
  <c r="G52" i="115"/>
  <c r="G672" i="115"/>
  <c r="G51" i="115"/>
  <c r="G257" i="115"/>
  <c r="G50" i="115"/>
  <c r="G670" i="115"/>
  <c r="G49" i="115"/>
  <c r="G358" i="115"/>
  <c r="G48" i="115"/>
  <c r="G668" i="115"/>
  <c r="G47" i="115"/>
  <c r="G667" i="115"/>
  <c r="G46" i="115"/>
  <c r="G460" i="115"/>
  <c r="G45" i="115"/>
  <c r="G354" i="115"/>
  <c r="G44" i="115"/>
  <c r="G664" i="115"/>
  <c r="G43" i="115"/>
  <c r="G457" i="115"/>
  <c r="G42" i="115"/>
  <c r="G662" i="115"/>
  <c r="G41" i="115"/>
  <c r="G558" i="115"/>
  <c r="G40" i="115"/>
  <c r="G246" i="115"/>
  <c r="G39" i="115"/>
  <c r="G659" i="115"/>
  <c r="G38" i="115"/>
  <c r="G37" i="115"/>
  <c r="G451" i="115"/>
  <c r="G36" i="115"/>
  <c r="G656" i="115"/>
  <c r="G35" i="115"/>
  <c r="G449" i="115"/>
  <c r="G34" i="115"/>
  <c r="G654" i="115"/>
  <c r="G33" i="115"/>
  <c r="G239" i="115"/>
  <c r="G32" i="115"/>
  <c r="G446" i="115"/>
  <c r="G31" i="115"/>
  <c r="G651" i="115"/>
  <c r="G30" i="115"/>
  <c r="G236" i="115"/>
  <c r="G29" i="115"/>
  <c r="G235" i="115"/>
  <c r="G28" i="115"/>
  <c r="G648" i="115"/>
  <c r="G27" i="115"/>
  <c r="G233" i="115"/>
  <c r="G26" i="115"/>
  <c r="G646" i="115"/>
  <c r="G25" i="115"/>
  <c r="G439" i="115"/>
  <c r="G24" i="115"/>
  <c r="G438" i="115"/>
  <c r="G23" i="115"/>
  <c r="G643" i="115"/>
  <c r="G22" i="115"/>
  <c r="G228" i="115"/>
  <c r="G21" i="115"/>
  <c r="G227" i="115"/>
  <c r="G20" i="115"/>
  <c r="G640" i="115"/>
  <c r="G19" i="115"/>
  <c r="G433" i="115"/>
  <c r="G18" i="115"/>
  <c r="G638" i="115"/>
  <c r="G17" i="115"/>
  <c r="G637" i="115"/>
  <c r="G16" i="115"/>
  <c r="G430" i="115"/>
  <c r="G15" i="115"/>
  <c r="G635" i="115"/>
  <c r="G14" i="115"/>
  <c r="G428" i="115"/>
  <c r="G13" i="115"/>
  <c r="G427" i="115"/>
  <c r="G12" i="115"/>
  <c r="G632" i="115"/>
  <c r="G11" i="115"/>
  <c r="G425" i="115"/>
  <c r="G122" i="107"/>
  <c r="G116" i="107"/>
  <c r="G110" i="107"/>
  <c r="G46" i="107"/>
  <c r="G56" i="107" s="1"/>
  <c r="G5" i="107" s="1"/>
  <c r="G43" i="107"/>
  <c r="G40" i="107"/>
  <c r="G36" i="107"/>
  <c r="H55" i="107"/>
  <c r="G51" i="107"/>
  <c r="G49" i="107"/>
  <c r="H45" i="107"/>
  <c r="H44" i="107"/>
  <c r="H42" i="107"/>
  <c r="H41" i="107"/>
  <c r="H39" i="107"/>
  <c r="H38" i="107"/>
  <c r="H37" i="107"/>
  <c r="H35" i="107"/>
  <c r="H34" i="107"/>
  <c r="H33" i="107"/>
  <c r="H32" i="107"/>
  <c r="G31" i="107"/>
  <c r="G29" i="107"/>
  <c r="H30" i="107"/>
  <c r="H28" i="107"/>
  <c r="G129" i="115"/>
  <c r="G182" i="115"/>
  <c r="G249" i="115"/>
  <c r="G332" i="115"/>
  <c r="G367" i="115"/>
  <c r="G412" i="115"/>
  <c r="G564" i="115"/>
  <c r="G599" i="115"/>
  <c r="G717" i="115"/>
  <c r="G166" i="115"/>
  <c r="G201" i="115"/>
  <c r="G279" i="115"/>
  <c r="G348" i="115"/>
  <c r="G396" i="115"/>
  <c r="G455" i="115"/>
  <c r="G580" i="115"/>
  <c r="G653" i="115"/>
  <c r="G118" i="115"/>
  <c r="G174" i="115"/>
  <c r="G359" i="115"/>
  <c r="G404" i="115"/>
  <c r="G535" i="115"/>
  <c r="G591" i="115"/>
  <c r="G685" i="115"/>
  <c r="G321" i="115"/>
  <c r="G545" i="115"/>
  <c r="G553" i="115"/>
  <c r="G617" i="115"/>
  <c r="G121" i="115"/>
  <c r="G131" i="115"/>
  <c r="G139" i="115"/>
  <c r="G148" i="115"/>
  <c r="G158" i="115"/>
  <c r="G168" i="115"/>
  <c r="G176" i="115"/>
  <c r="G185" i="115"/>
  <c r="G195" i="115"/>
  <c r="G203" i="115"/>
  <c r="G212" i="115"/>
  <c r="G254" i="115"/>
  <c r="G267" i="115"/>
  <c r="G281" i="115"/>
  <c r="G324" i="115"/>
  <c r="G334" i="115"/>
  <c r="G343" i="115"/>
  <c r="G351" i="115"/>
  <c r="G361" i="115"/>
  <c r="G369" i="115"/>
  <c r="G377" i="115"/>
  <c r="G388" i="115"/>
  <c r="G398" i="115"/>
  <c r="G407" i="115"/>
  <c r="G415" i="115"/>
  <c r="G447" i="115"/>
  <c r="G500" i="115"/>
  <c r="G518" i="115"/>
  <c r="G529" i="115"/>
  <c r="G537" i="115"/>
  <c r="G546" i="115"/>
  <c r="G556" i="115"/>
  <c r="G566" i="115"/>
  <c r="G574" i="115"/>
  <c r="G583" i="115"/>
  <c r="G593" i="115"/>
  <c r="G601" i="115"/>
  <c r="G610" i="115"/>
  <c r="G620" i="115"/>
  <c r="G645" i="115"/>
  <c r="G700" i="115"/>
  <c r="G211" i="115"/>
  <c r="G123" i="115"/>
  <c r="G134" i="115"/>
  <c r="G142" i="115"/>
  <c r="G150" i="115"/>
  <c r="G161" i="115"/>
  <c r="G169" i="115"/>
  <c r="G177" i="115"/>
  <c r="G187" i="115"/>
  <c r="G198" i="115"/>
  <c r="G206" i="115"/>
  <c r="G217" i="115"/>
  <c r="G241" i="115"/>
  <c r="G255" i="115"/>
  <c r="G289" i="115"/>
  <c r="G311" i="115"/>
  <c r="G327" i="115"/>
  <c r="G335" i="115"/>
  <c r="G345" i="115"/>
  <c r="G353" i="115"/>
  <c r="G364" i="115"/>
  <c r="G372" i="115"/>
  <c r="G380" i="115"/>
  <c r="G391" i="115"/>
  <c r="G399" i="115"/>
  <c r="G409" i="115"/>
  <c r="G417" i="115"/>
  <c r="G479" i="115"/>
  <c r="G505" i="115"/>
  <c r="G519" i="115"/>
  <c r="G532" i="115"/>
  <c r="G540" i="115"/>
  <c r="G548" i="115"/>
  <c r="G559" i="115"/>
  <c r="G567" i="115"/>
  <c r="G575" i="115"/>
  <c r="G585" i="115"/>
  <c r="G596" i="115"/>
  <c r="G604" i="115"/>
  <c r="G612" i="115"/>
  <c r="G623" i="115"/>
  <c r="G647" i="115"/>
  <c r="G669" i="115"/>
  <c r="G701" i="115"/>
  <c r="G147" i="115"/>
  <c r="G155" i="115"/>
  <c r="G385" i="115"/>
  <c r="G609" i="115"/>
  <c r="G115" i="115"/>
  <c r="G126" i="115"/>
  <c r="G136" i="115"/>
  <c r="G145" i="115"/>
  <c r="G153" i="115"/>
  <c r="G163" i="115"/>
  <c r="G171" i="115"/>
  <c r="G179" i="115"/>
  <c r="G190" i="115"/>
  <c r="G200" i="115"/>
  <c r="G209" i="115"/>
  <c r="G225" i="115"/>
  <c r="G247" i="115"/>
  <c r="G273" i="115"/>
  <c r="G313" i="115"/>
  <c r="G329" i="115"/>
  <c r="G337" i="115"/>
  <c r="G346" i="115"/>
  <c r="G356" i="115"/>
  <c r="G366" i="115"/>
  <c r="G374" i="115"/>
  <c r="G383" i="115"/>
  <c r="G393" i="115"/>
  <c r="G401" i="115"/>
  <c r="G410" i="115"/>
  <c r="G454" i="115"/>
  <c r="G467" i="115"/>
  <c r="G511" i="115"/>
  <c r="G534" i="115"/>
  <c r="G543" i="115"/>
  <c r="G551" i="115"/>
  <c r="G561" i="115"/>
  <c r="G569" i="115"/>
  <c r="G577" i="115"/>
  <c r="G588" i="115"/>
  <c r="G598" i="115"/>
  <c r="G607" i="115"/>
  <c r="G615" i="115"/>
  <c r="G625" i="115"/>
  <c r="G652" i="115"/>
  <c r="G684" i="115"/>
  <c r="G716" i="115"/>
  <c r="I17" i="120"/>
  <c r="H17" i="120"/>
  <c r="L17" i="120"/>
  <c r="G17" i="120"/>
  <c r="G124" i="115"/>
  <c r="G188" i="115"/>
  <c r="G230" i="115"/>
  <c r="G243" i="115"/>
  <c r="G294" i="115"/>
  <c r="G307" i="115"/>
  <c r="G322" i="115"/>
  <c r="G386" i="115"/>
  <c r="G443" i="115"/>
  <c r="G507" i="115"/>
  <c r="G586" i="115"/>
  <c r="G641" i="115"/>
  <c r="G531" i="115"/>
  <c r="G323" i="115"/>
  <c r="G117" i="115"/>
  <c r="G539" i="115"/>
  <c r="G331" i="115"/>
  <c r="G125" i="115"/>
  <c r="G547" i="115"/>
  <c r="G339" i="115"/>
  <c r="G133" i="115"/>
  <c r="G555" i="115"/>
  <c r="G347" i="115"/>
  <c r="G141" i="115"/>
  <c r="G563" i="115"/>
  <c r="G355" i="115"/>
  <c r="G149" i="115"/>
  <c r="G571" i="115"/>
  <c r="G363" i="115"/>
  <c r="G157" i="115"/>
  <c r="G579" i="115"/>
  <c r="G371" i="115"/>
  <c r="G165" i="115"/>
  <c r="G587" i="115"/>
  <c r="G379" i="115"/>
  <c r="G173" i="115"/>
  <c r="G595" i="115"/>
  <c r="G387" i="115"/>
  <c r="G181" i="115"/>
  <c r="G603" i="115"/>
  <c r="G395" i="115"/>
  <c r="G189" i="115"/>
  <c r="G611" i="115"/>
  <c r="G403" i="115"/>
  <c r="G197" i="115"/>
  <c r="G619" i="115"/>
  <c r="G411" i="115"/>
  <c r="G205" i="115"/>
  <c r="G627" i="115"/>
  <c r="G419" i="115"/>
  <c r="G213" i="115"/>
  <c r="G152" i="115"/>
  <c r="G164" i="115"/>
  <c r="G219" i="115"/>
  <c r="G231" i="115"/>
  <c r="G244" i="115"/>
  <c r="G283" i="115"/>
  <c r="G295" i="115"/>
  <c r="G308" i="115"/>
  <c r="G350" i="115"/>
  <c r="G362" i="115"/>
  <c r="G414" i="115"/>
  <c r="G431" i="115"/>
  <c r="G444" i="115"/>
  <c r="G470" i="115"/>
  <c r="G483" i="115"/>
  <c r="G495" i="115"/>
  <c r="G508" i="115"/>
  <c r="G550" i="115"/>
  <c r="G562" i="115"/>
  <c r="G614" i="115"/>
  <c r="G626" i="115"/>
  <c r="G642" i="115"/>
  <c r="G657" i="115"/>
  <c r="G673" i="115"/>
  <c r="G689" i="115"/>
  <c r="G705" i="115"/>
  <c r="G721" i="115"/>
  <c r="G128" i="115"/>
  <c r="G140" i="115"/>
  <c r="G192" i="115"/>
  <c r="G204" i="115"/>
  <c r="G220" i="115"/>
  <c r="G259" i="115"/>
  <c r="G271" i="115"/>
  <c r="G284" i="115"/>
  <c r="G326" i="115"/>
  <c r="G338" i="115"/>
  <c r="G390" i="115"/>
  <c r="G402" i="115"/>
  <c r="G459" i="115"/>
  <c r="G471" i="115"/>
  <c r="G484" i="115"/>
  <c r="G523" i="115"/>
  <c r="G538" i="115"/>
  <c r="G590" i="115"/>
  <c r="G602" i="115"/>
  <c r="G631" i="115"/>
  <c r="G644" i="115"/>
  <c r="G658" i="115"/>
  <c r="G674" i="115"/>
  <c r="G690" i="115"/>
  <c r="G706" i="115"/>
  <c r="G722" i="115"/>
  <c r="G533" i="115"/>
  <c r="G325" i="115"/>
  <c r="G119" i="115"/>
  <c r="G549" i="115"/>
  <c r="G341" i="115"/>
  <c r="G135" i="115"/>
  <c r="G565" i="115"/>
  <c r="G357" i="115"/>
  <c r="G151" i="115"/>
  <c r="G589" i="115"/>
  <c r="G381" i="115"/>
  <c r="G175" i="115"/>
  <c r="G613" i="115"/>
  <c r="G405" i="115"/>
  <c r="G199" i="115"/>
  <c r="G116" i="115"/>
  <c r="G435" i="115"/>
  <c r="G486" i="115"/>
  <c r="G499" i="115"/>
  <c r="G633" i="115"/>
  <c r="G692" i="115"/>
  <c r="G208" i="115"/>
  <c r="G275" i="115"/>
  <c r="G287" i="115"/>
  <c r="G406" i="115"/>
  <c r="G418" i="115"/>
  <c r="G436" i="115"/>
  <c r="G554" i="115"/>
  <c r="G677" i="115"/>
  <c r="G693" i="115"/>
  <c r="G725" i="115"/>
  <c r="G120" i="115"/>
  <c r="G132" i="115"/>
  <c r="G196" i="115"/>
  <c r="G238" i="115"/>
  <c r="G251" i="115"/>
  <c r="G263" i="115"/>
  <c r="G276" i="115"/>
  <c r="G302" i="115"/>
  <c r="G315" i="115"/>
  <c r="G330" i="115"/>
  <c r="G382" i="115"/>
  <c r="G394" i="115"/>
  <c r="G463" i="115"/>
  <c r="G476" i="115"/>
  <c r="G515" i="115"/>
  <c r="G530" i="115"/>
  <c r="G594" i="115"/>
  <c r="G636" i="115"/>
  <c r="G649" i="115"/>
  <c r="G665" i="115"/>
  <c r="G681" i="115"/>
  <c r="G697" i="115"/>
  <c r="G713" i="115"/>
  <c r="G541" i="115"/>
  <c r="G333" i="115"/>
  <c r="G127" i="115"/>
  <c r="G557" i="115"/>
  <c r="G349" i="115"/>
  <c r="G143" i="115"/>
  <c r="G573" i="115"/>
  <c r="G365" i="115"/>
  <c r="G159" i="115"/>
  <c r="G581" i="115"/>
  <c r="G373" i="115"/>
  <c r="G167" i="115"/>
  <c r="G597" i="115"/>
  <c r="G389" i="115"/>
  <c r="G183" i="115"/>
  <c r="G605" i="115"/>
  <c r="G397" i="115"/>
  <c r="G191" i="115"/>
  <c r="G621" i="115"/>
  <c r="G413" i="115"/>
  <c r="G207" i="115"/>
  <c r="G180" i="115"/>
  <c r="G222" i="115"/>
  <c r="G286" i="115"/>
  <c r="G378" i="115"/>
  <c r="G578" i="115"/>
  <c r="G660" i="115"/>
  <c r="G676" i="115"/>
  <c r="G708" i="115"/>
  <c r="G724" i="115"/>
  <c r="G144" i="115"/>
  <c r="G156" i="115"/>
  <c r="G223" i="115"/>
  <c r="G342" i="115"/>
  <c r="G462" i="115"/>
  <c r="G475" i="115"/>
  <c r="G542" i="115"/>
  <c r="G606" i="115"/>
  <c r="G634" i="115"/>
  <c r="G661" i="115"/>
  <c r="G709" i="115"/>
  <c r="G528" i="115"/>
  <c r="G320" i="115"/>
  <c r="G114" i="115"/>
  <c r="G536" i="115"/>
  <c r="G328" i="115"/>
  <c r="G122" i="115"/>
  <c r="G544" i="115"/>
  <c r="G336" i="115"/>
  <c r="G130" i="115"/>
  <c r="G655" i="115"/>
  <c r="G552" i="115"/>
  <c r="G344" i="115"/>
  <c r="G138" i="115"/>
  <c r="G663" i="115"/>
  <c r="G560" i="115"/>
  <c r="G352" i="115"/>
  <c r="G146" i="115"/>
  <c r="G671" i="115"/>
  <c r="G568" i="115"/>
  <c r="G360" i="115"/>
  <c r="G154" i="115"/>
  <c r="G679" i="115"/>
  <c r="G576" i="115"/>
  <c r="G368" i="115"/>
  <c r="G162" i="115"/>
  <c r="G687" i="115"/>
  <c r="G584" i="115"/>
  <c r="G376" i="115"/>
  <c r="G170" i="115"/>
  <c r="G695" i="115"/>
  <c r="G592" i="115"/>
  <c r="G384" i="115"/>
  <c r="G178" i="115"/>
  <c r="G703" i="115"/>
  <c r="G600" i="115"/>
  <c r="G392" i="115"/>
  <c r="G186" i="115"/>
  <c r="G711" i="115"/>
  <c r="G608" i="115"/>
  <c r="G400" i="115"/>
  <c r="G194" i="115"/>
  <c r="G719" i="115"/>
  <c r="G616" i="115"/>
  <c r="G408" i="115"/>
  <c r="G202" i="115"/>
  <c r="G727" i="115"/>
  <c r="G624" i="115"/>
  <c r="G416" i="115"/>
  <c r="G210" i="115"/>
  <c r="G252" i="115"/>
  <c r="G265" i="115"/>
  <c r="G278" i="115"/>
  <c r="G316" i="115"/>
  <c r="G452" i="115"/>
  <c r="G465" i="115"/>
  <c r="G478" i="115"/>
  <c r="G516" i="115"/>
  <c r="G650" i="115"/>
  <c r="G666" i="115"/>
  <c r="G682" i="115"/>
  <c r="G698" i="115"/>
  <c r="G714" i="115"/>
  <c r="G730" i="115"/>
  <c r="G109" i="107"/>
  <c r="G221" i="115"/>
  <c r="G229" i="115"/>
  <c r="G237" i="115"/>
  <c r="G245" i="115"/>
  <c r="G253" i="115"/>
  <c r="G261" i="115"/>
  <c r="G269" i="115"/>
  <c r="G277" i="115"/>
  <c r="G285" i="115"/>
  <c r="G293" i="115"/>
  <c r="G301" i="115"/>
  <c r="G309" i="115"/>
  <c r="G429" i="115"/>
  <c r="G437" i="115"/>
  <c r="G445" i="115"/>
  <c r="G453" i="115"/>
  <c r="G461" i="115"/>
  <c r="G469" i="115"/>
  <c r="G477" i="115"/>
  <c r="G485" i="115"/>
  <c r="G493" i="115"/>
  <c r="G501" i="115"/>
  <c r="G509" i="115"/>
  <c r="G517" i="115"/>
  <c r="G224" i="115"/>
  <c r="G232" i="115"/>
  <c r="G240" i="115"/>
  <c r="G248" i="115"/>
  <c r="G256" i="115"/>
  <c r="G264" i="115"/>
  <c r="G272" i="115"/>
  <c r="G280" i="115"/>
  <c r="G288" i="115"/>
  <c r="G296" i="115"/>
  <c r="G304" i="115"/>
  <c r="G312" i="115"/>
  <c r="G432" i="115"/>
  <c r="G440" i="115"/>
  <c r="G448" i="115"/>
  <c r="G456" i="115"/>
  <c r="G464" i="115"/>
  <c r="G472" i="115"/>
  <c r="G480" i="115"/>
  <c r="G488" i="115"/>
  <c r="G496" i="115"/>
  <c r="G504" i="115"/>
  <c r="G512" i="115"/>
  <c r="G520" i="115"/>
  <c r="G218" i="115"/>
  <c r="G226" i="115"/>
  <c r="G234" i="115"/>
  <c r="G242" i="115"/>
  <c r="G250" i="115"/>
  <c r="G258" i="115"/>
  <c r="G266" i="115"/>
  <c r="G274" i="115"/>
  <c r="G282" i="115"/>
  <c r="G290" i="115"/>
  <c r="G298" i="115"/>
  <c r="G306" i="115"/>
  <c r="G314" i="115"/>
  <c r="G426" i="115"/>
  <c r="G434" i="115"/>
  <c r="G442" i="115"/>
  <c r="G450" i="115"/>
  <c r="G458" i="115"/>
  <c r="G466" i="115"/>
  <c r="G474" i="115"/>
  <c r="G482" i="115"/>
  <c r="G490" i="115"/>
  <c r="G498" i="115"/>
  <c r="G506" i="115"/>
  <c r="G514" i="115"/>
  <c r="G522" i="115"/>
  <c r="D5" i="119"/>
  <c r="C1" i="119"/>
  <c r="L8" i="119"/>
  <c r="C8" i="119"/>
  <c r="L7" i="119"/>
  <c r="C7" i="119"/>
  <c r="C5" i="119"/>
  <c r="L6" i="119"/>
  <c r="C6" i="119"/>
  <c r="K5" i="119"/>
  <c r="J5" i="119"/>
  <c r="I5" i="119"/>
  <c r="H5" i="119"/>
  <c r="G5" i="119"/>
  <c r="F5" i="119"/>
  <c r="E5" i="119"/>
  <c r="H27" i="121"/>
  <c r="H26" i="121"/>
  <c r="H25" i="121"/>
  <c r="H24" i="121"/>
  <c r="H23" i="121"/>
  <c r="H22" i="121"/>
  <c r="H21" i="121"/>
  <c r="H20" i="121"/>
  <c r="H31" i="121"/>
  <c r="H30" i="121"/>
  <c r="H29" i="121"/>
  <c r="H28" i="121"/>
  <c r="N46" i="112"/>
  <c r="N45" i="112"/>
  <c r="N44" i="112"/>
  <c r="L5" i="119"/>
  <c r="G30" i="118"/>
  <c r="G117" i="118"/>
  <c r="F117" i="118"/>
  <c r="E117" i="118"/>
  <c r="D117" i="118"/>
  <c r="D96" i="118"/>
  <c r="D64" i="118"/>
  <c r="I64" i="118"/>
  <c r="H64" i="118"/>
  <c r="G64" i="118"/>
  <c r="F64" i="118"/>
  <c r="D1" i="118"/>
  <c r="G100" i="118"/>
  <c r="F100" i="118"/>
  <c r="E100" i="118"/>
  <c r="G47" i="118"/>
  <c r="F47" i="118"/>
  <c r="G69" i="118"/>
  <c r="F69" i="118"/>
  <c r="E69" i="118"/>
  <c r="E47" i="118"/>
  <c r="E75" i="118"/>
  <c r="E96" i="118" s="1"/>
  <c r="E33" i="121" s="1"/>
  <c r="E51" i="118"/>
  <c r="E64" i="118" s="1"/>
  <c r="E32" i="121" s="1"/>
  <c r="D22" i="118"/>
  <c r="D12" i="118"/>
  <c r="D18" i="118"/>
  <c r="D16" i="121" s="1"/>
  <c r="M137" i="114"/>
  <c r="O137" i="114"/>
  <c r="J32" i="112"/>
  <c r="F101" i="56"/>
  <c r="E101" i="56"/>
  <c r="D101" i="56"/>
  <c r="F99" i="56"/>
  <c r="F98" i="56"/>
  <c r="E99" i="56"/>
  <c r="E98" i="56"/>
  <c r="D99" i="56"/>
  <c r="D98" i="56"/>
  <c r="F1" i="116"/>
  <c r="L1" i="117"/>
  <c r="F154" i="117"/>
  <c r="F151" i="117"/>
  <c r="F16" i="117"/>
  <c r="F116" i="117"/>
  <c r="F11" i="117"/>
  <c r="F15" i="117"/>
  <c r="B15" i="117"/>
  <c r="F14" i="117"/>
  <c r="B14" i="117"/>
  <c r="F13" i="117"/>
  <c r="B13" i="117"/>
  <c r="F12" i="117"/>
  <c r="B12" i="117"/>
  <c r="B11" i="117"/>
  <c r="B10" i="117"/>
  <c r="B9" i="117"/>
  <c r="B8" i="117"/>
  <c r="B7" i="117"/>
  <c r="B6" i="117"/>
  <c r="B5" i="117"/>
  <c r="C59" i="116"/>
  <c r="C51" i="116"/>
  <c r="C47" i="116"/>
  <c r="C40" i="116"/>
  <c r="C36" i="116"/>
  <c r="C29" i="116"/>
  <c r="C24" i="116"/>
  <c r="C21" i="116"/>
  <c r="C15" i="116"/>
  <c r="C14" i="116"/>
  <c r="C13" i="116"/>
  <c r="C12" i="116"/>
  <c r="C11" i="116"/>
  <c r="C10" i="116"/>
  <c r="C9" i="116"/>
  <c r="C8" i="116"/>
  <c r="C16" i="116"/>
  <c r="C7" i="116"/>
  <c r="C6" i="116"/>
  <c r="C5" i="116"/>
  <c r="F68" i="117"/>
  <c r="F8" i="117"/>
  <c r="F20" i="117"/>
  <c r="F5" i="117"/>
  <c r="F84" i="117"/>
  <c r="F9" i="117"/>
  <c r="F36" i="117"/>
  <c r="F6" i="117"/>
  <c r="F100" i="117"/>
  <c r="F10" i="117"/>
  <c r="F52" i="117"/>
  <c r="F7" i="117"/>
  <c r="B304" i="100"/>
  <c r="B303" i="100"/>
  <c r="B302" i="100"/>
  <c r="B301" i="100"/>
  <c r="B300" i="100"/>
  <c r="B299" i="100"/>
  <c r="B298" i="100"/>
  <c r="B297" i="100"/>
  <c r="B296" i="100"/>
  <c r="B295" i="100"/>
  <c r="B294" i="100"/>
  <c r="B293" i="100"/>
  <c r="B292" i="100"/>
  <c r="B291" i="100"/>
  <c r="B290" i="100"/>
  <c r="B289" i="100"/>
  <c r="B288" i="100"/>
  <c r="B287" i="100"/>
  <c r="B286" i="100"/>
  <c r="B285" i="100"/>
  <c r="B284" i="100"/>
  <c r="B283" i="100"/>
  <c r="B282" i="100"/>
  <c r="B281" i="100"/>
  <c r="B280" i="100"/>
  <c r="I55" i="100"/>
  <c r="G198" i="100"/>
  <c r="G261" i="100"/>
  <c r="G260" i="100"/>
  <c r="N160" i="106"/>
  <c r="M160" i="106"/>
  <c r="L160" i="106"/>
  <c r="K160" i="106"/>
  <c r="J160" i="106"/>
  <c r="I160" i="106"/>
  <c r="H160" i="106"/>
  <c r="G160" i="106"/>
  <c r="F160" i="106"/>
  <c r="E160" i="106"/>
  <c r="C160" i="106"/>
  <c r="N144" i="106"/>
  <c r="M144" i="106"/>
  <c r="L144" i="106"/>
  <c r="K144" i="106"/>
  <c r="J144" i="106"/>
  <c r="I144" i="106"/>
  <c r="H144" i="106"/>
  <c r="G144" i="106"/>
  <c r="F144" i="106"/>
  <c r="E144" i="106"/>
  <c r="C144" i="106"/>
  <c r="N128" i="106"/>
  <c r="M128" i="106"/>
  <c r="L128" i="106"/>
  <c r="K128" i="106"/>
  <c r="J128" i="106"/>
  <c r="I128" i="106"/>
  <c r="H128" i="106"/>
  <c r="G128" i="106"/>
  <c r="F128" i="106"/>
  <c r="E128" i="106"/>
  <c r="C128" i="106"/>
  <c r="N112" i="106"/>
  <c r="M112" i="106"/>
  <c r="L112" i="106"/>
  <c r="K112" i="106"/>
  <c r="J112" i="106"/>
  <c r="I112" i="106"/>
  <c r="H112" i="106"/>
  <c r="G112" i="106"/>
  <c r="F112" i="106"/>
  <c r="E112" i="106"/>
  <c r="C112" i="106"/>
  <c r="N96" i="106"/>
  <c r="M96" i="106"/>
  <c r="L96" i="106"/>
  <c r="K96" i="106"/>
  <c r="J96" i="106"/>
  <c r="I96" i="106"/>
  <c r="H96" i="106"/>
  <c r="G96" i="106"/>
  <c r="F96" i="106"/>
  <c r="E96" i="106"/>
  <c r="C96" i="106"/>
  <c r="N80" i="106"/>
  <c r="M80" i="106"/>
  <c r="L80" i="106"/>
  <c r="K80" i="106"/>
  <c r="J80" i="106"/>
  <c r="I80" i="106"/>
  <c r="H80" i="106"/>
  <c r="G80" i="106"/>
  <c r="F80" i="106"/>
  <c r="E80" i="106"/>
  <c r="C80" i="106"/>
  <c r="N153" i="106"/>
  <c r="M153" i="106"/>
  <c r="L153" i="106"/>
  <c r="K153" i="106"/>
  <c r="J153" i="106"/>
  <c r="I153" i="106"/>
  <c r="H153" i="106"/>
  <c r="G153" i="106"/>
  <c r="F153" i="106"/>
  <c r="E153" i="106"/>
  <c r="C153" i="106"/>
  <c r="N137" i="106"/>
  <c r="M137" i="106"/>
  <c r="L137" i="106"/>
  <c r="K137" i="106"/>
  <c r="J137" i="106"/>
  <c r="I137" i="106"/>
  <c r="H137" i="106"/>
  <c r="G137" i="106"/>
  <c r="F137" i="106"/>
  <c r="E137" i="106"/>
  <c r="C137" i="106"/>
  <c r="N121" i="106"/>
  <c r="M121" i="106"/>
  <c r="L121" i="106"/>
  <c r="K121" i="106"/>
  <c r="J121" i="106"/>
  <c r="I121" i="106"/>
  <c r="H121" i="106"/>
  <c r="G121" i="106"/>
  <c r="F121" i="106"/>
  <c r="E121" i="106"/>
  <c r="C121" i="106"/>
  <c r="N105" i="106"/>
  <c r="M105" i="106"/>
  <c r="L105" i="106"/>
  <c r="K105" i="106"/>
  <c r="J105" i="106"/>
  <c r="I105" i="106"/>
  <c r="H105" i="106"/>
  <c r="G105" i="106"/>
  <c r="F105" i="106"/>
  <c r="E105" i="106"/>
  <c r="C105" i="106"/>
  <c r="N89" i="106"/>
  <c r="M89" i="106"/>
  <c r="L89" i="106"/>
  <c r="K89" i="106"/>
  <c r="J89" i="106"/>
  <c r="I89" i="106"/>
  <c r="H89" i="106"/>
  <c r="G89" i="106"/>
  <c r="F89" i="106"/>
  <c r="E89" i="106"/>
  <c r="C89" i="106"/>
  <c r="N73" i="106"/>
  <c r="M73" i="106"/>
  <c r="L73" i="106"/>
  <c r="K73" i="106"/>
  <c r="J73" i="106"/>
  <c r="I73" i="106"/>
  <c r="H73" i="106"/>
  <c r="G73" i="106"/>
  <c r="F73" i="106"/>
  <c r="E73" i="106"/>
  <c r="C73" i="106"/>
  <c r="N57" i="106"/>
  <c r="M57" i="106"/>
  <c r="L57" i="106"/>
  <c r="K57" i="106"/>
  <c r="J57" i="106"/>
  <c r="I57" i="106"/>
  <c r="H57" i="106"/>
  <c r="G57" i="106"/>
  <c r="F57" i="106"/>
  <c r="E57" i="106"/>
  <c r="C57" i="106"/>
  <c r="N64" i="106"/>
  <c r="M64" i="106"/>
  <c r="L64" i="106"/>
  <c r="K64" i="106"/>
  <c r="J64" i="106"/>
  <c r="I64" i="106"/>
  <c r="H64" i="106"/>
  <c r="G64" i="106"/>
  <c r="F64" i="106"/>
  <c r="E64" i="106"/>
  <c r="C64" i="106"/>
  <c r="G262" i="100"/>
  <c r="I129" i="100"/>
  <c r="I128" i="100"/>
  <c r="I127" i="100"/>
  <c r="D56" i="100"/>
  <c r="D55" i="100"/>
  <c r="N16" i="106"/>
  <c r="M16" i="106"/>
  <c r="L16" i="106"/>
  <c r="K16" i="106"/>
  <c r="J16" i="106"/>
  <c r="H7" i="107"/>
  <c r="J13" i="104"/>
  <c r="J134" i="121" s="1"/>
  <c r="C8" i="112"/>
  <c r="C7" i="112"/>
  <c r="F96" i="56"/>
  <c r="E96" i="56"/>
  <c r="D96" i="56"/>
  <c r="D103" i="56" s="1"/>
  <c r="L205" i="32"/>
  <c r="F205" i="32"/>
  <c r="K201" i="32"/>
  <c r="K200" i="32"/>
  <c r="E201" i="32"/>
  <c r="E200" i="32"/>
  <c r="J144" i="32"/>
  <c r="G87" i="107"/>
  <c r="G107" i="107" s="1"/>
  <c r="H102" i="107"/>
  <c r="H101" i="107"/>
  <c r="H100" i="107"/>
  <c r="H99" i="107"/>
  <c r="H98" i="107"/>
  <c r="H97" i="107"/>
  <c r="H95" i="107"/>
  <c r="H94" i="107"/>
  <c r="H93" i="107"/>
  <c r="H92" i="107"/>
  <c r="H91" i="107"/>
  <c r="H89" i="107"/>
  <c r="G96" i="107"/>
  <c r="G90" i="107"/>
  <c r="G88" i="107" s="1"/>
  <c r="G81" i="107"/>
  <c r="G74" i="107"/>
  <c r="G68" i="107"/>
  <c r="G62" i="107"/>
  <c r="G61" i="107"/>
  <c r="G60" i="107"/>
  <c r="G199" i="100"/>
  <c r="G197" i="100"/>
  <c r="O18" i="100"/>
  <c r="O7" i="100"/>
  <c r="S7" i="100"/>
  <c r="S8" i="100"/>
  <c r="O9" i="100"/>
  <c r="S9" i="100"/>
  <c r="O10" i="100"/>
  <c r="S10" i="100"/>
  <c r="S20" i="100"/>
  <c r="I13" i="104"/>
  <c r="I134" i="121" s="1"/>
  <c r="E13" i="104"/>
  <c r="E134" i="121" s="1"/>
  <c r="D13" i="104"/>
  <c r="D134" i="121" s="1"/>
  <c r="C10" i="112"/>
  <c r="C9" i="112"/>
  <c r="E38" i="112"/>
  <c r="G109" i="114"/>
  <c r="H109" i="114"/>
  <c r="I109" i="114"/>
  <c r="J109" i="114"/>
  <c r="K109" i="114"/>
  <c r="L109" i="114"/>
  <c r="M109" i="114"/>
  <c r="N109" i="114"/>
  <c r="O109" i="114"/>
  <c r="P109" i="114"/>
  <c r="Q109" i="114"/>
  <c r="R109" i="114"/>
  <c r="S109" i="114"/>
  <c r="F109" i="114"/>
  <c r="F44" i="114"/>
  <c r="G44" i="114"/>
  <c r="H44" i="114"/>
  <c r="I44" i="114"/>
  <c r="J44" i="114"/>
  <c r="K44" i="114"/>
  <c r="L44" i="114"/>
  <c r="M44" i="114"/>
  <c r="N44" i="114"/>
  <c r="O44" i="114"/>
  <c r="P44" i="114"/>
  <c r="Q44" i="114"/>
  <c r="R44" i="114"/>
  <c r="S44" i="114"/>
  <c r="T44" i="114"/>
  <c r="U44" i="114"/>
  <c r="V44" i="114"/>
  <c r="W44" i="114"/>
  <c r="X44" i="114"/>
  <c r="Y44" i="114"/>
  <c r="Z44" i="114"/>
  <c r="AA44" i="114"/>
  <c r="AB44" i="114"/>
  <c r="AC44" i="114"/>
  <c r="F39" i="114"/>
  <c r="I47" i="112"/>
  <c r="C46" i="112"/>
  <c r="C45" i="112"/>
  <c r="C44" i="112"/>
  <c r="J16" i="112"/>
  <c r="H16" i="112"/>
  <c r="G16" i="112"/>
  <c r="F16" i="112"/>
  <c r="D16" i="112"/>
  <c r="C16" i="112"/>
  <c r="C47" i="112"/>
  <c r="I21" i="112"/>
  <c r="E21" i="112"/>
  <c r="L21" i="112"/>
  <c r="M21" i="112"/>
  <c r="D93" i="102"/>
  <c r="D135" i="102"/>
  <c r="D136" i="102"/>
  <c r="D94" i="102"/>
  <c r="D39" i="102"/>
  <c r="D40" i="102"/>
  <c r="C22" i="112"/>
  <c r="C27" i="112"/>
  <c r="O136" i="114"/>
  <c r="M136" i="114"/>
  <c r="S104" i="114"/>
  <c r="R104" i="114"/>
  <c r="Q104" i="114"/>
  <c r="P104" i="114"/>
  <c r="O104" i="114"/>
  <c r="N104" i="114"/>
  <c r="M104" i="114"/>
  <c r="L104" i="114"/>
  <c r="K104" i="114"/>
  <c r="J104" i="114"/>
  <c r="I104" i="114"/>
  <c r="H104" i="114"/>
  <c r="G104" i="114"/>
  <c r="F104" i="114"/>
  <c r="AC39" i="114"/>
  <c r="AB39" i="114"/>
  <c r="AA39" i="114"/>
  <c r="Z39" i="114"/>
  <c r="Y39" i="114"/>
  <c r="X39" i="114"/>
  <c r="W39" i="114"/>
  <c r="V39" i="114"/>
  <c r="U39" i="114"/>
  <c r="T39" i="114"/>
  <c r="S39" i="114"/>
  <c r="R39" i="114"/>
  <c r="Q39" i="114"/>
  <c r="P39" i="114"/>
  <c r="O39" i="114"/>
  <c r="N39" i="114"/>
  <c r="M39" i="114"/>
  <c r="L39" i="114"/>
  <c r="K39" i="114"/>
  <c r="J39" i="114"/>
  <c r="I39" i="114"/>
  <c r="H39" i="114"/>
  <c r="G39" i="114"/>
  <c r="F32" i="112"/>
  <c r="J47" i="112"/>
  <c r="N47" i="112"/>
  <c r="D22" i="112"/>
  <c r="D27" i="112"/>
  <c r="E47" i="112"/>
  <c r="F47" i="112"/>
  <c r="D47" i="112"/>
  <c r="J22" i="112"/>
  <c r="H22" i="112"/>
  <c r="H27" i="112"/>
  <c r="G22" i="112"/>
  <c r="G27" i="112"/>
  <c r="F22" i="112"/>
  <c r="F27" i="112"/>
  <c r="J27" i="112"/>
  <c r="I48" i="112"/>
  <c r="F110" i="115"/>
  <c r="E110" i="115"/>
  <c r="D110" i="115"/>
  <c r="C110" i="115"/>
  <c r="F109" i="115"/>
  <c r="E109" i="115"/>
  <c r="D109" i="115"/>
  <c r="C109" i="115"/>
  <c r="F108" i="115"/>
  <c r="E108" i="115"/>
  <c r="D108" i="115"/>
  <c r="C108" i="115"/>
  <c r="F107" i="115"/>
  <c r="E107" i="115"/>
  <c r="D107" i="115"/>
  <c r="C107" i="115"/>
  <c r="F106" i="115"/>
  <c r="E106" i="115"/>
  <c r="D106" i="115"/>
  <c r="C106" i="115"/>
  <c r="F105" i="115"/>
  <c r="E105" i="115"/>
  <c r="D105" i="115"/>
  <c r="C105" i="115"/>
  <c r="F104" i="115"/>
  <c r="E104" i="115"/>
  <c r="D104" i="115"/>
  <c r="C104" i="115"/>
  <c r="F103" i="115"/>
  <c r="E103" i="115"/>
  <c r="D103" i="115"/>
  <c r="C103" i="115"/>
  <c r="F102" i="115"/>
  <c r="E102" i="115"/>
  <c r="D102" i="115"/>
  <c r="C102" i="115"/>
  <c r="F101" i="115"/>
  <c r="E101" i="115"/>
  <c r="D101" i="115"/>
  <c r="C101" i="115"/>
  <c r="F100" i="115"/>
  <c r="E100" i="115"/>
  <c r="D100" i="115"/>
  <c r="C100" i="115"/>
  <c r="F99" i="115"/>
  <c r="E99" i="115"/>
  <c r="D99" i="115"/>
  <c r="C99" i="115"/>
  <c r="F98" i="115"/>
  <c r="E98" i="115"/>
  <c r="D98" i="115"/>
  <c r="C98" i="115"/>
  <c r="F97" i="115"/>
  <c r="E97" i="115"/>
  <c r="D97" i="115"/>
  <c r="C97" i="115"/>
  <c r="F96" i="115"/>
  <c r="E96" i="115"/>
  <c r="D96" i="115"/>
  <c r="C96" i="115"/>
  <c r="F95" i="115"/>
  <c r="E95" i="115"/>
  <c r="D95" i="115"/>
  <c r="C95" i="115"/>
  <c r="F94" i="115"/>
  <c r="E94" i="115"/>
  <c r="D94" i="115"/>
  <c r="C94" i="115"/>
  <c r="F93" i="115"/>
  <c r="E93" i="115"/>
  <c r="D93" i="115"/>
  <c r="C93" i="115"/>
  <c r="F92" i="115"/>
  <c r="E92" i="115"/>
  <c r="D92" i="115"/>
  <c r="C92" i="115"/>
  <c r="F91" i="115"/>
  <c r="E91" i="115"/>
  <c r="D91" i="115"/>
  <c r="C91" i="115"/>
  <c r="F90" i="115"/>
  <c r="E90" i="115"/>
  <c r="D90" i="115"/>
  <c r="C90" i="115"/>
  <c r="F89" i="115"/>
  <c r="E89" i="115"/>
  <c r="D89" i="115"/>
  <c r="C89" i="115"/>
  <c r="F88" i="115"/>
  <c r="E88" i="115"/>
  <c r="D88" i="115"/>
  <c r="C88" i="115"/>
  <c r="F87" i="115"/>
  <c r="E87" i="115"/>
  <c r="D87" i="115"/>
  <c r="C87" i="115"/>
  <c r="F86" i="115"/>
  <c r="E86" i="115"/>
  <c r="D86" i="115"/>
  <c r="C86" i="115"/>
  <c r="F85" i="115"/>
  <c r="E85" i="115"/>
  <c r="D85" i="115"/>
  <c r="C85" i="115"/>
  <c r="F84" i="115"/>
  <c r="E84" i="115"/>
  <c r="D84" i="115"/>
  <c r="C84" i="115"/>
  <c r="F83" i="115"/>
  <c r="E83" i="115"/>
  <c r="D83" i="115"/>
  <c r="C83" i="115"/>
  <c r="F82" i="115"/>
  <c r="E82" i="115"/>
  <c r="D82" i="115"/>
  <c r="C82" i="115"/>
  <c r="F81" i="115"/>
  <c r="E81" i="115"/>
  <c r="D81" i="115"/>
  <c r="C81" i="115"/>
  <c r="F80" i="115"/>
  <c r="E80" i="115"/>
  <c r="D80" i="115"/>
  <c r="C80" i="115"/>
  <c r="F79" i="115"/>
  <c r="E79" i="115"/>
  <c r="D79" i="115"/>
  <c r="C79" i="115"/>
  <c r="F78" i="115"/>
  <c r="E78" i="115"/>
  <c r="D78" i="115"/>
  <c r="C78" i="115"/>
  <c r="F77" i="115"/>
  <c r="E77" i="115"/>
  <c r="D77" i="115"/>
  <c r="C77" i="115"/>
  <c r="F76" i="115"/>
  <c r="E76" i="115"/>
  <c r="D76" i="115"/>
  <c r="C76" i="115"/>
  <c r="F75" i="115"/>
  <c r="E75" i="115"/>
  <c r="D75" i="115"/>
  <c r="C75" i="115"/>
  <c r="F74" i="115"/>
  <c r="E74" i="115"/>
  <c r="D74" i="115"/>
  <c r="C74" i="115"/>
  <c r="F73" i="115"/>
  <c r="E73" i="115"/>
  <c r="D73" i="115"/>
  <c r="C73" i="115"/>
  <c r="F72" i="115"/>
  <c r="E72" i="115"/>
  <c r="D72" i="115"/>
  <c r="C72" i="115"/>
  <c r="F71" i="115"/>
  <c r="E71" i="115"/>
  <c r="D71" i="115"/>
  <c r="C71" i="115"/>
  <c r="F70" i="115"/>
  <c r="E70" i="115"/>
  <c r="D70" i="115"/>
  <c r="C70" i="115"/>
  <c r="F69" i="115"/>
  <c r="E69" i="115"/>
  <c r="D69" i="115"/>
  <c r="C69" i="115"/>
  <c r="F68" i="115"/>
  <c r="E68" i="115"/>
  <c r="D68" i="115"/>
  <c r="C68" i="115"/>
  <c r="F67" i="115"/>
  <c r="E67" i="115"/>
  <c r="D67" i="115"/>
  <c r="C67" i="115"/>
  <c r="F66" i="115"/>
  <c r="E66" i="115"/>
  <c r="D66" i="115"/>
  <c r="C66" i="115"/>
  <c r="F65" i="115"/>
  <c r="E65" i="115"/>
  <c r="D65" i="115"/>
  <c r="C65" i="115"/>
  <c r="F64" i="115"/>
  <c r="E64" i="115"/>
  <c r="D64" i="115"/>
  <c r="C64" i="115"/>
  <c r="F63" i="115"/>
  <c r="E63" i="115"/>
  <c r="D63" i="115"/>
  <c r="C63" i="115"/>
  <c r="F62" i="115"/>
  <c r="E62" i="115"/>
  <c r="D62" i="115"/>
  <c r="C62" i="115"/>
  <c r="F61" i="115"/>
  <c r="E61" i="115"/>
  <c r="D61" i="115"/>
  <c r="C61" i="115"/>
  <c r="F60" i="115"/>
  <c r="E60" i="115"/>
  <c r="D60" i="115"/>
  <c r="C60" i="115"/>
  <c r="F59" i="115"/>
  <c r="E59" i="115"/>
  <c r="D59" i="115"/>
  <c r="C59" i="115"/>
  <c r="F58" i="115"/>
  <c r="E58" i="115"/>
  <c r="D58" i="115"/>
  <c r="C58" i="115"/>
  <c r="F57" i="115"/>
  <c r="E57" i="115"/>
  <c r="D57" i="115"/>
  <c r="C57" i="115"/>
  <c r="F56" i="115"/>
  <c r="E56" i="115"/>
  <c r="D56" i="115"/>
  <c r="C56" i="115"/>
  <c r="F55" i="115"/>
  <c r="E55" i="115"/>
  <c r="D55" i="115"/>
  <c r="C55" i="115"/>
  <c r="F54" i="115"/>
  <c r="E54" i="115"/>
  <c r="D54" i="115"/>
  <c r="C54" i="115"/>
  <c r="F53" i="115"/>
  <c r="E53" i="115"/>
  <c r="D53" i="115"/>
  <c r="C53" i="115"/>
  <c r="F52" i="115"/>
  <c r="E52" i="115"/>
  <c r="D52" i="115"/>
  <c r="C52" i="115"/>
  <c r="F51" i="115"/>
  <c r="E51" i="115"/>
  <c r="D51" i="115"/>
  <c r="C51" i="115"/>
  <c r="F50" i="115"/>
  <c r="E50" i="115"/>
  <c r="D50" i="115"/>
  <c r="C50" i="115"/>
  <c r="F49" i="115"/>
  <c r="E49" i="115"/>
  <c r="D49" i="115"/>
  <c r="C49" i="115"/>
  <c r="F48" i="115"/>
  <c r="E48" i="115"/>
  <c r="D48" i="115"/>
  <c r="C48" i="115"/>
  <c r="F47" i="115"/>
  <c r="E47" i="115"/>
  <c r="D47" i="115"/>
  <c r="C47" i="115"/>
  <c r="F46" i="115"/>
  <c r="E46" i="115"/>
  <c r="D46" i="115"/>
  <c r="C46" i="115"/>
  <c r="F45" i="115"/>
  <c r="E45" i="115"/>
  <c r="D45" i="115"/>
  <c r="C45" i="115"/>
  <c r="F44" i="115"/>
  <c r="E44" i="115"/>
  <c r="D44" i="115"/>
  <c r="C44" i="115"/>
  <c r="F43" i="115"/>
  <c r="E43" i="115"/>
  <c r="D43" i="115"/>
  <c r="C43" i="115"/>
  <c r="F42" i="115"/>
  <c r="E42" i="115"/>
  <c r="D42" i="115"/>
  <c r="C42" i="115"/>
  <c r="F41" i="115"/>
  <c r="E41" i="115"/>
  <c r="D41" i="115"/>
  <c r="C41" i="115"/>
  <c r="F40" i="115"/>
  <c r="E40" i="115"/>
  <c r="D40" i="115"/>
  <c r="C40" i="115"/>
  <c r="F39" i="115"/>
  <c r="E39" i="115"/>
  <c r="D39" i="115"/>
  <c r="C39" i="115"/>
  <c r="F38" i="115"/>
  <c r="E38" i="115"/>
  <c r="D38" i="115"/>
  <c r="C38" i="115"/>
  <c r="F37" i="115"/>
  <c r="E37" i="115"/>
  <c r="D37" i="115"/>
  <c r="C37" i="115"/>
  <c r="F36" i="115"/>
  <c r="E36" i="115"/>
  <c r="D36" i="115"/>
  <c r="C36" i="115"/>
  <c r="F35" i="115"/>
  <c r="E35" i="115"/>
  <c r="D35" i="115"/>
  <c r="C35" i="115"/>
  <c r="F34" i="115"/>
  <c r="E34" i="115"/>
  <c r="D34" i="115"/>
  <c r="C34" i="115"/>
  <c r="F33" i="115"/>
  <c r="E33" i="115"/>
  <c r="D33" i="115"/>
  <c r="C33" i="115"/>
  <c r="F32" i="115"/>
  <c r="E32" i="115"/>
  <c r="D32" i="115"/>
  <c r="C32" i="115"/>
  <c r="F31" i="115"/>
  <c r="E31" i="115"/>
  <c r="D31" i="115"/>
  <c r="C31" i="115"/>
  <c r="F30" i="115"/>
  <c r="E30" i="115"/>
  <c r="D30" i="115"/>
  <c r="C30" i="115"/>
  <c r="F29" i="115"/>
  <c r="E29" i="115"/>
  <c r="D29" i="115"/>
  <c r="C29" i="115"/>
  <c r="F28" i="115"/>
  <c r="E28" i="115"/>
  <c r="D28" i="115"/>
  <c r="C28" i="115"/>
  <c r="F27" i="115"/>
  <c r="E27" i="115"/>
  <c r="D27" i="115"/>
  <c r="C27" i="115"/>
  <c r="F26" i="115"/>
  <c r="E26" i="115"/>
  <c r="D26" i="115"/>
  <c r="C26" i="115"/>
  <c r="F25" i="115"/>
  <c r="E25" i="115"/>
  <c r="D25" i="115"/>
  <c r="C25" i="115"/>
  <c r="F24" i="115"/>
  <c r="E24" i="115"/>
  <c r="D24" i="115"/>
  <c r="C24" i="115"/>
  <c r="F23" i="115"/>
  <c r="E23" i="115"/>
  <c r="D23" i="115"/>
  <c r="C23" i="115"/>
  <c r="F22" i="115"/>
  <c r="E22" i="115"/>
  <c r="D22" i="115"/>
  <c r="C22" i="115"/>
  <c r="F21" i="115"/>
  <c r="E21" i="115"/>
  <c r="D21" i="115"/>
  <c r="C21" i="115"/>
  <c r="F20" i="115"/>
  <c r="E20" i="115"/>
  <c r="D20" i="115"/>
  <c r="C20" i="115"/>
  <c r="F19" i="115"/>
  <c r="E19" i="115"/>
  <c r="D19" i="115"/>
  <c r="C19" i="115"/>
  <c r="F18" i="115"/>
  <c r="E18" i="115"/>
  <c r="D18" i="115"/>
  <c r="C18" i="115"/>
  <c r="F17" i="115"/>
  <c r="E17" i="115"/>
  <c r="D17" i="115"/>
  <c r="C17" i="115"/>
  <c r="F16" i="115"/>
  <c r="E16" i="115"/>
  <c r="D16" i="115"/>
  <c r="C16" i="115"/>
  <c r="F15" i="115"/>
  <c r="E15" i="115"/>
  <c r="D15" i="115"/>
  <c r="C15" i="115"/>
  <c r="F14" i="115"/>
  <c r="E14" i="115"/>
  <c r="D14" i="115"/>
  <c r="C14" i="115"/>
  <c r="F13" i="115"/>
  <c r="E13" i="115"/>
  <c r="D13" i="115"/>
  <c r="C13" i="115"/>
  <c r="F12" i="115"/>
  <c r="E12" i="115"/>
  <c r="D12" i="115"/>
  <c r="C12" i="115"/>
  <c r="F11" i="115"/>
  <c r="E11" i="115"/>
  <c r="D11" i="115"/>
  <c r="C11" i="115"/>
  <c r="H1" i="115"/>
  <c r="H140" i="107"/>
  <c r="H138" i="107"/>
  <c r="H137" i="107"/>
  <c r="H134" i="107"/>
  <c r="H86" i="107"/>
  <c r="E20" i="107"/>
  <c r="E19" i="107"/>
  <c r="E18" i="107"/>
  <c r="E16" i="107"/>
  <c r="E15" i="107"/>
  <c r="E14" i="107"/>
  <c r="E13" i="107"/>
  <c r="E10" i="107"/>
  <c r="B20" i="107"/>
  <c r="B19" i="107"/>
  <c r="B18" i="107"/>
  <c r="B17" i="107"/>
  <c r="B16" i="107"/>
  <c r="B15" i="107"/>
  <c r="B14" i="107"/>
  <c r="B13" i="107"/>
  <c r="B12" i="107"/>
  <c r="F730" i="115"/>
  <c r="E730" i="115"/>
  <c r="D730" i="115"/>
  <c r="C730" i="115"/>
  <c r="B730" i="115"/>
  <c r="F729" i="115"/>
  <c r="E729" i="115"/>
  <c r="D729" i="115"/>
  <c r="C729" i="115"/>
  <c r="B729" i="115"/>
  <c r="F728" i="115"/>
  <c r="E728" i="115"/>
  <c r="D728" i="115"/>
  <c r="C728" i="115"/>
  <c r="B728" i="115"/>
  <c r="F727" i="115"/>
  <c r="E727" i="115"/>
  <c r="D727" i="115"/>
  <c r="C727" i="115"/>
  <c r="B727" i="115"/>
  <c r="F726" i="115"/>
  <c r="E726" i="115"/>
  <c r="D726" i="115"/>
  <c r="C726" i="115"/>
  <c r="B726" i="115"/>
  <c r="F725" i="115"/>
  <c r="E725" i="115"/>
  <c r="D725" i="115"/>
  <c r="C725" i="115"/>
  <c r="B725" i="115"/>
  <c r="F724" i="115"/>
  <c r="E724" i="115"/>
  <c r="D724" i="115"/>
  <c r="C724" i="115"/>
  <c r="B724" i="115"/>
  <c r="F723" i="115"/>
  <c r="E723" i="115"/>
  <c r="D723" i="115"/>
  <c r="C723" i="115"/>
  <c r="B723" i="115"/>
  <c r="F722" i="115"/>
  <c r="E722" i="115"/>
  <c r="D722" i="115"/>
  <c r="C722" i="115"/>
  <c r="B722" i="115"/>
  <c r="F721" i="115"/>
  <c r="E721" i="115"/>
  <c r="D721" i="115"/>
  <c r="C721" i="115"/>
  <c r="B721" i="115"/>
  <c r="F720" i="115"/>
  <c r="E720" i="115"/>
  <c r="D720" i="115"/>
  <c r="C720" i="115"/>
  <c r="B720" i="115"/>
  <c r="F719" i="115"/>
  <c r="E719" i="115"/>
  <c r="D719" i="115"/>
  <c r="C719" i="115"/>
  <c r="B719" i="115"/>
  <c r="F718" i="115"/>
  <c r="E718" i="115"/>
  <c r="D718" i="115"/>
  <c r="C718" i="115"/>
  <c r="B718" i="115"/>
  <c r="F717" i="115"/>
  <c r="E717" i="115"/>
  <c r="D717" i="115"/>
  <c r="C717" i="115"/>
  <c r="B717" i="115"/>
  <c r="F716" i="115"/>
  <c r="E716" i="115"/>
  <c r="D716" i="115"/>
  <c r="C716" i="115"/>
  <c r="B716" i="115"/>
  <c r="F715" i="115"/>
  <c r="E715" i="115"/>
  <c r="D715" i="115"/>
  <c r="C715" i="115"/>
  <c r="B715" i="115"/>
  <c r="F714" i="115"/>
  <c r="E714" i="115"/>
  <c r="D714" i="115"/>
  <c r="C714" i="115"/>
  <c r="B714" i="115"/>
  <c r="F713" i="115"/>
  <c r="E713" i="115"/>
  <c r="D713" i="115"/>
  <c r="C713" i="115"/>
  <c r="B713" i="115"/>
  <c r="F712" i="115"/>
  <c r="E712" i="115"/>
  <c r="D712" i="115"/>
  <c r="C712" i="115"/>
  <c r="B712" i="115"/>
  <c r="F711" i="115"/>
  <c r="E711" i="115"/>
  <c r="D711" i="115"/>
  <c r="C711" i="115"/>
  <c r="B711" i="115"/>
  <c r="F710" i="115"/>
  <c r="E710" i="115"/>
  <c r="D710" i="115"/>
  <c r="C710" i="115"/>
  <c r="B710" i="115"/>
  <c r="F709" i="115"/>
  <c r="E709" i="115"/>
  <c r="D709" i="115"/>
  <c r="C709" i="115"/>
  <c r="B709" i="115"/>
  <c r="F708" i="115"/>
  <c r="E708" i="115"/>
  <c r="D708" i="115"/>
  <c r="C708" i="115"/>
  <c r="B708" i="115"/>
  <c r="F707" i="115"/>
  <c r="E707" i="115"/>
  <c r="D707" i="115"/>
  <c r="C707" i="115"/>
  <c r="B707" i="115"/>
  <c r="F706" i="115"/>
  <c r="E706" i="115"/>
  <c r="D706" i="115"/>
  <c r="C706" i="115"/>
  <c r="B706" i="115"/>
  <c r="F705" i="115"/>
  <c r="E705" i="115"/>
  <c r="D705" i="115"/>
  <c r="C705" i="115"/>
  <c r="B705" i="115"/>
  <c r="F704" i="115"/>
  <c r="E704" i="115"/>
  <c r="D704" i="115"/>
  <c r="C704" i="115"/>
  <c r="B704" i="115"/>
  <c r="F703" i="115"/>
  <c r="E703" i="115"/>
  <c r="D703" i="115"/>
  <c r="C703" i="115"/>
  <c r="B703" i="115"/>
  <c r="F702" i="115"/>
  <c r="E702" i="115"/>
  <c r="D702" i="115"/>
  <c r="C702" i="115"/>
  <c r="B702" i="115"/>
  <c r="F701" i="115"/>
  <c r="E701" i="115"/>
  <c r="D701" i="115"/>
  <c r="C701" i="115"/>
  <c r="B701" i="115"/>
  <c r="F700" i="115"/>
  <c r="E700" i="115"/>
  <c r="D700" i="115"/>
  <c r="C700" i="115"/>
  <c r="B700" i="115"/>
  <c r="F699" i="115"/>
  <c r="E699" i="115"/>
  <c r="D699" i="115"/>
  <c r="C699" i="115"/>
  <c r="B699" i="115"/>
  <c r="F698" i="115"/>
  <c r="E698" i="115"/>
  <c r="D698" i="115"/>
  <c r="C698" i="115"/>
  <c r="B698" i="115"/>
  <c r="F697" i="115"/>
  <c r="E697" i="115"/>
  <c r="D697" i="115"/>
  <c r="C697" i="115"/>
  <c r="B697" i="115"/>
  <c r="F696" i="115"/>
  <c r="E696" i="115"/>
  <c r="D696" i="115"/>
  <c r="C696" i="115"/>
  <c r="B696" i="115"/>
  <c r="F695" i="115"/>
  <c r="E695" i="115"/>
  <c r="D695" i="115"/>
  <c r="C695" i="115"/>
  <c r="B695" i="115"/>
  <c r="F694" i="115"/>
  <c r="E694" i="115"/>
  <c r="D694" i="115"/>
  <c r="C694" i="115"/>
  <c r="B694" i="115"/>
  <c r="F693" i="115"/>
  <c r="E693" i="115"/>
  <c r="D693" i="115"/>
  <c r="C693" i="115"/>
  <c r="B693" i="115"/>
  <c r="F692" i="115"/>
  <c r="E692" i="115"/>
  <c r="D692" i="115"/>
  <c r="C692" i="115"/>
  <c r="B692" i="115"/>
  <c r="F691" i="115"/>
  <c r="E691" i="115"/>
  <c r="D691" i="115"/>
  <c r="C691" i="115"/>
  <c r="B691" i="115"/>
  <c r="F690" i="115"/>
  <c r="E690" i="115"/>
  <c r="D690" i="115"/>
  <c r="C690" i="115"/>
  <c r="B690" i="115"/>
  <c r="F689" i="115"/>
  <c r="E689" i="115"/>
  <c r="D689" i="115"/>
  <c r="C689" i="115"/>
  <c r="B689" i="115"/>
  <c r="F688" i="115"/>
  <c r="E688" i="115"/>
  <c r="D688" i="115"/>
  <c r="C688" i="115"/>
  <c r="B688" i="115"/>
  <c r="F687" i="115"/>
  <c r="E687" i="115"/>
  <c r="D687" i="115"/>
  <c r="C687" i="115"/>
  <c r="B687" i="115"/>
  <c r="F686" i="115"/>
  <c r="E686" i="115"/>
  <c r="D686" i="115"/>
  <c r="C686" i="115"/>
  <c r="B686" i="115"/>
  <c r="F685" i="115"/>
  <c r="E685" i="115"/>
  <c r="D685" i="115"/>
  <c r="C685" i="115"/>
  <c r="B685" i="115"/>
  <c r="F684" i="115"/>
  <c r="E684" i="115"/>
  <c r="D684" i="115"/>
  <c r="C684" i="115"/>
  <c r="B684" i="115"/>
  <c r="F683" i="115"/>
  <c r="E683" i="115"/>
  <c r="D683" i="115"/>
  <c r="C683" i="115"/>
  <c r="B683" i="115"/>
  <c r="F682" i="115"/>
  <c r="E682" i="115"/>
  <c r="D682" i="115"/>
  <c r="C682" i="115"/>
  <c r="B682" i="115"/>
  <c r="F681" i="115"/>
  <c r="E681" i="115"/>
  <c r="D681" i="115"/>
  <c r="C681" i="115"/>
  <c r="B681" i="115"/>
  <c r="F680" i="115"/>
  <c r="E680" i="115"/>
  <c r="D680" i="115"/>
  <c r="C680" i="115"/>
  <c r="B680" i="115"/>
  <c r="F679" i="115"/>
  <c r="E679" i="115"/>
  <c r="D679" i="115"/>
  <c r="C679" i="115"/>
  <c r="B679" i="115"/>
  <c r="F678" i="115"/>
  <c r="E678" i="115"/>
  <c r="D678" i="115"/>
  <c r="C678" i="115"/>
  <c r="B678" i="115"/>
  <c r="F677" i="115"/>
  <c r="E677" i="115"/>
  <c r="D677" i="115"/>
  <c r="C677" i="115"/>
  <c r="B677" i="115"/>
  <c r="F676" i="115"/>
  <c r="E676" i="115"/>
  <c r="D676" i="115"/>
  <c r="C676" i="115"/>
  <c r="B676" i="115"/>
  <c r="F675" i="115"/>
  <c r="E675" i="115"/>
  <c r="D675" i="115"/>
  <c r="C675" i="115"/>
  <c r="B675" i="115"/>
  <c r="F674" i="115"/>
  <c r="E674" i="115"/>
  <c r="D674" i="115"/>
  <c r="C674" i="115"/>
  <c r="B674" i="115"/>
  <c r="F673" i="115"/>
  <c r="E673" i="115"/>
  <c r="D673" i="115"/>
  <c r="C673" i="115"/>
  <c r="B673" i="115"/>
  <c r="F672" i="115"/>
  <c r="E672" i="115"/>
  <c r="D672" i="115"/>
  <c r="C672" i="115"/>
  <c r="B672" i="115"/>
  <c r="F671" i="115"/>
  <c r="E671" i="115"/>
  <c r="D671" i="115"/>
  <c r="C671" i="115"/>
  <c r="B671" i="115"/>
  <c r="F670" i="115"/>
  <c r="E670" i="115"/>
  <c r="D670" i="115"/>
  <c r="C670" i="115"/>
  <c r="B670" i="115"/>
  <c r="F669" i="115"/>
  <c r="E669" i="115"/>
  <c r="D669" i="115"/>
  <c r="C669" i="115"/>
  <c r="B669" i="115"/>
  <c r="F668" i="115"/>
  <c r="E668" i="115"/>
  <c r="D668" i="115"/>
  <c r="C668" i="115"/>
  <c r="B668" i="115"/>
  <c r="F667" i="115"/>
  <c r="E667" i="115"/>
  <c r="D667" i="115"/>
  <c r="C667" i="115"/>
  <c r="B667" i="115"/>
  <c r="F666" i="115"/>
  <c r="E666" i="115"/>
  <c r="D666" i="115"/>
  <c r="C666" i="115"/>
  <c r="B666" i="115"/>
  <c r="F665" i="115"/>
  <c r="E665" i="115"/>
  <c r="D665" i="115"/>
  <c r="C665" i="115"/>
  <c r="B665" i="115"/>
  <c r="F664" i="115"/>
  <c r="E664" i="115"/>
  <c r="D664" i="115"/>
  <c r="C664" i="115"/>
  <c r="B664" i="115"/>
  <c r="F663" i="115"/>
  <c r="E663" i="115"/>
  <c r="D663" i="115"/>
  <c r="C663" i="115"/>
  <c r="B663" i="115"/>
  <c r="F662" i="115"/>
  <c r="E662" i="115"/>
  <c r="D662" i="115"/>
  <c r="C662" i="115"/>
  <c r="B662" i="115"/>
  <c r="F661" i="115"/>
  <c r="E661" i="115"/>
  <c r="D661" i="115"/>
  <c r="C661" i="115"/>
  <c r="B661" i="115"/>
  <c r="F660" i="115"/>
  <c r="E660" i="115"/>
  <c r="D660" i="115"/>
  <c r="C660" i="115"/>
  <c r="B660" i="115"/>
  <c r="F659" i="115"/>
  <c r="E659" i="115"/>
  <c r="D659" i="115"/>
  <c r="C659" i="115"/>
  <c r="B659" i="115"/>
  <c r="F658" i="115"/>
  <c r="E658" i="115"/>
  <c r="D658" i="115"/>
  <c r="C658" i="115"/>
  <c r="B658" i="115"/>
  <c r="F657" i="115"/>
  <c r="E657" i="115"/>
  <c r="D657" i="115"/>
  <c r="C657" i="115"/>
  <c r="B657" i="115"/>
  <c r="F656" i="115"/>
  <c r="E656" i="115"/>
  <c r="D656" i="115"/>
  <c r="C656" i="115"/>
  <c r="B656" i="115"/>
  <c r="F655" i="115"/>
  <c r="E655" i="115"/>
  <c r="D655" i="115"/>
  <c r="C655" i="115"/>
  <c r="B655" i="115"/>
  <c r="F654" i="115"/>
  <c r="E654" i="115"/>
  <c r="D654" i="115"/>
  <c r="C654" i="115"/>
  <c r="B654" i="115"/>
  <c r="F653" i="115"/>
  <c r="E653" i="115"/>
  <c r="D653" i="115"/>
  <c r="C653" i="115"/>
  <c r="B653" i="115"/>
  <c r="F652" i="115"/>
  <c r="E652" i="115"/>
  <c r="D652" i="115"/>
  <c r="C652" i="115"/>
  <c r="B652" i="115"/>
  <c r="F651" i="115"/>
  <c r="E651" i="115"/>
  <c r="D651" i="115"/>
  <c r="C651" i="115"/>
  <c r="B651" i="115"/>
  <c r="F650" i="115"/>
  <c r="E650" i="115"/>
  <c r="D650" i="115"/>
  <c r="C650" i="115"/>
  <c r="B650" i="115"/>
  <c r="F649" i="115"/>
  <c r="E649" i="115"/>
  <c r="D649" i="115"/>
  <c r="C649" i="115"/>
  <c r="B649" i="115"/>
  <c r="F648" i="115"/>
  <c r="E648" i="115"/>
  <c r="D648" i="115"/>
  <c r="C648" i="115"/>
  <c r="B648" i="115"/>
  <c r="F647" i="115"/>
  <c r="E647" i="115"/>
  <c r="D647" i="115"/>
  <c r="C647" i="115"/>
  <c r="B647" i="115"/>
  <c r="F646" i="115"/>
  <c r="E646" i="115"/>
  <c r="D646" i="115"/>
  <c r="C646" i="115"/>
  <c r="B646" i="115"/>
  <c r="F645" i="115"/>
  <c r="E645" i="115"/>
  <c r="D645" i="115"/>
  <c r="C645" i="115"/>
  <c r="B645" i="115"/>
  <c r="F644" i="115"/>
  <c r="E644" i="115"/>
  <c r="D644" i="115"/>
  <c r="C644" i="115"/>
  <c r="B644" i="115"/>
  <c r="F643" i="115"/>
  <c r="E643" i="115"/>
  <c r="D643" i="115"/>
  <c r="C643" i="115"/>
  <c r="B643" i="115"/>
  <c r="F642" i="115"/>
  <c r="E642" i="115"/>
  <c r="D642" i="115"/>
  <c r="C642" i="115"/>
  <c r="B642" i="115"/>
  <c r="F641" i="115"/>
  <c r="E641" i="115"/>
  <c r="D641" i="115"/>
  <c r="C641" i="115"/>
  <c r="B641" i="115"/>
  <c r="F640" i="115"/>
  <c r="E640" i="115"/>
  <c r="D640" i="115"/>
  <c r="C640" i="115"/>
  <c r="B640" i="115"/>
  <c r="F639" i="115"/>
  <c r="E639" i="115"/>
  <c r="D639" i="115"/>
  <c r="C639" i="115"/>
  <c r="B639" i="115"/>
  <c r="F638" i="115"/>
  <c r="E638" i="115"/>
  <c r="D638" i="115"/>
  <c r="C638" i="115"/>
  <c r="B638" i="115"/>
  <c r="F637" i="115"/>
  <c r="E637" i="115"/>
  <c r="D637" i="115"/>
  <c r="C637" i="115"/>
  <c r="B637" i="115"/>
  <c r="F636" i="115"/>
  <c r="E636" i="115"/>
  <c r="D636" i="115"/>
  <c r="C636" i="115"/>
  <c r="B636" i="115"/>
  <c r="F635" i="115"/>
  <c r="E635" i="115"/>
  <c r="D635" i="115"/>
  <c r="C635" i="115"/>
  <c r="B635" i="115"/>
  <c r="F634" i="115"/>
  <c r="E634" i="115"/>
  <c r="D634" i="115"/>
  <c r="C634" i="115"/>
  <c r="B634" i="115"/>
  <c r="F633" i="115"/>
  <c r="E633" i="115"/>
  <c r="D633" i="115"/>
  <c r="C633" i="115"/>
  <c r="B633" i="115"/>
  <c r="F632" i="115"/>
  <c r="E632" i="115"/>
  <c r="D632" i="115"/>
  <c r="C632" i="115"/>
  <c r="B632" i="115"/>
  <c r="F631" i="115"/>
  <c r="E631" i="115"/>
  <c r="D631" i="115"/>
  <c r="C631" i="115"/>
  <c r="B631" i="115"/>
  <c r="ER630" i="115"/>
  <c r="EQ630" i="115"/>
  <c r="EP630" i="115"/>
  <c r="EO630" i="115"/>
  <c r="EN630" i="115"/>
  <c r="EM630" i="115"/>
  <c r="EL630" i="115"/>
  <c r="EK630" i="115"/>
  <c r="EJ630" i="115"/>
  <c r="EI630" i="115"/>
  <c r="EH630" i="115"/>
  <c r="EG630" i="115"/>
  <c r="EF630" i="115"/>
  <c r="EE630" i="115"/>
  <c r="ED630" i="115"/>
  <c r="EC630" i="115"/>
  <c r="EB630" i="115"/>
  <c r="EA630" i="115"/>
  <c r="DZ630" i="115"/>
  <c r="DY630" i="115"/>
  <c r="DX630" i="115"/>
  <c r="DW630" i="115"/>
  <c r="DV630" i="115"/>
  <c r="DU630" i="115"/>
  <c r="DT630" i="115"/>
  <c r="DS630" i="115"/>
  <c r="DR630" i="115"/>
  <c r="DQ630" i="115"/>
  <c r="DP630" i="115"/>
  <c r="DO630" i="115"/>
  <c r="DN630" i="115"/>
  <c r="DM630" i="115"/>
  <c r="DL630" i="115"/>
  <c r="DK630" i="115"/>
  <c r="DJ630" i="115"/>
  <c r="DI630" i="115"/>
  <c r="DH630" i="115"/>
  <c r="DG630" i="115"/>
  <c r="DF630" i="115"/>
  <c r="DE630" i="115"/>
  <c r="DD630" i="115"/>
  <c r="DC630" i="115"/>
  <c r="DB630" i="115"/>
  <c r="DA630" i="115"/>
  <c r="CZ630" i="115"/>
  <c r="CY630" i="115"/>
  <c r="CX630" i="115"/>
  <c r="CW630" i="115"/>
  <c r="CV630" i="115"/>
  <c r="CU630" i="115"/>
  <c r="CT630" i="115"/>
  <c r="CS630" i="115"/>
  <c r="CR630" i="115"/>
  <c r="CQ630" i="115"/>
  <c r="CP630" i="115"/>
  <c r="CO630" i="115"/>
  <c r="CN630" i="115"/>
  <c r="CM630" i="115"/>
  <c r="CL630" i="115"/>
  <c r="CK630" i="115"/>
  <c r="CJ630" i="115"/>
  <c r="CI630" i="115"/>
  <c r="CH630" i="115"/>
  <c r="CG630" i="115"/>
  <c r="CF630" i="115"/>
  <c r="CE630" i="115"/>
  <c r="CD630" i="115"/>
  <c r="CC630" i="115"/>
  <c r="CB630" i="115"/>
  <c r="CA630" i="115"/>
  <c r="BZ630" i="115"/>
  <c r="BY630" i="115"/>
  <c r="BX630" i="115"/>
  <c r="BW630" i="115"/>
  <c r="BV630" i="115"/>
  <c r="BU630" i="115"/>
  <c r="BT630" i="115"/>
  <c r="BS630" i="115"/>
  <c r="BR630" i="115"/>
  <c r="BQ630" i="115"/>
  <c r="BP630" i="115"/>
  <c r="BO630" i="115"/>
  <c r="BN630" i="115"/>
  <c r="BM630" i="115"/>
  <c r="BL630" i="115"/>
  <c r="BK630" i="115"/>
  <c r="BJ630" i="115"/>
  <c r="BI630" i="115"/>
  <c r="BH630" i="115"/>
  <c r="BG630" i="115"/>
  <c r="BF630" i="115"/>
  <c r="BE630" i="115"/>
  <c r="BD630" i="115"/>
  <c r="BC630" i="115"/>
  <c r="BB630" i="115"/>
  <c r="BA630" i="115"/>
  <c r="AZ630" i="115"/>
  <c r="AY630" i="115"/>
  <c r="AX630" i="115"/>
  <c r="AW630" i="115"/>
  <c r="AV630" i="115"/>
  <c r="AU630" i="115"/>
  <c r="AT630" i="115"/>
  <c r="AS630" i="115"/>
  <c r="AR630" i="115"/>
  <c r="AQ630" i="115"/>
  <c r="AP630" i="115"/>
  <c r="AO630" i="115"/>
  <c r="AN630" i="115"/>
  <c r="AM630" i="115"/>
  <c r="AL630" i="115"/>
  <c r="AK630" i="115"/>
  <c r="AJ630" i="115"/>
  <c r="AI630" i="115"/>
  <c r="AH630" i="115"/>
  <c r="AG630" i="115"/>
  <c r="AF630" i="115"/>
  <c r="AE630" i="115"/>
  <c r="AD630" i="115"/>
  <c r="AC630" i="115"/>
  <c r="AB630" i="115"/>
  <c r="AA630" i="115"/>
  <c r="Z630" i="115"/>
  <c r="Y630" i="115"/>
  <c r="X630" i="115"/>
  <c r="W630" i="115"/>
  <c r="V630" i="115"/>
  <c r="U630" i="115"/>
  <c r="T630" i="115"/>
  <c r="S630" i="115"/>
  <c r="R630" i="115"/>
  <c r="Q630" i="115"/>
  <c r="P630" i="115"/>
  <c r="O630" i="115"/>
  <c r="N630" i="115"/>
  <c r="M630" i="115"/>
  <c r="L630" i="115"/>
  <c r="K630" i="115"/>
  <c r="J630" i="115"/>
  <c r="I630" i="115"/>
  <c r="F627" i="115"/>
  <c r="E627" i="115"/>
  <c r="D627" i="115"/>
  <c r="C627" i="115"/>
  <c r="F626" i="115"/>
  <c r="E626" i="115"/>
  <c r="D626" i="115"/>
  <c r="C626" i="115"/>
  <c r="F625" i="115"/>
  <c r="E625" i="115"/>
  <c r="D625" i="115"/>
  <c r="C625" i="115"/>
  <c r="F624" i="115"/>
  <c r="E624" i="115"/>
  <c r="D624" i="115"/>
  <c r="C624" i="115"/>
  <c r="F623" i="115"/>
  <c r="E623" i="115"/>
  <c r="D623" i="115"/>
  <c r="C623" i="115"/>
  <c r="F622" i="115"/>
  <c r="E622" i="115"/>
  <c r="D622" i="115"/>
  <c r="C622" i="115"/>
  <c r="F621" i="115"/>
  <c r="E621" i="115"/>
  <c r="D621" i="115"/>
  <c r="C621" i="115"/>
  <c r="F620" i="115"/>
  <c r="E620" i="115"/>
  <c r="D620" i="115"/>
  <c r="C620" i="115"/>
  <c r="F619" i="115"/>
  <c r="E619" i="115"/>
  <c r="D619" i="115"/>
  <c r="C619" i="115"/>
  <c r="F618" i="115"/>
  <c r="E618" i="115"/>
  <c r="D618" i="115"/>
  <c r="C618" i="115"/>
  <c r="F617" i="115"/>
  <c r="E617" i="115"/>
  <c r="D617" i="115"/>
  <c r="C617" i="115"/>
  <c r="F616" i="115"/>
  <c r="E616" i="115"/>
  <c r="D616" i="115"/>
  <c r="C616" i="115"/>
  <c r="F615" i="115"/>
  <c r="E615" i="115"/>
  <c r="D615" i="115"/>
  <c r="C615" i="115"/>
  <c r="F614" i="115"/>
  <c r="E614" i="115"/>
  <c r="D614" i="115"/>
  <c r="C614" i="115"/>
  <c r="F613" i="115"/>
  <c r="E613" i="115"/>
  <c r="D613" i="115"/>
  <c r="C613" i="115"/>
  <c r="F612" i="115"/>
  <c r="E612" i="115"/>
  <c r="D612" i="115"/>
  <c r="C612" i="115"/>
  <c r="F611" i="115"/>
  <c r="E611" i="115"/>
  <c r="D611" i="115"/>
  <c r="C611" i="115"/>
  <c r="F610" i="115"/>
  <c r="E610" i="115"/>
  <c r="D610" i="115"/>
  <c r="C610" i="115"/>
  <c r="F609" i="115"/>
  <c r="E609" i="115"/>
  <c r="D609" i="115"/>
  <c r="C609" i="115"/>
  <c r="F608" i="115"/>
  <c r="E608" i="115"/>
  <c r="D608" i="115"/>
  <c r="C608" i="115"/>
  <c r="F607" i="115"/>
  <c r="E607" i="115"/>
  <c r="D607" i="115"/>
  <c r="C607" i="115"/>
  <c r="F606" i="115"/>
  <c r="E606" i="115"/>
  <c r="D606" i="115"/>
  <c r="C606" i="115"/>
  <c r="F605" i="115"/>
  <c r="E605" i="115"/>
  <c r="D605" i="115"/>
  <c r="C605" i="115"/>
  <c r="F604" i="115"/>
  <c r="E604" i="115"/>
  <c r="D604" i="115"/>
  <c r="C604" i="115"/>
  <c r="F603" i="115"/>
  <c r="E603" i="115"/>
  <c r="D603" i="115"/>
  <c r="C603" i="115"/>
  <c r="F602" i="115"/>
  <c r="E602" i="115"/>
  <c r="D602" i="115"/>
  <c r="C602" i="115"/>
  <c r="F601" i="115"/>
  <c r="E601" i="115"/>
  <c r="D601" i="115"/>
  <c r="C601" i="115"/>
  <c r="F600" i="115"/>
  <c r="E600" i="115"/>
  <c r="D600" i="115"/>
  <c r="C600" i="115"/>
  <c r="F599" i="115"/>
  <c r="E599" i="115"/>
  <c r="D599" i="115"/>
  <c r="C599" i="115"/>
  <c r="F598" i="115"/>
  <c r="E598" i="115"/>
  <c r="D598" i="115"/>
  <c r="C598" i="115"/>
  <c r="F597" i="115"/>
  <c r="E597" i="115"/>
  <c r="D597" i="115"/>
  <c r="C597" i="115"/>
  <c r="F596" i="115"/>
  <c r="E596" i="115"/>
  <c r="D596" i="115"/>
  <c r="C596" i="115"/>
  <c r="F595" i="115"/>
  <c r="E595" i="115"/>
  <c r="D595" i="115"/>
  <c r="C595" i="115"/>
  <c r="F594" i="115"/>
  <c r="E594" i="115"/>
  <c r="D594" i="115"/>
  <c r="C594" i="115"/>
  <c r="F593" i="115"/>
  <c r="E593" i="115"/>
  <c r="D593" i="115"/>
  <c r="C593" i="115"/>
  <c r="F592" i="115"/>
  <c r="E592" i="115"/>
  <c r="D592" i="115"/>
  <c r="C592" i="115"/>
  <c r="F591" i="115"/>
  <c r="E591" i="115"/>
  <c r="D591" i="115"/>
  <c r="C591" i="115"/>
  <c r="F590" i="115"/>
  <c r="E590" i="115"/>
  <c r="D590" i="115"/>
  <c r="C590" i="115"/>
  <c r="F589" i="115"/>
  <c r="E589" i="115"/>
  <c r="D589" i="115"/>
  <c r="C589" i="115"/>
  <c r="F588" i="115"/>
  <c r="E588" i="115"/>
  <c r="D588" i="115"/>
  <c r="C588" i="115"/>
  <c r="F587" i="115"/>
  <c r="E587" i="115"/>
  <c r="D587" i="115"/>
  <c r="C587" i="115"/>
  <c r="F586" i="115"/>
  <c r="E586" i="115"/>
  <c r="D586" i="115"/>
  <c r="C586" i="115"/>
  <c r="F585" i="115"/>
  <c r="E585" i="115"/>
  <c r="D585" i="115"/>
  <c r="C585" i="115"/>
  <c r="F584" i="115"/>
  <c r="E584" i="115"/>
  <c r="D584" i="115"/>
  <c r="C584" i="115"/>
  <c r="F583" i="115"/>
  <c r="E583" i="115"/>
  <c r="D583" i="115"/>
  <c r="C583" i="115"/>
  <c r="F582" i="115"/>
  <c r="E582" i="115"/>
  <c r="D582" i="115"/>
  <c r="C582" i="115"/>
  <c r="F581" i="115"/>
  <c r="E581" i="115"/>
  <c r="D581" i="115"/>
  <c r="C581" i="115"/>
  <c r="F580" i="115"/>
  <c r="E580" i="115"/>
  <c r="D580" i="115"/>
  <c r="C580" i="115"/>
  <c r="F579" i="115"/>
  <c r="E579" i="115"/>
  <c r="D579" i="115"/>
  <c r="C579" i="115"/>
  <c r="F578" i="115"/>
  <c r="E578" i="115"/>
  <c r="D578" i="115"/>
  <c r="C578" i="115"/>
  <c r="F577" i="115"/>
  <c r="E577" i="115"/>
  <c r="D577" i="115"/>
  <c r="C577" i="115"/>
  <c r="F576" i="115"/>
  <c r="E576" i="115"/>
  <c r="D576" i="115"/>
  <c r="C576" i="115"/>
  <c r="F575" i="115"/>
  <c r="E575" i="115"/>
  <c r="D575" i="115"/>
  <c r="C575" i="115"/>
  <c r="F574" i="115"/>
  <c r="E574" i="115"/>
  <c r="D574" i="115"/>
  <c r="C574" i="115"/>
  <c r="F573" i="115"/>
  <c r="E573" i="115"/>
  <c r="D573" i="115"/>
  <c r="C573" i="115"/>
  <c r="F572" i="115"/>
  <c r="E572" i="115"/>
  <c r="D572" i="115"/>
  <c r="C572" i="115"/>
  <c r="F571" i="115"/>
  <c r="E571" i="115"/>
  <c r="D571" i="115"/>
  <c r="C571" i="115"/>
  <c r="F570" i="115"/>
  <c r="E570" i="115"/>
  <c r="D570" i="115"/>
  <c r="C570" i="115"/>
  <c r="F569" i="115"/>
  <c r="E569" i="115"/>
  <c r="D569" i="115"/>
  <c r="C569" i="115"/>
  <c r="F568" i="115"/>
  <c r="E568" i="115"/>
  <c r="D568" i="115"/>
  <c r="C568" i="115"/>
  <c r="F567" i="115"/>
  <c r="E567" i="115"/>
  <c r="D567" i="115"/>
  <c r="C567" i="115"/>
  <c r="F566" i="115"/>
  <c r="E566" i="115"/>
  <c r="D566" i="115"/>
  <c r="C566" i="115"/>
  <c r="F565" i="115"/>
  <c r="E565" i="115"/>
  <c r="D565" i="115"/>
  <c r="C565" i="115"/>
  <c r="F564" i="115"/>
  <c r="E564" i="115"/>
  <c r="D564" i="115"/>
  <c r="C564" i="115"/>
  <c r="F563" i="115"/>
  <c r="E563" i="115"/>
  <c r="D563" i="115"/>
  <c r="C563" i="115"/>
  <c r="F562" i="115"/>
  <c r="E562" i="115"/>
  <c r="D562" i="115"/>
  <c r="C562" i="115"/>
  <c r="F561" i="115"/>
  <c r="E561" i="115"/>
  <c r="D561" i="115"/>
  <c r="C561" i="115"/>
  <c r="F560" i="115"/>
  <c r="E560" i="115"/>
  <c r="D560" i="115"/>
  <c r="C560" i="115"/>
  <c r="F559" i="115"/>
  <c r="E559" i="115"/>
  <c r="D559" i="115"/>
  <c r="C559" i="115"/>
  <c r="F558" i="115"/>
  <c r="E558" i="115"/>
  <c r="D558" i="115"/>
  <c r="C558" i="115"/>
  <c r="F557" i="115"/>
  <c r="E557" i="115"/>
  <c r="D557" i="115"/>
  <c r="C557" i="115"/>
  <c r="F556" i="115"/>
  <c r="E556" i="115"/>
  <c r="D556" i="115"/>
  <c r="C556" i="115"/>
  <c r="F555" i="115"/>
  <c r="E555" i="115"/>
  <c r="D555" i="115"/>
  <c r="C555" i="115"/>
  <c r="F554" i="115"/>
  <c r="E554" i="115"/>
  <c r="D554" i="115"/>
  <c r="C554" i="115"/>
  <c r="F553" i="115"/>
  <c r="E553" i="115"/>
  <c r="D553" i="115"/>
  <c r="C553" i="115"/>
  <c r="F552" i="115"/>
  <c r="E552" i="115"/>
  <c r="D552" i="115"/>
  <c r="C552" i="115"/>
  <c r="F551" i="115"/>
  <c r="E551" i="115"/>
  <c r="D551" i="115"/>
  <c r="C551" i="115"/>
  <c r="F550" i="115"/>
  <c r="E550" i="115"/>
  <c r="D550" i="115"/>
  <c r="C550" i="115"/>
  <c r="F549" i="115"/>
  <c r="E549" i="115"/>
  <c r="D549" i="115"/>
  <c r="C549" i="115"/>
  <c r="F548" i="115"/>
  <c r="E548" i="115"/>
  <c r="D548" i="115"/>
  <c r="C548" i="115"/>
  <c r="F547" i="115"/>
  <c r="E547" i="115"/>
  <c r="D547" i="115"/>
  <c r="C547" i="115"/>
  <c r="F546" i="115"/>
  <c r="E546" i="115"/>
  <c r="D546" i="115"/>
  <c r="C546" i="115"/>
  <c r="F545" i="115"/>
  <c r="E545" i="115"/>
  <c r="D545" i="115"/>
  <c r="C545" i="115"/>
  <c r="F544" i="115"/>
  <c r="E544" i="115"/>
  <c r="D544" i="115"/>
  <c r="C544" i="115"/>
  <c r="F543" i="115"/>
  <c r="E543" i="115"/>
  <c r="D543" i="115"/>
  <c r="C543" i="115"/>
  <c r="F542" i="115"/>
  <c r="E542" i="115"/>
  <c r="D542" i="115"/>
  <c r="C542" i="115"/>
  <c r="F541" i="115"/>
  <c r="E541" i="115"/>
  <c r="D541" i="115"/>
  <c r="C541" i="115"/>
  <c r="F540" i="115"/>
  <c r="E540" i="115"/>
  <c r="D540" i="115"/>
  <c r="C540" i="115"/>
  <c r="F539" i="115"/>
  <c r="E539" i="115"/>
  <c r="D539" i="115"/>
  <c r="C539" i="115"/>
  <c r="F538" i="115"/>
  <c r="E538" i="115"/>
  <c r="D538" i="115"/>
  <c r="C538" i="115"/>
  <c r="F537" i="115"/>
  <c r="E537" i="115"/>
  <c r="D537" i="115"/>
  <c r="C537" i="115"/>
  <c r="F536" i="115"/>
  <c r="E536" i="115"/>
  <c r="D536" i="115"/>
  <c r="C536" i="115"/>
  <c r="F535" i="115"/>
  <c r="E535" i="115"/>
  <c r="D535" i="115"/>
  <c r="C535" i="115"/>
  <c r="F534" i="115"/>
  <c r="E534" i="115"/>
  <c r="D534" i="115"/>
  <c r="C534" i="115"/>
  <c r="F533" i="115"/>
  <c r="E533" i="115"/>
  <c r="D533" i="115"/>
  <c r="C533" i="115"/>
  <c r="F532" i="115"/>
  <c r="E532" i="115"/>
  <c r="D532" i="115"/>
  <c r="C532" i="115"/>
  <c r="F531" i="115"/>
  <c r="E531" i="115"/>
  <c r="D531" i="115"/>
  <c r="C531" i="115"/>
  <c r="F530" i="115"/>
  <c r="E530" i="115"/>
  <c r="D530" i="115"/>
  <c r="C530" i="115"/>
  <c r="F529" i="115"/>
  <c r="E529" i="115"/>
  <c r="D529" i="115"/>
  <c r="C529" i="115"/>
  <c r="F528" i="115"/>
  <c r="E528" i="115"/>
  <c r="D528" i="115"/>
  <c r="C528" i="115"/>
  <c r="B528" i="115"/>
  <c r="ER527" i="115"/>
  <c r="EQ527" i="115"/>
  <c r="EP527" i="115"/>
  <c r="EO527" i="115"/>
  <c r="EN527" i="115"/>
  <c r="EM527" i="115"/>
  <c r="EL527" i="115"/>
  <c r="EK527" i="115"/>
  <c r="EJ527" i="115"/>
  <c r="EI527" i="115"/>
  <c r="EH527" i="115"/>
  <c r="EG527" i="115"/>
  <c r="EF527" i="115"/>
  <c r="EE527" i="115"/>
  <c r="ED527" i="115"/>
  <c r="EC527" i="115"/>
  <c r="EB527" i="115"/>
  <c r="EA527" i="115"/>
  <c r="DZ527" i="115"/>
  <c r="DY527" i="115"/>
  <c r="DX527" i="115"/>
  <c r="DW527" i="115"/>
  <c r="DV527" i="115"/>
  <c r="DU527" i="115"/>
  <c r="DT527" i="115"/>
  <c r="DS527" i="115"/>
  <c r="DR527" i="115"/>
  <c r="DQ527" i="115"/>
  <c r="DP527" i="115"/>
  <c r="DO527" i="115"/>
  <c r="DN527" i="115"/>
  <c r="DM527" i="115"/>
  <c r="DL527" i="115"/>
  <c r="DK527" i="115"/>
  <c r="DJ527" i="115"/>
  <c r="DI527" i="115"/>
  <c r="DH527" i="115"/>
  <c r="DG527" i="115"/>
  <c r="DF527" i="115"/>
  <c r="DE527" i="115"/>
  <c r="DD527" i="115"/>
  <c r="DC527" i="115"/>
  <c r="DB527" i="115"/>
  <c r="DA527" i="115"/>
  <c r="CZ527" i="115"/>
  <c r="CY527" i="115"/>
  <c r="CX527" i="115"/>
  <c r="CW527" i="115"/>
  <c r="CV527" i="115"/>
  <c r="CU527" i="115"/>
  <c r="CT527" i="115"/>
  <c r="CS527" i="115"/>
  <c r="CR527" i="115"/>
  <c r="CQ527" i="115"/>
  <c r="CP527" i="115"/>
  <c r="CO527" i="115"/>
  <c r="CN527" i="115"/>
  <c r="CM527" i="115"/>
  <c r="CL527" i="115"/>
  <c r="CK527" i="115"/>
  <c r="CJ527" i="115"/>
  <c r="CI527" i="115"/>
  <c r="CH527" i="115"/>
  <c r="CG527" i="115"/>
  <c r="CF527" i="115"/>
  <c r="CE527" i="115"/>
  <c r="CD527" i="115"/>
  <c r="CC527" i="115"/>
  <c r="CB527" i="115"/>
  <c r="CA527" i="115"/>
  <c r="BZ527" i="115"/>
  <c r="BY527" i="115"/>
  <c r="BX527" i="115"/>
  <c r="BW527" i="115"/>
  <c r="BV527" i="115"/>
  <c r="BU527" i="115"/>
  <c r="BT527" i="115"/>
  <c r="BS527" i="115"/>
  <c r="BR527" i="115"/>
  <c r="BQ527" i="115"/>
  <c r="BP527" i="115"/>
  <c r="BO527" i="115"/>
  <c r="BN527" i="115"/>
  <c r="BM527" i="115"/>
  <c r="BL527" i="115"/>
  <c r="BK527" i="115"/>
  <c r="BJ527" i="115"/>
  <c r="BI527" i="115"/>
  <c r="BH527" i="115"/>
  <c r="BG527" i="115"/>
  <c r="BF527" i="115"/>
  <c r="BE527" i="115"/>
  <c r="BD527" i="115"/>
  <c r="BC527" i="115"/>
  <c r="BB527" i="115"/>
  <c r="BA527" i="115"/>
  <c r="AZ527" i="115"/>
  <c r="AY527" i="115"/>
  <c r="AX527" i="115"/>
  <c r="AW527" i="115"/>
  <c r="AV527" i="115"/>
  <c r="AU527" i="115"/>
  <c r="AT527" i="115"/>
  <c r="AS527" i="115"/>
  <c r="AR527" i="115"/>
  <c r="AQ527" i="115"/>
  <c r="AP527" i="115"/>
  <c r="AO527" i="115"/>
  <c r="AN527" i="115"/>
  <c r="AM527" i="115"/>
  <c r="AL527" i="115"/>
  <c r="AK527" i="115"/>
  <c r="AJ527" i="115"/>
  <c r="AI527" i="115"/>
  <c r="AH527" i="115"/>
  <c r="AG527" i="115"/>
  <c r="AF527" i="115"/>
  <c r="AE527" i="115"/>
  <c r="AD527" i="115"/>
  <c r="AC527" i="115"/>
  <c r="AB527" i="115"/>
  <c r="AA527" i="115"/>
  <c r="Z527" i="115"/>
  <c r="Y527" i="115"/>
  <c r="X527" i="115"/>
  <c r="W527" i="115"/>
  <c r="V527" i="115"/>
  <c r="U527" i="115"/>
  <c r="T527" i="115"/>
  <c r="S527" i="115"/>
  <c r="R527" i="115"/>
  <c r="Q527" i="115"/>
  <c r="P527" i="115"/>
  <c r="O527" i="115"/>
  <c r="N527" i="115"/>
  <c r="M527" i="115"/>
  <c r="L527" i="115"/>
  <c r="K527" i="115"/>
  <c r="J527" i="115"/>
  <c r="I527" i="115"/>
  <c r="F524" i="115"/>
  <c r="E524" i="115"/>
  <c r="D524" i="115"/>
  <c r="C524" i="115"/>
  <c r="B524" i="115"/>
  <c r="F523" i="115"/>
  <c r="E523" i="115"/>
  <c r="D523" i="115"/>
  <c r="C523" i="115"/>
  <c r="B523" i="115"/>
  <c r="F522" i="115"/>
  <c r="E522" i="115"/>
  <c r="D522" i="115"/>
  <c r="C522" i="115"/>
  <c r="B522" i="115"/>
  <c r="F521" i="115"/>
  <c r="E521" i="115"/>
  <c r="D521" i="115"/>
  <c r="C521" i="115"/>
  <c r="B521" i="115"/>
  <c r="F520" i="115"/>
  <c r="E520" i="115"/>
  <c r="D520" i="115"/>
  <c r="C520" i="115"/>
  <c r="B520" i="115"/>
  <c r="F519" i="115"/>
  <c r="E519" i="115"/>
  <c r="D519" i="115"/>
  <c r="C519" i="115"/>
  <c r="B519" i="115"/>
  <c r="F518" i="115"/>
  <c r="E518" i="115"/>
  <c r="D518" i="115"/>
  <c r="C518" i="115"/>
  <c r="B518" i="115"/>
  <c r="F517" i="115"/>
  <c r="E517" i="115"/>
  <c r="D517" i="115"/>
  <c r="C517" i="115"/>
  <c r="B517" i="115"/>
  <c r="F516" i="115"/>
  <c r="E516" i="115"/>
  <c r="D516" i="115"/>
  <c r="C516" i="115"/>
  <c r="B516" i="115"/>
  <c r="F515" i="115"/>
  <c r="E515" i="115"/>
  <c r="D515" i="115"/>
  <c r="C515" i="115"/>
  <c r="B515" i="115"/>
  <c r="F514" i="115"/>
  <c r="E514" i="115"/>
  <c r="D514" i="115"/>
  <c r="C514" i="115"/>
  <c r="B514" i="115"/>
  <c r="F513" i="115"/>
  <c r="E513" i="115"/>
  <c r="D513" i="115"/>
  <c r="C513" i="115"/>
  <c r="B513" i="115"/>
  <c r="F512" i="115"/>
  <c r="E512" i="115"/>
  <c r="D512" i="115"/>
  <c r="C512" i="115"/>
  <c r="B512" i="115"/>
  <c r="F511" i="115"/>
  <c r="E511" i="115"/>
  <c r="D511" i="115"/>
  <c r="C511" i="115"/>
  <c r="B511" i="115"/>
  <c r="F510" i="115"/>
  <c r="E510" i="115"/>
  <c r="D510" i="115"/>
  <c r="C510" i="115"/>
  <c r="B510" i="115"/>
  <c r="F509" i="115"/>
  <c r="E509" i="115"/>
  <c r="D509" i="115"/>
  <c r="C509" i="115"/>
  <c r="B509" i="115"/>
  <c r="F508" i="115"/>
  <c r="E508" i="115"/>
  <c r="D508" i="115"/>
  <c r="C508" i="115"/>
  <c r="B508" i="115"/>
  <c r="F507" i="115"/>
  <c r="E507" i="115"/>
  <c r="D507" i="115"/>
  <c r="C507" i="115"/>
  <c r="B507" i="115"/>
  <c r="F506" i="115"/>
  <c r="E506" i="115"/>
  <c r="D506" i="115"/>
  <c r="C506" i="115"/>
  <c r="B506" i="115"/>
  <c r="F505" i="115"/>
  <c r="E505" i="115"/>
  <c r="D505" i="115"/>
  <c r="C505" i="115"/>
  <c r="B505" i="115"/>
  <c r="F504" i="115"/>
  <c r="E504" i="115"/>
  <c r="D504" i="115"/>
  <c r="C504" i="115"/>
  <c r="B504" i="115"/>
  <c r="F503" i="115"/>
  <c r="E503" i="115"/>
  <c r="D503" i="115"/>
  <c r="C503" i="115"/>
  <c r="B503" i="115"/>
  <c r="F502" i="115"/>
  <c r="E502" i="115"/>
  <c r="D502" i="115"/>
  <c r="C502" i="115"/>
  <c r="B502" i="115"/>
  <c r="F501" i="115"/>
  <c r="E501" i="115"/>
  <c r="D501" i="115"/>
  <c r="C501" i="115"/>
  <c r="B501" i="115"/>
  <c r="F500" i="115"/>
  <c r="E500" i="115"/>
  <c r="D500" i="115"/>
  <c r="C500" i="115"/>
  <c r="B500" i="115"/>
  <c r="F499" i="115"/>
  <c r="E499" i="115"/>
  <c r="D499" i="115"/>
  <c r="C499" i="115"/>
  <c r="B499" i="115"/>
  <c r="F498" i="115"/>
  <c r="E498" i="115"/>
  <c r="D498" i="115"/>
  <c r="C498" i="115"/>
  <c r="B498" i="115"/>
  <c r="F497" i="115"/>
  <c r="E497" i="115"/>
  <c r="D497" i="115"/>
  <c r="C497" i="115"/>
  <c r="B497" i="115"/>
  <c r="F496" i="115"/>
  <c r="E496" i="115"/>
  <c r="D496" i="115"/>
  <c r="C496" i="115"/>
  <c r="B496" i="115"/>
  <c r="F495" i="115"/>
  <c r="E495" i="115"/>
  <c r="D495" i="115"/>
  <c r="C495" i="115"/>
  <c r="B495" i="115"/>
  <c r="F494" i="115"/>
  <c r="E494" i="115"/>
  <c r="D494" i="115"/>
  <c r="C494" i="115"/>
  <c r="B494" i="115"/>
  <c r="F493" i="115"/>
  <c r="E493" i="115"/>
  <c r="D493" i="115"/>
  <c r="C493" i="115"/>
  <c r="B493" i="115"/>
  <c r="F492" i="115"/>
  <c r="E492" i="115"/>
  <c r="D492" i="115"/>
  <c r="C492" i="115"/>
  <c r="B492" i="115"/>
  <c r="F491" i="115"/>
  <c r="E491" i="115"/>
  <c r="D491" i="115"/>
  <c r="C491" i="115"/>
  <c r="B491" i="115"/>
  <c r="F490" i="115"/>
  <c r="E490" i="115"/>
  <c r="D490" i="115"/>
  <c r="C490" i="115"/>
  <c r="B490" i="115"/>
  <c r="F489" i="115"/>
  <c r="E489" i="115"/>
  <c r="D489" i="115"/>
  <c r="C489" i="115"/>
  <c r="B489" i="115"/>
  <c r="F488" i="115"/>
  <c r="E488" i="115"/>
  <c r="D488" i="115"/>
  <c r="C488" i="115"/>
  <c r="B488" i="115"/>
  <c r="F487" i="115"/>
  <c r="E487" i="115"/>
  <c r="D487" i="115"/>
  <c r="C487" i="115"/>
  <c r="B487" i="115"/>
  <c r="F486" i="115"/>
  <c r="E486" i="115"/>
  <c r="D486" i="115"/>
  <c r="C486" i="115"/>
  <c r="B486" i="115"/>
  <c r="F485" i="115"/>
  <c r="E485" i="115"/>
  <c r="D485" i="115"/>
  <c r="C485" i="115"/>
  <c r="B485" i="115"/>
  <c r="F484" i="115"/>
  <c r="E484" i="115"/>
  <c r="D484" i="115"/>
  <c r="C484" i="115"/>
  <c r="B484" i="115"/>
  <c r="F483" i="115"/>
  <c r="E483" i="115"/>
  <c r="D483" i="115"/>
  <c r="C483" i="115"/>
  <c r="B483" i="115"/>
  <c r="F482" i="115"/>
  <c r="E482" i="115"/>
  <c r="D482" i="115"/>
  <c r="C482" i="115"/>
  <c r="B482" i="115"/>
  <c r="F481" i="115"/>
  <c r="E481" i="115"/>
  <c r="D481" i="115"/>
  <c r="C481" i="115"/>
  <c r="B481" i="115"/>
  <c r="F480" i="115"/>
  <c r="E480" i="115"/>
  <c r="D480" i="115"/>
  <c r="C480" i="115"/>
  <c r="B480" i="115"/>
  <c r="F479" i="115"/>
  <c r="E479" i="115"/>
  <c r="D479" i="115"/>
  <c r="C479" i="115"/>
  <c r="B479" i="115"/>
  <c r="F478" i="115"/>
  <c r="E478" i="115"/>
  <c r="D478" i="115"/>
  <c r="C478" i="115"/>
  <c r="B478" i="115"/>
  <c r="F477" i="115"/>
  <c r="E477" i="115"/>
  <c r="D477" i="115"/>
  <c r="C477" i="115"/>
  <c r="B477" i="115"/>
  <c r="F476" i="115"/>
  <c r="E476" i="115"/>
  <c r="D476" i="115"/>
  <c r="C476" i="115"/>
  <c r="B476" i="115"/>
  <c r="F475" i="115"/>
  <c r="E475" i="115"/>
  <c r="D475" i="115"/>
  <c r="C475" i="115"/>
  <c r="B475" i="115"/>
  <c r="F474" i="115"/>
  <c r="E474" i="115"/>
  <c r="D474" i="115"/>
  <c r="C474" i="115"/>
  <c r="B474" i="115"/>
  <c r="F473" i="115"/>
  <c r="E473" i="115"/>
  <c r="D473" i="115"/>
  <c r="C473" i="115"/>
  <c r="B473" i="115"/>
  <c r="F472" i="115"/>
  <c r="E472" i="115"/>
  <c r="D472" i="115"/>
  <c r="C472" i="115"/>
  <c r="B472" i="115"/>
  <c r="F471" i="115"/>
  <c r="E471" i="115"/>
  <c r="D471" i="115"/>
  <c r="C471" i="115"/>
  <c r="B471" i="115"/>
  <c r="F470" i="115"/>
  <c r="E470" i="115"/>
  <c r="D470" i="115"/>
  <c r="C470" i="115"/>
  <c r="B470" i="115"/>
  <c r="F469" i="115"/>
  <c r="E469" i="115"/>
  <c r="D469" i="115"/>
  <c r="C469" i="115"/>
  <c r="B469" i="115"/>
  <c r="F468" i="115"/>
  <c r="E468" i="115"/>
  <c r="D468" i="115"/>
  <c r="C468" i="115"/>
  <c r="B468" i="115"/>
  <c r="F467" i="115"/>
  <c r="E467" i="115"/>
  <c r="D467" i="115"/>
  <c r="C467" i="115"/>
  <c r="B467" i="115"/>
  <c r="F466" i="115"/>
  <c r="E466" i="115"/>
  <c r="D466" i="115"/>
  <c r="C466" i="115"/>
  <c r="B466" i="115"/>
  <c r="F465" i="115"/>
  <c r="E465" i="115"/>
  <c r="D465" i="115"/>
  <c r="C465" i="115"/>
  <c r="B465" i="115"/>
  <c r="F464" i="115"/>
  <c r="E464" i="115"/>
  <c r="D464" i="115"/>
  <c r="C464" i="115"/>
  <c r="B464" i="115"/>
  <c r="F463" i="115"/>
  <c r="E463" i="115"/>
  <c r="D463" i="115"/>
  <c r="C463" i="115"/>
  <c r="B463" i="115"/>
  <c r="F462" i="115"/>
  <c r="E462" i="115"/>
  <c r="D462" i="115"/>
  <c r="C462" i="115"/>
  <c r="B462" i="115"/>
  <c r="F461" i="115"/>
  <c r="E461" i="115"/>
  <c r="D461" i="115"/>
  <c r="C461" i="115"/>
  <c r="B461" i="115"/>
  <c r="F460" i="115"/>
  <c r="E460" i="115"/>
  <c r="D460" i="115"/>
  <c r="C460" i="115"/>
  <c r="B460" i="115"/>
  <c r="F459" i="115"/>
  <c r="E459" i="115"/>
  <c r="D459" i="115"/>
  <c r="C459" i="115"/>
  <c r="B459" i="115"/>
  <c r="F458" i="115"/>
  <c r="E458" i="115"/>
  <c r="D458" i="115"/>
  <c r="C458" i="115"/>
  <c r="B458" i="115"/>
  <c r="F457" i="115"/>
  <c r="E457" i="115"/>
  <c r="D457" i="115"/>
  <c r="C457" i="115"/>
  <c r="B457" i="115"/>
  <c r="F456" i="115"/>
  <c r="E456" i="115"/>
  <c r="D456" i="115"/>
  <c r="C456" i="115"/>
  <c r="B456" i="115"/>
  <c r="F455" i="115"/>
  <c r="E455" i="115"/>
  <c r="D455" i="115"/>
  <c r="C455" i="115"/>
  <c r="B455" i="115"/>
  <c r="F454" i="115"/>
  <c r="E454" i="115"/>
  <c r="D454" i="115"/>
  <c r="C454" i="115"/>
  <c r="B454" i="115"/>
  <c r="F453" i="115"/>
  <c r="E453" i="115"/>
  <c r="D453" i="115"/>
  <c r="C453" i="115"/>
  <c r="B453" i="115"/>
  <c r="F452" i="115"/>
  <c r="E452" i="115"/>
  <c r="D452" i="115"/>
  <c r="C452" i="115"/>
  <c r="B452" i="115"/>
  <c r="F451" i="115"/>
  <c r="E451" i="115"/>
  <c r="D451" i="115"/>
  <c r="C451" i="115"/>
  <c r="B451" i="115"/>
  <c r="F450" i="115"/>
  <c r="E450" i="115"/>
  <c r="D450" i="115"/>
  <c r="C450" i="115"/>
  <c r="B450" i="115"/>
  <c r="F449" i="115"/>
  <c r="E449" i="115"/>
  <c r="D449" i="115"/>
  <c r="C449" i="115"/>
  <c r="B449" i="115"/>
  <c r="F448" i="115"/>
  <c r="E448" i="115"/>
  <c r="D448" i="115"/>
  <c r="C448" i="115"/>
  <c r="B448" i="115"/>
  <c r="F447" i="115"/>
  <c r="E447" i="115"/>
  <c r="D447" i="115"/>
  <c r="C447" i="115"/>
  <c r="B447" i="115"/>
  <c r="F446" i="115"/>
  <c r="E446" i="115"/>
  <c r="D446" i="115"/>
  <c r="C446" i="115"/>
  <c r="B446" i="115"/>
  <c r="F445" i="115"/>
  <c r="E445" i="115"/>
  <c r="D445" i="115"/>
  <c r="C445" i="115"/>
  <c r="B445" i="115"/>
  <c r="F444" i="115"/>
  <c r="E444" i="115"/>
  <c r="D444" i="115"/>
  <c r="C444" i="115"/>
  <c r="B444" i="115"/>
  <c r="F443" i="115"/>
  <c r="E443" i="115"/>
  <c r="D443" i="115"/>
  <c r="C443" i="115"/>
  <c r="B443" i="115"/>
  <c r="F442" i="115"/>
  <c r="E442" i="115"/>
  <c r="D442" i="115"/>
  <c r="C442" i="115"/>
  <c r="B442" i="115"/>
  <c r="F441" i="115"/>
  <c r="E441" i="115"/>
  <c r="D441" i="115"/>
  <c r="C441" i="115"/>
  <c r="B441" i="115"/>
  <c r="F440" i="115"/>
  <c r="E440" i="115"/>
  <c r="D440" i="115"/>
  <c r="C440" i="115"/>
  <c r="B440" i="115"/>
  <c r="F439" i="115"/>
  <c r="E439" i="115"/>
  <c r="D439" i="115"/>
  <c r="C439" i="115"/>
  <c r="B439" i="115"/>
  <c r="F438" i="115"/>
  <c r="E438" i="115"/>
  <c r="D438" i="115"/>
  <c r="C438" i="115"/>
  <c r="B438" i="115"/>
  <c r="F437" i="115"/>
  <c r="E437" i="115"/>
  <c r="D437" i="115"/>
  <c r="C437" i="115"/>
  <c r="B437" i="115"/>
  <c r="F436" i="115"/>
  <c r="E436" i="115"/>
  <c r="D436" i="115"/>
  <c r="C436" i="115"/>
  <c r="B436" i="115"/>
  <c r="F435" i="115"/>
  <c r="E435" i="115"/>
  <c r="D435" i="115"/>
  <c r="C435" i="115"/>
  <c r="B435" i="115"/>
  <c r="F434" i="115"/>
  <c r="E434" i="115"/>
  <c r="D434" i="115"/>
  <c r="C434" i="115"/>
  <c r="B434" i="115"/>
  <c r="F433" i="115"/>
  <c r="E433" i="115"/>
  <c r="D433" i="115"/>
  <c r="C433" i="115"/>
  <c r="B433" i="115"/>
  <c r="F432" i="115"/>
  <c r="E432" i="115"/>
  <c r="D432" i="115"/>
  <c r="C432" i="115"/>
  <c r="B432" i="115"/>
  <c r="F431" i="115"/>
  <c r="E431" i="115"/>
  <c r="D431" i="115"/>
  <c r="C431" i="115"/>
  <c r="B431" i="115"/>
  <c r="F430" i="115"/>
  <c r="E430" i="115"/>
  <c r="D430" i="115"/>
  <c r="C430" i="115"/>
  <c r="B430" i="115"/>
  <c r="F429" i="115"/>
  <c r="E429" i="115"/>
  <c r="D429" i="115"/>
  <c r="C429" i="115"/>
  <c r="B429" i="115"/>
  <c r="F428" i="115"/>
  <c r="E428" i="115"/>
  <c r="D428" i="115"/>
  <c r="C428" i="115"/>
  <c r="B428" i="115"/>
  <c r="F427" i="115"/>
  <c r="E427" i="115"/>
  <c r="D427" i="115"/>
  <c r="C427" i="115"/>
  <c r="B427" i="115"/>
  <c r="F426" i="115"/>
  <c r="E426" i="115"/>
  <c r="D426" i="115"/>
  <c r="C426" i="115"/>
  <c r="B426" i="115"/>
  <c r="F425" i="115"/>
  <c r="E425" i="115"/>
  <c r="D425" i="115"/>
  <c r="C425" i="115"/>
  <c r="B425" i="115"/>
  <c r="ER424" i="115"/>
  <c r="EQ424" i="115"/>
  <c r="EP424" i="115"/>
  <c r="EO424" i="115"/>
  <c r="EN424" i="115"/>
  <c r="EM424" i="115"/>
  <c r="EL424" i="115"/>
  <c r="EK424" i="115"/>
  <c r="EJ424" i="115"/>
  <c r="EI424" i="115"/>
  <c r="EH424" i="115"/>
  <c r="EG424" i="115"/>
  <c r="EF424" i="115"/>
  <c r="EE424" i="115"/>
  <c r="ED424" i="115"/>
  <c r="EC424" i="115"/>
  <c r="EB424" i="115"/>
  <c r="EA424" i="115"/>
  <c r="DZ424" i="115"/>
  <c r="DY424" i="115"/>
  <c r="DX424" i="115"/>
  <c r="DW424" i="115"/>
  <c r="DV424" i="115"/>
  <c r="DU424" i="115"/>
  <c r="DT424" i="115"/>
  <c r="DS424" i="115"/>
  <c r="DR424" i="115"/>
  <c r="DQ424" i="115"/>
  <c r="DP424" i="115"/>
  <c r="DO424" i="115"/>
  <c r="DN424" i="115"/>
  <c r="DM424" i="115"/>
  <c r="DL424" i="115"/>
  <c r="DK424" i="115"/>
  <c r="DJ424" i="115"/>
  <c r="DI424" i="115"/>
  <c r="DH424" i="115"/>
  <c r="DG424" i="115"/>
  <c r="DF424" i="115"/>
  <c r="DE424" i="115"/>
  <c r="DD424" i="115"/>
  <c r="DC424" i="115"/>
  <c r="DB424" i="115"/>
  <c r="DA424" i="115"/>
  <c r="CZ424" i="115"/>
  <c r="CY424" i="115"/>
  <c r="CX424" i="115"/>
  <c r="CW424" i="115"/>
  <c r="CV424" i="115"/>
  <c r="CU424" i="115"/>
  <c r="CT424" i="115"/>
  <c r="CS424" i="115"/>
  <c r="CR424" i="115"/>
  <c r="CQ424" i="115"/>
  <c r="CP424" i="115"/>
  <c r="CO424" i="115"/>
  <c r="CN424" i="115"/>
  <c r="CM424" i="115"/>
  <c r="CL424" i="115"/>
  <c r="CK424" i="115"/>
  <c r="CJ424" i="115"/>
  <c r="CI424" i="115"/>
  <c r="CH424" i="115"/>
  <c r="CG424" i="115"/>
  <c r="CF424" i="115"/>
  <c r="CE424" i="115"/>
  <c r="CD424" i="115"/>
  <c r="CC424" i="115"/>
  <c r="CB424" i="115"/>
  <c r="CA424" i="115"/>
  <c r="BZ424" i="115"/>
  <c r="BY424" i="115"/>
  <c r="BX424" i="115"/>
  <c r="BW424" i="115"/>
  <c r="BV424" i="115"/>
  <c r="BU424" i="115"/>
  <c r="BT424" i="115"/>
  <c r="BS424" i="115"/>
  <c r="BR424" i="115"/>
  <c r="BQ424" i="115"/>
  <c r="BP424" i="115"/>
  <c r="BO424" i="115"/>
  <c r="BN424" i="115"/>
  <c r="BM424" i="115"/>
  <c r="BL424" i="115"/>
  <c r="BK424" i="115"/>
  <c r="BJ424" i="115"/>
  <c r="BI424" i="115"/>
  <c r="BH424" i="115"/>
  <c r="BG424" i="115"/>
  <c r="BF424" i="115"/>
  <c r="BE424" i="115"/>
  <c r="BD424" i="115"/>
  <c r="BC424" i="115"/>
  <c r="BB424" i="115"/>
  <c r="BA424" i="115"/>
  <c r="AZ424" i="115"/>
  <c r="AY424" i="115"/>
  <c r="AX424" i="115"/>
  <c r="AW424" i="115"/>
  <c r="AV424" i="115"/>
  <c r="AU424" i="115"/>
  <c r="AT424" i="115"/>
  <c r="AS424" i="115"/>
  <c r="AR424" i="115"/>
  <c r="AQ424" i="115"/>
  <c r="AP424" i="115"/>
  <c r="AO424" i="115"/>
  <c r="AN424" i="115"/>
  <c r="AM424" i="115"/>
  <c r="AL424" i="115"/>
  <c r="AK424" i="115"/>
  <c r="AJ424" i="115"/>
  <c r="AI424" i="115"/>
  <c r="AH424" i="115"/>
  <c r="AG424" i="115"/>
  <c r="AF424" i="115"/>
  <c r="AE424" i="115"/>
  <c r="AD424" i="115"/>
  <c r="AC424" i="115"/>
  <c r="AB424" i="115"/>
  <c r="AA424" i="115"/>
  <c r="Z424" i="115"/>
  <c r="Y424" i="115"/>
  <c r="X424" i="115"/>
  <c r="W424" i="115"/>
  <c r="V424" i="115"/>
  <c r="U424" i="115"/>
  <c r="T424" i="115"/>
  <c r="S424" i="115"/>
  <c r="R424" i="115"/>
  <c r="Q424" i="115"/>
  <c r="P424" i="115"/>
  <c r="O424" i="115"/>
  <c r="N424" i="115"/>
  <c r="M424" i="115"/>
  <c r="L424" i="115"/>
  <c r="K424" i="115"/>
  <c r="J424" i="115"/>
  <c r="I424" i="115"/>
  <c r="F419" i="115"/>
  <c r="E419" i="115"/>
  <c r="D419" i="115"/>
  <c r="C419" i="115"/>
  <c r="B419" i="115"/>
  <c r="F418" i="115"/>
  <c r="E418" i="115"/>
  <c r="D418" i="115"/>
  <c r="C418" i="115"/>
  <c r="B418" i="115"/>
  <c r="F417" i="115"/>
  <c r="E417" i="115"/>
  <c r="D417" i="115"/>
  <c r="C417" i="115"/>
  <c r="B417" i="115"/>
  <c r="F416" i="115"/>
  <c r="E416" i="115"/>
  <c r="D416" i="115"/>
  <c r="C416" i="115"/>
  <c r="B416" i="115"/>
  <c r="F415" i="115"/>
  <c r="E415" i="115"/>
  <c r="D415" i="115"/>
  <c r="C415" i="115"/>
  <c r="B415" i="115"/>
  <c r="F414" i="115"/>
  <c r="E414" i="115"/>
  <c r="D414" i="115"/>
  <c r="C414" i="115"/>
  <c r="B414" i="115"/>
  <c r="F413" i="115"/>
  <c r="E413" i="115"/>
  <c r="D413" i="115"/>
  <c r="C413" i="115"/>
  <c r="B413" i="115"/>
  <c r="F412" i="115"/>
  <c r="E412" i="115"/>
  <c r="D412" i="115"/>
  <c r="C412" i="115"/>
  <c r="B412" i="115"/>
  <c r="F411" i="115"/>
  <c r="E411" i="115"/>
  <c r="D411" i="115"/>
  <c r="C411" i="115"/>
  <c r="B411" i="115"/>
  <c r="F410" i="115"/>
  <c r="E410" i="115"/>
  <c r="D410" i="115"/>
  <c r="C410" i="115"/>
  <c r="B410" i="115"/>
  <c r="F409" i="115"/>
  <c r="E409" i="115"/>
  <c r="D409" i="115"/>
  <c r="C409" i="115"/>
  <c r="B409" i="115"/>
  <c r="F408" i="115"/>
  <c r="E408" i="115"/>
  <c r="D408" i="115"/>
  <c r="C408" i="115"/>
  <c r="B408" i="115"/>
  <c r="F407" i="115"/>
  <c r="E407" i="115"/>
  <c r="D407" i="115"/>
  <c r="C407" i="115"/>
  <c r="B407" i="115"/>
  <c r="F406" i="115"/>
  <c r="E406" i="115"/>
  <c r="D406" i="115"/>
  <c r="C406" i="115"/>
  <c r="B406" i="115"/>
  <c r="F405" i="115"/>
  <c r="E405" i="115"/>
  <c r="D405" i="115"/>
  <c r="C405" i="115"/>
  <c r="B405" i="115"/>
  <c r="F404" i="115"/>
  <c r="E404" i="115"/>
  <c r="D404" i="115"/>
  <c r="C404" i="115"/>
  <c r="B404" i="115"/>
  <c r="F403" i="115"/>
  <c r="E403" i="115"/>
  <c r="D403" i="115"/>
  <c r="C403" i="115"/>
  <c r="B403" i="115"/>
  <c r="F402" i="115"/>
  <c r="E402" i="115"/>
  <c r="D402" i="115"/>
  <c r="C402" i="115"/>
  <c r="B402" i="115"/>
  <c r="F401" i="115"/>
  <c r="E401" i="115"/>
  <c r="D401" i="115"/>
  <c r="C401" i="115"/>
  <c r="B401" i="115"/>
  <c r="F400" i="115"/>
  <c r="E400" i="115"/>
  <c r="D400" i="115"/>
  <c r="C400" i="115"/>
  <c r="B400" i="115"/>
  <c r="F399" i="115"/>
  <c r="E399" i="115"/>
  <c r="D399" i="115"/>
  <c r="C399" i="115"/>
  <c r="B399" i="115"/>
  <c r="F398" i="115"/>
  <c r="E398" i="115"/>
  <c r="D398" i="115"/>
  <c r="C398" i="115"/>
  <c r="B398" i="115"/>
  <c r="F397" i="115"/>
  <c r="E397" i="115"/>
  <c r="D397" i="115"/>
  <c r="C397" i="115"/>
  <c r="B397" i="115"/>
  <c r="F396" i="115"/>
  <c r="E396" i="115"/>
  <c r="D396" i="115"/>
  <c r="C396" i="115"/>
  <c r="B396" i="115"/>
  <c r="F395" i="115"/>
  <c r="E395" i="115"/>
  <c r="D395" i="115"/>
  <c r="C395" i="115"/>
  <c r="B395" i="115"/>
  <c r="F394" i="115"/>
  <c r="E394" i="115"/>
  <c r="D394" i="115"/>
  <c r="C394" i="115"/>
  <c r="B394" i="115"/>
  <c r="F393" i="115"/>
  <c r="E393" i="115"/>
  <c r="D393" i="115"/>
  <c r="C393" i="115"/>
  <c r="B393" i="115"/>
  <c r="F392" i="115"/>
  <c r="E392" i="115"/>
  <c r="D392" i="115"/>
  <c r="C392" i="115"/>
  <c r="B392" i="115"/>
  <c r="F391" i="115"/>
  <c r="E391" i="115"/>
  <c r="D391" i="115"/>
  <c r="C391" i="115"/>
  <c r="B391" i="115"/>
  <c r="F390" i="115"/>
  <c r="E390" i="115"/>
  <c r="D390" i="115"/>
  <c r="C390" i="115"/>
  <c r="B390" i="115"/>
  <c r="F389" i="115"/>
  <c r="E389" i="115"/>
  <c r="D389" i="115"/>
  <c r="C389" i="115"/>
  <c r="B389" i="115"/>
  <c r="F388" i="115"/>
  <c r="E388" i="115"/>
  <c r="D388" i="115"/>
  <c r="C388" i="115"/>
  <c r="B388" i="115"/>
  <c r="F387" i="115"/>
  <c r="E387" i="115"/>
  <c r="D387" i="115"/>
  <c r="C387" i="115"/>
  <c r="B387" i="115"/>
  <c r="F386" i="115"/>
  <c r="E386" i="115"/>
  <c r="D386" i="115"/>
  <c r="C386" i="115"/>
  <c r="B386" i="115"/>
  <c r="F385" i="115"/>
  <c r="E385" i="115"/>
  <c r="D385" i="115"/>
  <c r="C385" i="115"/>
  <c r="B385" i="115"/>
  <c r="F384" i="115"/>
  <c r="E384" i="115"/>
  <c r="D384" i="115"/>
  <c r="C384" i="115"/>
  <c r="B384" i="115"/>
  <c r="F383" i="115"/>
  <c r="E383" i="115"/>
  <c r="D383" i="115"/>
  <c r="C383" i="115"/>
  <c r="B383" i="115"/>
  <c r="F382" i="115"/>
  <c r="E382" i="115"/>
  <c r="D382" i="115"/>
  <c r="C382" i="115"/>
  <c r="B382" i="115"/>
  <c r="F381" i="115"/>
  <c r="E381" i="115"/>
  <c r="D381" i="115"/>
  <c r="C381" i="115"/>
  <c r="B381" i="115"/>
  <c r="F380" i="115"/>
  <c r="E380" i="115"/>
  <c r="D380" i="115"/>
  <c r="C380" i="115"/>
  <c r="B380" i="115"/>
  <c r="F379" i="115"/>
  <c r="E379" i="115"/>
  <c r="D379" i="115"/>
  <c r="C379" i="115"/>
  <c r="B379" i="115"/>
  <c r="F378" i="115"/>
  <c r="E378" i="115"/>
  <c r="D378" i="115"/>
  <c r="C378" i="115"/>
  <c r="B378" i="115"/>
  <c r="F377" i="115"/>
  <c r="E377" i="115"/>
  <c r="D377" i="115"/>
  <c r="C377" i="115"/>
  <c r="B377" i="115"/>
  <c r="F376" i="115"/>
  <c r="E376" i="115"/>
  <c r="D376" i="115"/>
  <c r="C376" i="115"/>
  <c r="B376" i="115"/>
  <c r="F375" i="115"/>
  <c r="E375" i="115"/>
  <c r="D375" i="115"/>
  <c r="C375" i="115"/>
  <c r="B375" i="115"/>
  <c r="F374" i="115"/>
  <c r="E374" i="115"/>
  <c r="D374" i="115"/>
  <c r="C374" i="115"/>
  <c r="B374" i="115"/>
  <c r="F373" i="115"/>
  <c r="E373" i="115"/>
  <c r="D373" i="115"/>
  <c r="C373" i="115"/>
  <c r="B373" i="115"/>
  <c r="F372" i="115"/>
  <c r="E372" i="115"/>
  <c r="D372" i="115"/>
  <c r="C372" i="115"/>
  <c r="B372" i="115"/>
  <c r="F371" i="115"/>
  <c r="E371" i="115"/>
  <c r="D371" i="115"/>
  <c r="C371" i="115"/>
  <c r="B371" i="115"/>
  <c r="F370" i="115"/>
  <c r="E370" i="115"/>
  <c r="D370" i="115"/>
  <c r="C370" i="115"/>
  <c r="B370" i="115"/>
  <c r="F369" i="115"/>
  <c r="E369" i="115"/>
  <c r="D369" i="115"/>
  <c r="C369" i="115"/>
  <c r="B369" i="115"/>
  <c r="F368" i="115"/>
  <c r="E368" i="115"/>
  <c r="D368" i="115"/>
  <c r="C368" i="115"/>
  <c r="B368" i="115"/>
  <c r="F367" i="115"/>
  <c r="E367" i="115"/>
  <c r="D367" i="115"/>
  <c r="C367" i="115"/>
  <c r="B367" i="115"/>
  <c r="F366" i="115"/>
  <c r="E366" i="115"/>
  <c r="D366" i="115"/>
  <c r="C366" i="115"/>
  <c r="B366" i="115"/>
  <c r="F365" i="115"/>
  <c r="E365" i="115"/>
  <c r="D365" i="115"/>
  <c r="C365" i="115"/>
  <c r="B365" i="115"/>
  <c r="F364" i="115"/>
  <c r="E364" i="115"/>
  <c r="D364" i="115"/>
  <c r="C364" i="115"/>
  <c r="B364" i="115"/>
  <c r="F363" i="115"/>
  <c r="E363" i="115"/>
  <c r="D363" i="115"/>
  <c r="C363" i="115"/>
  <c r="B363" i="115"/>
  <c r="F362" i="115"/>
  <c r="E362" i="115"/>
  <c r="D362" i="115"/>
  <c r="C362" i="115"/>
  <c r="B362" i="115"/>
  <c r="F361" i="115"/>
  <c r="E361" i="115"/>
  <c r="D361" i="115"/>
  <c r="C361" i="115"/>
  <c r="B361" i="115"/>
  <c r="F360" i="115"/>
  <c r="E360" i="115"/>
  <c r="D360" i="115"/>
  <c r="C360" i="115"/>
  <c r="B360" i="115"/>
  <c r="F359" i="115"/>
  <c r="E359" i="115"/>
  <c r="D359" i="115"/>
  <c r="C359" i="115"/>
  <c r="B359" i="115"/>
  <c r="F358" i="115"/>
  <c r="E358" i="115"/>
  <c r="D358" i="115"/>
  <c r="C358" i="115"/>
  <c r="B358" i="115"/>
  <c r="F357" i="115"/>
  <c r="E357" i="115"/>
  <c r="D357" i="115"/>
  <c r="C357" i="115"/>
  <c r="B357" i="115"/>
  <c r="F356" i="115"/>
  <c r="E356" i="115"/>
  <c r="D356" i="115"/>
  <c r="C356" i="115"/>
  <c r="B356" i="115"/>
  <c r="F355" i="115"/>
  <c r="E355" i="115"/>
  <c r="D355" i="115"/>
  <c r="C355" i="115"/>
  <c r="B355" i="115"/>
  <c r="F354" i="115"/>
  <c r="E354" i="115"/>
  <c r="D354" i="115"/>
  <c r="C354" i="115"/>
  <c r="B354" i="115"/>
  <c r="F353" i="115"/>
  <c r="E353" i="115"/>
  <c r="D353" i="115"/>
  <c r="C353" i="115"/>
  <c r="B353" i="115"/>
  <c r="F352" i="115"/>
  <c r="E352" i="115"/>
  <c r="D352" i="115"/>
  <c r="C352" i="115"/>
  <c r="B352" i="115"/>
  <c r="F351" i="115"/>
  <c r="E351" i="115"/>
  <c r="D351" i="115"/>
  <c r="C351" i="115"/>
  <c r="B351" i="115"/>
  <c r="F350" i="115"/>
  <c r="E350" i="115"/>
  <c r="D350" i="115"/>
  <c r="C350" i="115"/>
  <c r="B350" i="115"/>
  <c r="F349" i="115"/>
  <c r="E349" i="115"/>
  <c r="D349" i="115"/>
  <c r="C349" i="115"/>
  <c r="B349" i="115"/>
  <c r="F348" i="115"/>
  <c r="E348" i="115"/>
  <c r="D348" i="115"/>
  <c r="C348" i="115"/>
  <c r="B348" i="115"/>
  <c r="F347" i="115"/>
  <c r="E347" i="115"/>
  <c r="D347" i="115"/>
  <c r="C347" i="115"/>
  <c r="B347" i="115"/>
  <c r="F346" i="115"/>
  <c r="E346" i="115"/>
  <c r="D346" i="115"/>
  <c r="C346" i="115"/>
  <c r="B346" i="115"/>
  <c r="F345" i="115"/>
  <c r="E345" i="115"/>
  <c r="D345" i="115"/>
  <c r="C345" i="115"/>
  <c r="B345" i="115"/>
  <c r="F344" i="115"/>
  <c r="E344" i="115"/>
  <c r="D344" i="115"/>
  <c r="C344" i="115"/>
  <c r="B344" i="115"/>
  <c r="F343" i="115"/>
  <c r="E343" i="115"/>
  <c r="D343" i="115"/>
  <c r="C343" i="115"/>
  <c r="B343" i="115"/>
  <c r="F342" i="115"/>
  <c r="E342" i="115"/>
  <c r="D342" i="115"/>
  <c r="C342" i="115"/>
  <c r="B342" i="115"/>
  <c r="F341" i="115"/>
  <c r="E341" i="115"/>
  <c r="D341" i="115"/>
  <c r="C341" i="115"/>
  <c r="B341" i="115"/>
  <c r="F340" i="115"/>
  <c r="E340" i="115"/>
  <c r="D340" i="115"/>
  <c r="C340" i="115"/>
  <c r="B340" i="115"/>
  <c r="F339" i="115"/>
  <c r="E339" i="115"/>
  <c r="D339" i="115"/>
  <c r="C339" i="115"/>
  <c r="B339" i="115"/>
  <c r="F338" i="115"/>
  <c r="E338" i="115"/>
  <c r="D338" i="115"/>
  <c r="C338" i="115"/>
  <c r="B338" i="115"/>
  <c r="F337" i="115"/>
  <c r="E337" i="115"/>
  <c r="D337" i="115"/>
  <c r="C337" i="115"/>
  <c r="B337" i="115"/>
  <c r="F336" i="115"/>
  <c r="E336" i="115"/>
  <c r="D336" i="115"/>
  <c r="C336" i="115"/>
  <c r="B336" i="115"/>
  <c r="F335" i="115"/>
  <c r="E335" i="115"/>
  <c r="D335" i="115"/>
  <c r="C335" i="115"/>
  <c r="B335" i="115"/>
  <c r="F334" i="115"/>
  <c r="E334" i="115"/>
  <c r="D334" i="115"/>
  <c r="C334" i="115"/>
  <c r="B334" i="115"/>
  <c r="F333" i="115"/>
  <c r="E333" i="115"/>
  <c r="D333" i="115"/>
  <c r="C333" i="115"/>
  <c r="B333" i="115"/>
  <c r="F332" i="115"/>
  <c r="E332" i="115"/>
  <c r="D332" i="115"/>
  <c r="C332" i="115"/>
  <c r="B332" i="115"/>
  <c r="F331" i="115"/>
  <c r="E331" i="115"/>
  <c r="D331" i="115"/>
  <c r="C331" i="115"/>
  <c r="B331" i="115"/>
  <c r="F330" i="115"/>
  <c r="E330" i="115"/>
  <c r="D330" i="115"/>
  <c r="C330" i="115"/>
  <c r="B330" i="115"/>
  <c r="F329" i="115"/>
  <c r="E329" i="115"/>
  <c r="D329" i="115"/>
  <c r="C329" i="115"/>
  <c r="B329" i="115"/>
  <c r="F328" i="115"/>
  <c r="E328" i="115"/>
  <c r="D328" i="115"/>
  <c r="C328" i="115"/>
  <c r="B328" i="115"/>
  <c r="F327" i="115"/>
  <c r="E327" i="115"/>
  <c r="D327" i="115"/>
  <c r="C327" i="115"/>
  <c r="B327" i="115"/>
  <c r="F326" i="115"/>
  <c r="E326" i="115"/>
  <c r="D326" i="115"/>
  <c r="C326" i="115"/>
  <c r="B326" i="115"/>
  <c r="F325" i="115"/>
  <c r="E325" i="115"/>
  <c r="D325" i="115"/>
  <c r="C325" i="115"/>
  <c r="B325" i="115"/>
  <c r="F324" i="115"/>
  <c r="E324" i="115"/>
  <c r="D324" i="115"/>
  <c r="C324" i="115"/>
  <c r="B324" i="115"/>
  <c r="F323" i="115"/>
  <c r="E323" i="115"/>
  <c r="D323" i="115"/>
  <c r="C323" i="115"/>
  <c r="B323" i="115"/>
  <c r="F322" i="115"/>
  <c r="E322" i="115"/>
  <c r="D322" i="115"/>
  <c r="C322" i="115"/>
  <c r="B322" i="115"/>
  <c r="F321" i="115"/>
  <c r="E321" i="115"/>
  <c r="D321" i="115"/>
  <c r="C321" i="115"/>
  <c r="B321" i="115"/>
  <c r="F320" i="115"/>
  <c r="E320" i="115"/>
  <c r="D320" i="115"/>
  <c r="C320" i="115"/>
  <c r="B320" i="115"/>
  <c r="ER319" i="115"/>
  <c r="EQ319" i="115"/>
  <c r="EP319" i="115"/>
  <c r="EO319" i="115"/>
  <c r="EN319" i="115"/>
  <c r="EM319" i="115"/>
  <c r="EL319" i="115"/>
  <c r="EK319" i="115"/>
  <c r="EJ319" i="115"/>
  <c r="EI319" i="115"/>
  <c r="EH319" i="115"/>
  <c r="EG319" i="115"/>
  <c r="EF319" i="115"/>
  <c r="EE319" i="115"/>
  <c r="ED319" i="115"/>
  <c r="EC319" i="115"/>
  <c r="EB319" i="115"/>
  <c r="EA319" i="115"/>
  <c r="DZ319" i="115"/>
  <c r="DY319" i="115"/>
  <c r="DX319" i="115"/>
  <c r="DW319" i="115"/>
  <c r="DV319" i="115"/>
  <c r="DU319" i="115"/>
  <c r="DT319" i="115"/>
  <c r="DS319" i="115"/>
  <c r="DR319" i="115"/>
  <c r="DQ319" i="115"/>
  <c r="DP319" i="115"/>
  <c r="DO319" i="115"/>
  <c r="DN319" i="115"/>
  <c r="DM319" i="115"/>
  <c r="DL319" i="115"/>
  <c r="DK319" i="115"/>
  <c r="DJ319" i="115"/>
  <c r="DI319" i="115"/>
  <c r="DH319" i="115"/>
  <c r="DG319" i="115"/>
  <c r="DF319" i="115"/>
  <c r="DE319" i="115"/>
  <c r="DD319" i="115"/>
  <c r="DC319" i="115"/>
  <c r="DB319" i="115"/>
  <c r="DA319" i="115"/>
  <c r="CZ319" i="115"/>
  <c r="CY319" i="115"/>
  <c r="CX319" i="115"/>
  <c r="CW319" i="115"/>
  <c r="CV319" i="115"/>
  <c r="CU319" i="115"/>
  <c r="CT319" i="115"/>
  <c r="CS319" i="115"/>
  <c r="CR319" i="115"/>
  <c r="CQ319" i="115"/>
  <c r="CP319" i="115"/>
  <c r="CO319" i="115"/>
  <c r="CN319" i="115"/>
  <c r="CM319" i="115"/>
  <c r="CL319" i="115"/>
  <c r="CK319" i="115"/>
  <c r="CJ319" i="115"/>
  <c r="CI319" i="115"/>
  <c r="CH319" i="115"/>
  <c r="CG319" i="115"/>
  <c r="CF319" i="115"/>
  <c r="CE319" i="115"/>
  <c r="CD319" i="115"/>
  <c r="CC319" i="115"/>
  <c r="CB319" i="115"/>
  <c r="CA319" i="115"/>
  <c r="BZ319" i="115"/>
  <c r="BY319" i="115"/>
  <c r="BX319" i="115"/>
  <c r="BW319" i="115"/>
  <c r="BV319" i="115"/>
  <c r="BU319" i="115"/>
  <c r="BT319" i="115"/>
  <c r="BS319" i="115"/>
  <c r="BR319" i="115"/>
  <c r="BQ319" i="115"/>
  <c r="BP319" i="115"/>
  <c r="BO319" i="115"/>
  <c r="BN319" i="115"/>
  <c r="BM319" i="115"/>
  <c r="BL319" i="115"/>
  <c r="BK319" i="115"/>
  <c r="BJ319" i="115"/>
  <c r="BI319" i="115"/>
  <c r="BH319" i="115"/>
  <c r="BG319" i="115"/>
  <c r="BF319" i="115"/>
  <c r="BE319" i="115"/>
  <c r="BD319" i="115"/>
  <c r="BC319" i="115"/>
  <c r="BB319" i="115"/>
  <c r="BA319" i="115"/>
  <c r="AZ319" i="115"/>
  <c r="AY319" i="115"/>
  <c r="AX319" i="115"/>
  <c r="AW319" i="115"/>
  <c r="AV319" i="115"/>
  <c r="AU319" i="115"/>
  <c r="AT319" i="115"/>
  <c r="AS319" i="115"/>
  <c r="AR319" i="115"/>
  <c r="AQ319" i="115"/>
  <c r="AP319" i="115"/>
  <c r="AO319" i="115"/>
  <c r="AN319" i="115"/>
  <c r="AM319" i="115"/>
  <c r="AL319" i="115"/>
  <c r="AK319" i="115"/>
  <c r="AJ319" i="115"/>
  <c r="AI319" i="115"/>
  <c r="AH319" i="115"/>
  <c r="AG319" i="115"/>
  <c r="AF319" i="115"/>
  <c r="AE319" i="115"/>
  <c r="AD319" i="115"/>
  <c r="AC319" i="115"/>
  <c r="AB319" i="115"/>
  <c r="AA319" i="115"/>
  <c r="Z319" i="115"/>
  <c r="Y319" i="115"/>
  <c r="X319" i="115"/>
  <c r="W319" i="115"/>
  <c r="V319" i="115"/>
  <c r="U319" i="115"/>
  <c r="T319" i="115"/>
  <c r="S319" i="115"/>
  <c r="R319" i="115"/>
  <c r="Q319" i="115"/>
  <c r="P319" i="115"/>
  <c r="O319" i="115"/>
  <c r="N319" i="115"/>
  <c r="M319" i="115"/>
  <c r="L319" i="115"/>
  <c r="K319" i="115"/>
  <c r="J319" i="115"/>
  <c r="I319" i="115"/>
  <c r="F316" i="115"/>
  <c r="E316" i="115"/>
  <c r="D316" i="115"/>
  <c r="C316" i="115"/>
  <c r="B316" i="115"/>
  <c r="F315" i="115"/>
  <c r="E315" i="115"/>
  <c r="D315" i="115"/>
  <c r="C315" i="115"/>
  <c r="B315" i="115"/>
  <c r="F314" i="115"/>
  <c r="E314" i="115"/>
  <c r="D314" i="115"/>
  <c r="C314" i="115"/>
  <c r="B314" i="115"/>
  <c r="F313" i="115"/>
  <c r="E313" i="115"/>
  <c r="D313" i="115"/>
  <c r="C313" i="115"/>
  <c r="B313" i="115"/>
  <c r="F312" i="115"/>
  <c r="E312" i="115"/>
  <c r="D312" i="115"/>
  <c r="C312" i="115"/>
  <c r="B312" i="115"/>
  <c r="F311" i="115"/>
  <c r="E311" i="115"/>
  <c r="D311" i="115"/>
  <c r="C311" i="115"/>
  <c r="B311" i="115"/>
  <c r="F310" i="115"/>
  <c r="E310" i="115"/>
  <c r="D310" i="115"/>
  <c r="C310" i="115"/>
  <c r="B310" i="115"/>
  <c r="F309" i="115"/>
  <c r="E309" i="115"/>
  <c r="D309" i="115"/>
  <c r="C309" i="115"/>
  <c r="B309" i="115"/>
  <c r="F308" i="115"/>
  <c r="E308" i="115"/>
  <c r="D308" i="115"/>
  <c r="C308" i="115"/>
  <c r="B308" i="115"/>
  <c r="F307" i="115"/>
  <c r="E307" i="115"/>
  <c r="D307" i="115"/>
  <c r="C307" i="115"/>
  <c r="B307" i="115"/>
  <c r="F306" i="115"/>
  <c r="E306" i="115"/>
  <c r="D306" i="115"/>
  <c r="C306" i="115"/>
  <c r="B306" i="115"/>
  <c r="F305" i="115"/>
  <c r="E305" i="115"/>
  <c r="D305" i="115"/>
  <c r="C305" i="115"/>
  <c r="B305" i="115"/>
  <c r="F304" i="115"/>
  <c r="E304" i="115"/>
  <c r="D304" i="115"/>
  <c r="C304" i="115"/>
  <c r="B304" i="115"/>
  <c r="F303" i="115"/>
  <c r="E303" i="115"/>
  <c r="D303" i="115"/>
  <c r="C303" i="115"/>
  <c r="B303" i="115"/>
  <c r="F302" i="115"/>
  <c r="E302" i="115"/>
  <c r="D302" i="115"/>
  <c r="C302" i="115"/>
  <c r="B302" i="115"/>
  <c r="F301" i="115"/>
  <c r="E301" i="115"/>
  <c r="D301" i="115"/>
  <c r="C301" i="115"/>
  <c r="B301" i="115"/>
  <c r="F300" i="115"/>
  <c r="E300" i="115"/>
  <c r="D300" i="115"/>
  <c r="C300" i="115"/>
  <c r="B300" i="115"/>
  <c r="F299" i="115"/>
  <c r="E299" i="115"/>
  <c r="D299" i="115"/>
  <c r="C299" i="115"/>
  <c r="B299" i="115"/>
  <c r="F298" i="115"/>
  <c r="E298" i="115"/>
  <c r="D298" i="115"/>
  <c r="C298" i="115"/>
  <c r="B298" i="115"/>
  <c r="F297" i="115"/>
  <c r="E297" i="115"/>
  <c r="D297" i="115"/>
  <c r="C297" i="115"/>
  <c r="B297" i="115"/>
  <c r="F296" i="115"/>
  <c r="E296" i="115"/>
  <c r="D296" i="115"/>
  <c r="C296" i="115"/>
  <c r="B296" i="115"/>
  <c r="F295" i="115"/>
  <c r="E295" i="115"/>
  <c r="D295" i="115"/>
  <c r="C295" i="115"/>
  <c r="B295" i="115"/>
  <c r="F294" i="115"/>
  <c r="E294" i="115"/>
  <c r="D294" i="115"/>
  <c r="C294" i="115"/>
  <c r="B294" i="115"/>
  <c r="F293" i="115"/>
  <c r="E293" i="115"/>
  <c r="D293" i="115"/>
  <c r="C293" i="115"/>
  <c r="B293" i="115"/>
  <c r="F292" i="115"/>
  <c r="E292" i="115"/>
  <c r="D292" i="115"/>
  <c r="C292" i="115"/>
  <c r="B292" i="115"/>
  <c r="F291" i="115"/>
  <c r="E291" i="115"/>
  <c r="D291" i="115"/>
  <c r="C291" i="115"/>
  <c r="B291" i="115"/>
  <c r="F290" i="115"/>
  <c r="E290" i="115"/>
  <c r="D290" i="115"/>
  <c r="C290" i="115"/>
  <c r="B290" i="115"/>
  <c r="F289" i="115"/>
  <c r="E289" i="115"/>
  <c r="D289" i="115"/>
  <c r="C289" i="115"/>
  <c r="B289" i="115"/>
  <c r="F288" i="115"/>
  <c r="E288" i="115"/>
  <c r="D288" i="115"/>
  <c r="C288" i="115"/>
  <c r="B288" i="115"/>
  <c r="F287" i="115"/>
  <c r="E287" i="115"/>
  <c r="D287" i="115"/>
  <c r="C287" i="115"/>
  <c r="B287" i="115"/>
  <c r="F286" i="115"/>
  <c r="E286" i="115"/>
  <c r="D286" i="115"/>
  <c r="C286" i="115"/>
  <c r="B286" i="115"/>
  <c r="F285" i="115"/>
  <c r="E285" i="115"/>
  <c r="D285" i="115"/>
  <c r="C285" i="115"/>
  <c r="B285" i="115"/>
  <c r="F284" i="115"/>
  <c r="E284" i="115"/>
  <c r="D284" i="115"/>
  <c r="C284" i="115"/>
  <c r="B284" i="115"/>
  <c r="F283" i="115"/>
  <c r="E283" i="115"/>
  <c r="D283" i="115"/>
  <c r="C283" i="115"/>
  <c r="B283" i="115"/>
  <c r="F282" i="115"/>
  <c r="E282" i="115"/>
  <c r="D282" i="115"/>
  <c r="C282" i="115"/>
  <c r="B282" i="115"/>
  <c r="F281" i="115"/>
  <c r="E281" i="115"/>
  <c r="D281" i="115"/>
  <c r="C281" i="115"/>
  <c r="B281" i="115"/>
  <c r="F280" i="115"/>
  <c r="E280" i="115"/>
  <c r="D280" i="115"/>
  <c r="C280" i="115"/>
  <c r="B280" i="115"/>
  <c r="F279" i="115"/>
  <c r="E279" i="115"/>
  <c r="D279" i="115"/>
  <c r="C279" i="115"/>
  <c r="B279" i="115"/>
  <c r="F278" i="115"/>
  <c r="E278" i="115"/>
  <c r="D278" i="115"/>
  <c r="C278" i="115"/>
  <c r="B278" i="115"/>
  <c r="F277" i="115"/>
  <c r="E277" i="115"/>
  <c r="D277" i="115"/>
  <c r="C277" i="115"/>
  <c r="B277" i="115"/>
  <c r="F276" i="115"/>
  <c r="E276" i="115"/>
  <c r="D276" i="115"/>
  <c r="C276" i="115"/>
  <c r="B276" i="115"/>
  <c r="F275" i="115"/>
  <c r="E275" i="115"/>
  <c r="D275" i="115"/>
  <c r="C275" i="115"/>
  <c r="B275" i="115"/>
  <c r="F274" i="115"/>
  <c r="E274" i="115"/>
  <c r="D274" i="115"/>
  <c r="C274" i="115"/>
  <c r="B274" i="115"/>
  <c r="F273" i="115"/>
  <c r="E273" i="115"/>
  <c r="D273" i="115"/>
  <c r="C273" i="115"/>
  <c r="B273" i="115"/>
  <c r="F272" i="115"/>
  <c r="E272" i="115"/>
  <c r="D272" i="115"/>
  <c r="C272" i="115"/>
  <c r="B272" i="115"/>
  <c r="F271" i="115"/>
  <c r="E271" i="115"/>
  <c r="D271" i="115"/>
  <c r="C271" i="115"/>
  <c r="B271" i="115"/>
  <c r="F270" i="115"/>
  <c r="E270" i="115"/>
  <c r="D270" i="115"/>
  <c r="C270" i="115"/>
  <c r="B270" i="115"/>
  <c r="F269" i="115"/>
  <c r="E269" i="115"/>
  <c r="D269" i="115"/>
  <c r="C269" i="115"/>
  <c r="B269" i="115"/>
  <c r="F268" i="115"/>
  <c r="E268" i="115"/>
  <c r="D268" i="115"/>
  <c r="C268" i="115"/>
  <c r="B268" i="115"/>
  <c r="F267" i="115"/>
  <c r="E267" i="115"/>
  <c r="D267" i="115"/>
  <c r="C267" i="115"/>
  <c r="B267" i="115"/>
  <c r="F266" i="115"/>
  <c r="E266" i="115"/>
  <c r="D266" i="115"/>
  <c r="C266" i="115"/>
  <c r="B266" i="115"/>
  <c r="F265" i="115"/>
  <c r="E265" i="115"/>
  <c r="D265" i="115"/>
  <c r="C265" i="115"/>
  <c r="B265" i="115"/>
  <c r="F264" i="115"/>
  <c r="E264" i="115"/>
  <c r="D264" i="115"/>
  <c r="C264" i="115"/>
  <c r="B264" i="115"/>
  <c r="F263" i="115"/>
  <c r="E263" i="115"/>
  <c r="D263" i="115"/>
  <c r="C263" i="115"/>
  <c r="B263" i="115"/>
  <c r="F262" i="115"/>
  <c r="E262" i="115"/>
  <c r="D262" i="115"/>
  <c r="C262" i="115"/>
  <c r="B262" i="115"/>
  <c r="F261" i="115"/>
  <c r="E261" i="115"/>
  <c r="D261" i="115"/>
  <c r="C261" i="115"/>
  <c r="B261" i="115"/>
  <c r="F260" i="115"/>
  <c r="E260" i="115"/>
  <c r="D260" i="115"/>
  <c r="C260" i="115"/>
  <c r="B260" i="115"/>
  <c r="F259" i="115"/>
  <c r="E259" i="115"/>
  <c r="D259" i="115"/>
  <c r="C259" i="115"/>
  <c r="B259" i="115"/>
  <c r="F258" i="115"/>
  <c r="E258" i="115"/>
  <c r="D258" i="115"/>
  <c r="C258" i="115"/>
  <c r="B258" i="115"/>
  <c r="F257" i="115"/>
  <c r="E257" i="115"/>
  <c r="D257" i="115"/>
  <c r="C257" i="115"/>
  <c r="B257" i="115"/>
  <c r="F256" i="115"/>
  <c r="E256" i="115"/>
  <c r="D256" i="115"/>
  <c r="C256" i="115"/>
  <c r="B256" i="115"/>
  <c r="F255" i="115"/>
  <c r="E255" i="115"/>
  <c r="D255" i="115"/>
  <c r="C255" i="115"/>
  <c r="B255" i="115"/>
  <c r="F254" i="115"/>
  <c r="E254" i="115"/>
  <c r="D254" i="115"/>
  <c r="C254" i="115"/>
  <c r="B254" i="115"/>
  <c r="F253" i="115"/>
  <c r="E253" i="115"/>
  <c r="D253" i="115"/>
  <c r="C253" i="115"/>
  <c r="B253" i="115"/>
  <c r="F252" i="115"/>
  <c r="E252" i="115"/>
  <c r="D252" i="115"/>
  <c r="C252" i="115"/>
  <c r="B252" i="115"/>
  <c r="F251" i="115"/>
  <c r="E251" i="115"/>
  <c r="D251" i="115"/>
  <c r="C251" i="115"/>
  <c r="B251" i="115"/>
  <c r="F250" i="115"/>
  <c r="E250" i="115"/>
  <c r="D250" i="115"/>
  <c r="C250" i="115"/>
  <c r="B250" i="115"/>
  <c r="F249" i="115"/>
  <c r="E249" i="115"/>
  <c r="D249" i="115"/>
  <c r="C249" i="115"/>
  <c r="B249" i="115"/>
  <c r="F248" i="115"/>
  <c r="E248" i="115"/>
  <c r="D248" i="115"/>
  <c r="C248" i="115"/>
  <c r="B248" i="115"/>
  <c r="F247" i="115"/>
  <c r="E247" i="115"/>
  <c r="D247" i="115"/>
  <c r="C247" i="115"/>
  <c r="B247" i="115"/>
  <c r="F246" i="115"/>
  <c r="E246" i="115"/>
  <c r="D246" i="115"/>
  <c r="C246" i="115"/>
  <c r="B246" i="115"/>
  <c r="F245" i="115"/>
  <c r="E245" i="115"/>
  <c r="D245" i="115"/>
  <c r="C245" i="115"/>
  <c r="B245" i="115"/>
  <c r="F244" i="115"/>
  <c r="E244" i="115"/>
  <c r="D244" i="115"/>
  <c r="C244" i="115"/>
  <c r="B244" i="115"/>
  <c r="F243" i="115"/>
  <c r="E243" i="115"/>
  <c r="D243" i="115"/>
  <c r="C243" i="115"/>
  <c r="B243" i="115"/>
  <c r="F242" i="115"/>
  <c r="E242" i="115"/>
  <c r="D242" i="115"/>
  <c r="C242" i="115"/>
  <c r="B242" i="115"/>
  <c r="F241" i="115"/>
  <c r="E241" i="115"/>
  <c r="D241" i="115"/>
  <c r="C241" i="115"/>
  <c r="B241" i="115"/>
  <c r="F240" i="115"/>
  <c r="E240" i="115"/>
  <c r="D240" i="115"/>
  <c r="C240" i="115"/>
  <c r="B240" i="115"/>
  <c r="F239" i="115"/>
  <c r="E239" i="115"/>
  <c r="D239" i="115"/>
  <c r="C239" i="115"/>
  <c r="B239" i="115"/>
  <c r="F238" i="115"/>
  <c r="E238" i="115"/>
  <c r="D238" i="115"/>
  <c r="C238" i="115"/>
  <c r="B238" i="115"/>
  <c r="F237" i="115"/>
  <c r="E237" i="115"/>
  <c r="D237" i="115"/>
  <c r="C237" i="115"/>
  <c r="B237" i="115"/>
  <c r="F236" i="115"/>
  <c r="E236" i="115"/>
  <c r="D236" i="115"/>
  <c r="C236" i="115"/>
  <c r="B236" i="115"/>
  <c r="F235" i="115"/>
  <c r="E235" i="115"/>
  <c r="D235" i="115"/>
  <c r="C235" i="115"/>
  <c r="B235" i="115"/>
  <c r="F234" i="115"/>
  <c r="E234" i="115"/>
  <c r="D234" i="115"/>
  <c r="C234" i="115"/>
  <c r="B234" i="115"/>
  <c r="F233" i="115"/>
  <c r="E233" i="115"/>
  <c r="D233" i="115"/>
  <c r="C233" i="115"/>
  <c r="B233" i="115"/>
  <c r="F232" i="115"/>
  <c r="E232" i="115"/>
  <c r="D232" i="115"/>
  <c r="C232" i="115"/>
  <c r="B232" i="115"/>
  <c r="F231" i="115"/>
  <c r="E231" i="115"/>
  <c r="D231" i="115"/>
  <c r="C231" i="115"/>
  <c r="B231" i="115"/>
  <c r="F230" i="115"/>
  <c r="E230" i="115"/>
  <c r="D230" i="115"/>
  <c r="C230" i="115"/>
  <c r="B230" i="115"/>
  <c r="F229" i="115"/>
  <c r="E229" i="115"/>
  <c r="D229" i="115"/>
  <c r="C229" i="115"/>
  <c r="B229" i="115"/>
  <c r="F228" i="115"/>
  <c r="E228" i="115"/>
  <c r="D228" i="115"/>
  <c r="C228" i="115"/>
  <c r="B228" i="115"/>
  <c r="F227" i="115"/>
  <c r="E227" i="115"/>
  <c r="D227" i="115"/>
  <c r="C227" i="115"/>
  <c r="B227" i="115"/>
  <c r="F226" i="115"/>
  <c r="E226" i="115"/>
  <c r="D226" i="115"/>
  <c r="C226" i="115"/>
  <c r="B226" i="115"/>
  <c r="F225" i="115"/>
  <c r="E225" i="115"/>
  <c r="D225" i="115"/>
  <c r="C225" i="115"/>
  <c r="B225" i="115"/>
  <c r="F224" i="115"/>
  <c r="E224" i="115"/>
  <c r="D224" i="115"/>
  <c r="C224" i="115"/>
  <c r="B224" i="115"/>
  <c r="F223" i="115"/>
  <c r="E223" i="115"/>
  <c r="D223" i="115"/>
  <c r="C223" i="115"/>
  <c r="B223" i="115"/>
  <c r="F222" i="115"/>
  <c r="E222" i="115"/>
  <c r="D222" i="115"/>
  <c r="C222" i="115"/>
  <c r="B222" i="115"/>
  <c r="F221" i="115"/>
  <c r="E221" i="115"/>
  <c r="D221" i="115"/>
  <c r="C221" i="115"/>
  <c r="B221" i="115"/>
  <c r="F220" i="115"/>
  <c r="E220" i="115"/>
  <c r="D220" i="115"/>
  <c r="C220" i="115"/>
  <c r="B220" i="115"/>
  <c r="F219" i="115"/>
  <c r="E219" i="115"/>
  <c r="D219" i="115"/>
  <c r="C219" i="115"/>
  <c r="B219" i="115"/>
  <c r="F218" i="115"/>
  <c r="E218" i="115"/>
  <c r="D218" i="115"/>
  <c r="C218" i="115"/>
  <c r="B218" i="115"/>
  <c r="F217" i="115"/>
  <c r="E217" i="115"/>
  <c r="D217" i="115"/>
  <c r="C217" i="115"/>
  <c r="B217" i="115"/>
  <c r="ER216" i="115"/>
  <c r="EQ216" i="115"/>
  <c r="EP216" i="115"/>
  <c r="EO216" i="115"/>
  <c r="EN216" i="115"/>
  <c r="EM216" i="115"/>
  <c r="EL216" i="115"/>
  <c r="EK216" i="115"/>
  <c r="EJ216" i="115"/>
  <c r="EI216" i="115"/>
  <c r="EH216" i="115"/>
  <c r="EG216" i="115"/>
  <c r="EF216" i="115"/>
  <c r="EE216" i="115"/>
  <c r="ED216" i="115"/>
  <c r="EC216" i="115"/>
  <c r="EB216" i="115"/>
  <c r="EA216" i="115"/>
  <c r="DZ216" i="115"/>
  <c r="DY216" i="115"/>
  <c r="DX216" i="115"/>
  <c r="DW216" i="115"/>
  <c r="DV216" i="115"/>
  <c r="DU216" i="115"/>
  <c r="DT216" i="115"/>
  <c r="DS216" i="115"/>
  <c r="DR216" i="115"/>
  <c r="DQ216" i="115"/>
  <c r="DP216" i="115"/>
  <c r="DO216" i="115"/>
  <c r="DN216" i="115"/>
  <c r="DM216" i="115"/>
  <c r="DL216" i="115"/>
  <c r="DK216" i="115"/>
  <c r="DJ216" i="115"/>
  <c r="DI216" i="115"/>
  <c r="DH216" i="115"/>
  <c r="DG216" i="115"/>
  <c r="DF216" i="115"/>
  <c r="DE216" i="115"/>
  <c r="DD216" i="115"/>
  <c r="DC216" i="115"/>
  <c r="DB216" i="115"/>
  <c r="DA216" i="115"/>
  <c r="CZ216" i="115"/>
  <c r="CY216" i="115"/>
  <c r="CX216" i="115"/>
  <c r="CW216" i="115"/>
  <c r="CV216" i="115"/>
  <c r="CU216" i="115"/>
  <c r="CT216" i="115"/>
  <c r="CS216" i="115"/>
  <c r="CR216" i="115"/>
  <c r="CQ216" i="115"/>
  <c r="CP216" i="115"/>
  <c r="CO216" i="115"/>
  <c r="CN216" i="115"/>
  <c r="CM216" i="115"/>
  <c r="CL216" i="115"/>
  <c r="CK216" i="115"/>
  <c r="CJ216" i="115"/>
  <c r="CI216" i="115"/>
  <c r="CH216" i="115"/>
  <c r="CG216" i="115"/>
  <c r="CF216" i="115"/>
  <c r="CE216" i="115"/>
  <c r="CD216" i="115"/>
  <c r="CC216" i="115"/>
  <c r="CB216" i="115"/>
  <c r="CA216" i="115"/>
  <c r="BZ216" i="115"/>
  <c r="BY216" i="115"/>
  <c r="BX216" i="115"/>
  <c r="BW216" i="115"/>
  <c r="BV216" i="115"/>
  <c r="BU216" i="115"/>
  <c r="BT216" i="115"/>
  <c r="BS216" i="115"/>
  <c r="BR216" i="115"/>
  <c r="BQ216" i="115"/>
  <c r="BP216" i="115"/>
  <c r="BO216" i="115"/>
  <c r="BN216" i="115"/>
  <c r="BM216" i="115"/>
  <c r="BL216" i="115"/>
  <c r="BK216" i="115"/>
  <c r="BJ216" i="115"/>
  <c r="BI216" i="115"/>
  <c r="BH216" i="115"/>
  <c r="BG216" i="115"/>
  <c r="BF216" i="115"/>
  <c r="BE216" i="115"/>
  <c r="BD216" i="115"/>
  <c r="BC216" i="115"/>
  <c r="BB216" i="115"/>
  <c r="BA216" i="115"/>
  <c r="AZ216" i="115"/>
  <c r="AY216" i="115"/>
  <c r="AX216" i="115"/>
  <c r="AW216" i="115"/>
  <c r="AV216" i="115"/>
  <c r="AU216" i="115"/>
  <c r="AT216" i="115"/>
  <c r="AS216" i="115"/>
  <c r="AR216" i="115"/>
  <c r="AQ216" i="115"/>
  <c r="AP216" i="115"/>
  <c r="AO216" i="115"/>
  <c r="AN216" i="115"/>
  <c r="AM216" i="115"/>
  <c r="AL216" i="115"/>
  <c r="AK216" i="115"/>
  <c r="AJ216" i="115"/>
  <c r="AI216" i="115"/>
  <c r="AH216" i="115"/>
  <c r="AG216" i="115"/>
  <c r="AF216" i="115"/>
  <c r="AE216" i="115"/>
  <c r="AD216" i="115"/>
  <c r="AC216" i="115"/>
  <c r="AB216" i="115"/>
  <c r="AA216" i="115"/>
  <c r="Z216" i="115"/>
  <c r="Y216" i="115"/>
  <c r="X216" i="115"/>
  <c r="W216" i="115"/>
  <c r="V216" i="115"/>
  <c r="U216" i="115"/>
  <c r="T216" i="115"/>
  <c r="S216" i="115"/>
  <c r="R216" i="115"/>
  <c r="Q216" i="115"/>
  <c r="P216" i="115"/>
  <c r="O216" i="115"/>
  <c r="N216" i="115"/>
  <c r="M216" i="115"/>
  <c r="L216" i="115"/>
  <c r="K216" i="115"/>
  <c r="J216" i="115"/>
  <c r="I216" i="115"/>
  <c r="F213" i="115"/>
  <c r="E213" i="115"/>
  <c r="D213" i="115"/>
  <c r="C213" i="115"/>
  <c r="B213" i="115"/>
  <c r="B627" i="115"/>
  <c r="F212" i="115"/>
  <c r="E212" i="115"/>
  <c r="D212" i="115"/>
  <c r="C212" i="115"/>
  <c r="B212" i="115"/>
  <c r="B626" i="115"/>
  <c r="F211" i="115"/>
  <c r="E211" i="115"/>
  <c r="D211" i="115"/>
  <c r="C211" i="115"/>
  <c r="B211" i="115"/>
  <c r="B625" i="115"/>
  <c r="F210" i="115"/>
  <c r="E210" i="115"/>
  <c r="D210" i="115"/>
  <c r="C210" i="115"/>
  <c r="B210" i="115"/>
  <c r="B624" i="115"/>
  <c r="F209" i="115"/>
  <c r="E209" i="115"/>
  <c r="D209" i="115"/>
  <c r="C209" i="115"/>
  <c r="B209" i="115"/>
  <c r="B623" i="115"/>
  <c r="F208" i="115"/>
  <c r="E208" i="115"/>
  <c r="D208" i="115"/>
  <c r="C208" i="115"/>
  <c r="B208" i="115"/>
  <c r="B622" i="115"/>
  <c r="F207" i="115"/>
  <c r="E207" i="115"/>
  <c r="D207" i="115"/>
  <c r="C207" i="115"/>
  <c r="B207" i="115"/>
  <c r="B621" i="115"/>
  <c r="F206" i="115"/>
  <c r="E206" i="115"/>
  <c r="D206" i="115"/>
  <c r="C206" i="115"/>
  <c r="B206" i="115"/>
  <c r="B620" i="115"/>
  <c r="F205" i="115"/>
  <c r="E205" i="115"/>
  <c r="D205" i="115"/>
  <c r="C205" i="115"/>
  <c r="B205" i="115"/>
  <c r="B619" i="115"/>
  <c r="F204" i="115"/>
  <c r="E204" i="115"/>
  <c r="D204" i="115"/>
  <c r="C204" i="115"/>
  <c r="B204" i="115"/>
  <c r="B618" i="115"/>
  <c r="F203" i="115"/>
  <c r="E203" i="115"/>
  <c r="D203" i="115"/>
  <c r="C203" i="115"/>
  <c r="B203" i="115"/>
  <c r="B617" i="115"/>
  <c r="F202" i="115"/>
  <c r="E202" i="115"/>
  <c r="D202" i="115"/>
  <c r="C202" i="115"/>
  <c r="B202" i="115"/>
  <c r="B616" i="115"/>
  <c r="F201" i="115"/>
  <c r="E201" i="115"/>
  <c r="D201" i="115"/>
  <c r="C201" i="115"/>
  <c r="B201" i="115"/>
  <c r="B615" i="115"/>
  <c r="F200" i="115"/>
  <c r="E200" i="115"/>
  <c r="D200" i="115"/>
  <c r="C200" i="115"/>
  <c r="B200" i="115"/>
  <c r="B614" i="115"/>
  <c r="F199" i="115"/>
  <c r="E199" i="115"/>
  <c r="D199" i="115"/>
  <c r="C199" i="115"/>
  <c r="B199" i="115"/>
  <c r="B613" i="115"/>
  <c r="F198" i="115"/>
  <c r="E198" i="115"/>
  <c r="D198" i="115"/>
  <c r="C198" i="115"/>
  <c r="B198" i="115"/>
  <c r="B612" i="115"/>
  <c r="F197" i="115"/>
  <c r="E197" i="115"/>
  <c r="D197" i="115"/>
  <c r="C197" i="115"/>
  <c r="B197" i="115"/>
  <c r="B611" i="115"/>
  <c r="F196" i="115"/>
  <c r="E196" i="115"/>
  <c r="D196" i="115"/>
  <c r="C196" i="115"/>
  <c r="B196" i="115"/>
  <c r="B610" i="115"/>
  <c r="F195" i="115"/>
  <c r="E195" i="115"/>
  <c r="D195" i="115"/>
  <c r="C195" i="115"/>
  <c r="B195" i="115"/>
  <c r="B609" i="115"/>
  <c r="F194" i="115"/>
  <c r="E194" i="115"/>
  <c r="D194" i="115"/>
  <c r="C194" i="115"/>
  <c r="B194" i="115"/>
  <c r="B608" i="115"/>
  <c r="F193" i="115"/>
  <c r="E193" i="115"/>
  <c r="D193" i="115"/>
  <c r="C193" i="115"/>
  <c r="B193" i="115"/>
  <c r="B607" i="115"/>
  <c r="F192" i="115"/>
  <c r="E192" i="115"/>
  <c r="D192" i="115"/>
  <c r="C192" i="115"/>
  <c r="B192" i="115"/>
  <c r="B606" i="115"/>
  <c r="F191" i="115"/>
  <c r="E191" i="115"/>
  <c r="D191" i="115"/>
  <c r="C191" i="115"/>
  <c r="B191" i="115"/>
  <c r="B605" i="115"/>
  <c r="F190" i="115"/>
  <c r="E190" i="115"/>
  <c r="D190" i="115"/>
  <c r="C190" i="115"/>
  <c r="B190" i="115"/>
  <c r="B604" i="115"/>
  <c r="F189" i="115"/>
  <c r="E189" i="115"/>
  <c r="D189" i="115"/>
  <c r="C189" i="115"/>
  <c r="B189" i="115"/>
  <c r="B603" i="115"/>
  <c r="F188" i="115"/>
  <c r="E188" i="115"/>
  <c r="D188" i="115"/>
  <c r="C188" i="115"/>
  <c r="B188" i="115"/>
  <c r="B602" i="115"/>
  <c r="F187" i="115"/>
  <c r="E187" i="115"/>
  <c r="D187" i="115"/>
  <c r="C187" i="115"/>
  <c r="B187" i="115"/>
  <c r="B601" i="115"/>
  <c r="F186" i="115"/>
  <c r="E186" i="115"/>
  <c r="D186" i="115"/>
  <c r="C186" i="115"/>
  <c r="B186" i="115"/>
  <c r="B600" i="115"/>
  <c r="F185" i="115"/>
  <c r="E185" i="115"/>
  <c r="D185" i="115"/>
  <c r="C185" i="115"/>
  <c r="B185" i="115"/>
  <c r="B599" i="115"/>
  <c r="F184" i="115"/>
  <c r="E184" i="115"/>
  <c r="D184" i="115"/>
  <c r="C184" i="115"/>
  <c r="B184" i="115"/>
  <c r="B598" i="115"/>
  <c r="F183" i="115"/>
  <c r="E183" i="115"/>
  <c r="D183" i="115"/>
  <c r="C183" i="115"/>
  <c r="B183" i="115"/>
  <c r="B597" i="115"/>
  <c r="F182" i="115"/>
  <c r="E182" i="115"/>
  <c r="D182" i="115"/>
  <c r="C182" i="115"/>
  <c r="B182" i="115"/>
  <c r="B596" i="115"/>
  <c r="F181" i="115"/>
  <c r="E181" i="115"/>
  <c r="D181" i="115"/>
  <c r="C181" i="115"/>
  <c r="B181" i="115"/>
  <c r="B595" i="115"/>
  <c r="F180" i="115"/>
  <c r="E180" i="115"/>
  <c r="D180" i="115"/>
  <c r="C180" i="115"/>
  <c r="B180" i="115"/>
  <c r="B594" i="115"/>
  <c r="F179" i="115"/>
  <c r="E179" i="115"/>
  <c r="D179" i="115"/>
  <c r="C179" i="115"/>
  <c r="B179" i="115"/>
  <c r="B593" i="115"/>
  <c r="F178" i="115"/>
  <c r="E178" i="115"/>
  <c r="D178" i="115"/>
  <c r="C178" i="115"/>
  <c r="B178" i="115"/>
  <c r="B592" i="115"/>
  <c r="F177" i="115"/>
  <c r="E177" i="115"/>
  <c r="D177" i="115"/>
  <c r="C177" i="115"/>
  <c r="B177" i="115"/>
  <c r="B591" i="115"/>
  <c r="F176" i="115"/>
  <c r="E176" i="115"/>
  <c r="D176" i="115"/>
  <c r="C176" i="115"/>
  <c r="B176" i="115"/>
  <c r="B590" i="115"/>
  <c r="F175" i="115"/>
  <c r="E175" i="115"/>
  <c r="D175" i="115"/>
  <c r="C175" i="115"/>
  <c r="B175" i="115"/>
  <c r="B589" i="115"/>
  <c r="F174" i="115"/>
  <c r="E174" i="115"/>
  <c r="D174" i="115"/>
  <c r="C174" i="115"/>
  <c r="B174" i="115"/>
  <c r="B588" i="115"/>
  <c r="F173" i="115"/>
  <c r="E173" i="115"/>
  <c r="D173" i="115"/>
  <c r="C173" i="115"/>
  <c r="B173" i="115"/>
  <c r="B587" i="115"/>
  <c r="F172" i="115"/>
  <c r="E172" i="115"/>
  <c r="D172" i="115"/>
  <c r="C172" i="115"/>
  <c r="B172" i="115"/>
  <c r="B586" i="115"/>
  <c r="F171" i="115"/>
  <c r="E171" i="115"/>
  <c r="D171" i="115"/>
  <c r="C171" i="115"/>
  <c r="B171" i="115"/>
  <c r="B585" i="115"/>
  <c r="F170" i="115"/>
  <c r="E170" i="115"/>
  <c r="D170" i="115"/>
  <c r="C170" i="115"/>
  <c r="B170" i="115"/>
  <c r="B584" i="115"/>
  <c r="F169" i="115"/>
  <c r="E169" i="115"/>
  <c r="D169" i="115"/>
  <c r="C169" i="115"/>
  <c r="B169" i="115"/>
  <c r="B583" i="115"/>
  <c r="F168" i="115"/>
  <c r="E168" i="115"/>
  <c r="D168" i="115"/>
  <c r="C168" i="115"/>
  <c r="B168" i="115"/>
  <c r="B582" i="115"/>
  <c r="F167" i="115"/>
  <c r="E167" i="115"/>
  <c r="D167" i="115"/>
  <c r="C167" i="115"/>
  <c r="B167" i="115"/>
  <c r="B581" i="115"/>
  <c r="F166" i="115"/>
  <c r="E166" i="115"/>
  <c r="D166" i="115"/>
  <c r="C166" i="115"/>
  <c r="B166" i="115"/>
  <c r="B580" i="115"/>
  <c r="F165" i="115"/>
  <c r="E165" i="115"/>
  <c r="D165" i="115"/>
  <c r="C165" i="115"/>
  <c r="B165" i="115"/>
  <c r="B579" i="115"/>
  <c r="F164" i="115"/>
  <c r="E164" i="115"/>
  <c r="D164" i="115"/>
  <c r="C164" i="115"/>
  <c r="B164" i="115"/>
  <c r="B578" i="115"/>
  <c r="F163" i="115"/>
  <c r="E163" i="115"/>
  <c r="D163" i="115"/>
  <c r="C163" i="115"/>
  <c r="B163" i="115"/>
  <c r="B577" i="115"/>
  <c r="F162" i="115"/>
  <c r="E162" i="115"/>
  <c r="D162" i="115"/>
  <c r="C162" i="115"/>
  <c r="B162" i="115"/>
  <c r="B576" i="115"/>
  <c r="F161" i="115"/>
  <c r="E161" i="115"/>
  <c r="D161" i="115"/>
  <c r="C161" i="115"/>
  <c r="B161" i="115"/>
  <c r="B575" i="115"/>
  <c r="F160" i="115"/>
  <c r="E160" i="115"/>
  <c r="D160" i="115"/>
  <c r="C160" i="115"/>
  <c r="B160" i="115"/>
  <c r="B574" i="115"/>
  <c r="F159" i="115"/>
  <c r="E159" i="115"/>
  <c r="D159" i="115"/>
  <c r="C159" i="115"/>
  <c r="B159" i="115"/>
  <c r="B573" i="115"/>
  <c r="F158" i="115"/>
  <c r="E158" i="115"/>
  <c r="D158" i="115"/>
  <c r="C158" i="115"/>
  <c r="B158" i="115"/>
  <c r="B572" i="115"/>
  <c r="F157" i="115"/>
  <c r="E157" i="115"/>
  <c r="D157" i="115"/>
  <c r="C157" i="115"/>
  <c r="B157" i="115"/>
  <c r="B571" i="115"/>
  <c r="F156" i="115"/>
  <c r="E156" i="115"/>
  <c r="D156" i="115"/>
  <c r="C156" i="115"/>
  <c r="B156" i="115"/>
  <c r="B570" i="115"/>
  <c r="F155" i="115"/>
  <c r="E155" i="115"/>
  <c r="D155" i="115"/>
  <c r="C155" i="115"/>
  <c r="B155" i="115"/>
  <c r="B569" i="115"/>
  <c r="F154" i="115"/>
  <c r="E154" i="115"/>
  <c r="D154" i="115"/>
  <c r="C154" i="115"/>
  <c r="B154" i="115"/>
  <c r="B568" i="115"/>
  <c r="F153" i="115"/>
  <c r="E153" i="115"/>
  <c r="D153" i="115"/>
  <c r="C153" i="115"/>
  <c r="B153" i="115"/>
  <c r="B567" i="115"/>
  <c r="F152" i="115"/>
  <c r="E152" i="115"/>
  <c r="D152" i="115"/>
  <c r="C152" i="115"/>
  <c r="B152" i="115"/>
  <c r="B566" i="115"/>
  <c r="F151" i="115"/>
  <c r="E151" i="115"/>
  <c r="D151" i="115"/>
  <c r="C151" i="115"/>
  <c r="B151" i="115"/>
  <c r="B565" i="115"/>
  <c r="F150" i="115"/>
  <c r="E150" i="115"/>
  <c r="D150" i="115"/>
  <c r="C150" i="115"/>
  <c r="B150" i="115"/>
  <c r="B564" i="115"/>
  <c r="F149" i="115"/>
  <c r="E149" i="115"/>
  <c r="D149" i="115"/>
  <c r="C149" i="115"/>
  <c r="B149" i="115"/>
  <c r="B563" i="115"/>
  <c r="F148" i="115"/>
  <c r="E148" i="115"/>
  <c r="D148" i="115"/>
  <c r="C148" i="115"/>
  <c r="B148" i="115"/>
  <c r="B562" i="115"/>
  <c r="F147" i="115"/>
  <c r="E147" i="115"/>
  <c r="D147" i="115"/>
  <c r="C147" i="115"/>
  <c r="B147" i="115"/>
  <c r="B561" i="115"/>
  <c r="F146" i="115"/>
  <c r="E146" i="115"/>
  <c r="D146" i="115"/>
  <c r="C146" i="115"/>
  <c r="B146" i="115"/>
  <c r="B560" i="115"/>
  <c r="F145" i="115"/>
  <c r="E145" i="115"/>
  <c r="D145" i="115"/>
  <c r="C145" i="115"/>
  <c r="B145" i="115"/>
  <c r="B559" i="115"/>
  <c r="F144" i="115"/>
  <c r="E144" i="115"/>
  <c r="D144" i="115"/>
  <c r="C144" i="115"/>
  <c r="B144" i="115"/>
  <c r="B558" i="115"/>
  <c r="F143" i="115"/>
  <c r="E143" i="115"/>
  <c r="D143" i="115"/>
  <c r="C143" i="115"/>
  <c r="B143" i="115"/>
  <c r="B557" i="115"/>
  <c r="F142" i="115"/>
  <c r="E142" i="115"/>
  <c r="D142" i="115"/>
  <c r="C142" i="115"/>
  <c r="B142" i="115"/>
  <c r="B556" i="115"/>
  <c r="F141" i="115"/>
  <c r="E141" i="115"/>
  <c r="D141" i="115"/>
  <c r="C141" i="115"/>
  <c r="B141" i="115"/>
  <c r="B555" i="115"/>
  <c r="F140" i="115"/>
  <c r="E140" i="115"/>
  <c r="D140" i="115"/>
  <c r="C140" i="115"/>
  <c r="B140" i="115"/>
  <c r="B554" i="115"/>
  <c r="F139" i="115"/>
  <c r="E139" i="115"/>
  <c r="D139" i="115"/>
  <c r="C139" i="115"/>
  <c r="B139" i="115"/>
  <c r="B553" i="115"/>
  <c r="F138" i="115"/>
  <c r="E138" i="115"/>
  <c r="D138" i="115"/>
  <c r="C138" i="115"/>
  <c r="B138" i="115"/>
  <c r="B552" i="115"/>
  <c r="F137" i="115"/>
  <c r="E137" i="115"/>
  <c r="D137" i="115"/>
  <c r="C137" i="115"/>
  <c r="B137" i="115"/>
  <c r="B551" i="115"/>
  <c r="F136" i="115"/>
  <c r="E136" i="115"/>
  <c r="D136" i="115"/>
  <c r="C136" i="115"/>
  <c r="B136" i="115"/>
  <c r="B550" i="115"/>
  <c r="F135" i="115"/>
  <c r="E135" i="115"/>
  <c r="D135" i="115"/>
  <c r="C135" i="115"/>
  <c r="B135" i="115"/>
  <c r="B549" i="115"/>
  <c r="F134" i="115"/>
  <c r="E134" i="115"/>
  <c r="D134" i="115"/>
  <c r="C134" i="115"/>
  <c r="B134" i="115"/>
  <c r="B548" i="115"/>
  <c r="F133" i="115"/>
  <c r="E133" i="115"/>
  <c r="D133" i="115"/>
  <c r="C133" i="115"/>
  <c r="B133" i="115"/>
  <c r="B547" i="115"/>
  <c r="F132" i="115"/>
  <c r="E132" i="115"/>
  <c r="D132" i="115"/>
  <c r="C132" i="115"/>
  <c r="B132" i="115"/>
  <c r="B546" i="115"/>
  <c r="F131" i="115"/>
  <c r="E131" i="115"/>
  <c r="D131" i="115"/>
  <c r="C131" i="115"/>
  <c r="B131" i="115"/>
  <c r="B545" i="115"/>
  <c r="F130" i="115"/>
  <c r="E130" i="115"/>
  <c r="D130" i="115"/>
  <c r="C130" i="115"/>
  <c r="B130" i="115"/>
  <c r="B544" i="115"/>
  <c r="F129" i="115"/>
  <c r="E129" i="115"/>
  <c r="D129" i="115"/>
  <c r="C129" i="115"/>
  <c r="B129" i="115"/>
  <c r="B543" i="115"/>
  <c r="F128" i="115"/>
  <c r="E128" i="115"/>
  <c r="D128" i="115"/>
  <c r="C128" i="115"/>
  <c r="B128" i="115"/>
  <c r="B542" i="115"/>
  <c r="F127" i="115"/>
  <c r="E127" i="115"/>
  <c r="D127" i="115"/>
  <c r="C127" i="115"/>
  <c r="B127" i="115"/>
  <c r="B541" i="115"/>
  <c r="F126" i="115"/>
  <c r="E126" i="115"/>
  <c r="D126" i="115"/>
  <c r="C126" i="115"/>
  <c r="B126" i="115"/>
  <c r="B540" i="115"/>
  <c r="F125" i="115"/>
  <c r="E125" i="115"/>
  <c r="D125" i="115"/>
  <c r="C125" i="115"/>
  <c r="B125" i="115"/>
  <c r="B539" i="115"/>
  <c r="F124" i="115"/>
  <c r="E124" i="115"/>
  <c r="D124" i="115"/>
  <c r="C124" i="115"/>
  <c r="B124" i="115"/>
  <c r="B538" i="115"/>
  <c r="F123" i="115"/>
  <c r="E123" i="115"/>
  <c r="D123" i="115"/>
  <c r="C123" i="115"/>
  <c r="B123" i="115"/>
  <c r="B537" i="115"/>
  <c r="F122" i="115"/>
  <c r="E122" i="115"/>
  <c r="D122" i="115"/>
  <c r="C122" i="115"/>
  <c r="B122" i="115"/>
  <c r="B536" i="115"/>
  <c r="F121" i="115"/>
  <c r="E121" i="115"/>
  <c r="D121" i="115"/>
  <c r="C121" i="115"/>
  <c r="B121" i="115"/>
  <c r="B535" i="115"/>
  <c r="F120" i="115"/>
  <c r="E120" i="115"/>
  <c r="D120" i="115"/>
  <c r="C120" i="115"/>
  <c r="B120" i="115"/>
  <c r="B534" i="115"/>
  <c r="F119" i="115"/>
  <c r="E119" i="115"/>
  <c r="D119" i="115"/>
  <c r="C119" i="115"/>
  <c r="B119" i="115"/>
  <c r="B533" i="115"/>
  <c r="F118" i="115"/>
  <c r="E118" i="115"/>
  <c r="D118" i="115"/>
  <c r="C118" i="115"/>
  <c r="B118" i="115"/>
  <c r="B532" i="115"/>
  <c r="F117" i="115"/>
  <c r="E117" i="115"/>
  <c r="D117" i="115"/>
  <c r="C117" i="115"/>
  <c r="B117" i="115"/>
  <c r="B531" i="115"/>
  <c r="F116" i="115"/>
  <c r="E116" i="115"/>
  <c r="D116" i="115"/>
  <c r="C116" i="115"/>
  <c r="B116" i="115"/>
  <c r="B530" i="115"/>
  <c r="F115" i="115"/>
  <c r="E115" i="115"/>
  <c r="D115" i="115"/>
  <c r="C115" i="115"/>
  <c r="B115" i="115"/>
  <c r="B529" i="115"/>
  <c r="F114" i="115"/>
  <c r="E114" i="115"/>
  <c r="D114" i="115"/>
  <c r="C114" i="115"/>
  <c r="B114" i="115"/>
  <c r="ER113" i="115"/>
  <c r="EQ113" i="115"/>
  <c r="EP113" i="115"/>
  <c r="EO113" i="115"/>
  <c r="EN113" i="115"/>
  <c r="EM113" i="115"/>
  <c r="EL113" i="115"/>
  <c r="EK113" i="115"/>
  <c r="EJ113" i="115"/>
  <c r="EI113" i="115"/>
  <c r="EH113" i="115"/>
  <c r="EG113" i="115"/>
  <c r="EF113" i="115"/>
  <c r="EE113" i="115"/>
  <c r="ED113" i="115"/>
  <c r="EC113" i="115"/>
  <c r="EB113" i="115"/>
  <c r="EA113" i="115"/>
  <c r="DZ113" i="115"/>
  <c r="DY113" i="115"/>
  <c r="DX113" i="115"/>
  <c r="DW113" i="115"/>
  <c r="DV113" i="115"/>
  <c r="DU113" i="115"/>
  <c r="DT113" i="115"/>
  <c r="DS113" i="115"/>
  <c r="DR113" i="115"/>
  <c r="DQ113" i="115"/>
  <c r="DP113" i="115"/>
  <c r="DO113" i="115"/>
  <c r="DN113" i="115"/>
  <c r="DM113" i="115"/>
  <c r="DL113" i="115"/>
  <c r="DK113" i="115"/>
  <c r="DJ113" i="115"/>
  <c r="DI113" i="115"/>
  <c r="DH113" i="115"/>
  <c r="DG113" i="115"/>
  <c r="DF113" i="115"/>
  <c r="DE113" i="115"/>
  <c r="DD113" i="115"/>
  <c r="DC113" i="115"/>
  <c r="DB113" i="115"/>
  <c r="DA113" i="115"/>
  <c r="CZ113" i="115"/>
  <c r="CY113" i="115"/>
  <c r="CX113" i="115"/>
  <c r="CW113" i="115"/>
  <c r="CV113" i="115"/>
  <c r="CU113" i="115"/>
  <c r="CT113" i="115"/>
  <c r="CS113" i="115"/>
  <c r="CR113" i="115"/>
  <c r="CQ113" i="115"/>
  <c r="CP113" i="115"/>
  <c r="CO113" i="115"/>
  <c r="CN113" i="115"/>
  <c r="CM113" i="115"/>
  <c r="CL113" i="115"/>
  <c r="CK113" i="115"/>
  <c r="CJ113" i="115"/>
  <c r="CI113" i="115"/>
  <c r="CH113" i="115"/>
  <c r="CG113" i="115"/>
  <c r="CF113" i="115"/>
  <c r="CE113" i="115"/>
  <c r="CD113" i="115"/>
  <c r="CC113" i="115"/>
  <c r="CB113" i="115"/>
  <c r="CA113" i="115"/>
  <c r="BZ113" i="115"/>
  <c r="BY113" i="115"/>
  <c r="BX113" i="115"/>
  <c r="BW113" i="115"/>
  <c r="BV113" i="115"/>
  <c r="BU113" i="115"/>
  <c r="BT113" i="115"/>
  <c r="BS113" i="115"/>
  <c r="BR113" i="115"/>
  <c r="BQ113" i="115"/>
  <c r="BP113" i="115"/>
  <c r="BO113" i="115"/>
  <c r="BN113" i="115"/>
  <c r="BM113" i="115"/>
  <c r="BL113" i="115"/>
  <c r="BK113" i="115"/>
  <c r="BJ113" i="115"/>
  <c r="BI113" i="115"/>
  <c r="BH113" i="115"/>
  <c r="BG113" i="115"/>
  <c r="BF113" i="115"/>
  <c r="BE113" i="115"/>
  <c r="BD113" i="115"/>
  <c r="BC113" i="115"/>
  <c r="BB113" i="115"/>
  <c r="BA113" i="115"/>
  <c r="AZ113" i="115"/>
  <c r="AY113" i="115"/>
  <c r="AX113" i="115"/>
  <c r="AW113" i="115"/>
  <c r="AV113" i="115"/>
  <c r="AU113" i="115"/>
  <c r="AT113" i="115"/>
  <c r="AS113" i="115"/>
  <c r="AR113" i="115"/>
  <c r="AQ113" i="115"/>
  <c r="AP113" i="115"/>
  <c r="AO113" i="115"/>
  <c r="AN113" i="115"/>
  <c r="AM113" i="115"/>
  <c r="AL113" i="115"/>
  <c r="AK113" i="115"/>
  <c r="AJ113" i="115"/>
  <c r="AI113" i="115"/>
  <c r="AH113" i="115"/>
  <c r="AG113" i="115"/>
  <c r="AF113" i="115"/>
  <c r="AE113" i="115"/>
  <c r="AD113" i="115"/>
  <c r="AC113" i="115"/>
  <c r="AB113" i="115"/>
  <c r="AA113" i="115"/>
  <c r="Z113" i="115"/>
  <c r="Y113" i="115"/>
  <c r="X113" i="115"/>
  <c r="W113" i="115"/>
  <c r="V113" i="115"/>
  <c r="U113" i="115"/>
  <c r="T113" i="115"/>
  <c r="S113" i="115"/>
  <c r="R113" i="115"/>
  <c r="Q113" i="115"/>
  <c r="P113" i="115"/>
  <c r="O113" i="115"/>
  <c r="N113" i="115"/>
  <c r="M113" i="115"/>
  <c r="L113" i="115"/>
  <c r="K113" i="115"/>
  <c r="J113" i="115"/>
  <c r="I113" i="115"/>
  <c r="ER10" i="115"/>
  <c r="EQ10" i="115"/>
  <c r="EP10" i="115"/>
  <c r="EO10" i="115"/>
  <c r="EN10" i="115"/>
  <c r="EM10" i="115"/>
  <c r="EL10" i="115"/>
  <c r="EK10" i="115"/>
  <c r="EJ10" i="115"/>
  <c r="EI10" i="115"/>
  <c r="EH10" i="115"/>
  <c r="EG10" i="115"/>
  <c r="EF10" i="115"/>
  <c r="EE10" i="115"/>
  <c r="ED10" i="115"/>
  <c r="EC10" i="115"/>
  <c r="EB10" i="115"/>
  <c r="EA10" i="115"/>
  <c r="DZ10" i="115"/>
  <c r="DY10" i="115"/>
  <c r="DX10" i="115"/>
  <c r="DW10" i="115"/>
  <c r="DV10" i="115"/>
  <c r="DU10" i="115"/>
  <c r="DT10" i="115"/>
  <c r="DS10" i="115"/>
  <c r="DR10" i="115"/>
  <c r="DQ10" i="115"/>
  <c r="DP10" i="115"/>
  <c r="DO10" i="115"/>
  <c r="DN10" i="115"/>
  <c r="DM10" i="115"/>
  <c r="DL10" i="115"/>
  <c r="DK10" i="115"/>
  <c r="DJ10" i="115"/>
  <c r="DI10" i="115"/>
  <c r="DH10" i="115"/>
  <c r="DG10" i="115"/>
  <c r="DF10" i="115"/>
  <c r="DE10" i="115"/>
  <c r="DD10" i="115"/>
  <c r="DC10" i="115"/>
  <c r="DB10" i="115"/>
  <c r="DA10" i="115"/>
  <c r="CZ10" i="115"/>
  <c r="CY10" i="115"/>
  <c r="CX10" i="115"/>
  <c r="CW10" i="115"/>
  <c r="CV10" i="115"/>
  <c r="CU10" i="115"/>
  <c r="CT10" i="115"/>
  <c r="CS10" i="115"/>
  <c r="CR10" i="115"/>
  <c r="CQ10" i="115"/>
  <c r="CP10" i="115"/>
  <c r="CO10" i="115"/>
  <c r="CN10" i="115"/>
  <c r="CM10" i="115"/>
  <c r="CL10" i="115"/>
  <c r="CK10" i="115"/>
  <c r="CJ10" i="115"/>
  <c r="CI10" i="115"/>
  <c r="CH10" i="115"/>
  <c r="CG10" i="115"/>
  <c r="CF10" i="115"/>
  <c r="CE10" i="115"/>
  <c r="CD10" i="115"/>
  <c r="CC10" i="115"/>
  <c r="CB10" i="115"/>
  <c r="CA10" i="115"/>
  <c r="BZ10" i="115"/>
  <c r="BY10" i="115"/>
  <c r="BX10" i="115"/>
  <c r="BW10" i="115"/>
  <c r="BV10" i="115"/>
  <c r="BU10" i="115"/>
  <c r="BT10" i="115"/>
  <c r="BS10" i="115"/>
  <c r="BR10" i="115"/>
  <c r="BQ10" i="115"/>
  <c r="BP10" i="115"/>
  <c r="BO10" i="115"/>
  <c r="BN10" i="115"/>
  <c r="BM10" i="115"/>
  <c r="BL10" i="115"/>
  <c r="BK10" i="115"/>
  <c r="BJ10" i="115"/>
  <c r="BI10" i="115"/>
  <c r="BH10" i="115"/>
  <c r="BG10" i="115"/>
  <c r="BF10" i="115"/>
  <c r="BE10" i="115"/>
  <c r="BD10" i="115"/>
  <c r="BC10" i="115"/>
  <c r="BB10" i="115"/>
  <c r="BA10" i="115"/>
  <c r="AZ10" i="115"/>
  <c r="AY10" i="115"/>
  <c r="AX10" i="115"/>
  <c r="AW10" i="115"/>
  <c r="AV10" i="115"/>
  <c r="AU10" i="115"/>
  <c r="AT10" i="115"/>
  <c r="AS10" i="115"/>
  <c r="AR10" i="115"/>
  <c r="AQ10" i="115"/>
  <c r="AP10" i="115"/>
  <c r="AO10" i="115"/>
  <c r="AN10" i="115"/>
  <c r="AM10" i="115"/>
  <c r="AL10" i="115"/>
  <c r="AK10" i="115"/>
  <c r="AJ10" i="115"/>
  <c r="AI10" i="115"/>
  <c r="AH10"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ER5" i="115"/>
  <c r="EQ5" i="115"/>
  <c r="EP5" i="115"/>
  <c r="EO5" i="115"/>
  <c r="EN5" i="115"/>
  <c r="EM5" i="115"/>
  <c r="EL5" i="115"/>
  <c r="EK5" i="115"/>
  <c r="EJ5" i="115"/>
  <c r="EI5" i="115"/>
  <c r="EH5" i="115"/>
  <c r="EG5" i="115"/>
  <c r="EF5" i="115"/>
  <c r="EE5" i="115"/>
  <c r="ED5" i="115"/>
  <c r="EC5" i="115"/>
  <c r="EB5" i="115"/>
  <c r="EA5" i="115"/>
  <c r="DZ5" i="115"/>
  <c r="DY5" i="115"/>
  <c r="DX5" i="115"/>
  <c r="DW5" i="115"/>
  <c r="DV5" i="115"/>
  <c r="DU5" i="115"/>
  <c r="DT5" i="115"/>
  <c r="DS5" i="115"/>
  <c r="DR5" i="115"/>
  <c r="DQ5" i="115"/>
  <c r="DP5" i="115"/>
  <c r="DO5" i="115"/>
  <c r="DN5" i="115"/>
  <c r="DM5" i="115"/>
  <c r="DL5" i="115"/>
  <c r="DK5" i="115"/>
  <c r="DJ5" i="115"/>
  <c r="DI5" i="115"/>
  <c r="DH5" i="115"/>
  <c r="DG5" i="115"/>
  <c r="DF5" i="115"/>
  <c r="DE5" i="115"/>
  <c r="DD5" i="115"/>
  <c r="DC5" i="115"/>
  <c r="DB5" i="115"/>
  <c r="DA5" i="115"/>
  <c r="CZ5" i="115"/>
  <c r="CY5" i="115"/>
  <c r="CX5" i="115"/>
  <c r="CW5" i="115"/>
  <c r="CV5" i="115"/>
  <c r="CU5" i="115"/>
  <c r="CT5" i="115"/>
  <c r="CS5" i="115"/>
  <c r="CR5" i="115"/>
  <c r="CQ5" i="115"/>
  <c r="CP5" i="115"/>
  <c r="CO5" i="115"/>
  <c r="CN5" i="115"/>
  <c r="CM5" i="115"/>
  <c r="CL5" i="115"/>
  <c r="CK5" i="115"/>
  <c r="CJ5" i="115"/>
  <c r="CI5" i="115"/>
  <c r="CH5" i="115"/>
  <c r="CG5" i="115"/>
  <c r="CF5" i="115"/>
  <c r="CE5" i="115"/>
  <c r="CD5" i="115"/>
  <c r="CC5" i="115"/>
  <c r="CB5" i="115"/>
  <c r="CA5" i="115"/>
  <c r="BZ5" i="115"/>
  <c r="BY5" i="115"/>
  <c r="BX5" i="115"/>
  <c r="BW5" i="115"/>
  <c r="BV5" i="115"/>
  <c r="BU5" i="115"/>
  <c r="BT5" i="115"/>
  <c r="BS5" i="115"/>
  <c r="BR5" i="115"/>
  <c r="BQ5" i="115"/>
  <c r="BP5" i="115"/>
  <c r="BO5" i="115"/>
  <c r="BN5" i="115"/>
  <c r="BM5" i="115"/>
  <c r="BL5" i="115"/>
  <c r="BK5" i="115"/>
  <c r="BJ5" i="115"/>
  <c r="BI5" i="115"/>
  <c r="BH5" i="115"/>
  <c r="BG5" i="115"/>
  <c r="BF5" i="115"/>
  <c r="BE5" i="115"/>
  <c r="BD5" i="115"/>
  <c r="BC5" i="115"/>
  <c r="BB5" i="115"/>
  <c r="BA5" i="115"/>
  <c r="AZ5" i="115"/>
  <c r="AY5" i="115"/>
  <c r="AX5" i="115"/>
  <c r="AW5" i="115"/>
  <c r="AV5" i="115"/>
  <c r="AU5" i="115"/>
  <c r="AT5" i="115"/>
  <c r="AS5" i="115"/>
  <c r="AR5" i="115"/>
  <c r="AQ5" i="115"/>
  <c r="AP5" i="115"/>
  <c r="AO5" i="115"/>
  <c r="AN5" i="115"/>
  <c r="AM5" i="115"/>
  <c r="AL5" i="115"/>
  <c r="AK5" i="115"/>
  <c r="AJ5" i="115"/>
  <c r="AI5" i="115"/>
  <c r="AH5" i="115"/>
  <c r="AG5" i="115"/>
  <c r="AF5" i="115"/>
  <c r="AE5" i="115"/>
  <c r="AD5" i="115"/>
  <c r="AC5" i="115"/>
  <c r="AB5" i="115"/>
  <c r="AA5" i="115"/>
  <c r="Z5" i="115"/>
  <c r="Y5" i="115"/>
  <c r="X5" i="115"/>
  <c r="W5" i="115"/>
  <c r="V5" i="115"/>
  <c r="U5" i="115"/>
  <c r="T5" i="115"/>
  <c r="S5" i="115"/>
  <c r="R5" i="115"/>
  <c r="Q5" i="115"/>
  <c r="P5" i="115"/>
  <c r="O5" i="115"/>
  <c r="N5" i="115"/>
  <c r="M5" i="115"/>
  <c r="L5" i="115"/>
  <c r="K5" i="115"/>
  <c r="J5" i="115"/>
  <c r="I5" i="115"/>
  <c r="E11" i="107"/>
  <c r="E115" i="56"/>
  <c r="D115" i="56"/>
  <c r="E122" i="56"/>
  <c r="D122" i="56"/>
  <c r="C122" i="56"/>
  <c r="C115" i="56"/>
  <c r="I26" i="112"/>
  <c r="I25" i="112"/>
  <c r="I24" i="112"/>
  <c r="I23" i="112"/>
  <c r="I20" i="112"/>
  <c r="I19" i="112"/>
  <c r="I18" i="112"/>
  <c r="I17" i="112"/>
  <c r="E26" i="112"/>
  <c r="D48" i="112"/>
  <c r="E25" i="112"/>
  <c r="E24" i="112"/>
  <c r="E23" i="112"/>
  <c r="E18" i="112"/>
  <c r="K18" i="112"/>
  <c r="E19" i="112"/>
  <c r="K19" i="112"/>
  <c r="E20" i="112"/>
  <c r="K20" i="112"/>
  <c r="E17" i="112"/>
  <c r="K17" i="112"/>
  <c r="M17" i="112"/>
  <c r="L17" i="112"/>
  <c r="M18" i="112"/>
  <c r="L18" i="112"/>
  <c r="M20" i="112"/>
  <c r="L20" i="112"/>
  <c r="M19" i="112"/>
  <c r="L19" i="112"/>
  <c r="E48" i="112"/>
  <c r="I16" i="112"/>
  <c r="E16" i="112"/>
  <c r="F48" i="112"/>
  <c r="E22" i="112"/>
  <c r="I22" i="112"/>
  <c r="K16" i="112"/>
  <c r="L16" i="112"/>
  <c r="M16" i="112"/>
  <c r="I27" i="112"/>
  <c r="E27" i="112"/>
  <c r="R187" i="114"/>
  <c r="Q187" i="114"/>
  <c r="R186" i="114"/>
  <c r="Q186" i="114"/>
  <c r="R185" i="114"/>
  <c r="Q185" i="114"/>
  <c r="R184" i="114"/>
  <c r="Q184" i="114"/>
  <c r="R183" i="114"/>
  <c r="Q183" i="114"/>
  <c r="R182" i="114"/>
  <c r="Q182" i="114"/>
  <c r="R181" i="114"/>
  <c r="Q181" i="114"/>
  <c r="R180" i="114"/>
  <c r="Q180" i="114"/>
  <c r="R179" i="114"/>
  <c r="Q179" i="114"/>
  <c r="R178" i="114"/>
  <c r="Q178" i="114"/>
  <c r="R177" i="114"/>
  <c r="Q177" i="114"/>
  <c r="R176" i="114"/>
  <c r="Q176" i="114"/>
  <c r="R175" i="114"/>
  <c r="Q175" i="114"/>
  <c r="R174" i="114"/>
  <c r="Q174" i="114"/>
  <c r="R173" i="114"/>
  <c r="Q173" i="114"/>
  <c r="R172" i="114"/>
  <c r="Q172" i="114"/>
  <c r="R171" i="114"/>
  <c r="Q171" i="114"/>
  <c r="R170" i="114"/>
  <c r="Q170" i="114"/>
  <c r="R169" i="114"/>
  <c r="Q169" i="114"/>
  <c r="R168" i="114"/>
  <c r="Q168" i="114"/>
  <c r="R167" i="114"/>
  <c r="Q167" i="114"/>
  <c r="R166" i="114"/>
  <c r="Q166" i="114"/>
  <c r="R165" i="114"/>
  <c r="Q165" i="114"/>
  <c r="R164" i="114"/>
  <c r="Q164" i="114"/>
  <c r="R163" i="114"/>
  <c r="Q163" i="114"/>
  <c r="R162" i="114"/>
  <c r="Q162" i="114"/>
  <c r="R161" i="114"/>
  <c r="Q161" i="114"/>
  <c r="R160" i="114"/>
  <c r="Q160" i="114"/>
  <c r="R159" i="114"/>
  <c r="Q159" i="114"/>
  <c r="R158" i="114"/>
  <c r="Q158" i="114"/>
  <c r="R157" i="114"/>
  <c r="Q157" i="114"/>
  <c r="R156" i="114"/>
  <c r="Q156" i="114"/>
  <c r="R155" i="114"/>
  <c r="Q155" i="114"/>
  <c r="R154" i="114"/>
  <c r="Q154" i="114"/>
  <c r="R153" i="114"/>
  <c r="Q153" i="114"/>
  <c r="R152" i="114"/>
  <c r="Q152" i="114"/>
  <c r="R151" i="114"/>
  <c r="Q151" i="114"/>
  <c r="R150" i="114"/>
  <c r="Q150" i="114"/>
  <c r="R149" i="114"/>
  <c r="Q149" i="114"/>
  <c r="R148" i="114"/>
  <c r="Q148" i="114"/>
  <c r="R147" i="114"/>
  <c r="Q147" i="114"/>
  <c r="R146" i="114"/>
  <c r="Q146" i="114"/>
  <c r="R145" i="114"/>
  <c r="Q145" i="114"/>
  <c r="R144" i="114"/>
  <c r="Q144" i="114"/>
  <c r="R143" i="114"/>
  <c r="Q143" i="114"/>
  <c r="R142" i="114"/>
  <c r="Q142" i="114"/>
  <c r="R141" i="114"/>
  <c r="Q141" i="114"/>
  <c r="R140" i="114"/>
  <c r="Q140" i="114"/>
  <c r="R139" i="114"/>
  <c r="Q139" i="114"/>
  <c r="R138" i="114"/>
  <c r="Q138" i="114"/>
  <c r="G1" i="114"/>
  <c r="T75" i="114"/>
  <c r="S75" i="114"/>
  <c r="R75" i="114"/>
  <c r="Q75" i="114"/>
  <c r="P75" i="114"/>
  <c r="O75" i="114"/>
  <c r="N75" i="114"/>
  <c r="M75" i="114"/>
  <c r="L75" i="114"/>
  <c r="K75" i="114"/>
  <c r="J75" i="114"/>
  <c r="I75" i="114"/>
  <c r="H75" i="114"/>
  <c r="G75" i="114"/>
  <c r="F75" i="114"/>
  <c r="E75" i="114"/>
  <c r="S126" i="114"/>
  <c r="R126" i="114"/>
  <c r="Q126" i="114"/>
  <c r="P126" i="114"/>
  <c r="O126" i="114"/>
  <c r="N126" i="114"/>
  <c r="M126" i="114"/>
  <c r="L126" i="114"/>
  <c r="K126" i="114"/>
  <c r="J126" i="114"/>
  <c r="I126" i="114"/>
  <c r="H126" i="114"/>
  <c r="G126" i="114"/>
  <c r="F126" i="114"/>
  <c r="S122" i="114"/>
  <c r="R122" i="114"/>
  <c r="Q122" i="114"/>
  <c r="P122" i="114"/>
  <c r="O122" i="114"/>
  <c r="N122" i="114"/>
  <c r="M122" i="114"/>
  <c r="L122" i="114"/>
  <c r="K122" i="114"/>
  <c r="J122" i="114"/>
  <c r="I122" i="114"/>
  <c r="H122" i="114"/>
  <c r="G122" i="114"/>
  <c r="F122" i="114"/>
  <c r="S118" i="114"/>
  <c r="R118" i="114"/>
  <c r="Q118" i="114"/>
  <c r="P118" i="114"/>
  <c r="O118" i="114"/>
  <c r="N118" i="114"/>
  <c r="M118" i="114"/>
  <c r="L118" i="114"/>
  <c r="K118" i="114"/>
  <c r="J118" i="114"/>
  <c r="I118" i="114"/>
  <c r="H118" i="114"/>
  <c r="G118" i="114"/>
  <c r="F118" i="114"/>
  <c r="S113" i="114"/>
  <c r="R113" i="114"/>
  <c r="Q113" i="114"/>
  <c r="P113" i="114"/>
  <c r="O113" i="114"/>
  <c r="N113" i="114"/>
  <c r="M113" i="114"/>
  <c r="L113" i="114"/>
  <c r="K113" i="114"/>
  <c r="J113" i="114"/>
  <c r="I113" i="114"/>
  <c r="H113" i="114"/>
  <c r="G113" i="114"/>
  <c r="F113" i="114"/>
  <c r="S131" i="114"/>
  <c r="Q131" i="114"/>
  <c r="P131" i="114"/>
  <c r="O131" i="114"/>
  <c r="M131" i="114"/>
  <c r="L131" i="114"/>
  <c r="K131" i="114"/>
  <c r="I131" i="114"/>
  <c r="H131" i="114"/>
  <c r="G131" i="114"/>
  <c r="S102" i="114"/>
  <c r="R102" i="114"/>
  <c r="Q102" i="114"/>
  <c r="P102" i="114"/>
  <c r="O102" i="114"/>
  <c r="N102" i="114"/>
  <c r="M102" i="114"/>
  <c r="L102" i="114"/>
  <c r="K102" i="114"/>
  <c r="J102" i="114"/>
  <c r="I102" i="114"/>
  <c r="H102" i="114"/>
  <c r="G102" i="114"/>
  <c r="F102" i="114"/>
  <c r="S96" i="114"/>
  <c r="R96" i="114"/>
  <c r="Q96" i="114"/>
  <c r="P96" i="114"/>
  <c r="O96" i="114"/>
  <c r="N96" i="114"/>
  <c r="M96" i="114"/>
  <c r="L96" i="114"/>
  <c r="K96" i="114"/>
  <c r="J96" i="114"/>
  <c r="I96" i="114"/>
  <c r="H96" i="114"/>
  <c r="G96" i="114"/>
  <c r="F96" i="114"/>
  <c r="T85" i="114"/>
  <c r="S85" i="114"/>
  <c r="R85" i="114"/>
  <c r="Q85" i="114"/>
  <c r="P85" i="114"/>
  <c r="O85" i="114"/>
  <c r="N85" i="114"/>
  <c r="M85" i="114"/>
  <c r="L85" i="114"/>
  <c r="K85" i="114"/>
  <c r="J85" i="114"/>
  <c r="I85" i="114"/>
  <c r="H85" i="114"/>
  <c r="G85" i="114"/>
  <c r="F85" i="114"/>
  <c r="E85" i="114"/>
  <c r="AC61" i="114"/>
  <c r="AB61" i="114"/>
  <c r="AA61" i="114"/>
  <c r="Z61" i="114"/>
  <c r="Y61" i="114"/>
  <c r="X61" i="114"/>
  <c r="W61" i="114"/>
  <c r="V61" i="114"/>
  <c r="U61" i="114"/>
  <c r="T61" i="114"/>
  <c r="S61" i="114"/>
  <c r="R61" i="114"/>
  <c r="Q61" i="114"/>
  <c r="P61" i="114"/>
  <c r="O61" i="114"/>
  <c r="N61" i="114"/>
  <c r="M61" i="114"/>
  <c r="L61" i="114"/>
  <c r="K61" i="114"/>
  <c r="J61" i="114"/>
  <c r="I61" i="114"/>
  <c r="H61" i="114"/>
  <c r="G61" i="114"/>
  <c r="F61" i="114"/>
  <c r="AC57" i="114"/>
  <c r="AB57" i="114"/>
  <c r="AA57" i="114"/>
  <c r="Z57" i="114"/>
  <c r="Y57" i="114"/>
  <c r="X57" i="114"/>
  <c r="W57" i="114"/>
  <c r="V57" i="114"/>
  <c r="U57" i="114"/>
  <c r="T57" i="114"/>
  <c r="S57" i="114"/>
  <c r="R57" i="114"/>
  <c r="Q57" i="114"/>
  <c r="P57" i="114"/>
  <c r="O57" i="114"/>
  <c r="N57" i="114"/>
  <c r="M57" i="114"/>
  <c r="L57" i="114"/>
  <c r="K57" i="114"/>
  <c r="J57" i="114"/>
  <c r="I57" i="114"/>
  <c r="H57" i="114"/>
  <c r="G57" i="114"/>
  <c r="F57" i="114"/>
  <c r="AC53" i="114"/>
  <c r="AB53" i="114"/>
  <c r="AA53" i="114"/>
  <c r="Z53" i="114"/>
  <c r="Y53" i="114"/>
  <c r="X53" i="114"/>
  <c r="W53" i="114"/>
  <c r="V53" i="114"/>
  <c r="U53" i="114"/>
  <c r="T53" i="114"/>
  <c r="S53" i="114"/>
  <c r="R53" i="114"/>
  <c r="Q53" i="114"/>
  <c r="P53" i="114"/>
  <c r="O53" i="114"/>
  <c r="N53" i="114"/>
  <c r="M53" i="114"/>
  <c r="L53" i="114"/>
  <c r="K53" i="114"/>
  <c r="J53" i="114"/>
  <c r="I53" i="114"/>
  <c r="H53" i="114"/>
  <c r="G53" i="114"/>
  <c r="F53" i="114"/>
  <c r="AC48" i="114"/>
  <c r="AB48" i="114"/>
  <c r="AA48" i="114"/>
  <c r="Z48" i="114"/>
  <c r="Y48" i="114"/>
  <c r="X48" i="114"/>
  <c r="W48" i="114"/>
  <c r="V48" i="114"/>
  <c r="U48" i="114"/>
  <c r="T48" i="114"/>
  <c r="S48" i="114"/>
  <c r="R48" i="114"/>
  <c r="Q48" i="114"/>
  <c r="P48" i="114"/>
  <c r="O48" i="114"/>
  <c r="N48" i="114"/>
  <c r="M48" i="114"/>
  <c r="L48" i="114"/>
  <c r="K48" i="114"/>
  <c r="J48" i="114"/>
  <c r="I48" i="114"/>
  <c r="H48" i="114"/>
  <c r="G48" i="114"/>
  <c r="F48" i="114"/>
  <c r="AC66" i="114"/>
  <c r="AB66" i="114"/>
  <c r="AA66" i="114"/>
  <c r="Y66" i="114"/>
  <c r="X66" i="114"/>
  <c r="W66" i="114"/>
  <c r="U66" i="114"/>
  <c r="T66" i="114"/>
  <c r="S66" i="114"/>
  <c r="R66" i="114"/>
  <c r="Q66" i="114"/>
  <c r="P66" i="114"/>
  <c r="O66" i="114"/>
  <c r="N66" i="114"/>
  <c r="M66" i="114"/>
  <c r="L66" i="114"/>
  <c r="K66" i="114"/>
  <c r="J66" i="114"/>
  <c r="I66" i="114"/>
  <c r="H66" i="114"/>
  <c r="G66" i="114"/>
  <c r="F66" i="114"/>
  <c r="AC37" i="114"/>
  <c r="AB37" i="114"/>
  <c r="AA37" i="114"/>
  <c r="Z37" i="114"/>
  <c r="Y37" i="114"/>
  <c r="X37" i="114"/>
  <c r="W37" i="114"/>
  <c r="V37" i="114"/>
  <c r="U37" i="114"/>
  <c r="T37" i="114"/>
  <c r="S37" i="114"/>
  <c r="R37" i="114"/>
  <c r="Q37" i="114"/>
  <c r="P37" i="114"/>
  <c r="O37" i="114"/>
  <c r="N37" i="114"/>
  <c r="M37" i="114"/>
  <c r="L37" i="114"/>
  <c r="K37" i="114"/>
  <c r="J37" i="114"/>
  <c r="I37" i="114"/>
  <c r="H37" i="114"/>
  <c r="G37" i="114"/>
  <c r="F37" i="114"/>
  <c r="AC31" i="114"/>
  <c r="AB31" i="114"/>
  <c r="AA31" i="114"/>
  <c r="Z31" i="114"/>
  <c r="Y31" i="114"/>
  <c r="X31" i="114"/>
  <c r="W31" i="114"/>
  <c r="V31" i="114"/>
  <c r="U31" i="114"/>
  <c r="T31" i="114"/>
  <c r="S31" i="114"/>
  <c r="R31" i="114"/>
  <c r="Q31" i="114"/>
  <c r="P31" i="114"/>
  <c r="O31" i="114"/>
  <c r="N31" i="114"/>
  <c r="M31" i="114"/>
  <c r="L31" i="114"/>
  <c r="K31" i="114"/>
  <c r="J31" i="114"/>
  <c r="I31" i="114"/>
  <c r="H31" i="114"/>
  <c r="G31" i="114"/>
  <c r="F31" i="114"/>
  <c r="P20" i="114"/>
  <c r="F20" i="114"/>
  <c r="O19" i="114"/>
  <c r="N19" i="114"/>
  <c r="K19" i="114"/>
  <c r="H19" i="114"/>
  <c r="G19" i="114"/>
  <c r="E19" i="114"/>
  <c r="O18" i="114"/>
  <c r="N18" i="114"/>
  <c r="K18" i="114"/>
  <c r="H18" i="114"/>
  <c r="G18" i="114"/>
  <c r="E18" i="114"/>
  <c r="O17" i="114"/>
  <c r="N17" i="114"/>
  <c r="K17" i="114"/>
  <c r="H17" i="114"/>
  <c r="G17" i="114"/>
  <c r="E17" i="114"/>
  <c r="O15" i="114"/>
  <c r="N15" i="114"/>
  <c r="K15" i="114"/>
  <c r="H15" i="114"/>
  <c r="G15" i="114"/>
  <c r="E15" i="114"/>
  <c r="O14" i="114"/>
  <c r="N14" i="114"/>
  <c r="K14" i="114"/>
  <c r="H14" i="114"/>
  <c r="G14" i="114"/>
  <c r="E14" i="114"/>
  <c r="O13" i="114"/>
  <c r="N13" i="114"/>
  <c r="K13" i="114"/>
  <c r="H13" i="114"/>
  <c r="G13" i="114"/>
  <c r="E13" i="114"/>
  <c r="E10" i="114"/>
  <c r="O11" i="114"/>
  <c r="N11" i="114"/>
  <c r="K11" i="114"/>
  <c r="H11" i="114"/>
  <c r="G11" i="114"/>
  <c r="E11" i="114"/>
  <c r="Q10" i="114"/>
  <c r="Q20" i="114"/>
  <c r="P10" i="114"/>
  <c r="N10" i="114"/>
  <c r="M10" i="114"/>
  <c r="M20" i="114"/>
  <c r="L10" i="114"/>
  <c r="L20" i="114"/>
  <c r="J10" i="114"/>
  <c r="J20" i="114"/>
  <c r="I10" i="114"/>
  <c r="I20" i="114"/>
  <c r="F10" i="114"/>
  <c r="O9" i="114"/>
  <c r="N9" i="114"/>
  <c r="K9" i="114"/>
  <c r="H9" i="114"/>
  <c r="G9" i="114"/>
  <c r="E9" i="114"/>
  <c r="O8" i="114"/>
  <c r="N8" i="114"/>
  <c r="K8" i="114"/>
  <c r="H8" i="114"/>
  <c r="G8" i="114"/>
  <c r="E8" i="114"/>
  <c r="O7" i="114"/>
  <c r="N7" i="114"/>
  <c r="K7" i="114"/>
  <c r="H7" i="114"/>
  <c r="G7" i="114"/>
  <c r="E7" i="114"/>
  <c r="E20" i="114"/>
  <c r="G10" i="114"/>
  <c r="G20" i="114"/>
  <c r="O10" i="114"/>
  <c r="O20" i="114"/>
  <c r="H10" i="114"/>
  <c r="H20" i="114"/>
  <c r="N20" i="114"/>
  <c r="K10" i="114"/>
  <c r="K20" i="114"/>
  <c r="Z66" i="114"/>
  <c r="N131" i="114"/>
  <c r="V66" i="114"/>
  <c r="F131" i="114"/>
  <c r="R131" i="114"/>
  <c r="J131" i="114"/>
  <c r="E1" i="112"/>
  <c r="C6" i="112"/>
  <c r="F28" i="112"/>
  <c r="N171" i="106"/>
  <c r="M171" i="106"/>
  <c r="L171" i="106"/>
  <c r="K171" i="106"/>
  <c r="N166" i="106"/>
  <c r="M166" i="106"/>
  <c r="L166" i="106"/>
  <c r="K166" i="106"/>
  <c r="E37" i="106"/>
  <c r="N48" i="106"/>
  <c r="M48" i="106"/>
  <c r="L48" i="106"/>
  <c r="K48" i="106"/>
  <c r="J48" i="106"/>
  <c r="I48" i="106"/>
  <c r="H48" i="106"/>
  <c r="G48" i="106"/>
  <c r="F48" i="106"/>
  <c r="E48" i="106"/>
  <c r="B7" i="106"/>
  <c r="E1" i="106"/>
  <c r="D1" i="104"/>
  <c r="E1" i="107"/>
  <c r="M47" i="112"/>
  <c r="L47" i="112"/>
  <c r="H47" i="112"/>
  <c r="H48" i="112"/>
  <c r="G47" i="112"/>
  <c r="G48" i="112"/>
  <c r="C48" i="112"/>
  <c r="B348" i="107"/>
  <c r="B347" i="107"/>
  <c r="B346" i="107"/>
  <c r="B345" i="107"/>
  <c r="B344" i="107"/>
  <c r="B343" i="107"/>
  <c r="B342" i="107"/>
  <c r="B341" i="107"/>
  <c r="B340" i="107"/>
  <c r="B339" i="107"/>
  <c r="B338" i="107"/>
  <c r="B337" i="107"/>
  <c r="B336" i="107"/>
  <c r="B335" i="107"/>
  <c r="B334" i="107"/>
  <c r="B333" i="107"/>
  <c r="B332" i="107"/>
  <c r="B331" i="107"/>
  <c r="B330" i="107"/>
  <c r="B329" i="107"/>
  <c r="B328" i="107"/>
  <c r="B327" i="107"/>
  <c r="B326" i="107"/>
  <c r="B325" i="107"/>
  <c r="B324" i="107"/>
  <c r="B323" i="107"/>
  <c r="B322" i="107"/>
  <c r="B321" i="107"/>
  <c r="B320" i="107"/>
  <c r="B319" i="107"/>
  <c r="B318" i="107"/>
  <c r="B317" i="107"/>
  <c r="B316" i="107"/>
  <c r="B315" i="107"/>
  <c r="B314" i="107"/>
  <c r="B313" i="107"/>
  <c r="B312" i="107"/>
  <c r="B311" i="107"/>
  <c r="B310" i="107"/>
  <c r="B309" i="107"/>
  <c r="B308" i="107"/>
  <c r="B307" i="107"/>
  <c r="B306" i="107"/>
  <c r="B305" i="107"/>
  <c r="B304" i="107"/>
  <c r="B303" i="107"/>
  <c r="B302" i="107"/>
  <c r="B301" i="107"/>
  <c r="B300" i="107"/>
  <c r="B299" i="107"/>
  <c r="B298" i="107"/>
  <c r="B297" i="107"/>
  <c r="B296" i="107"/>
  <c r="B295" i="107"/>
  <c r="B294" i="107"/>
  <c r="B293" i="107"/>
  <c r="B292" i="107"/>
  <c r="B291" i="107"/>
  <c r="B290" i="107"/>
  <c r="B289" i="107"/>
  <c r="B288" i="107"/>
  <c r="B287" i="107"/>
  <c r="B286" i="107"/>
  <c r="B285" i="107"/>
  <c r="B284" i="107"/>
  <c r="B283" i="107"/>
  <c r="B282" i="107"/>
  <c r="B281" i="107"/>
  <c r="B280" i="107"/>
  <c r="B279" i="107"/>
  <c r="B278" i="107"/>
  <c r="B277" i="107"/>
  <c r="B276" i="107"/>
  <c r="B275" i="107"/>
  <c r="B274" i="107"/>
  <c r="B273" i="107"/>
  <c r="B272" i="107"/>
  <c r="B271" i="107"/>
  <c r="B270" i="107"/>
  <c r="B269" i="107"/>
  <c r="B268" i="107"/>
  <c r="B267" i="107"/>
  <c r="B266" i="107"/>
  <c r="B265" i="107"/>
  <c r="B264" i="107"/>
  <c r="B263" i="107"/>
  <c r="B262" i="107"/>
  <c r="B261" i="107"/>
  <c r="B260" i="107"/>
  <c r="B259" i="107"/>
  <c r="B258" i="107"/>
  <c r="B257" i="107"/>
  <c r="B256" i="107"/>
  <c r="B255" i="107"/>
  <c r="B254" i="107"/>
  <c r="B253" i="107"/>
  <c r="B252" i="107"/>
  <c r="B251" i="107"/>
  <c r="B250" i="107"/>
  <c r="B249" i="107"/>
  <c r="H85" i="107"/>
  <c r="H84" i="107"/>
  <c r="H83" i="107"/>
  <c r="H82" i="107"/>
  <c r="H80" i="107"/>
  <c r="H79" i="107"/>
  <c r="H78" i="107"/>
  <c r="H77" i="107"/>
  <c r="H76" i="107"/>
  <c r="H75" i="107"/>
  <c r="H73" i="107"/>
  <c r="H72" i="107"/>
  <c r="H71" i="107"/>
  <c r="H70" i="107"/>
  <c r="H69" i="107"/>
  <c r="H67" i="107"/>
  <c r="H66" i="107"/>
  <c r="H65" i="107"/>
  <c r="H64" i="107"/>
  <c r="H63" i="107"/>
  <c r="C48" i="106"/>
  <c r="N44" i="106"/>
  <c r="M44" i="106"/>
  <c r="L44" i="106"/>
  <c r="K44" i="106"/>
  <c r="J44" i="106"/>
  <c r="I44" i="106"/>
  <c r="H44" i="106"/>
  <c r="G44" i="106"/>
  <c r="F44" i="106"/>
  <c r="E44" i="106"/>
  <c r="C44" i="106"/>
  <c r="N37" i="106"/>
  <c r="M37" i="106"/>
  <c r="L37" i="106"/>
  <c r="K37" i="106"/>
  <c r="J37" i="106"/>
  <c r="I37" i="106"/>
  <c r="H37" i="106"/>
  <c r="G37" i="106"/>
  <c r="F37" i="106"/>
  <c r="C37" i="106"/>
  <c r="E30" i="106"/>
  <c r="F30" i="106"/>
  <c r="G30" i="106"/>
  <c r="H30" i="106"/>
  <c r="I30" i="106"/>
  <c r="J30" i="106"/>
  <c r="K30" i="106"/>
  <c r="L30" i="106"/>
  <c r="M30" i="106"/>
  <c r="N30" i="106"/>
  <c r="N11" i="106"/>
  <c r="M11" i="106"/>
  <c r="L11" i="106"/>
  <c r="K11" i="106"/>
  <c r="J11" i="106"/>
  <c r="B11" i="106"/>
  <c r="N9" i="106"/>
  <c r="M9" i="106"/>
  <c r="L9" i="106"/>
  <c r="K9" i="106"/>
  <c r="J9" i="106"/>
  <c r="B9" i="106"/>
  <c r="N7" i="106"/>
  <c r="M7" i="106"/>
  <c r="L7" i="106"/>
  <c r="K7" i="106"/>
  <c r="J7" i="106"/>
  <c r="F3" i="106"/>
  <c r="G3" i="106"/>
  <c r="H3" i="106"/>
  <c r="I3" i="106"/>
  <c r="J3" i="106"/>
  <c r="K3" i="106"/>
  <c r="L3" i="106"/>
  <c r="M3" i="106"/>
  <c r="N3" i="106"/>
  <c r="D1" i="103"/>
  <c r="D29" i="39"/>
  <c r="D38" i="39"/>
  <c r="F14" i="39"/>
  <c r="T21" i="100"/>
  <c r="S21" i="100"/>
  <c r="I136" i="100"/>
  <c r="I135" i="100"/>
  <c r="I131" i="100"/>
  <c r="I56" i="100"/>
  <c r="T20" i="100"/>
  <c r="O17" i="100"/>
  <c r="T47" i="100"/>
  <c r="S47" i="100"/>
  <c r="I40" i="100"/>
  <c r="D40" i="100"/>
  <c r="O55" i="100"/>
  <c r="T7" i="100"/>
  <c r="O21" i="100"/>
  <c r="O16" i="100"/>
  <c r="D1" i="100"/>
  <c r="T64" i="100"/>
  <c r="S64" i="100"/>
  <c r="M64" i="100"/>
  <c r="I64" i="100"/>
  <c r="H64" i="100"/>
  <c r="D64" i="100"/>
  <c r="S55" i="100"/>
  <c r="T49" i="100"/>
  <c r="S49" i="100"/>
  <c r="K48" i="100"/>
  <c r="F48" i="100"/>
  <c r="K46" i="100"/>
  <c r="F46" i="100"/>
  <c r="L40" i="100"/>
  <c r="K40" i="100"/>
  <c r="J40" i="100"/>
  <c r="G40" i="100"/>
  <c r="F40" i="100"/>
  <c r="E40" i="100"/>
  <c r="L39" i="100"/>
  <c r="K39" i="100"/>
  <c r="G39" i="100"/>
  <c r="F39" i="100"/>
  <c r="S19" i="100"/>
  <c r="S18" i="100"/>
  <c r="S17" i="100"/>
  <c r="T16" i="100"/>
  <c r="S16" i="100"/>
  <c r="T10" i="100"/>
  <c r="T9" i="100"/>
  <c r="T8" i="100"/>
  <c r="D16" i="92"/>
  <c r="B16" i="92"/>
  <c r="C38" i="121" s="1"/>
  <c r="D5" i="92"/>
  <c r="D9" i="92"/>
  <c r="E31" i="56"/>
  <c r="E33" i="56"/>
  <c r="E41" i="56"/>
  <c r="D23" i="56"/>
  <c r="E89" i="56"/>
  <c r="E91" i="56"/>
  <c r="E71" i="56"/>
  <c r="B58" i="30"/>
  <c r="M40" i="32"/>
  <c r="L53" i="32"/>
  <c r="G40" i="32"/>
  <c r="H10" i="32"/>
  <c r="K116" i="32"/>
  <c r="E116" i="32"/>
  <c r="J113" i="32"/>
  <c r="D113" i="32"/>
  <c r="F295" i="30"/>
  <c r="E295" i="30"/>
  <c r="D295" i="30"/>
  <c r="C89" i="1"/>
  <c r="D101" i="118"/>
  <c r="F52" i="56"/>
  <c r="F54" i="56"/>
  <c r="F58" i="56"/>
  <c r="F63" i="56"/>
  <c r="F50" i="56"/>
  <c r="F49" i="56"/>
  <c r="F48" i="56"/>
  <c r="F47" i="56"/>
  <c r="L305" i="30"/>
  <c r="M305" i="30"/>
  <c r="N305" i="30"/>
  <c r="L164" i="30"/>
  <c r="M164" i="30"/>
  <c r="N164" i="30"/>
  <c r="L122" i="30"/>
  <c r="O122" i="30"/>
  <c r="M122" i="30"/>
  <c r="N122" i="30"/>
  <c r="Q122" i="30"/>
  <c r="J86" i="30"/>
  <c r="N86" i="30"/>
  <c r="I86" i="30"/>
  <c r="M86" i="30"/>
  <c r="H86" i="30"/>
  <c r="L86" i="30"/>
  <c r="D89" i="56"/>
  <c r="D91" i="56"/>
  <c r="D98" i="1"/>
  <c r="C1" i="30"/>
  <c r="D1" i="32"/>
  <c r="D1" i="66"/>
  <c r="D1" i="56"/>
  <c r="F1" i="39"/>
  <c r="F3" i="56"/>
  <c r="E3" i="56"/>
  <c r="D3" i="56"/>
  <c r="D41" i="56"/>
  <c r="F80" i="56"/>
  <c r="L248" i="30"/>
  <c r="O248" i="30"/>
  <c r="Q248" i="30"/>
  <c r="F61" i="56"/>
  <c r="B240" i="30"/>
  <c r="AF27" i="66"/>
  <c r="AF28" i="66"/>
  <c r="X27" i="66"/>
  <c r="X28" i="66"/>
  <c r="P27" i="66"/>
  <c r="P28" i="66"/>
  <c r="H27" i="66"/>
  <c r="H28" i="66"/>
  <c r="H19" i="66"/>
  <c r="H20" i="66"/>
  <c r="H29" i="66"/>
  <c r="H23" i="66"/>
  <c r="H24" i="66"/>
  <c r="AH27" i="66"/>
  <c r="AH28" i="66"/>
  <c r="AG27" i="66"/>
  <c r="AG28" i="66"/>
  <c r="AG19" i="66"/>
  <c r="AG20" i="66"/>
  <c r="AG29" i="66"/>
  <c r="AG23" i="66"/>
  <c r="AG24" i="66"/>
  <c r="AE27" i="66"/>
  <c r="AE28" i="66"/>
  <c r="AD27" i="66"/>
  <c r="AD28" i="66"/>
  <c r="AC27" i="66"/>
  <c r="AC28" i="66"/>
  <c r="AB27" i="66"/>
  <c r="AB28" i="66"/>
  <c r="AB31" i="66"/>
  <c r="AA27" i="66"/>
  <c r="AA28" i="66"/>
  <c r="Z27" i="66"/>
  <c r="Z28" i="66"/>
  <c r="Y27" i="66"/>
  <c r="Y28" i="66"/>
  <c r="Y31" i="66"/>
  <c r="W27" i="66"/>
  <c r="W28" i="66"/>
  <c r="V27" i="66"/>
  <c r="V28" i="66"/>
  <c r="U27" i="66"/>
  <c r="U28" i="66"/>
  <c r="U31" i="66"/>
  <c r="T27" i="66"/>
  <c r="T28" i="66"/>
  <c r="T19" i="66"/>
  <c r="T20" i="66"/>
  <c r="T29" i="66"/>
  <c r="T23" i="66"/>
  <c r="T24" i="66"/>
  <c r="S27" i="66"/>
  <c r="S28" i="66"/>
  <c r="R27" i="66"/>
  <c r="R28" i="66"/>
  <c r="Q27" i="66"/>
  <c r="Q28" i="66"/>
  <c r="O27" i="66"/>
  <c r="O28" i="66"/>
  <c r="N27" i="66"/>
  <c r="N28" i="66"/>
  <c r="M27" i="66"/>
  <c r="M28" i="66"/>
  <c r="M31" i="66"/>
  <c r="L27" i="66"/>
  <c r="L28" i="66"/>
  <c r="L19" i="66"/>
  <c r="L20" i="66"/>
  <c r="L29" i="66"/>
  <c r="L23" i="66"/>
  <c r="L24" i="66"/>
  <c r="K27" i="66"/>
  <c r="K28" i="66"/>
  <c r="J27" i="66"/>
  <c r="J28" i="66"/>
  <c r="I27" i="66"/>
  <c r="I28" i="66"/>
  <c r="I31" i="66"/>
  <c r="G27" i="66"/>
  <c r="G28" i="66"/>
  <c r="F27" i="66"/>
  <c r="F28" i="66"/>
  <c r="Z23" i="66"/>
  <c r="Z24" i="66"/>
  <c r="Z30" i="66"/>
  <c r="Z31" i="66"/>
  <c r="R23" i="66"/>
  <c r="R24" i="66"/>
  <c r="AH23" i="66"/>
  <c r="AH24" i="66"/>
  <c r="AH30" i="66"/>
  <c r="AH19" i="66"/>
  <c r="AH20" i="66"/>
  <c r="AH29" i="66"/>
  <c r="AF23" i="66"/>
  <c r="AF24" i="66"/>
  <c r="AF30" i="66"/>
  <c r="AF31" i="66"/>
  <c r="AF19" i="66"/>
  <c r="AF20" i="66"/>
  <c r="AF29" i="66"/>
  <c r="AE23" i="66"/>
  <c r="AE24" i="66"/>
  <c r="AD23" i="66"/>
  <c r="AD24" i="66"/>
  <c r="AD30" i="66"/>
  <c r="AD31" i="66"/>
  <c r="AC23" i="66"/>
  <c r="AC24" i="66"/>
  <c r="AB23" i="66"/>
  <c r="AB24" i="66"/>
  <c r="AA23" i="66"/>
  <c r="AA24" i="66"/>
  <c r="Y23" i="66"/>
  <c r="Y24" i="66"/>
  <c r="Y19" i="66"/>
  <c r="Y20" i="66"/>
  <c r="Y29" i="66"/>
  <c r="Y30" i="66"/>
  <c r="X23" i="66"/>
  <c r="X24" i="66"/>
  <c r="X19" i="66"/>
  <c r="X20" i="66"/>
  <c r="X29" i="66"/>
  <c r="X30" i="66"/>
  <c r="W23" i="66"/>
  <c r="W24" i="66"/>
  <c r="W30" i="66"/>
  <c r="V23" i="66"/>
  <c r="V24" i="66"/>
  <c r="U23" i="66"/>
  <c r="U24" i="66"/>
  <c r="U30" i="66"/>
  <c r="S23" i="66"/>
  <c r="S24" i="66"/>
  <c r="S19" i="66"/>
  <c r="S20" i="66"/>
  <c r="S29" i="66"/>
  <c r="Q23" i="66"/>
  <c r="Q24" i="66"/>
  <c r="P23" i="66"/>
  <c r="P24" i="66"/>
  <c r="O23" i="66"/>
  <c r="O24" i="66"/>
  <c r="N23" i="66"/>
  <c r="N24" i="66"/>
  <c r="M23" i="66"/>
  <c r="M24" i="66"/>
  <c r="M30" i="66"/>
  <c r="K23" i="66"/>
  <c r="K24" i="66"/>
  <c r="K19" i="66"/>
  <c r="K20" i="66"/>
  <c r="K29" i="66"/>
  <c r="J23" i="66"/>
  <c r="J24" i="66"/>
  <c r="J30" i="66"/>
  <c r="I23" i="66"/>
  <c r="I24" i="66"/>
  <c r="G23" i="66"/>
  <c r="G24" i="66"/>
  <c r="G30" i="66"/>
  <c r="G31" i="66"/>
  <c r="F23" i="66"/>
  <c r="F24" i="66"/>
  <c r="AE19" i="66"/>
  <c r="AE20" i="66"/>
  <c r="AE29" i="66"/>
  <c r="AE30" i="66"/>
  <c r="AE31" i="66"/>
  <c r="AA19" i="66"/>
  <c r="AA20" i="66"/>
  <c r="AA29" i="66"/>
  <c r="W19" i="66"/>
  <c r="W20" i="66"/>
  <c r="W29" i="66"/>
  <c r="O19" i="66"/>
  <c r="O20" i="66"/>
  <c r="O29" i="66"/>
  <c r="G19" i="66"/>
  <c r="G20" i="66"/>
  <c r="G29" i="66"/>
  <c r="AD19" i="66"/>
  <c r="AD20" i="66"/>
  <c r="AD29" i="66"/>
  <c r="AC19" i="66"/>
  <c r="AC20" i="66"/>
  <c r="AC29" i="66"/>
  <c r="AB19" i="66"/>
  <c r="AB20" i="66"/>
  <c r="AB29" i="66"/>
  <c r="Z19" i="66"/>
  <c r="Z20" i="66"/>
  <c r="Z29" i="66"/>
  <c r="V19" i="66"/>
  <c r="V20" i="66"/>
  <c r="V29" i="66"/>
  <c r="U19" i="66"/>
  <c r="U20" i="66"/>
  <c r="U29" i="66"/>
  <c r="R19" i="66"/>
  <c r="R20" i="66"/>
  <c r="R29" i="66"/>
  <c r="Q19" i="66"/>
  <c r="Q20" i="66"/>
  <c r="Q29" i="66"/>
  <c r="P19" i="66"/>
  <c r="P20" i="66"/>
  <c r="P29" i="66"/>
  <c r="N19" i="66"/>
  <c r="N20" i="66"/>
  <c r="N29" i="66"/>
  <c r="M19" i="66"/>
  <c r="M20" i="66"/>
  <c r="M29" i="66"/>
  <c r="J19" i="66"/>
  <c r="J20" i="66"/>
  <c r="J29" i="66"/>
  <c r="J31" i="66"/>
  <c r="I19" i="66"/>
  <c r="I20" i="66"/>
  <c r="I29" i="66"/>
  <c r="I30" i="66"/>
  <c r="F19" i="66"/>
  <c r="F20" i="66"/>
  <c r="F29" i="66"/>
  <c r="AE16" i="66"/>
  <c r="AE18" i="66"/>
  <c r="AA16" i="66"/>
  <c r="AA18" i="66"/>
  <c r="W16" i="66"/>
  <c r="W18" i="66"/>
  <c r="S16" i="66"/>
  <c r="O16" i="66"/>
  <c r="O18" i="66"/>
  <c r="K16" i="66"/>
  <c r="G16" i="66"/>
  <c r="G18" i="66"/>
  <c r="AH16" i="66"/>
  <c r="AG16" i="66"/>
  <c r="AG22" i="66"/>
  <c r="AF16" i="66"/>
  <c r="AE26" i="66"/>
  <c r="AD16" i="66"/>
  <c r="AC16" i="66"/>
  <c r="AC22" i="66"/>
  <c r="AB16" i="66"/>
  <c r="AA26" i="66"/>
  <c r="Z16" i="66"/>
  <c r="Z26" i="66"/>
  <c r="Y16" i="66"/>
  <c r="Y22" i="66"/>
  <c r="X16" i="66"/>
  <c r="W26" i="66"/>
  <c r="V16" i="66"/>
  <c r="V26" i="66"/>
  <c r="U16" i="66"/>
  <c r="U22" i="66"/>
  <c r="T16" i="66"/>
  <c r="R16" i="66"/>
  <c r="Q16" i="66"/>
  <c r="Q22" i="66"/>
  <c r="P16" i="66"/>
  <c r="O26" i="66"/>
  <c r="N16" i="66"/>
  <c r="M16" i="66"/>
  <c r="M22" i="66"/>
  <c r="L16" i="66"/>
  <c r="K26" i="66"/>
  <c r="J16" i="66"/>
  <c r="J26" i="66"/>
  <c r="I16" i="66"/>
  <c r="I22" i="66"/>
  <c r="H16" i="66"/>
  <c r="G26" i="66"/>
  <c r="F16" i="66"/>
  <c r="F26" i="66"/>
  <c r="E16" i="66"/>
  <c r="E18" i="66"/>
  <c r="E19" i="66"/>
  <c r="E20" i="66"/>
  <c r="E29" i="66"/>
  <c r="E30" i="66"/>
  <c r="E22" i="66"/>
  <c r="E23" i="66"/>
  <c r="E24" i="66"/>
  <c r="F22" i="66"/>
  <c r="V22" i="66"/>
  <c r="Z22" i="66"/>
  <c r="L26" i="66"/>
  <c r="X26" i="66"/>
  <c r="AB26" i="66"/>
  <c r="M18" i="66"/>
  <c r="Y18" i="66"/>
  <c r="AG18" i="66"/>
  <c r="AA22" i="66"/>
  <c r="AE22" i="66"/>
  <c r="I26" i="66"/>
  <c r="M26" i="66"/>
  <c r="Q26" i="66"/>
  <c r="U26" i="66"/>
  <c r="Y26" i="66"/>
  <c r="AC26" i="66"/>
  <c r="AG26" i="66"/>
  <c r="I18" i="66"/>
  <c r="Q18" i="66"/>
  <c r="U18" i="66"/>
  <c r="AC18" i="66"/>
  <c r="G22" i="66"/>
  <c r="O22" i="66"/>
  <c r="W22" i="66"/>
  <c r="F18" i="66"/>
  <c r="V18" i="66"/>
  <c r="Z18" i="66"/>
  <c r="D71" i="56"/>
  <c r="J137" i="32"/>
  <c r="D137" i="32"/>
  <c r="J134" i="32"/>
  <c r="I130" i="100"/>
  <c r="D134" i="32"/>
  <c r="B250" i="30"/>
  <c r="F244" i="30"/>
  <c r="B244" i="30"/>
  <c r="F240" i="30"/>
  <c r="F59" i="30"/>
  <c r="I378" i="30"/>
  <c r="M378" i="30"/>
  <c r="H378" i="30"/>
  <c r="L378" i="30"/>
  <c r="I377" i="30"/>
  <c r="M377" i="30"/>
  <c r="H377" i="30"/>
  <c r="L377" i="30"/>
  <c r="J374" i="30"/>
  <c r="N374" i="30"/>
  <c r="O374" i="30"/>
  <c r="J373" i="30"/>
  <c r="N373" i="30"/>
  <c r="O373" i="30"/>
  <c r="J370" i="30"/>
  <c r="N370" i="30"/>
  <c r="I370" i="30"/>
  <c r="M370" i="30"/>
  <c r="H370" i="30"/>
  <c r="L370" i="30"/>
  <c r="J369" i="30"/>
  <c r="N369" i="30"/>
  <c r="I369" i="30"/>
  <c r="M369" i="30"/>
  <c r="H369" i="30"/>
  <c r="L369" i="30"/>
  <c r="J366" i="30"/>
  <c r="N366" i="30"/>
  <c r="O366" i="30"/>
  <c r="J365" i="30"/>
  <c r="N365" i="30"/>
  <c r="O365" i="30"/>
  <c r="J362" i="30"/>
  <c r="N362" i="30"/>
  <c r="I362" i="30"/>
  <c r="M362" i="30"/>
  <c r="H362" i="30"/>
  <c r="L362" i="30"/>
  <c r="J361" i="30"/>
  <c r="N361" i="30"/>
  <c r="H361" i="30"/>
  <c r="L361" i="30"/>
  <c r="I361" i="30"/>
  <c r="M361" i="30"/>
  <c r="I358" i="30"/>
  <c r="M358" i="30"/>
  <c r="H358" i="30"/>
  <c r="L358" i="30"/>
  <c r="I357" i="30"/>
  <c r="M357" i="30"/>
  <c r="H357" i="30"/>
  <c r="L357" i="30"/>
  <c r="J354" i="30"/>
  <c r="N354" i="30"/>
  <c r="O354" i="30"/>
  <c r="J353" i="30"/>
  <c r="N353" i="30"/>
  <c r="O353" i="30"/>
  <c r="J350" i="30"/>
  <c r="N350" i="30"/>
  <c r="I350" i="30"/>
  <c r="M350" i="30"/>
  <c r="H350" i="30"/>
  <c r="L350" i="30"/>
  <c r="J349" i="30"/>
  <c r="N349" i="30"/>
  <c r="I349" i="30"/>
  <c r="M349" i="30"/>
  <c r="H349" i="30"/>
  <c r="L349" i="30"/>
  <c r="I346" i="30"/>
  <c r="M346" i="30"/>
  <c r="H346" i="30"/>
  <c r="L346" i="30"/>
  <c r="I345" i="30"/>
  <c r="M345" i="30"/>
  <c r="H345" i="30"/>
  <c r="L345" i="30"/>
  <c r="I342" i="30"/>
  <c r="M342" i="30"/>
  <c r="I341" i="30"/>
  <c r="M341" i="30"/>
  <c r="H342" i="30"/>
  <c r="L342" i="30"/>
  <c r="H341" i="30"/>
  <c r="L341" i="30"/>
  <c r="I338" i="30"/>
  <c r="M338" i="30"/>
  <c r="H338" i="30"/>
  <c r="L338" i="30"/>
  <c r="I337" i="30"/>
  <c r="M337" i="30"/>
  <c r="H337" i="30"/>
  <c r="L337" i="30"/>
  <c r="J334" i="30"/>
  <c r="N334" i="30"/>
  <c r="I334" i="30"/>
  <c r="M334" i="30"/>
  <c r="H334" i="30"/>
  <c r="L334" i="30"/>
  <c r="J333" i="30"/>
  <c r="N333" i="30"/>
  <c r="I333" i="30"/>
  <c r="M333" i="30"/>
  <c r="H333" i="30"/>
  <c r="L333" i="30"/>
  <c r="J330" i="30"/>
  <c r="N330" i="30"/>
  <c r="I330" i="30"/>
  <c r="M330" i="30"/>
  <c r="H330" i="30"/>
  <c r="L330" i="30"/>
  <c r="J329" i="30"/>
  <c r="N329" i="30"/>
  <c r="I329" i="30"/>
  <c r="M329" i="30"/>
  <c r="H329" i="30"/>
  <c r="L329" i="30"/>
  <c r="J326" i="30"/>
  <c r="N326" i="30"/>
  <c r="I326" i="30"/>
  <c r="M326" i="30"/>
  <c r="H326" i="30"/>
  <c r="L326" i="30"/>
  <c r="J325" i="30"/>
  <c r="N325" i="30"/>
  <c r="I325" i="30"/>
  <c r="M325" i="30"/>
  <c r="H325" i="30"/>
  <c r="L325" i="30"/>
  <c r="J322" i="30"/>
  <c r="N322" i="30"/>
  <c r="I322" i="30"/>
  <c r="M322" i="30"/>
  <c r="H322" i="30"/>
  <c r="L322" i="30"/>
  <c r="J321" i="30"/>
  <c r="N321" i="30"/>
  <c r="I321" i="30"/>
  <c r="M321" i="30"/>
  <c r="H321" i="30"/>
  <c r="L321" i="30"/>
  <c r="J310" i="30"/>
  <c r="N310" i="30"/>
  <c r="I310" i="30"/>
  <c r="M310" i="30"/>
  <c r="H310" i="30"/>
  <c r="L310" i="30"/>
  <c r="J309" i="30"/>
  <c r="N309" i="30"/>
  <c r="I309" i="30"/>
  <c r="M309" i="30"/>
  <c r="H309" i="30"/>
  <c r="L309" i="30"/>
  <c r="J314" i="30"/>
  <c r="N314" i="30"/>
  <c r="I314" i="30"/>
  <c r="M314" i="30"/>
  <c r="H314" i="30"/>
  <c r="L314" i="30"/>
  <c r="J313" i="30"/>
  <c r="N313" i="30"/>
  <c r="I313" i="30"/>
  <c r="M313" i="30"/>
  <c r="H313" i="30"/>
  <c r="L313" i="30"/>
  <c r="J318" i="30"/>
  <c r="N318" i="30"/>
  <c r="I318" i="30"/>
  <c r="M318" i="30"/>
  <c r="H318" i="30"/>
  <c r="L318" i="30"/>
  <c r="J317" i="30"/>
  <c r="N317" i="30"/>
  <c r="I317" i="30"/>
  <c r="M317" i="30"/>
  <c r="H317" i="30"/>
  <c r="L317" i="30"/>
  <c r="B105" i="20"/>
  <c r="B104" i="20"/>
  <c r="B103" i="20"/>
  <c r="B102" i="20"/>
  <c r="B101" i="20"/>
  <c r="B100" i="20"/>
  <c r="B99" i="20"/>
  <c r="B98" i="20"/>
  <c r="B97" i="20"/>
  <c r="B96" i="20"/>
  <c r="B95" i="20"/>
  <c r="B94" i="20"/>
  <c r="B93" i="20"/>
  <c r="B92" i="20"/>
  <c r="B91" i="20"/>
  <c r="B90" i="20"/>
  <c r="B89" i="20"/>
  <c r="B88" i="20"/>
  <c r="B87" i="20"/>
  <c r="B86" i="20"/>
  <c r="B85" i="20"/>
  <c r="B84" i="20"/>
  <c r="B83" i="20"/>
  <c r="B82" i="20"/>
  <c r="B81" i="20"/>
  <c r="B80" i="20"/>
  <c r="B79" i="20"/>
  <c r="B78" i="20"/>
  <c r="B77" i="20"/>
  <c r="B76" i="20"/>
  <c r="B75" i="20"/>
  <c r="B74" i="20"/>
  <c r="B73" i="20"/>
  <c r="B72" i="20"/>
  <c r="B71" i="20"/>
  <c r="B70" i="20"/>
  <c r="B69" i="20"/>
  <c r="B68" i="20"/>
  <c r="B67" i="20"/>
  <c r="B66" i="20"/>
  <c r="B65" i="20"/>
  <c r="B64" i="20"/>
  <c r="B63" i="20"/>
  <c r="B62" i="20"/>
  <c r="B61" i="20"/>
  <c r="B60" i="20"/>
  <c r="B59" i="20"/>
  <c r="B58" i="20"/>
  <c r="B57" i="20"/>
  <c r="B56" i="20"/>
  <c r="B55" i="20"/>
  <c r="B54" i="20"/>
  <c r="B53" i="20"/>
  <c r="B52" i="20"/>
  <c r="B51" i="20"/>
  <c r="B50" i="20"/>
  <c r="B49" i="20"/>
  <c r="B48" i="20"/>
  <c r="B47" i="20"/>
  <c r="B46" i="20"/>
  <c r="B45" i="20"/>
  <c r="B44" i="20"/>
  <c r="B43" i="20"/>
  <c r="B42" i="20"/>
  <c r="B41" i="20"/>
  <c r="B40" i="20"/>
  <c r="B39" i="20"/>
  <c r="B38" i="20"/>
  <c r="B37" i="20"/>
  <c r="B36" i="20"/>
  <c r="B35" i="20"/>
  <c r="B34" i="20"/>
  <c r="B33" i="20"/>
  <c r="F229" i="30"/>
  <c r="B229" i="30"/>
  <c r="F224" i="30"/>
  <c r="B224" i="30"/>
  <c r="B217" i="30"/>
  <c r="F217" i="30"/>
  <c r="F70" i="30"/>
  <c r="B70" i="30"/>
  <c r="F66" i="30"/>
  <c r="B66" i="30"/>
  <c r="F64" i="30"/>
  <c r="B64" i="30"/>
  <c r="B53" i="30"/>
  <c r="N75" i="30"/>
  <c r="F58" i="30"/>
  <c r="F53" i="30"/>
  <c r="N101" i="30"/>
  <c r="M101" i="30"/>
  <c r="L101" i="30"/>
  <c r="N100" i="30"/>
  <c r="M100" i="30"/>
  <c r="O100" i="30"/>
  <c r="Q100" i="30"/>
  <c r="L100" i="30"/>
  <c r="N99" i="30"/>
  <c r="M99" i="30"/>
  <c r="L99" i="30"/>
  <c r="O99" i="30"/>
  <c r="Q99" i="30"/>
  <c r="N97" i="30"/>
  <c r="M97" i="30"/>
  <c r="L97" i="30"/>
  <c r="O97" i="30"/>
  <c r="Q97" i="30"/>
  <c r="N94" i="30"/>
  <c r="O94" i="30"/>
  <c r="Q94" i="30"/>
  <c r="L84" i="30"/>
  <c r="O84" i="30"/>
  <c r="Q84" i="30"/>
  <c r="M91" i="30"/>
  <c r="L91" i="30"/>
  <c r="M89" i="30"/>
  <c r="L89" i="30"/>
  <c r="N89" i="30"/>
  <c r="M85" i="30"/>
  <c r="O85" i="30"/>
  <c r="Q85" i="30"/>
  <c r="L85" i="30"/>
  <c r="M76" i="30"/>
  <c r="L76" i="30"/>
  <c r="O76" i="30"/>
  <c r="M75" i="30"/>
  <c r="L75" i="30"/>
  <c r="L74" i="30"/>
  <c r="O74" i="30"/>
  <c r="M73" i="30"/>
  <c r="L73" i="30"/>
  <c r="M72" i="30"/>
  <c r="L72" i="30"/>
  <c r="M47" i="30"/>
  <c r="L47" i="30"/>
  <c r="M46" i="30"/>
  <c r="L46" i="30"/>
  <c r="O46" i="30"/>
  <c r="M45" i="30"/>
  <c r="O45" i="30"/>
  <c r="L45" i="30"/>
  <c r="M44" i="30"/>
  <c r="L44" i="30"/>
  <c r="O44" i="30"/>
  <c r="M43" i="30"/>
  <c r="O43" i="30"/>
  <c r="L43" i="30"/>
  <c r="M41" i="30"/>
  <c r="L41" i="30"/>
  <c r="O41" i="30"/>
  <c r="M35" i="30"/>
  <c r="L35" i="30"/>
  <c r="M34" i="30"/>
  <c r="L34" i="30"/>
  <c r="O34" i="30"/>
  <c r="M33" i="30"/>
  <c r="O33" i="30"/>
  <c r="L33" i="30"/>
  <c r="M28" i="30"/>
  <c r="L28" i="30"/>
  <c r="O28" i="30"/>
  <c r="N28" i="30"/>
  <c r="M27" i="30"/>
  <c r="L27" i="30"/>
  <c r="O27" i="30"/>
  <c r="M26" i="30"/>
  <c r="L26" i="30"/>
  <c r="N26" i="30"/>
  <c r="O26" i="30"/>
  <c r="M23" i="30"/>
  <c r="L23" i="30"/>
  <c r="M22" i="30"/>
  <c r="L22" i="30"/>
  <c r="O22" i="30"/>
  <c r="M21" i="30"/>
  <c r="L21" i="30"/>
  <c r="M16" i="30"/>
  <c r="L16" i="30"/>
  <c r="O16" i="30"/>
  <c r="N16" i="30"/>
  <c r="M15" i="30"/>
  <c r="L15" i="30"/>
  <c r="O15" i="30"/>
  <c r="M14" i="30"/>
  <c r="L14" i="30"/>
  <c r="M11" i="30"/>
  <c r="L11" i="30"/>
  <c r="O11" i="30"/>
  <c r="M9" i="30"/>
  <c r="L9" i="30"/>
  <c r="N9" i="30"/>
  <c r="O9" i="30"/>
  <c r="M304" i="30"/>
  <c r="O304" i="30"/>
  <c r="L304" i="30"/>
  <c r="M294" i="30"/>
  <c r="L294" i="30"/>
  <c r="M292" i="30"/>
  <c r="L292" i="30"/>
  <c r="M291" i="30"/>
  <c r="L291" i="30"/>
  <c r="M290" i="30"/>
  <c r="L290" i="30"/>
  <c r="O290" i="30"/>
  <c r="M289" i="30"/>
  <c r="L289" i="30"/>
  <c r="M288" i="30"/>
  <c r="L288" i="30"/>
  <c r="M284" i="30"/>
  <c r="L284" i="30"/>
  <c r="M283" i="30"/>
  <c r="L283" i="30"/>
  <c r="O283" i="30"/>
  <c r="M282" i="30"/>
  <c r="L282" i="30"/>
  <c r="M281" i="30"/>
  <c r="L281" i="30"/>
  <c r="M280" i="30"/>
  <c r="L280" i="30"/>
  <c r="M279" i="30"/>
  <c r="L279" i="30"/>
  <c r="O279" i="30"/>
  <c r="M251" i="30"/>
  <c r="L251" i="30"/>
  <c r="M249" i="30"/>
  <c r="L249" i="30"/>
  <c r="O249" i="30"/>
  <c r="Q249" i="30"/>
  <c r="M247" i="30"/>
  <c r="L247" i="30"/>
  <c r="M211" i="30"/>
  <c r="L211" i="30"/>
  <c r="O211" i="30"/>
  <c r="Q211" i="30"/>
  <c r="N211" i="30"/>
  <c r="M210" i="30"/>
  <c r="O210" i="30"/>
  <c r="L210" i="30"/>
  <c r="M209" i="30"/>
  <c r="L209" i="30"/>
  <c r="M208" i="30"/>
  <c r="O208" i="30"/>
  <c r="Q208" i="30"/>
  <c r="L208" i="30"/>
  <c r="M206" i="30"/>
  <c r="O206" i="30"/>
  <c r="Q206" i="30"/>
  <c r="L206" i="30"/>
  <c r="M198" i="30"/>
  <c r="L198" i="30"/>
  <c r="O198" i="30"/>
  <c r="Q198" i="30"/>
  <c r="M197" i="30"/>
  <c r="O197" i="30"/>
  <c r="Q197" i="30"/>
  <c r="L197" i="30"/>
  <c r="M196" i="30"/>
  <c r="L196" i="30"/>
  <c r="O196" i="30"/>
  <c r="Q196" i="30"/>
  <c r="M194" i="30"/>
  <c r="L194" i="30"/>
  <c r="N194" i="30"/>
  <c r="O194" i="30"/>
  <c r="Q194" i="30"/>
  <c r="M186" i="30"/>
  <c r="L186" i="30"/>
  <c r="M185" i="30"/>
  <c r="L185" i="30"/>
  <c r="M184" i="30"/>
  <c r="L184" i="30"/>
  <c r="M182" i="30"/>
  <c r="L182" i="30"/>
  <c r="O182" i="30"/>
  <c r="Q182" i="30"/>
  <c r="N182" i="30"/>
  <c r="M180" i="30"/>
  <c r="O180" i="30"/>
  <c r="Q180" i="30"/>
  <c r="L180" i="30"/>
  <c r="M179" i="30"/>
  <c r="L179" i="30"/>
  <c r="M178" i="30"/>
  <c r="L178" i="30"/>
  <c r="O178" i="30"/>
  <c r="Q178" i="30"/>
  <c r="M176" i="30"/>
  <c r="L176" i="30"/>
  <c r="M168" i="30"/>
  <c r="O168" i="30"/>
  <c r="Q168" i="30"/>
  <c r="L168" i="30"/>
  <c r="M167" i="30"/>
  <c r="L167" i="30"/>
  <c r="M166" i="30"/>
  <c r="L166" i="30"/>
  <c r="O166" i="30"/>
  <c r="Q166" i="30"/>
  <c r="M162" i="30"/>
  <c r="L162" i="30"/>
  <c r="O162" i="30"/>
  <c r="M161" i="30"/>
  <c r="L161" i="30"/>
  <c r="M160" i="30"/>
  <c r="L160" i="30"/>
  <c r="O160" i="30"/>
  <c r="Q160" i="30"/>
  <c r="M158" i="30"/>
  <c r="L158" i="30"/>
  <c r="M156" i="30"/>
  <c r="O156" i="30"/>
  <c r="Q156" i="30"/>
  <c r="L156" i="30"/>
  <c r="M155" i="30"/>
  <c r="L155" i="30"/>
  <c r="M154" i="30"/>
  <c r="L154" i="30"/>
  <c r="O154" i="30"/>
  <c r="Q154" i="30"/>
  <c r="M152" i="30"/>
  <c r="L152" i="30"/>
  <c r="M150" i="30"/>
  <c r="L150" i="30"/>
  <c r="O150" i="30"/>
  <c r="Q150" i="30"/>
  <c r="M149" i="30"/>
  <c r="L149" i="30"/>
  <c r="M148" i="30"/>
  <c r="L148" i="30"/>
  <c r="O148" i="30"/>
  <c r="Q148" i="30"/>
  <c r="M146" i="30"/>
  <c r="L146" i="30"/>
  <c r="M144" i="30"/>
  <c r="L144" i="30"/>
  <c r="M143" i="30"/>
  <c r="L143" i="30"/>
  <c r="M142" i="30"/>
  <c r="O142" i="30"/>
  <c r="Q142" i="30"/>
  <c r="L142" i="30"/>
  <c r="M140" i="30"/>
  <c r="O140" i="30"/>
  <c r="Q140" i="30"/>
  <c r="L140" i="30"/>
  <c r="N140" i="30"/>
  <c r="M138" i="30"/>
  <c r="L138" i="30"/>
  <c r="M137" i="30"/>
  <c r="L137" i="30"/>
  <c r="M136" i="30"/>
  <c r="L136" i="30"/>
  <c r="O136" i="30"/>
  <c r="Q136" i="30"/>
  <c r="M134" i="30"/>
  <c r="L134" i="30"/>
  <c r="N134" i="30"/>
  <c r="O134" i="30"/>
  <c r="Q134" i="30"/>
  <c r="M132" i="30"/>
  <c r="L132" i="30"/>
  <c r="M131" i="30"/>
  <c r="L131" i="30"/>
  <c r="M130" i="30"/>
  <c r="L130" i="30"/>
  <c r="M128" i="30"/>
  <c r="L128" i="30"/>
  <c r="N128" i="30"/>
  <c r="M126" i="30"/>
  <c r="L126" i="30"/>
  <c r="M125" i="30"/>
  <c r="L125" i="30"/>
  <c r="O125" i="30"/>
  <c r="Q125" i="30"/>
  <c r="M124" i="30"/>
  <c r="O124" i="30"/>
  <c r="Q124" i="30"/>
  <c r="L124" i="30"/>
  <c r="M120" i="30"/>
  <c r="L120" i="30"/>
  <c r="O120" i="30"/>
  <c r="Q120" i="30"/>
  <c r="M119" i="30"/>
  <c r="L119" i="30"/>
  <c r="M118" i="30"/>
  <c r="L118" i="30"/>
  <c r="O118" i="30"/>
  <c r="Q118" i="30"/>
  <c r="M116" i="30"/>
  <c r="L116" i="30"/>
  <c r="N116" i="30"/>
  <c r="O116" i="30"/>
  <c r="Q116" i="30"/>
  <c r="M114" i="30"/>
  <c r="L114" i="30"/>
  <c r="M113" i="30"/>
  <c r="L113" i="30"/>
  <c r="O113" i="30"/>
  <c r="Q113" i="30"/>
  <c r="M112" i="30"/>
  <c r="L112" i="30"/>
  <c r="M110" i="30"/>
  <c r="L110" i="30"/>
  <c r="N110" i="30"/>
  <c r="M108" i="30"/>
  <c r="O108" i="30"/>
  <c r="Q108" i="30"/>
  <c r="L108" i="30"/>
  <c r="M107" i="30"/>
  <c r="L107" i="30"/>
  <c r="M106" i="30"/>
  <c r="L106" i="30"/>
  <c r="O106" i="30"/>
  <c r="Q106" i="30"/>
  <c r="M104" i="30"/>
  <c r="L104" i="30"/>
  <c r="N104" i="30"/>
  <c r="O104" i="30"/>
  <c r="Q104" i="30"/>
  <c r="M93" i="30"/>
  <c r="L93" i="30"/>
  <c r="N93" i="30"/>
  <c r="M92" i="30"/>
  <c r="L92" i="30"/>
  <c r="N108" i="30"/>
  <c r="N107" i="30"/>
  <c r="N106" i="30"/>
  <c r="O75" i="30"/>
  <c r="O209" i="30"/>
  <c r="Q209" i="30"/>
  <c r="Q210" i="30"/>
  <c r="F250" i="30"/>
  <c r="E250" i="30"/>
  <c r="D250" i="30"/>
  <c r="F246" i="30"/>
  <c r="N246" i="30"/>
  <c r="O246" i="30"/>
  <c r="B220" i="30"/>
  <c r="B238" i="30"/>
  <c r="F238" i="30"/>
  <c r="F231" i="30"/>
  <c r="N231" i="30"/>
  <c r="O231" i="30"/>
  <c r="Q231" i="30"/>
  <c r="F230" i="30"/>
  <c r="N293" i="30"/>
  <c r="F220" i="30"/>
  <c r="N304" i="30"/>
  <c r="N247" i="30"/>
  <c r="Q246" i="30"/>
  <c r="N120" i="30"/>
  <c r="N119" i="30"/>
  <c r="N118" i="30"/>
  <c r="N114" i="30"/>
  <c r="N113" i="30"/>
  <c r="N112" i="30"/>
  <c r="C17" i="39"/>
  <c r="C12" i="39"/>
  <c r="D31" i="56"/>
  <c r="D33" i="56"/>
  <c r="D93" i="1"/>
  <c r="E90" i="1"/>
  <c r="D19" i="1"/>
  <c r="D55" i="1"/>
  <c r="H266" i="30"/>
  <c r="O266" i="30"/>
  <c r="Q266" i="30"/>
  <c r="H265" i="30"/>
  <c r="O265" i="30"/>
  <c r="Q265" i="30"/>
  <c r="H264" i="30"/>
  <c r="O264" i="30"/>
  <c r="Q264" i="30"/>
  <c r="H263" i="30"/>
  <c r="O263" i="30"/>
  <c r="Q263" i="30"/>
  <c r="H262" i="30"/>
  <c r="O262" i="30"/>
  <c r="Q262" i="30"/>
  <c r="H260" i="30"/>
  <c r="O260" i="30"/>
  <c r="Q260" i="30"/>
  <c r="H259" i="30"/>
  <c r="O259" i="30"/>
  <c r="Q259" i="30"/>
  <c r="H258" i="30"/>
  <c r="O258" i="30"/>
  <c r="Q258" i="30"/>
  <c r="H257" i="30"/>
  <c r="O257" i="30"/>
  <c r="Q257" i="30"/>
  <c r="C176" i="32"/>
  <c r="B38" i="30"/>
  <c r="B29" i="30"/>
  <c r="B24" i="30"/>
  <c r="B7" i="30"/>
  <c r="C113" i="121" s="1"/>
  <c r="J74" i="32"/>
  <c r="K8" i="32"/>
  <c r="K15" i="32"/>
  <c r="K18" i="32"/>
  <c r="F38" i="30"/>
  <c r="E38" i="30"/>
  <c r="D38" i="30"/>
  <c r="F29" i="30"/>
  <c r="E29" i="30"/>
  <c r="D29" i="30"/>
  <c r="F24" i="30"/>
  <c r="E24" i="30"/>
  <c r="D24" i="30"/>
  <c r="F19" i="30"/>
  <c r="E19" i="30"/>
  <c r="D19" i="30"/>
  <c r="N35" i="30"/>
  <c r="O35" i="30"/>
  <c r="N192" i="30"/>
  <c r="O192" i="30"/>
  <c r="Q192" i="30"/>
  <c r="N191" i="30"/>
  <c r="O191" i="30"/>
  <c r="Q191" i="30"/>
  <c r="N190" i="30"/>
  <c r="O190" i="30"/>
  <c r="Q190" i="30"/>
  <c r="N188" i="30"/>
  <c r="O188" i="30"/>
  <c r="Q188" i="30"/>
  <c r="N168" i="30"/>
  <c r="N167" i="30"/>
  <c r="O167" i="30"/>
  <c r="Q167" i="30"/>
  <c r="N166" i="30"/>
  <c r="N126" i="30"/>
  <c r="N125" i="30"/>
  <c r="N124" i="30"/>
  <c r="N92" i="30"/>
  <c r="O92" i="30"/>
  <c r="Q92" i="30"/>
  <c r="N91" i="30"/>
  <c r="O91" i="30"/>
  <c r="Q91" i="30"/>
  <c r="N23" i="30"/>
  <c r="O23" i="30"/>
  <c r="B19" i="30"/>
  <c r="K38" i="32"/>
  <c r="E38" i="32"/>
  <c r="K31" i="32"/>
  <c r="E31" i="32"/>
  <c r="K20" i="32"/>
  <c r="E20" i="32"/>
  <c r="E18" i="32"/>
  <c r="N19" i="32"/>
  <c r="N17" i="32"/>
  <c r="N16" i="32"/>
  <c r="H19" i="32"/>
  <c r="H17" i="32"/>
  <c r="H16" i="32"/>
  <c r="M15" i="32"/>
  <c r="M27" i="32"/>
  <c r="L15" i="32"/>
  <c r="J15" i="32"/>
  <c r="G15" i="32"/>
  <c r="E101" i="32"/>
  <c r="D101" i="32"/>
  <c r="F15" i="32"/>
  <c r="E15" i="32"/>
  <c r="D15" i="32"/>
  <c r="S63" i="100"/>
  <c r="D8" i="32"/>
  <c r="E8" i="32"/>
  <c r="F8" i="32"/>
  <c r="D29" i="100"/>
  <c r="H11" i="32"/>
  <c r="H12" i="32"/>
  <c r="L8" i="32"/>
  <c r="I132" i="100"/>
  <c r="L90" i="32"/>
  <c r="F90" i="32"/>
  <c r="K90" i="32"/>
  <c r="E90" i="32"/>
  <c r="N8" i="30"/>
  <c r="O8" i="30"/>
  <c r="B295" i="30"/>
  <c r="N294" i="30"/>
  <c r="O293" i="30"/>
  <c r="N292" i="30"/>
  <c r="O292" i="30"/>
  <c r="N291" i="30"/>
  <c r="N290" i="30"/>
  <c r="N289" i="30"/>
  <c r="N288" i="30"/>
  <c r="N284" i="30"/>
  <c r="N283" i="30"/>
  <c r="N282" i="30"/>
  <c r="O282" i="30"/>
  <c r="N281" i="30"/>
  <c r="N280" i="30"/>
  <c r="N279" i="30"/>
  <c r="N278" i="30"/>
  <c r="O278" i="30"/>
  <c r="N277" i="30"/>
  <c r="O277" i="30"/>
  <c r="O256" i="30"/>
  <c r="Q256" i="30"/>
  <c r="O255" i="30"/>
  <c r="Q255" i="30"/>
  <c r="N251" i="30"/>
  <c r="N249" i="30"/>
  <c r="N204" i="30"/>
  <c r="O204" i="30"/>
  <c r="Q204" i="30"/>
  <c r="N203" i="30"/>
  <c r="O203" i="30"/>
  <c r="Q203" i="30"/>
  <c r="N202" i="30"/>
  <c r="O202" i="30"/>
  <c r="Q202" i="30"/>
  <c r="N200" i="30"/>
  <c r="O200" i="30"/>
  <c r="Q200" i="30"/>
  <c r="N198" i="30"/>
  <c r="N197" i="30"/>
  <c r="N196" i="30"/>
  <c r="N186" i="30"/>
  <c r="N185" i="30"/>
  <c r="N184" i="30"/>
  <c r="N174" i="30"/>
  <c r="O174" i="30"/>
  <c r="Q174" i="30"/>
  <c r="N173" i="30"/>
  <c r="O173" i="30"/>
  <c r="Q173" i="30"/>
  <c r="N172" i="30"/>
  <c r="O172" i="30"/>
  <c r="Q172" i="30"/>
  <c r="N170" i="30"/>
  <c r="O170" i="30"/>
  <c r="Q170" i="30"/>
  <c r="N144" i="30"/>
  <c r="N143" i="30"/>
  <c r="N142" i="30"/>
  <c r="N138" i="30"/>
  <c r="N137" i="30"/>
  <c r="N136" i="30"/>
  <c r="N132" i="30"/>
  <c r="O132" i="30"/>
  <c r="Q132" i="30"/>
  <c r="N131" i="30"/>
  <c r="N130" i="30"/>
  <c r="N85" i="30"/>
  <c r="N76" i="30"/>
  <c r="N73" i="30"/>
  <c r="O73" i="30"/>
  <c r="N72" i="30"/>
  <c r="N47" i="30"/>
  <c r="O47" i="30"/>
  <c r="N46" i="30"/>
  <c r="N45" i="30"/>
  <c r="N44" i="30"/>
  <c r="N43" i="30"/>
  <c r="N41" i="30"/>
  <c r="N39" i="30"/>
  <c r="O39" i="30"/>
  <c r="N34" i="30"/>
  <c r="N33" i="30"/>
  <c r="N27" i="30"/>
  <c r="N22" i="30"/>
  <c r="N21" i="30"/>
  <c r="O21" i="30"/>
  <c r="N15" i="30"/>
  <c r="N14" i="30"/>
  <c r="O14" i="30"/>
  <c r="N11" i="30"/>
  <c r="N6" i="30"/>
  <c r="O6" i="30"/>
  <c r="O146" i="30"/>
  <c r="Q146" i="30"/>
  <c r="O149" i="30"/>
  <c r="Q149" i="30"/>
  <c r="O152" i="30"/>
  <c r="Q152" i="30"/>
  <c r="O155" i="30"/>
  <c r="Q155" i="30"/>
  <c r="O158" i="30"/>
  <c r="Q158" i="30"/>
  <c r="O161" i="30"/>
  <c r="Q161" i="30"/>
  <c r="Q162" i="30"/>
  <c r="O176" i="30"/>
  <c r="Q176" i="30"/>
  <c r="O179" i="30"/>
  <c r="Q179" i="30"/>
  <c r="O291" i="30"/>
  <c r="O281" i="30"/>
  <c r="O284" i="30"/>
  <c r="O280" i="30"/>
  <c r="O289" i="30"/>
  <c r="O294" i="30"/>
  <c r="J93" i="32"/>
  <c r="J92" i="32"/>
  <c r="D93" i="32"/>
  <c r="D92" i="32"/>
  <c r="L94" i="32"/>
  <c r="K94" i="32"/>
  <c r="J94" i="32"/>
  <c r="J87" i="32"/>
  <c r="K59" i="32"/>
  <c r="J59" i="32"/>
  <c r="L51" i="32"/>
  <c r="M42" i="32"/>
  <c r="M41" i="32"/>
  <c r="L39" i="32"/>
  <c r="J39" i="32"/>
  <c r="N12" i="32"/>
  <c r="N11" i="32"/>
  <c r="N10" i="32"/>
  <c r="J8" i="32"/>
  <c r="J27" i="32"/>
  <c r="F94" i="32"/>
  <c r="F39" i="32"/>
  <c r="D39" i="32"/>
  <c r="J168" i="32"/>
  <c r="J166" i="32"/>
  <c r="J161" i="32"/>
  <c r="J153" i="32"/>
  <c r="D80" i="32"/>
  <c r="E59" i="32"/>
  <c r="D59" i="32"/>
  <c r="D87" i="32"/>
  <c r="B86" i="1"/>
  <c r="F53" i="32"/>
  <c r="G42" i="32"/>
  <c r="G41" i="32"/>
  <c r="F51" i="32"/>
  <c r="C100" i="1"/>
  <c r="C95" i="1"/>
  <c r="C157" i="32"/>
  <c r="J157" i="32"/>
  <c r="J174" i="32"/>
  <c r="C92" i="1"/>
  <c r="C97" i="1"/>
  <c r="E94" i="32"/>
  <c r="D94" i="32"/>
  <c r="F27" i="32"/>
  <c r="C1" i="1"/>
  <c r="E93" i="1"/>
  <c r="E98" i="1"/>
  <c r="O72" i="30"/>
  <c r="AC30" i="66"/>
  <c r="AC31" i="66"/>
  <c r="O107" i="30"/>
  <c r="Q107" i="30"/>
  <c r="O119" i="30"/>
  <c r="Q119" i="30"/>
  <c r="O131" i="30"/>
  <c r="Q131" i="30"/>
  <c r="O137" i="30"/>
  <c r="Q137" i="30"/>
  <c r="O143" i="30"/>
  <c r="Q143" i="30"/>
  <c r="O185" i="30"/>
  <c r="Q185" i="30"/>
  <c r="O247" i="30"/>
  <c r="Q247" i="30"/>
  <c r="O251" i="30"/>
  <c r="Q251" i="30"/>
  <c r="F30" i="66"/>
  <c r="F31" i="66"/>
  <c r="AA30" i="66"/>
  <c r="AA31" i="66"/>
  <c r="AH31" i="66"/>
  <c r="O112" i="30"/>
  <c r="Q112" i="30"/>
  <c r="O114" i="30"/>
  <c r="Q114" i="30"/>
  <c r="O126" i="30"/>
  <c r="Q126" i="30"/>
  <c r="O130" i="30"/>
  <c r="Q130" i="30"/>
  <c r="O138" i="30"/>
  <c r="Q138" i="30"/>
  <c r="O144" i="30"/>
  <c r="Q144" i="30"/>
  <c r="O184" i="30"/>
  <c r="Q184" i="30"/>
  <c r="O186" i="30"/>
  <c r="Q186" i="30"/>
  <c r="AB30" i="66"/>
  <c r="N59" i="30"/>
  <c r="O59" i="30"/>
  <c r="N230" i="30"/>
  <c r="O230" i="30"/>
  <c r="Q230" i="30"/>
  <c r="E26" i="66"/>
  <c r="E27" i="66"/>
  <c r="E28" i="66"/>
  <c r="C24" i="39"/>
  <c r="C39" i="39"/>
  <c r="D52" i="56"/>
  <c r="D54" i="56"/>
  <c r="D58" i="56"/>
  <c r="D90" i="1"/>
  <c r="O30" i="66"/>
  <c r="O31" i="66"/>
  <c r="T30" i="66"/>
  <c r="T31" i="66"/>
  <c r="N30" i="66"/>
  <c r="N31" i="66"/>
  <c r="O77" i="30"/>
  <c r="L31" i="66"/>
  <c r="L30" i="66"/>
  <c r="E31" i="66"/>
  <c r="V30" i="66"/>
  <c r="V31" i="66"/>
  <c r="H30" i="66"/>
  <c r="H31" i="66"/>
  <c r="D29" i="66"/>
  <c r="O110" i="30"/>
  <c r="Q110" i="30"/>
  <c r="O288" i="30"/>
  <c r="T22" i="66"/>
  <c r="T26" i="66"/>
  <c r="T18" i="66"/>
  <c r="S22" i="66"/>
  <c r="S18" i="66"/>
  <c r="AG30" i="66"/>
  <c r="AG31" i="66"/>
  <c r="H22" i="66"/>
  <c r="H18" i="66"/>
  <c r="N26" i="66"/>
  <c r="N22" i="66"/>
  <c r="N18" i="66"/>
  <c r="X22" i="66"/>
  <c r="X18" i="66"/>
  <c r="AD26" i="66"/>
  <c r="AD22" i="66"/>
  <c r="AD18" i="66"/>
  <c r="K18" i="66"/>
  <c r="K22" i="66"/>
  <c r="P30" i="66"/>
  <c r="P31" i="66"/>
  <c r="Q30" i="66"/>
  <c r="Q31" i="66"/>
  <c r="O93" i="30"/>
  <c r="Q93" i="30"/>
  <c r="J22" i="66"/>
  <c r="L22" i="66"/>
  <c r="L18" i="66"/>
  <c r="R22" i="66"/>
  <c r="R18" i="66"/>
  <c r="R26" i="66"/>
  <c r="AB22" i="66"/>
  <c r="AB18" i="66"/>
  <c r="AH22" i="66"/>
  <c r="AH18" i="66"/>
  <c r="AH26" i="66"/>
  <c r="S30" i="66"/>
  <c r="S31" i="66"/>
  <c r="R30" i="66"/>
  <c r="R31" i="66"/>
  <c r="O305" i="30"/>
  <c r="X31" i="66"/>
  <c r="O128" i="30"/>
  <c r="Q128" i="30"/>
  <c r="O89" i="30"/>
  <c r="Q89" i="30"/>
  <c r="O101" i="30"/>
  <c r="Q101" i="30"/>
  <c r="J18" i="66"/>
  <c r="H26" i="66"/>
  <c r="P22" i="66"/>
  <c r="P18" i="66"/>
  <c r="P26" i="66"/>
  <c r="S26" i="66"/>
  <c r="AF22" i="66"/>
  <c r="AF18" i="66"/>
  <c r="AF26" i="66"/>
  <c r="K30" i="66"/>
  <c r="K31" i="66"/>
  <c r="W31" i="66"/>
  <c r="O164" i="30"/>
  <c r="Q164" i="30"/>
  <c r="E52" i="56"/>
  <c r="E54" i="56"/>
  <c r="E58" i="56"/>
  <c r="D30" i="66"/>
  <c r="D31" i="66"/>
  <c r="L27" i="32"/>
  <c r="K27" i="32"/>
  <c r="E27" i="32"/>
  <c r="E110" i="32"/>
  <c r="S45" i="100"/>
  <c r="K101" i="32"/>
  <c r="J101" i="32"/>
  <c r="I29" i="100"/>
  <c r="D27" i="32"/>
  <c r="D75" i="32"/>
  <c r="G27" i="32"/>
  <c r="T63" i="100"/>
  <c r="J152" i="32"/>
  <c r="J148" i="32"/>
  <c r="J143" i="32"/>
  <c r="J176" i="32"/>
  <c r="D81" i="32"/>
  <c r="K110" i="32"/>
  <c r="F273" i="100"/>
  <c r="D273" i="100"/>
  <c r="I133" i="100"/>
  <c r="J75" i="32"/>
  <c r="I54" i="121" s="1"/>
  <c r="L273" i="100"/>
  <c r="J273" i="100"/>
  <c r="T17" i="100"/>
  <c r="T19" i="100"/>
  <c r="T18" i="100"/>
  <c r="T55" i="100"/>
  <c r="O86" i="30"/>
  <c r="Q86" i="30"/>
  <c r="O267" i="30"/>
  <c r="O271" i="30"/>
  <c r="O345" i="30"/>
  <c r="O377" i="30"/>
  <c r="O357" i="30"/>
  <c r="O326" i="30"/>
  <c r="O338" i="30"/>
  <c r="O333" i="30"/>
  <c r="O369" i="30"/>
  <c r="O361" i="30"/>
  <c r="O337" i="30"/>
  <c r="O341" i="30"/>
  <c r="O358" i="30"/>
  <c r="O325" i="30"/>
  <c r="O350" i="30"/>
  <c r="O322" i="30"/>
  <c r="O321" i="30"/>
  <c r="O370" i="30"/>
  <c r="O349" i="30"/>
  <c r="O346" i="30"/>
  <c r="O314" i="30"/>
  <c r="O342" i="30"/>
  <c r="O313" i="30"/>
  <c r="O309" i="30"/>
  <c r="O334" i="30"/>
  <c r="O317" i="30"/>
  <c r="O310" i="30"/>
  <c r="O362" i="30"/>
  <c r="O318" i="30"/>
  <c r="O330" i="30"/>
  <c r="O378" i="30"/>
  <c r="O329" i="30"/>
  <c r="E103" i="56"/>
  <c r="E104" i="56" s="1"/>
  <c r="F103" i="56"/>
  <c r="E31" i="39" s="1"/>
  <c r="E39" i="39" s="1"/>
  <c r="C45" i="39"/>
  <c r="D39" i="39"/>
  <c r="C96" i="1"/>
  <c r="C88" i="1"/>
  <c r="F7" i="30"/>
  <c r="F113" i="121" s="1"/>
  <c r="J80" i="32"/>
  <c r="J81" i="32" s="1"/>
  <c r="I55" i="121" s="1"/>
  <c r="C47" i="39"/>
  <c r="D102" i="118"/>
  <c r="C46" i="39"/>
  <c r="I134" i="100"/>
  <c r="T45" i="100"/>
  <c r="E273" i="100"/>
  <c r="K273" i="100"/>
  <c r="E274" i="100"/>
  <c r="E275" i="100"/>
  <c r="D274" i="100"/>
  <c r="D275" i="100"/>
  <c r="D103" i="32"/>
  <c r="D104" i="32"/>
  <c r="E272" i="100"/>
  <c r="E276" i="100"/>
  <c r="D272" i="100"/>
  <c r="D276" i="100"/>
  <c r="G103" i="107" l="1"/>
  <c r="G6" i="107" s="1"/>
  <c r="E99" i="1"/>
  <c r="E105" i="56"/>
  <c r="E97" i="1" s="1"/>
  <c r="D104" i="56"/>
  <c r="D79" i="56" s="1"/>
  <c r="D80" i="56" s="1"/>
  <c r="J9" i="112"/>
  <c r="J8" i="112"/>
  <c r="E79" i="56"/>
  <c r="E80" i="56" s="1"/>
  <c r="E121" i="118"/>
  <c r="E123" i="118" s="1"/>
  <c r="E35" i="121" s="1"/>
  <c r="H19" i="121"/>
  <c r="D81" i="56" l="1"/>
  <c r="D59" i="56" s="1"/>
  <c r="D64" i="56" s="1"/>
  <c r="E81" i="56"/>
  <c r="E59" i="56" s="1"/>
  <c r="D105" i="56"/>
  <c r="D97" i="1" s="1"/>
  <c r="D99" i="1"/>
  <c r="D89" i="1" l="1"/>
  <c r="D63" i="56"/>
  <c r="D91" i="1" s="1"/>
  <c r="J102" i="32"/>
  <c r="E64" i="56"/>
  <c r="E82" i="56"/>
  <c r="E92" i="1" s="1"/>
  <c r="E94" i="1"/>
  <c r="D94" i="1"/>
  <c r="D82" i="56"/>
  <c r="D92" i="1" s="1"/>
  <c r="J274" i="100" l="1"/>
  <c r="J275" i="100" s="1"/>
  <c r="K274" i="100"/>
  <c r="K275" i="100" s="1"/>
  <c r="J103" i="32"/>
  <c r="E63" i="56"/>
  <c r="E91" i="1" s="1"/>
  <c r="E89" i="1"/>
  <c r="D96" i="1"/>
  <c r="D45" i="39"/>
  <c r="D88" i="1"/>
  <c r="D47" i="39" s="1"/>
  <c r="S179" i="114" l="1"/>
  <c r="S163" i="114"/>
  <c r="S147" i="114"/>
  <c r="S178" i="114"/>
  <c r="S162" i="114"/>
  <c r="S146" i="114"/>
  <c r="S177" i="114"/>
  <c r="S176" i="114"/>
  <c r="D46" i="39"/>
  <c r="S175" i="114"/>
  <c r="S159" i="114"/>
  <c r="S143" i="114"/>
  <c r="S174" i="114"/>
  <c r="S158" i="114"/>
  <c r="S142" i="114"/>
  <c r="S173" i="114"/>
  <c r="S157" i="114"/>
  <c r="S141" i="114"/>
  <c r="S172" i="114"/>
  <c r="S156" i="114"/>
  <c r="S152" i="114"/>
  <c r="S169" i="114"/>
  <c r="S184" i="114"/>
  <c r="S148" i="114"/>
  <c r="S167" i="114"/>
  <c r="S182" i="114"/>
  <c r="S150" i="114"/>
  <c r="S149" i="114"/>
  <c r="S164" i="114"/>
  <c r="S160" i="114"/>
  <c r="S187" i="114"/>
  <c r="S171" i="114"/>
  <c r="S155" i="114"/>
  <c r="S186" i="114"/>
  <c r="S170" i="114"/>
  <c r="S154" i="114"/>
  <c r="S138" i="114"/>
  <c r="S153" i="114"/>
  <c r="S168" i="114"/>
  <c r="S144" i="114"/>
  <c r="S183" i="114"/>
  <c r="S166" i="114"/>
  <c r="S165" i="114"/>
  <c r="S180" i="114"/>
  <c r="S161" i="114"/>
  <c r="S185" i="114"/>
  <c r="S151" i="114"/>
  <c r="S181" i="114"/>
  <c r="S140" i="114"/>
  <c r="S139" i="114"/>
  <c r="S145" i="114"/>
  <c r="E45" i="39"/>
  <c r="E96" i="1"/>
  <c r="E88" i="1"/>
  <c r="E47" i="39" s="1"/>
  <c r="J100" i="32" l="1"/>
  <c r="E46" i="39"/>
  <c r="K272" i="100" l="1"/>
  <c r="K276" i="100" s="1"/>
  <c r="J272" i="100"/>
  <c r="J276" i="100" s="1"/>
  <c r="J104" i="32"/>
</calcChain>
</file>

<file path=xl/sharedStrings.xml><?xml version="1.0" encoding="utf-8"?>
<sst xmlns="http://schemas.openxmlformats.org/spreadsheetml/2006/main" count="4946" uniqueCount="2207">
  <si>
    <t>Structured products</t>
  </si>
  <si>
    <t>Other non-contractual obligations</t>
  </si>
  <si>
    <t>Additional Tier 1</t>
  </si>
  <si>
    <t>Bank type numeric</t>
  </si>
  <si>
    <t>CET1 (Basel II/III banks: before application of the transitional floor)</t>
  </si>
  <si>
    <t>Tier 1 (Basel II/III banks: before application of the transitional floor)</t>
  </si>
  <si>
    <t>Accounting</t>
  </si>
  <si>
    <t>IFRS</t>
  </si>
  <si>
    <t>US GAAP</t>
  </si>
  <si>
    <t>Other national accounting standard</t>
  </si>
  <si>
    <t>Non-financial corporates</t>
  </si>
  <si>
    <t>NSFR</t>
  </si>
  <si>
    <t>For portfolios subject to Basel I</t>
  </si>
  <si>
    <t>For standardised approach portfolios</t>
  </si>
  <si>
    <t>Check</t>
  </si>
  <si>
    <t>Reporting date</t>
  </si>
  <si>
    <t>CET1</t>
  </si>
  <si>
    <t>Tier 2</t>
  </si>
  <si>
    <t>paid in amount plus related reserves/retained earnings owned by group gross of all deductions</t>
  </si>
  <si>
    <t>paid in amount plus related reserves/retained earnings owned by third parties gross of all deductions</t>
  </si>
  <si>
    <t>Public sector entities (PSEs); of which:</t>
  </si>
  <si>
    <t>Non-financial; of which:</t>
  </si>
  <si>
    <t>Bank type (numeric)</t>
  </si>
  <si>
    <t>Other exposures (eg equity and other non-credit obligation assets); of which:</t>
  </si>
  <si>
    <t>Securitisation exposures</t>
  </si>
  <si>
    <t>Common share dividends</t>
  </si>
  <si>
    <t>Own estimates</t>
  </si>
  <si>
    <t>Repo VaR</t>
  </si>
  <si>
    <t>CCR SFT</t>
  </si>
  <si>
    <t>Total (Basel II/III banks: before application of the transitional floor)</t>
  </si>
  <si>
    <t>Total Common Equity Tier 1 capital</t>
  </si>
  <si>
    <t>Additional Tier 1 capital</t>
  </si>
  <si>
    <t>Tier 2 capital</t>
  </si>
  <si>
    <t>Tier 3 capital</t>
  </si>
  <si>
    <t>Tier 1 capital</t>
  </si>
  <si>
    <t>Total Common Equity Tier 1 capital after the regulatory adjustments above</t>
  </si>
  <si>
    <t xml:space="preserve">Total Common Equity Tier 1 capital after the regulatory adjustments above </t>
  </si>
  <si>
    <t>Total regulatory adjustments to Additional Tier 1 capital; of which</t>
  </si>
  <si>
    <t>Conversion rate (in euros/reporting currency)</t>
  </si>
  <si>
    <t>Yes/No/NA</t>
  </si>
  <si>
    <t>Tier 2 buyback or repayment (gross)</t>
  </si>
  <si>
    <t>Securitisations</t>
  </si>
  <si>
    <t>Other assets</t>
  </si>
  <si>
    <t>Reporting date (yyyy-mm-dd)</t>
  </si>
  <si>
    <t>Version</t>
  </si>
  <si>
    <t>Bank type</t>
  </si>
  <si>
    <t>RWA</t>
  </si>
  <si>
    <t>Yes</t>
  </si>
  <si>
    <t>No</t>
  </si>
  <si>
    <t>Basel I</t>
  </si>
  <si>
    <t>A) Version</t>
  </si>
  <si>
    <t>Region code</t>
  </si>
  <si>
    <t>Country code</t>
  </si>
  <si>
    <t>Bank number</t>
  </si>
  <si>
    <t>Yes/No</t>
  </si>
  <si>
    <t>Parameters</t>
  </si>
  <si>
    <t>Other Tier 1 buyback or repayment (gross)</t>
  </si>
  <si>
    <t>Accounting standard</t>
  </si>
  <si>
    <t>OpRisk</t>
  </si>
  <si>
    <t>Discretionary staff compensation/bonuses</t>
  </si>
  <si>
    <t>Use capital data</t>
  </si>
  <si>
    <t>Use leverage ratio data</t>
  </si>
  <si>
    <t>Item</t>
  </si>
  <si>
    <t>Basel III para ref</t>
  </si>
  <si>
    <t xml:space="preserve">Total group Common Equity Tier 1 capital prior to regulatory adjustments </t>
  </si>
  <si>
    <t>Regulatory adjustments to be applied to Common Equity Tier 1 due to insufficient Additional Tier 1 to cover deductions</t>
  </si>
  <si>
    <t>Externally rated exposures</t>
  </si>
  <si>
    <t>Exposure amount</t>
  </si>
  <si>
    <t>All other off balance-sheet obligations not included in the above categories</t>
  </si>
  <si>
    <t>Check: accounting ≤ gross value</t>
  </si>
  <si>
    <t>Check: notional ≥ accounting value</t>
  </si>
  <si>
    <t>Defaulted exposures under the IRB approach</t>
  </si>
  <si>
    <t>Tier 2 regulatory adjustments which have to be deducted from Additional Tier 1 capital</t>
  </si>
  <si>
    <t>Regulatory adjustments actually made to Additional Tier 1 capital</t>
  </si>
  <si>
    <t>58, 59</t>
  </si>
  <si>
    <t>Capital raised (gross)</t>
  </si>
  <si>
    <t>Total gross provisions eligible for inclusion in Tier 2 capital</t>
  </si>
  <si>
    <t>RWA impact of applying future definition of capital rules</t>
  </si>
  <si>
    <t>For IRB portfolios</t>
  </si>
  <si>
    <t>CVA capital charge (risk-weighted asset equivalent); of which:</t>
  </si>
  <si>
    <t>Total exposures; of which:</t>
  </si>
  <si>
    <t>Other retail exposures</t>
  </si>
  <si>
    <t>SME exposures</t>
  </si>
  <si>
    <t>Residential real estate exposures</t>
  </si>
  <si>
    <t>Commercial real estate</t>
  </si>
  <si>
    <t>Other corporate non-financial</t>
  </si>
  <si>
    <t>Total trading book exposures; of which:</t>
  </si>
  <si>
    <t>Total banking book exposures; of which:</t>
  </si>
  <si>
    <t>Potential future exposure
(current exposure method; assume no netting or CRM)</t>
  </si>
  <si>
    <t>Comparable to the previous period</t>
  </si>
  <si>
    <t>(A separate column should be completed for each subsidairy issuing capital to third parties)</t>
  </si>
  <si>
    <t>amount attributable to third parties</t>
  </si>
  <si>
    <t>Standardised approach</t>
  </si>
  <si>
    <t>Submission date (yyyy-mm-dd)</t>
  </si>
  <si>
    <t>Rules as at reporting date</t>
  </si>
  <si>
    <t>Income</t>
  </si>
  <si>
    <t>Profit after tax</t>
  </si>
  <si>
    <t>Profit after tax prior to the deduction of relevant (ie expensed) distributions below</t>
  </si>
  <si>
    <t>Distributions</t>
  </si>
  <si>
    <t>Other coupon/dividend payments on Tier 1 instruments</t>
  </si>
  <si>
    <t>Common stock share buybacks</t>
  </si>
  <si>
    <t>Total capital of the subsidiary held by third parties less surplus attributable to third party investors</t>
  </si>
  <si>
    <t xml:space="preserve">Prior to regulatory adjustments </t>
  </si>
  <si>
    <t>Regulatory adjustments</t>
  </si>
  <si>
    <t>C) Capital distribution data (for the six months period ending on the reporting date)</t>
  </si>
  <si>
    <t>Total Common Equity Tier 1 capital attributable to parent company common shareholders</t>
  </si>
  <si>
    <t>Counterparty credit risk exposures (not including CVA charges or charges for exposures to CCPs)</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</si>
  <si>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</si>
  <si>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</si>
  <si>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</si>
  <si>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</si>
  <si>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</si>
  <si>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t>Common Equity Tier 1 capital</t>
  </si>
  <si>
    <t>Total Common Equity Tier 1 capital of the subsidiary held by third parties less surplus attributable to third party investors</t>
  </si>
  <si>
    <t>Total Tier 1 capital</t>
  </si>
  <si>
    <t>Surplus Total Tier 1 capital of the subsidiary; of which</t>
  </si>
  <si>
    <t>Total Tier 1 capital of the subsidiary held by third parties less surplus attributable to third party investors</t>
  </si>
  <si>
    <t>Total capital</t>
  </si>
  <si>
    <t>Surplus Total capital of the subsidiary; of which</t>
  </si>
  <si>
    <t>Surplus Common Equity Tier 1 capital of the subsidiary; of which</t>
  </si>
  <si>
    <t>Amount of Common Equity Tier 1 capital held by third parties to be included in consolidated Common Equity Tier 1 capital</t>
  </si>
  <si>
    <t>Amount of Tier 1 capital held by third parties to be included in consolidated Additional Tier 1 capital</t>
  </si>
  <si>
    <t>Amount of Total capital held by third parties to be included in consolidated Tier 2 capital</t>
  </si>
  <si>
    <t>A) On-balance sheet items</t>
  </si>
  <si>
    <t>Amounts should be net of specific provisions and valuations adjustments.</t>
  </si>
  <si>
    <t xml:space="preserve">Accounting balance sheet value </t>
  </si>
  <si>
    <t>Derivatives:</t>
  </si>
  <si>
    <t>Credit derivatives (protection sold)</t>
  </si>
  <si>
    <t>Credit derivatives (protection bought)</t>
  </si>
  <si>
    <t>Financial derivatives</t>
  </si>
  <si>
    <t>Totals</t>
  </si>
  <si>
    <t>Notional amount</t>
  </si>
  <si>
    <t>B1 ) Derivatives</t>
  </si>
  <si>
    <t>B2) Off-balance sheet items</t>
  </si>
  <si>
    <t>Off-balance sheet items with a 0% CCF in the RSA; of which:</t>
  </si>
  <si>
    <t>Unconditionally cancellable credit cards commitments</t>
  </si>
  <si>
    <t>PSEs guaranteed by central government</t>
  </si>
  <si>
    <t xml:space="preserve">Other unconditionally cancellable commitments </t>
  </si>
  <si>
    <t>Off-balance sheet items with a 20% CCF in the RSA</t>
  </si>
  <si>
    <t>Total off-balance sheet items</t>
  </si>
  <si>
    <t>Accounting total assets</t>
  </si>
  <si>
    <t>Reverse out on-balance sheet netting</t>
  </si>
  <si>
    <t>Credit derivatives:</t>
  </si>
  <si>
    <t>Credit derivatives (protection sold less protection bought)</t>
  </si>
  <si>
    <t xml:space="preserve">Amount </t>
  </si>
  <si>
    <t>Total exposures</t>
  </si>
  <si>
    <t>Total exposures for the calculation of the leverage ratio</t>
  </si>
  <si>
    <t>Central banks</t>
  </si>
  <si>
    <t>Total risk-weighted assets of the subsidiary</t>
  </si>
  <si>
    <t>Other trading book exposures</t>
  </si>
  <si>
    <t>Investments in covered bonds</t>
  </si>
  <si>
    <t xml:space="preserve">Other banking book exposures; of which: </t>
  </si>
  <si>
    <t>Sovereigns; of which:</t>
  </si>
  <si>
    <t>MDBs</t>
  </si>
  <si>
    <t>Financial</t>
  </si>
  <si>
    <t>Qualifying revolving retail exposures</t>
  </si>
  <si>
    <t>Banks</t>
  </si>
  <si>
    <t>Risk-weighted assets of the consolidated group that relate to the subsidiary (ie risk-weighted assets of the subsidiary excluding intra-group transactions)</t>
  </si>
  <si>
    <t>Lower of the risk-weighted assets of the subsidiary and the contribution to consolidated risk-weighted assets</t>
  </si>
  <si>
    <t>Debt-buy back requests (incl related conduits)</t>
  </si>
  <si>
    <t>Securities financing transactions</t>
  </si>
  <si>
    <t>B) Derivatives and off-balance sheet items</t>
  </si>
  <si>
    <t>Off-balance sheet items with a 50% CCF in the RSA</t>
  </si>
  <si>
    <t>Off-balance sheet items with a 100% CCF in the RSA</t>
  </si>
  <si>
    <t>C) On- and off-balance sheet items – additional breakdown of exposures</t>
  </si>
  <si>
    <t>On-balance sheet exposures: EAD/solvency-based value</t>
  </si>
  <si>
    <t xml:space="preserve">Off-balance sheet exposures: notional x regulatory CCF </t>
  </si>
  <si>
    <t>Total on- and off-balance sheet exposures belonging to the banking book (breakdown according to the effective risk weight):</t>
  </si>
  <si>
    <t>= 0%</t>
  </si>
  <si>
    <t>&gt; 0 and ≤ 12%</t>
  </si>
  <si>
    <t>&gt; 12 and ≤ 20%</t>
  </si>
  <si>
    <t>&gt; 20 and ≤ 50%</t>
  </si>
  <si>
    <t>&gt; 50 and ≤ 75%</t>
  </si>
  <si>
    <t>&gt; 75 and ≤ 100%</t>
  </si>
  <si>
    <t>&gt; 100 and ≤ 425%</t>
  </si>
  <si>
    <t>&gt; 425 and ≤ 1250%</t>
  </si>
  <si>
    <t>D) Reconciliation (following relevant accounting standards)</t>
  </si>
  <si>
    <t>Reverse out SFT netting</t>
  </si>
  <si>
    <t>Reverse out other netting and other adjustments</t>
  </si>
  <si>
    <t>Previous quarter</t>
  </si>
  <si>
    <t>Bank group</t>
  </si>
  <si>
    <t>Unit (1, 1000, 1000000)</t>
  </si>
  <si>
    <t>Capital ratios (actual capital, rules as of the relevant date)</t>
  </si>
  <si>
    <t>Total</t>
  </si>
  <si>
    <t>1) Reporting data</t>
  </si>
  <si>
    <t>Basel I/Basel II</t>
  </si>
  <si>
    <t>Basel II</t>
  </si>
  <si>
    <t>Settlement risk</t>
  </si>
  <si>
    <t>Other Pillar 1 requirements</t>
  </si>
  <si>
    <t>Provisions included in Tier 2 capital</t>
  </si>
  <si>
    <t>BIA</t>
  </si>
  <si>
    <t>TSA</t>
  </si>
  <si>
    <t>ASA</t>
  </si>
  <si>
    <t>AMA</t>
  </si>
  <si>
    <t>CCR OTC</t>
  </si>
  <si>
    <t>CEM</t>
  </si>
  <si>
    <t>Standardised</t>
  </si>
  <si>
    <t>IMM</t>
  </si>
  <si>
    <t>Supervisory haircuts</t>
  </si>
  <si>
    <t>Bank is a single legal entity</t>
  </si>
  <si>
    <t>Bank is a subsidiary of a banking group</t>
  </si>
  <si>
    <t>Bank is a subsidiary with a non-EU parent (EU only)</t>
  </si>
  <si>
    <t>Reporting currency (ISO code)</t>
  </si>
  <si>
    <t>A) General bank data</t>
  </si>
  <si>
    <t>Leverage ratio</t>
  </si>
  <si>
    <t>Amount</t>
  </si>
  <si>
    <t>52, 53</t>
  </si>
  <si>
    <t>62–64</t>
  </si>
  <si>
    <t>55, 56</t>
  </si>
  <si>
    <t>67–68</t>
  </si>
  <si>
    <t>[%]</t>
  </si>
  <si>
    <t>Advanced CVA risk capital charge</t>
  </si>
  <si>
    <t>Standardised CVA risk capital charge</t>
  </si>
  <si>
    <t>Basel II/III standardised approach</t>
  </si>
  <si>
    <t>Basel II/III FIRB approach</t>
  </si>
  <si>
    <t>Basel II/III AIRB approach</t>
  </si>
  <si>
    <t>Weight</t>
  </si>
  <si>
    <t xml:space="preserve"> </t>
  </si>
  <si>
    <t>≥1 year</t>
  </si>
  <si>
    <t>Other sovereign exposures</t>
  </si>
  <si>
    <t>Mutual / cooperative</t>
  </si>
  <si>
    <t>Joint stock company</t>
  </si>
  <si>
    <t>Other non-joint stock company</t>
  </si>
  <si>
    <t xml:space="preserve">Total Common Equity Tier 1 capital of the subsidiary net of deductions (if the subsidiary is not a bank, as defined in footnote 23 of the rules text, zero must be entered into this cell with the common equity to be included in the Total Tier 1 cell below); </t>
  </si>
  <si>
    <t>Total Tier 1 (CET1 + AT1) of the subsidiary net of deductions</t>
  </si>
  <si>
    <t>Total capital (CET1 + AT1 + T2) of the subsidiary net of deductions</t>
  </si>
  <si>
    <t>Additional Tier 1 instruments issued by parent company of group (and any related surplus), including any compliant capital issued via SPVs as determined by paragraph 65 of Basel III</t>
  </si>
  <si>
    <t>Tier 2 capital instruments issued by parent company of group (and any related surplus), including any compliant capital issued via SPVs as determined by paragraph 65 of Basel III</t>
  </si>
  <si>
    <t>Prior to regulatory adjustments</t>
  </si>
  <si>
    <t xml:space="preserve">Non-contractual obligations, such as: </t>
  </si>
  <si>
    <t>Managed funds</t>
  </si>
  <si>
    <t>B) Current capital applying…</t>
  </si>
  <si>
    <t>Coins and banknotes</t>
  </si>
  <si>
    <t>Trade finance-related obligations (including guarantees and letters of credit)</t>
  </si>
  <si>
    <t>Guarantees and letters of credit unrelated to trade finance obligations</t>
  </si>
  <si>
    <t>Paragraph nr in standards doc</t>
  </si>
  <si>
    <t>G-SIB surcharge</t>
  </si>
  <si>
    <t>Trade exposures (including client cleared trades)</t>
  </si>
  <si>
    <t>Qualifying central counterparties; of which:</t>
  </si>
  <si>
    <t>Unconditionally revocable "uncommitted" liquidity facilities</t>
  </si>
  <si>
    <t>Unconditionally revocable "uncommitted" credit facilities</t>
  </si>
  <si>
    <t>Domestic surcharges, total capital</t>
  </si>
  <si>
    <t>Domestic surcharges, Tier 1 capital</t>
  </si>
  <si>
    <t>Domestic surcharges, CET1 capital</t>
  </si>
  <si>
    <t>Use NSFR data</t>
  </si>
  <si>
    <t>Counterparty credit risk exposure</t>
  </si>
  <si>
    <t>19−28</t>
  </si>
  <si>
    <t>Memo item: SFT exposures to QCCPs from client-cleared transactions</t>
  </si>
  <si>
    <t>36, 37</t>
  </si>
  <si>
    <t>Potential future exposure (current exposure method; apply regulatory netting)</t>
  </si>
  <si>
    <t>F) Calculation of the leverage ratio</t>
  </si>
  <si>
    <t>8, 9</t>
  </si>
  <si>
    <t>Data complete</t>
  </si>
  <si>
    <t>LR framework para ref</t>
  </si>
  <si>
    <t>Gross value (assuming no netting or CRM)</t>
  </si>
  <si>
    <t xml:space="preserve">Capped notional amount </t>
  </si>
  <si>
    <t>Capped notional amount (same reference name)</t>
  </si>
  <si>
    <t>Capped notional amount (same reference name with no maturity mismatch)</t>
  </si>
  <si>
    <t>Adjusted gross SFT assets</t>
  </si>
  <si>
    <t>A) Available stable funding</t>
  </si>
  <si>
    <t>"Stable" (as defined in the LCR) demand and/or term deposits from retail and small business customers</t>
  </si>
  <si>
    <t>"Less stable" (as defined in the LCR) demand and/or term deposits from retail and small business customers</t>
  </si>
  <si>
    <t>Unsecured funding from non-financial corporates</t>
  </si>
  <si>
    <t>Of which is an operational deposit (as defined in the LCR)</t>
  </si>
  <si>
    <t>Of which is a non-operational deposit (as defined in the LCR)</t>
  </si>
  <si>
    <t>Unsecured funding from central banks</t>
  </si>
  <si>
    <t>Unsecured funding from other legal entities (including financial corporates and financial institutions)</t>
  </si>
  <si>
    <t>Other deposits from members of an institutional network of cooperative banks</t>
  </si>
  <si>
    <t>Secured borrowings and liabilities (including secured term deposits); of which are from:</t>
  </si>
  <si>
    <t>Retail and small business customers</t>
  </si>
  <si>
    <t>Other legal entities (including financial corporates and financial institutions)</t>
  </si>
  <si>
    <t>Other liability and equity categories</t>
  </si>
  <si>
    <t>Total ASF</t>
  </si>
  <si>
    <t>B) Required stable funding</t>
  </si>
  <si>
    <t>1) On balance-sheet items</t>
  </si>
  <si>
    <t>RSF Factor btwn 6 months and 1 year</t>
  </si>
  <si>
    <t>RSF Factor ≥ 1 year</t>
  </si>
  <si>
    <t>Calculated RSF btwn 6 months and 1 year</t>
  </si>
  <si>
    <t>Calculated RSF ≥ 1 year</t>
  </si>
  <si>
    <t>Calculated Total RSF</t>
  </si>
  <si>
    <t>Total central bank reserves</t>
  </si>
  <si>
    <t>Unencumbered</t>
  </si>
  <si>
    <t>Securities held where the institution has an offsetting reverse repurchase transaction when the security on each transaction has the same unique identifier (eg ISIN number or CUSIP) and such securities are reported on the balance sheet of the reporting instutions</t>
  </si>
  <si>
    <t>2) Off balance-sheet items</t>
  </si>
  <si>
    <t>Irrevocable or conditionally revocable liquidity facilities</t>
  </si>
  <si>
    <t>Irrevocable or conditionally revocable credit facilities</t>
  </si>
  <si>
    <t>Total RSF</t>
  </si>
  <si>
    <t>C) NSFR</t>
  </si>
  <si>
    <t>Net stable funding ratio</t>
  </si>
  <si>
    <t>"Stable" (as defined in the LCR) demand and/or term deposits from retail and small business customers (as defined in the LCR)</t>
  </si>
  <si>
    <t>Statutory minimum deposits from members of an institutional network of cooperative (or otherwise named) banks</t>
  </si>
  <si>
    <t>All other liabilities and equity categories not included above</t>
  </si>
  <si>
    <t>ASF factor</t>
  </si>
  <si>
    <t>Calculated ASF</t>
  </si>
  <si>
    <t>&lt; 6 months</t>
  </si>
  <si>
    <t>≥ 1 year</t>
  </si>
  <si>
    <t>RSF factor</t>
  </si>
  <si>
    <t>Calculated RSF</t>
  </si>
  <si>
    <t xml:space="preserve">RSF 
factor </t>
  </si>
  <si>
    <t>Calculated total RSF</t>
  </si>
  <si>
    <t>Deferred tax liabilities (DTLs)</t>
  </si>
  <si>
    <t>Minority interest</t>
  </si>
  <si>
    <t>19-21, 23, 28</t>
  </si>
  <si>
    <t>Replacement cost associated with all derivatives transactions (gross of variation margin)</t>
  </si>
  <si>
    <t>25, 26</t>
  </si>
  <si>
    <t>Eligible cash variation margin offset against derivatives market values</t>
  </si>
  <si>
    <t>Exempted CCP leg of client-cleared trade exposures (replacement costs)</t>
  </si>
  <si>
    <t>33−37</t>
  </si>
  <si>
    <t>SFT agent transactions eligible for the exceptional treatment</t>
  </si>
  <si>
    <t>Accounting other assets</t>
  </si>
  <si>
    <t>Adjustments to accounting 'other assets' for the purposes of the leverage ratio</t>
  </si>
  <si>
    <t>19−22, 28</t>
  </si>
  <si>
    <t>Potential future exposure for derivatives entering the leverage ratio exposure measure</t>
  </si>
  <si>
    <t>Exempted CCP leg of client-cleared trade exposures (potential future exposure)</t>
  </si>
  <si>
    <t>E) Adjusted notional exposures for written credit derivatives</t>
  </si>
  <si>
    <t>≥ 6 months to &lt; 1 year</t>
  </si>
  <si>
    <t>Tier 1 and Tier 2 capital (Basel III 2022), before the application of capital deductions and excluding the proportion of Tier 2 instruments with residual maturity of less than one year</t>
  </si>
  <si>
    <t>Of which is non-deposit unsecured funding</t>
  </si>
  <si>
    <t>Unsecured funding from sovereigns/PSEs/MDBs/NDBs</t>
  </si>
  <si>
    <t>Sovereigns/PSEs/MDBs/NDBs</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</si>
  <si>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</si>
  <si>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</si>
  <si>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</si>
  <si>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</si>
  <si>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</si>
  <si>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</si>
  <si>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</si>
  <si>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</si>
  <si>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</si>
  <si>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Check: sum of other assets of which items ≤ other assets</t>
  </si>
  <si>
    <t>Check: unconditionally cancellable commitments should not exceed off-balance items with a 0% CCF</t>
  </si>
  <si>
    <t>Check: total equals total accounting values in panel A</t>
  </si>
  <si>
    <t>Check: total equals total gross values in panel A</t>
  </si>
  <si>
    <t>Check: credit derivatives (protection sold) should be the same as or less than that in panel B</t>
  </si>
  <si>
    <t>Check: credit derivatives (protection bought) should be the same as or less than that in panel B</t>
  </si>
  <si>
    <t>Check: credit derivatives purchased are consistently filled-in (see reporting instructions for more details)</t>
  </si>
  <si>
    <t>Other SFTs</t>
  </si>
  <si>
    <t>33-35</t>
  </si>
  <si>
    <t>29−31</t>
  </si>
  <si>
    <t>Closed from question: numerical answer</t>
  </si>
  <si>
    <t>Overall capital requirements and actual capital ratios</t>
  </si>
  <si>
    <t>General information (to be completed by all banks)</t>
  </si>
  <si>
    <t>Unit</t>
  </si>
  <si>
    <t>One</t>
  </si>
  <si>
    <t>Thousands</t>
  </si>
  <si>
    <t>Millions</t>
  </si>
  <si>
    <t>FIRB</t>
  </si>
  <si>
    <t>AIRB</t>
  </si>
  <si>
    <t>PD/LGD</t>
  </si>
  <si>
    <t>Market-based</t>
  </si>
  <si>
    <t>Credit risk equity</t>
  </si>
  <si>
    <t>Credit risk</t>
  </si>
  <si>
    <r>
      <t xml:space="preserve">PSEs </t>
    </r>
    <r>
      <rPr>
        <b/>
        <sz val="10"/>
        <rFont val="Segoe UI"/>
        <family val="2"/>
      </rPr>
      <t>not</t>
    </r>
    <r>
      <rPr>
        <sz val="10"/>
        <rFont val="Segoe UI"/>
        <family val="2"/>
      </rPr>
      <t xml:space="preserve"> guaranteed by central government but treated as a sovereign under paragraph 229 of the Basel II framework</t>
    </r>
  </si>
  <si>
    <t>Definition of capital</t>
  </si>
  <si>
    <t>A) Provisions and expected losses</t>
  </si>
  <si>
    <t>EU</t>
  </si>
  <si>
    <t>Total amount with respect to provisions to be included in Tier 2 capital</t>
  </si>
  <si>
    <t>B) Common Equity Tier 1 capital</t>
  </si>
  <si>
    <t>1) Eligible Common Equity Tier 1 capital held</t>
  </si>
  <si>
    <t>2022 national impl.</t>
  </si>
  <si>
    <r>
      <t>Paid in capital</t>
    </r>
    <r>
      <rPr>
        <sz val="10"/>
        <rFont val="Segoe UI"/>
        <family val="2"/>
      </rPr>
      <t xml:space="preserve">
This should be equal to the sum of common stock (and </t>
    </r>
    <r>
      <rPr>
        <b/>
        <sz val="10"/>
        <rFont val="Segoe UI"/>
        <family val="2"/>
      </rPr>
      <t>related</t>
    </r>
    <r>
      <rPr>
        <sz val="10"/>
        <rFont val="Segoe UI"/>
        <family val="2"/>
      </rPr>
      <t xml:space="preserve"> surplus only) and other instruments for non joint stock companies, both of which must meet the common stock critieria.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</si>
  <si>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r>
      <t>Retained earnings (</t>
    </r>
    <r>
      <rPr>
        <sz val="10"/>
        <rFont val="Segoe UI"/>
        <family val="2"/>
      </rPr>
      <t>full amount prior to the application of all regulatory adjustments)</t>
    </r>
  </si>
  <si>
    <r>
      <t>Accumulated other comprehensive income (and other reserves) (</t>
    </r>
    <r>
      <rPr>
        <sz val="10"/>
        <rFont val="Segoe UI"/>
        <family val="2"/>
      </rPr>
      <t>full amount prior to the application of all filters and deductions)</t>
    </r>
  </si>
  <si>
    <t>Total minority interest given recognition in Common Equity Tier 1 capital</t>
  </si>
  <si>
    <t>2) Regulatory adjustments to Common Equity Tier 1 capital</t>
  </si>
  <si>
    <t>Deduction for goodwill net of related tax liability</t>
  </si>
  <si>
    <t>Deduction for intangibles (excluding goodwill and mortgage servicing rights) net of related tax liability</t>
  </si>
  <si>
    <t>Deduction for deferred tax assets arising from carryforwards of unused tax losses, unused tax credits and all other (net of pro rata share of any DTLs)</t>
  </si>
  <si>
    <t>Deduction for investments in own shares (excluding amounts already derecognised under the relevant accounting standards)</t>
  </si>
  <si>
    <t>Deduction for reciprocal cross holdings of common equity</t>
  </si>
  <si>
    <t>Deduction for shortfall of provisions to expeced losses (gross of any tax adjustement)</t>
  </si>
  <si>
    <t>71–72</t>
  </si>
  <si>
    <t>Cash flow hedge reserve to be deducted from (or added to if negative) Common Equity Tier 1 capital</t>
  </si>
  <si>
    <t>Total cumulative net gains and (losses) in equity due to changes in the fair value of liabilities that are due to a change in the bank's own credit risk 
Amount to be deducted from (or added to if negative) capital (if gain report as positive; if loss report as negative)</t>
  </si>
  <si>
    <t>76–77</t>
  </si>
  <si>
    <t>Deduction for defined benefit pension fund assets</t>
  </si>
  <si>
    <t>Deduction for securitisation gain on sale (expected future margin income) as set out in paragraph 562 of the Basel II framework</t>
  </si>
  <si>
    <t>Deductions for prudent valuation</t>
  </si>
  <si>
    <t>Other CET1 deductions</t>
  </si>
  <si>
    <t>80–83</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</si>
  <si>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5 working days or less)</t>
    </r>
  </si>
  <si>
    <t>84–86</t>
  </si>
  <si>
    <t>Deduction for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</si>
  <si>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Deduction for mortgage servicing rights</t>
  </si>
  <si>
    <t>Deduction for deferred tax assets due to temporary differences (amount above 10% threshold)</t>
  </si>
  <si>
    <t>Aggregate of items subject to the 15% limit (significant investments in financial institutions, mortgage servicing rights and DTAs that arise from temporary differences)</t>
  </si>
  <si>
    <t>Total regulatory adjustments to Common Equity Tier 1 capital</t>
  </si>
  <si>
    <t>Common Equity Tier 1 capital net of regulatory adjustments</t>
  </si>
  <si>
    <t>C) Additional Tier 1 capital</t>
  </si>
  <si>
    <t>1) Eligible additional Tier 1 capital held</t>
  </si>
  <si>
    <t>2) Regulatory adjustments to additional Tier 1 capital</t>
  </si>
  <si>
    <t>Deduction for reciprocal cross holdings of Tier 2 capital</t>
  </si>
  <si>
    <t>Other deductions from additional Tier 1 capital</t>
  </si>
  <si>
    <t>Additional Tier 1 capital net of regulatory adjustments</t>
  </si>
  <si>
    <t>D) Tier 2 capital</t>
  </si>
  <si>
    <t>1) Eligible Tier 2 capital held</t>
  </si>
  <si>
    <t>Instruments that meet the Tier 2 criteria issued by subsidiaries to third parties that are given recogntion in Tier 2 capital</t>
  </si>
  <si>
    <t>Total Tier 2 capital prior to regulatory adjustments</t>
  </si>
  <si>
    <t>2) Regulatory adjustments to Tier 2 capital</t>
  </si>
  <si>
    <t>Deduction for reciprocal cross holdings of additional Tier 1 capital</t>
  </si>
  <si>
    <t>Other deductions from Tier 2 capital</t>
  </si>
  <si>
    <t>Total regulatory adjustments to Tier 2 capital; of which</t>
  </si>
  <si>
    <t>Regulatory adjustments actually made to Tier 2 capital</t>
  </si>
  <si>
    <t>Tier 2 capital net of regulatory adjustments</t>
  </si>
  <si>
    <t>2022 Basel III pure</t>
  </si>
  <si>
    <t>RWA impact pure</t>
  </si>
  <si>
    <t>Incremental RWA impact of applying 2022 Basel III pure rather than national implementation</t>
  </si>
  <si>
    <t>Basel III national impl.</t>
  </si>
  <si>
    <t>Basel III pure</t>
  </si>
  <si>
    <t>Deductions for securitisation positions which can alternatively be subject to a 1,250% risk weight</t>
  </si>
  <si>
    <t>Deductions for free deliveries which can alternatively be subject to a 1,250% risk weight</t>
  </si>
  <si>
    <t>Deductions for positions in a basket for which an institution cannot determine a risk weight under IRB and can alternatively be subject to a 1,250% risk weight</t>
  </si>
  <si>
    <t>Deductions for equity exposures under the IRB approach which can alternatively be subject to a 1,250% risk weight</t>
  </si>
  <si>
    <t>Deduction for investments in own additional Tier 1 capital (excluding amounts already derecognised under the relevant accounting standards)</t>
  </si>
  <si>
    <t>Deduction for investments in own Tier 2 capital (excluding amounts already derecognised under the relevant accounting standards)</t>
  </si>
  <si>
    <t>Other items</t>
  </si>
  <si>
    <t>RWA impact of national phase-in arrangements for CVA if any</t>
  </si>
  <si>
    <t>RWA impact of any other national phase-in arrangements</t>
  </si>
  <si>
    <t>Credit risk (including CCR and non-trading credit risk); of which:</t>
  </si>
  <si>
    <t>Market risk</t>
  </si>
  <si>
    <t>C) Total risk-weighted assets and capital ratios</t>
  </si>
  <si>
    <t>B) RWA effects from Basel III definition of capital and other national phase-in arrangements</t>
  </si>
  <si>
    <t>Data in green cells can typically be provided by national supervisors based on regulatory reporting data. However, filling in the data allows for the calculation of the capital ratios in the reporting template.</t>
  </si>
  <si>
    <t>IRB approaches</t>
  </si>
  <si>
    <t>Reverse out derivatives netting and other derivatives adjustments</t>
  </si>
  <si>
    <t>G) Alternative methods for derivative exposures</t>
  </si>
  <si>
    <t>SA-CCR without modification</t>
  </si>
  <si>
    <t>Modified 
SA-CCR</t>
  </si>
  <si>
    <t>H) Alternative currency criteria for eligible cash variation margin in derivative transactions</t>
  </si>
  <si>
    <t>Receivables for eligible cash variation margin provided in derivatives transactions</t>
  </si>
  <si>
    <t>Non-financial entities that are not systemically important</t>
  </si>
  <si>
    <t xml:space="preserve">NSFR derivative liabilities (derivative liabilities less total collateral posted as variation margin on derivative liabilities) </t>
  </si>
  <si>
    <t>Sovereigns/central banks/MDBs/BIS</t>
  </si>
  <si>
    <t>21(a)</t>
  </si>
  <si>
    <t>21(b)</t>
  </si>
  <si>
    <t>21(c), 22</t>
  </si>
  <si>
    <t>21(c), 23</t>
  </si>
  <si>
    <t>21(c), 24(a)</t>
  </si>
  <si>
    <t>21(c), 24(b), 24(d), 25(a)</t>
  </si>
  <si>
    <t>21(c), 24(c)</t>
  </si>
  <si>
    <t>25(b)</t>
  </si>
  <si>
    <t>25(d)</t>
  </si>
  <si>
    <t>21(c), 24(d), 25(a), 25(b)</t>
  </si>
  <si>
    <t>Interdependent liabilities</t>
  </si>
  <si>
    <t>Trade date payables</t>
  </si>
  <si>
    <t>Encumbered; of which:</t>
  </si>
  <si>
    <t>Loans to financial institutions, of which:</t>
  </si>
  <si>
    <t>All other secured loans to financial institutions, of which:</t>
  </si>
  <si>
    <t>Unsecured loans to financial institutions, of which:</t>
  </si>
  <si>
    <t>NSFR derivative assets (derivative assets less cash collateral received as variation margin on derivative assets)</t>
  </si>
  <si>
    <t>Required stable funding associated with initial margin posted and cash or other assets provided to contribute to the default fund of a CCP</t>
  </si>
  <si>
    <t>Items deducted from regulatory capital</t>
  </si>
  <si>
    <t>Interdependent assets</t>
  </si>
  <si>
    <t>Variation margin received, of which:</t>
  </si>
  <si>
    <t>Required stable funding associated with derivative liabilities</t>
  </si>
  <si>
    <t>Initial margin posted on bank's own positions, of which:</t>
  </si>
  <si>
    <t>Initial margin posted in the form of cash</t>
  </si>
  <si>
    <t>Initial margin posted in the form of Level 1 securities</t>
  </si>
  <si>
    <t>Cash or other assets provided to contribute to the default fund of a CCP</t>
  </si>
  <si>
    <t>36(a)</t>
  </si>
  <si>
    <t>36(b)</t>
  </si>
  <si>
    <t>31, 40(e), 43(a)</t>
  </si>
  <si>
    <t>31, 38, 40(c), 43(a), 43(c)</t>
  </si>
  <si>
    <t>31, 39(b), 40(c), 43(a), 43(c)</t>
  </si>
  <si>
    <t>31, 37, 40(b), 43(a)</t>
  </si>
  <si>
    <t>31, 39(a), 40(b), 43(a)</t>
  </si>
  <si>
    <t>31, 40(a), 40(b), 43(a)</t>
  </si>
  <si>
    <t>31, 40(d), 43(a)</t>
  </si>
  <si>
    <t>31, 40(e), 41, 43(a)</t>
  </si>
  <si>
    <t>31, 40(e), 41(a), 43(a)</t>
  </si>
  <si>
    <t>31, 41(b), 43(a)</t>
  </si>
  <si>
    <t>31, 40(e), 42(b), 43(a), FN19</t>
  </si>
  <si>
    <t>31, 42(c), 43(a)</t>
  </si>
  <si>
    <t>31, 40(e), 42(c), 43(a)</t>
  </si>
  <si>
    <t>31, 42(d), 43(a)</t>
  </si>
  <si>
    <t>43(c), FN19</t>
  </si>
  <si>
    <t>35, FN 16</t>
  </si>
  <si>
    <t>42(a)</t>
  </si>
  <si>
    <t>See FN 18</t>
  </si>
  <si>
    <t>43(c)</t>
  </si>
  <si>
    <t>36(d)</t>
  </si>
  <si>
    <t>new row</t>
  </si>
  <si>
    <t>FN10</t>
  </si>
  <si>
    <t>E) For completion only by banks with assets encumbered for exceptional central bank liquidity operations and where the supervisor and central bank have agreed to a reduced RSF factor</t>
  </si>
  <si>
    <t>31, FN15</t>
  </si>
  <si>
    <t>Encumbered for exceptional central bank liquidity operations; of which:</t>
  </si>
  <si>
    <t>Secured by Level 1 collateral and where the bank has the ability to freely rehypthecate the received collateral for the life of the loan, of which</t>
  </si>
  <si>
    <t>Unsecured, of which:</t>
  </si>
  <si>
    <t>130−145</t>
  </si>
  <si>
    <t>Replacement cost (RC)</t>
  </si>
  <si>
    <r>
      <t>146</t>
    </r>
    <r>
      <rPr>
        <sz val="10"/>
        <rFont val="Segoe UI"/>
        <family val="2"/>
      </rPr>
      <t>−</t>
    </r>
    <r>
      <rPr>
        <sz val="10"/>
        <rFont val="Segoe UI"/>
        <family val="2"/>
      </rPr>
      <t>187</t>
    </r>
  </si>
  <si>
    <t>J) Business model categorisation</t>
  </si>
  <si>
    <t>Deduction for qualifying holdings outside the financial sector which can alternatively be subject to a 1,250% risk weight</t>
  </si>
  <si>
    <t>See FN 10</t>
  </si>
  <si>
    <t>See FN 17</t>
  </si>
  <si>
    <t xml:space="preserve">Of which are required central bank reserves </t>
  </si>
  <si>
    <t>Deposits held at other banks which are members of the same cooperative network of banks and which are subject to national discretion according to FN 10</t>
  </si>
  <si>
    <t>Remaining period of encumbrance &lt; 6 months</t>
  </si>
  <si>
    <t>Encumbered, of which:</t>
  </si>
  <si>
    <t>Remaining period of encumbrance ≥ 6 months to &lt; 1 year</t>
  </si>
  <si>
    <t>Remaining period of encumbrance ≥ 1 year</t>
  </si>
  <si>
    <t>FN 10, 43(c)</t>
  </si>
  <si>
    <t>Loans to financial institutions secured by Level 1 collateral and where the bank has the ability to freely rehypthecate the received collateral for the life of the loan; of which:</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</si>
  <si>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</si>
  <si>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</si>
  <si>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</si>
  <si>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Other loans, excluding loans to financial insitutions, with a residual maturity of one year or greater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</si>
  <si>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</si>
  <si>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Performing loans (except loans to financial institutions and loans reported in above categories) with risk weights greater than 35% under the Basel II standardised approach for credit risk; of which:</t>
  </si>
  <si>
    <t>Non-HQLA exchange traded equities; of which:</t>
  </si>
  <si>
    <t>Non-HQLA securities not in default; of which:</t>
  </si>
  <si>
    <t>Of which is posted to counterparties exempted from BCBS-IOSCO margin requirements; of which:</t>
  </si>
  <si>
    <t>Total initial margin received, in the form of any collateral type, according to residual maturity of associated derivative contract(s)</t>
  </si>
  <si>
    <t>Trade date receivables</t>
  </si>
  <si>
    <t>D) For completion only by banks in jurisdictions where deposits between banks within the same cooperative network are required by law to be placed at the central organisation and are legally constrained within the cooperative bank network as minimum deposit requirements</t>
  </si>
  <si>
    <t>NSFR derivative liabilities</t>
  </si>
  <si>
    <t xml:space="preserve">Note: Include only assets that are both (a) encumbered for exceptional central bank liquidity operations, and (b) where the supervisor and central bank have agreed to a reduced RSF factor.
Values reported in this section should not be reported in panel B)1) above. </t>
  </si>
  <si>
    <t>Loans to financial institutions; of which:</t>
  </si>
  <si>
    <t>All other secured loans to financial institutions; of which:</t>
  </si>
  <si>
    <t>added paragraph reference in column C</t>
  </si>
  <si>
    <t>Changed category title, text in column J, K</t>
  </si>
  <si>
    <t>Changed category title</t>
  </si>
  <si>
    <t>changed category title</t>
  </si>
  <si>
    <t>changed category title, added paragraph reference</t>
  </si>
  <si>
    <t>changed formula</t>
  </si>
  <si>
    <t>chagned to volunatary cells</t>
  </si>
  <si>
    <t>changed to voluntary cells, changed category title, new formula in H403</t>
  </si>
  <si>
    <t>Basel III leverage ratio</t>
  </si>
  <si>
    <t>Potential future exposure:</t>
  </si>
  <si>
    <t>a. Amount of the cash initial margin that the bank passes on to an account in the name of the CCP</t>
  </si>
  <si>
    <t>i. Amount of the cash initial margin that remains on the bank’s balance sheet</t>
  </si>
  <si>
    <t>b. Amount of the cash initial margin that is segregated from the bank’s other assets</t>
  </si>
  <si>
    <t>c. Amount of the cash initial margin that is not segregated from the bank’s other assets</t>
  </si>
  <si>
    <t>a. Initial margin in the form of securities that a bank includes in its total Basel III leverage ratio exposure measure</t>
  </si>
  <si>
    <t>FN10, 21(c)</t>
  </si>
  <si>
    <t>Other deposits from members of a cooperative network of banks</t>
  </si>
  <si>
    <t>21(c), 24, 25(a)</t>
  </si>
  <si>
    <t>Added paragraph reference</t>
  </si>
  <si>
    <t>Derivative liabilities, gross of variation margin posted</t>
  </si>
  <si>
    <t>Of which are derivative liabilities where the counterparty is exempt from BCBS-IOSCO margin requirements; of which:</t>
  </si>
  <si>
    <t>19, 20, FN 6</t>
  </si>
  <si>
    <t>Initial margin received, in the form of any collateral type, from counterparties exempt from BCBS-IOSCO margin requirements; of which:</t>
  </si>
  <si>
    <t>Securities held where the institution has an offsetting reverse repurchase transaction when the security on each transaction has the same unique identifier (eg ISIN number or CUSIP) and such securities are reported on the balance sheet of the reporting instutions; of which:</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</si>
  <si>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</si>
  <si>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</si>
  <si>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</si>
  <si>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</si>
  <si>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Of which are derivative assets where the counterparty is exempt from BCBS-IOSCO margin requirements; of which:</t>
  </si>
  <si>
    <t>Cash variation margin received, meeting conditions as specified in paragraph 25 of the Basel III leverage ratio framework and disclosure requirements</t>
  </si>
  <si>
    <t>Of which is received from counterparties exempted from BCBS-IOSCO margin requirements; of which:</t>
  </si>
  <si>
    <t>Of which is received from counterparties exempted from BCBS-IOSCO margin requirements</t>
  </si>
  <si>
    <t>Other variation margin received</t>
  </si>
  <si>
    <t>Initial margin posted on bank's own behalf, in the form of any collateral type, according to residual maturity of associated derivative contract(s)</t>
  </si>
  <si>
    <t>Initial margin posted on bank’s own behalf, in the form of any collateral type, to counterparties exempt from BCBS-IOSCO margin requirements; of which:</t>
  </si>
  <si>
    <t xml:space="preserve">Securities eligible for Level 2A HQLA for the LCR, of which: </t>
  </si>
  <si>
    <t>Loans to retail and small- and medium-sized entities (SME) (excluding residential mortgages reported above) with a residual maturity of less than one year; of which:</t>
  </si>
  <si>
    <t>Holdings of Common Equity Tier 1 net of short positions subject to risk weighting treatment</t>
  </si>
  <si>
    <t>Holdings of Additional Tier 1 capital net of short positions subject to risk weighting treatment</t>
  </si>
  <si>
    <t>Holdings of Tier 2 capital net of short positions subject to risk weighting treatment</t>
  </si>
  <si>
    <t>Operational risk</t>
  </si>
  <si>
    <t>Total additional Tier 1 capital prior to regulatory adjustments</t>
  </si>
  <si>
    <t>Instruments that meet the additional Tier 1 criteria issued by subsidiaries to third parties that are given recognition in group Additional Tier 1 capital</t>
  </si>
  <si>
    <t>Other CET1 deductions to be made before the threshold deductions</t>
  </si>
  <si>
    <t>Retail exposures; of which:</t>
  </si>
  <si>
    <t>Corporate; of which:</t>
  </si>
  <si>
    <t>Check: securitisation exposures should be lower than or equal total other exposures</t>
  </si>
  <si>
    <t>Memo item: Trade finance exposures</t>
  </si>
  <si>
    <t>Basel III 2022 pure definition of capital minority interest calculation</t>
  </si>
  <si>
    <t>43(d)</t>
  </si>
  <si>
    <t>new row; Paragraph reference added</t>
  </si>
  <si>
    <t>Total initial margin posted; of which:</t>
  </si>
  <si>
    <t>718cxii</t>
  </si>
  <si>
    <r>
      <t xml:space="preserve">E) Memo item: Investments in the capital of banking, financial and insurance entities that are outside the scope of regulatory consolidation and </t>
    </r>
    <r>
      <rPr>
        <b/>
        <sz val="13"/>
        <color rgb="FFC00000"/>
        <rFont val="Segoe UI"/>
        <family val="2"/>
      </rPr>
      <t>below the threshold for deduction</t>
    </r>
  </si>
  <si>
    <t>Total initial margin received</t>
  </si>
  <si>
    <t>Of which, initial margin received in the form of cash</t>
  </si>
  <si>
    <t>Of which, initial margin received in the form of Level 1 securities</t>
  </si>
  <si>
    <t>Of which, initial margin received in the form of all other collateral</t>
  </si>
  <si>
    <t>Of which, is initial margin posted on behalf of a customer</t>
  </si>
  <si>
    <t>weight cells greyed out; INPUT CELLS MOVED</t>
  </si>
  <si>
    <t xml:space="preserve">I) Memo items related to initial margin for centrally cleared derivative transactions </t>
  </si>
  <si>
    <t>Amount (not deducted)</t>
  </si>
  <si>
    <t>RWA (for amount not deducted)</t>
  </si>
  <si>
    <t>Provide 2022 national implementation</t>
  </si>
  <si>
    <t>Provide 2022 Basel III pure</t>
  </si>
  <si>
    <t>Data to be provided in the relevant column</t>
  </si>
  <si>
    <t>Other deposits at other banks which are members of the same cooperative network of banks; of which:</t>
  </si>
  <si>
    <t>Loans to non-financial corporate clients with a residual maturity of less than one year; of which:</t>
  </si>
  <si>
    <t>Loans to central banks with a residual maturity of less than one year; of which:</t>
  </si>
  <si>
    <t xml:space="preserve">Other short-term unsecured instruments and transactions with a residual maturity of less than one year, of which: </t>
  </si>
  <si>
    <t>Derivative assets, gross of variation margin received</t>
  </si>
  <si>
    <t>Initial margin posted in the form of all other collateral</t>
  </si>
  <si>
    <t>31, 36(c), 40(c), 43(a)</t>
  </si>
  <si>
    <t>Initial margin in the form of securities that a bank receives from clients for centrally cleared derivative transactions</t>
  </si>
  <si>
    <t>Initial margin in the form of cash that a bank receives from clients for centrally cleared derivative transactions</t>
  </si>
  <si>
    <t>SA-CCR para ref</t>
  </si>
  <si>
    <t>Total on- and off-balance sheet exposures. Amounts shown should be the LR exposure measure values.</t>
  </si>
  <si>
    <t>F) Capital issued out of subsidiaries to third parties (paragraphs 62−65)</t>
  </si>
  <si>
    <t>SR-relevant</t>
  </si>
  <si>
    <t>CCPs</t>
  </si>
  <si>
    <t>B1: Q-CCP</t>
  </si>
  <si>
    <t>B2: Non-Q-CCP</t>
  </si>
  <si>
    <t>Other</t>
  </si>
  <si>
    <t>146−187</t>
  </si>
  <si>
    <t>of which: PFE of centrally cleared client trades</t>
  </si>
  <si>
    <t>Eligible cash variation margin provided in derivatives transactions of US-GAAP banks</t>
  </si>
  <si>
    <r>
      <t>146</t>
    </r>
    <r>
      <rPr>
        <sz val="10"/>
        <rFont val="Segoe UI"/>
        <family val="2"/>
      </rPr>
      <t>−</t>
    </r>
    <r>
      <rPr>
        <sz val="10"/>
        <rFont val="Segoe UI"/>
        <family val="2"/>
      </rPr>
      <t>187</t>
    </r>
    <r>
      <rPr>
        <sz val="11"/>
        <color theme="1"/>
        <rFont val="Arial"/>
        <family val="2"/>
      </rPr>
      <t/>
    </r>
  </si>
  <si>
    <t>Check: of which: PFE of centrally cleared client trades should not be greater than potential future exposure</t>
  </si>
  <si>
    <t xml:space="preserve">Check: of which: PFE of centrally cleared client trades should not be greater than potential future exposure: with maturity factor unchanged but with multiplier set to 100% </t>
  </si>
  <si>
    <t>Use sovereign exposures data</t>
  </si>
  <si>
    <t>Use operational risk data</t>
  </si>
  <si>
    <t>Year</t>
  </si>
  <si>
    <t>A) Balance sheet and other items</t>
  </si>
  <si>
    <t>Total assets</t>
  </si>
  <si>
    <t>Assets under custody</t>
  </si>
  <si>
    <t>Assets under managment and/or administration</t>
  </si>
  <si>
    <t>B) Income statement</t>
  </si>
  <si>
    <t>Gross income</t>
  </si>
  <si>
    <t>Fee and commission income</t>
  </si>
  <si>
    <t>Fee and commission expenses</t>
  </si>
  <si>
    <t>Net profit (loss) on financial operations (trading book)</t>
  </si>
  <si>
    <t>Net profit (loss) on financial operations (non-trading book)</t>
  </si>
  <si>
    <t>Other operating income</t>
  </si>
  <si>
    <t>Dividend income</t>
  </si>
  <si>
    <t>Event type</t>
  </si>
  <si>
    <t>Whole bank</t>
  </si>
  <si>
    <t>Maximum loss (in this year)</t>
  </si>
  <si>
    <t>Sum of the five largest losses (in this year)</t>
  </si>
  <si>
    <t>Up to date sum of the five largest losses</t>
  </si>
  <si>
    <t>Threshold applied in loss data collection</t>
  </si>
  <si>
    <t>Internal fraud
(ET1)</t>
  </si>
  <si>
    <t>External fraud
(ET2)</t>
  </si>
  <si>
    <t>Employment practices and workplace safety practices
(ET3)</t>
  </si>
  <si>
    <t>Clients, products &amp; business practices 
(ET4)</t>
  </si>
  <si>
    <t>Damage to physical assets 
(ET5)</t>
  </si>
  <si>
    <t>Business disruption and system failures
(ET6)</t>
  </si>
  <si>
    <t>Execution, delivery &amp; process management
(ET7)</t>
  </si>
  <si>
    <t>Approach to operational risk (Basel II/III)</t>
  </si>
  <si>
    <t>Basic Indicator Approach (BIA)</t>
  </si>
  <si>
    <t>Standardised Approach (TSA)</t>
  </si>
  <si>
    <t>Alternative Standardised Approach (ASA)</t>
  </si>
  <si>
    <t>C) Operational risk losses by event types</t>
  </si>
  <si>
    <t>Unrated exposures</t>
  </si>
  <si>
    <t>Qualitative</t>
  </si>
  <si>
    <t>Application of the trade or settlement date accounting</t>
  </si>
  <si>
    <t>Receivables</t>
  </si>
  <si>
    <t>Payables</t>
  </si>
  <si>
    <t>K) Trade vs settlement date accounting</t>
  </si>
  <si>
    <t>Settlement date accounting</t>
  </si>
  <si>
    <t>Trade vs settlement date accounting</t>
  </si>
  <si>
    <t>Trade date accounting w/o netting: amount of cash receivables and payables that are reported on the balance sheet</t>
  </si>
  <si>
    <t>Trade date accounting with netting: amount of the net cash receivables reported on the balance sheet</t>
  </si>
  <si>
    <t>Trade date accounting with netting: amount of the cash payables that has been used to net the cash receivables on the balance sheet</t>
  </si>
  <si>
    <t>Trade date accounting with netting: amount of the cash payables in excess of cash receivables that has been reported on the balance sheet</t>
  </si>
  <si>
    <t>Settlement date accounting: amount of cash associated with securities sold or purchased to be received or paid on the settlement date</t>
  </si>
  <si>
    <t>ii. Amount of the cash initial margin that is off the bank’s balance sheet but continues to
create an off-balance sheet exposure of the bank</t>
  </si>
  <si>
    <t>b. Initial margin in the form of cash that a bank includes in its total Basel III leverage ratio exposure measure</t>
  </si>
  <si>
    <t>Grossed-up assets for derivatives collateral provided</t>
  </si>
  <si>
    <t>Exempted CCP leg of client-cleared trade exposures (initial margin)</t>
  </si>
  <si>
    <t>Securities received in a SFT that are recognised as an asset</t>
  </si>
  <si>
    <t>Adjustments for SFT sales accounting transactions</t>
  </si>
  <si>
    <t>Fiduciary assets</t>
  </si>
  <si>
    <t xml:space="preserve">Initial margin that a bank includes in its total Basel III leverage ratio exposure measure </t>
  </si>
  <si>
    <t>Deposits from members of the same cooperative network of banks subject to national discretion as defined in FN 10</t>
  </si>
  <si>
    <t>Total variation margin posted</t>
  </si>
  <si>
    <t>SA-CCR</t>
  </si>
  <si>
    <t>Reported data</t>
  </si>
  <si>
    <t>Number of trading desks</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</si>
  <si>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</si>
  <si>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</si>
  <si>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</si>
  <si>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</si>
  <si>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</si>
  <si>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</si>
  <si>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</si>
  <si>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</si>
  <si>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</si>
  <si>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</si>
  <si>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</si>
  <si>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</si>
  <si>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</si>
  <si>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</si>
  <si>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</si>
  <si>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</si>
  <si>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</si>
  <si>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</si>
  <si>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</si>
  <si>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</si>
  <si>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</si>
  <si>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</si>
  <si>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</si>
  <si>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</si>
  <si>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</si>
  <si>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</si>
  <si>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</si>
  <si>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</si>
  <si>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</si>
  <si>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</si>
  <si>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</si>
  <si>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</si>
  <si>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</si>
  <si>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</si>
  <si>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</si>
  <si>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</si>
  <si>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</si>
  <si>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</si>
  <si>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</si>
  <si>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</si>
  <si>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</si>
  <si>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</si>
  <si>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</si>
  <si>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</si>
  <si>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</si>
  <si>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</si>
  <si>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</si>
  <si>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</si>
  <si>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</si>
  <si>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</si>
  <si>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</si>
  <si>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</si>
  <si>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</si>
  <si>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</si>
  <si>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</si>
  <si>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</si>
  <si>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</si>
  <si>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</si>
  <si>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</si>
  <si>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</si>
  <si>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</si>
  <si>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</si>
  <si>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</si>
  <si>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</si>
  <si>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</si>
  <si>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</si>
  <si>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</si>
  <si>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</si>
  <si>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</si>
  <si>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</si>
  <si>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</si>
  <si>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</si>
  <si>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</si>
  <si>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</si>
  <si>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</si>
  <si>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</si>
  <si>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</si>
  <si>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</si>
  <si>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</si>
  <si>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</si>
  <si>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</si>
  <si>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</si>
  <si>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</si>
  <si>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</si>
  <si>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</si>
  <si>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</si>
  <si>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</si>
  <si>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</si>
  <si>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</si>
  <si>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</si>
  <si>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</si>
  <si>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</si>
  <si>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</si>
  <si>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</si>
  <si>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</si>
  <si>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</si>
  <si>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</si>
  <si>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</si>
  <si>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</si>
  <si>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</si>
  <si>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</si>
  <si>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</si>
  <si>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</si>
  <si>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</si>
  <si>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</si>
  <si>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</si>
  <si>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</si>
  <si>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</si>
  <si>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</si>
  <si>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</si>
  <si>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</si>
  <si>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</si>
  <si>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</si>
  <si>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</si>
  <si>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</si>
  <si>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</si>
  <si>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</si>
  <si>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</si>
  <si>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</si>
  <si>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</si>
  <si>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</si>
  <si>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</si>
  <si>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</si>
  <si>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</si>
  <si>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</si>
  <si>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</si>
  <si>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</si>
  <si>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</si>
  <si>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</si>
  <si>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Yes/No/Don't know</t>
  </si>
  <si>
    <t>Don't know</t>
  </si>
  <si>
    <t>Description 
(name internally used)</t>
  </si>
  <si>
    <t>Description 
(regulatory trading desk name)</t>
  </si>
  <si>
    <t>1) 1-day 99% VaR</t>
  </si>
  <si>
    <t>A) Risk-weighted assets according to the framework in place at the reporting date</t>
  </si>
  <si>
    <t>2) 1-day 97.5% VaR</t>
  </si>
  <si>
    <t>3) 1-day 97.5% ES</t>
  </si>
  <si>
    <t>4) P values</t>
  </si>
  <si>
    <t>1) Actual P&amp;L</t>
  </si>
  <si>
    <t>A) Risk measures</t>
  </si>
  <si>
    <t>B) P&amp;L</t>
  </si>
  <si>
    <t>Portfolio</t>
  </si>
  <si>
    <t>Method for trade exposures</t>
  </si>
  <si>
    <t>Potential future exposure: with maturity factor unchanged and without collateral</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</si>
  <si>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</si>
  <si>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</si>
  <si>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</si>
  <si>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</si>
  <si>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</si>
  <si>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</si>
  <si>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</si>
  <si>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Use TB IMA data</t>
  </si>
  <si>
    <t>Reporting dates</t>
  </si>
  <si>
    <t>Approach to CCR for non-centrally cleared OTC derivatives</t>
  </si>
  <si>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</si>
  <si>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</si>
  <si>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</si>
  <si>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</si>
  <si>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</si>
  <si>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</si>
  <si>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</si>
  <si>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</si>
  <si>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</si>
  <si>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</si>
  <si>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</si>
  <si>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Unique desk ID</t>
  </si>
  <si>
    <t>Internal models permission</t>
  </si>
  <si>
    <t>Observed/best estimates</t>
  </si>
  <si>
    <t>Observed</t>
  </si>
  <si>
    <t>Best estimates</t>
  </si>
  <si>
    <t>Own estimates haircuts + comprehensive approach</t>
  </si>
  <si>
    <t>Financial and operating lease income</t>
  </si>
  <si>
    <t>Financial and operating lease expenses</t>
  </si>
  <si>
    <t>TLAC</t>
  </si>
  <si>
    <t>A) Adjustments to regulatory capital for TLAC calculation purposes</t>
  </si>
  <si>
    <t>Amortised portion of Tier 2 instruments where remaining maturity &gt; 1 year</t>
  </si>
  <si>
    <t>Regulatory capital ineligible as TLAC; of which:</t>
  </si>
  <si>
    <t>Additional Tier 1 instruments issued out of subsidiaries to third parties</t>
  </si>
  <si>
    <t>Tier 2 instruments issued out of subsidiaries to third parties</t>
  </si>
  <si>
    <t>all other</t>
  </si>
  <si>
    <t>Adjustments to regulatory capital for TLAC calculation purposes</t>
  </si>
  <si>
    <t>B) Non-regulatory capital elements of TLAC and adjustments</t>
  </si>
  <si>
    <t>External TLAC instruments issued directly by the G-SIB and subordinated to Excluded Liabilities</t>
  </si>
  <si>
    <t>External TLAC instruments issued directly by the G-SIB that are not subordinated to Excluded Liabilities but meet all other TLAC term sheet requirements</t>
  </si>
  <si>
    <t>of which: amount eligible as TLAC after application of the caps</t>
  </si>
  <si>
    <t>External TLAC instruments issued by funding vehicles prior to 1 January 2022</t>
  </si>
  <si>
    <t>Eligible ex ante commitments to recapitalise a G-SIB in resolution</t>
  </si>
  <si>
    <t>Non-regulatory capital TLAC (excluding adjustments arising from regulatory capital)</t>
  </si>
  <si>
    <t>C) Total</t>
  </si>
  <si>
    <t>Total non-regulatory capital TLAC</t>
  </si>
  <si>
    <t>Capital charge</t>
  </si>
  <si>
    <t>Internal models approach</t>
  </si>
  <si>
    <t>Non-securitisations</t>
  </si>
  <si>
    <t>Total SBA</t>
  </si>
  <si>
    <r>
      <t xml:space="preserve">Trading book: </t>
    </r>
    <r>
      <rPr>
        <b/>
        <sz val="20"/>
        <color rgb="FFAA322F"/>
        <rFont val="Segoe UI"/>
        <family val="2"/>
      </rPr>
      <t>Current</t>
    </r>
    <r>
      <rPr>
        <b/>
        <sz val="20"/>
        <rFont val="Segoe UI"/>
        <family val="2"/>
      </rPr>
      <t xml:space="preserve"> standardised approach (optional at discretion of national supervisor)</t>
    </r>
  </si>
  <si>
    <r>
      <t xml:space="preserve">This worksheet gathers data on the current capital charges under the standardised approach for the trading book. The capital charge in the summary table is the market risk capital charge for the positions where the bank is using </t>
    </r>
    <r>
      <rPr>
        <b/>
        <sz val="10"/>
        <rFont val="Segoe UI"/>
        <family val="2"/>
      </rPr>
      <t xml:space="preserve">only </t>
    </r>
    <r>
      <rPr>
        <sz val="10"/>
        <rFont val="Segoe UI"/>
        <family val="2"/>
      </rPr>
      <t>the standardised approach. This worksheet may be filled in by using regulatory reporting data as indicated by the COREP data point ID/SRS reference.</t>
    </r>
  </si>
  <si>
    <t>A) Summary</t>
  </si>
  <si>
    <t>Total general interest rate risk</t>
  </si>
  <si>
    <t>Total specific interest rate risk</t>
  </si>
  <si>
    <t>CIUs debt instruments</t>
  </si>
  <si>
    <t>Non-delta options interest rate risk</t>
  </si>
  <si>
    <t>Equity risk</t>
  </si>
  <si>
    <t>CIUs equity instruments</t>
  </si>
  <si>
    <t>Non-delta options equity instruments</t>
  </si>
  <si>
    <t>Foreign exchange risk</t>
  </si>
  <si>
    <t>Non-delta FX options</t>
  </si>
  <si>
    <t>Commodity risk</t>
  </si>
  <si>
    <t>Non-delta options commodity instruments</t>
  </si>
  <si>
    <t>Total - Current standardised approach</t>
  </si>
  <si>
    <t>B) Granular data</t>
  </si>
  <si>
    <t>1) Interest rate risk</t>
  </si>
  <si>
    <t>C18.00-001 TOTAL</t>
  </si>
  <si>
    <t>COREP Data Point ID
(EU only)</t>
  </si>
  <si>
    <t>SRS reference</t>
  </si>
  <si>
    <t>C212a</t>
  </si>
  <si>
    <t>Maturity ladder approach</t>
  </si>
  <si>
    <t>–</t>
  </si>
  <si>
    <t>Duration-based approach</t>
  </si>
  <si>
    <t>Non-securitisation debt instruments</t>
  </si>
  <si>
    <t>C214</t>
  </si>
  <si>
    <t>Securitisation instruments</t>
  </si>
  <si>
    <t>C234</t>
  </si>
  <si>
    <t>Correlation trading portfolio</t>
  </si>
  <si>
    <t>C231</t>
  </si>
  <si>
    <t>Particular approach for position risk in CIUs</t>
  </si>
  <si>
    <t>C217a</t>
  </si>
  <si>
    <t>Additional requirements for options (non-delta risks)</t>
  </si>
  <si>
    <t>C217b</t>
  </si>
  <si>
    <t>Simplified method</t>
  </si>
  <si>
    <t>Delta plus approach - additional requirements for gamma risk</t>
  </si>
  <si>
    <t>Delta plus approach - additional requirements for vega risk</t>
  </si>
  <si>
    <t>Scenario matrix approach</t>
  </si>
  <si>
    <t>2) Equity position risk</t>
  </si>
  <si>
    <t>C21.00 -001 TOTAL</t>
  </si>
  <si>
    <t>General risk</t>
  </si>
  <si>
    <t>C212b</t>
  </si>
  <si>
    <t>Specific risk</t>
  </si>
  <si>
    <t>C215</t>
  </si>
  <si>
    <t>Particular Approach for position risk in CIUs</t>
  </si>
  <si>
    <t>C217c</t>
  </si>
  <si>
    <t>C217d</t>
  </si>
  <si>
    <t>3) Foreign exchange risk</t>
  </si>
  <si>
    <t>C22.00</t>
  </si>
  <si>
    <t>Foreign Exchange Risk</t>
  </si>
  <si>
    <t>C216a</t>
  </si>
  <si>
    <t>Currencies closely correlated</t>
  </si>
  <si>
    <t>All other currencies (including CIUs treated as different currencies)</t>
  </si>
  <si>
    <t>Gold</t>
  </si>
  <si>
    <t>C216b</t>
  </si>
  <si>
    <t>4) Commodity risk</t>
  </si>
  <si>
    <t>C23.00</t>
  </si>
  <si>
    <t>C216c</t>
  </si>
  <si>
    <t>C216d</t>
  </si>
  <si>
    <t>Trading book: FRTB standardised approach (optional at discretion of national supervisor)</t>
  </si>
  <si>
    <t>This worksheet gathers data on the standardised approach for the trading book. The capital charge in the summary table would be the market risks capital charge for the positions where the bank is using only the standardised approach. The scope of the positions included should be exactly the same as the one applied in the "TB SA Current" worksheet.</t>
  </si>
  <si>
    <t>Summary table</t>
  </si>
  <si>
    <t>Risk class</t>
  </si>
  <si>
    <t>A) General interest rate risk (GIRR)</t>
  </si>
  <si>
    <t>Total GIRR</t>
  </si>
  <si>
    <t>Delta</t>
  </si>
  <si>
    <t>Medium correlations</t>
  </si>
  <si>
    <t>High correlations</t>
  </si>
  <si>
    <t>Low correlations</t>
  </si>
  <si>
    <t>Vega</t>
  </si>
  <si>
    <t>Curvature</t>
  </si>
  <si>
    <t>B) Credit spread risk (CSR): non-securitisations</t>
  </si>
  <si>
    <t>Total CSR non-securitisations</t>
  </si>
  <si>
    <t>C) Credit spread risk (CSR): Correlation trading portfolio</t>
  </si>
  <si>
    <t>Total CSR Correlation trading portfolio</t>
  </si>
  <si>
    <t>D) Credit spread risk (CSR): Securitisations (non CTP)</t>
  </si>
  <si>
    <t>Total CSR Securitisations (non CTP)</t>
  </si>
  <si>
    <t>E) Equity risk</t>
  </si>
  <si>
    <t>Total Equity risk</t>
  </si>
  <si>
    <t>F) Commodity risk</t>
  </si>
  <si>
    <t>Total Commodity risk</t>
  </si>
  <si>
    <t>G) Foreign exchange risk</t>
  </si>
  <si>
    <t>Total FX</t>
  </si>
  <si>
    <t>H) Default risk non-securitisations</t>
  </si>
  <si>
    <t>Sign conventions</t>
  </si>
  <si>
    <t>Total default risk capital charge (non-securitisations)</t>
  </si>
  <si>
    <t>I) Non-correlation trading portfolio</t>
  </si>
  <si>
    <t>Securitisations (non CTP)</t>
  </si>
  <si>
    <r>
      <t xml:space="preserve">Report </t>
    </r>
    <r>
      <rPr>
        <b/>
        <sz val="10"/>
        <rFont val="Segoe UI"/>
        <family val="2"/>
      </rPr>
      <t>only positive numbers</t>
    </r>
  </si>
  <si>
    <t>Total Default risk: Securitisations (non-CTP) capital charge</t>
  </si>
  <si>
    <t>J) Correlation trading portfolio</t>
  </si>
  <si>
    <t>Total Default risk: Correlation trading portfolio capital charge</t>
  </si>
  <si>
    <t>K) Residual risks add-on</t>
  </si>
  <si>
    <t>Global trading book</t>
  </si>
  <si>
    <t>Types of instruments</t>
  </si>
  <si>
    <t>Notional</t>
  </si>
  <si>
    <t>Instruments under paragraph 58(d) - exotic underlying</t>
  </si>
  <si>
    <t>Instruments under paragraph 58(e) - Other residual risks</t>
  </si>
  <si>
    <t>Paragraph 58(e)(i)</t>
  </si>
  <si>
    <t>Paragraph 58(e)(ii)</t>
  </si>
  <si>
    <t>Residual risks add-on</t>
  </si>
  <si>
    <t>Credit spread risk</t>
  </si>
  <si>
    <t>General interest rate risk</t>
  </si>
  <si>
    <r>
      <t>Current 10-day 99% value-at-risk (</t>
    </r>
    <r>
      <rPr>
        <b/>
        <sz val="10"/>
        <rFont val="Segoe UI"/>
        <family val="2"/>
      </rPr>
      <t>without</t>
    </r>
    <r>
      <rPr>
        <sz val="10"/>
        <color theme="1"/>
        <rFont val="Segoe UI"/>
        <family val="2"/>
      </rPr>
      <t xml:space="preserve"> applying the multiplier)</t>
    </r>
  </si>
  <si>
    <t>Check: positive VaR capital charge requires VaR which is positive but smaller than the capital charge</t>
  </si>
  <si>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</si>
  <si>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</si>
  <si>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Risks not in VaR</t>
  </si>
  <si>
    <t>Total capital charge for market risk</t>
  </si>
  <si>
    <t>SES; of which:</t>
  </si>
  <si>
    <t>Interest rate non-modellable risk factors</t>
  </si>
  <si>
    <t>Credit spread non-modellable risk factors</t>
  </si>
  <si>
    <t>Equity non-modellable risk factors</t>
  </si>
  <si>
    <t>Commodity non-modellable risk factors</t>
  </si>
  <si>
    <t>Foreign exchange non-modellable risk factors</t>
  </si>
  <si>
    <t>Default risk charge</t>
  </si>
  <si>
    <t>Gap risk</t>
  </si>
  <si>
    <t>Correlation risk</t>
  </si>
  <si>
    <t>Behavioural risk</t>
  </si>
  <si>
    <t>Risk from an exotic underlying</t>
  </si>
  <si>
    <t>B) Overall minimum capital requirements (8% RWA)</t>
  </si>
  <si>
    <t>Trading book</t>
  </si>
  <si>
    <t>2) IMA Backtesting P&amp;L</t>
  </si>
  <si>
    <t>1) Minimum capital requirements</t>
  </si>
  <si>
    <t>Leverage ratio: additional data</t>
  </si>
  <si>
    <t>A) On-balance sheet exposures, treatment of provisions/loan-loss reserves for on-balance sheet exposures and prudential valuation adjustments</t>
  </si>
  <si>
    <t>LR framework CD para ref</t>
  </si>
  <si>
    <t>Gross value</t>
  </si>
  <si>
    <t>Net value</t>
  </si>
  <si>
    <t>Exposure</t>
  </si>
  <si>
    <t>Deduction of eligible general provisions and general loan loss reserves from on-balance sheet exposures</t>
  </si>
  <si>
    <t>Deduction of eligible prudential value adjustments (PVAs)</t>
  </si>
  <si>
    <t>Cash pooling transactions</t>
  </si>
  <si>
    <t>Of which: cash pooling transactions that meet the criteria of para 17</t>
  </si>
  <si>
    <t>B) Off-balance sheet items</t>
  </si>
  <si>
    <t>Annex 13</t>
  </si>
  <si>
    <t>Annex 12</t>
  </si>
  <si>
    <t>Off-balance sheet items with a 20% CCF in the LR CD</t>
  </si>
  <si>
    <t>Annex 11</t>
  </si>
  <si>
    <t>Off-balance sheet items with a 50% CCF in the LR CD</t>
  </si>
  <si>
    <t>Annex 10</t>
  </si>
  <si>
    <t>Annex 9</t>
  </si>
  <si>
    <t>Off-balance sheet items with a 100% CCF in the LR CD including Option A for unsettled financial asset purchases</t>
  </si>
  <si>
    <t>Reported unsettled financial asset purchases as OBS items with a 100% CCF?</t>
  </si>
  <si>
    <t>Off-balance sheet items with a 100% CCF in the LR CD including Option B for unsettled financial asset purchases</t>
  </si>
  <si>
    <t>Annex 15</t>
  </si>
  <si>
    <t>Off-balance sheet securitisation exposures</t>
  </si>
  <si>
    <t>Deduction of eligible specific and general provisions from off-balance sheet items</t>
  </si>
  <si>
    <t>C) Alternative methods for derivative exposures</t>
  </si>
  <si>
    <t>Annex 2</t>
  </si>
  <si>
    <t>Replacement cost (RC) without application of FX haircuts for currency mismatch on cash variation margin</t>
  </si>
  <si>
    <t>Replacement cost (RC) with application of FX haircuts for currency mismatch on cash variation margin</t>
  </si>
  <si>
    <t>D) Adjusted notional exposures for written credit derivatives</t>
  </si>
  <si>
    <t>Of which: exempted legs associated with client-cleared trades or the provision of clearing services in a multi-level client services structure</t>
  </si>
  <si>
    <t>same reference name (non exempted)</t>
  </si>
  <si>
    <t>non-exempted: meeting all criteria of para 31</t>
  </si>
  <si>
    <t>30−35</t>
  </si>
  <si>
    <t>Check: credit derivatives are consistently filled-in (see reporting instructions for more details)</t>
  </si>
  <si>
    <t>E) Derivatives clearing services within a multi-level client structure</t>
  </si>
  <si>
    <t>Check: total ≥ amounts associated with affiliated entities</t>
  </si>
  <si>
    <t>Exempted leg of derivatives for which the bank provides clearing services within a multi-level client structure: replacement cost (RC)</t>
  </si>
  <si>
    <t>Of which: associated with entities affiliated with the bank outside the scope of regulatory consolidation for which the bank acts as a clearing member</t>
  </si>
  <si>
    <t>Exempted leg of derivatives for which the bank provides clearing services within a multi-level client structure: potential future exposure (PFE)</t>
  </si>
  <si>
    <t>Exemption applied in previous reporting for the SA-CCR or modified SA-CCR?</t>
  </si>
  <si>
    <t>F) Pending settlement transactions</t>
  </si>
  <si>
    <t>16, Option A</t>
  </si>
  <si>
    <t>Trade date accounting Option A: amount of gross cash receivables without any offsetting</t>
  </si>
  <si>
    <t>Settlement date accounting Option A: amount of gross commitments to pay for unsettled purchases</t>
  </si>
  <si>
    <t>Trade date accounting Option B: amount of gross cash receivables less offsetting specified in Option B</t>
  </si>
  <si>
    <t>Annex, 9, Option B</t>
  </si>
  <si>
    <t>Banks using settlement date accounting Option B: amount of gross commitments to pay for unsettled purchases less cash to be received for unsettled sales (ie offsetting specified in Option B)</t>
  </si>
  <si>
    <t>G) Securities financing transactions</t>
  </si>
  <si>
    <t>Adjusted gross SFT assets assuming open repos were to be measured net when all other criteria of para 37 are met</t>
  </si>
  <si>
    <t>36-42</t>
  </si>
  <si>
    <t>SFTs reported on row 15 of Basel III monitoring template in the form of open repos</t>
  </si>
  <si>
    <t>H) Additional data on the Basel III leverage ratio and risk-weighted capital requirements for types of derivatives counterparties</t>
  </si>
  <si>
    <t>Initial margin required by bank from this counterparty</t>
  </si>
  <si>
    <t>Initial margin received by bank from this counterparty, of which:</t>
  </si>
  <si>
    <t>cash</t>
  </si>
  <si>
    <t>non-cash before haircut</t>
  </si>
  <si>
    <t>non-cash after haircut</t>
  </si>
  <si>
    <t>using CEM</t>
  </si>
  <si>
    <t>using SA-CCR without an IM offset to PFE</t>
  </si>
  <si>
    <t>using SA-CCR with an IM offset to PFE</t>
  </si>
  <si>
    <t>Counterparty credit risk using SA-CCR</t>
  </si>
  <si>
    <r>
      <t>Check: gross value ≥ exposure value ≥</t>
    </r>
    <r>
      <rPr>
        <sz val="7.5"/>
        <color rgb="FFAA322F"/>
        <rFont val="Segoe UI"/>
        <family val="2"/>
      </rPr>
      <t xml:space="preserve"> </t>
    </r>
    <r>
      <rPr>
        <sz val="10"/>
        <color rgb="FFAA322F"/>
        <rFont val="Segoe UI"/>
        <family val="2"/>
      </rPr>
      <t>net value</t>
    </r>
  </si>
  <si>
    <t>Check: 'No' inclusion of unsettled financial asset purchases as OBS items under trade date accounting</t>
  </si>
  <si>
    <t>Check: Option B applied consistently in panels B and F</t>
  </si>
  <si>
    <r>
      <t xml:space="preserve">Check: total RC </t>
    </r>
    <r>
      <rPr>
        <sz val="10"/>
        <color rgb="FFAA322F"/>
        <rFont val="Arial"/>
        <family val="2"/>
      </rPr>
      <t>≥</t>
    </r>
    <r>
      <rPr>
        <sz val="10"/>
        <color rgb="FFAA322F"/>
        <rFont val="Segoe UI"/>
        <family val="2"/>
      </rPr>
      <t xml:space="preserve"> exempted leg not applied yet</t>
    </r>
  </si>
  <si>
    <t>Check: total PFE ≥ exempted leg not applied yet</t>
  </si>
  <si>
    <t>Check: exemption consistently applied</t>
  </si>
  <si>
    <r>
      <t xml:space="preserve">Check: total SFTs </t>
    </r>
    <r>
      <rPr>
        <sz val="10"/>
        <color rgb="FFAA322F"/>
        <rFont val="Arial"/>
        <family val="2"/>
      </rPr>
      <t>≥</t>
    </r>
    <r>
      <rPr>
        <sz val="10"/>
        <color rgb="FFAA322F"/>
        <rFont val="Segoe UI"/>
        <family val="2"/>
      </rPr>
      <t xml:space="preserve"> SFTs in the form of open repos</t>
    </r>
  </si>
  <si>
    <r>
      <t xml:space="preserve">Check: adjusted gross </t>
    </r>
    <r>
      <rPr>
        <sz val="10"/>
        <color rgb="FFAA322F"/>
        <rFont val="Arial"/>
        <family val="2"/>
      </rPr>
      <t>≥</t>
    </r>
    <r>
      <rPr>
        <sz val="7.5"/>
        <color rgb="FFAA322F"/>
        <rFont val="Segoe UI"/>
        <family val="2"/>
      </rPr>
      <t xml:space="preserve"> </t>
    </r>
    <r>
      <rPr>
        <sz val="10"/>
        <color rgb="FFAA322F"/>
        <rFont val="Segoe UI"/>
        <family val="2"/>
      </rPr>
      <t>adjusted gross with netting for open repos</t>
    </r>
  </si>
  <si>
    <r>
      <t xml:space="preserve">Check: gross value </t>
    </r>
    <r>
      <rPr>
        <sz val="10"/>
        <color rgb="FFAA322F"/>
        <rFont val="Arial"/>
        <family val="2"/>
      </rPr>
      <t>≥</t>
    </r>
    <r>
      <rPr>
        <sz val="7.5"/>
        <color rgb="FFAA322F"/>
        <rFont val="Segoe UI"/>
        <family val="2"/>
      </rPr>
      <t xml:space="preserve"> </t>
    </r>
    <r>
      <rPr>
        <sz val="10"/>
        <color rgb="FFAA322F"/>
        <rFont val="Segoe UI"/>
        <family val="2"/>
      </rPr>
      <t>adjusted gross</t>
    </r>
  </si>
  <si>
    <t>Use TLAC data</t>
  </si>
  <si>
    <t>Use leverage ratio additional data</t>
  </si>
  <si>
    <t>Use TB data</t>
  </si>
  <si>
    <t>Standardised measurement method</t>
  </si>
  <si>
    <t>3) Approaches to market risk</t>
  </si>
  <si>
    <t>4) Accounting information</t>
  </si>
  <si>
    <r>
      <t xml:space="preserve">a) IMA for modelled desks </t>
    </r>
    <r>
      <rPr>
        <b/>
        <sz val="10"/>
        <rFont val="Arial"/>
        <family val="2"/>
      </rPr>
      <t>–</t>
    </r>
    <r>
      <rPr>
        <b/>
        <sz val="10"/>
        <rFont val="Segoe UI"/>
        <family val="2"/>
      </rPr>
      <t xml:space="preserve"> applicable to IMA banks only</t>
    </r>
  </si>
  <si>
    <r>
      <t>Off-balance sheet items with a [50</t>
    </r>
    <r>
      <rPr>
        <sz val="10"/>
        <rFont val="Arial"/>
        <family val="2"/>
      </rPr>
      <t>–</t>
    </r>
    <r>
      <rPr>
        <sz val="10"/>
        <rFont val="Segoe UI"/>
        <family val="2"/>
      </rPr>
      <t>75]% CCF in the LR CD</t>
    </r>
  </si>
  <si>
    <t>Off-balance sheet items with a [10–20]% CCF in the LR CD</t>
  </si>
  <si>
    <r>
      <t xml:space="preserve">Check: non-cash IM received before haircut </t>
    </r>
    <r>
      <rPr>
        <sz val="10"/>
        <color rgb="FFAA322F"/>
        <rFont val="Arial"/>
        <family val="2"/>
      </rPr>
      <t>≥</t>
    </r>
    <r>
      <rPr>
        <sz val="10"/>
        <color rgb="FFAA322F"/>
        <rFont val="Segoe UI"/>
        <family val="2"/>
      </rPr>
      <t xml:space="preserve"> non-cash IM received after haircut</t>
    </r>
  </si>
  <si>
    <t>Advanced Measurement Approach (AMA)</t>
  </si>
  <si>
    <t>Current framework</t>
  </si>
  <si>
    <t>2) Hypothetical P&amp;L</t>
  </si>
  <si>
    <t>3) Risk-theoretical P&amp;L</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</si>
  <si>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</si>
  <si>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</si>
  <si>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D) Risk-weighted assets</t>
  </si>
  <si>
    <t>1) Exchange traded derivatives (ETD) – client leg of QCCP cleared derivatives</t>
  </si>
  <si>
    <t>Enforceability of netting and collateral agreements (select from list)</t>
  </si>
  <si>
    <r>
      <t xml:space="preserve">Check: LR exposure measure using SA-CCR without an IM offset to PFE </t>
    </r>
    <r>
      <rPr>
        <sz val="10"/>
        <color rgb="FFAA322F"/>
        <rFont val="Arial"/>
        <family val="2"/>
      </rPr>
      <t>≥</t>
    </r>
    <r>
      <rPr>
        <sz val="10"/>
        <color rgb="FFAA322F"/>
        <rFont val="Segoe UI"/>
        <family val="2"/>
      </rPr>
      <t xml:space="preserve"> LR exposure measure using SA-CCR with an IM offset to PFE</t>
    </r>
  </si>
  <si>
    <r>
      <t xml:space="preserve">Check: portfolio totals </t>
    </r>
    <r>
      <rPr>
        <sz val="10"/>
        <color rgb="FFAA322F"/>
        <rFont val="Arial"/>
        <family val="2"/>
      </rPr>
      <t>≥</t>
    </r>
    <r>
      <rPr>
        <sz val="10"/>
        <color rgb="FFAA322F"/>
        <rFont val="Segoe UI"/>
        <family val="2"/>
      </rPr>
      <t xml:space="preserve"> sum of values per client</t>
    </r>
  </si>
  <si>
    <r>
      <t xml:space="preserve">Check: cash IM received and reported in panel I </t>
    </r>
    <r>
      <rPr>
        <sz val="10"/>
        <color rgb="FFAA322F"/>
        <rFont val="Arial"/>
        <family val="2"/>
      </rPr>
      <t>≥</t>
    </r>
    <r>
      <rPr>
        <sz val="10"/>
        <color rgb="FFAA322F"/>
        <rFont val="Segoe UI"/>
        <family val="2"/>
      </rPr>
      <t xml:space="preserve"> cash IM received in the client leg of QCCP cleared derivatives (panel H1 + H2)</t>
    </r>
  </si>
  <si>
    <t>Check: non-cash IM received and reported in panel I ≥ non-cash IM received in the client leg of QCCP cleared derivatives (panel H1 + H2)</t>
  </si>
  <si>
    <r>
      <t xml:space="preserve">Check: LR exposure measure using CEM </t>
    </r>
    <r>
      <rPr>
        <sz val="10"/>
        <color rgb="FFAA322F"/>
        <rFont val="Arial"/>
        <family val="2"/>
      </rPr>
      <t>≥</t>
    </r>
    <r>
      <rPr>
        <sz val="10"/>
        <color rgb="FFAA322F"/>
        <rFont val="Segoe UI"/>
        <family val="2"/>
      </rPr>
      <t xml:space="preserve"> portfolio total LR exposure measure using CEM (panel H1 + H2 + H3)</t>
    </r>
  </si>
  <si>
    <t>Check: LR exposure measure using modified SA-CCR * 1.4 ≥ portfolio total LR exposure measure using SA-CCR without an IM offset to PFE (panel H1 + H2 + H3)</t>
  </si>
  <si>
    <t>Check: LR exposure measure using modified SA-CCR * 1.4 ≥ portfolio total exposure using SA-CCR without IM offset to PFE in the client leg of QCCP cleared derivatives (panel H1 + H2)</t>
  </si>
  <si>
    <t>Check: LR exposure measure using unmodified SA-CCR * 1.4 ≥ portfolio total LR exposure measure using SA-CCR with an IM offset to PFE (panel H1 + H2 + H3)</t>
  </si>
  <si>
    <t>Check: LR exposure measure using unmodified SA-CCR * 1.4 ≥ portfolio total exposure using SA-CCR with IM offset to PFE in the client leg of QCCP cleared derivatives (panel H1 + H2)</t>
  </si>
  <si>
    <t>ETD derivatives - portfolio total across all clients (client leg only)</t>
  </si>
  <si>
    <t>2) Over the counter derivatives (OTC) – client leg of QCCP cleared derivatives</t>
  </si>
  <si>
    <t>OTC derivatives - portfolio total across all clients (client leg only)</t>
  </si>
  <si>
    <t>3) Bilateral derivatives with counterparties</t>
  </si>
  <si>
    <t>I) Calculation of the leverage ratio per the consultative document</t>
  </si>
  <si>
    <t>Amount (Option A)</t>
  </si>
  <si>
    <t>Amount (Option B)</t>
  </si>
  <si>
    <t>Total exposures for the calculation of the proposed leverage ratio</t>
  </si>
  <si>
    <t>Proposed Basel III leverage ratio</t>
  </si>
  <si>
    <t>Survey</t>
  </si>
  <si>
    <t>Litigation risk</t>
  </si>
  <si>
    <t>Financial market conditions</t>
  </si>
  <si>
    <t>Debt issuance prices</t>
  </si>
  <si>
    <t>Perceived systemic risk</t>
  </si>
  <si>
    <t>Model error risk</t>
  </si>
  <si>
    <t>Stay the same</t>
  </si>
  <si>
    <t>If yes, was the change</t>
  </si>
  <si>
    <t>Increase required collateral</t>
  </si>
  <si>
    <t>Increase haircuts for securities lending transactions</t>
  </si>
  <si>
    <t>Increase lending rates</t>
  </si>
  <si>
    <t>Deny more credit requests</t>
  </si>
  <si>
    <t>Curtail lending to specific borrowers</t>
  </si>
  <si>
    <t>Complexity of the framework</t>
  </si>
  <si>
    <t>Difficulty in achieving multiple constraints simultaneously</t>
  </si>
  <si>
    <t>Uncertainty with respect to implementation and/or changes in regulation</t>
  </si>
  <si>
    <t>Effects of market discipline imposed by investors and other stakeholders</t>
  </si>
  <si>
    <t>Changes made by peers that affect your relative market dominance</t>
  </si>
  <si>
    <t>Other business lending</t>
  </si>
  <si>
    <t>Residential real estate lending</t>
  </si>
  <si>
    <t>Commercial real estate lending</t>
  </si>
  <si>
    <t>Securitisation</t>
  </si>
  <si>
    <t>Systemic risks (eg inability to dispose of assets at fair prices)</t>
  </si>
  <si>
    <t>0 basis points</t>
  </si>
  <si>
    <t>1 to 50 basis points</t>
  </si>
  <si>
    <t>51 to 100 basis points</t>
  </si>
  <si>
    <t>101 to 150 basis points</t>
  </si>
  <si>
    <t>151 to 200 basis points</t>
  </si>
  <si>
    <t>201 to 250 basis points</t>
  </si>
  <si>
    <t>251 to 300 basis points</t>
  </si>
  <si>
    <t>301 to 350 basis points</t>
  </si>
  <si>
    <t>351 to 400 basis points</t>
  </si>
  <si>
    <t>401 to 450 basis points</t>
  </si>
  <si>
    <t>451 to 500 basis points</t>
  </si>
  <si>
    <t>Greater than 501 basis points</t>
  </si>
  <si>
    <t>Survey question 5</t>
  </si>
  <si>
    <t>Survey question 7</t>
  </si>
  <si>
    <t>Other (provide brief text below)</t>
  </si>
  <si>
    <t>0 percent</t>
  </si>
  <si>
    <t>1 to 5 percent</t>
  </si>
  <si>
    <t>6 to 10 percent</t>
  </si>
  <si>
    <t>11 to 20 percent</t>
  </si>
  <si>
    <t>21 to 30 percent</t>
  </si>
  <si>
    <t>31 to 40 percent</t>
  </si>
  <si>
    <t>41 to 50 percent</t>
  </si>
  <si>
    <t>51 to 60 percent</t>
  </si>
  <si>
    <t>61 to 70 percent</t>
  </si>
  <si>
    <t>Higher</t>
  </si>
  <si>
    <t>Not at all</t>
  </si>
  <si>
    <t>To a considerable extent</t>
  </si>
  <si>
    <t>To some extent</t>
  </si>
  <si>
    <t>To a minimal extent</t>
  </si>
  <si>
    <t>At the consolidated entity</t>
  </si>
  <si>
    <t>At specific entities</t>
  </si>
  <si>
    <t>By business lines (provide your most important business line below)</t>
  </si>
  <si>
    <t>By products (provide your most important product below)</t>
  </si>
  <si>
    <t>By risk metrics (provide your most important risk metric below)</t>
  </si>
  <si>
    <t xml:space="preserve">With respect to the overall consolidated balance sheet </t>
  </si>
  <si>
    <t>With respect to specific lending types</t>
  </si>
  <si>
    <t>With respect to all lending types</t>
  </si>
  <si>
    <t>With respect to specific funding types</t>
  </si>
  <si>
    <t>With respect to all funding types</t>
  </si>
  <si>
    <t>With respect to specific business lines</t>
  </si>
  <si>
    <t>With respect to all business lines</t>
  </si>
  <si>
    <t>With respect to specific products</t>
  </si>
  <si>
    <t>With respect to all products</t>
  </si>
  <si>
    <t>With respect to specific risk metrics</t>
  </si>
  <si>
    <t>With respect to all risk metrics</t>
  </si>
  <si>
    <t>Very confident</t>
  </si>
  <si>
    <t>Somewhat confident</t>
  </si>
  <si>
    <t>Minimally confident</t>
  </si>
  <si>
    <t>Not at all confident</t>
  </si>
  <si>
    <t>Enforceability of netting and collateral agreements</t>
  </si>
  <si>
    <t>Netting</t>
  </si>
  <si>
    <t>Collateral</t>
  </si>
  <si>
    <t>Both</t>
  </si>
  <si>
    <t>Neither</t>
  </si>
  <si>
    <t>funded</t>
  </si>
  <si>
    <t>unfunded</t>
  </si>
  <si>
    <t>Default fund exposures; of which:</t>
  </si>
  <si>
    <r>
      <t xml:space="preserve">Total risk-weighted assets </t>
    </r>
    <r>
      <rPr>
        <b/>
        <sz val="10"/>
        <rFont val="Segoe UI"/>
        <family val="2"/>
      </rPr>
      <t>after</t>
    </r>
    <r>
      <rPr>
        <sz val="10"/>
        <rFont val="Segoe UI"/>
        <family val="2"/>
      </rPr>
      <t xml:space="preserve"> application of floors </t>
    </r>
    <r>
      <rPr>
        <b/>
        <sz val="10"/>
        <rFont val="Segoe UI"/>
        <family val="2"/>
      </rPr>
      <t>(national implementation)</t>
    </r>
  </si>
  <si>
    <r>
      <t xml:space="preserve">Total risk-weighted assets </t>
    </r>
    <r>
      <rPr>
        <b/>
        <sz val="10"/>
        <rFont val="Segoe UI"/>
        <family val="2"/>
      </rPr>
      <t>before</t>
    </r>
    <r>
      <rPr>
        <sz val="10"/>
        <rFont val="Segoe UI"/>
        <family val="2"/>
      </rPr>
      <t xml:space="preserve"> application of the transitional floors</t>
    </r>
  </si>
  <si>
    <t>Total RWA at the reporting date before application of the transitional floors</t>
  </si>
  <si>
    <t>Data to be provided</t>
  </si>
  <si>
    <t>Use TLAC holdings data</t>
  </si>
  <si>
    <t xml:space="preserve">Deduction for investments in own other TLAC liabilities (excluding amounts already derecognised under the relevant accounting standards) </t>
  </si>
  <si>
    <t>TLAC holdings</t>
  </si>
  <si>
    <t>Deduction for reciprocal cross holdings of other TLAC liabilities</t>
  </si>
  <si>
    <t>80, 80c-83</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</si>
  <si>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5 working days or less and excluding amounts previously designated under paragraph 80a)</t>
  </si>
  <si>
    <t>80a-80b</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</si>
  <si>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paragraph 80a</t>
  </si>
  <si>
    <t>84-86</t>
  </si>
  <si>
    <t>Deduction for significant investments in the other TLAC liabilities of banking, financial and insurance entities that are outside the scope of regulatory consolidation (ie where the bank owns more than 10% of the issued common share capital or where the entity is an affliate), excluding amounts held for underwriting purposes only if held for 5 working days or less</t>
  </si>
  <si>
    <t>Holdings of other TLAC liabilities subject to risk weighting treatment</t>
  </si>
  <si>
    <t>Increased liquidity needs related to downgrade triggers in derivatives and other financing transactions</t>
  </si>
  <si>
    <t>5 notches</t>
  </si>
  <si>
    <t>4 notches</t>
  </si>
  <si>
    <t>3 notches</t>
  </si>
  <si>
    <t>2 notches</t>
  </si>
  <si>
    <t>Up to 1 notch downgrade</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</si>
  <si>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</si>
  <si>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</si>
  <si>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</si>
  <si>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</si>
  <si>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</si>
  <si>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</si>
  <si>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</si>
  <si>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</si>
  <si>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</si>
  <si>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</si>
  <si>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</si>
  <si>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</si>
  <si>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</si>
  <si>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</si>
  <si>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</si>
  <si>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</si>
  <si>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</si>
  <si>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</si>
  <si>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</si>
  <si>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</si>
  <si>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</si>
  <si>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</si>
  <si>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</si>
  <si>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</si>
  <si>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Variation margin posted, of which:</t>
  </si>
  <si>
    <t>Commodities</t>
  </si>
  <si>
    <t>Equity</t>
  </si>
  <si>
    <t>Credit</t>
  </si>
  <si>
    <t>Forex</t>
  </si>
  <si>
    <t>B) Modified PFE add-ons calculated from single netting sets</t>
  </si>
  <si>
    <t>Negative</t>
  </si>
  <si>
    <t>Positive</t>
  </si>
  <si>
    <t>Netting sets
(NS)</t>
  </si>
  <si>
    <t>A) Breakdown of gross derivative assets and liabilities, margin posted and received and SA-CCR modified PFE add-on</t>
  </si>
  <si>
    <r>
      <rPr>
        <vertAlign val="superscript"/>
        <sz val="10"/>
        <color theme="1"/>
        <rFont val="Segoe UI"/>
        <family val="2"/>
      </rPr>
      <t>1</t>
    </r>
    <r>
      <rPr>
        <sz val="10"/>
        <color theme="1"/>
        <rFont val="Segoe UI"/>
        <family val="2"/>
      </rPr>
      <t xml:space="preserve"> For all netting sets, the PFE multiplier should be set at 1. For all margined netting set, the maturity factor for unmargined transactions provided in the SA-CCR document (see paragraphs 154, 155 and 164) should be applied </t>
    </r>
  </si>
  <si>
    <t>of which: interest-earning assets (including lease assets)</t>
  </si>
  <si>
    <t>of which: fixed assets</t>
  </si>
  <si>
    <r>
      <t xml:space="preserve">Interest income </t>
    </r>
    <r>
      <rPr>
        <sz val="10"/>
        <color rgb="FFAA322F"/>
        <rFont val="Segoe UI"/>
        <family val="2"/>
      </rPr>
      <t>(except for financial and operational lease)</t>
    </r>
  </si>
  <si>
    <r>
      <t xml:space="preserve">Interest expenses </t>
    </r>
    <r>
      <rPr>
        <sz val="10"/>
        <color rgb="FFAA322F"/>
        <rFont val="Segoe UI"/>
        <family val="2"/>
      </rPr>
      <t>(except for financial and operating lease)</t>
    </r>
  </si>
  <si>
    <r>
      <t xml:space="preserve">Other operating expenses </t>
    </r>
    <r>
      <rPr>
        <sz val="10"/>
        <color rgb="FFC00000"/>
        <rFont val="Segoe UI"/>
        <family val="2"/>
      </rPr>
      <t>(except for financial and operational lease)</t>
    </r>
  </si>
  <si>
    <r>
      <t xml:space="preserve">Other </t>
    </r>
    <r>
      <rPr>
        <sz val="10"/>
        <color rgb="FFAA322F"/>
        <rFont val="Segoe UI"/>
        <family val="2"/>
      </rPr>
      <t>(non-specific to any approach)</t>
    </r>
  </si>
  <si>
    <t>SBM capital charge</t>
  </si>
  <si>
    <t>IMCC</t>
  </si>
  <si>
    <t>Interest rate risk</t>
  </si>
  <si>
    <t>b) SA for modelled desks – applicable to IMA banks only</t>
  </si>
  <si>
    <t>D) Questions</t>
  </si>
  <si>
    <t>Current</t>
  </si>
  <si>
    <t>Memo Box</t>
  </si>
  <si>
    <t>of which: SA</t>
  </si>
  <si>
    <t>of which: IRB</t>
  </si>
  <si>
    <t>Deductions (for EU)</t>
  </si>
  <si>
    <t>Others (1250% RW)</t>
  </si>
  <si>
    <t>from Tier 1</t>
  </si>
  <si>
    <t>50/50 from 
Tier 1 and 
Tier 2</t>
  </si>
  <si>
    <t>Originator</t>
  </si>
  <si>
    <t>Investor</t>
  </si>
  <si>
    <t>Sponsor</t>
  </si>
  <si>
    <t>Simple approach for financial collateral</t>
  </si>
  <si>
    <t>Comprehensive approach for financial collateral</t>
  </si>
  <si>
    <t>if yes: own estimates of haircuts</t>
  </si>
  <si>
    <t>if yes: repo VaR</t>
  </si>
  <si>
    <t>if yes: carve-out for repo style transactions</t>
  </si>
  <si>
    <t>Current Exposure Method</t>
  </si>
  <si>
    <t>Standardised Method</t>
  </si>
  <si>
    <t>Internal Model Method</t>
  </si>
  <si>
    <t>Additional data for the NSFR</t>
  </si>
  <si>
    <t>Interest rate</t>
  </si>
  <si>
    <t>Increased liquidity needs-related market valuation changes on derivative or other transactions</t>
  </si>
  <si>
    <t>Largest</t>
  </si>
  <si>
    <t>Average</t>
  </si>
  <si>
    <t>Smallest</t>
  </si>
  <si>
    <t>Absolute net 30-day collateral flow realised during the preceding 24 months</t>
  </si>
  <si>
    <t>Use NSFR additional data</t>
  </si>
  <si>
    <t>2) Approaches to credit risk</t>
  </si>
  <si>
    <t>a) General</t>
  </si>
  <si>
    <t>b) Credit risk mitigation</t>
  </si>
  <si>
    <t>b) Counterparty credit risk</t>
  </si>
  <si>
    <t>List of regulatory trading desks</t>
  </si>
  <si>
    <t>≥ EUR 10,000</t>
  </si>
  <si>
    <t>≥ EUR 20,000</t>
  </si>
  <si>
    <t>≥ EUR 100,000</t>
  </si>
  <si>
    <t>≥ EUR 1,000,000</t>
  </si>
  <si>
    <t>≥ EUR 10,000,000</t>
  </si>
  <si>
    <t>≥ EUR 100,000,000</t>
  </si>
  <si>
    <t>of which: internal ratings-based approach (SEC-IRBA)</t>
  </si>
  <si>
    <t>of which: external ratings-based approach (SEC-ERBA)</t>
  </si>
  <si>
    <t>of which: overlapping exposures</t>
  </si>
  <si>
    <t>Sovereign exposures based on harmonised definitions</t>
  </si>
  <si>
    <t>A) Total</t>
  </si>
  <si>
    <t>Direct exposures in the banking book</t>
  </si>
  <si>
    <t>Indirect exposures
in the banking book</t>
  </si>
  <si>
    <t xml:space="preserve">Trading book exposures </t>
  </si>
  <si>
    <t>Indirect exposures
in the trading book</t>
  </si>
  <si>
    <t>Treated under SA (only)</t>
  </si>
  <si>
    <t>Treated under IRB (only)</t>
  </si>
  <si>
    <t>RWA
(current)</t>
  </si>
  <si>
    <t>prior to CCF/CRM</t>
  </si>
  <si>
    <t>after CCF/CRM</t>
  </si>
  <si>
    <t>If all exposure treated under the F-IRB</t>
  </si>
  <si>
    <t>protected by these entities</t>
  </si>
  <si>
    <t>collateralised by instruments issued by these entities</t>
  </si>
  <si>
    <t>not subject to zero DRC</t>
  </si>
  <si>
    <t>subject to zero DRC</t>
  </si>
  <si>
    <t>Central governments</t>
  </si>
  <si>
    <t>MDBs and eligible international organisations</t>
  </si>
  <si>
    <t>Other sovereign entities; of which:</t>
  </si>
  <si>
    <t>Autonomous subnational governments</t>
  </si>
  <si>
    <r>
      <rPr>
        <b/>
        <sz val="10"/>
        <rFont val="Segoe UI"/>
        <family val="2"/>
      </rPr>
      <t>With</t>
    </r>
    <r>
      <rPr>
        <sz val="10"/>
        <rFont val="Segoe UI"/>
        <family val="2"/>
      </rPr>
      <t xml:space="preserve"> support from a central government and/or an autonomous subnational government:</t>
    </r>
  </si>
  <si>
    <t xml:space="preserve">non-autonomous subnational governments </t>
  </si>
  <si>
    <t>non-commercial PSEs</t>
  </si>
  <si>
    <t xml:space="preserve">commercial PSEs </t>
  </si>
  <si>
    <r>
      <rPr>
        <b/>
        <sz val="10"/>
        <rFont val="Segoe UI"/>
        <family val="2"/>
      </rPr>
      <t>With no</t>
    </r>
    <r>
      <rPr>
        <sz val="10"/>
        <rFont val="Segoe UI"/>
        <family val="2"/>
      </rPr>
      <t xml:space="preserve"> support from a central government and/or an autonomous subnational government:</t>
    </r>
  </si>
  <si>
    <t>Total of categories 1 to 4</t>
  </si>
  <si>
    <t>B) Direct banking book exposure</t>
  </si>
  <si>
    <t>Exposure amount after CCF/CRM</t>
  </si>
  <si>
    <t>AAA to AA-</t>
  </si>
  <si>
    <t>A+ to A-</t>
  </si>
  <si>
    <t>BBB+ to BBB-</t>
  </si>
  <si>
    <t>BB+ to B-</t>
  </si>
  <si>
    <t>Below B-</t>
  </si>
  <si>
    <t>Unrated</t>
  </si>
  <si>
    <t>of which: denominated in the domestic currency of the issuer</t>
  </si>
  <si>
    <t>of which: funded in the domestic currency of the issuer</t>
  </si>
  <si>
    <t>of which: exposure where the legal entity (owner) has the same domesticity as the issuer</t>
  </si>
  <si>
    <t>of which:  exposure where the domesticity of the legal entity is different from the group</t>
  </si>
  <si>
    <t>Check: banking book portfolios at least as large as sub-portfolios</t>
  </si>
  <si>
    <t>Other sovereign entities</t>
  </si>
  <si>
    <t>C) Indirect exposure through collateral currently subject to zero haircut</t>
  </si>
  <si>
    <r>
      <t xml:space="preserve">Collateral currently subject to zero haircut in the </t>
    </r>
    <r>
      <rPr>
        <b/>
        <sz val="10"/>
        <color rgb="FFAA322F"/>
        <rFont val="Segoe UI"/>
        <family val="2"/>
      </rPr>
      <t>banking book</t>
    </r>
  </si>
  <si>
    <r>
      <t xml:space="preserve">Collateral currently subject to zero haircut in the </t>
    </r>
    <r>
      <rPr>
        <b/>
        <sz val="10"/>
        <color rgb="FFAA322F"/>
        <rFont val="Segoe UI"/>
        <family val="2"/>
      </rPr>
      <t>trading book</t>
    </r>
  </si>
  <si>
    <t>A+ to BBB-</t>
  </si>
  <si>
    <t>BB+ to BB-</t>
  </si>
  <si>
    <t>≤ 1 year</t>
  </si>
  <si>
    <t>&gt; 1 year, ≤ 5 years</t>
  </si>
  <si>
    <t>&gt; 5 years</t>
  </si>
  <si>
    <t>D) Trading book exposure</t>
  </si>
  <si>
    <t>Exposure amount not subject to zero DRC</t>
  </si>
  <si>
    <t>Exposure subject to zero DRC</t>
  </si>
  <si>
    <t>Weighted to short ratio (WtS)</t>
  </si>
  <si>
    <t>Net jump-to-default risk positions (net JTD)</t>
  </si>
  <si>
    <t xml:space="preserve">Other sovereign entities; of which: </t>
  </si>
  <si>
    <t>E) Direct banking book exposure after CCF/CRM and trading book expsoure for connected counterparties</t>
  </si>
  <si>
    <t>Jurisdiction (highest governmental level)</t>
  </si>
  <si>
    <t>Rating bucket (highest governmental level)</t>
  </si>
  <si>
    <t>Direct banking book exposure after CCF/CRM</t>
  </si>
  <si>
    <t>Trading book exposure</t>
  </si>
  <si>
    <t>Total exposure</t>
  </si>
  <si>
    <t>of which: exposure allocated to the group based on the support criteria</t>
  </si>
  <si>
    <t>Group of connected sovereign counterparties</t>
  </si>
  <si>
    <t>Exposures (post CRM post CCF post substitution and net of provisions)</t>
  </si>
  <si>
    <t>Use securitisation data</t>
  </si>
  <si>
    <t>Other TLAC adjustments</t>
  </si>
  <si>
    <t>of which: holdings designated under paragraph 80a (1)</t>
  </si>
  <si>
    <t>80a(1)</t>
  </si>
  <si>
    <t>FRTB market risk capital charge (assuming SA for the global portfolio)</t>
  </si>
  <si>
    <t>c) Other</t>
  </si>
  <si>
    <t>b) Internal models approach, of which:</t>
  </si>
  <si>
    <t>2) FRTB market risk capital charge (assuming current model approval status)</t>
  </si>
  <si>
    <r>
      <t xml:space="preserve">Residual risk for </t>
    </r>
    <r>
      <rPr>
        <b/>
        <sz val="10"/>
        <rFont val="Segoe UI"/>
        <family val="2"/>
      </rPr>
      <t>prepayment</t>
    </r>
  </si>
  <si>
    <r>
      <t xml:space="preserve">At the trading book level (inclusive of </t>
    </r>
    <r>
      <rPr>
        <b/>
        <sz val="10"/>
        <color theme="1"/>
        <rFont val="Segoe UI"/>
        <family val="2"/>
      </rPr>
      <t>full diversification effects</t>
    </r>
    <r>
      <rPr>
        <sz val="10"/>
        <color theme="1"/>
        <rFont val="Segoe UI"/>
        <family val="2"/>
      </rPr>
      <t>)</t>
    </r>
  </si>
  <si>
    <t>a) FRTB standardised approach (inclusive of securitisations); of which:</t>
  </si>
  <si>
    <t>b) FRTB internal models approach, expected shortfall (exclusive of securitsations); of which:</t>
  </si>
  <si>
    <r>
      <t xml:space="preserve">3) FRTB </t>
    </r>
    <r>
      <rPr>
        <b/>
        <sz val="13"/>
        <rFont val="Arial"/>
        <family val="2"/>
      </rPr>
      <t>–</t>
    </r>
    <r>
      <rPr>
        <b/>
        <sz val="13"/>
        <rFont val="Segoe UI"/>
        <family val="2"/>
      </rPr>
      <t xml:space="preserve"> modelled desks analysis</t>
    </r>
  </si>
  <si>
    <t>Total current market risk capital charge</t>
  </si>
  <si>
    <t>b) Non-CTP, STC</t>
  </si>
  <si>
    <t xml:space="preserve"> c) CTP</t>
  </si>
  <si>
    <t>of which: standardised approach (SEC-SA)</t>
  </si>
  <si>
    <t>Deduction for securitisation gain on sale</t>
  </si>
  <si>
    <t>for securitisation gain on sale</t>
  </si>
  <si>
    <t xml:space="preserve">Securitisation exposures currently deducted: </t>
  </si>
  <si>
    <t>Total amount of losses (gross)</t>
  </si>
  <si>
    <t xml:space="preserve">Number of gross loss events </t>
  </si>
  <si>
    <t>Total amount of gross losses</t>
  </si>
  <si>
    <t>Number of gross loss events</t>
  </si>
  <si>
    <t>Total amount of losses (accounting impact)</t>
  </si>
  <si>
    <t>Check to panel A</t>
  </si>
  <si>
    <t>Sovereign entity (highest governmental level)</t>
  </si>
  <si>
    <t xml:space="preserve">With no support from a central government or an antonomous subnational government: non-autonomous subnational governments </t>
  </si>
  <si>
    <t xml:space="preserve">With no support from a central government or an antonomous subnational government: non-commercial PSEs </t>
  </si>
  <si>
    <t xml:space="preserve">With no support from a central government or an antonomous subnational government: commercial PSEs </t>
  </si>
  <si>
    <t>Argentina</t>
  </si>
  <si>
    <t>Australia</t>
  </si>
  <si>
    <t>Belgium</t>
  </si>
  <si>
    <t>Brazil</t>
  </si>
  <si>
    <t>Canada</t>
  </si>
  <si>
    <t>Chile</t>
  </si>
  <si>
    <t>China</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</si>
  <si>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</si>
  <si>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</si>
  <si>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</si>
  <si>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</si>
  <si>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</si>
  <si>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</si>
  <si>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</si>
  <si>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</si>
  <si>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</si>
  <si>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</si>
  <si>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</si>
  <si>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</si>
  <si>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</si>
  <si>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</si>
  <si>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</si>
  <si>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</si>
  <si>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</si>
  <si>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</si>
  <si>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</si>
  <si>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</si>
  <si>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</si>
  <si>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</si>
  <si>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</si>
  <si>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of which: resecuritisation exposures</t>
  </si>
  <si>
    <t>Final standards</t>
  </si>
  <si>
    <t>Revised market risk framework definition of TB-BB boundary</t>
  </si>
  <si>
    <t>Change</t>
  </si>
  <si>
    <t>Rank</t>
  </si>
  <si>
    <t>Regulatory uncertainty</t>
  </si>
  <si>
    <t>Survey question 3</t>
  </si>
  <si>
    <t>Increase</t>
  </si>
  <si>
    <t>Decrease</t>
  </si>
  <si>
    <t>Return on equity (RoE) maximisation</t>
  </si>
  <si>
    <t>Reduce interbank lending</t>
  </si>
  <si>
    <t>Reduce trading book</t>
  </si>
  <si>
    <t>Reduce participations and/or subsidiaries</t>
  </si>
  <si>
    <t>Reduce non-financial corporate bonds</t>
  </si>
  <si>
    <t>Reduce financial corporate bonds</t>
  </si>
  <si>
    <t>Reduce sovereign bonds</t>
  </si>
  <si>
    <t>Reduce other business lending</t>
  </si>
  <si>
    <t>Reduce residential real estate lending</t>
  </si>
  <si>
    <t>Reduce commercial real estate lending</t>
  </si>
  <si>
    <r>
      <t xml:space="preserve">Reduce non-core assets </t>
    </r>
    <r>
      <rPr>
        <i/>
        <sz val="10"/>
        <rFont val="Segoe UI"/>
        <family val="2"/>
      </rPr>
      <t xml:space="preserve">(provide brief example below) </t>
    </r>
  </si>
  <si>
    <t>Reduce NPLs (eg through sales)</t>
  </si>
  <si>
    <t>Sum</t>
  </si>
  <si>
    <t>Check: Sum should equal 100%</t>
  </si>
  <si>
    <t>Interbank lending</t>
  </si>
  <si>
    <t>Non-financial corporate bonds</t>
  </si>
  <si>
    <t>Financial corporate bonds</t>
  </si>
  <si>
    <t>Sovereign bonds</t>
  </si>
  <si>
    <t>Small and medium-enterprise business lending</t>
  </si>
  <si>
    <r>
      <t xml:space="preserve">Other </t>
    </r>
    <r>
      <rPr>
        <i/>
        <sz val="10"/>
        <rFont val="Segoe UI"/>
        <family val="2"/>
      </rPr>
      <t>(provide brief text below)</t>
    </r>
  </si>
  <si>
    <t>To what extent are you making funding and lending decisions based on the probabilities you provided in question 7? If not at all, please skip to question 13</t>
  </si>
  <si>
    <t>If dynamic balance sheet optimisation decisions are based on the probabilities you provided in question 7, are such decisions implemented [check option most relevant]</t>
  </si>
  <si>
    <r>
      <t xml:space="preserve">To what extent are funding and lending decisions based on the probabilities you provided in question 7, affected by the </t>
    </r>
    <r>
      <rPr>
        <b/>
        <sz val="10"/>
        <rFont val="Segoe UI"/>
        <family val="2"/>
      </rPr>
      <t>Liquidity Coverage Ratio</t>
    </r>
    <r>
      <rPr>
        <sz val="10"/>
        <rFont val="Segoe UI"/>
        <family val="2"/>
      </rPr>
      <t>?</t>
    </r>
  </si>
  <si>
    <r>
      <t xml:space="preserve">To what extent are funding and lending decisions based on the probabilities you provided in question 7, affected by the </t>
    </r>
    <r>
      <rPr>
        <b/>
        <sz val="10"/>
        <rFont val="Segoe UI"/>
        <family val="2"/>
      </rPr>
      <t>Net Stable Funding Ratio</t>
    </r>
    <r>
      <rPr>
        <sz val="10"/>
        <rFont val="Segoe UI"/>
        <family val="2"/>
      </rPr>
      <t xml:space="preserve">? </t>
    </r>
  </si>
  <si>
    <t>Reduce operating costs</t>
  </si>
  <si>
    <r>
      <t>Reduce non-core assets</t>
    </r>
    <r>
      <rPr>
        <i/>
        <sz val="10"/>
        <rFont val="Segoe UI"/>
        <family val="2"/>
      </rPr>
      <t xml:space="preserve"> (provide brief example below)</t>
    </r>
  </si>
  <si>
    <t>Increase capital (incl retain earnings)</t>
  </si>
  <si>
    <r>
      <t>Other</t>
    </r>
    <r>
      <rPr>
        <i/>
        <sz val="10"/>
        <rFont val="Segoe UI"/>
        <family val="2"/>
      </rPr>
      <t xml:space="preserve"> (provide brief text below)</t>
    </r>
  </si>
  <si>
    <t>Reduce loans to private non-financial corporates (PNCs)</t>
  </si>
  <si>
    <t>Reduce loans to households</t>
  </si>
  <si>
    <t>Reduce committed liquidity facilities to banks and other financial institutions</t>
  </si>
  <si>
    <t>Reduce committed credit facilities to non-financial corporates</t>
  </si>
  <si>
    <t>Shorten the average maturity of assets</t>
  </si>
  <si>
    <t>Deleverage</t>
  </si>
  <si>
    <t>Increase retail deposits</t>
  </si>
  <si>
    <t>Increase long-term issuance</t>
  </si>
  <si>
    <t>Increase leverage</t>
  </si>
  <si>
    <r>
      <t>The most important</t>
    </r>
    <r>
      <rPr>
        <b/>
        <sz val="10"/>
        <rFont val="Segoe UI"/>
        <family val="2"/>
      </rPr>
      <t xml:space="preserve"> challenges associated with meeting regulatory requirements</t>
    </r>
    <r>
      <rPr>
        <sz val="10"/>
        <rFont val="Segoe UI"/>
        <family val="2"/>
      </rPr>
      <t xml:space="preserve"> are in rank order, with 1 being most important</t>
    </r>
  </si>
  <si>
    <t>Survey question 9</t>
  </si>
  <si>
    <t>Survey question 10</t>
  </si>
  <si>
    <t>Survey question 13</t>
  </si>
  <si>
    <t>An increase in the target management T1 capital buffer</t>
  </si>
  <si>
    <t>A decrease in the target management T1 capital buffer</t>
  </si>
  <si>
    <t>Survey question 17</t>
  </si>
  <si>
    <t>Exposure
above 25% 
of Tier 1 Capital</t>
  </si>
  <si>
    <t>Non-STC securitisations</t>
  </si>
  <si>
    <t>STC securitisations</t>
  </si>
  <si>
    <t>Check: trading book portfolios at least as large as sub-portfolios</t>
  </si>
  <si>
    <r>
      <t xml:space="preserve">Target management </t>
    </r>
    <r>
      <rPr>
        <b/>
        <sz val="10"/>
        <rFont val="Segoe UI"/>
        <family val="2"/>
      </rPr>
      <t>leverage</t>
    </r>
    <r>
      <rPr>
        <sz val="10"/>
        <rFont val="Segoe UI"/>
        <family val="2"/>
      </rPr>
      <t xml:space="preserve"> ratio shortfall</t>
    </r>
  </si>
  <si>
    <t>Changes in the credit cycle</t>
  </si>
  <si>
    <t>Reduce small and medium-sized enterprise business lending</t>
  </si>
  <si>
    <t>Reduce credit exposures through originating securitisations</t>
  </si>
  <si>
    <t>Trading book activities</t>
  </si>
  <si>
    <t>Reduce trading book activities</t>
  </si>
  <si>
    <t>Reduce securitisations and other fixed income securities</t>
  </si>
  <si>
    <t>Reduce small and medium-size enterprise business lending</t>
  </si>
  <si>
    <r>
      <t xml:space="preserve">Close lines of business </t>
    </r>
    <r>
      <rPr>
        <i/>
        <sz val="10"/>
        <rFont val="Segoe UI"/>
        <family val="2"/>
      </rPr>
      <t>(provide brief example below)</t>
    </r>
  </si>
  <si>
    <t>Increase holdings of high-quality liquid assets (HQLA)</t>
  </si>
  <si>
    <t>Cyclical variation in capital requirements</t>
  </si>
  <si>
    <t>Geographical differences in capital requirements</t>
  </si>
  <si>
    <t>Contracts designed under different regulatory regimes</t>
  </si>
  <si>
    <t>Competition from entities not subject to capital requirements</t>
  </si>
  <si>
    <r>
      <t xml:space="preserve">A1) Securitisation exposures </t>
    </r>
    <r>
      <rPr>
        <b/>
        <sz val="13"/>
        <rFont val="Arial"/>
        <family val="2"/>
      </rPr>
      <t>–</t>
    </r>
    <r>
      <rPr>
        <b/>
        <sz val="13"/>
        <rFont val="Segoe UI"/>
        <family val="2"/>
      </rPr>
      <t xml:space="preserve"> information on approaches</t>
    </r>
  </si>
  <si>
    <r>
      <t xml:space="preserve">B) Securitisation exposures </t>
    </r>
    <r>
      <rPr>
        <b/>
        <sz val="13"/>
        <rFont val="Arial"/>
        <family val="2"/>
      </rPr>
      <t>–</t>
    </r>
    <r>
      <rPr>
        <b/>
        <sz val="13"/>
        <rFont val="Segoe UI"/>
        <family val="2"/>
      </rPr>
      <t xml:space="preserve"> bank role</t>
    </r>
  </si>
  <si>
    <t>Exposure post-CCF and post-CRM and net of provisions; of which:</t>
  </si>
  <si>
    <t>risk-weighted 1250%</t>
  </si>
  <si>
    <t>SEC-IRBA</t>
  </si>
  <si>
    <t>IAA</t>
  </si>
  <si>
    <t>SEC-SA</t>
  </si>
  <si>
    <t>Total deductions</t>
  </si>
  <si>
    <t xml:space="preserve">SEC-ERBA
</t>
  </si>
  <si>
    <t>of which: internal assessment approach (IAA)</t>
  </si>
  <si>
    <t>of which: Others (risk-weighted 1250%)</t>
  </si>
  <si>
    <t>Exposure amounts</t>
  </si>
  <si>
    <t>Deductions</t>
  </si>
  <si>
    <t>C) National discretion items liquidity</t>
  </si>
  <si>
    <t>C) Historical series of derivative exposures</t>
  </si>
  <si>
    <r>
      <t>Modified</t>
    </r>
    <r>
      <rPr>
        <b/>
        <vertAlign val="superscript"/>
        <sz val="10"/>
        <color theme="1"/>
        <rFont val="Segoe UI"/>
        <family val="2"/>
      </rPr>
      <t>1</t>
    </r>
    <r>
      <rPr>
        <b/>
        <sz val="10"/>
        <color theme="1"/>
        <rFont val="Segoe UI"/>
        <family val="2"/>
      </rPr>
      <t xml:space="preserve"> addOns(Class)
with a single NS
</t>
    </r>
    <r>
      <rPr>
        <sz val="10"/>
        <color theme="1"/>
        <rFont val="Segoe UI"/>
        <family val="2"/>
      </rPr>
      <t>All derivatives currently included in collateralised NSs (currently fully or partially collateralised)</t>
    </r>
  </si>
  <si>
    <t>25th percentile</t>
  </si>
  <si>
    <t>Median</t>
  </si>
  <si>
    <t>75th percentile</t>
  </si>
  <si>
    <t>Standard deviation</t>
  </si>
  <si>
    <t>E) Additional data on outflows linked to derivative activities</t>
  </si>
  <si>
    <t xml:space="preserve">NS market value </t>
  </si>
  <si>
    <t>Unmargined NSs</t>
  </si>
  <si>
    <t>VM posted in the form of cash</t>
  </si>
  <si>
    <t>VM posted in the form of securities</t>
  </si>
  <si>
    <r>
      <rPr>
        <b/>
        <sz val="10"/>
        <color theme="1"/>
        <rFont val="Segoe UI"/>
        <family val="2"/>
      </rPr>
      <t xml:space="preserve">Fully margined NSs </t>
    </r>
    <r>
      <rPr>
        <sz val="10"/>
        <color theme="1"/>
        <rFont val="Segoe UI"/>
        <family val="2"/>
      </rPr>
      <t>(ie variation margin received/posted "matches" or is higher than the market value of the corresponding derivative assets/liabilities)</t>
    </r>
  </si>
  <si>
    <r>
      <rPr>
        <b/>
        <sz val="10"/>
        <color theme="1"/>
        <rFont val="Segoe UI"/>
        <family val="2"/>
      </rPr>
      <t xml:space="preserve">Partially margined NSs </t>
    </r>
    <r>
      <rPr>
        <sz val="10"/>
        <color theme="1"/>
        <rFont val="Segoe UI"/>
        <family val="2"/>
      </rPr>
      <t>(ie variation margin received/posted is lower than the market value of the corresponding derivative assets/liabilities)</t>
    </r>
  </si>
  <si>
    <r>
      <t xml:space="preserve">All other </t>
    </r>
    <r>
      <rPr>
        <b/>
        <sz val="10"/>
        <color theme="1"/>
        <rFont val="Segoe UI"/>
        <family val="2"/>
      </rPr>
      <t>cash and securities</t>
    </r>
    <r>
      <rPr>
        <sz val="10"/>
        <color theme="1"/>
        <rFont val="Segoe UI"/>
        <family val="2"/>
      </rPr>
      <t xml:space="preserve"> received</t>
    </r>
  </si>
  <si>
    <t>Meeting conditions as specified in paragraph 25 of the Basel III leverage ratio framework?</t>
  </si>
  <si>
    <t>Received in the form of cash</t>
  </si>
  <si>
    <t>Check versus NSFR (+/-) 10%</t>
  </si>
  <si>
    <t>Annualised net income from derivatives trades with this counterparty</t>
  </si>
  <si>
    <t>Counterparty type as defined for risk-based capital purposes
(top 5 counterparties within each category below by IM received, where the number of top counterparties by IM received is less than 5 remaining rows should be completed for top counterparties by the leverage exposure measure calculated using the current Basel III leverage ratio framework, as well as the median counterparty by IM received and the total for all counterparties by type)</t>
  </si>
  <si>
    <t>Leverage exposure measure (including exposures captured under paragraph 32)</t>
  </si>
  <si>
    <t>Investment fund – 1</t>
  </si>
  <si>
    <t>Investment fund – 2</t>
  </si>
  <si>
    <t>Investment fund – 3</t>
  </si>
  <si>
    <t>Investment fund – 4</t>
  </si>
  <si>
    <t>Investment fund – 5</t>
  </si>
  <si>
    <t>Investment fund – median counterparty</t>
  </si>
  <si>
    <t>Investment fund – total</t>
  </si>
  <si>
    <t>Asset manager – 1</t>
  </si>
  <si>
    <t>Asset manager – 2</t>
  </si>
  <si>
    <t>Asset manager – 3</t>
  </si>
  <si>
    <t>Asset manager – 4</t>
  </si>
  <si>
    <t>Asset manager – 5</t>
  </si>
  <si>
    <t>Asset manager – median counterparty</t>
  </si>
  <si>
    <t>Asset manager – total</t>
  </si>
  <si>
    <t>Bank – 1</t>
  </si>
  <si>
    <t>Bank – 2</t>
  </si>
  <si>
    <t>Bank – 3</t>
  </si>
  <si>
    <t>Bank – 4</t>
  </si>
  <si>
    <t>Bank – 5</t>
  </si>
  <si>
    <t>Bank – median counterparty</t>
  </si>
  <si>
    <t>Bank – total</t>
  </si>
  <si>
    <t>Corporate – 1</t>
  </si>
  <si>
    <t>Corporate – 2</t>
  </si>
  <si>
    <t>Corporate – 3</t>
  </si>
  <si>
    <t>Corporate – 4</t>
  </si>
  <si>
    <t>Corporate – 5</t>
  </si>
  <si>
    <t>Corporate – median counterparty</t>
  </si>
  <si>
    <t>Corporate – total</t>
  </si>
  <si>
    <t>Insurance – 1</t>
  </si>
  <si>
    <t>Insurance – 2</t>
  </si>
  <si>
    <t>Insurance – 3</t>
  </si>
  <si>
    <t>Insurance – 4</t>
  </si>
  <si>
    <t>Insurance – 5</t>
  </si>
  <si>
    <t>Insurance – median counterparty</t>
  </si>
  <si>
    <t>Insurance – total</t>
  </si>
  <si>
    <t>Pension fund – 1</t>
  </si>
  <si>
    <t>Pension fund – 2</t>
  </si>
  <si>
    <t>Pension fund – 3</t>
  </si>
  <si>
    <t>Pension fund – 4</t>
  </si>
  <si>
    <t>Pension fund – 5</t>
  </si>
  <si>
    <t>Pension fund – median counterparty</t>
  </si>
  <si>
    <t>Pension fund – total</t>
  </si>
  <si>
    <t>Retail (individual client or group of sub–accounts) – 1</t>
  </si>
  <si>
    <t>Retail (individual client or group of sub–accounts) – 2</t>
  </si>
  <si>
    <t>Retail (individual client or group of sub–accounts) – 3</t>
  </si>
  <si>
    <t>Retail (individual client or group of sub–accounts) – 4</t>
  </si>
  <si>
    <t>Retail (individual client or group of sub–accounts) – 5</t>
  </si>
  <si>
    <t>Retail (individual client or group of sub–accounts) – median counterparty</t>
  </si>
  <si>
    <t>Retail (individual client or group of sub–accounts) – total</t>
  </si>
  <si>
    <t>Sovereign supranational or sovereign guaranteed – 1</t>
  </si>
  <si>
    <t>Sovereign supranational or sovereign guaranteed – 2</t>
  </si>
  <si>
    <t>Sovereign supranational or sovereign guaranteed – 3</t>
  </si>
  <si>
    <t>Sovereign supranational or sovereign guaranteed – 4</t>
  </si>
  <si>
    <t>Sovereign supranational or sovereign guaranteed – 5</t>
  </si>
  <si>
    <t>Sovereign supranational or sovereign guaranteed – median counterparty</t>
  </si>
  <si>
    <t>Sovereign supranational or sovereign guaranteed – total</t>
  </si>
  <si>
    <t>Risk-weighted capital requirements 
(8% * RWA) applied</t>
  </si>
  <si>
    <t>Counterparty credit risk under current framework</t>
  </si>
  <si>
    <t>CVA under current framework</t>
  </si>
  <si>
    <t>Services (select from list)</t>
  </si>
  <si>
    <t>Pricing (select from list)</t>
  </si>
  <si>
    <t>Positions outstanding (notional amounts)</t>
  </si>
  <si>
    <t>Number of trades cleared over the quarter</t>
  </si>
  <si>
    <t>Number of counterparties with outstanding positions</t>
  </si>
  <si>
    <t>Clearing only</t>
  </si>
  <si>
    <t>Clearing and other products/services</t>
  </si>
  <si>
    <t>Internal model/advanced</t>
  </si>
  <si>
    <t>Independent of other services/products provided</t>
  </si>
  <si>
    <t>Part of a package</t>
  </si>
  <si>
    <t>Services</t>
  </si>
  <si>
    <t>Methods panel H LR additional</t>
  </si>
  <si>
    <t>Pricing</t>
  </si>
  <si>
    <t>4) Methods used for calculating risk-weighted capital requirements in the above subpanels</t>
  </si>
  <si>
    <r>
      <t xml:space="preserve">1) Current market risk capital charge </t>
    </r>
    <r>
      <rPr>
        <b/>
        <sz val="13"/>
        <rFont val="Arial"/>
        <family val="2"/>
      </rPr>
      <t>–</t>
    </r>
    <r>
      <rPr>
        <b/>
        <sz val="13"/>
        <rFont val="Segoe UI"/>
        <family val="2"/>
      </rPr>
      <t xml:space="preserve"> assuming </t>
    </r>
    <r>
      <rPr>
        <b/>
        <sz val="13"/>
        <color rgb="FFAA322F"/>
        <rFont val="Segoe UI"/>
        <family val="2"/>
      </rPr>
      <t>current</t>
    </r>
    <r>
      <rPr>
        <b/>
        <sz val="13"/>
        <rFont val="Segoe UI"/>
        <family val="2"/>
      </rPr>
      <t xml:space="preserve"> model approval status</t>
    </r>
  </si>
  <si>
    <t>SFTs</t>
  </si>
  <si>
    <t>Derivatives</t>
  </si>
  <si>
    <t>Memo item: Client clearing derivative exposures</t>
  </si>
  <si>
    <t>Memo item: Client clearing SFT exposures</t>
  </si>
  <si>
    <t>Survey questions 1 and 2</t>
  </si>
  <si>
    <t>Survey questions 8, 11, 12 and 15</t>
  </si>
  <si>
    <r>
      <t xml:space="preserve">Target management </t>
    </r>
    <r>
      <rPr>
        <b/>
        <sz val="10"/>
        <rFont val="Segoe UI"/>
        <family val="2"/>
      </rPr>
      <t>Tier 1 capital</t>
    </r>
    <r>
      <rPr>
        <sz val="10"/>
        <rFont val="Segoe UI"/>
        <family val="2"/>
      </rPr>
      <t xml:space="preserve"> shortfall</t>
    </r>
  </si>
  <si>
    <r>
      <t xml:space="preserve">Target management </t>
    </r>
    <r>
      <rPr>
        <b/>
        <sz val="10"/>
        <rFont val="Segoe UI"/>
        <family val="2"/>
      </rPr>
      <t>leverage ratio</t>
    </r>
    <r>
      <rPr>
        <sz val="10"/>
        <rFont val="Segoe UI"/>
        <family val="2"/>
      </rPr>
      <t xml:space="preserve"> shortfall and target mgmt </t>
    </r>
    <r>
      <rPr>
        <b/>
        <sz val="10"/>
        <rFont val="Segoe UI"/>
        <family val="2"/>
      </rPr>
      <t>Tier 1 capital</t>
    </r>
    <r>
      <rPr>
        <sz val="10"/>
        <rFont val="Segoe UI"/>
        <family val="2"/>
      </rPr>
      <t xml:space="preserve"> shortfall</t>
    </r>
  </si>
  <si>
    <t xml:space="preserve">To what extent did the introduction of a target leverage ratio requirement change the relative importance of your target Tier 1 capital requirement? </t>
  </si>
  <si>
    <r>
      <t>If you had a target management Tier 1 capital shortfall, would you tighten lending standards?</t>
    </r>
    <r>
      <rPr>
        <sz val="10"/>
        <color rgb="FFAA322F"/>
        <rFont val="Segoe UI"/>
        <family val="2"/>
      </rPr>
      <t xml:space="preserve"> If no, please skip to question 22.</t>
    </r>
  </si>
  <si>
    <t>If you were to tighten lending standards because you had a target management Tier 1 capital shortfall, then you would do the following in rank order [with 1 representing the most important rank]</t>
  </si>
  <si>
    <t>In questions 1 through 4, target management Tier 1 capital buffer is defined as the level of Tier 1 capital internally targeted by senior bank management above the target Tier 1 capital requirement level and possible Pillar 2 capital add-ons under normal financial market conditions. Target management Tier 1 capital surplus is defined as Max [Tier 1 capital held – target management Tier 1 buffer - target Tier 1 capital requirement ; 0]. Target management Tier 1 capital shortfall is defined as Max [Target management Tier 1 buffer + target Tier 1 capital requirement – Tier 1 capital held ; 0]. Target Tier 1 capital requirement is defined as 6% of risk-weighted asset (RWA) plus 2.5% capital conservation buffer and G-SIB surcharges, where applicable.</t>
  </si>
  <si>
    <r>
      <rPr>
        <b/>
        <sz val="10"/>
        <rFont val="Segoe UI"/>
        <family val="2"/>
      </rPr>
      <t xml:space="preserve"> In the absence of a leverage ratio constraint</t>
    </r>
    <r>
      <rPr>
        <sz val="10"/>
        <rFont val="Segoe UI"/>
        <family val="2"/>
      </rPr>
      <t>, your target management Tier 1 capital buffer at the consolidated level would be in the range of</t>
    </r>
  </si>
  <si>
    <t>What factors affect your target management Tier 1 capital buffer? Rank the factors that apply to you with 1 representing the most important change in incentives.</t>
  </si>
  <si>
    <t>Do you also set a target management Tier 1 capital buffer at the entity level?</t>
  </si>
  <si>
    <t>Change in basis points</t>
  </si>
  <si>
    <t>Given the limitations of your firm's IT and capital planning systems to capture the consolidated effects of various different stress tests, capital requirements, and liquidity requirements in combination with each other, how confident do you feel about your ability to efficiently allocate risk exposures to your various lines of business?</t>
  </si>
  <si>
    <r>
      <t>What is the average planning period (</t>
    </r>
    <r>
      <rPr>
        <b/>
        <sz val="10"/>
        <rFont val="Segoe UI"/>
        <family val="2"/>
      </rPr>
      <t>number of months</t>
    </r>
    <r>
      <rPr>
        <sz val="10"/>
        <rFont val="Segoe UI"/>
        <family val="2"/>
      </rPr>
      <t>) you require to efficiently allocate risk exposures to your various lines of business?</t>
    </r>
  </si>
  <si>
    <r>
      <t xml:space="preserve">Do your </t>
    </r>
    <r>
      <rPr>
        <b/>
        <sz val="10"/>
        <rFont val="Segoe UI"/>
        <family val="2"/>
      </rPr>
      <t>stress test results</t>
    </r>
    <r>
      <rPr>
        <sz val="10"/>
        <rFont val="Segoe UI"/>
        <family val="2"/>
      </rPr>
      <t xml:space="preserve"> (EBA EU stress test, Pillar 2 stress test, or other) </t>
    </r>
    <r>
      <rPr>
        <b/>
        <sz val="10"/>
        <rFont val="Segoe UI"/>
        <family val="2"/>
      </rPr>
      <t>change your target management Tier 1 capital buffer</t>
    </r>
    <r>
      <rPr>
        <sz val="10"/>
        <rFont val="Segoe UI"/>
        <family val="2"/>
      </rPr>
      <t xml:space="preserve">?  </t>
    </r>
    <r>
      <rPr>
        <sz val="10"/>
        <color rgb="FFAA322F"/>
        <rFont val="Segoe UI"/>
        <family val="2"/>
      </rPr>
      <t>If yes, provide brief text below to specify which stress test results are most important to you and answer questions 17, 18 and 19. If no, please skip to question 20.</t>
    </r>
  </si>
  <si>
    <t>Exposure value</t>
  </si>
  <si>
    <t>L1) On-balance sheet exposure</t>
  </si>
  <si>
    <t>On-balance sheet specific provisions and valuation adjustments</t>
  </si>
  <si>
    <t>Of which: cash pooling transactions that meet the criteria of LR framework CD para 17</t>
  </si>
  <si>
    <t>Securitised assets meeting SRT criteria</t>
  </si>
  <si>
    <t>L2) Off-balance sheet exposure</t>
  </si>
  <si>
    <t>Off-balance sheet securitisation exposures under the 2014 LR framework</t>
  </si>
  <si>
    <t>L3) Regulatory adjustments related to the asset side</t>
  </si>
  <si>
    <t>Cash flow hedge reserve to be deducted from (or added to if negative) Common Equity Tier 1 capital related to the asset side</t>
  </si>
  <si>
    <t>Deductions for prudent valuation related to the asset side</t>
  </si>
  <si>
    <t>L) Additional information</t>
  </si>
  <si>
    <t>Optimise risk weights by internal models (eg by increasing the revaluation frequency of collateral, recalibrating models, etc)</t>
  </si>
  <si>
    <t>Small and medium-sized enterprise business lending</t>
  </si>
  <si>
    <r>
      <t xml:space="preserve">In these circumstances, by how much would your </t>
    </r>
    <r>
      <rPr>
        <b/>
        <sz val="10"/>
        <rFont val="Segoe UI"/>
        <family val="2"/>
      </rPr>
      <t>internal transfer price</t>
    </r>
    <r>
      <rPr>
        <sz val="10"/>
        <rFont val="Segoe UI"/>
        <family val="2"/>
      </rPr>
      <t xml:space="preserve"> (including the direct and indirect costs of debt funding as well as the overall cost of capital) allocated to the asset categories below have to </t>
    </r>
    <r>
      <rPr>
        <b/>
        <sz val="10"/>
        <rFont val="Segoe UI"/>
        <family val="2"/>
      </rPr>
      <t xml:space="preserve">increase </t>
    </r>
    <r>
      <rPr>
        <sz val="10"/>
        <rFont val="Segoe UI"/>
        <family val="2"/>
      </rPr>
      <t>(positive sign, in basis points),</t>
    </r>
    <r>
      <rPr>
        <b/>
        <sz val="10"/>
        <rFont val="Segoe UI"/>
        <family val="2"/>
      </rPr>
      <t xml:space="preserve"> decrease</t>
    </r>
    <r>
      <rPr>
        <sz val="10"/>
        <rFont val="Segoe UI"/>
        <family val="2"/>
      </rPr>
      <t xml:space="preserve"> (negative sign, in basis points) or </t>
    </r>
    <r>
      <rPr>
        <b/>
        <sz val="10"/>
        <rFont val="Segoe UI"/>
        <family val="2"/>
      </rPr>
      <t xml:space="preserve">stay the same </t>
    </r>
    <r>
      <rPr>
        <sz val="10"/>
        <rFont val="Segoe UI"/>
        <family val="2"/>
      </rPr>
      <t>(zero) to keep your RoE constant?</t>
    </r>
  </si>
  <si>
    <t>Decrease short-term unstable funding (eg unsecured interbank borrowing)</t>
  </si>
  <si>
    <t>Check: "Deduction for securitisation gain on sale"</t>
  </si>
  <si>
    <t>Check: Sum RWA in panel A within tolerance bounds of RWA for securitisations in "Requirements" worksheet</t>
  </si>
  <si>
    <r>
      <t xml:space="preserve">B) 1) Current market risk capital charge (assuming </t>
    </r>
    <r>
      <rPr>
        <sz val="10"/>
        <color rgb="FFAA322F"/>
        <rFont val="Segoe UI"/>
        <family val="2"/>
      </rPr>
      <t>current</t>
    </r>
    <r>
      <rPr>
        <sz val="10"/>
        <rFont val="Segoe UI"/>
        <family val="2"/>
      </rPr>
      <t xml:space="preserve"> model approval status)</t>
    </r>
  </si>
  <si>
    <r>
      <t xml:space="preserve">B) 2) FRTB market risk capital charge (assuming </t>
    </r>
    <r>
      <rPr>
        <sz val="10"/>
        <color rgb="FFAA322F"/>
        <rFont val="Segoe UI"/>
        <family val="2"/>
      </rPr>
      <t>current</t>
    </r>
    <r>
      <rPr>
        <sz val="10"/>
        <rFont val="Segoe UI"/>
        <family val="2"/>
      </rPr>
      <t xml:space="preserve"> model approval status)</t>
    </r>
  </si>
  <si>
    <r>
      <t xml:space="preserve">Internal models approach (VaR and SVaR-based measures), </t>
    </r>
    <r>
      <rPr>
        <b/>
        <sz val="10"/>
        <color theme="1"/>
        <rFont val="Segoe UI"/>
        <family val="2"/>
      </rPr>
      <t>actual capital charge</t>
    </r>
  </si>
  <si>
    <t>Incremental risk charge</t>
  </si>
  <si>
    <t xml:space="preserve">Comprehensive risk measure </t>
  </si>
  <si>
    <r>
      <rPr>
        <b/>
        <sz val="10"/>
        <color rgb="FFAA322F"/>
        <rFont val="Segoe UI"/>
        <family val="2"/>
      </rPr>
      <t>No multiplier should be applied.</t>
    </r>
    <r>
      <rPr>
        <b/>
        <sz val="10"/>
        <rFont val="Segoe UI"/>
        <family val="2"/>
      </rPr>
      <t xml:space="preserve"> Cells may be left </t>
    </r>
    <r>
      <rPr>
        <sz val="10"/>
        <rFont val="Segoe UI"/>
        <family val="2"/>
      </rPr>
      <t>blank only if</t>
    </r>
    <r>
      <rPr>
        <b/>
        <sz val="10"/>
        <rFont val="Segoe UI"/>
        <family val="2"/>
      </rPr>
      <t xml:space="preserve"> you are unable to provide/calculate a measure. A </t>
    </r>
    <r>
      <rPr>
        <b/>
        <sz val="10"/>
        <color rgb="FFAA322F"/>
        <rFont val="Segoe UI"/>
        <family val="2"/>
      </rPr>
      <t>zero</t>
    </r>
    <r>
      <rPr>
        <b/>
        <sz val="10"/>
        <rFont val="Segoe UI"/>
        <family val="2"/>
      </rPr>
      <t xml:space="preserve"> should only be used if the calculation results in a null exposure.
</t>
    </r>
  </si>
  <si>
    <r>
      <t xml:space="preserve">The </t>
    </r>
    <r>
      <rPr>
        <b/>
        <sz val="10"/>
        <color rgb="FFAA322F"/>
        <rFont val="Segoe UI"/>
        <family val="2"/>
      </rPr>
      <t>multiplier should be applied</t>
    </r>
    <r>
      <rPr>
        <b/>
        <sz val="10"/>
        <rFont val="Segoe UI"/>
        <family val="2"/>
      </rPr>
      <t xml:space="preserve"> except when it is explicitly specified otherwise. Leave a</t>
    </r>
    <r>
      <rPr>
        <b/>
        <sz val="10"/>
        <color theme="1"/>
        <rFont val="Segoe UI"/>
        <family val="2"/>
      </rPr>
      <t xml:space="preserve"> cell 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null exposure.
Please note, any amount reported in section (c) of this panel must be explained in a supplementary qualitative document.</t>
    </r>
  </si>
  <si>
    <r>
      <t>Residual risk add-on (</t>
    </r>
    <r>
      <rPr>
        <b/>
        <sz val="10"/>
        <rFont val="Segoe UI"/>
        <family val="2"/>
      </rPr>
      <t>excluding prepayment</t>
    </r>
    <r>
      <rPr>
        <sz val="10"/>
        <rFont val="Segoe UI"/>
        <family val="2"/>
      </rPr>
      <t>)</t>
    </r>
  </si>
  <si>
    <r>
      <rPr>
        <b/>
        <sz val="10"/>
        <color rgb="FFAA322F"/>
        <rFont val="Segoe UI"/>
        <family val="2"/>
      </rPr>
      <t>Applicable to IMA banks only. No multiplier should be applied</t>
    </r>
    <r>
      <rPr>
        <b/>
        <sz val="10"/>
        <color rgb="FFC00000"/>
        <rFont val="Segoe UI"/>
        <family val="2"/>
      </rPr>
      <t>.</t>
    </r>
    <r>
      <rPr>
        <b/>
        <sz val="10"/>
        <rFont val="Segoe UI"/>
        <family val="2"/>
      </rPr>
      <t xml:space="preserve"> Cells may be left </t>
    </r>
    <r>
      <rPr>
        <b/>
        <sz val="10"/>
        <color theme="1"/>
        <rFont val="Segoe UI"/>
        <family val="2"/>
      </rPr>
      <t>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a null exposure.</t>
    </r>
  </si>
  <si>
    <t>A2) EU: Securitisation exposures – information on deductions</t>
  </si>
  <si>
    <r>
      <t xml:space="preserve">No, </t>
    </r>
    <r>
      <rPr>
        <b/>
        <sz val="10"/>
        <color theme="1"/>
        <rFont val="Segoe UI"/>
        <family val="2"/>
      </rPr>
      <t>non-segregated</t>
    </r>
  </si>
  <si>
    <t>Level 1 rehypothecable securities received</t>
  </si>
  <si>
    <t>(a) Do you have a target management Tier 1 capital surplus or shortfall at the consolidated level?</t>
  </si>
  <si>
    <t>(b) Your target management Tier 1 capital surplus or shortfall at the consolidated level is in the range of</t>
  </si>
  <si>
    <t>Survey question 2</t>
  </si>
  <si>
    <t>Excess</t>
  </si>
  <si>
    <t>Shortfall</t>
  </si>
  <si>
    <r>
      <t>In these circumstances, by how much would your</t>
    </r>
    <r>
      <rPr>
        <b/>
        <sz val="10"/>
        <rFont val="Segoe UI"/>
        <family val="2"/>
      </rPr>
      <t xml:space="preserve"> internal transfer price</t>
    </r>
    <r>
      <rPr>
        <sz val="10"/>
        <color rgb="FFAA322F"/>
        <rFont val="Segoe UI"/>
        <family val="2"/>
      </rPr>
      <t xml:space="preserve"> (including the direct and indirect costs of debt funding as well as the overall cost of capital)</t>
    </r>
    <r>
      <rPr>
        <sz val="10"/>
        <rFont val="Segoe UI"/>
        <family val="2"/>
      </rPr>
      <t xml:space="preserve"> allocated to the asset categories below have to </t>
    </r>
    <r>
      <rPr>
        <b/>
        <sz val="10"/>
        <rFont val="Segoe UI"/>
        <family val="2"/>
      </rPr>
      <t>increase</t>
    </r>
    <r>
      <rPr>
        <sz val="10"/>
        <rFont val="Segoe UI"/>
        <family val="2"/>
      </rPr>
      <t xml:space="preserve"> (positive sign, in basis points), </t>
    </r>
    <r>
      <rPr>
        <b/>
        <sz val="10"/>
        <rFont val="Segoe UI"/>
        <family val="2"/>
      </rPr>
      <t>decrease</t>
    </r>
    <r>
      <rPr>
        <sz val="10"/>
        <rFont val="Segoe UI"/>
        <family val="2"/>
      </rPr>
      <t xml:space="preserve"> (negative sign, in basis points) or </t>
    </r>
    <r>
      <rPr>
        <b/>
        <sz val="10"/>
        <rFont val="Segoe UI"/>
        <family val="2"/>
      </rPr>
      <t>stay the same</t>
    </r>
    <r>
      <rPr>
        <sz val="10"/>
        <rFont val="Segoe UI"/>
        <family val="2"/>
      </rPr>
      <t xml:space="preserve"> (zero) to keep your RoE constant?</t>
    </r>
  </si>
  <si>
    <r>
      <t xml:space="preserve">In these circumstances, would you reduce assets or increase capital to reach your new target leverage ratio requirement? </t>
    </r>
    <r>
      <rPr>
        <b/>
        <sz val="10"/>
        <rFont val="Segoe UI"/>
        <family val="2"/>
      </rPr>
      <t>Allocate contributions to reaching the new target in per cent adding up to 100%.</t>
    </r>
    <r>
      <rPr>
        <sz val="10"/>
        <rFont val="Segoe UI"/>
        <family val="2"/>
      </rPr>
      <t xml:space="preserve"> [Example: You are 0.5 ppts short of your new target leverage ratio requirement. If you closed the gap by retaining earnings (thereby decreasing your shortfall to 0.1 ppts) and by reducing interbank lending (thereby erasing your shortfall), then you would allocate 80% to "Increase capital (incl. retain earnings)" and 20% to "Reduce interbank lending".]</t>
    </r>
  </si>
  <si>
    <t>Contribution in per cent</t>
  </si>
  <si>
    <r>
      <t xml:space="preserve">How would you increase your target management Tier 1 capital buffer as a consequence of stress test results? </t>
    </r>
    <r>
      <rPr>
        <b/>
        <sz val="10"/>
        <rFont val="Segoe UI"/>
        <family val="2"/>
      </rPr>
      <t>Allocate contributions to reaching the new target in per cent adding up to 100%.</t>
    </r>
    <r>
      <rPr>
        <sz val="10"/>
        <rFont val="Segoe UI"/>
        <family val="2"/>
      </rPr>
      <t xml:space="preserve"> [Example: You are 0.5 percentage points short of your new target management Tier 1 capital buffer. If you closed the gap by retaining earnings (thereby decreasing your shortfall to 0.1 percentage points) and by reducing interbank lending (thereby erasing your shortfall), then you would allocate 80% to "Increase capital (incl retain earnings)" and 20% to "Reduce interbank lending".]</t>
    </r>
  </si>
  <si>
    <t>How would you reach your target management liquidity buffer? Assign weights (in per cent, adding up to 100%) to the following options.</t>
  </si>
  <si>
    <r>
      <t>Assume that (1) you would not raise new equity capital; and (2) you would hold constant your portfolio of assets. In these circumstances, what were the probabilities at the reporting date of a</t>
    </r>
    <r>
      <rPr>
        <b/>
        <sz val="10"/>
        <rFont val="Segoe UI"/>
        <family val="2"/>
      </rPr>
      <t xml:space="preserve"> target management leverage ratio shortfall</t>
    </r>
    <r>
      <rPr>
        <sz val="10"/>
        <rFont val="Segoe UI"/>
        <family val="2"/>
      </rPr>
      <t xml:space="preserve">, a </t>
    </r>
    <r>
      <rPr>
        <b/>
        <sz val="10"/>
        <rFont val="Segoe UI"/>
        <family val="2"/>
      </rPr>
      <t>target management Tier 1 capital shortfall</t>
    </r>
    <r>
      <rPr>
        <sz val="10"/>
        <rFont val="Segoe UI"/>
        <family val="2"/>
      </rPr>
      <t xml:space="preserve">, and </t>
    </r>
    <r>
      <rPr>
        <b/>
        <sz val="10"/>
        <rFont val="Segoe UI"/>
        <family val="2"/>
      </rPr>
      <t>both a target management leverage ratio shortfall and a target management Tier 1 capital shortfall</t>
    </r>
    <r>
      <rPr>
        <sz val="10"/>
        <rFont val="Segoe UI"/>
        <family val="2"/>
      </rPr>
      <t xml:space="preserve"> over the next quarter?</t>
    </r>
  </si>
  <si>
    <r>
      <t xml:space="preserve">Do you have a </t>
    </r>
    <r>
      <rPr>
        <b/>
        <sz val="10"/>
        <rFont val="Segoe UI"/>
        <family val="2"/>
      </rPr>
      <t>target management liquidity buffer</t>
    </r>
    <r>
      <rPr>
        <sz val="10"/>
        <rFont val="Segoe UI"/>
        <family val="2"/>
      </rPr>
      <t>? If no, please skip to question 25.</t>
    </r>
  </si>
  <si>
    <t>C) Trading desks</t>
  </si>
  <si>
    <t>Use of cross-product netting</t>
  </si>
  <si>
    <t>Counterparty credit risk - risk-weight (select from list)</t>
  </si>
  <si>
    <t>Counterparty credit risk - exposure (select from list)</t>
  </si>
  <si>
    <t>CVA (select from list)</t>
  </si>
  <si>
    <t>Internal models approach, default risk charge</t>
  </si>
  <si>
    <r>
      <t xml:space="preserve">Residual risk add-on Total (inclusive of </t>
    </r>
    <r>
      <rPr>
        <b/>
        <sz val="10"/>
        <color theme="1"/>
        <rFont val="Segoe UI"/>
        <family val="2"/>
      </rPr>
      <t>prepayment and other risks</t>
    </r>
    <r>
      <rPr>
        <sz val="10"/>
        <color theme="1"/>
        <rFont val="Segoe UI"/>
        <family val="2"/>
      </rPr>
      <t>)</t>
    </r>
  </si>
  <si>
    <r>
      <t>This worksheet gathers desk-level and firm-wide (ie top of the house) risk measures and backtesting data. Please note that trading desk information reflected in all panels are pulled from panel C in the ‘TB’ worksheet. As such it captures all desks regardless of modellabilty status.</t>
    </r>
    <r>
      <rPr>
        <b/>
        <sz val="10"/>
        <color theme="1"/>
        <rFont val="Segoe UI"/>
        <family val="2"/>
      </rPr>
      <t xml:space="preserve">
For P&amp;L figures, losses should be reported as negative numbers, profits as positive. For VaR and ES figures, all should be reported as positive values. </t>
    </r>
    <r>
      <rPr>
        <b/>
        <sz val="10"/>
        <color rgb="FFC00000"/>
        <rFont val="Segoe UI"/>
        <family val="2"/>
      </rPr>
      <t>No multiplier should be applied</t>
    </r>
    <r>
      <rPr>
        <sz val="10"/>
        <color rgb="FFC00000"/>
        <rFont val="Segoe UI"/>
        <family val="2"/>
      </rPr>
      <t>.</t>
    </r>
  </si>
  <si>
    <t>J) Qualitative questions (to be provided later)</t>
  </si>
  <si>
    <t>Do you have a target management liquidity surplus or shortfall at the consolidated level?</t>
  </si>
  <si>
    <r>
      <t xml:space="preserve">In questions 5 through 12, assume that (1) the target leverage ratio requirement will be </t>
    </r>
    <r>
      <rPr>
        <b/>
        <sz val="10"/>
        <color rgb="FFAA322F"/>
        <rFont val="Segoe UI"/>
        <family val="2"/>
      </rPr>
      <t>calibrated at 3% with an additional 1% G-SIB add-on</t>
    </r>
    <r>
      <rPr>
        <b/>
        <sz val="10"/>
        <rFont val="Segoe UI"/>
        <family val="2"/>
      </rPr>
      <t>; (2) the finalisation of Basel III will keep the overall risk weights broadly constant in comparison with current levels; and (3) Pillar 2 capital requirements set by your supervisor will also remain unchanged in comparison with current levels.</t>
    </r>
  </si>
  <si>
    <r>
      <t xml:space="preserve">Please note, the </t>
    </r>
    <r>
      <rPr>
        <b/>
        <sz val="10"/>
        <color rgb="FFAA322F"/>
        <rFont val="Segoe UI"/>
        <family val="2"/>
      </rPr>
      <t>unique desk ID in column C must be numeric</t>
    </r>
    <r>
      <rPr>
        <b/>
        <sz val="10"/>
        <rFont val="Segoe UI"/>
        <family val="2"/>
      </rPr>
      <t xml:space="preserve">, the description (regulatory trading desk name) in collumn E must be a selection from the </t>
    </r>
    <r>
      <rPr>
        <b/>
        <sz val="10"/>
        <color rgb="FFAA322F"/>
        <rFont val="Segoe UI"/>
        <family val="2"/>
      </rPr>
      <t>drop down menu</t>
    </r>
    <r>
      <rPr>
        <b/>
        <sz val="10"/>
        <rFont val="Segoe UI"/>
        <family val="2"/>
      </rPr>
      <t xml:space="preserve"> and each trading desk reported must have a </t>
    </r>
    <r>
      <rPr>
        <b/>
        <sz val="10"/>
        <color rgb="FFAA322F"/>
        <rFont val="Segoe UI"/>
        <family val="2"/>
      </rPr>
      <t>current internal models permission status</t>
    </r>
    <r>
      <rPr>
        <b/>
        <sz val="10"/>
        <rFont val="Segoe UI"/>
        <family val="2"/>
      </rPr>
      <t xml:space="preserve"> selected from the </t>
    </r>
    <r>
      <rPr>
        <b/>
        <sz val="10"/>
        <color rgb="FFAA322F"/>
        <rFont val="Segoe UI"/>
        <family val="2"/>
      </rPr>
      <t>drop down menu</t>
    </r>
    <r>
      <rPr>
        <b/>
        <sz val="10"/>
        <rFont val="Segoe UI"/>
        <family val="2"/>
      </rPr>
      <t xml:space="preserve"> in column F.</t>
    </r>
  </si>
  <si>
    <t>E) Drop-down menus</t>
  </si>
  <si>
    <t>National</t>
  </si>
  <si>
    <r>
      <t xml:space="preserve">Total gross provisions eligible for inclusion in the adjustment to capital in respect of the difference between expected loss and provisions (defaulted assets, </t>
    </r>
    <r>
      <rPr>
        <b/>
        <sz val="10"/>
        <color rgb="FFAA322F"/>
        <rFont val="Segoe UI"/>
        <family val="2"/>
      </rPr>
      <t>only to be filled in if national rules require separate treatment</t>
    </r>
    <r>
      <rPr>
        <sz val="10"/>
        <rFont val="Segoe UI"/>
        <family val="2"/>
      </rPr>
      <t>)</t>
    </r>
  </si>
  <si>
    <r>
      <t xml:space="preserve">Total expected loss eligible for inclusion in the adjustment to capital in respect of the difference between expected loss and provisions (defaulted assets, </t>
    </r>
    <r>
      <rPr>
        <b/>
        <sz val="10"/>
        <color rgb="FFAA322F"/>
        <rFont val="Segoe UI"/>
        <family val="2"/>
      </rPr>
      <t>only to be filled in if national rules require separate treatment</t>
    </r>
    <r>
      <rPr>
        <sz val="10"/>
        <rFont val="Segoe UI"/>
        <family val="2"/>
      </rPr>
      <t>)</t>
    </r>
  </si>
  <si>
    <t>Total gross provisions eligible for inclusion in the adjustment to capital in respect of the difference between expected loss and provisions (non-defaulted assets if national rules require separate treatment, otherwise combined)</t>
  </si>
  <si>
    <t>Total expected loss eligible for inclusion in the adjustment to capital in respect of the difference between expected loss and provisions (non-defaulted assets if national rules require separate treatment, otherwise combined)</t>
  </si>
  <si>
    <r>
      <t xml:space="preserve">Definition of capital </t>
    </r>
    <r>
      <rPr>
        <b/>
        <sz val="20"/>
        <rFont val="Arial"/>
        <family val="2"/>
      </rPr>
      <t>−</t>
    </r>
    <r>
      <rPr>
        <b/>
        <sz val="20"/>
        <rFont val="Segoe UI"/>
        <family val="2"/>
      </rPr>
      <t xml:space="preserve"> Additional details on provisioning</t>
    </r>
  </si>
  <si>
    <t>A) Breakdown of provisions for IRB/standardised approach</t>
  </si>
  <si>
    <t>Note: The amounts in column D of panel A should be populated on a fully phased-in national implementation basis although these amounts are identical to the ones based on (1) the fully phased-in Basel III standards ("2022 Basel III pure") and (2) the national implementation in place at the reporting date ("reporting date national impl.").</t>
  </si>
  <si>
    <t>Total gross provisions eligible for inclusion in the adjustment to capital in respect of the difference between expected loss and provisions (combined; all banks); of which:</t>
  </si>
  <si>
    <t>Total general provisions eligible for inclusion in Tier 2 capital; of which:</t>
  </si>
  <si>
    <t>Total specific provisions (including partial write-offs) that are deducted from exposures for credit RWA purposes; of which:</t>
  </si>
  <si>
    <t>B) Regulatory adjustments other than Panel A of the "DefCap" worksheet</t>
  </si>
  <si>
    <t>Deferred tax assets arising from temporary differences</t>
  </si>
  <si>
    <t>Total value of deferred tax assets arising from temporary differences (gross amount)</t>
  </si>
  <si>
    <t>Holdings of common stock net of short positions</t>
  </si>
  <si>
    <t>Mortgage servicing rights net of related tax liability</t>
  </si>
  <si>
    <t>C) Impact of expected credit loss provisions</t>
  </si>
  <si>
    <t>Accounting provisions</t>
  </si>
  <si>
    <t>ECL frameworks</t>
  </si>
  <si>
    <t>IFRS 9</t>
  </si>
  <si>
    <t>US CECL</t>
  </si>
  <si>
    <t>Others</t>
  </si>
  <si>
    <t>Exposures to sovereigns</t>
  </si>
  <si>
    <t>Exposures to non-central government public sector entities (PSEs)</t>
  </si>
  <si>
    <t>Exposures to multilateral development banks (MDBs)</t>
  </si>
  <si>
    <t>Exposures to banks</t>
  </si>
  <si>
    <t>Exposures to securities firms and other financial institutions</t>
  </si>
  <si>
    <t>Exposures to corporates</t>
  </si>
  <si>
    <t>Subordinated debt, equity and other capital instruments</t>
  </si>
  <si>
    <t>Retail exposures</t>
  </si>
  <si>
    <t>Exposures secured by residential property</t>
  </si>
  <si>
    <t>Exposures secured by commercial real estate</t>
  </si>
  <si>
    <t>Defaulted exposures/90 days past due</t>
  </si>
  <si>
    <t>Defaulted exposures</t>
  </si>
  <si>
    <t xml:space="preserve">Adjusted under ECL framework </t>
  </si>
  <si>
    <t>Check: D7 ≥ DefCap worksheet cell D8</t>
  </si>
  <si>
    <t>Check: (D9 + D10 + D11) = D7</t>
  </si>
  <si>
    <t>Check: (D15 + D16 + D17) = D14</t>
  </si>
  <si>
    <t>Check: (D20 + D21) = D19</t>
  </si>
  <si>
    <t>Reporting date national impl.</t>
  </si>
  <si>
    <t/>
  </si>
  <si>
    <t xml:space="preserve"> IFRS 9 Stage 1</t>
  </si>
  <si>
    <t xml:space="preserve"> IFRS 9 Stage 2</t>
  </si>
  <si>
    <t xml:space="preserve"> IFRS 9 Stage 3</t>
  </si>
  <si>
    <t>General</t>
  </si>
  <si>
    <t>Specific</t>
  </si>
  <si>
    <r>
      <t xml:space="preserve">Amount subject to the threshold deduction treatment (net of pro rata share of any DTLs). 
</t>
    </r>
    <r>
      <rPr>
        <sz val="10"/>
        <rFont val="Segoe UI"/>
        <family val="2"/>
      </rPr>
      <t>Please enter "zero" if your jurisdiction requires the full deduction treatment for DTAs arising from temporary differences and enter the amount subject to full deduction in row 31.</t>
    </r>
  </si>
  <si>
    <r>
      <t xml:space="preserve">Amount subject to the full deduction treatment from Common Equity Tier 1 capital (net of pro rata share of any DTLs), if applicable by jurisdiction. 
</t>
    </r>
    <r>
      <rPr>
        <sz val="10"/>
        <rFont val="Segoe UI"/>
        <family val="2"/>
      </rPr>
      <t>Please enter "zero" if not applicable and enter the amount subject to threshold deduction in row 30.</t>
    </r>
  </si>
  <si>
    <r>
      <t xml:space="preserve"> </t>
    </r>
    <r>
      <rPr>
        <sz val="10"/>
        <rFont val="Segoe UI"/>
        <family val="2"/>
      </rPr>
      <t>IFRS 9 Stage 1</t>
    </r>
  </si>
  <si>
    <r>
      <t xml:space="preserve"> </t>
    </r>
    <r>
      <rPr>
        <sz val="10"/>
        <rFont val="Segoe UI"/>
        <family val="2"/>
      </rPr>
      <t>IFRS 9 Stage 2</t>
    </r>
  </si>
  <si>
    <r>
      <t xml:space="preserve"> </t>
    </r>
    <r>
      <rPr>
        <sz val="10"/>
        <rFont val="Segoe UI"/>
        <family val="2"/>
      </rPr>
      <t>IFRS 9 Stage 3</t>
    </r>
  </si>
  <si>
    <t>C1) SA portfolio</t>
  </si>
  <si>
    <t>C2) IRB portfolio</t>
  </si>
  <si>
    <t>C3) Breakdown</t>
  </si>
  <si>
    <t>general provisions (e.g. country risk provisions, hidden reserves etc.)</t>
  </si>
  <si>
    <t>specific provisions related to defaulted assets</t>
  </si>
  <si>
    <t>specific provisions related to non-defaulted assets</t>
  </si>
  <si>
    <t>not linked to individual exposures or groups of exposures</t>
  </si>
  <si>
    <t>B1) Reporting discretion definition of capital</t>
  </si>
  <si>
    <t>B2) Information on provisions</t>
  </si>
  <si>
    <t>Check : D30 or D31 &lt;&gt;0</t>
  </si>
  <si>
    <t>Check: Total amounts = sum per single asset classes</t>
  </si>
  <si>
    <t>DTA: Deduction treatment</t>
  </si>
  <si>
    <t>Full deduction</t>
  </si>
  <si>
    <t>Threshold deduction</t>
  </si>
  <si>
    <t>DTA: deduction treatment (threshold vs full deductions)</t>
  </si>
  <si>
    <t>Deduction treatment</t>
  </si>
  <si>
    <t>related to defaulted exposures and past-due loans for more than 90 days (para. 75 Basel II)</t>
  </si>
  <si>
    <t xml:space="preserve">related to exposures other than defaulted exposures and past-due loans for more than 90 days </t>
  </si>
  <si>
    <t xml:space="preserve">General provisions eligible for inclusion in Tier 2 capital related to exposures other than defaulted exposures and past-due loans for more than 90 days </t>
  </si>
  <si>
    <t>General provisions eligible for inclusion in Tier 2 capital related to defaulted exposures and past-due loans for more than 90 days</t>
  </si>
  <si>
    <t>Total amount, of which:</t>
  </si>
  <si>
    <t>Final standard</t>
  </si>
  <si>
    <t>LCR additional</t>
  </si>
  <si>
    <t>A) Distribution of certain type of HQLAs according to accounting classification</t>
  </si>
  <si>
    <t xml:space="preserve">HQLA                               market value            </t>
  </si>
  <si>
    <t>Fair value through profit and loss</t>
  </si>
  <si>
    <t>Fair value through other comprehensive income</t>
  </si>
  <si>
    <t>Amortised cost</t>
  </si>
  <si>
    <t>market value</t>
  </si>
  <si>
    <t>PV01</t>
  </si>
  <si>
    <t>accrual value (amortised cost)</t>
  </si>
  <si>
    <t>book value (amortised cost)</t>
  </si>
  <si>
    <t xml:space="preserve">PV01 &lt; market values AND PV01&gt;0 </t>
  </si>
  <si>
    <t>Total, of which</t>
  </si>
  <si>
    <t>Level 1 debt securities issued or guaranteed by sovereigns, central banks, PSEs, MDBs</t>
  </si>
  <si>
    <t xml:space="preserve"> Level 2 debt securities issued or guaranteed by sovereigns, central banks, PSEs, MDBs</t>
  </si>
  <si>
    <t>Use LCR additional data</t>
  </si>
  <si>
    <t>Use DefCap Provisioning data</t>
  </si>
  <si>
    <t>a) Standardised measurement method, of which</t>
  </si>
  <si>
    <t>Interest rate risk, of which</t>
  </si>
  <si>
    <t>Total specific interest rate risk, of which</t>
  </si>
  <si>
    <t>Non-securitisation instruments</t>
  </si>
  <si>
    <t>Additional requirements for option risks for debt instruments (non-delta risks)</t>
  </si>
  <si>
    <t>Equity position risk, of which</t>
  </si>
  <si>
    <t>Total general equity risk</t>
  </si>
  <si>
    <t>Total specific equity risk</t>
  </si>
  <si>
    <t>Additional requirements for option risks for equity instruments (non-delta risks)</t>
  </si>
  <si>
    <t>Foreign exchange risk, of which</t>
  </si>
  <si>
    <t>Total general foreign exchange risk</t>
  </si>
  <si>
    <t>Additional requirements for option risks for FX instruments (non-delta risks)</t>
  </si>
  <si>
    <t>Commodity risk, of which</t>
  </si>
  <si>
    <t>Total general commodity risk</t>
  </si>
  <si>
    <t>Additional requirements for option risks for commodity instruments (non-delta risks)</t>
  </si>
  <si>
    <t>Standardised approach, default risk charge</t>
  </si>
  <si>
    <t>Hedging strategy
(is this desk considered to be "well hedged"?)</t>
  </si>
  <si>
    <t>Trading book: risk class-level calibration</t>
  </si>
  <si>
    <t>Worksheet description</t>
  </si>
  <si>
    <t>Description</t>
  </si>
  <si>
    <t>Scope for SA banks</t>
  </si>
  <si>
    <t>Scope for IMA banks</t>
  </si>
  <si>
    <t>Products with current IMA approval status</t>
    <phoneticPr fontId="55"/>
  </si>
  <si>
    <t>Products with current IMA approval status</t>
  </si>
  <si>
    <t>A) IMA Expected Shortfall</t>
  </si>
  <si>
    <t>GIRR</t>
  </si>
  <si>
    <t>Commodity</t>
  </si>
  <si>
    <t xml:space="preserve">      ES</t>
    <phoneticPr fontId="55"/>
  </si>
  <si>
    <r>
      <t>ES</t>
    </r>
    <r>
      <rPr>
        <vertAlign val="subscript"/>
        <sz val="10"/>
        <color theme="1"/>
        <rFont val="Segoe UI"/>
        <family val="2"/>
      </rPr>
      <t>R,S</t>
    </r>
  </si>
  <si>
    <r>
      <rPr>
        <sz val="10"/>
        <color theme="1"/>
        <rFont val="ＭＳ Ｐゴシック"/>
        <family val="3"/>
        <charset val="128"/>
      </rPr>
      <t>　</t>
    </r>
    <r>
      <rPr>
        <sz val="10"/>
        <color theme="1"/>
        <rFont val="Segoe UI"/>
        <family val="2"/>
      </rPr>
      <t>ES</t>
    </r>
    <r>
      <rPr>
        <vertAlign val="subscript"/>
        <sz val="10"/>
        <color theme="1"/>
        <rFont val="Segoe UI"/>
        <family val="2"/>
      </rPr>
      <t>10 days_R,S</t>
    </r>
  </si>
  <si>
    <r>
      <rPr>
        <sz val="10"/>
        <color theme="1"/>
        <rFont val="ＭＳ Ｐゴシック"/>
        <family val="3"/>
        <charset val="128"/>
      </rPr>
      <t>　</t>
    </r>
    <r>
      <rPr>
        <sz val="10"/>
        <color theme="1"/>
        <rFont val="Segoe UI"/>
        <family val="2"/>
      </rPr>
      <t>ES</t>
    </r>
    <r>
      <rPr>
        <vertAlign val="subscript"/>
        <sz val="10"/>
        <color theme="1"/>
        <rFont val="Segoe UI"/>
        <family val="2"/>
      </rPr>
      <t>20 days_R,S</t>
    </r>
  </si>
  <si>
    <r>
      <rPr>
        <sz val="10"/>
        <color theme="1"/>
        <rFont val="ＭＳ Ｐゴシック"/>
        <family val="3"/>
        <charset val="128"/>
      </rPr>
      <t>　</t>
    </r>
    <r>
      <rPr>
        <sz val="10"/>
        <color theme="1"/>
        <rFont val="Segoe UI"/>
        <family val="2"/>
      </rPr>
      <t>ES</t>
    </r>
    <r>
      <rPr>
        <vertAlign val="subscript"/>
        <sz val="10"/>
        <color theme="1"/>
        <rFont val="Segoe UI"/>
        <family val="2"/>
      </rPr>
      <t xml:space="preserve"> 40 days_R,S</t>
    </r>
  </si>
  <si>
    <r>
      <rPr>
        <sz val="10"/>
        <color theme="1"/>
        <rFont val="ＭＳ Ｐゴシック"/>
        <family val="3"/>
        <charset val="128"/>
      </rPr>
      <t>　</t>
    </r>
    <r>
      <rPr>
        <sz val="10"/>
        <color theme="1"/>
        <rFont val="Segoe UI"/>
        <family val="2"/>
      </rPr>
      <t>ES</t>
    </r>
    <r>
      <rPr>
        <vertAlign val="subscript"/>
        <sz val="10"/>
        <color theme="1"/>
        <rFont val="Segoe UI"/>
        <family val="2"/>
      </rPr>
      <t>60 days_R,S</t>
    </r>
  </si>
  <si>
    <r>
      <rPr>
        <sz val="10"/>
        <color theme="1"/>
        <rFont val="ＭＳ Ｐゴシック"/>
        <family val="3"/>
        <charset val="128"/>
      </rPr>
      <t>　</t>
    </r>
    <r>
      <rPr>
        <sz val="10"/>
        <color theme="1"/>
        <rFont val="Segoe UI"/>
        <family val="2"/>
      </rPr>
      <t>ES</t>
    </r>
    <r>
      <rPr>
        <vertAlign val="subscript"/>
        <sz val="10"/>
        <color theme="1"/>
        <rFont val="Segoe UI"/>
        <family val="2"/>
      </rPr>
      <t>120 days_R,S</t>
    </r>
  </si>
  <si>
    <r>
      <t xml:space="preserve">ES </t>
    </r>
    <r>
      <rPr>
        <vertAlign val="subscript"/>
        <sz val="10"/>
        <color theme="1"/>
        <rFont val="Segoe UI"/>
        <family val="2"/>
      </rPr>
      <t>F,C</t>
    </r>
  </si>
  <si>
    <r>
      <rPr>
        <sz val="10"/>
        <color theme="1"/>
        <rFont val="ＭＳ Ｐゴシック"/>
        <family val="3"/>
        <charset val="128"/>
      </rPr>
      <t>　</t>
    </r>
    <r>
      <rPr>
        <sz val="10"/>
        <color theme="1"/>
        <rFont val="Segoe UI"/>
        <family val="2"/>
      </rPr>
      <t>ES</t>
    </r>
    <r>
      <rPr>
        <vertAlign val="subscript"/>
        <sz val="10"/>
        <color theme="1"/>
        <rFont val="Segoe UI"/>
        <family val="2"/>
      </rPr>
      <t>10 days_F,C</t>
    </r>
  </si>
  <si>
    <r>
      <rPr>
        <sz val="10"/>
        <color theme="1"/>
        <rFont val="ＭＳ Ｐゴシック"/>
        <family val="3"/>
        <charset val="128"/>
      </rPr>
      <t>　</t>
    </r>
    <r>
      <rPr>
        <sz val="10"/>
        <color theme="1"/>
        <rFont val="Segoe UI"/>
        <family val="2"/>
      </rPr>
      <t>ES</t>
    </r>
    <r>
      <rPr>
        <vertAlign val="subscript"/>
        <sz val="10"/>
        <color theme="1"/>
        <rFont val="Segoe UI"/>
        <family val="2"/>
      </rPr>
      <t>20 days_F,C</t>
    </r>
  </si>
  <si>
    <r>
      <rPr>
        <sz val="10"/>
        <color theme="1"/>
        <rFont val="ＭＳ Ｐゴシック"/>
        <family val="3"/>
        <charset val="128"/>
      </rPr>
      <t>　</t>
    </r>
    <r>
      <rPr>
        <sz val="10"/>
        <color theme="1"/>
        <rFont val="Segoe UI"/>
        <family val="2"/>
      </rPr>
      <t>ES</t>
    </r>
    <r>
      <rPr>
        <vertAlign val="subscript"/>
        <sz val="10"/>
        <color theme="1"/>
        <rFont val="Segoe UI"/>
        <family val="2"/>
      </rPr>
      <t xml:space="preserve"> 40 days_F,C</t>
    </r>
  </si>
  <si>
    <r>
      <rPr>
        <sz val="10"/>
        <color theme="1"/>
        <rFont val="ＭＳ Ｐゴシック"/>
        <family val="3"/>
        <charset val="128"/>
      </rPr>
      <t>　</t>
    </r>
    <r>
      <rPr>
        <sz val="10"/>
        <color theme="1"/>
        <rFont val="Segoe UI"/>
        <family val="2"/>
      </rPr>
      <t>ES</t>
    </r>
    <r>
      <rPr>
        <vertAlign val="subscript"/>
        <sz val="10"/>
        <color theme="1"/>
        <rFont val="Segoe UI"/>
        <family val="2"/>
      </rPr>
      <t>60 days_F,C</t>
    </r>
  </si>
  <si>
    <r>
      <rPr>
        <sz val="10"/>
        <color theme="1"/>
        <rFont val="ＭＳ Ｐゴシック"/>
        <family val="3"/>
        <charset val="128"/>
      </rPr>
      <t>　</t>
    </r>
    <r>
      <rPr>
        <sz val="10"/>
        <color theme="1"/>
        <rFont val="Segoe UI"/>
        <family val="2"/>
      </rPr>
      <t>ES</t>
    </r>
    <r>
      <rPr>
        <vertAlign val="subscript"/>
        <sz val="10"/>
        <color theme="1"/>
        <rFont val="Segoe UI"/>
        <family val="2"/>
      </rPr>
      <t>120 days_F,C</t>
    </r>
  </si>
  <si>
    <r>
      <t xml:space="preserve">ES </t>
    </r>
    <r>
      <rPr>
        <vertAlign val="subscript"/>
        <sz val="10"/>
        <color theme="1"/>
        <rFont val="Segoe UI"/>
        <family val="2"/>
      </rPr>
      <t>R,C</t>
    </r>
  </si>
  <si>
    <r>
      <rPr>
        <sz val="10"/>
        <color theme="1"/>
        <rFont val="ＭＳ Ｐゴシック"/>
        <family val="3"/>
        <charset val="128"/>
      </rPr>
      <t>　</t>
    </r>
    <r>
      <rPr>
        <sz val="10"/>
        <color theme="1"/>
        <rFont val="Segoe UI"/>
        <family val="2"/>
      </rPr>
      <t>ES</t>
    </r>
    <r>
      <rPr>
        <vertAlign val="subscript"/>
        <sz val="10"/>
        <color theme="1"/>
        <rFont val="Segoe UI"/>
        <family val="2"/>
      </rPr>
      <t>10 days_R,C</t>
    </r>
  </si>
  <si>
    <r>
      <rPr>
        <sz val="10"/>
        <color theme="1"/>
        <rFont val="ＭＳ Ｐゴシック"/>
        <family val="3"/>
        <charset val="128"/>
      </rPr>
      <t>　</t>
    </r>
    <r>
      <rPr>
        <sz val="10"/>
        <color theme="1"/>
        <rFont val="Segoe UI"/>
        <family val="2"/>
      </rPr>
      <t>ES</t>
    </r>
    <r>
      <rPr>
        <vertAlign val="subscript"/>
        <sz val="10"/>
        <color theme="1"/>
        <rFont val="Segoe UI"/>
        <family val="2"/>
      </rPr>
      <t>20 days_R,C</t>
    </r>
  </si>
  <si>
    <r>
      <rPr>
        <sz val="10"/>
        <color theme="1"/>
        <rFont val="ＭＳ Ｐゴシック"/>
        <family val="3"/>
        <charset val="128"/>
      </rPr>
      <t>　</t>
    </r>
    <r>
      <rPr>
        <sz val="10"/>
        <color theme="1"/>
        <rFont val="Segoe UI"/>
        <family val="2"/>
      </rPr>
      <t>ES</t>
    </r>
    <r>
      <rPr>
        <vertAlign val="subscript"/>
        <sz val="10"/>
        <color theme="1"/>
        <rFont val="Segoe UI"/>
        <family val="2"/>
      </rPr>
      <t xml:space="preserve"> 40 days_R,C</t>
    </r>
  </si>
  <si>
    <r>
      <rPr>
        <sz val="10"/>
        <color theme="1"/>
        <rFont val="ＭＳ Ｐゴシック"/>
        <family val="3"/>
        <charset val="128"/>
      </rPr>
      <t>　</t>
    </r>
    <r>
      <rPr>
        <sz val="10"/>
        <color theme="1"/>
        <rFont val="Segoe UI"/>
        <family val="2"/>
      </rPr>
      <t>ES</t>
    </r>
    <r>
      <rPr>
        <vertAlign val="subscript"/>
        <sz val="10"/>
        <color theme="1"/>
        <rFont val="Segoe UI"/>
        <family val="2"/>
      </rPr>
      <t>60 days_R,C</t>
    </r>
  </si>
  <si>
    <r>
      <rPr>
        <sz val="10"/>
        <color theme="1"/>
        <rFont val="ＭＳ Ｐゴシック"/>
        <family val="3"/>
        <charset val="128"/>
      </rPr>
      <t>　</t>
    </r>
    <r>
      <rPr>
        <sz val="10"/>
        <color theme="1"/>
        <rFont val="Segoe UI"/>
        <family val="2"/>
      </rPr>
      <t>ES</t>
    </r>
    <r>
      <rPr>
        <vertAlign val="subscript"/>
        <sz val="10"/>
        <color theme="1"/>
        <rFont val="Segoe UI"/>
        <family val="2"/>
      </rPr>
      <t>120 days_R,C</t>
    </r>
  </si>
  <si>
    <t>B) General interest rate risk</t>
  </si>
  <si>
    <t>Global trading book for SA banks / Products with current IMA approval status for IMA banks</t>
  </si>
  <si>
    <r>
      <t>Report quantities with their</t>
    </r>
    <r>
      <rPr>
        <b/>
        <sz val="10"/>
        <rFont val="Segoe UI"/>
        <family val="2"/>
      </rPr>
      <t xml:space="preserve"> real sign</t>
    </r>
    <r>
      <rPr>
        <sz val="10"/>
        <rFont val="Segoe UI"/>
        <family val="2"/>
      </rPr>
      <t>: positive numbers as positive, negative numbers as negative.</t>
    </r>
  </si>
  <si>
    <t>Was preferential risk weight applied to eligible currencies?</t>
  </si>
  <si>
    <t>Currency</t>
  </si>
  <si>
    <t>Delta risks</t>
  </si>
  <si>
    <t>Vega risks</t>
  </si>
  <si>
    <t>Curvature risks</t>
  </si>
  <si>
    <t>Kb_MediumCorr</t>
  </si>
  <si>
    <t>Kb_HighCorr</t>
  </si>
  <si>
    <t>Kb_LowCorr</t>
  </si>
  <si>
    <t>∑WS</t>
  </si>
  <si>
    <t>∑WS2</t>
  </si>
  <si>
    <r>
      <t>∑∑WS</t>
    </r>
    <r>
      <rPr>
        <vertAlign val="subscript"/>
        <sz val="10"/>
        <color theme="1"/>
        <rFont val="Segoe UI"/>
        <family val="2"/>
      </rPr>
      <t>k</t>
    </r>
    <r>
      <rPr>
        <sz val="10"/>
        <color theme="1"/>
        <rFont val="Segoe UI"/>
        <family val="2"/>
      </rPr>
      <t>WS</t>
    </r>
    <r>
      <rPr>
        <vertAlign val="subscript"/>
        <sz val="10"/>
        <color theme="1"/>
        <rFont val="Segoe UI"/>
        <family val="2"/>
      </rPr>
      <t>l</t>
    </r>
    <r>
      <rPr>
        <sz val="10"/>
        <color theme="1"/>
        <rFont val="Segoe UI"/>
        <family val="2"/>
      </rPr>
      <t xml:space="preserve"> subject to </t>
    </r>
    <r>
      <rPr>
        <b/>
        <sz val="10"/>
        <color theme="1"/>
        <rFont val="Segoe UI"/>
        <family val="2"/>
      </rPr>
      <t>rho per para 76</t>
    </r>
  </si>
  <si>
    <r>
      <t>0.25yr</t>
    </r>
    <r>
      <rPr>
        <b/>
        <sz val="10"/>
        <color theme="1"/>
        <rFont val="Arial"/>
        <family val="2"/>
      </rPr>
      <t>−</t>
    </r>
    <r>
      <rPr>
        <b/>
        <sz val="10"/>
        <color theme="1"/>
        <rFont val="Segoe UI"/>
        <family val="2"/>
      </rPr>
      <t>0.5yr</t>
    </r>
  </si>
  <si>
    <t>0.25yr−1yr</t>
  </si>
  <si>
    <t>0.25yr−2yr</t>
  </si>
  <si>
    <t>0.25yr−3yr</t>
  </si>
  <si>
    <t>0.25yr−5yr</t>
  </si>
  <si>
    <t>0.25yr−10yr</t>
  </si>
  <si>
    <t>0.25yr−15yr</t>
  </si>
  <si>
    <t>0.25yr−20yr</t>
  </si>
  <si>
    <t>0.25yr−30yr</t>
  </si>
  <si>
    <t>0.25yr−inflation</t>
  </si>
  <si>
    <t>0.25yr−XCCY basis</t>
  </si>
  <si>
    <t>0.5yr−1yr</t>
  </si>
  <si>
    <t>0.5yr−2yr</t>
  </si>
  <si>
    <t>0.5yr−3yr</t>
  </si>
  <si>
    <t>0.5yr−5yr</t>
  </si>
  <si>
    <t>0.5yr−10yr</t>
  </si>
  <si>
    <t>0.5yr−15yr</t>
  </si>
  <si>
    <t>0.5yr−20yr</t>
  </si>
  <si>
    <t>0.5yr−30yr</t>
  </si>
  <si>
    <t>0.5yr−inflation</t>
  </si>
  <si>
    <t>0.5yr−XCCY basis</t>
  </si>
  <si>
    <t>1yr−2yr</t>
  </si>
  <si>
    <t>1yr−3yr</t>
  </si>
  <si>
    <t>1yr−5yr</t>
  </si>
  <si>
    <t>1yr−10yr</t>
  </si>
  <si>
    <t>1yr−15yr</t>
  </si>
  <si>
    <t>1yr−20yr</t>
  </si>
  <si>
    <t>1yr−30yr</t>
  </si>
  <si>
    <t>1yr−inflation</t>
  </si>
  <si>
    <t>1yr−XCCY basis</t>
  </si>
  <si>
    <t>2yr−3yr</t>
  </si>
  <si>
    <t>2yr−5yr</t>
  </si>
  <si>
    <t>2yr−10yr</t>
  </si>
  <si>
    <t>2yr−15yr</t>
  </si>
  <si>
    <t>2yr−20yr</t>
  </si>
  <si>
    <t>2yr−30yr</t>
  </si>
  <si>
    <t>2yr−inflation</t>
  </si>
  <si>
    <t>2yr−XCCY basis</t>
  </si>
  <si>
    <t>3yr−5yr</t>
  </si>
  <si>
    <t>3yr−10yr</t>
  </si>
  <si>
    <t>3yr−15yr</t>
  </si>
  <si>
    <t>3yr−20yr</t>
  </si>
  <si>
    <t>3yr−30yr</t>
  </si>
  <si>
    <t>3yr−inflation</t>
  </si>
  <si>
    <t>3yr−XCCY basis</t>
  </si>
  <si>
    <t>5yr−10yr</t>
  </si>
  <si>
    <t>5yr−15yr</t>
  </si>
  <si>
    <t>5yr−20yr</t>
  </si>
  <si>
    <t>5yr−30yr</t>
  </si>
  <si>
    <t>5yr−inflation</t>
  </si>
  <si>
    <t>5yr−XCCY basis</t>
  </si>
  <si>
    <t>10yr−15yr</t>
  </si>
  <si>
    <t>10yr−20yr</t>
  </si>
  <si>
    <t>10yr−30yr</t>
  </si>
  <si>
    <t>10yr−inflation</t>
  </si>
  <si>
    <t>10yr−XCCY basis</t>
  </si>
  <si>
    <t>15yr−20yr</t>
  </si>
  <si>
    <t>15yr−30yr</t>
  </si>
  <si>
    <t>15yr−inflation</t>
  </si>
  <si>
    <t>15yr−XCCY basis</t>
  </si>
  <si>
    <t>20yr−30yr</t>
  </si>
  <si>
    <t>20yr−inflation</t>
  </si>
  <si>
    <t>20yr−XCCY basis</t>
  </si>
  <si>
    <t>30yr−inflation</t>
  </si>
  <si>
    <t>30yr−XCCY basis</t>
  </si>
  <si>
    <t>inflation−XCCY basis</t>
  </si>
  <si>
    <t>∑CVR</t>
  </si>
  <si>
    <r>
      <t>CVR</t>
    </r>
    <r>
      <rPr>
        <b/>
        <vertAlign val="subscript"/>
        <sz val="10"/>
        <color theme="1"/>
        <rFont val="Segoe UI"/>
        <family val="2"/>
      </rPr>
      <t>k</t>
    </r>
    <r>
      <rPr>
        <b/>
        <sz val="10"/>
        <color theme="1"/>
        <rFont val="Segoe UI"/>
        <family val="2"/>
      </rPr>
      <t>=-min(CVR</t>
    </r>
    <r>
      <rPr>
        <b/>
        <vertAlign val="subscript"/>
        <sz val="10"/>
        <color theme="1"/>
        <rFont val="Segoe UI"/>
        <family val="2"/>
      </rPr>
      <t>k</t>
    </r>
    <r>
      <rPr>
        <b/>
        <vertAlign val="superscript"/>
        <sz val="10"/>
        <color theme="1"/>
        <rFont val="Segoe UI"/>
        <family val="2"/>
      </rPr>
      <t>+</t>
    </r>
    <r>
      <rPr>
        <b/>
        <sz val="10"/>
        <color theme="1"/>
        <rFont val="Segoe UI"/>
        <family val="2"/>
      </rPr>
      <t>,CVR</t>
    </r>
    <r>
      <rPr>
        <b/>
        <vertAlign val="subscript"/>
        <sz val="10"/>
        <color theme="1"/>
        <rFont val="Segoe UI"/>
        <family val="2"/>
      </rPr>
      <t>k</t>
    </r>
    <r>
      <rPr>
        <b/>
        <vertAlign val="superscript"/>
        <sz val="10"/>
        <color theme="1"/>
        <rFont val="Segoe UI"/>
        <family val="2"/>
      </rPr>
      <t>-</t>
    </r>
    <r>
      <rPr>
        <b/>
        <sz val="10"/>
        <color theme="1"/>
        <rFont val="Segoe UI"/>
        <family val="2"/>
      </rPr>
      <t>)</t>
    </r>
  </si>
  <si>
    <r>
      <t>CVR</t>
    </r>
    <r>
      <rPr>
        <b/>
        <vertAlign val="subscript"/>
        <sz val="10"/>
        <color theme="1"/>
        <rFont val="Segoe UI"/>
        <family val="2"/>
      </rPr>
      <t>k</t>
    </r>
    <r>
      <rPr>
        <b/>
        <sz val="10"/>
        <color theme="1"/>
        <rFont val="Segoe UI"/>
        <family val="2"/>
      </rPr>
      <t>=- CVR</t>
    </r>
    <r>
      <rPr>
        <b/>
        <vertAlign val="subscript"/>
        <sz val="10"/>
        <color theme="1"/>
        <rFont val="Segoe UI"/>
        <family val="2"/>
      </rPr>
      <t>k</t>
    </r>
    <r>
      <rPr>
        <b/>
        <vertAlign val="superscript"/>
        <sz val="10"/>
        <color theme="1"/>
        <rFont val="Segoe UI"/>
        <family val="2"/>
      </rPr>
      <t>+</t>
    </r>
  </si>
  <si>
    <r>
      <t>CVR</t>
    </r>
    <r>
      <rPr>
        <b/>
        <vertAlign val="subscript"/>
        <sz val="10"/>
        <color theme="1"/>
        <rFont val="Segoe UI"/>
        <family val="2"/>
      </rPr>
      <t>k</t>
    </r>
    <r>
      <rPr>
        <b/>
        <sz val="10"/>
        <color theme="1"/>
        <rFont val="Segoe UI"/>
        <family val="2"/>
      </rPr>
      <t>=- CVR</t>
    </r>
    <r>
      <rPr>
        <b/>
        <vertAlign val="subscript"/>
        <sz val="10"/>
        <color theme="1"/>
        <rFont val="Segoe UI"/>
        <family val="2"/>
      </rPr>
      <t>k</t>
    </r>
    <r>
      <rPr>
        <b/>
        <vertAlign val="superscript"/>
        <sz val="10"/>
        <color theme="1"/>
        <rFont val="Segoe UI"/>
        <family val="2"/>
      </rPr>
      <t>-</t>
    </r>
  </si>
  <si>
    <r>
      <t>∑∑WS</t>
    </r>
    <r>
      <rPr>
        <vertAlign val="subscript"/>
        <sz val="10"/>
        <color theme="1"/>
        <rFont val="Segoe UI"/>
        <family val="2"/>
      </rPr>
      <t>k</t>
    </r>
    <r>
      <rPr>
        <sz val="10"/>
        <color theme="1"/>
        <rFont val="Segoe UI"/>
        <family val="2"/>
      </rPr>
      <t>WS</t>
    </r>
    <r>
      <rPr>
        <vertAlign val="subscript"/>
        <sz val="10"/>
        <color theme="1"/>
        <rFont val="Segoe UI"/>
        <family val="2"/>
      </rPr>
      <t>l</t>
    </r>
    <r>
      <rPr>
        <sz val="10"/>
        <color theme="1"/>
        <rFont val="Segoe UI"/>
        <family val="2"/>
      </rPr>
      <t xml:space="preserve"> subject to </t>
    </r>
    <r>
      <rPr>
        <b/>
        <sz val="10"/>
        <color theme="1"/>
        <rFont val="Segoe UI"/>
        <family val="2"/>
      </rPr>
      <t>rho per para 77</t>
    </r>
  </si>
  <si>
    <r>
      <t>∑∑WS</t>
    </r>
    <r>
      <rPr>
        <vertAlign val="subscript"/>
        <sz val="10"/>
        <color theme="1"/>
        <rFont val="Segoe UI"/>
        <family val="2"/>
      </rPr>
      <t>k</t>
    </r>
    <r>
      <rPr>
        <sz val="10"/>
        <color theme="1"/>
        <rFont val="Segoe UI"/>
        <family val="2"/>
      </rPr>
      <t>WS</t>
    </r>
    <r>
      <rPr>
        <vertAlign val="subscript"/>
        <sz val="10"/>
        <color theme="1"/>
        <rFont val="Segoe UI"/>
        <family val="2"/>
      </rPr>
      <t>l</t>
    </r>
    <r>
      <rPr>
        <sz val="10"/>
        <color theme="1"/>
        <rFont val="Segoe UI"/>
        <family val="2"/>
      </rPr>
      <t xml:space="preserve"> subject to </t>
    </r>
    <r>
      <rPr>
        <b/>
        <sz val="10"/>
        <color theme="1"/>
        <rFont val="Segoe UI"/>
        <family val="2"/>
      </rPr>
      <t>rho per para 78</t>
    </r>
  </si>
  <si>
    <r>
      <t>∑∑WS</t>
    </r>
    <r>
      <rPr>
        <vertAlign val="subscript"/>
        <sz val="10"/>
        <color theme="1"/>
        <rFont val="Segoe UI"/>
        <family val="2"/>
      </rPr>
      <t>k</t>
    </r>
    <r>
      <rPr>
        <sz val="10"/>
        <color theme="1"/>
        <rFont val="Segoe UI"/>
        <family val="2"/>
      </rPr>
      <t>WS</t>
    </r>
    <r>
      <rPr>
        <vertAlign val="subscript"/>
        <sz val="10"/>
        <color theme="1"/>
        <rFont val="Segoe UI"/>
        <family val="2"/>
      </rPr>
      <t>l</t>
    </r>
    <r>
      <rPr>
        <sz val="10"/>
        <color theme="1"/>
        <rFont val="Segoe UI"/>
        <family val="2"/>
      </rPr>
      <t xml:space="preserve"> subject to </t>
    </r>
    <r>
      <rPr>
        <b/>
        <sz val="10"/>
        <color theme="1"/>
        <rFont val="Segoe UI"/>
        <family val="2"/>
      </rPr>
      <t>rho per para 79</t>
    </r>
  </si>
  <si>
    <r>
      <t>∑∑WS</t>
    </r>
    <r>
      <rPr>
        <vertAlign val="subscript"/>
        <sz val="10"/>
        <color theme="1"/>
        <rFont val="Segoe UI"/>
        <family val="2"/>
      </rPr>
      <t>k</t>
    </r>
    <r>
      <rPr>
        <sz val="10"/>
        <color theme="1"/>
        <rFont val="Segoe UI"/>
        <family val="2"/>
      </rPr>
      <t>WS</t>
    </r>
    <r>
      <rPr>
        <vertAlign val="subscript"/>
        <sz val="10"/>
        <color theme="1"/>
        <rFont val="Segoe UI"/>
        <family val="2"/>
      </rPr>
      <t>l</t>
    </r>
    <r>
      <rPr>
        <sz val="10"/>
        <color theme="1"/>
        <rFont val="Segoe UI"/>
        <family val="2"/>
      </rPr>
      <t xml:space="preserve"> subject to </t>
    </r>
    <r>
      <rPr>
        <b/>
        <sz val="10"/>
        <color theme="1"/>
        <rFont val="Segoe UI"/>
        <family val="2"/>
      </rPr>
      <t>rho per para 80</t>
    </r>
  </si>
  <si>
    <t>∑max(CVR,0)</t>
  </si>
  <si>
    <t>∑CVR²</t>
  </si>
  <si>
    <r>
      <t>∑max(CVR</t>
    </r>
    <r>
      <rPr>
        <b/>
        <sz val="10"/>
        <color theme="1"/>
        <rFont val="Segoe UI"/>
        <family val="2"/>
      </rPr>
      <t>,0)²</t>
    </r>
  </si>
  <si>
    <t>USD</t>
  </si>
  <si>
    <t>EUR</t>
  </si>
  <si>
    <t>JPY</t>
  </si>
  <si>
    <t>GBP</t>
  </si>
  <si>
    <t>AUD</t>
  </si>
  <si>
    <t>CHF</t>
  </si>
  <si>
    <t>CAD</t>
  </si>
  <si>
    <t>HKD</t>
  </si>
  <si>
    <t>SEK</t>
  </si>
  <si>
    <t>NZD</t>
  </si>
  <si>
    <t>KRW</t>
  </si>
  <si>
    <t>SGD</t>
  </si>
  <si>
    <t>MXN</t>
  </si>
  <si>
    <t>NOK</t>
  </si>
  <si>
    <t>ZAR</t>
  </si>
  <si>
    <t>DKK</t>
  </si>
  <si>
    <t>ILS</t>
  </si>
  <si>
    <t>CNY</t>
  </si>
  <si>
    <t>RUB</t>
  </si>
  <si>
    <t>TRY</t>
  </si>
  <si>
    <t>BRL</t>
  </si>
  <si>
    <t>SAR</t>
  </si>
  <si>
    <t>COP</t>
  </si>
  <si>
    <t>PEN</t>
  </si>
  <si>
    <t>AED</t>
  </si>
  <si>
    <t>INR</t>
  </si>
  <si>
    <t>PLN</t>
  </si>
  <si>
    <t>TWD</t>
  </si>
  <si>
    <t>HUF</t>
  </si>
  <si>
    <t>MYR</t>
  </si>
  <si>
    <t>CZK</t>
  </si>
  <si>
    <t>THB</t>
  </si>
  <si>
    <t>CLP</t>
  </si>
  <si>
    <t>IDR</t>
  </si>
  <si>
    <t>C) Credit spread risk: non-securitisations</t>
  </si>
  <si>
    <t>Non-securitisations for SA banks / Products with current IMA approval status for IMA banks</t>
  </si>
  <si>
    <t>Bucket no</t>
  </si>
  <si>
    <t>Credit quality</t>
  </si>
  <si>
    <t>Sector</t>
  </si>
  <si>
    <r>
      <t>∑∑WS</t>
    </r>
    <r>
      <rPr>
        <vertAlign val="subscript"/>
        <sz val="10"/>
        <color theme="1"/>
        <rFont val="Segoe UI"/>
        <family val="2"/>
      </rPr>
      <t>k</t>
    </r>
    <r>
      <rPr>
        <sz val="10"/>
        <color theme="1"/>
        <rFont val="Segoe UI"/>
        <family val="2"/>
      </rPr>
      <t>WS</t>
    </r>
    <r>
      <rPr>
        <vertAlign val="subscript"/>
        <sz val="10"/>
        <color theme="1"/>
        <rFont val="Segoe UI"/>
        <family val="2"/>
      </rPr>
      <t>l</t>
    </r>
    <r>
      <rPr>
        <sz val="10"/>
        <color theme="1"/>
        <rFont val="Segoe UI"/>
        <family val="2"/>
      </rPr>
      <t xml:space="preserve"> subject to </t>
    </r>
    <r>
      <rPr>
        <b/>
        <sz val="10"/>
        <color theme="1"/>
        <rFont val="Segoe UI"/>
        <family val="2"/>
      </rPr>
      <t>rho per para 85</t>
    </r>
  </si>
  <si>
    <r>
      <t>CVR</t>
    </r>
    <r>
      <rPr>
        <b/>
        <vertAlign val="subscript"/>
        <sz val="10"/>
        <color theme="1"/>
        <rFont val="Segoe UI"/>
        <family val="2"/>
      </rPr>
      <t>k</t>
    </r>
    <r>
      <rPr>
        <b/>
        <sz val="10"/>
        <color theme="1"/>
        <rFont val="Segoe UI"/>
        <family val="2"/>
      </rPr>
      <t>=-CVR</t>
    </r>
    <r>
      <rPr>
        <b/>
        <vertAlign val="subscript"/>
        <sz val="10"/>
        <color theme="1"/>
        <rFont val="Segoe UI"/>
        <family val="2"/>
      </rPr>
      <t>k</t>
    </r>
    <r>
      <rPr>
        <b/>
        <vertAlign val="superscript"/>
        <sz val="10"/>
        <color theme="1"/>
        <rFont val="Segoe UI"/>
        <family val="2"/>
      </rPr>
      <t>+</t>
    </r>
  </si>
  <si>
    <r>
      <t>CVR</t>
    </r>
    <r>
      <rPr>
        <b/>
        <vertAlign val="subscript"/>
        <sz val="10"/>
        <color theme="1"/>
        <rFont val="Segoe UI"/>
        <family val="2"/>
      </rPr>
      <t>k</t>
    </r>
    <r>
      <rPr>
        <b/>
        <sz val="10"/>
        <color theme="1"/>
        <rFont val="Segoe UI"/>
        <family val="2"/>
      </rPr>
      <t>=-CVR</t>
    </r>
    <r>
      <rPr>
        <b/>
        <vertAlign val="subscript"/>
        <sz val="10"/>
        <color theme="1"/>
        <rFont val="Segoe UI"/>
        <family val="2"/>
      </rPr>
      <t>k</t>
    </r>
    <r>
      <rPr>
        <b/>
        <vertAlign val="superscript"/>
        <sz val="10"/>
        <color theme="1"/>
        <rFont val="Segoe UI"/>
        <family val="2"/>
      </rPr>
      <t>-</t>
    </r>
  </si>
  <si>
    <t>Same name</t>
  </si>
  <si>
    <t>Different name</t>
  </si>
  <si>
    <t>∑max(CVR,0)²</t>
  </si>
  <si>
    <t>Same tenor</t>
  </si>
  <si>
    <t>Different tenor</t>
  </si>
  <si>
    <t>Same basis</t>
  </si>
  <si>
    <t>Different basis</t>
  </si>
  <si>
    <r>
      <t>∑∑CVR</t>
    </r>
    <r>
      <rPr>
        <vertAlign val="subscript"/>
        <sz val="10"/>
        <color theme="1"/>
        <rFont val="Segoe UI"/>
        <family val="2"/>
      </rPr>
      <t>k</t>
    </r>
    <r>
      <rPr>
        <sz val="10"/>
        <color theme="1"/>
        <rFont val="Segoe UI"/>
        <family val="2"/>
      </rPr>
      <t>CVR</t>
    </r>
    <r>
      <rPr>
        <vertAlign val="subscript"/>
        <sz val="10"/>
        <color theme="1"/>
        <rFont val="Segoe UI"/>
        <family val="2"/>
      </rPr>
      <t xml:space="preserve">l </t>
    </r>
    <r>
      <rPr>
        <sz val="10"/>
        <color theme="1"/>
        <rFont val="Segoe UI"/>
        <family val="2"/>
      </rPr>
      <t/>
    </r>
  </si>
  <si>
    <r>
      <t>∑∑max(CVR</t>
    </r>
    <r>
      <rPr>
        <vertAlign val="subscript"/>
        <sz val="10"/>
        <color theme="1"/>
        <rFont val="Segoe UI"/>
        <family val="2"/>
      </rPr>
      <t>k</t>
    </r>
    <r>
      <rPr>
        <sz val="10"/>
        <color theme="1"/>
        <rFont val="Segoe UI"/>
        <family val="2"/>
      </rPr>
      <t>0)max(CVR</t>
    </r>
    <r>
      <rPr>
        <vertAlign val="subscript"/>
        <sz val="10"/>
        <color theme="1"/>
        <rFont val="Segoe UI"/>
        <family val="2"/>
      </rPr>
      <t>l</t>
    </r>
    <r>
      <rPr>
        <sz val="10"/>
        <color theme="1"/>
        <rFont val="Segoe UI"/>
        <family val="2"/>
      </rPr>
      <t xml:space="preserve">,0) </t>
    </r>
  </si>
  <si>
    <r>
      <t>∑∑min(CVR</t>
    </r>
    <r>
      <rPr>
        <vertAlign val="subscript"/>
        <sz val="10"/>
        <color theme="1"/>
        <rFont val="Segoe UI"/>
        <family val="2"/>
      </rPr>
      <t>k</t>
    </r>
    <r>
      <rPr>
        <sz val="10"/>
        <color theme="1"/>
        <rFont val="Segoe UI"/>
        <family val="2"/>
      </rPr>
      <t>0)minCVR</t>
    </r>
    <r>
      <rPr>
        <vertAlign val="subscript"/>
        <sz val="10"/>
        <color theme="1"/>
        <rFont val="Segoe UI"/>
        <family val="2"/>
      </rPr>
      <t>l</t>
    </r>
    <r>
      <rPr>
        <sz val="10"/>
        <color theme="1"/>
        <rFont val="Segoe UI"/>
        <family val="2"/>
      </rPr>
      <t>,0)</t>
    </r>
  </si>
  <si>
    <t>Investment grade (IG)</t>
  </si>
  <si>
    <t>Sovereigns including central banks; multilateral development banks</t>
  </si>
  <si>
    <t>Local government, government-backed non-financials, education, public administration</t>
  </si>
  <si>
    <t>Financials including gov’t-backed financials</t>
  </si>
  <si>
    <t>Basic materials, energy, industrials, agriculture, manufacturing, mining and quarrying</t>
  </si>
  <si>
    <t>Consumer goods and services, transportation and storage, administrative and support service activities</t>
  </si>
  <si>
    <t>Technology, telecommunications</t>
  </si>
  <si>
    <t>Health care, utilities, professional and technical activities</t>
  </si>
  <si>
    <t>Covered bonds</t>
  </si>
  <si>
    <t>High yield (HY) and non-rated (NR)</t>
  </si>
  <si>
    <t>Sovereigns including central banks, multilateral development banks</t>
  </si>
  <si>
    <t>Health care, utilities, local gov’t, gov’t-backed corporates (non-financial), education, public administration, professional and technical activities</t>
  </si>
  <si>
    <t>Other sector</t>
  </si>
  <si>
    <r>
      <t>∑∑WS</t>
    </r>
    <r>
      <rPr>
        <vertAlign val="subscript"/>
        <sz val="10"/>
        <color theme="1"/>
        <rFont val="Segoe UI"/>
        <family val="2"/>
      </rPr>
      <t>k</t>
    </r>
    <r>
      <rPr>
        <sz val="10"/>
        <color theme="1"/>
        <rFont val="Segoe UI"/>
        <family val="2"/>
      </rPr>
      <t>WS</t>
    </r>
    <r>
      <rPr>
        <vertAlign val="subscript"/>
        <sz val="10"/>
        <color theme="1"/>
        <rFont val="Segoe UI"/>
        <family val="2"/>
      </rPr>
      <t>l</t>
    </r>
    <r>
      <rPr>
        <sz val="10"/>
        <color theme="1"/>
        <rFont val="Segoe UI"/>
        <family val="2"/>
      </rPr>
      <t xml:space="preserve"> subject to </t>
    </r>
    <r>
      <rPr>
        <b/>
        <sz val="10"/>
        <color theme="1"/>
        <rFont val="Segoe UI"/>
        <family val="2"/>
      </rPr>
      <t>rho per para 99</t>
    </r>
  </si>
  <si>
    <t>Same tranche</t>
  </si>
  <si>
    <t>Different tranche</t>
  </si>
  <si>
    <t>Senior Investment grade (IG)</t>
  </si>
  <si>
    <t>RMBS – Prime</t>
  </si>
  <si>
    <t>RMBS – Mid-Prime</t>
  </si>
  <si>
    <t>RMBS – Sub-Prime</t>
  </si>
  <si>
    <t>CMBS</t>
  </si>
  <si>
    <t>ABS – Student loans</t>
  </si>
  <si>
    <t>ABS – Credit cards</t>
  </si>
  <si>
    <t>ABS – Auto</t>
  </si>
  <si>
    <t>CLO non-correlation trading portfolio</t>
  </si>
  <si>
    <t>Non-Senior Investment grade (IG)</t>
  </si>
  <si>
    <t>High yield (HY) &amp; non-rated (NR)</t>
  </si>
  <si>
    <t>Size</t>
  </si>
  <si>
    <t>Region</t>
  </si>
  <si>
    <r>
      <t>∑∑WS</t>
    </r>
    <r>
      <rPr>
        <vertAlign val="subscript"/>
        <sz val="10"/>
        <color theme="1"/>
        <rFont val="Segoe UI"/>
        <family val="2"/>
      </rPr>
      <t>k</t>
    </r>
    <r>
      <rPr>
        <sz val="10"/>
        <color theme="1"/>
        <rFont val="Segoe UI"/>
        <family val="2"/>
      </rPr>
      <t>WS</t>
    </r>
    <r>
      <rPr>
        <vertAlign val="subscript"/>
        <sz val="10"/>
        <color theme="1"/>
        <rFont val="Segoe UI"/>
        <family val="2"/>
      </rPr>
      <t>l</t>
    </r>
    <r>
      <rPr>
        <sz val="10"/>
        <color theme="1"/>
        <rFont val="Segoe UI"/>
        <family val="2"/>
      </rPr>
      <t xml:space="preserve"> subject to </t>
    </r>
    <r>
      <rPr>
        <b/>
        <sz val="10"/>
        <color theme="1"/>
        <rFont val="Segoe UI"/>
        <family val="2"/>
      </rPr>
      <t>rho per para 108</t>
    </r>
  </si>
  <si>
    <r>
      <t>∑∑WS</t>
    </r>
    <r>
      <rPr>
        <vertAlign val="subscript"/>
        <sz val="10"/>
        <color theme="1"/>
        <rFont val="Segoe UI"/>
        <family val="2"/>
      </rPr>
      <t>k</t>
    </r>
    <r>
      <rPr>
        <sz val="10"/>
        <color theme="1"/>
        <rFont val="Segoe UI"/>
        <family val="2"/>
      </rPr>
      <t>WS</t>
    </r>
    <r>
      <rPr>
        <vertAlign val="subscript"/>
        <sz val="10"/>
        <color theme="1"/>
        <rFont val="Segoe UI"/>
        <family val="2"/>
      </rPr>
      <t>l</t>
    </r>
    <r>
      <rPr>
        <sz val="10"/>
        <color theme="1"/>
        <rFont val="Segoe UI"/>
        <family val="2"/>
      </rPr>
      <t xml:space="preserve"> subject to</t>
    </r>
    <r>
      <rPr>
        <b/>
        <sz val="10"/>
        <color theme="1"/>
        <rFont val="Segoe UI"/>
        <family val="2"/>
      </rPr>
      <t xml:space="preserve"> rho per para 109, 110</t>
    </r>
  </si>
  <si>
    <r>
      <t>∑∑WS</t>
    </r>
    <r>
      <rPr>
        <vertAlign val="subscript"/>
        <sz val="10"/>
        <color theme="1"/>
        <rFont val="Segoe UI"/>
        <family val="2"/>
      </rPr>
      <t>k</t>
    </r>
    <r>
      <rPr>
        <sz val="10"/>
        <color theme="1"/>
        <rFont val="Segoe UI"/>
        <family val="2"/>
      </rPr>
      <t>WS</t>
    </r>
    <r>
      <rPr>
        <vertAlign val="subscript"/>
        <sz val="10"/>
        <color theme="1"/>
        <rFont val="Segoe UI"/>
        <family val="2"/>
      </rPr>
      <t>l</t>
    </r>
    <r>
      <rPr>
        <sz val="10"/>
        <color theme="1"/>
        <rFont val="Segoe UI"/>
        <family val="2"/>
      </rPr>
      <t xml:space="preserve"> subject to</t>
    </r>
    <r>
      <rPr>
        <b/>
        <sz val="10"/>
        <color theme="1"/>
        <rFont val="Segoe UI"/>
        <family val="2"/>
      </rPr>
      <t xml:space="preserve"> rho per para 111</t>
    </r>
  </si>
  <si>
    <t>Large</t>
  </si>
  <si>
    <t>Emerging market economies</t>
  </si>
  <si>
    <t>Consumer goods and services, transportation and storage, administrative and support service activities, utilities</t>
  </si>
  <si>
    <t>Telecommunications, industrials</t>
  </si>
  <si>
    <t>Basic materials, energy, agriculture, manufacturing, mining and quarrying</t>
  </si>
  <si>
    <t>Financials including gov’t-backed financials, real estate activities, technology</t>
  </si>
  <si>
    <t>Advanced economies</t>
  </si>
  <si>
    <t>Small</t>
  </si>
  <si>
    <t>All sectors described under buckets 1, 2, 3, 4</t>
  </si>
  <si>
    <t>All sectors described under buckets 5, 6, 7, 8</t>
  </si>
  <si>
    <r>
      <t>∑∑WS</t>
    </r>
    <r>
      <rPr>
        <vertAlign val="subscript"/>
        <sz val="10"/>
        <color theme="1"/>
        <rFont val="Segoe UI"/>
        <family val="2"/>
      </rPr>
      <t>k</t>
    </r>
    <r>
      <rPr>
        <sz val="10"/>
        <color theme="1"/>
        <rFont val="Segoe UI"/>
        <family val="2"/>
      </rPr>
      <t>WS</t>
    </r>
    <r>
      <rPr>
        <vertAlign val="subscript"/>
        <sz val="10"/>
        <color theme="1"/>
        <rFont val="Segoe UI"/>
        <family val="2"/>
      </rPr>
      <t>l</t>
    </r>
    <r>
      <rPr>
        <sz val="10"/>
        <color theme="1"/>
        <rFont val="Segoe UI"/>
        <family val="2"/>
      </rPr>
      <t xml:space="preserve"> subject to </t>
    </r>
    <r>
      <rPr>
        <b/>
        <sz val="10"/>
        <color theme="1"/>
        <rFont val="Segoe UI"/>
        <family val="2"/>
      </rPr>
      <t>rho per para 117</t>
    </r>
  </si>
  <si>
    <t>Same cty</t>
  </si>
  <si>
    <t>Different cty</t>
  </si>
  <si>
    <t>∑CVRk</t>
  </si>
  <si>
    <t>∑max(CVRk,0)</t>
  </si>
  <si>
    <t>∑CVRk²</t>
  </si>
  <si>
    <t>∑max(CVRk,0)²</t>
  </si>
  <si>
    <t>Coal</t>
  </si>
  <si>
    <t>Crude oil</t>
  </si>
  <si>
    <t>Electricity</t>
  </si>
  <si>
    <t>Freight</t>
  </si>
  <si>
    <t>Metals</t>
  </si>
  <si>
    <t>Natural gas</t>
  </si>
  <si>
    <t>Precious metals (incl gold)</t>
  </si>
  <si>
    <t>Grains &amp; oilseed</t>
  </si>
  <si>
    <t>Livestock &amp; dairy</t>
  </si>
  <si>
    <t>Softs and other agriculturals</t>
  </si>
  <si>
    <t>Other commodity</t>
  </si>
  <si>
    <t>Definition</t>
    <phoneticPr fontId="36"/>
  </si>
  <si>
    <r>
      <t xml:space="preserve">In the context of Delta and Curvature, </t>
    </r>
    <r>
      <rPr>
        <b/>
        <sz val="10"/>
        <color theme="1"/>
        <rFont val="Segoe UI"/>
        <family val="2"/>
      </rPr>
      <t>OTHER 1</t>
    </r>
    <r>
      <rPr>
        <sz val="10"/>
        <color theme="1"/>
        <rFont val="Segoe UI"/>
        <family val="2"/>
      </rPr>
      <t xml:space="preserve"> refers to all currencies which </t>
    </r>
    <r>
      <rPr>
        <b/>
        <sz val="10"/>
        <color theme="1"/>
        <rFont val="Segoe UI"/>
        <family val="2"/>
      </rPr>
      <t>can</t>
    </r>
    <r>
      <rPr>
        <sz val="10"/>
        <color theme="1"/>
        <rFont val="Segoe UI"/>
        <family val="2"/>
      </rPr>
      <t xml:space="preserve"> be represented via liquid currency pairs with respect to reporting currency of the bank (ie 'Yes' should be selected in column G); </t>
    </r>
    <r>
      <rPr>
        <b/>
        <sz val="10"/>
        <color theme="1"/>
        <rFont val="Segoe UI"/>
        <family val="2"/>
      </rPr>
      <t>OTHER 2</t>
    </r>
    <r>
      <rPr>
        <sz val="10"/>
        <color theme="1"/>
        <rFont val="Segoe UI"/>
        <family val="2"/>
      </rPr>
      <t xml:space="preserve"> refers to all currencies which </t>
    </r>
    <r>
      <rPr>
        <b/>
        <sz val="10"/>
        <color theme="1"/>
        <rFont val="Segoe UI"/>
        <family val="2"/>
      </rPr>
      <t>cannot</t>
    </r>
    <r>
      <rPr>
        <sz val="10"/>
        <color theme="1"/>
        <rFont val="Segoe UI"/>
        <family val="2"/>
      </rPr>
      <t xml:space="preserve"> be represented via liquid currency pairs with respect to reporting currency of the bank (ie 'No' should be selected in column G).
In the context of Vega, </t>
    </r>
    <r>
      <rPr>
        <b/>
        <sz val="10"/>
        <color theme="1"/>
        <rFont val="Segoe UI"/>
        <family val="2"/>
      </rPr>
      <t>OTHER 1</t>
    </r>
    <r>
      <rPr>
        <sz val="10"/>
        <color theme="1"/>
        <rFont val="Segoe UI"/>
        <family val="2"/>
      </rPr>
      <t xml:space="preserve"> refers to currency pairs that </t>
    </r>
    <r>
      <rPr>
        <b/>
        <sz val="10"/>
        <color theme="1"/>
        <rFont val="Segoe UI"/>
        <family val="2"/>
      </rPr>
      <t>can</t>
    </r>
    <r>
      <rPr>
        <sz val="10"/>
        <color theme="1"/>
        <rFont val="Segoe UI"/>
        <family val="2"/>
      </rPr>
      <t xml:space="preserve"> be represented as a combination of liquid pairs, where 'liquid' refers to 'selected' currency pairs referenced in footnote 31 of the Standards; </t>
    </r>
    <r>
      <rPr>
        <b/>
        <sz val="10"/>
        <color theme="1"/>
        <rFont val="Segoe UI"/>
        <family val="2"/>
      </rPr>
      <t>OTHER 2</t>
    </r>
    <r>
      <rPr>
        <sz val="10"/>
        <color theme="1"/>
        <rFont val="Segoe UI"/>
        <family val="2"/>
      </rPr>
      <t xml:space="preserve"> refers to currency pairs that </t>
    </r>
    <r>
      <rPr>
        <b/>
        <sz val="10"/>
        <color theme="1"/>
        <rFont val="Segoe UI"/>
        <family val="2"/>
      </rPr>
      <t>cannot</t>
    </r>
    <r>
      <rPr>
        <sz val="10"/>
        <color theme="1"/>
        <rFont val="Segoe UI"/>
        <family val="2"/>
      </rPr>
      <t xml:space="preserve"> be represented as a combination of liquid pairs.</t>
    </r>
  </si>
  <si>
    <t>Was preferential risk weight applied to eligible currency pairs?</t>
  </si>
  <si>
    <t>Currency pair</t>
  </si>
  <si>
    <t>USD / EUR</t>
  </si>
  <si>
    <t>USD / JPY</t>
  </si>
  <si>
    <t>USD / GBP</t>
  </si>
  <si>
    <t>USD / AUD</t>
  </si>
  <si>
    <t>USD / CAD</t>
  </si>
  <si>
    <t>USD / CHF</t>
  </si>
  <si>
    <t>USD / MXN</t>
  </si>
  <si>
    <t>USD / CNY</t>
  </si>
  <si>
    <t>USD / NZD</t>
  </si>
  <si>
    <t>USD / RUB</t>
  </si>
  <si>
    <t>USD / HKD</t>
  </si>
  <si>
    <t>USD / SGD</t>
  </si>
  <si>
    <t>USD / TRY</t>
  </si>
  <si>
    <t>USD / KRW</t>
  </si>
  <si>
    <t>USD / SEK</t>
  </si>
  <si>
    <t>USD / ZAR</t>
  </si>
  <si>
    <t>USD / INR</t>
  </si>
  <si>
    <t>USD / NOK</t>
  </si>
  <si>
    <t>USD / BRL</t>
  </si>
  <si>
    <t>USD / SAR</t>
  </si>
  <si>
    <t>USD / AED</t>
  </si>
  <si>
    <t>USD / OTHER 1</t>
  </si>
  <si>
    <t>USD / OTHER 2</t>
  </si>
  <si>
    <t>ARS</t>
  </si>
  <si>
    <t>EUR / JPY</t>
  </si>
  <si>
    <t>BGN</t>
  </si>
  <si>
    <t>EUR / GBP</t>
  </si>
  <si>
    <t>EUR / CHF</t>
  </si>
  <si>
    <t>EUR / ZAR</t>
  </si>
  <si>
    <t>EUR / OTHER 1</t>
  </si>
  <si>
    <t>EUR / OTHER 2</t>
  </si>
  <si>
    <t>JPY / AUD</t>
  </si>
  <si>
    <t>KWD</t>
  </si>
  <si>
    <t>JPY / OTHER 1</t>
  </si>
  <si>
    <t>JPY / OTHER 2</t>
  </si>
  <si>
    <t>PHP</t>
  </si>
  <si>
    <t>OTHER 1</t>
  </si>
  <si>
    <t>OTHER 2</t>
  </si>
  <si>
    <t>Total FX risk</t>
  </si>
  <si>
    <t>M) Calculation of averaged leverage ratio exposures</t>
  </si>
  <si>
    <t>Reporting quarter</t>
    <phoneticPr fontId="28"/>
  </si>
  <si>
    <t>Average</t>
    <phoneticPr fontId="28"/>
  </si>
  <si>
    <t>Max</t>
    <phoneticPr fontId="28"/>
  </si>
  <si>
    <t>Min</t>
    <phoneticPr fontId="28"/>
  </si>
  <si>
    <t>Does the bank use averages to calculate the values reported elsewhere on the template associated with these exposures?</t>
  </si>
  <si>
    <t>Is disclosure on an average basis operationally feasible within the next 12 months?</t>
  </si>
  <si>
    <t>Specify the key challenges and any impediments to the implementation of an averaging methodology</t>
  </si>
  <si>
    <t>Total exposures,of which:</t>
  </si>
  <si>
    <t xml:space="preserve"> SFTs</t>
    <phoneticPr fontId="28"/>
  </si>
  <si>
    <t xml:space="preserve"> Derivative exposures</t>
  </si>
  <si>
    <t xml:space="preserve"> OBS items</t>
    <phoneticPr fontId="28"/>
  </si>
  <si>
    <t>Yes (daily average)</t>
  </si>
  <si>
    <t>Yes (weekly average)</t>
  </si>
  <si>
    <t>Yes (month-end averages)</t>
  </si>
  <si>
    <t>Yes (other frequency; please specify in supplemental qualitative document)</t>
  </si>
  <si>
    <t>Check
RW above floor</t>
  </si>
  <si>
    <t>other (ie debt securities not issued or guaranteed by sovereigns, central banks, PSEs, MDBs)</t>
  </si>
  <si>
    <t>Adjusted gross SFT asset</t>
  </si>
  <si>
    <t>Use TB risk class data</t>
  </si>
  <si>
    <t>1) NSFR RSF on-balance sheet items</t>
  </si>
  <si>
    <t>2) NSFR RSF off-balance sheet items</t>
  </si>
  <si>
    <t>3) NSFR exceptional central bank liquidity operations</t>
  </si>
  <si>
    <t>Is triangulation via liquid pairs possible?</t>
  </si>
  <si>
    <r>
      <t>∑∑CVR</t>
    </r>
    <r>
      <rPr>
        <vertAlign val="subscript"/>
        <sz val="10"/>
        <color theme="1"/>
        <rFont val="Segoe UI"/>
        <family val="2"/>
      </rPr>
      <t>k</t>
    </r>
    <r>
      <rPr>
        <sz val="10"/>
        <color theme="1"/>
        <rFont val="Segoe UI"/>
        <family val="2"/>
      </rPr>
      <t>CVR</t>
    </r>
    <r>
      <rPr>
        <vertAlign val="subscript"/>
        <sz val="10"/>
        <color theme="1"/>
        <rFont val="Segoe UI"/>
        <family val="2"/>
      </rPr>
      <t xml:space="preserve">l </t>
    </r>
    <r>
      <rPr>
        <sz val="10"/>
        <color theme="1"/>
        <rFont val="Segoe UI"/>
        <family val="2"/>
      </rPr>
      <t xml:space="preserve">subject to </t>
    </r>
    <r>
      <rPr>
        <b/>
        <sz val="10"/>
        <color theme="1"/>
        <rFont val="Segoe UI"/>
        <family val="2"/>
      </rPr>
      <t>rho per para 109</t>
    </r>
  </si>
  <si>
    <r>
      <t>∑∑max(CVR</t>
    </r>
    <r>
      <rPr>
        <vertAlign val="subscript"/>
        <sz val="10"/>
        <color theme="1"/>
        <rFont val="Segoe UI"/>
        <family val="2"/>
      </rPr>
      <t>k</t>
    </r>
    <r>
      <rPr>
        <sz val="10"/>
        <color theme="1"/>
        <rFont val="Segoe UI"/>
        <family val="2"/>
      </rPr>
      <t>0)max(CVR</t>
    </r>
    <r>
      <rPr>
        <vertAlign val="subscript"/>
        <sz val="10"/>
        <color theme="1"/>
        <rFont val="Segoe UI"/>
        <family val="2"/>
      </rPr>
      <t>l</t>
    </r>
    <r>
      <rPr>
        <sz val="10"/>
        <color theme="1"/>
        <rFont val="Segoe UI"/>
        <family val="2"/>
      </rPr>
      <t xml:space="preserve">,0) subject to </t>
    </r>
    <r>
      <rPr>
        <b/>
        <sz val="10"/>
        <color theme="1"/>
        <rFont val="Segoe UI"/>
        <family val="2"/>
      </rPr>
      <t>rho per para 109</t>
    </r>
  </si>
  <si>
    <r>
      <t>∑∑min(CVR</t>
    </r>
    <r>
      <rPr>
        <vertAlign val="subscript"/>
        <sz val="10"/>
        <color theme="1"/>
        <rFont val="Segoe UI"/>
        <family val="2"/>
      </rPr>
      <t>k</t>
    </r>
    <r>
      <rPr>
        <sz val="10"/>
        <color theme="1"/>
        <rFont val="Segoe UI"/>
        <family val="2"/>
      </rPr>
      <t>0)minCVR</t>
    </r>
    <r>
      <rPr>
        <vertAlign val="subscript"/>
        <sz val="10"/>
        <color theme="1"/>
        <rFont val="Segoe UI"/>
        <family val="2"/>
      </rPr>
      <t>l</t>
    </r>
    <r>
      <rPr>
        <sz val="10"/>
        <color theme="1"/>
        <rFont val="Segoe UI"/>
        <family val="2"/>
      </rPr>
      <t xml:space="preserve">,0) subject to </t>
    </r>
    <r>
      <rPr>
        <b/>
        <sz val="10"/>
        <color theme="1"/>
        <rFont val="Segoe UI"/>
        <family val="2"/>
      </rPr>
      <t>rho per para 109</t>
    </r>
  </si>
  <si>
    <t>4) Securitisations (inclusive of hedges which, themselves, are not securitisations)</t>
  </si>
  <si>
    <r>
      <t xml:space="preserve">Cells may be left blank only if you are not able to provide/calculate a measure or if a given section is not relevant to your portfolio of securitisation positions.  A </t>
    </r>
    <r>
      <rPr>
        <b/>
        <sz val="10"/>
        <color rgb="FFAA322F"/>
        <rFont val="Segoe UI"/>
        <family val="2"/>
      </rPr>
      <t>zero</t>
    </r>
    <r>
      <rPr>
        <b/>
        <sz val="10"/>
        <rFont val="Segoe UI"/>
        <family val="2"/>
      </rPr>
      <t xml:space="preserve"> should only be used if the calculation results in a null or immaterial exposure.</t>
    </r>
  </si>
  <si>
    <t>a) Non-CTP</t>
  </si>
  <si>
    <t>Total FRTB market risk capital charge</t>
  </si>
  <si>
    <t>Total current market risk capital charge (inclusive of CRM)</t>
  </si>
  <si>
    <t>Total commodity risk</t>
  </si>
  <si>
    <t>Effective regulatory multiplier</t>
  </si>
  <si>
    <r>
      <t>Generally speaking,</t>
    </r>
    <r>
      <rPr>
        <sz val="10"/>
        <color rgb="FFFF0000"/>
        <rFont val="Segoe UI"/>
        <family val="2"/>
      </rPr>
      <t xml:space="preserve"> </t>
    </r>
    <r>
      <rPr>
        <sz val="10"/>
        <color rgb="FFAA322F"/>
        <rFont val="Segoe UI"/>
        <family val="2"/>
      </rPr>
      <t xml:space="preserve">the scope of this exercise covers </t>
    </r>
    <r>
      <rPr>
        <b/>
        <sz val="10"/>
        <color rgb="FFAA322F"/>
        <rFont val="Segoe UI"/>
        <family val="2"/>
      </rPr>
      <t>all</t>
    </r>
    <r>
      <rPr>
        <sz val="10"/>
        <color rgb="FFAA322F"/>
        <rFont val="Segoe UI"/>
        <family val="2"/>
      </rPr>
      <t xml:space="preserve"> trading desks</t>
    </r>
    <r>
      <rPr>
        <sz val="10"/>
        <rFont val="Segoe UI"/>
        <family val="2"/>
      </rPr>
      <t xml:space="preserve"> regardless of materiality and current model approval status. 
Only positive numbers should be reported in panel B.</t>
    </r>
  </si>
  <si>
    <t>SMM</t>
  </si>
  <si>
    <t>IMA</t>
  </si>
  <si>
    <t>Basel II/III slotting approach for specialised lending</t>
  </si>
  <si>
    <r>
      <t>Check
RW</t>
    </r>
    <r>
      <rPr>
        <b/>
        <sz val="10"/>
        <color rgb="FFAA322F"/>
        <rFont val="Arial"/>
        <family val="2"/>
      </rPr>
      <t>≤</t>
    </r>
    <r>
      <rPr>
        <b/>
        <sz val="10"/>
        <color rgb="FFAA322F"/>
        <rFont val="Segoe UI"/>
        <family val="2"/>
      </rPr>
      <t>1,250% 
(= for other assets)</t>
    </r>
  </si>
  <si>
    <t>Check: deductions reported in panel A2 less or equal than deductions reported in the Memo box</t>
  </si>
  <si>
    <t>FX
status quo</t>
  </si>
  <si>
    <t>FX
scenario 1</t>
  </si>
  <si>
    <t>CSR non-securitisation</t>
  </si>
  <si>
    <t>Securitisations (non-CTP)</t>
  </si>
  <si>
    <t>D) Credit spread risk: securitisations (non-CTP)</t>
  </si>
  <si>
    <t>1) Deferred tax assets</t>
  </si>
  <si>
    <t>2)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</si>
  <si>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3) Mortgage servicing rights</t>
  </si>
  <si>
    <t>Note: when estimating, it is assumed that: 
• ECL accounting frameworks are applied on 30 June 2017; and
• Estimation under ECL accounting frameworks is based on a best effort basis but it is better if forward looking information and macro-economic factors are considered.</t>
  </si>
  <si>
    <t>Estimation of changes in accounting provisions caused by the move from the currently applicable accounting framework (eg IAS 39) to an ECL accounting framework (eg IFRS 9 and CECL)</t>
  </si>
  <si>
    <t>Exposures to sovereigns; of which</t>
  </si>
  <si>
    <t>Exposures to banks; of which</t>
  </si>
  <si>
    <t>Exposures to corporates; of which</t>
  </si>
  <si>
    <t>Specialised lending; of which</t>
  </si>
  <si>
    <t>Other exposures to corporates; of which</t>
  </si>
  <si>
    <t>Retail exposures; of which</t>
  </si>
  <si>
    <t>Total amount; of which:</t>
  </si>
  <si>
    <t>IRB regulatory EL; of which:</t>
  </si>
  <si>
    <t>for defaulted exposures</t>
  </si>
  <si>
    <t>Residential mortgages exposures; of which</t>
  </si>
  <si>
    <t>Qualifying revolving retail; of which</t>
  </si>
  <si>
    <t>Other retail exposures; of which</t>
  </si>
  <si>
    <t>Equity exposures; of which</t>
  </si>
  <si>
    <t>Other exposures for which no IRB treatment is specified; of which</t>
  </si>
  <si>
    <t>Standardised approach; of which</t>
  </si>
  <si>
    <t>Credit risk-weighted assets; of which</t>
  </si>
  <si>
    <t>of which: provisions by type</t>
  </si>
  <si>
    <r>
      <t xml:space="preserve">This worksheet collects granular data at the risk class-level. Please note, </t>
    </r>
    <r>
      <rPr>
        <b/>
        <sz val="10"/>
        <rFont val="Segoe UI"/>
        <family val="2"/>
      </rPr>
      <t>SA banks are required to populate all relevant panels for their entire global trading book</t>
    </r>
    <r>
      <rPr>
        <sz val="10"/>
        <rFont val="Segoe UI"/>
        <family val="2"/>
      </rPr>
      <t xml:space="preserve">. </t>
    </r>
    <r>
      <rPr>
        <b/>
        <sz val="10"/>
        <rFont val="Segoe UI"/>
        <family val="2"/>
      </rPr>
      <t>IMA banks are required to populate all relevant panels only for products for which they currently have IMA model approval from their national supervisor</t>
    </r>
    <r>
      <rPr>
        <sz val="10"/>
        <rFont val="Segoe UI"/>
        <family val="2"/>
      </rPr>
      <t xml:space="preserve"> (ie the scope of products used to calculate values reported in panels B, C, E, F and G must be consistent with the scope of products used to calculate the ES values in panel A).
</t>
    </r>
    <r>
      <rPr>
        <b/>
        <sz val="10"/>
        <rFont val="Segoe UI"/>
        <family val="2"/>
      </rPr>
      <t>Not all components of the standardised approach are covered by this worksheet</t>
    </r>
    <r>
      <rPr>
        <sz val="10"/>
        <rFont val="Segoe UI"/>
        <family val="2"/>
      </rPr>
      <t>. Additionally, some components are caputured at a level of granularity different from that specified in the standards.</t>
    </r>
  </si>
  <si>
    <t>Approach to market risk</t>
  </si>
  <si>
    <t>Kb</t>
  </si>
  <si>
    <t>MediumCorr</t>
  </si>
  <si>
    <t>HighCorr</t>
  </si>
  <si>
    <t>LowCorr</t>
  </si>
  <si>
    <t>Specify the averaging frequency used in reporting averages in column D</t>
  </si>
  <si>
    <t>daily</t>
  </si>
  <si>
    <t>weekly</t>
  </si>
  <si>
    <t>monthly</t>
  </si>
  <si>
    <t>other</t>
  </si>
  <si>
    <t>Leverage ratio panel M frequency</t>
  </si>
  <si>
    <t>Leverage ratio panel M</t>
  </si>
  <si>
    <t>SBM (delta, vega and curvature); of which:</t>
  </si>
  <si>
    <t>Total; of which:</t>
  </si>
  <si>
    <t xml:space="preserve">recognised against OCI under IFRS 9 </t>
  </si>
  <si>
    <t>IRB approach</t>
  </si>
  <si>
    <t>General provisions</t>
  </si>
  <si>
    <t>Specific provisions</t>
  </si>
  <si>
    <t>C4) Additional breakdown for IFRS banks only</t>
  </si>
  <si>
    <t>National implementation</t>
  </si>
  <si>
    <t>Pure</t>
  </si>
  <si>
    <t>Total regulatory capital</t>
  </si>
  <si>
    <t>D) TLAC raised (gross) in the six months period ending on the reporting date</t>
  </si>
  <si>
    <t>Consistency check</t>
  </si>
  <si>
    <t xml:space="preserve">The flag in "General info" worksheet is set to  </t>
  </si>
  <si>
    <t>Empty cells in panel A1</t>
  </si>
  <si>
    <t>Empty cells in panel A2</t>
  </si>
  <si>
    <t>Empy cells in panel B</t>
  </si>
  <si>
    <t>Check: "Deductions" in Panel A2 = "Deductions" panel B</t>
  </si>
  <si>
    <t>Check: "Total" panel A1 = "Total" panel B</t>
  </si>
  <si>
    <t>Checks</t>
  </si>
  <si>
    <t>A) General Info worksheet</t>
  </si>
  <si>
    <t>Panel</t>
  </si>
  <si>
    <t>B</t>
  </si>
  <si>
    <t>B) Capital</t>
  </si>
  <si>
    <t>1) DefCap worksheet</t>
  </si>
  <si>
    <t>E</t>
  </si>
  <si>
    <t>2) DefCap-Provisioning worksheet</t>
  </si>
  <si>
    <t>A</t>
  </si>
  <si>
    <t>B1</t>
  </si>
  <si>
    <t>C1</t>
  </si>
  <si>
    <t>C2</t>
  </si>
  <si>
    <t>C3</t>
  </si>
  <si>
    <t>C4</t>
  </si>
  <si>
    <t>3) TLAC worksheet</t>
  </si>
  <si>
    <t>C) Leverage ratio</t>
  </si>
  <si>
    <t>1) Leverage ratio worksheet</t>
  </si>
  <si>
    <t>D</t>
  </si>
  <si>
    <t>F</t>
  </si>
  <si>
    <t>Total exposure data complete</t>
  </si>
  <si>
    <t>G</t>
  </si>
  <si>
    <t>I</t>
  </si>
  <si>
    <t>2) Leverage ratio additional worksheet</t>
  </si>
  <si>
    <t>H1</t>
  </si>
  <si>
    <t>H2</t>
  </si>
  <si>
    <t>H3</t>
  </si>
  <si>
    <t>D) Liquidity</t>
  </si>
  <si>
    <t>1) LCR additional worksheet</t>
  </si>
  <si>
    <t>A1</t>
  </si>
  <si>
    <t>2) NSFR worksheet</t>
  </si>
  <si>
    <t>3) NSFR additional worksheet</t>
  </si>
  <si>
    <t>E) Securitisation worksheet</t>
  </si>
  <si>
    <t>Check: Non-STC securitisations rw higher than floor and does not xeceed 1250%</t>
  </si>
  <si>
    <t>Check; (Non-STC) SEC-IRBA rw higher than floor and does not exceed 1250%</t>
  </si>
  <si>
    <t>Check: (Non-STC) SEC-ERBA rw higher than floor and does not exceed 1250%</t>
  </si>
  <si>
    <t>Check: (Non-STC) IAA rw higher than floor and does not exceed 1250%</t>
  </si>
  <si>
    <t>Check: (Non-STC) SEC-SA rw higher than floor and does not exceed 1250%</t>
  </si>
  <si>
    <t>Check: Resecuritisations rw higher than floor and does not exceed 1250%</t>
  </si>
  <si>
    <t>Check: STC securitisations rw higher than floor and  does not exceed 1250%</t>
  </si>
  <si>
    <t>Check: (STC) SEC-IRBA rw higher than floor and d oes not exceed 1250%</t>
  </si>
  <si>
    <t>Check: (STC) SEC-ERBA rw higher than floor and does not exceed 1250%</t>
  </si>
  <si>
    <t>Check: (STC) SEC-SA rw higher than floor and does not exceed 1250%</t>
  </si>
  <si>
    <t>Check: Others rw higher than floor and does not exceed 1250%</t>
  </si>
  <si>
    <t>A2</t>
  </si>
  <si>
    <t>Check: Rw of deducted securitisation exposures higher than floor and does not exceed 1250%</t>
  </si>
  <si>
    <t>Check: Rw of deducted securitisation exposures (SEC-IRBA) higher than floor and does not exceed 1250%</t>
  </si>
  <si>
    <t>Check: Rw of deducted securitisation exposures (SEC-ERBA) higher than floor and does not exceed 1250%</t>
  </si>
  <si>
    <t>Check: Rw of deducted securitisation exposures (IAA) higher than floor and does not exceed 1250%</t>
  </si>
  <si>
    <t>Check: Rw of deducted securitisation exposures (SEC-SA) higher than floor and does not exceed 1250%</t>
  </si>
  <si>
    <t>Check: Rw of deducted securitisation exposures (Others) higher than floor and does not exceed 1250%</t>
  </si>
  <si>
    <t>F) OpRisk worksheet</t>
  </si>
  <si>
    <t>C</t>
  </si>
  <si>
    <t>G) Sovereign exposures worksheet</t>
  </si>
  <si>
    <t>80, 80c–83</t>
  </si>
  <si>
    <t>80a–80b</t>
  </si>
  <si>
    <t xml:space="preserve"> On-balance transactions (excluding SFTs and derivative exposures)</t>
  </si>
  <si>
    <t>Issued up to three months before the reporting date</t>
  </si>
  <si>
    <t>Issued more than three but less than six months before the end of the reporting date</t>
  </si>
  <si>
    <t>At the risk  class level:</t>
  </si>
  <si>
    <r>
      <t>Sum of modified</t>
    </r>
    <r>
      <rPr>
        <b/>
        <vertAlign val="superscript"/>
        <sz val="10"/>
        <color theme="1"/>
        <rFont val="Segoe UI"/>
        <family val="2"/>
      </rPr>
      <t>1</t>
    </r>
    <r>
      <rPr>
        <b/>
        <sz val="10"/>
        <color theme="1"/>
        <rFont val="Segoe UI"/>
        <family val="2"/>
      </rPr>
      <t xml:space="preserve"> add-ons
(aggregate) of all the netting sets</t>
    </r>
  </si>
  <si>
    <t>S</t>
  </si>
  <si>
    <t xml:space="preserve">The Basel III implementation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</si>
  <si>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General + Specific =ECL</t>
  </si>
  <si>
    <t>D) Statistical information on margin flows (removed)</t>
  </si>
  <si>
    <r>
      <t xml:space="preserve">Margined derivative assets 
</t>
    </r>
    <r>
      <rPr>
        <sz val="10"/>
        <color theme="1"/>
        <rFont val="Segoe UI"/>
        <family val="2"/>
      </rPr>
      <t>(gross of variation margin received at end of period)</t>
    </r>
  </si>
  <si>
    <r>
      <t xml:space="preserve">Margined derivative liabilities
</t>
    </r>
    <r>
      <rPr>
        <sz val="10"/>
        <color theme="1"/>
        <rFont val="Segoe UI"/>
        <family val="2"/>
      </rPr>
      <t>(gross of variation margin received at end of period)</t>
    </r>
  </si>
  <si>
    <t>Unmargined derivative assets</t>
  </si>
  <si>
    <t>Unmargined derivative liabilities</t>
  </si>
  <si>
    <t>2017Q2</t>
  </si>
  <si>
    <t>2017Q1</t>
  </si>
  <si>
    <t>Shortfall of provisions to expected losses to be deducted from Common Equity Tier 1 capital (gross of any tax adjustement)</t>
  </si>
  <si>
    <t>Associated deferred tax liabilities (DTLs)</t>
  </si>
  <si>
    <t>S3</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</si>
</sst>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quot;Sfr.&quot;* #,##0_);_(&quot;Sfr.&quot;* \(#,##0\);_(&quot;Sfr.&quot;* &quot;-&quot;_);_(@_)"/>
    <numFmt numFmtId="165" formatCode="_(* #,##0_);_(* \(#,##0\);_(* &quot;-&quot;_);_(@_)"/>
    <numFmt numFmtId="166" formatCode="_(&quot;Sfr.&quot;* #,##0.00_);_(&quot;Sfr.&quot;* \(#,##0.00\);_(&quot;Sfr.&quot;* &quot;-&quot;??_);_(@_)"/>
    <numFmt numFmtId="167" formatCode="_(* #,##0.00_);_(* \(#,##0.00\);_(* &quot;-&quot;??_);_(@_)"/>
    <numFmt numFmtId="168" formatCode="0.0"/>
    <numFmt numFmtId="169" formatCode="0.00000"/>
    <numFmt numFmtId="170" formatCode="0.0000"/>
    <numFmt numFmtId="171" formatCode="0.0000%"/>
    <numFmt numFmtId="172" formatCode="yyyy\-mm\-dd;@"/>
    <numFmt numFmtId="173" formatCode="[&gt;0]General"/>
    <numFmt numFmtId="174" formatCode="&quot;Yes&quot;;[Red]&quot;No&quot;"/>
    <numFmt numFmtId="175" formatCode="0.0%"/>
  </numFmts>
  <fonts count="78">
    <font>
      <sz val="10"/>
      <name val="Segoe UI"/>
      <family val="2"/>
    </font>
    <font>
      <sz val="11"/>
      <color theme="1"/>
      <name val="Arial"/>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sz val="10"/>
      <color rgb="FF008000"/>
      <name val="Segoe UI"/>
      <family val="2"/>
    </font>
    <font>
      <b/>
      <sz val="10"/>
      <color rgb="FFAA322F"/>
      <name val="Segoe UI"/>
      <family val="2"/>
    </font>
    <font>
      <b/>
      <sz val="10"/>
      <color indexed="8"/>
      <name val="Segoe UI"/>
      <family val="2"/>
    </font>
    <font>
      <sz val="10"/>
      <color indexed="8"/>
      <name val="Segoe UI"/>
      <family val="2"/>
    </font>
    <font>
      <b/>
      <sz val="13"/>
      <name val="Segoe UI"/>
      <family val="2"/>
    </font>
    <font>
      <sz val="10"/>
      <color indexed="9"/>
      <name val="Segoe UI"/>
      <family val="2"/>
    </font>
    <font>
      <b/>
      <sz val="13"/>
      <color theme="3"/>
      <name val="Arial"/>
      <family val="2"/>
    </font>
    <font>
      <sz val="13"/>
      <name val="Segoe UI"/>
      <family val="2"/>
    </font>
    <font>
      <b/>
      <sz val="10"/>
      <color rgb="FFAA322F"/>
      <name val="Cambria"/>
      <family val="1"/>
    </font>
    <font>
      <sz val="11"/>
      <color theme="0"/>
      <name val="Calibri"/>
      <family val="2"/>
      <scheme val="minor"/>
    </font>
    <font>
      <b/>
      <sz val="13"/>
      <color rgb="FFC00000"/>
      <name val="Segoe UI"/>
      <family val="2"/>
    </font>
    <font>
      <b/>
      <sz val="10"/>
      <name val="Segoe UI Semibold"/>
      <family val="2"/>
    </font>
    <font>
      <sz val="10"/>
      <color rgb="FFFF0000"/>
      <name val="Segoe UI"/>
      <family val="2"/>
    </font>
    <font>
      <b/>
      <sz val="14"/>
      <name val="Segoe UI"/>
      <family val="2"/>
    </font>
    <font>
      <b/>
      <sz val="10"/>
      <color theme="1"/>
      <name val="Segoe UI"/>
      <family val="2"/>
    </font>
    <font>
      <sz val="10"/>
      <color rgb="FFC00000"/>
      <name val="Segoe UI"/>
      <family val="2"/>
    </font>
    <font>
      <sz val="10"/>
      <color theme="1"/>
      <name val="Segoe UI"/>
      <family val="2"/>
    </font>
    <font>
      <b/>
      <sz val="10"/>
      <color rgb="FFC00000"/>
      <name val="Segoe UI"/>
      <family val="2"/>
    </font>
    <font>
      <b/>
      <sz val="20"/>
      <color rgb="FFAA322F"/>
      <name val="Segoe UI"/>
      <family val="2"/>
    </font>
    <font>
      <i/>
      <sz val="10"/>
      <name val="Segoe UI"/>
      <family val="2"/>
    </font>
    <font>
      <sz val="11"/>
      <color theme="1"/>
      <name val="Segoe UI"/>
      <family val="2"/>
    </font>
    <font>
      <b/>
      <sz val="10"/>
      <color rgb="FFFF0000"/>
      <name val="Segoe UI"/>
      <family val="2"/>
    </font>
    <font>
      <b/>
      <sz val="13"/>
      <name val="Arial"/>
      <family val="2"/>
    </font>
    <font>
      <sz val="7.5"/>
      <color rgb="FFAA322F"/>
      <name val="Segoe UI"/>
      <family val="2"/>
    </font>
    <font>
      <sz val="11"/>
      <color theme="1"/>
      <name val="Calibri"/>
      <family val="2"/>
      <scheme val="minor"/>
    </font>
    <font>
      <b/>
      <sz val="11"/>
      <color rgb="FFFA7D00"/>
      <name val="Calibri"/>
      <family val="2"/>
      <scheme val="minor"/>
    </font>
    <font>
      <b/>
      <vertAlign val="superscript"/>
      <sz val="10"/>
      <color theme="1"/>
      <name val="Segoe UI"/>
      <family val="2"/>
    </font>
    <font>
      <sz val="12"/>
      <color theme="5"/>
      <name val="Segoe UI"/>
      <family val="2"/>
    </font>
    <font>
      <b/>
      <sz val="11"/>
      <name val="Segoe UI"/>
      <family val="2"/>
    </font>
    <font>
      <vertAlign val="superscript"/>
      <sz val="10"/>
      <color theme="1"/>
      <name val="Segoe UI"/>
      <family val="2"/>
    </font>
    <font>
      <sz val="10"/>
      <color theme="3" tint="0.39997558519241921"/>
      <name val="Segoe UI"/>
      <family val="2"/>
    </font>
    <font>
      <sz val="10"/>
      <color theme="0" tint="-0.14999847407452621"/>
      <name val="Segoe UI"/>
      <family val="2"/>
    </font>
    <font>
      <b/>
      <sz val="14"/>
      <color theme="1"/>
      <name val="Calibri"/>
      <family val="2"/>
      <scheme val="minor"/>
    </font>
    <font>
      <i/>
      <sz val="10"/>
      <color theme="1"/>
      <name val="Segoe UI"/>
      <family val="2"/>
    </font>
    <font>
      <b/>
      <i/>
      <sz val="10"/>
      <name val="Segoe UI"/>
      <family val="2"/>
    </font>
    <font>
      <b/>
      <sz val="20"/>
      <color rgb="FFFF0000"/>
      <name val="Segoe UI"/>
      <family val="2"/>
    </font>
    <font>
      <b/>
      <sz val="13"/>
      <color rgb="FFFF0000"/>
      <name val="Segoe UI"/>
      <family val="2"/>
    </font>
    <font>
      <sz val="8"/>
      <name val="Segoe UI"/>
      <family val="2"/>
    </font>
    <font>
      <b/>
      <sz val="13"/>
      <color rgb="FFAA322F"/>
      <name val="Segoe UI"/>
      <family val="2"/>
    </font>
    <font>
      <b/>
      <sz val="20"/>
      <name val="Arial"/>
      <family val="2"/>
    </font>
    <font>
      <b/>
      <sz val="10"/>
      <color rgb="FF0070C0"/>
      <name val="Segoe UI"/>
      <family val="2"/>
    </font>
    <font>
      <sz val="11"/>
      <color rgb="FF000000"/>
      <name val="Calibri"/>
      <family val="2"/>
    </font>
    <font>
      <sz val="11"/>
      <name val="Calibri"/>
      <family val="2"/>
    </font>
    <font>
      <b/>
      <sz val="12"/>
      <color theme="1"/>
      <name val="Segoe UI"/>
      <family val="2"/>
    </font>
    <font>
      <vertAlign val="subscript"/>
      <sz val="10"/>
      <color theme="1"/>
      <name val="Segoe UI"/>
      <family val="2"/>
    </font>
    <font>
      <sz val="10"/>
      <color theme="1"/>
      <name val="ＭＳ Ｐゴシック"/>
      <family val="3"/>
      <charset val="128"/>
    </font>
    <font>
      <b/>
      <sz val="10"/>
      <color theme="1"/>
      <name val="Arial"/>
      <family val="2"/>
    </font>
    <font>
      <b/>
      <vertAlign val="subscript"/>
      <sz val="10"/>
      <color theme="1"/>
      <name val="Segoe UI"/>
      <family val="2"/>
    </font>
    <font>
      <b/>
      <sz val="10"/>
      <color rgb="FFAA322F"/>
      <name val="Arial"/>
      <family val="2"/>
    </font>
    <font>
      <b/>
      <sz val="9"/>
      <color rgb="FFAA322F"/>
      <name val="Segoe UI"/>
      <family val="2"/>
    </font>
    <font>
      <sz val="10"/>
      <color theme="0"/>
      <name val="Segoe UI"/>
      <family val="2"/>
    </font>
    <font>
      <b/>
      <sz val="16"/>
      <name val="Arial"/>
      <family val="2"/>
    </font>
  </fonts>
  <fills count="56">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rgb="FFBCBDBC"/>
        <bgColor indexed="64"/>
      </patternFill>
    </fill>
    <fill>
      <patternFill patternType="solid">
        <fgColor rgb="FF6CADE1"/>
        <bgColor indexed="64"/>
      </patternFill>
    </fill>
    <fill>
      <patternFill patternType="solid">
        <fgColor rgb="FFC28191"/>
        <bgColor indexed="64"/>
      </patternFill>
    </fill>
    <fill>
      <patternFill patternType="solid">
        <fgColor indexed="47"/>
        <bgColor indexed="64"/>
      </patternFill>
    </fill>
  </fills>
  <borders count="33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indexed="64"/>
      </top>
      <bottom style="thin">
        <color rgb="FFBCBDBC"/>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indexed="64"/>
      </top>
      <bottom style="thin">
        <color rgb="FFBCBDBC"/>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right style="thin">
        <color rgb="FFBCBDBC"/>
      </right>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style="thin">
        <color indexed="64"/>
      </top>
      <bottom/>
      <diagonal/>
    </border>
    <border>
      <left style="thin">
        <color rgb="FFBCBDBC"/>
      </left>
      <right style="thin">
        <color rgb="FFBCBDBC"/>
      </right>
      <top/>
      <bottom style="thin">
        <color indexed="64"/>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indexed="64"/>
      </top>
      <bottom style="thin">
        <color rgb="FFBCBDBC"/>
      </bottom>
      <diagonal/>
    </border>
    <border>
      <left style="thin">
        <color theme="0" tint="-0.24994659260841701"/>
      </left>
      <right style="thin">
        <color rgb="FFBCBDBC"/>
      </right>
      <top style="thin">
        <color rgb="FFBCBDBC"/>
      </top>
      <bottom style="thin">
        <color rgb="FFBCBDBC"/>
      </bottom>
      <diagonal/>
    </border>
    <border>
      <left style="thin">
        <color theme="0" tint="-0.24994659260841701"/>
      </left>
      <right style="thin">
        <color rgb="FFBCBDBC"/>
      </right>
      <top style="thin">
        <color rgb="FFBCBDBC"/>
      </top>
      <bottom style="thin">
        <color indexed="64"/>
      </bottom>
      <diagonal/>
    </border>
    <border>
      <left/>
      <right style="thin">
        <color rgb="FFBCBDBC"/>
      </right>
      <top/>
      <bottom/>
      <diagonal/>
    </border>
    <border>
      <left/>
      <right/>
      <top/>
      <bottom style="thick">
        <color theme="4" tint="0.499984740745262"/>
      </bottom>
      <diagonal/>
    </border>
    <border>
      <left style="thin">
        <color theme="0" tint="-0.24994659260841701"/>
      </left>
      <right/>
      <top style="thin">
        <color rgb="FFBCBDBC"/>
      </top>
      <bottom style="thin">
        <color rgb="FFBCBDBC"/>
      </bottom>
      <diagonal/>
    </border>
    <border>
      <left style="thin">
        <color rgb="FFBCBDBC"/>
      </left>
      <right style="thin">
        <color indexed="64"/>
      </right>
      <top style="thin">
        <color indexed="64"/>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indexed="64"/>
      </top>
      <bottom style="thin">
        <color rgb="FFBCBDBC"/>
      </bottom>
      <diagonal/>
    </border>
    <border>
      <left style="thin">
        <color indexed="64"/>
      </left>
      <right style="thin">
        <color rgb="FFBCBDBC"/>
      </right>
      <top style="thin">
        <color rgb="FFBCBDBC"/>
      </top>
      <bottom style="thin">
        <color rgb="FFBCBDBC"/>
      </bottom>
      <diagonal/>
    </border>
    <border>
      <left style="thin">
        <color indexed="64"/>
      </left>
      <right style="thin">
        <color rgb="FFBCBDBC"/>
      </right>
      <top style="thin">
        <color rgb="FFBCBDBC"/>
      </top>
      <bottom style="thin">
        <color indexed="64"/>
      </bottom>
      <diagonal/>
    </border>
    <border>
      <left style="thin">
        <color rgb="FFBCBDBC"/>
      </left>
      <right style="thin">
        <color indexed="64"/>
      </right>
      <top style="thin">
        <color indexed="64"/>
      </top>
      <bottom style="thin">
        <color indexed="64"/>
      </bottom>
      <diagonal/>
    </border>
    <border>
      <left style="thin">
        <color rgb="FFBCBDBC"/>
      </left>
      <right/>
      <top style="thin">
        <color rgb="FFBCBDBC"/>
      </top>
      <bottom style="thin">
        <color theme="0" tint="-0.249977111117893"/>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style="thin">
        <color rgb="FFBCBDBC"/>
      </left>
      <right style="thin">
        <color indexed="64"/>
      </right>
      <top style="thin">
        <color rgb="FFBCBDBC"/>
      </top>
      <bottom/>
      <diagonal/>
    </border>
    <border>
      <left/>
      <right/>
      <top/>
      <bottom style="thin">
        <color auto="1"/>
      </bottom>
      <diagonal/>
    </border>
    <border>
      <left style="thin">
        <color rgb="FFBCBDBC"/>
      </left>
      <right/>
      <top style="thin">
        <color auto="1"/>
      </top>
      <bottom style="thin">
        <color indexed="64"/>
      </bottom>
      <diagonal/>
    </border>
    <border>
      <left/>
      <right/>
      <top style="thin">
        <color auto="1"/>
      </top>
      <bottom/>
      <diagonal/>
    </border>
    <border>
      <left/>
      <right style="thin">
        <color auto="1"/>
      </right>
      <top/>
      <bottom style="thin">
        <color auto="1"/>
      </bottom>
      <diagonal/>
    </border>
    <border>
      <left style="thin">
        <color rgb="FFBCBDBC"/>
      </left>
      <right/>
      <top style="thin">
        <color rgb="FFBCBDBC"/>
      </top>
      <bottom style="thin">
        <color theme="1"/>
      </bottom>
      <diagonal/>
    </border>
    <border>
      <left/>
      <right style="thin">
        <color rgb="FFD5D6D2"/>
      </right>
      <top style="thin">
        <color auto="1"/>
      </top>
      <bottom/>
      <diagonal/>
    </border>
    <border>
      <left style="thin">
        <color rgb="FFD5D6D2"/>
      </left>
      <right style="thin">
        <color rgb="FFBCBDBC"/>
      </right>
      <top style="thin">
        <color auto="1"/>
      </top>
      <bottom/>
      <diagonal/>
    </border>
    <border>
      <left/>
      <right style="thin">
        <color rgb="FFD5D6D2"/>
      </right>
      <top/>
      <bottom style="thin">
        <color auto="1"/>
      </bottom>
      <diagonal/>
    </border>
    <border>
      <left style="thin">
        <color rgb="FFD5D6D2"/>
      </left>
      <right style="thin">
        <color rgb="FFBCBDBC"/>
      </right>
      <top/>
      <bottom style="thin">
        <color auto="1"/>
      </bottom>
      <diagonal/>
    </border>
    <border>
      <left style="thin">
        <color indexed="64"/>
      </left>
      <right style="thin">
        <color rgb="FFBCBDBC"/>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indexed="64"/>
      </bottom>
      <diagonal/>
    </border>
    <border>
      <left style="thin">
        <color rgb="FFBCBDBC"/>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rgb="FFBCBDBC"/>
      </right>
      <top/>
      <bottom style="thin">
        <color auto="1"/>
      </bottom>
      <diagonal/>
    </border>
    <border>
      <left style="thin">
        <color rgb="FFBCBDBC"/>
      </left>
      <right/>
      <top style="thin">
        <color indexed="64"/>
      </top>
      <bottom style="thin">
        <color rgb="FFBCBDBC"/>
      </bottom>
      <diagonal/>
    </border>
    <border>
      <left style="thin">
        <color rgb="FFBCBDBC"/>
      </left>
      <right/>
      <top/>
      <bottom style="thin">
        <color auto="1"/>
      </bottom>
      <diagonal/>
    </border>
    <border>
      <left/>
      <right/>
      <top style="thin">
        <color indexed="64"/>
      </top>
      <bottom style="thin">
        <color auto="1"/>
      </bottom>
      <diagonal/>
    </border>
    <border>
      <left/>
      <right/>
      <top style="thin">
        <color indexed="64"/>
      </top>
      <bottom style="thin">
        <color rgb="FFBCBDBC"/>
      </bottom>
      <diagonal/>
    </border>
    <border>
      <left style="thin">
        <color rgb="FFBCBDBC"/>
      </left>
      <right style="thin">
        <color rgb="FFBCBDBC"/>
      </right>
      <top style="thin">
        <color indexed="64"/>
      </top>
      <bottom style="thin">
        <color rgb="FFBCBDBC"/>
      </bottom>
      <diagonal/>
    </border>
    <border>
      <left style="thin">
        <color rgb="FFBCBDBC"/>
      </left>
      <right style="thin">
        <color rgb="FFBCBDBC"/>
      </right>
      <top/>
      <bottom style="thin">
        <color auto="1"/>
      </bottom>
      <diagonal/>
    </border>
    <border>
      <left/>
      <right style="thin">
        <color rgb="FFBCBDBC"/>
      </right>
      <top style="thin">
        <color auto="1"/>
      </top>
      <bottom style="thin">
        <color rgb="FFBCBDBC"/>
      </bottom>
      <diagonal/>
    </border>
    <border>
      <left/>
      <right style="thin">
        <color rgb="FFBCBDBC"/>
      </right>
      <top style="thin">
        <color indexed="64"/>
      </top>
      <bottom/>
      <diagonal/>
    </border>
    <border>
      <left style="thin">
        <color rgb="FFBCBDBC"/>
      </left>
      <right style="thin">
        <color rgb="FFBCBDBC"/>
      </right>
      <top style="thin">
        <color auto="1"/>
      </top>
      <bottom/>
      <diagonal/>
    </border>
    <border>
      <left/>
      <right style="thin">
        <color rgb="FFBCBDBC"/>
      </right>
      <top style="thin">
        <color auto="1"/>
      </top>
      <bottom style="thin">
        <color indexed="64"/>
      </bottom>
      <diagonal/>
    </border>
    <border>
      <left style="thin">
        <color rgb="FFBCBDBC"/>
      </left>
      <right/>
      <top style="thin">
        <color auto="1"/>
      </top>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indexed="64"/>
      </bottom>
      <diagonal/>
    </border>
    <border>
      <left style="thin">
        <color auto="1"/>
      </left>
      <right/>
      <top/>
      <bottom/>
      <diagonal/>
    </border>
    <border>
      <left style="thin">
        <color auto="1"/>
      </left>
      <right/>
      <top style="thin">
        <color indexed="64"/>
      </top>
      <bottom/>
      <diagonal/>
    </border>
    <border>
      <left/>
      <right style="thin">
        <color auto="1"/>
      </right>
      <top style="thin">
        <color indexed="64"/>
      </top>
      <bottom/>
      <diagonal/>
    </border>
    <border>
      <left style="thin">
        <color rgb="FFBCBDBC"/>
      </left>
      <right/>
      <top style="thin">
        <color auto="1"/>
      </top>
      <bottom style="thin">
        <color theme="1"/>
      </bottom>
      <diagonal/>
    </border>
    <border>
      <left/>
      <right/>
      <top style="thin">
        <color theme="0" tint="-0.499984740745262"/>
      </top>
      <bottom/>
      <diagonal/>
    </border>
    <border>
      <left/>
      <right/>
      <top style="thin">
        <color theme="0" tint="-0.24994659260841701"/>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thin">
        <color auto="1"/>
      </bottom>
      <diagonal/>
    </border>
    <border>
      <left/>
      <right/>
      <top style="thin">
        <color indexed="64"/>
      </top>
      <bottom style="thin">
        <color theme="0" tint="-0.499984740745262"/>
      </bottom>
      <diagonal/>
    </border>
    <border>
      <left style="thin">
        <color rgb="FFBCBDBC"/>
      </left>
      <right style="thin">
        <color rgb="FFBCBDBC"/>
      </right>
      <top/>
      <bottom style="hair">
        <color rgb="FFBCBDBC"/>
      </bottom>
      <diagonal/>
    </border>
    <border>
      <left style="thin">
        <color rgb="FFBCBDBC"/>
      </left>
      <right/>
      <top/>
      <bottom style="hair">
        <color rgb="FFBCBDBC"/>
      </bottom>
      <diagonal/>
    </border>
    <border>
      <left style="thin">
        <color rgb="FFBCBDBC"/>
      </left>
      <right style="thin">
        <color rgb="FFBCBDBC"/>
      </right>
      <top style="hair">
        <color rgb="FFBCBDBC"/>
      </top>
      <bottom style="hair">
        <color rgb="FFBCBDBC"/>
      </bottom>
      <diagonal/>
    </border>
    <border>
      <left style="thin">
        <color rgb="FFBCBDBC"/>
      </left>
      <right/>
      <top style="hair">
        <color rgb="FFBCBDBC"/>
      </top>
      <bottom style="hair">
        <color rgb="FFBCBDBC"/>
      </bottom>
      <diagonal/>
    </border>
    <border>
      <left style="thin">
        <color rgb="FFBCBDBC"/>
      </left>
      <right style="thin">
        <color rgb="FFBCBDBC"/>
      </right>
      <top style="hair">
        <color rgb="FFBCBDBC"/>
      </top>
      <bottom/>
      <diagonal/>
    </border>
    <border>
      <left/>
      <right style="thin">
        <color rgb="FFBCBDBC"/>
      </right>
      <top style="thin">
        <color auto="1"/>
      </top>
      <bottom style="hair">
        <color rgb="FFBCBDBC"/>
      </bottom>
      <diagonal/>
    </border>
    <border>
      <left style="thin">
        <color rgb="FFBCBDBC"/>
      </left>
      <right style="thin">
        <color rgb="FFBCBDBC"/>
      </right>
      <top style="thin">
        <color auto="1"/>
      </top>
      <bottom style="hair">
        <color rgb="FFBCBDBC"/>
      </bottom>
      <diagonal/>
    </border>
    <border>
      <left/>
      <right style="thin">
        <color rgb="FFBCBDBC"/>
      </right>
      <top style="hair">
        <color rgb="FFBCBDBC"/>
      </top>
      <bottom style="hair">
        <color rgb="FFBCBDBC"/>
      </bottom>
      <diagonal/>
    </border>
    <border>
      <left/>
      <right style="thin">
        <color rgb="FFBCBDBC"/>
      </right>
      <top style="hair">
        <color rgb="FFBCBDBC"/>
      </top>
      <bottom style="thin">
        <color auto="1"/>
      </bottom>
      <diagonal/>
    </border>
    <border>
      <left style="thin">
        <color rgb="FFBCBDBC"/>
      </left>
      <right style="thin">
        <color rgb="FFBCBDBC"/>
      </right>
      <top style="hair">
        <color rgb="FFBCBDBC"/>
      </top>
      <bottom style="thin">
        <color auto="1"/>
      </bottom>
      <diagonal/>
    </border>
    <border>
      <left style="thin">
        <color rgb="FFBCBDBC"/>
      </left>
      <right/>
      <top style="thin">
        <color auto="1"/>
      </top>
      <bottom style="hair">
        <color rgb="FFBCBDBC"/>
      </bottom>
      <diagonal/>
    </border>
    <border>
      <left style="thin">
        <color rgb="FFBCBDBC"/>
      </left>
      <right/>
      <top style="hair">
        <color rgb="FFBCBDBC"/>
      </top>
      <bottom style="thin">
        <color auto="1"/>
      </bottom>
      <diagonal/>
    </border>
    <border>
      <left/>
      <right style="thin">
        <color rgb="FFBCBDBC"/>
      </right>
      <top style="hair">
        <color rgb="FFBCBDBC"/>
      </top>
      <bottom/>
      <diagonal/>
    </border>
    <border>
      <left style="thin">
        <color rgb="FFBCBDBC"/>
      </left>
      <right/>
      <top style="hair">
        <color rgb="FFBCBDBC"/>
      </top>
      <bottom/>
      <diagonal/>
    </border>
    <border>
      <left/>
      <right style="thin">
        <color rgb="FFBCBDBC"/>
      </right>
      <top/>
      <bottom style="hair">
        <color rgb="FFBCBDBC"/>
      </bottom>
      <diagonal/>
    </border>
    <border>
      <left style="thin">
        <color auto="1"/>
      </left>
      <right/>
      <top style="thin">
        <color auto="1"/>
      </top>
      <bottom style="thin">
        <color auto="1"/>
      </bottom>
      <diagonal/>
    </border>
    <border>
      <left style="medium">
        <color indexed="64"/>
      </left>
      <right style="thin">
        <color rgb="FFBCBDBC"/>
      </right>
      <top style="thin">
        <color auto="1"/>
      </top>
      <bottom style="thin">
        <color rgb="FFBCBDBC"/>
      </bottom>
      <diagonal/>
    </border>
    <border>
      <left style="medium">
        <color indexed="64"/>
      </left>
      <right style="thin">
        <color rgb="FFBCBDBC"/>
      </right>
      <top style="thin">
        <color rgb="FFBCBDBC"/>
      </top>
      <bottom style="thin">
        <color rgb="FFBCBDBC"/>
      </bottom>
      <diagonal/>
    </border>
    <border>
      <left style="medium">
        <color indexed="64"/>
      </left>
      <right style="thin">
        <color rgb="FFBCBDBC"/>
      </right>
      <top style="thin">
        <color rgb="FFBCBDBC"/>
      </top>
      <bottom style="thin">
        <color auto="1"/>
      </bottom>
      <diagonal/>
    </border>
    <border>
      <left style="thin">
        <color rgb="FFBCBDBC"/>
      </left>
      <right/>
      <top style="thin">
        <color theme="0" tint="-0.24994659260841701"/>
      </top>
      <bottom style="thin">
        <color theme="1"/>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right style="thin">
        <color theme="0"/>
      </right>
      <top style="thin">
        <color indexed="64"/>
      </top>
      <bottom/>
      <diagonal/>
    </border>
    <border>
      <left style="thin">
        <color theme="0"/>
      </left>
      <right/>
      <top style="thin">
        <color auto="1"/>
      </top>
      <bottom/>
      <diagonal/>
    </border>
    <border>
      <left style="thin">
        <color rgb="FFBCBDBC"/>
      </left>
      <right style="thin">
        <color indexed="64"/>
      </right>
      <top style="thin">
        <color indexed="64"/>
      </top>
      <bottom/>
      <diagonal/>
    </border>
    <border>
      <left style="thin">
        <color indexed="64"/>
      </left>
      <right style="thin">
        <color rgb="FFBCBDBC"/>
      </right>
      <top style="thin">
        <color indexed="64"/>
      </top>
      <bottom/>
      <diagonal/>
    </border>
    <border>
      <left style="thin">
        <color rgb="FFBCBDBC"/>
      </left>
      <right style="thin">
        <color indexed="64"/>
      </right>
      <top/>
      <bottom style="thin">
        <color indexed="64"/>
      </bottom>
      <diagonal/>
    </border>
    <border>
      <left style="thin">
        <color indexed="64"/>
      </left>
      <right style="thin">
        <color rgb="FFBCBDBC"/>
      </right>
      <top/>
      <bottom style="thin">
        <color indexed="64"/>
      </bottom>
      <diagonal/>
    </border>
    <border>
      <left/>
      <right style="thin">
        <color theme="0"/>
      </right>
      <top/>
      <bottom style="thin">
        <color indexed="64"/>
      </bottom>
      <diagonal/>
    </border>
    <border>
      <left style="thin">
        <color theme="0"/>
      </left>
      <right/>
      <top/>
      <bottom style="thin">
        <color auto="1"/>
      </bottom>
      <diagonal/>
    </border>
    <border>
      <left style="thin">
        <color theme="0"/>
      </left>
      <right/>
      <top style="thin">
        <color rgb="FFBCBDBC"/>
      </top>
      <bottom style="thin">
        <color rgb="FFBCBDBC"/>
      </bottom>
      <diagonal/>
    </border>
    <border>
      <left style="thin">
        <color rgb="FFBCBDBC"/>
      </left>
      <right style="thin">
        <color theme="0"/>
      </right>
      <top style="thin">
        <color auto="1"/>
      </top>
      <bottom/>
      <diagonal/>
    </border>
    <border>
      <left style="thin">
        <color rgb="FFBCBDBC"/>
      </left>
      <right style="thin">
        <color theme="0"/>
      </right>
      <top/>
      <bottom/>
      <diagonal/>
    </border>
    <border>
      <left style="thin">
        <color rgb="FFBCBDBC"/>
      </left>
      <right style="thin">
        <color theme="0"/>
      </right>
      <top/>
      <bottom style="thin">
        <color indexed="64"/>
      </bottom>
      <diagonal/>
    </border>
    <border>
      <left style="thin">
        <color rgb="FFBCBDBC"/>
      </left>
      <right style="thin">
        <color theme="0"/>
      </right>
      <top style="thin">
        <color rgb="FFBCBDBC"/>
      </top>
      <bottom style="thin">
        <color rgb="FFBCBDBC"/>
      </bottom>
      <diagonal/>
    </border>
    <border>
      <left style="thin">
        <color rgb="FFBCBDBC"/>
      </left>
      <right style="thin">
        <color theme="0"/>
      </right>
      <top style="thin">
        <color rgb="FFBCBDBC"/>
      </top>
      <bottom style="thin">
        <color indexed="64"/>
      </bottom>
      <diagonal/>
    </border>
    <border>
      <left style="thin">
        <color rgb="FFBCBDBC"/>
      </left>
      <right style="thin">
        <color theme="0"/>
      </right>
      <top style="thin">
        <color indexed="64"/>
      </top>
      <bottom style="thin">
        <color indexed="64"/>
      </bottom>
      <diagonal/>
    </border>
    <border>
      <left style="thin">
        <color theme="0"/>
      </left>
      <right/>
      <top style="thin">
        <color rgb="FFBCBDBC"/>
      </top>
      <bottom style="thin">
        <color indexed="64"/>
      </bottom>
      <diagonal/>
    </border>
    <border>
      <left style="thin">
        <color indexed="64"/>
      </left>
      <right style="thin">
        <color rgb="FFBCBDBC"/>
      </right>
      <top/>
      <bottom/>
      <diagonal/>
    </border>
    <border>
      <left style="medium">
        <color indexed="64"/>
      </left>
      <right style="thin">
        <color rgb="FFBCBDBC"/>
      </right>
      <top style="thin">
        <color rgb="FFBCBDBC"/>
      </top>
      <bottom/>
      <diagonal/>
    </border>
    <border>
      <left style="thin">
        <color auto="1"/>
      </left>
      <right/>
      <top style="thin">
        <color rgb="FFBCBDBC"/>
      </top>
      <bottom style="thin">
        <color auto="1"/>
      </bottom>
      <diagonal/>
    </border>
    <border>
      <left style="thin">
        <color theme="0" tint="-0.24994659260841701"/>
      </left>
      <right/>
      <top style="thin">
        <color indexed="64"/>
      </top>
      <bottom style="thin">
        <color rgb="FFBCBDBC"/>
      </bottom>
      <diagonal/>
    </border>
    <border>
      <left style="thin">
        <color indexed="22"/>
      </left>
      <right style="thin">
        <color indexed="22"/>
      </right>
      <top style="thin">
        <color indexed="64"/>
      </top>
      <bottom style="thin">
        <color indexed="64"/>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rgb="FFBCBDBC"/>
      </right>
      <top style="thin">
        <color indexed="22"/>
      </top>
      <bottom style="thin">
        <color indexed="22"/>
      </bottom>
      <diagonal/>
    </border>
    <border>
      <left/>
      <right/>
      <top style="thin">
        <color indexed="22"/>
      </top>
      <bottom/>
      <diagonal/>
    </border>
    <border>
      <left style="thin">
        <color indexed="22"/>
      </left>
      <right style="thin">
        <color indexed="22"/>
      </right>
      <top style="thin">
        <color indexed="22"/>
      </top>
      <bottom/>
      <diagonal/>
    </border>
    <border>
      <left style="thin">
        <color indexed="22"/>
      </left>
      <right style="thin">
        <color indexed="22"/>
      </right>
      <top style="thin">
        <color rgb="FFBCBDBC"/>
      </top>
      <bottom style="thin">
        <color rgb="FFBCBDBC"/>
      </bottom>
      <diagonal/>
    </border>
    <border>
      <left/>
      <right/>
      <top/>
      <bottom style="thin">
        <color theme="0" tint="-0.24994659260841701"/>
      </bottom>
      <diagonal/>
    </border>
    <border>
      <left style="thin">
        <color indexed="22"/>
      </left>
      <right style="thin">
        <color indexed="22"/>
      </right>
      <top/>
      <bottom style="thin">
        <color theme="0" tint="-0.24994659260841701"/>
      </bottom>
      <diagonal/>
    </border>
    <border>
      <left style="thin">
        <color indexed="64"/>
      </left>
      <right/>
      <top/>
      <bottom/>
      <diagonal/>
    </border>
    <border>
      <left style="thin">
        <color indexed="22"/>
      </left>
      <right style="thin">
        <color indexed="22"/>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CBDBC"/>
      </left>
      <right style="thin">
        <color rgb="FFBCBDBC"/>
      </right>
      <top style="thin">
        <color theme="0" tint="-0.24994659260841701"/>
      </top>
      <bottom style="thin">
        <color indexed="6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indexed="64"/>
      </left>
      <right/>
      <top style="thin">
        <color indexed="64"/>
      </top>
      <bottom/>
      <diagonal/>
    </border>
    <border>
      <left/>
      <right style="thin">
        <color rgb="FFBCBDBC"/>
      </right>
      <top/>
      <bottom style="thin">
        <color indexed="22"/>
      </bottom>
      <diagonal/>
    </border>
    <border>
      <left/>
      <right/>
      <top/>
      <bottom style="thin">
        <color auto="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auto="1"/>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22"/>
      </right>
      <top/>
      <bottom/>
      <diagonal/>
    </border>
    <border>
      <left/>
      <right style="thin">
        <color rgb="FFBCBDBC"/>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rgb="FFBCBDBC"/>
      </right>
      <top/>
      <bottom style="thin">
        <color indexed="64"/>
      </bottom>
      <diagonal/>
    </border>
    <border>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right/>
      <top style="thin">
        <color indexed="64"/>
      </top>
      <bottom/>
      <diagonal/>
    </border>
    <border>
      <left/>
      <right/>
      <top style="thin">
        <color indexed="64"/>
      </top>
      <bottom style="thin">
        <color auto="1"/>
      </bottom>
      <diagonal/>
    </border>
    <border>
      <left style="thin">
        <color indexed="22"/>
      </left>
      <right style="thin">
        <color rgb="FFBCBDBC"/>
      </right>
      <top style="thin">
        <color indexed="64"/>
      </top>
      <bottom style="thin">
        <color auto="1"/>
      </bottom>
      <diagonal/>
    </border>
    <border>
      <left style="thin">
        <color indexed="64"/>
      </left>
      <right/>
      <top/>
      <bottom style="thin">
        <color auto="1"/>
      </bottom>
      <diagonal/>
    </border>
    <border>
      <left style="thin">
        <color indexed="22"/>
      </left>
      <right style="thin">
        <color indexed="22"/>
      </right>
      <top style="thin">
        <color indexed="64"/>
      </top>
      <bottom/>
      <diagonal/>
    </border>
    <border>
      <left style="thin">
        <color indexed="22"/>
      </left>
      <right/>
      <top style="thin">
        <color indexed="64"/>
      </top>
      <bottom style="thin">
        <color indexed="64"/>
      </bottom>
      <diagonal/>
    </border>
    <border>
      <left style="thin">
        <color theme="0" tint="-0.24994659260841701"/>
      </left>
      <right/>
      <top style="thin">
        <color auto="1"/>
      </top>
      <bottom style="thin">
        <color auto="1"/>
      </bottom>
      <diagonal/>
    </border>
    <border>
      <left/>
      <right style="thin">
        <color theme="0" tint="-0.24994659260841701"/>
      </right>
      <top/>
      <bottom style="thin">
        <color auto="1"/>
      </bottom>
      <diagonal/>
    </border>
    <border>
      <left style="thin">
        <color indexed="22"/>
      </left>
      <right style="thin">
        <color indexed="22"/>
      </right>
      <top/>
      <bottom style="thin">
        <color indexed="64"/>
      </bottom>
      <diagonal/>
    </border>
    <border>
      <left style="thin">
        <color indexed="22"/>
      </left>
      <right style="thin">
        <color indexed="22"/>
      </right>
      <top style="thin">
        <color indexed="64"/>
      </top>
      <bottom style="thin">
        <color indexed="64"/>
      </bottom>
      <diagonal/>
    </border>
    <border>
      <left style="thin">
        <color theme="0" tint="-0.24994659260841701"/>
      </left>
      <right style="thin">
        <color theme="0" tint="-0.24994659260841701"/>
      </right>
      <top style="thin">
        <color auto="1"/>
      </top>
      <bottom style="thin">
        <color auto="1"/>
      </bottom>
      <diagonal/>
    </border>
    <border>
      <left/>
      <right style="thin">
        <color rgb="FFBCBDBC"/>
      </right>
      <top style="thin">
        <color indexed="64"/>
      </top>
      <bottom style="thin">
        <color indexed="64"/>
      </bottom>
      <diagonal/>
    </border>
    <border>
      <left style="thin">
        <color rgb="FFBCBDBC"/>
      </left>
      <right style="thin">
        <color rgb="FFBCBDBC"/>
      </right>
      <top style="thin">
        <color auto="1"/>
      </top>
      <bottom style="thin">
        <color auto="1"/>
      </bottom>
      <diagonal/>
    </border>
    <border>
      <left/>
      <right style="thin">
        <color rgb="FFBCBDBC"/>
      </right>
      <top style="thin">
        <color indexed="64"/>
      </top>
      <bottom/>
      <diagonal/>
    </border>
    <border>
      <left style="thin">
        <color rgb="FFBCBDBC"/>
      </left>
      <right style="thin">
        <color rgb="FFBCBDBC"/>
      </right>
      <top style="thin">
        <color auto="1"/>
      </top>
      <bottom/>
      <diagonal/>
    </border>
    <border>
      <left style="thin">
        <color rgb="FFBCBDBC"/>
      </left>
      <right/>
      <top style="thin">
        <color auto="1"/>
      </top>
      <bottom/>
      <diagonal/>
    </border>
    <border>
      <left style="thin">
        <color indexed="22"/>
      </left>
      <right/>
      <top style="thin">
        <color indexed="64"/>
      </top>
      <bottom/>
      <diagonal/>
    </border>
    <border>
      <left/>
      <right style="thin">
        <color indexed="22"/>
      </right>
      <top/>
      <bottom style="thin">
        <color indexed="64"/>
      </bottom>
      <diagonal/>
    </border>
    <border>
      <left/>
      <right style="thin">
        <color rgb="FFBCBDBC"/>
      </right>
      <top style="thin">
        <color auto="1"/>
      </top>
      <bottom style="thin">
        <color rgb="FFBCBDBC"/>
      </bottom>
      <diagonal/>
    </border>
    <border>
      <left/>
      <right/>
      <top style="thin">
        <color auto="1"/>
      </top>
      <bottom style="thin">
        <color theme="0" tint="-0.24994659260841701"/>
      </bottom>
      <diagonal/>
    </border>
    <border>
      <left/>
      <right/>
      <top style="thin">
        <color theme="0" tint="-0.24994659260841701"/>
      </top>
      <bottom style="thin">
        <color rgb="FFBCBDBC"/>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thin">
        <color rgb="FFBCBDBC"/>
      </left>
      <right/>
      <top style="thin">
        <color auto="1"/>
      </top>
      <bottom style="thin">
        <color auto="1"/>
      </bottom>
      <diagonal/>
    </border>
    <border>
      <left style="thin">
        <color auto="1"/>
      </left>
      <right/>
      <top style="thin">
        <color indexed="64"/>
      </top>
      <bottom/>
      <diagonal/>
    </border>
    <border>
      <left/>
      <right/>
      <top style="thin">
        <color indexed="64"/>
      </top>
      <bottom style="thin">
        <color rgb="FFBCBDBC"/>
      </bottom>
      <diagonal/>
    </border>
    <border>
      <left/>
      <right/>
      <top style="thin">
        <color theme="1"/>
      </top>
      <bottom style="thin">
        <color rgb="FFBCBDBC"/>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right style="thin">
        <color theme="1"/>
      </right>
      <top style="thin">
        <color auto="1"/>
      </top>
      <bottom style="thin">
        <color auto="1"/>
      </bottom>
      <diagonal/>
    </border>
    <border>
      <left style="thin">
        <color theme="1"/>
      </left>
      <right/>
      <top style="thin">
        <color auto="1"/>
      </top>
      <bottom style="thin">
        <color indexed="64"/>
      </bottom>
      <diagonal/>
    </border>
    <border>
      <left style="thin">
        <color theme="1"/>
      </left>
      <right style="thin">
        <color rgb="FFBCBDBC"/>
      </right>
      <top style="thin">
        <color indexed="64"/>
      </top>
      <bottom/>
      <diagonal/>
    </border>
    <border>
      <left style="thin">
        <color theme="1"/>
      </left>
      <right style="thin">
        <color theme="0" tint="-0.24994659260841701"/>
      </right>
      <top style="thin">
        <color indexed="64"/>
      </top>
      <bottom/>
      <diagonal/>
    </border>
    <border>
      <left style="thin">
        <color theme="0" tint="-0.24994659260841701"/>
      </left>
      <right style="thin">
        <color theme="0" tint="-0.24994659260841701"/>
      </right>
      <top style="thin">
        <color indexed="64"/>
      </top>
      <bottom/>
      <diagonal/>
    </border>
    <border>
      <left style="thin">
        <color theme="0" tint="-0.24994659260841701"/>
      </left>
      <right style="thin">
        <color indexed="64"/>
      </right>
      <top style="thin">
        <color indexed="64"/>
      </top>
      <bottom/>
      <diagonal/>
    </border>
    <border>
      <left/>
      <right style="thin">
        <color auto="1"/>
      </right>
      <top style="thin">
        <color indexed="64"/>
      </top>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auto="1"/>
      </right>
      <top style="thin">
        <color theme="0" tint="-0.24994659260841701"/>
      </top>
      <bottom style="thin">
        <color indexed="64"/>
      </bottom>
      <diagonal/>
    </border>
    <border>
      <left style="thin">
        <color theme="1"/>
      </left>
      <right style="thin">
        <color rgb="FFBCBDBC"/>
      </right>
      <top/>
      <bottom style="thin">
        <color indexed="64"/>
      </bottom>
      <diagonal/>
    </border>
    <border>
      <left style="thin">
        <color theme="1"/>
      </left>
      <right style="thin">
        <color theme="0" tint="-0.24994659260841701"/>
      </right>
      <top/>
      <bottom style="thin">
        <color indexed="64"/>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indexed="64"/>
      </right>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auto="1"/>
      </right>
      <top/>
      <bottom style="thin">
        <color theme="0" tint="-0.24994659260841701"/>
      </bottom>
      <diagonal/>
    </border>
    <border>
      <left style="thin">
        <color auto="1"/>
      </left>
      <right/>
      <top style="thin">
        <color indexed="64"/>
      </top>
      <bottom style="thin">
        <color rgb="FFBCBDBC"/>
      </bottom>
      <diagonal/>
    </border>
    <border>
      <left style="thin">
        <color theme="1"/>
      </left>
      <right style="thin">
        <color rgb="FFBCBDBC"/>
      </right>
      <top style="thin">
        <color rgb="FFBCBDBC"/>
      </top>
      <bottom style="thin">
        <color rgb="FFBCBDBC"/>
      </bottom>
      <diagonal/>
    </border>
    <border>
      <left style="thin">
        <color theme="1"/>
      </left>
      <right style="thin">
        <color theme="0" tint="-0.24994659260841701"/>
      </right>
      <top style="thin">
        <color rgb="FFBCBDBC"/>
      </top>
      <bottom style="thin">
        <color rgb="FFBCBDBC"/>
      </bottom>
      <diagonal/>
    </border>
    <border>
      <left style="thin">
        <color theme="0" tint="-0.24994659260841701"/>
      </left>
      <right style="thin">
        <color theme="0" tint="-0.24994659260841701"/>
      </right>
      <top style="thin">
        <color rgb="FFBCBDBC"/>
      </top>
      <bottom style="thin">
        <color rgb="FFBCBDBC"/>
      </bottom>
      <diagonal/>
    </border>
    <border>
      <left style="thin">
        <color theme="0" tint="-0.24994659260841701"/>
      </left>
      <right style="thin">
        <color indexed="64"/>
      </right>
      <top style="thin">
        <color rgb="FFBCBDBC"/>
      </top>
      <bottom style="thin">
        <color rgb="FFBCBDBC"/>
      </bottom>
      <diagonal/>
    </border>
    <border>
      <left style="thin">
        <color auto="1"/>
      </left>
      <right style="thin">
        <color theme="0" tint="-0.24994659260841701"/>
      </right>
      <top/>
      <bottom style="thin">
        <color rgb="FFBCBDBC"/>
      </bottom>
      <diagonal/>
    </border>
    <border>
      <left style="thin">
        <color theme="0" tint="-0.24994659260841701"/>
      </left>
      <right style="thin">
        <color theme="0" tint="-0.24994659260841701"/>
      </right>
      <top/>
      <bottom style="thin">
        <color rgb="FFBCBDBC"/>
      </bottom>
      <diagonal/>
    </border>
    <border>
      <left style="thin">
        <color theme="0" tint="-0.24994659260841701"/>
      </left>
      <right style="thin">
        <color indexed="64"/>
      </right>
      <top/>
      <bottom style="thin">
        <color rgb="FFBCBDBC"/>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auto="1"/>
      </left>
      <right style="thin">
        <color theme="0" tint="-0.24994659260841701"/>
      </right>
      <top style="thin">
        <color rgb="FFBCBDBC"/>
      </top>
      <bottom style="thin">
        <color rgb="FFBCBDBC"/>
      </bottom>
      <diagonal/>
    </border>
    <border>
      <left style="thin">
        <color theme="1"/>
      </left>
      <right style="thin">
        <color rgb="FFBCBDBC"/>
      </right>
      <top style="thin">
        <color rgb="FFBCBDBC"/>
      </top>
      <bottom style="thin">
        <color theme="1"/>
      </bottom>
      <diagonal/>
    </border>
    <border>
      <left style="thin">
        <color rgb="FFBCBDBC"/>
      </left>
      <right style="thin">
        <color rgb="FFBCBDBC"/>
      </right>
      <top style="thin">
        <color rgb="FFBCBDBC"/>
      </top>
      <bottom style="thin">
        <color theme="1"/>
      </bottom>
      <diagonal/>
    </border>
    <border>
      <left style="thin">
        <color theme="1"/>
      </left>
      <right style="thin">
        <color theme="0" tint="-0.24994659260841701"/>
      </right>
      <top style="thin">
        <color rgb="FFBCBDBC"/>
      </top>
      <bottom style="thin">
        <color theme="1"/>
      </bottom>
      <diagonal/>
    </border>
    <border>
      <left style="thin">
        <color theme="0" tint="-0.24994659260841701"/>
      </left>
      <right style="thin">
        <color theme="0" tint="-0.24994659260841701"/>
      </right>
      <top style="thin">
        <color rgb="FFBCBDBC"/>
      </top>
      <bottom style="thin">
        <color theme="1"/>
      </bottom>
      <diagonal/>
    </border>
    <border>
      <left style="thin">
        <color theme="0" tint="-0.24994659260841701"/>
      </left>
      <right style="thin">
        <color indexed="64"/>
      </right>
      <top style="thin">
        <color rgb="FFBCBDBC"/>
      </top>
      <bottom style="thin">
        <color theme="1"/>
      </bottom>
      <diagonal/>
    </border>
    <border>
      <left style="thin">
        <color auto="1"/>
      </left>
      <right style="thin">
        <color theme="0" tint="-0.24994659260841701"/>
      </right>
      <top style="thin">
        <color rgb="FFBCBDBC"/>
      </top>
      <bottom style="thin">
        <color indexed="64"/>
      </bottom>
      <diagonal/>
    </border>
    <border>
      <left style="thin">
        <color theme="0" tint="-0.24994659260841701"/>
      </left>
      <right style="thin">
        <color theme="0" tint="-0.24994659260841701"/>
      </right>
      <top style="thin">
        <color rgb="FFBCBDBC"/>
      </top>
      <bottom style="thin">
        <color indexed="64"/>
      </bottom>
      <diagonal/>
    </border>
    <border>
      <left style="thin">
        <color theme="0" tint="-0.24994659260841701"/>
      </left>
      <right style="thin">
        <color indexed="64"/>
      </right>
      <top style="thin">
        <color rgb="FFBCBDBC"/>
      </top>
      <bottom style="thin">
        <color indexed="64"/>
      </bottom>
      <diagonal/>
    </border>
    <border>
      <left style="thin">
        <color rgb="FFBCBDBC"/>
      </left>
      <right style="thin">
        <color indexed="64"/>
      </right>
      <top style="thin">
        <color indexed="64"/>
      </top>
      <bottom/>
      <diagonal/>
    </border>
    <border>
      <left style="thin">
        <color indexed="64"/>
      </left>
      <right style="thin">
        <color rgb="FFBCBDBC"/>
      </right>
      <top style="thin">
        <color indexed="64"/>
      </top>
      <bottom/>
      <diagonal/>
    </border>
    <border>
      <left/>
      <right style="thin">
        <color auto="1"/>
      </right>
      <top style="thin">
        <color theme="0" tint="-0.24994659260841701"/>
      </top>
      <bottom style="thin">
        <color theme="0" tint="-0.24994659260841701"/>
      </bottom>
      <diagonal/>
    </border>
    <border>
      <left style="thin">
        <color theme="1"/>
      </left>
      <right style="thin">
        <color theme="0" tint="-0.24994659260841701"/>
      </right>
      <top/>
      <bottom style="thin">
        <color theme="0" tint="-0.24994659260841701"/>
      </bottom>
      <diagonal/>
    </border>
    <border>
      <left style="thin">
        <color theme="1"/>
      </left>
      <right style="thin">
        <color theme="0" tint="-0.24994659260841701"/>
      </right>
      <top style="thin">
        <color theme="0" tint="-0.24994659260841701"/>
      </top>
      <bottom style="thin">
        <color theme="0" tint="-0.24994659260841701"/>
      </bottom>
      <diagonal/>
    </border>
    <border>
      <left style="thin">
        <color auto="1"/>
      </left>
      <right/>
      <top/>
      <bottom style="thin">
        <color rgb="FFBCBDBC"/>
      </bottom>
      <diagonal/>
    </border>
    <border>
      <left style="thin">
        <color indexed="64"/>
      </left>
      <right style="thin">
        <color rgb="FFBCBDBC"/>
      </right>
      <top style="thin">
        <color rgb="FFBCBDBC"/>
      </top>
      <bottom/>
      <diagonal/>
    </border>
    <border>
      <left style="thin">
        <color theme="1"/>
      </left>
      <right style="thin">
        <color theme="0" tint="-0.24994659260841701"/>
      </right>
      <top style="thin">
        <color theme="0" tint="-0.24994659260841701"/>
      </top>
      <bottom style="thin">
        <color theme="1"/>
      </bottom>
      <diagonal/>
    </border>
    <border>
      <left style="thin">
        <color theme="0" tint="-0.24994659260841701"/>
      </left>
      <right style="thin">
        <color theme="0" tint="-0.24994659260841701"/>
      </right>
      <top style="thin">
        <color theme="0" tint="-0.24994659260841701"/>
      </top>
      <bottom style="thin">
        <color theme="1"/>
      </bottom>
      <diagonal/>
    </border>
    <border>
      <left style="thin">
        <color theme="0" tint="-0.24994659260841701"/>
      </left>
      <right style="thin">
        <color indexed="64"/>
      </right>
      <top style="thin">
        <color theme="0" tint="-0.24994659260841701"/>
      </top>
      <bottom style="thin">
        <color theme="1"/>
      </bottom>
      <diagonal/>
    </border>
    <border>
      <left style="thin">
        <color indexed="64"/>
      </left>
      <right style="thin">
        <color rgb="FFBCBDBC"/>
      </right>
      <top style="thin">
        <color rgb="FFBCBDBC"/>
      </top>
      <bottom style="thin">
        <color theme="1"/>
      </bottom>
      <diagonal/>
    </border>
    <border>
      <left style="thin">
        <color rgb="FFBCBDBC"/>
      </left>
      <right style="thin">
        <color indexed="64"/>
      </right>
      <top style="thin">
        <color rgb="FFBCBDBC"/>
      </top>
      <bottom style="thin">
        <color theme="1"/>
      </bottom>
      <diagonal/>
    </border>
    <border>
      <left style="thin">
        <color indexed="64"/>
      </left>
      <right style="thin">
        <color theme="0" tint="-0.24994659260841701"/>
      </right>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diagonal/>
    </border>
    <border>
      <left style="thin">
        <color theme="0" tint="-0.24994659260841701"/>
      </left>
      <right style="thin">
        <color theme="1"/>
      </right>
      <top style="thin">
        <color theme="0" tint="-0.24994659260841701"/>
      </top>
      <bottom style="thin">
        <color theme="0" tint="-0.24994659260841701"/>
      </bottom>
      <diagonal/>
    </border>
    <border>
      <left style="thin">
        <color theme="0" tint="-0.24994659260841701"/>
      </left>
      <right style="thin">
        <color theme="1"/>
      </right>
      <top style="thin">
        <color theme="0" tint="-0.24994659260841701"/>
      </top>
      <bottom style="thin">
        <color theme="1"/>
      </bottom>
      <diagonal/>
    </border>
    <border>
      <left style="thin">
        <color theme="0" tint="-0.24994659260841701"/>
      </left>
      <right style="thin">
        <color theme="1"/>
      </right>
      <top/>
      <bottom style="thin">
        <color theme="0" tint="-0.24994659260841701"/>
      </bottom>
      <diagonal/>
    </border>
    <border>
      <left style="thin">
        <color theme="0" tint="-0.24994659260841701"/>
      </left>
      <right style="thin">
        <color rgb="FFBCBDBC"/>
      </right>
      <top style="thin">
        <color theme="0" tint="-0.24994659260841701"/>
      </top>
      <bottom style="thin">
        <color theme="0" tint="-0.24994659260841701"/>
      </bottom>
      <diagonal/>
    </border>
    <border>
      <left style="thin">
        <color theme="0" tint="-0.24994659260841701"/>
      </left>
      <right style="thin">
        <color rgb="FFBCBDBC"/>
      </right>
      <top style="thin">
        <color theme="0" tint="-0.24994659260841701"/>
      </top>
      <bottom style="thin">
        <color indexed="64"/>
      </bottom>
      <diagonal/>
    </border>
    <border>
      <left style="thin">
        <color theme="0" tint="-0.24994659260841701"/>
      </left>
      <right/>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1"/>
      </right>
      <top style="thin">
        <color indexed="64"/>
      </top>
      <bottom style="thin">
        <color indexed="64"/>
      </bottom>
      <diagonal/>
    </border>
    <border>
      <left style="thin">
        <color auto="1"/>
      </left>
      <right style="thin">
        <color theme="1"/>
      </right>
      <top/>
      <bottom style="thin">
        <color auto="1"/>
      </bottom>
      <diagonal/>
    </border>
    <border>
      <left style="thin">
        <color auto="1"/>
      </left>
      <right/>
      <top style="thin">
        <color rgb="FFBCBDBC"/>
      </top>
      <bottom style="thin">
        <color rgb="FFBCBDBC"/>
      </bottom>
      <diagonal/>
    </border>
    <border>
      <left style="thin">
        <color auto="1"/>
      </left>
      <right style="thin">
        <color rgb="FFBCBDBC"/>
      </right>
      <top style="thin">
        <color rgb="FFBCBDBC"/>
      </top>
      <bottom style="thin">
        <color rgb="FFBCBDBC"/>
      </bottom>
      <diagonal/>
    </border>
    <border>
      <left style="thin">
        <color auto="1"/>
      </left>
      <right style="thin">
        <color rgb="FFBCBDBC"/>
      </right>
      <top style="thin">
        <color auto="1"/>
      </top>
      <bottom style="thin">
        <color auto="1"/>
      </bottom>
      <diagonal/>
    </border>
    <border>
      <left style="thin">
        <color auto="1"/>
      </left>
      <right style="thin">
        <color rgb="FFBCBDBC"/>
      </right>
      <top/>
      <bottom style="thin">
        <color indexed="64"/>
      </bottom>
      <diagonal/>
    </border>
    <border>
      <left style="thin">
        <color auto="1"/>
      </left>
      <right style="thin">
        <color rgb="FFBCBDBC"/>
      </right>
      <top/>
      <bottom style="thin">
        <color theme="0" tint="-0.24994659260841701"/>
      </bottom>
      <diagonal/>
    </border>
    <border>
      <left style="thin">
        <color rgb="FFBCBDBC"/>
      </left>
      <right style="thin">
        <color rgb="FFBCBDBC"/>
      </right>
      <top/>
      <bottom style="thin">
        <color theme="0" tint="-0.24994659260841701"/>
      </bottom>
      <diagonal/>
    </border>
    <border>
      <left style="thin">
        <color auto="1"/>
      </left>
      <right style="thin">
        <color rgb="FFBCBDBC"/>
      </right>
      <top style="thin">
        <color theme="0" tint="-0.24994659260841701"/>
      </top>
      <bottom style="thin">
        <color theme="0" tint="-0.24994659260841701"/>
      </bottom>
      <diagonal/>
    </border>
    <border>
      <left style="thin">
        <color rgb="FFBCBDBC"/>
      </left>
      <right style="thin">
        <color rgb="FFBCBDBC"/>
      </right>
      <top style="thin">
        <color theme="0" tint="-0.24994659260841701"/>
      </top>
      <bottom style="thin">
        <color theme="0" tint="-0.24994659260841701"/>
      </bottom>
      <diagonal/>
    </border>
    <border>
      <left style="thin">
        <color auto="1"/>
      </left>
      <right style="thin">
        <color rgb="FFBCBDBC"/>
      </right>
      <top style="thin">
        <color theme="0" tint="-0.24994659260841701"/>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BCBDBC"/>
      </left>
      <right style="thin">
        <color rgb="FFBCBDBC"/>
      </right>
      <top style="thin">
        <color indexed="64"/>
      </top>
      <bottom style="thin">
        <color rgb="FFBCBDBC"/>
      </bottom>
      <diagonal/>
    </border>
    <border>
      <left style="thin">
        <color rgb="FFBCBDBC"/>
      </left>
      <right/>
      <top style="thin">
        <color indexed="64"/>
      </top>
      <bottom style="thin">
        <color rgb="FFBCBDBC"/>
      </bottom>
      <diagonal/>
    </border>
    <border>
      <left style="thin">
        <color rgb="FFBCBDBC"/>
      </left>
      <right style="thin">
        <color indexed="64"/>
      </right>
      <top style="thin">
        <color indexed="64"/>
      </top>
      <bottom style="thin">
        <color rgb="FFBCBDBC"/>
      </bottom>
      <diagonal/>
    </border>
    <border>
      <left style="thin">
        <color indexed="64"/>
      </left>
      <right style="thin">
        <color rgb="FFBCBDBC"/>
      </right>
      <top style="thin">
        <color indexed="64"/>
      </top>
      <bottom style="thin">
        <color rgb="FFBCBDBC"/>
      </bottom>
      <diagonal/>
    </border>
    <border>
      <left style="thin">
        <color rgb="FFBCBDBC"/>
      </left>
      <right style="thin">
        <color indexed="64"/>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indexed="64"/>
      </left>
      <right/>
      <top style="thin">
        <color indexed="64"/>
      </top>
      <bottom style="thin">
        <color theme="0" tint="-0.24994659260841701"/>
      </bottom>
      <diagonal/>
    </border>
    <border>
      <left/>
      <right/>
      <top style="thin">
        <color auto="1"/>
      </top>
      <bottom style="thin">
        <color theme="0" tint="-0.24994659260841701"/>
      </bottom>
      <diagonal/>
    </border>
    <border>
      <left/>
      <right style="thin">
        <color auto="1"/>
      </right>
      <top style="thin">
        <color indexed="64"/>
      </top>
      <bottom style="thin">
        <color theme="0" tint="-0.24994659260841701"/>
      </bottom>
      <diagonal/>
    </border>
    <border>
      <left style="thin">
        <color auto="1"/>
      </left>
      <right/>
      <top/>
      <bottom style="thin">
        <color theme="0" tint="-0.24994659260841701"/>
      </bottom>
      <diagonal/>
    </border>
    <border>
      <left style="thin">
        <color theme="0" tint="-0.24994659260841701"/>
      </left>
      <right style="thin">
        <color rgb="FFBCBDBC"/>
      </right>
      <top style="thin">
        <color indexed="64"/>
      </top>
      <bottom style="thin">
        <color theme="0" tint="-0.24994659260841701"/>
      </bottom>
      <diagonal/>
    </border>
    <border>
      <left style="medium">
        <color indexed="64"/>
      </left>
      <right/>
      <top style="thin">
        <color rgb="FFBCBDBC"/>
      </top>
      <bottom style="thin">
        <color rgb="FFBCBDBC"/>
      </bottom>
      <diagonal/>
    </border>
    <border>
      <left style="thin">
        <color rgb="FFBCBDBC"/>
      </left>
      <right style="medium">
        <color indexed="64"/>
      </right>
      <top style="thin">
        <color rgb="FFBCBDBC"/>
      </top>
      <bottom style="thin">
        <color rgb="FFBCBDBC"/>
      </bottom>
      <diagonal/>
    </border>
    <border>
      <left style="thin">
        <color rgb="FFBCBDBC"/>
      </left>
      <right style="medium">
        <color indexed="64"/>
      </right>
      <top/>
      <bottom/>
      <diagonal/>
    </border>
    <border>
      <left/>
      <right style="thin">
        <color auto="1"/>
      </right>
      <top/>
      <bottom/>
      <diagonal/>
    </border>
    <border>
      <left/>
      <right style="thin">
        <color indexed="22"/>
      </right>
      <top style="thin">
        <color indexed="64"/>
      </top>
      <bottom/>
      <diagonal/>
    </border>
    <border>
      <left style="medium">
        <color indexed="64"/>
      </left>
      <right style="thin">
        <color rgb="FFBCBDBC"/>
      </right>
      <top style="medium">
        <color indexed="64"/>
      </top>
      <bottom style="thin">
        <color rgb="FFBCBDBC"/>
      </bottom>
      <diagonal/>
    </border>
    <border>
      <left style="thin">
        <color rgb="FFBCBDBC"/>
      </left>
      <right style="medium">
        <color indexed="64"/>
      </right>
      <top style="medium">
        <color indexed="64"/>
      </top>
      <bottom/>
      <diagonal/>
    </border>
    <border>
      <left style="medium">
        <color indexed="64"/>
      </left>
      <right/>
      <top style="thin">
        <color rgb="FFBCBDBC"/>
      </top>
      <bottom style="medium">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rgb="FFBCBDBC"/>
      </right>
      <top style="thin">
        <color theme="0" tint="-0.24994659260841701"/>
      </top>
      <bottom/>
      <diagonal/>
    </border>
    <border>
      <left/>
      <right style="medium">
        <color indexed="64"/>
      </right>
      <top style="thin">
        <color indexed="64"/>
      </top>
      <bottom/>
      <diagonal/>
    </border>
    <border>
      <left/>
      <right style="thin">
        <color auto="1"/>
      </right>
      <top style="thin">
        <color indexed="64"/>
      </top>
      <bottom/>
      <diagonal/>
    </border>
    <border>
      <left style="thin">
        <color theme="0" tint="-0.24994659260841701"/>
      </left>
      <right/>
      <top style="thin">
        <color theme="0" tint="-0.24994659260841701"/>
      </top>
      <bottom/>
      <diagonal/>
    </border>
    <border>
      <left style="thin">
        <color indexed="22"/>
      </left>
      <right/>
      <top style="thin">
        <color indexed="64"/>
      </top>
      <bottom style="thin">
        <color indexed="64"/>
      </bottom>
      <diagonal/>
    </border>
    <border>
      <left style="thin">
        <color rgb="FFBCBDBC"/>
      </left>
      <right style="thin">
        <color rgb="FFBCBDBC"/>
      </right>
      <top style="thin">
        <color auto="1"/>
      </top>
      <bottom style="thin">
        <color theme="0" tint="-0.24994659260841701"/>
      </bottom>
      <diagonal/>
    </border>
    <border>
      <left style="thin">
        <color rgb="FFBCBDBC"/>
      </left>
      <right/>
      <top style="thin">
        <color auto="1"/>
      </top>
      <bottom style="thin">
        <color theme="0" tint="-0.24994659260841701"/>
      </bottom>
      <diagonal/>
    </border>
    <border>
      <left style="thin">
        <color rgb="FFBCBDBC"/>
      </left>
      <right/>
      <top style="thin">
        <color theme="0" tint="-0.24994659260841701"/>
      </top>
      <bottom style="thin">
        <color theme="0" tint="-0.24994659260841701"/>
      </bottom>
      <diagonal/>
    </border>
    <border>
      <left style="thin">
        <color rgb="FFBCBDBC"/>
      </left>
      <right/>
      <top style="thin">
        <color theme="0" tint="-0.24994659260841701"/>
      </top>
      <bottom style="thin">
        <color indexed="64"/>
      </bottom>
      <diagonal/>
    </border>
    <border>
      <left style="thin">
        <color indexed="64"/>
      </left>
      <right/>
      <top style="thin">
        <color indexed="64"/>
      </top>
      <bottom style="thin">
        <color indexed="64"/>
      </bottom>
      <diagonal/>
    </border>
    <border>
      <left style="thin">
        <color rgb="FFBCBDBC"/>
      </left>
      <right/>
      <top style="thin">
        <color theme="1"/>
      </top>
      <bottom style="thin">
        <color theme="1"/>
      </bottom>
      <diagonal/>
    </border>
    <border>
      <left style="medium">
        <color indexed="64"/>
      </left>
      <right/>
      <top style="thin">
        <color indexed="64"/>
      </top>
      <bottom/>
      <diagonal/>
    </border>
    <border>
      <left/>
      <right style="medium">
        <color indexed="64"/>
      </right>
      <top style="thin">
        <color rgb="FFBCBDBC"/>
      </top>
      <bottom style="thin">
        <color rgb="FFBCBDBC"/>
      </bottom>
      <diagonal/>
    </border>
    <border>
      <left/>
      <right style="medium">
        <color indexed="64"/>
      </right>
      <top style="thin">
        <color rgb="FFBCBDBC"/>
      </top>
      <bottom style="thin">
        <color indexed="64"/>
      </bottom>
      <diagonal/>
    </border>
    <border>
      <left style="thin">
        <color indexed="22"/>
      </left>
      <right style="thin">
        <color indexed="22"/>
      </right>
      <top/>
      <bottom style="thin">
        <color rgb="FFBCBDBC"/>
      </bottom>
      <diagonal/>
    </border>
    <border>
      <left style="thin">
        <color theme="0" tint="-0.24994659260841701"/>
      </left>
      <right/>
      <top style="thin">
        <color rgb="FFBCBDBC"/>
      </top>
      <bottom style="thin">
        <color auto="1"/>
      </bottom>
      <diagonal/>
    </border>
    <border>
      <left/>
      <right style="thin">
        <color rgb="FFBCBDBC"/>
      </right>
      <top style="thin">
        <color auto="1"/>
      </top>
      <bottom style="thin">
        <color theme="0" tint="-0.24994659260841701"/>
      </bottom>
      <diagonal/>
    </border>
    <border>
      <left/>
      <right style="thin">
        <color rgb="FFBCBDBC"/>
      </right>
      <top style="thin">
        <color theme="0" tint="-0.24994659260841701"/>
      </top>
      <bottom style="thin">
        <color theme="0" tint="-0.24994659260841701"/>
      </bottom>
      <diagonal/>
    </border>
    <border>
      <left/>
      <right style="thin">
        <color rgb="FFBCBDBC"/>
      </right>
      <top style="thin">
        <color theme="0" tint="-0.24994659260841701"/>
      </top>
      <bottom style="thin">
        <color indexed="64"/>
      </bottom>
      <diagonal/>
    </border>
    <border>
      <left/>
      <right style="thin">
        <color rgb="FFBCBDBC"/>
      </right>
      <top style="thin">
        <color theme="0" tint="-0.24994659260841701"/>
      </top>
      <bottom/>
      <diagonal/>
    </border>
    <border>
      <left/>
      <right style="thin">
        <color theme="0" tint="-0.249977111117893"/>
      </right>
      <top style="thin">
        <color rgb="FFBCBDBC"/>
      </top>
      <bottom style="thin">
        <color rgb="FFBCBDBC"/>
      </bottom>
      <diagonal/>
    </border>
    <border>
      <left style="thin">
        <color theme="0" tint="-0.249977111117893"/>
      </left>
      <right style="thin">
        <color rgb="FFBCBDBC"/>
      </right>
      <top style="thin">
        <color rgb="FFBCBDBC"/>
      </top>
      <bottom style="thin">
        <color rgb="FFBCBDBC"/>
      </bottom>
      <diagonal/>
    </border>
    <border>
      <left style="thin">
        <color rgb="FFBCBDBC"/>
      </left>
      <right style="medium">
        <color indexed="64"/>
      </right>
      <top style="thin">
        <color rgb="FFBCBDBC"/>
      </top>
      <bottom/>
      <diagonal/>
    </border>
    <border>
      <left style="thin">
        <color rgb="FFBCBDBC"/>
      </left>
      <right style="medium">
        <color indexed="64"/>
      </right>
      <top/>
      <bottom style="medium">
        <color auto="1"/>
      </bottom>
      <diagonal/>
    </border>
  </borders>
  <cellStyleXfs count="147">
    <xf numFmtId="0" fontId="0" fillId="6" borderId="0">
      <alignment vertical="center"/>
    </xf>
    <xf numFmtId="3" fontId="18" fillId="6" borderId="1" applyProtection="0">
      <alignment horizontal="right" vertical="center"/>
    </xf>
    <xf numFmtId="0" fontId="3" fillId="6" borderId="1">
      <alignment horizontal="center" vertical="center"/>
    </xf>
    <xf numFmtId="0" fontId="3" fillId="13" borderId="1" applyNumberFormat="0" applyFont="0" applyBorder="0">
      <alignment horizontal="center" vertical="center"/>
    </xf>
    <xf numFmtId="0" fontId="20" fillId="2" borderId="2" applyNumberFormat="0" applyFill="0" applyBorder="0" applyAlignment="0" applyProtection="0">
      <alignment horizontal="left"/>
    </xf>
    <xf numFmtId="0" fontId="4" fillId="6" borderId="3" applyFont="0" applyBorder="0">
      <alignment horizontal="center" wrapText="1"/>
    </xf>
    <xf numFmtId="3" fontId="3" fillId="43" borderId="21" applyFont="0" applyProtection="0">
      <alignment horizontal="right" vertical="center"/>
    </xf>
    <xf numFmtId="10" fontId="3" fillId="43" borderId="21" applyFont="0" applyProtection="0">
      <alignment horizontal="right" vertical="center"/>
    </xf>
    <xf numFmtId="9" fontId="3" fillId="43" borderId="21" applyFont="0" applyProtection="0">
      <alignment horizontal="right" vertical="center"/>
    </xf>
    <xf numFmtId="0" fontId="3" fillId="43" borderId="21" applyNumberFormat="0" applyFont="0" applyProtection="0">
      <alignment horizontal="left" vertical="center"/>
    </xf>
    <xf numFmtId="172" fontId="3" fillId="41" borderId="21" applyFont="0">
      <alignment vertical="center"/>
      <protection locked="0"/>
    </xf>
    <xf numFmtId="3" fontId="3" fillId="41" borderId="21" applyFont="0">
      <alignment horizontal="right" vertical="center"/>
      <protection locked="0"/>
    </xf>
    <xf numFmtId="168" fontId="3" fillId="41" borderId="21" applyFont="0">
      <alignment horizontal="right" vertical="center"/>
      <protection locked="0"/>
    </xf>
    <xf numFmtId="170" fontId="3" fillId="42" borderId="21" applyFont="0">
      <alignment vertical="center"/>
      <protection locked="0"/>
    </xf>
    <xf numFmtId="10" fontId="3" fillId="41" borderId="21" applyFont="0">
      <alignment horizontal="right" vertical="center"/>
      <protection locked="0"/>
    </xf>
    <xf numFmtId="9" fontId="3" fillId="41" borderId="21" applyFont="0">
      <alignment horizontal="right" vertical="center"/>
      <protection locked="0"/>
    </xf>
    <xf numFmtId="171" fontId="3" fillId="41" borderId="21" applyFont="0">
      <alignment horizontal="right" vertical="center"/>
      <protection locked="0"/>
    </xf>
    <xf numFmtId="175" fontId="3" fillId="41" borderId="21" applyFont="0">
      <alignment horizontal="right" vertical="center"/>
      <protection locked="0"/>
    </xf>
    <xf numFmtId="0" fontId="3" fillId="41" borderId="21" applyFont="0">
      <alignment horizontal="center" vertical="center" wrapText="1"/>
      <protection locked="0"/>
    </xf>
    <xf numFmtId="49" fontId="3" fillId="41" borderId="21" applyFont="0">
      <alignment vertical="center"/>
      <protection locked="0"/>
    </xf>
    <xf numFmtId="3" fontId="3" fillId="14" borderId="21" applyFont="0">
      <alignment horizontal="right" vertical="center"/>
      <protection locked="0"/>
    </xf>
    <xf numFmtId="168" fontId="3" fillId="14" borderId="21" applyFont="0">
      <alignment horizontal="right" vertical="center"/>
      <protection locked="0"/>
    </xf>
    <xf numFmtId="10" fontId="3" fillId="14" borderId="21" applyFont="0">
      <alignment horizontal="right" vertical="center"/>
      <protection locked="0"/>
    </xf>
    <xf numFmtId="9" fontId="3" fillId="14" borderId="21" applyFont="0">
      <alignment horizontal="right" vertical="center"/>
      <protection locked="0"/>
    </xf>
    <xf numFmtId="171" fontId="3" fillId="14" borderId="21" applyFont="0">
      <alignment horizontal="right" vertical="center"/>
      <protection locked="0"/>
    </xf>
    <xf numFmtId="175" fontId="3" fillId="14" borderId="21" applyFont="0">
      <alignment horizontal="right" vertical="center"/>
      <protection locked="0"/>
    </xf>
    <xf numFmtId="0" fontId="3" fillId="14" borderId="21" applyFont="0">
      <alignment horizontal="center" vertical="center" wrapText="1"/>
      <protection locked="0"/>
    </xf>
    <xf numFmtId="0" fontId="3" fillId="14" borderId="21" applyNumberFormat="0" applyFont="0">
      <alignment horizontal="center" vertical="center" wrapText="1"/>
      <protection locked="0"/>
    </xf>
    <xf numFmtId="3" fontId="3" fillId="3" borderId="1" applyFont="0">
      <alignment horizontal="right" vertical="center"/>
      <protection locked="0"/>
    </xf>
    <xf numFmtId="174" fontId="3" fillId="6" borderId="1" applyFont="0">
      <alignment horizontal="center" vertical="center"/>
    </xf>
    <xf numFmtId="3" fontId="3" fillId="6" borderId="1" applyFont="0">
      <alignment horizontal="right" vertical="center"/>
    </xf>
    <xf numFmtId="169" fontId="3" fillId="6" borderId="1" applyFont="0">
      <alignment horizontal="right" vertical="center"/>
    </xf>
    <xf numFmtId="168" fontId="3" fillId="6" borderId="1" applyFont="0">
      <alignment horizontal="right" vertical="center"/>
    </xf>
    <xf numFmtId="10" fontId="3" fillId="6" borderId="1" applyFont="0">
      <alignment horizontal="right" vertical="center"/>
    </xf>
    <xf numFmtId="9" fontId="3" fillId="6" borderId="1" applyFont="0">
      <alignment horizontal="right" vertical="center"/>
    </xf>
    <xf numFmtId="173" fontId="3" fillId="6" borderId="1" applyFont="0">
      <alignment horizontal="center" vertical="center" wrapText="1"/>
    </xf>
    <xf numFmtId="172" fontId="3" fillId="4" borderId="1" applyFont="0">
      <alignment vertical="center"/>
    </xf>
    <xf numFmtId="1" fontId="3" fillId="4" borderId="1" applyFont="0">
      <alignment horizontal="right" vertical="center"/>
    </xf>
    <xf numFmtId="170" fontId="3" fillId="4" borderId="1" applyFont="0">
      <alignment vertical="center"/>
    </xf>
    <xf numFmtId="9" fontId="3" fillId="4" borderId="1" applyFont="0">
      <alignment horizontal="right" vertical="center"/>
    </xf>
    <xf numFmtId="171" fontId="3" fillId="4" borderId="1" applyFont="0">
      <alignment horizontal="right" vertical="center"/>
    </xf>
    <xf numFmtId="10" fontId="3" fillId="4" borderId="1" applyFont="0">
      <alignment horizontal="right" vertical="center"/>
    </xf>
    <xf numFmtId="0" fontId="3" fillId="4" borderId="1" applyFont="0">
      <alignment horizontal="center" vertical="center" wrapText="1"/>
    </xf>
    <xf numFmtId="49" fontId="3" fillId="4" borderId="1" applyFont="0">
      <alignment vertical="center"/>
    </xf>
    <xf numFmtId="170" fontId="3" fillId="5" borderId="1" applyFont="0">
      <alignment vertical="center"/>
    </xf>
    <xf numFmtId="9" fontId="3" fillId="5" borderId="1" applyFont="0">
      <alignment horizontal="right" vertical="center"/>
    </xf>
    <xf numFmtId="172" fontId="3" fillId="16" borderId="1">
      <alignment vertical="center"/>
    </xf>
    <xf numFmtId="170" fontId="3" fillId="15" borderId="1" applyFont="0">
      <alignment horizontal="right" vertical="center"/>
    </xf>
    <xf numFmtId="1" fontId="3" fillId="15" borderId="1" applyFont="0">
      <alignment horizontal="right" vertical="center"/>
    </xf>
    <xf numFmtId="170" fontId="3" fillId="15" borderId="1" applyFont="0">
      <alignment vertical="center"/>
    </xf>
    <xf numFmtId="168" fontId="3" fillId="15" borderId="1" applyFont="0">
      <alignment vertical="center"/>
    </xf>
    <xf numFmtId="10" fontId="3" fillId="15" borderId="1" applyFont="0">
      <alignment horizontal="right" vertical="center"/>
    </xf>
    <xf numFmtId="9" fontId="3" fillId="15" borderId="1" applyFont="0">
      <alignment horizontal="right" vertical="center"/>
    </xf>
    <xf numFmtId="171" fontId="3" fillId="15" borderId="1" applyFont="0">
      <alignment horizontal="right" vertical="center"/>
    </xf>
    <xf numFmtId="10" fontId="3" fillId="15" borderId="4" applyFont="0">
      <alignment horizontal="right" vertical="center"/>
    </xf>
    <xf numFmtId="0" fontId="3" fillId="15" borderId="1" applyFont="0">
      <alignment horizontal="center" vertical="center" wrapText="1"/>
    </xf>
    <xf numFmtId="49" fontId="3" fillId="15" borderId="1" applyFont="0">
      <alignment vertical="center"/>
    </xf>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18" fillId="0" borderId="0" applyNumberFormat="0" applyFill="0" applyBorder="0" applyAlignment="0" applyProtection="0"/>
    <xf numFmtId="0" fontId="1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19" fillId="40" borderId="0" applyNumberFormat="0" applyBorder="0" applyAlignment="0" applyProtection="0"/>
    <xf numFmtId="165" fontId="3" fillId="0" borderId="0" applyFont="0" applyFill="0" applyBorder="0" applyAlignment="0" applyProtection="0"/>
    <xf numFmtId="164" fontId="3" fillId="0" borderId="0" applyFont="0" applyFill="0" applyBorder="0" applyAlignment="0" applyProtection="0"/>
    <xf numFmtId="172" fontId="3" fillId="44" borderId="19">
      <alignment vertical="center"/>
      <protection locked="0"/>
    </xf>
    <xf numFmtId="167"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0" fontId="32" fillId="0" borderId="54" applyNumberFormat="0" applyFill="0" applyAlignment="0" applyProtection="0"/>
    <xf numFmtId="0" fontId="35" fillId="17" borderId="0" applyNumberFormat="0" applyBorder="0" applyAlignment="0" applyProtection="0"/>
    <xf numFmtId="0" fontId="30" fillId="6" borderId="0" applyNumberFormat="0" applyFill="0" applyBorder="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51" fillId="11" borderId="14" applyNumberFormat="0" applyAlignment="0" applyProtection="0"/>
    <xf numFmtId="9" fontId="3" fillId="5" borderId="292" applyFont="0">
      <alignment horizontal="right" vertical="center"/>
    </xf>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0" fontId="32" fillId="0" borderId="54" applyNumberFormat="0" applyFill="0" applyAlignment="0" applyProtection="0"/>
    <xf numFmtId="3" fontId="18" fillId="6" borderId="292" applyProtection="0">
      <alignment horizontal="right" vertical="center"/>
    </xf>
    <xf numFmtId="174" fontId="3" fillId="6" borderId="292" applyFont="0">
      <alignment horizontal="center" vertical="center"/>
    </xf>
    <xf numFmtId="0" fontId="4" fillId="6" borderId="216" applyFont="0" applyBorder="0">
      <alignment horizontal="center" wrapText="1"/>
    </xf>
  </cellStyleXfs>
  <cellXfs count="3196">
    <xf numFmtId="0" fontId="0" fillId="2" borderId="0" xfId="0" applyFill="1">
      <alignment vertical="center"/>
    </xf>
    <xf numFmtId="0" fontId="0" fillId="13" borderId="89" xfId="3" applyFont="1" applyBorder="1">
      <alignment horizontal="center" vertical="center"/>
    </xf>
    <xf numFmtId="0" fontId="22" fillId="2" borderId="26" xfId="0" applyFont="1" applyFill="1" applyBorder="1" applyAlignment="1" applyProtection="1">
      <alignment horizontal="left" vertical="center" wrapText="1" indent="4"/>
    </xf>
    <xf numFmtId="0" fontId="22" fillId="2" borderId="0" xfId="0" applyFont="1" applyFill="1" applyBorder="1" applyAlignment="1" applyProtection="1">
      <alignment vertical="center"/>
    </xf>
    <xf numFmtId="0" fontId="22" fillId="2" borderId="0" xfId="0" applyFont="1" applyFill="1" applyBorder="1" applyAlignment="1">
      <alignment vertical="center"/>
    </xf>
    <xf numFmtId="1" fontId="22" fillId="15" borderId="36" xfId="48" applyFont="1" applyBorder="1" applyAlignment="1">
      <alignment horizontal="center" vertical="center"/>
    </xf>
    <xf numFmtId="0" fontId="22" fillId="13" borderId="48" xfId="0" applyFont="1" applyFill="1" applyBorder="1" applyAlignment="1">
      <alignment vertical="center"/>
    </xf>
    <xf numFmtId="0" fontId="22" fillId="15" borderId="36" xfId="55" applyFont="1" applyBorder="1">
      <alignment horizontal="center" vertical="center" wrapText="1"/>
    </xf>
    <xf numFmtId="1" fontId="22" fillId="15" borderId="36" xfId="48" applyFont="1" applyBorder="1">
      <alignment horizontal="right" vertical="center"/>
    </xf>
    <xf numFmtId="10" fontId="22" fillId="15" borderId="36" xfId="54" applyFont="1" applyBorder="1">
      <alignment horizontal="right" vertical="center"/>
    </xf>
    <xf numFmtId="170" fontId="22" fillId="15" borderId="36" xfId="49" applyFont="1" applyBorder="1">
      <alignment vertical="center"/>
    </xf>
    <xf numFmtId="172" fontId="22" fillId="16" borderId="36" xfId="46" applyFont="1" applyBorder="1">
      <alignment vertical="center"/>
    </xf>
    <xf numFmtId="3" fontId="22" fillId="13" borderId="36" xfId="3" applyNumberFormat="1" applyFont="1" applyBorder="1" applyAlignment="1" applyProtection="1">
      <alignment horizontal="center" vertical="center"/>
    </xf>
    <xf numFmtId="172" fontId="22" fillId="41" borderId="36" xfId="10" applyFont="1" applyBorder="1" applyAlignment="1" applyProtection="1">
      <alignment vertical="center"/>
      <protection locked="0"/>
    </xf>
    <xf numFmtId="0" fontId="22" fillId="13" borderId="37" xfId="0" applyFont="1" applyFill="1" applyBorder="1" applyAlignment="1">
      <alignment vertical="center"/>
    </xf>
    <xf numFmtId="3" fontId="22" fillId="41" borderId="36" xfId="18" applyNumberFormat="1" applyFont="1" applyBorder="1">
      <alignment horizontal="center" vertical="center" wrapText="1"/>
      <protection locked="0"/>
    </xf>
    <xf numFmtId="3" fontId="22" fillId="6" borderId="36" xfId="30" applyFont="1" applyBorder="1">
      <alignment horizontal="right" vertical="center"/>
    </xf>
    <xf numFmtId="0" fontId="22" fillId="41" borderId="33" xfId="18" applyFont="1" applyBorder="1" applyAlignment="1" applyProtection="1">
      <alignment horizontal="center" vertical="center" wrapText="1"/>
      <protection locked="0"/>
    </xf>
    <xf numFmtId="0" fontId="22" fillId="13" borderId="33" xfId="0" applyFont="1" applyFill="1" applyBorder="1" applyAlignment="1">
      <alignment vertical="center"/>
    </xf>
    <xf numFmtId="0" fontId="22" fillId="41" borderId="36" xfId="18" applyFont="1" applyBorder="1" applyAlignment="1" applyProtection="1">
      <alignment horizontal="center" vertical="center" wrapText="1"/>
      <protection locked="0"/>
    </xf>
    <xf numFmtId="3" fontId="22" fillId="41" borderId="21" xfId="11" applyFont="1" applyBorder="1" applyAlignment="1" applyProtection="1">
      <alignment horizontal="right" vertical="center"/>
      <protection locked="0"/>
    </xf>
    <xf numFmtId="3" fontId="22" fillId="13" borderId="37" xfId="3" applyNumberFormat="1" applyFont="1" applyBorder="1" applyProtection="1">
      <alignment horizontal="center" vertical="center"/>
    </xf>
    <xf numFmtId="3" fontId="22" fillId="41" borderId="36" xfId="11" applyFont="1" applyBorder="1" applyAlignment="1" applyProtection="1">
      <alignment horizontal="right" vertical="center"/>
      <protection locked="0"/>
    </xf>
    <xf numFmtId="3" fontId="22" fillId="41" borderId="33" xfId="11" applyFont="1" applyBorder="1" applyAlignment="1" applyProtection="1">
      <alignment horizontal="right" vertical="center"/>
      <protection locked="0"/>
    </xf>
    <xf numFmtId="0" fontId="22" fillId="2" borderId="0" xfId="0" applyFont="1" applyFill="1" applyProtection="1">
      <alignment vertical="center"/>
    </xf>
    <xf numFmtId="3" fontId="22" fillId="6" borderId="20" xfId="30" applyFont="1" applyBorder="1">
      <alignment horizontal="right" vertical="center"/>
    </xf>
    <xf numFmtId="0" fontId="22" fillId="13" borderId="32" xfId="3" applyFont="1" applyBorder="1">
      <alignment horizontal="center" vertical="center"/>
    </xf>
    <xf numFmtId="3" fontId="22" fillId="6" borderId="25" xfId="30" applyFont="1" applyBorder="1">
      <alignment horizontal="right" vertical="center"/>
    </xf>
    <xf numFmtId="0" fontId="22" fillId="2" borderId="21" xfId="0" applyFont="1" applyFill="1" applyBorder="1" applyAlignment="1">
      <alignment horizontal="left" vertical="center" indent="1"/>
    </xf>
    <xf numFmtId="3" fontId="22" fillId="13" borderId="23" xfId="3" applyNumberFormat="1" applyFont="1" applyBorder="1">
      <alignment horizontal="center" vertical="center"/>
    </xf>
    <xf numFmtId="3" fontId="22" fillId="41" borderId="23" xfId="11" applyFont="1" applyBorder="1">
      <alignment horizontal="right" vertical="center"/>
      <protection locked="0"/>
    </xf>
    <xf numFmtId="0" fontId="22" fillId="13" borderId="23" xfId="3" applyFont="1" applyBorder="1">
      <alignment horizontal="center" vertical="center"/>
    </xf>
    <xf numFmtId="0" fontId="22" fillId="13" borderId="37" xfId="3" applyFont="1" applyBorder="1">
      <alignment horizontal="center" vertical="center"/>
    </xf>
    <xf numFmtId="3" fontId="22" fillId="13" borderId="38" xfId="3" applyNumberFormat="1" applyFont="1" applyBorder="1">
      <alignment horizontal="center" vertical="center"/>
    </xf>
    <xf numFmtId="0" fontId="22" fillId="13" borderId="26" xfId="3" applyFont="1" applyBorder="1" applyAlignment="1" applyProtection="1">
      <alignment vertical="center" wrapText="1"/>
    </xf>
    <xf numFmtId="3" fontId="22" fillId="14" borderId="21" xfId="20" applyFont="1" applyBorder="1">
      <alignment horizontal="right" vertical="center"/>
      <protection locked="0"/>
    </xf>
    <xf numFmtId="0" fontId="22" fillId="13" borderId="21" xfId="3" applyFont="1" applyBorder="1">
      <alignment horizontal="center" vertical="center"/>
    </xf>
    <xf numFmtId="3" fontId="22" fillId="6" borderId="36" xfId="1" applyFont="1" applyBorder="1" applyAlignment="1" applyProtection="1">
      <alignment horizontal="center" vertical="center"/>
    </xf>
    <xf numFmtId="3" fontId="22" fillId="14" borderId="26" xfId="20" applyFont="1" applyBorder="1">
      <alignment horizontal="right" vertical="center"/>
      <protection locked="0"/>
    </xf>
    <xf numFmtId="3" fontId="22" fillId="13" borderId="21" xfId="3" applyNumberFormat="1" applyFont="1" applyBorder="1">
      <alignment horizontal="center" vertical="center"/>
    </xf>
    <xf numFmtId="3" fontId="22" fillId="13" borderId="37" xfId="3" applyNumberFormat="1" applyFont="1" applyBorder="1">
      <alignment horizontal="center" vertical="center"/>
    </xf>
    <xf numFmtId="3" fontId="22" fillId="13" borderId="22" xfId="3" applyNumberFormat="1" applyFont="1" applyBorder="1">
      <alignment horizontal="center" vertical="center"/>
    </xf>
    <xf numFmtId="3" fontId="22" fillId="41" borderId="22" xfId="11" applyFont="1" applyBorder="1">
      <alignment horizontal="right" vertical="center"/>
      <protection locked="0"/>
    </xf>
    <xf numFmtId="0" fontId="22" fillId="13" borderId="22" xfId="3" applyFont="1" applyBorder="1">
      <alignment horizontal="center" vertical="center"/>
    </xf>
    <xf numFmtId="0" fontId="22" fillId="13" borderId="33" xfId="3" applyFont="1" applyBorder="1">
      <alignment horizontal="center" vertical="center"/>
    </xf>
    <xf numFmtId="3" fontId="22" fillId="13" borderId="27" xfId="3" applyNumberFormat="1" applyFont="1" applyBorder="1">
      <alignment horizontal="center" vertical="center"/>
    </xf>
    <xf numFmtId="0" fontId="22" fillId="13" borderId="48" xfId="3" applyFont="1" applyBorder="1">
      <alignment horizontal="center" vertical="center"/>
    </xf>
    <xf numFmtId="3" fontId="22" fillId="41" borderId="21" xfId="11" applyFont="1" applyBorder="1">
      <alignment horizontal="right" vertical="center"/>
      <protection locked="0"/>
    </xf>
    <xf numFmtId="3" fontId="22" fillId="14" borderId="22" xfId="20" applyFont="1" applyBorder="1">
      <alignment horizontal="right" vertical="center"/>
      <protection locked="0"/>
    </xf>
    <xf numFmtId="3" fontId="22" fillId="6" borderId="33" xfId="1" applyFont="1" applyBorder="1" applyAlignment="1" applyProtection="1">
      <alignment horizontal="center" vertical="center"/>
    </xf>
    <xf numFmtId="3" fontId="22" fillId="14" borderId="27" xfId="20" applyFont="1" applyBorder="1">
      <alignment horizontal="right" vertical="center"/>
      <protection locked="0"/>
    </xf>
    <xf numFmtId="0" fontId="22" fillId="13" borderId="38" xfId="3" applyFont="1" applyBorder="1">
      <alignment horizontal="center" vertical="center"/>
    </xf>
    <xf numFmtId="0" fontId="22" fillId="13" borderId="26" xfId="3" applyFont="1" applyBorder="1">
      <alignment horizontal="center" vertical="center"/>
    </xf>
    <xf numFmtId="0" fontId="22" fillId="13" borderId="36" xfId="3" applyFont="1" applyBorder="1">
      <alignment horizontal="center" vertical="center"/>
    </xf>
    <xf numFmtId="0" fontId="22" fillId="13" borderId="40" xfId="3" applyFont="1" applyBorder="1">
      <alignment horizontal="center" vertical="center"/>
    </xf>
    <xf numFmtId="0" fontId="22" fillId="13" borderId="42" xfId="3" applyFont="1" applyBorder="1">
      <alignment horizontal="center" vertical="center"/>
    </xf>
    <xf numFmtId="0" fontId="22" fillId="13" borderId="41" xfId="3" applyFont="1" applyBorder="1">
      <alignment horizontal="center" vertical="center"/>
    </xf>
    <xf numFmtId="3" fontId="22" fillId="41" borderId="40" xfId="11" applyFont="1" applyBorder="1">
      <alignment horizontal="right" vertical="center"/>
      <protection locked="0"/>
    </xf>
    <xf numFmtId="0" fontId="22" fillId="13" borderId="31" xfId="3" applyFont="1" applyBorder="1">
      <alignment horizontal="center" vertical="center"/>
    </xf>
    <xf numFmtId="0" fontId="22" fillId="2" borderId="5" xfId="0" applyFont="1" applyFill="1" applyBorder="1" applyAlignment="1" applyProtection="1">
      <alignment vertical="center"/>
    </xf>
    <xf numFmtId="0" fontId="22" fillId="2" borderId="23" xfId="0" applyFont="1" applyFill="1" applyBorder="1" applyAlignment="1">
      <alignment vertical="center"/>
    </xf>
    <xf numFmtId="3" fontId="22" fillId="6" borderId="21" xfId="30" applyFont="1" applyBorder="1">
      <alignment horizontal="right" vertical="center"/>
    </xf>
    <xf numFmtId="0" fontId="22" fillId="13" borderId="41" xfId="3" applyFont="1" applyBorder="1" applyAlignment="1" applyProtection="1">
      <alignment vertical="center" wrapText="1"/>
    </xf>
    <xf numFmtId="0" fontId="22" fillId="2" borderId="40" xfId="0" applyFont="1" applyFill="1" applyBorder="1" applyAlignment="1">
      <alignment vertical="center"/>
    </xf>
    <xf numFmtId="0" fontId="22" fillId="2" borderId="38" xfId="0" applyFont="1" applyFill="1" applyBorder="1" applyAlignment="1">
      <alignment horizontal="center" vertical="center"/>
    </xf>
    <xf numFmtId="3" fontId="22" fillId="6" borderId="37" xfId="30" applyFont="1" applyBorder="1">
      <alignment horizontal="right" vertical="center"/>
    </xf>
    <xf numFmtId="3" fontId="22" fillId="14" borderId="36" xfId="20" applyFont="1" applyBorder="1">
      <alignment horizontal="right" vertical="center"/>
      <protection locked="0"/>
    </xf>
    <xf numFmtId="0" fontId="22" fillId="13" borderId="27" xfId="3" applyFont="1" applyBorder="1" applyAlignment="1" applyProtection="1">
      <alignment vertical="center" wrapText="1"/>
    </xf>
    <xf numFmtId="3" fontId="22" fillId="14" borderId="33" xfId="20" applyFont="1" applyBorder="1">
      <alignment horizontal="right" vertical="center"/>
      <protection locked="0"/>
    </xf>
    <xf numFmtId="0" fontId="22" fillId="13" borderId="38" xfId="3" applyFont="1" applyBorder="1" applyAlignment="1" applyProtection="1">
      <alignment vertical="center" wrapText="1"/>
    </xf>
    <xf numFmtId="3" fontId="22" fillId="14" borderId="37" xfId="20" applyFont="1" applyBorder="1">
      <alignment horizontal="right" vertical="center"/>
      <protection locked="0"/>
    </xf>
    <xf numFmtId="3" fontId="22" fillId="14" borderId="49" xfId="20" applyFont="1" applyBorder="1">
      <alignment horizontal="right" vertical="center"/>
      <protection locked="0"/>
    </xf>
    <xf numFmtId="3" fontId="22" fillId="14" borderId="42" xfId="20" applyFont="1" applyBorder="1">
      <alignment horizontal="right" vertical="center"/>
      <protection locked="0"/>
    </xf>
    <xf numFmtId="3" fontId="22" fillId="41" borderId="26" xfId="11" applyFont="1" applyBorder="1">
      <alignment horizontal="right" vertical="center"/>
      <protection locked="0"/>
    </xf>
    <xf numFmtId="3" fontId="22" fillId="41" borderId="36" xfId="11" applyFont="1" applyBorder="1">
      <alignment horizontal="right" vertical="center"/>
      <protection locked="0"/>
    </xf>
    <xf numFmtId="0" fontId="22" fillId="2" borderId="22" xfId="0" applyFont="1" applyFill="1" applyBorder="1" applyAlignment="1">
      <alignment horizontal="left" vertical="center" indent="1"/>
    </xf>
    <xf numFmtId="3" fontId="22" fillId="6" borderId="33" xfId="30" applyFont="1" applyBorder="1">
      <alignment horizontal="right" vertical="center"/>
    </xf>
    <xf numFmtId="0" fontId="22" fillId="13" borderId="27" xfId="3" applyFont="1" applyBorder="1">
      <alignment horizontal="center" vertical="center"/>
    </xf>
    <xf numFmtId="0" fontId="25" fillId="2" borderId="21" xfId="83" applyFont="1" applyFill="1" applyBorder="1" applyAlignment="1">
      <alignment vertical="center" wrapText="1"/>
    </xf>
    <xf numFmtId="3" fontId="22" fillId="6" borderId="26" xfId="1" applyFont="1" applyBorder="1" applyAlignment="1" applyProtection="1">
      <alignment horizontal="center" vertical="center"/>
    </xf>
    <xf numFmtId="0" fontId="25" fillId="2" borderId="22" xfId="83" applyFont="1" applyFill="1" applyBorder="1" applyAlignment="1">
      <alignment vertical="center" wrapText="1"/>
    </xf>
    <xf numFmtId="3" fontId="22" fillId="6" borderId="27" xfId="1" applyFont="1" applyBorder="1" applyAlignment="1" applyProtection="1">
      <alignment horizontal="center" vertical="center"/>
    </xf>
    <xf numFmtId="3" fontId="22" fillId="6" borderId="23" xfId="30" quotePrefix="1" applyFont="1" applyBorder="1">
      <alignment horizontal="right" vertical="center"/>
    </xf>
    <xf numFmtId="3" fontId="22" fillId="6" borderId="21" xfId="30" quotePrefix="1" applyFont="1" applyBorder="1">
      <alignment horizontal="right" vertical="center"/>
    </xf>
    <xf numFmtId="3" fontId="22" fillId="6" borderId="26" xfId="30" quotePrefix="1" applyFont="1" applyBorder="1">
      <alignment horizontal="right" vertical="center"/>
    </xf>
    <xf numFmtId="3" fontId="22" fillId="6" borderId="40" xfId="30" quotePrefix="1" applyFont="1" applyBorder="1">
      <alignment horizontal="right" vertical="center"/>
    </xf>
    <xf numFmtId="3" fontId="22" fillId="6" borderId="41" xfId="30" quotePrefix="1" applyFont="1" applyBorder="1">
      <alignment horizontal="right" vertical="center"/>
    </xf>
    <xf numFmtId="3" fontId="22" fillId="6" borderId="32" xfId="30" applyFont="1" applyBorder="1">
      <alignment horizontal="right" vertical="center"/>
    </xf>
    <xf numFmtId="0" fontId="22" fillId="6" borderId="36" xfId="0" applyFont="1" applyBorder="1" applyAlignment="1">
      <alignment horizontal="left" vertical="top" wrapText="1" indent="1"/>
    </xf>
    <xf numFmtId="0" fontId="22" fillId="2" borderId="29" xfId="0" applyFont="1" applyFill="1" applyBorder="1">
      <alignment vertical="center"/>
    </xf>
    <xf numFmtId="0" fontId="22" fillId="2" borderId="26" xfId="0" applyFont="1" applyFill="1" applyBorder="1">
      <alignment vertical="center"/>
    </xf>
    <xf numFmtId="0" fontId="22" fillId="6" borderId="36" xfId="0" applyFont="1" applyBorder="1" applyAlignment="1">
      <alignment horizontal="left" vertical="top" wrapText="1" indent="2"/>
    </xf>
    <xf numFmtId="0" fontId="22" fillId="6" borderId="36" xfId="0" applyFont="1" applyBorder="1" applyAlignment="1">
      <alignment horizontal="left" vertical="top" wrapText="1" indent="3"/>
    </xf>
    <xf numFmtId="0" fontId="22" fillId="6" borderId="36" xfId="0" applyFont="1" applyBorder="1" applyAlignment="1">
      <alignment horizontal="left" vertical="top" wrapText="1" indent="4"/>
    </xf>
    <xf numFmtId="0" fontId="25" fillId="0" borderId="36" xfId="83" applyFont="1" applyBorder="1" applyAlignment="1">
      <alignment horizontal="left" vertical="top" indent="5"/>
    </xf>
    <xf numFmtId="0" fontId="22" fillId="0" borderId="36" xfId="0" applyFont="1" applyFill="1" applyBorder="1" applyAlignment="1">
      <alignment horizontal="left" vertical="top" wrapText="1" indent="4"/>
    </xf>
    <xf numFmtId="0" fontId="22" fillId="0" borderId="36" xfId="0" applyFont="1" applyFill="1" applyBorder="1" applyAlignment="1">
      <alignment horizontal="left" vertical="top" wrapText="1" indent="3"/>
    </xf>
    <xf numFmtId="0" fontId="25" fillId="0" borderId="36" xfId="83" applyFont="1" applyBorder="1" applyAlignment="1">
      <alignment horizontal="left" vertical="top" indent="4"/>
    </xf>
    <xf numFmtId="0" fontId="25" fillId="0" borderId="33" xfId="83" applyFont="1" applyBorder="1" applyAlignment="1">
      <alignment vertical="top"/>
    </xf>
    <xf numFmtId="0" fontId="22" fillId="2" borderId="30" xfId="0" applyFont="1" applyFill="1" applyBorder="1">
      <alignment vertical="center"/>
    </xf>
    <xf numFmtId="0" fontId="22" fillId="2" borderId="27" xfId="0" applyFont="1" applyFill="1" applyBorder="1">
      <alignment vertical="center"/>
    </xf>
    <xf numFmtId="0" fontId="20" fillId="2" borderId="12" xfId="4" applyFont="1" applyFill="1" applyBorder="1" applyAlignment="1" applyProtection="1"/>
    <xf numFmtId="0" fontId="20" fillId="2" borderId="5" xfId="4" applyFont="1" applyFill="1" applyBorder="1" applyAlignment="1" applyProtection="1"/>
    <xf numFmtId="0" fontId="22" fillId="2" borderId="9" xfId="0" applyFont="1" applyFill="1" applyBorder="1" applyProtection="1">
      <alignment vertical="center"/>
    </xf>
    <xf numFmtId="0" fontId="23" fillId="2" borderId="0" xfId="0" applyFont="1" applyFill="1" applyBorder="1" applyAlignment="1" applyProtection="1">
      <alignment horizontal="left"/>
    </xf>
    <xf numFmtId="0" fontId="20" fillId="2" borderId="0" xfId="0" applyFont="1" applyFill="1" applyBorder="1" applyProtection="1">
      <alignment vertical="center"/>
    </xf>
    <xf numFmtId="3" fontId="22" fillId="2" borderId="0" xfId="30" applyFont="1" applyFill="1" applyBorder="1" applyProtection="1">
      <alignment horizontal="right" vertical="center"/>
    </xf>
    <xf numFmtId="0" fontId="22" fillId="13" borderId="20" xfId="3" applyFont="1" applyBorder="1" applyProtection="1">
      <alignment horizontal="center" vertical="center"/>
    </xf>
    <xf numFmtId="3" fontId="29" fillId="41" borderId="21" xfId="11" applyFont="1" applyBorder="1" applyProtection="1">
      <alignment horizontal="right" vertical="center"/>
      <protection locked="0"/>
    </xf>
    <xf numFmtId="0" fontId="29" fillId="2" borderId="40" xfId="0" applyFont="1" applyFill="1" applyBorder="1" applyAlignment="1" applyProtection="1">
      <alignment horizontal="center" vertical="center" wrapText="1"/>
    </xf>
    <xf numFmtId="0" fontId="22" fillId="13" borderId="40" xfId="3" applyFont="1" applyBorder="1" applyProtection="1">
      <alignment horizontal="center" vertical="center"/>
    </xf>
    <xf numFmtId="0" fontId="29" fillId="2" borderId="22" xfId="0" applyFont="1" applyFill="1" applyBorder="1" applyAlignment="1" applyProtection="1">
      <alignment horizontal="center" vertical="center" wrapText="1"/>
    </xf>
    <xf numFmtId="3" fontId="29" fillId="41" borderId="22" xfId="11" applyNumberFormat="1" applyFont="1" applyBorder="1" applyAlignment="1" applyProtection="1">
      <alignment horizontal="right" vertical="center"/>
      <protection locked="0"/>
    </xf>
    <xf numFmtId="3" fontId="29" fillId="14" borderId="21" xfId="20" applyFont="1" applyBorder="1">
      <alignment horizontal="right" vertical="center"/>
      <protection locked="0"/>
    </xf>
    <xf numFmtId="0" fontId="22" fillId="2" borderId="2" xfId="0" applyFont="1" applyFill="1" applyBorder="1" applyProtection="1">
      <alignment vertical="center"/>
    </xf>
    <xf numFmtId="0" fontId="22" fillId="6" borderId="22" xfId="2" applyFont="1" applyBorder="1">
      <alignment horizontal="center" vertical="center"/>
    </xf>
    <xf numFmtId="3" fontId="29" fillId="14" borderId="36" xfId="20" applyFont="1" applyBorder="1">
      <alignment horizontal="right" vertical="center"/>
      <protection locked="0"/>
    </xf>
    <xf numFmtId="0" fontId="22" fillId="2" borderId="26" xfId="0" applyFont="1" applyFill="1" applyBorder="1" applyAlignment="1" applyProtection="1">
      <alignment horizontal="left" vertical="center" wrapText="1" indent="3"/>
    </xf>
    <xf numFmtId="3" fontId="29" fillId="41" borderId="21" xfId="11" applyFont="1" applyBorder="1" applyAlignment="1" applyProtection="1">
      <alignment horizontal="right" vertical="center"/>
      <protection locked="0"/>
    </xf>
    <xf numFmtId="3" fontId="29" fillId="41" borderId="22" xfId="11" applyFont="1" applyBorder="1" applyAlignment="1" applyProtection="1">
      <alignment horizontal="right" vertical="center"/>
      <protection locked="0"/>
    </xf>
    <xf numFmtId="3" fontId="29" fillId="41" borderId="23" xfId="11" applyFont="1" applyBorder="1" applyAlignment="1" applyProtection="1">
      <alignment horizontal="right" vertical="center"/>
      <protection locked="0"/>
    </xf>
    <xf numFmtId="3" fontId="22" fillId="13" borderId="21" xfId="3" applyNumberFormat="1" applyFont="1" applyBorder="1" applyAlignment="1" applyProtection="1">
      <alignment horizontal="center" vertical="center"/>
    </xf>
    <xf numFmtId="0" fontId="22" fillId="2" borderId="5" xfId="0" applyFont="1" applyFill="1" applyBorder="1" applyProtection="1">
      <alignment vertical="center"/>
    </xf>
    <xf numFmtId="0" fontId="22" fillId="2" borderId="10" xfId="0" applyFont="1" applyFill="1" applyBorder="1" applyProtection="1">
      <alignment vertical="center"/>
    </xf>
    <xf numFmtId="0" fontId="22" fillId="2" borderId="8" xfId="0" applyFont="1" applyFill="1" applyBorder="1" applyProtection="1">
      <alignment vertical="center"/>
    </xf>
    <xf numFmtId="0" fontId="22" fillId="6" borderId="24" xfId="5" applyFont="1" applyBorder="1">
      <alignment horizontal="center" wrapText="1"/>
    </xf>
    <xf numFmtId="0" fontId="22" fillId="6" borderId="19" xfId="5" applyFont="1" applyBorder="1">
      <alignment horizontal="center" wrapText="1"/>
    </xf>
    <xf numFmtId="0" fontId="22" fillId="6" borderId="31" xfId="5" applyFont="1" applyBorder="1">
      <alignment horizontal="center" wrapText="1"/>
    </xf>
    <xf numFmtId="0" fontId="22" fillId="2" borderId="38" xfId="0" applyFont="1" applyFill="1" applyBorder="1" applyAlignment="1" applyProtection="1">
      <alignment vertical="center" wrapText="1"/>
    </xf>
    <xf numFmtId="3" fontId="29" fillId="41" borderId="32" xfId="11" applyFont="1" applyBorder="1" applyProtection="1">
      <alignment horizontal="right" vertical="center"/>
      <protection locked="0"/>
    </xf>
    <xf numFmtId="0" fontId="22" fillId="13" borderId="25" xfId="3" applyFont="1" applyBorder="1" applyProtection="1">
      <alignment horizontal="center" vertical="center"/>
    </xf>
    <xf numFmtId="2" fontId="22" fillId="6" borderId="32" xfId="32" applyNumberFormat="1" applyFont="1" applyBorder="1">
      <alignment horizontal="right" vertical="center"/>
    </xf>
    <xf numFmtId="0" fontId="25" fillId="2" borderId="26" xfId="83" applyFont="1" applyFill="1" applyBorder="1" applyAlignment="1" applyProtection="1">
      <alignment horizontal="left" vertical="center" wrapText="1" indent="1"/>
    </xf>
    <xf numFmtId="0" fontId="22" fillId="6" borderId="36" xfId="2" applyFont="1" applyBorder="1">
      <alignment horizontal="center" vertical="center"/>
    </xf>
    <xf numFmtId="0" fontId="22" fillId="13" borderId="26" xfId="3" applyFont="1" applyBorder="1" applyProtection="1">
      <alignment horizontal="center" vertical="center"/>
    </xf>
    <xf numFmtId="0" fontId="22" fillId="2" borderId="26" xfId="0" applyFont="1" applyFill="1" applyBorder="1" applyAlignment="1" applyProtection="1">
      <alignment vertical="center" wrapText="1"/>
    </xf>
    <xf numFmtId="2" fontId="22" fillId="6" borderId="36" xfId="32" applyNumberFormat="1" applyFont="1" applyBorder="1">
      <alignment horizontal="right" vertical="center"/>
    </xf>
    <xf numFmtId="2" fontId="22" fillId="6" borderId="21" xfId="32" applyNumberFormat="1" applyFont="1" applyBorder="1">
      <alignment horizontal="right" vertical="center"/>
    </xf>
    <xf numFmtId="0" fontId="22" fillId="0" borderId="26" xfId="0" applyFont="1" applyFill="1" applyBorder="1" applyAlignment="1" applyProtection="1">
      <alignment vertical="center" wrapText="1"/>
    </xf>
    <xf numFmtId="2" fontId="22" fillId="0" borderId="26" xfId="32" applyNumberFormat="1" applyFont="1" applyFill="1" applyBorder="1">
      <alignment horizontal="right" vertical="center"/>
    </xf>
    <xf numFmtId="0" fontId="22" fillId="13" borderId="38" xfId="3" applyFont="1" applyBorder="1" applyProtection="1">
      <alignment horizontal="center" vertical="center"/>
    </xf>
    <xf numFmtId="0" fontId="22" fillId="13" borderId="23" xfId="3" applyFont="1" applyBorder="1" applyProtection="1">
      <alignment horizontal="center" vertical="center"/>
    </xf>
    <xf numFmtId="0" fontId="22" fillId="13" borderId="33" xfId="3" applyFont="1" applyBorder="1" applyProtection="1">
      <alignment horizontal="center" vertical="center"/>
    </xf>
    <xf numFmtId="0" fontId="22" fillId="13" borderId="30" xfId="3" applyFont="1" applyBorder="1" applyProtection="1">
      <alignment horizontal="center" vertical="center"/>
    </xf>
    <xf numFmtId="0" fontId="22" fillId="13" borderId="8" xfId="3" applyFont="1" applyBorder="1" applyProtection="1">
      <alignment horizontal="center" vertical="center"/>
    </xf>
    <xf numFmtId="0" fontId="22" fillId="43" borderId="9" xfId="9" applyFont="1" applyBorder="1" applyProtection="1">
      <alignment horizontal="left" vertical="center"/>
    </xf>
    <xf numFmtId="3" fontId="22" fillId="43" borderId="46" xfId="6" applyFont="1" applyBorder="1">
      <alignment horizontal="right" vertical="center"/>
    </xf>
    <xf numFmtId="0" fontId="22" fillId="2" borderId="29" xfId="0" applyFont="1" applyFill="1" applyBorder="1" applyAlignment="1" applyProtection="1">
      <alignment vertical="center" wrapText="1"/>
    </xf>
    <xf numFmtId="3" fontId="29" fillId="41" borderId="50" xfId="11" applyFont="1" applyBorder="1" applyProtection="1">
      <alignment horizontal="right" vertical="center"/>
      <protection locked="0"/>
    </xf>
    <xf numFmtId="2" fontId="22" fillId="13" borderId="23" xfId="3" applyNumberFormat="1" applyFont="1" applyBorder="1" applyProtection="1">
      <alignment horizontal="center" vertical="center"/>
    </xf>
    <xf numFmtId="2" fontId="22" fillId="13" borderId="37" xfId="3" applyNumberFormat="1" applyFont="1" applyBorder="1" applyProtection="1">
      <alignment horizontal="center" vertical="center"/>
    </xf>
    <xf numFmtId="0" fontId="22" fillId="13" borderId="37" xfId="3" applyFont="1" applyBorder="1" applyProtection="1">
      <alignment horizontal="center" vertical="center"/>
    </xf>
    <xf numFmtId="3" fontId="29" fillId="41" borderId="51" xfId="11" applyFont="1" applyBorder="1" applyProtection="1">
      <alignment horizontal="right" vertical="center"/>
      <protection locked="0"/>
    </xf>
    <xf numFmtId="0" fontId="25" fillId="2" borderId="29" xfId="83" applyFont="1" applyFill="1" applyBorder="1" applyAlignment="1" applyProtection="1">
      <alignment horizontal="left" vertical="center" wrapText="1" indent="1"/>
    </xf>
    <xf numFmtId="0" fontId="22" fillId="13" borderId="51" xfId="3" applyFont="1" applyBorder="1" applyProtection="1">
      <alignment horizontal="center" vertical="center"/>
    </xf>
    <xf numFmtId="2" fontId="22" fillId="2" borderId="36" xfId="0" applyNumberFormat="1" applyFont="1" applyFill="1" applyBorder="1" applyProtection="1">
      <alignment vertical="center"/>
    </xf>
    <xf numFmtId="2" fontId="22" fillId="2" borderId="26" xfId="0" applyNumberFormat="1" applyFont="1" applyFill="1" applyBorder="1" applyProtection="1">
      <alignment vertical="center"/>
    </xf>
    <xf numFmtId="2" fontId="22" fillId="2" borderId="21" xfId="0" applyNumberFormat="1" applyFont="1" applyFill="1" applyBorder="1" applyProtection="1">
      <alignment vertical="center"/>
    </xf>
    <xf numFmtId="0" fontId="22" fillId="13" borderId="27" xfId="3" applyFont="1" applyBorder="1" applyProtection="1">
      <alignment horizontal="center" vertical="center"/>
    </xf>
    <xf numFmtId="0" fontId="24" fillId="6" borderId="9" xfId="5" applyFont="1" applyBorder="1">
      <alignment horizontal="center" wrapText="1"/>
    </xf>
    <xf numFmtId="3" fontId="29" fillId="41" borderId="37" xfId="11" applyFont="1" applyBorder="1" applyProtection="1">
      <alignment horizontal="right" vertical="center"/>
      <protection locked="0"/>
    </xf>
    <xf numFmtId="2" fontId="22" fillId="6" borderId="49" xfId="32" applyNumberFormat="1" applyFont="1" applyBorder="1">
      <alignment horizontal="right" vertical="center"/>
    </xf>
    <xf numFmtId="2" fontId="22" fillId="6" borderId="29" xfId="32" applyNumberFormat="1" applyFont="1" applyBorder="1">
      <alignment horizontal="right" vertical="center"/>
    </xf>
    <xf numFmtId="0" fontId="22" fillId="2" borderId="0" xfId="0" applyFont="1" applyFill="1" applyBorder="1" applyAlignment="1" applyProtection="1">
      <alignment horizontal="left" vertical="center" indent="1"/>
    </xf>
    <xf numFmtId="3" fontId="29" fillId="41" borderId="33" xfId="11" applyFont="1" applyBorder="1" applyProtection="1">
      <alignment horizontal="right" vertical="center"/>
      <protection locked="0"/>
    </xf>
    <xf numFmtId="2" fontId="22" fillId="6" borderId="30" xfId="32" applyNumberFormat="1" applyFont="1" applyBorder="1">
      <alignment horizontal="right" vertical="center"/>
    </xf>
    <xf numFmtId="0" fontId="22" fillId="13" borderId="46" xfId="3" applyFont="1" applyBorder="1" applyProtection="1">
      <alignment horizontal="center" vertical="center"/>
    </xf>
    <xf numFmtId="0" fontId="22" fillId="13" borderId="35" xfId="3" applyFont="1" applyBorder="1" applyProtection="1">
      <alignment horizontal="center" vertical="center"/>
    </xf>
    <xf numFmtId="0" fontId="22" fillId="43" borderId="8" xfId="9" applyFont="1" applyBorder="1" applyProtection="1">
      <alignment horizontal="left" vertical="center"/>
    </xf>
    <xf numFmtId="0" fontId="22" fillId="43" borderId="35" xfId="9" applyFont="1" applyBorder="1" applyProtection="1">
      <alignment horizontal="left" vertical="center"/>
    </xf>
    <xf numFmtId="0" fontId="22" fillId="43" borderId="24" xfId="9" applyFont="1" applyBorder="1" applyProtection="1">
      <alignment horizontal="left" vertical="center"/>
    </xf>
    <xf numFmtId="9" fontId="22" fillId="43" borderId="31" xfId="8" applyFont="1" applyBorder="1">
      <alignment horizontal="right" vertical="center"/>
    </xf>
    <xf numFmtId="0" fontId="22" fillId="2" borderId="28" xfId="0" applyFont="1" applyFill="1" applyBorder="1" applyAlignment="1" applyProtection="1">
      <alignment vertical="center" wrapText="1"/>
    </xf>
    <xf numFmtId="0" fontId="25" fillId="2" borderId="30" xfId="83" applyFont="1" applyFill="1" applyBorder="1" applyAlignment="1" applyProtection="1">
      <alignment horizontal="left" vertical="center" wrapText="1"/>
    </xf>
    <xf numFmtId="0" fontId="22" fillId="6" borderId="33" xfId="2" applyFont="1" applyBorder="1">
      <alignment horizontal="center" vertical="center"/>
    </xf>
    <xf numFmtId="0" fontId="22" fillId="13" borderId="44" xfId="3" applyFont="1" applyBorder="1" applyProtection="1">
      <alignment horizontal="center" vertical="center"/>
    </xf>
    <xf numFmtId="0" fontId="22" fillId="13" borderId="32" xfId="3" applyFont="1" applyBorder="1" applyProtection="1">
      <alignment horizontal="center" vertical="center"/>
    </xf>
    <xf numFmtId="0" fontId="20" fillId="6" borderId="5" xfId="0" applyFont="1" applyFill="1" applyBorder="1" applyAlignment="1">
      <alignment vertical="center"/>
    </xf>
    <xf numFmtId="0" fontId="20" fillId="6" borderId="11" xfId="0" applyFont="1" applyFill="1" applyBorder="1" applyAlignment="1">
      <alignment vertical="center"/>
    </xf>
    <xf numFmtId="0" fontId="20" fillId="6" borderId="0" xfId="0" applyFont="1" applyFill="1" applyBorder="1" applyAlignment="1" applyProtection="1">
      <alignment vertical="center"/>
    </xf>
    <xf numFmtId="0" fontId="30" fillId="13" borderId="26" xfId="3" applyFont="1" applyBorder="1">
      <alignment horizontal="center" vertical="center"/>
    </xf>
    <xf numFmtId="3" fontId="22" fillId="41" borderId="42" xfId="11" applyFont="1" applyBorder="1">
      <alignment horizontal="right" vertical="center"/>
      <protection locked="0"/>
    </xf>
    <xf numFmtId="0" fontId="30" fillId="13" borderId="24" xfId="3" applyFont="1" applyBorder="1">
      <alignment horizontal="center" vertical="center"/>
    </xf>
    <xf numFmtId="0" fontId="0" fillId="43" borderId="19" xfId="9" applyFont="1" applyBorder="1" applyProtection="1">
      <alignment horizontal="left" vertical="center"/>
    </xf>
    <xf numFmtId="0" fontId="22" fillId="6" borderId="2" xfId="0" applyFont="1" applyFill="1" applyBorder="1" applyAlignment="1">
      <alignment vertical="center"/>
    </xf>
    <xf numFmtId="0" fontId="22" fillId="6" borderId="0" xfId="0" applyFont="1" applyFill="1" applyBorder="1" applyAlignment="1" applyProtection="1">
      <alignment horizontal="center" vertical="center" wrapText="1"/>
    </xf>
    <xf numFmtId="0" fontId="22" fillId="6" borderId="0" xfId="0" applyFont="1" applyFill="1" applyBorder="1" applyAlignment="1" applyProtection="1">
      <alignment horizontal="left" vertical="center" indent="1"/>
    </xf>
    <xf numFmtId="0" fontId="22" fillId="6" borderId="0" xfId="0" applyFont="1" applyFill="1" applyBorder="1" applyAlignment="1">
      <alignment horizontal="right" vertical="center"/>
    </xf>
    <xf numFmtId="0" fontId="22" fillId="6" borderId="6" xfId="0" applyFont="1" applyFill="1" applyBorder="1" applyAlignment="1">
      <alignment vertical="center"/>
    </xf>
    <xf numFmtId="0" fontId="22" fillId="6" borderId="0" xfId="0" applyFont="1" applyFill="1" applyAlignment="1">
      <alignment vertical="center"/>
    </xf>
    <xf numFmtId="0" fontId="30" fillId="6" borderId="2" xfId="114" applyFont="1" applyFill="1" applyBorder="1" applyAlignment="1">
      <alignment vertical="center"/>
    </xf>
    <xf numFmtId="0" fontId="20" fillId="6" borderId="0" xfId="0" applyFont="1" applyFill="1" applyBorder="1" applyAlignment="1">
      <alignment vertical="center"/>
    </xf>
    <xf numFmtId="0" fontId="20" fillId="6" borderId="6" xfId="0" applyFont="1" applyFill="1" applyBorder="1" applyAlignment="1">
      <alignment vertical="center"/>
    </xf>
    <xf numFmtId="0" fontId="24" fillId="2" borderId="34" xfId="0" applyFont="1" applyFill="1" applyBorder="1" applyAlignment="1">
      <alignment horizontal="center" wrapText="1"/>
    </xf>
    <xf numFmtId="0" fontId="24" fillId="2" borderId="43" xfId="0" applyFont="1" applyFill="1" applyBorder="1" applyAlignment="1">
      <alignment horizontal="center" wrapText="1"/>
    </xf>
    <xf numFmtId="0" fontId="24" fillId="2" borderId="43" xfId="0" applyFont="1" applyFill="1" applyBorder="1" applyAlignment="1" applyProtection="1">
      <alignment horizontal="center" wrapText="1"/>
    </xf>
    <xf numFmtId="0" fontId="22" fillId="2" borderId="25" xfId="0" applyFont="1" applyFill="1" applyBorder="1" applyAlignment="1">
      <alignment horizontal="center" vertical="center"/>
    </xf>
    <xf numFmtId="3" fontId="22" fillId="41" borderId="20" xfId="11" applyFont="1" applyBorder="1">
      <alignment horizontal="right" vertical="center"/>
      <protection locked="0"/>
    </xf>
    <xf numFmtId="3" fontId="22" fillId="41" borderId="32" xfId="11" applyFont="1" applyBorder="1">
      <alignment horizontal="right" vertical="center"/>
      <protection locked="0"/>
    </xf>
    <xf numFmtId="0" fontId="22" fillId="2" borderId="26" xfId="0" applyFont="1" applyFill="1" applyBorder="1" applyAlignment="1">
      <alignment horizontal="center" vertical="center"/>
    </xf>
    <xf numFmtId="0" fontId="22" fillId="2" borderId="41" xfId="0" applyFont="1" applyFill="1" applyBorder="1" applyAlignment="1">
      <alignment horizontal="center" vertical="center"/>
    </xf>
    <xf numFmtId="0" fontId="22" fillId="43" borderId="19" xfId="9" applyFont="1" applyBorder="1" applyProtection="1">
      <alignment horizontal="left" vertical="center"/>
    </xf>
    <xf numFmtId="0" fontId="22" fillId="2" borderId="21" xfId="0" applyFont="1" applyFill="1" applyBorder="1" applyAlignment="1" applyProtection="1">
      <alignment vertical="center" wrapText="1"/>
    </xf>
    <xf numFmtId="0" fontId="22" fillId="2" borderId="21" xfId="0" applyFont="1" applyFill="1" applyBorder="1" applyAlignment="1" applyProtection="1">
      <alignment vertical="center"/>
    </xf>
    <xf numFmtId="0" fontId="22" fillId="2" borderId="21" xfId="0" applyFont="1" applyFill="1" applyBorder="1" applyAlignment="1">
      <alignment vertical="center"/>
    </xf>
    <xf numFmtId="3" fontId="22" fillId="14" borderId="21" xfId="20" applyFont="1">
      <alignment horizontal="right" vertical="center"/>
      <protection locked="0"/>
    </xf>
    <xf numFmtId="0" fontId="30" fillId="13" borderId="41" xfId="3" applyFont="1" applyBorder="1">
      <alignment horizontal="center" vertical="center"/>
    </xf>
    <xf numFmtId="3" fontId="22" fillId="14" borderId="40" xfId="20" applyFont="1" applyBorder="1">
      <alignment horizontal="right" vertical="center"/>
      <protection locked="0"/>
    </xf>
    <xf numFmtId="0" fontId="30" fillId="13" borderId="27" xfId="3" applyFont="1" applyBorder="1">
      <alignment horizontal="center" vertical="center"/>
    </xf>
    <xf numFmtId="0" fontId="22" fillId="6" borderId="0" xfId="0" applyFont="1" applyFill="1" applyBorder="1" applyAlignment="1" applyProtection="1">
      <alignment vertical="center" wrapText="1"/>
    </xf>
    <xf numFmtId="0" fontId="24" fillId="6" borderId="0" xfId="0" applyFont="1" applyFill="1" applyBorder="1" applyAlignment="1" applyProtection="1">
      <alignment horizontal="left" vertical="center" wrapText="1"/>
    </xf>
    <xf numFmtId="3" fontId="22" fillId="41" borderId="43" xfId="11" applyFont="1" applyBorder="1">
      <alignment horizontal="right" vertical="center"/>
      <protection locked="0"/>
    </xf>
    <xf numFmtId="3" fontId="22" fillId="41" borderId="45" xfId="11" applyFont="1" applyBorder="1">
      <alignment horizontal="right" vertical="center"/>
      <protection locked="0"/>
    </xf>
    <xf numFmtId="0" fontId="22" fillId="2" borderId="20" xfId="0" applyFont="1" applyFill="1" applyBorder="1" applyAlignment="1" applyProtection="1">
      <alignment vertical="center"/>
    </xf>
    <xf numFmtId="0" fontId="30" fillId="13" borderId="34" xfId="3" applyFont="1" applyBorder="1">
      <alignment horizontal="center" vertical="center"/>
    </xf>
    <xf numFmtId="0" fontId="0" fillId="43" borderId="20" xfId="9" applyFont="1" applyBorder="1" applyProtection="1">
      <alignment horizontal="left" vertical="center"/>
    </xf>
    <xf numFmtId="0" fontId="22" fillId="6" borderId="10" xfId="0" applyFont="1" applyFill="1" applyBorder="1" applyAlignment="1">
      <alignment vertical="center"/>
    </xf>
    <xf numFmtId="0" fontId="22" fillId="6" borderId="8" xfId="0" applyFont="1" applyFill="1" applyBorder="1" applyAlignment="1" applyProtection="1">
      <alignment vertical="center" wrapText="1"/>
    </xf>
    <xf numFmtId="0" fontId="24" fillId="6" borderId="8" xfId="0" applyFont="1" applyFill="1" applyBorder="1" applyAlignment="1" applyProtection="1">
      <alignment horizontal="left" vertical="center" wrapText="1"/>
    </xf>
    <xf numFmtId="0" fontId="22" fillId="6" borderId="7" xfId="0" applyFont="1" applyFill="1" applyBorder="1" applyAlignment="1">
      <alignment vertical="center"/>
    </xf>
    <xf numFmtId="3" fontId="22" fillId="13" borderId="32" xfId="3" applyNumberFormat="1" applyFont="1" applyBorder="1" applyAlignment="1" applyProtection="1">
      <alignment horizontal="center" vertical="center"/>
    </xf>
    <xf numFmtId="3" fontId="22" fillId="13" borderId="42" xfId="3" applyNumberFormat="1" applyFont="1" applyBorder="1" applyAlignment="1" applyProtection="1">
      <alignment horizontal="center" vertical="center"/>
    </xf>
    <xf numFmtId="3" fontId="22" fillId="13" borderId="31" xfId="3" applyNumberFormat="1" applyFont="1" applyBorder="1" applyAlignment="1" applyProtection="1">
      <alignment horizontal="center" vertical="center"/>
    </xf>
    <xf numFmtId="3" fontId="22" fillId="41" borderId="40" xfId="11" applyFont="1" applyBorder="1" applyAlignment="1" applyProtection="1">
      <alignment horizontal="right" vertical="center"/>
      <protection locked="0"/>
    </xf>
    <xf numFmtId="3" fontId="22" fillId="13" borderId="36" xfId="3" applyNumberFormat="1" applyFont="1" applyBorder="1">
      <alignment horizontal="center" vertical="center"/>
    </xf>
    <xf numFmtId="10" fontId="22" fillId="43" borderId="23" xfId="7" applyFont="1" applyBorder="1">
      <alignment horizontal="right" vertical="center"/>
    </xf>
    <xf numFmtId="10" fontId="22" fillId="43" borderId="37" xfId="7" applyFont="1" applyBorder="1">
      <alignment horizontal="right" vertical="center"/>
    </xf>
    <xf numFmtId="10" fontId="22" fillId="43" borderId="21" xfId="7" applyFont="1" applyBorder="1">
      <alignment horizontal="right" vertical="center"/>
    </xf>
    <xf numFmtId="10" fontId="22" fillId="43" borderId="36" xfId="7" applyFont="1" applyBorder="1">
      <alignment horizontal="right" vertical="center"/>
    </xf>
    <xf numFmtId="10" fontId="22" fillId="43" borderId="22" xfId="7" applyFont="1" applyBorder="1">
      <alignment horizontal="right" vertical="center"/>
    </xf>
    <xf numFmtId="10" fontId="22" fillId="43" borderId="33" xfId="7" applyFont="1" applyBorder="1">
      <alignment horizontal="right" vertical="center"/>
    </xf>
    <xf numFmtId="3" fontId="22" fillId="43" borderId="19" xfId="6" applyFont="1" applyBorder="1" applyAlignment="1">
      <alignment horizontal="center"/>
    </xf>
    <xf numFmtId="3" fontId="22" fillId="43" borderId="31" xfId="6" applyFont="1" applyBorder="1" applyAlignment="1">
      <alignment horizontal="center"/>
    </xf>
    <xf numFmtId="0" fontId="22" fillId="13" borderId="20" xfId="3" applyFont="1" applyBorder="1" applyAlignment="1" applyProtection="1">
      <alignment vertical="center" wrapText="1"/>
    </xf>
    <xf numFmtId="0" fontId="22" fillId="13" borderId="21" xfId="3" applyFont="1" applyBorder="1" applyAlignment="1" applyProtection="1">
      <alignment vertical="center" wrapText="1"/>
    </xf>
    <xf numFmtId="0" fontId="22" fillId="13" borderId="26" xfId="3" applyFont="1" applyBorder="1" applyAlignment="1" applyProtection="1">
      <alignment horizontal="center" vertical="center" wrapText="1"/>
    </xf>
    <xf numFmtId="0" fontId="22" fillId="13" borderId="36" xfId="3" applyFont="1" applyBorder="1" applyAlignment="1" applyProtection="1">
      <alignment vertical="center" wrapText="1"/>
    </xf>
    <xf numFmtId="0" fontId="22" fillId="13" borderId="27" xfId="3" applyFont="1" applyBorder="1" applyAlignment="1" applyProtection="1">
      <alignment horizontal="center" vertical="center" wrapText="1"/>
    </xf>
    <xf numFmtId="0" fontId="22" fillId="13" borderId="25" xfId="3" applyFont="1" applyBorder="1" applyAlignment="1" applyProtection="1">
      <alignment horizontal="center" vertical="center" wrapText="1"/>
    </xf>
    <xf numFmtId="3" fontId="22" fillId="43" borderId="20" xfId="6" applyFont="1" applyBorder="1" applyProtection="1">
      <alignment horizontal="right" vertical="center"/>
    </xf>
    <xf numFmtId="3" fontId="22" fillId="43" borderId="32" xfId="6" applyFont="1" applyBorder="1" applyProtection="1">
      <alignment horizontal="right" vertical="center"/>
    </xf>
    <xf numFmtId="3" fontId="22" fillId="43" borderId="22" xfId="6" applyFont="1" applyBorder="1" applyProtection="1">
      <alignment horizontal="right" vertical="center"/>
    </xf>
    <xf numFmtId="3" fontId="22" fillId="43" borderId="33" xfId="6" applyFont="1" applyBorder="1" applyProtection="1">
      <alignment horizontal="right" vertical="center"/>
    </xf>
    <xf numFmtId="3" fontId="22" fillId="43" borderId="19" xfId="6" applyFont="1" applyBorder="1" applyProtection="1">
      <alignment horizontal="right" vertical="center"/>
    </xf>
    <xf numFmtId="3" fontId="22" fillId="43" borderId="31" xfId="6" applyFont="1" applyBorder="1" applyProtection="1">
      <alignment horizontal="right" vertical="center"/>
    </xf>
    <xf numFmtId="0" fontId="22" fillId="2" borderId="36" xfId="0" applyFont="1" applyFill="1" applyBorder="1" applyAlignment="1" applyProtection="1">
      <alignment horizontal="left" vertical="center" wrapText="1"/>
    </xf>
    <xf numFmtId="3" fontId="22" fillId="41" borderId="47" xfId="11" applyFont="1" applyBorder="1">
      <alignment horizontal="right" vertical="center"/>
      <protection locked="0"/>
    </xf>
    <xf numFmtId="3" fontId="22" fillId="41" borderId="48" xfId="11" applyFont="1" applyBorder="1">
      <alignment horizontal="right" vertical="center"/>
      <protection locked="0"/>
    </xf>
    <xf numFmtId="0" fontId="24" fillId="2" borderId="45" xfId="0" applyFont="1" applyFill="1" applyBorder="1" applyAlignment="1" applyProtection="1">
      <alignment horizontal="center" wrapText="1"/>
    </xf>
    <xf numFmtId="0" fontId="22" fillId="2" borderId="42" xfId="0" applyFont="1" applyFill="1" applyBorder="1" applyAlignment="1" applyProtection="1">
      <alignment horizontal="left" vertical="center" wrapText="1"/>
    </xf>
    <xf numFmtId="3" fontId="22" fillId="6" borderId="36" xfId="30" applyFont="1" applyBorder="1" applyProtection="1">
      <alignment horizontal="right" vertical="center"/>
    </xf>
    <xf numFmtId="3" fontId="22" fillId="43" borderId="21" xfId="6" applyFont="1" applyBorder="1" applyProtection="1">
      <alignment horizontal="right" vertical="center"/>
    </xf>
    <xf numFmtId="3" fontId="22" fillId="43" borderId="36" xfId="6" applyFont="1" applyBorder="1" applyProtection="1">
      <alignment horizontal="right" vertical="center"/>
    </xf>
    <xf numFmtId="3" fontId="22" fillId="13" borderId="30" xfId="3" applyNumberFormat="1" applyFont="1" applyBorder="1" applyAlignment="1" applyProtection="1">
      <alignment horizontal="center" vertical="center"/>
    </xf>
    <xf numFmtId="0" fontId="24" fillId="6" borderId="5" xfId="0" applyFont="1" applyFill="1" applyBorder="1" applyAlignment="1">
      <alignment vertical="center"/>
    </xf>
    <xf numFmtId="0" fontId="24" fillId="6" borderId="0" xfId="0" applyFont="1" applyFill="1" applyBorder="1" applyAlignment="1">
      <alignment vertical="center"/>
    </xf>
    <xf numFmtId="3" fontId="22" fillId="41" borderId="33" xfId="11" applyFont="1" applyBorder="1">
      <alignment horizontal="right" vertical="center"/>
      <protection locked="0"/>
    </xf>
    <xf numFmtId="0" fontId="22" fillId="13" borderId="9" xfId="3" applyFont="1" applyBorder="1" applyProtection="1">
      <alignment horizontal="center" vertical="center"/>
    </xf>
    <xf numFmtId="3" fontId="22" fillId="41" borderId="37" xfId="11" applyFont="1" applyBorder="1">
      <alignment horizontal="right" vertical="center"/>
      <protection locked="0"/>
    </xf>
    <xf numFmtId="3" fontId="22" fillId="14" borderId="20" xfId="20" applyFont="1" applyBorder="1">
      <alignment horizontal="right" vertical="center"/>
      <protection locked="0"/>
    </xf>
    <xf numFmtId="174" fontId="22" fillId="6" borderId="36" xfId="29" applyFont="1" applyBorder="1">
      <alignment horizontal="center" vertical="center"/>
    </xf>
    <xf numFmtId="2" fontId="22" fillId="15" borderId="36" xfId="49" applyNumberFormat="1" applyFont="1" applyBorder="1">
      <alignment vertical="center"/>
    </xf>
    <xf numFmtId="2" fontId="22" fillId="15" borderId="33" xfId="49" applyNumberFormat="1" applyFont="1" applyBorder="1">
      <alignment vertical="center"/>
    </xf>
    <xf numFmtId="0" fontId="22" fillId="13" borderId="29" xfId="3" applyFont="1" applyBorder="1">
      <alignment horizontal="center" vertical="center"/>
    </xf>
    <xf numFmtId="2" fontId="22" fillId="15" borderId="21" xfId="49" applyNumberFormat="1" applyFont="1" applyBorder="1">
      <alignment vertical="center"/>
    </xf>
    <xf numFmtId="2" fontId="22" fillId="15" borderId="22" xfId="49" applyNumberFormat="1" applyFont="1" applyBorder="1">
      <alignment vertical="center"/>
    </xf>
    <xf numFmtId="0" fontId="22" fillId="2" borderId="35" xfId="0" applyFont="1" applyFill="1" applyBorder="1" applyProtection="1">
      <alignment vertical="center"/>
    </xf>
    <xf numFmtId="3" fontId="22" fillId="43" borderId="44" xfId="6" applyFont="1" applyBorder="1" applyProtection="1">
      <alignment horizontal="right" vertical="center"/>
    </xf>
    <xf numFmtId="3" fontId="22" fillId="43" borderId="46" xfId="6" applyFont="1" applyBorder="1" applyProtection="1">
      <alignment horizontal="right" vertical="center"/>
    </xf>
    <xf numFmtId="0" fontId="22" fillId="13" borderId="53" xfId="3" applyFont="1" applyBorder="1">
      <alignment horizontal="center" vertical="center"/>
    </xf>
    <xf numFmtId="0" fontId="0" fillId="2" borderId="48" xfId="0" applyFont="1" applyFill="1" applyBorder="1" applyAlignment="1" applyProtection="1">
      <alignment horizontal="left" vertical="center" wrapText="1"/>
    </xf>
    <xf numFmtId="0" fontId="30" fillId="13" borderId="25" xfId="3" applyFont="1" applyBorder="1">
      <alignment horizontal="center" vertical="center"/>
    </xf>
    <xf numFmtId="0" fontId="22" fillId="43" borderId="20" xfId="9" applyFont="1" applyBorder="1" applyProtection="1">
      <alignment horizontal="left" vertical="center"/>
    </xf>
    <xf numFmtId="0" fontId="22" fillId="43" borderId="22" xfId="9" applyFont="1" applyBorder="1" applyProtection="1">
      <alignment horizontal="left" vertical="center"/>
    </xf>
    <xf numFmtId="0" fontId="22" fillId="43" borderId="40" xfId="9" applyFont="1" applyBorder="1" applyAlignment="1" applyProtection="1">
      <alignment horizontal="left" vertical="center" indent="1"/>
    </xf>
    <xf numFmtId="3" fontId="22" fillId="43" borderId="40" xfId="6" applyFont="1" applyBorder="1" applyProtection="1">
      <alignment horizontal="right" vertical="center"/>
    </xf>
    <xf numFmtId="3" fontId="22" fillId="43" borderId="42" xfId="6" applyFont="1" applyBorder="1" applyProtection="1">
      <alignment horizontal="right" vertical="center"/>
    </xf>
    <xf numFmtId="0" fontId="0" fillId="43" borderId="40" xfId="9" applyFont="1" applyBorder="1" applyAlignment="1" applyProtection="1">
      <alignment horizontal="left" vertical="center" indent="1"/>
    </xf>
    <xf numFmtId="0" fontId="0" fillId="43" borderId="22" xfId="9" applyFont="1" applyBorder="1" applyProtection="1">
      <alignment horizontal="left" vertical="center"/>
    </xf>
    <xf numFmtId="3" fontId="22" fillId="13" borderId="39" xfId="3" applyNumberFormat="1" applyFont="1" applyBorder="1" applyAlignment="1" applyProtection="1">
      <alignment horizontal="center" vertical="center"/>
    </xf>
    <xf numFmtId="3" fontId="22" fillId="13" borderId="29" xfId="3" applyNumberFormat="1" applyFont="1" applyBorder="1" applyAlignment="1" applyProtection="1">
      <alignment horizontal="center" vertical="center"/>
    </xf>
    <xf numFmtId="3" fontId="22" fillId="13" borderId="25" xfId="3" applyNumberFormat="1" applyFont="1" applyBorder="1" applyAlignment="1" applyProtection="1">
      <alignment horizontal="center" vertical="center"/>
    </xf>
    <xf numFmtId="3" fontId="22" fillId="13" borderId="24" xfId="3" applyNumberFormat="1" applyFont="1" applyBorder="1" applyAlignment="1" applyProtection="1">
      <alignment horizontal="center" vertical="center"/>
    </xf>
    <xf numFmtId="3" fontId="22" fillId="13" borderId="26" xfId="3" applyNumberFormat="1" applyFont="1" applyBorder="1" applyAlignment="1" applyProtection="1">
      <alignment horizontal="center" vertical="center"/>
    </xf>
    <xf numFmtId="3" fontId="22" fillId="13" borderId="41" xfId="3" applyNumberFormat="1" applyFont="1" applyBorder="1" applyAlignment="1" applyProtection="1">
      <alignment horizontal="center" vertical="center"/>
    </xf>
    <xf numFmtId="3" fontId="22" fillId="13" borderId="22" xfId="3" applyNumberFormat="1" applyFont="1" applyBorder="1" applyAlignment="1" applyProtection="1">
      <alignment horizontal="center" vertical="center"/>
    </xf>
    <xf numFmtId="3" fontId="22" fillId="13" borderId="20" xfId="3" applyNumberFormat="1" applyFont="1" applyBorder="1" applyAlignment="1" applyProtection="1">
      <alignment horizontal="center" vertical="center"/>
    </xf>
    <xf numFmtId="0" fontId="24" fillId="6" borderId="31" xfId="5" applyFont="1" applyBorder="1">
      <alignment horizontal="center" wrapText="1"/>
    </xf>
    <xf numFmtId="0" fontId="22" fillId="2" borderId="29" xfId="0" applyFont="1" applyFill="1" applyBorder="1" applyAlignment="1" applyProtection="1">
      <alignment horizontal="left" vertical="center" wrapText="1"/>
    </xf>
    <xf numFmtId="0" fontId="22" fillId="2" borderId="30" xfId="0" applyFont="1" applyFill="1" applyBorder="1" applyAlignment="1" applyProtection="1">
      <alignment horizontal="left" vertical="center" wrapText="1"/>
    </xf>
    <xf numFmtId="0" fontId="22" fillId="45" borderId="0" xfId="0" applyFont="1" applyFill="1" applyAlignment="1" applyProtection="1">
      <alignment vertical="center"/>
    </xf>
    <xf numFmtId="0" fontId="25" fillId="2" borderId="21" xfId="83" applyFont="1" applyFill="1" applyBorder="1" applyAlignment="1">
      <alignment horizontal="left" vertical="center" wrapText="1" indent="1"/>
    </xf>
    <xf numFmtId="0" fontId="25" fillId="2" borderId="29" xfId="83" applyFont="1" applyFill="1" applyBorder="1" applyAlignment="1" applyProtection="1">
      <alignment horizontal="left" vertical="center" wrapText="1"/>
    </xf>
    <xf numFmtId="0" fontId="22" fillId="13" borderId="41" xfId="3" applyFont="1" applyBorder="1" applyProtection="1">
      <alignment horizontal="center" vertical="center"/>
    </xf>
    <xf numFmtId="0" fontId="22" fillId="13" borderId="29" xfId="3" applyFont="1" applyBorder="1" applyProtection="1">
      <alignment horizontal="center" vertical="center"/>
    </xf>
    <xf numFmtId="0" fontId="22" fillId="46" borderId="0" xfId="0" applyFont="1" applyFill="1" applyProtection="1">
      <alignment vertical="center"/>
    </xf>
    <xf numFmtId="0" fontId="22" fillId="45" borderId="0" xfId="0" applyFont="1" applyFill="1" applyAlignment="1" applyProtection="1">
      <alignment horizontal="left" vertical="center" indent="2"/>
    </xf>
    <xf numFmtId="0" fontId="22" fillId="45" borderId="0" xfId="0" applyFont="1" applyFill="1" applyProtection="1">
      <alignment vertical="center"/>
    </xf>
    <xf numFmtId="0" fontId="22" fillId="13" borderId="26" xfId="3" applyFont="1" applyBorder="1" applyAlignment="1" applyProtection="1">
      <alignment horizontal="left" vertical="center" indent="2"/>
    </xf>
    <xf numFmtId="0" fontId="22" fillId="2" borderId="0" xfId="0" applyFont="1" applyFill="1" applyBorder="1" applyAlignment="1" applyProtection="1">
      <alignment horizontal="left" vertical="center" indent="2"/>
    </xf>
    <xf numFmtId="0" fontId="22" fillId="13" borderId="21" xfId="3" applyFont="1" applyBorder="1" applyAlignment="1" applyProtection="1">
      <alignment horizontal="left" vertical="center" indent="2"/>
    </xf>
    <xf numFmtId="0" fontId="22" fillId="2" borderId="2" xfId="0" applyFont="1" applyFill="1" applyBorder="1" applyAlignment="1" applyProtection="1">
      <alignment horizontal="left" vertical="center" indent="2"/>
    </xf>
    <xf numFmtId="3" fontId="22" fillId="6" borderId="29" xfId="30" applyFont="1" applyBorder="1">
      <alignment horizontal="right" vertical="center"/>
    </xf>
    <xf numFmtId="0" fontId="22" fillId="2" borderId="29" xfId="0" applyFont="1" applyFill="1" applyBorder="1" applyAlignment="1" applyProtection="1">
      <alignment horizontal="left" vertical="center" wrapText="1" indent="4"/>
    </xf>
    <xf numFmtId="0" fontId="22" fillId="2" borderId="0" xfId="0" applyFont="1" applyFill="1" applyBorder="1" applyAlignment="1" applyProtection="1">
      <alignment horizontal="left" vertical="center" indent="3"/>
    </xf>
    <xf numFmtId="0" fontId="22" fillId="2" borderId="2" xfId="0" applyFont="1" applyFill="1" applyBorder="1" applyAlignment="1" applyProtection="1">
      <alignment horizontal="left" vertical="center" indent="3"/>
    </xf>
    <xf numFmtId="2" fontId="22" fillId="2" borderId="33" xfId="0" applyNumberFormat="1" applyFont="1" applyFill="1" applyBorder="1" applyProtection="1">
      <alignment vertical="center"/>
    </xf>
    <xf numFmtId="2" fontId="22" fillId="2" borderId="22" xfId="0" applyNumberFormat="1" applyFont="1" applyFill="1" applyBorder="1" applyProtection="1">
      <alignment vertical="center"/>
    </xf>
    <xf numFmtId="2" fontId="22" fillId="2" borderId="27" xfId="0" applyNumberFormat="1" applyFont="1" applyFill="1" applyBorder="1" applyProtection="1">
      <alignment vertical="center"/>
    </xf>
    <xf numFmtId="3" fontId="29" fillId="41" borderId="52" xfId="11" applyFont="1" applyBorder="1" applyProtection="1">
      <alignment horizontal="right" vertical="center"/>
      <protection locked="0"/>
    </xf>
    <xf numFmtId="0" fontId="22" fillId="2" borderId="34" xfId="0" applyFont="1" applyFill="1" applyBorder="1" applyProtection="1">
      <alignment vertical="center"/>
    </xf>
    <xf numFmtId="0" fontId="22" fillId="13" borderId="55" xfId="3" applyFont="1" applyBorder="1" applyProtection="1">
      <alignment horizontal="center" vertical="center"/>
    </xf>
    <xf numFmtId="0" fontId="22" fillId="45" borderId="0" xfId="0" applyFont="1" applyFill="1" applyBorder="1" applyAlignment="1" applyProtection="1">
      <alignment vertical="center"/>
    </xf>
    <xf numFmtId="0" fontId="0" fillId="45" borderId="0" xfId="0" applyFont="1" applyFill="1" applyProtection="1">
      <alignment vertical="center"/>
    </xf>
    <xf numFmtId="3" fontId="22" fillId="6" borderId="30" xfId="30" applyFont="1" applyBorder="1">
      <alignment horizontal="right" vertical="center"/>
    </xf>
    <xf numFmtId="0" fontId="22" fillId="6" borderId="36" xfId="2" applyFont="1" applyBorder="1" applyProtection="1">
      <alignment horizontal="center" vertical="center"/>
    </xf>
    <xf numFmtId="0" fontId="22" fillId="13" borderId="28" xfId="3" applyFont="1" applyBorder="1" applyProtection="1">
      <alignment horizontal="center" vertical="center"/>
    </xf>
    <xf numFmtId="0" fontId="22" fillId="2" borderId="49" xfId="0" applyFont="1" applyFill="1" applyBorder="1" applyAlignment="1" applyProtection="1">
      <alignment vertical="center" wrapText="1"/>
    </xf>
    <xf numFmtId="0" fontId="20" fillId="6" borderId="3" xfId="4" applyFont="1" applyFill="1" applyBorder="1" applyAlignment="1"/>
    <xf numFmtId="0" fontId="20" fillId="6" borderId="9" xfId="4" applyFont="1" applyFill="1" applyBorder="1" applyAlignment="1"/>
    <xf numFmtId="0" fontId="22" fillId="6" borderId="0" xfId="0" applyFont="1" applyFill="1" applyBorder="1">
      <alignment vertical="center"/>
    </xf>
    <xf numFmtId="3" fontId="22" fillId="13" borderId="33" xfId="3" applyNumberFormat="1" applyFont="1" applyBorder="1">
      <alignment horizontal="center" vertical="center"/>
    </xf>
    <xf numFmtId="0" fontId="22" fillId="6" borderId="0" xfId="0" applyFont="1" applyFill="1" applyBorder="1" applyAlignment="1" applyProtection="1">
      <alignment horizontal="left" vertical="center"/>
    </xf>
    <xf numFmtId="0" fontId="22" fillId="6" borderId="5" xfId="0" applyFont="1" applyFill="1" applyBorder="1">
      <alignment vertical="center"/>
    </xf>
    <xf numFmtId="0" fontId="22" fillId="6" borderId="6" xfId="0" applyFont="1" applyFill="1" applyBorder="1">
      <alignment vertical="center"/>
    </xf>
    <xf numFmtId="0" fontId="23" fillId="6" borderId="2" xfId="0" applyFont="1" applyFill="1" applyBorder="1" applyAlignment="1" applyProtection="1">
      <alignment horizontal="left"/>
    </xf>
    <xf numFmtId="0" fontId="23" fillId="6" borderId="0" xfId="0" applyFont="1" applyFill="1" applyBorder="1" applyAlignment="1">
      <alignment vertical="center"/>
    </xf>
    <xf numFmtId="0" fontId="24" fillId="6" borderId="2" xfId="0" applyFont="1" applyFill="1" applyBorder="1" applyAlignment="1" applyProtection="1">
      <alignment horizontal="left" vertical="center"/>
    </xf>
    <xf numFmtId="0" fontId="22" fillId="6" borderId="0" xfId="0" applyFont="1" applyFill="1" applyBorder="1" applyProtection="1">
      <alignment vertical="center"/>
    </xf>
    <xf numFmtId="0" fontId="23" fillId="6" borderId="2" xfId="0" applyFont="1" applyFill="1" applyBorder="1" applyAlignment="1" applyProtection="1">
      <alignment horizontal="left" vertical="center"/>
    </xf>
    <xf numFmtId="0" fontId="22" fillId="6" borderId="0" xfId="0" applyFont="1" applyFill="1" applyBorder="1" applyAlignment="1" applyProtection="1">
      <alignment vertical="center"/>
    </xf>
    <xf numFmtId="0" fontId="22" fillId="6" borderId="0" xfId="0" applyFont="1" applyFill="1" applyBorder="1" applyAlignment="1">
      <alignment vertical="center"/>
    </xf>
    <xf numFmtId="0" fontId="22" fillId="6" borderId="0" xfId="0" applyFont="1" applyFill="1">
      <alignment vertical="center"/>
    </xf>
    <xf numFmtId="0" fontId="22" fillId="6" borderId="41" xfId="0" applyFont="1" applyFill="1" applyBorder="1" applyAlignment="1" applyProtection="1">
      <alignment horizontal="center" vertical="center"/>
    </xf>
    <xf numFmtId="0" fontId="22" fillId="6" borderId="21" xfId="0" applyFont="1" applyFill="1" applyBorder="1" applyAlignment="1" applyProtection="1">
      <alignment horizontal="left" vertical="center"/>
    </xf>
    <xf numFmtId="0" fontId="22" fillId="6" borderId="9" xfId="0" applyFont="1" applyFill="1" applyBorder="1">
      <alignment vertical="center"/>
    </xf>
    <xf numFmtId="0" fontId="21" fillId="6" borderId="9" xfId="4" applyFont="1" applyFill="1" applyBorder="1" applyAlignment="1"/>
    <xf numFmtId="0" fontId="22" fillId="6" borderId="0" xfId="0" applyFont="1" applyFill="1" applyProtection="1">
      <alignment vertical="center"/>
    </xf>
    <xf numFmtId="0" fontId="22" fillId="6" borderId="6" xfId="0" applyFont="1" applyFill="1" applyBorder="1" applyAlignment="1" applyProtection="1">
      <alignment vertical="center"/>
    </xf>
    <xf numFmtId="0" fontId="22" fillId="6" borderId="2" xfId="0" applyFont="1" applyFill="1" applyBorder="1" applyProtection="1">
      <alignment vertical="center"/>
    </xf>
    <xf numFmtId="0" fontId="24" fillId="6" borderId="0" xfId="0" applyFont="1" applyFill="1" applyBorder="1" applyAlignment="1" applyProtection="1">
      <alignment vertical="center"/>
    </xf>
    <xf numFmtId="0" fontId="22" fillId="6" borderId="2" xfId="0" applyFont="1" applyFill="1" applyBorder="1" applyAlignment="1" applyProtection="1">
      <alignment horizontal="left" vertical="center"/>
    </xf>
    <xf numFmtId="0" fontId="22" fillId="6" borderId="4" xfId="0" applyFont="1" applyFill="1" applyBorder="1">
      <alignment vertical="center"/>
    </xf>
    <xf numFmtId="0" fontId="22" fillId="6" borderId="26" xfId="0" applyFont="1" applyFill="1" applyBorder="1" applyAlignment="1" applyProtection="1">
      <alignment vertical="center"/>
    </xf>
    <xf numFmtId="0" fontId="22" fillId="6" borderId="26" xfId="0" applyFont="1" applyFill="1" applyBorder="1" applyAlignment="1" applyProtection="1">
      <alignment horizontal="left" vertical="center"/>
    </xf>
    <xf numFmtId="0" fontId="22" fillId="6" borderId="26" xfId="0" applyFont="1" applyFill="1" applyBorder="1" applyAlignment="1" applyProtection="1">
      <alignment horizontal="left" vertical="center" indent="1"/>
    </xf>
    <xf numFmtId="0" fontId="22" fillId="6" borderId="27" xfId="0" applyFont="1" applyFill="1" applyBorder="1" applyAlignment="1">
      <alignment vertical="center"/>
    </xf>
    <xf numFmtId="3" fontId="22" fillId="6" borderId="36" xfId="30" applyFont="1" applyFill="1" applyBorder="1">
      <alignment horizontal="right" vertical="center"/>
    </xf>
    <xf numFmtId="169" fontId="22" fillId="6" borderId="36" xfId="31" applyFont="1" applyFill="1" applyBorder="1">
      <alignment horizontal="right" vertical="center"/>
    </xf>
    <xf numFmtId="0" fontId="22" fillId="6" borderId="8" xfId="0" applyFont="1" applyFill="1" applyBorder="1" applyAlignment="1">
      <alignment vertical="center"/>
    </xf>
    <xf numFmtId="0" fontId="24" fillId="6" borderId="31" xfId="0" applyFont="1" applyFill="1" applyBorder="1" applyAlignment="1" applyProtection="1">
      <alignment horizontal="center" wrapText="1"/>
    </xf>
    <xf numFmtId="0" fontId="22" fillId="6" borderId="38" xfId="0" applyFont="1" applyFill="1" applyBorder="1" applyAlignment="1" applyProtection="1">
      <alignment vertical="center" wrapText="1"/>
    </xf>
    <xf numFmtId="3" fontId="22" fillId="6" borderId="23" xfId="30" applyFont="1" applyFill="1" applyBorder="1" applyAlignment="1">
      <alignment horizontal="right" vertical="center"/>
    </xf>
    <xf numFmtId="3" fontId="22" fillId="6" borderId="21" xfId="30" applyFont="1" applyFill="1" applyBorder="1" applyAlignment="1">
      <alignment horizontal="right" vertical="center"/>
    </xf>
    <xf numFmtId="3" fontId="22" fillId="6" borderId="36" xfId="30" applyFont="1" applyFill="1" applyBorder="1" applyAlignment="1">
      <alignment horizontal="right" vertical="center"/>
    </xf>
    <xf numFmtId="0" fontId="25" fillId="6" borderId="26" xfId="0" applyFont="1" applyFill="1" applyBorder="1" applyAlignment="1" applyProtection="1">
      <alignment horizontal="left" vertical="center" wrapText="1" indent="2"/>
    </xf>
    <xf numFmtId="0" fontId="22" fillId="6" borderId="27" xfId="0" applyFont="1" applyFill="1" applyBorder="1" applyAlignment="1" applyProtection="1">
      <alignment horizontal="left" vertical="center" wrapText="1" indent="1"/>
    </xf>
    <xf numFmtId="0" fontId="22" fillId="6" borderId="8" xfId="0" applyFont="1" applyFill="1" applyBorder="1" applyAlignment="1" applyProtection="1">
      <alignment vertical="center"/>
    </xf>
    <xf numFmtId="3" fontId="22" fillId="6" borderId="21" xfId="1" applyFont="1" applyFill="1" applyBorder="1" applyAlignment="1" applyProtection="1">
      <alignment horizontal="center" vertical="center"/>
    </xf>
    <xf numFmtId="174" fontId="26" fillId="6" borderId="21" xfId="29" applyFont="1" applyFill="1" applyBorder="1">
      <alignment horizontal="center" vertical="center"/>
    </xf>
    <xf numFmtId="0" fontId="22" fillId="6" borderId="5" xfId="0" applyFont="1" applyFill="1" applyBorder="1" applyAlignment="1">
      <alignment vertical="center"/>
    </xf>
    <xf numFmtId="0" fontId="24" fillId="6" borderId="38" xfId="0" applyFont="1" applyFill="1" applyBorder="1" applyAlignment="1" applyProtection="1">
      <alignment vertical="center"/>
    </xf>
    <xf numFmtId="0" fontId="24" fillId="6" borderId="26" xfId="0" applyFont="1" applyFill="1" applyBorder="1" applyAlignment="1" applyProtection="1">
      <alignment vertical="center"/>
    </xf>
    <xf numFmtId="0" fontId="22" fillId="6" borderId="27" xfId="0" applyFont="1" applyFill="1" applyBorder="1" applyAlignment="1" applyProtection="1">
      <alignment horizontal="left" vertical="center" indent="1"/>
    </xf>
    <xf numFmtId="0" fontId="33" fillId="6" borderId="0" xfId="0" applyFont="1" applyFill="1" applyBorder="1" applyAlignment="1">
      <alignment vertical="center"/>
    </xf>
    <xf numFmtId="0" fontId="22" fillId="6" borderId="21" xfId="0" applyFont="1" applyFill="1" applyBorder="1" applyAlignment="1" applyProtection="1">
      <alignment vertical="center" wrapText="1"/>
    </xf>
    <xf numFmtId="0" fontId="22" fillId="6" borderId="21" xfId="0" applyFont="1" applyFill="1" applyBorder="1" applyAlignment="1" applyProtection="1">
      <alignment horizontal="left" vertical="center" wrapText="1"/>
    </xf>
    <xf numFmtId="3" fontId="22" fillId="6" borderId="21" xfId="30" applyFont="1" applyFill="1" applyBorder="1" applyProtection="1">
      <alignment horizontal="right" vertical="center"/>
    </xf>
    <xf numFmtId="3" fontId="22" fillId="6" borderId="36" xfId="30" applyFont="1" applyFill="1" applyBorder="1" applyProtection="1">
      <alignment horizontal="right" vertical="center"/>
    </xf>
    <xf numFmtId="0" fontId="22" fillId="6" borderId="40" xfId="0" applyFont="1" applyFill="1" applyBorder="1" applyAlignment="1" applyProtection="1">
      <alignment horizontal="left" vertical="center" wrapText="1"/>
    </xf>
    <xf numFmtId="0" fontId="22" fillId="6" borderId="2" xfId="0" applyFont="1" applyFill="1" applyBorder="1">
      <alignment vertical="center"/>
    </xf>
    <xf numFmtId="0" fontId="24" fillId="6" borderId="34" xfId="0" applyFont="1" applyFill="1" applyBorder="1" applyAlignment="1">
      <alignment horizontal="center" wrapText="1"/>
    </xf>
    <xf numFmtId="0" fontId="24" fillId="6" borderId="43" xfId="0" applyFont="1" applyFill="1" applyBorder="1" applyAlignment="1">
      <alignment horizontal="center" wrapText="1"/>
    </xf>
    <xf numFmtId="0" fontId="24" fillId="6" borderId="43" xfId="0" applyFont="1" applyFill="1" applyBorder="1" applyAlignment="1" applyProtection="1">
      <alignment horizontal="center" wrapText="1"/>
    </xf>
    <xf numFmtId="0" fontId="24" fillId="6" borderId="45" xfId="0" applyFont="1" applyFill="1" applyBorder="1" applyAlignment="1" applyProtection="1">
      <alignment horizontal="center" wrapText="1"/>
    </xf>
    <xf numFmtId="0" fontId="22" fillId="6" borderId="25" xfId="0" applyFont="1" applyFill="1" applyBorder="1" applyAlignment="1">
      <alignment horizontal="center" vertical="center"/>
    </xf>
    <xf numFmtId="0" fontId="22" fillId="6" borderId="41" xfId="0" applyFont="1" applyFill="1" applyBorder="1" applyAlignment="1">
      <alignment horizontal="center" vertical="center"/>
    </xf>
    <xf numFmtId="0" fontId="22" fillId="6" borderId="21" xfId="0" applyFont="1" applyFill="1" applyBorder="1" applyAlignment="1" applyProtection="1">
      <alignment vertical="center"/>
    </xf>
    <xf numFmtId="0" fontId="22" fillId="6" borderId="26" xfId="0" applyFont="1" applyFill="1" applyBorder="1" applyAlignment="1">
      <alignment horizontal="center" vertical="center"/>
    </xf>
    <xf numFmtId="0" fontId="22" fillId="6" borderId="36" xfId="0" applyFont="1" applyFill="1" applyBorder="1" applyAlignment="1" applyProtection="1">
      <alignment horizontal="left" vertical="center" wrapText="1"/>
    </xf>
    <xf numFmtId="3" fontId="22" fillId="6" borderId="21" xfId="30" applyFont="1" applyFill="1" applyBorder="1">
      <alignment horizontal="right" vertical="center"/>
    </xf>
    <xf numFmtId="0" fontId="33" fillId="6" borderId="6" xfId="0" applyFont="1" applyFill="1" applyBorder="1" applyAlignment="1">
      <alignment vertical="center"/>
    </xf>
    <xf numFmtId="0" fontId="33" fillId="6" borderId="11" xfId="0" applyFont="1" applyFill="1" applyBorder="1" applyAlignment="1">
      <alignment vertical="center"/>
    </xf>
    <xf numFmtId="0" fontId="24" fillId="6" borderId="2" xfId="0" applyFont="1" applyFill="1" applyBorder="1" applyAlignment="1" applyProtection="1">
      <alignment horizontal="left"/>
    </xf>
    <xf numFmtId="0" fontId="22" fillId="6" borderId="2" xfId="0" applyFont="1" applyFill="1" applyBorder="1" applyAlignment="1" applyProtection="1">
      <alignment vertical="center"/>
    </xf>
    <xf numFmtId="0" fontId="22" fillId="6" borderId="10" xfId="0" applyFont="1" applyFill="1" applyBorder="1" applyAlignment="1" applyProtection="1">
      <alignment vertical="center"/>
    </xf>
    <xf numFmtId="0" fontId="33" fillId="6" borderId="0" xfId="0" applyFont="1" applyFill="1" applyBorder="1" applyAlignment="1" applyProtection="1">
      <alignment horizontal="left" vertical="center"/>
    </xf>
    <xf numFmtId="0" fontId="33" fillId="6" borderId="0" xfId="0" applyFont="1" applyFill="1" applyBorder="1" applyAlignment="1" applyProtection="1">
      <alignment vertical="center"/>
    </xf>
    <xf numFmtId="0" fontId="22" fillId="6" borderId="28" xfId="0" applyFont="1" applyFill="1" applyBorder="1" applyAlignment="1">
      <alignment vertical="center"/>
    </xf>
    <xf numFmtId="0" fontId="22" fillId="6" borderId="29" xfId="0" applyFont="1" applyFill="1" applyBorder="1" applyAlignment="1">
      <alignment horizontal="left" vertical="center" indent="1"/>
    </xf>
    <xf numFmtId="0" fontId="22" fillId="6" borderId="30" xfId="0" applyFont="1" applyFill="1" applyBorder="1" applyAlignment="1">
      <alignment horizontal="left" vertical="center" indent="1"/>
    </xf>
    <xf numFmtId="0" fontId="22" fillId="6" borderId="25" xfId="0" applyFont="1" applyFill="1" applyBorder="1" applyAlignment="1">
      <alignment vertical="center"/>
    </xf>
    <xf numFmtId="0" fontId="22" fillId="6" borderId="26" xfId="0" applyFont="1" applyFill="1" applyBorder="1" applyAlignment="1">
      <alignment horizontal="left" vertical="center" indent="1"/>
    </xf>
    <xf numFmtId="0" fontId="22" fillId="6" borderId="26" xfId="0" applyFont="1" applyFill="1" applyBorder="1" applyAlignment="1">
      <alignment vertical="center"/>
    </xf>
    <xf numFmtId="0" fontId="22" fillId="6" borderId="41" xfId="0" applyFont="1" applyFill="1" applyBorder="1" applyAlignment="1">
      <alignment horizontal="left" vertical="center" indent="1"/>
    </xf>
    <xf numFmtId="0" fontId="22" fillId="6" borderId="41" xfId="0" applyFont="1" applyFill="1" applyBorder="1" applyAlignment="1">
      <alignment horizontal="left" vertical="center"/>
    </xf>
    <xf numFmtId="0" fontId="24" fillId="6" borderId="24" xfId="0" applyFont="1" applyFill="1" applyBorder="1" applyAlignment="1">
      <alignment horizontal="left" vertical="center"/>
    </xf>
    <xf numFmtId="3" fontId="22" fillId="6" borderId="32" xfId="30" applyFont="1" applyFill="1" applyBorder="1">
      <alignment horizontal="right" vertical="center"/>
    </xf>
    <xf numFmtId="3" fontId="24" fillId="6" borderId="19" xfId="30" applyFont="1" applyFill="1" applyBorder="1">
      <alignment horizontal="right" vertical="center"/>
    </xf>
    <xf numFmtId="0" fontId="24" fillId="6" borderId="0" xfId="0" applyFont="1" applyFill="1" applyBorder="1" applyAlignment="1" applyProtection="1">
      <alignment horizontal="left" vertical="center"/>
    </xf>
    <xf numFmtId="0" fontId="33" fillId="6" borderId="5" xfId="0" applyFont="1" applyFill="1" applyBorder="1" applyAlignment="1" applyProtection="1">
      <alignment horizontal="left" vertical="center"/>
    </xf>
    <xf numFmtId="0" fontId="24" fillId="6" borderId="35" xfId="0" applyFont="1" applyFill="1" applyBorder="1" applyAlignment="1">
      <alignment horizontal="left" vertical="center"/>
    </xf>
    <xf numFmtId="0" fontId="22" fillId="6" borderId="38" xfId="0" applyFont="1" applyFill="1" applyBorder="1" applyAlignment="1">
      <alignment horizontal="left" vertical="center"/>
    </xf>
    <xf numFmtId="0" fontId="22" fillId="6" borderId="26" xfId="0" applyFont="1" applyFill="1" applyBorder="1" applyAlignment="1">
      <alignment horizontal="left" vertical="center"/>
    </xf>
    <xf numFmtId="0" fontId="22" fillId="6" borderId="27" xfId="0" applyFont="1" applyFill="1" applyBorder="1" applyAlignment="1">
      <alignment horizontal="left" vertical="center"/>
    </xf>
    <xf numFmtId="3" fontId="22" fillId="6" borderId="42" xfId="30" applyFont="1" applyFill="1" applyBorder="1" applyAlignment="1" applyProtection="1">
      <alignment horizontal="right" vertical="center"/>
    </xf>
    <xf numFmtId="0" fontId="33" fillId="6" borderId="5" xfId="0" applyFont="1" applyFill="1" applyBorder="1" applyAlignment="1" applyProtection="1">
      <alignment vertical="center"/>
    </xf>
    <xf numFmtId="0" fontId="33" fillId="6" borderId="5" xfId="0" applyFont="1" applyFill="1" applyBorder="1" applyAlignment="1">
      <alignment vertical="center"/>
    </xf>
    <xf numFmtId="0" fontId="20" fillId="6" borderId="3" xfId="0" applyFont="1" applyFill="1" applyBorder="1" applyAlignment="1"/>
    <xf numFmtId="0" fontId="20" fillId="6" borderId="9" xfId="0" applyFont="1" applyFill="1" applyBorder="1" applyAlignment="1"/>
    <xf numFmtId="15" fontId="21" fillId="6" borderId="9" xfId="0" applyNumberFormat="1" applyFont="1" applyFill="1" applyBorder="1" applyAlignment="1"/>
    <xf numFmtId="0" fontId="24" fillId="6" borderId="24" xfId="0" applyFont="1" applyFill="1" applyBorder="1" applyAlignment="1">
      <alignment horizontal="center" wrapText="1"/>
    </xf>
    <xf numFmtId="0" fontId="24" fillId="6" borderId="19" xfId="0" applyFont="1" applyFill="1" applyBorder="1" applyAlignment="1">
      <alignment horizontal="center" wrapText="1"/>
    </xf>
    <xf numFmtId="0" fontId="24" fillId="6" borderId="21" xfId="0" applyFont="1" applyFill="1" applyBorder="1" applyAlignment="1" applyProtection="1">
      <alignment vertical="center"/>
    </xf>
    <xf numFmtId="0" fontId="24" fillId="6" borderId="20" xfId="0" applyFont="1" applyFill="1" applyBorder="1" applyAlignment="1" applyProtection="1">
      <alignment horizontal="left" vertical="center" wrapText="1"/>
    </xf>
    <xf numFmtId="0" fontId="22" fillId="6" borderId="20" xfId="0" applyFont="1" applyFill="1" applyBorder="1" applyAlignment="1" applyProtection="1">
      <alignment vertical="center" wrapText="1"/>
    </xf>
    <xf numFmtId="0" fontId="22" fillId="6" borderId="26" xfId="0" applyFont="1" applyFill="1" applyBorder="1" applyAlignment="1" applyProtection="1">
      <alignment horizontal="center" vertical="center" wrapText="1"/>
    </xf>
    <xf numFmtId="0" fontId="22" fillId="6" borderId="21" xfId="0" applyFont="1" applyFill="1" applyBorder="1" applyAlignment="1">
      <alignment vertical="center" wrapText="1"/>
    </xf>
    <xf numFmtId="0" fontId="22" fillId="6" borderId="21" xfId="0" applyFont="1" applyFill="1" applyBorder="1" applyAlignment="1">
      <alignment vertical="center"/>
    </xf>
    <xf numFmtId="0" fontId="22" fillId="6" borderId="21" xfId="0" applyFont="1" applyFill="1" applyBorder="1" applyAlignment="1">
      <alignment horizontal="left" vertical="center" indent="1"/>
    </xf>
    <xf numFmtId="0" fontId="22" fillId="6" borderId="40" xfId="0" applyFont="1" applyFill="1" applyBorder="1" applyAlignment="1">
      <alignment horizontal="left" vertical="center" indent="1"/>
    </xf>
    <xf numFmtId="0" fontId="22" fillId="6" borderId="27" xfId="0" applyFont="1" applyFill="1" applyBorder="1" applyAlignment="1">
      <alignment horizontal="center" vertical="center"/>
    </xf>
    <xf numFmtId="3" fontId="22" fillId="6" borderId="36" xfId="1" applyFont="1" applyFill="1" applyBorder="1" applyAlignment="1" applyProtection="1">
      <alignment horizontal="center" vertical="center"/>
    </xf>
    <xf numFmtId="3" fontId="22" fillId="6" borderId="23" xfId="30" applyFont="1" applyFill="1" applyBorder="1">
      <alignment horizontal="right" vertical="center"/>
    </xf>
    <xf numFmtId="3" fontId="22" fillId="6" borderId="42" xfId="1" applyFont="1" applyFill="1" applyBorder="1" applyAlignment="1" applyProtection="1">
      <alignment horizontal="center" vertical="center"/>
    </xf>
    <xf numFmtId="3" fontId="22" fillId="6" borderId="33" xfId="1" applyFont="1" applyFill="1" applyBorder="1" applyAlignment="1" applyProtection="1">
      <alignment horizontal="center" vertical="center"/>
    </xf>
    <xf numFmtId="0" fontId="22" fillId="6" borderId="38" xfId="0" applyFont="1" applyFill="1" applyBorder="1" applyAlignment="1">
      <alignment horizontal="center" vertical="center"/>
    </xf>
    <xf numFmtId="0" fontId="22" fillId="6" borderId="23" xfId="0" applyFont="1" applyFill="1" applyBorder="1" applyAlignment="1">
      <alignment vertical="center" wrapText="1"/>
    </xf>
    <xf numFmtId="3" fontId="22" fillId="6" borderId="37" xfId="30" applyFont="1" applyFill="1" applyBorder="1">
      <alignment horizontal="right" vertical="center"/>
    </xf>
    <xf numFmtId="3" fontId="22" fillId="6" borderId="38" xfId="30" applyFont="1" applyFill="1" applyBorder="1">
      <alignment horizontal="right" vertical="center"/>
    </xf>
    <xf numFmtId="0" fontId="24" fillId="6" borderId="21" xfId="0" applyFont="1" applyFill="1" applyBorder="1" applyAlignment="1">
      <alignment vertical="center"/>
    </xf>
    <xf numFmtId="0" fontId="22" fillId="6" borderId="23" xfId="0" applyFont="1" applyFill="1" applyBorder="1" applyAlignment="1">
      <alignment vertical="center"/>
    </xf>
    <xf numFmtId="0" fontId="22" fillId="6" borderId="40" xfId="0" applyFont="1" applyFill="1" applyBorder="1" applyAlignment="1">
      <alignment vertical="center"/>
    </xf>
    <xf numFmtId="3" fontId="22" fillId="6" borderId="26" xfId="30" applyFont="1" applyFill="1" applyBorder="1">
      <alignment horizontal="right" vertical="center"/>
    </xf>
    <xf numFmtId="49" fontId="22" fillId="6" borderId="21" xfId="0" applyNumberFormat="1" applyFont="1" applyFill="1" applyBorder="1" applyAlignment="1">
      <alignment horizontal="left" vertical="center"/>
    </xf>
    <xf numFmtId="0" fontId="22" fillId="6" borderId="22" xfId="0" applyFont="1" applyFill="1" applyBorder="1" applyAlignment="1">
      <alignment vertical="center"/>
    </xf>
    <xf numFmtId="3" fontId="22" fillId="6" borderId="0" xfId="0" applyNumberFormat="1" applyFont="1" applyFill="1" applyBorder="1" applyAlignment="1" applyProtection="1">
      <alignment horizontal="right" vertical="center"/>
    </xf>
    <xf numFmtId="0" fontId="25" fillId="6" borderId="21" xfId="83" applyFont="1" applyFill="1" applyBorder="1" applyAlignment="1">
      <alignment vertical="center"/>
    </xf>
    <xf numFmtId="0" fontId="25" fillId="6" borderId="22" xfId="83" applyFont="1" applyFill="1" applyBorder="1" applyAlignment="1">
      <alignment vertical="center"/>
    </xf>
    <xf numFmtId="3" fontId="22" fillId="6" borderId="29" xfId="1" applyFont="1" applyFill="1" applyBorder="1" applyAlignment="1" applyProtection="1">
      <alignment horizontal="center" vertical="center"/>
    </xf>
    <xf numFmtId="3" fontId="22" fillId="6" borderId="30" xfId="1" applyFont="1" applyFill="1" applyBorder="1" applyAlignment="1" applyProtection="1">
      <alignment horizontal="center" vertical="center"/>
    </xf>
    <xf numFmtId="0" fontId="0" fillId="6" borderId="0" xfId="0">
      <alignment vertical="center"/>
    </xf>
    <xf numFmtId="0" fontId="0" fillId="6" borderId="0" xfId="0" applyFill="1">
      <alignment vertical="center"/>
    </xf>
    <xf numFmtId="0" fontId="22" fillId="6" borderId="30" xfId="0" applyFont="1" applyFill="1" applyBorder="1" applyAlignment="1" applyProtection="1">
      <alignment horizontal="left" vertical="center"/>
    </xf>
    <xf numFmtId="0" fontId="22" fillId="6" borderId="49" xfId="0" applyFont="1" applyFill="1" applyBorder="1" applyAlignment="1" applyProtection="1">
      <alignment horizontal="left" vertical="center"/>
    </xf>
    <xf numFmtId="0" fontId="31" fillId="6" borderId="6" xfId="0" applyFont="1" applyFill="1" applyBorder="1" applyAlignment="1" applyProtection="1">
      <alignment horizontal="center" vertical="center"/>
    </xf>
    <xf numFmtId="0" fontId="22" fillId="6" borderId="6" xfId="0" applyFont="1" applyFill="1" applyBorder="1" applyProtection="1">
      <alignment vertical="center"/>
    </xf>
    <xf numFmtId="0" fontId="22" fillId="6" borderId="7" xfId="0" applyFont="1" applyFill="1" applyBorder="1" applyProtection="1">
      <alignment vertical="center"/>
    </xf>
    <xf numFmtId="0" fontId="24" fillId="6" borderId="29" xfId="0" applyFont="1" applyFill="1" applyBorder="1" applyAlignment="1" applyProtection="1">
      <alignment vertical="center"/>
    </xf>
    <xf numFmtId="0" fontId="22" fillId="6" borderId="30" xfId="0" applyFont="1" applyFill="1" applyBorder="1" applyAlignment="1" applyProtection="1">
      <alignment vertical="center"/>
    </xf>
    <xf numFmtId="0" fontId="22" fillId="6" borderId="39" xfId="0" applyFont="1" applyFill="1" applyBorder="1" applyAlignment="1" applyProtection="1">
      <alignment horizontal="left" vertical="center"/>
    </xf>
    <xf numFmtId="0" fontId="22" fillId="6" borderId="0" xfId="0" applyFont="1" applyFill="1" applyBorder="1" applyAlignment="1" applyProtection="1">
      <alignment horizontal="center" vertical="center"/>
    </xf>
    <xf numFmtId="0" fontId="22" fillId="6" borderId="21" xfId="0" applyFont="1" applyFill="1" applyBorder="1" applyAlignment="1" applyProtection="1">
      <alignment horizontal="center" vertical="center"/>
    </xf>
    <xf numFmtId="0" fontId="22" fillId="6" borderId="40" xfId="0" applyFont="1" applyFill="1" applyBorder="1" applyAlignment="1" applyProtection="1">
      <alignment horizontal="center" vertical="center"/>
    </xf>
    <xf numFmtId="0" fontId="23" fillId="6" borderId="0" xfId="0" applyFont="1" applyFill="1" applyBorder="1" applyAlignment="1" applyProtection="1">
      <alignment horizontal="left" vertical="center"/>
    </xf>
    <xf numFmtId="3" fontId="22" fillId="6" borderId="0" xfId="30" applyFont="1" applyFill="1" applyBorder="1" applyAlignment="1">
      <alignment horizontal="right" vertical="center"/>
    </xf>
    <xf numFmtId="0" fontId="25" fillId="6" borderId="26" xfId="83" applyFont="1" applyFill="1" applyBorder="1" applyAlignment="1" applyProtection="1">
      <alignment horizontal="left" vertical="center" wrapText="1" indent="1"/>
    </xf>
    <xf numFmtId="0" fontId="0" fillId="6" borderId="22" xfId="0" applyBorder="1" applyAlignment="1">
      <alignment vertical="center" wrapText="1"/>
    </xf>
    <xf numFmtId="0" fontId="0" fillId="6" borderId="21" xfId="0" applyBorder="1" applyAlignment="1">
      <alignment vertical="center" wrapText="1"/>
    </xf>
    <xf numFmtId="0" fontId="0" fillId="6" borderId="21" xfId="0" applyBorder="1" applyAlignment="1">
      <alignment horizontal="left" vertical="center" wrapText="1" indent="2"/>
    </xf>
    <xf numFmtId="0" fontId="0" fillId="6" borderId="21" xfId="0" applyBorder="1" applyAlignment="1">
      <alignment horizontal="left" vertical="center" wrapText="1" indent="1"/>
    </xf>
    <xf numFmtId="3" fontId="22" fillId="6" borderId="33" xfId="30" applyFont="1" applyBorder="1" applyProtection="1">
      <alignment horizontal="right" vertical="center"/>
    </xf>
    <xf numFmtId="3" fontId="22" fillId="14" borderId="36" xfId="20" applyFont="1" applyBorder="1">
      <alignment horizontal="right" vertical="center"/>
      <protection locked="0"/>
    </xf>
    <xf numFmtId="3" fontId="22" fillId="14" borderId="29" xfId="20" applyFont="1" applyBorder="1">
      <alignment horizontal="right" vertical="center"/>
      <protection locked="0"/>
    </xf>
    <xf numFmtId="3" fontId="22" fillId="14" borderId="32" xfId="20" applyFont="1" applyBorder="1">
      <alignment horizontal="right" vertical="center"/>
      <protection locked="0"/>
    </xf>
    <xf numFmtId="2" fontId="22" fillId="6" borderId="26" xfId="32" applyNumberFormat="1" applyFont="1" applyBorder="1" applyAlignment="1">
      <alignment horizontal="center" vertical="center" wrapText="1"/>
    </xf>
    <xf numFmtId="3" fontId="29" fillId="14" borderId="32" xfId="20" applyFont="1" applyBorder="1">
      <alignment horizontal="right" vertical="center"/>
      <protection locked="0"/>
    </xf>
    <xf numFmtId="3" fontId="29" fillId="14" borderId="42" xfId="20" applyFont="1" applyBorder="1">
      <alignment horizontal="right" vertical="center"/>
      <protection locked="0"/>
    </xf>
    <xf numFmtId="3" fontId="29" fillId="14" borderId="37" xfId="20" applyFont="1" applyBorder="1">
      <alignment horizontal="right" vertical="center"/>
      <protection locked="0"/>
    </xf>
    <xf numFmtId="2" fontId="22" fillId="6" borderId="27" xfId="32" applyNumberFormat="1" applyFont="1" applyBorder="1">
      <alignment horizontal="right" vertical="center"/>
    </xf>
    <xf numFmtId="0" fontId="22" fillId="13" borderId="47" xfId="3" applyFont="1" applyBorder="1" applyProtection="1">
      <alignment horizontal="center" vertical="center"/>
    </xf>
    <xf numFmtId="3" fontId="22" fillId="6" borderId="41" xfId="30" applyFont="1" applyBorder="1">
      <alignment horizontal="right" vertical="center"/>
    </xf>
    <xf numFmtId="3" fontId="22" fillId="6" borderId="39" xfId="30" applyFont="1" applyBorder="1">
      <alignment horizontal="right" vertical="center"/>
    </xf>
    <xf numFmtId="0" fontId="24" fillId="6" borderId="10" xfId="0" applyFont="1" applyFill="1" applyBorder="1" applyAlignment="1" applyProtection="1">
      <alignment horizontal="left" vertical="center"/>
    </xf>
    <xf numFmtId="0" fontId="22" fillId="2" borderId="26" xfId="0" applyFont="1" applyFill="1" applyBorder="1" applyAlignment="1" applyProtection="1">
      <alignment horizontal="left" vertical="center" wrapText="1" indent="2"/>
    </xf>
    <xf numFmtId="3" fontId="22" fillId="6" borderId="22" xfId="30" applyFont="1" applyBorder="1">
      <alignment horizontal="right" vertical="center"/>
    </xf>
    <xf numFmtId="0" fontId="22" fillId="2" borderId="27" xfId="0" applyFont="1" applyFill="1" applyBorder="1" applyAlignment="1" applyProtection="1">
      <alignment horizontal="left" vertical="center" wrapText="1" indent="2"/>
    </xf>
    <xf numFmtId="0" fontId="22" fillId="2" borderId="29" xfId="0" applyFont="1" applyFill="1" applyBorder="1" applyAlignment="1" applyProtection="1">
      <alignment horizontal="left" vertical="center" wrapText="1" indent="2"/>
    </xf>
    <xf numFmtId="0" fontId="22" fillId="2" borderId="29" xfId="0" applyFont="1" applyFill="1" applyBorder="1" applyAlignment="1" applyProtection="1">
      <alignment horizontal="left" vertical="center" wrapText="1" indent="1"/>
    </xf>
    <xf numFmtId="0" fontId="22" fillId="2" borderId="26" xfId="0" applyFont="1" applyFill="1" applyBorder="1" applyAlignment="1" applyProtection="1">
      <alignment horizontal="left" vertical="center" wrapText="1" indent="1"/>
    </xf>
    <xf numFmtId="0" fontId="22" fillId="45" borderId="0" xfId="0" applyFont="1" applyFill="1" applyProtection="1">
      <alignment vertical="center"/>
    </xf>
    <xf numFmtId="3" fontId="22" fillId="6" borderId="27" xfId="30" applyFont="1" applyBorder="1">
      <alignment horizontal="right" vertical="center"/>
    </xf>
    <xf numFmtId="0" fontId="22" fillId="2" borderId="29" xfId="0" applyFont="1" applyFill="1" applyBorder="1" applyAlignment="1" applyProtection="1">
      <alignment horizontal="left" vertical="center" wrapText="1" indent="3"/>
    </xf>
    <xf numFmtId="0" fontId="0" fillId="6" borderId="0" xfId="0">
      <alignment vertical="center"/>
    </xf>
    <xf numFmtId="0" fontId="0" fillId="6" borderId="0" xfId="0" applyBorder="1">
      <alignment vertical="center"/>
    </xf>
    <xf numFmtId="0" fontId="20" fillId="2" borderId="3" xfId="4" applyFont="1" applyFill="1" applyBorder="1" applyAlignment="1"/>
    <xf numFmtId="0" fontId="20" fillId="2" borderId="9" xfId="4" applyFont="1" applyFill="1" applyBorder="1" applyAlignment="1"/>
    <xf numFmtId="3" fontId="22" fillId="41" borderId="21" xfId="11" applyFont="1" applyBorder="1" applyAlignment="1" applyProtection="1">
      <alignment horizontal="right" vertical="center"/>
      <protection locked="0"/>
    </xf>
    <xf numFmtId="3" fontId="22" fillId="41" borderId="36" xfId="11" applyFont="1" applyBorder="1" applyAlignment="1" applyProtection="1">
      <alignment horizontal="right" vertical="center"/>
      <protection locked="0"/>
    </xf>
    <xf numFmtId="3" fontId="22" fillId="41" borderId="33" xfId="11" applyFont="1" applyBorder="1" applyAlignment="1" applyProtection="1">
      <alignment horizontal="right" vertical="center"/>
      <protection locked="0"/>
    </xf>
    <xf numFmtId="0" fontId="22" fillId="13" borderId="22" xfId="3" applyFont="1" applyBorder="1" applyProtection="1">
      <alignment horizontal="center" vertical="center"/>
    </xf>
    <xf numFmtId="3" fontId="22" fillId="41" borderId="22" xfId="11" applyFont="1" applyBorder="1" applyAlignment="1" applyProtection="1">
      <alignment horizontal="right" vertical="center"/>
      <protection locked="0"/>
    </xf>
    <xf numFmtId="0" fontId="0" fillId="6" borderId="41" xfId="0" applyFont="1" applyFill="1" applyBorder="1" applyAlignment="1">
      <alignment horizontal="left" vertical="center"/>
    </xf>
    <xf numFmtId="0" fontId="0" fillId="6" borderId="21" xfId="0" applyFont="1" applyFill="1" applyBorder="1" applyAlignment="1" applyProtection="1">
      <alignment vertical="center" wrapText="1"/>
    </xf>
    <xf numFmtId="0" fontId="0" fillId="6" borderId="36" xfId="0" applyFont="1" applyBorder="1" applyAlignment="1">
      <alignment horizontal="left" vertical="top" wrapText="1" indent="3"/>
    </xf>
    <xf numFmtId="0" fontId="0" fillId="6" borderId="26" xfId="0" applyFont="1" applyFill="1" applyBorder="1" applyAlignment="1" applyProtection="1">
      <alignment horizontal="center" vertical="center"/>
    </xf>
    <xf numFmtId="0" fontId="22" fillId="6" borderId="40" xfId="0" applyFont="1" applyFill="1" applyBorder="1" applyAlignment="1" applyProtection="1">
      <alignment vertical="center" wrapText="1"/>
    </xf>
    <xf numFmtId="0" fontId="24" fillId="2" borderId="31" xfId="0" applyFont="1" applyFill="1" applyBorder="1" applyAlignment="1" applyProtection="1">
      <alignment horizontal="center" wrapText="1"/>
    </xf>
    <xf numFmtId="0" fontId="22" fillId="2" borderId="9" xfId="0" applyFont="1" applyFill="1" applyBorder="1">
      <alignment vertical="center"/>
    </xf>
    <xf numFmtId="0" fontId="22" fillId="2" borderId="4" xfId="0" applyFont="1" applyFill="1" applyBorder="1">
      <alignment vertical="center"/>
    </xf>
    <xf numFmtId="0" fontId="22" fillId="2" borderId="0" xfId="0" applyFont="1" applyFill="1">
      <alignment vertical="center"/>
    </xf>
    <xf numFmtId="0" fontId="23" fillId="2" borderId="5" xfId="0" applyFont="1" applyFill="1" applyBorder="1">
      <alignment vertical="center"/>
    </xf>
    <xf numFmtId="0" fontId="20" fillId="2" borderId="5" xfId="0" applyFont="1" applyFill="1" applyBorder="1">
      <alignment vertical="center"/>
    </xf>
    <xf numFmtId="0" fontId="22" fillId="2" borderId="5" xfId="0" applyFont="1" applyFill="1" applyBorder="1">
      <alignment vertical="center"/>
    </xf>
    <xf numFmtId="0" fontId="22" fillId="2" borderId="11" xfId="0" applyFont="1" applyFill="1" applyBorder="1">
      <alignment vertical="center"/>
    </xf>
    <xf numFmtId="0" fontId="22" fillId="2" borderId="0" xfId="0" applyFont="1" applyFill="1" applyBorder="1">
      <alignment vertical="center"/>
    </xf>
    <xf numFmtId="0" fontId="22" fillId="2" borderId="2" xfId="0" applyFont="1" applyFill="1" applyBorder="1">
      <alignment vertical="center"/>
    </xf>
    <xf numFmtId="0" fontId="22" fillId="2" borderId="0" xfId="0" applyFont="1" applyFill="1" applyBorder="1" applyProtection="1">
      <alignment vertical="center"/>
    </xf>
    <xf numFmtId="0" fontId="22" fillId="2" borderId="0" xfId="0" applyFont="1" applyFill="1" applyBorder="1" applyAlignment="1" applyProtection="1">
      <alignment horizontal="left"/>
    </xf>
    <xf numFmtId="0" fontId="20" fillId="2" borderId="0" xfId="0" applyFont="1" applyFill="1" applyBorder="1">
      <alignment vertical="center"/>
    </xf>
    <xf numFmtId="0" fontId="22" fillId="2" borderId="6" xfId="0" applyFont="1" applyFill="1" applyBorder="1">
      <alignment vertical="center"/>
    </xf>
    <xf numFmtId="0" fontId="24" fillId="2" borderId="24" xfId="0" applyFont="1" applyFill="1" applyBorder="1" applyAlignment="1">
      <alignment horizontal="center" wrapText="1"/>
    </xf>
    <xf numFmtId="0" fontId="24" fillId="2" borderId="19" xfId="0" applyFont="1" applyFill="1" applyBorder="1" applyAlignment="1">
      <alignment horizontal="center" wrapText="1"/>
    </xf>
    <xf numFmtId="0" fontId="22" fillId="2" borderId="2" xfId="0" applyFont="1" applyFill="1" applyBorder="1" applyAlignment="1">
      <alignment vertical="center"/>
    </xf>
    <xf numFmtId="0" fontId="22" fillId="2" borderId="25" xfId="0" applyFont="1" applyFill="1" applyBorder="1" applyAlignment="1" applyProtection="1">
      <alignment horizontal="center" vertical="center"/>
    </xf>
    <xf numFmtId="0" fontId="22" fillId="2" borderId="25" xfId="0" applyFont="1" applyFill="1" applyBorder="1" applyAlignment="1" applyProtection="1">
      <alignment vertical="center" wrapText="1"/>
    </xf>
    <xf numFmtId="0" fontId="22" fillId="2" borderId="6" xfId="0" applyFont="1" applyFill="1" applyBorder="1" applyAlignment="1">
      <alignment vertical="center"/>
    </xf>
    <xf numFmtId="0" fontId="22" fillId="2" borderId="0" xfId="0" applyFont="1" applyFill="1" applyAlignment="1">
      <alignment vertical="center"/>
    </xf>
    <xf numFmtId="0" fontId="22" fillId="2" borderId="26" xfId="0" applyFont="1" applyFill="1" applyBorder="1" applyAlignment="1" applyProtection="1">
      <alignment horizontal="center" vertical="center"/>
    </xf>
    <xf numFmtId="0" fontId="22" fillId="0" borderId="26" xfId="0" applyFont="1" applyFill="1" applyBorder="1" applyAlignment="1" applyProtection="1">
      <alignment horizontal="left" vertical="center" indent="1"/>
    </xf>
    <xf numFmtId="0" fontId="22" fillId="0" borderId="26" xfId="0" applyFont="1" applyFill="1" applyBorder="1" applyAlignment="1" applyProtection="1">
      <alignment vertical="center"/>
    </xf>
    <xf numFmtId="0" fontId="22" fillId="2" borderId="26" xfId="0" applyFont="1" applyFill="1" applyBorder="1" applyAlignment="1" applyProtection="1">
      <alignment vertical="center"/>
    </xf>
    <xf numFmtId="0" fontId="24" fillId="2" borderId="26" xfId="0" applyFont="1" applyFill="1" applyBorder="1" applyAlignment="1" applyProtection="1">
      <alignment vertical="center"/>
    </xf>
    <xf numFmtId="0" fontId="22" fillId="2" borderId="26" xfId="0" applyFont="1" applyFill="1" applyBorder="1" applyAlignment="1" applyProtection="1">
      <alignment horizontal="left" vertical="center" indent="1"/>
    </xf>
    <xf numFmtId="0" fontId="22" fillId="2" borderId="26" xfId="0" applyFont="1" applyFill="1" applyBorder="1" applyAlignment="1" applyProtection="1">
      <alignment horizontal="left" vertical="center"/>
    </xf>
    <xf numFmtId="0" fontId="24" fillId="2" borderId="26" xfId="0" applyFont="1" applyFill="1" applyBorder="1" applyAlignment="1" applyProtection="1">
      <alignment horizontal="left" vertical="center"/>
    </xf>
    <xf numFmtId="0" fontId="22" fillId="2" borderId="27" xfId="0" applyFont="1" applyFill="1" applyBorder="1" applyAlignment="1" applyProtection="1">
      <alignment horizontal="left" vertical="center"/>
    </xf>
    <xf numFmtId="0" fontId="24" fillId="2" borderId="20" xfId="0" applyFont="1" applyFill="1" applyBorder="1" applyAlignment="1" applyProtection="1">
      <alignment horizontal="left" vertical="center"/>
    </xf>
    <xf numFmtId="0" fontId="24" fillId="2" borderId="21" xfId="0" applyFont="1" applyFill="1" applyBorder="1" applyAlignment="1" applyProtection="1">
      <alignment horizontal="left" vertical="center"/>
    </xf>
    <xf numFmtId="0" fontId="24" fillId="2" borderId="22" xfId="0" applyFont="1" applyFill="1" applyBorder="1" applyAlignment="1" applyProtection="1">
      <alignment horizontal="left" vertical="center"/>
    </xf>
    <xf numFmtId="0" fontId="22" fillId="2" borderId="10" xfId="0" applyFont="1" applyFill="1" applyBorder="1">
      <alignment vertical="center"/>
    </xf>
    <xf numFmtId="0" fontId="22" fillId="2" borderId="8" xfId="0" applyFont="1" applyFill="1" applyBorder="1">
      <alignment vertical="center"/>
    </xf>
    <xf numFmtId="0" fontId="20" fillId="2" borderId="8" xfId="0" applyFont="1" applyFill="1" applyBorder="1">
      <alignment vertical="center"/>
    </xf>
    <xf numFmtId="0" fontId="22" fillId="2" borderId="7" xfId="0" applyFont="1" applyFill="1" applyBorder="1">
      <alignment vertical="center"/>
    </xf>
    <xf numFmtId="0" fontId="0" fillId="47" borderId="0" xfId="0" applyFont="1" applyFill="1" applyProtection="1">
      <alignment vertical="center"/>
    </xf>
    <xf numFmtId="0" fontId="0" fillId="2" borderId="29" xfId="0" applyFont="1" applyFill="1" applyBorder="1" applyAlignment="1" applyProtection="1">
      <alignment horizontal="left" vertical="center" wrapText="1" indent="1"/>
    </xf>
    <xf numFmtId="0" fontId="24" fillId="6" borderId="9" xfId="4" applyFont="1" applyFill="1" applyBorder="1" applyAlignment="1">
      <alignment horizontal="left" vertical="center" wrapText="1"/>
    </xf>
    <xf numFmtId="0" fontId="22" fillId="6" borderId="34" xfId="0" applyFont="1" applyFill="1" applyBorder="1" applyAlignment="1" applyProtection="1">
      <alignment horizontal="center" vertical="center"/>
    </xf>
    <xf numFmtId="0" fontId="22" fillId="6" borderId="35" xfId="0" applyFont="1" applyFill="1" applyBorder="1" applyAlignment="1" applyProtection="1">
      <alignment horizontal="center" vertical="center"/>
    </xf>
    <xf numFmtId="0" fontId="24" fillId="6" borderId="0" xfId="0" applyFont="1" applyFill="1" applyBorder="1" applyAlignment="1" applyProtection="1">
      <alignment horizontal="center" vertical="center" wrapText="1"/>
    </xf>
    <xf numFmtId="0" fontId="24" fillId="6" borderId="8" xfId="0" applyFont="1" applyFill="1" applyBorder="1" applyAlignment="1" applyProtection="1">
      <alignment horizontal="left" vertical="center"/>
    </xf>
    <xf numFmtId="3" fontId="22" fillId="6" borderId="0" xfId="3" applyNumberFormat="1" applyFont="1" applyFill="1" applyBorder="1" applyAlignment="1" applyProtection="1">
      <alignment horizontal="center" vertical="center"/>
    </xf>
    <xf numFmtId="3" fontId="22" fillId="6" borderId="0" xfId="6" applyFont="1" applyFill="1" applyBorder="1" applyAlignment="1">
      <alignment horizontal="right" vertical="center"/>
    </xf>
    <xf numFmtId="10" fontId="22" fillId="6" borderId="0" xfId="7" applyFont="1" applyFill="1" applyBorder="1">
      <alignment horizontal="right" vertical="center"/>
    </xf>
    <xf numFmtId="3" fontId="22" fillId="13" borderId="27" xfId="3" applyNumberFormat="1" applyFont="1" applyBorder="1" applyAlignment="1" applyProtection="1">
      <alignment horizontal="center" vertical="center"/>
    </xf>
    <xf numFmtId="3" fontId="22" fillId="13" borderId="33" xfId="3" applyNumberFormat="1" applyFont="1" applyBorder="1" applyAlignment="1" applyProtection="1">
      <alignment horizontal="center" vertical="center"/>
    </xf>
    <xf numFmtId="0" fontId="22" fillId="2" borderId="0" xfId="0" applyFont="1" applyFill="1" applyBorder="1" applyProtection="1">
      <alignment vertical="center"/>
    </xf>
    <xf numFmtId="0" fontId="22" fillId="2" borderId="0" xfId="0" applyFont="1" applyFill="1" applyProtection="1">
      <alignment vertical="center"/>
    </xf>
    <xf numFmtId="3" fontId="22" fillId="6" borderId="26" xfId="30" applyFont="1" applyBorder="1">
      <alignment horizontal="right" vertical="center"/>
    </xf>
    <xf numFmtId="0" fontId="22" fillId="13" borderId="21" xfId="3" applyFont="1" applyBorder="1" applyProtection="1">
      <alignment horizontal="center" vertical="center"/>
    </xf>
    <xf numFmtId="0" fontId="22" fillId="13" borderId="36" xfId="3" applyFont="1" applyBorder="1" applyProtection="1">
      <alignment horizontal="center" vertical="center"/>
    </xf>
    <xf numFmtId="0" fontId="29" fillId="2" borderId="21" xfId="0" applyFont="1" applyFill="1" applyBorder="1" applyAlignment="1" applyProtection="1">
      <alignment horizontal="center" vertical="center" wrapText="1"/>
    </xf>
    <xf numFmtId="3" fontId="29" fillId="41" borderId="36" xfId="11" applyFont="1" applyBorder="1" applyProtection="1">
      <alignment horizontal="right" vertical="center"/>
      <protection locked="0"/>
    </xf>
    <xf numFmtId="2" fontId="22" fillId="6" borderId="26" xfId="32" applyNumberFormat="1" applyFont="1" applyBorder="1">
      <alignment horizontal="right" vertical="center"/>
    </xf>
    <xf numFmtId="0" fontId="22" fillId="45" borderId="0" xfId="0" applyFont="1" applyFill="1" applyProtection="1">
      <alignment vertical="center"/>
    </xf>
    <xf numFmtId="0" fontId="0" fillId="6" borderId="31" xfId="5" applyFont="1" applyBorder="1">
      <alignment horizontal="center" wrapText="1"/>
    </xf>
    <xf numFmtId="0" fontId="22" fillId="15" borderId="33" xfId="55" applyFont="1" applyBorder="1">
      <alignment horizontal="center" vertical="center" wrapText="1"/>
    </xf>
    <xf numFmtId="0" fontId="22" fillId="6" borderId="27" xfId="0" applyFont="1" applyFill="1" applyBorder="1" applyAlignment="1" applyProtection="1">
      <alignment vertical="center"/>
    </xf>
    <xf numFmtId="0" fontId="30" fillId="13" borderId="38" xfId="3" applyFont="1" applyBorder="1">
      <alignment horizontal="center" vertical="center"/>
    </xf>
    <xf numFmtId="0" fontId="24" fillId="6" borderId="23" xfId="0" applyFont="1" applyFill="1" applyBorder="1" applyAlignment="1" applyProtection="1">
      <alignment vertical="center"/>
    </xf>
    <xf numFmtId="0" fontId="20" fillId="6" borderId="2" xfId="0" applyFont="1" applyFill="1" applyBorder="1" applyAlignment="1">
      <alignment vertical="center"/>
    </xf>
    <xf numFmtId="0" fontId="20" fillId="6" borderId="9" xfId="0" applyFont="1" applyFill="1" applyBorder="1" applyAlignment="1">
      <alignment vertical="center"/>
    </xf>
    <xf numFmtId="15" fontId="21" fillId="6" borderId="9" xfId="0" applyNumberFormat="1" applyFont="1" applyFill="1" applyBorder="1" applyAlignment="1">
      <alignment vertical="center"/>
    </xf>
    <xf numFmtId="15" fontId="21" fillId="6" borderId="0" xfId="0" applyNumberFormat="1" applyFont="1" applyFill="1" applyBorder="1" applyAlignment="1">
      <alignment vertical="center"/>
    </xf>
    <xf numFmtId="0" fontId="24" fillId="6" borderId="24" xfId="0" applyFont="1" applyBorder="1">
      <alignment vertical="center"/>
    </xf>
    <xf numFmtId="173" fontId="24" fillId="6" borderId="19" xfId="35" applyFont="1" applyBorder="1">
      <alignment horizontal="center" vertical="center" wrapText="1"/>
    </xf>
    <xf numFmtId="173" fontId="24" fillId="6" borderId="31" xfId="35" applyFont="1" applyBorder="1">
      <alignment horizontal="center" vertical="center" wrapText="1"/>
    </xf>
    <xf numFmtId="0" fontId="24" fillId="6" borderId="9" xfId="0" applyFont="1" applyBorder="1">
      <alignment vertical="center"/>
    </xf>
    <xf numFmtId="0" fontId="24" fillId="6" borderId="9" xfId="0" applyFont="1" applyFill="1" applyBorder="1">
      <alignment vertical="center"/>
    </xf>
    <xf numFmtId="49" fontId="0" fillId="41" borderId="36" xfId="19" applyFont="1" applyBorder="1" applyAlignment="1" applyProtection="1">
      <alignment horizontal="center" vertical="center"/>
      <protection locked="0"/>
    </xf>
    <xf numFmtId="0" fontId="0" fillId="2" borderId="29" xfId="0" applyFont="1" applyFill="1" applyBorder="1" applyAlignment="1" applyProtection="1">
      <alignment vertical="center" wrapText="1"/>
    </xf>
    <xf numFmtId="0" fontId="0" fillId="2" borderId="29" xfId="0" applyFont="1" applyFill="1" applyBorder="1" applyAlignment="1" applyProtection="1">
      <alignment horizontal="left" vertical="center" wrapText="1" indent="3"/>
    </xf>
    <xf numFmtId="0" fontId="24" fillId="2" borderId="9" xfId="0" applyFont="1" applyFill="1" applyBorder="1" applyAlignment="1" applyProtection="1">
      <alignment horizontal="center" vertical="center"/>
    </xf>
    <xf numFmtId="0" fontId="25" fillId="2" borderId="29" xfId="83" applyFont="1" applyFill="1" applyBorder="1" applyAlignment="1" applyProtection="1">
      <alignment horizontal="left" vertical="center" wrapText="1" indent="2"/>
    </xf>
    <xf numFmtId="0" fontId="25" fillId="2" borderId="26" xfId="83" applyFont="1" applyFill="1" applyBorder="1" applyAlignment="1" applyProtection="1">
      <alignment horizontal="left" vertical="center" wrapText="1" indent="2"/>
    </xf>
    <xf numFmtId="0" fontId="22" fillId="6" borderId="26" xfId="0" applyFont="1" applyFill="1" applyBorder="1" applyAlignment="1" applyProtection="1">
      <alignment horizontal="center" vertical="center"/>
    </xf>
    <xf numFmtId="0" fontId="22" fillId="6" borderId="25" xfId="0" applyFont="1" applyFill="1" applyBorder="1" applyAlignment="1" applyProtection="1">
      <alignment horizontal="center" vertical="center"/>
    </xf>
    <xf numFmtId="0" fontId="22" fillId="2" borderId="26" xfId="0" applyFont="1" applyFill="1" applyBorder="1" applyAlignment="1" applyProtection="1">
      <alignment horizontal="center" vertical="center"/>
    </xf>
    <xf numFmtId="0" fontId="22" fillId="2" borderId="21" xfId="0" applyFont="1" applyFill="1" applyBorder="1" applyAlignment="1" applyProtection="1">
      <alignment horizontal="left" vertical="center" wrapText="1"/>
    </xf>
    <xf numFmtId="0" fontId="22" fillId="2" borderId="25" xfId="0" applyFont="1" applyFill="1" applyBorder="1" applyAlignment="1" applyProtection="1">
      <alignment horizontal="center" vertical="center"/>
    </xf>
    <xf numFmtId="0" fontId="22" fillId="2" borderId="20" xfId="0" applyFont="1" applyFill="1" applyBorder="1" applyAlignment="1" applyProtection="1">
      <alignment horizontal="left" vertical="center" wrapText="1"/>
    </xf>
    <xf numFmtId="0" fontId="0" fillId="2" borderId="40" xfId="0" applyFont="1" applyFill="1" applyBorder="1" applyAlignment="1" applyProtection="1">
      <alignment horizontal="left" vertical="center" wrapText="1"/>
    </xf>
    <xf numFmtId="0" fontId="22" fillId="6" borderId="21" xfId="0" applyFont="1" applyFill="1" applyBorder="1" applyAlignment="1" applyProtection="1">
      <alignment horizontal="left" vertical="center" wrapText="1" indent="1"/>
    </xf>
    <xf numFmtId="0" fontId="4" fillId="6" borderId="0" xfId="0" applyFont="1" applyFill="1" applyBorder="1">
      <alignment vertical="center"/>
    </xf>
    <xf numFmtId="0" fontId="22" fillId="6" borderId="0" xfId="0" applyFont="1" applyFill="1" applyBorder="1" applyAlignment="1">
      <alignment horizontal="left" vertical="center"/>
    </xf>
    <xf numFmtId="0" fontId="0" fillId="6" borderId="2" xfId="0" applyBorder="1">
      <alignment vertical="center"/>
    </xf>
    <xf numFmtId="0" fontId="0" fillId="6" borderId="26" xfId="0" applyFont="1" applyFill="1" applyBorder="1" applyAlignment="1" applyProtection="1">
      <alignment vertical="center"/>
    </xf>
    <xf numFmtId="0" fontId="0" fillId="2" borderId="0" xfId="0" applyFill="1" applyBorder="1">
      <alignment vertical="center"/>
    </xf>
    <xf numFmtId="0" fontId="22" fillId="6" borderId="36" xfId="0" applyFont="1" applyFill="1" applyBorder="1" applyAlignment="1" applyProtection="1">
      <alignment horizontal="left" vertical="center"/>
    </xf>
    <xf numFmtId="0" fontId="0" fillId="2" borderId="6" xfId="0" applyFill="1" applyBorder="1">
      <alignment vertical="center"/>
    </xf>
    <xf numFmtId="0" fontId="0" fillId="6" borderId="0" xfId="0" applyFont="1" applyFill="1" applyBorder="1" applyProtection="1">
      <alignment vertical="center"/>
    </xf>
    <xf numFmtId="0" fontId="22" fillId="6" borderId="29" xfId="0" applyFont="1" applyFill="1" applyBorder="1" applyAlignment="1" applyProtection="1">
      <alignment horizontal="center" vertical="center"/>
    </xf>
    <xf numFmtId="0" fontId="22" fillId="6" borderId="30" xfId="0" applyFont="1" applyFill="1" applyBorder="1" applyAlignment="1" applyProtection="1">
      <alignment horizontal="center" vertical="center"/>
    </xf>
    <xf numFmtId="0" fontId="22" fillId="6" borderId="36" xfId="0" applyFont="1" applyFill="1" applyBorder="1" applyAlignment="1" applyProtection="1">
      <alignment horizontal="center" vertical="center"/>
    </xf>
    <xf numFmtId="0" fontId="22" fillId="6" borderId="37" xfId="0" applyFont="1" applyFill="1" applyBorder="1" applyAlignment="1" applyProtection="1">
      <alignment horizontal="center" vertical="center"/>
    </xf>
    <xf numFmtId="0" fontId="22" fillId="6" borderId="37" xfId="0" applyFont="1" applyFill="1" applyBorder="1" applyAlignment="1" applyProtection="1">
      <alignment horizontal="left" vertical="center"/>
    </xf>
    <xf numFmtId="0" fontId="0" fillId="2" borderId="29" xfId="0" applyFill="1" applyBorder="1">
      <alignment vertical="center"/>
    </xf>
    <xf numFmtId="0" fontId="0" fillId="6" borderId="6" xfId="0" applyFill="1" applyBorder="1">
      <alignment vertical="center"/>
    </xf>
    <xf numFmtId="0" fontId="0" fillId="2" borderId="38" xfId="0" applyFont="1" applyFill="1" applyBorder="1" applyAlignment="1">
      <alignment horizontal="center" vertical="center"/>
    </xf>
    <xf numFmtId="0" fontId="0" fillId="2" borderId="30" xfId="0" applyFont="1" applyFill="1" applyBorder="1" applyAlignment="1">
      <alignment horizontal="center" vertical="center"/>
    </xf>
    <xf numFmtId="0" fontId="22" fillId="2" borderId="22" xfId="0" applyFont="1" applyFill="1" applyBorder="1" applyAlignment="1">
      <alignment horizontal="left" vertical="center"/>
    </xf>
    <xf numFmtId="3" fontId="22" fillId="14" borderId="30" xfId="20" applyFont="1" applyBorder="1">
      <alignment horizontal="right" vertical="center"/>
      <protection locked="0"/>
    </xf>
    <xf numFmtId="0" fontId="0" fillId="2" borderId="21" xfId="0" applyFont="1" applyFill="1" applyBorder="1" applyAlignment="1">
      <alignment horizontal="left" vertical="center" indent="1"/>
    </xf>
    <xf numFmtId="0" fontId="0" fillId="2" borderId="21" xfId="0" applyFont="1" applyFill="1" applyBorder="1" applyAlignment="1">
      <alignment vertical="center"/>
    </xf>
    <xf numFmtId="3" fontId="29" fillId="14" borderId="63" xfId="20" applyFont="1" applyBorder="1">
      <alignment horizontal="right" vertical="center"/>
      <protection locked="0"/>
    </xf>
    <xf numFmtId="0" fontId="22" fillId="6" borderId="6" xfId="0" applyFont="1" applyBorder="1">
      <alignment vertical="center"/>
    </xf>
    <xf numFmtId="0" fontId="0" fillId="6" borderId="0" xfId="0" applyFont="1" applyFill="1" applyBorder="1">
      <alignment vertical="center"/>
    </xf>
    <xf numFmtId="0" fontId="22" fillId="2" borderId="0" xfId="0" applyFont="1" applyFill="1" applyBorder="1">
      <alignment vertical="center"/>
    </xf>
    <xf numFmtId="0" fontId="22" fillId="2" borderId="6" xfId="0" applyFont="1" applyFill="1" applyBorder="1">
      <alignment vertical="center"/>
    </xf>
    <xf numFmtId="0" fontId="22" fillId="2" borderId="0" xfId="0" applyFont="1" applyFill="1">
      <alignment vertical="center"/>
    </xf>
    <xf numFmtId="3" fontId="22" fillId="13" borderId="40" xfId="3" applyNumberFormat="1" applyFont="1" applyBorder="1">
      <alignment horizontal="center" vertical="center"/>
    </xf>
    <xf numFmtId="0" fontId="22" fillId="6" borderId="0" xfId="0" applyFont="1" applyFill="1" applyBorder="1">
      <alignment vertical="center"/>
    </xf>
    <xf numFmtId="0" fontId="0" fillId="2" borderId="26" xfId="0" applyFont="1" applyFill="1" applyBorder="1" applyAlignment="1">
      <alignment horizontal="center" vertical="center"/>
    </xf>
    <xf numFmtId="0" fontId="24" fillId="6" borderId="0" xfId="0" applyFont="1" applyFill="1" applyBorder="1" applyProtection="1">
      <alignment vertical="center"/>
    </xf>
    <xf numFmtId="0" fontId="0" fillId="2" borderId="0" xfId="0" applyFill="1" applyBorder="1" applyAlignment="1">
      <alignment horizontal="center" vertical="center"/>
    </xf>
    <xf numFmtId="174" fontId="22" fillId="6" borderId="21" xfId="29" applyFont="1" applyBorder="1">
      <alignment horizontal="center" vertical="center"/>
    </xf>
    <xf numFmtId="3" fontId="22" fillId="6" borderId="30" xfId="30" applyFont="1" applyBorder="1" applyProtection="1">
      <alignment horizontal="right" vertical="center"/>
    </xf>
    <xf numFmtId="3" fontId="22" fillId="14" borderId="36" xfId="20" applyFont="1" applyBorder="1">
      <alignment horizontal="right" vertical="center"/>
      <protection locked="0"/>
    </xf>
    <xf numFmtId="3" fontId="22" fillId="14" borderId="33" xfId="20" applyFont="1" applyBorder="1">
      <alignment horizontal="right" vertical="center"/>
      <protection locked="0"/>
    </xf>
    <xf numFmtId="0" fontId="0" fillId="2" borderId="28" xfId="0" applyFont="1" applyFill="1" applyBorder="1">
      <alignment vertical="center"/>
    </xf>
    <xf numFmtId="0" fontId="0" fillId="2" borderId="29" xfId="0" applyFont="1" applyFill="1" applyBorder="1">
      <alignment vertical="center"/>
    </xf>
    <xf numFmtId="0" fontId="0" fillId="2" borderId="30" xfId="0" applyFont="1" applyFill="1" applyBorder="1">
      <alignment vertical="center"/>
    </xf>
    <xf numFmtId="3" fontId="22" fillId="6" borderId="0" xfId="11" applyFont="1" applyFill="1" applyBorder="1" applyAlignment="1" applyProtection="1">
      <alignment horizontal="right" vertical="center"/>
    </xf>
    <xf numFmtId="3" fontId="22" fillId="6" borderId="0" xfId="11" applyFont="1" applyFill="1" applyBorder="1" applyProtection="1">
      <alignment horizontal="right" vertical="center"/>
    </xf>
    <xf numFmtId="3" fontId="22" fillId="6" borderId="8" xfId="11" applyFont="1" applyFill="1" applyBorder="1" applyProtection="1">
      <alignment horizontal="right" vertical="center"/>
    </xf>
    <xf numFmtId="0" fontId="22" fillId="13" borderId="33" xfId="3" applyFont="1" applyBorder="1" applyAlignment="1" applyProtection="1">
      <alignment vertical="center" wrapText="1"/>
    </xf>
    <xf numFmtId="3" fontId="24" fillId="43" borderId="32" xfId="6" applyFont="1" applyBorder="1" applyProtection="1">
      <alignment horizontal="right" vertical="center"/>
    </xf>
    <xf numFmtId="3" fontId="24" fillId="43" borderId="36" xfId="6" applyFont="1" applyBorder="1" applyProtection="1">
      <alignment horizontal="right" vertical="center"/>
    </xf>
    <xf numFmtId="3" fontId="24" fillId="43" borderId="33" xfId="6" applyFont="1" applyBorder="1" applyProtection="1">
      <alignment horizontal="right" vertical="center"/>
    </xf>
    <xf numFmtId="0" fontId="22" fillId="13" borderId="47" xfId="3" applyFont="1" applyBorder="1" applyAlignment="1" applyProtection="1">
      <alignment vertical="center" wrapText="1"/>
    </xf>
    <xf numFmtId="0" fontId="22" fillId="13" borderId="48" xfId="3" applyFont="1" applyBorder="1" applyAlignment="1" applyProtection="1">
      <alignment vertical="center" wrapText="1"/>
    </xf>
    <xf numFmtId="3" fontId="22" fillId="6" borderId="23" xfId="30" applyFont="1" applyBorder="1">
      <alignment horizontal="right" vertical="center"/>
    </xf>
    <xf numFmtId="0" fontId="22" fillId="6" borderId="4" xfId="0" applyFont="1" applyFill="1" applyBorder="1" applyProtection="1">
      <alignment vertical="center"/>
    </xf>
    <xf numFmtId="0" fontId="22" fillId="6" borderId="11" xfId="0" applyFont="1" applyFill="1" applyBorder="1" applyAlignment="1" applyProtection="1">
      <alignment vertical="center"/>
    </xf>
    <xf numFmtId="0" fontId="22" fillId="6" borderId="6" xfId="0" applyFont="1" applyFill="1" applyBorder="1" applyAlignment="1" applyProtection="1">
      <alignment horizontal="left" vertical="center" indent="2"/>
    </xf>
    <xf numFmtId="0" fontId="22" fillId="6" borderId="6" xfId="0" applyFont="1" applyFill="1" applyBorder="1" applyAlignment="1" applyProtection="1">
      <alignment horizontal="left" vertical="center" indent="3"/>
    </xf>
    <xf numFmtId="0" fontId="38" fillId="6" borderId="6" xfId="0" applyFont="1" applyFill="1" applyBorder="1" applyProtection="1">
      <alignment vertical="center"/>
    </xf>
    <xf numFmtId="0" fontId="0" fillId="6" borderId="21" xfId="0" applyFont="1" applyFill="1" applyBorder="1" applyAlignment="1" applyProtection="1">
      <alignment horizontal="left" vertical="center" wrapText="1" indent="1"/>
    </xf>
    <xf numFmtId="0" fontId="0" fillId="6" borderId="0" xfId="0" applyFont="1" applyFill="1" applyBorder="1" applyAlignment="1" applyProtection="1">
      <alignment vertical="center"/>
    </xf>
    <xf numFmtId="0" fontId="0" fillId="6" borderId="0" xfId="0" applyFont="1" applyFill="1" applyBorder="1" applyAlignment="1">
      <alignment vertical="center"/>
    </xf>
    <xf numFmtId="0" fontId="0" fillId="6" borderId="6" xfId="0" applyFont="1" applyFill="1" applyBorder="1" applyAlignment="1">
      <alignment vertical="center" wrapText="1"/>
    </xf>
    <xf numFmtId="0" fontId="22" fillId="6" borderId="0" xfId="0" applyFont="1" applyBorder="1">
      <alignment vertical="center"/>
    </xf>
    <xf numFmtId="0" fontId="0" fillId="6" borderId="21" xfId="0" applyFont="1" applyFill="1" applyBorder="1" applyAlignment="1">
      <alignment horizontal="left" vertical="center" indent="2"/>
    </xf>
    <xf numFmtId="0" fontId="0" fillId="6" borderId="40" xfId="0" applyFont="1" applyFill="1" applyBorder="1" applyAlignment="1">
      <alignment horizontal="left" vertical="center" indent="2"/>
    </xf>
    <xf numFmtId="0" fontId="0" fillId="2" borderId="26" xfId="0" applyFont="1" applyFill="1" applyBorder="1" applyAlignment="1" applyProtection="1">
      <alignment vertical="center" wrapText="1"/>
    </xf>
    <xf numFmtId="0" fontId="0" fillId="2" borderId="26" xfId="0" applyFont="1" applyFill="1" applyBorder="1" applyAlignment="1" applyProtection="1">
      <alignment horizontal="left" vertical="center" wrapText="1" indent="2"/>
    </xf>
    <xf numFmtId="0" fontId="22" fillId="41" borderId="21" xfId="18" applyFont="1" applyBorder="1">
      <alignment horizontal="center" vertical="center" wrapText="1"/>
      <protection locked="0"/>
    </xf>
    <xf numFmtId="0" fontId="0" fillId="2" borderId="0" xfId="0" applyFont="1" applyFill="1" applyBorder="1" applyAlignment="1">
      <alignment vertical="center"/>
    </xf>
    <xf numFmtId="0" fontId="30" fillId="6" borderId="12" xfId="116" applyFill="1" applyBorder="1" applyAlignment="1">
      <alignment vertical="center"/>
    </xf>
    <xf numFmtId="0" fontId="30" fillId="6" borderId="2" xfId="116" applyFill="1" applyBorder="1" applyAlignment="1">
      <alignment vertical="top"/>
    </xf>
    <xf numFmtId="0" fontId="30" fillId="6" borderId="2" xfId="116" applyFill="1" applyBorder="1" applyAlignment="1" applyProtection="1">
      <alignment horizontal="left" vertical="center"/>
    </xf>
    <xf numFmtId="0" fontId="30" fillId="6" borderId="12" xfId="116" applyFill="1" applyBorder="1" applyAlignment="1" applyProtection="1">
      <alignment horizontal="left" vertical="center"/>
    </xf>
    <xf numFmtId="0" fontId="30" fillId="6" borderId="2" xfId="116" applyFill="1" applyBorder="1" applyAlignment="1">
      <alignment vertical="center"/>
    </xf>
    <xf numFmtId="0" fontId="30" fillId="2" borderId="12" xfId="116" applyFill="1" applyBorder="1" applyAlignment="1"/>
    <xf numFmtId="0" fontId="30" fillId="2" borderId="12" xfId="116" applyFill="1" applyBorder="1" applyAlignment="1" applyProtection="1"/>
    <xf numFmtId="0" fontId="30" fillId="2" borderId="2" xfId="116" applyFill="1" applyBorder="1" applyAlignment="1" applyProtection="1">
      <alignment horizontal="left"/>
    </xf>
    <xf numFmtId="0" fontId="30" fillId="2" borderId="12" xfId="116" applyFill="1" applyBorder="1" applyAlignment="1" applyProtection="1">
      <alignment vertical="center"/>
    </xf>
    <xf numFmtId="0" fontId="0" fillId="6" borderId="49" xfId="0" applyFont="1" applyFill="1" applyBorder="1" applyAlignment="1" applyProtection="1">
      <alignment horizontal="left" vertical="center"/>
    </xf>
    <xf numFmtId="0" fontId="0" fillId="6" borderId="39" xfId="0" applyFont="1" applyFill="1" applyBorder="1" applyAlignment="1" applyProtection="1">
      <alignment horizontal="left" vertical="center"/>
    </xf>
    <xf numFmtId="0" fontId="24" fillId="6" borderId="49" xfId="0" applyFont="1" applyFill="1" applyBorder="1" applyAlignment="1" applyProtection="1">
      <alignment horizontal="left" vertical="center"/>
    </xf>
    <xf numFmtId="3" fontId="0" fillId="41" borderId="22" xfId="11" applyFont="1" applyBorder="1">
      <alignment horizontal="right" vertical="center"/>
      <protection locked="0"/>
    </xf>
    <xf numFmtId="0" fontId="22" fillId="6" borderId="0" xfId="0" applyFont="1" applyFill="1" applyBorder="1" applyAlignment="1">
      <alignment horizontal="center" vertical="center"/>
    </xf>
    <xf numFmtId="0" fontId="30" fillId="6" borderId="2" xfId="116" applyFont="1" applyFill="1" applyBorder="1" applyAlignment="1" applyProtection="1">
      <alignment horizontal="left" vertical="center"/>
    </xf>
    <xf numFmtId="3" fontId="0" fillId="14" borderId="36" xfId="20" applyFont="1" applyBorder="1">
      <alignment horizontal="right" vertical="center"/>
      <protection locked="0"/>
    </xf>
    <xf numFmtId="3" fontId="0" fillId="14" borderId="33" xfId="20" applyFont="1" applyBorder="1">
      <alignment horizontal="right" vertical="center"/>
      <protection locked="0"/>
    </xf>
    <xf numFmtId="3" fontId="0" fillId="6" borderId="36" xfId="30" applyFont="1" applyBorder="1">
      <alignment horizontal="right" vertical="center"/>
    </xf>
    <xf numFmtId="3" fontId="0" fillId="41" borderId="36" xfId="11" applyFont="1" applyBorder="1">
      <alignment horizontal="right" vertical="center"/>
      <protection locked="0"/>
    </xf>
    <xf numFmtId="0" fontId="0" fillId="6" borderId="26" xfId="0" applyFont="1" applyFill="1" applyBorder="1" applyAlignment="1" applyProtection="1">
      <alignment horizontal="left" vertical="center"/>
    </xf>
    <xf numFmtId="0" fontId="22" fillId="2" borderId="67" xfId="0" applyFont="1" applyFill="1" applyBorder="1">
      <alignment vertical="center"/>
    </xf>
    <xf numFmtId="0" fontId="0" fillId="2" borderId="0" xfId="0" applyFont="1" applyFill="1" applyBorder="1">
      <alignment vertical="center"/>
    </xf>
    <xf numFmtId="3" fontId="0" fillId="13" borderId="29" xfId="3" applyNumberFormat="1" applyFont="1" applyBorder="1">
      <alignment horizontal="center" vertical="center"/>
    </xf>
    <xf numFmtId="0" fontId="0" fillId="6" borderId="0" xfId="0" applyFont="1" applyFill="1" applyBorder="1" applyAlignment="1"/>
    <xf numFmtId="0" fontId="0" fillId="2" borderId="0" xfId="0" applyFont="1" applyFill="1">
      <alignment vertical="center"/>
    </xf>
    <xf numFmtId="3" fontId="42" fillId="41" borderId="36" xfId="11" applyFont="1" applyBorder="1">
      <alignment horizontal="right" vertical="center"/>
      <protection locked="0"/>
    </xf>
    <xf numFmtId="3" fontId="42" fillId="6" borderId="36" xfId="30" applyFont="1" applyBorder="1">
      <alignment horizontal="right" vertical="center"/>
    </xf>
    <xf numFmtId="0" fontId="0" fillId="6" borderId="2" xfId="0" applyFont="1" applyFill="1" applyBorder="1">
      <alignment vertical="center"/>
    </xf>
    <xf numFmtId="3" fontId="22" fillId="13" borderId="49" xfId="3" applyNumberFormat="1" applyFont="1" applyBorder="1">
      <alignment horizontal="center" vertical="center"/>
    </xf>
    <xf numFmtId="4" fontId="22" fillId="6" borderId="29" xfId="0" applyNumberFormat="1" applyFont="1" applyFill="1" applyBorder="1" applyAlignment="1" applyProtection="1">
      <alignment horizontal="center" vertical="center"/>
    </xf>
    <xf numFmtId="4" fontId="22" fillId="6" borderId="30" xfId="0" applyNumberFormat="1" applyFont="1" applyFill="1" applyBorder="1" applyAlignment="1" applyProtection="1">
      <alignment horizontal="center" vertical="center"/>
    </xf>
    <xf numFmtId="0" fontId="22" fillId="2" borderId="0" xfId="0" applyFont="1" applyFill="1" applyBorder="1" applyAlignment="1">
      <alignment horizontal="center" vertical="center"/>
    </xf>
    <xf numFmtId="0" fontId="22" fillId="0" borderId="38" xfId="0" applyFont="1" applyFill="1" applyBorder="1" applyAlignment="1" applyProtection="1">
      <alignment horizontal="center" vertical="center"/>
    </xf>
    <xf numFmtId="0" fontId="22" fillId="41" borderId="23" xfId="18" applyFont="1" applyBorder="1">
      <alignment horizontal="center" vertical="center" wrapText="1"/>
      <protection locked="0"/>
    </xf>
    <xf numFmtId="49" fontId="22" fillId="41" borderId="37" xfId="19" applyFont="1" applyBorder="1" applyAlignment="1">
      <alignment vertical="center"/>
      <protection locked="0"/>
    </xf>
    <xf numFmtId="49" fontId="22" fillId="41" borderId="36" xfId="19" applyFont="1" applyBorder="1" applyAlignment="1">
      <alignment vertical="center"/>
      <protection locked="0"/>
    </xf>
    <xf numFmtId="0" fontId="22" fillId="0" borderId="27" xfId="0" applyFont="1" applyFill="1" applyBorder="1" applyAlignment="1" applyProtection="1">
      <alignment horizontal="center" vertical="center"/>
    </xf>
    <xf numFmtId="0" fontId="22" fillId="41" borderId="22" xfId="18" applyFont="1" applyBorder="1">
      <alignment horizontal="center" vertical="center" wrapText="1"/>
      <protection locked="0"/>
    </xf>
    <xf numFmtId="49" fontId="22" fillId="41" borderId="33" xfId="19" applyFont="1" applyBorder="1" applyAlignment="1">
      <alignment vertical="center"/>
      <protection locked="0"/>
    </xf>
    <xf numFmtId="3" fontId="22" fillId="6" borderId="26" xfId="30" applyFont="1" applyFill="1" applyBorder="1" applyAlignment="1">
      <alignment horizontal="center" vertical="center"/>
    </xf>
    <xf numFmtId="3" fontId="22" fillId="6" borderId="41" xfId="30" applyFont="1" applyFill="1" applyBorder="1" applyAlignment="1">
      <alignment horizontal="center" vertical="center"/>
    </xf>
    <xf numFmtId="0" fontId="22" fillId="6" borderId="21" xfId="0" applyNumberFormat="1" applyFont="1" applyBorder="1">
      <alignment vertical="center"/>
    </xf>
    <xf numFmtId="3" fontId="22" fillId="6" borderId="27" xfId="30" applyFont="1" applyFill="1" applyBorder="1" applyAlignment="1">
      <alignment horizontal="center" vertical="center"/>
    </xf>
    <xf numFmtId="0" fontId="22" fillId="6" borderId="22" xfId="0" applyNumberFormat="1" applyFont="1" applyBorder="1">
      <alignment vertical="center"/>
    </xf>
    <xf numFmtId="0" fontId="22" fillId="6" borderId="69" xfId="0" applyFont="1" applyFill="1" applyBorder="1">
      <alignment vertical="center"/>
    </xf>
    <xf numFmtId="49" fontId="22" fillId="14" borderId="21" xfId="27" applyNumberFormat="1" applyFont="1" applyBorder="1">
      <alignment horizontal="center" vertical="center" wrapText="1"/>
      <protection locked="0"/>
    </xf>
    <xf numFmtId="0" fontId="0" fillId="2" borderId="36" xfId="0" applyFont="1" applyFill="1" applyBorder="1" applyAlignment="1">
      <alignment horizontal="left" vertical="center"/>
    </xf>
    <xf numFmtId="0" fontId="0" fillId="0" borderId="27" xfId="0" applyFont="1" applyFill="1" applyBorder="1" applyAlignment="1">
      <alignment vertical="center" wrapText="1"/>
    </xf>
    <xf numFmtId="0" fontId="0" fillId="6" borderId="29" xfId="0" applyFont="1" applyFill="1" applyBorder="1" applyAlignment="1" applyProtection="1">
      <alignment horizontal="left" vertical="center"/>
    </xf>
    <xf numFmtId="0" fontId="33" fillId="6" borderId="0" xfId="0" applyFont="1" applyFill="1" applyBorder="1" applyAlignment="1">
      <alignment horizontal="center"/>
    </xf>
    <xf numFmtId="0" fontId="33" fillId="6" borderId="0" xfId="0" applyFont="1" applyFill="1" applyBorder="1" applyAlignment="1"/>
    <xf numFmtId="0" fontId="33" fillId="6" borderId="6" xfId="0" applyFont="1" applyFill="1" applyBorder="1" applyAlignment="1"/>
    <xf numFmtId="0" fontId="40" fillId="6" borderId="9" xfId="0" applyFont="1" applyBorder="1" applyAlignment="1">
      <alignment horizontal="left" vertical="center" wrapText="1"/>
    </xf>
    <xf numFmtId="0" fontId="40" fillId="6" borderId="68" xfId="0" applyFont="1" applyBorder="1" applyAlignment="1">
      <alignment horizontal="center" vertical="center" wrapText="1"/>
    </xf>
    <xf numFmtId="0" fontId="42" fillId="6" borderId="49" xfId="0" applyFont="1" applyBorder="1" applyAlignment="1">
      <alignment horizontal="left" vertical="center" wrapText="1"/>
    </xf>
    <xf numFmtId="0" fontId="42" fillId="6" borderId="49" xfId="0" applyFont="1" applyBorder="1" applyAlignment="1">
      <alignment horizontal="left" vertical="center" wrapText="1" indent="1"/>
    </xf>
    <xf numFmtId="3" fontId="42" fillId="41" borderId="37" xfId="11" applyFont="1" applyBorder="1">
      <alignment horizontal="right" vertical="center"/>
      <protection locked="0"/>
    </xf>
    <xf numFmtId="0" fontId="40" fillId="6" borderId="67" xfId="0" applyFont="1" applyBorder="1" applyAlignment="1">
      <alignment horizontal="left" vertical="center" wrapText="1"/>
    </xf>
    <xf numFmtId="0" fontId="42" fillId="6" borderId="67" xfId="0" applyFont="1" applyBorder="1" applyAlignment="1">
      <alignment horizontal="left" vertical="center" wrapText="1" indent="1"/>
    </xf>
    <xf numFmtId="3" fontId="42" fillId="6" borderId="46" xfId="30" applyFont="1" applyBorder="1">
      <alignment horizontal="right" vertical="center"/>
    </xf>
    <xf numFmtId="0" fontId="42" fillId="6" borderId="67" xfId="0" applyFont="1" applyBorder="1" applyAlignment="1">
      <alignment horizontal="left" vertical="center" wrapText="1"/>
    </xf>
    <xf numFmtId="3" fontId="42" fillId="6" borderId="67" xfId="30" applyFont="1" applyBorder="1">
      <alignment horizontal="right" vertical="center"/>
    </xf>
    <xf numFmtId="0" fontId="42" fillId="6" borderId="29" xfId="0" applyFont="1" applyBorder="1" applyAlignment="1">
      <alignment horizontal="left" vertical="center" wrapText="1"/>
    </xf>
    <xf numFmtId="0" fontId="25" fillId="6" borderId="29" xfId="83" applyFont="1" applyFill="1" applyBorder="1" applyAlignment="1" applyProtection="1">
      <alignment horizontal="left" vertical="center" wrapText="1" indent="1"/>
    </xf>
    <xf numFmtId="3" fontId="42" fillId="6" borderId="33" xfId="30" applyFont="1" applyBorder="1">
      <alignment horizontal="right" vertical="center"/>
    </xf>
    <xf numFmtId="3" fontId="42" fillId="6" borderId="68" xfId="30" applyFont="1" applyBorder="1">
      <alignment horizontal="right" vertical="center"/>
    </xf>
    <xf numFmtId="0" fontId="0" fillId="6" borderId="6" xfId="0" applyFont="1" applyFill="1" applyBorder="1">
      <alignment vertical="center"/>
    </xf>
    <xf numFmtId="0" fontId="0" fillId="6" borderId="6" xfId="0" applyFont="1" applyFill="1" applyBorder="1" applyAlignment="1"/>
    <xf numFmtId="0" fontId="0" fillId="6" borderId="0" xfId="0" applyFont="1" applyFill="1" applyBorder="1" applyAlignment="1">
      <alignment horizontal="center"/>
    </xf>
    <xf numFmtId="0" fontId="0" fillId="2" borderId="30" xfId="0" applyFill="1" applyBorder="1">
      <alignment vertical="center"/>
    </xf>
    <xf numFmtId="0" fontId="0" fillId="2" borderId="29" xfId="0" applyFill="1" applyBorder="1" applyAlignment="1">
      <alignment horizontal="left" vertical="center" indent="1"/>
    </xf>
    <xf numFmtId="0" fontId="0" fillId="2" borderId="29" xfId="0" applyFill="1" applyBorder="1" applyAlignment="1">
      <alignment horizontal="center" vertical="center"/>
    </xf>
    <xf numFmtId="0" fontId="3" fillId="2" borderId="29" xfId="0" applyFont="1" applyFill="1" applyBorder="1" applyAlignment="1">
      <alignment horizontal="center" vertical="center"/>
    </xf>
    <xf numFmtId="0" fontId="0" fillId="2" borderId="30" xfId="0" applyFill="1" applyBorder="1" applyAlignment="1">
      <alignment horizontal="left" vertical="center" indent="1"/>
    </xf>
    <xf numFmtId="0" fontId="0" fillId="2" borderId="30" xfId="0" applyFill="1" applyBorder="1" applyAlignment="1">
      <alignment horizontal="center" vertical="center"/>
    </xf>
    <xf numFmtId="0" fontId="3" fillId="2" borderId="30" xfId="0" applyFont="1" applyFill="1" applyBorder="1" applyAlignment="1">
      <alignment horizontal="center" vertical="center"/>
    </xf>
    <xf numFmtId="0" fontId="0" fillId="2" borderId="0" xfId="0" applyFill="1" applyAlignment="1">
      <alignment horizontal="center" vertical="center"/>
    </xf>
    <xf numFmtId="0" fontId="33" fillId="6" borderId="0" xfId="0" applyFont="1" applyFill="1" applyBorder="1" applyAlignment="1" applyProtection="1">
      <alignment horizontal="left"/>
    </xf>
    <xf numFmtId="0" fontId="33" fillId="6" borderId="0" xfId="0" applyFont="1" applyFill="1" applyAlignment="1">
      <alignment vertical="center"/>
    </xf>
    <xf numFmtId="0" fontId="0" fillId="6" borderId="6" xfId="0" applyFont="1" applyFill="1" applyBorder="1" applyAlignment="1">
      <alignment vertical="center"/>
    </xf>
    <xf numFmtId="0" fontId="0" fillId="6" borderId="0" xfId="0" applyFont="1" applyFill="1" applyAlignment="1">
      <alignment vertical="center"/>
    </xf>
    <xf numFmtId="0" fontId="42" fillId="6" borderId="49" xfId="0" applyFont="1" applyFill="1" applyBorder="1" applyAlignment="1" applyProtection="1">
      <alignment horizontal="left" vertical="center"/>
    </xf>
    <xf numFmtId="0" fontId="42" fillId="6" borderId="29" xfId="0" applyFont="1" applyFill="1" applyBorder="1" applyAlignment="1" applyProtection="1">
      <alignment horizontal="left" vertical="center"/>
    </xf>
    <xf numFmtId="0" fontId="0" fillId="6" borderId="0" xfId="0" applyFont="1" applyBorder="1" applyAlignment="1">
      <alignment vertical="center"/>
    </xf>
    <xf numFmtId="0" fontId="42" fillId="6" borderId="39" xfId="0" applyFont="1" applyFill="1" applyBorder="1" applyAlignment="1" applyProtection="1">
      <alignment horizontal="left" vertical="center" indent="1"/>
    </xf>
    <xf numFmtId="0" fontId="45" fillId="6" borderId="39" xfId="0" applyFont="1" applyFill="1" applyBorder="1" applyAlignment="1" applyProtection="1">
      <alignment horizontal="left" vertical="center"/>
    </xf>
    <xf numFmtId="0" fontId="45" fillId="6" borderId="41" xfId="0" applyFont="1" applyFill="1" applyBorder="1" applyAlignment="1" applyProtection="1">
      <alignment horizontal="left" vertical="center"/>
    </xf>
    <xf numFmtId="0" fontId="42" fillId="6" borderId="39" xfId="0" applyFont="1" applyFill="1" applyBorder="1" applyAlignment="1" applyProtection="1">
      <alignment horizontal="left" vertical="center" indent="2"/>
    </xf>
    <xf numFmtId="0" fontId="42" fillId="6" borderId="39" xfId="0" applyFont="1" applyFill="1" applyBorder="1" applyAlignment="1" applyProtection="1">
      <alignment horizontal="left" vertical="center"/>
    </xf>
    <xf numFmtId="0" fontId="42" fillId="6" borderId="41" xfId="0" applyFont="1" applyFill="1" applyBorder="1" applyAlignment="1" applyProtection="1">
      <alignment horizontal="left" vertical="center"/>
    </xf>
    <xf numFmtId="3" fontId="0" fillId="41" borderId="42" xfId="11" applyNumberFormat="1" applyFont="1" applyBorder="1" applyAlignment="1" applyProtection="1">
      <alignment horizontal="right" vertical="center"/>
      <protection locked="0"/>
    </xf>
    <xf numFmtId="0" fontId="42" fillId="6" borderId="30" xfId="0" applyFont="1" applyFill="1" applyBorder="1" applyAlignment="1" applyProtection="1">
      <alignment horizontal="left" vertical="center" indent="2"/>
    </xf>
    <xf numFmtId="0" fontId="42" fillId="6" borderId="30" xfId="0" applyFont="1" applyFill="1" applyBorder="1" applyAlignment="1" applyProtection="1">
      <alignment horizontal="left" vertical="center"/>
    </xf>
    <xf numFmtId="0" fontId="42" fillId="6" borderId="27" xfId="0" applyFont="1" applyFill="1" applyBorder="1" applyAlignment="1" applyProtection="1">
      <alignment horizontal="left" vertical="center"/>
    </xf>
    <xf numFmtId="3" fontId="0" fillId="41" borderId="71" xfId="11" applyNumberFormat="1" applyFont="1" applyBorder="1" applyAlignment="1" applyProtection="1">
      <alignment horizontal="right" vertical="center"/>
      <protection locked="0"/>
    </xf>
    <xf numFmtId="0" fontId="0" fillId="6" borderId="6" xfId="0" applyFont="1" applyBorder="1" applyAlignment="1">
      <alignment vertical="center"/>
    </xf>
    <xf numFmtId="0" fontId="0" fillId="6" borderId="0" xfId="0" applyFont="1" applyAlignment="1">
      <alignment vertical="center"/>
    </xf>
    <xf numFmtId="0" fontId="0" fillId="6" borderId="0" xfId="0" applyFont="1" applyAlignment="1" applyProtection="1">
      <alignment vertical="center"/>
    </xf>
    <xf numFmtId="0" fontId="0" fillId="6" borderId="6" xfId="0" applyFont="1" applyFill="1" applyBorder="1" applyAlignment="1" applyProtection="1">
      <alignment vertical="center"/>
    </xf>
    <xf numFmtId="0" fontId="0" fillId="6" borderId="49" xfId="0" applyFont="1" applyFill="1" applyBorder="1" applyAlignment="1" applyProtection="1">
      <alignment vertical="center"/>
    </xf>
    <xf numFmtId="0" fontId="0" fillId="6" borderId="38" xfId="0" applyFont="1" applyFill="1" applyBorder="1" applyAlignment="1" applyProtection="1">
      <alignment vertical="center"/>
    </xf>
    <xf numFmtId="0" fontId="0" fillId="6" borderId="0" xfId="0" applyFont="1" applyBorder="1" applyAlignment="1" applyProtection="1">
      <alignment vertical="center"/>
    </xf>
    <xf numFmtId="0" fontId="0" fillId="2" borderId="0" xfId="0" applyFont="1" applyFill="1" applyBorder="1" applyAlignment="1" applyProtection="1">
      <alignment vertical="center"/>
    </xf>
    <xf numFmtId="0" fontId="46" fillId="2" borderId="6" xfId="0" applyFont="1" applyFill="1" applyBorder="1" applyAlignment="1" applyProtection="1">
      <alignment vertical="center"/>
    </xf>
    <xf numFmtId="0" fontId="46" fillId="2" borderId="0" xfId="0" applyFont="1" applyFill="1" applyAlignment="1" applyProtection="1">
      <alignment vertical="center"/>
    </xf>
    <xf numFmtId="0" fontId="46" fillId="2" borderId="0" xfId="0" applyFont="1" applyFill="1" applyAlignment="1">
      <alignment vertical="center"/>
    </xf>
    <xf numFmtId="0" fontId="0" fillId="6" borderId="0" xfId="9" applyFont="1" applyFill="1" applyBorder="1" applyAlignment="1" applyProtection="1">
      <alignment vertical="center"/>
    </xf>
    <xf numFmtId="3" fontId="0" fillId="6" borderId="0" xfId="3" applyNumberFormat="1" applyFont="1" applyFill="1" applyBorder="1" applyProtection="1">
      <alignment horizontal="center" vertical="center"/>
    </xf>
    <xf numFmtId="3" fontId="0" fillId="6" borderId="0" xfId="6" applyNumberFormat="1" applyFont="1" applyFill="1" applyBorder="1" applyProtection="1">
      <alignment horizontal="right" vertical="center"/>
    </xf>
    <xf numFmtId="0" fontId="46" fillId="6" borderId="6" xfId="0" applyFont="1" applyFill="1" applyBorder="1" applyAlignment="1" applyProtection="1">
      <alignment vertical="center"/>
    </xf>
    <xf numFmtId="0" fontId="46" fillId="6" borderId="0" xfId="0" applyFont="1" applyFill="1" applyAlignment="1" applyProtection="1">
      <alignment vertical="center"/>
    </xf>
    <xf numFmtId="0" fontId="0" fillId="6" borderId="0" xfId="0" applyFont="1" applyFill="1" applyAlignment="1" applyProtection="1">
      <alignment vertical="center"/>
    </xf>
    <xf numFmtId="3" fontId="23" fillId="2" borderId="0" xfId="0" applyNumberFormat="1" applyFont="1" applyFill="1" applyBorder="1" applyAlignment="1" applyProtection="1">
      <alignment vertical="center"/>
    </xf>
    <xf numFmtId="0" fontId="23" fillId="2" borderId="6" xfId="0" applyFont="1" applyFill="1" applyBorder="1" applyAlignment="1" applyProtection="1">
      <alignment vertical="center"/>
    </xf>
    <xf numFmtId="0" fontId="23" fillId="2" borderId="0" xfId="0" applyFont="1" applyFill="1" applyBorder="1" applyAlignment="1" applyProtection="1">
      <alignment vertical="center"/>
    </xf>
    <xf numFmtId="0" fontId="23" fillId="2" borderId="0" xfId="0" applyFont="1" applyFill="1" applyBorder="1" applyAlignment="1">
      <alignment vertical="center"/>
    </xf>
    <xf numFmtId="0" fontId="46" fillId="2" borderId="0" xfId="0" applyFont="1" applyFill="1" applyBorder="1" applyAlignment="1" applyProtection="1">
      <alignment horizontal="center" vertical="center"/>
    </xf>
    <xf numFmtId="0" fontId="46" fillId="2" borderId="0" xfId="0" applyFont="1" applyFill="1" applyBorder="1" applyAlignment="1" applyProtection="1">
      <alignment horizontal="left" vertical="center"/>
    </xf>
    <xf numFmtId="0" fontId="46" fillId="2" borderId="0" xfId="0" applyFont="1" applyFill="1" applyBorder="1" applyAlignment="1" applyProtection="1">
      <alignment vertical="center"/>
    </xf>
    <xf numFmtId="3" fontId="23" fillId="2" borderId="6" xfId="0" applyNumberFormat="1" applyFont="1" applyFill="1" applyBorder="1" applyAlignment="1" applyProtection="1">
      <alignment vertical="center"/>
    </xf>
    <xf numFmtId="3" fontId="46" fillId="2" borderId="0" xfId="0" applyNumberFormat="1" applyFont="1" applyFill="1" applyBorder="1" applyAlignment="1" applyProtection="1">
      <alignment vertical="center"/>
    </xf>
    <xf numFmtId="3" fontId="22" fillId="6" borderId="37" xfId="11" applyFont="1" applyFill="1" applyBorder="1" applyAlignment="1" applyProtection="1">
      <alignment horizontal="right" vertical="center"/>
    </xf>
    <xf numFmtId="0" fontId="42" fillId="6" borderId="49" xfId="0" applyFont="1" applyFill="1" applyBorder="1" applyAlignment="1" applyProtection="1">
      <alignment horizontal="left" vertical="center" indent="1"/>
    </xf>
    <xf numFmtId="0" fontId="24" fillId="6" borderId="49" xfId="0" applyFont="1" applyFill="1" applyBorder="1" applyAlignment="1" applyProtection="1">
      <alignment vertical="center"/>
    </xf>
    <xf numFmtId="3" fontId="0" fillId="41" borderId="37" xfId="11" applyFont="1" applyBorder="1" applyAlignment="1" applyProtection="1">
      <alignment horizontal="right" vertical="center"/>
      <protection locked="0"/>
    </xf>
    <xf numFmtId="0" fontId="22" fillId="6" borderId="70" xfId="0" applyFont="1" applyFill="1" applyBorder="1">
      <alignment vertical="center"/>
    </xf>
    <xf numFmtId="0" fontId="0" fillId="6" borderId="29" xfId="0" applyFont="1" applyFill="1" applyBorder="1">
      <alignment vertical="center"/>
    </xf>
    <xf numFmtId="49" fontId="22" fillId="14" borderId="22" xfId="27" applyNumberFormat="1" applyFont="1" applyBorder="1">
      <alignment horizontal="center" vertical="center" wrapText="1"/>
      <protection locked="0"/>
    </xf>
    <xf numFmtId="0" fontId="42" fillId="6" borderId="29" xfId="0" applyFont="1" applyFill="1" applyBorder="1" applyAlignment="1" applyProtection="1">
      <alignment horizontal="left" vertical="center" indent="1"/>
    </xf>
    <xf numFmtId="0" fontId="42" fillId="6" borderId="29" xfId="0" applyFont="1" applyFill="1" applyBorder="1" applyAlignment="1" applyProtection="1">
      <alignment horizontal="left" vertical="center" indent="2"/>
    </xf>
    <xf numFmtId="0" fontId="0" fillId="6" borderId="29" xfId="0" applyFont="1" applyFill="1" applyBorder="1" applyAlignment="1" applyProtection="1">
      <alignment horizontal="left" vertical="center" indent="1"/>
    </xf>
    <xf numFmtId="0" fontId="0" fillId="6" borderId="0" xfId="0" applyFont="1" applyFill="1">
      <alignment vertical="center"/>
    </xf>
    <xf numFmtId="0" fontId="0" fillId="6" borderId="29" xfId="0" applyFont="1" applyFill="1" applyBorder="1" applyProtection="1">
      <alignment vertical="center"/>
    </xf>
    <xf numFmtId="0" fontId="0" fillId="6" borderId="29" xfId="0" applyFont="1" applyFill="1" applyBorder="1" applyAlignment="1" applyProtection="1">
      <alignment horizontal="left" vertical="center" indent="2"/>
    </xf>
    <xf numFmtId="0" fontId="38" fillId="6" borderId="29" xfId="0" applyFont="1" applyFill="1" applyBorder="1" applyProtection="1">
      <alignment vertical="center"/>
    </xf>
    <xf numFmtId="0" fontId="0" fillId="6" borderId="39" xfId="0" applyFont="1" applyFill="1" applyBorder="1">
      <alignment vertical="center"/>
    </xf>
    <xf numFmtId="0" fontId="0" fillId="6" borderId="41" xfId="0" applyFont="1" applyFill="1" applyBorder="1">
      <alignment vertical="center"/>
    </xf>
    <xf numFmtId="0" fontId="0" fillId="2" borderId="6" xfId="0" applyFont="1" applyFill="1" applyBorder="1">
      <alignment vertical="center"/>
    </xf>
    <xf numFmtId="3" fontId="0" fillId="41" borderId="21" xfId="11" applyFont="1" applyBorder="1">
      <alignment horizontal="right" vertical="center"/>
      <protection locked="0"/>
    </xf>
    <xf numFmtId="0" fontId="0" fillId="6" borderId="69" xfId="0" applyFont="1" applyFill="1" applyBorder="1">
      <alignment vertical="center"/>
    </xf>
    <xf numFmtId="0" fontId="0" fillId="6" borderId="29" xfId="0" applyFont="1" applyFill="1" applyBorder="1" applyAlignment="1" applyProtection="1">
      <alignment horizontal="left" vertical="center" indent="3"/>
    </xf>
    <xf numFmtId="0" fontId="0" fillId="6" borderId="30" xfId="0" applyFont="1" applyFill="1" applyBorder="1">
      <alignment vertical="center"/>
    </xf>
    <xf numFmtId="0" fontId="0" fillId="6" borderId="30" xfId="0" applyFont="1" applyFill="1" applyBorder="1" applyProtection="1">
      <alignment vertical="center"/>
    </xf>
    <xf numFmtId="0" fontId="0" fillId="6" borderId="27" xfId="0" applyFont="1" applyFill="1" applyBorder="1">
      <alignment vertical="center"/>
    </xf>
    <xf numFmtId="0" fontId="0" fillId="6" borderId="0" xfId="0" applyFont="1" applyBorder="1" applyAlignment="1">
      <alignment vertical="center" wrapText="1"/>
    </xf>
    <xf numFmtId="0" fontId="0" fillId="6" borderId="6" xfId="0" applyFont="1" applyBorder="1">
      <alignment vertical="center"/>
    </xf>
    <xf numFmtId="0" fontId="0" fillId="6" borderId="0" xfId="0" applyFont="1">
      <alignment vertical="center"/>
    </xf>
    <xf numFmtId="0" fontId="23" fillId="2" borderId="0" xfId="0" applyFont="1" applyFill="1" applyBorder="1">
      <alignment vertical="center"/>
    </xf>
    <xf numFmtId="0" fontId="0" fillId="0" borderId="26" xfId="0" applyFont="1" applyFill="1" applyBorder="1" applyAlignment="1">
      <alignment horizontal="center" vertical="center"/>
    </xf>
    <xf numFmtId="0" fontId="0" fillId="0" borderId="40" xfId="0" applyFont="1" applyFill="1" applyBorder="1" applyAlignment="1">
      <alignment horizontal="left" vertical="center" wrapText="1"/>
    </xf>
    <xf numFmtId="0" fontId="0" fillId="0" borderId="26" xfId="0" applyFont="1" applyFill="1" applyBorder="1" applyAlignment="1">
      <alignment vertical="center"/>
    </xf>
    <xf numFmtId="0" fontId="0" fillId="49" borderId="0" xfId="0" applyFont="1" applyFill="1" applyBorder="1" applyAlignment="1">
      <alignment horizontal="center" vertical="center"/>
    </xf>
    <xf numFmtId="0" fontId="0" fillId="0" borderId="0" xfId="0" applyFont="1" applyFill="1" applyBorder="1" applyAlignment="1">
      <alignment vertical="center"/>
    </xf>
    <xf numFmtId="3" fontId="0" fillId="14" borderId="21" xfId="20" applyFont="1" applyBorder="1">
      <alignment horizontal="right" vertical="center"/>
      <protection locked="0"/>
    </xf>
    <xf numFmtId="3" fontId="0" fillId="14" borderId="26" xfId="20" applyFont="1" applyBorder="1">
      <alignment horizontal="right" vertical="center"/>
      <protection locked="0"/>
    </xf>
    <xf numFmtId="0" fontId="0" fillId="2" borderId="22" xfId="0" applyFont="1" applyFill="1" applyBorder="1" applyAlignment="1">
      <alignment horizontal="left" vertical="center" wrapText="1" indent="1"/>
    </xf>
    <xf numFmtId="3" fontId="0" fillId="41" borderId="33" xfId="11" applyFont="1" applyBorder="1">
      <alignment horizontal="right" vertical="center"/>
      <protection locked="0"/>
    </xf>
    <xf numFmtId="0" fontId="0" fillId="6" borderId="21" xfId="0" applyFont="1" applyFill="1" applyBorder="1" applyAlignment="1">
      <alignment vertical="center"/>
    </xf>
    <xf numFmtId="0" fontId="0" fillId="6" borderId="40" xfId="0" applyFont="1" applyFill="1" applyBorder="1" applyAlignment="1">
      <alignment vertical="center"/>
    </xf>
    <xf numFmtId="0" fontId="0" fillId="6" borderId="40" xfId="0" applyFont="1" applyFill="1" applyBorder="1" applyAlignment="1">
      <alignment vertical="center" wrapText="1"/>
    </xf>
    <xf numFmtId="0" fontId="0" fillId="6" borderId="0" xfId="0" applyFont="1" applyFill="1" applyBorder="1" applyAlignment="1">
      <alignment vertical="center" wrapText="1"/>
    </xf>
    <xf numFmtId="0" fontId="0" fillId="6" borderId="27" xfId="0" applyFont="1" applyFill="1" applyBorder="1" applyAlignment="1">
      <alignment horizontal="center" vertical="center"/>
    </xf>
    <xf numFmtId="0" fontId="0" fillId="2" borderId="22" xfId="0" applyFont="1" applyFill="1" applyBorder="1" applyAlignment="1">
      <alignment vertical="center" wrapText="1"/>
    </xf>
    <xf numFmtId="3" fontId="0" fillId="41" borderId="26" xfId="11" applyFont="1" applyBorder="1">
      <alignment horizontal="right" vertical="center"/>
      <protection locked="0"/>
    </xf>
    <xf numFmtId="0" fontId="0" fillId="2" borderId="40" xfId="0" applyFont="1" applyFill="1" applyBorder="1" applyAlignment="1">
      <alignment horizontal="left" vertical="center" indent="1"/>
    </xf>
    <xf numFmtId="0" fontId="0" fillId="6" borderId="40" xfId="0" applyFont="1" applyBorder="1">
      <alignment vertical="center"/>
    </xf>
    <xf numFmtId="0" fontId="0" fillId="6" borderId="42" xfId="0" applyFont="1" applyBorder="1">
      <alignment vertical="center"/>
    </xf>
    <xf numFmtId="0" fontId="0" fillId="2" borderId="0" xfId="0" applyFont="1" applyFill="1" applyBorder="1" applyAlignment="1">
      <alignment horizontal="left" vertical="center" indent="1"/>
    </xf>
    <xf numFmtId="0" fontId="0" fillId="6" borderId="0" xfId="0" applyFont="1" applyBorder="1">
      <alignment vertical="center"/>
    </xf>
    <xf numFmtId="0" fontId="0" fillId="2" borderId="21" xfId="0" applyFont="1" applyFill="1" applyBorder="1" applyAlignment="1">
      <alignment horizontal="left" vertical="center" wrapText="1" indent="1"/>
    </xf>
    <xf numFmtId="0" fontId="0" fillId="2" borderId="21" xfId="0" applyFont="1" applyFill="1" applyBorder="1" applyAlignment="1">
      <alignment horizontal="left" vertical="center" wrapText="1"/>
    </xf>
    <xf numFmtId="0" fontId="0" fillId="2" borderId="27" xfId="0" applyFont="1" applyFill="1" applyBorder="1" applyAlignment="1">
      <alignment vertical="center" wrapText="1"/>
    </xf>
    <xf numFmtId="0" fontId="0" fillId="2" borderId="29" xfId="0" applyFont="1" applyFill="1" applyBorder="1" applyAlignment="1">
      <alignment vertical="center" wrapText="1"/>
    </xf>
    <xf numFmtId="0" fontId="0" fillId="2" borderId="27" xfId="0" applyFont="1" applyFill="1" applyBorder="1" applyAlignment="1">
      <alignment horizontal="center" vertical="center" wrapText="1"/>
    </xf>
    <xf numFmtId="0" fontId="24" fillId="6" borderId="76" xfId="0" applyFont="1" applyFill="1" applyBorder="1" applyAlignment="1">
      <alignment horizontal="center" vertical="center" wrapText="1"/>
    </xf>
    <xf numFmtId="0" fontId="0" fillId="0" borderId="26" xfId="0" applyFont="1" applyFill="1" applyBorder="1" applyAlignment="1" applyProtection="1">
      <alignment horizontal="center" vertical="center" wrapText="1"/>
    </xf>
    <xf numFmtId="0" fontId="0" fillId="0" borderId="41" xfId="0" applyFont="1" applyFill="1" applyBorder="1" applyAlignment="1" applyProtection="1">
      <alignment horizontal="center" vertical="center" wrapText="1"/>
    </xf>
    <xf numFmtId="0" fontId="0" fillId="0" borderId="27" xfId="0" applyFont="1" applyFill="1" applyBorder="1" applyAlignment="1" applyProtection="1">
      <alignment horizontal="center" vertical="center" wrapText="1"/>
    </xf>
    <xf numFmtId="0" fontId="0" fillId="6" borderId="27" xfId="0" applyFont="1" applyBorder="1" applyAlignment="1" applyProtection="1">
      <alignment vertical="center" wrapText="1"/>
    </xf>
    <xf numFmtId="0" fontId="0" fillId="0" borderId="0" xfId="0" applyFont="1" applyFill="1" applyBorder="1" applyAlignment="1" applyProtection="1">
      <alignment vertical="center" wrapText="1"/>
    </xf>
    <xf numFmtId="0" fontId="0" fillId="0" borderId="0" xfId="0" applyFont="1" applyFill="1" applyBorder="1">
      <alignment vertical="center"/>
    </xf>
    <xf numFmtId="0" fontId="0" fillId="13" borderId="36" xfId="3" applyFont="1" applyBorder="1">
      <alignment horizontal="center" vertical="center"/>
    </xf>
    <xf numFmtId="0" fontId="3" fillId="6" borderId="36" xfId="2" applyBorder="1">
      <alignment horizontal="center" vertical="center"/>
    </xf>
    <xf numFmtId="3" fontId="0" fillId="13" borderId="22" xfId="3" applyNumberFormat="1" applyFont="1" applyBorder="1">
      <alignment horizontal="center" vertical="center"/>
    </xf>
    <xf numFmtId="3" fontId="0" fillId="13" borderId="27" xfId="3" applyNumberFormat="1" applyFont="1" applyBorder="1">
      <alignment horizontal="center" vertical="center"/>
    </xf>
    <xf numFmtId="0" fontId="3" fillId="6" borderId="22" xfId="2" applyBorder="1">
      <alignment horizontal="center" vertical="center"/>
    </xf>
    <xf numFmtId="0" fontId="3" fillId="6" borderId="33" xfId="2" applyBorder="1">
      <alignment horizontal="center" vertical="center"/>
    </xf>
    <xf numFmtId="0" fontId="3" fillId="6" borderId="61" xfId="2" applyBorder="1">
      <alignment horizontal="center" vertical="center"/>
    </xf>
    <xf numFmtId="3" fontId="0" fillId="13" borderId="40" xfId="3" applyNumberFormat="1" applyFont="1" applyBorder="1">
      <alignment horizontal="center" vertical="center"/>
    </xf>
    <xf numFmtId="0" fontId="0" fillId="13" borderId="21" xfId="3" applyFont="1" applyBorder="1">
      <alignment horizontal="center" vertical="center"/>
    </xf>
    <xf numFmtId="3" fontId="0" fillId="13" borderId="41" xfId="3" applyNumberFormat="1" applyFont="1" applyBorder="1">
      <alignment horizontal="center" vertical="center"/>
    </xf>
    <xf numFmtId="0" fontId="3" fillId="6" borderId="27" xfId="2" applyBorder="1">
      <alignment horizontal="center" vertical="center"/>
    </xf>
    <xf numFmtId="0" fontId="0" fillId="13" borderId="26" xfId="3" applyFont="1" applyBorder="1">
      <alignment horizontal="center" vertical="center"/>
    </xf>
    <xf numFmtId="0" fontId="0" fillId="13" borderId="41" xfId="3" applyFont="1" applyBorder="1">
      <alignment horizontal="center" vertical="center"/>
    </xf>
    <xf numFmtId="0" fontId="0" fillId="13" borderId="27" xfId="3" applyFont="1" applyBorder="1">
      <alignment horizontal="center" vertical="center"/>
    </xf>
    <xf numFmtId="0" fontId="0" fillId="13" borderId="29" xfId="3" applyFont="1" applyBorder="1">
      <alignment horizontal="center" vertical="center"/>
    </xf>
    <xf numFmtId="0" fontId="3" fillId="6" borderId="21" xfId="2" applyFill="1" applyBorder="1">
      <alignment horizontal="center" vertical="center"/>
    </xf>
    <xf numFmtId="0" fontId="3" fillId="6" borderId="36" xfId="2" applyFill="1" applyBorder="1">
      <alignment horizontal="center" vertical="center"/>
    </xf>
    <xf numFmtId="0" fontId="3" fillId="6" borderId="22" xfId="2" applyFill="1" applyBorder="1">
      <alignment horizontal="center" vertical="center"/>
    </xf>
    <xf numFmtId="0" fontId="3" fillId="6" borderId="33" xfId="2" applyFill="1" applyBorder="1">
      <alignment horizontal="center" vertical="center"/>
    </xf>
    <xf numFmtId="0" fontId="0" fillId="6" borderId="26" xfId="0" applyFont="1" applyFill="1" applyBorder="1" applyAlignment="1">
      <alignment horizontal="center" vertical="center"/>
    </xf>
    <xf numFmtId="0" fontId="24" fillId="6" borderId="29" xfId="0" applyFont="1" applyFill="1" applyBorder="1" applyAlignment="1" applyProtection="1">
      <alignment horizontal="left" vertical="center"/>
    </xf>
    <xf numFmtId="0" fontId="0" fillId="6" borderId="30" xfId="0" applyFill="1" applyBorder="1">
      <alignment vertical="center"/>
    </xf>
    <xf numFmtId="0" fontId="0" fillId="6" borderId="27" xfId="0" applyFont="1" applyFill="1" applyBorder="1" applyAlignment="1" applyProtection="1">
      <alignment horizontal="left" vertical="center"/>
    </xf>
    <xf numFmtId="3" fontId="0" fillId="6" borderId="21" xfId="30" applyFont="1" applyBorder="1">
      <alignment horizontal="right" vertical="center"/>
    </xf>
    <xf numFmtId="3" fontId="42" fillId="41" borderId="48" xfId="11" applyFont="1" applyBorder="1">
      <alignment horizontal="right" vertical="center"/>
      <protection locked="0"/>
    </xf>
    <xf numFmtId="0" fontId="0" fillId="6" borderId="0" xfId="0" applyFont="1" applyFill="1" applyBorder="1">
      <alignment vertical="center"/>
    </xf>
    <xf numFmtId="0" fontId="0" fillId="6" borderId="49" xfId="0" applyFill="1" applyBorder="1">
      <alignment vertical="center"/>
    </xf>
    <xf numFmtId="0" fontId="0" fillId="6" borderId="49" xfId="0" applyFont="1" applyFill="1" applyBorder="1">
      <alignment vertical="center"/>
    </xf>
    <xf numFmtId="0" fontId="0" fillId="6" borderId="38" xfId="0" applyFont="1" applyFill="1" applyBorder="1">
      <alignment vertical="center"/>
    </xf>
    <xf numFmtId="3" fontId="0" fillId="6" borderId="22" xfId="30" applyFont="1" applyBorder="1">
      <alignment horizontal="right" vertical="center"/>
    </xf>
    <xf numFmtId="3" fontId="0" fillId="41" borderId="36" xfId="11" applyFont="1" applyFill="1" applyBorder="1">
      <alignment horizontal="right" vertical="center"/>
      <protection locked="0"/>
    </xf>
    <xf numFmtId="3" fontId="0" fillId="41" borderId="33" xfId="11" applyFont="1" applyFill="1" applyBorder="1">
      <alignment horizontal="right" vertical="center"/>
      <protection locked="0"/>
    </xf>
    <xf numFmtId="3" fontId="0" fillId="41" borderId="21" xfId="11" applyFont="1" applyFill="1" applyBorder="1">
      <alignment horizontal="right" vertical="center"/>
      <protection locked="0"/>
    </xf>
    <xf numFmtId="3" fontId="0" fillId="41" borderId="27" xfId="11" applyFont="1" applyFill="1" applyBorder="1">
      <alignment horizontal="right" vertical="center"/>
      <protection locked="0"/>
    </xf>
    <xf numFmtId="3" fontId="0" fillId="41" borderId="22" xfId="11" applyFont="1" applyFill="1" applyBorder="1">
      <alignment horizontal="right" vertical="center"/>
      <protection locked="0"/>
    </xf>
    <xf numFmtId="3" fontId="0" fillId="50" borderId="36" xfId="20" applyFont="1" applyFill="1" applyBorder="1">
      <alignment horizontal="right" vertical="center"/>
      <protection locked="0"/>
    </xf>
    <xf numFmtId="3" fontId="0" fillId="50" borderId="29" xfId="20" applyFont="1" applyFill="1" applyBorder="1">
      <alignment horizontal="right" vertical="center"/>
      <protection locked="0"/>
    </xf>
    <xf numFmtId="3" fontId="22" fillId="41" borderId="36" xfId="20" applyFont="1" applyFill="1" applyBorder="1">
      <alignment horizontal="right" vertical="center"/>
      <protection locked="0"/>
    </xf>
    <xf numFmtId="0" fontId="30" fillId="6" borderId="0" xfId="116" applyFont="1" applyFill="1" applyBorder="1" applyAlignment="1" applyProtection="1">
      <alignment vertical="center" wrapText="1"/>
    </xf>
    <xf numFmtId="0" fontId="24" fillId="6" borderId="53" xfId="0" applyFont="1" applyFill="1" applyBorder="1" applyProtection="1">
      <alignment vertical="center"/>
    </xf>
    <xf numFmtId="0" fontId="24" fillId="6" borderId="84" xfId="0" applyFont="1" applyFill="1" applyBorder="1" applyProtection="1">
      <alignment vertical="center"/>
    </xf>
    <xf numFmtId="0" fontId="0" fillId="6" borderId="82" xfId="0" applyFont="1" applyFill="1" applyBorder="1" applyAlignment="1" applyProtection="1">
      <alignment vertical="center"/>
    </xf>
    <xf numFmtId="0" fontId="0" fillId="6" borderId="83" xfId="0" applyFont="1" applyFill="1" applyBorder="1" applyAlignment="1" applyProtection="1">
      <alignment vertical="center"/>
    </xf>
    <xf numFmtId="0" fontId="46" fillId="2" borderId="83" xfId="0" applyFont="1" applyFill="1" applyBorder="1" applyAlignment="1">
      <alignment vertical="center"/>
    </xf>
    <xf numFmtId="0" fontId="46" fillId="2" borderId="82" xfId="0" applyFont="1" applyFill="1" applyBorder="1" applyAlignment="1">
      <alignment vertical="center"/>
    </xf>
    <xf numFmtId="0" fontId="0" fillId="6" borderId="83" xfId="0" applyFont="1" applyFill="1" applyBorder="1" applyAlignment="1">
      <alignment vertical="center"/>
    </xf>
    <xf numFmtId="0" fontId="0" fillId="6" borderId="82" xfId="0" applyFont="1" applyFill="1" applyBorder="1" applyAlignment="1">
      <alignment vertical="center"/>
    </xf>
    <xf numFmtId="0" fontId="46" fillId="6" borderId="83" xfId="0" applyFont="1" applyFill="1" applyBorder="1" applyAlignment="1" applyProtection="1">
      <alignment vertical="center"/>
    </xf>
    <xf numFmtId="0" fontId="0" fillId="13" borderId="85" xfId="3" applyFont="1" applyBorder="1">
      <alignment horizontal="center" vertical="center"/>
    </xf>
    <xf numFmtId="0" fontId="0" fillId="6" borderId="83" xfId="0" applyFont="1" applyFill="1" applyBorder="1">
      <alignment vertical="center"/>
    </xf>
    <xf numFmtId="0" fontId="0" fillId="6" borderId="42" xfId="0" applyFont="1" applyFill="1" applyBorder="1" applyAlignment="1">
      <alignment vertical="center" wrapText="1"/>
    </xf>
    <xf numFmtId="3" fontId="0" fillId="6" borderId="85" xfId="30" applyFont="1" applyBorder="1">
      <alignment horizontal="right" vertical="center"/>
    </xf>
    <xf numFmtId="3" fontId="0" fillId="6" borderId="88" xfId="30" applyFont="1" applyBorder="1">
      <alignment horizontal="right" vertical="center"/>
    </xf>
    <xf numFmtId="3" fontId="0" fillId="41" borderId="91" xfId="11" applyFont="1" applyBorder="1">
      <alignment horizontal="right" vertical="center"/>
      <protection locked="0"/>
    </xf>
    <xf numFmtId="3" fontId="0" fillId="41" borderId="27" xfId="11" applyFont="1" applyBorder="1">
      <alignment horizontal="right" vertical="center"/>
      <protection locked="0"/>
    </xf>
    <xf numFmtId="3" fontId="0" fillId="41" borderId="85" xfId="11" applyFont="1" applyBorder="1">
      <alignment horizontal="right" vertical="center"/>
      <protection locked="0"/>
    </xf>
    <xf numFmtId="3" fontId="0" fillId="41" borderId="88" xfId="11" applyFont="1" applyBorder="1">
      <alignment horizontal="right" vertical="center"/>
      <protection locked="0"/>
    </xf>
    <xf numFmtId="3" fontId="0" fillId="41" borderId="29" xfId="11" applyFont="1" applyBorder="1">
      <alignment horizontal="right" vertical="center"/>
      <protection locked="0"/>
    </xf>
    <xf numFmtId="0" fontId="0" fillId="41" borderId="29" xfId="18" applyFont="1" applyBorder="1">
      <alignment horizontal="center" vertical="center" wrapText="1"/>
      <protection locked="0"/>
    </xf>
    <xf numFmtId="3" fontId="0" fillId="41" borderId="30" xfId="11" applyFont="1" applyBorder="1">
      <alignment horizontal="right" vertical="center"/>
      <protection locked="0"/>
    </xf>
    <xf numFmtId="3" fontId="0" fillId="41" borderId="49" xfId="11" applyFont="1" applyBorder="1">
      <alignment horizontal="right" vertical="center"/>
      <protection locked="0"/>
    </xf>
    <xf numFmtId="3" fontId="0" fillId="6" borderId="29" xfId="30" applyFont="1" applyBorder="1">
      <alignment horizontal="right" vertical="center"/>
    </xf>
    <xf numFmtId="0" fontId="0" fillId="14" borderId="36" xfId="26" applyFont="1" applyBorder="1">
      <alignment horizontal="center" vertical="center" wrapText="1"/>
      <protection locked="0"/>
    </xf>
    <xf numFmtId="3" fontId="22" fillId="6" borderId="91" xfId="30" quotePrefix="1" applyFont="1" applyBorder="1">
      <alignment horizontal="right" vertical="center"/>
    </xf>
    <xf numFmtId="0" fontId="0" fillId="2" borderId="40" xfId="0" applyFont="1" applyFill="1" applyBorder="1" applyAlignment="1">
      <alignment vertical="center"/>
    </xf>
    <xf numFmtId="0" fontId="22" fillId="2" borderId="94" xfId="0" applyFont="1" applyFill="1" applyBorder="1" applyAlignment="1">
      <alignment horizontal="center" vertical="center"/>
    </xf>
    <xf numFmtId="10" fontId="22" fillId="43" borderId="94" xfId="7" applyFont="1" applyBorder="1">
      <alignment horizontal="right" vertical="center"/>
    </xf>
    <xf numFmtId="0" fontId="3" fillId="6" borderId="85" xfId="2" applyBorder="1">
      <alignment horizontal="center" vertical="center"/>
    </xf>
    <xf numFmtId="0" fontId="25" fillId="2" borderId="22" xfId="83" applyFont="1" applyFill="1" applyBorder="1" applyAlignment="1">
      <alignment horizontal="left" vertical="center" wrapText="1" indent="1"/>
    </xf>
    <xf numFmtId="0" fontId="25" fillId="2" borderId="0" xfId="83" applyFont="1" applyFill="1" applyBorder="1" applyAlignment="1">
      <alignment vertical="center" wrapText="1"/>
    </xf>
    <xf numFmtId="0" fontId="3" fillId="6" borderId="30" xfId="2" applyBorder="1">
      <alignment horizontal="center" vertical="center"/>
    </xf>
    <xf numFmtId="0" fontId="22" fillId="6" borderId="83" xfId="0" applyFont="1" applyFill="1" applyBorder="1">
      <alignment vertical="center"/>
    </xf>
    <xf numFmtId="0" fontId="3" fillId="6" borderId="89" xfId="2" applyFill="1" applyBorder="1">
      <alignment horizontal="center" vertical="center"/>
    </xf>
    <xf numFmtId="0" fontId="3" fillId="6" borderId="85" xfId="2" applyFill="1" applyBorder="1">
      <alignment horizontal="center" vertical="center"/>
    </xf>
    <xf numFmtId="0" fontId="22" fillId="13" borderId="26" xfId="3" applyFont="1" applyBorder="1">
      <alignment horizontal="center" vertical="center"/>
    </xf>
    <xf numFmtId="0" fontId="24" fillId="6" borderId="0" xfId="0" applyFont="1" applyBorder="1" applyAlignment="1">
      <alignment horizontal="center" wrapText="1"/>
    </xf>
    <xf numFmtId="0" fontId="0" fillId="6" borderId="39" xfId="0" applyFont="1" applyFill="1" applyBorder="1" applyAlignment="1">
      <alignment horizontal="center" vertical="center"/>
    </xf>
    <xf numFmtId="0" fontId="0" fillId="6" borderId="0" xfId="0" applyFont="1" applyFill="1" applyBorder="1" applyAlignment="1">
      <alignment horizontal="center" vertical="center"/>
    </xf>
    <xf numFmtId="0" fontId="0" fillId="6" borderId="49" xfId="0" applyFont="1" applyFill="1" applyBorder="1" applyAlignment="1">
      <alignment horizontal="center" vertical="center"/>
    </xf>
    <xf numFmtId="0" fontId="0" fillId="6" borderId="30" xfId="0" applyFont="1" applyFill="1" applyBorder="1" applyAlignment="1">
      <alignment horizontal="center" vertical="center"/>
    </xf>
    <xf numFmtId="0" fontId="0" fillId="2" borderId="6" xfId="0" applyFont="1" applyFill="1" applyBorder="1" applyAlignment="1">
      <alignment vertical="center"/>
    </xf>
    <xf numFmtId="0" fontId="0" fillId="6" borderId="83" xfId="0" applyFont="1" applyFill="1" applyBorder="1" applyAlignment="1">
      <alignment horizontal="center" vertical="center"/>
    </xf>
    <xf numFmtId="0" fontId="24" fillId="6" borderId="0" xfId="0" applyFont="1" applyFill="1" applyBorder="1" applyAlignment="1" applyProtection="1">
      <alignment horizontal="left" wrapText="1"/>
    </xf>
    <xf numFmtId="0" fontId="0" fillId="6" borderId="29" xfId="0" applyFont="1" applyBorder="1" applyAlignment="1">
      <alignment horizontal="left" vertical="center"/>
    </xf>
    <xf numFmtId="0" fontId="0" fillId="2" borderId="29" xfId="0" applyFont="1" applyFill="1" applyBorder="1" applyAlignment="1">
      <alignment horizontal="left" vertical="center" indent="1"/>
    </xf>
    <xf numFmtId="0" fontId="0" fillId="6" borderId="30" xfId="0" applyFont="1" applyBorder="1" applyAlignment="1">
      <alignment horizontal="left" vertical="center"/>
    </xf>
    <xf numFmtId="0" fontId="0" fillId="41" borderId="30" xfId="18" applyFont="1" applyBorder="1">
      <alignment horizontal="center" vertical="center" wrapText="1"/>
      <protection locked="0"/>
    </xf>
    <xf numFmtId="0" fontId="0" fillId="2" borderId="29" xfId="0" applyFont="1" applyFill="1" applyBorder="1" applyAlignment="1">
      <alignment horizontal="left" vertical="center" wrapText="1" indent="1"/>
    </xf>
    <xf numFmtId="0" fontId="0" fillId="2" borderId="0" xfId="0" applyFont="1" applyFill="1" applyBorder="1" applyAlignment="1">
      <alignment horizontal="left" vertical="center" wrapText="1"/>
    </xf>
    <xf numFmtId="0" fontId="0" fillId="6" borderId="29" xfId="0" applyFont="1" applyFill="1" applyBorder="1" applyAlignment="1">
      <alignment horizontal="center" vertical="center"/>
    </xf>
    <xf numFmtId="0" fontId="0" fillId="2" borderId="29" xfId="0" applyFont="1" applyFill="1" applyBorder="1" applyAlignment="1">
      <alignment horizontal="left" vertical="center"/>
    </xf>
    <xf numFmtId="0" fontId="22" fillId="2" borderId="6" xfId="0" applyFont="1" applyFill="1" applyBorder="1" applyAlignment="1" applyProtection="1">
      <alignment vertical="center"/>
    </xf>
    <xf numFmtId="0" fontId="22" fillId="6" borderId="0" xfId="0" applyFont="1" applyAlignment="1"/>
    <xf numFmtId="0" fontId="22" fillId="2" borderId="23" xfId="0" applyFont="1" applyFill="1" applyBorder="1" applyAlignment="1" applyProtection="1">
      <alignment horizontal="center" vertical="center"/>
    </xf>
    <xf numFmtId="0" fontId="22" fillId="2" borderId="36" xfId="0" applyFont="1" applyFill="1" applyBorder="1" applyAlignment="1" applyProtection="1">
      <alignment horizontal="left" vertical="center"/>
    </xf>
    <xf numFmtId="0" fontId="22" fillId="2" borderId="29" xfId="0" applyFont="1" applyFill="1" applyBorder="1" applyAlignment="1" applyProtection="1">
      <alignment horizontal="left" vertical="center"/>
    </xf>
    <xf numFmtId="0" fontId="22" fillId="6" borderId="47" xfId="0" applyFont="1" applyFill="1" applyBorder="1" applyAlignment="1" applyProtection="1">
      <alignment horizontal="center" vertical="center"/>
    </xf>
    <xf numFmtId="0" fontId="22" fillId="6" borderId="33" xfId="0" applyFont="1" applyFill="1" applyBorder="1" applyAlignment="1" applyProtection="1">
      <alignment horizontal="left" vertical="center"/>
    </xf>
    <xf numFmtId="0" fontId="24" fillId="6" borderId="83" xfId="0" applyFont="1" applyFill="1" applyBorder="1" applyProtection="1">
      <alignment vertical="center"/>
    </xf>
    <xf numFmtId="0" fontId="22" fillId="6" borderId="83" xfId="0" applyFont="1" applyFill="1" applyBorder="1" applyAlignment="1" applyProtection="1">
      <alignment horizontal="left" vertical="center"/>
    </xf>
    <xf numFmtId="3" fontId="0" fillId="13" borderId="30" xfId="3" applyNumberFormat="1" applyFont="1" applyBorder="1">
      <alignment horizontal="center" vertical="center"/>
    </xf>
    <xf numFmtId="0" fontId="0" fillId="2" borderId="49" xfId="0" applyFont="1" applyFill="1" applyBorder="1" applyAlignment="1">
      <alignment horizontal="left" vertical="center" wrapText="1" indent="1"/>
    </xf>
    <xf numFmtId="0" fontId="0" fillId="6" borderId="69" xfId="0" applyFont="1" applyBorder="1" applyAlignment="1">
      <alignment horizontal="left" vertical="center" wrapText="1"/>
    </xf>
    <xf numFmtId="0" fontId="0" fillId="2" borderId="49" xfId="0" applyFont="1" applyFill="1" applyBorder="1" applyAlignment="1">
      <alignment horizontal="left" vertical="center" indent="1"/>
    </xf>
    <xf numFmtId="0" fontId="0" fillId="6" borderId="39" xfId="0" applyFont="1" applyBorder="1" applyAlignment="1">
      <alignment horizontal="left" vertical="center"/>
    </xf>
    <xf numFmtId="0" fontId="0" fillId="41" borderId="96" xfId="18" applyFont="1" applyBorder="1">
      <alignment horizontal="center" vertical="center" wrapText="1"/>
      <protection locked="0"/>
    </xf>
    <xf numFmtId="0" fontId="0" fillId="41" borderId="97" xfId="18" applyFont="1" applyBorder="1">
      <alignment horizontal="center" vertical="center" wrapText="1"/>
      <protection locked="0"/>
    </xf>
    <xf numFmtId="0" fontId="20" fillId="6" borderId="98" xfId="0" applyFont="1" applyFill="1" applyBorder="1" applyAlignment="1"/>
    <xf numFmtId="0" fontId="20" fillId="2" borderId="78" xfId="0" applyFont="1" applyFill="1" applyBorder="1" applyAlignment="1"/>
    <xf numFmtId="0" fontId="0" fillId="2" borderId="77" xfId="0" applyFont="1" applyFill="1" applyBorder="1">
      <alignment vertical="center"/>
    </xf>
    <xf numFmtId="0" fontId="0" fillId="6" borderId="28" xfId="0" applyFont="1" applyFill="1" applyBorder="1" applyAlignment="1">
      <alignment horizontal="center" vertical="center"/>
    </xf>
    <xf numFmtId="0" fontId="0" fillId="6" borderId="28" xfId="0" applyFont="1" applyBorder="1" applyAlignment="1">
      <alignment horizontal="left" vertical="center"/>
    </xf>
    <xf numFmtId="0" fontId="24" fillId="6" borderId="6" xfId="0" applyFont="1" applyFill="1" applyBorder="1" applyAlignment="1" applyProtection="1">
      <alignment horizontal="left" vertical="center" wrapText="1"/>
    </xf>
    <xf numFmtId="0" fontId="0" fillId="2" borderId="28" xfId="0" applyFont="1" applyFill="1" applyBorder="1" applyAlignment="1">
      <alignment vertical="center" wrapText="1"/>
    </xf>
    <xf numFmtId="0" fontId="0" fillId="6" borderId="81" xfId="0" applyFont="1" applyFill="1" applyBorder="1">
      <alignment vertical="center"/>
    </xf>
    <xf numFmtId="0" fontId="0" fillId="2" borderId="83" xfId="0" applyFont="1" applyFill="1" applyBorder="1">
      <alignment vertical="center"/>
    </xf>
    <xf numFmtId="0" fontId="0" fillId="2" borderId="82" xfId="0" applyFont="1" applyFill="1" applyBorder="1">
      <alignment vertical="center"/>
    </xf>
    <xf numFmtId="0" fontId="22" fillId="6" borderId="83" xfId="0" applyFont="1" applyFill="1" applyBorder="1" applyProtection="1">
      <alignment vertical="center"/>
    </xf>
    <xf numFmtId="3" fontId="0" fillId="41" borderId="21" xfId="11" applyFont="1" applyBorder="1" applyProtection="1">
      <alignment horizontal="right" vertical="center"/>
      <protection locked="0"/>
    </xf>
    <xf numFmtId="0" fontId="20" fillId="6" borderId="87" xfId="4" applyFont="1" applyFill="1" applyBorder="1" applyAlignment="1"/>
    <xf numFmtId="0" fontId="20" fillId="6" borderId="99" xfId="4" applyFont="1" applyFill="1" applyBorder="1" applyAlignment="1"/>
    <xf numFmtId="0" fontId="23" fillId="6" borderId="100" xfId="0" applyFont="1" applyFill="1" applyBorder="1" applyAlignment="1" applyProtection="1"/>
    <xf numFmtId="0" fontId="22" fillId="6" borderId="100" xfId="0" applyFont="1" applyFill="1" applyBorder="1" applyAlignment="1" applyProtection="1">
      <alignment vertical="center"/>
    </xf>
    <xf numFmtId="0" fontId="24" fillId="6" borderId="94" xfId="0" applyFont="1" applyFill="1" applyBorder="1" applyAlignment="1" applyProtection="1">
      <alignment vertical="center"/>
    </xf>
    <xf numFmtId="1" fontId="22" fillId="4" borderId="96" xfId="37" applyFont="1" applyBorder="1" applyAlignment="1">
      <alignment horizontal="center" vertical="center"/>
    </xf>
    <xf numFmtId="1" fontId="0" fillId="4" borderId="96" xfId="37" applyFont="1" applyBorder="1" applyAlignment="1">
      <alignment horizontal="center" vertical="center"/>
    </xf>
    <xf numFmtId="1" fontId="22" fillId="15" borderId="97" xfId="48" applyFont="1" applyBorder="1" applyAlignment="1">
      <alignment horizontal="center" vertical="center"/>
    </xf>
    <xf numFmtId="0" fontId="22" fillId="6" borderId="83" xfId="0" applyFont="1" applyFill="1" applyBorder="1" applyAlignment="1" applyProtection="1">
      <alignment vertical="center"/>
    </xf>
    <xf numFmtId="0" fontId="22" fillId="6" borderId="82" xfId="0" applyFont="1" applyFill="1" applyBorder="1" applyAlignment="1" applyProtection="1">
      <alignment vertical="center"/>
    </xf>
    <xf numFmtId="0" fontId="23" fillId="6" borderId="101" xfId="0" applyFont="1" applyFill="1" applyBorder="1" applyAlignment="1" applyProtection="1">
      <alignment horizontal="left" vertical="center"/>
    </xf>
    <xf numFmtId="0" fontId="22" fillId="6" borderId="102" xfId="0" applyFont="1" applyFill="1" applyBorder="1" applyAlignment="1">
      <alignment vertical="center"/>
    </xf>
    <xf numFmtId="0" fontId="22" fillId="6" borderId="100" xfId="0" applyFont="1" applyFill="1" applyBorder="1" applyProtection="1">
      <alignment vertical="center"/>
    </xf>
    <xf numFmtId="0" fontId="22" fillId="6" borderId="88" xfId="0" applyFont="1" applyFill="1" applyBorder="1" applyAlignment="1" applyProtection="1">
      <alignment horizontal="left" vertical="center"/>
    </xf>
    <xf numFmtId="0" fontId="22" fillId="6" borderId="88" xfId="0" applyFont="1" applyFill="1" applyBorder="1" applyAlignment="1" applyProtection="1">
      <alignment vertical="center"/>
    </xf>
    <xf numFmtId="0" fontId="22" fillId="6" borderId="91" xfId="0" applyFont="1" applyFill="1" applyBorder="1" applyAlignment="1" applyProtection="1">
      <alignment vertical="center"/>
    </xf>
    <xf numFmtId="0" fontId="22" fillId="15" borderId="85" xfId="55" applyFont="1" applyBorder="1">
      <alignment horizontal="center" vertical="center" wrapText="1"/>
    </xf>
    <xf numFmtId="0" fontId="22" fillId="6" borderId="102" xfId="0" applyFont="1" applyFill="1" applyBorder="1" applyAlignment="1" applyProtection="1"/>
    <xf numFmtId="0" fontId="23" fillId="6" borderId="100" xfId="0" applyFont="1" applyFill="1" applyBorder="1" applyAlignment="1" applyProtection="1">
      <alignment horizontal="left" vertical="center"/>
    </xf>
    <xf numFmtId="0" fontId="22" fillId="6" borderId="87" xfId="0" applyFont="1" applyFill="1" applyBorder="1" applyProtection="1">
      <alignment vertical="center"/>
    </xf>
    <xf numFmtId="0" fontId="22" fillId="6" borderId="87" xfId="0" applyFont="1" applyFill="1" applyBorder="1" applyAlignment="1" applyProtection="1">
      <alignment vertical="center"/>
    </xf>
    <xf numFmtId="2" fontId="22" fillId="15" borderId="85" xfId="49" applyNumberFormat="1" applyFont="1" applyBorder="1">
      <alignment vertical="center"/>
    </xf>
    <xf numFmtId="0" fontId="22" fillId="13" borderId="85" xfId="3" applyFont="1" applyBorder="1">
      <alignment horizontal="center" vertical="center"/>
    </xf>
    <xf numFmtId="0" fontId="29" fillId="6" borderId="87" xfId="0" applyFont="1" applyFill="1" applyBorder="1" applyAlignment="1" applyProtection="1">
      <alignment horizontal="left" vertical="center" wrapText="1"/>
    </xf>
    <xf numFmtId="2" fontId="22" fillId="15" borderId="97" xfId="49" applyNumberFormat="1" applyFont="1" applyBorder="1">
      <alignment vertical="center"/>
    </xf>
    <xf numFmtId="0" fontId="22" fillId="6" borderId="96" xfId="5" applyFont="1" applyBorder="1">
      <alignment horizontal="center" wrapText="1"/>
    </xf>
    <xf numFmtId="0" fontId="22" fillId="6" borderId="97" xfId="5" applyFont="1" applyBorder="1">
      <alignment horizontal="center" wrapText="1"/>
    </xf>
    <xf numFmtId="2" fontId="22" fillId="15" borderId="96" xfId="49" applyNumberFormat="1" applyFont="1" applyBorder="1">
      <alignment vertical="center"/>
    </xf>
    <xf numFmtId="0" fontId="22" fillId="13" borderId="89" xfId="3" applyFont="1" applyBorder="1">
      <alignment horizontal="center" vertical="center"/>
    </xf>
    <xf numFmtId="0" fontId="24" fillId="6" borderId="87" xfId="0" applyFont="1" applyFill="1" applyBorder="1" applyAlignment="1" applyProtection="1">
      <alignment vertical="center"/>
    </xf>
    <xf numFmtId="0" fontId="22" fillId="6" borderId="96" xfId="0" applyFont="1" applyFill="1" applyBorder="1" applyAlignment="1" applyProtection="1">
      <alignment horizontal="center" vertical="center"/>
    </xf>
    <xf numFmtId="0" fontId="22" fillId="6" borderId="87" xfId="0" applyFont="1" applyFill="1" applyBorder="1" applyAlignment="1" applyProtection="1">
      <alignment horizontal="left" vertical="center"/>
    </xf>
    <xf numFmtId="0" fontId="22" fillId="6" borderId="89" xfId="0" applyFont="1" applyFill="1" applyBorder="1" applyAlignment="1" applyProtection="1">
      <alignment horizontal="center" vertical="center"/>
    </xf>
    <xf numFmtId="0" fontId="22" fillId="6" borderId="88" xfId="0" applyFont="1" applyFill="1" applyBorder="1" applyAlignment="1" applyProtection="1">
      <alignment horizontal="center" vertical="center"/>
    </xf>
    <xf numFmtId="0" fontId="24" fillId="6" borderId="92" xfId="0" applyFont="1" applyFill="1" applyBorder="1" applyAlignment="1" applyProtection="1">
      <alignment vertical="center"/>
    </xf>
    <xf numFmtId="0" fontId="22" fillId="6" borderId="100" xfId="0" applyFont="1" applyFill="1" applyBorder="1">
      <alignment vertical="center"/>
    </xf>
    <xf numFmtId="0" fontId="22" fillId="6" borderId="85" xfId="0" applyFont="1" applyFill="1" applyBorder="1" applyAlignment="1" applyProtection="1">
      <alignment horizontal="left" vertical="center"/>
    </xf>
    <xf numFmtId="0" fontId="22" fillId="2" borderId="88" xfId="0" applyFont="1" applyFill="1" applyBorder="1">
      <alignment vertical="center"/>
    </xf>
    <xf numFmtId="0" fontId="22" fillId="6" borderId="93" xfId="0" applyFont="1" applyFill="1" applyBorder="1" applyAlignment="1" applyProtection="1">
      <alignment horizontal="center" vertical="center"/>
    </xf>
    <xf numFmtId="0" fontId="22" fillId="6" borderId="84" xfId="0" applyFont="1" applyFill="1" applyBorder="1" applyProtection="1">
      <alignment vertical="center"/>
    </xf>
    <xf numFmtId="0" fontId="22" fillId="6" borderId="90" xfId="0" applyFont="1" applyFill="1" applyBorder="1" applyAlignment="1" applyProtection="1">
      <alignment horizontal="center" vertical="center"/>
    </xf>
    <xf numFmtId="0" fontId="24" fillId="6" borderId="92" xfId="0" applyFont="1" applyFill="1" applyBorder="1" applyProtection="1">
      <alignment vertical="center"/>
    </xf>
    <xf numFmtId="0" fontId="0" fillId="51" borderId="87" xfId="0" applyFont="1" applyFill="1" applyBorder="1">
      <alignment vertical="center"/>
    </xf>
    <xf numFmtId="0" fontId="20" fillId="51" borderId="87" xfId="0" applyFont="1" applyFill="1" applyBorder="1" applyAlignment="1"/>
    <xf numFmtId="0" fontId="0" fillId="51" borderId="87" xfId="0" applyFont="1" applyFill="1" applyBorder="1" applyAlignment="1">
      <alignment horizontal="center" vertical="center"/>
    </xf>
    <xf numFmtId="0" fontId="0" fillId="51" borderId="99" xfId="0" applyFont="1" applyFill="1" applyBorder="1">
      <alignment vertical="center"/>
    </xf>
    <xf numFmtId="0" fontId="24" fillId="51" borderId="87" xfId="0" applyFont="1" applyFill="1" applyBorder="1">
      <alignment vertical="center"/>
    </xf>
    <xf numFmtId="0" fontId="20" fillId="6" borderId="100" xfId="0" applyFont="1" applyFill="1" applyBorder="1" applyAlignment="1" applyProtection="1"/>
    <xf numFmtId="0" fontId="0" fillId="6" borderId="100" xfId="0" applyFont="1" applyFill="1" applyBorder="1" applyAlignment="1">
      <alignment vertical="center"/>
    </xf>
    <xf numFmtId="0" fontId="24" fillId="6" borderId="87" xfId="0" applyFont="1" applyFill="1" applyBorder="1" applyAlignment="1" applyProtection="1">
      <alignment horizontal="left" vertical="center"/>
    </xf>
    <xf numFmtId="0" fontId="0" fillId="6" borderId="87" xfId="0" applyFont="1" applyFill="1" applyBorder="1" applyAlignment="1" applyProtection="1">
      <alignment horizontal="left" vertical="center"/>
    </xf>
    <xf numFmtId="0" fontId="40" fillId="6" borderId="97" xfId="0" applyFont="1" applyFill="1" applyBorder="1" applyAlignment="1" applyProtection="1">
      <alignment horizontal="left" vertical="center"/>
    </xf>
    <xf numFmtId="3" fontId="42" fillId="6" borderId="95" xfId="30" applyFont="1" applyBorder="1">
      <alignment horizontal="right" vertical="center"/>
    </xf>
    <xf numFmtId="3" fontId="42" fillId="6" borderId="97" xfId="30" applyFont="1" applyBorder="1">
      <alignment horizontal="right" vertical="center"/>
    </xf>
    <xf numFmtId="0" fontId="30" fillId="6" borderId="101" xfId="0" applyFont="1" applyFill="1" applyBorder="1" applyAlignment="1" applyProtection="1">
      <alignment horizontal="left" vertical="center"/>
    </xf>
    <xf numFmtId="0" fontId="33" fillId="6" borderId="102" xfId="0" applyFont="1" applyFill="1" applyBorder="1" applyAlignment="1">
      <alignment vertical="center"/>
    </xf>
    <xf numFmtId="0" fontId="24" fillId="6" borderId="100" xfId="0" applyFont="1" applyFill="1" applyBorder="1" applyAlignment="1" applyProtection="1">
      <alignment horizontal="left" vertical="center"/>
    </xf>
    <xf numFmtId="0" fontId="24" fillId="6" borderId="97" xfId="0" applyFont="1" applyFill="1" applyBorder="1" applyAlignment="1" applyProtection="1">
      <alignment horizontal="center" vertical="center" wrapText="1"/>
    </xf>
    <xf numFmtId="0" fontId="22" fillId="43" borderId="87" xfId="9" applyFont="1" applyBorder="1" applyAlignment="1">
      <alignment vertical="center"/>
    </xf>
    <xf numFmtId="3" fontId="0" fillId="43" borderId="87" xfId="9" applyNumberFormat="1" applyFont="1" applyBorder="1" applyAlignment="1" applyProtection="1">
      <alignment vertical="center"/>
    </xf>
    <xf numFmtId="0" fontId="0" fillId="6" borderId="102" xfId="0" applyFont="1" applyFill="1" applyBorder="1" applyAlignment="1">
      <alignment vertical="center"/>
    </xf>
    <xf numFmtId="0" fontId="0" fillId="6" borderId="100" xfId="0" applyFont="1" applyBorder="1" applyAlignment="1" applyProtection="1">
      <alignment vertical="center"/>
    </xf>
    <xf numFmtId="0" fontId="0" fillId="6" borderId="100" xfId="0" applyFont="1" applyFill="1" applyBorder="1" applyAlignment="1" applyProtection="1">
      <alignment vertical="center"/>
    </xf>
    <xf numFmtId="0" fontId="0" fillId="43" borderId="87" xfId="9" applyFont="1" applyBorder="1" applyAlignment="1" applyProtection="1">
      <alignment vertical="center"/>
    </xf>
    <xf numFmtId="3" fontId="0" fillId="41" borderId="97" xfId="11" applyNumberFormat="1" applyFont="1" applyBorder="1" applyAlignment="1" applyProtection="1">
      <alignment horizontal="right" vertical="center"/>
      <protection locked="0"/>
    </xf>
    <xf numFmtId="3" fontId="0" fillId="41" borderId="103" xfId="11" applyNumberFormat="1" applyFont="1" applyBorder="1" applyAlignment="1" applyProtection="1">
      <alignment horizontal="right" vertical="center"/>
      <protection locked="0"/>
    </xf>
    <xf numFmtId="0" fontId="0" fillId="2" borderId="100" xfId="0" applyFont="1" applyFill="1" applyBorder="1" applyAlignment="1" applyProtection="1">
      <alignment vertical="center"/>
    </xf>
    <xf numFmtId="0" fontId="24" fillId="6" borderId="87" xfId="0" applyFont="1" applyFill="1" applyBorder="1" applyAlignment="1" applyProtection="1">
      <alignment horizontal="center" vertical="center"/>
    </xf>
    <xf numFmtId="3" fontId="22" fillId="41" borderId="85" xfId="11" applyFont="1" applyBorder="1">
      <alignment horizontal="right" vertical="center"/>
      <protection locked="0"/>
    </xf>
    <xf numFmtId="0" fontId="0" fillId="6" borderId="82" xfId="0" applyFont="1" applyFill="1" applyBorder="1">
      <alignment vertical="center"/>
    </xf>
    <xf numFmtId="0" fontId="24" fillId="6" borderId="0" xfId="0" applyFont="1" applyFill="1" applyBorder="1" applyAlignment="1" applyProtection="1">
      <alignment horizontal="center" vertical="center" wrapText="1"/>
    </xf>
    <xf numFmtId="0" fontId="0" fillId="6" borderId="26" xfId="0" applyFont="1" applyFill="1" applyBorder="1" applyAlignment="1">
      <alignment horizontal="left" vertical="center" indent="1"/>
    </xf>
    <xf numFmtId="0" fontId="0" fillId="6" borderId="26" xfId="0" applyFont="1" applyFill="1" applyBorder="1" applyAlignment="1">
      <alignment horizontal="left" vertical="center" indent="2"/>
    </xf>
    <xf numFmtId="0" fontId="42" fillId="6" borderId="29" xfId="0" applyFont="1" applyBorder="1" applyAlignment="1">
      <alignment horizontal="left" vertical="center" wrapText="1"/>
    </xf>
    <xf numFmtId="3" fontId="22" fillId="43" borderId="89" xfId="6" applyFont="1" applyBorder="1">
      <alignment horizontal="right" vertical="center"/>
    </xf>
    <xf numFmtId="3" fontId="22" fillId="43" borderId="85" xfId="6" applyFont="1" applyBorder="1" applyAlignment="1">
      <alignment horizontal="right" vertical="center"/>
    </xf>
    <xf numFmtId="0" fontId="0" fillId="6" borderId="91" xfId="0" applyFont="1" applyFill="1" applyBorder="1" applyAlignment="1">
      <alignment vertical="center"/>
    </xf>
    <xf numFmtId="0" fontId="22" fillId="6" borderId="80" xfId="0" applyFont="1" applyFill="1" applyBorder="1" applyAlignment="1" applyProtection="1">
      <alignment vertical="center"/>
    </xf>
    <xf numFmtId="0" fontId="22" fillId="6" borderId="92" xfId="0" applyFont="1" applyFill="1" applyBorder="1" applyAlignment="1" applyProtection="1">
      <alignment vertical="center"/>
    </xf>
    <xf numFmtId="0" fontId="22" fillId="6" borderId="84" xfId="0" applyFont="1" applyFill="1" applyBorder="1" applyAlignment="1" applyProtection="1">
      <alignment vertical="center"/>
    </xf>
    <xf numFmtId="0" fontId="22" fillId="6" borderId="100" xfId="0" applyFont="1" applyFill="1" applyBorder="1" applyAlignment="1" applyProtection="1">
      <alignment horizontal="left" vertical="center"/>
    </xf>
    <xf numFmtId="0" fontId="40" fillId="6" borderId="30" xfId="0" applyFont="1" applyBorder="1" applyAlignment="1">
      <alignment horizontal="left" vertical="center" wrapText="1"/>
    </xf>
    <xf numFmtId="0" fontId="24" fillId="6" borderId="87" xfId="0" applyFont="1" applyFill="1" applyBorder="1">
      <alignment vertical="center"/>
    </xf>
    <xf numFmtId="0" fontId="42" fillId="6" borderId="83" xfId="0" applyFont="1" applyBorder="1" applyAlignment="1">
      <alignment horizontal="left" vertical="center" wrapText="1" indent="1"/>
    </xf>
    <xf numFmtId="0" fontId="24" fillId="2" borderId="97" xfId="0" applyFont="1" applyFill="1" applyBorder="1" applyAlignment="1" applyProtection="1">
      <alignment horizontal="center" wrapText="1"/>
    </xf>
    <xf numFmtId="0" fontId="24" fillId="6" borderId="94" xfId="0" applyFont="1" applyFill="1" applyBorder="1" applyAlignment="1">
      <alignment horizontal="center" wrapText="1"/>
    </xf>
    <xf numFmtId="0" fontId="24" fillId="6" borderId="96" xfId="0" applyFont="1" applyFill="1" applyBorder="1" applyAlignment="1">
      <alignment horizontal="center" wrapText="1"/>
    </xf>
    <xf numFmtId="0" fontId="24" fillId="2" borderId="96" xfId="0" applyFont="1" applyFill="1" applyBorder="1" applyAlignment="1" applyProtection="1">
      <alignment horizontal="center" wrapText="1"/>
    </xf>
    <xf numFmtId="0" fontId="42" fillId="6" borderId="91" xfId="0" applyFont="1" applyBorder="1" applyAlignment="1">
      <alignment horizontal="center" vertical="center" wrapText="1"/>
    </xf>
    <xf numFmtId="0" fontId="42" fillId="6" borderId="89" xfId="0" applyFont="1" applyBorder="1" applyAlignment="1">
      <alignment horizontal="left" vertical="center" wrapText="1" indent="1"/>
    </xf>
    <xf numFmtId="0" fontId="42" fillId="6" borderId="38" xfId="0" applyFont="1" applyBorder="1" applyAlignment="1">
      <alignment horizontal="center" vertical="center" wrapText="1"/>
    </xf>
    <xf numFmtId="0" fontId="42" fillId="6" borderId="23" xfId="0" applyFont="1" applyBorder="1" applyAlignment="1">
      <alignment horizontal="left" vertical="center" wrapText="1" indent="1"/>
    </xf>
    <xf numFmtId="0" fontId="42" fillId="6" borderId="84" xfId="0" applyFont="1" applyBorder="1" applyAlignment="1">
      <alignment horizontal="center" vertical="center" wrapText="1"/>
    </xf>
    <xf numFmtId="0" fontId="42" fillId="6" borderId="90" xfId="0" applyFont="1" applyBorder="1" applyAlignment="1">
      <alignment horizontal="left" vertical="center" wrapText="1" indent="1"/>
    </xf>
    <xf numFmtId="3" fontId="42" fillId="41" borderId="33" xfId="11" applyFont="1" applyBorder="1">
      <alignment horizontal="right" vertical="center"/>
      <protection locked="0"/>
    </xf>
    <xf numFmtId="0" fontId="30" fillId="6" borderId="100" xfId="114" applyFont="1" applyFill="1" applyBorder="1" applyAlignment="1">
      <alignment vertical="center"/>
    </xf>
    <xf numFmtId="0" fontId="24" fillId="2" borderId="89" xfId="0" applyFont="1" applyFill="1" applyBorder="1" applyAlignment="1" applyProtection="1">
      <alignment horizontal="left" vertical="center"/>
    </xf>
    <xf numFmtId="0" fontId="22" fillId="2" borderId="21" xfId="0" applyFont="1" applyFill="1" applyBorder="1" applyAlignment="1" applyProtection="1">
      <alignment horizontal="left" vertical="center" indent="1"/>
    </xf>
    <xf numFmtId="0" fontId="22" fillId="6" borderId="100" xfId="0" applyFont="1" applyFill="1" applyBorder="1" applyAlignment="1">
      <alignment vertical="center"/>
    </xf>
    <xf numFmtId="0" fontId="42" fillId="6" borderId="26" xfId="0" applyFont="1" applyBorder="1" applyAlignment="1">
      <alignment horizontal="center" vertical="center" wrapText="1"/>
    </xf>
    <xf numFmtId="0" fontId="22" fillId="2" borderId="85" xfId="0" applyFont="1" applyFill="1" applyBorder="1" applyAlignment="1" applyProtection="1">
      <alignment vertical="center"/>
    </xf>
    <xf numFmtId="0" fontId="22" fillId="2" borderId="36" xfId="0" applyFont="1" applyFill="1" applyBorder="1" applyAlignment="1" applyProtection="1">
      <alignment vertical="center"/>
    </xf>
    <xf numFmtId="3" fontId="22" fillId="41" borderId="89" xfId="11" applyFont="1" applyBorder="1">
      <alignment horizontal="right" vertical="center"/>
      <protection locked="0"/>
    </xf>
    <xf numFmtId="0" fontId="42" fillId="6" borderId="53" xfId="0" applyFont="1" applyBorder="1" applyAlignment="1">
      <alignment horizontal="center" vertical="center" wrapText="1"/>
    </xf>
    <xf numFmtId="3" fontId="22" fillId="6" borderId="40" xfId="30" applyFont="1" applyBorder="1">
      <alignment horizontal="right" vertical="center"/>
    </xf>
    <xf numFmtId="0" fontId="22" fillId="2" borderId="33" xfId="0" applyFont="1" applyFill="1" applyBorder="1" applyAlignment="1" applyProtection="1">
      <alignment vertical="center" wrapText="1"/>
    </xf>
    <xf numFmtId="3" fontId="22" fillId="43" borderId="85" xfId="6" applyFont="1" applyBorder="1" applyProtection="1">
      <alignment horizontal="right" vertical="center"/>
    </xf>
    <xf numFmtId="0" fontId="42" fillId="6" borderId="0" xfId="0" applyFont="1" applyBorder="1">
      <alignment vertical="center"/>
    </xf>
    <xf numFmtId="0" fontId="29" fillId="6" borderId="0" xfId="0" applyFont="1" applyFill="1" applyBorder="1" applyAlignment="1" applyProtection="1">
      <alignment horizontal="left" vertical="top" wrapText="1"/>
    </xf>
    <xf numFmtId="0" fontId="42" fillId="6" borderId="0" xfId="0" applyFont="1" applyFill="1" applyBorder="1">
      <alignment vertical="center"/>
    </xf>
    <xf numFmtId="0" fontId="42" fillId="6" borderId="0" xfId="0" applyFont="1">
      <alignment vertical="center"/>
    </xf>
    <xf numFmtId="0" fontId="42" fillId="6" borderId="0" xfId="0" applyFont="1" applyFill="1" applyBorder="1" applyAlignment="1">
      <alignment vertical="center"/>
    </xf>
    <xf numFmtId="3" fontId="22" fillId="13" borderId="89" xfId="3" applyNumberFormat="1" applyFont="1" applyBorder="1">
      <alignment horizontal="center" vertical="center"/>
    </xf>
    <xf numFmtId="0" fontId="0" fillId="6" borderId="29" xfId="0" applyFont="1" applyFill="1" applyBorder="1" applyAlignment="1">
      <alignment horizontal="left" vertical="center"/>
    </xf>
    <xf numFmtId="3" fontId="22" fillId="41" borderId="95" xfId="11" applyFont="1" applyBorder="1">
      <alignment horizontal="right" vertical="center"/>
      <protection locked="0"/>
    </xf>
    <xf numFmtId="0" fontId="0" fillId="6" borderId="87" xfId="0" applyFont="1" applyFill="1" applyBorder="1">
      <alignment vertical="center"/>
    </xf>
    <xf numFmtId="0" fontId="30" fillId="6" borderId="101" xfId="116" applyFont="1" applyFill="1" applyBorder="1" applyAlignment="1" applyProtection="1">
      <alignment horizontal="left" vertical="center"/>
    </xf>
    <xf numFmtId="0" fontId="0" fillId="6" borderId="102" xfId="0" applyFont="1" applyFill="1" applyBorder="1" applyAlignment="1"/>
    <xf numFmtId="0" fontId="56" fillId="6" borderId="0" xfId="0" applyFont="1" applyFill="1" applyBorder="1" applyAlignment="1">
      <alignment horizontal="center"/>
    </xf>
    <xf numFmtId="0" fontId="0" fillId="6" borderId="100" xfId="0" applyFont="1" applyFill="1" applyBorder="1" applyProtection="1">
      <alignment vertical="center"/>
    </xf>
    <xf numFmtId="0" fontId="0" fillId="6" borderId="94" xfId="0" applyFont="1" applyFill="1" applyBorder="1" applyAlignment="1">
      <alignment vertical="center"/>
    </xf>
    <xf numFmtId="0" fontId="56" fillId="6" borderId="0" xfId="0" applyFont="1" applyFill="1" applyBorder="1" applyAlignment="1">
      <alignment horizontal="center" vertical="center"/>
    </xf>
    <xf numFmtId="0" fontId="56" fillId="6" borderId="0" xfId="0" applyFont="1" applyBorder="1" applyAlignment="1">
      <alignment horizontal="center" vertical="center"/>
    </xf>
    <xf numFmtId="0" fontId="0" fillId="6" borderId="39" xfId="0" applyFill="1" applyBorder="1">
      <alignment vertical="center"/>
    </xf>
    <xf numFmtId="0" fontId="0" fillId="6" borderId="105" xfId="0" applyFont="1" applyFill="1" applyBorder="1">
      <alignment vertical="center"/>
    </xf>
    <xf numFmtId="0" fontId="0" fillId="6" borderId="105" xfId="0" applyFont="1" applyFill="1" applyBorder="1" applyProtection="1">
      <alignment vertical="center"/>
    </xf>
    <xf numFmtId="0" fontId="22" fillId="6" borderId="87" xfId="0" applyFont="1" applyBorder="1">
      <alignment vertical="center"/>
    </xf>
    <xf numFmtId="0" fontId="0" fillId="6" borderId="87" xfId="0" applyFont="1" applyFill="1" applyBorder="1" applyProtection="1">
      <alignment vertical="center"/>
    </xf>
    <xf numFmtId="0" fontId="24" fillId="6" borderId="94" xfId="0" applyFont="1" applyFill="1" applyBorder="1">
      <alignment vertical="center"/>
    </xf>
    <xf numFmtId="3" fontId="0" fillId="41" borderId="21" xfId="11" applyFont="1" applyBorder="1" applyAlignment="1" applyProtection="1">
      <alignment horizontal="right" vertical="center"/>
      <protection locked="0"/>
    </xf>
    <xf numFmtId="3" fontId="0" fillId="6" borderId="21" xfId="1" applyFont="1" applyFill="1" applyBorder="1" applyAlignment="1" applyProtection="1">
      <alignment horizontal="center" vertical="center"/>
    </xf>
    <xf numFmtId="0" fontId="0" fillId="6" borderId="94" xfId="0" applyFont="1" applyFill="1" applyBorder="1">
      <alignment vertical="center"/>
    </xf>
    <xf numFmtId="0" fontId="38" fillId="6" borderId="29" xfId="0" applyFont="1" applyFill="1" applyBorder="1">
      <alignment vertical="center"/>
    </xf>
    <xf numFmtId="0" fontId="0" fillId="6" borderId="88" xfId="0" applyFont="1" applyFill="1" applyBorder="1">
      <alignment vertical="center"/>
    </xf>
    <xf numFmtId="0" fontId="0" fillId="6" borderId="88" xfId="0" applyFont="1" applyFill="1" applyBorder="1" applyProtection="1">
      <alignment vertical="center"/>
    </xf>
    <xf numFmtId="0" fontId="0" fillId="6" borderId="100" xfId="0" applyFill="1" applyBorder="1">
      <alignment vertical="center"/>
    </xf>
    <xf numFmtId="0" fontId="24" fillId="6" borderId="96" xfId="0" applyFont="1" applyBorder="1">
      <alignment vertical="center"/>
    </xf>
    <xf numFmtId="0" fontId="22" fillId="6" borderId="82" xfId="0" applyFont="1" applyFill="1" applyBorder="1">
      <alignment vertical="center"/>
    </xf>
    <xf numFmtId="0" fontId="0" fillId="6" borderId="0" xfId="0" applyFill="1">
      <alignment vertical="center"/>
    </xf>
    <xf numFmtId="0" fontId="58" fillId="6" borderId="106" xfId="0" applyFont="1" applyFill="1" applyBorder="1">
      <alignment vertical="center"/>
    </xf>
    <xf numFmtId="0" fontId="0" fillId="6" borderId="107" xfId="0" applyFill="1" applyBorder="1">
      <alignment vertical="center"/>
    </xf>
    <xf numFmtId="0" fontId="0" fillId="6" borderId="0" xfId="0" applyFill="1" applyBorder="1">
      <alignment vertical="center"/>
    </xf>
    <xf numFmtId="0" fontId="54" fillId="6" borderId="109" xfId="0" applyFont="1" applyFill="1" applyBorder="1" applyAlignment="1">
      <alignment vertical="center"/>
    </xf>
    <xf numFmtId="0" fontId="0" fillId="6" borderId="0" xfId="0">
      <alignment vertical="center"/>
    </xf>
    <xf numFmtId="0" fontId="30" fillId="6" borderId="100" xfId="0" applyFont="1" applyFill="1" applyBorder="1" applyAlignment="1" applyProtection="1">
      <alignment horizontal="left" vertical="center"/>
    </xf>
    <xf numFmtId="0" fontId="30" fillId="6" borderId="0" xfId="0" applyFont="1" applyFill="1" applyBorder="1" applyAlignment="1" applyProtection="1">
      <alignment horizontal="left" vertical="center"/>
    </xf>
    <xf numFmtId="3" fontId="42" fillId="41" borderId="21" xfId="11" applyFont="1" applyBorder="1">
      <alignment horizontal="right" vertical="center"/>
      <protection locked="0"/>
    </xf>
    <xf numFmtId="0" fontId="42" fillId="49" borderId="21" xfId="3" applyFont="1" applyFill="1" applyBorder="1">
      <alignment horizontal="center" vertical="center"/>
    </xf>
    <xf numFmtId="3" fontId="42" fillId="41" borderId="40" xfId="11" applyFont="1" applyBorder="1">
      <alignment horizontal="right" vertical="center"/>
      <protection locked="0"/>
    </xf>
    <xf numFmtId="0" fontId="42" fillId="49" borderId="26" xfId="3" applyFont="1" applyFill="1" applyBorder="1">
      <alignment horizontal="center" vertical="center"/>
    </xf>
    <xf numFmtId="3" fontId="42" fillId="41" borderId="23" xfId="11" applyFont="1" applyBorder="1">
      <alignment horizontal="right" vertical="center"/>
      <protection locked="0"/>
    </xf>
    <xf numFmtId="3" fontId="42" fillId="6" borderId="23" xfId="30" applyFont="1" applyBorder="1">
      <alignment horizontal="right" vertical="center"/>
    </xf>
    <xf numFmtId="0" fontId="22" fillId="6" borderId="29" xfId="0" applyFont="1" applyFill="1" applyBorder="1" applyAlignment="1" applyProtection="1">
      <alignment horizontal="left" vertical="center"/>
    </xf>
    <xf numFmtId="3" fontId="22" fillId="6" borderId="89" xfId="30" applyFont="1" applyBorder="1">
      <alignment horizontal="right" vertical="center"/>
    </xf>
    <xf numFmtId="3" fontId="22" fillId="6" borderId="85" xfId="30" applyFont="1" applyBorder="1">
      <alignment horizontal="right" vertical="center"/>
    </xf>
    <xf numFmtId="3" fontId="50" fillId="50" borderId="36" xfId="20" applyFont="1" applyFill="1" applyBorder="1">
      <alignment horizontal="right" vertical="center"/>
      <protection locked="0"/>
    </xf>
    <xf numFmtId="0" fontId="42" fillId="49" borderId="33" xfId="3" applyFont="1" applyFill="1" applyBorder="1">
      <alignment horizontal="center" vertical="center"/>
    </xf>
    <xf numFmtId="0" fontId="22" fillId="6" borderId="0" xfId="0" applyFont="1" applyFill="1" applyBorder="1" applyAlignment="1">
      <alignment vertical="center"/>
    </xf>
    <xf numFmtId="0" fontId="22" fillId="6" borderId="26" xfId="0" applyFont="1" applyBorder="1" applyAlignment="1">
      <alignment vertical="center"/>
    </xf>
    <xf numFmtId="3" fontId="22" fillId="41" borderId="23" xfId="11" applyFont="1" applyBorder="1" applyAlignment="1">
      <alignment horizontal="right" vertical="center" wrapText="1"/>
      <protection locked="0"/>
    </xf>
    <xf numFmtId="0" fontId="22" fillId="6" borderId="27" xfId="0" applyFont="1" applyBorder="1" applyAlignment="1">
      <alignment vertical="center"/>
    </xf>
    <xf numFmtId="0" fontId="0" fillId="6" borderId="91" xfId="0" applyFont="1" applyFill="1" applyBorder="1" applyAlignment="1" applyProtection="1">
      <alignment horizontal="left" vertical="center"/>
    </xf>
    <xf numFmtId="0" fontId="0" fillId="6" borderId="38" xfId="0" applyFont="1" applyFill="1" applyBorder="1" applyAlignment="1" applyProtection="1">
      <alignment horizontal="left" vertical="center"/>
    </xf>
    <xf numFmtId="0" fontId="0" fillId="6" borderId="26" xfId="0" applyFont="1" applyFill="1" applyBorder="1" applyAlignment="1" applyProtection="1">
      <alignment horizontal="left" vertical="center" indent="1"/>
    </xf>
    <xf numFmtId="0" fontId="0" fillId="6" borderId="41" xfId="0" applyFont="1" applyFill="1" applyBorder="1" applyAlignment="1" applyProtection="1">
      <alignment horizontal="left" vertical="center" indent="1"/>
    </xf>
    <xf numFmtId="0" fontId="0" fillId="6" borderId="27" xfId="0" applyFont="1" applyFill="1" applyBorder="1" applyAlignment="1" applyProtection="1">
      <alignment horizontal="left" vertical="center" indent="1"/>
    </xf>
    <xf numFmtId="0" fontId="22" fillId="13" borderId="36" xfId="3" applyFont="1" applyBorder="1">
      <alignment horizontal="center" vertical="center"/>
    </xf>
    <xf numFmtId="0" fontId="60" fillId="6" borderId="111" xfId="0" applyFont="1" applyFill="1" applyBorder="1" applyAlignment="1" applyProtection="1">
      <alignment horizontal="left" vertical="center"/>
    </xf>
    <xf numFmtId="0" fontId="40" fillId="6" borderId="112" xfId="0" applyFont="1" applyFill="1" applyBorder="1">
      <alignment vertical="center"/>
    </xf>
    <xf numFmtId="0" fontId="42" fillId="6" borderId="112" xfId="0" applyFont="1" applyFill="1" applyBorder="1">
      <alignment vertical="center"/>
    </xf>
    <xf numFmtId="0" fontId="24" fillId="6" borderId="87" xfId="0" applyFont="1" applyFill="1" applyBorder="1" applyAlignment="1">
      <alignment horizontal="center" vertical="center" wrapText="1"/>
    </xf>
    <xf numFmtId="0" fontId="0" fillId="6" borderId="26" xfId="0" applyFont="1" applyFill="1" applyBorder="1" applyAlignment="1">
      <alignment horizontal="left" vertical="center"/>
    </xf>
    <xf numFmtId="0" fontId="22" fillId="6" borderId="26" xfId="0" applyFont="1" applyFill="1" applyBorder="1" applyAlignment="1">
      <alignment horizontal="left" vertical="center" wrapText="1"/>
    </xf>
    <xf numFmtId="0" fontId="22" fillId="6" borderId="29" xfId="0" applyFont="1" applyFill="1" applyBorder="1" applyAlignment="1">
      <alignment horizontal="left" vertical="center" indent="1"/>
    </xf>
    <xf numFmtId="0" fontId="22" fillId="6" borderId="26" xfId="0" applyFont="1" applyFill="1" applyBorder="1" applyAlignment="1">
      <alignment horizontal="left" vertical="center" indent="1"/>
    </xf>
    <xf numFmtId="0" fontId="22" fillId="6" borderId="27" xfId="0" applyFont="1" applyFill="1" applyBorder="1" applyAlignment="1">
      <alignment horizontal="left" vertical="center" indent="1"/>
    </xf>
    <xf numFmtId="0" fontId="0" fillId="6" borderId="29" xfId="0" applyFont="1" applyFill="1" applyBorder="1" applyAlignment="1">
      <alignment horizontal="left" vertical="center" indent="1"/>
    </xf>
    <xf numFmtId="0" fontId="22" fillId="6" borderId="88" xfId="0" applyFont="1" applyFill="1" applyBorder="1" applyAlignment="1">
      <alignment horizontal="left" vertical="center"/>
    </xf>
    <xf numFmtId="0" fontId="22" fillId="6" borderId="91" xfId="0" applyFont="1" applyFill="1" applyBorder="1" applyAlignment="1">
      <alignment horizontal="left" vertical="center"/>
    </xf>
    <xf numFmtId="0" fontId="30" fillId="6" borderId="0" xfId="0" applyFont="1" applyFill="1" applyBorder="1" applyAlignment="1" applyProtection="1">
      <alignment vertical="center"/>
    </xf>
    <xf numFmtId="0" fontId="40" fillId="6" borderId="0" xfId="0" applyFont="1" applyFill="1" applyAlignment="1">
      <alignment vertical="center"/>
    </xf>
    <xf numFmtId="0" fontId="42" fillId="6" borderId="0" xfId="0" applyFont="1" applyFill="1">
      <alignment vertical="center"/>
    </xf>
    <xf numFmtId="0" fontId="42" fillId="6" borderId="0" xfId="0" applyFont="1" applyFill="1" applyAlignment="1">
      <alignment horizontal="center" vertical="center"/>
    </xf>
    <xf numFmtId="0" fontId="42" fillId="6" borderId="6" xfId="0" applyFont="1" applyFill="1" applyBorder="1" applyAlignment="1">
      <alignment horizontal="center" vertical="center"/>
    </xf>
    <xf numFmtId="0" fontId="42" fillId="6" borderId="100" xfId="0" applyFont="1" applyBorder="1">
      <alignment vertical="center"/>
    </xf>
    <xf numFmtId="0" fontId="42" fillId="6" borderId="6" xfId="0" applyFont="1" applyBorder="1">
      <alignment vertical="center"/>
    </xf>
    <xf numFmtId="0" fontId="42" fillId="6" borderId="114" xfId="0" applyFont="1" applyFill="1" applyBorder="1">
      <alignment vertical="center"/>
    </xf>
    <xf numFmtId="3" fontId="29" fillId="41" borderId="116" xfId="11" applyFont="1" applyBorder="1">
      <alignment horizontal="right" vertical="center"/>
      <protection locked="0"/>
    </xf>
    <xf numFmtId="3" fontId="29" fillId="41" borderId="117" xfId="11" applyFont="1" applyBorder="1">
      <alignment horizontal="right" vertical="center"/>
      <protection locked="0"/>
    </xf>
    <xf numFmtId="3" fontId="42" fillId="41" borderId="118" xfId="11" applyFont="1" applyBorder="1">
      <alignment horizontal="right" vertical="center"/>
      <protection locked="0"/>
    </xf>
    <xf numFmtId="3" fontId="42" fillId="41" borderId="119" xfId="11" applyFont="1" applyBorder="1">
      <alignment horizontal="right" vertical="center"/>
      <protection locked="0"/>
    </xf>
    <xf numFmtId="3" fontId="42" fillId="41" borderId="120" xfId="11" applyFont="1" applyBorder="1">
      <alignment horizontal="right" vertical="center"/>
      <protection locked="0"/>
    </xf>
    <xf numFmtId="0" fontId="22" fillId="13" borderId="57" xfId="3" applyFont="1" applyBorder="1">
      <alignment horizontal="center" vertical="center"/>
    </xf>
    <xf numFmtId="0" fontId="22" fillId="13" borderId="57" xfId="3" applyFont="1" applyBorder="1" applyProtection="1">
      <alignment horizontal="center" vertical="center"/>
    </xf>
    <xf numFmtId="0" fontId="42" fillId="6" borderId="29" xfId="0" applyFont="1" applyBorder="1">
      <alignment vertical="center"/>
    </xf>
    <xf numFmtId="0" fontId="42" fillId="6" borderId="30" xfId="0" applyFont="1" applyBorder="1">
      <alignment vertical="center"/>
    </xf>
    <xf numFmtId="3" fontId="29" fillId="41" borderId="121" xfId="11" applyFont="1" applyBorder="1">
      <alignment horizontal="right" vertical="center"/>
      <protection locked="0"/>
    </xf>
    <xf numFmtId="3" fontId="29" fillId="41" borderId="122" xfId="11" applyFont="1" applyBorder="1">
      <alignment horizontal="right" vertical="center"/>
      <protection locked="0"/>
    </xf>
    <xf numFmtId="3" fontId="42" fillId="41" borderId="123" xfId="11" applyFont="1" applyBorder="1">
      <alignment horizontal="right" vertical="center"/>
      <protection locked="0"/>
    </xf>
    <xf numFmtId="3" fontId="42" fillId="41" borderId="124" xfId="11" applyFont="1" applyBorder="1">
      <alignment horizontal="right" vertical="center"/>
      <protection locked="0"/>
    </xf>
    <xf numFmtId="3" fontId="42" fillId="41" borderId="125" xfId="11" applyFont="1" applyBorder="1">
      <alignment horizontal="right" vertical="center"/>
      <protection locked="0"/>
    </xf>
    <xf numFmtId="3" fontId="29" fillId="41" borderId="126" xfId="11" applyFont="1" applyBorder="1">
      <alignment horizontal="right" vertical="center"/>
      <protection locked="0"/>
    </xf>
    <xf numFmtId="3" fontId="42" fillId="41" borderId="127" xfId="11" applyFont="1" applyBorder="1">
      <alignment horizontal="right" vertical="center"/>
      <protection locked="0"/>
    </xf>
    <xf numFmtId="3" fontId="42" fillId="41" borderId="128" xfId="11" applyFont="1" applyBorder="1">
      <alignment horizontal="right" vertical="center"/>
      <protection locked="0"/>
    </xf>
    <xf numFmtId="3" fontId="42" fillId="41" borderId="129" xfId="11" applyFont="1" applyBorder="1">
      <alignment horizontal="right" vertical="center"/>
      <protection locked="0"/>
    </xf>
    <xf numFmtId="3" fontId="29" fillId="41" borderId="130" xfId="11" applyFont="1" applyBorder="1">
      <alignment horizontal="right" vertical="center"/>
      <protection locked="0"/>
    </xf>
    <xf numFmtId="0" fontId="42" fillId="6" borderId="29" xfId="0" applyFont="1" applyFill="1" applyBorder="1" applyAlignment="1">
      <alignment vertical="top"/>
    </xf>
    <xf numFmtId="0" fontId="42" fillId="6" borderId="30" xfId="0" applyFont="1" applyFill="1" applyBorder="1" applyAlignment="1">
      <alignment vertical="top"/>
    </xf>
    <xf numFmtId="0" fontId="30" fillId="6" borderId="100" xfId="116" applyFill="1" applyBorder="1" applyAlignment="1" applyProtection="1">
      <alignment horizontal="left" vertical="center"/>
    </xf>
    <xf numFmtId="0" fontId="22" fillId="6" borderId="0" xfId="0" applyFont="1" applyFill="1" applyBorder="1" applyAlignment="1" applyProtection="1">
      <alignment horizontal="left" vertical="top"/>
    </xf>
    <xf numFmtId="0" fontId="22" fillId="6" borderId="0" xfId="0" applyFont="1" applyFill="1" applyBorder="1" applyAlignment="1" applyProtection="1">
      <alignment vertical="top"/>
    </xf>
    <xf numFmtId="0" fontId="22" fillId="6" borderId="0" xfId="0" applyFont="1" applyFill="1" applyBorder="1" applyAlignment="1">
      <alignment vertical="top"/>
    </xf>
    <xf numFmtId="0" fontId="22" fillId="6" borderId="6" xfId="0" applyFont="1" applyFill="1" applyBorder="1" applyAlignment="1">
      <alignment vertical="top"/>
    </xf>
    <xf numFmtId="0" fontId="22" fillId="41" borderId="85" xfId="18" applyFont="1" applyBorder="1" applyAlignment="1" applyProtection="1">
      <alignment horizontal="center" vertical="center" wrapText="1"/>
      <protection locked="0"/>
    </xf>
    <xf numFmtId="3" fontId="22" fillId="43" borderId="76" xfId="6" applyFont="1" applyBorder="1">
      <alignment horizontal="right" vertical="center"/>
    </xf>
    <xf numFmtId="3" fontId="22" fillId="43" borderId="96" xfId="6" applyFont="1" applyBorder="1">
      <alignment horizontal="right" vertical="center"/>
    </xf>
    <xf numFmtId="3" fontId="22" fillId="43" borderId="62" xfId="6" applyFont="1" applyBorder="1">
      <alignment horizontal="right" vertical="center"/>
    </xf>
    <xf numFmtId="0" fontId="0" fillId="2" borderId="85" xfId="0" applyFont="1" applyFill="1" applyBorder="1" applyAlignment="1">
      <alignment horizontal="left" vertical="center"/>
    </xf>
    <xf numFmtId="0" fontId="0" fillId="2" borderId="33" xfId="0" applyFont="1" applyFill="1" applyBorder="1" applyAlignment="1">
      <alignment horizontal="left" vertical="center"/>
    </xf>
    <xf numFmtId="0" fontId="0" fillId="6" borderId="85" xfId="0" applyFont="1" applyFill="1" applyBorder="1" applyAlignment="1" applyProtection="1">
      <alignment horizontal="left" vertical="center"/>
    </xf>
    <xf numFmtId="0" fontId="0" fillId="6" borderId="36" xfId="0" applyFont="1" applyFill="1" applyBorder="1" applyProtection="1">
      <alignment vertical="center"/>
    </xf>
    <xf numFmtId="0" fontId="0" fillId="6" borderId="36" xfId="0" applyFont="1" applyFill="1" applyBorder="1" applyAlignment="1" applyProtection="1">
      <alignment horizontal="left" vertical="center"/>
    </xf>
    <xf numFmtId="0" fontId="0" fillId="6" borderId="33" xfId="0" applyFont="1" applyFill="1" applyBorder="1" applyAlignment="1" applyProtection="1">
      <alignment horizontal="left" vertical="center"/>
    </xf>
    <xf numFmtId="0" fontId="33" fillId="6" borderId="80" xfId="0" applyFont="1" applyFill="1" applyBorder="1" applyAlignment="1">
      <alignment horizontal="center"/>
    </xf>
    <xf numFmtId="0" fontId="0" fillId="6" borderId="80" xfId="0" applyFont="1" applyFill="1" applyBorder="1">
      <alignment vertical="center"/>
    </xf>
    <xf numFmtId="0" fontId="0" fillId="6" borderId="83" xfId="0" applyFill="1" applyBorder="1">
      <alignment vertical="center"/>
    </xf>
    <xf numFmtId="0" fontId="0" fillId="6" borderId="114" xfId="0" applyFill="1" applyBorder="1">
      <alignment vertical="center"/>
    </xf>
    <xf numFmtId="0" fontId="24" fillId="6" borderId="97" xfId="0" applyFont="1" applyFill="1" applyBorder="1" applyAlignment="1">
      <alignment horizontal="center" wrapText="1"/>
    </xf>
    <xf numFmtId="0" fontId="24" fillId="6" borderId="80" xfId="0" applyFont="1" applyFill="1" applyBorder="1" applyAlignment="1">
      <alignment horizontal="center" wrapText="1"/>
    </xf>
    <xf numFmtId="0" fontId="25" fillId="6" borderId="29" xfId="83" applyFont="1" applyFill="1" applyBorder="1" applyAlignment="1" applyProtection="1">
      <alignment horizontal="left" vertical="center" wrapText="1"/>
    </xf>
    <xf numFmtId="0" fontId="22" fillId="6" borderId="29" xfId="0" applyFont="1" applyFill="1" applyBorder="1" applyAlignment="1">
      <alignment horizontal="left" vertical="center"/>
    </xf>
    <xf numFmtId="0" fontId="22" fillId="6" borderId="30" xfId="0" applyFont="1" applyFill="1" applyBorder="1" applyAlignment="1">
      <alignment horizontal="left" vertical="center"/>
    </xf>
    <xf numFmtId="0" fontId="25" fillId="6" borderId="29" xfId="83" applyFont="1" applyFill="1" applyBorder="1" applyAlignment="1" applyProtection="1">
      <alignment horizontal="left" vertical="center"/>
    </xf>
    <xf numFmtId="0" fontId="25" fillId="6" borderId="26" xfId="83" applyFont="1" applyFill="1" applyBorder="1" applyAlignment="1" applyProtection="1">
      <alignment horizontal="left" vertical="center"/>
    </xf>
    <xf numFmtId="0" fontId="25" fillId="6" borderId="29" xfId="83" applyFont="1" applyFill="1" applyBorder="1" applyAlignment="1" applyProtection="1">
      <alignment horizontal="left" vertical="center" indent="1"/>
    </xf>
    <xf numFmtId="0" fontId="0" fillId="6" borderId="30" xfId="0" applyFont="1" applyFill="1" applyBorder="1" applyAlignment="1">
      <alignment horizontal="left" vertical="center"/>
    </xf>
    <xf numFmtId="3" fontId="22" fillId="43" borderId="85" xfId="6" applyFont="1" applyBorder="1">
      <alignment horizontal="right" vertical="center"/>
    </xf>
    <xf numFmtId="0" fontId="22" fillId="43" borderId="91" xfId="9" applyFont="1" applyBorder="1">
      <alignment horizontal="left" vertical="center"/>
    </xf>
    <xf numFmtId="0" fontId="0" fillId="6" borderId="26" xfId="0" applyNumberFormat="1" applyFont="1" applyFill="1" applyBorder="1" applyAlignment="1">
      <alignment horizontal="left" vertical="center" wrapText="1"/>
    </xf>
    <xf numFmtId="0" fontId="22" fillId="6" borderId="27" xfId="0" applyNumberFormat="1" applyFont="1" applyFill="1" applyBorder="1" applyAlignment="1">
      <alignment horizontal="left" vertical="center" wrapText="1"/>
    </xf>
    <xf numFmtId="0" fontId="22" fillId="6" borderId="80" xfId="0" applyFont="1" applyFill="1" applyBorder="1" applyAlignment="1" applyProtection="1">
      <alignment horizontal="left" vertical="center"/>
    </xf>
    <xf numFmtId="0" fontId="22" fillId="43" borderId="88" xfId="9" applyFont="1" applyBorder="1">
      <alignment horizontal="left" vertical="center"/>
    </xf>
    <xf numFmtId="0" fontId="24" fillId="6" borderId="87" xfId="0" applyFont="1" applyFill="1" applyBorder="1" applyAlignment="1">
      <alignment wrapText="1"/>
    </xf>
    <xf numFmtId="0" fontId="24" fillId="6" borderId="94" xfId="0" applyFont="1" applyFill="1" applyBorder="1" applyAlignment="1">
      <alignment wrapText="1"/>
    </xf>
    <xf numFmtId="0" fontId="0" fillId="6" borderId="91" xfId="0" applyFont="1" applyFill="1" applyBorder="1" applyAlignment="1">
      <alignment horizontal="left" vertical="center"/>
    </xf>
    <xf numFmtId="0" fontId="0" fillId="6" borderId="29" xfId="0" applyNumberFormat="1" applyFont="1" applyFill="1" applyBorder="1" applyAlignment="1">
      <alignment horizontal="left" vertical="center" wrapText="1"/>
    </xf>
    <xf numFmtId="0" fontId="22" fillId="6" borderId="30" xfId="0" applyNumberFormat="1" applyFont="1" applyFill="1" applyBorder="1" applyAlignment="1">
      <alignment horizontal="left" vertical="center" wrapText="1"/>
    </xf>
    <xf numFmtId="174" fontId="22" fillId="6" borderId="40" xfId="29" applyFont="1" applyBorder="1">
      <alignment horizontal="center" vertical="center"/>
    </xf>
    <xf numFmtId="0" fontId="0" fillId="6" borderId="38" xfId="0" applyFont="1" applyFill="1" applyBorder="1" applyAlignment="1">
      <alignment horizontal="left" vertical="center"/>
    </xf>
    <xf numFmtId="3" fontId="22" fillId="41" borderId="93" xfId="11" applyFont="1" applyBorder="1">
      <alignment horizontal="right" vertical="center"/>
      <protection locked="0"/>
    </xf>
    <xf numFmtId="0" fontId="22" fillId="6" borderId="80" xfId="0" applyFont="1" applyFill="1" applyBorder="1" applyAlignment="1">
      <alignment vertical="center"/>
    </xf>
    <xf numFmtId="0" fontId="22" fillId="6" borderId="114" xfId="0" applyFont="1" applyFill="1" applyBorder="1">
      <alignment vertical="center"/>
    </xf>
    <xf numFmtId="0" fontId="24" fillId="6" borderId="19" xfId="5" applyFont="1" applyBorder="1">
      <alignment horizontal="center" wrapText="1"/>
    </xf>
    <xf numFmtId="0" fontId="24" fillId="6" borderId="44" xfId="5" applyFont="1" applyBorder="1">
      <alignment horizontal="center" wrapText="1"/>
    </xf>
    <xf numFmtId="0" fontId="24" fillId="6" borderId="46" xfId="5" applyFont="1" applyBorder="1">
      <alignment horizontal="center" wrapText="1"/>
    </xf>
    <xf numFmtId="0" fontId="22" fillId="43" borderId="96" xfId="9" applyFont="1" applyBorder="1">
      <alignment horizontal="left" vertical="center"/>
    </xf>
    <xf numFmtId="0" fontId="0" fillId="6" borderId="80" xfId="0" applyFill="1" applyBorder="1">
      <alignment vertical="center"/>
    </xf>
    <xf numFmtId="0" fontId="0" fillId="6" borderId="100" xfId="0" applyBorder="1">
      <alignment vertical="center"/>
    </xf>
    <xf numFmtId="0" fontId="0" fillId="6" borderId="6" xfId="0" applyBorder="1">
      <alignment vertical="center"/>
    </xf>
    <xf numFmtId="0" fontId="30" fillId="6" borderId="6" xfId="0" applyFont="1" applyFill="1" applyBorder="1" applyAlignment="1" applyProtection="1">
      <alignment horizontal="left" vertical="center"/>
    </xf>
    <xf numFmtId="0" fontId="0" fillId="6" borderId="114" xfId="0" applyBorder="1">
      <alignment vertical="center"/>
    </xf>
    <xf numFmtId="0" fontId="0" fillId="6" borderId="83" xfId="0" applyBorder="1">
      <alignment vertical="center"/>
    </xf>
    <xf numFmtId="0" fontId="42" fillId="6" borderId="29" xfId="0" applyFont="1" applyBorder="1" applyAlignment="1">
      <alignment horizontal="left" indent="1"/>
    </xf>
    <xf numFmtId="0" fontId="42" fillId="6" borderId="29" xfId="0" applyFont="1" applyBorder="1" applyAlignment="1">
      <alignment horizontal="left"/>
    </xf>
    <xf numFmtId="0" fontId="42" fillId="49" borderId="22" xfId="3" applyFont="1" applyFill="1" applyBorder="1">
      <alignment horizontal="center" vertical="center"/>
    </xf>
    <xf numFmtId="0" fontId="42" fillId="49" borderId="90" xfId="3" applyFont="1" applyFill="1" applyBorder="1">
      <alignment horizontal="center" vertical="center"/>
    </xf>
    <xf numFmtId="3" fontId="42" fillId="43" borderId="96" xfId="6" applyFont="1" applyBorder="1">
      <alignment horizontal="right" vertical="center"/>
    </xf>
    <xf numFmtId="0" fontId="0" fillId="6" borderId="100" xfId="0" applyFont="1" applyFill="1" applyBorder="1">
      <alignment vertical="center"/>
    </xf>
    <xf numFmtId="0" fontId="30" fillId="6" borderId="80" xfId="0" applyFont="1" applyFill="1" applyBorder="1" applyAlignment="1" applyProtection="1">
      <alignment horizontal="left" vertical="center"/>
    </xf>
    <xf numFmtId="0" fontId="22" fillId="6" borderId="38" xfId="0" applyFont="1" applyBorder="1" applyAlignment="1">
      <alignment vertical="center"/>
    </xf>
    <xf numFmtId="0" fontId="22" fillId="6" borderId="84" xfId="0" applyFont="1" applyFill="1" applyBorder="1" applyAlignment="1">
      <alignment vertical="center"/>
    </xf>
    <xf numFmtId="0" fontId="0" fillId="6" borderId="108" xfId="0" applyBorder="1">
      <alignment vertical="center"/>
    </xf>
    <xf numFmtId="0" fontId="0" fillId="6" borderId="110" xfId="0" applyBorder="1">
      <alignment vertical="center"/>
    </xf>
    <xf numFmtId="0" fontId="42" fillId="6" borderId="110" xfId="0" applyFont="1" applyBorder="1">
      <alignment vertical="center"/>
    </xf>
    <xf numFmtId="0" fontId="42" fillId="6" borderId="113" xfId="0" applyFont="1" applyBorder="1">
      <alignment vertical="center"/>
    </xf>
    <xf numFmtId="0" fontId="23" fillId="6" borderId="109" xfId="0" applyFont="1" applyFill="1" applyBorder="1" applyAlignment="1" applyProtection="1">
      <alignment horizontal="left" vertical="center"/>
    </xf>
    <xf numFmtId="0" fontId="42" fillId="6" borderId="132" xfId="0" applyFont="1" applyFill="1" applyBorder="1">
      <alignment vertical="center"/>
    </xf>
    <xf numFmtId="0" fontId="42" fillId="6" borderId="134" xfId="0" applyFont="1" applyFill="1" applyBorder="1">
      <alignment vertical="center"/>
    </xf>
    <xf numFmtId="0" fontId="0" fillId="6" borderId="107" xfId="0" applyBorder="1">
      <alignment vertical="center"/>
    </xf>
    <xf numFmtId="0" fontId="42" fillId="6" borderId="112" xfId="0" applyFont="1" applyBorder="1">
      <alignment vertical="center"/>
    </xf>
    <xf numFmtId="0" fontId="42" fillId="6" borderId="133" xfId="0" applyFont="1" applyFill="1" applyBorder="1" applyAlignment="1">
      <alignment horizontal="left" indent="1"/>
    </xf>
    <xf numFmtId="0" fontId="42" fillId="6" borderId="29" xfId="0" applyFont="1" applyFill="1" applyBorder="1" applyAlignment="1">
      <alignment horizontal="left" indent="1"/>
    </xf>
    <xf numFmtId="0" fontId="42" fillId="6" borderId="29" xfId="0" applyFont="1" applyFill="1" applyBorder="1" applyAlignment="1">
      <alignment horizontal="left"/>
    </xf>
    <xf numFmtId="3" fontId="42" fillId="43" borderId="97" xfId="6" applyFont="1" applyBorder="1">
      <alignment horizontal="right" vertical="center"/>
    </xf>
    <xf numFmtId="0" fontId="42" fillId="6" borderId="105" xfId="0" applyFont="1" applyFill="1" applyBorder="1" applyAlignment="1" applyProtection="1">
      <alignment horizontal="left" vertical="center"/>
    </xf>
    <xf numFmtId="0" fontId="47" fillId="6" borderId="87" xfId="0" applyFont="1" applyFill="1" applyBorder="1" applyProtection="1">
      <alignment vertical="center"/>
    </xf>
    <xf numFmtId="0" fontId="24" fillId="6" borderId="94" xfId="0" applyFont="1" applyBorder="1">
      <alignment vertical="center"/>
    </xf>
    <xf numFmtId="0" fontId="24" fillId="6" borderId="97" xfId="0" applyFont="1" applyFill="1" applyBorder="1" applyAlignment="1" applyProtection="1">
      <alignment horizontal="center" vertical="center"/>
    </xf>
    <xf numFmtId="3" fontId="0" fillId="6" borderId="37" xfId="30" applyFont="1" applyFill="1" applyBorder="1" applyProtection="1">
      <alignment horizontal="right" vertical="center"/>
    </xf>
    <xf numFmtId="3" fontId="0" fillId="6" borderId="42" xfId="30" applyFont="1" applyFill="1" applyBorder="1" applyProtection="1">
      <alignment horizontal="right" vertical="center"/>
    </xf>
    <xf numFmtId="3" fontId="0" fillId="41" borderId="135" xfId="11" applyFont="1" applyBorder="1" applyProtection="1">
      <alignment horizontal="right" vertical="center"/>
      <protection locked="0"/>
    </xf>
    <xf numFmtId="0" fontId="22" fillId="41" borderId="36" xfId="18" applyFont="1" applyBorder="1">
      <alignment horizontal="center" vertical="center" wrapText="1"/>
      <protection locked="0"/>
    </xf>
    <xf numFmtId="0" fontId="22" fillId="41" borderId="33" xfId="18" applyFont="1" applyBorder="1">
      <alignment horizontal="center" vertical="center" wrapText="1"/>
      <protection locked="0"/>
    </xf>
    <xf numFmtId="3" fontId="0" fillId="41" borderId="22" xfId="11" applyFont="1" applyBorder="1" applyProtection="1">
      <alignment horizontal="right" vertical="center"/>
      <protection locked="0"/>
    </xf>
    <xf numFmtId="0" fontId="0" fillId="6" borderId="49" xfId="0" applyFont="1" applyFill="1" applyBorder="1" applyProtection="1">
      <alignment vertical="center"/>
    </xf>
    <xf numFmtId="0" fontId="25" fillId="13" borderId="36" xfId="3" applyFont="1" applyBorder="1" applyAlignment="1">
      <alignment horizontal="center" vertical="center"/>
    </xf>
    <xf numFmtId="0" fontId="25" fillId="13" borderId="97" xfId="3" applyFont="1" applyBorder="1" applyAlignment="1">
      <alignment horizontal="center" vertical="center"/>
    </xf>
    <xf numFmtId="0" fontId="47" fillId="6" borderId="80" xfId="0" applyFont="1" applyFill="1" applyBorder="1" applyProtection="1">
      <alignment vertical="center"/>
    </xf>
    <xf numFmtId="0" fontId="0" fillId="6" borderId="80" xfId="0" applyFont="1" applyFill="1" applyBorder="1" applyProtection="1">
      <alignment vertical="center"/>
    </xf>
    <xf numFmtId="0" fontId="0" fillId="6" borderId="92" xfId="0" applyFont="1" applyFill="1" applyBorder="1">
      <alignment vertical="center"/>
    </xf>
    <xf numFmtId="0" fontId="24" fillId="6" borderId="93" xfId="0" applyFont="1" applyFill="1" applyBorder="1" applyAlignment="1" applyProtection="1">
      <alignment horizontal="center" vertical="center"/>
    </xf>
    <xf numFmtId="0" fontId="24" fillId="6" borderId="88" xfId="0" applyFont="1" applyFill="1" applyBorder="1" applyAlignment="1" applyProtection="1">
      <alignment horizontal="left" vertical="center"/>
    </xf>
    <xf numFmtId="0" fontId="25" fillId="13" borderId="85" xfId="3" applyFont="1" applyBorder="1" applyAlignment="1">
      <alignment horizontal="center" vertical="center"/>
    </xf>
    <xf numFmtId="0" fontId="0" fillId="6" borderId="88" xfId="0" applyFont="1" applyFill="1" applyBorder="1" applyAlignment="1" applyProtection="1">
      <alignment horizontal="left" vertical="center"/>
    </xf>
    <xf numFmtId="0" fontId="0" fillId="6" borderId="88" xfId="0" applyFont="1" applyFill="1" applyBorder="1" applyAlignment="1" applyProtection="1">
      <alignment horizontal="center" vertical="center"/>
    </xf>
    <xf numFmtId="0" fontId="0" fillId="6" borderId="88" xfId="0" applyFont="1" applyBorder="1">
      <alignment vertical="center"/>
    </xf>
    <xf numFmtId="0" fontId="0" fillId="6" borderId="29" xfId="0" applyFont="1" applyFill="1" applyBorder="1" applyAlignment="1" applyProtection="1">
      <alignment horizontal="center" vertical="center"/>
    </xf>
    <xf numFmtId="0" fontId="0" fillId="6" borderId="29" xfId="0" applyFont="1" applyBorder="1">
      <alignment vertical="center"/>
    </xf>
    <xf numFmtId="0" fontId="57" fillId="6" borderId="0" xfId="0" applyFont="1" applyFill="1" applyBorder="1" applyAlignment="1" applyProtection="1">
      <alignment horizontal="left" vertical="center" indent="2"/>
    </xf>
    <xf numFmtId="0" fontId="57" fillId="6" borderId="0" xfId="0" applyFont="1" applyFill="1" applyBorder="1" applyAlignment="1" applyProtection="1">
      <alignment horizontal="center" vertical="center"/>
    </xf>
    <xf numFmtId="0" fontId="57" fillId="6" borderId="0" xfId="0" applyFont="1" applyBorder="1">
      <alignment vertical="center"/>
    </xf>
    <xf numFmtId="4" fontId="57" fillId="6" borderId="0" xfId="0" applyNumberFormat="1" applyFont="1" applyFill="1" applyBorder="1" applyAlignment="1" applyProtection="1">
      <alignment horizontal="center" vertical="center"/>
    </xf>
    <xf numFmtId="0" fontId="0" fillId="6" borderId="30" xfId="0" applyFont="1" applyFill="1" applyBorder="1" applyAlignment="1" applyProtection="1">
      <alignment horizontal="center" vertical="center"/>
    </xf>
    <xf numFmtId="0" fontId="0" fillId="6" borderId="30" xfId="0" applyFont="1" applyBorder="1">
      <alignment vertical="center"/>
    </xf>
    <xf numFmtId="0" fontId="62" fillId="6" borderId="80" xfId="116" applyFont="1" applyFill="1" applyBorder="1" applyAlignment="1" applyProtection="1">
      <alignment vertical="center"/>
    </xf>
    <xf numFmtId="0" fontId="22" fillId="6" borderId="80" xfId="0" applyFont="1" applyFill="1" applyBorder="1" applyProtection="1">
      <alignment vertical="center"/>
    </xf>
    <xf numFmtId="0" fontId="24" fillId="6" borderId="80" xfId="0" applyFont="1" applyFill="1" applyBorder="1">
      <alignment vertical="center"/>
    </xf>
    <xf numFmtId="0" fontId="20" fillId="6" borderId="80" xfId="0" applyFont="1" applyFill="1" applyBorder="1" applyAlignment="1" applyProtection="1"/>
    <xf numFmtId="0" fontId="22" fillId="6" borderId="138" xfId="0" applyFont="1" applyFill="1" applyBorder="1">
      <alignment vertical="center"/>
    </xf>
    <xf numFmtId="0" fontId="22" fillId="6" borderId="139" xfId="0" applyFont="1" applyFill="1" applyBorder="1">
      <alignment vertical="center"/>
    </xf>
    <xf numFmtId="0" fontId="22" fillId="6" borderId="80" xfId="0" applyFont="1" applyFill="1" applyBorder="1">
      <alignment vertical="center"/>
    </xf>
    <xf numFmtId="0" fontId="22" fillId="6" borderId="102" xfId="0" applyFont="1" applyFill="1" applyBorder="1">
      <alignment vertical="center"/>
    </xf>
    <xf numFmtId="0" fontId="39" fillId="6" borderId="80" xfId="0" applyFont="1" applyFill="1" applyBorder="1" applyAlignment="1">
      <alignment horizontal="center" vertical="center"/>
    </xf>
    <xf numFmtId="0" fontId="63" fillId="6" borderId="0" xfId="0" applyFont="1" applyFill="1" applyBorder="1" applyAlignment="1" applyProtection="1">
      <alignment horizontal="left" vertical="top"/>
    </xf>
    <xf numFmtId="0" fontId="24" fillId="6" borderId="88" xfId="0" applyFont="1" applyFill="1" applyBorder="1">
      <alignment vertical="center"/>
    </xf>
    <xf numFmtId="0" fontId="24" fillId="6" borderId="38" xfId="0" applyFont="1" applyFill="1" applyBorder="1">
      <alignment vertical="center"/>
    </xf>
    <xf numFmtId="3" fontId="22" fillId="41" borderId="23" xfId="11" applyFont="1" applyFill="1" applyBorder="1">
      <alignment horizontal="right" vertical="center"/>
      <protection locked="0"/>
    </xf>
    <xf numFmtId="3" fontId="22" fillId="41" borderId="89" xfId="11" applyFont="1" applyFill="1" applyBorder="1">
      <alignment horizontal="right" vertical="center"/>
      <protection locked="0"/>
    </xf>
    <xf numFmtId="3" fontId="22" fillId="41" borderId="56" xfId="11" applyFont="1" applyFill="1" applyBorder="1">
      <alignment horizontal="right" vertical="center"/>
      <protection locked="0"/>
    </xf>
    <xf numFmtId="3" fontId="22" fillId="6" borderId="59" xfId="30" applyFont="1" applyBorder="1">
      <alignment horizontal="right" vertical="center"/>
    </xf>
    <xf numFmtId="3" fontId="22" fillId="41" borderId="85" xfId="11" applyFont="1" applyFill="1" applyBorder="1">
      <alignment horizontal="right" vertical="center"/>
      <protection locked="0"/>
    </xf>
    <xf numFmtId="0" fontId="24" fillId="6" borderId="29" xfId="0" applyFont="1" applyFill="1" applyBorder="1">
      <alignment vertical="center"/>
    </xf>
    <xf numFmtId="0" fontId="24" fillId="6" borderId="26" xfId="0" applyFont="1" applyFill="1" applyBorder="1">
      <alignment vertical="center"/>
    </xf>
    <xf numFmtId="3" fontId="22" fillId="41" borderId="21" xfId="11" applyFont="1" applyFill="1" applyBorder="1">
      <alignment horizontal="right" vertical="center"/>
      <protection locked="0"/>
    </xf>
    <xf numFmtId="3" fontId="22" fillId="41" borderId="57" xfId="11" applyFont="1" applyFill="1" applyBorder="1">
      <alignment horizontal="right" vertical="center"/>
      <protection locked="0"/>
    </xf>
    <xf numFmtId="3" fontId="22" fillId="6" borderId="60" xfId="30" applyFont="1" applyBorder="1">
      <alignment horizontal="right" vertical="center"/>
    </xf>
    <xf numFmtId="3" fontId="22" fillId="41" borderId="36" xfId="11" applyFont="1" applyFill="1" applyBorder="1">
      <alignment horizontal="right" vertical="center"/>
      <protection locked="0"/>
    </xf>
    <xf numFmtId="3" fontId="22" fillId="6" borderId="57" xfId="30" applyFont="1" applyBorder="1">
      <alignment horizontal="right" vertical="center"/>
    </xf>
    <xf numFmtId="0" fontId="22" fillId="52" borderId="29" xfId="0" applyFont="1" applyFill="1" applyBorder="1" applyAlignment="1">
      <alignment horizontal="left" vertical="center"/>
    </xf>
    <xf numFmtId="0" fontId="0" fillId="6" borderId="29" xfId="0" applyFont="1" applyFill="1" applyBorder="1" applyAlignment="1">
      <alignment horizontal="left" vertical="center" wrapText="1" indent="1"/>
    </xf>
    <xf numFmtId="0" fontId="0" fillId="6" borderId="26" xfId="0" applyFont="1" applyFill="1" applyBorder="1" applyAlignment="1">
      <alignment horizontal="left" vertical="center" wrapText="1" indent="1"/>
    </xf>
    <xf numFmtId="3" fontId="22" fillId="13" borderId="57" xfId="3" applyNumberFormat="1" applyFont="1" applyBorder="1">
      <alignment horizontal="center" vertical="center"/>
    </xf>
    <xf numFmtId="3" fontId="22" fillId="13" borderId="60" xfId="3" applyNumberFormat="1" applyFont="1" applyBorder="1">
      <alignment horizontal="center" vertical="center"/>
    </xf>
    <xf numFmtId="0" fontId="0" fillId="6" borderId="29" xfId="0" applyFont="1" applyFill="1" applyBorder="1" applyAlignment="1">
      <alignment horizontal="left" vertical="center" indent="2"/>
    </xf>
    <xf numFmtId="0" fontId="0" fillId="6" borderId="30" xfId="0" applyFont="1" applyFill="1" applyBorder="1" applyAlignment="1">
      <alignment horizontal="left" vertical="center" indent="2"/>
    </xf>
    <xf numFmtId="0" fontId="0" fillId="6" borderId="41" xfId="0" applyFont="1" applyFill="1" applyBorder="1" applyAlignment="1">
      <alignment horizontal="left" vertical="center" indent="2"/>
    </xf>
    <xf numFmtId="3" fontId="22" fillId="41" borderId="40" xfId="11" applyFont="1" applyFill="1" applyBorder="1">
      <alignment horizontal="right" vertical="center"/>
      <protection locked="0"/>
    </xf>
    <xf numFmtId="3" fontId="22" fillId="6" borderId="42" xfId="30" applyFont="1" applyBorder="1">
      <alignment horizontal="right" vertical="center"/>
    </xf>
    <xf numFmtId="3" fontId="22" fillId="41" borderId="22" xfId="11" applyFont="1" applyFill="1" applyBorder="1">
      <alignment horizontal="right" vertical="center"/>
      <protection locked="0"/>
    </xf>
    <xf numFmtId="3" fontId="22" fillId="41" borderId="58" xfId="11" applyFont="1" applyFill="1" applyBorder="1">
      <alignment horizontal="right" vertical="center"/>
      <protection locked="0"/>
    </xf>
    <xf numFmtId="3" fontId="22" fillId="6" borderId="61" xfId="30" applyFont="1" applyBorder="1">
      <alignment horizontal="right" vertical="center"/>
    </xf>
    <xf numFmtId="3" fontId="22" fillId="41" borderId="33" xfId="11" applyFont="1" applyFill="1" applyBorder="1">
      <alignment horizontal="right" vertical="center"/>
      <protection locked="0"/>
    </xf>
    <xf numFmtId="0" fontId="24" fillId="43" borderId="87" xfId="9" applyFont="1" applyBorder="1">
      <alignment horizontal="left" vertical="center"/>
    </xf>
    <xf numFmtId="3" fontId="22" fillId="43" borderId="97" xfId="6" applyFont="1" applyBorder="1">
      <alignment horizontal="right" vertical="center"/>
    </xf>
    <xf numFmtId="0" fontId="20" fillId="6" borderId="114" xfId="0" applyFont="1" applyFill="1" applyBorder="1" applyAlignment="1" applyProtection="1">
      <alignment vertical="center"/>
    </xf>
    <xf numFmtId="0" fontId="20" fillId="6" borderId="83" xfId="0" applyFont="1" applyFill="1" applyBorder="1" applyAlignment="1" applyProtection="1">
      <alignment vertical="center"/>
    </xf>
    <xf numFmtId="0" fontId="22" fillId="6" borderId="83" xfId="0" applyFont="1" applyFill="1" applyBorder="1" applyAlignment="1">
      <alignment vertical="center"/>
    </xf>
    <xf numFmtId="0" fontId="22" fillId="6" borderId="144" xfId="0" applyFont="1" applyFill="1" applyBorder="1" applyAlignment="1">
      <alignment vertical="center"/>
    </xf>
    <xf numFmtId="0" fontId="22" fillId="6" borderId="145" xfId="0" applyFont="1" applyFill="1" applyBorder="1" applyAlignment="1">
      <alignment vertical="center"/>
    </xf>
    <xf numFmtId="0" fontId="22" fillId="6" borderId="82" xfId="0" applyFont="1" applyFill="1" applyBorder="1" applyAlignment="1">
      <alignment vertical="center"/>
    </xf>
    <xf numFmtId="0" fontId="30" fillId="6" borderId="80" xfId="116" applyFill="1" applyBorder="1" applyAlignment="1" applyProtection="1">
      <alignment vertical="center"/>
    </xf>
    <xf numFmtId="0" fontId="24" fillId="6" borderId="80" xfId="0" applyFont="1" applyFill="1" applyBorder="1" applyAlignment="1">
      <alignment vertical="center"/>
    </xf>
    <xf numFmtId="0" fontId="20" fillId="6" borderId="80" xfId="0" applyFont="1" applyFill="1" applyBorder="1" applyAlignment="1" applyProtection="1">
      <alignment vertical="center"/>
    </xf>
    <xf numFmtId="0" fontId="22" fillId="6" borderId="138" xfId="0" applyFont="1" applyFill="1" applyBorder="1" applyAlignment="1">
      <alignment vertical="center"/>
    </xf>
    <xf numFmtId="0" fontId="22" fillId="6" borderId="139" xfId="0" applyFont="1" applyFill="1" applyBorder="1" applyAlignment="1">
      <alignment vertical="center"/>
    </xf>
    <xf numFmtId="0" fontId="22" fillId="6" borderId="80" xfId="0" applyFont="1" applyFill="1" applyBorder="1" applyAlignment="1">
      <alignment horizontal="left" vertical="center"/>
    </xf>
    <xf numFmtId="3" fontId="22" fillId="41" borderId="56" xfId="11" applyFont="1" applyBorder="1">
      <alignment horizontal="right" vertical="center"/>
      <protection locked="0"/>
    </xf>
    <xf numFmtId="3" fontId="22" fillId="41" borderId="59" xfId="11" applyFont="1" applyBorder="1">
      <alignment horizontal="right" vertical="center"/>
      <protection locked="0"/>
    </xf>
    <xf numFmtId="3" fontId="22" fillId="41" borderId="57" xfId="11" applyFont="1" applyBorder="1">
      <alignment horizontal="right" vertical="center"/>
      <protection locked="0"/>
    </xf>
    <xf numFmtId="3" fontId="22" fillId="41" borderId="60" xfId="11" applyFont="1" applyBorder="1">
      <alignment horizontal="right" vertical="center"/>
      <protection locked="0"/>
    </xf>
    <xf numFmtId="0" fontId="0" fillId="6" borderId="29" xfId="0" applyFont="1" applyFill="1" applyBorder="1" applyAlignment="1">
      <alignment horizontal="left" vertical="center" indent="3"/>
    </xf>
    <xf numFmtId="0" fontId="0" fillId="6" borderId="29" xfId="0" applyFont="1" applyFill="1" applyBorder="1" applyAlignment="1">
      <alignment horizontal="left" vertical="center" indent="4"/>
    </xf>
    <xf numFmtId="0" fontId="22" fillId="6" borderId="49" xfId="0" applyFont="1" applyFill="1" applyBorder="1" applyAlignment="1">
      <alignment horizontal="left" vertical="center"/>
    </xf>
    <xf numFmtId="0" fontId="25" fillId="6" borderId="146" xfId="83" applyFont="1" applyFill="1" applyBorder="1" applyAlignment="1">
      <alignment horizontal="left" vertical="top"/>
    </xf>
    <xf numFmtId="0" fontId="25" fillId="6" borderId="29" xfId="83" applyFont="1" applyFill="1" applyBorder="1" applyAlignment="1">
      <alignment horizontal="left" vertical="top"/>
    </xf>
    <xf numFmtId="3" fontId="18" fillId="6" borderId="21" xfId="1" applyBorder="1" applyAlignment="1" applyProtection="1">
      <alignment horizontal="center" vertical="center"/>
    </xf>
    <xf numFmtId="3" fontId="18" fillId="6" borderId="57" xfId="1" applyBorder="1" applyAlignment="1" applyProtection="1">
      <alignment horizontal="center" vertical="center"/>
    </xf>
    <xf numFmtId="3" fontId="18" fillId="6" borderId="60" xfId="1" applyBorder="1" applyAlignment="1" applyProtection="1">
      <alignment horizontal="center" vertical="center"/>
    </xf>
    <xf numFmtId="3" fontId="18" fillId="6" borderId="36" xfId="1" applyBorder="1" applyAlignment="1" applyProtection="1">
      <alignment horizontal="center" vertical="center"/>
    </xf>
    <xf numFmtId="0" fontId="22" fillId="6" borderId="39" xfId="0" applyFont="1" applyFill="1" applyBorder="1" applyAlignment="1">
      <alignment horizontal="left" vertical="center"/>
    </xf>
    <xf numFmtId="0" fontId="25" fillId="6" borderId="146" xfId="83" applyFont="1" applyFill="1" applyBorder="1" applyAlignment="1">
      <alignment horizontal="left" vertical="top" indent="2"/>
    </xf>
    <xf numFmtId="0" fontId="25" fillId="6" borderId="29" xfId="83" applyFont="1" applyFill="1" applyBorder="1" applyAlignment="1">
      <alignment horizontal="left" vertical="top" indent="2"/>
    </xf>
    <xf numFmtId="3" fontId="18" fillId="13" borderId="21" xfId="3" applyNumberFormat="1" applyFont="1" applyBorder="1">
      <alignment horizontal="center" vertical="center"/>
    </xf>
    <xf numFmtId="3" fontId="18" fillId="13" borderId="57" xfId="3" applyNumberFormat="1" applyFont="1" applyBorder="1">
      <alignment horizontal="center" vertical="center"/>
    </xf>
    <xf numFmtId="3" fontId="18" fillId="13" borderId="60" xfId="3" applyNumberFormat="1" applyFont="1" applyBorder="1">
      <alignment horizontal="center" vertical="center"/>
    </xf>
    <xf numFmtId="3" fontId="18" fillId="13" borderId="36" xfId="3" applyNumberFormat="1" applyFont="1" applyBorder="1">
      <alignment horizontal="center" vertical="center"/>
    </xf>
    <xf numFmtId="0" fontId="0" fillId="6" borderId="29" xfId="3" applyFont="1" applyFill="1" applyBorder="1">
      <alignment horizontal="center" vertical="center"/>
    </xf>
    <xf numFmtId="3" fontId="22" fillId="41" borderId="58" xfId="11" applyFont="1" applyBorder="1">
      <alignment horizontal="right" vertical="center"/>
      <protection locked="0"/>
    </xf>
    <xf numFmtId="3" fontId="22" fillId="41" borderId="61" xfId="11" applyFont="1" applyBorder="1">
      <alignment horizontal="right" vertical="center"/>
      <protection locked="0"/>
    </xf>
    <xf numFmtId="0" fontId="63" fillId="6" borderId="80" xfId="0" applyFont="1" applyFill="1" applyBorder="1" applyAlignment="1" applyProtection="1">
      <alignment horizontal="left" vertical="top"/>
    </xf>
    <xf numFmtId="0" fontId="24" fillId="6" borderId="91" xfId="0" applyFont="1" applyFill="1" applyBorder="1">
      <alignment vertical="center"/>
    </xf>
    <xf numFmtId="3" fontId="0" fillId="6" borderId="57" xfId="30" applyFont="1" applyBorder="1">
      <alignment horizontal="right" vertical="center"/>
    </xf>
    <xf numFmtId="3" fontId="0" fillId="6" borderId="60" xfId="30" applyFont="1" applyBorder="1">
      <alignment horizontal="right" vertical="center"/>
    </xf>
    <xf numFmtId="0" fontId="0" fillId="6" borderId="27" xfId="0" applyFont="1" applyFill="1" applyBorder="1" applyAlignment="1">
      <alignment horizontal="left" vertical="center" indent="2"/>
    </xf>
    <xf numFmtId="0" fontId="20" fillId="6" borderId="100" xfId="0" applyFont="1" applyFill="1" applyBorder="1" applyAlignment="1" applyProtection="1">
      <alignment vertical="center"/>
    </xf>
    <xf numFmtId="0" fontId="0" fillId="13" borderId="150" xfId="3" applyFont="1" applyBorder="1">
      <alignment horizontal="center" vertical="center"/>
    </xf>
    <xf numFmtId="0" fontId="0" fillId="13" borderId="151" xfId="3" applyFont="1" applyBorder="1">
      <alignment horizontal="center" vertical="center"/>
    </xf>
    <xf numFmtId="0" fontId="0" fillId="13" borderId="152" xfId="3" applyFont="1" applyBorder="1">
      <alignment horizontal="center" vertical="center"/>
    </xf>
    <xf numFmtId="3" fontId="22" fillId="6" borderId="0" xfId="30" applyFont="1" applyFill="1" applyBorder="1">
      <alignment horizontal="right" vertical="center"/>
    </xf>
    <xf numFmtId="0" fontId="0" fillId="6" borderId="0" xfId="0" applyFill="1" applyBorder="1" applyAlignment="1">
      <alignment vertical="center"/>
    </xf>
    <xf numFmtId="0" fontId="0" fillId="6" borderId="91" xfId="0" applyFill="1" applyBorder="1">
      <alignment vertical="center"/>
    </xf>
    <xf numFmtId="0" fontId="0" fillId="6" borderId="89" xfId="0" applyFill="1" applyBorder="1">
      <alignment vertical="center"/>
    </xf>
    <xf numFmtId="0" fontId="0" fillId="6" borderId="26" xfId="0" applyFill="1" applyBorder="1">
      <alignment vertical="center"/>
    </xf>
    <xf numFmtId="0" fontId="0" fillId="6" borderId="21" xfId="0" applyFill="1" applyBorder="1">
      <alignment vertical="center"/>
    </xf>
    <xf numFmtId="0" fontId="0" fillId="6" borderId="27" xfId="0" applyFill="1" applyBorder="1">
      <alignment vertical="center"/>
    </xf>
    <xf numFmtId="0" fontId="0" fillId="6" borderId="22" xfId="0" applyFill="1" applyBorder="1">
      <alignment vertical="center"/>
    </xf>
    <xf numFmtId="0" fontId="0" fillId="6" borderId="96" xfId="0" applyFont="1" applyFill="1" applyBorder="1" applyAlignment="1">
      <alignment horizontal="center" wrapText="1"/>
    </xf>
    <xf numFmtId="0" fontId="0" fillId="6" borderId="97" xfId="0" applyFont="1" applyFill="1" applyBorder="1" applyAlignment="1">
      <alignment horizontal="center" wrapText="1"/>
    </xf>
    <xf numFmtId="0" fontId="25" fillId="6" borderId="153" xfId="83" applyFont="1" applyFill="1" applyBorder="1" applyAlignment="1">
      <alignment horizontal="left" vertical="top"/>
    </xf>
    <xf numFmtId="0" fontId="0" fillId="13" borderId="22" xfId="3" applyFont="1" applyBorder="1">
      <alignment horizontal="center" vertical="center"/>
    </xf>
    <xf numFmtId="0" fontId="0" fillId="13" borderId="33" xfId="3" applyFont="1" applyBorder="1">
      <alignment horizontal="center" vertical="center"/>
    </xf>
    <xf numFmtId="3" fontId="0" fillId="41" borderId="89" xfId="11" applyFont="1" applyBorder="1">
      <alignment horizontal="right" vertical="center"/>
      <protection locked="0"/>
    </xf>
    <xf numFmtId="3" fontId="0" fillId="6" borderId="89" xfId="30" applyFont="1" applyBorder="1">
      <alignment horizontal="right" vertical="center"/>
    </xf>
    <xf numFmtId="3" fontId="0" fillId="6" borderId="33" xfId="30" applyFont="1" applyBorder="1">
      <alignment horizontal="right" vertical="center"/>
    </xf>
    <xf numFmtId="0" fontId="0" fillId="2" borderId="83" xfId="0" applyFill="1" applyBorder="1">
      <alignment vertical="center"/>
    </xf>
    <xf numFmtId="0" fontId="0" fillId="13" borderId="91" xfId="3" applyFont="1" applyBorder="1">
      <alignment horizontal="center" vertical="center"/>
    </xf>
    <xf numFmtId="0" fontId="4" fillId="6" borderId="96" xfId="0" applyFont="1" applyBorder="1" applyAlignment="1">
      <alignment horizontal="center" vertical="center" wrapText="1"/>
    </xf>
    <xf numFmtId="0" fontId="4" fillId="6" borderId="76" xfId="0" applyFont="1" applyBorder="1" applyAlignment="1">
      <alignment horizontal="center" vertical="center" wrapText="1"/>
    </xf>
    <xf numFmtId="3" fontId="42" fillId="41" borderId="42" xfId="11" applyFont="1" applyBorder="1">
      <alignment horizontal="right" vertical="center"/>
      <protection locked="0"/>
    </xf>
    <xf numFmtId="0" fontId="42" fillId="49" borderId="85" xfId="3" applyFont="1" applyFill="1" applyBorder="1">
      <alignment horizontal="center" vertical="center"/>
    </xf>
    <xf numFmtId="0" fontId="0" fillId="6" borderId="30" xfId="0" applyFont="1" applyFill="1" applyBorder="1" applyAlignment="1" applyProtection="1">
      <alignment horizontal="left" vertical="center" indent="1"/>
    </xf>
    <xf numFmtId="0" fontId="24" fillId="6" borderId="96" xfId="0" applyFont="1" applyFill="1" applyBorder="1" applyAlignment="1">
      <alignment horizontal="center" vertical="center" wrapText="1"/>
    </xf>
    <xf numFmtId="0" fontId="22" fillId="6" borderId="30" xfId="0" applyFont="1" applyFill="1" applyBorder="1" applyProtection="1">
      <alignment vertical="center"/>
    </xf>
    <xf numFmtId="0" fontId="0" fillId="6" borderId="102" xfId="0" applyFont="1" applyFill="1" applyBorder="1">
      <alignment vertical="center"/>
    </xf>
    <xf numFmtId="0" fontId="42" fillId="6" borderId="39" xfId="0" applyFont="1" applyBorder="1" applyAlignment="1">
      <alignment horizontal="left" vertical="center" wrapText="1"/>
    </xf>
    <xf numFmtId="0" fontId="0" fillId="2" borderId="21" xfId="0" applyFont="1" applyFill="1" applyBorder="1" applyAlignment="1" applyProtection="1">
      <alignment horizontal="left" vertical="center" indent="1"/>
    </xf>
    <xf numFmtId="0" fontId="0" fillId="2" borderId="21" xfId="0" applyFont="1" applyFill="1" applyBorder="1" applyAlignment="1" applyProtection="1">
      <alignment horizontal="left" vertical="center" indent="2"/>
    </xf>
    <xf numFmtId="0" fontId="25" fillId="6" borderId="22" xfId="83" applyFont="1" applyFill="1" applyBorder="1" applyAlignment="1" applyProtection="1">
      <alignment horizontal="left" vertical="center" wrapText="1" indent="1"/>
    </xf>
    <xf numFmtId="0" fontId="20" fillId="6" borderId="87" xfId="0" applyFont="1" applyFill="1" applyBorder="1" applyAlignment="1"/>
    <xf numFmtId="0" fontId="22" fillId="6" borderId="99" xfId="0" applyFont="1" applyFill="1" applyBorder="1">
      <alignment vertical="center"/>
    </xf>
    <xf numFmtId="0" fontId="20" fillId="6" borderId="87" xfId="0" applyFont="1" applyFill="1" applyBorder="1" applyAlignment="1">
      <alignment vertical="center"/>
    </xf>
    <xf numFmtId="0" fontId="56" fillId="6" borderId="87" xfId="0" applyFont="1" applyFill="1" applyBorder="1" applyAlignment="1">
      <alignment horizontal="center" vertical="center"/>
    </xf>
    <xf numFmtId="0" fontId="24" fillId="6" borderId="96" xfId="0" applyFont="1" applyFill="1" applyBorder="1" applyAlignment="1" applyProtection="1">
      <alignment horizontal="center" wrapText="1"/>
    </xf>
    <xf numFmtId="0" fontId="0" fillId="45" borderId="0" xfId="0" applyFont="1" applyFill="1" applyBorder="1" applyAlignment="1"/>
    <xf numFmtId="0" fontId="40" fillId="6" borderId="29" xfId="0" applyFont="1" applyFill="1" applyBorder="1" applyAlignment="1" applyProtection="1">
      <alignment horizontal="left" vertical="center"/>
    </xf>
    <xf numFmtId="0" fontId="25" fillId="6" borderId="29" xfId="0" applyFont="1" applyFill="1" applyBorder="1" applyAlignment="1" applyProtection="1">
      <alignment horizontal="left" vertical="center" indent="2"/>
    </xf>
    <xf numFmtId="0" fontId="22" fillId="6" borderId="87" xfId="0" applyFont="1" applyFill="1" applyBorder="1">
      <alignment vertical="center"/>
    </xf>
    <xf numFmtId="0" fontId="22" fillId="6" borderId="80" xfId="0" applyFont="1" applyFill="1" applyBorder="1" applyAlignment="1" applyProtection="1">
      <alignment horizontal="left"/>
    </xf>
    <xf numFmtId="0" fontId="24" fillId="6" borderId="97" xfId="0" applyFont="1" applyFill="1" applyBorder="1" applyAlignment="1" applyProtection="1">
      <alignment horizontal="center" wrapText="1"/>
    </xf>
    <xf numFmtId="3" fontId="22" fillId="6" borderId="91" xfId="30" applyFont="1" applyFill="1" applyBorder="1" applyAlignment="1">
      <alignment horizontal="center" vertical="center"/>
    </xf>
    <xf numFmtId="0" fontId="20" fillId="6" borderId="131" xfId="0" applyFont="1" applyFill="1" applyBorder="1" applyAlignment="1"/>
    <xf numFmtId="0" fontId="20" fillId="6" borderId="87" xfId="0" applyFont="1" applyFill="1" applyBorder="1" applyAlignment="1"/>
    <xf numFmtId="0" fontId="0" fillId="6" borderId="88" xfId="0" applyFill="1" applyBorder="1">
      <alignment vertical="center"/>
    </xf>
    <xf numFmtId="0" fontId="0" fillId="6" borderId="29" xfId="0" applyFill="1" applyBorder="1" applyAlignment="1">
      <alignment horizontal="left" vertical="center" indent="1"/>
    </xf>
    <xf numFmtId="0" fontId="0" fillId="6" borderId="29" xfId="0" applyFill="1" applyBorder="1">
      <alignment vertical="center"/>
    </xf>
    <xf numFmtId="0" fontId="25" fillId="13" borderId="21" xfId="3" applyFont="1" applyBorder="1" applyAlignment="1">
      <alignment horizontal="center" vertical="center"/>
    </xf>
    <xf numFmtId="0" fontId="23" fillId="6" borderId="80" xfId="0" applyFont="1" applyFill="1" applyBorder="1" applyAlignment="1" applyProtection="1">
      <alignment horizontal="left" vertical="center"/>
    </xf>
    <xf numFmtId="0" fontId="42" fillId="6" borderId="155" xfId="0" applyFont="1" applyFill="1" applyBorder="1" applyAlignment="1">
      <alignment horizontal="left"/>
    </xf>
    <xf numFmtId="0" fontId="25" fillId="6" borderId="0" xfId="0" applyFont="1" applyFill="1" applyBorder="1" applyAlignment="1">
      <alignment horizontal="left" indent="2"/>
    </xf>
    <xf numFmtId="0" fontId="3" fillId="6" borderId="0" xfId="2" applyBorder="1">
      <alignment horizontal="center" vertical="center"/>
    </xf>
    <xf numFmtId="0" fontId="0" fillId="6" borderId="82" xfId="0" applyBorder="1">
      <alignment vertical="center"/>
    </xf>
    <xf numFmtId="0" fontId="59" fillId="6" borderId="29" xfId="0" applyFont="1" applyFill="1" applyBorder="1" applyAlignment="1">
      <alignment horizontal="left" indent="2"/>
    </xf>
    <xf numFmtId="0" fontId="0" fillId="6" borderId="102" xfId="0" applyBorder="1">
      <alignment vertical="center"/>
    </xf>
    <xf numFmtId="0" fontId="42" fillId="49" borderId="27" xfId="3" applyFont="1" applyFill="1" applyBorder="1">
      <alignment horizontal="center" vertical="center"/>
    </xf>
    <xf numFmtId="3" fontId="50" fillId="50" borderId="33" xfId="20" applyFont="1" applyFill="1" applyBorder="1">
      <alignment horizontal="right" vertical="center"/>
      <protection locked="0"/>
    </xf>
    <xf numFmtId="0" fontId="25" fillId="6" borderId="83" xfId="0" applyFont="1" applyFill="1" applyBorder="1" applyAlignment="1">
      <alignment horizontal="left" indent="2"/>
    </xf>
    <xf numFmtId="0" fontId="22" fillId="6" borderId="0" xfId="0" applyFont="1" applyFill="1" applyBorder="1" applyAlignment="1">
      <alignment horizontal="center" vertical="center" wrapText="1"/>
    </xf>
    <xf numFmtId="0" fontId="22" fillId="6" borderId="83" xfId="0" applyFont="1" applyFill="1" applyBorder="1" applyAlignment="1">
      <alignment horizontal="center" vertical="center" wrapText="1"/>
    </xf>
    <xf numFmtId="0" fontId="22" fillId="6" borderId="29" xfId="83" applyFont="1" applyFill="1" applyBorder="1" applyAlignment="1" applyProtection="1">
      <alignment horizontal="left" vertical="center" wrapText="1"/>
    </xf>
    <xf numFmtId="0" fontId="22" fillId="6" borderId="30" xfId="83" applyFont="1" applyFill="1" applyBorder="1" applyAlignment="1" applyProtection="1">
      <alignment horizontal="left" vertical="center" wrapText="1"/>
    </xf>
    <xf numFmtId="0" fontId="22" fillId="6" borderId="26" xfId="83" applyFont="1" applyFill="1" applyBorder="1" applyAlignment="1" applyProtection="1">
      <alignment horizontal="left" vertical="center" wrapText="1" indent="1"/>
    </xf>
    <xf numFmtId="0" fontId="22" fillId="6" borderId="27" xfId="83" applyFont="1" applyFill="1" applyBorder="1" applyAlignment="1" applyProtection="1">
      <alignment horizontal="left" vertical="center" wrapText="1" indent="1"/>
    </xf>
    <xf numFmtId="0" fontId="0" fillId="41" borderId="89" xfId="18" applyFont="1" applyBorder="1">
      <alignment horizontal="center" vertical="center" wrapText="1"/>
      <protection locked="0"/>
    </xf>
    <xf numFmtId="0" fontId="0" fillId="41" borderId="21" xfId="18" applyFont="1" applyBorder="1">
      <alignment horizontal="center" vertical="center" wrapText="1"/>
      <protection locked="0"/>
    </xf>
    <xf numFmtId="0" fontId="20" fillId="6" borderId="131" xfId="0" applyFont="1" applyFill="1" applyBorder="1" applyAlignment="1" applyProtection="1"/>
    <xf numFmtId="0" fontId="30" fillId="6" borderId="101" xfId="116" applyFont="1" applyFill="1" applyBorder="1" applyAlignment="1" applyProtection="1">
      <alignment vertical="center"/>
    </xf>
    <xf numFmtId="0" fontId="30" fillId="6" borderId="101" xfId="116" applyFill="1" applyBorder="1" applyAlignment="1" applyProtection="1">
      <alignment vertical="center"/>
    </xf>
    <xf numFmtId="0" fontId="61" fillId="6" borderId="87" xfId="0" applyFont="1" applyFill="1" applyBorder="1" applyAlignment="1" applyProtection="1"/>
    <xf numFmtId="0" fontId="20" fillId="6" borderId="87" xfId="0" applyFont="1" applyFill="1" applyBorder="1" applyAlignment="1" applyProtection="1"/>
    <xf numFmtId="0" fontId="22" fillId="6" borderId="136" xfId="0" applyFont="1" applyFill="1" applyBorder="1">
      <alignment vertical="center"/>
    </xf>
    <xf numFmtId="0" fontId="22" fillId="6" borderId="137" xfId="0" applyFont="1" applyFill="1" applyBorder="1">
      <alignment vertical="center"/>
    </xf>
    <xf numFmtId="0" fontId="0" fillId="6" borderId="29" xfId="3" applyFont="1" applyFill="1" applyBorder="1" applyAlignment="1">
      <alignment horizontal="left" vertical="center"/>
    </xf>
    <xf numFmtId="0" fontId="22" fillId="6" borderId="80" xfId="0" applyFont="1" applyFill="1" applyBorder="1" applyAlignment="1" applyProtection="1"/>
    <xf numFmtId="0" fontId="0" fillId="6" borderId="42" xfId="0" applyFont="1" applyFill="1" applyBorder="1" applyAlignment="1" applyProtection="1">
      <alignment horizontal="left" vertical="center"/>
    </xf>
    <xf numFmtId="0" fontId="24" fillId="6" borderId="80" xfId="0" applyFont="1" applyFill="1" applyBorder="1" applyProtection="1">
      <alignment vertical="center"/>
    </xf>
    <xf numFmtId="0" fontId="22" fillId="6" borderId="88" xfId="0" applyFont="1" applyFill="1" applyBorder="1" applyProtection="1">
      <alignment vertical="center"/>
    </xf>
    <xf numFmtId="0" fontId="22" fillId="6" borderId="29" xfId="0" applyFont="1" applyFill="1" applyBorder="1" applyProtection="1">
      <alignment vertical="center"/>
    </xf>
    <xf numFmtId="0" fontId="22" fillId="6" borderId="85" xfId="0" applyFont="1" applyFill="1" applyBorder="1" applyAlignment="1" applyProtection="1">
      <alignment horizontal="center" vertical="center"/>
    </xf>
    <xf numFmtId="0" fontId="22" fillId="6" borderId="33" xfId="0" applyFont="1" applyFill="1" applyBorder="1" applyAlignment="1" applyProtection="1">
      <alignment horizontal="center" vertical="center"/>
    </xf>
    <xf numFmtId="0" fontId="24" fillId="6" borderId="23" xfId="0" applyFont="1" applyFill="1" applyBorder="1">
      <alignment vertical="center"/>
    </xf>
    <xf numFmtId="0" fontId="0" fillId="13" borderId="23" xfId="3" applyFont="1" applyBorder="1">
      <alignment horizontal="center" vertical="center"/>
    </xf>
    <xf numFmtId="0" fontId="0" fillId="13" borderId="88" xfId="3" applyFont="1" applyBorder="1">
      <alignment horizontal="center" vertical="center"/>
    </xf>
    <xf numFmtId="0" fontId="0" fillId="13" borderId="30" xfId="3" applyFont="1" applyBorder="1">
      <alignment horizontal="center" vertical="center"/>
    </xf>
    <xf numFmtId="0" fontId="0" fillId="41" borderId="22" xfId="18" applyFont="1" applyBorder="1">
      <alignment horizontal="center" vertical="center" wrapText="1"/>
      <protection locked="0"/>
    </xf>
    <xf numFmtId="0" fontId="0" fillId="15" borderId="36" xfId="55" applyFont="1" applyBorder="1">
      <alignment horizontal="center" vertical="center" wrapText="1"/>
    </xf>
    <xf numFmtId="0" fontId="0" fillId="6" borderId="69" xfId="0" applyFont="1" applyFill="1" applyBorder="1" applyAlignment="1">
      <alignment horizontal="center" vertical="center"/>
    </xf>
    <xf numFmtId="0" fontId="24" fillId="6" borderId="0" xfId="0" applyFont="1" applyFill="1" applyBorder="1" applyAlignment="1" applyProtection="1">
      <alignment horizontal="left" vertical="center" wrapText="1"/>
    </xf>
    <xf numFmtId="0" fontId="0" fillId="41" borderId="36" xfId="18" applyFont="1" applyBorder="1">
      <alignment horizontal="center" vertical="center" wrapText="1"/>
      <protection locked="0"/>
    </xf>
    <xf numFmtId="0" fontId="22" fillId="6" borderId="22" xfId="0" applyFont="1" applyFill="1" applyBorder="1" applyAlignment="1">
      <alignment horizontal="center" vertical="center"/>
    </xf>
    <xf numFmtId="0" fontId="0" fillId="6" borderId="0" xfId="0" applyFont="1" applyBorder="1" applyAlignment="1">
      <alignment horizontal="left" vertical="center"/>
    </xf>
    <xf numFmtId="49" fontId="0" fillId="41" borderId="29" xfId="19" applyFont="1" applyBorder="1" applyAlignment="1">
      <alignment vertical="center" wrapText="1"/>
      <protection locked="0"/>
    </xf>
    <xf numFmtId="0" fontId="24" fillId="6" borderId="36" xfId="5" applyFont="1" applyBorder="1">
      <alignment horizontal="center" wrapText="1"/>
    </xf>
    <xf numFmtId="0" fontId="22" fillId="6" borderId="23" xfId="0" applyFont="1" applyFill="1" applyBorder="1" applyAlignment="1" applyProtection="1">
      <alignment horizontal="center" vertical="center"/>
    </xf>
    <xf numFmtId="3" fontId="0" fillId="13" borderId="39" xfId="3" applyNumberFormat="1" applyFont="1" applyBorder="1">
      <alignment horizontal="center" vertical="center"/>
    </xf>
    <xf numFmtId="49" fontId="0" fillId="41" borderId="39" xfId="19" applyFont="1" applyBorder="1" applyAlignment="1">
      <alignment vertical="center" wrapText="1"/>
      <protection locked="0"/>
    </xf>
    <xf numFmtId="0" fontId="0" fillId="2" borderId="37" xfId="0" applyFont="1" applyFill="1" applyBorder="1" applyAlignment="1">
      <alignment horizontal="left" vertical="center"/>
    </xf>
    <xf numFmtId="9" fontId="0" fillId="6" borderId="85" xfId="34" applyFont="1" applyBorder="1">
      <alignment horizontal="right" vertical="center"/>
    </xf>
    <xf numFmtId="9" fontId="0" fillId="6" borderId="36" xfId="34" applyFont="1" applyBorder="1">
      <alignment horizontal="right" vertical="center"/>
    </xf>
    <xf numFmtId="9" fontId="0" fillId="6" borderId="33" xfId="34" applyFont="1" applyBorder="1">
      <alignment horizontal="right" vertical="center"/>
    </xf>
    <xf numFmtId="0" fontId="0" fillId="6" borderId="29" xfId="0" applyBorder="1">
      <alignment vertical="center"/>
    </xf>
    <xf numFmtId="9" fontId="0" fillId="41" borderId="29" xfId="15" applyFont="1" applyBorder="1">
      <alignment horizontal="right" vertical="center"/>
      <protection locked="0"/>
    </xf>
    <xf numFmtId="9" fontId="0" fillId="6" borderId="29" xfId="34" applyFont="1" applyBorder="1">
      <alignment horizontal="right" vertical="center"/>
    </xf>
    <xf numFmtId="0" fontId="24" fillId="6" borderId="87" xfId="5" applyFont="1" applyBorder="1">
      <alignment horizontal="center" wrapText="1"/>
    </xf>
    <xf numFmtId="0" fontId="22" fillId="6" borderId="30" xfId="2" applyFont="1" applyBorder="1">
      <alignment horizontal="center" vertical="center"/>
    </xf>
    <xf numFmtId="0" fontId="0" fillId="6" borderId="0" xfId="0" applyFont="1" applyBorder="1" applyAlignment="1">
      <alignment horizontal="left" vertical="center" wrapText="1"/>
    </xf>
    <xf numFmtId="0" fontId="24" fillId="6" borderId="83" xfId="5" applyFont="1" applyBorder="1">
      <alignment horizontal="center" wrapText="1"/>
    </xf>
    <xf numFmtId="0" fontId="0" fillId="6" borderId="80" xfId="0" applyFont="1" applyBorder="1" applyAlignment="1">
      <alignment horizontal="left" vertical="center" wrapText="1"/>
    </xf>
    <xf numFmtId="168" fontId="0" fillId="41" borderId="88" xfId="12" applyFont="1" applyBorder="1">
      <alignment horizontal="right" vertical="center"/>
      <protection locked="0"/>
    </xf>
    <xf numFmtId="168" fontId="0" fillId="41" borderId="29" xfId="12" applyFont="1" applyBorder="1">
      <alignment horizontal="right" vertical="center"/>
      <protection locked="0"/>
    </xf>
    <xf numFmtId="49" fontId="0" fillId="41" borderId="30" xfId="19" applyFont="1" applyBorder="1" applyAlignment="1">
      <alignment vertical="center" wrapText="1"/>
      <protection locked="0"/>
    </xf>
    <xf numFmtId="0" fontId="0" fillId="41" borderId="94" xfId="18" applyFont="1" applyBorder="1">
      <alignment horizontal="center" vertical="center" wrapText="1"/>
      <protection locked="0"/>
    </xf>
    <xf numFmtId="0" fontId="20" fillId="6" borderId="78" xfId="0" applyFont="1" applyFill="1" applyBorder="1" applyAlignment="1">
      <alignment vertical="center"/>
    </xf>
    <xf numFmtId="0" fontId="0" fillId="6" borderId="80" xfId="0" applyFont="1" applyFill="1" applyBorder="1" applyAlignment="1">
      <alignment horizontal="center" vertical="center"/>
    </xf>
    <xf numFmtId="0" fontId="0" fillId="41" borderId="91" xfId="18" applyFont="1" applyBorder="1" applyAlignment="1">
      <alignment vertical="center" wrapText="1"/>
      <protection locked="0"/>
    </xf>
    <xf numFmtId="0" fontId="0" fillId="41" borderId="29" xfId="18" applyFont="1" applyBorder="1" applyAlignment="1">
      <alignment vertical="center" wrapText="1"/>
      <protection locked="0"/>
    </xf>
    <xf numFmtId="3" fontId="0" fillId="13" borderId="88" xfId="3" applyNumberFormat="1" applyFont="1" applyBorder="1">
      <alignment horizontal="center" vertical="center"/>
    </xf>
    <xf numFmtId="0" fontId="0" fillId="2" borderId="39" xfId="0" applyFont="1" applyFill="1" applyBorder="1" applyAlignment="1">
      <alignment horizontal="left" vertical="center" wrapText="1" indent="1"/>
    </xf>
    <xf numFmtId="9" fontId="0" fillId="41" borderId="39" xfId="15" applyFont="1" applyBorder="1">
      <alignment horizontal="right" vertical="center"/>
      <protection locked="0"/>
    </xf>
    <xf numFmtId="0" fontId="0" fillId="6" borderId="88" xfId="0" applyFont="1" applyFill="1" applyBorder="1" applyAlignment="1">
      <alignment horizontal="center" vertical="center"/>
    </xf>
    <xf numFmtId="0" fontId="0" fillId="2" borderId="88" xfId="0" applyFont="1" applyFill="1" applyBorder="1" applyAlignment="1">
      <alignment horizontal="left" vertical="center" wrapText="1"/>
    </xf>
    <xf numFmtId="0" fontId="0" fillId="41" borderId="88" xfId="18" applyFont="1" applyBorder="1">
      <alignment horizontal="center" vertical="center" wrapText="1"/>
      <protection locked="0"/>
    </xf>
    <xf numFmtId="49" fontId="0" fillId="41" borderId="30" xfId="19" applyFont="1" applyBorder="1">
      <alignment vertical="center"/>
      <protection locked="0"/>
    </xf>
    <xf numFmtId="0" fontId="0" fillId="2" borderId="88" xfId="0" applyFont="1" applyFill="1" applyBorder="1">
      <alignment vertical="center"/>
    </xf>
    <xf numFmtId="0" fontId="0" fillId="2" borderId="88" xfId="0" applyFont="1" applyFill="1" applyBorder="1" applyAlignment="1">
      <alignment horizontal="left" vertical="center"/>
    </xf>
    <xf numFmtId="0" fontId="23" fillId="6" borderId="101" xfId="0" applyFont="1" applyFill="1" applyBorder="1" applyAlignment="1" applyProtection="1">
      <alignment vertical="center"/>
    </xf>
    <xf numFmtId="0" fontId="0" fillId="6" borderId="94" xfId="5" applyFont="1" applyBorder="1" applyAlignment="1">
      <alignment horizontal="center" vertical="center" wrapText="1"/>
    </xf>
    <xf numFmtId="0" fontId="0" fillId="6" borderId="96" xfId="5" applyFont="1" applyBorder="1" applyAlignment="1">
      <alignment horizontal="center" vertical="center" wrapText="1"/>
    </xf>
    <xf numFmtId="0" fontId="0" fillId="6" borderId="97" xfId="5" applyFont="1" applyBorder="1" applyAlignment="1">
      <alignment horizontal="center" vertical="center" wrapText="1"/>
    </xf>
    <xf numFmtId="0" fontId="22" fillId="52" borderId="29" xfId="0" applyFont="1" applyFill="1" applyBorder="1" applyAlignment="1">
      <alignment vertical="center"/>
    </xf>
    <xf numFmtId="0" fontId="25" fillId="6" borderId="146" xfId="83" applyFont="1" applyFill="1" applyBorder="1" applyAlignment="1">
      <alignment horizontal="left" vertical="top" indent="1"/>
    </xf>
    <xf numFmtId="0" fontId="42" fillId="49" borderId="86" xfId="3" applyFont="1" applyFill="1" applyBorder="1">
      <alignment horizontal="center" vertical="center"/>
    </xf>
    <xf numFmtId="0" fontId="22" fillId="43" borderId="94" xfId="9" applyFont="1" applyBorder="1">
      <alignment horizontal="left" vertical="center"/>
    </xf>
    <xf numFmtId="0" fontId="22" fillId="6" borderId="53" xfId="0" applyFont="1" applyFill="1" applyBorder="1" applyAlignment="1">
      <alignment vertical="center"/>
    </xf>
    <xf numFmtId="0" fontId="25" fillId="0" borderId="88" xfId="0" applyFont="1" applyFill="1" applyBorder="1" applyAlignment="1">
      <alignment horizontal="left"/>
    </xf>
    <xf numFmtId="0" fontId="22" fillId="6" borderId="89" xfId="0" applyFont="1" applyFill="1" applyBorder="1" applyAlignment="1">
      <alignment horizontal="center" vertical="center"/>
    </xf>
    <xf numFmtId="0" fontId="42" fillId="49" borderId="89" xfId="3" applyFont="1" applyFill="1" applyBorder="1">
      <alignment horizontal="center" vertical="center"/>
    </xf>
    <xf numFmtId="0" fontId="25" fillId="0" borderId="29" xfId="0" applyFont="1" applyFill="1" applyBorder="1" applyAlignment="1">
      <alignment horizontal="left"/>
    </xf>
    <xf numFmtId="0" fontId="3" fillId="6" borderId="36" xfId="2" applyBorder="1" applyAlignment="1">
      <alignment vertical="center"/>
    </xf>
    <xf numFmtId="0" fontId="25" fillId="0" borderId="30" xfId="0" applyFont="1" applyFill="1" applyBorder="1" applyAlignment="1">
      <alignment horizontal="left"/>
    </xf>
    <xf numFmtId="0" fontId="24" fillId="6" borderId="86" xfId="5" applyFont="1" applyBorder="1" applyAlignment="1">
      <alignment horizontal="center" vertical="center" wrapText="1"/>
    </xf>
    <xf numFmtId="0" fontId="0" fillId="6" borderId="99" xfId="0" applyFont="1" applyFill="1" applyBorder="1">
      <alignment vertical="center"/>
    </xf>
    <xf numFmtId="0" fontId="20" fillId="6" borderId="131" xfId="4" applyFont="1" applyFill="1" applyBorder="1" applyAlignment="1"/>
    <xf numFmtId="3" fontId="22" fillId="6" borderId="85" xfId="1" applyFont="1" applyFill="1" applyBorder="1" applyAlignment="1" applyProtection="1">
      <alignment horizontal="center" vertical="center"/>
    </xf>
    <xf numFmtId="0" fontId="22" fillId="6" borderId="82" xfId="0" applyFont="1" applyFill="1" applyBorder="1" applyProtection="1">
      <alignment vertical="center"/>
    </xf>
    <xf numFmtId="0" fontId="24" fillId="6" borderId="96" xfId="5" applyFont="1" applyBorder="1" applyAlignment="1">
      <alignment horizontal="center" vertical="center" wrapText="1"/>
    </xf>
    <xf numFmtId="0" fontId="24" fillId="6" borderId="96" xfId="5" applyFont="1" applyBorder="1" applyAlignment="1">
      <alignment horizontal="center" vertical="center" wrapText="1"/>
    </xf>
    <xf numFmtId="0" fontId="24" fillId="6" borderId="96" xfId="5" applyFont="1" applyBorder="1" applyAlignment="1">
      <alignment horizontal="center" wrapText="1"/>
    </xf>
    <xf numFmtId="0" fontId="24" fillId="6" borderId="90" xfId="5" applyFont="1" applyBorder="1" applyAlignment="1">
      <alignment horizontal="center" vertical="center" wrapText="1"/>
    </xf>
    <xf numFmtId="0" fontId="24" fillId="6" borderId="47" xfId="5" applyFont="1" applyBorder="1" applyAlignment="1">
      <alignment horizontal="center" vertical="center" wrapText="1"/>
    </xf>
    <xf numFmtId="0" fontId="22" fillId="6" borderId="22" xfId="0" applyFont="1" applyFill="1" applyBorder="1" applyAlignment="1" applyProtection="1">
      <alignment horizontal="center" vertical="center"/>
    </xf>
    <xf numFmtId="0" fontId="24" fillId="6" borderId="97" xfId="5" applyFont="1" applyFill="1" applyBorder="1" applyAlignment="1">
      <alignment horizontal="center" vertical="center" wrapText="1"/>
    </xf>
    <xf numFmtId="0" fontId="22" fillId="6" borderId="83" xfId="0" applyFont="1" applyFill="1" applyBorder="1" applyAlignment="1" applyProtection="1">
      <alignment horizontal="center" vertical="center"/>
    </xf>
    <xf numFmtId="0" fontId="20" fillId="6" borderId="3" xfId="4" applyFont="1" applyFill="1" applyBorder="1" applyAlignment="1" applyProtection="1"/>
    <xf numFmtId="0" fontId="24" fillId="6" borderId="48" xfId="5" applyFont="1" applyBorder="1" applyAlignment="1">
      <alignment horizontal="center" vertical="center" wrapText="1"/>
    </xf>
    <xf numFmtId="0" fontId="42" fillId="6" borderId="30" xfId="0" applyFont="1" applyBorder="1" applyAlignment="1">
      <alignment horizontal="left" vertical="top"/>
    </xf>
    <xf numFmtId="0" fontId="20" fillId="6" borderId="80" xfId="0" applyFont="1" applyFill="1" applyBorder="1" applyAlignment="1">
      <alignment vertical="center"/>
    </xf>
    <xf numFmtId="3" fontId="22" fillId="6" borderId="80" xfId="30" applyFont="1" applyFill="1" applyBorder="1" applyAlignment="1">
      <alignment horizontal="right" vertical="center"/>
    </xf>
    <xf numFmtId="0" fontId="24" fillId="6" borderId="80" xfId="0" applyFont="1" applyFill="1" applyBorder="1" applyAlignment="1" applyProtection="1">
      <alignment vertical="center"/>
    </xf>
    <xf numFmtId="0" fontId="22" fillId="6" borderId="114" xfId="0" applyFont="1" applyFill="1" applyBorder="1" applyProtection="1">
      <alignment vertical="center"/>
    </xf>
    <xf numFmtId="0" fontId="0" fillId="6" borderId="0" xfId="0" applyFill="1" applyBorder="1" applyAlignment="1">
      <alignment vertical="center"/>
    </xf>
    <xf numFmtId="0" fontId="24" fillId="6" borderId="96" xfId="0" applyFont="1" applyFill="1" applyBorder="1" applyAlignment="1" applyProtection="1">
      <alignment horizontal="center" vertical="center"/>
    </xf>
    <xf numFmtId="0" fontId="24" fillId="6" borderId="97" xfId="0" applyFont="1" applyBorder="1" applyAlignment="1">
      <alignment horizontal="center" wrapText="1"/>
    </xf>
    <xf numFmtId="0" fontId="22" fillId="6" borderId="87" xfId="0" applyFont="1" applyFill="1" applyBorder="1" applyAlignment="1" applyProtection="1">
      <alignment horizontal="center" vertical="center"/>
    </xf>
    <xf numFmtId="0" fontId="46" fillId="6" borderId="0" xfId="0" applyFont="1" applyFill="1" applyAlignment="1">
      <alignment vertical="center"/>
    </xf>
    <xf numFmtId="0" fontId="42" fillId="6" borderId="26" xfId="0" applyFont="1" applyBorder="1" applyAlignment="1">
      <alignment horizontal="left" vertical="top"/>
    </xf>
    <xf numFmtId="0" fontId="22" fillId="13" borderId="58" xfId="3" applyFont="1" applyBorder="1">
      <alignment horizontal="center" vertical="center"/>
    </xf>
    <xf numFmtId="0" fontId="42" fillId="6" borderId="41" xfId="0" applyFont="1" applyBorder="1" applyAlignment="1">
      <alignment horizontal="left" vertical="top"/>
    </xf>
    <xf numFmtId="0" fontId="22" fillId="13" borderId="66" xfId="3" applyFont="1" applyBorder="1" applyProtection="1">
      <alignment horizontal="center" vertical="center"/>
    </xf>
    <xf numFmtId="0" fontId="18" fillId="6" borderId="30" xfId="83" applyFill="1" applyBorder="1" applyAlignment="1">
      <alignment horizontal="left" vertical="top" wrapText="1"/>
    </xf>
    <xf numFmtId="0" fontId="22" fillId="6" borderId="61" xfId="2" applyFont="1" applyBorder="1">
      <alignment horizontal="center" vertical="center"/>
    </xf>
    <xf numFmtId="0" fontId="22" fillId="13" borderId="156" xfId="3" applyFont="1" applyBorder="1">
      <alignment horizontal="center" vertical="center"/>
    </xf>
    <xf numFmtId="0" fontId="22" fillId="6" borderId="88" xfId="0" applyFont="1" applyFill="1" applyBorder="1" applyAlignment="1">
      <alignment horizontal="left" vertical="center"/>
    </xf>
    <xf numFmtId="0" fontId="0" fillId="6" borderId="29" xfId="0" applyFont="1" applyFill="1" applyBorder="1" applyAlignment="1">
      <alignment horizontal="left" vertical="center" indent="1"/>
    </xf>
    <xf numFmtId="0" fontId="24" fillId="6" borderId="96" xfId="0" applyFont="1" applyBorder="1" applyAlignment="1">
      <alignment horizontal="center" wrapText="1"/>
    </xf>
    <xf numFmtId="0" fontId="24" fillId="6" borderId="97" xfId="0" applyFont="1" applyBorder="1" applyAlignment="1">
      <alignment horizontal="center" wrapText="1"/>
    </xf>
    <xf numFmtId="0" fontId="24" fillId="6" borderId="80" xfId="0" applyFont="1" applyFill="1" applyBorder="1" applyAlignment="1">
      <alignment horizontal="left" vertical="center"/>
    </xf>
    <xf numFmtId="0" fontId="24" fillId="6" borderId="0" xfId="0" applyFont="1" applyFill="1" applyBorder="1" applyAlignment="1">
      <alignment horizontal="left" vertical="center"/>
    </xf>
    <xf numFmtId="0" fontId="24" fillId="6" borderId="83" xfId="0" applyFont="1" applyFill="1" applyBorder="1" applyAlignment="1">
      <alignment horizontal="left" vertical="center"/>
    </xf>
    <xf numFmtId="0" fontId="24" fillId="6" borderId="96" xfId="0" applyFont="1" applyFill="1" applyBorder="1" applyAlignment="1">
      <alignment horizontal="center" vertical="center"/>
    </xf>
    <xf numFmtId="0" fontId="24" fillId="6" borderId="62" xfId="0" applyFont="1" applyFill="1" applyBorder="1" applyAlignment="1">
      <alignment horizontal="center" vertical="center"/>
    </xf>
    <xf numFmtId="0" fontId="24" fillId="6" borderId="76" xfId="0" applyFont="1" applyFill="1" applyBorder="1" applyAlignment="1">
      <alignment horizontal="center" vertical="center"/>
    </xf>
    <xf numFmtId="0" fontId="24" fillId="6" borderId="97" xfId="0" applyFont="1" applyFill="1" applyBorder="1" applyAlignment="1">
      <alignment horizontal="center" vertical="center"/>
    </xf>
    <xf numFmtId="0" fontId="24" fillId="6" borderId="62" xfId="0" applyFont="1" applyBorder="1" applyAlignment="1">
      <alignment horizontal="center" wrapText="1"/>
    </xf>
    <xf numFmtId="0" fontId="24" fillId="6" borderId="76" xfId="0" applyFont="1" applyBorder="1" applyAlignment="1">
      <alignment horizontal="center" wrapText="1"/>
    </xf>
    <xf numFmtId="0" fontId="40" fillId="6" borderId="80" xfId="0" applyFont="1" applyFill="1" applyBorder="1" applyAlignment="1">
      <alignment horizontal="center" vertical="center"/>
    </xf>
    <xf numFmtId="0" fontId="40" fillId="6" borderId="0" xfId="0" applyFont="1" applyFill="1" applyBorder="1" applyAlignment="1">
      <alignment horizontal="center" vertical="center"/>
    </xf>
    <xf numFmtId="0" fontId="40" fillId="6" borderId="83" xfId="0" applyFont="1" applyFill="1" applyBorder="1" applyAlignment="1">
      <alignment horizontal="center" vertical="center"/>
    </xf>
    <xf numFmtId="0" fontId="0" fillId="6" borderId="80" xfId="0" applyFont="1" applyFill="1" applyBorder="1" applyAlignment="1"/>
    <xf numFmtId="0" fontId="33" fillId="6" borderId="80" xfId="0" applyFont="1" applyFill="1" applyBorder="1" applyAlignment="1"/>
    <xf numFmtId="0" fontId="56" fillId="6" borderId="80" xfId="0" applyFont="1" applyFill="1" applyBorder="1" applyAlignment="1">
      <alignment horizontal="center"/>
    </xf>
    <xf numFmtId="0" fontId="0" fillId="6" borderId="100" xfId="0" applyFill="1" applyBorder="1" applyAlignment="1">
      <alignment vertical="center"/>
    </xf>
    <xf numFmtId="0" fontId="24" fillId="6" borderId="94" xfId="5" applyFont="1" applyFill="1" applyBorder="1" applyAlignment="1">
      <alignment horizontal="center" wrapText="1"/>
    </xf>
    <xf numFmtId="0" fontId="56" fillId="6" borderId="83" xfId="0" applyFont="1" applyFill="1" applyBorder="1" applyAlignment="1">
      <alignment horizontal="center" vertical="center"/>
    </xf>
    <xf numFmtId="0" fontId="0" fillId="2" borderId="85" xfId="0" applyFill="1" applyBorder="1">
      <alignment vertical="center"/>
    </xf>
    <xf numFmtId="0" fontId="0" fillId="2" borderId="36" xfId="0" applyFill="1" applyBorder="1">
      <alignment vertical="center"/>
    </xf>
    <xf numFmtId="0" fontId="0" fillId="2" borderId="33" xfId="0" applyFill="1" applyBorder="1">
      <alignment vertical="center"/>
    </xf>
    <xf numFmtId="0" fontId="0" fillId="2" borderId="82" xfId="0" applyFill="1" applyBorder="1">
      <alignment vertical="center"/>
    </xf>
    <xf numFmtId="0" fontId="22" fillId="6" borderId="29" xfId="83" applyFont="1" applyFill="1" applyBorder="1" applyAlignment="1" applyProtection="1">
      <alignment horizontal="left" vertical="center" wrapText="1"/>
    </xf>
    <xf numFmtId="0" fontId="22" fillId="6" borderId="22" xfId="0" applyFont="1" applyFill="1" applyBorder="1" applyAlignment="1" applyProtection="1">
      <alignment horizontal="center" vertical="center"/>
    </xf>
    <xf numFmtId="0" fontId="3" fillId="6" borderId="21" xfId="2" applyFill="1" applyBorder="1" applyAlignment="1">
      <alignment horizontal="center" vertical="center"/>
    </xf>
    <xf numFmtId="0" fontId="3" fillId="6" borderId="36" xfId="2" applyFill="1" applyBorder="1" applyAlignment="1">
      <alignment horizontal="center" vertical="center"/>
    </xf>
    <xf numFmtId="0" fontId="22" fillId="13" borderId="42" xfId="3" applyFont="1" applyBorder="1" applyProtection="1">
      <alignment horizontal="center" vertical="center"/>
    </xf>
    <xf numFmtId="0" fontId="3" fillId="6" borderId="96" xfId="2" applyFill="1" applyBorder="1">
      <alignment horizontal="center" vertical="center"/>
    </xf>
    <xf numFmtId="0" fontId="3" fillId="6" borderId="97" xfId="2" applyFill="1" applyBorder="1">
      <alignment horizontal="center" vertical="center"/>
    </xf>
    <xf numFmtId="3" fontId="0" fillId="13" borderId="86" xfId="3" applyNumberFormat="1" applyFont="1" applyBorder="1">
      <alignment horizontal="center" vertical="center"/>
    </xf>
    <xf numFmtId="3" fontId="0" fillId="6" borderId="0" xfId="3" applyNumberFormat="1" applyFont="1" applyFill="1" applyBorder="1">
      <alignment horizontal="center" vertical="center"/>
    </xf>
    <xf numFmtId="0" fontId="25" fillId="6" borderId="88" xfId="83" applyFont="1" applyFill="1" applyBorder="1" applyAlignment="1">
      <alignment horizontal="left" vertical="center"/>
    </xf>
    <xf numFmtId="0" fontId="0" fillId="6" borderId="88" xfId="0" applyFont="1" applyFill="1" applyBorder="1" applyAlignment="1">
      <alignment horizontal="left" vertical="center"/>
    </xf>
    <xf numFmtId="0" fontId="25" fillId="6" borderId="29" xfId="83" applyFont="1" applyFill="1" applyBorder="1" applyAlignment="1">
      <alignment horizontal="left" vertical="center"/>
    </xf>
    <xf numFmtId="0" fontId="25" fillId="6" borderId="30" xfId="83" applyFont="1" applyFill="1" applyBorder="1" applyAlignment="1">
      <alignment horizontal="left" vertical="center"/>
    </xf>
    <xf numFmtId="3" fontId="0" fillId="14" borderId="22" xfId="20" applyFont="1" applyBorder="1">
      <alignment horizontal="right" vertical="center"/>
      <protection locked="0"/>
    </xf>
    <xf numFmtId="0" fontId="0" fillId="14" borderId="33" xfId="26" applyFont="1" applyBorder="1">
      <alignment horizontal="center" vertical="center" wrapText="1"/>
      <protection locked="0"/>
    </xf>
    <xf numFmtId="3" fontId="0" fillId="13" borderId="21" xfId="3" applyNumberFormat="1" applyFont="1" applyBorder="1">
      <alignment horizontal="center" vertical="center"/>
    </xf>
    <xf numFmtId="0" fontId="0" fillId="14" borderId="22" xfId="26" applyFont="1" applyBorder="1">
      <alignment horizontal="center" vertical="center" wrapText="1"/>
      <protection locked="0"/>
    </xf>
    <xf numFmtId="3" fontId="0" fillId="14" borderId="89" xfId="20" applyFont="1" applyBorder="1">
      <alignment horizontal="right" vertical="center"/>
      <protection locked="0"/>
    </xf>
    <xf numFmtId="0" fontId="0" fillId="14" borderId="85" xfId="26" applyFont="1" applyBorder="1">
      <alignment horizontal="center" vertical="center" wrapText="1"/>
      <protection locked="0"/>
    </xf>
    <xf numFmtId="3" fontId="0" fillId="13" borderId="85" xfId="3" applyNumberFormat="1" applyFont="1" applyBorder="1">
      <alignment horizontal="center" vertical="center"/>
    </xf>
    <xf numFmtId="3" fontId="0" fillId="13" borderId="36" xfId="3" applyNumberFormat="1" applyFont="1" applyBorder="1">
      <alignment horizontal="center" vertical="center"/>
    </xf>
    <xf numFmtId="3" fontId="0" fillId="13" borderId="89" xfId="3" applyNumberFormat="1" applyFont="1" applyBorder="1">
      <alignment horizontal="center" vertical="center"/>
    </xf>
    <xf numFmtId="3" fontId="0" fillId="13" borderId="97" xfId="3" applyNumberFormat="1" applyFont="1" applyBorder="1">
      <alignment horizontal="center" vertical="center"/>
    </xf>
    <xf numFmtId="3" fontId="0" fillId="14" borderId="96" xfId="20" applyFont="1" applyBorder="1">
      <alignment horizontal="right" vertical="center"/>
      <protection locked="0"/>
    </xf>
    <xf numFmtId="3" fontId="0" fillId="13" borderId="96" xfId="3" applyNumberFormat="1" applyFont="1" applyBorder="1">
      <alignment horizontal="center" vertical="center"/>
    </xf>
    <xf numFmtId="0" fontId="0" fillId="6" borderId="114" xfId="0" applyFont="1" applyFill="1" applyBorder="1">
      <alignment vertical="center"/>
    </xf>
    <xf numFmtId="0" fontId="25" fillId="2" borderId="83" xfId="83" applyFont="1" applyFill="1" applyBorder="1" applyAlignment="1">
      <alignment horizontal="left" vertical="center" wrapText="1"/>
    </xf>
    <xf numFmtId="0" fontId="3" fillId="6" borderId="83" xfId="2" applyBorder="1">
      <alignment horizontal="center" vertical="center"/>
    </xf>
    <xf numFmtId="0" fontId="0" fillId="6" borderId="83" xfId="0" applyFont="1" applyBorder="1">
      <alignment vertical="center"/>
    </xf>
    <xf numFmtId="3" fontId="0" fillId="14" borderId="97" xfId="20" applyFont="1" applyBorder="1">
      <alignment horizontal="right" vertical="center"/>
      <protection locked="0"/>
    </xf>
    <xf numFmtId="0" fontId="0" fillId="2" borderId="87" xfId="0" applyFont="1" applyFill="1" applyBorder="1">
      <alignment vertical="center"/>
    </xf>
    <xf numFmtId="0" fontId="23" fillId="6" borderId="100" xfId="0" applyFont="1" applyFill="1" applyBorder="1">
      <alignment vertical="center"/>
    </xf>
    <xf numFmtId="0" fontId="0" fillId="0" borderId="83" xfId="0" applyFont="1" applyFill="1" applyBorder="1" applyAlignment="1">
      <alignment horizontal="center" vertical="center"/>
    </xf>
    <xf numFmtId="0" fontId="0" fillId="0" borderId="83" xfId="0" applyFont="1" applyFill="1" applyBorder="1" applyAlignment="1" applyProtection="1">
      <alignment horizontal="center" vertical="center" wrapText="1"/>
    </xf>
    <xf numFmtId="0" fontId="0" fillId="2" borderId="83" xfId="0" applyFont="1" applyFill="1" applyBorder="1" applyAlignment="1">
      <alignment horizontal="left" vertical="center" wrapText="1" indent="1"/>
    </xf>
    <xf numFmtId="0" fontId="0" fillId="2" borderId="91" xfId="0" applyFont="1" applyFill="1" applyBorder="1" applyAlignment="1">
      <alignment horizontal="center" vertical="center"/>
    </xf>
    <xf numFmtId="0" fontId="0" fillId="2" borderId="89" xfId="0" applyFont="1" applyFill="1" applyBorder="1" applyAlignment="1">
      <alignment vertical="center"/>
    </xf>
    <xf numFmtId="3" fontId="0" fillId="13" borderId="91" xfId="3" applyNumberFormat="1" applyFont="1" applyBorder="1">
      <alignment horizontal="center" vertical="center"/>
    </xf>
    <xf numFmtId="0" fontId="0" fillId="6" borderId="83" xfId="0" applyFont="1" applyFill="1" applyBorder="1" applyAlignment="1" applyProtection="1">
      <alignment vertical="center" wrapText="1"/>
    </xf>
    <xf numFmtId="0" fontId="0" fillId="6" borderId="83" xfId="0" applyFont="1" applyFill="1" applyBorder="1" applyAlignment="1">
      <alignment horizontal="left" vertical="center" indent="1"/>
    </xf>
    <xf numFmtId="0" fontId="0" fillId="6" borderId="80" xfId="0" applyFont="1" applyFill="1" applyBorder="1" applyAlignment="1">
      <alignment vertical="center"/>
    </xf>
    <xf numFmtId="0" fontId="0" fillId="6" borderId="92" xfId="0" applyFont="1" applyFill="1" applyBorder="1" applyAlignment="1">
      <alignment vertical="center"/>
    </xf>
    <xf numFmtId="0" fontId="24" fillId="2" borderId="90" xfId="0" applyFont="1" applyFill="1" applyBorder="1" applyAlignment="1">
      <alignment horizontal="center" vertical="center" wrapText="1"/>
    </xf>
    <xf numFmtId="0" fontId="27" fillId="2" borderId="86" xfId="0" applyFont="1" applyFill="1" applyBorder="1" applyAlignment="1">
      <alignment horizontal="center" vertical="center" wrapText="1"/>
    </xf>
    <xf numFmtId="0" fontId="24" fillId="2" borderId="84" xfId="0" applyFont="1" applyFill="1" applyBorder="1" applyAlignment="1">
      <alignment horizontal="center" vertical="center" wrapText="1"/>
    </xf>
    <xf numFmtId="0" fontId="0" fillId="6" borderId="84" xfId="0" applyFont="1" applyFill="1" applyBorder="1" applyAlignment="1">
      <alignment vertical="center"/>
    </xf>
    <xf numFmtId="0" fontId="0" fillId="2" borderId="89" xfId="0" applyFont="1" applyFill="1" applyBorder="1" applyAlignment="1">
      <alignment vertical="center" wrapText="1"/>
    </xf>
    <xf numFmtId="0" fontId="0" fillId="13" borderId="95" xfId="3" applyFont="1" applyBorder="1">
      <alignment horizontal="center" vertical="center"/>
    </xf>
    <xf numFmtId="0" fontId="0" fillId="2" borderId="83" xfId="0" applyFont="1" applyFill="1" applyBorder="1" applyAlignment="1">
      <alignment horizontal="left" vertical="center" wrapText="1"/>
    </xf>
    <xf numFmtId="0" fontId="0" fillId="2" borderId="92" xfId="0" applyFont="1" applyFill="1" applyBorder="1" applyAlignment="1">
      <alignment horizontal="center" vertical="center"/>
    </xf>
    <xf numFmtId="0" fontId="0" fillId="2" borderId="80" xfId="0" applyFont="1" applyFill="1" applyBorder="1" applyAlignment="1">
      <alignment vertical="center" wrapText="1"/>
    </xf>
    <xf numFmtId="3" fontId="0" fillId="14" borderId="95" xfId="20" applyFont="1" applyBorder="1">
      <alignment horizontal="right" vertical="center"/>
      <protection locked="0"/>
    </xf>
    <xf numFmtId="3" fontId="0" fillId="41" borderId="95" xfId="20" applyFont="1" applyFill="1" applyBorder="1">
      <alignment horizontal="right" vertical="center"/>
      <protection locked="0"/>
    </xf>
    <xf numFmtId="3" fontId="0" fillId="14" borderId="101" xfId="20" applyFont="1" applyBorder="1">
      <alignment horizontal="right" vertical="center"/>
      <protection locked="0"/>
    </xf>
    <xf numFmtId="0" fontId="30" fillId="6" borderId="100" xfId="116" applyFont="1" applyFill="1" applyBorder="1" applyAlignment="1">
      <alignment vertical="center"/>
    </xf>
    <xf numFmtId="0" fontId="0" fillId="6" borderId="80" xfId="0" applyFont="1" applyBorder="1" applyAlignment="1">
      <alignment vertical="center"/>
    </xf>
    <xf numFmtId="0" fontId="24" fillId="2" borderId="96" xfId="0" applyFont="1" applyFill="1" applyBorder="1" applyAlignment="1" applyProtection="1">
      <alignment horizontal="center" vertical="center" wrapText="1"/>
    </xf>
    <xf numFmtId="0" fontId="0" fillId="6" borderId="82" xfId="0" applyFont="1" applyBorder="1">
      <alignment vertical="center"/>
    </xf>
    <xf numFmtId="0" fontId="30" fillId="6" borderId="100" xfId="116" applyFill="1" applyBorder="1" applyAlignment="1">
      <alignment vertical="center"/>
    </xf>
    <xf numFmtId="0" fontId="0" fillId="43" borderId="96" xfId="9" applyFont="1" applyBorder="1">
      <alignment horizontal="left" vertical="center"/>
    </xf>
    <xf numFmtId="10" fontId="22" fillId="43" borderId="96" xfId="7" applyFont="1" applyBorder="1">
      <alignment horizontal="right" vertical="center"/>
    </xf>
    <xf numFmtId="0" fontId="22" fillId="13" borderId="97" xfId="3" applyFont="1" applyBorder="1">
      <alignment horizontal="center" vertical="center"/>
    </xf>
    <xf numFmtId="0" fontId="24" fillId="2" borderId="97" xfId="0" applyFont="1" applyFill="1" applyBorder="1" applyAlignment="1" applyProtection="1">
      <alignment horizontal="center" vertical="center" wrapText="1"/>
    </xf>
    <xf numFmtId="0" fontId="0" fillId="6" borderId="38" xfId="0" applyFill="1" applyBorder="1">
      <alignment vertical="center"/>
    </xf>
    <xf numFmtId="0" fontId="27" fillId="6" borderId="36" xfId="0" applyFont="1" applyFill="1" applyBorder="1" applyAlignment="1">
      <alignment horizontal="center" vertical="center"/>
    </xf>
    <xf numFmtId="0" fontId="27" fillId="6" borderId="33" xfId="0" applyFont="1" applyFill="1" applyBorder="1" applyAlignment="1">
      <alignment horizontal="center" vertical="center"/>
    </xf>
    <xf numFmtId="0" fontId="0" fillId="6" borderId="36" xfId="0" applyFont="1" applyBorder="1" applyAlignment="1">
      <alignment horizontal="left" vertical="top" wrapText="1" indent="2"/>
    </xf>
    <xf numFmtId="0" fontId="0" fillId="6" borderId="85" xfId="0" applyFont="1" applyBorder="1" applyAlignment="1">
      <alignment horizontal="left" vertical="top" wrapText="1"/>
    </xf>
    <xf numFmtId="3" fontId="22" fillId="14" borderId="85" xfId="20" applyFont="1" applyBorder="1">
      <alignment horizontal="right" vertical="center"/>
      <protection locked="0"/>
    </xf>
    <xf numFmtId="0" fontId="22" fillId="13" borderId="29" xfId="3" applyFont="1" applyBorder="1" applyAlignment="1" applyProtection="1">
      <alignment vertical="center" wrapText="1"/>
    </xf>
    <xf numFmtId="0" fontId="0" fillId="6" borderId="29" xfId="0" applyFont="1" applyBorder="1" applyAlignment="1">
      <alignment horizontal="left" vertical="top" wrapText="1"/>
    </xf>
    <xf numFmtId="0" fontId="22" fillId="13" borderId="30" xfId="3" applyFont="1" applyBorder="1" applyAlignment="1" applyProtection="1">
      <alignment vertical="center" wrapText="1"/>
    </xf>
    <xf numFmtId="0" fontId="0" fillId="6" borderId="30" xfId="0" applyFont="1" applyBorder="1" applyAlignment="1">
      <alignment horizontal="left" vertical="top" wrapText="1"/>
    </xf>
    <xf numFmtId="168" fontId="0" fillId="41" borderId="41" xfId="12" applyFont="1" applyBorder="1" applyAlignment="1">
      <alignment vertical="center"/>
      <protection locked="0"/>
    </xf>
    <xf numFmtId="0" fontId="0" fillId="41" borderId="39" xfId="18" applyFont="1" applyBorder="1" applyAlignment="1">
      <alignment horizontal="center" vertical="center" wrapText="1"/>
      <protection locked="0"/>
    </xf>
    <xf numFmtId="0" fontId="24" fillId="6" borderId="29" xfId="5" applyFont="1" applyBorder="1">
      <alignment horizontal="center" wrapText="1"/>
    </xf>
    <xf numFmtId="0" fontId="0" fillId="2" borderId="30" xfId="0" applyFont="1" applyFill="1" applyBorder="1" applyAlignment="1">
      <alignment vertical="center" wrapText="1"/>
    </xf>
    <xf numFmtId="0" fontId="22" fillId="2" borderId="0" xfId="0" applyFont="1" applyFill="1" applyBorder="1" applyAlignment="1">
      <alignment vertical="center" wrapText="1"/>
    </xf>
    <xf numFmtId="0" fontId="24" fillId="2" borderId="0" xfId="0" applyFont="1" applyFill="1" applyBorder="1" applyAlignment="1">
      <alignment vertical="center"/>
    </xf>
    <xf numFmtId="0" fontId="0" fillId="0" borderId="53" xfId="0" applyFont="1" applyFill="1" applyBorder="1" applyAlignment="1">
      <alignment horizontal="center" vertical="center" wrapText="1"/>
    </xf>
    <xf numFmtId="0" fontId="0" fillId="13" borderId="53" xfId="3" applyFont="1" applyBorder="1">
      <alignment horizontal="center" vertical="center"/>
    </xf>
    <xf numFmtId="0" fontId="24" fillId="2" borderId="47" xfId="0" applyFont="1" applyFill="1" applyBorder="1" applyAlignment="1">
      <alignment horizontal="center" vertical="center" wrapText="1"/>
    </xf>
    <xf numFmtId="0" fontId="24" fillId="2" borderId="48" xfId="0" applyFont="1" applyFill="1" applyBorder="1" applyAlignment="1">
      <alignment horizontal="center" vertical="center" wrapText="1"/>
    </xf>
    <xf numFmtId="0" fontId="24" fillId="2" borderId="53" xfId="0" applyFont="1" applyFill="1" applyBorder="1" applyAlignment="1">
      <alignment horizontal="center" vertical="center" wrapText="1"/>
    </xf>
    <xf numFmtId="0" fontId="22" fillId="13" borderId="90" xfId="3" applyFont="1" applyBorder="1">
      <alignment horizontal="center" vertical="center"/>
    </xf>
    <xf numFmtId="0" fontId="24" fillId="13" borderId="26" xfId="3" applyFont="1" applyBorder="1">
      <alignment horizontal="center" vertical="center"/>
    </xf>
    <xf numFmtId="0" fontId="24" fillId="13" borderId="27" xfId="3" applyFont="1" applyBorder="1">
      <alignment horizontal="center" vertical="center"/>
    </xf>
    <xf numFmtId="0" fontId="42" fillId="6" borderId="36" xfId="0" applyFont="1" applyBorder="1" applyAlignment="1">
      <alignment horizontal="left" vertical="center" wrapText="1"/>
    </xf>
    <xf numFmtId="3" fontId="22" fillId="41" borderId="21" xfId="20" applyFont="1" applyFill="1" applyBorder="1">
      <alignment horizontal="right" vertical="center"/>
      <protection locked="0"/>
    </xf>
    <xf numFmtId="3" fontId="22" fillId="41" borderId="40" xfId="20" applyFont="1" applyFill="1" applyBorder="1">
      <alignment horizontal="right" vertical="center"/>
      <protection locked="0"/>
    </xf>
    <xf numFmtId="3" fontId="22" fillId="41" borderId="42" xfId="20" applyFont="1" applyFill="1" applyBorder="1">
      <alignment horizontal="right" vertical="center"/>
      <protection locked="0"/>
    </xf>
    <xf numFmtId="0" fontId="22" fillId="6" borderId="22" xfId="0" applyFont="1" applyFill="1" applyBorder="1" applyAlignment="1" applyProtection="1">
      <alignment horizontal="center" vertical="center"/>
    </xf>
    <xf numFmtId="3" fontId="22" fillId="43" borderId="94" xfId="6" applyFont="1" applyBorder="1">
      <alignment horizontal="right" vertical="center"/>
    </xf>
    <xf numFmtId="3" fontId="18" fillId="6" borderId="26" xfId="1" applyBorder="1" applyAlignment="1" applyProtection="1">
      <alignment horizontal="center" vertical="center"/>
    </xf>
    <xf numFmtId="0" fontId="0" fillId="2" borderId="48" xfId="0" applyFont="1" applyFill="1" applyBorder="1" applyAlignment="1">
      <alignment horizontal="left" vertical="center"/>
    </xf>
    <xf numFmtId="0" fontId="24" fillId="6" borderId="21" xfId="5" applyFont="1" applyBorder="1">
      <alignment horizontal="center" wrapText="1"/>
    </xf>
    <xf numFmtId="3" fontId="0" fillId="6" borderId="157" xfId="30" applyFont="1" applyBorder="1">
      <alignment horizontal="right" vertical="center"/>
    </xf>
    <xf numFmtId="0" fontId="0" fillId="14" borderId="89" xfId="26" applyFont="1" applyBorder="1">
      <alignment horizontal="center" vertical="center" wrapText="1"/>
      <protection locked="0"/>
    </xf>
    <xf numFmtId="0" fontId="0" fillId="14" borderId="21" xfId="26" applyFont="1" applyBorder="1">
      <alignment horizontal="center" vertical="center" wrapText="1"/>
      <protection locked="0"/>
    </xf>
    <xf numFmtId="0" fontId="0" fillId="6" borderId="30" xfId="0" applyBorder="1">
      <alignment vertical="center"/>
    </xf>
    <xf numFmtId="0" fontId="0" fillId="6" borderId="39" xfId="0" applyBorder="1">
      <alignment vertical="center"/>
    </xf>
    <xf numFmtId="0" fontId="0" fillId="6" borderId="49" xfId="0" applyBorder="1">
      <alignment vertical="center"/>
    </xf>
    <xf numFmtId="3" fontId="18" fillId="6" borderId="30" xfId="1" applyBorder="1" applyAlignment="1" applyProtection="1">
      <alignment horizontal="left" vertical="center"/>
    </xf>
    <xf numFmtId="0" fontId="24" fillId="2" borderId="94" xfId="5" applyFont="1" applyFill="1" applyBorder="1" applyAlignment="1">
      <alignment horizontal="center" vertical="center" wrapText="1"/>
    </xf>
    <xf numFmtId="0" fontId="24" fillId="2" borderId="96" xfId="5" applyFont="1" applyFill="1" applyBorder="1" applyAlignment="1">
      <alignment horizontal="center" vertical="center" wrapText="1"/>
    </xf>
    <xf numFmtId="0" fontId="24" fillId="2" borderId="97" xfId="5" applyFont="1" applyFill="1" applyBorder="1" applyAlignment="1">
      <alignment horizontal="center" vertical="center" wrapText="1"/>
    </xf>
    <xf numFmtId="0" fontId="0" fillId="6" borderId="80" xfId="0" applyFont="1" applyFill="1" applyBorder="1" applyAlignment="1">
      <alignment horizontal="center" vertical="center"/>
    </xf>
    <xf numFmtId="0" fontId="0" fillId="6" borderId="92" xfId="0" applyFont="1" applyFill="1" applyBorder="1" applyAlignment="1">
      <alignment horizontal="center" vertical="center"/>
    </xf>
    <xf numFmtId="0" fontId="0" fillId="6" borderId="83" xfId="0" applyFont="1" applyFill="1" applyBorder="1" applyAlignment="1">
      <alignment horizontal="center" vertical="center"/>
    </xf>
    <xf numFmtId="0" fontId="0" fillId="6" borderId="84" xfId="0" applyFont="1" applyFill="1" applyBorder="1" applyAlignment="1">
      <alignment horizontal="center" vertical="center"/>
    </xf>
    <xf numFmtId="0" fontId="24" fillId="2" borderId="97" xfId="0" applyFont="1" applyFill="1" applyBorder="1" applyAlignment="1">
      <alignment horizontal="center" vertical="center" wrapText="1"/>
    </xf>
    <xf numFmtId="0" fontId="24" fillId="2" borderId="94" xfId="0" applyFont="1" applyFill="1" applyBorder="1" applyAlignment="1">
      <alignment horizontal="center" vertical="center" wrapText="1"/>
    </xf>
    <xf numFmtId="0" fontId="24" fillId="6" borderId="97" xfId="0" applyFont="1" applyFill="1" applyBorder="1" applyAlignment="1">
      <alignment horizontal="center" vertical="center" wrapText="1"/>
    </xf>
    <xf numFmtId="0" fontId="24" fillId="6" borderId="87" xfId="0" applyFont="1" applyFill="1" applyBorder="1" applyAlignment="1">
      <alignment horizontal="center" vertical="center" wrapText="1"/>
    </xf>
    <xf numFmtId="0" fontId="0" fillId="2" borderId="93" xfId="0" applyFont="1" applyFill="1" applyBorder="1" applyAlignment="1" applyProtection="1">
      <alignment horizontal="center" vertical="center"/>
    </xf>
    <xf numFmtId="0" fontId="0" fillId="2" borderId="90" xfId="0" applyFont="1" applyFill="1" applyBorder="1" applyAlignment="1" applyProtection="1">
      <alignment horizontal="center" vertical="center"/>
    </xf>
    <xf numFmtId="0" fontId="24" fillId="2" borderId="90" xfId="0" applyFont="1" applyFill="1" applyBorder="1" applyAlignment="1" applyProtection="1">
      <alignment horizontal="center" vertical="center" wrapText="1"/>
    </xf>
    <xf numFmtId="0" fontId="24" fillId="2" borderId="96" xfId="0" applyFont="1" applyFill="1" applyBorder="1" applyAlignment="1">
      <alignment horizontal="center" vertical="center" wrapText="1"/>
    </xf>
    <xf numFmtId="0" fontId="25" fillId="2" borderId="33" xfId="83" applyFont="1" applyFill="1" applyBorder="1" applyAlignment="1">
      <alignment vertical="center" wrapText="1"/>
    </xf>
    <xf numFmtId="0" fontId="24" fillId="2" borderId="86" xfId="0" applyFont="1" applyFill="1" applyBorder="1" applyAlignment="1">
      <alignment horizontal="center" vertical="center" wrapText="1"/>
    </xf>
    <xf numFmtId="0" fontId="24" fillId="2" borderId="83" xfId="0" applyFont="1" applyFill="1" applyBorder="1" applyAlignment="1">
      <alignment horizontal="center" vertical="center" wrapText="1"/>
    </xf>
    <xf numFmtId="0" fontId="22" fillId="0" borderId="91" xfId="0" applyFont="1" applyFill="1" applyBorder="1" applyAlignment="1" applyProtection="1">
      <alignment horizontal="center" vertical="center"/>
    </xf>
    <xf numFmtId="0" fontId="22" fillId="0" borderId="26" xfId="0" applyFont="1" applyFill="1" applyBorder="1" applyAlignment="1" applyProtection="1">
      <alignment horizontal="center" vertical="center"/>
    </xf>
    <xf numFmtId="0" fontId="0" fillId="45" borderId="0" xfId="0" applyFont="1" applyFill="1" applyBorder="1">
      <alignment vertical="center"/>
    </xf>
    <xf numFmtId="0" fontId="24" fillId="6" borderId="94" xfId="0" applyFont="1" applyBorder="1" applyAlignment="1">
      <alignment horizontal="center" vertical="center"/>
    </xf>
    <xf numFmtId="0" fontId="30" fillId="6" borderId="100" xfId="116" applyFont="1" applyFill="1" applyBorder="1" applyAlignment="1" applyProtection="1">
      <alignment horizontal="left" vertical="center"/>
    </xf>
    <xf numFmtId="0" fontId="20" fillId="51" borderId="131" xfId="0" applyFont="1" applyFill="1" applyBorder="1" applyAlignment="1" applyProtection="1"/>
    <xf numFmtId="0" fontId="22" fillId="51" borderId="87" xfId="0" applyFont="1" applyFill="1" applyBorder="1">
      <alignment vertical="center"/>
    </xf>
    <xf numFmtId="0" fontId="0" fillId="2" borderId="80" xfId="0" applyFont="1" applyFill="1" applyBorder="1">
      <alignment vertical="center"/>
    </xf>
    <xf numFmtId="0" fontId="20" fillId="2" borderId="100" xfId="0" applyFont="1" applyFill="1" applyBorder="1" applyAlignment="1" applyProtection="1"/>
    <xf numFmtId="0" fontId="22" fillId="2" borderId="100" xfId="0" applyFont="1" applyFill="1" applyBorder="1">
      <alignment vertical="center"/>
    </xf>
    <xf numFmtId="0" fontId="40" fillId="6" borderId="87" xfId="0" applyFont="1" applyBorder="1" applyAlignment="1">
      <alignment horizontal="left" vertical="center" wrapText="1"/>
    </xf>
    <xf numFmtId="0" fontId="40" fillId="6" borderId="97" xfId="0" applyFont="1" applyBorder="1" applyAlignment="1">
      <alignment horizontal="center" vertical="center" wrapText="1"/>
    </xf>
    <xf numFmtId="0" fontId="0" fillId="2" borderId="100" xfId="0" applyFill="1" applyBorder="1">
      <alignment vertical="center"/>
    </xf>
    <xf numFmtId="0" fontId="0" fillId="2" borderId="88" xfId="0" applyFill="1" applyBorder="1">
      <alignment vertical="center"/>
    </xf>
    <xf numFmtId="0" fontId="24" fillId="6" borderId="87" xfId="0" applyFont="1" applyBorder="1" applyAlignment="1">
      <alignment vertical="center" wrapText="1"/>
    </xf>
    <xf numFmtId="0" fontId="0" fillId="2" borderId="114" xfId="0" applyFill="1" applyBorder="1">
      <alignment vertical="center"/>
    </xf>
    <xf numFmtId="0" fontId="0" fillId="2" borderId="83" xfId="0" applyFill="1" applyBorder="1" applyAlignment="1">
      <alignment horizontal="center" vertical="center"/>
    </xf>
    <xf numFmtId="0" fontId="0" fillId="6" borderId="83" xfId="0" applyFont="1" applyFill="1" applyBorder="1" applyAlignment="1">
      <alignment horizontal="center"/>
    </xf>
    <xf numFmtId="0" fontId="40" fillId="6" borderId="87" xfId="0" applyFont="1" applyBorder="1" applyAlignment="1">
      <alignment horizontal="center" vertical="center" wrapText="1"/>
    </xf>
    <xf numFmtId="0" fontId="0" fillId="2" borderId="88" xfId="0" applyFill="1" applyBorder="1" applyAlignment="1">
      <alignment horizontal="center" vertical="center"/>
    </xf>
    <xf numFmtId="0" fontId="0" fillId="6" borderId="87" xfId="0" applyFont="1" applyFill="1" applyBorder="1" applyAlignment="1">
      <alignment horizontal="center"/>
    </xf>
    <xf numFmtId="0" fontId="33" fillId="6" borderId="80" xfId="0" applyFont="1" applyFill="1" applyBorder="1" applyAlignment="1" applyProtection="1">
      <alignment horizontal="left"/>
    </xf>
    <xf numFmtId="0" fontId="33" fillId="6" borderId="80" xfId="0" applyFont="1" applyFill="1" applyBorder="1" applyAlignment="1" applyProtection="1">
      <alignment vertical="center"/>
    </xf>
    <xf numFmtId="0" fontId="33" fillId="6" borderId="80" xfId="0" applyFont="1" applyFill="1" applyBorder="1" applyAlignment="1">
      <alignment vertical="center"/>
    </xf>
    <xf numFmtId="0" fontId="33" fillId="6" borderId="80" xfId="0" applyFont="1" applyBorder="1" applyAlignment="1">
      <alignment vertical="center"/>
    </xf>
    <xf numFmtId="0" fontId="0" fillId="6" borderId="80" xfId="0" applyFont="1" applyFill="1" applyBorder="1" applyAlignment="1" applyProtection="1">
      <alignment horizontal="left" vertical="center"/>
    </xf>
    <xf numFmtId="0" fontId="0" fillId="6" borderId="80" xfId="0" applyFont="1" applyFill="1" applyBorder="1" applyAlignment="1" applyProtection="1">
      <alignment vertical="center"/>
    </xf>
    <xf numFmtId="0" fontId="0" fillId="6" borderId="114" xfId="0" applyFont="1" applyFill="1" applyBorder="1" applyAlignment="1" applyProtection="1">
      <alignment vertical="center"/>
    </xf>
    <xf numFmtId="0" fontId="46" fillId="2" borderId="114" xfId="0" applyFont="1" applyFill="1" applyBorder="1" applyAlignment="1">
      <alignment vertical="center"/>
    </xf>
    <xf numFmtId="0" fontId="22" fillId="6" borderId="87" xfId="0" applyFont="1" applyFill="1" applyBorder="1" applyAlignment="1" applyProtection="1">
      <alignment horizontal="center" vertical="center"/>
    </xf>
    <xf numFmtId="0" fontId="22" fillId="6" borderId="26" xfId="0" applyFont="1" applyFill="1" applyBorder="1" applyAlignment="1" applyProtection="1">
      <alignment horizontal="left" vertical="center" wrapText="1" indent="1"/>
    </xf>
    <xf numFmtId="0" fontId="22" fillId="6" borderId="26" xfId="0" applyFont="1" applyFill="1" applyBorder="1" applyAlignment="1" applyProtection="1">
      <alignment horizontal="left" vertical="center" wrapText="1" indent="2"/>
    </xf>
    <xf numFmtId="0" fontId="21" fillId="6" borderId="87" xfId="4" applyFont="1" applyFill="1" applyBorder="1" applyAlignment="1"/>
    <xf numFmtId="0" fontId="30" fillId="6" borderId="101" xfId="116" applyFill="1" applyBorder="1" applyAlignment="1" applyProtection="1">
      <alignment horizontal="left"/>
    </xf>
    <xf numFmtId="0" fontId="30" fillId="6" borderId="100" xfId="116" applyFill="1" applyBorder="1" applyAlignment="1" applyProtection="1">
      <alignment horizontal="left"/>
    </xf>
    <xf numFmtId="49" fontId="22" fillId="15" borderId="85" xfId="56" applyFont="1" applyBorder="1" applyAlignment="1">
      <alignment horizontal="center" vertical="center"/>
    </xf>
    <xf numFmtId="0" fontId="22" fillId="13" borderId="95" xfId="0" applyFont="1" applyFill="1" applyBorder="1" applyAlignment="1">
      <alignment vertical="center"/>
    </xf>
    <xf numFmtId="0" fontId="30" fillId="6" borderId="100" xfId="116" applyFill="1" applyBorder="1" applyAlignment="1" applyProtection="1">
      <alignment horizontal="left" vertical="top"/>
    </xf>
    <xf numFmtId="0" fontId="22" fillId="6" borderId="91" xfId="0" applyFont="1" applyFill="1" applyBorder="1" applyAlignment="1" applyProtection="1">
      <alignment horizontal="left" vertical="center"/>
    </xf>
    <xf numFmtId="0" fontId="0" fillId="6" borderId="100" xfId="0" applyFont="1" applyFill="1" applyBorder="1" applyAlignment="1" applyProtection="1">
      <alignment horizontal="left" vertical="center"/>
    </xf>
    <xf numFmtId="0" fontId="0" fillId="6" borderId="100" xfId="0" applyFont="1" applyFill="1" applyBorder="1" applyAlignment="1" applyProtection="1">
      <alignment horizontal="left" vertical="center" indent="1"/>
    </xf>
    <xf numFmtId="0" fontId="22" fillId="6" borderId="94" xfId="0" applyFont="1" applyFill="1" applyBorder="1" applyAlignment="1" applyProtection="1">
      <alignment horizontal="left" vertical="center"/>
    </xf>
    <xf numFmtId="3" fontId="22" fillId="41" borderId="97" xfId="11" applyFont="1" applyBorder="1" applyAlignment="1">
      <alignment horizontal="right" vertical="center"/>
      <protection locked="0"/>
    </xf>
    <xf numFmtId="0" fontId="24" fillId="6" borderId="100" xfId="0" applyFont="1" applyFill="1" applyBorder="1" applyAlignment="1" applyProtection="1">
      <alignment vertical="center"/>
    </xf>
    <xf numFmtId="3" fontId="22" fillId="6" borderId="85" xfId="30" applyFont="1" applyFill="1" applyBorder="1" applyAlignment="1">
      <alignment horizontal="right" vertical="center"/>
    </xf>
    <xf numFmtId="0" fontId="24" fillId="6" borderId="114" xfId="0" applyFont="1" applyFill="1" applyBorder="1" applyAlignment="1" applyProtection="1">
      <alignment vertical="center"/>
    </xf>
    <xf numFmtId="0" fontId="30" fillId="6" borderId="101" xfId="116" applyFill="1" applyBorder="1" applyAlignment="1" applyProtection="1">
      <alignment horizontal="left" vertical="center"/>
    </xf>
    <xf numFmtId="0" fontId="24" fillId="6" borderId="94" xfId="0" applyFont="1" applyFill="1" applyBorder="1" applyAlignment="1" applyProtection="1">
      <alignment horizontal="left" vertical="center"/>
    </xf>
    <xf numFmtId="0" fontId="22" fillId="6" borderId="114" xfId="0" applyFont="1" applyFill="1" applyBorder="1" applyAlignment="1" applyProtection="1">
      <alignment horizontal="left" vertical="center"/>
    </xf>
    <xf numFmtId="170" fontId="22" fillId="42" borderId="85" xfId="13" applyFont="1" applyBorder="1">
      <alignment vertical="center"/>
      <protection locked="0"/>
    </xf>
    <xf numFmtId="170" fontId="22" fillId="42" borderId="36" xfId="13" applyFont="1" applyBorder="1">
      <alignment vertical="center"/>
      <protection locked="0"/>
    </xf>
    <xf numFmtId="0" fontId="24" fillId="6" borderId="0" xfId="0" applyFont="1" applyFill="1" applyBorder="1" applyAlignment="1">
      <alignment wrapText="1"/>
    </xf>
    <xf numFmtId="0" fontId="24" fillId="6" borderId="0" xfId="0" applyFont="1" applyFill="1" applyBorder="1" applyAlignment="1" applyProtection="1">
      <alignment wrapText="1"/>
    </xf>
    <xf numFmtId="0" fontId="24" fillId="6" borderId="89" xfId="0" applyFont="1" applyFill="1" applyBorder="1" applyAlignment="1" applyProtection="1">
      <alignment vertical="center"/>
    </xf>
    <xf numFmtId="3" fontId="66" fillId="41" borderId="36" xfId="11" applyFont="1" applyBorder="1">
      <alignment horizontal="right" vertical="center"/>
      <protection locked="0"/>
    </xf>
    <xf numFmtId="0" fontId="0" fillId="6" borderId="21" xfId="0" applyFont="1" applyFill="1" applyBorder="1" applyAlignment="1" applyProtection="1">
      <alignment horizontal="left" vertical="center" wrapText="1" indent="2"/>
    </xf>
    <xf numFmtId="0" fontId="20" fillId="6" borderId="0" xfId="0" applyFont="1" applyFill="1" applyBorder="1" applyAlignment="1" applyProtection="1">
      <alignment vertical="top"/>
    </xf>
    <xf numFmtId="0" fontId="22" fillId="13" borderId="161" xfId="3" applyFont="1" applyBorder="1" applyAlignment="1" applyProtection="1">
      <alignment vertical="center" wrapText="1"/>
    </xf>
    <xf numFmtId="0" fontId="22" fillId="13" borderId="37" xfId="3" applyFont="1" applyBorder="1" applyAlignment="1" applyProtection="1">
      <alignment vertical="center" wrapText="1"/>
    </xf>
    <xf numFmtId="0" fontId="20" fillId="6" borderId="0" xfId="0" applyFont="1" applyFill="1" applyBorder="1" applyAlignment="1" applyProtection="1">
      <alignment vertical="center" wrapText="1"/>
    </xf>
    <xf numFmtId="0" fontId="22" fillId="6" borderId="0" xfId="3" applyFont="1" applyFill="1" applyBorder="1" applyAlignment="1" applyProtection="1">
      <alignment horizontal="center" vertical="center" wrapText="1"/>
    </xf>
    <xf numFmtId="0" fontId="22" fillId="6" borderId="167" xfId="0" applyFont="1" applyFill="1" applyBorder="1" applyAlignment="1">
      <alignment vertical="center"/>
    </xf>
    <xf numFmtId="0" fontId="0" fillId="6" borderId="0" xfId="0" applyFont="1" applyFill="1" applyBorder="1" applyAlignment="1" applyProtection="1">
      <alignment horizontal="left" vertical="center"/>
    </xf>
    <xf numFmtId="0" fontId="0" fillId="6" borderId="167" xfId="0" applyFont="1" applyFill="1" applyBorder="1" applyAlignment="1">
      <alignment vertical="center"/>
    </xf>
    <xf numFmtId="0" fontId="30" fillId="6" borderId="174" xfId="116" applyFill="1" applyBorder="1" applyAlignment="1">
      <alignment vertical="center"/>
    </xf>
    <xf numFmtId="0" fontId="22" fillId="6" borderId="167" xfId="0" applyFont="1" applyFill="1" applyBorder="1">
      <alignment vertical="center"/>
    </xf>
    <xf numFmtId="3" fontId="22" fillId="41" borderId="175" xfId="11" applyFont="1" applyBorder="1">
      <alignment horizontal="right" vertical="center"/>
      <protection locked="0"/>
    </xf>
    <xf numFmtId="0" fontId="30" fillId="6" borderId="167" xfId="116" applyFill="1" applyBorder="1" applyAlignment="1">
      <alignment vertical="center"/>
    </xf>
    <xf numFmtId="0" fontId="22" fillId="6" borderId="176" xfId="3" applyFont="1" applyFill="1" applyBorder="1" applyAlignment="1" applyProtection="1">
      <alignment horizontal="center" vertical="center" wrapText="1"/>
    </xf>
    <xf numFmtId="3" fontId="22" fillId="41" borderId="177" xfId="11" applyFont="1" applyBorder="1">
      <alignment horizontal="right" vertical="center"/>
      <protection locked="0"/>
    </xf>
    <xf numFmtId="0" fontId="22" fillId="6" borderId="22" xfId="0" applyFont="1" applyFill="1" applyBorder="1" applyAlignment="1" applyProtection="1">
      <alignment horizontal="center" vertical="center"/>
    </xf>
    <xf numFmtId="0" fontId="22" fillId="6" borderId="176" xfId="0" applyFont="1" applyFill="1" applyBorder="1" applyAlignment="1">
      <alignment vertical="center"/>
    </xf>
    <xf numFmtId="0" fontId="0" fillId="2" borderId="176" xfId="0" applyFill="1" applyBorder="1">
      <alignment vertical="center"/>
    </xf>
    <xf numFmtId="0" fontId="22" fillId="6" borderId="180" xfId="0" applyFont="1" applyFill="1" applyBorder="1" applyAlignment="1" applyProtection="1">
      <alignment vertical="center"/>
    </xf>
    <xf numFmtId="0" fontId="22" fillId="6" borderId="181" xfId="0" applyFont="1" applyFill="1" applyBorder="1" applyAlignment="1" applyProtection="1">
      <alignment vertical="center"/>
    </xf>
    <xf numFmtId="0" fontId="0" fillId="6" borderId="0" xfId="0" applyFill="1" applyBorder="1" applyAlignment="1">
      <alignment vertical="center"/>
    </xf>
    <xf numFmtId="0" fontId="22" fillId="6" borderId="167" xfId="0" applyFont="1" applyFill="1" applyBorder="1" applyProtection="1">
      <alignment vertical="center"/>
    </xf>
    <xf numFmtId="0" fontId="23" fillId="6" borderId="0" xfId="0" applyFont="1" applyFill="1" applyBorder="1" applyAlignment="1" applyProtection="1"/>
    <xf numFmtId="0" fontId="22" fillId="6" borderId="0" xfId="0" applyFont="1" applyFill="1" applyBorder="1" applyAlignment="1" applyProtection="1"/>
    <xf numFmtId="0" fontId="0" fillId="6" borderId="0" xfId="0" applyFill="1" applyBorder="1" applyAlignment="1">
      <alignment vertical="center"/>
    </xf>
    <xf numFmtId="0" fontId="0" fillId="6" borderId="167" xfId="0" applyFill="1" applyBorder="1">
      <alignment vertical="center"/>
    </xf>
    <xf numFmtId="3" fontId="22" fillId="6" borderId="96" xfId="1" applyFont="1" applyFill="1" applyBorder="1" applyAlignment="1" applyProtection="1">
      <alignment horizontal="center" vertical="center"/>
    </xf>
    <xf numFmtId="3" fontId="22" fillId="6" borderId="37" xfId="1" applyFont="1" applyFill="1" applyBorder="1" applyAlignment="1" applyProtection="1">
      <alignment horizontal="center" vertical="center"/>
    </xf>
    <xf numFmtId="0" fontId="42" fillId="49" borderId="96" xfId="3" applyFont="1" applyFill="1" applyBorder="1">
      <alignment horizontal="center" vertical="center"/>
    </xf>
    <xf numFmtId="0" fontId="42" fillId="49" borderId="40" xfId="3" applyFont="1" applyFill="1" applyBorder="1">
      <alignment horizontal="center" vertical="center"/>
    </xf>
    <xf numFmtId="0" fontId="42" fillId="49" borderId="97" xfId="3" applyFont="1" applyFill="1" applyBorder="1">
      <alignment horizontal="center" vertical="center"/>
    </xf>
    <xf numFmtId="3" fontId="22" fillId="6" borderId="89" xfId="1" applyFont="1" applyFill="1" applyBorder="1" applyAlignment="1" applyProtection="1">
      <alignment horizontal="center" vertical="center"/>
    </xf>
    <xf numFmtId="0" fontId="20" fillId="6" borderId="174" xfId="4" applyFont="1" applyFill="1" applyBorder="1" applyAlignment="1" applyProtection="1"/>
    <xf numFmtId="0" fontId="20" fillId="6" borderId="180" xfId="4" applyFont="1" applyFill="1" applyBorder="1" applyAlignment="1" applyProtection="1"/>
    <xf numFmtId="0" fontId="0" fillId="6" borderId="0" xfId="0" applyFill="1" applyAlignment="1">
      <alignment vertical="center"/>
    </xf>
    <xf numFmtId="0" fontId="30" fillId="6" borderId="174" xfId="116" applyFill="1" applyBorder="1" applyAlignment="1" applyProtection="1">
      <alignment vertical="center"/>
    </xf>
    <xf numFmtId="0" fontId="22" fillId="6" borderId="179" xfId="0" applyFont="1" applyFill="1" applyBorder="1" applyAlignment="1" applyProtection="1">
      <alignment vertical="center"/>
    </xf>
    <xf numFmtId="0" fontId="0" fillId="6" borderId="180" xfId="0" applyFill="1" applyBorder="1" applyAlignment="1">
      <alignment vertical="center"/>
    </xf>
    <xf numFmtId="0" fontId="23" fillId="6" borderId="167" xfId="0" applyFont="1" applyFill="1" applyBorder="1" applyAlignment="1" applyProtection="1">
      <alignment vertical="center"/>
    </xf>
    <xf numFmtId="0" fontId="29" fillId="6" borderId="167" xfId="0" applyFont="1" applyFill="1" applyBorder="1" applyAlignment="1" applyProtection="1">
      <alignment horizontal="center"/>
    </xf>
    <xf numFmtId="0" fontId="0" fillId="6" borderId="167" xfId="0" applyFill="1" applyBorder="1" applyAlignment="1">
      <alignment vertical="center"/>
    </xf>
    <xf numFmtId="3" fontId="22" fillId="6" borderId="23" xfId="6" applyFont="1" applyFill="1" applyBorder="1">
      <alignment horizontal="right" vertical="center"/>
    </xf>
    <xf numFmtId="0" fontId="0" fillId="6" borderId="0" xfId="0" applyBorder="1" applyAlignment="1">
      <alignment vertical="center"/>
    </xf>
    <xf numFmtId="0" fontId="0" fillId="6" borderId="181" xfId="0" applyBorder="1" applyAlignment="1">
      <alignment vertical="center"/>
    </xf>
    <xf numFmtId="3" fontId="22" fillId="6" borderId="22" xfId="6" applyFont="1" applyFill="1" applyBorder="1">
      <alignment horizontal="right" vertical="center"/>
    </xf>
    <xf numFmtId="0" fontId="0" fillId="6" borderId="0" xfId="0" applyAlignment="1">
      <alignment vertical="center"/>
    </xf>
    <xf numFmtId="0" fontId="0" fillId="6" borderId="179" xfId="0" applyFill="1" applyBorder="1" applyAlignment="1">
      <alignment vertical="center"/>
    </xf>
    <xf numFmtId="0" fontId="0" fillId="6" borderId="179" xfId="0" applyBorder="1" applyAlignment="1">
      <alignment vertical="center"/>
    </xf>
    <xf numFmtId="0" fontId="20" fillId="6" borderId="184" xfId="0" applyFont="1" applyFill="1" applyBorder="1" applyAlignment="1"/>
    <xf numFmtId="0" fontId="24" fillId="6" borderId="179" xfId="0" applyFont="1" applyFill="1" applyBorder="1">
      <alignment vertical="center"/>
    </xf>
    <xf numFmtId="0" fontId="20" fillId="6" borderId="180" xfId="0" applyFont="1" applyFill="1" applyBorder="1" applyAlignment="1">
      <alignment vertical="center"/>
    </xf>
    <xf numFmtId="0" fontId="24" fillId="6" borderId="180" xfId="0" applyFont="1" applyFill="1" applyBorder="1" applyAlignment="1">
      <alignment vertical="center"/>
    </xf>
    <xf numFmtId="0" fontId="22" fillId="6" borderId="167" xfId="114" applyFont="1" applyFill="1" applyBorder="1" applyAlignment="1">
      <alignment vertical="center"/>
    </xf>
    <xf numFmtId="0" fontId="24" fillId="6" borderId="183" xfId="0" applyFont="1" applyFill="1" applyBorder="1" applyAlignment="1">
      <alignment horizontal="center" wrapText="1"/>
    </xf>
    <xf numFmtId="0" fontId="22" fillId="6" borderId="185" xfId="0" applyFont="1" applyFill="1" applyBorder="1" applyAlignment="1">
      <alignment vertical="center"/>
    </xf>
    <xf numFmtId="0" fontId="22" fillId="6" borderId="181" xfId="0" applyFont="1" applyFill="1" applyBorder="1" applyAlignment="1" applyProtection="1">
      <alignment horizontal="center" vertical="center" wrapText="1"/>
    </xf>
    <xf numFmtId="0" fontId="22" fillId="6" borderId="181" xfId="0" applyFont="1" applyFill="1" applyBorder="1" applyAlignment="1" applyProtection="1">
      <alignment horizontal="left" vertical="center" indent="1"/>
    </xf>
    <xf numFmtId="0" fontId="22" fillId="6" borderId="181" xfId="0" applyFont="1" applyFill="1" applyBorder="1" applyAlignment="1">
      <alignment horizontal="right" vertical="center"/>
    </xf>
    <xf numFmtId="0" fontId="22" fillId="6" borderId="181" xfId="0" applyFont="1" applyFill="1" applyBorder="1" applyAlignment="1">
      <alignment vertical="center"/>
    </xf>
    <xf numFmtId="0" fontId="20" fillId="6" borderId="189" xfId="0" applyFont="1" applyFill="1" applyBorder="1" applyAlignment="1">
      <alignment vertical="center"/>
    </xf>
    <xf numFmtId="0" fontId="24" fillId="6" borderId="189" xfId="0" applyFont="1" applyFill="1" applyBorder="1" applyAlignment="1">
      <alignment vertical="center"/>
    </xf>
    <xf numFmtId="171" fontId="22" fillId="6" borderId="167" xfId="53" applyFont="1" applyFill="1" applyBorder="1">
      <alignment horizontal="right" vertical="center"/>
    </xf>
    <xf numFmtId="3" fontId="22" fillId="41" borderId="191" xfId="11" applyFont="1" applyBorder="1">
      <alignment horizontal="right" vertical="center"/>
      <protection locked="0"/>
    </xf>
    <xf numFmtId="0" fontId="22" fillId="6" borderId="189" xfId="3" applyFont="1" applyFill="1" applyBorder="1" applyAlignment="1" applyProtection="1">
      <alignment horizontal="center" vertical="center" wrapText="1"/>
    </xf>
    <xf numFmtId="0" fontId="24" fillId="2" borderId="199" xfId="0" applyFont="1" applyFill="1" applyBorder="1" applyAlignment="1">
      <alignment horizontal="center" vertical="center" wrapText="1"/>
    </xf>
    <xf numFmtId="0" fontId="24" fillId="2" borderId="195" xfId="0" applyFont="1" applyFill="1" applyBorder="1" applyAlignment="1">
      <alignment horizontal="center" vertical="center" wrapText="1"/>
    </xf>
    <xf numFmtId="3" fontId="22" fillId="13" borderId="201" xfId="3" applyNumberFormat="1" applyFont="1" applyBorder="1">
      <alignment horizontal="center" vertical="center"/>
    </xf>
    <xf numFmtId="3" fontId="22" fillId="13" borderId="200" xfId="3" applyNumberFormat="1" applyFont="1" applyBorder="1">
      <alignment horizontal="center" vertical="center"/>
    </xf>
    <xf numFmtId="3" fontId="22" fillId="13" borderId="204" xfId="3" applyNumberFormat="1" applyFont="1" applyBorder="1">
      <alignment horizontal="center" vertical="center"/>
    </xf>
    <xf numFmtId="0" fontId="30" fillId="6" borderId="190" xfId="3" applyFont="1" applyFill="1" applyBorder="1">
      <alignment horizontal="center" vertical="center"/>
    </xf>
    <xf numFmtId="3" fontId="22" fillId="41" borderId="207" xfId="11" applyFont="1" applyBorder="1">
      <alignment horizontal="right" vertical="center"/>
      <protection locked="0"/>
    </xf>
    <xf numFmtId="0" fontId="24" fillId="6" borderId="167" xfId="0" applyFont="1" applyFill="1" applyBorder="1" applyAlignment="1" applyProtection="1">
      <alignment horizontal="left" vertical="center"/>
    </xf>
    <xf numFmtId="0" fontId="40" fillId="6" borderId="208" xfId="0" applyFont="1" applyFill="1" applyBorder="1" applyAlignment="1" applyProtection="1">
      <alignment horizontal="left" vertical="center"/>
    </xf>
    <xf numFmtId="0" fontId="0" fillId="6" borderId="165" xfId="0" applyFont="1" applyFill="1" applyBorder="1" applyAlignment="1" applyProtection="1">
      <alignment horizontal="left" vertical="center" indent="1"/>
    </xf>
    <xf numFmtId="0" fontId="0" fillId="2" borderId="210" xfId="0" applyFill="1" applyBorder="1" applyAlignment="1">
      <alignment horizontal="left" vertical="center" indent="2"/>
    </xf>
    <xf numFmtId="0" fontId="0" fillId="2" borderId="209" xfId="0" applyFill="1" applyBorder="1" applyAlignment="1">
      <alignment horizontal="left" vertical="center" indent="2"/>
    </xf>
    <xf numFmtId="0" fontId="0" fillId="2" borderId="29" xfId="0" applyFill="1" applyBorder="1" applyAlignment="1">
      <alignment horizontal="left" vertical="center" indent="4"/>
    </xf>
    <xf numFmtId="0" fontId="0" fillId="2" borderId="29" xfId="0" applyFill="1" applyBorder="1" applyAlignment="1">
      <alignment horizontal="left" vertical="center" indent="2"/>
    </xf>
    <xf numFmtId="0" fontId="0" fillId="2" borderId="211" xfId="0" applyFill="1" applyBorder="1" applyAlignment="1">
      <alignment horizontal="left" vertical="center" indent="2"/>
    </xf>
    <xf numFmtId="0" fontId="24" fillId="6" borderId="190" xfId="0" applyFont="1" applyFill="1" applyBorder="1" applyAlignment="1" applyProtection="1">
      <alignment vertical="center"/>
    </xf>
    <xf numFmtId="0" fontId="0" fillId="6" borderId="190" xfId="0" applyFont="1" applyFill="1" applyBorder="1">
      <alignment vertical="center"/>
    </xf>
    <xf numFmtId="0" fontId="0" fillId="6" borderId="190" xfId="0" applyFont="1" applyFill="1" applyBorder="1" applyProtection="1">
      <alignment vertical="center"/>
    </xf>
    <xf numFmtId="0" fontId="0" fillId="6" borderId="200" xfId="0" applyFont="1" applyFill="1" applyBorder="1">
      <alignment vertical="center"/>
    </xf>
    <xf numFmtId="3" fontId="0" fillId="6" borderId="201" xfId="30" applyFont="1" applyFill="1" applyBorder="1" applyAlignment="1" applyProtection="1">
      <alignment horizontal="right" vertical="center"/>
    </xf>
    <xf numFmtId="0" fontId="25" fillId="13" borderId="212" xfId="3" applyFont="1" applyBorder="1" applyAlignment="1">
      <alignment horizontal="center" vertical="center"/>
    </xf>
    <xf numFmtId="0" fontId="47" fillId="6" borderId="190" xfId="0" applyFont="1" applyFill="1" applyBorder="1" applyProtection="1">
      <alignment vertical="center"/>
    </xf>
    <xf numFmtId="0" fontId="24" fillId="6" borderId="201" xfId="0" applyFont="1" applyFill="1" applyBorder="1" applyAlignment="1" applyProtection="1">
      <alignment horizontal="center" vertical="center"/>
    </xf>
    <xf numFmtId="0" fontId="24" fillId="6" borderId="212" xfId="0" applyFont="1" applyFill="1" applyBorder="1" applyAlignment="1" applyProtection="1">
      <alignment horizontal="center" wrapText="1"/>
    </xf>
    <xf numFmtId="0" fontId="24" fillId="13" borderId="212" xfId="3" applyFont="1" applyBorder="1" applyAlignment="1">
      <alignment horizontal="center" vertical="center"/>
    </xf>
    <xf numFmtId="0" fontId="22" fillId="6" borderId="23" xfId="0" applyNumberFormat="1" applyFont="1" applyBorder="1">
      <alignment vertical="center"/>
    </xf>
    <xf numFmtId="3" fontId="22" fillId="13" borderId="190" xfId="3" applyNumberFormat="1" applyFont="1" applyBorder="1">
      <alignment horizontal="center" vertical="center"/>
    </xf>
    <xf numFmtId="0" fontId="22" fillId="6" borderId="189" xfId="0" applyFont="1" applyFill="1" applyBorder="1" applyAlignment="1" applyProtection="1">
      <alignment horizontal="center" vertical="center"/>
    </xf>
    <xf numFmtId="0" fontId="24" fillId="6" borderId="190" xfId="0" applyFont="1" applyFill="1" applyBorder="1">
      <alignment vertical="center"/>
    </xf>
    <xf numFmtId="0" fontId="22" fillId="6" borderId="189" xfId="0" applyFont="1" applyFill="1" applyBorder="1">
      <alignment vertical="center"/>
    </xf>
    <xf numFmtId="0" fontId="0" fillId="6" borderId="189" xfId="0" applyFill="1" applyBorder="1">
      <alignment vertical="center"/>
    </xf>
    <xf numFmtId="0" fontId="23" fillId="6" borderId="213" xfId="0" applyFont="1" applyFill="1" applyBorder="1" applyAlignment="1" applyProtection="1">
      <alignment horizontal="left" vertical="center"/>
    </xf>
    <xf numFmtId="0" fontId="22" fillId="6" borderId="189" xfId="0" applyFont="1" applyFill="1" applyBorder="1" applyAlignment="1" applyProtection="1">
      <alignment horizontal="left"/>
    </xf>
    <xf numFmtId="0" fontId="22" fillId="6" borderId="189" xfId="0" applyFont="1" applyFill="1" applyBorder="1" applyProtection="1">
      <alignment vertical="center"/>
    </xf>
    <xf numFmtId="0" fontId="0" fillId="6" borderId="39" xfId="0" applyFont="1" applyFill="1" applyBorder="1" applyAlignment="1" applyProtection="1">
      <alignment horizontal="left" vertical="center" indent="2"/>
    </xf>
    <xf numFmtId="0" fontId="0" fillId="6" borderId="0" xfId="0" applyFont="1" applyFill="1" applyBorder="1" applyAlignment="1" applyProtection="1">
      <alignment vertical="center" wrapText="1"/>
    </xf>
    <xf numFmtId="0" fontId="0" fillId="6" borderId="176" xfId="0" applyFill="1" applyBorder="1">
      <alignment vertical="center"/>
    </xf>
    <xf numFmtId="0" fontId="0" fillId="6" borderId="30" xfId="0" applyFont="1" applyFill="1" applyBorder="1" applyAlignment="1" applyProtection="1">
      <alignment horizontal="left" vertical="center"/>
    </xf>
    <xf numFmtId="0" fontId="0" fillId="6" borderId="176" xfId="0" applyBorder="1">
      <alignment vertical="center"/>
    </xf>
    <xf numFmtId="0" fontId="23" fillId="6" borderId="167" xfId="0" applyFont="1" applyFill="1" applyBorder="1" applyAlignment="1" applyProtection="1">
      <alignment horizontal="left" vertical="center"/>
    </xf>
    <xf numFmtId="0" fontId="22" fillId="6" borderId="0" xfId="0" applyFont="1" applyFill="1" applyBorder="1" applyAlignment="1" applyProtection="1">
      <alignment horizontal="left"/>
    </xf>
    <xf numFmtId="0" fontId="40" fillId="6" borderId="190" xfId="0" applyFont="1" applyFill="1" applyBorder="1" applyAlignment="1" applyProtection="1">
      <alignment horizontal="left" vertical="center"/>
    </xf>
    <xf numFmtId="0" fontId="42" fillId="6" borderId="190" xfId="0" applyFont="1" applyFill="1" applyBorder="1" applyAlignment="1" applyProtection="1">
      <alignment horizontal="left" vertical="center"/>
    </xf>
    <xf numFmtId="0" fontId="43" fillId="6" borderId="0" xfId="0" applyFont="1" applyFill="1" applyBorder="1" applyAlignment="1" applyProtection="1">
      <alignment vertical="center"/>
    </xf>
    <xf numFmtId="0" fontId="0" fillId="6" borderId="190" xfId="0" applyFill="1" applyBorder="1">
      <alignment vertical="center"/>
    </xf>
    <xf numFmtId="0" fontId="0" fillId="6" borderId="190" xfId="0" applyFont="1" applyFill="1" applyBorder="1" applyAlignment="1" applyProtection="1">
      <alignment horizontal="left" vertical="center"/>
    </xf>
    <xf numFmtId="0" fontId="22" fillId="6" borderId="190" xfId="0" applyFont="1" applyFill="1" applyBorder="1" applyAlignment="1" applyProtection="1">
      <alignment horizontal="left" vertical="center"/>
    </xf>
    <xf numFmtId="4" fontId="0" fillId="6" borderId="190" xfId="0" applyNumberFormat="1" applyFont="1" applyFill="1" applyBorder="1" applyAlignment="1" applyProtection="1">
      <alignment horizontal="left" vertical="center"/>
    </xf>
    <xf numFmtId="0" fontId="0" fillId="6" borderId="190" xfId="0" applyBorder="1">
      <alignment vertical="center"/>
    </xf>
    <xf numFmtId="0" fontId="69" fillId="6" borderId="213" xfId="0" applyFont="1" applyFill="1" applyBorder="1" applyAlignment="1" applyProtection="1">
      <alignment horizontal="left" vertical="center"/>
    </xf>
    <xf numFmtId="0" fontId="38" fillId="6" borderId="190" xfId="0" applyFont="1" applyFill="1" applyBorder="1" applyAlignment="1" applyProtection="1">
      <alignment horizontal="left"/>
    </xf>
    <xf numFmtId="0" fontId="38" fillId="6" borderId="190" xfId="0" applyFont="1" applyFill="1" applyBorder="1" applyProtection="1">
      <alignment vertical="center"/>
    </xf>
    <xf numFmtId="0" fontId="38" fillId="6" borderId="189" xfId="0" applyFont="1" applyFill="1" applyBorder="1">
      <alignment vertical="center"/>
    </xf>
    <xf numFmtId="0" fontId="38" fillId="6" borderId="0" xfId="0" applyFont="1" applyFill="1" applyBorder="1">
      <alignment vertical="center"/>
    </xf>
    <xf numFmtId="0" fontId="38" fillId="6" borderId="0" xfId="0" applyFont="1" applyFill="1" applyBorder="1" applyAlignment="1" applyProtection="1">
      <alignment horizontal="left" vertical="center"/>
    </xf>
    <xf numFmtId="0" fontId="42" fillId="6" borderId="215" xfId="0" applyFont="1" applyFill="1" applyBorder="1" applyAlignment="1" applyProtection="1">
      <alignment horizontal="left" vertical="center" indent="3"/>
    </xf>
    <xf numFmtId="0" fontId="22" fillId="6" borderId="215" xfId="0" applyFont="1" applyFill="1" applyBorder="1" applyAlignment="1" applyProtection="1">
      <alignment horizontal="left" vertical="center"/>
    </xf>
    <xf numFmtId="0" fontId="42" fillId="6" borderId="29" xfId="0" applyFont="1" applyFill="1" applyBorder="1" applyAlignment="1" applyProtection="1">
      <alignment horizontal="left" vertical="center" indent="3"/>
    </xf>
    <xf numFmtId="3" fontId="22" fillId="41" borderId="26" xfId="11" applyNumberFormat="1" applyFont="1" applyBorder="1" applyAlignment="1" applyProtection="1">
      <alignment horizontal="right" vertical="center"/>
      <protection locked="0"/>
    </xf>
    <xf numFmtId="3" fontId="22" fillId="41" borderId="21" xfId="11" applyNumberFormat="1" applyFont="1" applyFill="1" applyBorder="1" applyAlignment="1" applyProtection="1">
      <alignment horizontal="right" vertical="center"/>
      <protection locked="0"/>
    </xf>
    <xf numFmtId="3" fontId="22" fillId="41" borderId="36" xfId="11" applyNumberFormat="1" applyFont="1" applyBorder="1" applyAlignment="1" applyProtection="1">
      <alignment horizontal="right" vertical="center"/>
      <protection locked="0"/>
    </xf>
    <xf numFmtId="3" fontId="22" fillId="41" borderId="21" xfId="11" applyNumberFormat="1" applyFont="1" applyBorder="1" applyAlignment="1" applyProtection="1">
      <alignment horizontal="right" vertical="center"/>
      <protection locked="0"/>
    </xf>
    <xf numFmtId="0" fontId="42" fillId="6" borderId="30" xfId="0" applyFont="1" applyFill="1" applyBorder="1" applyAlignment="1" applyProtection="1">
      <alignment horizontal="left" vertical="center" indent="3"/>
    </xf>
    <xf numFmtId="3" fontId="22" fillId="41" borderId="27" xfId="11" applyNumberFormat="1" applyFont="1" applyBorder="1" applyAlignment="1" applyProtection="1">
      <alignment horizontal="right" vertical="center"/>
      <protection locked="0"/>
    </xf>
    <xf numFmtId="3" fontId="22" fillId="41" borderId="22" xfId="11" applyNumberFormat="1" applyFont="1" applyBorder="1" applyAlignment="1" applyProtection="1">
      <alignment horizontal="right" vertical="center"/>
      <protection locked="0"/>
    </xf>
    <xf numFmtId="0" fontId="42" fillId="6" borderId="176" xfId="0" applyFont="1" applyFill="1" applyBorder="1">
      <alignment vertical="center"/>
    </xf>
    <xf numFmtId="0" fontId="0" fillId="6" borderId="189" xfId="0" applyBorder="1">
      <alignment vertical="center"/>
    </xf>
    <xf numFmtId="0" fontId="69" fillId="6" borderId="167" xfId="0" applyFont="1" applyFill="1" applyBorder="1" applyAlignment="1" applyProtection="1">
      <alignment horizontal="center" vertical="center" wrapText="1"/>
    </xf>
    <xf numFmtId="0" fontId="42" fillId="6" borderId="0" xfId="0" applyFont="1" applyFill="1" applyBorder="1" applyAlignment="1">
      <alignment horizontal="center" vertical="center" wrapText="1"/>
    </xf>
    <xf numFmtId="0" fontId="42" fillId="6" borderId="167" xfId="0" applyFont="1" applyFill="1" applyBorder="1" applyAlignment="1" applyProtection="1">
      <alignment horizontal="center" vertical="center" wrapText="1"/>
    </xf>
    <xf numFmtId="0" fontId="40" fillId="6" borderId="167" xfId="0" applyFont="1" applyFill="1" applyBorder="1" applyAlignment="1" applyProtection="1">
      <alignment horizontal="center" vertical="center"/>
    </xf>
    <xf numFmtId="0" fontId="40" fillId="0" borderId="231" xfId="0" applyFont="1" applyFill="1" applyBorder="1" applyAlignment="1" applyProtection="1">
      <alignment horizontal="center" vertical="center" wrapText="1"/>
    </xf>
    <xf numFmtId="0" fontId="40" fillId="0" borderId="199" xfId="0" applyFont="1" applyFill="1" applyBorder="1" applyAlignment="1" applyProtection="1">
      <alignment horizontal="center" vertical="center" wrapText="1"/>
    </xf>
    <xf numFmtId="0" fontId="40" fillId="0" borderId="232" xfId="0" applyFont="1" applyFill="1" applyBorder="1" applyAlignment="1" applyProtection="1">
      <alignment horizontal="center" vertical="center" wrapText="1"/>
    </xf>
    <xf numFmtId="0" fontId="42" fillId="6" borderId="0" xfId="0" applyFont="1" applyFill="1" applyBorder="1" applyAlignment="1">
      <alignment horizontal="center" vertical="center"/>
    </xf>
    <xf numFmtId="0" fontId="22" fillId="6" borderId="214" xfId="0" applyFont="1" applyFill="1" applyBorder="1" applyAlignment="1" applyProtection="1">
      <alignment horizontal="left" vertical="center"/>
    </xf>
    <xf numFmtId="3" fontId="22" fillId="41" borderId="207" xfId="11" applyNumberFormat="1" applyFont="1" applyBorder="1" applyAlignment="1" applyProtection="1">
      <alignment horizontal="right" vertical="center"/>
      <protection locked="0"/>
    </xf>
    <xf numFmtId="3" fontId="22" fillId="41" borderId="64" xfId="11" applyNumberFormat="1" applyFont="1" applyBorder="1" applyAlignment="1" applyProtection="1">
      <alignment horizontal="right" vertical="center"/>
      <protection locked="0"/>
    </xf>
    <xf numFmtId="3" fontId="22" fillId="41" borderId="23" xfId="11" applyNumberFormat="1" applyFont="1" applyBorder="1" applyAlignment="1" applyProtection="1">
      <alignment horizontal="right" vertical="center"/>
      <protection locked="0"/>
    </xf>
    <xf numFmtId="3" fontId="22" fillId="41" borderId="65" xfId="11" applyNumberFormat="1" applyFont="1" applyBorder="1" applyAlignment="1" applyProtection="1">
      <alignment horizontal="right" vertical="center"/>
      <protection locked="0"/>
    </xf>
    <xf numFmtId="3" fontId="22" fillId="41" borderId="233" xfId="11" applyNumberFormat="1" applyFont="1" applyBorder="1" applyAlignment="1" applyProtection="1">
      <alignment horizontal="right" vertical="center"/>
      <protection locked="0"/>
    </xf>
    <xf numFmtId="3" fontId="22" fillId="41" borderId="171" xfId="11" applyNumberFormat="1" applyFont="1" applyBorder="1" applyAlignment="1" applyProtection="1">
      <alignment horizontal="right" vertical="center"/>
      <protection locked="0"/>
    </xf>
    <xf numFmtId="3" fontId="22" fillId="41" borderId="234" xfId="11" applyNumberFormat="1" applyFont="1" applyBorder="1" applyAlignment="1" applyProtection="1">
      <alignment horizontal="right" vertical="center"/>
      <protection locked="0"/>
    </xf>
    <xf numFmtId="3" fontId="22" fillId="41" borderId="235" xfId="11" applyNumberFormat="1" applyFont="1" applyBorder="1" applyAlignment="1" applyProtection="1">
      <alignment horizontal="right" vertical="center"/>
      <protection locked="0"/>
    </xf>
    <xf numFmtId="3" fontId="22" fillId="41" borderId="236" xfId="11" applyNumberFormat="1" applyFont="1" applyBorder="1" applyAlignment="1" applyProtection="1">
      <alignment horizontal="right" vertical="center"/>
      <protection locked="0"/>
    </xf>
    <xf numFmtId="3" fontId="22" fillId="41" borderId="237" xfId="11" applyNumberFormat="1" applyFont="1" applyBorder="1" applyAlignment="1" applyProtection="1">
      <alignment horizontal="right" vertical="center"/>
      <protection locked="0"/>
    </xf>
    <xf numFmtId="3" fontId="22" fillId="41" borderId="238" xfId="11" applyNumberFormat="1" applyFont="1" applyBorder="1" applyAlignment="1" applyProtection="1">
      <alignment horizontal="right" vertical="center"/>
      <protection locked="0"/>
    </xf>
    <xf numFmtId="3" fontId="22" fillId="41" borderId="239" xfId="11" applyNumberFormat="1" applyFont="1" applyBorder="1" applyAlignment="1" applyProtection="1">
      <alignment horizontal="right" vertical="center"/>
      <protection locked="0"/>
    </xf>
    <xf numFmtId="3" fontId="22" fillId="41" borderId="240" xfId="11" applyNumberFormat="1" applyFont="1" applyBorder="1" applyAlignment="1" applyProtection="1">
      <alignment horizontal="right" vertical="center"/>
      <protection locked="0"/>
    </xf>
    <xf numFmtId="3" fontId="22" fillId="41" borderId="241" xfId="11" applyNumberFormat="1" applyFont="1" applyBorder="1" applyAlignment="1" applyProtection="1">
      <alignment horizontal="right" vertical="center"/>
      <protection locked="0"/>
    </xf>
    <xf numFmtId="3" fontId="22" fillId="41" borderId="242" xfId="11" applyNumberFormat="1" applyFont="1" applyBorder="1" applyAlignment="1" applyProtection="1">
      <alignment horizontal="right" vertical="center"/>
      <protection locked="0"/>
    </xf>
    <xf numFmtId="3" fontId="22" fillId="41" borderId="57" xfId="11" applyNumberFormat="1" applyFont="1" applyBorder="1" applyAlignment="1" applyProtection="1">
      <alignment horizontal="right" vertical="center"/>
      <protection locked="0"/>
    </xf>
    <xf numFmtId="3" fontId="22" fillId="41" borderId="243" xfId="11" applyNumberFormat="1" applyFont="1" applyBorder="1" applyAlignment="1" applyProtection="1">
      <alignment horizontal="right" vertical="center"/>
      <protection locked="0"/>
    </xf>
    <xf numFmtId="3" fontId="22" fillId="41" borderId="169" xfId="11" applyNumberFormat="1" applyFont="1" applyBorder="1" applyAlignment="1" applyProtection="1">
      <alignment horizontal="right" vertical="center"/>
      <protection locked="0"/>
    </xf>
    <xf numFmtId="3" fontId="22" fillId="41" borderId="244" xfId="11" applyNumberFormat="1" applyFont="1" applyBorder="1" applyAlignment="1" applyProtection="1">
      <alignment horizontal="right" vertical="center"/>
      <protection locked="0"/>
    </xf>
    <xf numFmtId="3" fontId="22" fillId="41" borderId="245" xfId="11" applyNumberFormat="1" applyFont="1" applyBorder="1" applyAlignment="1" applyProtection="1">
      <alignment horizontal="right" vertical="center"/>
      <protection locked="0"/>
    </xf>
    <xf numFmtId="3" fontId="22" fillId="41" borderId="33" xfId="11" applyNumberFormat="1" applyFont="1" applyBorder="1" applyAlignment="1" applyProtection="1">
      <alignment horizontal="right" vertical="center"/>
      <protection locked="0"/>
    </xf>
    <xf numFmtId="3" fontId="22" fillId="41" borderId="61" xfId="11" applyNumberFormat="1" applyFont="1" applyBorder="1" applyAlignment="1" applyProtection="1">
      <alignment horizontal="right" vertical="center"/>
      <protection locked="0"/>
    </xf>
    <xf numFmtId="3" fontId="22" fillId="41" borderId="58" xfId="11" applyNumberFormat="1" applyFont="1" applyBorder="1" applyAlignment="1" applyProtection="1">
      <alignment horizontal="right" vertical="center"/>
      <protection locked="0"/>
    </xf>
    <xf numFmtId="3" fontId="22" fillId="41" borderId="225" xfId="11" applyNumberFormat="1" applyFont="1" applyBorder="1" applyAlignment="1" applyProtection="1">
      <alignment horizontal="right" vertical="center"/>
      <protection locked="0"/>
    </xf>
    <xf numFmtId="3" fontId="22" fillId="41" borderId="172" xfId="11" applyNumberFormat="1" applyFont="1" applyBorder="1" applyAlignment="1" applyProtection="1">
      <alignment horizontal="right" vertical="center"/>
      <protection locked="0"/>
    </xf>
    <xf numFmtId="3" fontId="22" fillId="41" borderId="226" xfId="11" applyNumberFormat="1" applyFont="1" applyBorder="1" applyAlignment="1" applyProtection="1">
      <alignment horizontal="right" vertical="center"/>
      <protection locked="0"/>
    </xf>
    <xf numFmtId="3" fontId="22" fillId="41" borderId="246" xfId="11" applyNumberFormat="1" applyFont="1" applyBorder="1" applyAlignment="1" applyProtection="1">
      <alignment horizontal="right" vertical="center"/>
      <protection locked="0"/>
    </xf>
    <xf numFmtId="3" fontId="22" fillId="41" borderId="247" xfId="11" applyNumberFormat="1" applyFont="1" applyBorder="1" applyAlignment="1" applyProtection="1">
      <alignment horizontal="right" vertical="center"/>
      <protection locked="0"/>
    </xf>
    <xf numFmtId="3" fontId="22" fillId="41" borderId="248" xfId="11" applyNumberFormat="1" applyFont="1" applyBorder="1" applyAlignment="1" applyProtection="1">
      <alignment horizontal="right" vertical="center"/>
      <protection locked="0"/>
    </xf>
    <xf numFmtId="3" fontId="22" fillId="41" borderId="249" xfId="11" applyNumberFormat="1" applyFont="1" applyBorder="1" applyAlignment="1" applyProtection="1">
      <alignment horizontal="right" vertical="center"/>
      <protection locked="0"/>
    </xf>
    <xf numFmtId="3" fontId="22" fillId="41" borderId="250" xfId="11" applyNumberFormat="1" applyFont="1" applyBorder="1" applyAlignment="1" applyProtection="1">
      <alignment horizontal="right" vertical="center"/>
      <protection locked="0"/>
    </xf>
    <xf numFmtId="3" fontId="22" fillId="41" borderId="251" xfId="11" applyNumberFormat="1" applyFont="1" applyBorder="1" applyAlignment="1" applyProtection="1">
      <alignment horizontal="right" vertical="center"/>
      <protection locked="0"/>
    </xf>
    <xf numFmtId="3" fontId="22" fillId="41" borderId="252" xfId="11" applyNumberFormat="1" applyFont="1" applyBorder="1" applyAlignment="1" applyProtection="1">
      <alignment horizontal="right" vertical="center"/>
      <protection locked="0"/>
    </xf>
    <xf numFmtId="3" fontId="22" fillId="41" borderId="253" xfId="11" applyNumberFormat="1" applyFont="1" applyBorder="1" applyAlignment="1" applyProtection="1">
      <alignment horizontal="right" vertical="center"/>
      <protection locked="0"/>
    </xf>
    <xf numFmtId="0" fontId="22" fillId="6" borderId="167" xfId="0" applyFont="1" applyFill="1" applyBorder="1" applyAlignment="1" applyProtection="1">
      <alignment vertical="center"/>
    </xf>
    <xf numFmtId="0" fontId="22" fillId="6" borderId="189" xfId="0" applyFont="1" applyFill="1" applyBorder="1" applyAlignment="1">
      <alignment vertical="center"/>
    </xf>
    <xf numFmtId="0" fontId="24" fillId="6" borderId="212" xfId="0" applyFont="1" applyFill="1" applyBorder="1" applyAlignment="1" applyProtection="1">
      <alignment horizontal="center" vertical="center" wrapText="1"/>
    </xf>
    <xf numFmtId="0" fontId="22" fillId="43" borderId="190" xfId="9" applyFont="1" applyBorder="1" applyAlignment="1">
      <alignment vertical="center"/>
    </xf>
    <xf numFmtId="3" fontId="0" fillId="6" borderId="0" xfId="0" applyNumberFormat="1" applyFont="1" applyBorder="1">
      <alignment vertical="center"/>
    </xf>
    <xf numFmtId="0" fontId="0" fillId="6" borderId="39" xfId="0" applyFont="1" applyFill="1" applyBorder="1" applyAlignment="1" applyProtection="1">
      <alignment horizontal="left" vertical="center" indent="1"/>
    </xf>
    <xf numFmtId="3" fontId="22" fillId="41" borderId="42" xfId="11" applyNumberFormat="1" applyFont="1" applyBorder="1" applyAlignment="1" applyProtection="1">
      <alignment horizontal="right" vertical="center"/>
      <protection locked="0"/>
    </xf>
    <xf numFmtId="0" fontId="0" fillId="6" borderId="30" xfId="0" applyFont="1" applyFill="1" applyBorder="1" applyAlignment="1" applyProtection="1">
      <alignment horizontal="left" vertical="center" indent="2"/>
    </xf>
    <xf numFmtId="3" fontId="22" fillId="41" borderId="71" xfId="11" applyNumberFormat="1" applyFont="1" applyBorder="1" applyAlignment="1" applyProtection="1">
      <alignment horizontal="right" vertical="center"/>
      <protection locked="0"/>
    </xf>
    <xf numFmtId="0" fontId="0" fillId="6" borderId="0" xfId="0" applyFill="1" applyBorder="1" applyAlignment="1">
      <alignment horizontal="center" vertical="center"/>
    </xf>
    <xf numFmtId="0" fontId="38" fillId="6" borderId="0" xfId="0" applyFont="1" applyFill="1" applyBorder="1" applyAlignment="1">
      <alignment horizontal="center" vertical="center"/>
    </xf>
    <xf numFmtId="0" fontId="42" fillId="6" borderId="167" xfId="0" applyFont="1" applyFill="1" applyBorder="1" applyAlignment="1">
      <alignment horizontal="center" vertical="center" wrapText="1"/>
    </xf>
    <xf numFmtId="0" fontId="42" fillId="6" borderId="0" xfId="0" applyFont="1" applyBorder="1" applyAlignment="1">
      <alignment horizontal="center" vertical="center" wrapText="1"/>
    </xf>
    <xf numFmtId="0" fontId="42" fillId="6" borderId="167" xfId="0" applyFont="1" applyFill="1" applyBorder="1" applyAlignment="1">
      <alignment horizontal="center" vertical="center"/>
    </xf>
    <xf numFmtId="0" fontId="42" fillId="6" borderId="0" xfId="0" applyFont="1" applyBorder="1" applyAlignment="1">
      <alignment horizontal="center" vertical="center"/>
    </xf>
    <xf numFmtId="0" fontId="40" fillId="0" borderId="225" xfId="0" applyFont="1" applyFill="1" applyBorder="1" applyAlignment="1" applyProtection="1">
      <alignment horizontal="center" vertical="center" wrapText="1"/>
    </xf>
    <xf numFmtId="0" fontId="40" fillId="0" borderId="172" xfId="0" applyFont="1" applyFill="1" applyBorder="1" applyAlignment="1" applyProtection="1">
      <alignment horizontal="center" vertical="center" wrapText="1"/>
    </xf>
    <xf numFmtId="0" fontId="40" fillId="0" borderId="226" xfId="0" applyFont="1" applyFill="1" applyBorder="1" applyAlignment="1" applyProtection="1">
      <alignment horizontal="center" vertical="center" wrapText="1"/>
    </xf>
    <xf numFmtId="0" fontId="22" fillId="6" borderId="207" xfId="0" applyFont="1" applyFill="1" applyBorder="1" applyAlignment="1">
      <alignment horizontal="center" vertical="center"/>
    </xf>
    <xf numFmtId="3" fontId="22" fillId="41" borderId="257" xfId="11" applyNumberFormat="1" applyFont="1" applyBorder="1" applyAlignment="1" applyProtection="1">
      <alignment horizontal="right" vertical="center"/>
      <protection locked="0"/>
    </xf>
    <xf numFmtId="3" fontId="22" fillId="41" borderId="258" xfId="11" applyNumberFormat="1" applyFont="1" applyBorder="1" applyAlignment="1" applyProtection="1">
      <alignment horizontal="right" vertical="center"/>
      <protection locked="0"/>
    </xf>
    <xf numFmtId="3" fontId="22" fillId="41" borderId="259" xfId="11" applyNumberFormat="1" applyFont="1" applyBorder="1" applyAlignment="1" applyProtection="1">
      <alignment horizontal="right" vertical="center"/>
      <protection locked="0"/>
    </xf>
    <xf numFmtId="3" fontId="22" fillId="41" borderId="37" xfId="11" applyNumberFormat="1" applyFont="1" applyBorder="1" applyAlignment="1" applyProtection="1">
      <alignment horizontal="right" vertical="center"/>
      <protection locked="0"/>
    </xf>
    <xf numFmtId="3" fontId="22" fillId="41" borderId="40" xfId="11" applyNumberFormat="1" applyFont="1" applyBorder="1" applyAlignment="1" applyProtection="1">
      <alignment horizontal="right" vertical="center"/>
      <protection locked="0"/>
    </xf>
    <xf numFmtId="3" fontId="22" fillId="41" borderId="260" xfId="11" applyNumberFormat="1" applyFont="1" applyBorder="1" applyAlignment="1" applyProtection="1">
      <alignment horizontal="right" vertical="center"/>
      <protection locked="0"/>
    </xf>
    <xf numFmtId="3" fontId="22" fillId="41" borderId="66" xfId="11" applyNumberFormat="1" applyFont="1" applyBorder="1" applyAlignment="1" applyProtection="1">
      <alignment horizontal="right" vertical="center"/>
      <protection locked="0"/>
    </xf>
    <xf numFmtId="3" fontId="22" fillId="41" borderId="264" xfId="11" applyNumberFormat="1" applyFont="1" applyBorder="1" applyAlignment="1" applyProtection="1">
      <alignment horizontal="right" vertical="center"/>
      <protection locked="0"/>
    </xf>
    <xf numFmtId="3" fontId="22" fillId="41" borderId="265" xfId="11" applyNumberFormat="1" applyFont="1" applyBorder="1" applyAlignment="1" applyProtection="1">
      <alignment horizontal="right" vertical="center"/>
      <protection locked="0"/>
    </xf>
    <xf numFmtId="3" fontId="38" fillId="6" borderId="0" xfId="0" applyNumberFormat="1" applyFont="1" applyFill="1" applyBorder="1">
      <alignment vertical="center"/>
    </xf>
    <xf numFmtId="0" fontId="42" fillId="6" borderId="6" xfId="0" applyFont="1" applyFill="1" applyBorder="1" applyAlignment="1">
      <alignment horizontal="center" vertical="center" wrapText="1"/>
    </xf>
    <xf numFmtId="3" fontId="22" fillId="41" borderId="48" xfId="11" applyFont="1" applyBorder="1" applyAlignment="1" applyProtection="1">
      <alignment horizontal="right" vertical="center"/>
      <protection locked="0"/>
    </xf>
    <xf numFmtId="3" fontId="22" fillId="41" borderId="233" xfId="11" applyFont="1" applyBorder="1" applyAlignment="1" applyProtection="1">
      <alignment horizontal="right" vertical="center"/>
      <protection locked="0"/>
    </xf>
    <xf numFmtId="3" fontId="22" fillId="41" borderId="171" xfId="11" applyFont="1" applyBorder="1" applyAlignment="1" applyProtection="1">
      <alignment horizontal="right" vertical="center"/>
      <protection locked="0"/>
    </xf>
    <xf numFmtId="3" fontId="22" fillId="41" borderId="234" xfId="11" applyFont="1" applyBorder="1" applyAlignment="1" applyProtection="1">
      <alignment horizontal="right" vertical="center"/>
      <protection locked="0"/>
    </xf>
    <xf numFmtId="3" fontId="22" fillId="41" borderId="207" xfId="11" applyFont="1" applyBorder="1" applyAlignment="1" applyProtection="1">
      <alignment horizontal="right" vertical="center"/>
      <protection locked="0"/>
    </xf>
    <xf numFmtId="3" fontId="22" fillId="41" borderId="204" xfId="11" applyFont="1" applyBorder="1" applyAlignment="1" applyProtection="1">
      <alignment horizontal="right" vertical="center"/>
      <protection locked="0"/>
    </xf>
    <xf numFmtId="3" fontId="22" fillId="41" borderId="243" xfId="11" applyFont="1" applyBorder="1" applyAlignment="1" applyProtection="1">
      <alignment horizontal="right" vertical="center"/>
      <protection locked="0"/>
    </xf>
    <xf numFmtId="3" fontId="22" fillId="41" borderId="169" xfId="11" applyFont="1" applyBorder="1" applyAlignment="1" applyProtection="1">
      <alignment horizontal="right" vertical="center"/>
      <protection locked="0"/>
    </xf>
    <xf numFmtId="3" fontId="22" fillId="41" borderId="244" xfId="11" applyFont="1" applyBorder="1" applyAlignment="1" applyProtection="1">
      <alignment horizontal="right" vertical="center"/>
      <protection locked="0"/>
    </xf>
    <xf numFmtId="3" fontId="22" fillId="41" borderId="26" xfId="11" applyFont="1" applyBorder="1" applyAlignment="1" applyProtection="1">
      <alignment horizontal="right" vertical="center"/>
      <protection locked="0"/>
    </xf>
    <xf numFmtId="3" fontId="22" fillId="41" borderId="47" xfId="11" applyFont="1" applyBorder="1" applyAlignment="1" applyProtection="1">
      <alignment horizontal="right" vertical="center"/>
      <protection locked="0"/>
    </xf>
    <xf numFmtId="3" fontId="22" fillId="41" borderId="27" xfId="11" applyFont="1" applyBorder="1" applyAlignment="1" applyProtection="1">
      <alignment horizontal="right" vertical="center"/>
      <protection locked="0"/>
    </xf>
    <xf numFmtId="3" fontId="22" fillId="41" borderId="264" xfId="11" applyFont="1" applyBorder="1" applyAlignment="1" applyProtection="1">
      <alignment horizontal="right" vertical="center"/>
      <protection locked="0"/>
    </xf>
    <xf numFmtId="3" fontId="22" fillId="41" borderId="247" xfId="11" applyFont="1" applyBorder="1" applyAlignment="1" applyProtection="1">
      <alignment horizontal="right" vertical="center"/>
      <protection locked="0"/>
    </xf>
    <xf numFmtId="3" fontId="22" fillId="41" borderId="71" xfId="11" applyFont="1" applyBorder="1" applyAlignment="1" applyProtection="1">
      <alignment horizontal="right" vertical="center"/>
      <protection locked="0"/>
    </xf>
    <xf numFmtId="3" fontId="22" fillId="41" borderId="86" xfId="11" applyNumberFormat="1" applyFont="1" applyBorder="1" applyAlignment="1" applyProtection="1">
      <alignment horizontal="right" vertical="center"/>
      <protection locked="0"/>
    </xf>
    <xf numFmtId="3" fontId="22" fillId="41" borderId="142" xfId="11" applyNumberFormat="1" applyFont="1" applyBorder="1" applyAlignment="1" applyProtection="1">
      <alignment horizontal="right" vertical="center"/>
      <protection locked="0"/>
    </xf>
    <xf numFmtId="0" fontId="22" fillId="6" borderId="167" xfId="0" applyFont="1" applyFill="1" applyBorder="1" applyAlignment="1">
      <alignment horizontal="center" vertical="center"/>
    </xf>
    <xf numFmtId="0" fontId="42" fillId="0" borderId="229" xfId="0" applyFont="1" applyFill="1" applyBorder="1" applyAlignment="1" applyProtection="1">
      <alignment horizontal="center" vertical="center" wrapText="1"/>
    </xf>
    <xf numFmtId="0" fontId="42" fillId="0" borderId="230" xfId="0" applyFont="1" applyFill="1" applyBorder="1" applyAlignment="1" applyProtection="1">
      <alignment horizontal="center" vertical="center" wrapText="1"/>
    </xf>
    <xf numFmtId="0" fontId="42" fillId="0" borderId="266" xfId="0" applyFont="1" applyFill="1" applyBorder="1" applyAlignment="1" applyProtection="1">
      <alignment horizontal="center" vertical="center" wrapText="1"/>
    </xf>
    <xf numFmtId="3" fontId="22" fillId="41" borderId="57" xfId="11" applyFont="1" applyBorder="1" applyAlignment="1" applyProtection="1">
      <alignment horizontal="right" vertical="center"/>
      <protection locked="0"/>
    </xf>
    <xf numFmtId="0" fontId="22" fillId="6" borderId="36" xfId="0" applyFont="1" applyFill="1" applyBorder="1" applyAlignment="1">
      <alignment horizontal="center" vertical="center" wrapText="1"/>
    </xf>
    <xf numFmtId="0" fontId="22" fillId="6" borderId="42" xfId="0" applyFont="1" applyFill="1" applyBorder="1" applyAlignment="1">
      <alignment horizontal="center" vertical="center" wrapText="1"/>
    </xf>
    <xf numFmtId="0" fontId="0" fillId="6" borderId="42" xfId="0" applyFont="1" applyFill="1" applyBorder="1" applyAlignment="1">
      <alignment horizontal="left" vertical="center" wrapText="1"/>
    </xf>
    <xf numFmtId="3" fontId="22" fillId="41" borderId="66" xfId="11" applyFont="1" applyBorder="1" applyAlignment="1" applyProtection="1">
      <alignment horizontal="right" vertical="center"/>
      <protection locked="0"/>
    </xf>
    <xf numFmtId="3" fontId="22" fillId="41" borderId="260" xfId="11" applyFont="1" applyBorder="1" applyAlignment="1" applyProtection="1">
      <alignment horizontal="right" vertical="center"/>
      <protection locked="0"/>
    </xf>
    <xf numFmtId="3" fontId="22" fillId="41" borderId="42" xfId="11" applyFont="1" applyBorder="1" applyAlignment="1" applyProtection="1">
      <alignment horizontal="right" vertical="center"/>
      <protection locked="0"/>
    </xf>
    <xf numFmtId="3" fontId="22" fillId="41" borderId="61" xfId="11" applyFont="1" applyBorder="1" applyAlignment="1" applyProtection="1">
      <alignment horizontal="right" vertical="center"/>
      <protection locked="0"/>
    </xf>
    <xf numFmtId="0" fontId="22" fillId="6" borderId="167" xfId="0" applyFont="1" applyFill="1" applyBorder="1" applyAlignment="1">
      <alignment horizontal="center" vertical="center" wrapText="1"/>
    </xf>
    <xf numFmtId="0" fontId="0" fillId="6" borderId="0" xfId="0" applyFill="1" applyBorder="1" applyAlignment="1">
      <alignment horizontal="center" vertical="center" wrapText="1"/>
    </xf>
    <xf numFmtId="0" fontId="40" fillId="0" borderId="261" xfId="0" applyFont="1" applyFill="1" applyBorder="1" applyAlignment="1" applyProtection="1">
      <alignment horizontal="center" vertical="center" wrapText="1"/>
    </xf>
    <xf numFmtId="0" fontId="40" fillId="0" borderId="262" xfId="0" applyFont="1" applyFill="1" applyBorder="1" applyAlignment="1" applyProtection="1">
      <alignment horizontal="center" vertical="center" wrapText="1"/>
    </xf>
    <xf numFmtId="0" fontId="40" fillId="0" borderId="272" xfId="0" applyFont="1" applyFill="1" applyBorder="1" applyAlignment="1" applyProtection="1">
      <alignment horizontal="center" vertical="center" wrapText="1"/>
    </xf>
    <xf numFmtId="3" fontId="22" fillId="41" borderId="257" xfId="11" applyFont="1" applyBorder="1" applyAlignment="1" applyProtection="1">
      <alignment horizontal="right" vertical="center"/>
      <protection locked="0"/>
    </xf>
    <xf numFmtId="3" fontId="22" fillId="41" borderId="273" xfId="11" applyFont="1" applyBorder="1" applyAlignment="1" applyProtection="1">
      <alignment horizontal="right" vertical="center"/>
      <protection locked="0"/>
    </xf>
    <xf numFmtId="3" fontId="22" fillId="41" borderId="258" xfId="11" applyFont="1" applyBorder="1" applyAlignment="1" applyProtection="1">
      <alignment horizontal="right" vertical="center"/>
      <protection locked="0"/>
    </xf>
    <xf numFmtId="3" fontId="22" fillId="41" borderId="271" xfId="11" applyFont="1" applyBorder="1" applyAlignment="1" applyProtection="1">
      <alignment horizontal="right" vertical="center"/>
      <protection locked="0"/>
    </xf>
    <xf numFmtId="3" fontId="22" fillId="41" borderId="261" xfId="11" applyFont="1" applyBorder="1" applyAlignment="1" applyProtection="1">
      <alignment horizontal="right" vertical="center"/>
      <protection locked="0"/>
    </xf>
    <xf numFmtId="3" fontId="22" fillId="41" borderId="262" xfId="11" applyFont="1" applyBorder="1" applyAlignment="1" applyProtection="1">
      <alignment horizontal="right" vertical="center"/>
      <protection locked="0"/>
    </xf>
    <xf numFmtId="3" fontId="22" fillId="41" borderId="272" xfId="11" applyFont="1" applyBorder="1" applyAlignment="1" applyProtection="1">
      <alignment horizontal="right" vertical="center"/>
      <protection locked="0"/>
    </xf>
    <xf numFmtId="0" fontId="0" fillId="43" borderId="190" xfId="9" applyFont="1" applyBorder="1" applyAlignment="1">
      <alignment vertical="center"/>
    </xf>
    <xf numFmtId="0" fontId="38" fillId="6" borderId="189" xfId="0" applyFont="1" applyFill="1" applyBorder="1" applyAlignment="1" applyProtection="1">
      <alignment horizontal="left" vertical="center"/>
    </xf>
    <xf numFmtId="0" fontId="38" fillId="6" borderId="189" xfId="0" applyFont="1" applyFill="1" applyBorder="1" applyAlignment="1" applyProtection="1">
      <alignment vertical="center"/>
    </xf>
    <xf numFmtId="0" fontId="38" fillId="6" borderId="189" xfId="0" applyFont="1" applyFill="1" applyBorder="1" applyAlignment="1">
      <alignment vertical="center"/>
    </xf>
    <xf numFmtId="0" fontId="22" fillId="6" borderId="167" xfId="0" applyFont="1" applyFill="1" applyBorder="1" applyAlignment="1" applyProtection="1">
      <alignment horizontal="center" vertical="center" wrapText="1"/>
    </xf>
    <xf numFmtId="0" fontId="22" fillId="6" borderId="167" xfId="0" applyFont="1" applyFill="1" applyBorder="1" applyAlignment="1" applyProtection="1">
      <alignment horizontal="center" vertical="center"/>
    </xf>
    <xf numFmtId="0" fontId="0" fillId="6" borderId="214" xfId="0" applyFont="1" applyFill="1" applyBorder="1" applyAlignment="1" applyProtection="1">
      <alignment horizontal="left" vertical="center"/>
    </xf>
    <xf numFmtId="3" fontId="22" fillId="41" borderId="274" xfId="11" applyFont="1" applyBorder="1" applyAlignment="1" applyProtection="1">
      <alignment horizontal="right" vertical="center"/>
      <protection locked="0"/>
    </xf>
    <xf numFmtId="3" fontId="42" fillId="41" borderId="21" xfId="11" applyFont="1" applyBorder="1" applyAlignment="1" applyProtection="1">
      <alignment horizontal="right" vertical="center"/>
      <protection locked="0"/>
    </xf>
    <xf numFmtId="3" fontId="42" fillId="41" borderId="169" xfId="11" applyFont="1" applyBorder="1" applyAlignment="1" applyProtection="1">
      <alignment horizontal="right" vertical="center"/>
      <protection locked="0"/>
    </xf>
    <xf numFmtId="3" fontId="42" fillId="41" borderId="274" xfId="11" applyFont="1" applyBorder="1" applyAlignment="1" applyProtection="1">
      <alignment horizontal="right" vertical="center"/>
      <protection locked="0"/>
    </xf>
    <xf numFmtId="3" fontId="42" fillId="41" borderId="57" xfId="11" applyFont="1" applyBorder="1" applyAlignment="1" applyProtection="1">
      <alignment horizontal="right" vertical="center"/>
      <protection locked="0"/>
    </xf>
    <xf numFmtId="3" fontId="42" fillId="41" borderId="36" xfId="11" applyFont="1" applyBorder="1" applyAlignment="1" applyProtection="1">
      <alignment horizontal="right" vertical="center"/>
      <protection locked="0"/>
    </xf>
    <xf numFmtId="3" fontId="42" fillId="41" borderId="22" xfId="11" applyFont="1" applyBorder="1" applyAlignment="1" applyProtection="1">
      <alignment horizontal="right" vertical="center"/>
      <protection locked="0"/>
    </xf>
    <xf numFmtId="3" fontId="42" fillId="41" borderId="172" xfId="11" applyFont="1" applyBorder="1" applyAlignment="1" applyProtection="1">
      <alignment horizontal="right" vertical="center"/>
      <protection locked="0"/>
    </xf>
    <xf numFmtId="3" fontId="42" fillId="41" borderId="275" xfId="11" applyFont="1" applyBorder="1" applyAlignment="1" applyProtection="1">
      <alignment horizontal="right" vertical="center"/>
      <protection locked="0"/>
    </xf>
    <xf numFmtId="3" fontId="42" fillId="41" borderId="33" xfId="11" applyFont="1" applyBorder="1" applyAlignment="1" applyProtection="1">
      <alignment horizontal="right" vertical="center"/>
      <protection locked="0"/>
    </xf>
    <xf numFmtId="0" fontId="22" fillId="6" borderId="176" xfId="0" applyFont="1" applyFill="1" applyBorder="1" applyAlignment="1" applyProtection="1">
      <alignment vertical="center"/>
    </xf>
    <xf numFmtId="0" fontId="0" fillId="45" borderId="0" xfId="0" applyFill="1" applyBorder="1">
      <alignment vertical="center"/>
    </xf>
    <xf numFmtId="0" fontId="30" fillId="6" borderId="213" xfId="116" applyFill="1" applyBorder="1" applyAlignment="1">
      <alignment vertical="center"/>
    </xf>
    <xf numFmtId="0" fontId="23" fillId="2" borderId="189" xfId="0" applyFont="1" applyFill="1" applyBorder="1">
      <alignment vertical="center"/>
    </xf>
    <xf numFmtId="0" fontId="22" fillId="2" borderId="189" xfId="0" applyFont="1" applyFill="1" applyBorder="1">
      <alignment vertical="center"/>
    </xf>
    <xf numFmtId="0" fontId="22" fillId="6" borderId="189" xfId="0" applyFont="1" applyBorder="1">
      <alignment vertical="center"/>
    </xf>
    <xf numFmtId="0" fontId="22" fillId="2" borderId="36" xfId="0" applyFont="1" applyFill="1" applyBorder="1" applyAlignment="1">
      <alignment vertical="center"/>
    </xf>
    <xf numFmtId="3" fontId="29" fillId="41" borderId="38" xfId="11" applyFont="1" applyBorder="1" applyAlignment="1" applyProtection="1">
      <alignment horizontal="right" vertical="center"/>
      <protection locked="0"/>
    </xf>
    <xf numFmtId="3" fontId="29" fillId="41" borderId="37" xfId="11" applyFont="1" applyBorder="1" applyAlignment="1" applyProtection="1">
      <alignment horizontal="right" vertical="center"/>
      <protection locked="0"/>
    </xf>
    <xf numFmtId="3" fontId="29" fillId="41" borderId="26" xfId="11" applyFont="1" applyBorder="1" applyAlignment="1" applyProtection="1">
      <alignment horizontal="right" vertical="center"/>
      <protection locked="0"/>
    </xf>
    <xf numFmtId="0" fontId="24" fillId="2" borderId="86" xfId="5" applyFont="1" applyFill="1" applyBorder="1" applyAlignment="1">
      <alignment horizontal="center" vertical="center" wrapText="1"/>
    </xf>
    <xf numFmtId="0" fontId="0" fillId="6" borderId="37" xfId="0" applyFont="1" applyFill="1" applyBorder="1" applyAlignment="1" applyProtection="1">
      <alignment horizontal="left" vertical="center"/>
    </xf>
    <xf numFmtId="0" fontId="40" fillId="6" borderId="276" xfId="0" applyFont="1" applyFill="1" applyBorder="1" applyAlignment="1">
      <alignment horizontal="center" vertical="center" wrapText="1"/>
    </xf>
    <xf numFmtId="0" fontId="42" fillId="49" borderId="201" xfId="3" applyFont="1" applyFill="1" applyBorder="1">
      <alignment horizontal="center" vertical="center"/>
    </xf>
    <xf numFmtId="0" fontId="24" fillId="0" borderId="53" xfId="0" applyFont="1" applyFill="1" applyBorder="1" applyAlignment="1">
      <alignment horizontal="center" vertical="center" wrapText="1"/>
    </xf>
    <xf numFmtId="0" fontId="22" fillId="6" borderId="36" xfId="0" applyFont="1" applyBorder="1" applyAlignment="1">
      <alignment horizontal="left" vertical="top" wrapText="1" indent="5"/>
    </xf>
    <xf numFmtId="0" fontId="0" fillId="6" borderId="0" xfId="0" applyFill="1" applyBorder="1" applyAlignment="1">
      <alignment vertical="center"/>
    </xf>
    <xf numFmtId="0" fontId="67" fillId="6" borderId="0" xfId="0" applyFont="1" applyFill="1" applyBorder="1" applyAlignment="1">
      <alignment vertical="center"/>
    </xf>
    <xf numFmtId="0" fontId="68" fillId="6" borderId="181" xfId="0" applyFont="1" applyFill="1" applyBorder="1" applyAlignment="1"/>
    <xf numFmtId="0" fontId="0" fillId="6" borderId="181" xfId="0" applyFill="1" applyBorder="1" applyAlignment="1">
      <alignment vertical="center"/>
    </xf>
    <xf numFmtId="0" fontId="0" fillId="6" borderId="189" xfId="0" applyFill="1" applyBorder="1" applyAlignment="1">
      <alignment vertical="center"/>
    </xf>
    <xf numFmtId="0" fontId="0" fillId="6" borderId="190" xfId="0" applyBorder="1" applyAlignment="1">
      <alignment vertical="center"/>
    </xf>
    <xf numFmtId="0" fontId="67" fillId="6" borderId="189" xfId="0" applyFont="1" applyFill="1" applyBorder="1" applyAlignment="1">
      <alignment vertical="center" wrapText="1"/>
    </xf>
    <xf numFmtId="0" fontId="24" fillId="6" borderId="201" xfId="5" applyFont="1" applyFill="1" applyBorder="1" applyAlignment="1" applyProtection="1">
      <alignment horizontal="center" vertical="center" wrapText="1"/>
    </xf>
    <xf numFmtId="0" fontId="20" fillId="6" borderId="216" xfId="4" applyFont="1" applyFill="1" applyBorder="1" applyAlignment="1"/>
    <xf numFmtId="0" fontId="20" fillId="6" borderId="190" xfId="4" applyFont="1" applyFill="1" applyBorder="1" applyAlignment="1"/>
    <xf numFmtId="0" fontId="20" fillId="6" borderId="189" xfId="4" applyFont="1" applyFill="1" applyBorder="1" applyAlignment="1"/>
    <xf numFmtId="0" fontId="22" fillId="6" borderId="224" xfId="0" applyFont="1" applyFill="1" applyBorder="1">
      <alignment vertical="center"/>
    </xf>
    <xf numFmtId="0" fontId="30" fillId="6" borderId="213" xfId="116" applyFill="1" applyBorder="1" applyAlignment="1"/>
    <xf numFmtId="0" fontId="23" fillId="6" borderId="189" xfId="0" applyFont="1" applyFill="1" applyBorder="1">
      <alignment vertical="center"/>
    </xf>
    <xf numFmtId="0" fontId="22" fillId="6" borderId="224" xfId="0" applyFont="1" applyFill="1" applyBorder="1" applyAlignment="1">
      <alignment vertical="center"/>
    </xf>
    <xf numFmtId="0" fontId="24" fillId="6" borderId="201" xfId="5" applyFont="1" applyFill="1" applyBorder="1" applyAlignment="1">
      <alignment horizontal="center" vertical="center" wrapText="1"/>
    </xf>
    <xf numFmtId="0" fontId="27" fillId="6" borderId="212" xfId="0" applyFont="1" applyFill="1" applyBorder="1" applyAlignment="1" applyProtection="1">
      <alignment horizontal="center" vertical="center" wrapText="1"/>
    </xf>
    <xf numFmtId="0" fontId="24" fillId="6" borderId="200" xfId="5" applyFont="1" applyFill="1" applyBorder="1" applyAlignment="1">
      <alignment horizontal="center" vertical="center" wrapText="1"/>
    </xf>
    <xf numFmtId="0" fontId="22" fillId="6" borderId="89" xfId="0" applyFont="1" applyFill="1" applyBorder="1" applyAlignment="1">
      <alignment vertical="center"/>
    </xf>
    <xf numFmtId="3" fontId="22" fillId="6" borderId="89" xfId="30" applyFont="1" applyFill="1" applyBorder="1">
      <alignment horizontal="right" vertical="center"/>
    </xf>
    <xf numFmtId="3" fontId="22" fillId="6" borderId="207" xfId="30" applyFont="1" applyFill="1" applyBorder="1">
      <alignment horizontal="right" vertical="center"/>
    </xf>
    <xf numFmtId="0" fontId="22" fillId="6" borderId="85" xfId="0" applyFont="1" applyFill="1" applyBorder="1" applyAlignment="1">
      <alignment vertical="center"/>
    </xf>
    <xf numFmtId="0" fontId="22" fillId="13" borderId="200" xfId="3" applyFont="1" applyBorder="1" applyAlignment="1" applyProtection="1">
      <alignment vertical="center" wrapText="1"/>
    </xf>
    <xf numFmtId="0" fontId="22" fillId="43" borderId="201" xfId="9" applyFont="1" applyBorder="1">
      <alignment horizontal="left" vertical="center"/>
    </xf>
    <xf numFmtId="3" fontId="22" fillId="43" borderId="201" xfId="6" applyFont="1" applyBorder="1">
      <alignment horizontal="right" vertical="center"/>
    </xf>
    <xf numFmtId="0" fontId="22" fillId="13" borderId="212" xfId="3" applyFont="1" applyBorder="1">
      <alignment horizontal="center" vertical="center"/>
    </xf>
    <xf numFmtId="3" fontId="22" fillId="43" borderId="200" xfId="6" applyFont="1" applyBorder="1">
      <alignment horizontal="right" vertical="center"/>
    </xf>
    <xf numFmtId="0" fontId="22" fillId="6" borderId="212" xfId="0" applyFont="1" applyFill="1" applyBorder="1" applyAlignment="1">
      <alignment horizontal="left" vertical="center"/>
    </xf>
    <xf numFmtId="0" fontId="22" fillId="13" borderId="201" xfId="3" applyFont="1" applyBorder="1">
      <alignment horizontal="center" vertical="center"/>
    </xf>
    <xf numFmtId="3" fontId="22" fillId="14" borderId="201" xfId="20" applyFont="1" applyBorder="1">
      <alignment horizontal="right" vertical="center"/>
      <protection locked="0"/>
    </xf>
    <xf numFmtId="3" fontId="22" fillId="14" borderId="212" xfId="20" applyFont="1" applyBorder="1">
      <alignment horizontal="right" vertical="center"/>
      <protection locked="0"/>
    </xf>
    <xf numFmtId="0" fontId="22" fillId="13" borderId="200" xfId="3" applyFont="1" applyBorder="1">
      <alignment horizontal="center" vertical="center"/>
    </xf>
    <xf numFmtId="0" fontId="22" fillId="6" borderId="190" xfId="0" applyFont="1" applyFill="1" applyBorder="1" applyAlignment="1">
      <alignment vertical="center"/>
    </xf>
    <xf numFmtId="0" fontId="25" fillId="6" borderId="201" xfId="83" applyFont="1" applyFill="1" applyBorder="1" applyAlignment="1">
      <alignment horizontal="left" vertical="center" wrapText="1"/>
    </xf>
    <xf numFmtId="3" fontId="22" fillId="6" borderId="190" xfId="1" applyFont="1" applyFill="1" applyBorder="1" applyAlignment="1" applyProtection="1">
      <alignment horizontal="center" vertical="center"/>
    </xf>
    <xf numFmtId="0" fontId="24" fillId="6" borderId="203" xfId="5" applyFont="1" applyFill="1" applyBorder="1" applyAlignment="1">
      <alignment horizontal="center" vertical="center" wrapText="1"/>
    </xf>
    <xf numFmtId="0" fontId="27" fillId="6" borderId="204" xfId="0" applyFont="1" applyFill="1" applyBorder="1" applyAlignment="1" applyProtection="1">
      <alignment horizontal="center" vertical="center" wrapText="1"/>
    </xf>
    <xf numFmtId="0" fontId="24" fillId="6" borderId="202" xfId="5" applyFont="1" applyFill="1" applyBorder="1" applyAlignment="1">
      <alignment horizontal="center" vertical="center" wrapText="1"/>
    </xf>
    <xf numFmtId="0" fontId="24" fillId="6" borderId="89" xfId="0" applyFont="1" applyFill="1" applyBorder="1" applyAlignment="1">
      <alignment vertical="center"/>
    </xf>
    <xf numFmtId="0" fontId="22" fillId="13" borderId="207" xfId="3" applyFont="1" applyBorder="1">
      <alignment horizontal="center" vertical="center"/>
    </xf>
    <xf numFmtId="0" fontId="22" fillId="6" borderId="190" xfId="0" applyFont="1" applyFill="1" applyBorder="1" applyAlignment="1" applyProtection="1">
      <alignment vertical="center"/>
    </xf>
    <xf numFmtId="0" fontId="22" fillId="6" borderId="277" xfId="0" applyFont="1" applyFill="1" applyBorder="1" applyAlignment="1">
      <alignment vertical="center"/>
    </xf>
    <xf numFmtId="0" fontId="24" fillId="6" borderId="90" xfId="5" applyFont="1" applyFill="1" applyBorder="1" applyAlignment="1">
      <alignment horizontal="center" vertical="center" wrapText="1"/>
    </xf>
    <xf numFmtId="0" fontId="24" fillId="6" borderId="86" xfId="5" applyFont="1" applyFill="1" applyBorder="1" applyAlignment="1">
      <alignment horizontal="center" vertical="center" wrapText="1"/>
    </xf>
    <xf numFmtId="0" fontId="24" fillId="6" borderId="186" xfId="5" applyFont="1" applyFill="1" applyBorder="1" applyAlignment="1">
      <alignment horizontal="center" vertical="center" wrapText="1"/>
    </xf>
    <xf numFmtId="0" fontId="24" fillId="6" borderId="212" xfId="5" applyFont="1" applyFill="1" applyBorder="1" applyAlignment="1">
      <alignment horizontal="center" vertical="center" wrapText="1"/>
    </xf>
    <xf numFmtId="0" fontId="24" fillId="6" borderId="190" xfId="5" applyFont="1" applyFill="1" applyBorder="1" applyAlignment="1">
      <alignment horizontal="center" vertical="center" wrapText="1"/>
    </xf>
    <xf numFmtId="3" fontId="22" fillId="6" borderId="214" xfId="30" applyFont="1" applyFill="1" applyBorder="1">
      <alignment horizontal="right" vertical="center"/>
    </xf>
    <xf numFmtId="0" fontId="22" fillId="13" borderId="207" xfId="3" applyFont="1" applyBorder="1" applyAlignment="1" applyProtection="1">
      <alignment vertical="center" wrapText="1"/>
    </xf>
    <xf numFmtId="0" fontId="22" fillId="43" borderId="89" xfId="9" applyFont="1" applyBorder="1">
      <alignment horizontal="left" vertical="center"/>
    </xf>
    <xf numFmtId="3" fontId="22" fillId="43" borderId="214" xfId="6" applyFont="1" applyBorder="1">
      <alignment horizontal="right" vertical="center"/>
    </xf>
    <xf numFmtId="0" fontId="23" fillId="2" borderId="189" xfId="0" applyFont="1" applyFill="1" applyBorder="1">
      <alignment vertical="center"/>
    </xf>
    <xf numFmtId="0" fontId="22" fillId="2" borderId="189" xfId="0" applyFont="1" applyFill="1" applyBorder="1">
      <alignment vertical="center"/>
    </xf>
    <xf numFmtId="0" fontId="24" fillId="2" borderId="201" xfId="5" applyFont="1" applyFill="1" applyBorder="1" applyAlignment="1">
      <alignment horizontal="center" vertical="center" wrapText="1"/>
    </xf>
    <xf numFmtId="0" fontId="24" fillId="2" borderId="212" xfId="5" applyFont="1" applyFill="1" applyBorder="1" applyAlignment="1">
      <alignment horizontal="center" vertical="center" wrapText="1"/>
    </xf>
    <xf numFmtId="0" fontId="24" fillId="2" borderId="200" xfId="5" applyFont="1" applyFill="1" applyBorder="1" applyAlignment="1">
      <alignment horizontal="center" vertical="center" wrapText="1"/>
    </xf>
    <xf numFmtId="0" fontId="22" fillId="2" borderId="207" xfId="0" applyFont="1" applyFill="1" applyBorder="1" applyAlignment="1">
      <alignment horizontal="center" vertical="center"/>
    </xf>
    <xf numFmtId="0" fontId="22" fillId="2" borderId="89" xfId="0" applyFont="1" applyFill="1" applyBorder="1" applyAlignment="1">
      <alignment vertical="center"/>
    </xf>
    <xf numFmtId="3" fontId="22" fillId="6" borderId="207" xfId="30" applyFont="1" applyBorder="1">
      <alignment horizontal="right" vertical="center"/>
    </xf>
    <xf numFmtId="0" fontId="25" fillId="2" borderId="89" xfId="83" applyFont="1" applyFill="1" applyBorder="1" applyAlignment="1">
      <alignment vertical="center" wrapText="1"/>
    </xf>
    <xf numFmtId="3" fontId="22" fillId="6" borderId="85" xfId="1" applyFont="1" applyBorder="1" applyAlignment="1" applyProtection="1">
      <alignment horizontal="center" vertical="center"/>
    </xf>
    <xf numFmtId="3" fontId="22" fillId="6" borderId="207" xfId="1" applyFont="1" applyBorder="1" applyAlignment="1" applyProtection="1">
      <alignment horizontal="center" vertical="center"/>
    </xf>
    <xf numFmtId="0" fontId="22" fillId="2" borderId="181" xfId="0" applyFont="1" applyFill="1" applyBorder="1" applyAlignment="1">
      <alignment vertical="center"/>
    </xf>
    <xf numFmtId="3" fontId="22" fillId="6" borderId="207" xfId="30" quotePrefix="1" applyFont="1" applyBorder="1">
      <alignment horizontal="right" vertical="center"/>
    </xf>
    <xf numFmtId="0" fontId="22" fillId="2" borderId="200" xfId="0" applyFont="1" applyFill="1" applyBorder="1" applyAlignment="1">
      <alignment horizontal="center" vertical="center"/>
    </xf>
    <xf numFmtId="10" fontId="22" fillId="43" borderId="201" xfId="7" applyFont="1" applyBorder="1">
      <alignment horizontal="right" vertical="center"/>
    </xf>
    <xf numFmtId="10" fontId="22" fillId="43" borderId="200" xfId="7" applyFont="1" applyBorder="1">
      <alignment horizontal="right" vertical="center"/>
    </xf>
    <xf numFmtId="0" fontId="22" fillId="6" borderId="192" xfId="0" applyFont="1" applyFill="1" applyBorder="1" applyAlignment="1">
      <alignment vertical="center"/>
    </xf>
    <xf numFmtId="0" fontId="22" fillId="2" borderId="190" xfId="0" applyFont="1" applyFill="1" applyBorder="1" applyAlignment="1">
      <alignment vertical="center"/>
    </xf>
    <xf numFmtId="0" fontId="22" fillId="6" borderId="278" xfId="0" applyFont="1" applyFill="1" applyBorder="1" applyAlignment="1">
      <alignment vertical="center"/>
    </xf>
    <xf numFmtId="0" fontId="24" fillId="2" borderId="90" xfId="5" applyFont="1" applyFill="1" applyBorder="1" applyAlignment="1">
      <alignment horizontal="center" vertical="center" wrapText="1"/>
    </xf>
    <xf numFmtId="3" fontId="22" fillId="14" borderId="89" xfId="20" applyFont="1" applyBorder="1">
      <alignment horizontal="right" vertical="center"/>
      <protection locked="0"/>
    </xf>
    <xf numFmtId="3" fontId="22" fillId="6" borderId="85" xfId="30" applyFont="1" applyBorder="1" applyProtection="1">
      <alignment horizontal="right" vertical="center"/>
    </xf>
    <xf numFmtId="3" fontId="22" fillId="14" borderId="207" xfId="20" applyFont="1" applyBorder="1">
      <alignment horizontal="right" vertical="center"/>
      <protection locked="0"/>
    </xf>
    <xf numFmtId="0" fontId="24" fillId="2" borderId="190" xfId="5" applyFont="1" applyFill="1" applyBorder="1" applyAlignment="1">
      <alignment horizontal="center" vertical="center" wrapText="1"/>
    </xf>
    <xf numFmtId="3" fontId="22" fillId="14" borderId="214" xfId="20" applyFont="1" applyBorder="1">
      <alignment horizontal="right" vertical="center"/>
      <protection locked="0"/>
    </xf>
    <xf numFmtId="0" fontId="22" fillId="2" borderId="189" xfId="0" applyFont="1" applyFill="1" applyBorder="1" applyAlignment="1">
      <alignment vertical="center"/>
    </xf>
    <xf numFmtId="0" fontId="22" fillId="6" borderId="85" xfId="0" applyFont="1" applyBorder="1" applyAlignment="1">
      <alignment vertical="center"/>
    </xf>
    <xf numFmtId="0" fontId="22" fillId="2" borderId="214" xfId="0" applyFont="1" applyFill="1" applyBorder="1" applyAlignment="1">
      <alignment vertical="center"/>
    </xf>
    <xf numFmtId="0" fontId="22" fillId="2" borderId="207" xfId="0" applyFont="1" applyFill="1" applyBorder="1" applyAlignment="1">
      <alignment vertical="center"/>
    </xf>
    <xf numFmtId="0" fontId="22" fillId="2" borderId="214" xfId="0" applyFont="1" applyFill="1" applyBorder="1">
      <alignment vertical="center"/>
    </xf>
    <xf numFmtId="0" fontId="22" fillId="2" borderId="207" xfId="0" applyFont="1" applyFill="1" applyBorder="1">
      <alignment vertical="center"/>
    </xf>
    <xf numFmtId="0" fontId="22" fillId="2" borderId="181" xfId="0" applyFont="1" applyFill="1" applyBorder="1">
      <alignment vertical="center"/>
    </xf>
    <xf numFmtId="0" fontId="22" fillId="6" borderId="278" xfId="0" applyFont="1" applyFill="1" applyBorder="1">
      <alignment vertical="center"/>
    </xf>
    <xf numFmtId="0" fontId="22" fillId="2" borderId="85" xfId="0" applyFont="1" applyFill="1" applyBorder="1">
      <alignment vertical="center"/>
    </xf>
    <xf numFmtId="3" fontId="22" fillId="14" borderId="207" xfId="20" applyFont="1" applyBorder="1" applyAlignment="1">
      <alignment horizontal="center" vertical="center" wrapText="1"/>
      <protection locked="0"/>
    </xf>
    <xf numFmtId="0" fontId="22" fillId="13" borderId="190" xfId="0" applyFont="1" applyFill="1" applyBorder="1">
      <alignment vertical="center"/>
    </xf>
    <xf numFmtId="0" fontId="0" fillId="2" borderId="214" xfId="0" applyFont="1" applyFill="1" applyBorder="1" applyAlignment="1">
      <alignment vertical="center" wrapText="1"/>
    </xf>
    <xf numFmtId="3" fontId="22" fillId="41" borderId="85" xfId="20" applyFont="1" applyFill="1" applyBorder="1">
      <alignment horizontal="right" vertical="center"/>
      <protection locked="0"/>
    </xf>
    <xf numFmtId="0" fontId="0" fillId="13" borderId="202" xfId="3" applyFont="1" applyBorder="1">
      <alignment horizontal="center" vertical="center"/>
    </xf>
    <xf numFmtId="0" fontId="24" fillId="2" borderId="189" xfId="0" applyFont="1" applyFill="1" applyBorder="1" applyAlignment="1">
      <alignment vertical="center"/>
    </xf>
    <xf numFmtId="0" fontId="24" fillId="13" borderId="207" xfId="3" applyFont="1" applyBorder="1">
      <alignment horizontal="center" vertical="center"/>
    </xf>
    <xf numFmtId="0" fontId="0" fillId="13" borderId="186" xfId="3" applyFont="1" applyBorder="1">
      <alignment horizontal="center" vertical="center"/>
    </xf>
    <xf numFmtId="0" fontId="0" fillId="0" borderId="186" xfId="0" applyFont="1" applyFill="1" applyBorder="1" applyAlignment="1">
      <alignment horizontal="center" vertical="center" wrapText="1"/>
    </xf>
    <xf numFmtId="0" fontId="24" fillId="2" borderId="186" xfId="5" applyFont="1" applyFill="1" applyBorder="1" applyAlignment="1">
      <alignment horizontal="center" vertical="center" wrapText="1"/>
    </xf>
    <xf numFmtId="0" fontId="22" fillId="6" borderId="192" xfId="0" applyFont="1" applyFill="1" applyBorder="1">
      <alignment vertical="center"/>
    </xf>
    <xf numFmtId="0" fontId="22" fillId="6" borderId="181" xfId="0" applyFont="1" applyFill="1" applyBorder="1">
      <alignment vertical="center"/>
    </xf>
    <xf numFmtId="0" fontId="0" fillId="6" borderId="181" xfId="0" applyBorder="1">
      <alignment vertical="center"/>
    </xf>
    <xf numFmtId="0" fontId="22" fillId="6" borderId="181" xfId="0" applyFont="1" applyFill="1" applyBorder="1">
      <alignment vertical="center"/>
    </xf>
    <xf numFmtId="0" fontId="22" fillId="2" borderId="181" xfId="0" applyFont="1" applyFill="1" applyBorder="1" applyAlignment="1">
      <alignment vertical="center"/>
    </xf>
    <xf numFmtId="0" fontId="22" fillId="2" borderId="33" xfId="0" applyFont="1" applyFill="1" applyBorder="1" applyAlignment="1">
      <alignment vertical="center"/>
    </xf>
    <xf numFmtId="3" fontId="29" fillId="41" borderId="27" xfId="11" applyFont="1" applyBorder="1" applyAlignment="1" applyProtection="1">
      <alignment horizontal="right" vertical="center"/>
      <protection locked="0"/>
    </xf>
    <xf numFmtId="3" fontId="29" fillId="41" borderId="86" xfId="11" applyFont="1" applyBorder="1" applyAlignment="1" applyProtection="1">
      <alignment horizontal="right" vertical="center"/>
      <protection locked="0"/>
    </xf>
    <xf numFmtId="0" fontId="0" fillId="2" borderId="42" xfId="0" applyFont="1" applyFill="1" applyBorder="1" applyAlignment="1">
      <alignment horizontal="left" vertical="center" indent="1"/>
    </xf>
    <xf numFmtId="0" fontId="0" fillId="6" borderId="0" xfId="0" applyFont="1" applyFill="1" applyBorder="1" applyAlignment="1" applyProtection="1">
      <alignment horizontal="left" vertical="center" indent="2"/>
    </xf>
    <xf numFmtId="0" fontId="22" fillId="6" borderId="190" xfId="0" applyFont="1" applyFill="1" applyBorder="1">
      <alignment vertical="center"/>
    </xf>
    <xf numFmtId="49" fontId="29" fillId="41" borderId="89" xfId="19" applyFont="1" applyBorder="1">
      <alignment vertical="center"/>
      <protection locked="0"/>
    </xf>
    <xf numFmtId="49" fontId="29" fillId="41" borderId="21" xfId="19" applyFont="1" applyBorder="1">
      <alignment vertical="center"/>
      <protection locked="0"/>
    </xf>
    <xf numFmtId="49" fontId="29" fillId="41" borderId="22" xfId="19" applyFont="1" applyBorder="1">
      <alignment vertical="center"/>
      <protection locked="0"/>
    </xf>
    <xf numFmtId="0" fontId="67" fillId="6" borderId="26" xfId="0" applyFont="1" applyFill="1" applyBorder="1" applyAlignment="1">
      <alignment horizontal="left" vertical="top" wrapText="1" indent="2"/>
    </xf>
    <xf numFmtId="0" fontId="67" fillId="6" borderId="26" xfId="0" applyFont="1" applyFill="1" applyBorder="1" applyAlignment="1">
      <alignment horizontal="left" vertical="center" wrapText="1" indent="2"/>
    </xf>
    <xf numFmtId="0" fontId="67" fillId="6" borderId="27" xfId="0" applyFont="1" applyFill="1" applyBorder="1" applyAlignment="1">
      <alignment horizontal="left" vertical="center" wrapText="1" indent="2"/>
    </xf>
    <xf numFmtId="0" fontId="0" fillId="6" borderId="0" xfId="0" applyFill="1" applyBorder="1" applyAlignment="1">
      <alignment vertical="center"/>
    </xf>
    <xf numFmtId="0" fontId="40" fillId="6" borderId="190" xfId="0" applyFont="1" applyFill="1" applyBorder="1" applyAlignment="1">
      <alignment horizontal="center" vertical="center" wrapText="1"/>
    </xf>
    <xf numFmtId="0" fontId="40" fillId="0" borderId="90" xfId="0" applyFont="1" applyFill="1" applyBorder="1" applyAlignment="1" applyProtection="1">
      <alignment horizontal="center" vertical="center" wrapText="1"/>
    </xf>
    <xf numFmtId="0" fontId="40" fillId="0" borderId="213" xfId="0" applyFont="1" applyFill="1" applyBorder="1" applyAlignment="1" applyProtection="1">
      <alignment horizontal="center" vertical="center" wrapText="1"/>
    </xf>
    <xf numFmtId="0" fontId="40" fillId="0" borderId="189" xfId="0" applyFont="1" applyFill="1" applyBorder="1" applyAlignment="1" applyProtection="1">
      <alignment horizontal="center" vertical="center" wrapText="1"/>
    </xf>
    <xf numFmtId="0" fontId="22" fillId="6" borderId="47" xfId="0" applyFont="1" applyFill="1" applyBorder="1" applyAlignment="1">
      <alignment horizontal="center" vertical="center" wrapText="1"/>
    </xf>
    <xf numFmtId="0" fontId="0" fillId="6" borderId="36" xfId="0" applyFont="1" applyFill="1" applyBorder="1" applyAlignment="1">
      <alignment horizontal="left" vertical="center" wrapText="1"/>
    </xf>
    <xf numFmtId="0" fontId="22" fillId="6" borderId="36" xfId="0" applyFont="1" applyFill="1" applyBorder="1" applyAlignment="1">
      <alignment horizontal="left" vertical="center" wrapText="1"/>
    </xf>
    <xf numFmtId="0" fontId="22" fillId="6" borderId="204" xfId="0" applyFont="1" applyFill="1" applyBorder="1" applyAlignment="1">
      <alignment horizontal="left" vertical="center" wrapText="1"/>
    </xf>
    <xf numFmtId="0" fontId="24" fillId="6" borderId="0" xfId="0" applyFont="1" applyFill="1" applyBorder="1" applyAlignment="1" applyProtection="1">
      <alignment horizontal="center" vertical="center" wrapText="1"/>
    </xf>
    <xf numFmtId="0" fontId="42" fillId="6" borderId="181" xfId="0" applyFont="1" applyFill="1" applyBorder="1">
      <alignment vertical="center"/>
    </xf>
    <xf numFmtId="0" fontId="40" fillId="0" borderId="195" xfId="0" applyFont="1" applyFill="1" applyBorder="1" applyAlignment="1" applyProtection="1">
      <alignment horizontal="center" vertical="center" wrapText="1"/>
    </xf>
    <xf numFmtId="3" fontId="22" fillId="41" borderId="279" xfId="11" applyNumberFormat="1" applyFont="1" applyBorder="1" applyAlignment="1" applyProtection="1">
      <alignment horizontal="right" vertical="center"/>
      <protection locked="0"/>
    </xf>
    <xf numFmtId="3" fontId="22" fillId="41" borderId="177" xfId="11" applyNumberFormat="1" applyFont="1" applyBorder="1" applyAlignment="1" applyProtection="1">
      <alignment horizontal="right" vertical="center"/>
      <protection locked="0"/>
    </xf>
    <xf numFmtId="3" fontId="22" fillId="41" borderId="178" xfId="11" applyNumberFormat="1" applyFont="1" applyBorder="1" applyAlignment="1" applyProtection="1">
      <alignment horizontal="right" vertical="center"/>
      <protection locked="0"/>
    </xf>
    <xf numFmtId="0" fontId="0" fillId="6" borderId="181" xfId="0" applyFill="1" applyBorder="1">
      <alignment vertical="center"/>
    </xf>
    <xf numFmtId="0" fontId="20" fillId="6" borderId="216" xfId="0" applyFont="1" applyFill="1" applyBorder="1" applyAlignment="1"/>
    <xf numFmtId="0" fontId="20" fillId="6" borderId="190" xfId="0" applyFont="1" applyFill="1" applyBorder="1" applyAlignment="1"/>
    <xf numFmtId="0" fontId="42" fillId="0" borderId="281" xfId="0" applyFont="1" applyFill="1" applyBorder="1" applyAlignment="1" applyProtection="1">
      <alignment horizontal="center" vertical="center" wrapText="1"/>
    </xf>
    <xf numFmtId="0" fontId="40" fillId="0" borderId="199" xfId="0" applyFont="1" applyFill="1" applyBorder="1" applyAlignment="1">
      <alignment horizontal="center" vertical="center" wrapText="1"/>
    </xf>
    <xf numFmtId="0" fontId="40" fillId="0" borderId="232" xfId="0" applyFont="1" applyFill="1" applyBorder="1" applyAlignment="1">
      <alignment horizontal="center" vertical="center" wrapText="1"/>
    </xf>
    <xf numFmtId="0" fontId="40" fillId="0" borderId="231" xfId="0" applyFont="1" applyFill="1" applyBorder="1" applyAlignment="1">
      <alignment horizontal="center" vertical="center" wrapText="1"/>
    </xf>
    <xf numFmtId="0" fontId="40" fillId="0" borderId="280" xfId="0" applyFont="1" applyFill="1" applyBorder="1" applyAlignment="1">
      <alignment horizontal="center" vertical="center" wrapText="1"/>
    </xf>
    <xf numFmtId="0" fontId="40" fillId="0" borderId="277" xfId="0" applyFont="1" applyFill="1" applyBorder="1" applyAlignment="1" applyProtection="1">
      <alignment horizontal="center" vertical="center" wrapText="1"/>
    </xf>
    <xf numFmtId="3" fontId="22" fillId="41" borderId="282" xfId="11" applyNumberFormat="1" applyFont="1" applyBorder="1" applyAlignment="1" applyProtection="1">
      <alignment horizontal="right" vertical="center"/>
      <protection locked="0"/>
    </xf>
    <xf numFmtId="3" fontId="22" fillId="41" borderId="114" xfId="11" applyNumberFormat="1" applyFont="1" applyBorder="1" applyAlignment="1" applyProtection="1">
      <alignment horizontal="right" vertical="center"/>
      <protection locked="0"/>
    </xf>
    <xf numFmtId="3" fontId="22" fillId="41" borderId="283" xfId="11" applyNumberFormat="1" applyFont="1" applyBorder="1" applyAlignment="1" applyProtection="1">
      <alignment horizontal="right" vertical="center"/>
      <protection locked="0"/>
    </xf>
    <xf numFmtId="0" fontId="42" fillId="0" borderId="201" xfId="0" applyFont="1" applyFill="1" applyBorder="1" applyAlignment="1" applyProtection="1">
      <alignment horizontal="center" vertical="center" wrapText="1"/>
    </xf>
    <xf numFmtId="0" fontId="42" fillId="0" borderId="212" xfId="0" applyFont="1" applyFill="1" applyBorder="1" applyAlignment="1" applyProtection="1">
      <alignment horizontal="center" vertical="center" wrapText="1"/>
    </xf>
    <xf numFmtId="3" fontId="22" fillId="41" borderId="286" xfId="11" applyNumberFormat="1" applyFont="1" applyBorder="1" applyAlignment="1" applyProtection="1">
      <alignment horizontal="right" vertical="center"/>
      <protection locked="0"/>
    </xf>
    <xf numFmtId="3" fontId="22" fillId="41" borderId="287" xfId="11" applyNumberFormat="1" applyFont="1" applyBorder="1" applyAlignment="1" applyProtection="1">
      <alignment horizontal="right" vertical="center"/>
      <protection locked="0"/>
    </xf>
    <xf numFmtId="3" fontId="22" fillId="41" borderId="288" xfId="11" applyNumberFormat="1" applyFont="1" applyBorder="1" applyAlignment="1" applyProtection="1">
      <alignment horizontal="right" vertical="center"/>
      <protection locked="0"/>
    </xf>
    <xf numFmtId="3" fontId="22" fillId="41" borderId="289" xfId="11" applyNumberFormat="1" applyFont="1" applyBorder="1" applyAlignment="1" applyProtection="1">
      <alignment horizontal="right" vertical="center"/>
      <protection locked="0"/>
    </xf>
    <xf numFmtId="3" fontId="22" fillId="41" borderId="290" xfId="11" applyNumberFormat="1" applyFont="1" applyBorder="1" applyAlignment="1" applyProtection="1">
      <alignment horizontal="right" vertical="center"/>
      <protection locked="0"/>
    </xf>
    <xf numFmtId="3" fontId="22" fillId="41" borderId="170" xfId="11" applyNumberFormat="1" applyFont="1" applyBorder="1" applyAlignment="1" applyProtection="1">
      <alignment horizontal="right" vertical="center"/>
      <protection locked="0"/>
    </xf>
    <xf numFmtId="0" fontId="40" fillId="0" borderId="284" xfId="0" applyFont="1" applyFill="1" applyBorder="1" applyAlignment="1" applyProtection="1">
      <alignment horizontal="center" vertical="center" wrapText="1"/>
    </xf>
    <xf numFmtId="0" fontId="40" fillId="0" borderId="201" xfId="0" applyFont="1" applyFill="1" applyBorder="1" applyAlignment="1" applyProtection="1">
      <alignment horizontal="center" vertical="center" wrapText="1"/>
    </xf>
    <xf numFmtId="0" fontId="40" fillId="0" borderId="285" xfId="0" applyFont="1" applyFill="1" applyBorder="1" applyAlignment="1" applyProtection="1">
      <alignment horizontal="center" vertical="center" wrapText="1"/>
    </xf>
    <xf numFmtId="3" fontId="22" fillId="41" borderId="285" xfId="11" applyNumberFormat="1" applyFont="1" applyBorder="1" applyAlignment="1" applyProtection="1">
      <alignment horizontal="right" vertical="center"/>
      <protection locked="0"/>
    </xf>
    <xf numFmtId="3" fontId="22" fillId="41" borderId="90" xfId="11" applyNumberFormat="1" applyFont="1" applyBorder="1" applyAlignment="1" applyProtection="1">
      <alignment horizontal="right" vertical="center"/>
      <protection locked="0"/>
    </xf>
    <xf numFmtId="0" fontId="0" fillId="48" borderId="29" xfId="0" applyFont="1" applyFill="1" applyBorder="1" applyAlignment="1" applyProtection="1">
      <alignment vertical="center"/>
    </xf>
    <xf numFmtId="0" fontId="22" fillId="48" borderId="29" xfId="0" applyFont="1" applyFill="1" applyBorder="1" applyAlignment="1" applyProtection="1">
      <alignment vertical="center"/>
    </xf>
    <xf numFmtId="0" fontId="42" fillId="6" borderId="214" xfId="0" applyFont="1" applyFill="1" applyBorder="1" applyAlignment="1" applyProtection="1">
      <alignment horizontal="left" vertical="center"/>
    </xf>
    <xf numFmtId="0" fontId="40" fillId="48" borderId="214" xfId="0" applyFont="1" applyFill="1" applyBorder="1" applyAlignment="1" applyProtection="1">
      <alignment vertical="center"/>
    </xf>
    <xf numFmtId="0" fontId="24" fillId="6" borderId="30" xfId="0" applyFont="1" applyFill="1" applyBorder="1" applyAlignment="1" applyProtection="1">
      <alignment horizontal="left" vertical="center"/>
    </xf>
    <xf numFmtId="0" fontId="0" fillId="48" borderId="30" xfId="0" applyFont="1" applyFill="1" applyBorder="1" applyAlignment="1" applyProtection="1">
      <alignment vertical="center"/>
    </xf>
    <xf numFmtId="0" fontId="22" fillId="48" borderId="30" xfId="0" applyFont="1" applyFill="1" applyBorder="1" applyAlignment="1" applyProtection="1">
      <alignment vertical="center"/>
    </xf>
    <xf numFmtId="0" fontId="0" fillId="6" borderId="30" xfId="0" applyFill="1" applyBorder="1" applyAlignment="1">
      <alignment horizontal="left" vertical="center" indent="1"/>
    </xf>
    <xf numFmtId="0" fontId="25" fillId="13" borderId="293" xfId="3" applyFont="1" applyBorder="1" applyAlignment="1">
      <alignment horizontal="center" vertical="center"/>
    </xf>
    <xf numFmtId="0" fontId="25" fillId="13" borderId="294" xfId="3" applyFont="1" applyBorder="1" applyAlignment="1">
      <alignment horizontal="center" vertical="center"/>
    </xf>
    <xf numFmtId="3" fontId="22" fillId="6" borderId="294" xfId="30" applyFont="1" applyBorder="1">
      <alignment horizontal="right" vertical="center"/>
    </xf>
    <xf numFmtId="0" fontId="0" fillId="6" borderId="217" xfId="0" applyFill="1" applyBorder="1">
      <alignment vertical="center"/>
    </xf>
    <xf numFmtId="0" fontId="0" fillId="6" borderId="291" xfId="0" applyFont="1" applyFill="1" applyBorder="1" applyAlignment="1" applyProtection="1">
      <alignment horizontal="left" vertical="center"/>
    </xf>
    <xf numFmtId="0" fontId="22" fillId="6" borderId="291" xfId="0" applyFont="1" applyFill="1" applyBorder="1" applyAlignment="1" applyProtection="1">
      <alignment horizontal="left" vertical="center"/>
    </xf>
    <xf numFmtId="4" fontId="0" fillId="6" borderId="291" xfId="0" applyNumberFormat="1" applyFont="1" applyFill="1" applyBorder="1" applyAlignment="1" applyProtection="1">
      <alignment horizontal="left" vertical="center"/>
    </xf>
    <xf numFmtId="0" fontId="0" fillId="6" borderId="291" xfId="0" applyBorder="1">
      <alignment vertical="center"/>
    </xf>
    <xf numFmtId="0" fontId="0" fillId="6" borderId="291" xfId="0" applyFill="1" applyBorder="1">
      <alignment vertical="center"/>
    </xf>
    <xf numFmtId="0" fontId="0" fillId="6" borderId="278" xfId="0" applyBorder="1">
      <alignment vertical="center"/>
    </xf>
    <xf numFmtId="0" fontId="42" fillId="6" borderId="167" xfId="0" applyFont="1" applyFill="1" applyBorder="1">
      <alignment vertical="center"/>
    </xf>
    <xf numFmtId="0" fontId="0" fillId="6" borderId="216" xfId="0" applyFill="1" applyBorder="1">
      <alignment vertical="center"/>
    </xf>
    <xf numFmtId="0" fontId="0" fillId="6" borderId="217" xfId="0" applyBorder="1">
      <alignment vertical="center"/>
    </xf>
    <xf numFmtId="0" fontId="38" fillId="6" borderId="6" xfId="0" applyFont="1" applyFill="1" applyBorder="1">
      <alignment vertical="center"/>
    </xf>
    <xf numFmtId="0" fontId="42" fillId="6" borderId="291" xfId="0" applyFont="1" applyBorder="1">
      <alignment vertical="center"/>
    </xf>
    <xf numFmtId="0" fontId="42" fillId="6" borderId="291" xfId="0" applyFont="1" applyFill="1" applyBorder="1" applyAlignment="1" applyProtection="1">
      <alignment horizontal="left" vertical="center"/>
    </xf>
    <xf numFmtId="0" fontId="42" fillId="6" borderId="82" xfId="0" applyFont="1" applyFill="1" applyBorder="1">
      <alignment vertical="center"/>
    </xf>
    <xf numFmtId="0" fontId="0" fillId="6" borderId="277" xfId="0" applyFill="1" applyBorder="1">
      <alignment vertical="center"/>
    </xf>
    <xf numFmtId="3" fontId="22" fillId="41" borderId="293" xfId="11" applyNumberFormat="1" applyFont="1" applyBorder="1" applyAlignment="1" applyProtection="1">
      <alignment horizontal="right" vertical="center"/>
      <protection locked="0"/>
    </xf>
    <xf numFmtId="3" fontId="22" fillId="41" borderId="294" xfId="11" applyNumberFormat="1" applyFont="1" applyBorder="1" applyAlignment="1" applyProtection="1">
      <alignment horizontal="right" vertical="center"/>
      <protection locked="0"/>
    </xf>
    <xf numFmtId="3" fontId="22" fillId="41" borderId="295" xfId="11" applyNumberFormat="1" applyFont="1" applyBorder="1" applyAlignment="1" applyProtection="1">
      <alignment horizontal="right" vertical="center"/>
      <protection locked="0"/>
    </xf>
    <xf numFmtId="3" fontId="22" fillId="41" borderId="296" xfId="11" applyNumberFormat="1" applyFont="1" applyBorder="1" applyAlignment="1" applyProtection="1">
      <alignment horizontal="right" vertical="center"/>
      <protection locked="0"/>
    </xf>
    <xf numFmtId="0" fontId="0" fillId="6" borderId="82" xfId="0" applyFill="1" applyBorder="1">
      <alignment vertical="center"/>
    </xf>
    <xf numFmtId="0" fontId="0" fillId="6" borderId="6" xfId="0" applyFill="1" applyBorder="1" applyAlignment="1">
      <alignment vertical="center"/>
    </xf>
    <xf numFmtId="0" fontId="0" fillId="6" borderId="167" xfId="0" applyFill="1" applyBorder="1" applyAlignment="1">
      <alignment horizontal="center" vertical="center"/>
    </xf>
    <xf numFmtId="0" fontId="0" fillId="6" borderId="6" xfId="0" applyFill="1" applyBorder="1" applyAlignment="1">
      <alignment horizontal="center" vertical="center"/>
    </xf>
    <xf numFmtId="3" fontId="22" fillId="41" borderId="293" xfId="11" applyFont="1" applyBorder="1" applyAlignment="1" applyProtection="1">
      <alignment horizontal="right" vertical="center"/>
      <protection locked="0"/>
    </xf>
    <xf numFmtId="3" fontId="22" fillId="41" borderId="296" xfId="11" applyFont="1" applyBorder="1" applyAlignment="1" applyProtection="1">
      <alignment horizontal="right" vertical="center"/>
      <protection locked="0"/>
    </xf>
    <xf numFmtId="3" fontId="22" fillId="41" borderId="283" xfId="11" applyFont="1" applyBorder="1" applyAlignment="1" applyProtection="1">
      <alignment horizontal="right" vertical="center"/>
      <protection locked="0"/>
    </xf>
    <xf numFmtId="0" fontId="42" fillId="0" borderId="297" xfId="0" applyFont="1" applyFill="1" applyBorder="1" applyAlignment="1" applyProtection="1">
      <alignment horizontal="center" vertical="center" wrapText="1"/>
    </xf>
    <xf numFmtId="3" fontId="22" fillId="41" borderId="295" xfId="11" applyFont="1" applyBorder="1" applyAlignment="1" applyProtection="1">
      <alignment horizontal="right" vertical="center"/>
      <protection locked="0"/>
    </xf>
    <xf numFmtId="3" fontId="22" fillId="41" borderId="294" xfId="11" applyFont="1" applyBorder="1" applyAlignment="1" applyProtection="1">
      <alignment horizontal="right" vertical="center"/>
      <protection locked="0"/>
    </xf>
    <xf numFmtId="0" fontId="0" fillId="6" borderId="6" xfId="0" applyFill="1" applyBorder="1" applyAlignment="1">
      <alignment horizontal="center" vertical="center" wrapText="1"/>
    </xf>
    <xf numFmtId="0" fontId="38" fillId="6" borderId="277" xfId="0" applyFont="1" applyFill="1" applyBorder="1" applyAlignment="1">
      <alignment vertical="center"/>
    </xf>
    <xf numFmtId="0" fontId="0" fillId="6" borderId="304" xfId="0" applyFill="1" applyBorder="1">
      <alignment vertical="center"/>
    </xf>
    <xf numFmtId="3" fontId="22" fillId="41" borderId="299" xfId="11" applyFont="1" applyBorder="1" applyAlignment="1" applyProtection="1">
      <alignment horizontal="right" vertical="center"/>
      <protection locked="0"/>
    </xf>
    <xf numFmtId="3" fontId="22" fillId="41" borderId="305" xfId="11" applyFont="1" applyBorder="1" applyAlignment="1" applyProtection="1">
      <alignment horizontal="right" vertical="center"/>
      <protection locked="0"/>
    </xf>
    <xf numFmtId="0" fontId="22" fillId="6" borderId="114" xfId="0" applyFont="1" applyFill="1" applyBorder="1" applyAlignment="1" applyProtection="1">
      <alignment vertical="center"/>
    </xf>
    <xf numFmtId="0" fontId="42" fillId="6" borderId="181" xfId="0" applyFont="1" applyFill="1" applyBorder="1" applyAlignment="1" applyProtection="1">
      <alignment horizontal="left" vertical="center"/>
    </xf>
    <xf numFmtId="170" fontId="22" fillId="42" borderId="33" xfId="13" applyFont="1" applyBorder="1">
      <alignment vertical="center"/>
      <protection locked="0"/>
    </xf>
    <xf numFmtId="0" fontId="22" fillId="15" borderId="294" xfId="55" applyFont="1" applyBorder="1">
      <alignment horizontal="center" vertical="center" wrapText="1"/>
    </xf>
    <xf numFmtId="0" fontId="56" fillId="6" borderId="108" xfId="0" applyFont="1" applyBorder="1" applyAlignment="1">
      <alignment horizontal="center" vertical="center"/>
    </xf>
    <xf numFmtId="0" fontId="24" fillId="6" borderId="106" xfId="0" applyFont="1" applyBorder="1">
      <alignment vertical="center"/>
    </xf>
    <xf numFmtId="3" fontId="22" fillId="6" borderId="306" xfId="0" applyNumberFormat="1" applyFont="1" applyFill="1" applyBorder="1" applyAlignment="1" applyProtection="1">
      <alignment horizontal="center" vertical="center"/>
    </xf>
    <xf numFmtId="0" fontId="24" fillId="6" borderId="96" xfId="0" applyFont="1" applyFill="1" applyBorder="1" applyAlignment="1" applyProtection="1">
      <alignment horizontal="center" vertical="center" wrapText="1"/>
    </xf>
    <xf numFmtId="0" fontId="27" fillId="6" borderId="47" xfId="5" applyFont="1" applyBorder="1" applyAlignment="1">
      <alignment horizontal="center" vertical="center" wrapText="1"/>
    </xf>
    <xf numFmtId="0" fontId="27" fillId="6" borderId="86" xfId="5" applyFont="1" applyBorder="1" applyAlignment="1">
      <alignment horizontal="center" vertical="center" wrapText="1"/>
    </xf>
    <xf numFmtId="0" fontId="27" fillId="6" borderId="96" xfId="5" applyFont="1" applyBorder="1" applyAlignment="1">
      <alignment horizontal="center" vertical="center" wrapText="1"/>
    </xf>
    <xf numFmtId="0" fontId="27" fillId="6" borderId="86" xfId="5" applyFont="1" applyFill="1" applyBorder="1" applyAlignment="1">
      <alignment horizontal="center" vertical="center" wrapText="1"/>
    </xf>
    <xf numFmtId="0" fontId="24" fillId="54" borderId="201" xfId="5" applyFont="1" applyFill="1" applyBorder="1" applyAlignment="1">
      <alignment horizontal="center" vertical="center" wrapText="1"/>
    </xf>
    <xf numFmtId="0" fontId="42" fillId="6" borderId="214" xfId="0" applyFont="1" applyFill="1" applyBorder="1" applyAlignment="1">
      <alignment horizontal="left"/>
    </xf>
    <xf numFmtId="0" fontId="22" fillId="43" borderId="190" xfId="9" applyFont="1" applyBorder="1">
      <alignment horizontal="left" vertical="center"/>
    </xf>
    <xf numFmtId="3" fontId="22" fillId="6" borderId="293" xfId="30" applyFont="1" applyBorder="1">
      <alignment horizontal="right" vertical="center"/>
    </xf>
    <xf numFmtId="3" fontId="42" fillId="43" borderId="201" xfId="6" applyFont="1" applyBorder="1">
      <alignment horizontal="right" vertical="center"/>
    </xf>
    <xf numFmtId="0" fontId="42" fillId="6" borderId="30" xfId="0" applyFont="1" applyBorder="1" applyAlignment="1">
      <alignment horizontal="left" indent="1"/>
    </xf>
    <xf numFmtId="0" fontId="42" fillId="49" borderId="293" xfId="3" applyFont="1" applyFill="1" applyBorder="1">
      <alignment horizontal="center" vertical="center"/>
    </xf>
    <xf numFmtId="0" fontId="42" fillId="49" borderId="207" xfId="3" applyFont="1" applyFill="1" applyBorder="1">
      <alignment horizontal="center" vertical="center"/>
    </xf>
    <xf numFmtId="3" fontId="42" fillId="43" borderId="212" xfId="6" applyFont="1" applyBorder="1">
      <alignment horizontal="right" vertical="center"/>
    </xf>
    <xf numFmtId="0" fontId="22" fillId="6" borderId="33" xfId="0" applyFont="1" applyFill="1" applyBorder="1" applyAlignment="1">
      <alignment horizontal="center" vertical="center"/>
    </xf>
    <xf numFmtId="0" fontId="42" fillId="49" borderId="212" xfId="3" applyFont="1" applyFill="1" applyBorder="1">
      <alignment horizontal="center" vertical="center"/>
    </xf>
    <xf numFmtId="3" fontId="50" fillId="50" borderId="21" xfId="20" applyFont="1" applyFill="1" applyBorder="1">
      <alignment horizontal="right" vertical="center"/>
      <protection locked="0"/>
    </xf>
    <xf numFmtId="3" fontId="50" fillId="50" borderId="22" xfId="20" applyFont="1" applyFill="1" applyBorder="1">
      <alignment horizontal="right" vertical="center"/>
      <protection locked="0"/>
    </xf>
    <xf numFmtId="172" fontId="22" fillId="41" borderId="212" xfId="10" applyFont="1" applyBorder="1">
      <alignment vertical="center"/>
      <protection locked="0"/>
    </xf>
    <xf numFmtId="0" fontId="22" fillId="6" borderId="291" xfId="0" applyFont="1" applyFill="1" applyBorder="1">
      <alignment vertical="center"/>
    </xf>
    <xf numFmtId="3" fontId="22" fillId="41" borderId="212" xfId="11" applyFont="1" applyBorder="1">
      <alignment horizontal="right" vertical="center"/>
      <protection locked="0"/>
    </xf>
    <xf numFmtId="3" fontId="22" fillId="41" borderId="212" xfId="20" applyFont="1" applyFill="1" applyBorder="1">
      <alignment horizontal="right" vertical="center"/>
      <protection locked="0"/>
    </xf>
    <xf numFmtId="0" fontId="20" fillId="6" borderId="190" xfId="0" applyFont="1" applyFill="1" applyBorder="1" applyAlignment="1">
      <alignment horizontal="center"/>
    </xf>
    <xf numFmtId="0" fontId="22" fillId="6" borderId="217" xfId="0" applyFont="1" applyFill="1" applyBorder="1">
      <alignment vertical="center"/>
    </xf>
    <xf numFmtId="0" fontId="22" fillId="6" borderId="309" xfId="0" applyFont="1" applyFill="1" applyBorder="1">
      <alignment vertical="center"/>
    </xf>
    <xf numFmtId="0" fontId="22" fillId="6" borderId="309" xfId="0" applyFont="1" applyBorder="1">
      <alignment vertical="center"/>
    </xf>
    <xf numFmtId="0" fontId="30" fillId="6" borderId="167" xfId="116" applyFont="1" applyFill="1" applyBorder="1" applyAlignment="1" applyProtection="1">
      <alignment horizontal="left" vertical="center"/>
    </xf>
    <xf numFmtId="0" fontId="22" fillId="6" borderId="309" xfId="0" applyFont="1" applyFill="1" applyBorder="1" applyAlignment="1">
      <alignment vertical="center"/>
    </xf>
    <xf numFmtId="0" fontId="24" fillId="6" borderId="200" xfId="0" applyFont="1" applyFill="1" applyBorder="1" applyAlignment="1">
      <alignment horizontal="center" wrapText="1"/>
    </xf>
    <xf numFmtId="0" fontId="24" fillId="6" borderId="201" xfId="0" applyFont="1" applyFill="1" applyBorder="1" applyAlignment="1" applyProtection="1">
      <alignment horizontal="center" wrapText="1"/>
    </xf>
    <xf numFmtId="0" fontId="22" fillId="6" borderId="190" xfId="0" applyFont="1" applyBorder="1" applyAlignment="1">
      <alignment horizontal="center" vertical="center"/>
    </xf>
    <xf numFmtId="172" fontId="22" fillId="41" borderId="201" xfId="10" applyFont="1" applyBorder="1">
      <alignment vertical="center"/>
      <protection locked="0"/>
    </xf>
    <xf numFmtId="0" fontId="22" fillId="6" borderId="291" xfId="0" applyFont="1" applyFill="1" applyBorder="1" applyAlignment="1">
      <alignment horizontal="center" vertical="center"/>
    </xf>
    <xf numFmtId="3" fontId="22" fillId="6" borderId="207" xfId="30" applyFont="1" applyFill="1" applyBorder="1" applyAlignment="1">
      <alignment horizontal="center" vertical="center"/>
    </xf>
    <xf numFmtId="0" fontId="22" fillId="6" borderId="293" xfId="0" applyNumberFormat="1" applyFont="1" applyBorder="1">
      <alignment vertical="center"/>
    </xf>
    <xf numFmtId="3" fontId="22" fillId="6" borderId="190" xfId="30" applyFont="1" applyFill="1" applyBorder="1" applyAlignment="1">
      <alignment horizontal="center" vertical="center"/>
    </xf>
    <xf numFmtId="3" fontId="22" fillId="41" borderId="201" xfId="11" applyFont="1" applyBorder="1">
      <alignment horizontal="right" vertical="center"/>
      <protection locked="0"/>
    </xf>
    <xf numFmtId="3" fontId="22" fillId="6" borderId="291" xfId="30" applyFont="1" applyFill="1" applyBorder="1" applyAlignment="1">
      <alignment horizontal="center" vertical="center"/>
    </xf>
    <xf numFmtId="3" fontId="22" fillId="41" borderId="201" xfId="20" applyFont="1" applyFill="1" applyBorder="1">
      <alignment horizontal="right" vertical="center"/>
      <protection locked="0"/>
    </xf>
    <xf numFmtId="0" fontId="30" fillId="6" borderId="213" xfId="116" applyFont="1" applyFill="1" applyBorder="1" applyAlignment="1" applyProtection="1">
      <alignment horizontal="left" vertical="center"/>
    </xf>
    <xf numFmtId="0" fontId="22" fillId="6" borderId="189" xfId="0" applyFont="1" applyFill="1" applyBorder="1" applyAlignment="1" applyProtection="1">
      <alignment horizontal="left" vertical="center"/>
    </xf>
    <xf numFmtId="0" fontId="30" fillId="6" borderId="167" xfId="116" applyFont="1" applyFill="1" applyBorder="1" applyAlignment="1" applyProtection="1">
      <alignment vertical="center"/>
    </xf>
    <xf numFmtId="0" fontId="24" fillId="6" borderId="167" xfId="116" applyFont="1" applyFill="1" applyBorder="1" applyAlignment="1">
      <alignment vertical="center" wrapText="1"/>
    </xf>
    <xf numFmtId="0" fontId="24" fillId="6" borderId="0" xfId="116" applyFont="1" applyFill="1" applyBorder="1" applyAlignment="1">
      <alignment vertical="center" wrapText="1"/>
    </xf>
    <xf numFmtId="0" fontId="22" fillId="6" borderId="190" xfId="3" applyFont="1" applyFill="1" applyBorder="1" applyAlignment="1" applyProtection="1">
      <alignment horizontal="center" vertical="center" wrapText="1"/>
    </xf>
    <xf numFmtId="0" fontId="30" fillId="6" borderId="189" xfId="3" applyFont="1" applyFill="1" applyBorder="1">
      <alignment horizontal="center" vertical="center"/>
    </xf>
    <xf numFmtId="0" fontId="30" fillId="6" borderId="291" xfId="3" applyFont="1" applyFill="1" applyBorder="1">
      <alignment horizontal="center" vertical="center"/>
    </xf>
    <xf numFmtId="0" fontId="40" fillId="0" borderId="181" xfId="0" applyFont="1" applyFill="1" applyBorder="1" applyAlignment="1" applyProtection="1">
      <alignment horizontal="center" vertical="center" wrapText="1"/>
    </xf>
    <xf numFmtId="0" fontId="24" fillId="6" borderId="212" xfId="0" applyFont="1" applyFill="1" applyBorder="1" applyAlignment="1">
      <alignment horizontal="center" vertical="center" wrapText="1"/>
    </xf>
    <xf numFmtId="0" fontId="30" fillId="6" borderId="91" xfId="3" applyFont="1" applyFill="1" applyBorder="1">
      <alignment horizontal="center" vertical="center"/>
    </xf>
    <xf numFmtId="0" fontId="30" fillId="6" borderId="26" xfId="3" applyFont="1" applyFill="1" applyBorder="1">
      <alignment horizontal="center" vertical="center"/>
    </xf>
    <xf numFmtId="0" fontId="25" fillId="6" borderId="21" xfId="0" applyFont="1" applyFill="1" applyBorder="1" applyAlignment="1" applyProtection="1">
      <alignment horizontal="left" vertical="center" wrapText="1" indent="2"/>
    </xf>
    <xf numFmtId="0" fontId="30" fillId="6" borderId="27" xfId="3" applyFont="1" applyFill="1" applyBorder="1">
      <alignment horizontal="center" vertical="center"/>
    </xf>
    <xf numFmtId="0" fontId="25" fillId="6" borderId="22" xfId="0" applyFont="1" applyFill="1" applyBorder="1" applyAlignment="1" applyProtection="1">
      <alignment horizontal="left" vertical="center" wrapText="1" indent="2"/>
    </xf>
    <xf numFmtId="0" fontId="24" fillId="6" borderId="179" xfId="0" applyFont="1" applyFill="1" applyBorder="1" applyAlignment="1">
      <alignment horizontal="center" wrapText="1"/>
    </xf>
    <xf numFmtId="0" fontId="24" fillId="6" borderId="158" xfId="0" applyFont="1" applyFill="1" applyBorder="1" applyAlignment="1">
      <alignment horizontal="center" wrapText="1"/>
    </xf>
    <xf numFmtId="0" fontId="22" fillId="6" borderId="159" xfId="3" applyFont="1" applyFill="1" applyBorder="1" applyAlignment="1" applyProtection="1">
      <alignment horizontal="center" vertical="center" wrapText="1"/>
    </xf>
    <xf numFmtId="0" fontId="24" fillId="6" borderId="160" xfId="0" applyFont="1" applyFill="1" applyBorder="1" applyAlignment="1" applyProtection="1">
      <alignment vertical="center"/>
    </xf>
    <xf numFmtId="0" fontId="22" fillId="6" borderId="162" xfId="3" applyFont="1" applyFill="1" applyBorder="1" applyAlignment="1" applyProtection="1">
      <alignment horizontal="center" vertical="center" wrapText="1"/>
    </xf>
    <xf numFmtId="0" fontId="0" fillId="6" borderId="163" xfId="0" applyFont="1" applyFill="1" applyBorder="1" applyAlignment="1" applyProtection="1">
      <alignment vertical="center"/>
    </xf>
    <xf numFmtId="0" fontId="0" fillId="6" borderId="164" xfId="0" applyFont="1" applyFill="1" applyBorder="1" applyAlignment="1" applyProtection="1">
      <alignment vertical="center"/>
    </xf>
    <xf numFmtId="0" fontId="22" fillId="6" borderId="165" xfId="3" applyFont="1" applyFill="1" applyBorder="1" applyAlignment="1" applyProtection="1">
      <alignment horizontal="center" vertical="center" wrapText="1"/>
    </xf>
    <xf numFmtId="0" fontId="24" fillId="6" borderId="166" xfId="0" applyFont="1" applyFill="1" applyBorder="1" applyAlignment="1" applyProtection="1">
      <alignment vertical="center" wrapText="1"/>
    </xf>
    <xf numFmtId="0" fontId="0" fillId="6" borderId="187" xfId="3" applyFont="1" applyFill="1" applyBorder="1" applyAlignment="1" applyProtection="1">
      <alignment horizontal="center" vertical="center" wrapText="1"/>
    </xf>
    <xf numFmtId="0" fontId="24" fillId="6" borderId="188" xfId="0" applyFont="1" applyFill="1" applyBorder="1" applyAlignment="1" applyProtection="1">
      <alignment horizontal="left" vertical="center"/>
    </xf>
    <xf numFmtId="0" fontId="24" fillId="6" borderId="190" xfId="0" applyFont="1" applyFill="1" applyBorder="1" applyAlignment="1">
      <alignment horizontal="center" wrapText="1"/>
    </xf>
    <xf numFmtId="0" fontId="22" fillId="6" borderId="187" xfId="3" applyFont="1" applyFill="1" applyBorder="1" applyAlignment="1" applyProtection="1">
      <alignment horizontal="center" vertical="center" wrapText="1"/>
    </xf>
    <xf numFmtId="0" fontId="24" fillId="6" borderId="200" xfId="0" applyFont="1" applyFill="1" applyBorder="1">
      <alignment vertical="center"/>
    </xf>
    <xf numFmtId="0" fontId="0" fillId="6" borderId="185" xfId="0" applyFill="1" applyBorder="1">
      <alignment vertical="center"/>
    </xf>
    <xf numFmtId="0" fontId="24" fillId="6" borderId="198" xfId="0" applyFont="1" applyFill="1" applyBorder="1" applyAlignment="1">
      <alignment horizontal="center" vertical="center" wrapText="1"/>
    </xf>
    <xf numFmtId="0" fontId="24" fillId="6" borderId="194" xfId="0" applyFont="1" applyFill="1" applyBorder="1" applyAlignment="1">
      <alignment horizontal="center" vertical="center" wrapText="1"/>
    </xf>
    <xf numFmtId="0" fontId="24" fillId="6" borderId="199" xfId="0" applyFont="1" applyFill="1" applyBorder="1" applyAlignment="1">
      <alignment horizontal="center" vertical="center" wrapText="1"/>
    </xf>
    <xf numFmtId="0" fontId="24" fillId="6" borderId="195" xfId="0" applyFont="1" applyFill="1" applyBorder="1" applyAlignment="1">
      <alignment horizontal="center" vertical="center" wrapText="1"/>
    </xf>
    <xf numFmtId="0" fontId="25" fillId="6" borderId="195" xfId="0" applyFont="1" applyFill="1" applyBorder="1" applyAlignment="1">
      <alignment horizontal="center" vertical="center" wrapText="1"/>
    </xf>
    <xf numFmtId="0" fontId="25" fillId="6" borderId="195" xfId="0" applyFont="1" applyFill="1" applyBorder="1" applyAlignment="1">
      <alignment horizontal="center" wrapText="1"/>
    </xf>
    <xf numFmtId="3" fontId="22" fillId="13" borderId="212" xfId="3" applyNumberFormat="1" applyFont="1" applyBorder="1">
      <alignment horizontal="center" vertical="center"/>
    </xf>
    <xf numFmtId="3" fontId="74" fillId="6" borderId="307" xfId="1" applyFont="1" applyBorder="1" applyAlignment="1">
      <alignment horizontal="center" vertical="center"/>
    </xf>
    <xf numFmtId="3" fontId="22" fillId="6" borderId="214" xfId="30" applyFont="1" applyBorder="1" applyAlignment="1">
      <alignment horizontal="center" vertical="center"/>
    </xf>
    <xf numFmtId="3" fontId="22" fillId="6" borderId="29" xfId="30" applyFont="1" applyBorder="1" applyAlignment="1">
      <alignment horizontal="center" vertical="center"/>
    </xf>
    <xf numFmtId="0" fontId="25" fillId="13" borderId="49" xfId="3" applyFont="1" applyBorder="1" applyAlignment="1">
      <alignment horizontal="center" vertical="center"/>
    </xf>
    <xf numFmtId="0" fontId="25" fillId="13" borderId="29" xfId="3" applyFont="1" applyBorder="1" applyAlignment="1">
      <alignment horizontal="center" vertical="center"/>
    </xf>
    <xf numFmtId="3" fontId="22" fillId="6" borderId="29" xfId="1" applyFont="1" applyBorder="1" applyAlignment="1" applyProtection="1">
      <alignment horizontal="center" vertical="center"/>
    </xf>
    <xf numFmtId="0" fontId="0" fillId="6" borderId="214" xfId="0" applyFont="1" applyFill="1" applyBorder="1">
      <alignment vertical="center"/>
    </xf>
    <xf numFmtId="3" fontId="0" fillId="6" borderId="29" xfId="30" applyFont="1" applyFill="1" applyBorder="1" applyAlignment="1" applyProtection="1">
      <alignment horizontal="right" vertical="center"/>
    </xf>
    <xf numFmtId="0" fontId="27" fillId="6" borderId="29" xfId="0" applyFont="1" applyFill="1" applyBorder="1" applyAlignment="1">
      <alignment horizontal="center" vertical="center"/>
    </xf>
    <xf numFmtId="0" fontId="25" fillId="13" borderId="190" xfId="3" applyFont="1" applyBorder="1" applyAlignment="1">
      <alignment horizontal="center" vertical="center"/>
    </xf>
    <xf numFmtId="3" fontId="0" fillId="41" borderId="40" xfId="11" applyFont="1" applyBorder="1" applyProtection="1">
      <alignment horizontal="right" vertical="center"/>
      <protection locked="0"/>
    </xf>
    <xf numFmtId="3" fontId="22" fillId="6" borderId="201" xfId="30" applyFont="1" applyBorder="1">
      <alignment horizontal="right" vertical="center"/>
    </xf>
    <xf numFmtId="3" fontId="0" fillId="41" borderId="293" xfId="11" applyFont="1" applyBorder="1" applyAlignment="1" applyProtection="1">
      <alignment horizontal="right" vertical="center"/>
      <protection locked="0"/>
    </xf>
    <xf numFmtId="3" fontId="0" fillId="41" borderId="22" xfId="11" applyFont="1" applyBorder="1" applyAlignment="1" applyProtection="1">
      <alignment horizontal="right" vertical="center"/>
      <protection locked="0"/>
    </xf>
    <xf numFmtId="3" fontId="0" fillId="6" borderId="293" xfId="30" applyFont="1" applyBorder="1">
      <alignment horizontal="right" vertical="center"/>
    </xf>
    <xf numFmtId="3" fontId="22" fillId="41" borderId="38" xfId="11" applyNumberFormat="1" applyFont="1" applyBorder="1" applyAlignment="1" applyProtection="1">
      <alignment horizontal="right" vertical="center"/>
      <protection locked="0"/>
    </xf>
    <xf numFmtId="3" fontId="22" fillId="41" borderId="23" xfId="11" applyNumberFormat="1" applyFont="1" applyFill="1" applyBorder="1" applyAlignment="1" applyProtection="1">
      <alignment horizontal="right" vertical="center"/>
      <protection locked="0"/>
    </xf>
    <xf numFmtId="0" fontId="22" fillId="6" borderId="309" xfId="0" applyFont="1" applyFill="1" applyBorder="1" applyProtection="1">
      <alignment vertical="center"/>
    </xf>
    <xf numFmtId="0" fontId="22" fillId="6" borderId="48" xfId="0" applyFont="1" applyFill="1" applyBorder="1" applyAlignment="1" applyProtection="1">
      <alignment horizontal="center" vertical="center"/>
    </xf>
    <xf numFmtId="0" fontId="22" fillId="6" borderId="48" xfId="0" applyFont="1" applyFill="1" applyBorder="1" applyAlignment="1" applyProtection="1">
      <alignment horizontal="left" vertical="center"/>
    </xf>
    <xf numFmtId="0" fontId="24" fillId="6" borderId="189" xfId="0" applyFont="1" applyFill="1" applyBorder="1" applyAlignment="1" applyProtection="1">
      <alignment vertical="center"/>
    </xf>
    <xf numFmtId="0" fontId="22" fillId="6" borderId="294" xfId="0" applyFont="1" applyFill="1" applyBorder="1" applyAlignment="1" applyProtection="1">
      <alignment horizontal="center" vertical="center"/>
    </xf>
    <xf numFmtId="0" fontId="22" fillId="6" borderId="291" xfId="0" applyFont="1" applyFill="1" applyBorder="1" applyAlignment="1" applyProtection="1">
      <alignment vertical="center"/>
    </xf>
    <xf numFmtId="0" fontId="22" fillId="6" borderId="86" xfId="0" applyFont="1" applyFill="1" applyBorder="1" applyAlignment="1" applyProtection="1">
      <alignment horizontal="center" vertical="center"/>
    </xf>
    <xf numFmtId="0" fontId="0" fillId="6" borderId="86" xfId="0" applyFont="1" applyFill="1" applyBorder="1" applyAlignment="1" applyProtection="1">
      <alignment horizontal="left" vertical="center"/>
    </xf>
    <xf numFmtId="0" fontId="22" fillId="6" borderId="214" xfId="0" applyFont="1" applyBorder="1">
      <alignment vertical="center"/>
    </xf>
    <xf numFmtId="0" fontId="22" fillId="6" borderId="89" xfId="0" applyFont="1" applyFill="1" applyBorder="1" applyAlignment="1" applyProtection="1">
      <alignment horizontal="center" vertical="center"/>
    </xf>
    <xf numFmtId="0" fontId="22" fillId="6" borderId="22" xfId="0" applyFont="1" applyFill="1" applyBorder="1" applyAlignment="1" applyProtection="1">
      <alignment horizontal="center" vertical="center"/>
    </xf>
    <xf numFmtId="0" fontId="22" fillId="6" borderId="294" xfId="0" applyFont="1" applyFill="1" applyBorder="1" applyAlignment="1" applyProtection="1">
      <alignment horizontal="left" vertical="center"/>
    </xf>
    <xf numFmtId="0" fontId="24" fillId="6" borderId="201" xfId="0" applyFont="1" applyFill="1" applyBorder="1" applyAlignment="1">
      <alignment horizontal="center" vertical="center" wrapText="1"/>
    </xf>
    <xf numFmtId="0" fontId="42" fillId="6" borderId="29" xfId="0" applyFont="1" applyBorder="1" applyAlignment="1">
      <alignment vertical="center" wrapText="1"/>
    </xf>
    <xf numFmtId="3" fontId="42" fillId="41" borderId="21" xfId="11" applyFont="1">
      <alignment horizontal="right" vertical="center"/>
      <protection locked="0"/>
    </xf>
    <xf numFmtId="3" fontId="42" fillId="13" borderId="36" xfId="3" applyNumberFormat="1" applyFont="1" applyBorder="1">
      <alignment horizontal="center" vertical="center"/>
    </xf>
    <xf numFmtId="3" fontId="42" fillId="13" borderId="21" xfId="3" applyNumberFormat="1" applyFont="1" applyBorder="1">
      <alignment horizontal="center" vertical="center"/>
    </xf>
    <xf numFmtId="3" fontId="42" fillId="13" borderId="57" xfId="3" applyNumberFormat="1" applyFont="1" applyBorder="1">
      <alignment horizontal="center" vertical="center"/>
    </xf>
    <xf numFmtId="3" fontId="42" fillId="13" borderId="22" xfId="3" applyNumberFormat="1" applyFont="1" applyBorder="1">
      <alignment horizontal="center" vertical="center"/>
    </xf>
    <xf numFmtId="3" fontId="42" fillId="13" borderId="58" xfId="3" applyNumberFormat="1" applyFont="1" applyBorder="1">
      <alignment horizontal="center" vertical="center"/>
    </xf>
    <xf numFmtId="3" fontId="42" fillId="41" borderId="314" xfId="11" applyFont="1" applyBorder="1" applyAlignment="1" applyProtection="1">
      <alignment horizontal="right" vertical="center"/>
      <protection locked="0"/>
    </xf>
    <xf numFmtId="3" fontId="42" fillId="41" borderId="315" xfId="11" applyFont="1" applyBorder="1" applyAlignment="1" applyProtection="1">
      <alignment horizontal="right" vertical="center"/>
      <protection locked="0"/>
    </xf>
    <xf numFmtId="3" fontId="42" fillId="41" borderId="40" xfId="11" applyFont="1" applyBorder="1" applyAlignment="1" applyProtection="1">
      <alignment horizontal="right" vertical="center"/>
      <protection locked="0"/>
    </xf>
    <xf numFmtId="3" fontId="42" fillId="41" borderId="66" xfId="11" applyFont="1" applyBorder="1" applyAlignment="1" applyProtection="1">
      <alignment horizontal="right" vertical="center"/>
      <protection locked="0"/>
    </xf>
    <xf numFmtId="3" fontId="22" fillId="13" borderId="283" xfId="3" applyNumberFormat="1" applyFont="1" applyBorder="1">
      <alignment horizontal="center" vertical="center"/>
    </xf>
    <xf numFmtId="3" fontId="22" fillId="13" borderId="61" xfId="3" applyNumberFormat="1" applyFont="1" applyBorder="1">
      <alignment horizontal="center" vertical="center"/>
    </xf>
    <xf numFmtId="3" fontId="22" fillId="13" borderId="86" xfId="3" applyNumberFormat="1" applyFont="1" applyBorder="1">
      <alignment horizontal="center" vertical="center"/>
    </xf>
    <xf numFmtId="3" fontId="22" fillId="13" borderId="30" xfId="3" applyNumberFormat="1" applyFont="1" applyBorder="1">
      <alignment horizontal="center" vertical="center"/>
    </xf>
    <xf numFmtId="3" fontId="22" fillId="13" borderId="261" xfId="3" applyNumberFormat="1" applyFont="1" applyBorder="1">
      <alignment horizontal="center" vertical="center"/>
    </xf>
    <xf numFmtId="3" fontId="22" fillId="13" borderId="262" xfId="3" applyNumberFormat="1" applyFont="1" applyBorder="1">
      <alignment horizontal="center" vertical="center"/>
    </xf>
    <xf numFmtId="3" fontId="22" fillId="13" borderId="263" xfId="3" applyNumberFormat="1" applyFont="1" applyBorder="1">
      <alignment horizontal="center" vertical="center"/>
    </xf>
    <xf numFmtId="3" fontId="22" fillId="13" borderId="247" xfId="3" applyNumberFormat="1" applyFont="1" applyBorder="1">
      <alignment horizontal="center" vertical="center"/>
    </xf>
    <xf numFmtId="3" fontId="22" fillId="13" borderId="265" xfId="3" applyNumberFormat="1" applyFont="1" applyBorder="1">
      <alignment horizontal="center" vertical="center"/>
    </xf>
    <xf numFmtId="3" fontId="22" fillId="13" borderId="71" xfId="3" applyNumberFormat="1" applyFont="1" applyBorder="1">
      <alignment horizontal="center" vertical="center"/>
    </xf>
    <xf numFmtId="3" fontId="22" fillId="13" borderId="225" xfId="3" applyNumberFormat="1" applyFont="1" applyBorder="1">
      <alignment horizontal="center" vertical="center"/>
    </xf>
    <xf numFmtId="3" fontId="22" fillId="13" borderId="172" xfId="3" applyNumberFormat="1" applyFont="1" applyBorder="1">
      <alignment horizontal="center" vertical="center"/>
    </xf>
    <xf numFmtId="3" fontId="22" fillId="13" borderId="226" xfId="3" applyNumberFormat="1" applyFont="1" applyBorder="1">
      <alignment horizontal="center" vertical="center"/>
    </xf>
    <xf numFmtId="3" fontId="22" fillId="13" borderId="90" xfId="3" applyNumberFormat="1" applyFont="1" applyBorder="1">
      <alignment horizontal="center" vertical="center"/>
    </xf>
    <xf numFmtId="3" fontId="22" fillId="13" borderId="142" xfId="3" applyNumberFormat="1" applyFont="1" applyBorder="1">
      <alignment horizontal="center" vertical="center"/>
    </xf>
    <xf numFmtId="3" fontId="22" fillId="13" borderId="58" xfId="3" applyNumberFormat="1" applyFont="1" applyBorder="1">
      <alignment horizontal="center" vertical="center"/>
    </xf>
    <xf numFmtId="0" fontId="0" fillId="6" borderId="106" xfId="0" applyBorder="1">
      <alignment vertical="center"/>
    </xf>
    <xf numFmtId="0" fontId="0" fillId="6" borderId="109" xfId="0" applyBorder="1">
      <alignment vertical="center"/>
    </xf>
    <xf numFmtId="0" fontId="42" fillId="6" borderId="109" xfId="0" applyFont="1" applyBorder="1">
      <alignment vertical="center"/>
    </xf>
    <xf numFmtId="0" fontId="42" fillId="6" borderId="111" xfId="0" applyFont="1" applyBorder="1">
      <alignment vertical="center"/>
    </xf>
    <xf numFmtId="0" fontId="22" fillId="2" borderId="36" xfId="0" applyFont="1" applyFill="1" applyBorder="1" applyAlignment="1" applyProtection="1">
      <alignment vertical="center" wrapText="1"/>
    </xf>
    <xf numFmtId="3" fontId="40" fillId="47" borderId="36" xfId="0" applyNumberFormat="1" applyFont="1" applyFill="1" applyBorder="1" applyAlignment="1">
      <alignment horizontal="left" vertical="center"/>
    </xf>
    <xf numFmtId="0" fontId="42" fillId="6" borderId="189" xfId="0" applyFont="1" applyBorder="1">
      <alignment vertical="center"/>
    </xf>
    <xf numFmtId="10" fontId="24" fillId="15" borderId="189" xfId="54" applyFont="1" applyBorder="1" applyAlignment="1">
      <alignment horizontal="center" vertical="center"/>
    </xf>
    <xf numFmtId="0" fontId="42" fillId="6" borderId="316" xfId="0" applyFont="1" applyBorder="1">
      <alignment vertical="center"/>
    </xf>
    <xf numFmtId="3" fontId="40" fillId="47" borderId="33" xfId="0" applyNumberFormat="1" applyFont="1" applyFill="1" applyBorder="1" applyAlignment="1">
      <alignment horizontal="left" vertical="center"/>
    </xf>
    <xf numFmtId="0" fontId="42" fillId="6" borderId="190" xfId="0" applyFont="1" applyBorder="1">
      <alignment vertical="center"/>
    </xf>
    <xf numFmtId="0" fontId="54" fillId="6" borderId="109" xfId="0" applyFont="1" applyBorder="1">
      <alignment vertical="center"/>
    </xf>
    <xf numFmtId="0" fontId="20" fillId="6" borderId="190" xfId="0" applyFont="1" applyFill="1" applyBorder="1" applyAlignment="1"/>
    <xf numFmtId="0" fontId="20" fillId="6" borderId="189" xfId="0" applyFont="1" applyFill="1" applyBorder="1" applyAlignment="1"/>
    <xf numFmtId="0" fontId="22" fillId="6" borderId="317" xfId="0" applyFont="1" applyFill="1" applyBorder="1">
      <alignment vertical="center"/>
    </xf>
    <xf numFmtId="0" fontId="24" fillId="6" borderId="200" xfId="0" applyFont="1" applyFill="1" applyBorder="1" applyAlignment="1">
      <alignment horizontal="center" vertical="center"/>
    </xf>
    <xf numFmtId="0" fontId="24" fillId="6" borderId="201" xfId="0" applyFont="1" applyFill="1" applyBorder="1" applyAlignment="1">
      <alignment vertical="center"/>
    </xf>
    <xf numFmtId="0" fontId="22" fillId="6" borderId="293" xfId="0" applyFont="1" applyFill="1" applyBorder="1" applyAlignment="1">
      <alignment vertical="center" wrapText="1"/>
    </xf>
    <xf numFmtId="3" fontId="22" fillId="6" borderId="294" xfId="144" applyFont="1" applyFill="1" applyBorder="1" applyAlignment="1" applyProtection="1">
      <alignment horizontal="center" vertical="center"/>
    </xf>
    <xf numFmtId="0" fontId="22" fillId="6" borderId="22" xfId="0" applyFont="1" applyFill="1" applyBorder="1" applyAlignment="1">
      <alignment vertical="center" wrapText="1"/>
    </xf>
    <xf numFmtId="3" fontId="22" fillId="6" borderId="33" xfId="144" applyFont="1" applyFill="1" applyBorder="1" applyAlignment="1" applyProtection="1">
      <alignment horizontal="center" vertical="center"/>
    </xf>
    <xf numFmtId="0" fontId="23" fillId="6" borderId="167" xfId="0" applyFont="1" applyFill="1" applyBorder="1" applyAlignment="1">
      <alignment vertical="center"/>
    </xf>
    <xf numFmtId="0" fontId="0" fillId="6" borderId="207" xfId="0" applyFont="1" applyFill="1" applyBorder="1" applyAlignment="1">
      <alignment horizontal="center" vertical="center"/>
    </xf>
    <xf numFmtId="0" fontId="22" fillId="6" borderId="293" xfId="0" applyFont="1" applyBorder="1">
      <alignment vertical="center"/>
    </xf>
    <xf numFmtId="0" fontId="22" fillId="6" borderId="294" xfId="0" applyFont="1" applyBorder="1">
      <alignment vertical="center"/>
    </xf>
    <xf numFmtId="0" fontId="22" fillId="6" borderId="22" xfId="0" applyFont="1" applyBorder="1">
      <alignment vertical="center"/>
    </xf>
    <xf numFmtId="0" fontId="22" fillId="6" borderId="33" xfId="0" applyFont="1" applyBorder="1">
      <alignment vertical="center"/>
    </xf>
    <xf numFmtId="0" fontId="22" fillId="6" borderId="21" xfId="0" applyFont="1" applyBorder="1" applyAlignment="1">
      <alignment horizontal="center" vertical="center"/>
    </xf>
    <xf numFmtId="0" fontId="22" fillId="6" borderId="36" xfId="0" applyFont="1" applyBorder="1" applyAlignment="1">
      <alignment horizontal="center" vertical="center"/>
    </xf>
    <xf numFmtId="0" fontId="22" fillId="6" borderId="21" xfId="0" applyFont="1" applyBorder="1">
      <alignment vertical="center"/>
    </xf>
    <xf numFmtId="3" fontId="22" fillId="6" borderId="36" xfId="0" applyNumberFormat="1" applyFont="1" applyFill="1" applyBorder="1" applyAlignment="1">
      <alignment horizontal="center" vertical="center"/>
    </xf>
    <xf numFmtId="0" fontId="22" fillId="6" borderId="36" xfId="0" applyFont="1" applyBorder="1">
      <alignment vertical="center"/>
    </xf>
    <xf numFmtId="3" fontId="22" fillId="6" borderId="21" xfId="0" applyNumberFormat="1" applyFont="1" applyFill="1" applyBorder="1" applyAlignment="1">
      <alignment horizontal="center" vertical="center" wrapText="1"/>
    </xf>
    <xf numFmtId="0" fontId="22" fillId="6" borderId="30" xfId="0" applyFont="1" applyBorder="1">
      <alignment vertical="center"/>
    </xf>
    <xf numFmtId="0" fontId="0" fillId="6" borderId="200" xfId="0" applyFont="1" applyFill="1" applyBorder="1" applyAlignment="1">
      <alignment horizontal="center" vertical="center"/>
    </xf>
    <xf numFmtId="0" fontId="22" fillId="6" borderId="201" xfId="0" applyFont="1" applyFill="1" applyBorder="1" applyAlignment="1">
      <alignment vertical="center" wrapText="1"/>
    </xf>
    <xf numFmtId="0" fontId="22" fillId="6" borderId="201" xfId="0" applyFont="1" applyBorder="1">
      <alignment vertical="center"/>
    </xf>
    <xf numFmtId="0" fontId="22" fillId="6" borderId="212" xfId="0" applyFont="1" applyBorder="1">
      <alignment vertical="center"/>
    </xf>
    <xf numFmtId="0" fontId="22" fillId="6" borderId="291" xfId="0" applyFont="1" applyFill="1" applyBorder="1" applyProtection="1">
      <alignment vertical="center"/>
    </xf>
    <xf numFmtId="174" fontId="24" fillId="6" borderId="212" xfId="145" applyFont="1" applyFill="1" applyBorder="1">
      <alignment horizontal="center" vertical="center"/>
    </xf>
    <xf numFmtId="0" fontId="22" fillId="6" borderId="23" xfId="0" applyFont="1" applyBorder="1" applyAlignment="1" applyProtection="1">
      <alignment horizontal="center" vertical="center"/>
    </xf>
    <xf numFmtId="3" fontId="22" fillId="6" borderId="23" xfId="144" applyFont="1" applyBorder="1" applyAlignment="1" applyProtection="1">
      <alignment horizontal="center" vertical="center"/>
    </xf>
    <xf numFmtId="174" fontId="22" fillId="6" borderId="37" xfId="145" applyFont="1" applyBorder="1">
      <alignment horizontal="center" vertical="center"/>
    </xf>
    <xf numFmtId="0" fontId="22" fillId="6" borderId="21" xfId="0" applyFont="1" applyBorder="1" applyAlignment="1" applyProtection="1">
      <alignment horizontal="center" vertical="center"/>
    </xf>
    <xf numFmtId="3" fontId="22" fillId="6" borderId="21" xfId="144" applyFont="1" applyBorder="1" applyAlignment="1" applyProtection="1">
      <alignment horizontal="center" vertical="center"/>
    </xf>
    <xf numFmtId="174" fontId="22" fillId="6" borderId="36" xfId="145" applyFont="1" applyBorder="1">
      <alignment horizontal="center" vertical="center"/>
    </xf>
    <xf numFmtId="0" fontId="22" fillId="6" borderId="36" xfId="0" applyFont="1" applyBorder="1" applyAlignment="1" applyProtection="1">
      <alignment horizontal="center" vertical="center"/>
    </xf>
    <xf numFmtId="0" fontId="22" fillId="6" borderId="22" xfId="0" applyFont="1" applyBorder="1" applyAlignment="1" applyProtection="1">
      <alignment horizontal="center" vertical="center"/>
    </xf>
    <xf numFmtId="3" fontId="22" fillId="6" borderId="22" xfId="144" applyFont="1" applyBorder="1" applyAlignment="1" applyProtection="1">
      <alignment horizontal="center" vertical="center"/>
    </xf>
    <xf numFmtId="0" fontId="22" fillId="6" borderId="33" xfId="0" applyFont="1" applyBorder="1" applyAlignment="1" applyProtection="1">
      <alignment horizontal="center" vertical="center"/>
    </xf>
    <xf numFmtId="3" fontId="22" fillId="6" borderId="36" xfId="144" applyFont="1" applyBorder="1" applyAlignment="1" applyProtection="1">
      <alignment horizontal="center" vertical="center"/>
    </xf>
    <xf numFmtId="3" fontId="22" fillId="6" borderId="0" xfId="144" applyFont="1" applyBorder="1" applyAlignment="1" applyProtection="1">
      <alignment horizontal="center" vertical="center"/>
    </xf>
    <xf numFmtId="3" fontId="22" fillId="6" borderId="33" xfId="144" applyFont="1" applyBorder="1" applyAlignment="1" applyProtection="1">
      <alignment horizontal="center" vertical="center"/>
    </xf>
    <xf numFmtId="174" fontId="22" fillId="6" borderId="291" xfId="145" applyFont="1" applyFill="1" applyBorder="1">
      <alignment horizontal="center" vertical="center"/>
    </xf>
    <xf numFmtId="0" fontId="22" fillId="6" borderId="294" xfId="0" applyFont="1" applyBorder="1" applyAlignment="1" applyProtection="1">
      <alignment horizontal="center" vertical="center"/>
    </xf>
    <xf numFmtId="0" fontId="24" fillId="6" borderId="200" xfId="146" applyFont="1" applyFill="1" applyBorder="1">
      <alignment horizontal="center" wrapText="1"/>
    </xf>
    <xf numFmtId="0" fontId="24" fillId="6" borderId="201" xfId="146" applyFont="1" applyFill="1" applyBorder="1">
      <alignment horizontal="center" wrapText="1"/>
    </xf>
    <xf numFmtId="0" fontId="24" fillId="6" borderId="212" xfId="146" applyFont="1" applyFill="1" applyBorder="1">
      <alignment horizontal="center" wrapText="1"/>
    </xf>
    <xf numFmtId="0" fontId="22" fillId="6" borderId="37" xfId="0" applyFont="1" applyBorder="1">
      <alignment vertical="center"/>
    </xf>
    <xf numFmtId="0" fontId="22" fillId="6" borderId="21" xfId="0" applyFont="1" applyBorder="1">
      <alignment vertical="center"/>
    </xf>
    <xf numFmtId="0" fontId="22" fillId="6" borderId="36" xfId="0" applyFont="1" applyBorder="1">
      <alignment vertical="center"/>
    </xf>
    <xf numFmtId="0" fontId="22" fillId="6" borderId="40" xfId="0" applyFont="1" applyFill="1" applyBorder="1" applyAlignment="1">
      <alignment vertical="center" wrapText="1"/>
    </xf>
    <xf numFmtId="0" fontId="22" fillId="6" borderId="40" xfId="0" applyFont="1" applyBorder="1" applyAlignment="1" applyProtection="1">
      <alignment horizontal="center" vertical="center"/>
    </xf>
    <xf numFmtId="0" fontId="22" fillId="6" borderId="293" xfId="0" applyFont="1" applyBorder="1" applyAlignment="1" applyProtection="1">
      <alignment horizontal="center" vertical="center"/>
    </xf>
    <xf numFmtId="3" fontId="18" fillId="6" borderId="293" xfId="144" applyBorder="1" applyProtection="1">
      <alignment horizontal="right" vertical="center"/>
    </xf>
    <xf numFmtId="3" fontId="18" fillId="6" borderId="294" xfId="144" applyBorder="1" applyProtection="1">
      <alignment horizontal="right" vertical="center"/>
    </xf>
    <xf numFmtId="3" fontId="18" fillId="6" borderId="21" xfId="144" applyBorder="1" applyProtection="1">
      <alignment horizontal="right" vertical="center"/>
    </xf>
    <xf numFmtId="3" fontId="18" fillId="6" borderId="36" xfId="144" applyBorder="1" applyProtection="1">
      <alignment horizontal="right" vertical="center"/>
    </xf>
    <xf numFmtId="3" fontId="18" fillId="6" borderId="22" xfId="144" applyBorder="1" applyProtection="1">
      <alignment horizontal="right" vertical="center"/>
    </xf>
    <xf numFmtId="0" fontId="0" fillId="6" borderId="38" xfId="0" applyFont="1" applyFill="1" applyBorder="1" applyAlignment="1">
      <alignment horizontal="center" vertical="center"/>
    </xf>
    <xf numFmtId="0" fontId="22" fillId="6" borderId="42" xfId="0" applyFont="1" applyBorder="1" applyAlignment="1" applyProtection="1">
      <alignment horizontal="center" vertical="center"/>
    </xf>
    <xf numFmtId="3" fontId="22" fillId="6" borderId="21" xfId="0" applyNumberFormat="1" applyFont="1" applyBorder="1">
      <alignment vertical="center"/>
    </xf>
    <xf numFmtId="3" fontId="22" fillId="6" borderId="36" xfId="0" applyNumberFormat="1" applyFont="1" applyBorder="1">
      <alignment vertical="center"/>
    </xf>
    <xf numFmtId="3" fontId="22" fillId="6" borderId="22" xfId="0" applyNumberFormat="1" applyFont="1" applyBorder="1">
      <alignment vertical="center"/>
    </xf>
    <xf numFmtId="3" fontId="22" fillId="6" borderId="33" xfId="0" applyNumberFormat="1" applyFont="1" applyBorder="1">
      <alignment vertical="center"/>
    </xf>
    <xf numFmtId="0" fontId="22" fillId="6" borderId="190" xfId="0" applyFont="1" applyFill="1" applyBorder="1" applyProtection="1">
      <alignment vertical="center"/>
    </xf>
    <xf numFmtId="3" fontId="22" fillId="6" borderId="21" xfId="0" applyNumberFormat="1" applyFont="1" applyBorder="1" applyAlignment="1">
      <alignment horizontal="center" vertical="center"/>
    </xf>
    <xf numFmtId="3" fontId="22" fillId="6" borderId="22" xfId="0" applyNumberFormat="1" applyFont="1" applyFill="1" applyBorder="1" applyAlignment="1">
      <alignment vertical="center" wrapText="1"/>
    </xf>
    <xf numFmtId="3" fontId="22" fillId="6" borderId="33" xfId="0" applyNumberFormat="1" applyFont="1" applyFill="1" applyBorder="1" applyAlignment="1">
      <alignment vertical="center" wrapText="1"/>
    </xf>
    <xf numFmtId="3" fontId="22" fillId="6" borderId="293" xfId="0" applyNumberFormat="1" applyFont="1" applyBorder="1" applyAlignment="1" applyProtection="1">
      <alignment horizontal="center" vertical="center"/>
    </xf>
    <xf numFmtId="3" fontId="22" fillId="6" borderId="294" xfId="0" applyNumberFormat="1" applyFont="1" applyBorder="1" applyAlignment="1" applyProtection="1">
      <alignment horizontal="center" vertical="center"/>
    </xf>
    <xf numFmtId="3" fontId="22" fillId="6" borderId="21" xfId="0" applyNumberFormat="1" applyFont="1" applyBorder="1" applyAlignment="1" applyProtection="1">
      <alignment horizontal="center" vertical="center"/>
    </xf>
    <xf numFmtId="3" fontId="22" fillId="6" borderId="36" xfId="0" applyNumberFormat="1" applyFont="1" applyBorder="1" applyAlignment="1" applyProtection="1">
      <alignment horizontal="center" vertical="center"/>
    </xf>
    <xf numFmtId="0" fontId="0" fillId="2" borderId="26" xfId="0" applyFont="1" applyFill="1" applyBorder="1" applyAlignment="1" applyProtection="1">
      <alignment horizontal="center" vertical="center"/>
    </xf>
    <xf numFmtId="0" fontId="0" fillId="2" borderId="36" xfId="0" applyFont="1" applyFill="1" applyBorder="1" applyAlignment="1">
      <alignment vertical="center"/>
    </xf>
    <xf numFmtId="0" fontId="24" fillId="6" borderId="195" xfId="0" applyFont="1" applyFill="1" applyBorder="1" applyAlignment="1">
      <alignment horizontal="center" vertical="center" wrapText="1"/>
    </xf>
    <xf numFmtId="0" fontId="40" fillId="6" borderId="200" xfId="0" applyFont="1" applyBorder="1" applyAlignment="1">
      <alignment horizontal="left" vertical="center" wrapText="1"/>
    </xf>
    <xf numFmtId="3" fontId="42" fillId="6" borderId="201" xfId="30" applyFont="1" applyBorder="1">
      <alignment horizontal="right" vertical="center"/>
    </xf>
    <xf numFmtId="3" fontId="42" fillId="6" borderId="212" xfId="30" applyFont="1" applyBorder="1">
      <alignment horizontal="right" vertical="center"/>
    </xf>
    <xf numFmtId="0" fontId="42" fillId="6" borderId="214" xfId="0" applyFont="1" applyBorder="1" applyAlignment="1">
      <alignment horizontal="left" vertical="center" wrapText="1"/>
    </xf>
    <xf numFmtId="3" fontId="42" fillId="41" borderId="294" xfId="11" applyFont="1" applyBorder="1">
      <alignment horizontal="right" vertical="center"/>
      <protection locked="0"/>
    </xf>
    <xf numFmtId="0" fontId="42" fillId="6" borderId="30" xfId="0" applyFont="1" applyBorder="1" applyAlignment="1">
      <alignment horizontal="left" vertical="center" wrapText="1"/>
    </xf>
    <xf numFmtId="3" fontId="22" fillId="6" borderId="86" xfId="1" applyFont="1" applyFill="1" applyBorder="1" applyAlignment="1" applyProtection="1">
      <alignment horizontal="center" vertical="center"/>
    </xf>
    <xf numFmtId="3" fontId="0" fillId="6" borderId="294" xfId="30" applyFont="1" applyBorder="1">
      <alignment horizontal="right" vertical="center"/>
    </xf>
    <xf numFmtId="3" fontId="22" fillId="41" borderId="318" xfId="11" applyFont="1" applyBorder="1">
      <alignment horizontal="right" vertical="center"/>
      <protection locked="0"/>
    </xf>
    <xf numFmtId="3" fontId="22" fillId="41" borderId="276" xfId="11" applyFont="1" applyBorder="1">
      <alignment horizontal="right" vertical="center"/>
      <protection locked="0"/>
    </xf>
    <xf numFmtId="3" fontId="18" fillId="6" borderId="36" xfId="1" applyBorder="1" applyAlignment="1" applyProtection="1">
      <alignment horizontal="center" vertical="center" wrapText="1"/>
    </xf>
    <xf numFmtId="0" fontId="22" fillId="13" borderId="294" xfId="3" applyFont="1" applyBorder="1">
      <alignment horizontal="center" vertical="center"/>
    </xf>
    <xf numFmtId="0" fontId="24" fillId="6" borderId="319" xfId="0" applyFont="1" applyFill="1" applyBorder="1" applyAlignment="1">
      <alignment horizontal="center" vertical="center" wrapText="1"/>
    </xf>
    <xf numFmtId="3" fontId="24" fillId="6" borderId="201" xfId="30" applyFont="1" applyBorder="1">
      <alignment horizontal="right" vertical="center"/>
    </xf>
    <xf numFmtId="3" fontId="24" fillId="6" borderId="212" xfId="30" applyFont="1" applyBorder="1">
      <alignment horizontal="right" vertical="center"/>
    </xf>
    <xf numFmtId="0" fontId="30" fillId="6" borderId="100" xfId="116" applyFont="1" applyFill="1" applyBorder="1" applyAlignment="1" applyProtection="1">
      <alignment horizontal="left" vertical="center"/>
    </xf>
    <xf numFmtId="0" fontId="40" fillId="6" borderId="212" xfId="0" applyFont="1" applyFill="1" applyBorder="1" applyAlignment="1">
      <alignment horizontal="center" vertical="center" wrapText="1"/>
    </xf>
    <xf numFmtId="0" fontId="40" fillId="6" borderId="201" xfId="0" applyFont="1" applyFill="1" applyBorder="1" applyAlignment="1" applyProtection="1">
      <alignment horizontal="center" vertical="center" wrapText="1"/>
    </xf>
    <xf numFmtId="0" fontId="40" fillId="0" borderId="86" xfId="0" applyFont="1" applyFill="1" applyBorder="1" applyAlignment="1" applyProtection="1">
      <alignment horizontal="center" vertical="center" wrapText="1"/>
    </xf>
    <xf numFmtId="3" fontId="42" fillId="41" borderId="200" xfId="11" applyFont="1" applyBorder="1">
      <alignment horizontal="right" vertical="center"/>
      <protection locked="0"/>
    </xf>
    <xf numFmtId="3" fontId="42" fillId="41" borderId="201" xfId="11" applyFont="1" applyBorder="1">
      <alignment horizontal="right" vertical="center"/>
      <protection locked="0"/>
    </xf>
    <xf numFmtId="3" fontId="42" fillId="41" borderId="212" xfId="11" applyFont="1" applyBorder="1">
      <alignment horizontal="right" vertical="center"/>
      <protection locked="0"/>
    </xf>
    <xf numFmtId="0" fontId="22" fillId="6" borderId="201" xfId="0" applyFont="1" applyBorder="1" applyAlignment="1" applyProtection="1">
      <alignment horizontal="center" vertical="center"/>
    </xf>
    <xf numFmtId="0" fontId="24" fillId="6" borderId="212" xfId="0" applyFont="1" applyFill="1" applyBorder="1" applyAlignment="1">
      <alignment horizontal="center" vertical="center" wrapText="1"/>
    </xf>
    <xf numFmtId="0" fontId="24" fillId="6" borderId="0" xfId="0" applyFont="1" applyFill="1" applyBorder="1" applyAlignment="1">
      <alignment horizontal="center" vertical="center" wrapText="1"/>
    </xf>
    <xf numFmtId="174" fontId="20" fillId="6" borderId="292" xfId="29" applyFont="1" applyFill="1" applyBorder="1" applyAlignment="1">
      <alignment horizontal="left" vertical="center"/>
    </xf>
    <xf numFmtId="0" fontId="22" fillId="6" borderId="167" xfId="0" applyFont="1" applyFill="1" applyBorder="1" applyAlignment="1" applyProtection="1">
      <alignment horizontal="left" vertical="center"/>
    </xf>
    <xf numFmtId="0" fontId="22" fillId="6" borderId="10" xfId="0" applyFont="1" applyFill="1" applyBorder="1">
      <alignment vertical="center"/>
    </xf>
    <xf numFmtId="0" fontId="24" fillId="6" borderId="167" xfId="0" applyFont="1" applyFill="1" applyBorder="1" applyAlignment="1">
      <alignment vertical="center"/>
    </xf>
    <xf numFmtId="0" fontId="24" fillId="2" borderId="291" xfId="5" applyFont="1" applyFill="1" applyBorder="1" applyAlignment="1">
      <alignment horizontal="center" vertical="center" wrapText="1"/>
    </xf>
    <xf numFmtId="0" fontId="24" fillId="0" borderId="229" xfId="0" applyFont="1" applyFill="1" applyBorder="1" applyAlignment="1">
      <alignment horizontal="center" vertical="center" wrapText="1"/>
    </xf>
    <xf numFmtId="0" fontId="0" fillId="6" borderId="167" xfId="0" applyFont="1" applyFill="1" applyBorder="1" applyProtection="1">
      <alignment vertical="center"/>
    </xf>
    <xf numFmtId="0" fontId="42" fillId="6" borderId="167" xfId="0" applyFont="1" applyFill="1" applyBorder="1" applyAlignment="1" applyProtection="1">
      <alignment horizontal="left" vertical="center"/>
    </xf>
    <xf numFmtId="0" fontId="38" fillId="6" borderId="189" xfId="0" applyFont="1" applyFill="1" applyBorder="1" applyProtection="1">
      <alignment vertical="center"/>
    </xf>
    <xf numFmtId="0" fontId="42" fillId="6" borderId="201" xfId="0" applyFont="1" applyFill="1" applyBorder="1" applyAlignment="1" applyProtection="1">
      <alignment horizontal="left" vertical="center"/>
    </xf>
    <xf numFmtId="0" fontId="20" fillId="6" borderId="324" xfId="4" applyFont="1" applyFill="1" applyBorder="1" applyAlignment="1" applyProtection="1"/>
    <xf numFmtId="0" fontId="20" fillId="6" borderId="324" xfId="0" applyFont="1" applyFill="1" applyBorder="1" applyAlignment="1"/>
    <xf numFmtId="0" fontId="20" fillId="6" borderId="217" xfId="0" applyFont="1" applyFill="1" applyBorder="1" applyAlignment="1"/>
    <xf numFmtId="3" fontId="22" fillId="43" borderId="212" xfId="9" applyNumberFormat="1" applyFont="1" applyBorder="1" applyAlignment="1">
      <alignment vertical="center"/>
    </xf>
    <xf numFmtId="3" fontId="22" fillId="41" borderId="58" xfId="11" applyFont="1" applyBorder="1" applyAlignment="1" applyProtection="1">
      <alignment horizontal="right" vertical="center"/>
      <protection locked="0"/>
    </xf>
    <xf numFmtId="0" fontId="40" fillId="0" borderId="291" xfId="0" applyFont="1" applyFill="1" applyBorder="1" applyAlignment="1" applyProtection="1">
      <alignment horizontal="center" vertical="center" wrapText="1"/>
    </xf>
    <xf numFmtId="3" fontId="0" fillId="6" borderId="293" xfId="0" applyNumberFormat="1" applyFont="1" applyFill="1" applyBorder="1" applyAlignment="1" applyProtection="1">
      <alignment horizontal="center" vertical="center"/>
    </xf>
    <xf numFmtId="3" fontId="0" fillId="6" borderId="21" xfId="0" applyNumberFormat="1" applyFont="1" applyFill="1" applyBorder="1" applyAlignment="1" applyProtection="1">
      <alignment horizontal="center" vertical="center"/>
    </xf>
    <xf numFmtId="3" fontId="0" fillId="6" borderId="22" xfId="0" applyNumberFormat="1" applyFont="1" applyFill="1" applyBorder="1" applyAlignment="1" applyProtection="1">
      <alignment horizontal="center" vertical="center"/>
    </xf>
    <xf numFmtId="0" fontId="42" fillId="6" borderId="326" xfId="0" applyFont="1" applyBorder="1">
      <alignment vertical="center"/>
    </xf>
    <xf numFmtId="0" fontId="42" fillId="6" borderId="133" xfId="0" applyFont="1" applyBorder="1">
      <alignment vertical="center"/>
    </xf>
    <xf numFmtId="0" fontId="42" fillId="6" borderId="21" xfId="0" applyFont="1" applyBorder="1">
      <alignment vertical="center"/>
    </xf>
    <xf numFmtId="0" fontId="42" fillId="6" borderId="134" xfId="0" applyFont="1" applyBorder="1">
      <alignment vertical="center"/>
    </xf>
    <xf numFmtId="0" fontId="42" fillId="6" borderId="22" xfId="0" applyFont="1" applyBorder="1">
      <alignment vertical="center"/>
    </xf>
    <xf numFmtId="3" fontId="40" fillId="47" borderId="29" xfId="0" applyNumberFormat="1" applyFont="1" applyFill="1" applyBorder="1" applyAlignment="1">
      <alignment horizontal="left" vertical="center"/>
    </xf>
    <xf numFmtId="3" fontId="40" fillId="47" borderId="327" xfId="0" applyNumberFormat="1" applyFont="1" applyFill="1" applyBorder="1" applyAlignment="1">
      <alignment horizontal="left" vertical="center"/>
    </xf>
    <xf numFmtId="3" fontId="40" fillId="47" borderId="30" xfId="0" applyNumberFormat="1" applyFont="1" applyFill="1" applyBorder="1" applyAlignment="1">
      <alignment horizontal="left" vertical="center"/>
    </xf>
    <xf numFmtId="3" fontId="40" fillId="47" borderId="328" xfId="0" applyNumberFormat="1" applyFont="1" applyFill="1" applyBorder="1" applyAlignment="1">
      <alignment horizontal="left" vertical="center"/>
    </xf>
    <xf numFmtId="0" fontId="24" fillId="6" borderId="0" xfId="0" applyFont="1" applyFill="1" applyBorder="1" applyAlignment="1" applyProtection="1">
      <alignment horizontal="center" wrapText="1"/>
    </xf>
    <xf numFmtId="0" fontId="23" fillId="6" borderId="174" xfId="0" applyFont="1" applyFill="1" applyBorder="1" applyAlignment="1">
      <alignment vertical="center"/>
    </xf>
    <xf numFmtId="0" fontId="22" fillId="6" borderId="278" xfId="0" applyFont="1" applyFill="1" applyBorder="1" applyProtection="1">
      <alignment vertical="center"/>
    </xf>
    <xf numFmtId="3" fontId="22" fillId="13" borderId="293" xfId="3" applyNumberFormat="1" applyFont="1" applyBorder="1">
      <alignment horizontal="center" vertical="center"/>
    </xf>
    <xf numFmtId="3" fontId="22" fillId="13" borderId="294" xfId="3" applyNumberFormat="1" applyFont="1" applyBorder="1">
      <alignment horizontal="center" vertical="center"/>
    </xf>
    <xf numFmtId="0" fontId="22" fillId="6" borderId="291" xfId="3" applyFont="1" applyFill="1" applyBorder="1" applyAlignment="1" applyProtection="1">
      <alignment horizontal="center" vertical="center" wrapText="1"/>
    </xf>
    <xf numFmtId="0" fontId="25" fillId="6" borderId="90" xfId="0" applyFont="1" applyFill="1" applyBorder="1" applyAlignment="1" applyProtection="1">
      <alignment horizontal="left" vertical="center" wrapText="1" indent="2"/>
    </xf>
    <xf numFmtId="0" fontId="22" fillId="6" borderId="49" xfId="3" applyFont="1" applyFill="1" applyBorder="1" applyAlignment="1" applyProtection="1">
      <alignment horizontal="center" vertical="center" wrapText="1"/>
    </xf>
    <xf numFmtId="0" fontId="24" fillId="6" borderId="329" xfId="0" applyFont="1" applyFill="1" applyBorder="1" applyAlignment="1" applyProtection="1">
      <alignment vertical="center" wrapText="1"/>
    </xf>
    <xf numFmtId="3" fontId="22" fillId="41" borderId="38" xfId="11" applyFont="1" applyBorder="1">
      <alignment horizontal="right" vertical="center"/>
      <protection locked="0"/>
    </xf>
    <xf numFmtId="3" fontId="22" fillId="41" borderId="49" xfId="11" applyFont="1" applyBorder="1">
      <alignment horizontal="right" vertical="center"/>
      <protection locked="0"/>
    </xf>
    <xf numFmtId="3" fontId="22" fillId="41" borderId="330" xfId="11" applyFont="1" applyBorder="1">
      <alignment horizontal="right" vertical="center"/>
      <protection locked="0"/>
    </xf>
    <xf numFmtId="3" fontId="22" fillId="6" borderId="22" xfId="1" applyFont="1" applyFill="1" applyBorder="1" applyAlignment="1" applyProtection="1">
      <alignment horizontal="center" vertical="center"/>
    </xf>
    <xf numFmtId="3" fontId="22" fillId="6" borderId="214" xfId="3" applyNumberFormat="1" applyFont="1" applyFill="1" applyBorder="1">
      <alignment horizontal="center" vertical="center"/>
    </xf>
    <xf numFmtId="0" fontId="0" fillId="6" borderId="331" xfId="0" applyFont="1" applyFill="1" applyBorder="1" applyAlignment="1" applyProtection="1">
      <alignment vertical="center"/>
    </xf>
    <xf numFmtId="3" fontId="22" fillId="6" borderId="29" xfId="3" applyNumberFormat="1" applyFont="1" applyFill="1" applyBorder="1">
      <alignment horizontal="center" vertical="center"/>
    </xf>
    <xf numFmtId="0" fontId="0" fillId="6" borderId="332" xfId="0" applyFont="1" applyFill="1" applyBorder="1" applyAlignment="1" applyProtection="1">
      <alignment vertical="center"/>
    </xf>
    <xf numFmtId="3" fontId="22" fillId="6" borderId="30" xfId="3" applyNumberFormat="1" applyFont="1" applyFill="1" applyBorder="1">
      <alignment horizontal="center" vertical="center"/>
    </xf>
    <xf numFmtId="0" fontId="0" fillId="6" borderId="333" xfId="0" applyFont="1" applyFill="1" applyBorder="1" applyAlignment="1" applyProtection="1">
      <alignment vertical="center"/>
    </xf>
    <xf numFmtId="3" fontId="22" fillId="6" borderId="49" xfId="3" applyNumberFormat="1" applyFont="1" applyFill="1" applyBorder="1">
      <alignment horizontal="center" vertical="center"/>
    </xf>
    <xf numFmtId="0" fontId="0" fillId="6" borderId="202" xfId="0" applyFont="1" applyFill="1" applyBorder="1" applyAlignment="1" applyProtection="1">
      <alignment horizontal="left" vertical="center"/>
    </xf>
    <xf numFmtId="0" fontId="0" fillId="6" borderId="332" xfId="0" applyFont="1" applyFill="1" applyBorder="1" applyAlignment="1" applyProtection="1">
      <alignment horizontal="left" vertical="center" indent="1"/>
    </xf>
    <xf numFmtId="3" fontId="22" fillId="6" borderId="39" xfId="3" applyNumberFormat="1" applyFont="1" applyFill="1" applyBorder="1">
      <alignment horizontal="center" vertical="center"/>
    </xf>
    <xf numFmtId="0" fontId="0" fillId="6" borderId="334" xfId="0" applyFont="1" applyFill="1" applyBorder="1" applyAlignment="1" applyProtection="1">
      <alignment horizontal="left" vertical="center" indent="1"/>
    </xf>
    <xf numFmtId="0" fontId="25" fillId="6" borderId="27" xfId="0" applyFont="1" applyFill="1" applyBorder="1" applyAlignment="1" applyProtection="1">
      <alignment horizontal="left" vertical="center" wrapText="1" indent="2"/>
    </xf>
    <xf numFmtId="3" fontId="22" fillId="6" borderId="302" xfId="3" applyNumberFormat="1" applyFont="1" applyFill="1" applyBorder="1">
      <alignment horizontal="center" vertical="center"/>
    </xf>
    <xf numFmtId="3" fontId="22" fillId="6" borderId="210" xfId="3" applyNumberFormat="1" applyFont="1" applyFill="1" applyBorder="1">
      <alignment horizontal="center" vertical="center"/>
    </xf>
    <xf numFmtId="3" fontId="22" fillId="6" borderId="105" xfId="3" applyNumberFormat="1" applyFont="1" applyFill="1" applyBorder="1">
      <alignment horizontal="center" vertical="center"/>
    </xf>
    <xf numFmtId="0" fontId="0" fillId="6" borderId="53" xfId="0" applyFont="1" applyFill="1" applyBorder="1" applyAlignment="1" applyProtection="1">
      <alignment horizontal="left" vertical="center"/>
    </xf>
    <xf numFmtId="0" fontId="45" fillId="6" borderId="332" xfId="0" applyFont="1" applyFill="1" applyBorder="1" applyAlignment="1" applyProtection="1">
      <alignment horizontal="left" vertical="center" indent="2"/>
    </xf>
    <xf numFmtId="0" fontId="45" fillId="6" borderId="332" xfId="0" applyFont="1" applyFill="1" applyBorder="1" applyAlignment="1" applyProtection="1">
      <alignment horizontal="left" vertical="center" indent="3"/>
    </xf>
    <xf numFmtId="0" fontId="45" fillId="6" borderId="26" xfId="0" applyFont="1" applyFill="1" applyBorder="1" applyAlignment="1" applyProtection="1">
      <alignment horizontal="left" vertical="center" indent="2"/>
    </xf>
    <xf numFmtId="3" fontId="0" fillId="6" borderId="214" xfId="6" applyFont="1" applyFill="1" applyBorder="1" applyAlignment="1" applyProtection="1">
      <alignment horizontal="left" vertical="center"/>
    </xf>
    <xf numFmtId="3" fontId="22" fillId="14" borderId="293" xfId="20" applyFont="1" applyBorder="1">
      <alignment horizontal="right" vertical="center"/>
      <protection locked="0"/>
    </xf>
    <xf numFmtId="3" fontId="22" fillId="14" borderId="294" xfId="20" applyFont="1" applyBorder="1">
      <alignment horizontal="right" vertical="center"/>
      <protection locked="0"/>
    </xf>
    <xf numFmtId="3" fontId="0" fillId="6" borderId="29" xfId="6" applyFont="1" applyFill="1" applyBorder="1" applyAlignment="1" applyProtection="1">
      <alignment horizontal="left" vertical="center"/>
    </xf>
    <xf numFmtId="3" fontId="0" fillId="6" borderId="335" xfId="6" applyFont="1" applyFill="1" applyBorder="1" applyAlignment="1" applyProtection="1">
      <alignment horizontal="left" vertical="center"/>
    </xf>
    <xf numFmtId="3" fontId="0" fillId="6" borderId="335" xfId="6" applyFont="1" applyFill="1" applyBorder="1" applyAlignment="1" applyProtection="1">
      <alignment horizontal="left" vertical="center" indent="1"/>
    </xf>
    <xf numFmtId="3" fontId="45" fillId="6" borderId="335" xfId="6" applyFont="1" applyFill="1" applyBorder="1" applyAlignment="1" applyProtection="1">
      <alignment horizontal="left" vertical="center" indent="2"/>
    </xf>
    <xf numFmtId="3" fontId="22" fillId="41" borderId="336" xfId="11" applyFont="1" applyBorder="1">
      <alignment horizontal="right" vertical="center"/>
      <protection locked="0"/>
    </xf>
    <xf numFmtId="3" fontId="66" fillId="41" borderId="26" xfId="11" applyFont="1" applyBorder="1" applyAlignment="1">
      <alignment horizontal="center" vertical="center"/>
      <protection locked="0"/>
    </xf>
    <xf numFmtId="3" fontId="22" fillId="41" borderId="29" xfId="11" applyFont="1" applyBorder="1">
      <alignment horizontal="right" vertical="center"/>
      <protection locked="0"/>
    </xf>
    <xf numFmtId="3" fontId="0" fillId="6" borderId="207" xfId="6" applyFont="1" applyFill="1" applyBorder="1" applyAlignment="1" applyProtection="1">
      <alignment horizontal="left" vertical="center"/>
    </xf>
    <xf numFmtId="3" fontId="0" fillId="6" borderId="26" xfId="6" applyFont="1" applyFill="1" applyBorder="1" applyAlignment="1" applyProtection="1">
      <alignment horizontal="left" vertical="center" indent="1"/>
    </xf>
    <xf numFmtId="0" fontId="25" fillId="6" borderId="27" xfId="0" applyFont="1" applyFill="1" applyBorder="1" applyAlignment="1" applyProtection="1">
      <alignment horizontal="left" vertical="center" wrapText="1"/>
    </xf>
    <xf numFmtId="0" fontId="45" fillId="6" borderId="333" xfId="0" applyFont="1" applyFill="1" applyBorder="1" applyAlignment="1" applyProtection="1">
      <alignment horizontal="left" vertical="center" indent="1"/>
    </xf>
    <xf numFmtId="0" fontId="0" fillId="41" borderId="21" xfId="18" applyFont="1">
      <alignment horizontal="center" vertical="center" wrapText="1"/>
      <protection locked="0"/>
    </xf>
    <xf numFmtId="0" fontId="76" fillId="6" borderId="0" xfId="0" applyFont="1" applyFill="1" applyBorder="1" applyAlignment="1" applyProtection="1">
      <alignment vertical="center"/>
    </xf>
    <xf numFmtId="0" fontId="22" fillId="6" borderId="291" xfId="0" applyFont="1" applyFill="1" applyBorder="1" applyAlignment="1">
      <alignment vertical="center"/>
    </xf>
    <xf numFmtId="0" fontId="0" fillId="14" borderId="293" xfId="26" applyFont="1" applyBorder="1">
      <alignment horizontal="center" vertical="center" wrapText="1"/>
      <protection locked="0"/>
    </xf>
    <xf numFmtId="0" fontId="20" fillId="6" borderId="324" xfId="4" applyFill="1" applyBorder="1" applyAlignment="1" applyProtection="1"/>
    <xf numFmtId="0" fontId="20" fillId="6" borderId="190" xfId="4" applyFill="1" applyBorder="1" applyAlignment="1" applyProtection="1"/>
    <xf numFmtId="0" fontId="54" fillId="6" borderId="190" xfId="0" applyFont="1" applyFill="1" applyBorder="1" applyAlignment="1">
      <alignment horizontal="right" vertical="center"/>
    </xf>
    <xf numFmtId="0" fontId="46" fillId="6" borderId="190" xfId="0" applyFont="1" applyFill="1" applyBorder="1" applyAlignment="1">
      <alignment vertical="center"/>
    </xf>
    <xf numFmtId="0" fontId="53" fillId="6" borderId="190" xfId="0" applyFont="1" applyFill="1" applyBorder="1" applyAlignment="1">
      <alignment vertical="center"/>
    </xf>
    <xf numFmtId="0" fontId="46" fillId="6" borderId="217" xfId="0" applyFont="1" applyFill="1" applyBorder="1" applyAlignment="1">
      <alignment vertical="center"/>
    </xf>
    <xf numFmtId="0" fontId="30" fillId="6" borderId="167" xfId="116" applyFill="1" applyBorder="1" applyAlignment="1" applyProtection="1">
      <alignment vertical="center"/>
    </xf>
    <xf numFmtId="0" fontId="40" fillId="6" borderId="309" xfId="0" applyFont="1" applyFill="1" applyBorder="1" applyAlignment="1">
      <alignment vertical="center"/>
    </xf>
    <xf numFmtId="0" fontId="42" fillId="6" borderId="309" xfId="0" applyFont="1" applyFill="1" applyBorder="1">
      <alignment vertical="center"/>
    </xf>
    <xf numFmtId="0" fontId="42" fillId="6" borderId="201" xfId="5" applyFont="1" applyBorder="1">
      <alignment horizontal="center" wrapText="1"/>
    </xf>
    <xf numFmtId="0" fontId="42" fillId="6" borderId="309" xfId="0" applyFont="1" applyFill="1" applyBorder="1" applyAlignment="1">
      <alignment horizontal="center" vertical="center"/>
    </xf>
    <xf numFmtId="0" fontId="42" fillId="6" borderId="167" xfId="0" applyFont="1" applyBorder="1">
      <alignment vertical="center"/>
    </xf>
    <xf numFmtId="0" fontId="42" fillId="6" borderId="207" xfId="0" applyFont="1" applyBorder="1" applyAlignment="1">
      <alignment horizontal="left" vertical="top"/>
    </xf>
    <xf numFmtId="0" fontId="22" fillId="13" borderId="296" xfId="3" applyFont="1" applyBorder="1">
      <alignment horizontal="center" vertical="center"/>
    </xf>
    <xf numFmtId="0" fontId="22" fillId="13" borderId="293" xfId="3" applyFont="1" applyBorder="1">
      <alignment horizontal="center" vertical="center"/>
    </xf>
    <xf numFmtId="0" fontId="22" fillId="13" borderId="295" xfId="3" applyFont="1" applyBorder="1">
      <alignment horizontal="center" vertical="center"/>
    </xf>
    <xf numFmtId="3" fontId="22" fillId="41" borderId="235" xfId="11" applyFont="1" applyBorder="1">
      <alignment horizontal="right" vertical="center"/>
      <protection locked="0"/>
    </xf>
    <xf numFmtId="0" fontId="42" fillId="6" borderId="309" xfId="0" applyFont="1" applyBorder="1">
      <alignment vertical="center"/>
    </xf>
    <xf numFmtId="3" fontId="22" fillId="41" borderId="283" xfId="11" applyFont="1" applyBorder="1">
      <alignment horizontal="right" vertical="center"/>
      <protection locked="0"/>
    </xf>
    <xf numFmtId="3" fontId="22" fillId="41" borderId="282" xfId="11" applyFont="1" applyBorder="1">
      <alignment horizontal="right" vertical="center"/>
      <protection locked="0"/>
    </xf>
    <xf numFmtId="0" fontId="22" fillId="13" borderId="283" xfId="3" applyFont="1" applyBorder="1">
      <alignment horizontal="center" vertical="center"/>
    </xf>
    <xf numFmtId="0" fontId="22" fillId="13" borderId="283" xfId="3" applyFont="1" applyBorder="1" applyProtection="1">
      <alignment horizontal="center" vertical="center"/>
    </xf>
    <xf numFmtId="0" fontId="30" fillId="6" borderId="213" xfId="0" applyFont="1" applyFill="1" applyBorder="1" applyAlignment="1" applyProtection="1">
      <alignment vertical="center"/>
    </xf>
    <xf numFmtId="0" fontId="30" fillId="6" borderId="189" xfId="0" applyFont="1" applyFill="1" applyBorder="1" applyAlignment="1" applyProtection="1">
      <alignment vertical="center"/>
    </xf>
    <xf numFmtId="0" fontId="40" fillId="6" borderId="317" xfId="0" applyFont="1" applyFill="1" applyBorder="1" applyAlignment="1">
      <alignment vertical="center"/>
    </xf>
    <xf numFmtId="0" fontId="42" fillId="6" borderId="214" xfId="0" applyFont="1" applyFill="1" applyBorder="1" applyAlignment="1">
      <alignment vertical="top"/>
    </xf>
    <xf numFmtId="0" fontId="42" fillId="6" borderId="214" xfId="0" applyFont="1" applyBorder="1">
      <alignment vertical="center"/>
    </xf>
    <xf numFmtId="0" fontId="40" fillId="6" borderId="291" xfId="5" applyFont="1" applyBorder="1">
      <alignment horizontal="center" wrapText="1"/>
    </xf>
    <xf numFmtId="0" fontId="40" fillId="6" borderId="200" xfId="5" applyFont="1" applyBorder="1">
      <alignment horizontal="center" wrapText="1"/>
    </xf>
    <xf numFmtId="0" fontId="40" fillId="6" borderId="201" xfId="5" applyFont="1" applyBorder="1">
      <alignment horizontal="center" wrapText="1"/>
    </xf>
    <xf numFmtId="0" fontId="40" fillId="6" borderId="212" xfId="5" applyFont="1" applyBorder="1">
      <alignment horizontal="center" wrapText="1"/>
    </xf>
    <xf numFmtId="0" fontId="0" fillId="6" borderId="214" xfId="0" applyBorder="1">
      <alignment vertical="center"/>
    </xf>
    <xf numFmtId="0" fontId="42" fillId="6" borderId="189" xfId="0" applyFont="1" applyFill="1" applyBorder="1">
      <alignment vertical="center"/>
    </xf>
    <xf numFmtId="0" fontId="29" fillId="6" borderId="291" xfId="0" applyFont="1" applyFill="1" applyBorder="1" applyAlignment="1" applyProtection="1">
      <alignment horizontal="center" vertical="top" wrapText="1"/>
    </xf>
    <xf numFmtId="0" fontId="42" fillId="6" borderId="291" xfId="0" applyFont="1" applyFill="1" applyBorder="1">
      <alignment vertical="center"/>
    </xf>
    <xf numFmtId="0" fontId="42" fillId="6" borderId="190" xfId="0" applyFont="1" applyFill="1" applyBorder="1">
      <alignment vertical="center"/>
    </xf>
    <xf numFmtId="0" fontId="42" fillId="6" borderId="278" xfId="0" applyFont="1" applyFill="1" applyBorder="1">
      <alignment vertical="center"/>
    </xf>
    <xf numFmtId="0" fontId="42" fillId="6" borderId="167" xfId="0" applyFont="1" applyFill="1" applyBorder="1" applyAlignment="1">
      <alignment vertical="top"/>
    </xf>
    <xf numFmtId="0" fontId="42" fillId="6" borderId="0" xfId="0" applyFont="1" applyFill="1" applyBorder="1" applyAlignment="1">
      <alignment vertical="top"/>
    </xf>
    <xf numFmtId="0" fontId="42" fillId="6" borderId="309" xfId="0" applyFont="1" applyFill="1" applyBorder="1" applyAlignment="1">
      <alignment vertical="top"/>
    </xf>
    <xf numFmtId="0" fontId="42" fillId="6" borderId="0" xfId="0" applyFont="1" applyFill="1" applyAlignment="1">
      <alignment vertical="top"/>
    </xf>
    <xf numFmtId="0" fontId="77" fillId="55" borderId="0" xfId="0" applyNumberFormat="1" applyFont="1" applyFill="1" applyBorder="1" applyAlignment="1">
      <alignment horizontal="center" vertical="center" wrapText="1"/>
    </xf>
    <xf numFmtId="0" fontId="37" fillId="6" borderId="9" xfId="4" applyFont="1" applyFill="1" applyBorder="1" applyAlignment="1">
      <alignment horizontal="left" vertical="center" wrapText="1"/>
    </xf>
    <xf numFmtId="0" fontId="24" fillId="6" borderId="43" xfId="5" applyFont="1" applyBorder="1">
      <alignment horizontal="center" wrapText="1"/>
    </xf>
    <xf numFmtId="0" fontId="24" fillId="6" borderId="44" xfId="5" applyFont="1" applyBorder="1">
      <alignment horizontal="center" wrapText="1"/>
    </xf>
    <xf numFmtId="0" fontId="22" fillId="6" borderId="5" xfId="0" applyFont="1" applyFill="1" applyBorder="1" applyAlignment="1" applyProtection="1">
      <alignment horizontal="center" vertical="center"/>
    </xf>
    <xf numFmtId="0" fontId="22" fillId="6" borderId="8" xfId="0" applyFont="1" applyFill="1" applyBorder="1" applyAlignment="1" applyProtection="1">
      <alignment horizontal="center" vertical="center"/>
    </xf>
    <xf numFmtId="0" fontId="24" fillId="6" borderId="31" xfId="5" applyFont="1" applyBorder="1">
      <alignment horizontal="center" wrapText="1"/>
    </xf>
    <xf numFmtId="0" fontId="24" fillId="6" borderId="9" xfId="5" applyFont="1" applyBorder="1">
      <alignment horizontal="center" wrapText="1"/>
    </xf>
    <xf numFmtId="0" fontId="22" fillId="6" borderId="25" xfId="0" applyFont="1" applyFill="1" applyBorder="1" applyAlignment="1">
      <alignment horizontal="left" vertical="center"/>
    </xf>
    <xf numFmtId="0" fontId="22" fillId="6" borderId="41" xfId="0" applyFont="1" applyFill="1" applyBorder="1" applyAlignment="1">
      <alignment horizontal="left" vertical="center"/>
    </xf>
    <xf numFmtId="0" fontId="24" fillId="6" borderId="23" xfId="5" applyFont="1" applyBorder="1">
      <alignment horizontal="center" wrapText="1"/>
    </xf>
    <xf numFmtId="0" fontId="24" fillId="6" borderId="22" xfId="5" applyFont="1" applyBorder="1">
      <alignment horizontal="center" wrapText="1"/>
    </xf>
    <xf numFmtId="0" fontId="24" fillId="6" borderId="37" xfId="5" applyFont="1" applyBorder="1">
      <alignment horizontal="center" wrapText="1"/>
    </xf>
    <xf numFmtId="0" fontId="24" fillId="6" borderId="33" xfId="5" applyFont="1" applyBorder="1">
      <alignment horizontal="center" wrapText="1"/>
    </xf>
    <xf numFmtId="0" fontId="24" fillId="6" borderId="25" xfId="0" applyFont="1" applyFill="1" applyBorder="1" applyAlignment="1" applyProtection="1">
      <alignment horizontal="center" vertical="center"/>
    </xf>
    <xf numFmtId="0" fontId="24" fillId="6" borderId="27" xfId="0" applyFont="1" applyFill="1" applyBorder="1" applyAlignment="1" applyProtection="1">
      <alignment horizontal="center" vertical="center"/>
    </xf>
    <xf numFmtId="0" fontId="22" fillId="6" borderId="88" xfId="0" applyFont="1" applyFill="1" applyBorder="1" applyAlignment="1" applyProtection="1">
      <alignment horizontal="left" vertical="center" wrapText="1"/>
    </xf>
    <xf numFmtId="0" fontId="22" fillId="6" borderId="91" xfId="0" applyFont="1" applyFill="1" applyBorder="1" applyAlignment="1" applyProtection="1">
      <alignment horizontal="left" vertical="center" wrapText="1"/>
    </xf>
    <xf numFmtId="0" fontId="22" fillId="6" borderId="29" xfId="0" applyFont="1" applyFill="1" applyBorder="1" applyAlignment="1" applyProtection="1">
      <alignment horizontal="left" vertical="center" wrapText="1"/>
    </xf>
    <xf numFmtId="0" fontId="22" fillId="6" borderId="26" xfId="0" applyFont="1" applyFill="1" applyBorder="1" applyAlignment="1" applyProtection="1">
      <alignment horizontal="left" vertical="center" wrapText="1"/>
    </xf>
    <xf numFmtId="0" fontId="22" fillId="6" borderId="30" xfId="0" applyFont="1" applyFill="1" applyBorder="1" applyAlignment="1" applyProtection="1">
      <alignment horizontal="left" vertical="center" wrapText="1"/>
    </xf>
    <xf numFmtId="0" fontId="22" fillId="6" borderId="27" xfId="0" applyFont="1" applyFill="1" applyBorder="1" applyAlignment="1" applyProtection="1">
      <alignment horizontal="left" vertical="center" wrapText="1"/>
    </xf>
    <xf numFmtId="0" fontId="24" fillId="6" borderId="87" xfId="0" applyFont="1" applyBorder="1" applyAlignment="1">
      <alignment horizontal="left" vertical="center"/>
    </xf>
    <xf numFmtId="0" fontId="24" fillId="6" borderId="94" xfId="0" applyFont="1" applyBorder="1" applyAlignment="1">
      <alignment horizontal="left" vertical="center"/>
    </xf>
    <xf numFmtId="0" fontId="30" fillId="6" borderId="12" xfId="114" applyFont="1" applyFill="1" applyBorder="1" applyAlignment="1">
      <alignment horizontal="left" vertical="center" wrapText="1"/>
    </xf>
    <xf numFmtId="0" fontId="30" fillId="6" borderId="5" xfId="114" applyFont="1" applyFill="1" applyBorder="1" applyAlignment="1">
      <alignment horizontal="left" vertical="center" wrapText="1"/>
    </xf>
    <xf numFmtId="0" fontId="30" fillId="6" borderId="167" xfId="116" applyFill="1" applyBorder="1" applyAlignment="1">
      <alignment horizontal="left" vertical="center" wrapText="1"/>
    </xf>
    <xf numFmtId="0" fontId="30" fillId="6" borderId="0" xfId="116" applyFill="1" applyBorder="1" applyAlignment="1">
      <alignment horizontal="left" vertical="center" wrapText="1"/>
    </xf>
    <xf numFmtId="0" fontId="24" fillId="6" borderId="189" xfId="0" applyFont="1" applyFill="1" applyBorder="1" applyAlignment="1">
      <alignment horizontal="center" vertical="center" wrapText="1"/>
    </xf>
    <xf numFmtId="0" fontId="24" fillId="6" borderId="291" xfId="0" applyFont="1" applyFill="1" applyBorder="1" applyAlignment="1">
      <alignment horizontal="center" vertical="center" wrapText="1"/>
    </xf>
    <xf numFmtId="0" fontId="24" fillId="6" borderId="203" xfId="0" applyFont="1" applyFill="1" applyBorder="1" applyAlignment="1">
      <alignment horizontal="center" vertical="center" wrapText="1"/>
    </xf>
    <xf numFmtId="0" fontId="24" fillId="6" borderId="90" xfId="0" applyFont="1" applyFill="1" applyBorder="1" applyAlignment="1">
      <alignment horizontal="center" vertical="center" wrapText="1"/>
    </xf>
    <xf numFmtId="0" fontId="24" fillId="6" borderId="212" xfId="0" applyFont="1" applyFill="1" applyBorder="1" applyAlignment="1">
      <alignment horizontal="center" vertical="center" wrapText="1"/>
    </xf>
    <xf numFmtId="0" fontId="24" fillId="6" borderId="190" xfId="0" applyFont="1" applyFill="1" applyBorder="1" applyAlignment="1">
      <alignment horizontal="center" vertical="center" wrapText="1"/>
    </xf>
    <xf numFmtId="0" fontId="24" fillId="6" borderId="310" xfId="0" applyFont="1" applyFill="1" applyBorder="1" applyAlignment="1">
      <alignment horizontal="center" vertical="center" wrapText="1"/>
    </xf>
    <xf numFmtId="0" fontId="24" fillId="6" borderId="206" xfId="0" applyFont="1" applyFill="1" applyBorder="1" applyAlignment="1">
      <alignment horizontal="center" vertical="center" wrapText="1"/>
    </xf>
    <xf numFmtId="0" fontId="24" fillId="6" borderId="205" xfId="0" applyFont="1" applyFill="1" applyBorder="1" applyAlignment="1">
      <alignment horizontal="center" vertical="center" wrapText="1"/>
    </xf>
    <xf numFmtId="0" fontId="24" fillId="6" borderId="176" xfId="0" applyFont="1" applyFill="1" applyBorder="1" applyAlignment="1">
      <alignment horizontal="center" vertical="center" wrapText="1"/>
    </xf>
    <xf numFmtId="0" fontId="24" fillId="6" borderId="195" xfId="0" applyFont="1" applyFill="1" applyBorder="1" applyAlignment="1">
      <alignment horizontal="center" vertical="center" wrapText="1"/>
    </xf>
    <xf numFmtId="0" fontId="24" fillId="6" borderId="196" xfId="0" applyFont="1" applyFill="1" applyBorder="1" applyAlignment="1">
      <alignment horizontal="center" vertical="center" wrapText="1"/>
    </xf>
    <xf numFmtId="0" fontId="24" fillId="6" borderId="182" xfId="0" applyFont="1" applyFill="1" applyBorder="1" applyAlignment="1">
      <alignment horizontal="center" vertical="center" wrapText="1"/>
    </xf>
    <xf numFmtId="0" fontId="24" fillId="6" borderId="194" xfId="0" applyFont="1" applyFill="1" applyBorder="1" applyAlignment="1">
      <alignment horizontal="center" wrapText="1"/>
    </xf>
    <xf numFmtId="0" fontId="24" fillId="6" borderId="190" xfId="0" applyFont="1" applyFill="1" applyBorder="1" applyAlignment="1">
      <alignment horizontal="center" wrapText="1"/>
    </xf>
    <xf numFmtId="0" fontId="24" fillId="6" borderId="193" xfId="0" applyFont="1" applyFill="1" applyBorder="1" applyAlignment="1">
      <alignment horizontal="center" vertical="center" wrapText="1"/>
    </xf>
    <xf numFmtId="0" fontId="24" fillId="6" borderId="168" xfId="0" applyFont="1" applyFill="1" applyBorder="1" applyAlignment="1">
      <alignment horizontal="center" vertical="center" wrapText="1"/>
    </xf>
    <xf numFmtId="0" fontId="24" fillId="6" borderId="194" xfId="0" applyFont="1" applyFill="1" applyBorder="1" applyAlignment="1">
      <alignment horizontal="center" vertical="center" wrapText="1"/>
    </xf>
    <xf numFmtId="0" fontId="24" fillId="6" borderId="310" xfId="0" applyFont="1" applyFill="1" applyBorder="1" applyAlignment="1">
      <alignment horizontal="center" wrapText="1"/>
    </xf>
    <xf numFmtId="0" fontId="24" fillId="6" borderId="182" xfId="0" applyFont="1" applyFill="1" applyBorder="1" applyAlignment="1">
      <alignment horizontal="center" wrapText="1"/>
    </xf>
    <xf numFmtId="0" fontId="24" fillId="6" borderId="206" xfId="0" applyFont="1" applyFill="1" applyBorder="1" applyAlignment="1">
      <alignment horizontal="center" wrapText="1"/>
    </xf>
    <xf numFmtId="0" fontId="24" fillId="6" borderId="197" xfId="0" applyFont="1" applyFill="1" applyBorder="1" applyAlignment="1">
      <alignment horizontal="center" vertical="center" wrapText="1"/>
    </xf>
    <xf numFmtId="0" fontId="0" fillId="6" borderId="0" xfId="3" applyFont="1" applyFill="1" applyBorder="1" applyAlignment="1" applyProtection="1">
      <alignment horizontal="left" vertical="center" wrapText="1"/>
    </xf>
    <xf numFmtId="0" fontId="22" fillId="6" borderId="0" xfId="3" applyFont="1" applyFill="1" applyBorder="1" applyAlignment="1" applyProtection="1">
      <alignment horizontal="left" vertical="center" wrapText="1"/>
    </xf>
    <xf numFmtId="0" fontId="0" fillId="6" borderId="0" xfId="0" applyFont="1" applyFill="1" applyBorder="1" applyAlignment="1">
      <alignment horizontal="left" vertical="center" wrapText="1"/>
    </xf>
    <xf numFmtId="0" fontId="24" fillId="6" borderId="0" xfId="0" applyFont="1" applyFill="1" applyBorder="1" applyAlignment="1" applyProtection="1">
      <alignment horizontal="center" wrapText="1"/>
    </xf>
    <xf numFmtId="0" fontId="30" fillId="6" borderId="167" xfId="116" applyFill="1" applyBorder="1" applyAlignment="1" applyProtection="1">
      <alignment horizontal="left" vertical="top"/>
    </xf>
    <xf numFmtId="0" fontId="30" fillId="6" borderId="0" xfId="116" applyFill="1" applyBorder="1" applyAlignment="1" applyProtection="1">
      <alignment horizontal="left" vertical="top"/>
    </xf>
    <xf numFmtId="0" fontId="24" fillId="6" borderId="0" xfId="116" applyFont="1" applyFill="1" applyBorder="1" applyAlignment="1">
      <alignment horizontal="left" vertical="center" wrapText="1"/>
    </xf>
    <xf numFmtId="0" fontId="24" fillId="0" borderId="200" xfId="0" applyFont="1" applyFill="1" applyBorder="1" applyAlignment="1">
      <alignment horizontal="center" vertical="center" wrapText="1"/>
    </xf>
    <xf numFmtId="0" fontId="22" fillId="2" borderId="212" xfId="0" applyFont="1" applyFill="1" applyBorder="1" applyAlignment="1">
      <alignment horizontal="center" vertical="center"/>
    </xf>
    <xf numFmtId="0" fontId="24" fillId="2" borderId="200" xfId="5" applyFont="1" applyFill="1" applyBorder="1" applyAlignment="1">
      <alignment horizontal="center" vertical="center" wrapText="1"/>
    </xf>
    <xf numFmtId="0" fontId="24" fillId="2" borderId="201" xfId="5" applyFont="1" applyFill="1" applyBorder="1" applyAlignment="1">
      <alignment horizontal="center" vertical="center" wrapText="1"/>
    </xf>
    <xf numFmtId="0" fontId="24" fillId="2" borderId="212" xfId="5" applyFont="1" applyFill="1" applyBorder="1" applyAlignment="1">
      <alignment horizontal="center" vertical="center" wrapText="1"/>
    </xf>
    <xf numFmtId="0" fontId="24" fillId="2" borderId="190" xfId="5" applyFont="1" applyFill="1" applyBorder="1" applyAlignment="1">
      <alignment horizontal="center" vertical="center" wrapText="1"/>
    </xf>
    <xf numFmtId="0" fontId="24" fillId="0" borderId="202" xfId="0" applyFont="1" applyFill="1" applyBorder="1" applyAlignment="1">
      <alignment horizontal="center" vertical="center" wrapText="1"/>
    </xf>
    <xf numFmtId="0" fontId="24" fillId="0" borderId="53" xfId="0" applyFont="1" applyFill="1" applyBorder="1" applyAlignment="1">
      <alignment horizontal="center" vertical="center" wrapText="1"/>
    </xf>
    <xf numFmtId="0" fontId="24" fillId="2" borderId="190" xfId="5" applyFont="1" applyFill="1" applyBorder="1" applyAlignment="1">
      <alignment horizontal="center" vertical="center"/>
    </xf>
    <xf numFmtId="0" fontId="24" fillId="2" borderId="204" xfId="0" applyFont="1" applyFill="1" applyBorder="1" applyAlignment="1">
      <alignment horizontal="center" vertical="center" wrapText="1"/>
    </xf>
    <xf numFmtId="0" fontId="24" fillId="2" borderId="189" xfId="0" applyFont="1" applyFill="1" applyBorder="1" applyAlignment="1">
      <alignment horizontal="center" vertical="center" wrapText="1"/>
    </xf>
    <xf numFmtId="0" fontId="24" fillId="6" borderId="201" xfId="5" applyFont="1" applyFill="1" applyBorder="1" applyAlignment="1">
      <alignment horizontal="center" vertical="center" wrapText="1"/>
    </xf>
    <xf numFmtId="0" fontId="24" fillId="6" borderId="212" xfId="5" applyFont="1" applyFill="1" applyBorder="1" applyAlignment="1">
      <alignment horizontal="center" vertical="center" wrapText="1"/>
    </xf>
    <xf numFmtId="0" fontId="24" fillId="6" borderId="200" xfId="5" applyFont="1" applyFill="1" applyBorder="1" applyAlignment="1">
      <alignment horizontal="center" vertical="center" wrapText="1"/>
    </xf>
    <xf numFmtId="0" fontId="22" fillId="6" borderId="36" xfId="0" applyFont="1" applyBorder="1" applyAlignment="1">
      <alignment horizontal="left" vertical="top" wrapText="1" indent="5"/>
    </xf>
    <xf numFmtId="0" fontId="22" fillId="6" borderId="29" xfId="0" applyFont="1" applyBorder="1" applyAlignment="1">
      <alignment horizontal="left" vertical="top" wrapText="1" indent="5"/>
    </xf>
    <xf numFmtId="0" fontId="22" fillId="6" borderId="26" xfId="0" applyFont="1" applyBorder="1" applyAlignment="1">
      <alignment horizontal="left" vertical="top" wrapText="1" indent="5"/>
    </xf>
    <xf numFmtId="0" fontId="24" fillId="6" borderId="190" xfId="5" applyFont="1" applyFill="1" applyBorder="1" applyAlignment="1">
      <alignment horizontal="center" vertical="center" wrapText="1"/>
    </xf>
    <xf numFmtId="0" fontId="25" fillId="6" borderId="190" xfId="83" applyFont="1" applyFill="1" applyBorder="1" applyAlignment="1">
      <alignment horizontal="left" vertical="center" wrapText="1"/>
    </xf>
    <xf numFmtId="0" fontId="24" fillId="0" borderId="189" xfId="0" applyFont="1" applyFill="1" applyBorder="1" applyAlignment="1">
      <alignment horizontal="center" vertical="center" wrapText="1"/>
    </xf>
    <xf numFmtId="0" fontId="24" fillId="0" borderId="181" xfId="0" applyFont="1" applyFill="1" applyBorder="1" applyAlignment="1">
      <alignment horizontal="center" vertical="center" wrapText="1"/>
    </xf>
    <xf numFmtId="0" fontId="22" fillId="2" borderId="203" xfId="0" applyFont="1" applyFill="1" applyBorder="1" applyAlignment="1" applyProtection="1">
      <alignment horizontal="center" vertical="center"/>
    </xf>
    <xf numFmtId="0" fontId="22" fillId="2" borderId="90" xfId="0" applyFont="1" applyFill="1" applyBorder="1" applyAlignment="1" applyProtection="1">
      <alignment horizontal="center" vertical="center"/>
    </xf>
    <xf numFmtId="0" fontId="23" fillId="6" borderId="203" xfId="0" applyFont="1" applyFill="1" applyBorder="1" applyAlignment="1">
      <alignment horizontal="center" vertical="center"/>
    </xf>
    <xf numFmtId="0" fontId="23" fillId="6" borderId="90" xfId="0" applyFont="1" applyFill="1" applyBorder="1" applyAlignment="1">
      <alignment horizontal="center" vertical="center"/>
    </xf>
    <xf numFmtId="0" fontId="24" fillId="6" borderId="181" xfId="0" applyFont="1" applyFill="1" applyBorder="1" applyAlignment="1">
      <alignment horizontal="center" vertical="center" wrapText="1"/>
    </xf>
    <xf numFmtId="0" fontId="24" fillId="6" borderId="207" xfId="0" applyFont="1" applyFill="1" applyBorder="1" applyAlignment="1">
      <alignment horizontal="center" vertical="center" wrapText="1"/>
    </xf>
    <xf numFmtId="0" fontId="24" fillId="6" borderId="27" xfId="0" applyFont="1" applyFill="1" applyBorder="1" applyAlignment="1">
      <alignment horizontal="center" vertical="center" wrapText="1"/>
    </xf>
    <xf numFmtId="0" fontId="22" fillId="6" borderId="89" xfId="0" applyFont="1" applyFill="1" applyBorder="1" applyAlignment="1" applyProtection="1">
      <alignment horizontal="center" vertical="center"/>
    </xf>
    <xf numFmtId="0" fontId="22" fillId="6" borderId="22" xfId="0" applyFont="1" applyFill="1" applyBorder="1" applyAlignment="1" applyProtection="1">
      <alignment horizontal="center" vertical="center"/>
    </xf>
    <xf numFmtId="0" fontId="23" fillId="6" borderId="89" xfId="0" applyFont="1" applyFill="1" applyBorder="1" applyAlignment="1">
      <alignment horizontal="center" vertical="center"/>
    </xf>
    <xf numFmtId="0" fontId="23" fillId="6" borderId="22" xfId="0" applyFont="1" applyFill="1" applyBorder="1" applyAlignment="1">
      <alignment horizontal="center" vertical="center"/>
    </xf>
    <xf numFmtId="0" fontId="24" fillId="0" borderId="186" xfId="0" applyFont="1" applyFill="1" applyBorder="1" applyAlignment="1">
      <alignment horizontal="center" vertical="center" wrapText="1"/>
    </xf>
    <xf numFmtId="0" fontId="22" fillId="2" borderId="202" xfId="0" applyFont="1" applyFill="1" applyBorder="1" applyAlignment="1">
      <alignment horizontal="center" vertical="center"/>
    </xf>
    <xf numFmtId="0" fontId="22" fillId="2" borderId="53" xfId="0" applyFont="1" applyFill="1" applyBorder="1" applyAlignment="1">
      <alignment horizontal="center" vertical="center"/>
    </xf>
    <xf numFmtId="0" fontId="22" fillId="2" borderId="186" xfId="0" applyFont="1" applyFill="1" applyBorder="1" applyAlignment="1">
      <alignment horizontal="center" vertical="center"/>
    </xf>
    <xf numFmtId="0" fontId="0" fillId="2" borderId="204" xfId="0" applyFont="1" applyFill="1" applyBorder="1" applyAlignment="1">
      <alignment horizontal="left" vertical="center"/>
    </xf>
    <xf numFmtId="0" fontId="22" fillId="2" borderId="189" xfId="0" applyFont="1" applyFill="1" applyBorder="1" applyAlignment="1">
      <alignment horizontal="left" vertical="center"/>
    </xf>
    <xf numFmtId="0" fontId="22" fillId="2" borderId="202" xfId="0" applyFont="1" applyFill="1" applyBorder="1" applyAlignment="1">
      <alignment horizontal="left" vertical="center"/>
    </xf>
    <xf numFmtId="0" fontId="22" fillId="2" borderId="86" xfId="0" applyFont="1" applyFill="1" applyBorder="1" applyAlignment="1">
      <alignment horizontal="left" vertical="center"/>
    </xf>
    <xf numFmtId="0" fontId="22" fillId="2" borderId="181" xfId="0" applyFont="1" applyFill="1" applyBorder="1" applyAlignment="1">
      <alignment horizontal="left" vertical="center"/>
    </xf>
    <xf numFmtId="0" fontId="22" fillId="2" borderId="186" xfId="0" applyFont="1" applyFill="1" applyBorder="1" applyAlignment="1">
      <alignment horizontal="left" vertical="center"/>
    </xf>
    <xf numFmtId="0" fontId="22" fillId="2" borderId="204" xfId="0" applyFont="1" applyFill="1" applyBorder="1" applyAlignment="1">
      <alignment horizontal="center" vertical="center"/>
    </xf>
    <xf numFmtId="0" fontId="22" fillId="2" borderId="48" xfId="0" applyFont="1" applyFill="1" applyBorder="1" applyAlignment="1">
      <alignment horizontal="center" vertical="center"/>
    </xf>
    <xf numFmtId="0" fontId="24" fillId="2" borderId="201" xfId="0" applyFont="1" applyFill="1" applyBorder="1" applyAlignment="1">
      <alignment horizontal="center" vertical="center"/>
    </xf>
    <xf numFmtId="0" fontId="24" fillId="2" borderId="212" xfId="0" applyFont="1" applyFill="1" applyBorder="1" applyAlignment="1">
      <alignment horizontal="center" vertical="center"/>
    </xf>
    <xf numFmtId="0" fontId="23" fillId="2" borderId="89" xfId="0" applyFont="1" applyFill="1" applyBorder="1" applyAlignment="1">
      <alignment horizontal="center" vertical="center"/>
    </xf>
    <xf numFmtId="0" fontId="23" fillId="2" borderId="22" xfId="0" applyFont="1" applyFill="1" applyBorder="1" applyAlignment="1">
      <alignment horizontal="center" vertical="center"/>
    </xf>
    <xf numFmtId="0" fontId="22" fillId="2" borderId="201" xfId="0" applyFont="1" applyFill="1" applyBorder="1" applyAlignment="1">
      <alignment horizontal="center" vertical="center"/>
    </xf>
    <xf numFmtId="0" fontId="24" fillId="0" borderId="207"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2" fillId="2" borderId="89" xfId="0" applyFont="1" applyFill="1" applyBorder="1" applyAlignment="1" applyProtection="1">
      <alignment horizontal="center" vertical="center"/>
    </xf>
    <xf numFmtId="0" fontId="22" fillId="2" borderId="22" xfId="0" applyFont="1" applyFill="1" applyBorder="1" applyAlignment="1" applyProtection="1">
      <alignment horizontal="center" vertical="center"/>
    </xf>
    <xf numFmtId="49" fontId="29" fillId="41" borderId="33" xfId="19" applyFont="1" applyBorder="1" applyAlignment="1">
      <alignment horizontal="center" vertical="center"/>
      <protection locked="0"/>
    </xf>
    <xf numFmtId="49" fontId="29" fillId="41" borderId="30" xfId="19" applyFont="1" applyBorder="1" applyAlignment="1">
      <alignment horizontal="center" vertical="center"/>
      <protection locked="0"/>
    </xf>
    <xf numFmtId="49" fontId="29" fillId="41" borderId="294" xfId="19" applyFont="1" applyBorder="1" applyAlignment="1">
      <alignment horizontal="center" vertical="center"/>
      <protection locked="0"/>
    </xf>
    <xf numFmtId="49" fontId="29" fillId="41" borderId="214" xfId="19" applyFont="1" applyBorder="1" applyAlignment="1">
      <alignment horizontal="center" vertical="center"/>
      <protection locked="0"/>
    </xf>
    <xf numFmtId="49" fontId="29" fillId="41" borderId="36" xfId="19" applyFont="1" applyBorder="1" applyAlignment="1">
      <alignment horizontal="center" vertical="center"/>
      <protection locked="0"/>
    </xf>
    <xf numFmtId="49" fontId="29" fillId="41" borderId="29" xfId="19" applyFont="1" applyBorder="1" applyAlignment="1">
      <alignment horizontal="center" vertical="center"/>
      <protection locked="0"/>
    </xf>
    <xf numFmtId="0" fontId="24" fillId="2" borderId="95" xfId="0" applyFont="1" applyFill="1" applyBorder="1" applyAlignment="1">
      <alignment horizontal="center" vertical="center" wrapText="1"/>
    </xf>
    <xf numFmtId="0" fontId="24" fillId="2" borderId="86" xfId="0" applyFont="1" applyFill="1" applyBorder="1" applyAlignment="1">
      <alignment horizontal="center" vertical="center" wrapText="1"/>
    </xf>
    <xf numFmtId="0" fontId="24" fillId="2" borderId="80" xfId="0" applyFont="1" applyFill="1" applyBorder="1" applyAlignment="1">
      <alignment horizontal="center" vertical="center" wrapText="1"/>
    </xf>
    <xf numFmtId="0" fontId="24" fillId="2" borderId="83" xfId="0" applyFont="1" applyFill="1" applyBorder="1" applyAlignment="1">
      <alignment horizontal="center" vertical="center" wrapText="1"/>
    </xf>
    <xf numFmtId="0" fontId="0" fillId="2" borderId="29" xfId="0" applyFont="1" applyFill="1" applyBorder="1" applyAlignment="1" applyProtection="1">
      <alignment horizontal="left" vertical="center" wrapText="1"/>
    </xf>
    <xf numFmtId="0" fontId="0" fillId="2" borderId="26" xfId="0" applyFont="1" applyFill="1" applyBorder="1" applyAlignment="1" applyProtection="1">
      <alignment horizontal="left" vertical="center" wrapText="1"/>
    </xf>
    <xf numFmtId="0" fontId="0" fillId="2" borderId="39" xfId="0" applyFont="1" applyFill="1" applyBorder="1" applyAlignment="1" applyProtection="1">
      <alignment horizontal="left" vertical="center" wrapText="1"/>
    </xf>
    <xf numFmtId="0" fontId="0" fillId="2" borderId="41" xfId="0" applyFont="1" applyFill="1" applyBorder="1" applyAlignment="1" applyProtection="1">
      <alignment horizontal="left" vertical="center" wrapText="1"/>
    </xf>
    <xf numFmtId="0" fontId="0" fillId="2" borderId="88" xfId="0" applyFont="1" applyFill="1" applyBorder="1" applyAlignment="1" applyProtection="1">
      <alignment horizontal="left" vertical="center" wrapText="1"/>
    </xf>
    <xf numFmtId="0" fontId="0" fillId="2" borderId="91" xfId="0" applyFont="1" applyFill="1" applyBorder="1" applyAlignment="1" applyProtection="1">
      <alignment horizontal="left" vertical="center" wrapText="1"/>
    </xf>
    <xf numFmtId="0" fontId="0" fillId="2" borderId="49" xfId="0" applyFont="1" applyFill="1" applyBorder="1" applyAlignment="1" applyProtection="1">
      <alignment horizontal="left" vertical="center" wrapText="1"/>
    </xf>
    <xf numFmtId="0" fontId="0" fillId="2" borderId="38" xfId="0" applyFont="1" applyFill="1" applyBorder="1" applyAlignment="1" applyProtection="1">
      <alignment horizontal="left" vertical="center" wrapText="1"/>
    </xf>
    <xf numFmtId="0" fontId="25" fillId="2" borderId="27" xfId="83" applyFont="1" applyFill="1" applyBorder="1" applyAlignment="1">
      <alignment horizontal="left" vertical="center" wrapText="1"/>
    </xf>
    <xf numFmtId="0" fontId="25" fillId="2" borderId="22" xfId="83" applyFont="1" applyFill="1" applyBorder="1" applyAlignment="1">
      <alignment horizontal="left" vertical="center" wrapText="1"/>
    </xf>
    <xf numFmtId="0" fontId="0" fillId="2" borderId="87" xfId="0" applyFont="1" applyFill="1" applyBorder="1" applyAlignment="1" applyProtection="1">
      <alignment horizontal="left" vertical="center" wrapText="1"/>
    </xf>
    <xf numFmtId="0" fontId="0" fillId="2" borderId="94" xfId="0" applyFont="1" applyFill="1" applyBorder="1" applyAlignment="1" applyProtection="1">
      <alignment horizontal="left" vertical="center" wrapText="1"/>
    </xf>
    <xf numFmtId="0" fontId="0" fillId="2" borderId="30" xfId="0" applyFont="1" applyFill="1" applyBorder="1" applyAlignment="1" applyProtection="1">
      <alignment horizontal="left" vertical="center" wrapText="1"/>
    </xf>
    <xf numFmtId="0" fontId="0" fillId="2" borderId="27" xfId="0" applyFont="1" applyFill="1" applyBorder="1" applyAlignment="1" applyProtection="1">
      <alignment horizontal="left" vertical="center" wrapText="1"/>
    </xf>
    <xf numFmtId="0" fontId="24" fillId="0" borderId="94" xfId="0" applyFont="1" applyFill="1" applyBorder="1" applyAlignment="1">
      <alignment horizontal="center" vertical="center" wrapText="1"/>
    </xf>
    <xf numFmtId="0" fontId="22" fillId="2" borderId="96" xfId="0" applyFont="1" applyFill="1" applyBorder="1" applyAlignment="1">
      <alignment horizontal="center" vertical="center"/>
    </xf>
    <xf numFmtId="0" fontId="24" fillId="2" borderId="97" xfId="5" applyFont="1" applyFill="1" applyBorder="1" applyAlignment="1">
      <alignment horizontal="center" vertical="center" wrapText="1"/>
    </xf>
    <xf numFmtId="0" fontId="24" fillId="2" borderId="87" xfId="5" applyFont="1" applyFill="1" applyBorder="1" applyAlignment="1">
      <alignment horizontal="center" vertical="center" wrapText="1"/>
    </xf>
    <xf numFmtId="0" fontId="25" fillId="6" borderId="87" xfId="83" applyFont="1" applyFill="1" applyBorder="1" applyAlignment="1">
      <alignment horizontal="center" vertical="center" wrapText="1"/>
    </xf>
    <xf numFmtId="0" fontId="25" fillId="6" borderId="94" xfId="83" applyFont="1" applyFill="1" applyBorder="1" applyAlignment="1">
      <alignment horizontal="center" vertical="center" wrapText="1"/>
    </xf>
    <xf numFmtId="0" fontId="24" fillId="2" borderId="80" xfId="0" applyFont="1" applyFill="1" applyBorder="1" applyAlignment="1">
      <alignment horizontal="center" vertical="top" wrapText="1"/>
    </xf>
    <xf numFmtId="0" fontId="24" fillId="2" borderId="92" xfId="0" applyFont="1" applyFill="1" applyBorder="1" applyAlignment="1">
      <alignment horizontal="center" vertical="top" wrapText="1"/>
    </xf>
    <xf numFmtId="0" fontId="24" fillId="2" borderId="83" xfId="0" applyFont="1" applyFill="1" applyBorder="1" applyAlignment="1">
      <alignment horizontal="center" vertical="top" wrapText="1"/>
    </xf>
    <xf numFmtId="0" fontId="24" fillId="2" borderId="84" xfId="0" applyFont="1" applyFill="1" applyBorder="1" applyAlignment="1">
      <alignment horizontal="center" vertical="top" wrapText="1"/>
    </xf>
    <xf numFmtId="0" fontId="24" fillId="2" borderId="93" xfId="0" applyFont="1" applyFill="1" applyBorder="1" applyAlignment="1" applyProtection="1">
      <alignment horizontal="center" vertical="center" wrapText="1"/>
    </xf>
    <xf numFmtId="0" fontId="24" fillId="2" borderId="90" xfId="0" applyFont="1" applyFill="1" applyBorder="1" applyAlignment="1" applyProtection="1">
      <alignment horizontal="center" vertical="center" wrapText="1"/>
    </xf>
    <xf numFmtId="0" fontId="24" fillId="2" borderId="96" xfId="0" applyFont="1" applyFill="1" applyBorder="1" applyAlignment="1">
      <alignment horizontal="center" vertical="center" wrapText="1"/>
    </xf>
    <xf numFmtId="0" fontId="24" fillId="2" borderId="97" xfId="0" applyFont="1" applyFill="1" applyBorder="1" applyAlignment="1">
      <alignment horizontal="center" vertical="center" wrapText="1"/>
    </xf>
    <xf numFmtId="0" fontId="24" fillId="2" borderId="87" xfId="0" applyFont="1" applyFill="1" applyBorder="1" applyAlignment="1">
      <alignment horizontal="center" vertical="center" wrapText="1"/>
    </xf>
    <xf numFmtId="0" fontId="24" fillId="2" borderId="94" xfId="0" applyFont="1" applyFill="1" applyBorder="1" applyAlignment="1">
      <alignment horizontal="center" vertical="center" wrapText="1"/>
    </xf>
    <xf numFmtId="0" fontId="25" fillId="2" borderId="91" xfId="83" applyFont="1" applyFill="1" applyBorder="1" applyAlignment="1">
      <alignment horizontal="left" vertical="center" wrapText="1"/>
    </xf>
    <xf numFmtId="0" fontId="25" fillId="2" borderId="89" xfId="83" applyFont="1" applyFill="1" applyBorder="1" applyAlignment="1">
      <alignment horizontal="left" vertical="center" wrapText="1"/>
    </xf>
    <xf numFmtId="0" fontId="25" fillId="2" borderId="26" xfId="83" applyFont="1" applyFill="1" applyBorder="1" applyAlignment="1">
      <alignment horizontal="left" vertical="center" wrapText="1"/>
    </xf>
    <xf numFmtId="0" fontId="25" fillId="2" borderId="21" xfId="83" applyFont="1" applyFill="1" applyBorder="1" applyAlignment="1">
      <alignment horizontal="left" vertical="center" wrapText="1"/>
    </xf>
    <xf numFmtId="0" fontId="24" fillId="6" borderId="97" xfId="0" applyFont="1" applyFill="1" applyBorder="1" applyAlignment="1">
      <alignment horizontal="center" vertical="center" wrapText="1"/>
    </xf>
    <xf numFmtId="0" fontId="24" fillId="6" borderId="87" xfId="0" applyFont="1" applyFill="1" applyBorder="1" applyAlignment="1">
      <alignment horizontal="center" vertical="center" wrapText="1"/>
    </xf>
    <xf numFmtId="0" fontId="24" fillId="6" borderId="131" xfId="0" applyFont="1" applyFill="1" applyBorder="1" applyAlignment="1">
      <alignment horizontal="center" vertical="center" wrapText="1"/>
    </xf>
    <xf numFmtId="0" fontId="24" fillId="6" borderId="95" xfId="0" applyFont="1" applyFill="1" applyBorder="1" applyAlignment="1">
      <alignment horizontal="center" vertical="center" wrapText="1"/>
    </xf>
    <xf numFmtId="0" fontId="24" fillId="6" borderId="86" xfId="0" applyFont="1" applyFill="1" applyBorder="1" applyAlignment="1">
      <alignment horizontal="center" vertical="center" wrapText="1"/>
    </xf>
    <xf numFmtId="0" fontId="24" fillId="6" borderId="80" xfId="0" applyFont="1" applyFill="1" applyBorder="1" applyAlignment="1">
      <alignment horizontal="center" vertical="center" wrapText="1"/>
    </xf>
    <xf numFmtId="0" fontId="0" fillId="6" borderId="0" xfId="0" applyFill="1" applyBorder="1" applyAlignment="1">
      <alignment vertical="center"/>
    </xf>
    <xf numFmtId="0" fontId="0" fillId="6" borderId="83" xfId="0" applyFill="1" applyBorder="1" applyAlignment="1">
      <alignment vertical="center"/>
    </xf>
    <xf numFmtId="0" fontId="25" fillId="2" borderId="33" xfId="83" applyFont="1" applyFill="1" applyBorder="1" applyAlignment="1">
      <alignment vertical="center" wrapText="1"/>
    </xf>
    <xf numFmtId="0" fontId="0" fillId="2" borderId="30" xfId="0" applyFill="1" applyBorder="1" applyAlignment="1">
      <alignment vertical="center"/>
    </xf>
    <xf numFmtId="0" fontId="24" fillId="0" borderId="72" xfId="0" applyFont="1" applyFill="1" applyBorder="1" applyAlignment="1">
      <alignment horizontal="center" vertical="center" wrapText="1"/>
    </xf>
    <xf numFmtId="0" fontId="24" fillId="0" borderId="74" xfId="0" applyFont="1" applyFill="1" applyBorder="1" applyAlignment="1">
      <alignment horizontal="center" vertical="center" wrapText="1"/>
    </xf>
    <xf numFmtId="0" fontId="0" fillId="6" borderId="73" xfId="0" applyFont="1" applyFill="1" applyBorder="1" applyAlignment="1">
      <alignment horizontal="center" vertical="center"/>
    </xf>
    <xf numFmtId="0" fontId="0" fillId="6" borderId="75" xfId="0" applyFont="1" applyFill="1" applyBorder="1" applyAlignment="1">
      <alignment horizontal="center" vertical="center"/>
    </xf>
    <xf numFmtId="0" fontId="24" fillId="0" borderId="8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83" xfId="0" applyFont="1" applyFill="1" applyBorder="1" applyAlignment="1">
      <alignment horizontal="center" vertical="center" wrapText="1"/>
    </xf>
    <xf numFmtId="0" fontId="0" fillId="2" borderId="93" xfId="0" applyFont="1" applyFill="1" applyBorder="1" applyAlignment="1">
      <alignment horizontal="center" vertical="center"/>
    </xf>
    <xf numFmtId="0" fontId="0" fillId="2" borderId="47" xfId="0" applyFont="1" applyFill="1" applyBorder="1" applyAlignment="1">
      <alignment horizontal="center" vertical="center"/>
    </xf>
    <xf numFmtId="0" fontId="0" fillId="2" borderId="90" xfId="0" applyFont="1" applyFill="1" applyBorder="1" applyAlignment="1">
      <alignment horizontal="center" vertical="center"/>
    </xf>
    <xf numFmtId="0" fontId="24" fillId="2" borderId="95" xfId="0" applyFont="1" applyFill="1" applyBorder="1" applyAlignment="1" applyProtection="1">
      <alignment horizontal="center" vertical="center" wrapText="1"/>
    </xf>
    <xf numFmtId="0" fontId="24" fillId="2" borderId="86" xfId="0" applyFont="1" applyFill="1" applyBorder="1" applyAlignment="1" applyProtection="1">
      <alignment horizontal="center" vertical="center" wrapText="1"/>
    </xf>
    <xf numFmtId="0" fontId="24" fillId="6" borderId="95" xfId="0" applyFont="1" applyFill="1" applyBorder="1" applyAlignment="1" applyProtection="1">
      <alignment horizontal="center" vertical="center" wrapText="1"/>
    </xf>
    <xf numFmtId="0" fontId="24" fillId="6" borderId="86" xfId="0" applyFont="1" applyFill="1" applyBorder="1" applyAlignment="1" applyProtection="1">
      <alignment horizontal="center" vertical="center" wrapText="1"/>
    </xf>
    <xf numFmtId="0" fontId="24" fillId="6" borderId="83" xfId="0" applyFont="1" applyFill="1" applyBorder="1" applyAlignment="1">
      <alignment horizontal="center" vertical="center" wrapText="1"/>
    </xf>
    <xf numFmtId="0" fontId="0" fillId="2" borderId="89" xfId="0" applyFont="1" applyFill="1" applyBorder="1" applyAlignment="1" applyProtection="1">
      <alignment horizontal="center" vertical="center"/>
    </xf>
    <xf numFmtId="0" fontId="0" fillId="2" borderId="22" xfId="0" applyFont="1" applyFill="1" applyBorder="1" applyAlignment="1" applyProtection="1">
      <alignment horizontal="center" vertical="center"/>
    </xf>
    <xf numFmtId="0" fontId="24" fillId="0" borderId="92" xfId="0" applyFont="1" applyFill="1" applyBorder="1" applyAlignment="1">
      <alignment horizontal="center" vertical="center" wrapText="1"/>
    </xf>
    <xf numFmtId="0" fontId="24" fillId="0" borderId="84" xfId="0" applyFont="1" applyFill="1" applyBorder="1" applyAlignment="1">
      <alignment horizontal="center" vertical="center" wrapText="1"/>
    </xf>
    <xf numFmtId="0" fontId="0" fillId="2" borderId="93" xfId="0" applyFont="1" applyFill="1" applyBorder="1" applyAlignment="1" applyProtection="1">
      <alignment horizontal="center" vertical="center"/>
    </xf>
    <xf numFmtId="0" fontId="0" fillId="2" borderId="90" xfId="0" applyFont="1" applyFill="1" applyBorder="1" applyAlignment="1" applyProtection="1">
      <alignment horizontal="center" vertical="center"/>
    </xf>
    <xf numFmtId="0" fontId="0" fillId="2" borderId="47" xfId="0" applyFont="1" applyFill="1" applyBorder="1" applyAlignment="1" applyProtection="1">
      <alignment horizontal="center" vertical="center"/>
    </xf>
    <xf numFmtId="0" fontId="23" fillId="6" borderId="95" xfId="0" applyFont="1" applyFill="1" applyBorder="1" applyAlignment="1">
      <alignment horizontal="center" vertical="center"/>
    </xf>
    <xf numFmtId="0" fontId="24" fillId="6" borderId="93" xfId="0" applyFont="1" applyFill="1" applyBorder="1" applyAlignment="1">
      <alignment horizontal="center" vertical="center" wrapText="1"/>
    </xf>
    <xf numFmtId="0" fontId="25" fillId="6" borderId="88" xfId="83" applyFont="1" applyFill="1" applyBorder="1" applyAlignment="1">
      <alignment horizontal="left" vertical="center" wrapText="1"/>
    </xf>
    <xf numFmtId="0" fontId="25" fillId="6" borderId="91" xfId="83" applyFont="1" applyFill="1" applyBorder="1" applyAlignment="1">
      <alignment horizontal="left" vertical="center" wrapText="1"/>
    </xf>
    <xf numFmtId="0" fontId="25" fillId="6" borderId="29" xfId="83" applyFont="1" applyFill="1" applyBorder="1" applyAlignment="1">
      <alignment horizontal="left" vertical="center" wrapText="1"/>
    </xf>
    <xf numFmtId="0" fontId="25" fillId="6" borderId="26" xfId="83" applyFont="1" applyFill="1" applyBorder="1" applyAlignment="1">
      <alignment horizontal="left" vertical="center" wrapText="1"/>
    </xf>
    <xf numFmtId="0" fontId="25" fillId="6" borderId="30" xfId="83" applyFont="1" applyFill="1" applyBorder="1" applyAlignment="1">
      <alignment horizontal="left" vertical="center" wrapText="1"/>
    </xf>
    <xf numFmtId="0" fontId="25" fillId="6" borderId="27" xfId="83" applyFont="1" applyFill="1" applyBorder="1" applyAlignment="1">
      <alignment horizontal="left" vertical="center" wrapText="1"/>
    </xf>
    <xf numFmtId="0" fontId="25" fillId="6" borderId="29" xfId="83" applyFont="1" applyFill="1" applyBorder="1" applyAlignment="1">
      <alignment horizontal="left" vertical="top" wrapText="1"/>
    </xf>
    <xf numFmtId="0" fontId="25" fillId="6" borderId="26" xfId="83" applyFont="1" applyFill="1" applyBorder="1" applyAlignment="1">
      <alignment horizontal="left" vertical="top" wrapText="1"/>
    </xf>
    <xf numFmtId="0" fontId="25" fillId="6" borderId="87" xfId="83" applyFont="1" applyFill="1" applyBorder="1" applyAlignment="1">
      <alignment horizontal="left" vertical="center" wrapText="1"/>
    </xf>
    <xf numFmtId="0" fontId="25" fillId="6" borderId="94" xfId="83" applyFont="1" applyFill="1" applyBorder="1" applyAlignment="1">
      <alignment horizontal="left" vertical="center" wrapText="1"/>
    </xf>
    <xf numFmtId="0" fontId="24" fillId="6" borderId="47" xfId="0" applyFont="1" applyFill="1" applyBorder="1" applyAlignment="1">
      <alignment horizontal="center" vertical="center" wrapText="1"/>
    </xf>
    <xf numFmtId="0" fontId="25" fillId="2" borderId="29" xfId="83" applyFont="1" applyFill="1" applyBorder="1" applyAlignment="1">
      <alignment horizontal="left" vertical="center" wrapText="1"/>
    </xf>
    <xf numFmtId="0" fontId="25" fillId="2" borderId="30" xfId="83" applyFont="1" applyFill="1" applyBorder="1" applyAlignment="1">
      <alignment horizontal="left" vertical="center" wrapText="1"/>
    </xf>
    <xf numFmtId="0" fontId="25" fillId="2" borderId="88" xfId="83" applyFont="1" applyFill="1" applyBorder="1" applyAlignment="1">
      <alignment horizontal="left" vertical="center" wrapText="1"/>
    </xf>
    <xf numFmtId="0" fontId="0" fillId="6" borderId="80" xfId="0" applyFont="1" applyFill="1" applyBorder="1" applyAlignment="1">
      <alignment horizontal="center" vertical="center"/>
    </xf>
    <xf numFmtId="0" fontId="0" fillId="6" borderId="92" xfId="0" applyFont="1" applyFill="1" applyBorder="1" applyAlignment="1">
      <alignment horizontal="center" vertical="center"/>
    </xf>
    <xf numFmtId="0" fontId="0" fillId="6" borderId="83" xfId="0" applyFont="1" applyFill="1" applyBorder="1" applyAlignment="1">
      <alignment horizontal="center" vertical="center"/>
    </xf>
    <xf numFmtId="0" fontId="0" fillId="6" borderId="84" xfId="0" applyFont="1" applyFill="1" applyBorder="1" applyAlignment="1">
      <alignment horizontal="center" vertical="center"/>
    </xf>
    <xf numFmtId="49" fontId="22" fillId="41" borderId="89" xfId="19" applyFont="1" applyBorder="1" applyAlignment="1">
      <alignment horizontal="left" vertical="center"/>
      <protection locked="0"/>
    </xf>
    <xf numFmtId="49" fontId="22" fillId="41" borderId="85" xfId="19" applyFont="1" applyBorder="1" applyAlignment="1">
      <alignment horizontal="left" vertical="center"/>
      <protection locked="0"/>
    </xf>
    <xf numFmtId="0" fontId="24" fillId="6" borderId="97" xfId="0" applyFont="1" applyBorder="1" applyAlignment="1">
      <alignment horizontal="center" vertical="center"/>
    </xf>
    <xf numFmtId="0" fontId="24" fillId="6" borderId="87" xfId="0" applyFont="1" applyBorder="1" applyAlignment="1">
      <alignment horizontal="center" vertical="center"/>
    </xf>
    <xf numFmtId="49" fontId="22" fillId="41" borderId="21" xfId="19" applyFont="1" applyBorder="1" applyAlignment="1">
      <alignment horizontal="left" vertical="center"/>
      <protection locked="0"/>
    </xf>
    <xf numFmtId="49" fontId="22" fillId="41" borderId="36" xfId="19" applyFont="1" applyBorder="1" applyAlignment="1">
      <alignment horizontal="left" vertical="center"/>
      <protection locked="0"/>
    </xf>
    <xf numFmtId="0" fontId="24" fillId="6" borderId="203" xfId="5" applyFont="1" applyFill="1" applyBorder="1" applyAlignment="1" applyProtection="1">
      <alignment horizontal="center" vertical="center" wrapText="1"/>
    </xf>
    <xf numFmtId="0" fontId="24" fillId="6" borderId="90" xfId="5" applyFont="1" applyFill="1" applyBorder="1" applyAlignment="1" applyProtection="1">
      <alignment horizontal="center" vertical="center" wrapText="1"/>
    </xf>
    <xf numFmtId="0" fontId="24" fillId="6" borderId="189" xfId="5" applyFont="1" applyFill="1" applyBorder="1" applyAlignment="1" applyProtection="1">
      <alignment horizontal="center" vertical="center" wrapText="1"/>
    </xf>
    <xf numFmtId="0" fontId="24" fillId="6" borderId="180" xfId="5" applyFont="1" applyFill="1" applyBorder="1" applyAlignment="1" applyProtection="1">
      <alignment horizontal="center" vertical="center" wrapText="1"/>
    </xf>
    <xf numFmtId="0" fontId="24" fillId="6" borderId="212" xfId="5" applyFont="1" applyFill="1" applyBorder="1" applyAlignment="1" applyProtection="1">
      <alignment horizontal="center" vertical="center" wrapText="1"/>
    </xf>
    <xf numFmtId="0" fontId="24" fillId="6" borderId="190" xfId="5" applyFont="1" applyFill="1" applyBorder="1" applyAlignment="1" applyProtection="1">
      <alignment horizontal="center" vertical="center" wrapText="1"/>
    </xf>
    <xf numFmtId="0" fontId="24" fillId="6" borderId="200" xfId="5" applyFont="1" applyFill="1" applyBorder="1" applyAlignment="1" applyProtection="1">
      <alignment horizontal="center" vertical="center" wrapText="1"/>
    </xf>
    <xf numFmtId="0" fontId="75" fillId="6" borderId="204" xfId="3" applyFont="1" applyFill="1" applyBorder="1" applyAlignment="1">
      <alignment horizontal="center" vertical="center" wrapText="1"/>
    </xf>
    <xf numFmtId="0" fontId="75" fillId="6" borderId="86" xfId="3" applyFont="1" applyFill="1" applyBorder="1" applyAlignment="1">
      <alignment horizontal="center" vertical="center" wrapText="1"/>
    </xf>
    <xf numFmtId="0" fontId="24" fillId="2" borderId="24" xfId="0" applyFont="1" applyFill="1" applyBorder="1" applyAlignment="1" applyProtection="1">
      <alignment horizontal="center" vertical="center"/>
    </xf>
    <xf numFmtId="0" fontId="24" fillId="2" borderId="19" xfId="0" applyFont="1" applyFill="1" applyBorder="1" applyAlignment="1" applyProtection="1">
      <alignment horizontal="center" vertical="center"/>
    </xf>
    <xf numFmtId="0" fontId="24" fillId="2" borderId="31" xfId="0" applyFont="1" applyFill="1" applyBorder="1" applyAlignment="1" applyProtection="1">
      <alignment horizontal="center" vertical="center"/>
    </xf>
    <xf numFmtId="0" fontId="24" fillId="2" borderId="9" xfId="0" applyFont="1" applyFill="1" applyBorder="1" applyAlignment="1" applyProtection="1">
      <alignment horizontal="center" vertical="center"/>
    </xf>
    <xf numFmtId="0" fontId="22" fillId="2" borderId="34" xfId="0" applyFont="1" applyFill="1" applyBorder="1" applyAlignment="1" applyProtection="1">
      <alignment horizontal="center" vertical="center"/>
    </xf>
    <xf numFmtId="0" fontId="22" fillId="2" borderId="35" xfId="0" applyFont="1" applyFill="1" applyBorder="1" applyAlignment="1" applyProtection="1">
      <alignment horizontal="center" vertical="center"/>
    </xf>
    <xf numFmtId="0" fontId="24" fillId="2" borderId="43" xfId="5" applyFont="1" applyFill="1" applyBorder="1" applyAlignment="1" applyProtection="1">
      <alignment horizontal="center" vertical="center" wrapText="1"/>
    </xf>
    <xf numFmtId="0" fontId="24" fillId="2" borderId="44" xfId="5" applyFont="1" applyFill="1" applyBorder="1" applyAlignment="1" applyProtection="1">
      <alignment horizontal="center" vertical="center" wrapText="1"/>
    </xf>
    <xf numFmtId="0" fontId="24" fillId="6" borderId="31" xfId="5" applyFont="1" applyBorder="1" applyAlignment="1">
      <alignment horizontal="center" wrapText="1"/>
    </xf>
    <xf numFmtId="0" fontId="24" fillId="6" borderId="9" xfId="5" applyFont="1" applyBorder="1" applyAlignment="1">
      <alignment horizontal="center" wrapText="1"/>
    </xf>
    <xf numFmtId="0" fontId="22" fillId="2" borderId="9" xfId="0" applyFont="1" applyFill="1" applyBorder="1" applyAlignment="1" applyProtection="1">
      <alignment horizontal="center" vertical="center"/>
    </xf>
    <xf numFmtId="0" fontId="34" fillId="2" borderId="0" xfId="0" applyFont="1" applyFill="1" applyBorder="1" applyAlignment="1" applyProtection="1">
      <alignment vertical="center" wrapText="1"/>
    </xf>
    <xf numFmtId="0" fontId="34" fillId="2" borderId="0" xfId="0" applyFont="1" applyFill="1" applyBorder="1" applyAlignment="1">
      <alignment vertical="center"/>
    </xf>
    <xf numFmtId="0" fontId="22" fillId="2" borderId="5" xfId="0" applyFont="1" applyFill="1" applyBorder="1" applyAlignment="1" applyProtection="1">
      <alignment horizontal="center" vertical="center"/>
    </xf>
    <xf numFmtId="0" fontId="22" fillId="2" borderId="8" xfId="0" applyFont="1" applyFill="1" applyBorder="1" applyAlignment="1" applyProtection="1">
      <alignment horizontal="center" vertical="center"/>
    </xf>
    <xf numFmtId="0" fontId="30" fillId="2" borderId="12" xfId="116" applyFill="1" applyBorder="1" applyAlignment="1" applyProtection="1">
      <alignment horizontal="left" wrapText="1"/>
    </xf>
    <xf numFmtId="0" fontId="30" fillId="2" borderId="5" xfId="116" applyFill="1" applyBorder="1" applyAlignment="1" applyProtection="1">
      <alignment horizontal="left" wrapText="1"/>
    </xf>
    <xf numFmtId="0" fontId="42" fillId="6" borderId="212" xfId="5" applyFont="1" applyBorder="1" applyAlignment="1">
      <alignment horizontal="center" wrapText="1"/>
    </xf>
    <xf numFmtId="0" fontId="42" fillId="6" borderId="200" xfId="5" applyFont="1" applyBorder="1" applyAlignment="1">
      <alignment horizontal="center" wrapText="1"/>
    </xf>
    <xf numFmtId="0" fontId="42" fillId="6" borderId="203" xfId="5" applyFont="1" applyBorder="1" applyAlignment="1">
      <alignment horizontal="center" wrapText="1"/>
    </xf>
    <xf numFmtId="0" fontId="42" fillId="6" borderId="47" xfId="5" applyFont="1" applyBorder="1" applyAlignment="1">
      <alignment horizontal="center" wrapText="1"/>
    </xf>
    <xf numFmtId="0" fontId="42" fillId="6" borderId="90" xfId="5" applyFont="1" applyBorder="1" applyAlignment="1">
      <alignment horizontal="center" wrapText="1"/>
    </xf>
    <xf numFmtId="0" fontId="42" fillId="6" borderId="204" xfId="5" applyFont="1" applyBorder="1" applyAlignment="1">
      <alignment horizontal="center" wrapText="1"/>
    </xf>
    <xf numFmtId="0" fontId="42" fillId="6" borderId="48" xfId="5" applyFont="1" applyBorder="1" applyAlignment="1">
      <alignment horizontal="center" wrapText="1"/>
    </xf>
    <xf numFmtId="0" fontId="42" fillId="6" borderId="86" xfId="5" applyFont="1" applyBorder="1" applyAlignment="1">
      <alignment horizontal="center" wrapText="1"/>
    </xf>
    <xf numFmtId="0" fontId="40" fillId="6" borderId="203" xfId="5" applyFont="1" applyBorder="1" applyAlignment="1">
      <alignment horizontal="center" wrapText="1"/>
    </xf>
    <xf numFmtId="0" fontId="40" fillId="6" borderId="47" xfId="5" applyFont="1" applyBorder="1" applyAlignment="1">
      <alignment horizontal="center" wrapText="1"/>
    </xf>
    <xf numFmtId="0" fontId="40" fillId="6" borderId="90" xfId="5" applyFont="1" applyBorder="1" applyAlignment="1">
      <alignment horizontal="center" wrapText="1"/>
    </xf>
    <xf numFmtId="0" fontId="40" fillId="6" borderId="254" xfId="5" applyFont="1" applyBorder="1" applyAlignment="1">
      <alignment horizontal="center" wrapText="1"/>
    </xf>
    <xf numFmtId="0" fontId="40" fillId="6" borderId="79" xfId="5" applyFont="1" applyBorder="1" applyAlignment="1">
      <alignment horizontal="center" wrapText="1"/>
    </xf>
    <xf numFmtId="0" fontId="40" fillId="6" borderId="142" xfId="5" applyFont="1" applyBorder="1" applyAlignment="1">
      <alignment horizontal="center" wrapText="1"/>
    </xf>
    <xf numFmtId="0" fontId="29" fillId="6" borderId="190" xfId="0" applyFont="1" applyFill="1" applyBorder="1" applyAlignment="1" applyProtection="1">
      <alignment vertical="top" wrapText="1"/>
    </xf>
    <xf numFmtId="0" fontId="40" fillId="6" borderId="190" xfId="5" applyFont="1" applyBorder="1">
      <alignment horizontal="center" wrapText="1"/>
    </xf>
    <xf numFmtId="0" fontId="42" fillId="6" borderId="214" xfId="0" applyFont="1" applyBorder="1" applyAlignment="1">
      <alignment horizontal="left" vertical="top" wrapText="1"/>
    </xf>
    <xf numFmtId="0" fontId="42" fillId="6" borderId="29" xfId="0" applyFont="1" applyBorder="1" applyAlignment="1">
      <alignment horizontal="left" vertical="top" wrapText="1"/>
    </xf>
    <xf numFmtId="0" fontId="40" fillId="6" borderId="115" xfId="5" applyFont="1" applyBorder="1">
      <alignment horizontal="center" wrapText="1"/>
    </xf>
    <xf numFmtId="0" fontId="40" fillId="6" borderId="0" xfId="5" applyFont="1" applyBorder="1">
      <alignment horizontal="center" wrapText="1"/>
    </xf>
    <xf numFmtId="0" fontId="40" fillId="6" borderId="104" xfId="5" applyFont="1" applyBorder="1">
      <alignment horizontal="center" wrapText="1"/>
    </xf>
    <xf numFmtId="0" fontId="40" fillId="6" borderId="200" xfId="5" applyFont="1" applyBorder="1">
      <alignment horizontal="center" wrapText="1"/>
    </xf>
    <xf numFmtId="0" fontId="40" fillId="6" borderId="201" xfId="5" applyFont="1" applyBorder="1">
      <alignment horizontal="center" wrapText="1"/>
    </xf>
    <xf numFmtId="0" fontId="40" fillId="6" borderId="190" xfId="5" applyFont="1" applyBorder="1" applyAlignment="1">
      <alignment horizontal="center" wrapText="1"/>
    </xf>
    <xf numFmtId="0" fontId="40" fillId="6" borderId="29" xfId="0" applyFont="1" applyBorder="1" applyAlignment="1">
      <alignment horizontal="left" vertical="top" wrapText="1"/>
    </xf>
    <xf numFmtId="0" fontId="40" fillId="6" borderId="39" xfId="0" applyFont="1" applyBorder="1" applyAlignment="1">
      <alignment horizontal="left" vertical="top" wrapText="1"/>
    </xf>
    <xf numFmtId="0" fontId="40" fillId="6" borderId="201" xfId="5" applyFont="1" applyBorder="1" applyAlignment="1">
      <alignment horizontal="center" wrapText="1"/>
    </xf>
    <xf numFmtId="0" fontId="40" fillId="6" borderId="212" xfId="5" applyFont="1" applyBorder="1" applyAlignment="1">
      <alignment horizontal="center" wrapText="1"/>
    </xf>
    <xf numFmtId="0" fontId="29" fillId="6" borderId="189" xfId="0" applyFont="1" applyFill="1" applyBorder="1" applyAlignment="1" applyProtection="1">
      <alignment horizontal="center" vertical="top" wrapText="1"/>
    </xf>
    <xf numFmtId="0" fontId="29" fillId="6" borderId="200" xfId="0" applyFont="1" applyFill="1" applyBorder="1" applyAlignment="1" applyProtection="1">
      <alignment horizontal="left" vertical="top" wrapText="1"/>
    </xf>
    <xf numFmtId="0" fontId="29" fillId="6" borderId="201" xfId="0" applyFont="1" applyFill="1" applyBorder="1" applyAlignment="1" applyProtection="1">
      <alignment horizontal="left" vertical="top" wrapText="1"/>
    </xf>
    <xf numFmtId="0" fontId="29" fillId="6" borderId="212" xfId="0" applyFont="1" applyFill="1" applyBorder="1" applyAlignment="1" applyProtection="1">
      <alignment horizontal="left" vertical="top" wrapText="1"/>
    </xf>
    <xf numFmtId="0" fontId="40" fillId="6" borderId="284" xfId="5" applyFont="1" applyBorder="1" applyAlignment="1">
      <alignment horizontal="center" wrapText="1"/>
    </xf>
    <xf numFmtId="0" fontId="40" fillId="6" borderId="297" xfId="5" applyFont="1" applyBorder="1" applyAlignment="1">
      <alignment horizontal="center" wrapText="1"/>
    </xf>
    <xf numFmtId="0" fontId="0" fillId="6" borderId="0" xfId="0" applyFont="1" applyFill="1" applyBorder="1" applyAlignment="1" applyProtection="1">
      <alignment horizontal="left" vertical="center" wrapText="1"/>
    </xf>
    <xf numFmtId="0" fontId="24" fillId="6" borderId="83" xfId="0" applyFont="1" applyFill="1" applyBorder="1" applyAlignment="1" applyProtection="1">
      <alignment horizontal="left" vertical="top" wrapText="1"/>
    </xf>
    <xf numFmtId="0" fontId="24" fillId="6" borderId="0" xfId="0" applyFont="1" applyFill="1" applyBorder="1" applyAlignment="1">
      <alignment horizontal="left" vertical="top" wrapText="1"/>
    </xf>
    <xf numFmtId="0" fontId="24" fillId="6" borderId="291" xfId="0" applyFont="1" applyFill="1" applyBorder="1" applyAlignment="1" applyProtection="1">
      <alignment horizontal="left" vertical="top" wrapText="1"/>
    </xf>
    <xf numFmtId="0" fontId="30" fillId="6" borderId="100" xfId="116" applyFont="1" applyFill="1" applyBorder="1" applyAlignment="1" applyProtection="1">
      <alignment horizontal="left" vertical="center"/>
    </xf>
    <xf numFmtId="0" fontId="30" fillId="6" borderId="0" xfId="116" applyFont="1" applyFill="1" applyBorder="1" applyAlignment="1" applyProtection="1">
      <alignment horizontal="left" vertical="center"/>
    </xf>
    <xf numFmtId="0" fontId="24" fillId="6" borderId="311" xfId="0" applyFont="1" applyBorder="1" applyAlignment="1">
      <alignment horizontal="center" vertical="center" wrapText="1"/>
    </xf>
    <xf numFmtId="0" fontId="24" fillId="6" borderId="133" xfId="0" applyFont="1" applyBorder="1" applyAlignment="1">
      <alignment horizontal="center" vertical="center" wrapText="1"/>
    </xf>
    <xf numFmtId="0" fontId="24" fillId="6" borderId="312" xfId="0" applyFont="1" applyBorder="1" applyAlignment="1">
      <alignment horizontal="center" vertical="center"/>
    </xf>
    <xf numFmtId="0" fontId="24" fillId="6" borderId="308" xfId="0" applyFont="1" applyBorder="1" applyAlignment="1">
      <alignment horizontal="center" vertical="center"/>
    </xf>
    <xf numFmtId="3" fontId="74" fillId="6" borderId="337" xfId="1" applyFont="1" applyBorder="1" applyAlignment="1">
      <alignment horizontal="center" vertical="center" wrapText="1"/>
    </xf>
    <xf numFmtId="0" fontId="0" fillId="2" borderId="308" xfId="0" applyFill="1" applyBorder="1" applyAlignment="1">
      <alignment horizontal="center" vertical="center" wrapText="1"/>
    </xf>
    <xf numFmtId="0" fontId="0" fillId="2" borderId="338" xfId="0" applyFill="1" applyBorder="1" applyAlignment="1">
      <alignment horizontal="center" vertical="center" wrapText="1"/>
    </xf>
    <xf numFmtId="3" fontId="74" fillId="6" borderId="306" xfId="1" applyFont="1" applyBorder="1" applyAlignment="1">
      <alignment horizontal="center" vertical="center"/>
    </xf>
    <xf numFmtId="3" fontId="74" fillId="6" borderId="313" xfId="1" applyFont="1" applyBorder="1" applyAlignment="1">
      <alignment horizontal="center" vertical="center"/>
    </xf>
    <xf numFmtId="0" fontId="40" fillId="6" borderId="216" xfId="0" applyFont="1" applyFill="1" applyBorder="1" applyAlignment="1" applyProtection="1">
      <alignment horizontal="center" vertical="center" wrapText="1"/>
    </xf>
    <xf numFmtId="0" fontId="40" fillId="6" borderId="190" xfId="0" applyFont="1" applyFill="1" applyBorder="1" applyAlignment="1" applyProtection="1">
      <alignment horizontal="center" vertical="center" wrapText="1"/>
    </xf>
    <xf numFmtId="0" fontId="40" fillId="0" borderId="216" xfId="0" applyFont="1" applyFill="1" applyBorder="1" applyAlignment="1" applyProtection="1">
      <alignment horizontal="center" vertical="center"/>
    </xf>
    <xf numFmtId="0" fontId="40" fillId="0" borderId="190" xfId="0" applyFont="1" applyFill="1" applyBorder="1" applyAlignment="1" applyProtection="1">
      <alignment horizontal="center" vertical="center"/>
    </xf>
    <xf numFmtId="0" fontId="40" fillId="0" borderId="255" xfId="0" applyFont="1" applyFill="1" applyBorder="1" applyAlignment="1" applyProtection="1">
      <alignment horizontal="center" vertical="center" wrapText="1"/>
    </xf>
    <xf numFmtId="0" fontId="40" fillId="0" borderId="154" xfId="0" applyFont="1" applyFill="1" applyBorder="1" applyAlignment="1" applyProtection="1">
      <alignment horizontal="center" vertical="center" wrapText="1"/>
    </xf>
    <xf numFmtId="0" fontId="40" fillId="0" borderId="285" xfId="0" applyFont="1" applyFill="1" applyBorder="1" applyAlignment="1" applyProtection="1">
      <alignment horizontal="center" vertical="center" wrapText="1"/>
    </xf>
    <xf numFmtId="0" fontId="40" fillId="0" borderId="203" xfId="0" applyFont="1" applyFill="1" applyBorder="1" applyAlignment="1" applyProtection="1">
      <alignment horizontal="center" vertical="center" wrapText="1"/>
    </xf>
    <xf numFmtId="0" fontId="40" fillId="0" borderId="47" xfId="0" applyFont="1" applyFill="1" applyBorder="1" applyAlignment="1" applyProtection="1">
      <alignment horizontal="center" vertical="center" wrapText="1"/>
    </xf>
    <xf numFmtId="0" fontId="40" fillId="0" borderId="90" xfId="0" applyFont="1" applyFill="1" applyBorder="1" applyAlignment="1" applyProtection="1">
      <alignment horizontal="center" vertical="center" wrapText="1"/>
    </xf>
    <xf numFmtId="0" fontId="42" fillId="0" borderId="203" xfId="0" applyFont="1" applyFill="1" applyBorder="1" applyAlignment="1" applyProtection="1">
      <alignment horizontal="center" vertical="center" wrapText="1"/>
    </xf>
    <xf numFmtId="0" fontId="42" fillId="0" borderId="47" xfId="0" applyFont="1" applyFill="1" applyBorder="1" applyAlignment="1" applyProtection="1">
      <alignment horizontal="center" vertical="center" wrapText="1"/>
    </xf>
    <xf numFmtId="0" fontId="42" fillId="0" borderId="90" xfId="0" applyFont="1" applyFill="1" applyBorder="1" applyAlignment="1" applyProtection="1">
      <alignment horizontal="center" vertical="center" wrapText="1"/>
    </xf>
    <xf numFmtId="0" fontId="42" fillId="0" borderId="204" xfId="0" applyFont="1" applyFill="1" applyBorder="1" applyAlignment="1" applyProtection="1">
      <alignment horizontal="center" vertical="center" wrapText="1"/>
    </xf>
    <xf numFmtId="0" fontId="42" fillId="0" borderId="48" xfId="0"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wrapText="1"/>
    </xf>
    <xf numFmtId="0" fontId="42" fillId="0" borderId="254" xfId="0" applyFont="1" applyFill="1" applyBorder="1" applyAlignment="1" applyProtection="1">
      <alignment horizontal="center" vertical="center" wrapText="1"/>
    </xf>
    <xf numFmtId="0" fontId="42" fillId="0" borderId="79" xfId="0" applyFont="1" applyFill="1" applyBorder="1" applyAlignment="1" applyProtection="1">
      <alignment horizontal="center" vertical="center" wrapText="1"/>
    </xf>
    <xf numFmtId="0" fontId="42" fillId="0" borderId="142" xfId="0" applyFont="1" applyFill="1" applyBorder="1" applyAlignment="1" applyProtection="1">
      <alignment horizontal="center" vertical="center" wrapText="1"/>
    </xf>
    <xf numFmtId="0" fontId="40" fillId="6" borderId="284" xfId="0" applyFont="1" applyFill="1" applyBorder="1" applyAlignment="1" applyProtection="1">
      <alignment horizontal="center" vertical="center" wrapText="1"/>
    </xf>
    <xf numFmtId="0" fontId="40" fillId="6" borderId="201" xfId="0" applyFont="1" applyFill="1" applyBorder="1" applyAlignment="1" applyProtection="1">
      <alignment horizontal="center" vertical="center" wrapText="1"/>
    </xf>
    <xf numFmtId="0" fontId="40" fillId="6" borderId="297" xfId="0" applyFont="1" applyFill="1" applyBorder="1" applyAlignment="1" applyProtection="1">
      <alignment horizontal="center" vertical="center" wrapText="1"/>
    </xf>
    <xf numFmtId="0" fontId="40" fillId="0" borderId="284" xfId="0" applyFont="1" applyFill="1" applyBorder="1" applyAlignment="1" applyProtection="1">
      <alignment horizontal="center" vertical="center"/>
    </xf>
    <xf numFmtId="0" fontId="40" fillId="0" borderId="201" xfId="0" applyFont="1" applyFill="1" applyBorder="1" applyAlignment="1" applyProtection="1">
      <alignment horizontal="center" vertical="center"/>
    </xf>
    <xf numFmtId="0" fontId="40" fillId="0" borderId="297" xfId="0" applyFont="1" applyFill="1" applyBorder="1" applyAlignment="1" applyProtection="1">
      <alignment horizontal="center" vertical="center"/>
    </xf>
    <xf numFmtId="0" fontId="40" fillId="0" borderId="217" xfId="0" applyFont="1" applyFill="1" applyBorder="1" applyAlignment="1" applyProtection="1">
      <alignment horizontal="center" vertical="center"/>
    </xf>
    <xf numFmtId="0" fontId="40" fillId="6" borderId="217" xfId="0" applyFont="1" applyFill="1" applyBorder="1" applyAlignment="1" applyProtection="1">
      <alignment horizontal="center" vertical="center" wrapText="1"/>
    </xf>
    <xf numFmtId="0" fontId="40" fillId="6" borderId="216" xfId="0" applyFont="1" applyFill="1" applyBorder="1" applyAlignment="1">
      <alignment horizontal="center" vertical="center" wrapText="1"/>
    </xf>
    <xf numFmtId="0" fontId="40" fillId="6" borderId="190" xfId="0" applyFont="1" applyFill="1" applyBorder="1" applyAlignment="1">
      <alignment horizontal="center" vertical="center" wrapText="1"/>
    </xf>
    <xf numFmtId="0" fontId="40" fillId="6" borderId="217" xfId="0" applyFont="1" applyFill="1" applyBorder="1" applyAlignment="1">
      <alignment horizontal="center" vertical="center" wrapText="1"/>
    </xf>
    <xf numFmtId="0" fontId="40" fillId="6" borderId="202" xfId="0" applyFont="1" applyFill="1" applyBorder="1" applyAlignment="1">
      <alignment horizontal="center" vertical="center" wrapText="1"/>
    </xf>
    <xf numFmtId="0" fontId="40" fillId="6" borderId="53" xfId="0" applyFont="1" applyFill="1" applyBorder="1" applyAlignment="1">
      <alignment horizontal="center" vertical="center" wrapText="1"/>
    </xf>
    <xf numFmtId="0" fontId="40" fillId="6" borderId="84" xfId="0" applyFont="1" applyFill="1" applyBorder="1" applyAlignment="1">
      <alignment horizontal="center" vertical="center" wrapText="1"/>
    </xf>
    <xf numFmtId="0" fontId="40" fillId="6" borderId="203" xfId="0" applyFont="1" applyFill="1" applyBorder="1" applyAlignment="1">
      <alignment horizontal="center" vertical="center" wrapText="1"/>
    </xf>
    <xf numFmtId="0" fontId="40" fillId="6" borderId="47" xfId="0" applyFont="1" applyFill="1" applyBorder="1" applyAlignment="1">
      <alignment horizontal="center" vertical="center" wrapText="1"/>
    </xf>
    <xf numFmtId="0" fontId="40" fillId="6" borderId="90" xfId="0" applyFont="1" applyFill="1" applyBorder="1" applyAlignment="1">
      <alignment horizontal="center" vertical="center" wrapText="1"/>
    </xf>
    <xf numFmtId="0" fontId="40" fillId="6" borderId="284" xfId="0" applyFont="1" applyFill="1" applyBorder="1" applyAlignment="1">
      <alignment horizontal="center" vertical="center" wrapText="1"/>
    </xf>
    <xf numFmtId="0" fontId="40" fillId="6" borderId="201" xfId="0" applyFont="1" applyFill="1" applyBorder="1" applyAlignment="1">
      <alignment horizontal="center" vertical="center" wrapText="1"/>
    </xf>
    <xf numFmtId="0" fontId="40" fillId="6" borderId="212" xfId="0" applyFont="1" applyFill="1" applyBorder="1" applyAlignment="1">
      <alignment horizontal="center" vertical="center" wrapText="1"/>
    </xf>
    <xf numFmtId="0" fontId="40" fillId="0" borderId="212" xfId="0" applyFont="1" applyFill="1" applyBorder="1" applyAlignment="1" applyProtection="1">
      <alignment horizontal="center" vertical="center"/>
    </xf>
    <xf numFmtId="0" fontId="24" fillId="0" borderId="6" xfId="0" applyFont="1" applyFill="1" applyBorder="1" applyAlignment="1" applyProtection="1">
      <alignment horizontal="center" vertical="center" wrapText="1"/>
    </xf>
    <xf numFmtId="0" fontId="24" fillId="0" borderId="82" xfId="0" applyFont="1" applyFill="1" applyBorder="1" applyAlignment="1" applyProtection="1">
      <alignment horizontal="center" vertical="center" wrapText="1"/>
    </xf>
    <xf numFmtId="0" fontId="24" fillId="6" borderId="84" xfId="0" applyFont="1" applyFill="1" applyBorder="1" applyAlignment="1" applyProtection="1">
      <alignment horizontal="center" vertical="center"/>
    </xf>
    <xf numFmtId="0" fontId="24" fillId="6" borderId="90" xfId="0" applyFont="1" applyFill="1" applyBorder="1" applyAlignment="1" applyProtection="1">
      <alignment horizontal="center" vertical="center"/>
    </xf>
    <xf numFmtId="0" fontId="24" fillId="6" borderId="86" xfId="0" applyFont="1" applyFill="1" applyBorder="1" applyAlignment="1" applyProtection="1">
      <alignment horizontal="center" vertical="center"/>
    </xf>
    <xf numFmtId="0" fontId="24" fillId="0" borderId="167" xfId="0" applyFont="1" applyFill="1" applyBorder="1" applyAlignment="1" applyProtection="1">
      <alignment horizontal="center" vertical="center" wrapText="1"/>
    </xf>
    <xf numFmtId="0" fontId="24" fillId="0" borderId="114" xfId="0" applyFont="1" applyFill="1" applyBorder="1" applyAlignment="1" applyProtection="1">
      <alignment horizontal="center" vertical="center" wrapText="1"/>
    </xf>
    <xf numFmtId="0" fontId="24" fillId="6" borderId="189" xfId="0" applyFont="1" applyFill="1" applyBorder="1" applyAlignment="1" applyProtection="1">
      <alignment horizontal="center" vertical="center" wrapText="1"/>
    </xf>
    <xf numFmtId="0" fontId="24" fillId="6" borderId="0" xfId="0" applyFont="1" applyFill="1" applyBorder="1" applyAlignment="1" applyProtection="1">
      <alignment horizontal="center" vertical="center" wrapText="1"/>
    </xf>
    <xf numFmtId="0" fontId="24" fillId="6" borderId="181" xfId="0" applyFont="1" applyFill="1" applyBorder="1" applyAlignment="1" applyProtection="1">
      <alignment horizontal="center" vertical="center" wrapText="1"/>
    </xf>
    <xf numFmtId="0" fontId="24" fillId="6" borderId="291" xfId="0" applyFont="1" applyFill="1" applyBorder="1" applyAlignment="1" applyProtection="1">
      <alignment horizontal="center" vertical="center" wrapText="1"/>
    </xf>
    <xf numFmtId="0" fontId="24" fillId="0" borderId="212" xfId="0" applyFont="1" applyFill="1" applyBorder="1" applyAlignment="1">
      <alignment horizontal="center" vertical="center" wrapText="1"/>
    </xf>
    <xf numFmtId="0" fontId="24" fillId="0" borderId="217" xfId="0" applyFont="1" applyFill="1" applyBorder="1" applyAlignment="1">
      <alignment horizontal="center" vertical="center" wrapText="1"/>
    </xf>
    <xf numFmtId="2" fontId="24" fillId="0" borderId="216" xfId="0" applyNumberFormat="1" applyFont="1" applyFill="1" applyBorder="1" applyAlignment="1">
      <alignment horizontal="center" vertical="center" wrapText="1"/>
    </xf>
    <xf numFmtId="2" fontId="24" fillId="0" borderId="190" xfId="0" applyNumberFormat="1" applyFont="1" applyFill="1" applyBorder="1" applyAlignment="1">
      <alignment horizontal="center" vertical="center" wrapText="1"/>
    </xf>
    <xf numFmtId="2" fontId="24" fillId="0" borderId="217" xfId="0" applyNumberFormat="1" applyFont="1" applyFill="1" applyBorder="1" applyAlignment="1">
      <alignment horizontal="center" vertical="center" wrapText="1"/>
    </xf>
    <xf numFmtId="0" fontId="24" fillId="2" borderId="216" xfId="0" applyFont="1" applyFill="1" applyBorder="1" applyAlignment="1">
      <alignment horizontal="center" vertical="center"/>
    </xf>
    <xf numFmtId="0" fontId="24" fillId="2" borderId="190" xfId="0" applyFont="1" applyFill="1" applyBorder="1" applyAlignment="1">
      <alignment horizontal="center" vertical="center"/>
    </xf>
    <xf numFmtId="0" fontId="24" fillId="2" borderId="217" xfId="0" applyFont="1" applyFill="1" applyBorder="1" applyAlignment="1">
      <alignment horizontal="center" vertical="center"/>
    </xf>
    <xf numFmtId="0" fontId="24" fillId="0" borderId="48" xfId="0" applyFont="1" applyFill="1" applyBorder="1" applyAlignment="1" applyProtection="1">
      <alignment horizontal="center" vertical="center" wrapText="1"/>
    </xf>
    <xf numFmtId="0" fontId="24" fillId="0" borderId="86" xfId="0" applyFont="1" applyFill="1" applyBorder="1" applyAlignment="1" applyProtection="1">
      <alignment horizontal="center" vertical="center" wrapText="1"/>
    </xf>
    <xf numFmtId="0" fontId="24" fillId="0" borderId="317" xfId="0" applyFont="1" applyFill="1" applyBorder="1" applyAlignment="1" applyProtection="1">
      <alignment horizontal="center" vertical="center" wrapText="1"/>
    </xf>
    <xf numFmtId="0" fontId="24" fillId="0" borderId="278"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24" fillId="0" borderId="181" xfId="0" applyFont="1" applyFill="1" applyBorder="1" applyAlignment="1" applyProtection="1">
      <alignment horizontal="center" vertical="center" wrapText="1"/>
    </xf>
    <xf numFmtId="0" fontId="0" fillId="48" borderId="0" xfId="0" applyFont="1" applyFill="1" applyBorder="1" applyAlignment="1" applyProtection="1">
      <alignment horizontal="left" vertical="center"/>
    </xf>
    <xf numFmtId="0" fontId="42" fillId="48" borderId="0" xfId="0" applyFont="1" applyFill="1" applyBorder="1" applyAlignment="1" applyProtection="1">
      <alignment horizontal="left" vertical="center" wrapText="1"/>
    </xf>
    <xf numFmtId="0" fontId="22" fillId="6" borderId="204" xfId="0" applyFont="1" applyFill="1" applyBorder="1" applyAlignment="1">
      <alignment horizontal="left" vertical="center" wrapText="1"/>
    </xf>
    <xf numFmtId="0" fontId="22" fillId="6" borderId="189" xfId="0" applyFont="1" applyFill="1" applyBorder="1" applyAlignment="1">
      <alignment horizontal="left" vertical="center" wrapText="1"/>
    </xf>
    <xf numFmtId="0" fontId="22" fillId="6" borderId="36" xfId="0" applyFont="1" applyFill="1" applyBorder="1" applyAlignment="1">
      <alignment horizontal="left" vertical="center" wrapText="1"/>
    </xf>
    <xf numFmtId="0" fontId="22" fillId="6" borderId="29" xfId="0" applyFont="1" applyFill="1" applyBorder="1" applyAlignment="1">
      <alignment horizontal="left" vertical="center" wrapText="1"/>
    </xf>
    <xf numFmtId="0" fontId="40" fillId="0" borderId="258" xfId="0" applyFont="1" applyFill="1" applyBorder="1" applyAlignment="1" applyProtection="1">
      <alignment horizontal="center" vertical="center"/>
    </xf>
    <xf numFmtId="0" fontId="40" fillId="0" borderId="169" xfId="0" applyFont="1" applyFill="1" applyBorder="1" applyAlignment="1" applyProtection="1">
      <alignment horizontal="center" vertical="center"/>
    </xf>
    <xf numFmtId="0" fontId="40" fillId="0" borderId="169" xfId="0" applyFont="1" applyFill="1" applyBorder="1" applyAlignment="1">
      <alignment horizontal="center" vertical="center"/>
    </xf>
    <xf numFmtId="0" fontId="0" fillId="6" borderId="33" xfId="3" applyFont="1" applyFill="1" applyBorder="1" applyAlignment="1" applyProtection="1">
      <alignment horizontal="left" vertical="center"/>
    </xf>
    <xf numFmtId="0" fontId="22" fillId="6" borderId="30" xfId="3" applyFont="1" applyFill="1" applyBorder="1" applyAlignment="1" applyProtection="1">
      <alignment horizontal="left" vertical="center"/>
    </xf>
    <xf numFmtId="0" fontId="24" fillId="6" borderId="200" xfId="0" applyFont="1" applyFill="1" applyBorder="1" applyAlignment="1" applyProtection="1">
      <alignment horizontal="center" vertical="center"/>
    </xf>
    <xf numFmtId="0" fontId="24" fillId="6" borderId="201" xfId="0" applyFont="1" applyFill="1" applyBorder="1" applyAlignment="1" applyProtection="1">
      <alignment horizontal="center" vertical="center"/>
    </xf>
    <xf numFmtId="0" fontId="24" fillId="6" borderId="212" xfId="0" applyFont="1" applyFill="1" applyBorder="1" applyAlignment="1" applyProtection="1">
      <alignment horizontal="center" vertical="center"/>
    </xf>
    <xf numFmtId="0" fontId="0" fillId="2" borderId="29" xfId="0" applyFill="1" applyBorder="1" applyAlignment="1">
      <alignment horizontal="left" vertical="center" wrapText="1"/>
    </xf>
    <xf numFmtId="0" fontId="22" fillId="6" borderId="42" xfId="0" applyFont="1" applyFill="1" applyBorder="1" applyAlignment="1">
      <alignment horizontal="left" vertical="center" wrapText="1"/>
    </xf>
    <xf numFmtId="0" fontId="22" fillId="6" borderId="39" xfId="0" applyFont="1" applyFill="1" applyBorder="1" applyAlignment="1">
      <alignment horizontal="left" vertical="center" wrapText="1"/>
    </xf>
    <xf numFmtId="0" fontId="40" fillId="48" borderId="189" xfId="0" applyFont="1" applyFill="1" applyBorder="1" applyAlignment="1" applyProtection="1">
      <alignment horizontal="left" vertical="center"/>
    </xf>
    <xf numFmtId="0" fontId="24" fillId="6" borderId="202" xfId="0" applyFont="1" applyFill="1" applyBorder="1" applyAlignment="1">
      <alignment horizontal="center" vertical="center" wrapText="1"/>
    </xf>
    <xf numFmtId="0" fontId="24" fillId="6" borderId="53" xfId="0" applyFont="1" applyFill="1" applyBorder="1" applyAlignment="1">
      <alignment horizontal="center" vertical="center" wrapText="1"/>
    </xf>
    <xf numFmtId="0" fontId="24" fillId="6" borderId="84" xfId="0" applyFont="1" applyFill="1" applyBorder="1" applyAlignment="1">
      <alignment horizontal="center" vertical="center" wrapText="1"/>
    </xf>
    <xf numFmtId="0" fontId="24" fillId="6" borderId="204" xfId="0" applyFont="1" applyFill="1" applyBorder="1" applyAlignment="1">
      <alignment horizontal="center" vertical="center" wrapText="1"/>
    </xf>
    <xf numFmtId="0" fontId="24" fillId="6" borderId="48"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24" fillId="6" borderId="325" xfId="0" applyFont="1" applyFill="1" applyBorder="1" applyAlignment="1" applyProtection="1">
      <alignment horizontal="center" vertical="center" wrapText="1"/>
    </xf>
    <xf numFmtId="0" fontId="24" fillId="6" borderId="268" xfId="0" applyFont="1" applyFill="1" applyBorder="1" applyAlignment="1" applyProtection="1">
      <alignment horizontal="center" vertical="center" wrapText="1"/>
    </xf>
    <xf numFmtId="0" fontId="24" fillId="6" borderId="269" xfId="0" applyFont="1" applyFill="1" applyBorder="1" applyAlignment="1" applyProtection="1">
      <alignment horizontal="center" vertical="center" wrapText="1"/>
    </xf>
    <xf numFmtId="0" fontId="40" fillId="0" borderId="270"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81" xfId="0" applyFont="1" applyFill="1" applyBorder="1" applyAlignment="1" applyProtection="1">
      <alignment horizontal="center" vertical="center" wrapText="1"/>
    </xf>
    <xf numFmtId="0" fontId="24" fillId="6" borderId="267" xfId="0" applyFont="1" applyFill="1" applyBorder="1" applyAlignment="1" applyProtection="1">
      <alignment horizontal="center" vertical="center" wrapText="1"/>
    </xf>
    <xf numFmtId="0" fontId="22" fillId="6" borderId="203" xfId="0" applyFont="1" applyFill="1" applyBorder="1" applyAlignment="1">
      <alignment horizontal="center" vertical="center" wrapText="1"/>
    </xf>
    <xf numFmtId="0" fontId="22" fillId="6" borderId="47" xfId="0" applyFont="1" applyFill="1" applyBorder="1" applyAlignment="1">
      <alignment horizontal="center" vertical="center" wrapText="1"/>
    </xf>
    <xf numFmtId="0" fontId="22" fillId="6" borderId="23" xfId="0" applyFont="1" applyFill="1" applyBorder="1" applyAlignment="1">
      <alignment horizontal="center" vertical="center" wrapText="1"/>
    </xf>
    <xf numFmtId="0" fontId="22" fillId="6" borderId="40" xfId="0" applyFont="1" applyFill="1" applyBorder="1" applyAlignment="1">
      <alignment horizontal="center" vertical="center" wrapText="1"/>
    </xf>
    <xf numFmtId="0" fontId="0" fillId="6" borderId="33" xfId="3" applyFont="1" applyFill="1" applyBorder="1" applyAlignment="1" applyProtection="1">
      <alignment horizontal="center" vertical="center" wrapText="1"/>
    </xf>
    <xf numFmtId="0" fontId="22" fillId="6" borderId="30" xfId="3" applyFont="1" applyFill="1" applyBorder="1" applyAlignment="1" applyProtection="1">
      <alignment horizontal="center" vertical="center" wrapText="1"/>
    </xf>
    <xf numFmtId="0" fontId="40" fillId="0" borderId="271" xfId="0" applyFont="1" applyFill="1" applyBorder="1" applyAlignment="1">
      <alignment horizontal="center" vertical="center"/>
    </xf>
    <xf numFmtId="0" fontId="40" fillId="0" borderId="204" xfId="0" applyFont="1" applyFill="1" applyBorder="1" applyAlignment="1" applyProtection="1">
      <alignment horizontal="center" vertical="center" wrapText="1"/>
    </xf>
    <xf numFmtId="0" fontId="40" fillId="0" borderId="189" xfId="0" applyFont="1" applyFill="1" applyBorder="1" applyAlignment="1" applyProtection="1">
      <alignment horizontal="center" vertical="center" wrapText="1"/>
    </xf>
    <xf numFmtId="0" fontId="40" fillId="0" borderId="202" xfId="0" applyFont="1" applyFill="1" applyBorder="1" applyAlignment="1" applyProtection="1">
      <alignment horizontal="center" vertical="center" wrapText="1"/>
    </xf>
    <xf numFmtId="0" fontId="40" fillId="0" borderId="48" xfId="0" applyFont="1" applyFill="1" applyBorder="1" applyAlignment="1" applyProtection="1">
      <alignment horizontal="center" vertical="center" wrapText="1"/>
    </xf>
    <xf numFmtId="0" fontId="40" fillId="0" borderId="53" xfId="0" applyFont="1" applyFill="1" applyBorder="1" applyAlignment="1" applyProtection="1">
      <alignment horizontal="center" vertical="center" wrapText="1"/>
    </xf>
    <xf numFmtId="0" fontId="40" fillId="0" borderId="291" xfId="0" applyFont="1" applyFill="1" applyBorder="1" applyAlignment="1" applyProtection="1">
      <alignment horizontal="center" vertical="center" wrapText="1"/>
    </xf>
    <xf numFmtId="0" fontId="40" fillId="0" borderId="271" xfId="0" applyFont="1" applyFill="1" applyBorder="1" applyAlignment="1" applyProtection="1">
      <alignment horizontal="center" vertical="center"/>
    </xf>
    <xf numFmtId="0" fontId="42" fillId="0" borderId="0" xfId="0" applyFont="1" applyFill="1" applyBorder="1" applyAlignment="1" applyProtection="1">
      <alignment horizontal="center" vertical="center" wrapText="1"/>
    </xf>
    <xf numFmtId="0" fontId="42" fillId="0" borderId="291" xfId="0" applyFont="1" applyFill="1" applyBorder="1" applyAlignment="1" applyProtection="1">
      <alignment horizontal="center" vertical="center" wrapText="1"/>
    </xf>
    <xf numFmtId="0" fontId="40" fillId="0" borderId="212" xfId="0" applyFont="1" applyFill="1" applyBorder="1" applyAlignment="1" applyProtection="1">
      <alignment horizontal="center" vertical="center" wrapText="1"/>
    </xf>
    <xf numFmtId="0" fontId="40" fillId="0" borderId="190" xfId="0" applyFont="1" applyFill="1" applyBorder="1" applyAlignment="1" applyProtection="1">
      <alignment horizontal="center" vertical="center" wrapText="1"/>
    </xf>
    <xf numFmtId="0" fontId="24" fillId="6" borderId="267" xfId="0" applyFont="1" applyFill="1" applyBorder="1" applyAlignment="1">
      <alignment horizontal="center" vertical="center" wrapText="1"/>
    </xf>
    <xf numFmtId="0" fontId="24" fillId="6" borderId="268" xfId="0" applyFont="1" applyFill="1" applyBorder="1" applyAlignment="1">
      <alignment horizontal="center" vertical="center" wrapText="1"/>
    </xf>
    <xf numFmtId="0" fontId="24" fillId="6" borderId="269" xfId="0" applyFont="1" applyFill="1" applyBorder="1" applyAlignment="1">
      <alignment horizontal="center" vertical="center" wrapText="1"/>
    </xf>
    <xf numFmtId="0" fontId="42" fillId="6" borderId="301" xfId="0" applyFont="1" applyFill="1" applyBorder="1" applyAlignment="1">
      <alignment horizontal="center" vertical="center"/>
    </xf>
    <xf numFmtId="0" fontId="42" fillId="6" borderId="302" xfId="0" applyFont="1" applyFill="1" applyBorder="1" applyAlignment="1">
      <alignment horizontal="center" vertical="center"/>
    </xf>
    <xf numFmtId="0" fontId="42" fillId="6" borderId="303" xfId="0" applyFont="1" applyFill="1" applyBorder="1" applyAlignment="1">
      <alignment horizontal="center" vertical="center"/>
    </xf>
    <xf numFmtId="0" fontId="22" fillId="6" borderId="26" xfId="0" applyFont="1" applyFill="1" applyBorder="1" applyAlignment="1">
      <alignment horizontal="left" vertical="center" wrapText="1"/>
    </xf>
    <xf numFmtId="0" fontId="42" fillId="0" borderId="309" xfId="0" applyFont="1" applyFill="1" applyBorder="1" applyAlignment="1" applyProtection="1">
      <alignment horizontal="center" vertical="center" wrapText="1"/>
    </xf>
    <xf numFmtId="0" fontId="42" fillId="0" borderId="278" xfId="0" applyFont="1" applyFill="1" applyBorder="1" applyAlignment="1" applyProtection="1">
      <alignment horizontal="center" vertical="center" wrapText="1"/>
    </xf>
    <xf numFmtId="0" fontId="0" fillId="6" borderId="33" xfId="3" applyFont="1" applyFill="1" applyBorder="1" applyAlignment="1" applyProtection="1">
      <alignment horizontal="center" vertical="center"/>
    </xf>
    <xf numFmtId="0" fontId="22" fillId="6" borderId="30" xfId="3" applyFont="1" applyFill="1" applyBorder="1" applyAlignment="1" applyProtection="1">
      <alignment horizontal="center" vertical="center"/>
    </xf>
    <xf numFmtId="0" fontId="22" fillId="6" borderId="21" xfId="0" applyFont="1" applyFill="1" applyBorder="1" applyAlignment="1">
      <alignment horizontal="center" vertical="center" wrapText="1"/>
    </xf>
    <xf numFmtId="0" fontId="40" fillId="6" borderId="212" xfId="0" applyFont="1" applyFill="1" applyBorder="1" applyAlignment="1" applyProtection="1">
      <alignment horizontal="center" vertical="center" wrapText="1"/>
    </xf>
    <xf numFmtId="0" fontId="22" fillId="6" borderId="293" xfId="0" applyFont="1" applyFill="1" applyBorder="1" applyAlignment="1">
      <alignment horizontal="center" vertical="center" wrapText="1"/>
    </xf>
    <xf numFmtId="0" fontId="40" fillId="0" borderId="243" xfId="0" applyFont="1" applyFill="1" applyBorder="1" applyAlignment="1" applyProtection="1">
      <alignment horizontal="center" vertical="center"/>
    </xf>
    <xf numFmtId="0" fontId="40" fillId="0" borderId="86" xfId="0" applyFont="1" applyFill="1" applyBorder="1" applyAlignment="1" applyProtection="1">
      <alignment horizontal="center" vertical="center" wrapText="1"/>
    </xf>
    <xf numFmtId="0" fontId="0" fillId="6" borderId="30" xfId="3" applyFont="1" applyFill="1" applyBorder="1" applyAlignment="1" applyProtection="1">
      <alignment horizontal="center" vertical="center"/>
    </xf>
    <xf numFmtId="0" fontId="0" fillId="6" borderId="27" xfId="3" applyFont="1" applyFill="1" applyBorder="1" applyAlignment="1" applyProtection="1">
      <alignment horizontal="center" vertical="center"/>
    </xf>
    <xf numFmtId="0" fontId="40" fillId="6" borderId="204" xfId="0" applyFont="1" applyFill="1" applyBorder="1" applyAlignment="1">
      <alignment horizontal="center" vertical="center" wrapText="1"/>
    </xf>
    <xf numFmtId="0" fontId="42" fillId="2" borderId="202" xfId="0" applyFont="1" applyFill="1" applyBorder="1" applyAlignment="1">
      <alignment horizontal="center" vertical="center" wrapText="1"/>
    </xf>
    <xf numFmtId="0" fontId="40" fillId="6" borderId="48" xfId="0" applyFont="1" applyFill="1" applyBorder="1" applyAlignment="1">
      <alignment horizontal="center" vertical="center" wrapText="1"/>
    </xf>
    <xf numFmtId="0" fontId="42" fillId="2" borderId="53" xfId="0" applyFont="1" applyFill="1" applyBorder="1" applyAlignment="1">
      <alignment horizontal="center" vertical="center" wrapText="1"/>
    </xf>
    <xf numFmtId="0" fontId="40" fillId="6" borderId="86" xfId="0" applyFont="1" applyFill="1" applyBorder="1" applyAlignment="1">
      <alignment horizontal="center" vertical="center" wrapText="1"/>
    </xf>
    <xf numFmtId="0" fontId="42" fillId="2" borderId="84" xfId="0" applyFont="1" applyFill="1" applyBorder="1" applyAlignment="1">
      <alignment horizontal="center" vertical="center" wrapText="1"/>
    </xf>
    <xf numFmtId="0" fontId="40" fillId="0" borderId="244" xfId="0" applyFont="1" applyFill="1" applyBorder="1" applyAlignment="1">
      <alignment horizontal="center" vertical="center"/>
    </xf>
    <xf numFmtId="0" fontId="0" fillId="6" borderId="36" xfId="0" applyFont="1" applyFill="1" applyBorder="1" applyAlignment="1">
      <alignment horizontal="left" vertical="center" wrapText="1"/>
    </xf>
    <xf numFmtId="0" fontId="0" fillId="6" borderId="26" xfId="0" applyFont="1" applyFill="1" applyBorder="1" applyAlignment="1">
      <alignment horizontal="left" vertical="center" wrapText="1"/>
    </xf>
    <xf numFmtId="0" fontId="22" fillId="6" borderId="41" xfId="0" applyFont="1" applyFill="1" applyBorder="1" applyAlignment="1">
      <alignment horizontal="left" vertical="center" wrapText="1"/>
    </xf>
    <xf numFmtId="0" fontId="40" fillId="0" borderId="254" xfId="0" applyFont="1" applyFill="1" applyBorder="1" applyAlignment="1" applyProtection="1">
      <alignment horizontal="center" vertical="center" wrapText="1"/>
    </xf>
    <xf numFmtId="0" fontId="40" fillId="0" borderId="79" xfId="0" applyFont="1" applyFill="1" applyBorder="1" applyAlignment="1" applyProtection="1">
      <alignment horizontal="center" vertical="center" wrapText="1"/>
    </xf>
    <xf numFmtId="0" fontId="40" fillId="0" borderId="142" xfId="0" applyFont="1" applyFill="1" applyBorder="1" applyAlignment="1" applyProtection="1">
      <alignment horizontal="center" vertical="center" wrapText="1"/>
    </xf>
    <xf numFmtId="0" fontId="22" fillId="6" borderId="294" xfId="0" applyFont="1" applyFill="1" applyBorder="1" applyAlignment="1">
      <alignment horizontal="left" vertical="center" wrapText="1"/>
    </xf>
    <xf numFmtId="0" fontId="22" fillId="6" borderId="207" xfId="0" applyFont="1" applyFill="1" applyBorder="1" applyAlignment="1">
      <alignment horizontal="left" vertical="center" wrapText="1"/>
    </xf>
    <xf numFmtId="0" fontId="40" fillId="0" borderId="177" xfId="0" applyFont="1" applyFill="1" applyBorder="1" applyAlignment="1" applyProtection="1">
      <alignment horizontal="center" vertical="center"/>
    </xf>
    <xf numFmtId="0" fontId="40" fillId="0" borderId="173" xfId="0" applyFont="1" applyFill="1" applyBorder="1" applyAlignment="1" applyProtection="1">
      <alignment horizontal="center" vertical="center"/>
    </xf>
    <xf numFmtId="0" fontId="42" fillId="6" borderId="216" xfId="0" applyFont="1" applyFill="1" applyBorder="1" applyAlignment="1">
      <alignment horizontal="center" vertical="center"/>
    </xf>
    <xf numFmtId="0" fontId="42" fillId="6" borderId="190" xfId="0" applyFont="1" applyFill="1" applyBorder="1" applyAlignment="1">
      <alignment horizontal="center" vertical="center"/>
    </xf>
    <xf numFmtId="0" fontId="42" fillId="6" borderId="217" xfId="0" applyFont="1" applyFill="1" applyBorder="1" applyAlignment="1">
      <alignment horizontal="center" vertical="center"/>
    </xf>
    <xf numFmtId="0" fontId="40" fillId="0" borderId="298" xfId="0" applyFont="1" applyFill="1" applyBorder="1" applyAlignment="1" applyProtection="1">
      <alignment horizontal="center" vertical="center"/>
    </xf>
    <xf numFmtId="0" fontId="40" fillId="0" borderId="299" xfId="0" applyFont="1" applyFill="1" applyBorder="1" applyAlignment="1" applyProtection="1">
      <alignment horizontal="center" vertical="center"/>
    </xf>
    <xf numFmtId="0" fontId="40" fillId="0" borderId="300" xfId="0" applyFont="1" applyFill="1" applyBorder="1" applyAlignment="1" applyProtection="1">
      <alignment horizontal="center" vertical="center"/>
    </xf>
    <xf numFmtId="0" fontId="40" fillId="0" borderId="177" xfId="0" applyFont="1" applyFill="1" applyBorder="1" applyAlignment="1">
      <alignment horizontal="center" vertical="center"/>
    </xf>
    <xf numFmtId="0" fontId="40" fillId="0" borderId="256" xfId="0" applyFont="1" applyFill="1" applyBorder="1" applyAlignment="1">
      <alignment horizontal="center" vertical="center"/>
    </xf>
    <xf numFmtId="2" fontId="40" fillId="6" borderId="216" xfId="0" applyNumberFormat="1" applyFont="1" applyFill="1" applyBorder="1" applyAlignment="1">
      <alignment horizontal="center" vertical="center" wrapText="1"/>
    </xf>
    <xf numFmtId="2" fontId="40" fillId="6" borderId="190" xfId="0" applyNumberFormat="1" applyFont="1" applyFill="1" applyBorder="1" applyAlignment="1">
      <alignment horizontal="center" vertical="center" wrapText="1"/>
    </xf>
    <xf numFmtId="2" fontId="40" fillId="6" borderId="217" xfId="0" applyNumberFormat="1" applyFont="1" applyFill="1" applyBorder="1" applyAlignment="1">
      <alignment horizontal="center" vertical="center" wrapText="1"/>
    </xf>
    <xf numFmtId="0" fontId="40" fillId="0" borderId="221" xfId="0" applyFont="1" applyFill="1" applyBorder="1" applyAlignment="1" applyProtection="1">
      <alignment horizontal="center" vertical="center" wrapText="1"/>
    </xf>
    <xf numFmtId="0" fontId="40" fillId="0" borderId="228" xfId="0" applyFont="1" applyFill="1" applyBorder="1" applyAlignment="1" applyProtection="1">
      <alignment horizontal="center" vertical="center" wrapText="1"/>
    </xf>
    <xf numFmtId="0" fontId="40" fillId="0" borderId="222" xfId="0" applyFont="1" applyFill="1" applyBorder="1" applyAlignment="1" applyProtection="1">
      <alignment horizontal="center" vertical="center" wrapText="1"/>
    </xf>
    <xf numFmtId="0" fontId="40" fillId="0" borderId="229" xfId="0" applyFont="1" applyFill="1" applyBorder="1" applyAlignment="1" applyProtection="1">
      <alignment horizontal="center" vertical="center" wrapText="1"/>
    </xf>
    <xf numFmtId="0" fontId="40" fillId="0" borderId="199" xfId="0" applyFont="1" applyFill="1" applyBorder="1" applyAlignment="1">
      <alignment horizontal="center" vertical="center" wrapText="1"/>
    </xf>
    <xf numFmtId="0" fontId="40" fillId="0" borderId="231" xfId="0" applyFont="1" applyFill="1" applyBorder="1" applyAlignment="1">
      <alignment horizontal="center" vertical="center" wrapText="1"/>
    </xf>
    <xf numFmtId="0" fontId="40" fillId="0" borderId="223" xfId="0" applyFont="1" applyFill="1" applyBorder="1" applyAlignment="1" applyProtection="1">
      <alignment horizontal="center" vertical="center" wrapText="1"/>
    </xf>
    <xf numFmtId="0" fontId="40" fillId="0" borderId="230" xfId="0" applyFont="1" applyFill="1" applyBorder="1" applyAlignment="1" applyProtection="1">
      <alignment horizontal="center" vertical="center" wrapText="1"/>
    </xf>
    <xf numFmtId="0" fontId="40" fillId="0" borderId="220" xfId="0" applyFont="1" applyFill="1" applyBorder="1" applyAlignment="1" applyProtection="1">
      <alignment horizontal="center" vertical="center" wrapText="1"/>
    </xf>
    <xf numFmtId="0" fontId="40" fillId="0" borderId="227" xfId="0" applyFont="1" applyFill="1" applyBorder="1" applyAlignment="1" applyProtection="1">
      <alignment horizontal="center" vertical="center" wrapText="1"/>
    </xf>
    <xf numFmtId="0" fontId="40" fillId="6" borderId="218" xfId="0" applyFont="1" applyFill="1" applyBorder="1" applyAlignment="1">
      <alignment horizontal="center" vertical="center" wrapText="1"/>
    </xf>
    <xf numFmtId="0" fontId="40" fillId="6" borderId="219" xfId="0" applyFont="1" applyFill="1" applyBorder="1" applyAlignment="1">
      <alignment horizontal="center" vertical="center" wrapText="1"/>
    </xf>
    <xf numFmtId="0" fontId="40" fillId="6" borderId="189" xfId="0" applyFont="1" applyFill="1" applyBorder="1" applyAlignment="1" applyProtection="1">
      <alignment horizontal="center" vertical="center" wrapText="1"/>
    </xf>
    <xf numFmtId="0" fontId="40" fillId="6" borderId="0" xfId="0" applyFont="1" applyFill="1" applyBorder="1" applyAlignment="1" applyProtection="1">
      <alignment horizontal="center" vertical="center" wrapText="1"/>
    </xf>
    <xf numFmtId="0" fontId="40" fillId="6" borderId="181" xfId="0" applyFont="1" applyFill="1" applyBorder="1" applyAlignment="1" applyProtection="1">
      <alignment horizontal="center" vertical="center" wrapText="1"/>
    </xf>
    <xf numFmtId="0" fontId="40" fillId="0" borderId="200" xfId="0" applyFont="1" applyFill="1" applyBorder="1" applyAlignment="1" applyProtection="1">
      <alignment horizontal="center" vertical="center" wrapText="1"/>
    </xf>
    <xf numFmtId="0" fontId="0" fillId="6" borderId="190" xfId="0" applyFont="1" applyFill="1" applyBorder="1" applyAlignment="1" applyProtection="1">
      <alignment horizontal="left" vertical="center" wrapText="1"/>
    </xf>
    <xf numFmtId="0" fontId="0" fillId="6" borderId="291" xfId="0" applyFill="1" applyBorder="1" applyAlignment="1">
      <alignment horizontal="center" vertical="center"/>
    </xf>
    <xf numFmtId="0" fontId="27" fillId="6" borderId="201" xfId="0" applyFont="1" applyFill="1" applyBorder="1" applyAlignment="1" applyProtection="1">
      <alignment horizontal="center" vertical="center"/>
    </xf>
    <xf numFmtId="0" fontId="27" fillId="6" borderId="212" xfId="0" applyFont="1" applyFill="1" applyBorder="1" applyAlignment="1" applyProtection="1">
      <alignment horizontal="center" vertical="center"/>
    </xf>
    <xf numFmtId="0" fontId="0" fillId="48" borderId="23" xfId="0" applyFill="1" applyBorder="1" applyAlignment="1">
      <alignment horizontal="center" vertical="center"/>
    </xf>
    <xf numFmtId="0" fontId="0" fillId="48" borderId="320" xfId="0" applyFill="1" applyBorder="1" applyAlignment="1">
      <alignment horizontal="center" vertical="center"/>
    </xf>
    <xf numFmtId="0" fontId="0" fillId="48" borderId="321" xfId="0" applyFill="1" applyBorder="1" applyAlignment="1">
      <alignment horizontal="center" vertical="center"/>
    </xf>
    <xf numFmtId="0" fontId="0" fillId="48" borderId="21" xfId="0" applyFill="1" applyBorder="1" applyAlignment="1">
      <alignment horizontal="center" vertical="center"/>
    </xf>
    <xf numFmtId="0" fontId="0" fillId="48" borderId="289" xfId="0" applyFill="1" applyBorder="1" applyAlignment="1">
      <alignment horizontal="center" vertical="center"/>
    </xf>
    <xf numFmtId="0" fontId="0" fillId="48" borderId="322" xfId="0" applyFill="1" applyBorder="1" applyAlignment="1">
      <alignment horizontal="center" vertical="center"/>
    </xf>
    <xf numFmtId="0" fontId="0" fillId="48" borderId="22" xfId="0" applyFill="1" applyBorder="1" applyAlignment="1">
      <alignment horizontal="center" vertical="center"/>
    </xf>
    <xf numFmtId="0" fontId="0" fillId="48" borderId="170" xfId="0" applyFill="1" applyBorder="1" applyAlignment="1">
      <alignment horizontal="center" vertical="center"/>
    </xf>
    <xf numFmtId="0" fontId="0" fillId="48" borderId="323" xfId="0" applyFill="1" applyBorder="1" applyAlignment="1">
      <alignment horizontal="center" vertical="center"/>
    </xf>
    <xf numFmtId="0" fontId="0" fillId="6" borderId="190" xfId="0" applyFill="1" applyBorder="1" applyAlignment="1">
      <alignment horizontal="center" vertical="center"/>
    </xf>
    <xf numFmtId="0" fontId="40" fillId="0" borderId="244" xfId="0" applyFont="1" applyFill="1" applyBorder="1" applyAlignment="1" applyProtection="1">
      <alignment horizontal="center" vertical="center"/>
    </xf>
    <xf numFmtId="0" fontId="40" fillId="0" borderId="277" xfId="0" applyFont="1" applyFill="1" applyBorder="1" applyAlignment="1" applyProtection="1">
      <alignment horizontal="center" vertical="center" wrapText="1"/>
    </xf>
    <xf numFmtId="0" fontId="40" fillId="0" borderId="82" xfId="0" applyFont="1" applyFill="1" applyBorder="1" applyAlignment="1" applyProtection="1">
      <alignment horizontal="center" vertical="center" wrapText="1"/>
    </xf>
    <xf numFmtId="0" fontId="40" fillId="0" borderId="6" xfId="0" applyFont="1" applyFill="1" applyBorder="1" applyAlignment="1" applyProtection="1">
      <alignment horizontal="center" vertical="center" wrapText="1"/>
    </xf>
    <xf numFmtId="0" fontId="42" fillId="6" borderId="0" xfId="0" applyFont="1" applyFill="1" applyBorder="1" applyAlignment="1" applyProtection="1">
      <alignment horizontal="left" vertical="center" wrapText="1"/>
    </xf>
    <xf numFmtId="0" fontId="0" fillId="6" borderId="80" xfId="0" applyFont="1" applyFill="1" applyBorder="1" applyAlignment="1">
      <alignment horizontal="left" wrapText="1"/>
    </xf>
    <xf numFmtId="0" fontId="24" fillId="48" borderId="29" xfId="0" applyFont="1" applyFill="1" applyBorder="1" applyAlignment="1" applyProtection="1">
      <alignment horizontal="left" vertical="center"/>
    </xf>
    <xf numFmtId="0" fontId="46" fillId="48" borderId="29" xfId="0" applyFont="1" applyFill="1" applyBorder="1" applyAlignment="1" applyProtection="1">
      <alignment horizontal="left" vertical="center"/>
    </xf>
    <xf numFmtId="0" fontId="24" fillId="6" borderId="94" xfId="0" applyFont="1" applyFill="1" applyBorder="1" applyAlignment="1" applyProtection="1">
      <alignment horizontal="center" vertical="center"/>
    </xf>
    <xf numFmtId="0" fontId="24" fillId="6" borderId="96" xfId="0" applyFont="1" applyFill="1" applyBorder="1" applyAlignment="1" applyProtection="1">
      <alignment horizontal="center" vertical="center"/>
    </xf>
    <xf numFmtId="0" fontId="25" fillId="6" borderId="29" xfId="83" applyFont="1" applyFill="1" applyBorder="1" applyAlignment="1" applyProtection="1">
      <alignment horizontal="left" vertical="center" wrapText="1"/>
    </xf>
    <xf numFmtId="0" fontId="25" fillId="6" borderId="26" xfId="83" applyFont="1" applyFill="1" applyBorder="1" applyAlignment="1" applyProtection="1">
      <alignment horizontal="left" vertical="center" wrapText="1"/>
    </xf>
    <xf numFmtId="0" fontId="0" fillId="6" borderId="39" xfId="0" applyFont="1" applyFill="1" applyBorder="1" applyAlignment="1">
      <alignment horizontal="left" vertical="center"/>
    </xf>
    <xf numFmtId="0" fontId="0" fillId="6" borderId="0" xfId="0" applyFont="1" applyFill="1" applyBorder="1" applyAlignment="1">
      <alignment horizontal="left" vertical="center"/>
    </xf>
    <xf numFmtId="0" fontId="0" fillId="6" borderId="49" xfId="0" applyFont="1" applyFill="1" applyBorder="1" applyAlignment="1">
      <alignment horizontal="left" vertical="center"/>
    </xf>
    <xf numFmtId="0" fontId="0" fillId="6" borderId="29" xfId="0" applyFont="1" applyFill="1" applyBorder="1" applyAlignment="1">
      <alignment horizontal="left" vertical="center" wrapText="1"/>
    </xf>
    <xf numFmtId="0" fontId="0" fillId="6" borderId="80" xfId="0" applyFont="1" applyFill="1" applyBorder="1" applyAlignment="1">
      <alignment horizontal="left" vertical="center"/>
    </xf>
    <xf numFmtId="0" fontId="0" fillId="6" borderId="49" xfId="0" applyFont="1" applyFill="1" applyBorder="1" applyAlignment="1">
      <alignment horizontal="center" vertical="center" wrapText="1"/>
    </xf>
    <xf numFmtId="0" fontId="22" fillId="6" borderId="29" xfId="0" applyFont="1" applyFill="1" applyBorder="1" applyAlignment="1">
      <alignment horizontal="center" vertical="center" wrapText="1"/>
    </xf>
    <xf numFmtId="0" fontId="22" fillId="6" borderId="39" xfId="0" applyFont="1" applyFill="1" applyBorder="1" applyAlignment="1">
      <alignment horizontal="center" vertical="center" wrapText="1"/>
    </xf>
    <xf numFmtId="0" fontId="22" fillId="6" borderId="88" xfId="0" applyFont="1" applyFill="1" applyBorder="1" applyAlignment="1">
      <alignment horizontal="left" vertical="center"/>
    </xf>
    <xf numFmtId="0" fontId="0" fillId="6" borderId="88" xfId="0" applyFont="1" applyFill="1" applyBorder="1" applyAlignment="1">
      <alignment horizontal="center" vertical="center" wrapText="1"/>
    </xf>
    <xf numFmtId="0" fontId="22" fillId="6" borderId="29" xfId="0" applyFont="1" applyFill="1" applyBorder="1" applyAlignment="1">
      <alignment horizontal="left" vertical="center" indent="1"/>
    </xf>
    <xf numFmtId="0" fontId="0" fillId="6" borderId="30" xfId="0" applyFont="1" applyFill="1" applyBorder="1" applyAlignment="1">
      <alignment horizontal="left" vertical="center" indent="1"/>
    </xf>
    <xf numFmtId="0" fontId="22" fillId="6" borderId="30" xfId="0" applyFont="1" applyFill="1" applyBorder="1" applyAlignment="1">
      <alignment horizontal="left" vertical="center" indent="1"/>
    </xf>
    <xf numFmtId="0" fontId="0" fillId="6" borderId="29" xfId="0" applyFont="1" applyFill="1" applyBorder="1" applyAlignment="1">
      <alignment horizontal="left" vertical="center" indent="1"/>
    </xf>
    <xf numFmtId="0" fontId="24" fillId="6" borderId="87" xfId="0" applyFont="1" applyFill="1" applyBorder="1" applyAlignment="1">
      <alignment horizontal="center" wrapText="1"/>
    </xf>
    <xf numFmtId="0" fontId="24" fillId="6" borderId="94" xfId="0" applyFont="1" applyFill="1" applyBorder="1" applyAlignment="1">
      <alignment horizontal="center" wrapText="1"/>
    </xf>
    <xf numFmtId="0" fontId="22" fillId="6" borderId="88" xfId="0" applyFont="1" applyFill="1" applyBorder="1" applyAlignment="1">
      <alignment horizontal="center" vertical="center" wrapText="1"/>
    </xf>
    <xf numFmtId="0" fontId="22" fillId="6" borderId="30" xfId="0" applyFont="1" applyFill="1" applyBorder="1" applyAlignment="1">
      <alignment horizontal="center" vertical="center" wrapText="1"/>
    </xf>
    <xf numFmtId="0" fontId="0" fillId="6" borderId="88" xfId="0" applyFont="1" applyFill="1" applyBorder="1" applyAlignment="1">
      <alignment horizontal="left" vertical="center" wrapText="1"/>
    </xf>
    <xf numFmtId="0" fontId="24" fillId="53" borderId="212" xfId="5" applyFont="1" applyFill="1" applyBorder="1" applyAlignment="1">
      <alignment horizontal="center" vertical="center" wrapText="1"/>
    </xf>
    <xf numFmtId="0" fontId="24" fillId="53" borderId="190" xfId="5" applyFont="1" applyFill="1" applyBorder="1" applyAlignment="1">
      <alignment horizontal="center" vertical="center" wrapText="1"/>
    </xf>
    <xf numFmtId="0" fontId="25" fillId="6" borderId="179" xfId="0" applyFont="1" applyFill="1" applyBorder="1" applyAlignment="1">
      <alignment horizontal="left"/>
    </xf>
    <xf numFmtId="0" fontId="24" fillId="54" borderId="201" xfId="5" applyFont="1" applyFill="1" applyBorder="1" applyAlignment="1">
      <alignment horizontal="center" vertical="center" wrapText="1"/>
    </xf>
    <xf numFmtId="0" fontId="24" fillId="54" borderId="212" xfId="5" applyFont="1" applyFill="1" applyBorder="1" applyAlignment="1">
      <alignment horizontal="center" vertical="center" wrapText="1"/>
    </xf>
    <xf numFmtId="0" fontId="24" fillId="54" borderId="179" xfId="5" applyFont="1" applyFill="1" applyBorder="1" applyAlignment="1">
      <alignment horizontal="center" wrapText="1"/>
    </xf>
    <xf numFmtId="0" fontId="24" fillId="51" borderId="212" xfId="5" applyFont="1" applyFill="1" applyBorder="1" applyAlignment="1">
      <alignment horizontal="center" vertical="center" wrapText="1"/>
    </xf>
    <xf numFmtId="0" fontId="24" fillId="51" borderId="190" xfId="5" applyFont="1" applyFill="1" applyBorder="1" applyAlignment="1">
      <alignment horizontal="center" vertical="center" wrapText="1"/>
    </xf>
    <xf numFmtId="0" fontId="24" fillId="51" borderId="200" xfId="5" applyFont="1" applyFill="1" applyBorder="1" applyAlignment="1">
      <alignment horizontal="center" vertical="center" wrapText="1"/>
    </xf>
    <xf numFmtId="0" fontId="24" fillId="6" borderId="96" xfId="5" applyFont="1" applyBorder="1" applyAlignment="1">
      <alignment horizontal="center" vertical="center" wrapText="1"/>
    </xf>
    <xf numFmtId="0" fontId="24" fillId="6" borderId="97" xfId="5" applyFont="1" applyBorder="1" applyAlignment="1">
      <alignment horizontal="center" vertical="center" wrapText="1"/>
    </xf>
    <xf numFmtId="0" fontId="24" fillId="6" borderId="96" xfId="5" applyFont="1" applyBorder="1" applyAlignment="1">
      <alignment horizontal="center" wrapText="1"/>
    </xf>
    <xf numFmtId="3" fontId="22" fillId="6" borderId="85" xfId="30" applyFont="1" applyBorder="1" applyAlignment="1">
      <alignment horizontal="center" vertical="center"/>
    </xf>
    <xf numFmtId="3" fontId="22" fillId="6" borderId="88" xfId="30" applyFont="1" applyBorder="1" applyAlignment="1">
      <alignment horizontal="center" vertical="center"/>
    </xf>
    <xf numFmtId="3" fontId="40" fillId="47" borderId="36" xfId="0" applyNumberFormat="1" applyFont="1" applyFill="1" applyBorder="1" applyAlignment="1">
      <alignment horizontal="center" vertical="center"/>
    </xf>
    <xf numFmtId="3" fontId="40" fillId="47" borderId="29" xfId="0" applyNumberFormat="1" applyFont="1" applyFill="1" applyBorder="1" applyAlignment="1">
      <alignment horizontal="center" vertical="center"/>
    </xf>
    <xf numFmtId="3" fontId="40" fillId="47" borderId="33" xfId="0" applyNumberFormat="1" applyFont="1" applyFill="1" applyBorder="1" applyAlignment="1">
      <alignment horizontal="center" vertical="center"/>
    </xf>
    <xf numFmtId="3" fontId="40" fillId="47" borderId="30" xfId="0" applyNumberFormat="1" applyFont="1" applyFill="1" applyBorder="1" applyAlignment="1">
      <alignment horizontal="center" vertical="center"/>
    </xf>
    <xf numFmtId="0" fontId="24" fillId="6" borderId="96" xfId="5" applyFont="1" applyBorder="1">
      <alignment horizontal="center" wrapText="1"/>
    </xf>
    <xf numFmtId="0" fontId="24" fillId="53" borderId="87" xfId="0" applyFont="1" applyFill="1" applyBorder="1" applyAlignment="1">
      <alignment horizontal="center" vertical="center"/>
    </xf>
    <xf numFmtId="0" fontId="24" fillId="53" borderId="212" xfId="5" applyFont="1" applyFill="1" applyBorder="1" applyAlignment="1">
      <alignment horizontal="center" wrapText="1"/>
    </xf>
    <xf numFmtId="0" fontId="24" fillId="53" borderId="190" xfId="5" applyFont="1" applyFill="1" applyBorder="1" applyAlignment="1">
      <alignment horizontal="center" wrapText="1"/>
    </xf>
    <xf numFmtId="0" fontId="24" fillId="51" borderId="212" xfId="5" applyFont="1" applyFill="1" applyBorder="1" applyAlignment="1">
      <alignment horizontal="center" wrapText="1"/>
    </xf>
    <xf numFmtId="0" fontId="24" fillId="51" borderId="190" xfId="5" applyFont="1" applyFill="1" applyBorder="1" applyAlignment="1">
      <alignment horizontal="center" wrapText="1"/>
    </xf>
    <xf numFmtId="0" fontId="24" fillId="51" borderId="200" xfId="5" applyFont="1" applyFill="1" applyBorder="1" applyAlignment="1">
      <alignment horizontal="center" wrapText="1"/>
    </xf>
    <xf numFmtId="0" fontId="25" fillId="6" borderId="87" xfId="0" applyFont="1" applyFill="1" applyBorder="1" applyAlignment="1">
      <alignment horizontal="left"/>
    </xf>
    <xf numFmtId="0" fontId="25" fillId="6" borderId="94" xfId="0" applyFont="1" applyFill="1" applyBorder="1" applyAlignment="1">
      <alignment horizontal="left"/>
    </xf>
    <xf numFmtId="0" fontId="0" fillId="6" borderId="189" xfId="0" applyBorder="1" applyAlignment="1">
      <alignment horizontal="center"/>
    </xf>
    <xf numFmtId="0" fontId="0" fillId="6" borderId="291" xfId="0" applyBorder="1" applyAlignment="1">
      <alignment horizontal="center"/>
    </xf>
    <xf numFmtId="0" fontId="24" fillId="6" borderId="96" xfId="0" applyFont="1" applyBorder="1" applyAlignment="1">
      <alignment horizontal="center" wrapText="1"/>
    </xf>
    <xf numFmtId="0" fontId="24" fillId="6" borderId="97" xfId="0" applyFont="1" applyBorder="1" applyAlignment="1">
      <alignment horizontal="center" wrapText="1"/>
    </xf>
    <xf numFmtId="0" fontId="24" fillId="6" borderId="93" xfId="0" applyFont="1" applyBorder="1" applyAlignment="1">
      <alignment horizontal="center" wrapText="1"/>
    </xf>
    <xf numFmtId="0" fontId="24" fillId="6" borderId="140" xfId="0" applyFont="1" applyBorder="1" applyAlignment="1">
      <alignment horizontal="center" wrapText="1"/>
    </xf>
    <xf numFmtId="0" fontId="24" fillId="6" borderId="90" xfId="0" applyFont="1" applyBorder="1" applyAlignment="1">
      <alignment horizontal="center" wrapText="1"/>
    </xf>
    <xf numFmtId="0" fontId="24" fillId="6" borderId="142" xfId="0" applyFont="1" applyBorder="1" applyAlignment="1">
      <alignment horizontal="center" wrapText="1"/>
    </xf>
    <xf numFmtId="0" fontId="40" fillId="6" borderId="141" xfId="0" applyFont="1" applyBorder="1" applyAlignment="1">
      <alignment horizontal="center" wrapText="1"/>
    </xf>
    <xf numFmtId="0" fontId="40" fillId="6" borderId="93" xfId="0" applyFont="1" applyBorder="1" applyAlignment="1">
      <alignment horizontal="center" wrapText="1"/>
    </xf>
    <xf numFmtId="0" fontId="40" fillId="6" borderId="143" xfId="0" applyFont="1" applyBorder="1" applyAlignment="1">
      <alignment horizontal="center" wrapText="1"/>
    </xf>
    <xf numFmtId="0" fontId="40" fillId="6" borderId="90" xfId="0" applyFont="1" applyBorder="1" applyAlignment="1">
      <alignment horizontal="center" wrapText="1"/>
    </xf>
    <xf numFmtId="0" fontId="24" fillId="6" borderId="95" xfId="0" applyFont="1" applyBorder="1" applyAlignment="1">
      <alignment horizontal="center" wrapText="1"/>
    </xf>
    <xf numFmtId="0" fontId="24" fillId="6" borderId="86" xfId="0" applyFont="1" applyBorder="1" applyAlignment="1">
      <alignment horizontal="center" wrapText="1"/>
    </xf>
    <xf numFmtId="0" fontId="24" fillId="6" borderId="80" xfId="0" applyFont="1" applyFill="1" applyBorder="1" applyAlignment="1">
      <alignment horizontal="left" vertical="center"/>
    </xf>
    <xf numFmtId="0" fontId="24" fillId="6" borderId="0" xfId="0" applyFont="1" applyFill="1" applyBorder="1" applyAlignment="1">
      <alignment horizontal="left" vertical="center"/>
    </xf>
    <xf numFmtId="0" fontId="24" fillId="6" borderId="83" xfId="0" applyFont="1" applyFill="1" applyBorder="1" applyAlignment="1">
      <alignment horizontal="left" vertical="center"/>
    </xf>
    <xf numFmtId="0" fontId="24" fillId="6" borderId="96" xfId="0" applyFont="1" applyFill="1" applyBorder="1" applyAlignment="1">
      <alignment horizontal="center" vertical="center"/>
    </xf>
    <xf numFmtId="0" fontId="24" fillId="6" borderId="62" xfId="0" applyFont="1" applyFill="1" applyBorder="1" applyAlignment="1">
      <alignment horizontal="center" vertical="center"/>
    </xf>
    <xf numFmtId="0" fontId="24" fillId="6" borderId="76" xfId="0" applyFont="1" applyFill="1" applyBorder="1" applyAlignment="1">
      <alignment horizontal="center" vertical="center"/>
    </xf>
    <xf numFmtId="0" fontId="24" fillId="6" borderId="97" xfId="0" applyFont="1" applyFill="1" applyBorder="1" applyAlignment="1">
      <alignment horizontal="center" vertical="center"/>
    </xf>
    <xf numFmtId="0" fontId="24" fillId="6" borderId="62" xfId="0" applyFont="1" applyBorder="1" applyAlignment="1">
      <alignment horizontal="center" wrapText="1"/>
    </xf>
    <xf numFmtId="0" fontId="24" fillId="6" borderId="76" xfId="0" applyFont="1" applyBorder="1" applyAlignment="1">
      <alignment horizontal="center" wrapText="1"/>
    </xf>
    <xf numFmtId="0" fontId="24" fillId="6" borderId="96" xfId="0" applyFont="1" applyBorder="1" applyAlignment="1">
      <alignment horizontal="center" vertical="center" wrapText="1"/>
    </xf>
    <xf numFmtId="0" fontId="24" fillId="6" borderId="62" xfId="0" applyFont="1" applyBorder="1" applyAlignment="1">
      <alignment horizontal="center" vertical="center" wrapText="1"/>
    </xf>
    <xf numFmtId="0" fontId="24" fillId="6" borderId="76" xfId="0" applyFont="1" applyBorder="1" applyAlignment="1">
      <alignment horizontal="center" vertical="center" wrapText="1"/>
    </xf>
    <xf numFmtId="0" fontId="24" fillId="6" borderId="97" xfId="0" applyFont="1" applyBorder="1" applyAlignment="1">
      <alignment horizontal="center" vertical="center" wrapText="1"/>
    </xf>
    <xf numFmtId="0" fontId="40" fillId="6" borderId="80" xfId="0" applyFont="1" applyFill="1" applyBorder="1" applyAlignment="1">
      <alignment horizontal="center" vertical="center"/>
    </xf>
    <xf numFmtId="0" fontId="40" fillId="6" borderId="0" xfId="0" applyFont="1" applyFill="1" applyBorder="1" applyAlignment="1">
      <alignment horizontal="center" vertical="center"/>
    </xf>
    <xf numFmtId="0" fontId="40" fillId="6" borderId="83" xfId="0" applyFont="1" applyFill="1" applyBorder="1" applyAlignment="1">
      <alignment horizontal="center" vertical="center"/>
    </xf>
    <xf numFmtId="0" fontId="24" fillId="6" borderId="96" xfId="0" applyFont="1" applyFill="1" applyBorder="1" applyAlignment="1" applyProtection="1">
      <alignment horizontal="center" vertical="center" wrapText="1"/>
    </xf>
    <xf numFmtId="0" fontId="24" fillId="2" borderId="86" xfId="0" applyFont="1" applyFill="1" applyBorder="1" applyAlignment="1">
      <alignment horizontal="center" vertical="center"/>
    </xf>
    <xf numFmtId="0" fontId="40" fillId="6" borderId="147" xfId="0" applyFont="1" applyFill="1" applyBorder="1" applyAlignment="1">
      <alignment horizontal="center" vertical="center" wrapText="1"/>
    </xf>
    <xf numFmtId="0" fontId="40" fillId="6" borderId="148" xfId="0" applyFont="1" applyFill="1" applyBorder="1" applyAlignment="1">
      <alignment horizontal="center" vertical="center" wrapText="1"/>
    </xf>
    <xf numFmtId="0" fontId="40" fillId="6" borderId="149" xfId="0" applyFont="1" applyFill="1" applyBorder="1" applyAlignment="1">
      <alignment horizontal="center" vertical="center" wrapText="1"/>
    </xf>
    <xf numFmtId="0" fontId="24" fillId="6" borderId="93" xfId="0" applyFont="1" applyFill="1" applyBorder="1" applyAlignment="1" applyProtection="1">
      <alignment horizontal="center" vertical="center" wrapText="1"/>
    </xf>
    <xf numFmtId="0" fontId="24" fillId="6" borderId="90" xfId="0" applyFont="1" applyFill="1" applyBorder="1" applyAlignment="1" applyProtection="1">
      <alignment horizontal="center" vertical="center" wrapText="1"/>
    </xf>
    <xf numFmtId="0" fontId="24" fillId="6" borderId="90" xfId="0" applyFont="1" applyFill="1" applyBorder="1" applyAlignment="1">
      <alignment horizontal="center" vertical="center"/>
    </xf>
    <xf numFmtId="0" fontId="0" fillId="41" borderId="85" xfId="18" applyFont="1" applyBorder="1" applyAlignment="1">
      <alignment horizontal="center" vertical="center" wrapText="1"/>
      <protection locked="0"/>
    </xf>
    <xf numFmtId="0" fontId="0" fillId="41" borderId="88" xfId="18" applyFont="1" applyBorder="1" applyAlignment="1">
      <alignment horizontal="center" vertical="center" wrapText="1"/>
      <protection locked="0"/>
    </xf>
    <xf numFmtId="0" fontId="0" fillId="41" borderId="91" xfId="18" applyFont="1" applyBorder="1" applyAlignment="1">
      <alignment horizontal="center" vertical="center" wrapText="1"/>
      <protection locked="0"/>
    </xf>
    <xf numFmtId="0" fontId="24" fillId="6" borderId="95" xfId="0" applyFont="1" applyFill="1" applyBorder="1" applyAlignment="1">
      <alignment horizontal="center" wrapText="1"/>
    </xf>
    <xf numFmtId="0" fontId="24" fillId="6" borderId="80" xfId="0" applyFont="1" applyFill="1" applyBorder="1" applyAlignment="1">
      <alignment horizontal="center" wrapText="1"/>
    </xf>
    <xf numFmtId="0" fontId="24" fillId="6" borderId="92" xfId="0" applyFont="1" applyFill="1" applyBorder="1" applyAlignment="1">
      <alignment horizontal="center" wrapText="1"/>
    </xf>
    <xf numFmtId="0" fontId="24" fillId="6" borderId="86" xfId="0" applyFont="1" applyFill="1" applyBorder="1" applyAlignment="1">
      <alignment horizontal="center" wrapText="1"/>
    </xf>
    <xf numFmtId="0" fontId="24" fillId="6" borderId="83" xfId="0" applyFont="1" applyFill="1" applyBorder="1" applyAlignment="1">
      <alignment horizontal="center" wrapText="1"/>
    </xf>
    <xf numFmtId="0" fontId="24" fillId="6" borderId="84" xfId="0" applyFont="1" applyFill="1" applyBorder="1" applyAlignment="1">
      <alignment horizontal="center" wrapText="1"/>
    </xf>
    <xf numFmtId="0" fontId="24" fillId="6" borderId="97" xfId="0" applyFont="1" applyFill="1" applyBorder="1" applyAlignment="1">
      <alignment horizontal="center" wrapText="1"/>
    </xf>
    <xf numFmtId="0" fontId="0" fillId="6" borderId="53" xfId="0" applyFill="1" applyBorder="1" applyAlignment="1">
      <alignment horizontal="center" vertical="center"/>
    </xf>
    <xf numFmtId="0" fontId="0" fillId="6" borderId="84" xfId="0" applyFill="1" applyBorder="1" applyAlignment="1">
      <alignment horizontal="center" vertical="center"/>
    </xf>
    <xf numFmtId="0" fontId="0" fillId="6" borderId="80" xfId="0" applyFill="1" applyBorder="1" applyAlignment="1">
      <alignment horizontal="center" vertical="center"/>
    </xf>
    <xf numFmtId="0" fontId="0" fillId="6" borderId="92" xfId="0" applyFill="1" applyBorder="1" applyAlignment="1">
      <alignment horizontal="center" vertical="center"/>
    </xf>
    <xf numFmtId="0" fontId="0" fillId="6" borderId="83" xfId="0" applyFill="1" applyBorder="1" applyAlignment="1">
      <alignment horizontal="center" vertical="center"/>
    </xf>
    <xf numFmtId="0" fontId="24" fillId="6" borderId="93" xfId="0" applyFont="1" applyFill="1" applyBorder="1" applyAlignment="1">
      <alignment horizontal="center" wrapText="1"/>
    </xf>
    <xf numFmtId="0" fontId="24" fillId="6" borderId="90" xfId="0" applyFont="1" applyFill="1" applyBorder="1" applyAlignment="1">
      <alignment horizontal="center" wrapText="1"/>
    </xf>
    <xf numFmtId="0" fontId="0" fillId="41" borderId="36" xfId="18" applyFont="1" applyBorder="1" applyAlignment="1">
      <alignment horizontal="center" vertical="center" wrapText="1"/>
      <protection locked="0"/>
    </xf>
    <xf numFmtId="0" fontId="0" fillId="41" borderId="29" xfId="18" applyFont="1" applyBorder="1" applyAlignment="1">
      <alignment horizontal="center" vertical="center" wrapText="1"/>
      <protection locked="0"/>
    </xf>
    <xf numFmtId="0" fontId="0" fillId="41" borderId="26" xfId="18" applyFont="1" applyBorder="1" applyAlignment="1">
      <alignment horizontal="center" vertical="center" wrapText="1"/>
      <protection locked="0"/>
    </xf>
    <xf numFmtId="0" fontId="0" fillId="41" borderId="33" xfId="18" applyFont="1" applyBorder="1" applyAlignment="1">
      <alignment horizontal="center" vertical="center" wrapText="1"/>
      <protection locked="0"/>
    </xf>
    <xf numFmtId="0" fontId="0" fillId="41" borderId="30" xfId="18" applyFont="1" applyBorder="1" applyAlignment="1">
      <alignment horizontal="center" vertical="center" wrapText="1"/>
      <protection locked="0"/>
    </xf>
    <xf numFmtId="0" fontId="0" fillId="41" borderId="27" xfId="18" applyFont="1" applyBorder="1" applyAlignment="1">
      <alignment horizontal="center" vertical="center" wrapText="1"/>
      <protection locked="0"/>
    </xf>
    <xf numFmtId="0" fontId="24" fillId="6" borderId="101" xfId="0" applyFont="1" applyFill="1" applyBorder="1" applyAlignment="1" applyProtection="1">
      <alignment horizontal="left" wrapText="1"/>
    </xf>
    <xf numFmtId="0" fontId="24" fillId="6" borderId="80" xfId="0" applyFont="1" applyFill="1" applyBorder="1" applyAlignment="1" applyProtection="1">
      <alignment horizontal="left" wrapText="1"/>
    </xf>
    <xf numFmtId="0" fontId="24" fillId="6" borderId="2" xfId="0" applyFont="1" applyFill="1" applyBorder="1" applyAlignment="1" applyProtection="1">
      <alignment horizontal="left" vertical="center" wrapText="1"/>
    </xf>
    <xf numFmtId="0" fontId="24" fillId="6" borderId="69" xfId="0" applyFont="1" applyFill="1" applyBorder="1" applyAlignment="1" applyProtection="1">
      <alignment horizontal="left" vertical="center" wrapText="1"/>
    </xf>
    <xf numFmtId="0" fontId="24" fillId="6" borderId="0" xfId="0" applyFont="1" applyFill="1" applyBorder="1" applyAlignment="1" applyProtection="1">
      <alignment horizontal="left" vertical="center" wrapText="1"/>
    </xf>
    <xf numFmtId="0" fontId="0" fillId="41" borderId="88" xfId="18" applyFont="1" applyBorder="1" applyAlignment="1">
      <alignment horizontal="left" vertical="center" wrapText="1"/>
      <protection locked="0"/>
    </xf>
    <xf numFmtId="0" fontId="0" fillId="41" borderId="28" xfId="18" applyFont="1" applyBorder="1" applyAlignment="1">
      <alignment horizontal="center" vertical="center" wrapText="1"/>
      <protection locked="0"/>
    </xf>
    <xf numFmtId="0" fontId="0" fillId="41" borderId="29" xfId="18" applyFont="1" applyBorder="1" applyAlignment="1">
      <alignment horizontal="left" vertical="center" wrapText="1"/>
      <protection locked="0"/>
    </xf>
    <xf numFmtId="0" fontId="24" fillId="6" borderId="100" xfId="0" applyFont="1" applyFill="1" applyBorder="1" applyAlignment="1" applyProtection="1">
      <alignment horizontal="left" vertical="center" wrapText="1"/>
    </xf>
    <xf numFmtId="0" fontId="0" fillId="2" borderId="88" xfId="0" applyFont="1" applyFill="1" applyBorder="1" applyAlignment="1">
      <alignment horizontal="left" vertical="center" wrapText="1"/>
    </xf>
    <xf numFmtId="0" fontId="0" fillId="2" borderId="30" xfId="0" applyFont="1" applyFill="1" applyBorder="1" applyAlignment="1">
      <alignment horizontal="left" vertical="center" wrapText="1"/>
    </xf>
    <xf numFmtId="0" fontId="0" fillId="6" borderId="39" xfId="0" applyFont="1" applyFill="1" applyBorder="1" applyAlignment="1">
      <alignment horizontal="center" vertical="top"/>
    </xf>
    <xf numFmtId="0" fontId="0" fillId="6" borderId="49" xfId="0" applyFont="1" applyFill="1" applyBorder="1" applyAlignment="1">
      <alignment horizontal="center" vertical="top"/>
    </xf>
    <xf numFmtId="0" fontId="24" fillId="6" borderId="97" xfId="5" applyFont="1" applyFill="1" applyBorder="1" applyAlignment="1">
      <alignment horizontal="center" vertical="center" wrapText="1"/>
    </xf>
    <xf numFmtId="0" fontId="24" fillId="6" borderId="87" xfId="5" applyFont="1" applyFill="1" applyBorder="1" applyAlignment="1">
      <alignment horizontal="center" vertical="center" wrapText="1"/>
    </xf>
    <xf numFmtId="0" fontId="0" fillId="6" borderId="214" xfId="0" applyFont="1" applyFill="1" applyBorder="1" applyAlignment="1" applyProtection="1">
      <alignment horizontal="left" vertical="center" wrapText="1"/>
    </xf>
    <xf numFmtId="0" fontId="0" fillId="6" borderId="207" xfId="0" applyFont="1" applyFill="1" applyBorder="1" applyAlignment="1" applyProtection="1">
      <alignment horizontal="left" vertical="center" wrapText="1"/>
    </xf>
    <xf numFmtId="0" fontId="0" fillId="6" borderId="29" xfId="0" applyFont="1" applyFill="1" applyBorder="1" applyAlignment="1" applyProtection="1">
      <alignment horizontal="left" vertical="center" wrapText="1"/>
    </xf>
    <xf numFmtId="0" fontId="0" fillId="6" borderId="26" xfId="0" applyFont="1" applyFill="1" applyBorder="1" applyAlignment="1" applyProtection="1">
      <alignment horizontal="left" vertical="center" wrapText="1"/>
    </xf>
    <xf numFmtId="0" fontId="22" fillId="6" borderId="87" xfId="0" applyFont="1" applyFill="1" applyBorder="1" applyAlignment="1" applyProtection="1">
      <alignment horizontal="center" vertical="center"/>
    </xf>
    <xf numFmtId="0" fontId="22" fillId="6" borderId="80" xfId="0" applyFont="1" applyFill="1" applyBorder="1" applyAlignment="1" applyProtection="1">
      <alignment horizontal="center" vertical="center"/>
    </xf>
    <xf numFmtId="0" fontId="22" fillId="6" borderId="83" xfId="0" applyFont="1" applyFill="1" applyBorder="1" applyAlignment="1" applyProtection="1">
      <alignment horizontal="center" vertical="center"/>
    </xf>
    <xf numFmtId="0" fontId="22" fillId="6" borderId="89" xfId="0" applyFont="1" applyFill="1" applyBorder="1" applyAlignment="1" applyProtection="1">
      <alignment horizontal="left" vertical="center" wrapText="1"/>
    </xf>
    <xf numFmtId="0" fontId="22" fillId="6" borderId="29" xfId="0" applyFont="1" applyFill="1" applyBorder="1" applyAlignment="1" applyProtection="1">
      <alignment horizontal="left" vertical="center" wrapText="1" indent="1"/>
    </xf>
    <xf numFmtId="0" fontId="22" fillId="6" borderId="26" xfId="0" applyFont="1" applyFill="1" applyBorder="1" applyAlignment="1" applyProtection="1">
      <alignment horizontal="left" vertical="center" wrapText="1" indent="1"/>
    </xf>
    <xf numFmtId="0" fontId="22" fillId="6" borderId="21" xfId="0" applyFont="1" applyFill="1" applyBorder="1" applyAlignment="1" applyProtection="1">
      <alignment horizontal="left" vertical="center" wrapText="1" indent="1"/>
    </xf>
    <xf numFmtId="0" fontId="22" fillId="6" borderId="26" xfId="0" applyFont="1" applyFill="1" applyBorder="1" applyAlignment="1" applyProtection="1">
      <alignment horizontal="left" vertical="center" wrapText="1" indent="2"/>
    </xf>
    <xf numFmtId="0" fontId="22" fillId="6" borderId="21" xfId="0" applyFont="1" applyFill="1" applyBorder="1" applyAlignment="1" applyProtection="1">
      <alignment horizontal="left" vertical="center" wrapText="1" indent="2"/>
    </xf>
    <xf numFmtId="0" fontId="22" fillId="6" borderId="26" xfId="0" applyFont="1" applyFill="1" applyBorder="1" applyAlignment="1" applyProtection="1">
      <alignment horizontal="left" vertical="center" wrapText="1" indent="3"/>
    </xf>
    <xf numFmtId="0" fontId="22" fillId="6" borderId="21" xfId="0" applyFont="1" applyFill="1" applyBorder="1" applyAlignment="1" applyProtection="1">
      <alignment horizontal="left" vertical="center" wrapText="1" indent="3"/>
    </xf>
    <xf numFmtId="0" fontId="22" fillId="6" borderId="29" xfId="0" applyFont="1" applyFill="1" applyBorder="1" applyAlignment="1" applyProtection="1">
      <alignment horizontal="left" vertical="center" wrapText="1" indent="2"/>
    </xf>
    <xf numFmtId="0" fontId="22" fillId="6" borderId="29" xfId="0" applyFont="1" applyFill="1" applyBorder="1" applyAlignment="1" applyProtection="1">
      <alignment horizontal="left" vertical="center" wrapText="1" indent="3"/>
    </xf>
    <xf numFmtId="0" fontId="22" fillId="6" borderId="27" xfId="0" applyFont="1" applyFill="1" applyBorder="1" applyAlignment="1" applyProtection="1">
      <alignment horizontal="left" vertical="center" wrapText="1" indent="2"/>
    </xf>
    <xf numFmtId="0" fontId="22" fillId="6" borderId="22" xfId="0" applyFont="1" applyFill="1" applyBorder="1" applyAlignment="1" applyProtection="1">
      <alignment horizontal="left" vertical="center" wrapText="1" indent="2"/>
    </xf>
  </cellXfs>
  <cellStyles count="147">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5"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alculation" xfId="130" builtinId="22" hidden="1"/>
    <cellStyle name="Check Cell" xfId="67" builtinId="23" hidden="1"/>
    <cellStyle name="Check Cell" xfId="80" builtinId="23" hidden="1"/>
    <cellStyle name="checkExposure" xfId="1"/>
    <cellStyle name="checkExposure 2" xfId="144"/>
    <cellStyle name="checkLiq" xfId="2"/>
    <cellStyle name="Comma" xfId="111" builtinId="3" hidden="1"/>
    <cellStyle name="Comma [0]" xfId="108" builtinId="6" hidden="1"/>
    <cellStyle name="Currency" xfId="112"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cellStyle name="Heading 1" xfId="4"/>
    <cellStyle name="Heading 2" xfId="114" hidden="1"/>
    <cellStyle name="Heading 2" xfId="117" hidden="1"/>
    <cellStyle name="Heading 2" xfId="116"/>
    <cellStyle name="Heading 2 2" xfId="120" hidden="1"/>
    <cellStyle name="Heading 2 2" xfId="118" hidden="1"/>
    <cellStyle name="Heading 2 2" xfId="124" hidden="1"/>
    <cellStyle name="Heading 2 2" xfId="122" hidden="1"/>
    <cellStyle name="Heading 2 2" xfId="128" hidden="1"/>
    <cellStyle name="Heading 2 2" xfId="126" hidden="1"/>
    <cellStyle name="Heading 2 2" xfId="134" hidden="1"/>
    <cellStyle name="Heading 2 2" xfId="132" hidden="1"/>
    <cellStyle name="Heading 2 2" xfId="138" hidden="1"/>
    <cellStyle name="Heading 2 2" xfId="136" hidden="1"/>
    <cellStyle name="Heading 2 2" xfId="142" hidden="1"/>
    <cellStyle name="Heading 2 2" xfId="140" hidden="1"/>
    <cellStyle name="Heading 2 3" xfId="121" hidden="1"/>
    <cellStyle name="Heading 2 3" xfId="119" hidden="1"/>
    <cellStyle name="Heading 2 3" xfId="125" hidden="1"/>
    <cellStyle name="Heading 2 3" xfId="123" hidden="1"/>
    <cellStyle name="Heading 2 3" xfId="129" hidden="1"/>
    <cellStyle name="Heading 2 3" xfId="127" hidden="1"/>
    <cellStyle name="Heading 2 3" xfId="135" hidden="1"/>
    <cellStyle name="Heading 2 3" xfId="133" hidden="1"/>
    <cellStyle name="Heading 2 3" xfId="139" hidden="1"/>
    <cellStyle name="Heading 2 3" xfId="137" hidden="1"/>
    <cellStyle name="Heading 2 3" xfId="143" hidden="1"/>
    <cellStyle name="Heading 2 3" xfId="141" hidden="1"/>
    <cellStyle name="Heading 3" xfId="58" builtinId="18" hidden="1"/>
    <cellStyle name="Heading 3" xfId="71" builtinId="18" hidden="1"/>
    <cellStyle name="Heading 4" xfId="59" builtinId="19" hidden="1"/>
    <cellStyle name="Heading 4" xfId="72" builtinId="19" hidden="1"/>
    <cellStyle name="HeadingTable" xfId="5"/>
    <cellStyle name="HeadingTable 2" xfId="146"/>
    <cellStyle name="highlightExposure" xfId="6"/>
    <cellStyle name="highlightPD" xfId="7"/>
    <cellStyle name="highlightPercentage" xfId="8"/>
    <cellStyle name="highlightText" xfId="9"/>
    <cellStyle name="Input" xfId="63" builtinId="20" hidden="1"/>
    <cellStyle name="Input" xfId="76" builtinId="20" hidden="1"/>
    <cellStyle name="inputDate" xfId="10"/>
    <cellStyle name="inputExposure" xfId="11"/>
    <cellStyle name="inputMaturity" xfId="12"/>
    <cellStyle name="inputParameterE" xfId="13"/>
    <cellStyle name="inputPD" xfId="14"/>
    <cellStyle name="inputPercentage" xfId="15"/>
    <cellStyle name="inputPercentageL" xfId="16"/>
    <cellStyle name="inputPercentageS" xfId="17"/>
    <cellStyle name="inputSelection" xfId="18"/>
    <cellStyle name="inputText" xfId="19"/>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cellStyle name="optionalExposure" xfId="20"/>
    <cellStyle name="optionalMaturity" xfId="21"/>
    <cellStyle name="optionalPD" xfId="22"/>
    <cellStyle name="optionalPercentage" xfId="23"/>
    <cellStyle name="optionalPercentageL" xfId="24"/>
    <cellStyle name="optionalPercentageS" xfId="25"/>
    <cellStyle name="optionalSelection" xfId="26"/>
    <cellStyle name="optionalText" xfId="27"/>
    <cellStyle name="Output" xfId="64" builtinId="21" hidden="1"/>
    <cellStyle name="Output" xfId="77" builtinId="21" hidden="1"/>
    <cellStyle name="Percent" xfId="113" builtinId="5" hidden="1"/>
    <cellStyle name="reviseExposure" xfId="28"/>
    <cellStyle name="showCheck" xfId="29"/>
    <cellStyle name="showCheck 2" xfId="145"/>
    <cellStyle name="showExposure" xfId="30"/>
    <cellStyle name="showParameterE" xfId="31"/>
    <cellStyle name="showParameterS" xfId="32"/>
    <cellStyle name="showPD" xfId="33"/>
    <cellStyle name="showPercentage" xfId="34"/>
    <cellStyle name="showSelection" xfId="35"/>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3Percentage 2" xfId="131"/>
    <cellStyle name="supDate" xfId="46"/>
    <cellStyle name="supFloat" xfId="47"/>
    <cellStyle name="supInt" xfId="48"/>
    <cellStyle name="supParameterE" xfId="49"/>
    <cellStyle name="supParameterS" xfId="50"/>
    <cellStyle name="supPD" xfId="51"/>
    <cellStyle name="supPercentage" xfId="52"/>
    <cellStyle name="supPercentageL" xfId="53"/>
    <cellStyle name="supPercentageM" xfId="54"/>
    <cellStyle name="supSelection" xfId="55"/>
    <cellStyle name="supText" xfId="56"/>
    <cellStyle name="Title" xfId="57" builtinId="15" hidden="1"/>
    <cellStyle name="Title" xfId="70" builtinId="15" hidden="1"/>
    <cellStyle name="Total" xfId="69" builtinId="25" hidden="1"/>
    <cellStyle name="Total" xfId="82" builtinId="25" hidden="1"/>
    <cellStyle name="Warning Text" xfId="83" builtinId="11" customBuiltin="1"/>
  </cellStyles>
  <dxfs count="461">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b/>
        <i val="0"/>
        <color rgb="FF9C0006"/>
      </font>
      <fill>
        <patternFill>
          <bgColor theme="0"/>
        </patternFill>
      </fill>
    </dxf>
    <dxf>
      <font>
        <condense val="0"/>
        <extend val="0"/>
        <color indexed="17"/>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ont>
        <b/>
        <i val="0"/>
        <color rgb="FF9C0006"/>
      </font>
      <fill>
        <patternFill>
          <bgColor theme="0"/>
        </patternFill>
      </fill>
    </dxf>
    <dxf>
      <font>
        <condense val="0"/>
        <extend val="0"/>
        <color indexed="17"/>
      </font>
      <fill>
        <patternFill>
          <bgColor theme="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strike val="0"/>
        <color rgb="FFAA322F"/>
      </font>
      <fill>
        <patternFill>
          <bgColor theme="0"/>
        </patternFill>
      </fill>
    </dxf>
    <dxf>
      <font>
        <b/>
        <i val="0"/>
        <strike val="0"/>
        <color rgb="FFAA322F"/>
      </font>
      <fill>
        <patternFill>
          <bgColor theme="0"/>
        </patternFill>
      </fill>
    </dxf>
    <dxf>
      <font>
        <b/>
        <i val="0"/>
        <strike val="0"/>
        <color rgb="FFAA322F"/>
      </font>
      <fill>
        <patternFill>
          <bgColor theme="0"/>
        </patternFill>
      </fill>
    </dxf>
    <dxf>
      <font>
        <b/>
        <i val="0"/>
        <strike val="0"/>
        <color rgb="FFAA322F"/>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ont>
        <b/>
        <i val="0"/>
        <strike val="0"/>
        <color rgb="FFAA322F"/>
      </font>
      <fill>
        <patternFill>
          <bgColor theme="0"/>
        </patternFill>
      </fill>
    </dxf>
    <dxf>
      <font>
        <condense val="0"/>
        <extend val="0"/>
        <color indexed="17"/>
      </font>
      <fill>
        <patternFill>
          <bgColor theme="0"/>
        </patternFill>
      </fill>
    </dxf>
    <dxf>
      <fill>
        <patternFill>
          <bgColor rgb="FFD5D6D2"/>
        </patternFill>
      </fill>
    </dxf>
    <dxf>
      <fill>
        <patternFill>
          <bgColor rgb="FFFF0000"/>
        </patternFill>
      </fill>
    </dxf>
    <dxf>
      <fill>
        <patternFill>
          <bgColor rgb="FFD5D6D2"/>
        </patternFill>
      </fill>
    </dxf>
    <dxf>
      <fill>
        <patternFill>
          <bgColor rgb="FFD5D6D2"/>
        </patternFill>
      </fill>
    </dxf>
    <dxf>
      <fill>
        <patternFill>
          <bgColor rgb="FFD5D6D2"/>
        </patternFill>
      </fill>
    </dxf>
    <dxf>
      <fill>
        <patternFill>
          <bgColor rgb="FFD5D6D2"/>
        </patternFill>
      </fill>
    </dxf>
    <dxf>
      <fill>
        <patternFill>
          <bgColor rgb="FFD5D6D2"/>
        </patternFill>
      </fill>
    </dxf>
    <dxf>
      <fill>
        <patternFill>
          <bgColor rgb="FFD5D6D2"/>
        </patternFill>
      </fill>
    </dxf>
    <dxf>
      <fill>
        <patternFill>
          <bgColor rgb="FFD5D6D2"/>
        </patternFill>
      </fill>
    </dxf>
    <dxf>
      <fill>
        <patternFill>
          <bgColor rgb="FFD5D6D2"/>
        </patternFill>
      </fill>
    </dxf>
    <dxf>
      <fill>
        <patternFill>
          <bgColor rgb="FFD5D6D2"/>
        </patternFill>
      </fill>
    </dxf>
    <dxf>
      <fill>
        <patternFill>
          <bgColor rgb="FFD5D6D2"/>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AA322F"/>
      <color rgb="FFC28191"/>
      <color rgb="FFFFEC72"/>
      <color rgb="FF8BB19A"/>
      <color rgb="FF6CADE1"/>
      <color rgb="FFD55B20"/>
      <color rgb="FF9BBB59"/>
      <color rgb="FFD5D6D2"/>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2</xdr:col>
      <xdr:colOff>393700</xdr:colOff>
      <xdr:row>66</xdr:row>
      <xdr:rowOff>0</xdr:rowOff>
    </xdr:from>
    <xdr:ext cx="104775" cy="200025"/>
    <xdr:sp macro="" textlink="">
      <xdr:nvSpPr>
        <xdr:cNvPr id="2" name="Text Box 3263"/>
        <xdr:cNvSpPr txBox="1">
          <a:spLocks noChangeArrowheads="1"/>
        </xdr:cNvSpPr>
      </xdr:nvSpPr>
      <xdr:spPr bwMode="auto">
        <a:xfrm>
          <a:off x="822325" y="14487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66</xdr:row>
      <xdr:rowOff>0</xdr:rowOff>
    </xdr:from>
    <xdr:ext cx="104775" cy="200025"/>
    <xdr:sp macro="" textlink="">
      <xdr:nvSpPr>
        <xdr:cNvPr id="3" name="Text Box 3267"/>
        <xdr:cNvSpPr txBox="1">
          <a:spLocks noChangeArrowheads="1"/>
        </xdr:cNvSpPr>
      </xdr:nvSpPr>
      <xdr:spPr bwMode="auto">
        <a:xfrm>
          <a:off x="3810000" y="14487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66</xdr:row>
      <xdr:rowOff>0</xdr:rowOff>
    </xdr:from>
    <xdr:ext cx="104775" cy="200025"/>
    <xdr:sp macro="" textlink="">
      <xdr:nvSpPr>
        <xdr:cNvPr id="4" name="Text Box 3268"/>
        <xdr:cNvSpPr txBox="1">
          <a:spLocks noChangeArrowheads="1"/>
        </xdr:cNvSpPr>
      </xdr:nvSpPr>
      <xdr:spPr bwMode="auto">
        <a:xfrm>
          <a:off x="3810000" y="14487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393700</xdr:colOff>
      <xdr:row>65</xdr:row>
      <xdr:rowOff>0</xdr:rowOff>
    </xdr:from>
    <xdr:ext cx="104775" cy="200025"/>
    <xdr:sp macro="" textlink="">
      <xdr:nvSpPr>
        <xdr:cNvPr id="5" name="Text Box 3263"/>
        <xdr:cNvSpPr txBox="1">
          <a:spLocks noChangeArrowheads="1"/>
        </xdr:cNvSpPr>
      </xdr:nvSpPr>
      <xdr:spPr bwMode="auto">
        <a:xfrm>
          <a:off x="822325" y="14297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65</xdr:row>
      <xdr:rowOff>114300</xdr:rowOff>
    </xdr:from>
    <xdr:ext cx="104775" cy="200025"/>
    <xdr:sp macro="" textlink="">
      <xdr:nvSpPr>
        <xdr:cNvPr id="6" name="Text Box 3267"/>
        <xdr:cNvSpPr txBox="1">
          <a:spLocks noChangeArrowheads="1"/>
        </xdr:cNvSpPr>
      </xdr:nvSpPr>
      <xdr:spPr bwMode="auto">
        <a:xfrm>
          <a:off x="3810000" y="144113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65</xdr:row>
      <xdr:rowOff>0</xdr:rowOff>
    </xdr:from>
    <xdr:ext cx="104775" cy="200025"/>
    <xdr:sp macro="" textlink="">
      <xdr:nvSpPr>
        <xdr:cNvPr id="7" name="Text Box 3268"/>
        <xdr:cNvSpPr txBox="1">
          <a:spLocks noChangeArrowheads="1"/>
        </xdr:cNvSpPr>
      </xdr:nvSpPr>
      <xdr:spPr bwMode="auto">
        <a:xfrm>
          <a:off x="3810000" y="14297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8" name="Text Box 3261"/>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9" name="Text Box 3262"/>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0" name="Text Box 3263"/>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1" name="Text Box 3264"/>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2" name="Text Box 3265"/>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3" name="Text Box 3266"/>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4" name="Text Box 3267"/>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5" name="Text Box 3268"/>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6" name="Text Box 3261"/>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7" name="Text Box 3262"/>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8" name="Text Box 3263"/>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9" name="Text Box 3264"/>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20" name="Text Box 3265"/>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21" name="Text Box 3266"/>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22" name="Text Box 3267"/>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23" name="Text Box 3268"/>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27" name="Text Box 3266"/>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28" name="Text Box 3267"/>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29" name="Text Box 3268"/>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0" name="Text Box 3261"/>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1" name="Text Box 3262"/>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2" name="Text Box 3263"/>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3" name="Text Box 3264"/>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4" name="Text Box 3265"/>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5" name="Text Box 3266"/>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6" name="Text Box 3267"/>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37" name="Text Box 3261"/>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38" name="Text Box 3262"/>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39" name="Text Box 3263"/>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0" name="Text Box 3264"/>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1" name="Text Box 3265"/>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2" name="Text Box 3266"/>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3" name="Text Box 3267"/>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4" name="Text Box 3268"/>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5" name="Text Box 3261"/>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6" name="Text Box 3262"/>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7" name="Text Box 3263"/>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8" name="Text Box 3264"/>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9" name="Text Box 3265"/>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50" name="Text Box 3266"/>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51" name="Text Box 3267"/>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2" name="Text Box 3261"/>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3" name="Text Box 3262"/>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4" name="Text Box 3263"/>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5" name="Text Box 3264"/>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6" name="Text Box 3265"/>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7" name="Text Box 3266"/>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8" name="Text Box 3267"/>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9" name="Text Box 3268"/>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0" name="Text Box 3261"/>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1" name="Text Box 3262"/>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2" name="Text Box 3263"/>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3" name="Text Box 3264"/>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4" name="Text Box 3265"/>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5" name="Text Box 3266"/>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6" name="Text Box 3267"/>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7" name="Text Box 3268"/>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68" name="Text Box 3261"/>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69" name="Text Box 3262"/>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0" name="Text Box 3263"/>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1" name="Text Box 3264"/>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2" name="Text Box 3265"/>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3" name="Text Box 3266"/>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4" name="Text Box 3267"/>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5" name="Text Box 3268"/>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6" name="Text Box 3261"/>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7" name="Text Box 3262"/>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8" name="Text Box 3263"/>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9" name="Text Box 3264"/>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80" name="Text Box 3265"/>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81" name="Text Box 3266"/>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82" name="Text Box 3267"/>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83" name="Text Box 3268"/>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393700</xdr:colOff>
      <xdr:row>84</xdr:row>
      <xdr:rowOff>0</xdr:rowOff>
    </xdr:from>
    <xdr:ext cx="104775" cy="200025"/>
    <xdr:sp macro="" textlink="">
      <xdr:nvSpPr>
        <xdr:cNvPr id="84" name="Text Box 3263"/>
        <xdr:cNvSpPr txBox="1">
          <a:spLocks noChangeArrowheads="1"/>
        </xdr:cNvSpPr>
      </xdr:nvSpPr>
      <xdr:spPr bwMode="auto">
        <a:xfrm>
          <a:off x="822325" y="18869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84</xdr:row>
      <xdr:rowOff>114300</xdr:rowOff>
    </xdr:from>
    <xdr:ext cx="104775" cy="200025"/>
    <xdr:sp macro="" textlink="">
      <xdr:nvSpPr>
        <xdr:cNvPr id="85" name="Text Box 3267"/>
        <xdr:cNvSpPr txBox="1">
          <a:spLocks noChangeArrowheads="1"/>
        </xdr:cNvSpPr>
      </xdr:nvSpPr>
      <xdr:spPr bwMode="auto">
        <a:xfrm>
          <a:off x="3810000" y="189833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84</xdr:row>
      <xdr:rowOff>0</xdr:rowOff>
    </xdr:from>
    <xdr:ext cx="104775" cy="200025"/>
    <xdr:sp macro="" textlink="">
      <xdr:nvSpPr>
        <xdr:cNvPr id="86" name="Text Box 3268"/>
        <xdr:cNvSpPr txBox="1">
          <a:spLocks noChangeArrowheads="1"/>
        </xdr:cNvSpPr>
      </xdr:nvSpPr>
      <xdr:spPr bwMode="auto">
        <a:xfrm>
          <a:off x="3810000" y="18869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393700</xdr:colOff>
      <xdr:row>130</xdr:row>
      <xdr:rowOff>0</xdr:rowOff>
    </xdr:from>
    <xdr:ext cx="104775" cy="200025"/>
    <xdr:sp macro="" textlink="">
      <xdr:nvSpPr>
        <xdr:cNvPr id="87" name="Text Box 3263"/>
        <xdr:cNvSpPr txBox="1">
          <a:spLocks noChangeArrowheads="1"/>
        </xdr:cNvSpPr>
      </xdr:nvSpPr>
      <xdr:spPr bwMode="auto">
        <a:xfrm>
          <a:off x="822325" y="28013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130</xdr:row>
      <xdr:rowOff>114300</xdr:rowOff>
    </xdr:from>
    <xdr:ext cx="104775" cy="200025"/>
    <xdr:sp macro="" textlink="">
      <xdr:nvSpPr>
        <xdr:cNvPr id="88" name="Text Box 3267"/>
        <xdr:cNvSpPr txBox="1">
          <a:spLocks noChangeArrowheads="1"/>
        </xdr:cNvSpPr>
      </xdr:nvSpPr>
      <xdr:spPr bwMode="auto">
        <a:xfrm>
          <a:off x="3810000" y="281273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130</xdr:row>
      <xdr:rowOff>0</xdr:rowOff>
    </xdr:from>
    <xdr:ext cx="104775" cy="200025"/>
    <xdr:sp macro="" textlink="">
      <xdr:nvSpPr>
        <xdr:cNvPr id="89" name="Text Box 3268"/>
        <xdr:cNvSpPr txBox="1">
          <a:spLocks noChangeArrowheads="1"/>
        </xdr:cNvSpPr>
      </xdr:nvSpPr>
      <xdr:spPr bwMode="auto">
        <a:xfrm>
          <a:off x="3810000" y="28013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132</xdr:row>
      <xdr:rowOff>0</xdr:rowOff>
    </xdr:from>
    <xdr:ext cx="104775" cy="200025"/>
    <xdr:sp macro="" textlink="">
      <xdr:nvSpPr>
        <xdr:cNvPr id="90" name="Text Box 3268"/>
        <xdr:cNvSpPr txBox="1">
          <a:spLocks noChangeArrowheads="1"/>
        </xdr:cNvSpPr>
      </xdr:nvSpPr>
      <xdr:spPr bwMode="auto">
        <a:xfrm>
          <a:off x="3810000" y="40395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132</xdr:row>
      <xdr:rowOff>0</xdr:rowOff>
    </xdr:from>
    <xdr:ext cx="104775" cy="200025"/>
    <xdr:sp macro="" textlink="">
      <xdr:nvSpPr>
        <xdr:cNvPr id="92" name="Text Box 3267"/>
        <xdr:cNvSpPr txBox="1">
          <a:spLocks noChangeArrowheads="1"/>
        </xdr:cNvSpPr>
      </xdr:nvSpPr>
      <xdr:spPr bwMode="auto">
        <a:xfrm>
          <a:off x="3810000" y="40395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132</xdr:row>
      <xdr:rowOff>0</xdr:rowOff>
    </xdr:from>
    <xdr:ext cx="104775" cy="200025"/>
    <xdr:sp macro="" textlink="">
      <xdr:nvSpPr>
        <xdr:cNvPr id="93" name="Text Box 3268"/>
        <xdr:cNvSpPr txBox="1">
          <a:spLocks noChangeArrowheads="1"/>
        </xdr:cNvSpPr>
      </xdr:nvSpPr>
      <xdr:spPr bwMode="auto">
        <a:xfrm>
          <a:off x="3810000" y="40395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94" name="Text Box 3261"/>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95" name="Text Box 3262"/>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96" name="Text Box 3263"/>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97" name="Text Box 3264"/>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98" name="Text Box 3265"/>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99" name="Text Box 3266"/>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0" name="Text Box 3267"/>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1" name="Text Box 3268"/>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2" name="Text Box 3261"/>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3" name="Text Box 3262"/>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4" name="Text Box 3263"/>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5" name="Text Box 3264"/>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6" name="Text Box 3265"/>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7" name="Text Box 3266"/>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8" name="Text Box 3267"/>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9" name="Text Box 3268"/>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393700</xdr:colOff>
      <xdr:row>132</xdr:row>
      <xdr:rowOff>0</xdr:rowOff>
    </xdr:from>
    <xdr:ext cx="104775" cy="200025"/>
    <xdr:sp macro="" textlink="">
      <xdr:nvSpPr>
        <xdr:cNvPr id="110" name="Text Box 3263"/>
        <xdr:cNvSpPr txBox="1">
          <a:spLocks noChangeArrowheads="1"/>
        </xdr:cNvSpPr>
      </xdr:nvSpPr>
      <xdr:spPr bwMode="auto">
        <a:xfrm>
          <a:off x="822325" y="40395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132</xdr:row>
      <xdr:rowOff>0</xdr:rowOff>
    </xdr:from>
    <xdr:ext cx="104775" cy="200025"/>
    <xdr:sp macro="" textlink="">
      <xdr:nvSpPr>
        <xdr:cNvPr id="111" name="Text Box 3267"/>
        <xdr:cNvSpPr txBox="1">
          <a:spLocks noChangeArrowheads="1"/>
        </xdr:cNvSpPr>
      </xdr:nvSpPr>
      <xdr:spPr bwMode="auto">
        <a:xfrm>
          <a:off x="3810000" y="40395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132</xdr:row>
      <xdr:rowOff>0</xdr:rowOff>
    </xdr:from>
    <xdr:ext cx="104775" cy="200025"/>
    <xdr:sp macro="" textlink="">
      <xdr:nvSpPr>
        <xdr:cNvPr id="112" name="Text Box 3268"/>
        <xdr:cNvSpPr txBox="1">
          <a:spLocks noChangeArrowheads="1"/>
        </xdr:cNvSpPr>
      </xdr:nvSpPr>
      <xdr:spPr bwMode="auto">
        <a:xfrm>
          <a:off x="3810000" y="40395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3" name="Text Box 3261"/>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4" name="Text Box 3262"/>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5" name="Text Box 3263"/>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6" name="Text Box 3264"/>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7" name="Text Box 3265"/>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8" name="Text Box 3266"/>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9" name="Text Box 3267"/>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20" name="Text Box 3268"/>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21" name="Text Box 3261"/>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101600</xdr:colOff>
      <xdr:row>132</xdr:row>
      <xdr:rowOff>0</xdr:rowOff>
    </xdr:from>
    <xdr:ext cx="123825" cy="200025"/>
    <xdr:sp macro="" textlink="">
      <xdr:nvSpPr>
        <xdr:cNvPr id="122" name="Text Box 3264"/>
        <xdr:cNvSpPr txBox="1">
          <a:spLocks noChangeArrowheads="1"/>
        </xdr:cNvSpPr>
      </xdr:nvSpPr>
      <xdr:spPr bwMode="auto">
        <a:xfrm>
          <a:off x="215900" y="360267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12700</xdr:colOff>
      <xdr:row>132</xdr:row>
      <xdr:rowOff>0</xdr:rowOff>
    </xdr:from>
    <xdr:ext cx="123825" cy="200025"/>
    <xdr:sp macro="" textlink="">
      <xdr:nvSpPr>
        <xdr:cNvPr id="123" name="Text Box 3265"/>
        <xdr:cNvSpPr txBox="1">
          <a:spLocks noChangeArrowheads="1"/>
        </xdr:cNvSpPr>
      </xdr:nvSpPr>
      <xdr:spPr bwMode="auto">
        <a:xfrm>
          <a:off x="127000" y="366871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3848100</xdr:colOff>
      <xdr:row>132</xdr:row>
      <xdr:rowOff>0</xdr:rowOff>
    </xdr:from>
    <xdr:ext cx="123825" cy="200025"/>
    <xdr:sp macro="" textlink="">
      <xdr:nvSpPr>
        <xdr:cNvPr id="124" name="Text Box 3267"/>
        <xdr:cNvSpPr txBox="1">
          <a:spLocks noChangeArrowheads="1"/>
        </xdr:cNvSpPr>
      </xdr:nvSpPr>
      <xdr:spPr bwMode="auto">
        <a:xfrm>
          <a:off x="381000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393700</xdr:colOff>
      <xdr:row>130</xdr:row>
      <xdr:rowOff>0</xdr:rowOff>
    </xdr:from>
    <xdr:ext cx="104775" cy="200025"/>
    <xdr:sp macro="" textlink="">
      <xdr:nvSpPr>
        <xdr:cNvPr id="125" name="Text Box 3263"/>
        <xdr:cNvSpPr txBox="1">
          <a:spLocks noChangeArrowheads="1"/>
        </xdr:cNvSpPr>
      </xdr:nvSpPr>
      <xdr:spPr bwMode="auto">
        <a:xfrm>
          <a:off x="822325" y="28013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130</xdr:row>
      <xdr:rowOff>114300</xdr:rowOff>
    </xdr:from>
    <xdr:ext cx="104775" cy="200025"/>
    <xdr:sp macro="" textlink="">
      <xdr:nvSpPr>
        <xdr:cNvPr id="126" name="Text Box 3267"/>
        <xdr:cNvSpPr txBox="1">
          <a:spLocks noChangeArrowheads="1"/>
        </xdr:cNvSpPr>
      </xdr:nvSpPr>
      <xdr:spPr bwMode="auto">
        <a:xfrm>
          <a:off x="3810000" y="281273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EC72"/>
  </sheetPr>
  <dimension ref="A1:K135"/>
  <sheetViews>
    <sheetView tabSelected="1" zoomScale="75" zoomScaleNormal="75" workbookViewId="0">
      <pane ySplit="1" topLeftCell="A2" activePane="bottomLeft" state="frozen"/>
      <selection activeCell="I57" sqref="I57"/>
      <selection pane="bottomLeft"/>
    </sheetView>
  </sheetViews>
  <sheetFormatPr defaultColWidth="0" defaultRowHeight="0" customHeight="1" zeroHeight="1"/>
  <cols>
    <col min="1" max="1" width="1.7109375" style="339" customWidth="1"/>
    <col min="2" max="2" width="100.7109375" style="328" customWidth="1"/>
    <col min="3" max="3" width="16.7109375" style="328" customWidth="1"/>
    <col min="4" max="5" width="16.7109375" style="320" customWidth="1"/>
    <col min="6" max="10" width="16.7109375" style="611" customWidth="1"/>
    <col min="11" max="11" width="1.7109375" style="611" customWidth="1"/>
    <col min="12" max="16384" width="16.7109375" style="611" hidden="1"/>
  </cols>
  <sheetData>
    <row r="1" spans="1:11" s="323" customFormat="1" ht="30" customHeight="1">
      <c r="A1" s="2447" t="s">
        <v>341</v>
      </c>
      <c r="B1" s="948"/>
      <c r="C1" s="1698" t="str">
        <f>CONCATENATE("v",Parameters!C4,".",Parameters!D4,".",Parameters!E4)</f>
        <v>v3.6.S3</v>
      </c>
      <c r="D1" s="1384"/>
      <c r="E1" s="1384"/>
      <c r="F1" s="2104"/>
      <c r="G1" s="2104"/>
      <c r="H1" s="2104"/>
      <c r="I1" s="2104"/>
      <c r="J1" s="2104"/>
      <c r="K1" s="1377"/>
    </row>
    <row r="2" spans="1:11" ht="30" customHeight="1">
      <c r="A2" s="1699" t="s">
        <v>203</v>
      </c>
      <c r="B2" s="1385"/>
      <c r="C2" s="1420"/>
      <c r="D2" s="1268"/>
      <c r="E2" s="1268"/>
      <c r="K2" s="324"/>
    </row>
    <row r="3" spans="1:11" s="1105" customFormat="1" ht="30" customHeight="1">
      <c r="A3" s="1700" t="s">
        <v>184</v>
      </c>
      <c r="B3" s="322"/>
      <c r="C3" s="330"/>
      <c r="K3" s="188"/>
    </row>
    <row r="4" spans="1:11" s="1105" customFormat="1" ht="15" customHeight="1">
      <c r="A4" s="966"/>
      <c r="B4" s="322"/>
      <c r="C4" s="330"/>
      <c r="K4" s="188"/>
    </row>
    <row r="5" spans="1:11" s="1105" customFormat="1" ht="15" customHeight="1">
      <c r="A5" s="1028"/>
      <c r="B5" s="963" t="s">
        <v>52</v>
      </c>
      <c r="C5" s="1701"/>
      <c r="D5" s="1702"/>
      <c r="E5" s="4"/>
      <c r="F5" s="2566" t="s">
        <v>2195</v>
      </c>
      <c r="G5" s="2566"/>
      <c r="H5" s="2566"/>
      <c r="I5" s="2566"/>
      <c r="J5" s="4"/>
      <c r="K5" s="188"/>
    </row>
    <row r="6" spans="1:11" s="1105" customFormat="1" ht="15" customHeight="1">
      <c r="A6" s="1028"/>
      <c r="B6" s="343" t="s">
        <v>51</v>
      </c>
      <c r="C6" s="5"/>
      <c r="D6" s="6"/>
      <c r="E6" s="4"/>
      <c r="F6" s="2566"/>
      <c r="G6" s="2566"/>
      <c r="H6" s="2566"/>
      <c r="I6" s="2566"/>
      <c r="J6" s="4"/>
      <c r="K6" s="188"/>
    </row>
    <row r="7" spans="1:11" s="1105" customFormat="1" ht="15" customHeight="1">
      <c r="A7" s="1028"/>
      <c r="B7" s="343" t="s">
        <v>53</v>
      </c>
      <c r="C7" s="5"/>
      <c r="D7" s="6"/>
      <c r="E7" s="4"/>
      <c r="F7" s="2566"/>
      <c r="G7" s="2566"/>
      <c r="H7" s="2566"/>
      <c r="I7" s="2566"/>
      <c r="J7" s="4"/>
      <c r="K7" s="188"/>
    </row>
    <row r="8" spans="1:11" s="1105" customFormat="1" ht="15" customHeight="1">
      <c r="A8" s="1028"/>
      <c r="B8" s="586" t="s">
        <v>597</v>
      </c>
      <c r="C8" s="7" t="s">
        <v>48</v>
      </c>
      <c r="D8" s="6"/>
      <c r="E8" s="4"/>
      <c r="F8" s="2566"/>
      <c r="G8" s="2566"/>
      <c r="H8" s="2566"/>
      <c r="I8" s="2566"/>
      <c r="J8" s="4"/>
      <c r="K8" s="188"/>
    </row>
    <row r="9" spans="1:11" s="1105" customFormat="1" ht="15" customHeight="1">
      <c r="A9" s="1028"/>
      <c r="B9" s="343" t="s">
        <v>199</v>
      </c>
      <c r="C9" s="7" t="s">
        <v>48</v>
      </c>
      <c r="D9" s="6"/>
      <c r="E9" s="4"/>
      <c r="F9" s="2566"/>
      <c r="G9" s="2566"/>
      <c r="H9" s="2566"/>
      <c r="I9" s="2566"/>
      <c r="J9" s="4"/>
      <c r="K9" s="188"/>
    </row>
    <row r="10" spans="1:11" s="1105" customFormat="1" ht="15" customHeight="1">
      <c r="A10" s="1028"/>
      <c r="B10" s="343" t="s">
        <v>200</v>
      </c>
      <c r="C10" s="7" t="s">
        <v>48</v>
      </c>
      <c r="D10" s="6"/>
      <c r="E10" s="4"/>
      <c r="F10" s="2566"/>
      <c r="G10" s="2566"/>
      <c r="H10" s="2566"/>
      <c r="I10" s="2566"/>
      <c r="J10" s="4"/>
      <c r="K10" s="188"/>
    </row>
    <row r="11" spans="1:11" s="1105" customFormat="1" ht="15" customHeight="1">
      <c r="A11" s="1028"/>
      <c r="B11" s="343" t="s">
        <v>201</v>
      </c>
      <c r="C11" s="7" t="s">
        <v>48</v>
      </c>
      <c r="D11" s="6"/>
      <c r="E11" s="4"/>
      <c r="F11" s="2566"/>
      <c r="G11" s="2566"/>
      <c r="H11" s="2566"/>
      <c r="I11" s="2566"/>
      <c r="J11" s="4"/>
      <c r="K11" s="188"/>
    </row>
    <row r="12" spans="1:11" s="1105" customFormat="1" ht="30" customHeight="1">
      <c r="A12" s="1028"/>
      <c r="B12" s="343" t="s">
        <v>45</v>
      </c>
      <c r="C12" s="7" t="s">
        <v>221</v>
      </c>
      <c r="D12" s="6"/>
      <c r="E12" s="4"/>
      <c r="F12" s="2566"/>
      <c r="G12" s="2566"/>
      <c r="H12" s="2566"/>
      <c r="I12" s="2566"/>
      <c r="J12" s="4"/>
      <c r="K12" s="188"/>
    </row>
    <row r="13" spans="1:11" s="1105" customFormat="1" ht="15" customHeight="1">
      <c r="A13" s="1028"/>
      <c r="B13" s="343" t="s">
        <v>180</v>
      </c>
      <c r="C13" s="7"/>
      <c r="D13" s="6"/>
      <c r="E13" s="4"/>
      <c r="F13" s="2566"/>
      <c r="G13" s="2566"/>
      <c r="H13" s="2566"/>
      <c r="I13" s="2566"/>
      <c r="J13" s="4"/>
      <c r="K13" s="188"/>
    </row>
    <row r="14" spans="1:11" s="1105" customFormat="1" ht="15" customHeight="1">
      <c r="A14" s="1028"/>
      <c r="B14" s="343" t="s">
        <v>22</v>
      </c>
      <c r="C14" s="8"/>
      <c r="D14" s="6"/>
      <c r="E14" s="4"/>
      <c r="F14" s="2566"/>
      <c r="G14" s="2566"/>
      <c r="H14" s="2566"/>
      <c r="I14" s="2566"/>
      <c r="J14" s="4"/>
      <c r="K14" s="188"/>
    </row>
    <row r="15" spans="1:11" s="1105" customFormat="1" ht="15" customHeight="1">
      <c r="A15" s="1028"/>
      <c r="B15" s="343" t="s">
        <v>236</v>
      </c>
      <c r="C15" s="9">
        <v>0</v>
      </c>
      <c r="D15" s="6"/>
      <c r="E15" s="4"/>
      <c r="F15" s="2566"/>
      <c r="G15" s="2566"/>
      <c r="H15" s="2566"/>
      <c r="I15" s="2566"/>
      <c r="J15" s="4"/>
      <c r="K15" s="188"/>
    </row>
    <row r="16" spans="1:11" s="1105" customFormat="1" ht="15" customHeight="1">
      <c r="A16" s="1028"/>
      <c r="B16" s="343" t="s">
        <v>243</v>
      </c>
      <c r="C16" s="9"/>
      <c r="D16" s="6"/>
      <c r="E16" s="4"/>
      <c r="F16" s="2566"/>
      <c r="G16" s="2566"/>
      <c r="H16" s="2566"/>
      <c r="I16" s="2566"/>
      <c r="J16" s="4"/>
      <c r="K16" s="188"/>
    </row>
    <row r="17" spans="1:11" s="1105" customFormat="1" ht="15" customHeight="1">
      <c r="A17" s="1028"/>
      <c r="B17" s="343" t="s">
        <v>242</v>
      </c>
      <c r="C17" s="9"/>
      <c r="D17" s="6"/>
      <c r="E17" s="4"/>
      <c r="F17" s="2566"/>
      <c r="G17" s="2566"/>
      <c r="H17" s="2566"/>
      <c r="I17" s="2566"/>
      <c r="J17" s="4"/>
      <c r="K17" s="188"/>
    </row>
    <row r="18" spans="1:11" s="1105" customFormat="1" ht="15" customHeight="1">
      <c r="A18" s="1028"/>
      <c r="B18" s="343" t="s">
        <v>241</v>
      </c>
      <c r="C18" s="9"/>
      <c r="D18" s="6"/>
      <c r="E18" s="4"/>
      <c r="F18" s="2566"/>
      <c r="G18" s="2566"/>
      <c r="H18" s="2566"/>
      <c r="I18" s="2566"/>
      <c r="J18" s="4"/>
      <c r="K18" s="188"/>
    </row>
    <row r="19" spans="1:11" s="1105" customFormat="1" ht="15" customHeight="1">
      <c r="A19" s="1028"/>
      <c r="B19" s="344" t="s">
        <v>38</v>
      </c>
      <c r="C19" s="10">
        <v>1</v>
      </c>
      <c r="D19" s="348">
        <f>C19*C55</f>
        <v>1</v>
      </c>
      <c r="E19" s="4"/>
      <c r="F19" s="2566"/>
      <c r="G19" s="2566"/>
      <c r="H19" s="2566"/>
      <c r="I19" s="2566"/>
      <c r="J19" s="4"/>
      <c r="K19" s="188"/>
    </row>
    <row r="20" spans="1:11" s="1105" customFormat="1" ht="15" customHeight="1">
      <c r="A20" s="1028"/>
      <c r="B20" s="344" t="s">
        <v>93</v>
      </c>
      <c r="C20" s="11"/>
      <c r="D20" s="6"/>
      <c r="E20" s="4"/>
      <c r="F20" s="2566"/>
      <c r="G20" s="2566"/>
      <c r="H20" s="2566"/>
      <c r="I20" s="2566"/>
      <c r="J20" s="4"/>
      <c r="K20" s="188"/>
    </row>
    <row r="21" spans="1:11" s="1105" customFormat="1" ht="15" customHeight="1">
      <c r="A21" s="1028"/>
      <c r="B21" s="344" t="s">
        <v>60</v>
      </c>
      <c r="C21" s="7" t="s">
        <v>47</v>
      </c>
      <c r="D21" s="6"/>
      <c r="E21" s="4"/>
      <c r="F21" s="2566"/>
      <c r="G21" s="2566"/>
      <c r="H21" s="2566"/>
      <c r="I21" s="2566"/>
      <c r="J21" s="4"/>
      <c r="K21" s="188"/>
    </row>
    <row r="22" spans="1:11" s="1105" customFormat="1" ht="15" customHeight="1">
      <c r="A22" s="1028"/>
      <c r="B22" s="345" t="s">
        <v>89</v>
      </c>
      <c r="C22" s="7" t="s">
        <v>47</v>
      </c>
      <c r="D22" s="6"/>
      <c r="E22" s="4"/>
      <c r="F22" s="2566"/>
      <c r="G22" s="2566"/>
      <c r="H22" s="2566"/>
      <c r="I22" s="2566"/>
      <c r="J22" s="4"/>
      <c r="K22" s="188"/>
    </row>
    <row r="23" spans="1:11" s="1105" customFormat="1" ht="15" customHeight="1">
      <c r="A23" s="2448"/>
      <c r="B23" s="667" t="s">
        <v>1743</v>
      </c>
      <c r="C23" s="7" t="s">
        <v>47</v>
      </c>
      <c r="D23" s="6"/>
      <c r="E23" s="4"/>
      <c r="F23" s="2566"/>
      <c r="G23" s="2566"/>
      <c r="H23" s="2566"/>
      <c r="I23" s="2566"/>
      <c r="J23" s="4"/>
      <c r="K23" s="188"/>
    </row>
    <row r="24" spans="1:11" s="1105" customFormat="1" ht="15" customHeight="1">
      <c r="A24" s="2448"/>
      <c r="B24" s="345" t="s">
        <v>89</v>
      </c>
      <c r="C24" s="6"/>
      <c r="D24" s="6"/>
      <c r="E24" s="4"/>
      <c r="F24" s="2566"/>
      <c r="G24" s="2566"/>
      <c r="H24" s="2566"/>
      <c r="I24" s="2566"/>
      <c r="J24" s="4"/>
      <c r="K24" s="188"/>
    </row>
    <row r="25" spans="1:11" s="1105" customFormat="1" ht="15" customHeight="1">
      <c r="A25" s="1028"/>
      <c r="B25" s="667" t="s">
        <v>1176</v>
      </c>
      <c r="C25" s="7" t="s">
        <v>47</v>
      </c>
      <c r="D25" s="6"/>
      <c r="E25" s="4"/>
      <c r="F25" s="2566"/>
      <c r="G25" s="2566"/>
      <c r="H25" s="2566"/>
      <c r="I25" s="2566"/>
      <c r="J25" s="4"/>
      <c r="K25" s="188"/>
    </row>
    <row r="26" spans="1:11" s="1105" customFormat="1" ht="15" customHeight="1">
      <c r="A26" s="1028"/>
      <c r="B26" s="345" t="s">
        <v>89</v>
      </c>
      <c r="C26" s="7" t="s">
        <v>47</v>
      </c>
      <c r="D26" s="6"/>
      <c r="E26" s="4"/>
      <c r="F26" s="2566"/>
      <c r="G26" s="2566"/>
      <c r="H26" s="2566"/>
      <c r="I26" s="2566"/>
      <c r="J26" s="4"/>
      <c r="K26" s="188"/>
    </row>
    <row r="27" spans="1:11" s="1105" customFormat="1" ht="15" customHeight="1">
      <c r="A27" s="1028"/>
      <c r="B27" s="667" t="s">
        <v>1055</v>
      </c>
      <c r="C27" s="7" t="s">
        <v>47</v>
      </c>
      <c r="D27" s="6"/>
      <c r="E27" s="4"/>
      <c r="F27" s="4"/>
      <c r="G27" s="4"/>
      <c r="H27" s="4"/>
      <c r="I27" s="4"/>
      <c r="J27" s="4"/>
      <c r="K27" s="188"/>
    </row>
    <row r="28" spans="1:11" s="1105" customFormat="1" ht="15" customHeight="1">
      <c r="A28" s="1028"/>
      <c r="B28" s="345" t="s">
        <v>89</v>
      </c>
      <c r="C28" s="7" t="s">
        <v>47</v>
      </c>
      <c r="D28" s="6"/>
      <c r="E28" s="4"/>
      <c r="F28" s="4"/>
      <c r="G28" s="4"/>
      <c r="H28" s="4"/>
      <c r="I28" s="4"/>
      <c r="J28" s="4"/>
      <c r="K28" s="188"/>
    </row>
    <row r="29" spans="1:11" s="1105" customFormat="1" ht="15" customHeight="1">
      <c r="A29" s="1028"/>
      <c r="B29" s="344" t="s">
        <v>61</v>
      </c>
      <c r="C29" s="7" t="s">
        <v>47</v>
      </c>
      <c r="D29" s="6"/>
      <c r="E29" s="4"/>
      <c r="F29" s="4"/>
      <c r="G29" s="4"/>
      <c r="H29" s="4"/>
      <c r="I29" s="4"/>
      <c r="J29" s="4"/>
      <c r="K29" s="188"/>
    </row>
    <row r="30" spans="1:11" s="1105" customFormat="1" ht="15" customHeight="1">
      <c r="A30" s="1028"/>
      <c r="B30" s="345" t="s">
        <v>89</v>
      </c>
      <c r="C30" s="7" t="s">
        <v>47</v>
      </c>
      <c r="D30" s="6"/>
      <c r="E30" s="4"/>
      <c r="F30" s="4"/>
      <c r="G30" s="4"/>
      <c r="H30" s="4"/>
      <c r="I30" s="4"/>
      <c r="J30" s="4"/>
      <c r="K30" s="188"/>
    </row>
    <row r="31" spans="1:11" s="1105" customFormat="1" ht="15" customHeight="1">
      <c r="A31" s="1028"/>
      <c r="B31" s="667" t="s">
        <v>1056</v>
      </c>
      <c r="C31" s="1432" t="s">
        <v>47</v>
      </c>
      <c r="D31" s="6"/>
      <c r="E31" s="4"/>
      <c r="F31" s="4"/>
      <c r="G31" s="4"/>
      <c r="H31" s="4"/>
      <c r="I31" s="4"/>
      <c r="J31" s="4"/>
      <c r="K31" s="188"/>
    </row>
    <row r="32" spans="1:11" s="1105" customFormat="1" ht="15" customHeight="1">
      <c r="A32" s="1028"/>
      <c r="B32" s="345" t="s">
        <v>89</v>
      </c>
      <c r="C32" s="7" t="s">
        <v>47</v>
      </c>
      <c r="D32" s="6"/>
      <c r="E32" s="4"/>
      <c r="F32" s="4"/>
      <c r="G32" s="4"/>
      <c r="H32" s="4"/>
      <c r="I32" s="4"/>
      <c r="J32" s="4"/>
      <c r="K32" s="188"/>
    </row>
    <row r="33" spans="1:11" s="1105" customFormat="1" ht="15" customHeight="1">
      <c r="A33" s="2448"/>
      <c r="B33" s="667" t="s">
        <v>1742</v>
      </c>
      <c r="C33" s="7" t="s">
        <v>47</v>
      </c>
      <c r="D33" s="6"/>
      <c r="E33" s="4"/>
      <c r="F33" s="4"/>
      <c r="G33" s="4"/>
      <c r="H33" s="4"/>
      <c r="I33" s="4"/>
      <c r="J33" s="4"/>
      <c r="K33" s="188"/>
    </row>
    <row r="34" spans="1:11" s="1105" customFormat="1" ht="15" customHeight="1">
      <c r="A34" s="2448"/>
      <c r="B34" s="345" t="s">
        <v>89</v>
      </c>
      <c r="C34" s="6"/>
      <c r="D34" s="6"/>
      <c r="E34" s="4"/>
      <c r="F34" s="4"/>
      <c r="G34" s="4"/>
      <c r="H34" s="4"/>
      <c r="I34" s="4"/>
      <c r="J34" s="4"/>
      <c r="K34" s="188"/>
    </row>
    <row r="35" spans="1:11" s="1105" customFormat="1" ht="15" customHeight="1">
      <c r="A35" s="1028"/>
      <c r="B35" s="344" t="s">
        <v>244</v>
      </c>
      <c r="C35" s="7" t="s">
        <v>47</v>
      </c>
      <c r="D35" s="6"/>
      <c r="E35" s="4"/>
      <c r="F35" s="4"/>
      <c r="G35" s="4"/>
      <c r="H35" s="4"/>
      <c r="I35" s="4"/>
      <c r="J35" s="4"/>
      <c r="K35" s="188"/>
    </row>
    <row r="36" spans="1:11" s="1105" customFormat="1" ht="15" customHeight="1">
      <c r="A36" s="1028"/>
      <c r="B36" s="345" t="s">
        <v>89</v>
      </c>
      <c r="C36" s="7" t="s">
        <v>47</v>
      </c>
      <c r="D36" s="6"/>
      <c r="E36" s="4"/>
      <c r="F36" s="4"/>
      <c r="G36" s="4"/>
      <c r="H36" s="4"/>
      <c r="I36" s="4"/>
      <c r="J36" s="4"/>
      <c r="K36" s="188"/>
    </row>
    <row r="37" spans="1:11" s="1105" customFormat="1" ht="15" customHeight="1">
      <c r="A37" s="1028"/>
      <c r="B37" s="667" t="s">
        <v>1265</v>
      </c>
      <c r="C37" s="7" t="s">
        <v>47</v>
      </c>
      <c r="D37" s="6"/>
      <c r="E37" s="4"/>
      <c r="F37" s="4"/>
      <c r="G37" s="4"/>
      <c r="H37" s="4"/>
      <c r="I37" s="4"/>
      <c r="J37" s="4"/>
      <c r="K37" s="188"/>
    </row>
    <row r="38" spans="1:11" s="1105" customFormat="1" ht="15" customHeight="1">
      <c r="A38" s="1028"/>
      <c r="B38" s="345" t="s">
        <v>89</v>
      </c>
      <c r="C38" s="7" t="s">
        <v>47</v>
      </c>
      <c r="D38" s="6"/>
      <c r="E38" s="4"/>
      <c r="F38" s="4"/>
      <c r="G38" s="4"/>
      <c r="H38" s="4"/>
      <c r="I38" s="4"/>
      <c r="J38" s="4"/>
      <c r="K38" s="188"/>
    </row>
    <row r="39" spans="1:11" s="1105" customFormat="1" ht="15" customHeight="1">
      <c r="A39" s="1028"/>
      <c r="B39" s="667" t="s">
        <v>1057</v>
      </c>
      <c r="C39" s="7" t="s">
        <v>47</v>
      </c>
      <c r="D39" s="6"/>
      <c r="E39" s="4"/>
      <c r="F39" s="4"/>
      <c r="G39" s="4"/>
      <c r="H39" s="4"/>
      <c r="I39" s="4"/>
      <c r="J39" s="4"/>
      <c r="K39" s="188"/>
    </row>
    <row r="40" spans="1:11" s="1105" customFormat="1" ht="15" customHeight="1">
      <c r="A40" s="1028"/>
      <c r="B40" s="345" t="s">
        <v>89</v>
      </c>
      <c r="C40" s="7" t="s">
        <v>47</v>
      </c>
      <c r="D40" s="6"/>
      <c r="E40" s="4"/>
      <c r="F40" s="4"/>
      <c r="G40" s="4"/>
      <c r="H40" s="4"/>
      <c r="I40" s="4"/>
      <c r="J40" s="4"/>
      <c r="K40" s="188"/>
    </row>
    <row r="41" spans="1:11" s="1105" customFormat="1" ht="15" customHeight="1">
      <c r="A41" s="1028"/>
      <c r="B41" s="667" t="s">
        <v>2055</v>
      </c>
      <c r="C41" s="7" t="s">
        <v>47</v>
      </c>
      <c r="D41" s="6"/>
      <c r="E41" s="4"/>
      <c r="F41" s="4"/>
      <c r="G41" s="4"/>
      <c r="H41" s="4"/>
      <c r="I41" s="4"/>
      <c r="J41" s="4"/>
      <c r="K41" s="188"/>
    </row>
    <row r="42" spans="1:11" s="1105" customFormat="1" ht="15" customHeight="1">
      <c r="A42" s="1028"/>
      <c r="B42" s="345" t="s">
        <v>89</v>
      </c>
      <c r="C42" s="6"/>
      <c r="D42" s="6"/>
      <c r="E42" s="4"/>
      <c r="F42" s="4"/>
      <c r="G42" s="4"/>
      <c r="H42" s="4"/>
      <c r="I42" s="4"/>
      <c r="J42" s="4"/>
      <c r="K42" s="188"/>
    </row>
    <row r="43" spans="1:11" s="1105" customFormat="1" ht="15" customHeight="1">
      <c r="A43" s="1028"/>
      <c r="B43" s="667" t="s">
        <v>818</v>
      </c>
      <c r="C43" s="7" t="s">
        <v>47</v>
      </c>
      <c r="D43" s="6"/>
      <c r="E43" s="4"/>
      <c r="F43" s="4"/>
      <c r="G43" s="4"/>
      <c r="H43" s="4"/>
      <c r="I43" s="4"/>
      <c r="J43" s="4"/>
      <c r="K43" s="188"/>
    </row>
    <row r="44" spans="1:11" s="1105" customFormat="1" ht="15" customHeight="1">
      <c r="A44" s="1028"/>
      <c r="B44" s="345" t="s">
        <v>89</v>
      </c>
      <c r="C44" s="7" t="s">
        <v>47</v>
      </c>
      <c r="D44" s="6"/>
      <c r="E44" s="4"/>
      <c r="F44" s="4"/>
      <c r="G44" s="4"/>
      <c r="H44" s="4"/>
      <c r="I44" s="4"/>
      <c r="J44" s="4"/>
      <c r="K44" s="188"/>
    </row>
    <row r="45" spans="1:11" s="1105" customFormat="1" ht="15" customHeight="1">
      <c r="A45" s="1028"/>
      <c r="B45" s="667" t="s">
        <v>1343</v>
      </c>
      <c r="C45" s="7" t="s">
        <v>47</v>
      </c>
      <c r="D45" s="6"/>
      <c r="E45" s="4"/>
      <c r="F45" s="4"/>
      <c r="G45" s="4"/>
      <c r="H45" s="4"/>
      <c r="I45" s="4"/>
      <c r="J45" s="4"/>
      <c r="K45" s="188"/>
    </row>
    <row r="46" spans="1:11" s="1105" customFormat="1" ht="15" customHeight="1">
      <c r="A46" s="1028"/>
      <c r="B46" s="345" t="s">
        <v>89</v>
      </c>
      <c r="C46" s="7" t="s">
        <v>47</v>
      </c>
      <c r="D46" s="6"/>
      <c r="E46" s="4"/>
      <c r="F46" s="4"/>
      <c r="G46" s="4"/>
      <c r="H46" s="4"/>
      <c r="I46" s="4"/>
      <c r="J46" s="4"/>
      <c r="K46" s="188"/>
    </row>
    <row r="47" spans="1:11" s="1105" customFormat="1" ht="15" hidden="1" customHeight="1">
      <c r="A47" s="1028"/>
      <c r="B47" s="667" t="s">
        <v>609</v>
      </c>
      <c r="C47" s="7" t="s">
        <v>48</v>
      </c>
      <c r="D47" s="6"/>
      <c r="E47" s="4"/>
      <c r="F47" s="4"/>
      <c r="G47" s="4"/>
      <c r="H47" s="4"/>
      <c r="I47" s="4"/>
      <c r="J47" s="4"/>
      <c r="K47" s="188"/>
    </row>
    <row r="48" spans="1:11" s="1105" customFormat="1" ht="15" hidden="1" customHeight="1">
      <c r="A48" s="1028"/>
      <c r="B48" s="345" t="s">
        <v>89</v>
      </c>
      <c r="C48" s="7" t="s">
        <v>47</v>
      </c>
      <c r="D48" s="6"/>
      <c r="E48" s="4"/>
      <c r="F48" s="4"/>
      <c r="G48" s="4"/>
      <c r="H48" s="4"/>
      <c r="I48" s="4"/>
      <c r="J48" s="4"/>
      <c r="K48" s="188"/>
    </row>
    <row r="49" spans="1:11" s="1105" customFormat="1" ht="15" customHeight="1">
      <c r="A49" s="1028"/>
      <c r="B49" s="667" t="s">
        <v>608</v>
      </c>
      <c r="C49" s="7" t="s">
        <v>47</v>
      </c>
      <c r="D49" s="6"/>
      <c r="E49" s="4"/>
      <c r="F49" s="4"/>
      <c r="G49" s="4"/>
      <c r="H49" s="4"/>
      <c r="I49" s="4"/>
      <c r="J49" s="4"/>
      <c r="K49" s="188"/>
    </row>
    <row r="50" spans="1:11" s="1105" customFormat="1" ht="15" customHeight="1">
      <c r="A50" s="1028"/>
      <c r="B50" s="345" t="s">
        <v>89</v>
      </c>
      <c r="C50" s="7" t="s">
        <v>47</v>
      </c>
      <c r="D50" s="6"/>
      <c r="E50" s="4"/>
      <c r="F50" s="4"/>
      <c r="G50" s="4"/>
      <c r="H50" s="4"/>
      <c r="I50" s="4"/>
      <c r="J50" s="4"/>
      <c r="K50" s="188"/>
    </row>
    <row r="51" spans="1:11" s="1105" customFormat="1" ht="15" hidden="1" customHeight="1">
      <c r="A51" s="1028"/>
      <c r="B51" s="1159"/>
      <c r="C51" s="1159"/>
      <c r="D51" s="1159"/>
      <c r="E51" s="4"/>
      <c r="F51" s="4"/>
      <c r="G51" s="4"/>
      <c r="H51" s="4"/>
      <c r="I51" s="4"/>
      <c r="J51" s="4"/>
      <c r="K51" s="188"/>
    </row>
    <row r="52" spans="1:11" s="1105" customFormat="1" ht="15" hidden="1" customHeight="1">
      <c r="A52" s="1028"/>
      <c r="B52" s="1159"/>
      <c r="C52" s="1159"/>
      <c r="D52" s="1159"/>
      <c r="E52" s="4"/>
      <c r="F52" s="4"/>
      <c r="G52" s="4"/>
      <c r="H52" s="4"/>
      <c r="I52" s="4"/>
      <c r="J52" s="4"/>
      <c r="K52" s="188"/>
    </row>
    <row r="53" spans="1:11" s="1105" customFormat="1" ht="15" customHeight="1">
      <c r="A53" s="1028"/>
      <c r="B53" s="344" t="s">
        <v>43</v>
      </c>
      <c r="C53" s="13"/>
      <c r="D53" s="6"/>
      <c r="E53" s="4"/>
      <c r="F53" s="4"/>
      <c r="G53" s="4"/>
      <c r="H53" s="4"/>
      <c r="I53" s="4"/>
      <c r="J53" s="4"/>
      <c r="K53" s="188"/>
    </row>
    <row r="54" spans="1:11" s="1105" customFormat="1" ht="15" customHeight="1">
      <c r="A54" s="1028"/>
      <c r="B54" s="344" t="s">
        <v>202</v>
      </c>
      <c r="C54" s="569"/>
      <c r="D54" s="14"/>
      <c r="E54" s="4"/>
      <c r="F54" s="4"/>
      <c r="G54" s="4"/>
      <c r="H54" s="4"/>
      <c r="I54" s="4"/>
      <c r="J54" s="4"/>
      <c r="K54" s="188"/>
    </row>
    <row r="55" spans="1:11" s="1105" customFormat="1" ht="15" customHeight="1">
      <c r="A55" s="1028"/>
      <c r="B55" s="344" t="s">
        <v>181</v>
      </c>
      <c r="C55" s="15">
        <v>1</v>
      </c>
      <c r="D55" s="347" t="str">
        <f>VLOOKUP(C55,UnitT,2)</f>
        <v>One</v>
      </c>
      <c r="E55" s="4"/>
      <c r="F55" s="4"/>
      <c r="G55" s="4"/>
      <c r="H55" s="4"/>
      <c r="I55" s="4"/>
      <c r="J55" s="4"/>
      <c r="K55" s="188"/>
    </row>
    <row r="56" spans="1:11" s="1105" customFormat="1" ht="15" customHeight="1">
      <c r="A56" s="1028"/>
      <c r="B56" s="346" t="s">
        <v>57</v>
      </c>
      <c r="C56" s="17" t="s">
        <v>7</v>
      </c>
      <c r="D56" s="18"/>
      <c r="E56" s="4"/>
      <c r="F56" s="4"/>
      <c r="G56" s="4"/>
      <c r="H56" s="4"/>
      <c r="I56" s="4"/>
      <c r="J56" s="4"/>
      <c r="K56" s="188"/>
    </row>
    <row r="57" spans="1:11" s="1105" customFormat="1" ht="60" customHeight="1">
      <c r="A57" s="1156" t="s">
        <v>1266</v>
      </c>
      <c r="B57" s="322"/>
      <c r="C57" s="330"/>
      <c r="K57" s="188"/>
    </row>
    <row r="58" spans="1:11" s="1159" customFormat="1" ht="30" customHeight="1">
      <c r="A58" s="1703" t="s">
        <v>1267</v>
      </c>
      <c r="B58" s="1157"/>
      <c r="C58" s="1158"/>
      <c r="K58" s="1160"/>
    </row>
    <row r="59" spans="1:11" s="1105" customFormat="1" ht="15" customHeight="1">
      <c r="A59" s="1004"/>
      <c r="B59" s="1704" t="s">
        <v>49</v>
      </c>
      <c r="C59" s="1161" t="s">
        <v>48</v>
      </c>
      <c r="K59" s="188"/>
    </row>
    <row r="60" spans="1:11" s="1105" customFormat="1" ht="15" customHeight="1">
      <c r="A60" s="1004"/>
      <c r="B60" s="344" t="s">
        <v>213</v>
      </c>
      <c r="C60" s="19" t="s">
        <v>48</v>
      </c>
      <c r="K60" s="188"/>
    </row>
    <row r="61" spans="1:11" s="1105" customFormat="1" ht="15" customHeight="1">
      <c r="A61" s="1028"/>
      <c r="B61" s="344" t="s">
        <v>214</v>
      </c>
      <c r="C61" s="19" t="s">
        <v>48</v>
      </c>
      <c r="K61" s="188"/>
    </row>
    <row r="62" spans="1:11" s="1105" customFormat="1" ht="15" customHeight="1">
      <c r="A62" s="1028"/>
      <c r="B62" s="344" t="s">
        <v>215</v>
      </c>
      <c r="C62" s="19" t="s">
        <v>47</v>
      </c>
      <c r="K62" s="188"/>
    </row>
    <row r="63" spans="1:11" s="1105" customFormat="1" ht="15" customHeight="1">
      <c r="A63" s="1028"/>
      <c r="B63" s="851" t="s">
        <v>2073</v>
      </c>
      <c r="C63" s="17" t="s">
        <v>47</v>
      </c>
      <c r="K63" s="188"/>
    </row>
    <row r="64" spans="1:11" s="1105" customFormat="1" ht="60" customHeight="1">
      <c r="A64" s="1156" t="s">
        <v>1269</v>
      </c>
      <c r="B64" s="322"/>
      <c r="C64" s="330"/>
      <c r="K64" s="188"/>
    </row>
    <row r="65" spans="1:11" s="1105" customFormat="1" ht="15" customHeight="1">
      <c r="A65" s="1046"/>
      <c r="B65" s="1109" t="s">
        <v>1255</v>
      </c>
      <c r="C65" s="1161" t="s">
        <v>48</v>
      </c>
      <c r="K65" s="188"/>
    </row>
    <row r="66" spans="1:11" s="1105" customFormat="1" ht="15" customHeight="1">
      <c r="A66" s="1046"/>
      <c r="B66" s="667" t="s">
        <v>1256</v>
      </c>
      <c r="C66" s="19" t="s">
        <v>48</v>
      </c>
      <c r="K66" s="188"/>
    </row>
    <row r="67" spans="1:11" s="1105" customFormat="1" ht="15" customHeight="1">
      <c r="A67" s="1046"/>
      <c r="B67" s="667" t="s">
        <v>1257</v>
      </c>
      <c r="C67" s="19" t="s">
        <v>48</v>
      </c>
      <c r="K67" s="188"/>
    </row>
    <row r="68" spans="1:11" s="1105" customFormat="1" ht="15" customHeight="1">
      <c r="A68" s="1727"/>
      <c r="B68" s="667" t="s">
        <v>664</v>
      </c>
      <c r="C68" s="19" t="s">
        <v>48</v>
      </c>
      <c r="K68" s="2230"/>
    </row>
    <row r="69" spans="1:11" s="1105" customFormat="1" ht="30" customHeight="1">
      <c r="A69" s="1046"/>
      <c r="B69" s="667" t="s">
        <v>820</v>
      </c>
      <c r="C69" s="19" t="s">
        <v>664</v>
      </c>
      <c r="K69" s="188"/>
    </row>
    <row r="70" spans="1:11" s="1105" customFormat="1" ht="15" customHeight="1">
      <c r="A70" s="1046"/>
      <c r="B70" s="851" t="s">
        <v>1643</v>
      </c>
      <c r="C70" s="17" t="s">
        <v>48</v>
      </c>
      <c r="K70" s="188"/>
    </row>
    <row r="71" spans="1:11" s="1105" customFormat="1" ht="60" customHeight="1">
      <c r="A71" s="1156" t="s">
        <v>1268</v>
      </c>
      <c r="B71" s="322"/>
      <c r="C71" s="330"/>
      <c r="K71" s="188"/>
    </row>
    <row r="72" spans="1:11" s="1105" customFormat="1" ht="15" customHeight="1">
      <c r="A72" s="1705"/>
      <c r="B72" s="1109" t="s">
        <v>1250</v>
      </c>
      <c r="C72" s="1161" t="s">
        <v>48</v>
      </c>
      <c r="K72" s="188"/>
    </row>
    <row r="73" spans="1:11" s="1105" customFormat="1" ht="15" customHeight="1">
      <c r="A73" s="1705"/>
      <c r="B73" s="1110" t="s">
        <v>1251</v>
      </c>
      <c r="C73" s="19" t="s">
        <v>48</v>
      </c>
      <c r="K73" s="188"/>
    </row>
    <row r="74" spans="1:11" s="1105" customFormat="1" ht="15" customHeight="1">
      <c r="A74" s="1706"/>
      <c r="B74" s="1111" t="s">
        <v>1252</v>
      </c>
      <c r="C74" s="19" t="s">
        <v>48</v>
      </c>
      <c r="K74" s="188"/>
    </row>
    <row r="75" spans="1:11" s="1105" customFormat="1" ht="15" customHeight="1">
      <c r="A75" s="1706"/>
      <c r="B75" s="1112" t="s">
        <v>1253</v>
      </c>
      <c r="C75" s="19" t="s">
        <v>48</v>
      </c>
      <c r="K75" s="188"/>
    </row>
    <row r="76" spans="1:11" s="1105" customFormat="1" ht="15" customHeight="1">
      <c r="A76" s="1706"/>
      <c r="B76" s="1113" t="s">
        <v>1254</v>
      </c>
      <c r="C76" s="17" t="s">
        <v>48</v>
      </c>
      <c r="K76" s="188"/>
    </row>
    <row r="77" spans="1:11" s="1105" customFormat="1" ht="60" customHeight="1">
      <c r="A77" s="1156" t="s">
        <v>1059</v>
      </c>
      <c r="B77" s="322"/>
      <c r="C77" s="330"/>
      <c r="K77" s="188"/>
    </row>
    <row r="78" spans="1:11" s="1105" customFormat="1" ht="15" customHeight="1">
      <c r="A78" s="1004"/>
      <c r="B78" s="1109" t="s">
        <v>1405</v>
      </c>
      <c r="C78" s="1161" t="s">
        <v>48</v>
      </c>
      <c r="K78" s="188"/>
    </row>
    <row r="79" spans="1:11" s="1105" customFormat="1" ht="15" customHeight="1">
      <c r="A79" s="1004"/>
      <c r="B79" s="667" t="s">
        <v>1058</v>
      </c>
      <c r="C79" s="19" t="s">
        <v>48</v>
      </c>
      <c r="K79" s="188"/>
    </row>
    <row r="80" spans="1:11" s="1105" customFormat="1" ht="15" customHeight="1">
      <c r="A80" s="1028"/>
      <c r="B80" s="667" t="s">
        <v>858</v>
      </c>
      <c r="C80" s="19" t="s">
        <v>48</v>
      </c>
      <c r="K80" s="188"/>
    </row>
    <row r="81" spans="1:11" s="1105" customFormat="1" ht="15" customHeight="1">
      <c r="A81" s="2448"/>
      <c r="B81" s="851" t="s">
        <v>2069</v>
      </c>
      <c r="C81" s="2198"/>
      <c r="K81" s="188"/>
    </row>
    <row r="82" spans="1:11" s="1105" customFormat="1" ht="60" customHeight="1">
      <c r="A82" s="1156" t="s">
        <v>1060</v>
      </c>
      <c r="B82" s="322"/>
      <c r="C82" s="330"/>
      <c r="K82" s="188"/>
    </row>
    <row r="83" spans="1:11" s="1105" customFormat="1" ht="15" customHeight="1">
      <c r="A83" s="1004"/>
      <c r="B83" s="1707" t="s">
        <v>140</v>
      </c>
      <c r="C83" s="1708"/>
      <c r="K83" s="188"/>
    </row>
    <row r="84" spans="1:11" s="1105" customFormat="1" ht="15" customHeight="1">
      <c r="A84" s="1709"/>
      <c r="B84" s="330"/>
      <c r="C84" s="330"/>
      <c r="D84" s="1304"/>
      <c r="E84" s="1304"/>
      <c r="F84" s="2523"/>
      <c r="G84" s="2523"/>
      <c r="H84" s="2523"/>
      <c r="I84" s="2523"/>
      <c r="J84" s="2523"/>
      <c r="K84" s="1307"/>
    </row>
    <row r="85" spans="1:11" ht="45" customHeight="1">
      <c r="A85" s="1699" t="s">
        <v>231</v>
      </c>
      <c r="B85" s="1385"/>
      <c r="C85" s="1420"/>
      <c r="D85" s="1268"/>
      <c r="E85" s="1268"/>
      <c r="K85" s="324"/>
    </row>
    <row r="86" spans="1:11" s="1105" customFormat="1" ht="45" customHeight="1">
      <c r="A86" s="1028"/>
      <c r="B86" s="340" t="str">
        <f>CONCATENATE("Data in cells C ", ROW(C88), " to C", ROW(C101), " must be in line with regulatory reporting.")</f>
        <v>Data in cells C 88 to C101 must be in line with regulatory reporting.</v>
      </c>
      <c r="C86" s="330"/>
      <c r="K86" s="188"/>
    </row>
    <row r="87" spans="1:11" s="1105" customFormat="1" ht="45" customHeight="1">
      <c r="A87" s="1028"/>
      <c r="B87" s="1695"/>
      <c r="C87" s="1380" t="s">
        <v>328</v>
      </c>
      <c r="D87" s="1380" t="s">
        <v>359</v>
      </c>
      <c r="E87" s="1386" t="s">
        <v>404</v>
      </c>
      <c r="F87" s="2475"/>
      <c r="G87" s="2475"/>
      <c r="H87" s="2475"/>
      <c r="I87" s="2475"/>
      <c r="J87" s="2475"/>
      <c r="K87" s="338"/>
    </row>
    <row r="88" spans="1:11" s="1105" customFormat="1" ht="15" customHeight="1">
      <c r="A88" s="1004"/>
      <c r="B88" s="351" t="s">
        <v>117</v>
      </c>
      <c r="C88" s="352" t="str">
        <f>IF(AND(ISNUMBER(C89),ISNUMBER(C92),ISNUMBER(C97),ISNUMBER(C101)),C89+C92+C97+C101,"")</f>
        <v/>
      </c>
      <c r="D88" s="352" t="str">
        <f>IF(AND(ISNUMBER(D89),ISNUMBER(D92),ISNUMBER(D97)),D89+D92+D97,"")</f>
        <v/>
      </c>
      <c r="E88" s="1710" t="str">
        <f>IF(AND(ISNUMBER(E89),ISNUMBER(E92),ISNUMBER(E97)),E89+E92+E97,"")</f>
        <v/>
      </c>
      <c r="F88" s="455"/>
      <c r="G88" s="455"/>
      <c r="H88" s="455"/>
      <c r="I88" s="455"/>
      <c r="J88" s="455"/>
      <c r="K88" s="338"/>
    </row>
    <row r="89" spans="1:11" s="1105" customFormat="1" ht="15" customHeight="1">
      <c r="A89" s="1004"/>
      <c r="B89" s="1696" t="s">
        <v>30</v>
      </c>
      <c r="C89" s="353" t="str">
        <f>IF(AND(ISNUMBER(C90),ISNUMBER(C91)),C90-C91,"")</f>
        <v/>
      </c>
      <c r="D89" s="354" t="str">
        <f>IF(ISNUMBER(DefCap!D64),DefCap!D64,"")</f>
        <v/>
      </c>
      <c r="E89" s="354" t="str">
        <f>IF(ISNUMBER(DefCap!E64),DefCap!E64,"")</f>
        <v/>
      </c>
      <c r="F89" s="455"/>
      <c r="G89" s="455"/>
      <c r="H89" s="455"/>
      <c r="I89" s="455"/>
      <c r="J89" s="455"/>
      <c r="K89" s="338"/>
    </row>
    <row r="90" spans="1:11" s="1105" customFormat="1" ht="15" customHeight="1">
      <c r="A90" s="1004"/>
      <c r="B90" s="1697" t="s">
        <v>228</v>
      </c>
      <c r="C90" s="487"/>
      <c r="D90" s="354" t="str">
        <f>IF(ISNUMBER(DefCap!D33),DefCap!D33,"")</f>
        <v/>
      </c>
      <c r="E90" s="354" t="str">
        <f>IF(ISNUMBER(DefCap!E33),DefCap!E33,"")</f>
        <v/>
      </c>
      <c r="F90" s="455"/>
      <c r="G90" s="455"/>
      <c r="H90" s="455"/>
      <c r="I90" s="455"/>
      <c r="J90" s="455"/>
      <c r="K90" s="338"/>
    </row>
    <row r="91" spans="1:11" s="1105" customFormat="1" ht="15" customHeight="1">
      <c r="A91" s="1004"/>
      <c r="B91" s="1697" t="s">
        <v>103</v>
      </c>
      <c r="C91" s="487"/>
      <c r="D91" s="354" t="str">
        <f>IF(ISNUMBER(DefCap!D63),DefCap!D63,"")</f>
        <v/>
      </c>
      <c r="E91" s="354" t="str">
        <f>IF(ISNUMBER(DefCap!E63),DefCap!E63,"")</f>
        <v/>
      </c>
      <c r="F91" s="455"/>
      <c r="G91" s="455"/>
      <c r="H91" s="455"/>
      <c r="I91" s="455"/>
      <c r="J91" s="455"/>
      <c r="K91" s="338"/>
    </row>
    <row r="92" spans="1:11" s="1105" customFormat="1" ht="15" customHeight="1">
      <c r="A92" s="1004"/>
      <c r="B92" s="1696" t="s">
        <v>31</v>
      </c>
      <c r="C92" s="353" t="str">
        <f>IF(AND(ISNUMBER(C93),ISNUMBER(C94)),C93-C94,"")</f>
        <v/>
      </c>
      <c r="D92" s="354" t="str">
        <f>IF(ISNUMBER(DefCap!D82),DefCap!D82,"")</f>
        <v/>
      </c>
      <c r="E92" s="354" t="str">
        <f>IF(ISNUMBER(DefCap!E82),DefCap!E82,"")</f>
        <v/>
      </c>
      <c r="F92" s="455"/>
      <c r="G92" s="455"/>
      <c r="H92" s="455"/>
      <c r="I92" s="455"/>
      <c r="J92" s="455"/>
      <c r="K92" s="338"/>
    </row>
    <row r="93" spans="1:11" s="1105" customFormat="1" ht="15" customHeight="1">
      <c r="A93" s="1004"/>
      <c r="B93" s="1697" t="s">
        <v>228</v>
      </c>
      <c r="C93" s="487"/>
      <c r="D93" s="354" t="str">
        <f>IF(ISNUMBER(DefCap!D71),DefCap!D71,"")</f>
        <v/>
      </c>
      <c r="E93" s="354" t="str">
        <f>IF(ISNUMBER(DefCap!E71),DefCap!E71,"")</f>
        <v/>
      </c>
      <c r="F93" s="455"/>
      <c r="G93" s="455"/>
      <c r="H93" s="455"/>
      <c r="I93" s="455"/>
      <c r="J93" s="455"/>
      <c r="K93" s="338"/>
    </row>
    <row r="94" spans="1:11" s="1105" customFormat="1" ht="15" customHeight="1">
      <c r="A94" s="1004"/>
      <c r="B94" s="1697" t="s">
        <v>103</v>
      </c>
      <c r="C94" s="487"/>
      <c r="D94" s="354" t="str">
        <f>IF(ISNUMBER(DefCap!D81),DefCap!D81,"")</f>
        <v/>
      </c>
      <c r="E94" s="354" t="str">
        <f>IF(ISNUMBER(DefCap!E81),DefCap!E81,"")</f>
        <v/>
      </c>
      <c r="F94" s="455"/>
      <c r="G94" s="455"/>
      <c r="H94" s="455"/>
      <c r="I94" s="455"/>
      <c r="J94" s="455"/>
      <c r="K94" s="338"/>
    </row>
    <row r="95" spans="1:11" s="1105" customFormat="1" ht="15" customHeight="1">
      <c r="A95" s="1004"/>
      <c r="B95" s="355" t="s">
        <v>327</v>
      </c>
      <c r="C95" s="358" t="str">
        <f>IF(C93&gt;=C94,"Yes","No")</f>
        <v>Yes</v>
      </c>
      <c r="D95" s="224"/>
      <c r="E95" s="224"/>
      <c r="F95" s="455"/>
      <c r="G95" s="455"/>
      <c r="H95" s="455"/>
      <c r="I95" s="455"/>
      <c r="J95" s="455"/>
      <c r="K95" s="338"/>
    </row>
    <row r="96" spans="1:11" s="1105" customFormat="1" ht="15" customHeight="1">
      <c r="A96" s="1004"/>
      <c r="B96" s="1696" t="s">
        <v>34</v>
      </c>
      <c r="C96" s="353" t="str">
        <f>IF(AND(ISNUMBER(C89),ISNUMBER(C92)),C89+C92,"")</f>
        <v/>
      </c>
      <c r="D96" s="354" t="str">
        <f>IF(AND(ISNUMBER(D89),ISNUMBER(D92)),D89+D92,"")</f>
        <v/>
      </c>
      <c r="E96" s="354" t="str">
        <f>IF(AND(ISNUMBER(E89),ISNUMBER(E92)),E89+E92,"")</f>
        <v/>
      </c>
      <c r="F96" s="455"/>
      <c r="G96" s="455"/>
      <c r="H96" s="455"/>
      <c r="I96" s="455"/>
      <c r="J96" s="455"/>
      <c r="K96" s="338"/>
    </row>
    <row r="97" spans="1:11" s="1105" customFormat="1" ht="15" customHeight="1">
      <c r="A97" s="1004"/>
      <c r="B97" s="1696" t="s">
        <v>32</v>
      </c>
      <c r="C97" s="353" t="str">
        <f>IF(AND(ISNUMBER(C98),ISNUMBER(C99)),C98-C99,"")</f>
        <v/>
      </c>
      <c r="D97" s="354" t="str">
        <f>IF(ISNUMBER(DefCap!D105),DefCap!D105,"")</f>
        <v/>
      </c>
      <c r="E97" s="354" t="str">
        <f>IF(ISNUMBER(DefCap!E105),DefCap!E105,"")</f>
        <v/>
      </c>
      <c r="F97" s="455"/>
      <c r="G97" s="455"/>
      <c r="H97" s="455"/>
      <c r="I97" s="455"/>
      <c r="J97" s="455"/>
      <c r="K97" s="338"/>
    </row>
    <row r="98" spans="1:11" s="1105" customFormat="1" ht="15" customHeight="1">
      <c r="A98" s="1004"/>
      <c r="B98" s="1697" t="s">
        <v>102</v>
      </c>
      <c r="C98" s="487"/>
      <c r="D98" s="354" t="str">
        <f>IF(ISNUMBER(DefCap!D91),DefCap!D91,"")</f>
        <v/>
      </c>
      <c r="E98" s="354" t="str">
        <f>IF(ISNUMBER(DefCap!E91),DefCap!E91,"")</f>
        <v/>
      </c>
      <c r="F98" s="455"/>
      <c r="G98" s="455"/>
      <c r="H98" s="455"/>
      <c r="I98" s="455"/>
      <c r="J98" s="455"/>
      <c r="K98" s="338"/>
    </row>
    <row r="99" spans="1:11" s="1105" customFormat="1" ht="15" customHeight="1">
      <c r="A99" s="1004"/>
      <c r="B99" s="1697" t="s">
        <v>103</v>
      </c>
      <c r="C99" s="487"/>
      <c r="D99" s="354" t="str">
        <f>IF(ISNUMBER(DefCap!D104),DefCap!D104,"")</f>
        <v/>
      </c>
      <c r="E99" s="354" t="str">
        <f>IF(ISNUMBER(DefCap!E104),DefCap!E104,"")</f>
        <v/>
      </c>
      <c r="F99" s="455"/>
      <c r="G99" s="455"/>
      <c r="H99" s="455"/>
      <c r="I99" s="455"/>
      <c r="J99" s="455"/>
      <c r="K99" s="338"/>
    </row>
    <row r="100" spans="1:11" s="1105" customFormat="1" ht="15" customHeight="1">
      <c r="A100" s="1004"/>
      <c r="B100" s="355" t="s">
        <v>326</v>
      </c>
      <c r="C100" s="359" t="str">
        <f>IF(C98&gt;=C99,"Yes","No")</f>
        <v>Yes</v>
      </c>
      <c r="D100" s="224"/>
      <c r="E100" s="224"/>
      <c r="F100" s="455"/>
      <c r="G100" s="455"/>
      <c r="H100" s="455"/>
      <c r="I100" s="455"/>
      <c r="J100" s="455"/>
      <c r="K100" s="338"/>
    </row>
    <row r="101" spans="1:11" s="1105" customFormat="1" ht="15" customHeight="1">
      <c r="A101" s="1004"/>
      <c r="B101" s="356" t="s">
        <v>33</v>
      </c>
      <c r="C101" s="491"/>
      <c r="D101" s="321"/>
      <c r="E101" s="321"/>
      <c r="F101" s="455"/>
      <c r="G101" s="455"/>
      <c r="H101" s="455"/>
      <c r="I101" s="455"/>
      <c r="J101" s="455"/>
      <c r="K101" s="338"/>
    </row>
    <row r="102" spans="1:11" s="1105" customFormat="1" ht="15" customHeight="1">
      <c r="A102" s="1711"/>
      <c r="B102" s="956"/>
      <c r="C102" s="956"/>
      <c r="D102" s="956"/>
      <c r="E102" s="956"/>
      <c r="F102" s="330"/>
      <c r="G102" s="330"/>
      <c r="H102" s="330"/>
      <c r="I102" s="330"/>
      <c r="J102" s="330"/>
      <c r="K102" s="338"/>
    </row>
    <row r="103" spans="1:11" s="1105" customFormat="1" ht="60" customHeight="1">
      <c r="A103" s="1712" t="s">
        <v>104</v>
      </c>
      <c r="B103" s="1188"/>
      <c r="C103" s="1025"/>
      <c r="D103" s="1198"/>
      <c r="E103" s="1198"/>
      <c r="F103" s="1896"/>
      <c r="G103" s="1896"/>
      <c r="H103" s="1896"/>
      <c r="I103" s="1896"/>
      <c r="J103" s="1896"/>
      <c r="K103" s="959"/>
    </row>
    <row r="104" spans="1:11" s="1105" customFormat="1" ht="15" customHeight="1">
      <c r="A104" s="1004"/>
      <c r="B104" s="1713"/>
      <c r="C104" s="1235" t="s">
        <v>205</v>
      </c>
      <c r="K104" s="188"/>
    </row>
    <row r="105" spans="1:11" s="1105" customFormat="1" ht="15" customHeight="1">
      <c r="A105" s="1004"/>
      <c r="B105" s="361" t="s">
        <v>95</v>
      </c>
      <c r="C105" s="21"/>
      <c r="K105" s="188"/>
    </row>
    <row r="106" spans="1:11" s="1105" customFormat="1" ht="15" customHeight="1">
      <c r="A106" s="1004"/>
      <c r="B106" s="345" t="s">
        <v>96</v>
      </c>
      <c r="C106" s="488"/>
      <c r="K106" s="188"/>
    </row>
    <row r="107" spans="1:11" s="1105" customFormat="1" ht="15" customHeight="1">
      <c r="A107" s="1004"/>
      <c r="B107" s="345" t="s">
        <v>97</v>
      </c>
      <c r="C107" s="488"/>
      <c r="K107" s="188"/>
    </row>
    <row r="108" spans="1:11" s="1105" customFormat="1" ht="15" customHeight="1">
      <c r="A108" s="1004"/>
      <c r="B108" s="362" t="s">
        <v>98</v>
      </c>
      <c r="C108" s="12"/>
      <c r="K108" s="188"/>
    </row>
    <row r="109" spans="1:11" s="1105" customFormat="1" ht="15" customHeight="1">
      <c r="A109" s="1004"/>
      <c r="B109" s="345" t="s">
        <v>25</v>
      </c>
      <c r="C109" s="488"/>
      <c r="K109" s="188"/>
    </row>
    <row r="110" spans="1:11" s="1105" customFormat="1" ht="15" customHeight="1">
      <c r="A110" s="1004"/>
      <c r="B110" s="345" t="s">
        <v>99</v>
      </c>
      <c r="C110" s="488"/>
      <c r="K110" s="188"/>
    </row>
    <row r="111" spans="1:11" s="1105" customFormat="1" ht="15" customHeight="1">
      <c r="A111" s="1004"/>
      <c r="B111" s="345" t="s">
        <v>100</v>
      </c>
      <c r="C111" s="488"/>
      <c r="K111" s="188"/>
    </row>
    <row r="112" spans="1:11" s="1105" customFormat="1" ht="15" customHeight="1">
      <c r="A112" s="1004"/>
      <c r="B112" s="345" t="s">
        <v>56</v>
      </c>
      <c r="C112" s="488"/>
      <c r="K112" s="188"/>
    </row>
    <row r="113" spans="1:11" s="1105" customFormat="1" ht="15" customHeight="1">
      <c r="A113" s="1004"/>
      <c r="B113" s="345" t="s">
        <v>59</v>
      </c>
      <c r="C113" s="488"/>
      <c r="K113" s="188"/>
    </row>
    <row r="114" spans="1:11" s="1105" customFormat="1" ht="15" customHeight="1">
      <c r="A114" s="1004"/>
      <c r="B114" s="345" t="s">
        <v>40</v>
      </c>
      <c r="C114" s="488"/>
      <c r="K114" s="188"/>
    </row>
    <row r="115" spans="1:11" s="1105" customFormat="1" ht="15" customHeight="1">
      <c r="A115" s="1004"/>
      <c r="B115" s="362" t="s">
        <v>75</v>
      </c>
      <c r="C115" s="12"/>
      <c r="K115" s="188"/>
    </row>
    <row r="116" spans="1:11" s="1105" customFormat="1" ht="15" customHeight="1">
      <c r="A116" s="1004"/>
      <c r="B116" s="345" t="s">
        <v>16</v>
      </c>
      <c r="C116" s="488"/>
      <c r="K116" s="188"/>
    </row>
    <row r="117" spans="1:11" s="1105" customFormat="1" ht="15" customHeight="1">
      <c r="A117" s="1004"/>
      <c r="B117" s="345" t="s">
        <v>2</v>
      </c>
      <c r="C117" s="488"/>
      <c r="K117" s="188"/>
    </row>
    <row r="118" spans="1:11" s="1105" customFormat="1" ht="15" customHeight="1">
      <c r="A118" s="1004"/>
      <c r="B118" s="363" t="s">
        <v>17</v>
      </c>
      <c r="C118" s="489"/>
      <c r="K118" s="188"/>
    </row>
    <row r="119" spans="1:11" s="1105" customFormat="1" ht="15" customHeight="1">
      <c r="A119" s="1714"/>
      <c r="B119" s="956"/>
      <c r="C119" s="956"/>
      <c r="D119" s="1304"/>
      <c r="E119" s="1304"/>
      <c r="F119" s="2523"/>
      <c r="G119" s="2523"/>
      <c r="H119" s="2523"/>
      <c r="I119" s="2523"/>
      <c r="J119" s="2523"/>
      <c r="K119" s="1307"/>
    </row>
    <row r="120" spans="1:11" ht="0" hidden="1" customHeight="1"/>
    <row r="121" spans="1:11" ht="0" hidden="1" customHeight="1"/>
    <row r="122" spans="1:11" ht="0" hidden="1" customHeight="1"/>
    <row r="123" spans="1:11" ht="0" hidden="1" customHeight="1"/>
    <row r="124" spans="1:11" ht="0" hidden="1" customHeight="1"/>
    <row r="125" spans="1:11" ht="0" hidden="1" customHeight="1"/>
    <row r="126" spans="1:11" ht="0" hidden="1" customHeight="1"/>
    <row r="127" spans="1:11" ht="0" hidden="1" customHeight="1"/>
    <row r="128" spans="1:11" ht="0" hidden="1" customHeight="1"/>
    <row r="129" ht="0" hidden="1" customHeight="1"/>
    <row r="130" ht="0" hidden="1" customHeight="1"/>
    <row r="131" ht="0" hidden="1" customHeight="1"/>
    <row r="132" ht="0" hidden="1" customHeight="1"/>
    <row r="133" ht="0" hidden="1" customHeight="1"/>
    <row r="134" ht="0" hidden="1" customHeight="1"/>
    <row r="135" ht="0" hidden="1" customHeight="1"/>
  </sheetData>
  <customSheetViews>
    <customSheetView guid="{3D2E4C4C-55B0-42AD-9B20-28C028F4BEE7}" scale="75" hiddenRows="1" hiddenColumns="1">
      <pane ySplit="1" topLeftCell="A2" activePane="bottomLeft" state="frozen"/>
      <selection pane="bottomLeft" activeCell="C16" sqref="C16"/>
      <rowBreaks count="2" manualBreakCount="2">
        <brk id="46" max="10" man="1"/>
        <brk id="78" max="5" man="1"/>
      </rowBreaks>
      <pageMargins left="0.59055118110236227" right="0.59055118110236227" top="0.98425196850393704" bottom="0.98425196850393704" header="0.51181102362204722" footer="0.51181102362204722"/>
      <printOptions headings="1"/>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ustomSheetView>
  </customSheetViews>
  <mergeCells count="1">
    <mergeCell ref="F5:I26"/>
  </mergeCells>
  <phoneticPr fontId="5" type="noConversion"/>
  <conditionalFormatting sqref="C90 C93 C101 C116:C118 C109:C114 C98">
    <cfRule type="cellIs" dxfId="460" priority="96" stopIfTrue="1" operator="lessThan">
      <formula>0</formula>
    </cfRule>
  </conditionalFormatting>
  <conditionalFormatting sqref="C95 C100">
    <cfRule type="cellIs" dxfId="459" priority="6" stopIfTrue="1" operator="equal">
      <formula>"No"</formula>
    </cfRule>
    <cfRule type="cellIs" dxfId="458" priority="7" stopIfTrue="1" operator="equal">
      <formula>"Yes"</formula>
    </cfRule>
  </conditionalFormatting>
  <dataValidations count="7">
    <dataValidation type="list" showInputMessage="1" showErrorMessage="1" sqref="C8:C11 C72:C76 C70 C59:C63 C65:C68 C21:C23 C25:C33 C78:C80 C35:C41 C43:C50">
      <formula1>YesNo</formula1>
    </dataValidation>
    <dataValidation type="list" showInputMessage="1" showErrorMessage="1" sqref="C56">
      <formula1>Accounting</formula1>
    </dataValidation>
    <dataValidation type="list" allowBlank="1" showInputMessage="1" showErrorMessage="1" sqref="C13">
      <formula1>Group</formula1>
    </dataValidation>
    <dataValidation type="list" showInputMessage="1" showErrorMessage="1" sqref="C12">
      <formula1>BankType</formula1>
    </dataValidation>
    <dataValidation type="list" allowBlank="1" showInputMessage="1" showErrorMessage="1" sqref="C14">
      <formula1>BankTypeNumeric</formula1>
    </dataValidation>
    <dataValidation type="list" allowBlank="1" showInputMessage="1" showErrorMessage="1" sqref="C55">
      <formula1>UnitW</formula1>
    </dataValidation>
    <dataValidation type="list" showInputMessage="1" showErrorMessage="1" sqref="C69">
      <formula1>CCRnonCCOTC</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52" max="5" man="1"/>
    <brk id="84" max="5" man="1"/>
  </rowBreaks>
  <ignoredErrors>
    <ignoredError sqref="C90:C92 C95 C97:C100" emptyCellReferenc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XFC510"/>
  <sheetViews>
    <sheetView zoomScale="75" zoomScaleNormal="75" zoomScaleSheetLayoutView="75" workbookViewId="0">
      <pane ySplit="1" topLeftCell="A2" activePane="bottomLeft" state="frozen"/>
      <selection pane="bottomLeft"/>
    </sheetView>
  </sheetViews>
  <sheetFormatPr defaultColWidth="0" defaultRowHeight="0" customHeight="1" zeroHeight="1"/>
  <cols>
    <col min="1" max="1" width="1.7109375" style="779" customWidth="1"/>
    <col min="2" max="2" width="16.7109375" style="779" customWidth="1"/>
    <col min="3" max="3" width="60.7109375" style="779" customWidth="1"/>
    <col min="4" max="13" width="16.7109375" style="779" customWidth="1"/>
    <col min="14" max="15" width="16.7109375" style="606" customWidth="1"/>
    <col min="16" max="16" width="36.7109375" style="606" customWidth="1"/>
    <col min="17" max="17" width="45.7109375" style="606" customWidth="1"/>
    <col min="18" max="18" width="16.7109375" style="779" customWidth="1"/>
    <col min="19" max="19" width="16.7109375" style="606" customWidth="1"/>
    <col min="20" max="20" width="16.7109375" style="854" customWidth="1"/>
    <col min="21" max="21" width="1.7109375" style="779" customWidth="1"/>
    <col min="22" max="16384" width="0" style="794" hidden="1"/>
  </cols>
  <sheetData>
    <row r="1" spans="1:21" s="1172" customFormat="1" ht="30.75">
      <c r="A1" s="1412" t="s">
        <v>985</v>
      </c>
      <c r="B1" s="1389"/>
      <c r="C1" s="1063"/>
      <c r="D1" s="1030" t="str">
        <f>CONCATENATE("Reporting unit: ", 'General Info'!$C$55, " ", 'General Info'!$C$54)</f>
        <v xml:space="preserve">Reporting unit: 1 </v>
      </c>
      <c r="E1" s="1063"/>
      <c r="F1" s="1030"/>
      <c r="G1" s="1063"/>
      <c r="H1" s="1063"/>
      <c r="I1" s="1063"/>
      <c r="J1" s="1063"/>
      <c r="K1" s="1063"/>
      <c r="L1" s="1575"/>
      <c r="M1" s="1575"/>
      <c r="N1" s="1575"/>
      <c r="O1" s="1063"/>
      <c r="P1" s="1063"/>
      <c r="Q1" s="1063"/>
      <c r="R1" s="1063"/>
      <c r="S1" s="1063"/>
      <c r="T1" s="1063"/>
      <c r="U1" s="1488"/>
    </row>
    <row r="2" spans="1:21" s="854" customFormat="1" ht="15" customHeight="1">
      <c r="A2" s="1215"/>
      <c r="U2" s="714"/>
    </row>
    <row r="3" spans="1:21" s="854" customFormat="1" ht="15" customHeight="1">
      <c r="A3" s="1576" t="s">
        <v>986</v>
      </c>
      <c r="B3" s="795"/>
      <c r="C3" s="669"/>
      <c r="D3" s="669"/>
      <c r="E3" s="669"/>
      <c r="F3" s="669"/>
      <c r="G3" s="669"/>
      <c r="H3" s="669"/>
      <c r="I3" s="669"/>
      <c r="J3" s="669"/>
      <c r="K3" s="669"/>
      <c r="L3" s="669"/>
      <c r="M3" s="669"/>
      <c r="N3" s="669"/>
      <c r="U3" s="714"/>
    </row>
    <row r="4" spans="1:21" s="854" customFormat="1" ht="15" customHeight="1">
      <c r="A4" s="1215"/>
      <c r="D4" s="878"/>
      <c r="E4" s="878"/>
      <c r="F4" s="878"/>
      <c r="K4" s="878"/>
      <c r="U4" s="714"/>
    </row>
    <row r="5" spans="1:21" s="854" customFormat="1" ht="15" customHeight="1">
      <c r="A5" s="1215"/>
      <c r="B5" s="2747" t="s">
        <v>987</v>
      </c>
      <c r="C5" s="1659"/>
      <c r="D5" s="2724" t="s">
        <v>179</v>
      </c>
      <c r="E5" s="2744"/>
      <c r="F5" s="2744"/>
      <c r="I5" s="2721" t="s">
        <v>15</v>
      </c>
      <c r="J5" s="2721"/>
      <c r="K5" s="2721"/>
      <c r="L5" s="816"/>
      <c r="O5" s="1651"/>
      <c r="P5" s="1651"/>
      <c r="Q5" s="1651"/>
      <c r="R5" s="1652"/>
      <c r="S5" s="2753" t="s">
        <v>179</v>
      </c>
      <c r="T5" s="2723" t="s">
        <v>15</v>
      </c>
      <c r="U5" s="714"/>
    </row>
    <row r="6" spans="1:21" s="854" customFormat="1" ht="15" customHeight="1">
      <c r="A6" s="1215"/>
      <c r="B6" s="2748"/>
      <c r="C6" s="1660"/>
      <c r="D6" s="1657" t="s">
        <v>988</v>
      </c>
      <c r="E6" s="1657" t="s">
        <v>989</v>
      </c>
      <c r="F6" s="1657" t="s">
        <v>990</v>
      </c>
      <c r="I6" s="1658" t="s">
        <v>988</v>
      </c>
      <c r="J6" s="1657" t="s">
        <v>989</v>
      </c>
      <c r="K6" s="1657" t="s">
        <v>990</v>
      </c>
      <c r="L6" s="816"/>
      <c r="O6" s="1653"/>
      <c r="P6" s="1653"/>
      <c r="Q6" s="1653"/>
      <c r="R6" s="1654"/>
      <c r="S6" s="2597"/>
      <c r="T6" s="2724"/>
      <c r="U6" s="714"/>
    </row>
    <row r="7" spans="1:21" s="854" customFormat="1" ht="30" customHeight="1">
      <c r="A7" s="1215"/>
      <c r="B7" s="796">
        <v>10</v>
      </c>
      <c r="C7" s="797" t="s">
        <v>991</v>
      </c>
      <c r="D7" s="786"/>
      <c r="E7" s="877"/>
      <c r="F7" s="877"/>
      <c r="I7" s="882"/>
      <c r="J7" s="877"/>
      <c r="K7" s="877"/>
      <c r="L7" s="816"/>
      <c r="O7" s="2754" t="str">
        <f>"Check: other assets ≥ deductions in rows " &amp; ROW(A7) &amp; " + " &amp; ROW(A8) &amp; " + exposure value for cash pooling transactions"</f>
        <v>Check: other assets ≥ deductions in rows 7 + 8 + exposure value for cash pooling transactions</v>
      </c>
      <c r="P7" s="2754"/>
      <c r="Q7" s="2754"/>
      <c r="R7" s="2755"/>
      <c r="S7" s="901" t="str">
        <f>IF('Leverage Ratio'!E19&gt;=SUM(D7,D8,F9),"Yes","No")</f>
        <v>Yes</v>
      </c>
      <c r="T7" s="902" t="str">
        <f>IF('Leverage Ratio'!K19&gt;=SUM(I7,I8,K9),"Yes","No")</f>
        <v>Yes</v>
      </c>
      <c r="U7" s="714"/>
    </row>
    <row r="8" spans="1:21" s="854" customFormat="1" ht="15" customHeight="1">
      <c r="A8" s="1215"/>
      <c r="B8" s="796">
        <v>12</v>
      </c>
      <c r="C8" s="798" t="s">
        <v>992</v>
      </c>
      <c r="D8" s="786"/>
      <c r="E8" s="829"/>
      <c r="F8" s="829"/>
      <c r="I8" s="811"/>
      <c r="J8" s="829"/>
      <c r="K8" s="829"/>
      <c r="L8" s="816"/>
      <c r="O8" s="2756" t="s">
        <v>1046</v>
      </c>
      <c r="P8" s="2756"/>
      <c r="Q8" s="2756"/>
      <c r="R8" s="2757"/>
      <c r="S8" s="844" t="str">
        <f>IF(AND(D9&gt;=F9,F9&gt;=E9,D10&gt;=F10,F10&gt;=E10),"Yes","No")</f>
        <v>Yes</v>
      </c>
      <c r="T8" s="845" t="str">
        <f>IF(AND(I9&gt;=K9,K9&gt;=J9,I10&gt;=K10,K10&gt;=J10),"Yes","No")</f>
        <v>Yes</v>
      </c>
      <c r="U8" s="714"/>
    </row>
    <row r="9" spans="1:21" s="854" customFormat="1" ht="15" customHeight="1">
      <c r="A9" s="1215"/>
      <c r="B9" s="799"/>
      <c r="C9" s="800" t="s">
        <v>993</v>
      </c>
      <c r="D9" s="786"/>
      <c r="E9" s="666"/>
      <c r="F9" s="666"/>
      <c r="I9" s="811"/>
      <c r="J9" s="666"/>
      <c r="K9" s="666"/>
      <c r="L9" s="816"/>
      <c r="O9" s="2756" t="str">
        <f>"Check: total in row " &amp; ROW(A9) &amp; " ≥ of which in row " &amp; ROW(A10)</f>
        <v>Check: total in row 9 ≥ of which in row 10</v>
      </c>
      <c r="P9" s="2756"/>
      <c r="Q9" s="2756"/>
      <c r="R9" s="2757"/>
      <c r="S9" s="844" t="str">
        <f>IF(AND(D9&gt;=D10,E9&gt;=E10,F9&gt;=F10),"Yes","No")</f>
        <v>Yes</v>
      </c>
      <c r="T9" s="845" t="str">
        <f>IF(AND(I9&gt;=I10,J9&gt;=J10,K9&gt;=K10),"Yes","No")</f>
        <v>Yes</v>
      </c>
      <c r="U9" s="714"/>
    </row>
    <row r="10" spans="1:21" s="854" customFormat="1" ht="30" customHeight="1">
      <c r="A10" s="1215"/>
      <c r="B10" s="1577">
        <v>17</v>
      </c>
      <c r="C10" s="803" t="s">
        <v>994</v>
      </c>
      <c r="D10" s="660"/>
      <c r="E10" s="804"/>
      <c r="F10" s="804"/>
      <c r="I10" s="883"/>
      <c r="J10" s="804"/>
      <c r="K10" s="804"/>
      <c r="L10" s="816"/>
      <c r="O10" s="2758" t="str">
        <f>"Check: consistent reporting in row " &amp; ROW(A10)</f>
        <v>Check: consistent reporting in row 10</v>
      </c>
      <c r="P10" s="2758"/>
      <c r="Q10" s="2758"/>
      <c r="R10" s="2759"/>
      <c r="S10" s="846" t="str">
        <f>IF(D9=F9,IF(D10=F10,"Yes","No"),IF(E9=F9,IF(E10=F10,"Yes","No"),"Yes"))</f>
        <v>Yes</v>
      </c>
      <c r="T10" s="847" t="str">
        <f>IF(I9=K9,IF(I10=K10,"Yes","No"),IF(J9=K9,IF(J10=K10,"Yes","No"),"Yes"))</f>
        <v>Yes</v>
      </c>
      <c r="U10" s="714"/>
    </row>
    <row r="11" spans="1:21" s="854" customFormat="1" ht="15" hidden="1" customHeight="1">
      <c r="A11" s="1215"/>
      <c r="L11" s="816"/>
      <c r="M11" s="816"/>
      <c r="N11" s="816"/>
      <c r="U11" s="714"/>
    </row>
    <row r="12" spans="1:21" s="878" customFormat="1" ht="15" customHeight="1">
      <c r="A12" s="1570"/>
      <c r="U12" s="1017"/>
    </row>
    <row r="13" spans="1:21" s="854" customFormat="1" ht="45" customHeight="1">
      <c r="A13" s="1576" t="s">
        <v>995</v>
      </c>
      <c r="U13" s="714"/>
    </row>
    <row r="14" spans="1:21" s="854" customFormat="1" ht="15" customHeight="1">
      <c r="A14" s="1215"/>
      <c r="B14" s="2725" t="s">
        <v>987</v>
      </c>
      <c r="C14" s="2752"/>
      <c r="D14" s="2720" t="s">
        <v>179</v>
      </c>
      <c r="E14" s="2721"/>
      <c r="I14" s="2721" t="s">
        <v>15</v>
      </c>
      <c r="J14" s="2721"/>
      <c r="O14" s="1651"/>
      <c r="P14" s="1651"/>
      <c r="Q14" s="1651"/>
      <c r="R14" s="1651"/>
      <c r="S14" s="2753" t="s">
        <v>179</v>
      </c>
      <c r="T14" s="2723" t="s">
        <v>15</v>
      </c>
      <c r="U14" s="714"/>
    </row>
    <row r="15" spans="1:21" s="854" customFormat="1" ht="30" customHeight="1">
      <c r="A15" s="1215"/>
      <c r="B15" s="2744"/>
      <c r="C15" s="2647"/>
      <c r="D15" s="1657" t="s">
        <v>131</v>
      </c>
      <c r="I15" s="1658" t="s">
        <v>131</v>
      </c>
      <c r="O15" s="1653"/>
      <c r="P15" s="1653"/>
      <c r="Q15" s="1653"/>
      <c r="R15" s="1653"/>
      <c r="S15" s="2597"/>
      <c r="T15" s="2724"/>
      <c r="U15" s="714"/>
    </row>
    <row r="16" spans="1:21" s="854" customFormat="1" ht="15" customHeight="1">
      <c r="A16" s="1215"/>
      <c r="B16" s="823" t="s">
        <v>996</v>
      </c>
      <c r="C16" s="805" t="s">
        <v>1063</v>
      </c>
      <c r="D16" s="884"/>
      <c r="I16" s="885"/>
      <c r="O16" s="2754" t="str">
        <f>"Check: OBS items in row " &amp; ROW(A20) &amp; " ≥ OBS items in row " &amp; ROW(A22)</f>
        <v>Check: OBS items in row 20 ≥ OBS items in row 22</v>
      </c>
      <c r="P16" s="2754"/>
      <c r="Q16" s="2754"/>
      <c r="R16" s="2755"/>
      <c r="S16" s="901" t="str">
        <f>IF(D20&gt;=D22,"Yes","No")</f>
        <v>Yes</v>
      </c>
      <c r="T16" s="902" t="str">
        <f>IF(I20&gt;=I22,"Yes","No")</f>
        <v>Yes</v>
      </c>
      <c r="U16" s="714"/>
    </row>
    <row r="17" spans="1:21" s="854" customFormat="1" ht="15" customHeight="1">
      <c r="A17" s="1215"/>
      <c r="B17" s="823" t="s">
        <v>997</v>
      </c>
      <c r="C17" s="805" t="s">
        <v>998</v>
      </c>
      <c r="D17" s="666"/>
      <c r="I17" s="886"/>
      <c r="O17" s="2756" t="str">
        <f>"Check: OBS items in row " &amp; ROW(A20) &amp; " = OBS items in row " &amp; ROW(A22) &amp; " in the absence of pending settlements"</f>
        <v>Check: OBS items in row 20 = OBS items in row 22 in the absence of pending settlements</v>
      </c>
      <c r="P17" s="2756"/>
      <c r="Q17" s="2756"/>
      <c r="R17" s="2757"/>
      <c r="S17" s="1547" t="str">
        <f>IF(AND(OR(D56=0,D56=""),D20&lt;&gt;D22),"No","Yes")</f>
        <v>Yes</v>
      </c>
      <c r="T17" s="1548" t="str">
        <f>IF(AND(OR(I56=0,I56=""),I20&lt;&gt;I22),"No","Yes")</f>
        <v>Yes</v>
      </c>
      <c r="U17" s="714"/>
    </row>
    <row r="18" spans="1:21" s="854" customFormat="1" ht="15" customHeight="1">
      <c r="A18" s="1215"/>
      <c r="B18" s="823" t="s">
        <v>999</v>
      </c>
      <c r="C18" s="805" t="s">
        <v>1000</v>
      </c>
      <c r="D18" s="666"/>
      <c r="I18" s="886"/>
      <c r="O18" s="2760" t="str">
        <f>"Check: OBS items including unsettled financial asset purchases in rows " &amp; ROW(A20) &amp; " and " &amp; ROW(A22) &amp; " ≥ amounts for unsettled financial asset purchases in rows " &amp; ROW(A56) &amp; " and " &amp; ROW(A58)</f>
        <v>Check: OBS items including unsettled financial asset purchases in rows 20 and 22 ≥ amounts for unsettled financial asset purchases in rows 56 and 58</v>
      </c>
      <c r="P18" s="2760"/>
      <c r="Q18" s="2760"/>
      <c r="R18" s="2761"/>
      <c r="S18" s="1547" t="str">
        <f>IF(AND(D20&gt;=D56,D22&gt;=D58),"Yes","No")</f>
        <v>Yes</v>
      </c>
      <c r="T18" s="1548" t="str">
        <f>IF(AND(I20&gt;=I56,I22&gt;=I58),"Yes","No")</f>
        <v>Yes</v>
      </c>
      <c r="U18" s="714"/>
    </row>
    <row r="19" spans="1:21" s="854" customFormat="1" ht="15" customHeight="1">
      <c r="A19" s="1215"/>
      <c r="B19" s="824" t="s">
        <v>1001</v>
      </c>
      <c r="C19" s="806" t="s">
        <v>1062</v>
      </c>
      <c r="D19" s="666"/>
      <c r="I19" s="886"/>
      <c r="O19" s="2756" t="s">
        <v>1047</v>
      </c>
      <c r="P19" s="2756"/>
      <c r="Q19" s="2756"/>
      <c r="R19" s="2757"/>
      <c r="S19" s="844" t="str">
        <f>IF(AND(D55&gt;0,OR(D56=0,D56=""),D21="Yes"),"No","Yes")</f>
        <v>Yes</v>
      </c>
      <c r="T19" s="845" t="str">
        <f>IF(AND(I55&gt;0,OR(I56=0,I56=""),I21="Yes"),"No","Yes")</f>
        <v>Yes</v>
      </c>
      <c r="U19" s="714"/>
    </row>
    <row r="20" spans="1:21" s="808" customFormat="1" ht="30" customHeight="1">
      <c r="A20" s="1215"/>
      <c r="B20" s="824" t="s">
        <v>1002</v>
      </c>
      <c r="C20" s="807" t="s">
        <v>1003</v>
      </c>
      <c r="D20" s="666"/>
      <c r="F20" s="792"/>
      <c r="G20" s="792"/>
      <c r="H20" s="792"/>
      <c r="I20" s="886"/>
      <c r="K20" s="792"/>
      <c r="M20" s="792"/>
      <c r="N20" s="792"/>
      <c r="O20" s="2756" t="s">
        <v>1048</v>
      </c>
      <c r="P20" s="2756"/>
      <c r="Q20" s="2756"/>
      <c r="R20" s="2757"/>
      <c r="S20" s="844" t="str">
        <f>IF(AND(ISNUMBER(D20),ISNUMBER(D22),ISNUMBER(D56),ISNUMBER(D58)),IF((D20-D22)=(D56-D58),"Yes","No"), "")</f>
        <v/>
      </c>
      <c r="T20" s="845" t="str">
        <f>IF(AND(ISNUMBER(I20),ISNUMBER(I22),ISNUMBER(I56),ISNUMBER(I58)),IF((I20-I22)=(I56-I58),"Yes","No"), "")</f>
        <v/>
      </c>
      <c r="U20" s="640"/>
    </row>
    <row r="21" spans="1:21" s="808" customFormat="1" ht="30" customHeight="1">
      <c r="A21" s="1215"/>
      <c r="B21" s="824" t="s">
        <v>1002</v>
      </c>
      <c r="C21" s="807" t="s">
        <v>1004</v>
      </c>
      <c r="D21" s="1435"/>
      <c r="F21" s="792"/>
      <c r="G21" s="792"/>
      <c r="H21" s="792"/>
      <c r="I21" s="887"/>
      <c r="K21" s="792"/>
      <c r="M21" s="792"/>
      <c r="N21" s="792"/>
      <c r="O21" s="2758" t="str">
        <f>"Check: sum of OBS items ≥ deduction of eligible specific and general provisions in row " &amp; ROW(A24)</f>
        <v>Check: sum of OBS items ≥ deduction of eligible specific and general provisions in row 24</v>
      </c>
      <c r="P21" s="2758"/>
      <c r="Q21" s="2758"/>
      <c r="R21" s="2759"/>
      <c r="S21" s="846" t="str">
        <f>IF(SUM(D16:D19,D22,D23)&gt;=D24,"Yes","No")</f>
        <v>Yes</v>
      </c>
      <c r="T21" s="847" t="str">
        <f>IF(SUM(I16:I19,I22,I23)&gt;=I24,"Yes","No")</f>
        <v>Yes</v>
      </c>
      <c r="U21" s="640"/>
    </row>
    <row r="22" spans="1:21" s="808" customFormat="1" ht="30" customHeight="1">
      <c r="A22" s="1215"/>
      <c r="B22" s="824" t="s">
        <v>1002</v>
      </c>
      <c r="C22" s="807" t="s">
        <v>1005</v>
      </c>
      <c r="D22" s="666"/>
      <c r="F22" s="792"/>
      <c r="G22" s="792"/>
      <c r="H22" s="792"/>
      <c r="I22" s="886"/>
      <c r="K22" s="792"/>
      <c r="M22" s="792"/>
      <c r="N22" s="792"/>
      <c r="U22" s="640"/>
    </row>
    <row r="23" spans="1:21" s="816" customFormat="1" ht="15" customHeight="1">
      <c r="A23" s="1215"/>
      <c r="B23" s="824" t="s">
        <v>1006</v>
      </c>
      <c r="C23" s="806" t="s">
        <v>1007</v>
      </c>
      <c r="D23" s="666"/>
      <c r="E23" s="854"/>
      <c r="F23" s="854"/>
      <c r="G23" s="854"/>
      <c r="H23" s="854"/>
      <c r="I23" s="886"/>
      <c r="J23" s="854"/>
      <c r="K23" s="854"/>
      <c r="L23" s="854"/>
      <c r="M23" s="854"/>
      <c r="N23" s="854"/>
      <c r="O23" s="854"/>
      <c r="P23" s="854"/>
      <c r="Q23" s="854"/>
      <c r="R23" s="854"/>
      <c r="S23" s="854"/>
      <c r="T23" s="854"/>
      <c r="U23" s="793"/>
    </row>
    <row r="24" spans="1:21" s="854" customFormat="1" ht="30" customHeight="1">
      <c r="A24" s="1215"/>
      <c r="B24" s="809">
        <v>45</v>
      </c>
      <c r="C24" s="695" t="s">
        <v>1008</v>
      </c>
      <c r="D24" s="804"/>
      <c r="I24" s="888"/>
      <c r="U24" s="714"/>
    </row>
    <row r="25" spans="1:21" s="878" customFormat="1" ht="15" customHeight="1">
      <c r="A25" s="1570"/>
      <c r="O25" s="854"/>
      <c r="P25" s="854"/>
      <c r="Q25" s="854"/>
      <c r="R25" s="854"/>
      <c r="S25" s="854"/>
      <c r="T25" s="854"/>
      <c r="U25" s="1017"/>
    </row>
    <row r="26" spans="1:21" s="854" customFormat="1" ht="45" customHeight="1">
      <c r="A26" s="1576" t="s">
        <v>1009</v>
      </c>
      <c r="B26" s="795"/>
      <c r="O26" s="1172"/>
      <c r="P26" s="1172"/>
      <c r="Q26" s="1172"/>
      <c r="R26" s="1172"/>
      <c r="S26" s="1172"/>
      <c r="T26" s="1172"/>
      <c r="U26" s="714"/>
    </row>
    <row r="27" spans="1:21" s="854" customFormat="1" ht="15" customHeight="1">
      <c r="A27" s="1215"/>
      <c r="B27" s="2725" t="s">
        <v>987</v>
      </c>
      <c r="C27" s="2745"/>
      <c r="D27" s="2720" t="s">
        <v>179</v>
      </c>
      <c r="E27" s="2721"/>
      <c r="I27" s="2721" t="s">
        <v>15</v>
      </c>
      <c r="J27" s="2721"/>
      <c r="U27" s="714"/>
    </row>
    <row r="28" spans="1:21" s="854" customFormat="1" ht="30" customHeight="1">
      <c r="A28" s="1215"/>
      <c r="B28" s="2744"/>
      <c r="C28" s="2746"/>
      <c r="D28" s="1664" t="s">
        <v>427</v>
      </c>
      <c r="I28" s="1665" t="s">
        <v>427</v>
      </c>
      <c r="U28" s="714"/>
    </row>
    <row r="29" spans="1:21" s="854" customFormat="1" ht="30" customHeight="1">
      <c r="A29" s="1215"/>
      <c r="B29" s="824" t="s">
        <v>1010</v>
      </c>
      <c r="C29" s="879" t="s">
        <v>1011</v>
      </c>
      <c r="D29" s="880" t="str">
        <f>IF(ISNUMBER('Leverage Ratio'!F8),'Leverage Ratio'!F8,"")</f>
        <v/>
      </c>
      <c r="I29" s="881" t="str">
        <f>IF(ISNUMBER('Leverage Ratio'!L8),'Leverage Ratio'!L8,"")</f>
        <v/>
      </c>
      <c r="U29" s="714"/>
    </row>
    <row r="30" spans="1:21" s="854" customFormat="1" ht="30" customHeight="1">
      <c r="A30" s="1215"/>
      <c r="B30" s="825" t="s">
        <v>1010</v>
      </c>
      <c r="C30" s="810" t="s">
        <v>1012</v>
      </c>
      <c r="D30" s="1552"/>
      <c r="I30" s="929"/>
      <c r="U30" s="714"/>
    </row>
    <row r="31" spans="1:21" s="854" customFormat="1" ht="15" customHeight="1">
      <c r="A31" s="1570"/>
      <c r="B31" s="1578"/>
      <c r="C31" s="1579"/>
      <c r="D31" s="878"/>
      <c r="E31" s="878"/>
      <c r="F31" s="878"/>
      <c r="G31" s="878"/>
      <c r="H31" s="878"/>
      <c r="I31" s="878"/>
      <c r="J31" s="878"/>
      <c r="K31" s="878"/>
      <c r="L31" s="878"/>
      <c r="M31" s="878"/>
      <c r="N31" s="1573"/>
      <c r="O31" s="878"/>
      <c r="P31" s="878"/>
      <c r="Q31" s="878"/>
      <c r="R31" s="878"/>
      <c r="S31" s="878"/>
      <c r="T31" s="878"/>
      <c r="U31" s="1017"/>
    </row>
    <row r="32" spans="1:21" s="854" customFormat="1" ht="45" customHeight="1">
      <c r="A32" s="1576" t="s">
        <v>1013</v>
      </c>
      <c r="U32" s="714"/>
    </row>
    <row r="33" spans="1:21" s="854" customFormat="1" ht="15" customHeight="1">
      <c r="A33" s="1215"/>
      <c r="B33" s="2747" t="s">
        <v>987</v>
      </c>
      <c r="C33" s="2749"/>
      <c r="D33" s="2713" t="s">
        <v>179</v>
      </c>
      <c r="E33" s="2714"/>
      <c r="F33" s="2714"/>
      <c r="G33" s="2714"/>
      <c r="I33" s="2714" t="s">
        <v>15</v>
      </c>
      <c r="J33" s="2714"/>
      <c r="K33" s="2714"/>
      <c r="L33" s="2714"/>
      <c r="U33" s="714"/>
    </row>
    <row r="34" spans="1:21" s="854" customFormat="1" ht="15" customHeight="1">
      <c r="A34" s="1215"/>
      <c r="B34" s="2630"/>
      <c r="C34" s="2751"/>
      <c r="D34" s="2713" t="s">
        <v>255</v>
      </c>
      <c r="E34" s="2714"/>
      <c r="F34" s="2714"/>
      <c r="G34" s="2714"/>
      <c r="I34" s="2714" t="s">
        <v>255</v>
      </c>
      <c r="J34" s="2714"/>
      <c r="K34" s="2714"/>
      <c r="L34" s="2714"/>
      <c r="U34" s="714"/>
    </row>
    <row r="35" spans="1:21" s="854" customFormat="1" ht="174.95" customHeight="1">
      <c r="A35" s="1215"/>
      <c r="B35" s="2748"/>
      <c r="C35" s="2750"/>
      <c r="D35" s="1662" t="s">
        <v>183</v>
      </c>
      <c r="E35" s="1662" t="s">
        <v>1014</v>
      </c>
      <c r="F35" s="1662" t="s">
        <v>1015</v>
      </c>
      <c r="G35" s="1655" t="s">
        <v>1016</v>
      </c>
      <c r="I35" s="1656" t="s">
        <v>183</v>
      </c>
      <c r="J35" s="1662" t="s">
        <v>1014</v>
      </c>
      <c r="K35" s="1662" t="s">
        <v>1015</v>
      </c>
      <c r="L35" s="1655" t="s">
        <v>1016</v>
      </c>
      <c r="U35" s="714"/>
    </row>
    <row r="36" spans="1:21" s="854" customFormat="1" ht="15" customHeight="1">
      <c r="A36" s="1215"/>
      <c r="B36" s="1580" t="s">
        <v>1017</v>
      </c>
      <c r="C36" s="1581" t="s">
        <v>142</v>
      </c>
      <c r="D36" s="1566"/>
      <c r="E36" s="1566"/>
      <c r="F36" s="1"/>
      <c r="G36" s="877"/>
      <c r="I36" s="1582"/>
      <c r="J36" s="1566"/>
      <c r="K36" s="1"/>
      <c r="L36" s="877"/>
      <c r="U36" s="714"/>
    </row>
    <row r="37" spans="1:21" s="854" customFormat="1" ht="15" customHeight="1">
      <c r="A37" s="1215"/>
      <c r="B37" s="840"/>
      <c r="C37" s="602" t="s">
        <v>127</v>
      </c>
      <c r="D37" s="786"/>
      <c r="E37" s="786"/>
      <c r="F37" s="837"/>
      <c r="G37" s="829"/>
      <c r="I37" s="811"/>
      <c r="J37" s="786"/>
      <c r="K37" s="837"/>
      <c r="L37" s="829"/>
      <c r="U37" s="714"/>
    </row>
    <row r="38" spans="1:21" s="854" customFormat="1" ht="15" customHeight="1">
      <c r="A38" s="1215"/>
      <c r="B38" s="840"/>
      <c r="C38" s="602" t="s">
        <v>128</v>
      </c>
      <c r="D38" s="801"/>
      <c r="E38" s="837"/>
      <c r="F38" s="801"/>
      <c r="G38" s="859"/>
      <c r="I38" s="802"/>
      <c r="J38" s="837"/>
      <c r="K38" s="801"/>
      <c r="L38" s="859"/>
      <c r="U38" s="714"/>
    </row>
    <row r="39" spans="1:21" s="854" customFormat="1" ht="15" customHeight="1">
      <c r="A39" s="1215"/>
      <c r="B39" s="841"/>
      <c r="C39" s="812" t="s">
        <v>143</v>
      </c>
      <c r="D39" s="836"/>
      <c r="E39" s="836"/>
      <c r="F39" s="813" t="str">
        <f>IF(AND(ISNUMBER(D37), ISNUMBER(E37), ISNUMBER(F38)), D37-E37-F38, "")</f>
        <v/>
      </c>
      <c r="G39" s="814" t="str">
        <f>IF(AND(ISNUMBER(D37), ISNUMBER(E37), ISNUMBER(G38)), D37-E37-G38, "")</f>
        <v/>
      </c>
      <c r="I39" s="838"/>
      <c r="J39" s="836"/>
      <c r="K39" s="813" t="str">
        <f>IF(AND(ISNUMBER(I37), ISNUMBER(J37), ISNUMBER(K38)), I37-J37-K38, "")</f>
        <v/>
      </c>
      <c r="L39" s="814" t="str">
        <f>IF(AND(ISNUMBER(I37), ISNUMBER(J37), ISNUMBER(L38)), I37-J37-L38, "")</f>
        <v/>
      </c>
      <c r="U39" s="714"/>
    </row>
    <row r="40" spans="1:21" s="854" customFormat="1" ht="30" customHeight="1">
      <c r="A40" s="1215"/>
      <c r="B40" s="842"/>
      <c r="C40" s="1663" t="s">
        <v>1018</v>
      </c>
      <c r="D40" s="833" t="str">
        <f>IF(D37&gt;='Leverage Ratio'!D88,"Yes","No")</f>
        <v>Yes</v>
      </c>
      <c r="E40" s="833" t="str">
        <f>IF(E37&lt;=D37,"Yes","No")</f>
        <v>Yes</v>
      </c>
      <c r="F40" s="833" t="str">
        <f>IF(AND(F38&lt;=D38,(D37-E37)&gt;=F38),"Yes","No")</f>
        <v>Yes</v>
      </c>
      <c r="G40" s="834" t="str">
        <f>IF(G38&lt;=F38,"Yes","No")</f>
        <v>Yes</v>
      </c>
      <c r="I40" s="839" t="str">
        <f>IF(I37&gt;='Leverage Ratio'!J88,"Yes","No")</f>
        <v>Yes</v>
      </c>
      <c r="J40" s="833" t="str">
        <f>IF(J37&lt;=I37,"Yes","No")</f>
        <v>Yes</v>
      </c>
      <c r="K40" s="833" t="str">
        <f>IF(AND(K38&lt;=I38,(I37-J37)&gt;=K38),"Yes","No")</f>
        <v>Yes</v>
      </c>
      <c r="L40" s="834" t="str">
        <f>IF(L38&lt;=K38,"Yes","No")</f>
        <v>Yes</v>
      </c>
      <c r="U40" s="714"/>
    </row>
    <row r="41" spans="1:21" s="854" customFormat="1" ht="15" customHeight="1">
      <c r="A41" s="1570"/>
      <c r="B41" s="1583"/>
      <c r="C41" s="1584"/>
      <c r="D41" s="878"/>
      <c r="E41" s="878"/>
      <c r="F41" s="878"/>
      <c r="G41" s="878"/>
      <c r="H41" s="878"/>
      <c r="I41" s="878"/>
      <c r="J41" s="878"/>
      <c r="K41" s="878"/>
      <c r="L41" s="878"/>
      <c r="M41" s="878"/>
      <c r="N41" s="878"/>
      <c r="O41" s="878"/>
      <c r="P41" s="878"/>
      <c r="Q41" s="878"/>
      <c r="R41" s="878"/>
      <c r="S41" s="878"/>
      <c r="T41" s="878"/>
      <c r="U41" s="1017"/>
    </row>
    <row r="42" spans="1:21" s="854" customFormat="1" ht="45" customHeight="1">
      <c r="A42" s="1576" t="s">
        <v>1019</v>
      </c>
      <c r="B42" s="827"/>
      <c r="C42" s="815"/>
      <c r="D42" s="828"/>
      <c r="E42" s="816"/>
      <c r="F42" s="816"/>
      <c r="U42" s="714"/>
    </row>
    <row r="43" spans="1:21" s="854" customFormat="1" ht="15" customHeight="1">
      <c r="A43" s="1215"/>
      <c r="B43" s="2747" t="s">
        <v>987</v>
      </c>
      <c r="C43" s="2749"/>
      <c r="D43" s="2713" t="s">
        <v>179</v>
      </c>
      <c r="E43" s="2714"/>
      <c r="F43" s="2714"/>
      <c r="I43" s="2714" t="s">
        <v>15</v>
      </c>
      <c r="J43" s="2714"/>
      <c r="K43" s="2714"/>
      <c r="O43" s="1585"/>
      <c r="P43" s="1585"/>
      <c r="Q43" s="1585"/>
      <c r="R43" s="1586"/>
      <c r="S43" s="2753" t="s">
        <v>179</v>
      </c>
      <c r="T43" s="2723" t="s">
        <v>15</v>
      </c>
      <c r="U43" s="714"/>
    </row>
    <row r="44" spans="1:21" s="854" customFormat="1" ht="75" customHeight="1">
      <c r="A44" s="1215"/>
      <c r="B44" s="2748"/>
      <c r="C44" s="2750"/>
      <c r="D44" s="1587" t="s">
        <v>426</v>
      </c>
      <c r="E44" s="1664" t="s">
        <v>427</v>
      </c>
      <c r="F44" s="1588" t="s">
        <v>1020</v>
      </c>
      <c r="I44" s="1589" t="s">
        <v>426</v>
      </c>
      <c r="J44" s="1664" t="s">
        <v>427</v>
      </c>
      <c r="K44" s="1588" t="s">
        <v>1020</v>
      </c>
      <c r="O44" s="874"/>
      <c r="P44" s="874"/>
      <c r="Q44" s="874"/>
      <c r="R44" s="1590"/>
      <c r="S44" s="2597"/>
      <c r="T44" s="2724"/>
      <c r="U44" s="714"/>
    </row>
    <row r="45" spans="1:21" s="854" customFormat="1" ht="30" customHeight="1">
      <c r="A45" s="1215"/>
      <c r="B45" s="1580">
        <v>27</v>
      </c>
      <c r="C45" s="1591" t="s">
        <v>1021</v>
      </c>
      <c r="D45" s="859"/>
      <c r="E45" s="859"/>
      <c r="F45" s="1592"/>
      <c r="I45" s="861"/>
      <c r="J45" s="861"/>
      <c r="K45" s="1592"/>
      <c r="O45" s="2754" t="s">
        <v>1049</v>
      </c>
      <c r="P45" s="2754"/>
      <c r="Q45" s="2754"/>
      <c r="R45" s="2755"/>
      <c r="S45" s="901" t="str">
        <f>IF(OR(AND(D49="No",D45&gt;0,'Leverage Ratio'!D110&lt;D45),AND(E49="No",E45&gt;0,'Leverage Ratio'!E110&lt;E45)),"No","Yes")</f>
        <v>Yes</v>
      </c>
      <c r="T45" s="902" t="str">
        <f>IF(OR(AND(I49="No",I45&gt;0,'Leverage Ratio'!J110&lt;I45),AND(J49="No",J45&gt;0,'Leverage Ratio'!K110&lt;J45)),"No","Yes")</f>
        <v>Yes</v>
      </c>
      <c r="U45" s="714"/>
    </row>
    <row r="46" spans="1:21" s="816" customFormat="1" ht="45" customHeight="1">
      <c r="A46" s="1215"/>
      <c r="B46" s="598">
        <v>29</v>
      </c>
      <c r="C46" s="817" t="s">
        <v>1022</v>
      </c>
      <c r="D46" s="864"/>
      <c r="E46" s="864"/>
      <c r="F46" s="830" t="str">
        <f>IF(AND(E45&gt;=E46,D45&gt;=D46),"Yes","No")</f>
        <v>Yes</v>
      </c>
      <c r="G46" s="854"/>
      <c r="H46" s="854"/>
      <c r="I46" s="865"/>
      <c r="J46" s="864"/>
      <c r="K46" s="830" t="str">
        <f>IF(AND(J45&gt;=J46,I45&gt;=I46),"Yes","No")</f>
        <v>Yes</v>
      </c>
      <c r="L46" s="854"/>
      <c r="M46" s="854"/>
      <c r="N46" s="854"/>
      <c r="O46" s="843"/>
      <c r="P46" s="843"/>
      <c r="Q46" s="843"/>
      <c r="R46" s="840"/>
      <c r="S46" s="837"/>
      <c r="T46" s="829"/>
      <c r="U46" s="793"/>
    </row>
    <row r="47" spans="1:21" s="854" customFormat="1" ht="45" customHeight="1">
      <c r="A47" s="1215"/>
      <c r="B47" s="823">
        <v>27</v>
      </c>
      <c r="C47" s="818" t="s">
        <v>1023</v>
      </c>
      <c r="D47" s="859"/>
      <c r="E47" s="859"/>
      <c r="F47" s="829"/>
      <c r="I47" s="859"/>
      <c r="J47" s="859"/>
      <c r="K47" s="829"/>
      <c r="O47" s="2756" t="s">
        <v>1050</v>
      </c>
      <c r="P47" s="2756"/>
      <c r="Q47" s="2756"/>
      <c r="R47" s="2757"/>
      <c r="S47" s="844" t="str">
        <f>IF(OR(AND(D49="No",D47&gt;0,'Leverage Ratio'!D111&lt;D47),AND(E49="No",E47&gt;0,'Leverage Ratio'!E114&lt;E47)),"No","Yes")</f>
        <v>Yes</v>
      </c>
      <c r="T47" s="845" t="str">
        <f>IF(OR(AND(I49="No",I47&gt;0,'Leverage Ratio'!J111&lt;I47),AND(J49="No",J47&gt;0,'Leverage Ratio'!K114&lt;J47)),"No","Yes")</f>
        <v>Yes</v>
      </c>
      <c r="U47" s="714"/>
    </row>
    <row r="48" spans="1:21" s="816" customFormat="1" ht="45" customHeight="1">
      <c r="A48" s="1215"/>
      <c r="B48" s="598">
        <v>29</v>
      </c>
      <c r="C48" s="817" t="s">
        <v>1022</v>
      </c>
      <c r="D48" s="864"/>
      <c r="E48" s="864"/>
      <c r="F48" s="830" t="str">
        <f>IF(AND(E47&gt;=E48,D47&gt;=D48),"Yes","No")</f>
        <v>Yes</v>
      </c>
      <c r="G48" s="854"/>
      <c r="H48" s="854"/>
      <c r="I48" s="865"/>
      <c r="J48" s="864"/>
      <c r="K48" s="830" t="str">
        <f>IF((I47&gt;=I48)*AND(J47&gt;=J48),"Yes","No")</f>
        <v>Yes</v>
      </c>
      <c r="L48" s="854"/>
      <c r="M48" s="854"/>
      <c r="N48" s="854"/>
      <c r="O48" s="843"/>
      <c r="P48" s="843"/>
      <c r="Q48" s="843"/>
      <c r="R48" s="840"/>
      <c r="S48" s="837"/>
      <c r="T48" s="829"/>
      <c r="U48" s="793"/>
    </row>
    <row r="49" spans="1:21 16383:16383" s="854" customFormat="1" ht="42.75" customHeight="1">
      <c r="A49" s="1215"/>
      <c r="B49" s="826"/>
      <c r="C49" s="819" t="s">
        <v>1024</v>
      </c>
      <c r="D49" s="860"/>
      <c r="E49" s="860"/>
      <c r="F49" s="1552"/>
      <c r="I49" s="862"/>
      <c r="J49" s="863"/>
      <c r="K49" s="1552"/>
      <c r="O49" s="2758" t="s">
        <v>1051</v>
      </c>
      <c r="P49" s="2758"/>
      <c r="Q49" s="2758"/>
      <c r="R49" s="2759"/>
      <c r="S49" s="846" t="str">
        <f>IF(OR(AND(D49="Yes",E49="Yes"),AND(D49="No",E49="No"),AND(D49="",E49="")),"Yes","No")</f>
        <v>Yes</v>
      </c>
      <c r="T49" s="847" t="str">
        <f>IF(OR(AND(I49="Yes",J49="Yes"),AND(I49="No",J49="No"),AND(I49="",J49="")),"Yes","No")</f>
        <v>Yes</v>
      </c>
      <c r="U49" s="714"/>
    </row>
    <row r="50" spans="1:21 16383:16383" s="878" customFormat="1" ht="15" customHeight="1">
      <c r="A50" s="1570"/>
      <c r="B50" s="1593"/>
      <c r="C50" s="1593"/>
      <c r="U50" s="1017"/>
    </row>
    <row r="51" spans="1:21 16383:16383" s="854" customFormat="1" ht="45" customHeight="1">
      <c r="A51" s="1576" t="s">
        <v>1025</v>
      </c>
      <c r="U51" s="714"/>
    </row>
    <row r="52" spans="1:21 16383:16383" s="854" customFormat="1" ht="15" customHeight="1">
      <c r="A52" s="1215"/>
      <c r="B52" s="2734" t="s">
        <v>987</v>
      </c>
      <c r="C52" s="2737"/>
      <c r="D52" s="2720" t="s">
        <v>179</v>
      </c>
      <c r="E52" s="2721"/>
      <c r="I52" s="2721" t="s">
        <v>15</v>
      </c>
      <c r="J52" s="2721"/>
      <c r="K52" s="816"/>
      <c r="O52" s="1172"/>
      <c r="P52" s="1172"/>
      <c r="Q52" s="1172"/>
      <c r="R52" s="1172"/>
      <c r="S52" s="2753" t="s">
        <v>179</v>
      </c>
      <c r="T52" s="2725" t="s">
        <v>15</v>
      </c>
      <c r="U52" s="714"/>
    </row>
    <row r="53" spans="1:21 16383:16383" s="854" customFormat="1" ht="15" customHeight="1">
      <c r="A53" s="1215"/>
      <c r="B53" s="2735"/>
      <c r="C53" s="2738"/>
      <c r="D53" s="2682" t="s">
        <v>144</v>
      </c>
      <c r="I53" s="2684" t="s">
        <v>144</v>
      </c>
      <c r="K53" s="816"/>
      <c r="S53" s="2764"/>
      <c r="T53" s="2726"/>
      <c r="U53" s="714"/>
    </row>
    <row r="54" spans="1:21 16383:16383" s="854" customFormat="1" ht="15" customHeight="1">
      <c r="A54" s="1215"/>
      <c r="B54" s="2736"/>
      <c r="C54" s="2739"/>
      <c r="D54" s="2683"/>
      <c r="I54" s="2685"/>
      <c r="K54" s="816"/>
      <c r="O54" s="878"/>
      <c r="P54" s="878"/>
      <c r="Q54" s="878"/>
      <c r="R54" s="878"/>
      <c r="S54" s="2597"/>
      <c r="T54" s="2727"/>
      <c r="U54" s="714"/>
    </row>
    <row r="55" spans="1:21 16383:16383" s="854" customFormat="1" ht="30" customHeight="1">
      <c r="A55" s="1215"/>
      <c r="B55" s="1594" t="s">
        <v>1026</v>
      </c>
      <c r="C55" s="1595" t="s">
        <v>1027</v>
      </c>
      <c r="D55" s="1641" t="str">
        <f>IF(AND(ISNUMBER('Leverage Ratio'!D188),ISNUMBER('Leverage Ratio'!D189),ISNUMBER('Leverage Ratio'!E190)),SUM('Leverage Ratio'!D188,'Leverage Ratio'!D189,'Leverage Ratio'!E190),"")</f>
        <v/>
      </c>
      <c r="I55" s="881" t="str">
        <f>IF(AND(ISNUMBER('Leverage Ratio'!K188),ISNUMBER('Leverage Ratio'!K189),ISNUMBER('Leverage Ratio'!L190)),SUM('Leverage Ratio'!K188,'Leverage Ratio'!K189,'Leverage Ratio'!L190),"")</f>
        <v/>
      </c>
      <c r="K55" s="816"/>
      <c r="O55" s="2762" t="str">
        <f>"Check: rows " &amp; ROW(A55) &amp; " and " &amp; ROW(A56) &amp; " without offsetting (Option A) ≥ rows " &amp; ROW(A57) &amp; " and " &amp; ROW(A58) &amp; " with offsetting (Option B), respectively"</f>
        <v>Check: rows 55 and 56 without offsetting (Option A) ≥ rows 57 and 58 with offsetting (Option B), respectively</v>
      </c>
      <c r="P55" s="2762"/>
      <c r="Q55" s="2762"/>
      <c r="R55" s="2763"/>
      <c r="S55" s="1550" t="str">
        <f>IF(OR(D55&lt;D57,D56&lt;D58),"No","Yes")</f>
        <v>Yes</v>
      </c>
      <c r="T55" s="1551" t="str">
        <f>IF(OR(I55&lt;I57,I56&lt;I58),"No","Yes")</f>
        <v>Yes</v>
      </c>
      <c r="U55" s="714"/>
    </row>
    <row r="56" spans="1:21 16383:16383" s="854" customFormat="1" ht="30" customHeight="1">
      <c r="A56" s="1215"/>
      <c r="B56" s="612" t="s">
        <v>1026</v>
      </c>
      <c r="C56" s="820" t="s">
        <v>1028</v>
      </c>
      <c r="D56" s="665" t="str">
        <f>IF(ISNUMBER('Leverage Ratio'!E192),'Leverage Ratio'!E192,"")</f>
        <v/>
      </c>
      <c r="I56" s="890" t="str">
        <f>IF(ISNUMBER('Leverage Ratio'!L192),'Leverage Ratio'!L192,"")</f>
        <v/>
      </c>
      <c r="K56" s="816"/>
      <c r="U56" s="714"/>
    </row>
    <row r="57" spans="1:21 16383:16383" s="816" customFormat="1" ht="30" customHeight="1">
      <c r="A57" s="1215"/>
      <c r="B57" s="612">
        <v>16</v>
      </c>
      <c r="C57" s="820" t="s">
        <v>1029</v>
      </c>
      <c r="D57" s="666"/>
      <c r="E57" s="854"/>
      <c r="F57" s="854"/>
      <c r="G57" s="854"/>
      <c r="H57" s="854"/>
      <c r="I57" s="889"/>
      <c r="J57" s="854"/>
      <c r="L57" s="854"/>
      <c r="M57" s="854"/>
      <c r="N57" s="854"/>
      <c r="O57" s="854"/>
      <c r="P57" s="854"/>
      <c r="Q57" s="854"/>
      <c r="R57" s="854"/>
      <c r="S57" s="854"/>
      <c r="T57" s="854"/>
      <c r="U57" s="714"/>
    </row>
    <row r="58" spans="1:21 16383:16383" s="816" customFormat="1" ht="45" customHeight="1">
      <c r="A58" s="1215"/>
      <c r="B58" s="821" t="s">
        <v>1030</v>
      </c>
      <c r="C58" s="810" t="s">
        <v>1031</v>
      </c>
      <c r="D58" s="804"/>
      <c r="E58" s="854"/>
      <c r="F58" s="854"/>
      <c r="G58" s="854"/>
      <c r="H58" s="854"/>
      <c r="I58" s="888"/>
      <c r="J58" s="854"/>
      <c r="L58" s="854"/>
      <c r="M58" s="854"/>
      <c r="O58" s="854"/>
      <c r="P58" s="854"/>
      <c r="Q58" s="854"/>
      <c r="R58" s="854"/>
      <c r="S58" s="854"/>
      <c r="T58" s="854"/>
      <c r="U58" s="714"/>
    </row>
    <row r="59" spans="1:21 16383:16383" s="816" customFormat="1" ht="15" customHeight="1">
      <c r="A59" s="1570"/>
      <c r="B59" s="878"/>
      <c r="C59" s="878"/>
      <c r="D59" s="878"/>
      <c r="E59" s="878"/>
      <c r="F59" s="878"/>
      <c r="G59" s="878"/>
      <c r="H59" s="878"/>
      <c r="I59" s="878"/>
      <c r="J59" s="878"/>
      <c r="K59" s="878"/>
      <c r="L59" s="878"/>
      <c r="M59" s="878"/>
      <c r="N59" s="878"/>
      <c r="O59" s="878"/>
      <c r="P59" s="878"/>
      <c r="Q59" s="878"/>
      <c r="R59" s="878"/>
      <c r="S59" s="878"/>
      <c r="T59" s="878"/>
      <c r="U59" s="1017"/>
    </row>
    <row r="60" spans="1:21 16383:16383" s="816" customFormat="1" ht="45" customHeight="1">
      <c r="A60" s="1576" t="s">
        <v>1032</v>
      </c>
      <c r="B60" s="854"/>
      <c r="C60" s="854"/>
      <c r="D60" s="854"/>
      <c r="E60" s="854"/>
      <c r="F60" s="854"/>
      <c r="G60" s="854"/>
      <c r="H60" s="854"/>
      <c r="I60" s="854"/>
      <c r="J60" s="854"/>
      <c r="K60" s="854"/>
      <c r="L60" s="854"/>
      <c r="M60" s="854"/>
      <c r="N60" s="854"/>
      <c r="O60" s="854"/>
      <c r="P60" s="854"/>
      <c r="Q60" s="854"/>
      <c r="R60" s="854"/>
      <c r="S60" s="854"/>
      <c r="T60" s="854"/>
      <c r="U60" s="714"/>
      <c r="XFC60" s="1668"/>
    </row>
    <row r="61" spans="1:21 16383:16383" s="816" customFormat="1" ht="15" customHeight="1">
      <c r="A61" s="1576"/>
      <c r="B61" s="2730" t="s">
        <v>987</v>
      </c>
      <c r="C61" s="2732"/>
      <c r="D61" s="2720" t="s">
        <v>179</v>
      </c>
      <c r="E61" s="2721"/>
      <c r="F61" s="2721"/>
      <c r="G61" s="2721"/>
      <c r="H61" s="2721"/>
      <c r="I61" s="2722" t="s">
        <v>15</v>
      </c>
      <c r="J61" s="2721"/>
      <c r="K61" s="2721"/>
      <c r="L61" s="2721"/>
      <c r="M61" s="2721"/>
      <c r="O61" s="2768"/>
      <c r="P61" s="2768"/>
      <c r="Q61" s="2768"/>
      <c r="R61" s="2769"/>
      <c r="S61" s="2753" t="s">
        <v>179</v>
      </c>
      <c r="T61" s="2723" t="s">
        <v>15</v>
      </c>
      <c r="U61" s="714"/>
    </row>
    <row r="62" spans="1:21 16383:16383" s="816" customFormat="1" ht="135" customHeight="1">
      <c r="A62" s="1215"/>
      <c r="B62" s="2731"/>
      <c r="C62" s="2733"/>
      <c r="D62" s="1369" t="s">
        <v>125</v>
      </c>
      <c r="E62" s="1369" t="s">
        <v>254</v>
      </c>
      <c r="F62" s="1369" t="s">
        <v>245</v>
      </c>
      <c r="G62" s="1369" t="s">
        <v>258</v>
      </c>
      <c r="H62" s="1657" t="s">
        <v>1033</v>
      </c>
      <c r="I62" s="822" t="s">
        <v>125</v>
      </c>
      <c r="J62" s="1369" t="s">
        <v>254</v>
      </c>
      <c r="K62" s="1369" t="s">
        <v>245</v>
      </c>
      <c r="L62" s="1369" t="s">
        <v>258</v>
      </c>
      <c r="M62" s="1657" t="s">
        <v>1033</v>
      </c>
      <c r="O62" s="2770"/>
      <c r="P62" s="2770"/>
      <c r="Q62" s="2770"/>
      <c r="R62" s="2771"/>
      <c r="S62" s="2597"/>
      <c r="T62" s="2724"/>
      <c r="U62" s="714"/>
    </row>
    <row r="63" spans="1:21 16383:16383" s="816" customFormat="1" ht="30" customHeight="1">
      <c r="A63" s="1215"/>
      <c r="B63" s="1594" t="s">
        <v>1034</v>
      </c>
      <c r="C63" s="1595" t="s">
        <v>1035</v>
      </c>
      <c r="D63" s="1596"/>
      <c r="E63" s="1596"/>
      <c r="F63" s="1596"/>
      <c r="G63" s="1596"/>
      <c r="H63" s="1597"/>
      <c r="I63" s="1598"/>
      <c r="J63" s="1596"/>
      <c r="K63" s="1596"/>
      <c r="L63" s="1596"/>
      <c r="M63" s="1597"/>
      <c r="O63" s="2754" t="s">
        <v>1052</v>
      </c>
      <c r="P63" s="2754"/>
      <c r="Q63" s="2754"/>
      <c r="R63" s="2755"/>
      <c r="S63" s="902" t="str">
        <f>IF(AND('Leverage Ratio'!D15&gt;=D63,'Leverage Ratio'!E15&gt;=E63,'Leverage Ratio'!F15&gt;=F63,'Leverage Ratio'!G15&gt;=G63),"Yes","No")</f>
        <v>Yes</v>
      </c>
      <c r="T63" s="902" t="str">
        <f>IF(AND('Leverage Ratio'!J15&gt;=I63,'Leverage Ratio'!K15&gt;=J63,'Leverage Ratio'!L15&gt;=K63,'Leverage Ratio'!M15&gt;=L63),"Yes","No")</f>
        <v>Yes</v>
      </c>
      <c r="U63" s="714"/>
    </row>
    <row r="64" spans="1:21 16383:16383" s="816" customFormat="1" ht="30" customHeight="1">
      <c r="A64" s="1215"/>
      <c r="B64" s="826"/>
      <c r="C64" s="1663" t="s">
        <v>69</v>
      </c>
      <c r="D64" s="833" t="str">
        <f>IF(D63&lt;=E63,"Yes","No")</f>
        <v>Yes</v>
      </c>
      <c r="E64" s="832"/>
      <c r="F64" s="2728" t="s">
        <v>1053</v>
      </c>
      <c r="G64" s="2729"/>
      <c r="H64" s="834" t="str">
        <f>IF(G63&gt;=H63,"Yes","No")</f>
        <v>Yes</v>
      </c>
      <c r="I64" s="835" t="str">
        <f>IF(I63&lt;=J63,"Yes","No")</f>
        <v>Yes</v>
      </c>
      <c r="J64" s="832"/>
      <c r="K64" s="2728" t="s">
        <v>1053</v>
      </c>
      <c r="L64" s="2729"/>
      <c r="M64" s="834" t="str">
        <f>IF(L63&gt;=M63,"Yes","No")</f>
        <v>Yes</v>
      </c>
      <c r="O64" s="2758" t="s">
        <v>1054</v>
      </c>
      <c r="P64" s="2758"/>
      <c r="Q64" s="2758"/>
      <c r="R64" s="2759"/>
      <c r="S64" s="847" t="str">
        <f>IF(E63&gt;=G63,"Yes","No")</f>
        <v>Yes</v>
      </c>
      <c r="T64" s="847" t="str">
        <f>IF(J63&gt;=L63,"Yes","No")</f>
        <v>Yes</v>
      </c>
      <c r="U64" s="714"/>
    </row>
    <row r="65" spans="1:21" s="816" customFormat="1" ht="15" customHeight="1">
      <c r="A65" s="1570"/>
      <c r="B65" s="878"/>
      <c r="C65" s="878"/>
      <c r="D65" s="878"/>
      <c r="E65" s="878"/>
      <c r="F65" s="878"/>
      <c r="G65" s="878"/>
      <c r="H65" s="878"/>
      <c r="I65" s="878"/>
      <c r="J65" s="878"/>
      <c r="K65" s="878"/>
      <c r="L65" s="878"/>
      <c r="M65" s="878"/>
      <c r="N65" s="878"/>
      <c r="O65" s="878"/>
      <c r="P65" s="878"/>
      <c r="Q65" s="878"/>
      <c r="R65" s="878"/>
      <c r="S65" s="878"/>
      <c r="T65" s="878"/>
      <c r="U65" s="1017"/>
    </row>
    <row r="66" spans="1:21" s="731" customFormat="1" ht="45" customHeight="1">
      <c r="A66" s="1599" t="s">
        <v>1036</v>
      </c>
      <c r="B66" s="763"/>
      <c r="C66" s="647"/>
      <c r="D66" s="647"/>
      <c r="E66" s="647"/>
      <c r="F66" s="647"/>
      <c r="G66" s="647"/>
      <c r="H66" s="647"/>
      <c r="I66" s="647"/>
      <c r="J66" s="647"/>
      <c r="K66" s="647"/>
      <c r="L66" s="647"/>
      <c r="M66" s="647"/>
      <c r="N66" s="647"/>
      <c r="O66" s="647"/>
      <c r="P66" s="647"/>
      <c r="Q66" s="647"/>
      <c r="R66" s="1600"/>
      <c r="U66" s="743"/>
    </row>
    <row r="67" spans="1:21" s="731" customFormat="1" ht="45" customHeight="1">
      <c r="A67" s="1599" t="s">
        <v>1072</v>
      </c>
      <c r="B67" s="763"/>
      <c r="C67" s="647"/>
      <c r="D67" s="647"/>
      <c r="E67" s="647"/>
      <c r="F67" s="647"/>
      <c r="G67" s="647"/>
      <c r="H67" s="647"/>
      <c r="I67" s="647"/>
      <c r="J67" s="647"/>
      <c r="K67" s="647"/>
      <c r="L67" s="647"/>
      <c r="M67" s="647"/>
      <c r="N67" s="647"/>
      <c r="O67" s="647"/>
      <c r="P67" s="647"/>
      <c r="Q67" s="647"/>
      <c r="U67" s="743"/>
    </row>
    <row r="68" spans="1:21" s="731" customFormat="1" ht="45" customHeight="1">
      <c r="A68" s="1599"/>
      <c r="B68" s="2706" t="s">
        <v>1506</v>
      </c>
      <c r="C68" s="2707"/>
      <c r="D68" s="2710" t="s">
        <v>1505</v>
      </c>
      <c r="E68" s="2710" t="s">
        <v>1037</v>
      </c>
      <c r="F68" s="2712" t="s">
        <v>1038</v>
      </c>
      <c r="G68" s="2712"/>
      <c r="H68" s="2712"/>
      <c r="I68" s="2712" t="s">
        <v>1507</v>
      </c>
      <c r="J68" s="2712"/>
      <c r="K68" s="2712"/>
      <c r="L68" s="2713" t="s">
        <v>1564</v>
      </c>
      <c r="M68" s="2714"/>
      <c r="N68" s="2715"/>
      <c r="O68" s="2740" t="s">
        <v>1073</v>
      </c>
      <c r="P68" s="2742" t="s">
        <v>1567</v>
      </c>
      <c r="Q68" s="2742" t="s">
        <v>1568</v>
      </c>
      <c r="R68" s="2740" t="s">
        <v>1569</v>
      </c>
      <c r="S68" s="2740" t="s">
        <v>1570</v>
      </c>
      <c r="T68" s="2740" t="s">
        <v>1571</v>
      </c>
      <c r="U68" s="743"/>
    </row>
    <row r="69" spans="1:21" s="816" customFormat="1" ht="60" customHeight="1">
      <c r="A69" s="1215"/>
      <c r="B69" s="2708"/>
      <c r="C69" s="2709"/>
      <c r="D69" s="2711"/>
      <c r="E69" s="2711"/>
      <c r="F69" s="1601" t="s">
        <v>1039</v>
      </c>
      <c r="G69" s="1601" t="s">
        <v>1040</v>
      </c>
      <c r="H69" s="1601" t="s">
        <v>1041</v>
      </c>
      <c r="I69" s="1601" t="s">
        <v>1042</v>
      </c>
      <c r="J69" s="1601" t="s">
        <v>1043</v>
      </c>
      <c r="K69" s="1601" t="s">
        <v>1044</v>
      </c>
      <c r="L69" s="1661" t="s">
        <v>1565</v>
      </c>
      <c r="M69" s="1661" t="s">
        <v>1566</v>
      </c>
      <c r="N69" s="1661" t="s">
        <v>1045</v>
      </c>
      <c r="O69" s="2741"/>
      <c r="P69" s="2743"/>
      <c r="Q69" s="2743"/>
      <c r="R69" s="2741"/>
      <c r="S69" s="2741"/>
      <c r="T69" s="2741"/>
      <c r="U69" s="793"/>
    </row>
    <row r="70" spans="1:21" s="816" customFormat="1" ht="15" customHeight="1">
      <c r="A70" s="1215"/>
      <c r="B70" s="2690" t="s">
        <v>1508</v>
      </c>
      <c r="C70" s="2691"/>
      <c r="D70" s="1562"/>
      <c r="E70" s="1562"/>
      <c r="F70" s="1562"/>
      <c r="G70" s="1562"/>
      <c r="H70" s="1562"/>
      <c r="I70" s="1562"/>
      <c r="J70" s="1562"/>
      <c r="K70" s="1562"/>
      <c r="L70" s="1562"/>
      <c r="M70" s="1562"/>
      <c r="N70" s="1562"/>
      <c r="O70" s="1563"/>
      <c r="P70" s="2524"/>
      <c r="Q70" s="2524"/>
      <c r="R70" s="1562"/>
      <c r="S70" s="1562"/>
      <c r="T70" s="1564"/>
      <c r="U70" s="793"/>
    </row>
    <row r="71" spans="1:21" s="816" customFormat="1" ht="15" customHeight="1">
      <c r="A71" s="1215"/>
      <c r="B71" s="2692" t="s">
        <v>1509</v>
      </c>
      <c r="C71" s="2693"/>
      <c r="D71" s="801"/>
      <c r="E71" s="801"/>
      <c r="F71" s="801"/>
      <c r="G71" s="801"/>
      <c r="H71" s="801"/>
      <c r="I71" s="801"/>
      <c r="J71" s="801"/>
      <c r="K71" s="801"/>
      <c r="L71" s="801"/>
      <c r="M71" s="801"/>
      <c r="N71" s="801"/>
      <c r="O71" s="891"/>
      <c r="P71" s="1643"/>
      <c r="Q71" s="1643"/>
      <c r="R71" s="801"/>
      <c r="S71" s="801"/>
      <c r="T71" s="1565"/>
      <c r="U71" s="793"/>
    </row>
    <row r="72" spans="1:21" s="816" customFormat="1" ht="15" customHeight="1">
      <c r="A72" s="1215"/>
      <c r="B72" s="2686" t="s">
        <v>1510</v>
      </c>
      <c r="C72" s="2687"/>
      <c r="D72" s="801"/>
      <c r="E72" s="801"/>
      <c r="F72" s="801"/>
      <c r="G72" s="801"/>
      <c r="H72" s="801"/>
      <c r="I72" s="801"/>
      <c r="J72" s="801"/>
      <c r="K72" s="801"/>
      <c r="L72" s="801"/>
      <c r="M72" s="801"/>
      <c r="N72" s="801"/>
      <c r="O72" s="891"/>
      <c r="P72" s="1643"/>
      <c r="Q72" s="1643"/>
      <c r="R72" s="801"/>
      <c r="S72" s="801"/>
      <c r="T72" s="1565"/>
      <c r="U72" s="793"/>
    </row>
    <row r="73" spans="1:21" s="854" customFormat="1" ht="15" customHeight="1">
      <c r="A73" s="1215"/>
      <c r="B73" s="2686" t="s">
        <v>1511</v>
      </c>
      <c r="C73" s="2687"/>
      <c r="D73" s="801"/>
      <c r="E73" s="801"/>
      <c r="F73" s="801"/>
      <c r="G73" s="801"/>
      <c r="H73" s="801"/>
      <c r="I73" s="801"/>
      <c r="J73" s="801"/>
      <c r="K73" s="801"/>
      <c r="L73" s="801"/>
      <c r="M73" s="801"/>
      <c r="N73" s="801"/>
      <c r="O73" s="891"/>
      <c r="P73" s="1643"/>
      <c r="Q73" s="1643"/>
      <c r="R73" s="801"/>
      <c r="S73" s="801"/>
      <c r="T73" s="1565"/>
      <c r="U73" s="714"/>
    </row>
    <row r="74" spans="1:21" s="854" customFormat="1" ht="15" customHeight="1">
      <c r="A74" s="1215"/>
      <c r="B74" s="2686" t="s">
        <v>1512</v>
      </c>
      <c r="C74" s="2687"/>
      <c r="D74" s="801"/>
      <c r="E74" s="801"/>
      <c r="F74" s="801"/>
      <c r="G74" s="801"/>
      <c r="H74" s="801"/>
      <c r="I74" s="801"/>
      <c r="J74" s="801"/>
      <c r="K74" s="801"/>
      <c r="L74" s="801"/>
      <c r="M74" s="801"/>
      <c r="N74" s="801"/>
      <c r="O74" s="891"/>
      <c r="P74" s="1643"/>
      <c r="Q74" s="1643"/>
      <c r="R74" s="801"/>
      <c r="S74" s="801"/>
      <c r="T74" s="1565"/>
      <c r="U74" s="714"/>
    </row>
    <row r="75" spans="1:21" s="854" customFormat="1" ht="15" customHeight="1">
      <c r="A75" s="1215"/>
      <c r="B75" s="2686" t="s">
        <v>1513</v>
      </c>
      <c r="C75" s="2687"/>
      <c r="D75" s="801"/>
      <c r="E75" s="801"/>
      <c r="F75" s="801"/>
      <c r="G75" s="801"/>
      <c r="H75" s="801"/>
      <c r="I75" s="801"/>
      <c r="J75" s="801"/>
      <c r="K75" s="801"/>
      <c r="L75" s="801"/>
      <c r="M75" s="801"/>
      <c r="N75" s="801"/>
      <c r="O75" s="891"/>
      <c r="P75" s="1643"/>
      <c r="Q75" s="1643"/>
      <c r="R75" s="801"/>
      <c r="S75" s="801"/>
      <c r="T75" s="1565"/>
      <c r="U75" s="714"/>
    </row>
    <row r="76" spans="1:21" s="854" customFormat="1" ht="15" customHeight="1">
      <c r="A76" s="1215"/>
      <c r="B76" s="2698" t="s">
        <v>1514</v>
      </c>
      <c r="C76" s="2699"/>
      <c r="D76" s="1558"/>
      <c r="E76" s="1558"/>
      <c r="F76" s="1558"/>
      <c r="G76" s="1558"/>
      <c r="H76" s="1558"/>
      <c r="I76" s="1558"/>
      <c r="J76" s="1558"/>
      <c r="K76" s="1558"/>
      <c r="L76" s="1558"/>
      <c r="M76" s="1558"/>
      <c r="N76" s="1558"/>
      <c r="O76" s="1559"/>
      <c r="P76" s="1561"/>
      <c r="Q76" s="1561"/>
      <c r="R76" s="1558"/>
      <c r="S76" s="1558"/>
      <c r="T76" s="664"/>
      <c r="U76" s="714"/>
    </row>
    <row r="77" spans="1:21" s="854" customFormat="1" ht="15" customHeight="1">
      <c r="A77" s="1215"/>
      <c r="B77" s="2692" t="s">
        <v>1515</v>
      </c>
      <c r="C77" s="2693"/>
      <c r="D77" s="1562"/>
      <c r="E77" s="1562"/>
      <c r="F77" s="1562"/>
      <c r="G77" s="1562"/>
      <c r="H77" s="1562"/>
      <c r="I77" s="1562"/>
      <c r="J77" s="1562"/>
      <c r="K77" s="1562"/>
      <c r="L77" s="1562"/>
      <c r="M77" s="1562"/>
      <c r="N77" s="1562"/>
      <c r="O77" s="1563"/>
      <c r="P77" s="2524"/>
      <c r="Q77" s="2524"/>
      <c r="R77" s="1562"/>
      <c r="S77" s="1562"/>
      <c r="T77" s="1564"/>
      <c r="U77" s="714"/>
    </row>
    <row r="78" spans="1:21" s="854" customFormat="1" ht="15" customHeight="1">
      <c r="A78" s="1215"/>
      <c r="B78" s="2686" t="s">
        <v>1516</v>
      </c>
      <c r="C78" s="2687"/>
      <c r="D78" s="801"/>
      <c r="E78" s="801"/>
      <c r="F78" s="801"/>
      <c r="G78" s="801"/>
      <c r="H78" s="801"/>
      <c r="I78" s="801"/>
      <c r="J78" s="801"/>
      <c r="K78" s="801"/>
      <c r="L78" s="801"/>
      <c r="M78" s="801"/>
      <c r="N78" s="801"/>
      <c r="O78" s="891"/>
      <c r="P78" s="1643"/>
      <c r="Q78" s="1643"/>
      <c r="R78" s="801"/>
      <c r="S78" s="801"/>
      <c r="T78" s="1565"/>
      <c r="U78" s="714"/>
    </row>
    <row r="79" spans="1:21" s="854" customFormat="1" ht="15" customHeight="1">
      <c r="A79" s="1215"/>
      <c r="B79" s="2686" t="s">
        <v>1517</v>
      </c>
      <c r="C79" s="2687"/>
      <c r="D79" s="801"/>
      <c r="E79" s="801"/>
      <c r="F79" s="801"/>
      <c r="G79" s="801"/>
      <c r="H79" s="801"/>
      <c r="I79" s="801"/>
      <c r="J79" s="801"/>
      <c r="K79" s="801"/>
      <c r="L79" s="801"/>
      <c r="M79" s="801"/>
      <c r="N79" s="801"/>
      <c r="O79" s="891"/>
      <c r="P79" s="1643"/>
      <c r="Q79" s="1643"/>
      <c r="R79" s="801"/>
      <c r="S79" s="801"/>
      <c r="T79" s="1565"/>
      <c r="U79" s="714"/>
    </row>
    <row r="80" spans="1:21" s="854" customFormat="1" ht="15" customHeight="1">
      <c r="A80" s="1215"/>
      <c r="B80" s="2686" t="s">
        <v>1518</v>
      </c>
      <c r="C80" s="2687"/>
      <c r="D80" s="801"/>
      <c r="E80" s="801"/>
      <c r="F80" s="801"/>
      <c r="G80" s="801"/>
      <c r="H80" s="801"/>
      <c r="I80" s="801"/>
      <c r="J80" s="801"/>
      <c r="K80" s="801"/>
      <c r="L80" s="801"/>
      <c r="M80" s="801"/>
      <c r="N80" s="801"/>
      <c r="O80" s="891"/>
      <c r="P80" s="1643"/>
      <c r="Q80" s="1643"/>
      <c r="R80" s="801"/>
      <c r="S80" s="801"/>
      <c r="T80" s="1565"/>
      <c r="U80" s="714"/>
    </row>
    <row r="81" spans="1:21" s="854" customFormat="1" ht="15" customHeight="1">
      <c r="A81" s="1215"/>
      <c r="B81" s="2686" t="s">
        <v>1519</v>
      </c>
      <c r="C81" s="2687"/>
      <c r="D81" s="801"/>
      <c r="E81" s="801"/>
      <c r="F81" s="801"/>
      <c r="G81" s="801"/>
      <c r="H81" s="801"/>
      <c r="I81" s="801"/>
      <c r="J81" s="801"/>
      <c r="K81" s="801"/>
      <c r="L81" s="801"/>
      <c r="M81" s="801"/>
      <c r="N81" s="801"/>
      <c r="O81" s="891"/>
      <c r="P81" s="1643"/>
      <c r="Q81" s="1643"/>
      <c r="R81" s="801"/>
      <c r="S81" s="801"/>
      <c r="T81" s="1565"/>
      <c r="U81" s="714"/>
    </row>
    <row r="82" spans="1:21" s="854" customFormat="1" ht="15" customHeight="1">
      <c r="A82" s="1215"/>
      <c r="B82" s="2686" t="s">
        <v>1520</v>
      </c>
      <c r="C82" s="2687"/>
      <c r="D82" s="801"/>
      <c r="E82" s="801"/>
      <c r="F82" s="801"/>
      <c r="G82" s="801"/>
      <c r="H82" s="801"/>
      <c r="I82" s="801"/>
      <c r="J82" s="801"/>
      <c r="K82" s="801"/>
      <c r="L82" s="801"/>
      <c r="M82" s="801"/>
      <c r="N82" s="801"/>
      <c r="O82" s="891"/>
      <c r="P82" s="1643"/>
      <c r="Q82" s="1643"/>
      <c r="R82" s="801"/>
      <c r="S82" s="801"/>
      <c r="T82" s="1565"/>
      <c r="U82" s="714"/>
    </row>
    <row r="83" spans="1:21" s="854" customFormat="1" ht="15" customHeight="1">
      <c r="A83" s="1215"/>
      <c r="B83" s="2688" t="s">
        <v>1521</v>
      </c>
      <c r="C83" s="2689"/>
      <c r="D83" s="1558"/>
      <c r="E83" s="1558"/>
      <c r="F83" s="1558"/>
      <c r="G83" s="1558"/>
      <c r="H83" s="1558"/>
      <c r="I83" s="1558"/>
      <c r="J83" s="1558"/>
      <c r="K83" s="1558"/>
      <c r="L83" s="1558"/>
      <c r="M83" s="1558"/>
      <c r="N83" s="1558"/>
      <c r="O83" s="1559"/>
      <c r="P83" s="1561"/>
      <c r="Q83" s="1561"/>
      <c r="R83" s="1558"/>
      <c r="S83" s="1558"/>
      <c r="T83" s="664"/>
      <c r="U83" s="714"/>
    </row>
    <row r="84" spans="1:21" s="854" customFormat="1" ht="15" customHeight="1">
      <c r="A84" s="1215"/>
      <c r="B84" s="2690" t="s">
        <v>1522</v>
      </c>
      <c r="C84" s="2691"/>
      <c r="D84" s="1562"/>
      <c r="E84" s="1562"/>
      <c r="F84" s="1562"/>
      <c r="G84" s="1562"/>
      <c r="H84" s="1562"/>
      <c r="I84" s="1562"/>
      <c r="J84" s="1562"/>
      <c r="K84" s="1562"/>
      <c r="L84" s="1562"/>
      <c r="M84" s="1562"/>
      <c r="N84" s="1562"/>
      <c r="O84" s="1563"/>
      <c r="P84" s="2524"/>
      <c r="Q84" s="2524"/>
      <c r="R84" s="1562"/>
      <c r="S84" s="1562"/>
      <c r="T84" s="1564"/>
      <c r="U84" s="714"/>
    </row>
    <row r="85" spans="1:21" s="854" customFormat="1" ht="15" customHeight="1">
      <c r="A85" s="1215"/>
      <c r="B85" s="2686" t="s">
        <v>1523</v>
      </c>
      <c r="C85" s="2687"/>
      <c r="D85" s="801"/>
      <c r="E85" s="801"/>
      <c r="F85" s="801"/>
      <c r="G85" s="801"/>
      <c r="H85" s="801"/>
      <c r="I85" s="801"/>
      <c r="J85" s="801"/>
      <c r="K85" s="801"/>
      <c r="L85" s="801"/>
      <c r="M85" s="801"/>
      <c r="N85" s="801"/>
      <c r="O85" s="891"/>
      <c r="P85" s="1643"/>
      <c r="Q85" s="1643"/>
      <c r="R85" s="801"/>
      <c r="S85" s="801"/>
      <c r="T85" s="1565"/>
      <c r="U85" s="714"/>
    </row>
    <row r="86" spans="1:21" s="854" customFormat="1" ht="15" customHeight="1">
      <c r="A86" s="1215"/>
      <c r="B86" s="2686" t="s">
        <v>1524</v>
      </c>
      <c r="C86" s="2687"/>
      <c r="D86" s="801"/>
      <c r="E86" s="801"/>
      <c r="F86" s="801"/>
      <c r="G86" s="801"/>
      <c r="H86" s="801"/>
      <c r="I86" s="801"/>
      <c r="J86" s="801"/>
      <c r="K86" s="801"/>
      <c r="L86" s="801"/>
      <c r="M86" s="801"/>
      <c r="N86" s="801"/>
      <c r="O86" s="891"/>
      <c r="P86" s="1643"/>
      <c r="Q86" s="1643"/>
      <c r="R86" s="801"/>
      <c r="S86" s="801"/>
      <c r="T86" s="1565"/>
      <c r="U86" s="714"/>
    </row>
    <row r="87" spans="1:21" s="854" customFormat="1" ht="15" customHeight="1">
      <c r="A87" s="1215"/>
      <c r="B87" s="2686" t="s">
        <v>1525</v>
      </c>
      <c r="C87" s="2687"/>
      <c r="D87" s="801"/>
      <c r="E87" s="801"/>
      <c r="F87" s="801"/>
      <c r="G87" s="801"/>
      <c r="H87" s="801"/>
      <c r="I87" s="801"/>
      <c r="J87" s="801"/>
      <c r="K87" s="801"/>
      <c r="L87" s="801"/>
      <c r="M87" s="801"/>
      <c r="N87" s="801"/>
      <c r="O87" s="891"/>
      <c r="P87" s="1643"/>
      <c r="Q87" s="1643"/>
      <c r="R87" s="801"/>
      <c r="S87" s="801"/>
      <c r="T87" s="1565"/>
      <c r="U87" s="714"/>
    </row>
    <row r="88" spans="1:21" s="854" customFormat="1" ht="15" customHeight="1">
      <c r="A88" s="1215"/>
      <c r="B88" s="2686" t="s">
        <v>1526</v>
      </c>
      <c r="C88" s="2687"/>
      <c r="D88" s="801"/>
      <c r="E88" s="801"/>
      <c r="F88" s="801"/>
      <c r="G88" s="801"/>
      <c r="H88" s="801"/>
      <c r="I88" s="801"/>
      <c r="J88" s="801"/>
      <c r="K88" s="801"/>
      <c r="L88" s="801"/>
      <c r="M88" s="801"/>
      <c r="N88" s="801"/>
      <c r="O88" s="891"/>
      <c r="P88" s="1643"/>
      <c r="Q88" s="1643"/>
      <c r="R88" s="801"/>
      <c r="S88" s="801"/>
      <c r="T88" s="1565"/>
      <c r="U88" s="714"/>
    </row>
    <row r="89" spans="1:21" s="854" customFormat="1" ht="15" customHeight="1">
      <c r="A89" s="1215"/>
      <c r="B89" s="2686" t="s">
        <v>1527</v>
      </c>
      <c r="C89" s="2687"/>
      <c r="D89" s="801"/>
      <c r="E89" s="801"/>
      <c r="F89" s="801"/>
      <c r="G89" s="801"/>
      <c r="H89" s="801"/>
      <c r="I89" s="801"/>
      <c r="J89" s="801"/>
      <c r="K89" s="801"/>
      <c r="L89" s="801"/>
      <c r="M89" s="801"/>
      <c r="N89" s="801"/>
      <c r="O89" s="891"/>
      <c r="P89" s="1643"/>
      <c r="Q89" s="1643"/>
      <c r="R89" s="801"/>
      <c r="S89" s="801"/>
      <c r="T89" s="1565"/>
      <c r="U89" s="714"/>
    </row>
    <row r="90" spans="1:21" s="854" customFormat="1" ht="15" customHeight="1">
      <c r="A90" s="1215"/>
      <c r="B90" s="2698" t="s">
        <v>1528</v>
      </c>
      <c r="C90" s="2699"/>
      <c r="D90" s="1558"/>
      <c r="E90" s="1558"/>
      <c r="F90" s="1558"/>
      <c r="G90" s="1558"/>
      <c r="H90" s="1558"/>
      <c r="I90" s="1558"/>
      <c r="J90" s="1558"/>
      <c r="K90" s="1558"/>
      <c r="L90" s="1558"/>
      <c r="M90" s="1558"/>
      <c r="N90" s="1558"/>
      <c r="O90" s="1559"/>
      <c r="P90" s="1561"/>
      <c r="Q90" s="1561"/>
      <c r="R90" s="1558"/>
      <c r="S90" s="1558"/>
      <c r="T90" s="664"/>
      <c r="U90" s="714"/>
    </row>
    <row r="91" spans="1:21" s="854" customFormat="1" ht="15" customHeight="1">
      <c r="A91" s="1215"/>
      <c r="B91" s="2692" t="s">
        <v>1529</v>
      </c>
      <c r="C91" s="2693"/>
      <c r="D91" s="1562"/>
      <c r="E91" s="1562"/>
      <c r="F91" s="1562"/>
      <c r="G91" s="1562"/>
      <c r="H91" s="1562"/>
      <c r="I91" s="1562"/>
      <c r="J91" s="1562"/>
      <c r="K91" s="1562"/>
      <c r="L91" s="1562"/>
      <c r="M91" s="1562"/>
      <c r="N91" s="1562"/>
      <c r="O91" s="1563"/>
      <c r="P91" s="2524"/>
      <c r="Q91" s="2524"/>
      <c r="R91" s="1562"/>
      <c r="S91" s="1562"/>
      <c r="T91" s="1564"/>
      <c r="U91" s="714"/>
    </row>
    <row r="92" spans="1:21" s="854" customFormat="1" ht="15" customHeight="1">
      <c r="A92" s="1215"/>
      <c r="B92" s="2686" t="s">
        <v>1530</v>
      </c>
      <c r="C92" s="2687"/>
      <c r="D92" s="801"/>
      <c r="E92" s="801"/>
      <c r="F92" s="801"/>
      <c r="G92" s="801"/>
      <c r="H92" s="801"/>
      <c r="I92" s="801"/>
      <c r="J92" s="801"/>
      <c r="K92" s="801"/>
      <c r="L92" s="801"/>
      <c r="M92" s="801"/>
      <c r="N92" s="801"/>
      <c r="O92" s="891"/>
      <c r="P92" s="1643"/>
      <c r="Q92" s="1643"/>
      <c r="R92" s="801"/>
      <c r="S92" s="801"/>
      <c r="T92" s="1565"/>
      <c r="U92" s="714"/>
    </row>
    <row r="93" spans="1:21" s="854" customFormat="1" ht="15" customHeight="1">
      <c r="A93" s="1215"/>
      <c r="B93" s="2686" t="s">
        <v>1531</v>
      </c>
      <c r="C93" s="2687"/>
      <c r="D93" s="801"/>
      <c r="E93" s="801"/>
      <c r="F93" s="801"/>
      <c r="G93" s="801"/>
      <c r="H93" s="801"/>
      <c r="I93" s="801"/>
      <c r="J93" s="801"/>
      <c r="K93" s="801"/>
      <c r="L93" s="801"/>
      <c r="M93" s="801"/>
      <c r="N93" s="801"/>
      <c r="O93" s="891"/>
      <c r="P93" s="1643"/>
      <c r="Q93" s="1643"/>
      <c r="R93" s="801"/>
      <c r="S93" s="801"/>
      <c r="T93" s="1565"/>
      <c r="U93" s="714"/>
    </row>
    <row r="94" spans="1:21" s="854" customFormat="1" ht="15" customHeight="1">
      <c r="A94" s="1215"/>
      <c r="B94" s="2686" t="s">
        <v>1532</v>
      </c>
      <c r="C94" s="2687"/>
      <c r="D94" s="801"/>
      <c r="E94" s="801"/>
      <c r="F94" s="801"/>
      <c r="G94" s="801"/>
      <c r="H94" s="801"/>
      <c r="I94" s="801"/>
      <c r="J94" s="801"/>
      <c r="K94" s="801"/>
      <c r="L94" s="801"/>
      <c r="M94" s="801"/>
      <c r="N94" s="801"/>
      <c r="O94" s="891"/>
      <c r="P94" s="1643"/>
      <c r="Q94" s="1643"/>
      <c r="R94" s="801"/>
      <c r="S94" s="801"/>
      <c r="T94" s="1565"/>
      <c r="U94" s="714"/>
    </row>
    <row r="95" spans="1:21" s="854" customFormat="1" ht="15" customHeight="1">
      <c r="A95" s="1215"/>
      <c r="B95" s="2686" t="s">
        <v>1533</v>
      </c>
      <c r="C95" s="2687"/>
      <c r="D95" s="801"/>
      <c r="E95" s="801"/>
      <c r="F95" s="801"/>
      <c r="G95" s="801"/>
      <c r="H95" s="801"/>
      <c r="I95" s="801"/>
      <c r="J95" s="801"/>
      <c r="K95" s="801"/>
      <c r="L95" s="801"/>
      <c r="M95" s="801"/>
      <c r="N95" s="801"/>
      <c r="O95" s="891"/>
      <c r="P95" s="1643"/>
      <c r="Q95" s="1643"/>
      <c r="R95" s="801"/>
      <c r="S95" s="801"/>
      <c r="T95" s="1565"/>
      <c r="U95" s="714"/>
    </row>
    <row r="96" spans="1:21" s="854" customFormat="1" ht="15" customHeight="1">
      <c r="A96" s="1215"/>
      <c r="B96" s="2686" t="s">
        <v>1534</v>
      </c>
      <c r="C96" s="2687"/>
      <c r="D96" s="801"/>
      <c r="E96" s="801"/>
      <c r="F96" s="801"/>
      <c r="G96" s="801"/>
      <c r="H96" s="801"/>
      <c r="I96" s="801"/>
      <c r="J96" s="801"/>
      <c r="K96" s="801"/>
      <c r="L96" s="801"/>
      <c r="M96" s="801"/>
      <c r="N96" s="801"/>
      <c r="O96" s="891"/>
      <c r="P96" s="1643"/>
      <c r="Q96" s="1643"/>
      <c r="R96" s="801"/>
      <c r="S96" s="801"/>
      <c r="T96" s="1565"/>
      <c r="U96" s="714"/>
    </row>
    <row r="97" spans="1:21" s="854" customFormat="1" ht="15" customHeight="1">
      <c r="A97" s="1215"/>
      <c r="B97" s="2688" t="s">
        <v>1535</v>
      </c>
      <c r="C97" s="2689"/>
      <c r="D97" s="1558"/>
      <c r="E97" s="1558"/>
      <c r="F97" s="1558"/>
      <c r="G97" s="1558"/>
      <c r="H97" s="1558"/>
      <c r="I97" s="1558"/>
      <c r="J97" s="1558"/>
      <c r="K97" s="1558"/>
      <c r="L97" s="1558"/>
      <c r="M97" s="1558"/>
      <c r="N97" s="1558"/>
      <c r="O97" s="1559"/>
      <c r="P97" s="1561"/>
      <c r="Q97" s="1561"/>
      <c r="R97" s="1558"/>
      <c r="S97" s="1558"/>
      <c r="T97" s="664"/>
      <c r="U97" s="714"/>
    </row>
    <row r="98" spans="1:21" s="854" customFormat="1" ht="15" customHeight="1">
      <c r="A98" s="1215"/>
      <c r="B98" s="2690" t="s">
        <v>1536</v>
      </c>
      <c r="C98" s="2691"/>
      <c r="D98" s="1562"/>
      <c r="E98" s="1562"/>
      <c r="F98" s="1562"/>
      <c r="G98" s="1562"/>
      <c r="H98" s="1562"/>
      <c r="I98" s="1562"/>
      <c r="J98" s="1562"/>
      <c r="K98" s="1562"/>
      <c r="L98" s="1562"/>
      <c r="M98" s="1562"/>
      <c r="N98" s="1562"/>
      <c r="O98" s="1563"/>
      <c r="P98" s="2524"/>
      <c r="Q98" s="2524"/>
      <c r="R98" s="1562"/>
      <c r="S98" s="1562"/>
      <c r="T98" s="1564"/>
      <c r="U98" s="714"/>
    </row>
    <row r="99" spans="1:21" s="854" customFormat="1" ht="15" customHeight="1">
      <c r="A99" s="1215"/>
      <c r="B99" s="2686" t="s">
        <v>1537</v>
      </c>
      <c r="C99" s="2687"/>
      <c r="D99" s="801"/>
      <c r="E99" s="801"/>
      <c r="F99" s="801"/>
      <c r="G99" s="801"/>
      <c r="H99" s="801"/>
      <c r="I99" s="801"/>
      <c r="J99" s="801"/>
      <c r="K99" s="801"/>
      <c r="L99" s="801"/>
      <c r="M99" s="801"/>
      <c r="N99" s="801"/>
      <c r="O99" s="891"/>
      <c r="P99" s="1643"/>
      <c r="Q99" s="1643"/>
      <c r="R99" s="801"/>
      <c r="S99" s="801"/>
      <c r="T99" s="1565"/>
      <c r="U99" s="714"/>
    </row>
    <row r="100" spans="1:21" s="854" customFormat="1" ht="15" customHeight="1">
      <c r="A100" s="1215"/>
      <c r="B100" s="2686" t="s">
        <v>1538</v>
      </c>
      <c r="C100" s="2687"/>
      <c r="D100" s="801"/>
      <c r="E100" s="801"/>
      <c r="F100" s="801"/>
      <c r="G100" s="801"/>
      <c r="H100" s="801"/>
      <c r="I100" s="801"/>
      <c r="J100" s="801"/>
      <c r="K100" s="801"/>
      <c r="L100" s="801"/>
      <c r="M100" s="801"/>
      <c r="N100" s="801"/>
      <c r="O100" s="891"/>
      <c r="P100" s="1643"/>
      <c r="Q100" s="1643"/>
      <c r="R100" s="801"/>
      <c r="S100" s="801"/>
      <c r="T100" s="1565"/>
      <c r="U100" s="714"/>
    </row>
    <row r="101" spans="1:21" s="854" customFormat="1" ht="15" customHeight="1">
      <c r="A101" s="1215"/>
      <c r="B101" s="2686" t="s">
        <v>1539</v>
      </c>
      <c r="C101" s="2687"/>
      <c r="D101" s="801"/>
      <c r="E101" s="801"/>
      <c r="F101" s="801"/>
      <c r="G101" s="801"/>
      <c r="H101" s="801"/>
      <c r="I101" s="801"/>
      <c r="J101" s="801"/>
      <c r="K101" s="801"/>
      <c r="L101" s="801"/>
      <c r="M101" s="801"/>
      <c r="N101" s="801"/>
      <c r="O101" s="891"/>
      <c r="P101" s="1643"/>
      <c r="Q101" s="1643"/>
      <c r="R101" s="801"/>
      <c r="S101" s="801"/>
      <c r="T101" s="1565"/>
      <c r="U101" s="714"/>
    </row>
    <row r="102" spans="1:21" s="854" customFormat="1" ht="15" customHeight="1">
      <c r="A102" s="1215"/>
      <c r="B102" s="2686" t="s">
        <v>1540</v>
      </c>
      <c r="C102" s="2687"/>
      <c r="D102" s="801"/>
      <c r="E102" s="801"/>
      <c r="F102" s="801"/>
      <c r="G102" s="801"/>
      <c r="H102" s="801"/>
      <c r="I102" s="801"/>
      <c r="J102" s="801"/>
      <c r="K102" s="801"/>
      <c r="L102" s="801"/>
      <c r="M102" s="801"/>
      <c r="N102" s="801"/>
      <c r="O102" s="891"/>
      <c r="P102" s="1643"/>
      <c r="Q102" s="1643"/>
      <c r="R102" s="801"/>
      <c r="S102" s="801"/>
      <c r="T102" s="1565"/>
      <c r="U102" s="714"/>
    </row>
    <row r="103" spans="1:21" s="854" customFormat="1" ht="15" customHeight="1">
      <c r="A103" s="1215"/>
      <c r="B103" s="2686" t="s">
        <v>1541</v>
      </c>
      <c r="C103" s="2687"/>
      <c r="D103" s="801"/>
      <c r="E103" s="801"/>
      <c r="F103" s="801"/>
      <c r="G103" s="801"/>
      <c r="H103" s="801"/>
      <c r="I103" s="801"/>
      <c r="J103" s="801"/>
      <c r="K103" s="801"/>
      <c r="L103" s="801"/>
      <c r="M103" s="801"/>
      <c r="N103" s="801"/>
      <c r="O103" s="891"/>
      <c r="P103" s="1643"/>
      <c r="Q103" s="1643"/>
      <c r="R103" s="801"/>
      <c r="S103" s="801"/>
      <c r="T103" s="1565"/>
      <c r="U103" s="714"/>
    </row>
    <row r="104" spans="1:21" s="854" customFormat="1" ht="15" customHeight="1">
      <c r="A104" s="1215"/>
      <c r="B104" s="2698" t="s">
        <v>1542</v>
      </c>
      <c r="C104" s="2699"/>
      <c r="D104" s="1558"/>
      <c r="E104" s="1558"/>
      <c r="F104" s="1558"/>
      <c r="G104" s="1558"/>
      <c r="H104" s="1558"/>
      <c r="I104" s="1558"/>
      <c r="J104" s="1558"/>
      <c r="K104" s="1558"/>
      <c r="L104" s="1558"/>
      <c r="M104" s="1558"/>
      <c r="N104" s="1558"/>
      <c r="O104" s="1559"/>
      <c r="P104" s="1561"/>
      <c r="Q104" s="1561"/>
      <c r="R104" s="1558"/>
      <c r="S104" s="1558"/>
      <c r="T104" s="664"/>
      <c r="U104" s="714"/>
    </row>
    <row r="105" spans="1:21" s="854" customFormat="1" ht="15" customHeight="1">
      <c r="A105" s="1215"/>
      <c r="B105" s="2690" t="s">
        <v>1543</v>
      </c>
      <c r="C105" s="2691"/>
      <c r="D105" s="1562"/>
      <c r="E105" s="1562"/>
      <c r="F105" s="1562"/>
      <c r="G105" s="1562"/>
      <c r="H105" s="1562"/>
      <c r="I105" s="1562"/>
      <c r="J105" s="1562"/>
      <c r="K105" s="1562"/>
      <c r="L105" s="1562"/>
      <c r="M105" s="1562"/>
      <c r="N105" s="1562"/>
      <c r="O105" s="1563"/>
      <c r="P105" s="2524"/>
      <c r="Q105" s="2524"/>
      <c r="R105" s="1562"/>
      <c r="S105" s="1562"/>
      <c r="T105" s="1564"/>
      <c r="U105" s="714"/>
    </row>
    <row r="106" spans="1:21" s="854" customFormat="1" ht="15" customHeight="1">
      <c r="A106" s="1215"/>
      <c r="B106" s="2686" t="s">
        <v>1544</v>
      </c>
      <c r="C106" s="2687"/>
      <c r="D106" s="801"/>
      <c r="E106" s="801"/>
      <c r="F106" s="801"/>
      <c r="G106" s="801"/>
      <c r="H106" s="801"/>
      <c r="I106" s="801"/>
      <c r="J106" s="801"/>
      <c r="K106" s="801"/>
      <c r="L106" s="801"/>
      <c r="M106" s="801"/>
      <c r="N106" s="801"/>
      <c r="O106" s="891"/>
      <c r="P106" s="1643"/>
      <c r="Q106" s="1643"/>
      <c r="R106" s="801"/>
      <c r="S106" s="801"/>
      <c r="T106" s="1565"/>
      <c r="U106" s="714"/>
    </row>
    <row r="107" spans="1:21" s="854" customFormat="1" ht="15" customHeight="1">
      <c r="A107" s="1215"/>
      <c r="B107" s="2686" t="s">
        <v>1545</v>
      </c>
      <c r="C107" s="2687"/>
      <c r="D107" s="801"/>
      <c r="E107" s="801"/>
      <c r="F107" s="801"/>
      <c r="G107" s="801"/>
      <c r="H107" s="801"/>
      <c r="I107" s="801"/>
      <c r="J107" s="801"/>
      <c r="K107" s="801"/>
      <c r="L107" s="801"/>
      <c r="M107" s="801"/>
      <c r="N107" s="801"/>
      <c r="O107" s="891"/>
      <c r="P107" s="1643"/>
      <c r="Q107" s="1643"/>
      <c r="R107" s="801"/>
      <c r="S107" s="801"/>
      <c r="T107" s="1565"/>
      <c r="U107" s="714"/>
    </row>
    <row r="108" spans="1:21" s="854" customFormat="1" ht="15" customHeight="1">
      <c r="A108" s="1215"/>
      <c r="B108" s="2686" t="s">
        <v>1546</v>
      </c>
      <c r="C108" s="2687"/>
      <c r="D108" s="801"/>
      <c r="E108" s="801"/>
      <c r="F108" s="801"/>
      <c r="G108" s="801"/>
      <c r="H108" s="801"/>
      <c r="I108" s="801"/>
      <c r="J108" s="801"/>
      <c r="K108" s="801"/>
      <c r="L108" s="801"/>
      <c r="M108" s="801"/>
      <c r="N108" s="801"/>
      <c r="O108" s="891"/>
      <c r="P108" s="1643"/>
      <c r="Q108" s="1643"/>
      <c r="R108" s="801"/>
      <c r="S108" s="801"/>
      <c r="T108" s="1565"/>
      <c r="U108" s="714"/>
    </row>
    <row r="109" spans="1:21" s="854" customFormat="1" ht="15" customHeight="1">
      <c r="A109" s="1215"/>
      <c r="B109" s="2686" t="s">
        <v>1547</v>
      </c>
      <c r="C109" s="2687"/>
      <c r="D109" s="801"/>
      <c r="E109" s="801"/>
      <c r="F109" s="801"/>
      <c r="G109" s="801"/>
      <c r="H109" s="801"/>
      <c r="I109" s="801"/>
      <c r="J109" s="801"/>
      <c r="K109" s="801"/>
      <c r="L109" s="801"/>
      <c r="M109" s="801"/>
      <c r="N109" s="801"/>
      <c r="O109" s="891"/>
      <c r="P109" s="1643"/>
      <c r="Q109" s="1643"/>
      <c r="R109" s="801"/>
      <c r="S109" s="801"/>
      <c r="T109" s="1565"/>
      <c r="U109" s="714"/>
    </row>
    <row r="110" spans="1:21" s="854" customFormat="1" ht="15" customHeight="1">
      <c r="A110" s="1215"/>
      <c r="B110" s="2686" t="s">
        <v>1548</v>
      </c>
      <c r="C110" s="2687"/>
      <c r="D110" s="801"/>
      <c r="E110" s="801"/>
      <c r="F110" s="801"/>
      <c r="G110" s="801"/>
      <c r="H110" s="801"/>
      <c r="I110" s="801"/>
      <c r="J110" s="801"/>
      <c r="K110" s="801"/>
      <c r="L110" s="801"/>
      <c r="M110" s="801"/>
      <c r="N110" s="801"/>
      <c r="O110" s="891"/>
      <c r="P110" s="1643"/>
      <c r="Q110" s="1643"/>
      <c r="R110" s="801"/>
      <c r="S110" s="801"/>
      <c r="T110" s="1565"/>
      <c r="U110" s="714"/>
    </row>
    <row r="111" spans="1:21" s="854" customFormat="1" ht="15" customHeight="1">
      <c r="A111" s="1215"/>
      <c r="B111" s="2698" t="s">
        <v>1549</v>
      </c>
      <c r="C111" s="2699"/>
      <c r="D111" s="1558"/>
      <c r="E111" s="1558"/>
      <c r="F111" s="1558"/>
      <c r="G111" s="1558"/>
      <c r="H111" s="1558"/>
      <c r="I111" s="1558"/>
      <c r="J111" s="1558"/>
      <c r="K111" s="1558"/>
      <c r="L111" s="1558"/>
      <c r="M111" s="1558"/>
      <c r="N111" s="1558"/>
      <c r="O111" s="1559"/>
      <c r="P111" s="1561"/>
      <c r="Q111" s="1561"/>
      <c r="R111" s="1558"/>
      <c r="S111" s="1558"/>
      <c r="T111" s="664"/>
      <c r="U111" s="714"/>
    </row>
    <row r="112" spans="1:21" s="854" customFormat="1" ht="15" customHeight="1">
      <c r="A112" s="1215"/>
      <c r="B112" s="2692" t="s">
        <v>1550</v>
      </c>
      <c r="C112" s="2693"/>
      <c r="D112" s="1562"/>
      <c r="E112" s="1562"/>
      <c r="F112" s="1562"/>
      <c r="G112" s="1562"/>
      <c r="H112" s="1562"/>
      <c r="I112" s="1562"/>
      <c r="J112" s="1562"/>
      <c r="K112" s="1562"/>
      <c r="L112" s="1562"/>
      <c r="M112" s="1562"/>
      <c r="N112" s="1562"/>
      <c r="O112" s="1563"/>
      <c r="P112" s="2524"/>
      <c r="Q112" s="2524"/>
      <c r="R112" s="1562"/>
      <c r="S112" s="1562"/>
      <c r="T112" s="1564"/>
      <c r="U112" s="714"/>
    </row>
    <row r="113" spans="1:21" s="854" customFormat="1" ht="15" customHeight="1">
      <c r="A113" s="1215"/>
      <c r="B113" s="2686" t="s">
        <v>1551</v>
      </c>
      <c r="C113" s="2687"/>
      <c r="D113" s="801"/>
      <c r="E113" s="801"/>
      <c r="F113" s="801"/>
      <c r="G113" s="801"/>
      <c r="H113" s="801"/>
      <c r="I113" s="801"/>
      <c r="J113" s="801"/>
      <c r="K113" s="801"/>
      <c r="L113" s="801"/>
      <c r="M113" s="801"/>
      <c r="N113" s="801"/>
      <c r="O113" s="891"/>
      <c r="P113" s="1643"/>
      <c r="Q113" s="1643"/>
      <c r="R113" s="801"/>
      <c r="S113" s="801"/>
      <c r="T113" s="1565"/>
      <c r="U113" s="714"/>
    </row>
    <row r="114" spans="1:21" s="854" customFormat="1" ht="15" customHeight="1">
      <c r="A114" s="1215"/>
      <c r="B114" s="2686" t="s">
        <v>1552</v>
      </c>
      <c r="C114" s="2687"/>
      <c r="D114" s="801"/>
      <c r="E114" s="801"/>
      <c r="F114" s="801"/>
      <c r="G114" s="801"/>
      <c r="H114" s="801"/>
      <c r="I114" s="801"/>
      <c r="J114" s="801"/>
      <c r="K114" s="801"/>
      <c r="L114" s="801"/>
      <c r="M114" s="801"/>
      <c r="N114" s="801"/>
      <c r="O114" s="891"/>
      <c r="P114" s="1643"/>
      <c r="Q114" s="1643"/>
      <c r="R114" s="801"/>
      <c r="S114" s="801"/>
      <c r="T114" s="1565"/>
      <c r="U114" s="714"/>
    </row>
    <row r="115" spans="1:21" s="854" customFormat="1" ht="15" customHeight="1">
      <c r="A115" s="1215"/>
      <c r="B115" s="2686" t="s">
        <v>1553</v>
      </c>
      <c r="C115" s="2687"/>
      <c r="D115" s="801"/>
      <c r="E115" s="801"/>
      <c r="F115" s="801"/>
      <c r="G115" s="801"/>
      <c r="H115" s="801"/>
      <c r="I115" s="801"/>
      <c r="J115" s="801"/>
      <c r="K115" s="801"/>
      <c r="L115" s="801"/>
      <c r="M115" s="801"/>
      <c r="N115" s="801"/>
      <c r="O115" s="891"/>
      <c r="P115" s="1643"/>
      <c r="Q115" s="1643"/>
      <c r="R115" s="801"/>
      <c r="S115" s="801"/>
      <c r="T115" s="1565"/>
      <c r="U115" s="714"/>
    </row>
    <row r="116" spans="1:21" s="854" customFormat="1" ht="15" customHeight="1">
      <c r="A116" s="1215"/>
      <c r="B116" s="2686" t="s">
        <v>1554</v>
      </c>
      <c r="C116" s="2687"/>
      <c r="D116" s="801"/>
      <c r="E116" s="801"/>
      <c r="F116" s="801"/>
      <c r="G116" s="801"/>
      <c r="H116" s="801"/>
      <c r="I116" s="801"/>
      <c r="J116" s="801"/>
      <c r="K116" s="801"/>
      <c r="L116" s="801"/>
      <c r="M116" s="801"/>
      <c r="N116" s="801"/>
      <c r="O116" s="891"/>
      <c r="P116" s="1643"/>
      <c r="Q116" s="1643"/>
      <c r="R116" s="801"/>
      <c r="S116" s="801"/>
      <c r="T116" s="1565"/>
      <c r="U116" s="714"/>
    </row>
    <row r="117" spans="1:21" s="854" customFormat="1" ht="15" customHeight="1">
      <c r="A117" s="1215"/>
      <c r="B117" s="2686" t="s">
        <v>1555</v>
      </c>
      <c r="C117" s="2687"/>
      <c r="D117" s="801"/>
      <c r="E117" s="801"/>
      <c r="F117" s="801"/>
      <c r="G117" s="801"/>
      <c r="H117" s="801"/>
      <c r="I117" s="801"/>
      <c r="J117" s="801"/>
      <c r="K117" s="801"/>
      <c r="L117" s="801"/>
      <c r="M117" s="801"/>
      <c r="N117" s="801"/>
      <c r="O117" s="891"/>
      <c r="P117" s="1643"/>
      <c r="Q117" s="1643"/>
      <c r="R117" s="801"/>
      <c r="S117" s="801"/>
      <c r="T117" s="1565"/>
      <c r="U117" s="714"/>
    </row>
    <row r="118" spans="1:21" s="854" customFormat="1" ht="15" customHeight="1">
      <c r="A118" s="1215"/>
      <c r="B118" s="2688" t="s">
        <v>1556</v>
      </c>
      <c r="C118" s="2689"/>
      <c r="D118" s="1558"/>
      <c r="E118" s="1558"/>
      <c r="F118" s="1558"/>
      <c r="G118" s="1558"/>
      <c r="H118" s="1558"/>
      <c r="I118" s="1558"/>
      <c r="J118" s="1558"/>
      <c r="K118" s="1558"/>
      <c r="L118" s="1558"/>
      <c r="M118" s="1558"/>
      <c r="N118" s="1558"/>
      <c r="O118" s="1559"/>
      <c r="P118" s="1561"/>
      <c r="Q118" s="1561"/>
      <c r="R118" s="1558"/>
      <c r="S118" s="1558"/>
      <c r="T118" s="664"/>
      <c r="U118" s="714"/>
    </row>
    <row r="119" spans="1:21" s="854" customFormat="1" ht="15" customHeight="1">
      <c r="A119" s="1215"/>
      <c r="B119" s="2690" t="s">
        <v>1557</v>
      </c>
      <c r="C119" s="2691"/>
      <c r="D119" s="1562"/>
      <c r="E119" s="1562"/>
      <c r="F119" s="1562"/>
      <c r="G119" s="1562"/>
      <c r="H119" s="1562"/>
      <c r="I119" s="1562"/>
      <c r="J119" s="1562"/>
      <c r="K119" s="1562"/>
      <c r="L119" s="1562"/>
      <c r="M119" s="1562"/>
      <c r="N119" s="1562"/>
      <c r="O119" s="1563"/>
      <c r="P119" s="2524"/>
      <c r="Q119" s="2524"/>
      <c r="R119" s="1562"/>
      <c r="S119" s="1562"/>
      <c r="T119" s="1564"/>
      <c r="U119" s="714"/>
    </row>
    <row r="120" spans="1:21" s="854" customFormat="1" ht="15" customHeight="1">
      <c r="A120" s="1215"/>
      <c r="B120" s="2686" t="s">
        <v>1558</v>
      </c>
      <c r="C120" s="2687"/>
      <c r="D120" s="801"/>
      <c r="E120" s="801"/>
      <c r="F120" s="801"/>
      <c r="G120" s="801"/>
      <c r="H120" s="801"/>
      <c r="I120" s="801"/>
      <c r="J120" s="801"/>
      <c r="K120" s="801"/>
      <c r="L120" s="801"/>
      <c r="M120" s="801"/>
      <c r="N120" s="801"/>
      <c r="O120" s="891"/>
      <c r="P120" s="1643"/>
      <c r="Q120" s="1643"/>
      <c r="R120" s="801"/>
      <c r="S120" s="801"/>
      <c r="T120" s="1565"/>
      <c r="U120" s="714"/>
    </row>
    <row r="121" spans="1:21" s="854" customFormat="1" ht="15" customHeight="1">
      <c r="A121" s="1215"/>
      <c r="B121" s="2686" t="s">
        <v>1559</v>
      </c>
      <c r="C121" s="2687"/>
      <c r="D121" s="801"/>
      <c r="E121" s="801"/>
      <c r="F121" s="801"/>
      <c r="G121" s="801"/>
      <c r="H121" s="801"/>
      <c r="I121" s="801"/>
      <c r="J121" s="801"/>
      <c r="K121" s="801"/>
      <c r="L121" s="801"/>
      <c r="M121" s="801"/>
      <c r="N121" s="801"/>
      <c r="O121" s="891"/>
      <c r="P121" s="1643"/>
      <c r="Q121" s="1643"/>
      <c r="R121" s="801"/>
      <c r="S121" s="801"/>
      <c r="T121" s="1565"/>
      <c r="U121" s="714"/>
    </row>
    <row r="122" spans="1:21" s="854" customFormat="1" ht="15" customHeight="1">
      <c r="A122" s="1215"/>
      <c r="B122" s="2686" t="s">
        <v>1560</v>
      </c>
      <c r="C122" s="2687"/>
      <c r="D122" s="801"/>
      <c r="E122" s="801"/>
      <c r="F122" s="801"/>
      <c r="G122" s="801"/>
      <c r="H122" s="801"/>
      <c r="I122" s="801"/>
      <c r="J122" s="801"/>
      <c r="K122" s="801"/>
      <c r="L122" s="801"/>
      <c r="M122" s="801"/>
      <c r="N122" s="801"/>
      <c r="O122" s="891"/>
      <c r="P122" s="1643"/>
      <c r="Q122" s="1643"/>
      <c r="R122" s="801"/>
      <c r="S122" s="801"/>
      <c r="T122" s="1565"/>
      <c r="U122" s="714"/>
    </row>
    <row r="123" spans="1:21" s="854" customFormat="1" ht="15" customHeight="1">
      <c r="A123" s="1215"/>
      <c r="B123" s="2686" t="s">
        <v>1561</v>
      </c>
      <c r="C123" s="2687"/>
      <c r="D123" s="801"/>
      <c r="E123" s="801"/>
      <c r="F123" s="801"/>
      <c r="G123" s="801"/>
      <c r="H123" s="801"/>
      <c r="I123" s="801"/>
      <c r="J123" s="801"/>
      <c r="K123" s="801"/>
      <c r="L123" s="801"/>
      <c r="M123" s="801"/>
      <c r="N123" s="801"/>
      <c r="O123" s="891"/>
      <c r="P123" s="1643"/>
      <c r="Q123" s="1643"/>
      <c r="R123" s="801"/>
      <c r="S123" s="801"/>
      <c r="T123" s="1565"/>
      <c r="U123" s="714"/>
    </row>
    <row r="124" spans="1:21" s="854" customFormat="1" ht="15" customHeight="1">
      <c r="A124" s="1215"/>
      <c r="B124" s="2686" t="s">
        <v>1562</v>
      </c>
      <c r="C124" s="2687"/>
      <c r="D124" s="801"/>
      <c r="E124" s="801"/>
      <c r="F124" s="801"/>
      <c r="G124" s="801"/>
      <c r="H124" s="801"/>
      <c r="I124" s="801"/>
      <c r="J124" s="801"/>
      <c r="K124" s="801"/>
      <c r="L124" s="801"/>
      <c r="M124" s="801"/>
      <c r="N124" s="801"/>
      <c r="O124" s="891"/>
      <c r="P124" s="1643"/>
      <c r="Q124" s="1643"/>
      <c r="R124" s="801"/>
      <c r="S124" s="801"/>
      <c r="T124" s="1565"/>
      <c r="U124" s="714"/>
    </row>
    <row r="125" spans="1:21" s="854" customFormat="1" ht="15" customHeight="1">
      <c r="A125" s="1215"/>
      <c r="B125" s="2698" t="s">
        <v>1563</v>
      </c>
      <c r="C125" s="2699"/>
      <c r="D125" s="1558"/>
      <c r="E125" s="1558"/>
      <c r="F125" s="1558"/>
      <c r="G125" s="1558"/>
      <c r="H125" s="1558"/>
      <c r="I125" s="1558"/>
      <c r="J125" s="1558"/>
      <c r="K125" s="1558"/>
      <c r="L125" s="1558"/>
      <c r="M125" s="1558"/>
      <c r="N125" s="1558"/>
      <c r="O125" s="1559"/>
      <c r="P125" s="1561"/>
      <c r="Q125" s="1561"/>
      <c r="R125" s="1558"/>
      <c r="S125" s="1558"/>
      <c r="T125" s="664"/>
      <c r="U125" s="714"/>
    </row>
    <row r="126" spans="1:21" s="854" customFormat="1" ht="15" customHeight="1">
      <c r="A126" s="1215"/>
      <c r="B126" s="2696" t="s">
        <v>1083</v>
      </c>
      <c r="C126" s="2697"/>
      <c r="D126" s="1568"/>
      <c r="E126" s="1568"/>
      <c r="F126" s="1568"/>
      <c r="G126" s="1568"/>
      <c r="H126" s="1568"/>
      <c r="I126" s="1568"/>
      <c r="J126" s="1568"/>
      <c r="K126" s="1568"/>
      <c r="L126" s="1568"/>
      <c r="M126" s="1568"/>
      <c r="N126" s="1568"/>
      <c r="O126" s="1567"/>
      <c r="P126" s="1567"/>
      <c r="Q126" s="1567"/>
      <c r="R126" s="1568"/>
      <c r="S126" s="1568"/>
      <c r="T126" s="1574"/>
      <c r="U126" s="714"/>
    </row>
    <row r="127" spans="1:21" s="854" customFormat="1" ht="15" customHeight="1">
      <c r="A127" s="1215"/>
      <c r="B127" s="1554" t="s">
        <v>1064</v>
      </c>
      <c r="C127" s="1554"/>
      <c r="D127" s="1554"/>
      <c r="E127" s="1554"/>
      <c r="F127" s="1554"/>
      <c r="G127" s="1555"/>
      <c r="H127" s="1555"/>
      <c r="I127" s="896" t="str">
        <f>IF(AND(G70&gt;=H70,G71&gt;=H71,G72&gt;=H72,G73&gt;=H73,G74&gt;=H74,G75&gt;=H75,G76&gt;=H76,G77&gt;=H77,G78&gt;=H78,G79&gt;=H79,G80&gt;=H80,G81&gt;=H81,G82&gt;=H82,G83&gt;=H83,G84&gt;=H84,G85&gt;=H85,G86&gt;=H86,G87&gt;=H87,G88&gt;=H88,G89&gt;=H89,G90&gt;=H90,G91&gt;=H91,G92&gt;=H92,G93&gt;=H93,G94&gt;=H94,G95&gt;=H95,G96&gt;=H96,G97&gt;=H97,G98&gt;=H98,G99&gt;=H99,G100&gt;=H100,G101&gt;=H101,G102&gt;=H102,G103&gt;=H103,G104&gt;=H104,G105&gt;=H105,G106&gt;=H106,G107&gt;=H107,G108&gt;=H108,G109&gt;=H109,G110&gt;=H110,G111&gt;=H111,G112&gt;=H112,G113&gt;=H113,G114&gt;=H114,G115&gt;=H115,G116&gt;=H116,G117&gt;=H117,G118&gt;=H118,G119&gt;=H119,G120&gt;=H120,G121&gt;=H121,G122&gt;=H122,G123&gt;=H123,G124&gt;=H124,G125&gt;=H125,G126&gt;=H126),"Yes","No")</f>
        <v>Yes</v>
      </c>
      <c r="N127" s="1553"/>
      <c r="U127" s="714"/>
    </row>
    <row r="128" spans="1:21" s="854" customFormat="1" ht="15" customHeight="1">
      <c r="A128" s="1215"/>
      <c r="B128" s="1556" t="s">
        <v>1074</v>
      </c>
      <c r="C128" s="1556"/>
      <c r="D128" s="1556"/>
      <c r="E128" s="1556"/>
      <c r="F128" s="1556"/>
      <c r="G128" s="1061"/>
      <c r="H128" s="1061"/>
      <c r="I128" s="830" t="str">
        <f>IF(AND(J70&gt;=K70,J71&gt;=K71,J72&gt;=K72,J73&gt;=K73,J74&gt;=K74,J75&gt;=K75,J76&gt;=K76,J77&gt;=K77,J78&gt;=K78,J79&gt;=K79,J80&gt;=K80,J81&gt;=K81,J82&gt;=K82,J83&gt;=K83,J84&gt;=K84,J85&gt;=K85,J86&gt;=K86,J87&gt;=K87,J88&gt;=K88,J89&gt;=K89,J90&gt;=K90,J91&gt;=K91,J92&gt;=K92,J93&gt;=K93,J94&gt;=K94,J95&gt;=K95,J96&gt;=K96,J97&gt;=K97,J98&gt;=K98,J99&gt;=K99,J100&gt;=K100,J101&gt;=K101,J102&gt;=K102,J103&gt;=K103,J104&gt;=K104,J105&gt;=K105,J106&gt;=K106,J107&gt;=K107,J108&gt;=K108,J109&gt;=K109,J110&gt;=K110,J111&gt;=K111,J112&gt;=K112,J113&gt;=K113,J114&gt;=K114,J115&gt;=K115,J116&gt;=K116,J117&gt;=K117,J118&gt;=K118,J119&gt;=K119,J120&gt;=K120,J121&gt;=K121,J122&gt;=K122,J123&gt;=K123,J124&gt;=K124,J125&gt;=K125,J126&gt;=K126),"Yes","No")</f>
        <v>Yes</v>
      </c>
      <c r="N128" s="1553"/>
      <c r="U128" s="714"/>
    </row>
    <row r="129" spans="1:21" s="854" customFormat="1" ht="15" customHeight="1">
      <c r="A129" s="1215"/>
      <c r="B129" s="1556" t="s">
        <v>1075</v>
      </c>
      <c r="C129" s="1556"/>
      <c r="D129" s="1556"/>
      <c r="E129" s="1556"/>
      <c r="F129" s="1556"/>
      <c r="G129" s="1061"/>
      <c r="H129" s="1061"/>
      <c r="I129" s="830" t="str">
        <f>IF(AND(AND(E126&gt;=SUM(E70:E74,E77:E81,E84:E88,E91:E95,E98:E102,E105:E109,E112:E116,E119:E123),E126&gt;=SUM(E75,E82,E89,E96,E103,E110,E117,E124),E126&gt;=SUM(E76,E83,E90,E97,E104,E111,E118,E125)),AND(F126&gt;=SUM(F70:F74,F77:F81,F84:F88,F91:F95,F98:F102,F105:F109,F112:F116,F119:F123),F126&gt;=SUM(F75,F82,F89,F96,F103,F110,F117,F124),F126&gt;=SUM(F76,F83,F90,F97,F104,F111,F118,F125)),AND(G126&gt;=SUM(G70:G74,G77:G81,G84:G88,G91:G95,G98:G102,G105:G109,G112:G116,G119:G123),G126&gt;=SUM(G75,G82,G89,G96,G103,G110,G117,G124),G126&gt;=SUM(G76,G83,G90,G97,G104,G111,G118,G125)),AND(H126&gt;=SUM(H70:H74,H77:H81,H84:H88,H91:H95,H98:H102,H105:H109,H112:H116,H119:H123),H126&gt;=SUM(H75,H82,H89,H96,H103,H110,H117,H124),H126&gt;=SUM(H76,H83,H90,H97,H104,H111,H118,H125))),"Yes","No")</f>
        <v>Yes</v>
      </c>
      <c r="N129" s="1553"/>
      <c r="U129" s="714"/>
    </row>
    <row r="130" spans="1:21" s="854" customFormat="1" ht="15" customHeight="1">
      <c r="A130" s="1215"/>
      <c r="B130" s="1556" t="s">
        <v>1076</v>
      </c>
      <c r="C130" s="1556"/>
      <c r="D130" s="1556"/>
      <c r="E130" s="1556"/>
      <c r="F130" s="1556"/>
      <c r="G130" s="1061"/>
      <c r="H130" s="1061"/>
      <c r="I130" s="830" t="str">
        <f>IF('Leverage Ratio'!J134&gt;=(F126+F196),"Yes","No")</f>
        <v>Yes</v>
      </c>
      <c r="N130" s="1553"/>
      <c r="U130" s="714"/>
    </row>
    <row r="131" spans="1:21" s="854" customFormat="1" ht="15" customHeight="1">
      <c r="A131" s="1215"/>
      <c r="B131" s="1556" t="s">
        <v>1077</v>
      </c>
      <c r="C131" s="1556"/>
      <c r="D131" s="1556"/>
      <c r="E131" s="1556"/>
      <c r="F131" s="1556"/>
      <c r="G131" s="1061"/>
      <c r="H131" s="1061"/>
      <c r="I131" s="830" t="str">
        <f>IF('Leverage Ratio'!J128&gt;=(H126+H196),"Yes","No")</f>
        <v>Yes</v>
      </c>
      <c r="N131" s="1553"/>
      <c r="U131" s="714"/>
    </row>
    <row r="132" spans="1:21" s="854" customFormat="1" ht="15" customHeight="1">
      <c r="A132" s="1215"/>
      <c r="B132" s="1556" t="s">
        <v>1078</v>
      </c>
      <c r="C132" s="1556"/>
      <c r="D132" s="1556"/>
      <c r="E132" s="1556"/>
      <c r="F132" s="1556"/>
      <c r="G132" s="1061"/>
      <c r="H132" s="1061"/>
      <c r="I132" s="830" t="str">
        <f>IF(AND(ISNUMBER('Leverage Ratio'!L8), ISNUMBER('Leverage Ratio'!K38)), IF(('Leverage Ratio'!L8+'Leverage Ratio'!K38)&gt;=(I126+I196+I259),"Yes","No"), "")</f>
        <v/>
      </c>
      <c r="N132" s="1553"/>
      <c r="U132" s="714"/>
    </row>
    <row r="133" spans="1:21" s="854" customFormat="1" ht="15" customHeight="1">
      <c r="A133" s="1215"/>
      <c r="B133" s="1556" t="s">
        <v>1079</v>
      </c>
      <c r="C133" s="1556"/>
      <c r="D133" s="1556"/>
      <c r="E133" s="1556"/>
      <c r="F133" s="1556"/>
      <c r="G133" s="1061"/>
      <c r="H133" s="1061"/>
      <c r="I133" s="830" t="str">
        <f>IF(AND(ISNUMBER('Leverage Ratio'!K110), ISNUMBER('Leverage Ratio'!K114)), IF((1.4*('Leverage Ratio'!K110+'Leverage Ratio'!K114))&gt;=(J126+J196+J259),"Yes","No"), "")</f>
        <v/>
      </c>
      <c r="N133" s="1553"/>
      <c r="U133" s="714"/>
    </row>
    <row r="134" spans="1:21" s="854" customFormat="1" ht="15" customHeight="1">
      <c r="A134" s="1215"/>
      <c r="B134" s="1556" t="s">
        <v>1080</v>
      </c>
      <c r="C134" s="1556"/>
      <c r="D134" s="1556"/>
      <c r="E134" s="1556"/>
      <c r="F134" s="1556"/>
      <c r="G134" s="1061"/>
      <c r="H134" s="1061"/>
      <c r="I134" s="830" t="str">
        <f>IF(AND(ISNUMBER('Leverage Ratio'!K110), ISNUMBER('Leverage Ratio'!K115)), IF((1.4*('Leverage Ratio'!K110+'Leverage Ratio'!K115))&gt;=(J126+J196),"Yes","No"), "")</f>
        <v/>
      </c>
      <c r="N134" s="1553"/>
      <c r="U134" s="714"/>
    </row>
    <row r="135" spans="1:21" s="854" customFormat="1" ht="15" customHeight="1">
      <c r="A135" s="1215"/>
      <c r="B135" s="1556" t="s">
        <v>1081</v>
      </c>
      <c r="C135" s="1556"/>
      <c r="D135" s="1556"/>
      <c r="E135" s="1556"/>
      <c r="F135" s="1556"/>
      <c r="G135" s="1061"/>
      <c r="H135" s="1061"/>
      <c r="I135" s="830" t="str">
        <f>IF((1.4*('Leverage Ratio'!J110+'Leverage Ratio'!J111))&gt;=(K126+K196+K259),"Yes","No")</f>
        <v>Yes</v>
      </c>
      <c r="N135" s="1553"/>
      <c r="U135" s="714"/>
    </row>
    <row r="136" spans="1:21" s="854" customFormat="1" ht="15" customHeight="1">
      <c r="A136" s="1215"/>
      <c r="B136" s="1557" t="s">
        <v>1082</v>
      </c>
      <c r="C136" s="1557"/>
      <c r="D136" s="1557"/>
      <c r="E136" s="1557"/>
      <c r="F136" s="1557"/>
      <c r="G136" s="1183"/>
      <c r="H136" s="1183"/>
      <c r="I136" s="834" t="str">
        <f>IF((1.4*('Leverage Ratio'!J110+'Leverage Ratio'!J112))&gt;=(K126+K196),"Yes","No")</f>
        <v>Yes</v>
      </c>
      <c r="N136" s="1553"/>
      <c r="U136" s="714"/>
    </row>
    <row r="137" spans="1:21" s="731" customFormat="1" ht="45" customHeight="1">
      <c r="A137" s="1599" t="s">
        <v>1084</v>
      </c>
      <c r="B137" s="763"/>
      <c r="C137" s="647"/>
      <c r="D137" s="647"/>
      <c r="E137" s="647"/>
      <c r="F137" s="647"/>
      <c r="G137" s="647"/>
      <c r="H137" s="647"/>
      <c r="I137" s="647"/>
      <c r="J137" s="647"/>
      <c r="K137" s="647"/>
      <c r="L137" s="647"/>
      <c r="M137" s="647"/>
      <c r="N137" s="647"/>
      <c r="O137" s="854"/>
      <c r="P137" s="854"/>
      <c r="Q137" s="854"/>
      <c r="R137" s="854"/>
      <c r="T137" s="898"/>
      <c r="U137" s="743"/>
    </row>
    <row r="138" spans="1:21" s="731" customFormat="1" ht="45" customHeight="1">
      <c r="A138" s="1599"/>
      <c r="B138" s="2706" t="s">
        <v>1506</v>
      </c>
      <c r="C138" s="2707"/>
      <c r="D138" s="2710" t="s">
        <v>1505</v>
      </c>
      <c r="E138" s="2710" t="s">
        <v>1037</v>
      </c>
      <c r="F138" s="2712" t="s">
        <v>1038</v>
      </c>
      <c r="G138" s="2712"/>
      <c r="H138" s="2712"/>
      <c r="I138" s="2712" t="s">
        <v>1507</v>
      </c>
      <c r="J138" s="2712"/>
      <c r="K138" s="2712"/>
      <c r="L138" s="2713" t="s">
        <v>1564</v>
      </c>
      <c r="M138" s="2714"/>
      <c r="N138" s="2715"/>
      <c r="O138" s="2740" t="s">
        <v>1073</v>
      </c>
      <c r="P138" s="2742" t="s">
        <v>1567</v>
      </c>
      <c r="Q138" s="2742" t="s">
        <v>1568</v>
      </c>
      <c r="R138" s="2740" t="s">
        <v>1569</v>
      </c>
      <c r="S138" s="2740" t="s">
        <v>1570</v>
      </c>
      <c r="T138" s="2740" t="s">
        <v>1571</v>
      </c>
      <c r="U138" s="743"/>
    </row>
    <row r="139" spans="1:21" s="816" customFormat="1" ht="60" customHeight="1">
      <c r="A139" s="1215"/>
      <c r="B139" s="2708"/>
      <c r="C139" s="2709"/>
      <c r="D139" s="2711"/>
      <c r="E139" s="2711"/>
      <c r="F139" s="1601" t="s">
        <v>1039</v>
      </c>
      <c r="G139" s="1601" t="s">
        <v>1040</v>
      </c>
      <c r="H139" s="1601" t="s">
        <v>1041</v>
      </c>
      <c r="I139" s="1601" t="s">
        <v>1042</v>
      </c>
      <c r="J139" s="1601" t="s">
        <v>1043</v>
      </c>
      <c r="K139" s="1601" t="s">
        <v>1044</v>
      </c>
      <c r="L139" s="1661" t="s">
        <v>1565</v>
      </c>
      <c r="M139" s="1661" t="s">
        <v>1566</v>
      </c>
      <c r="N139" s="1661" t="s">
        <v>1045</v>
      </c>
      <c r="O139" s="2741"/>
      <c r="P139" s="2743"/>
      <c r="Q139" s="2743"/>
      <c r="R139" s="2741"/>
      <c r="S139" s="2741"/>
      <c r="T139" s="2741"/>
      <c r="U139" s="793"/>
    </row>
    <row r="140" spans="1:21" s="854" customFormat="1" ht="15" customHeight="1">
      <c r="A140" s="1215"/>
      <c r="B140" s="2690" t="s">
        <v>1508</v>
      </c>
      <c r="C140" s="2691"/>
      <c r="D140" s="1562"/>
      <c r="E140" s="1562"/>
      <c r="F140" s="1562"/>
      <c r="G140" s="1562"/>
      <c r="H140" s="1562"/>
      <c r="I140" s="1562"/>
      <c r="J140" s="1562"/>
      <c r="K140" s="1562"/>
      <c r="L140" s="1562"/>
      <c r="M140" s="1562"/>
      <c r="N140" s="1562"/>
      <c r="O140" s="1563"/>
      <c r="P140" s="2524"/>
      <c r="Q140" s="2524"/>
      <c r="R140" s="1562"/>
      <c r="S140" s="1562"/>
      <c r="T140" s="1564"/>
      <c r="U140" s="714"/>
    </row>
    <row r="141" spans="1:21" s="854" customFormat="1" ht="15" customHeight="1">
      <c r="A141" s="1215"/>
      <c r="B141" s="2692" t="s">
        <v>1509</v>
      </c>
      <c r="C141" s="2693"/>
      <c r="D141" s="801"/>
      <c r="E141" s="801"/>
      <c r="F141" s="801"/>
      <c r="G141" s="801"/>
      <c r="H141" s="801"/>
      <c r="I141" s="801"/>
      <c r="J141" s="801"/>
      <c r="K141" s="801"/>
      <c r="L141" s="801"/>
      <c r="M141" s="801"/>
      <c r="N141" s="801"/>
      <c r="O141" s="891"/>
      <c r="P141" s="1643"/>
      <c r="Q141" s="1643"/>
      <c r="R141" s="801"/>
      <c r="S141" s="801"/>
      <c r="T141" s="1565"/>
      <c r="U141" s="714"/>
    </row>
    <row r="142" spans="1:21" s="854" customFormat="1" ht="15" customHeight="1">
      <c r="A142" s="1215"/>
      <c r="B142" s="2686" t="s">
        <v>1510</v>
      </c>
      <c r="C142" s="2687"/>
      <c r="D142" s="801"/>
      <c r="E142" s="801"/>
      <c r="F142" s="801"/>
      <c r="G142" s="801"/>
      <c r="H142" s="801"/>
      <c r="I142" s="801"/>
      <c r="J142" s="801"/>
      <c r="K142" s="801"/>
      <c r="L142" s="801"/>
      <c r="M142" s="801"/>
      <c r="N142" s="801"/>
      <c r="O142" s="891"/>
      <c r="P142" s="1643"/>
      <c r="Q142" s="1643"/>
      <c r="R142" s="801"/>
      <c r="S142" s="801"/>
      <c r="T142" s="1565"/>
      <c r="U142" s="714"/>
    </row>
    <row r="143" spans="1:21" s="854" customFormat="1" ht="15" customHeight="1">
      <c r="A143" s="1215"/>
      <c r="B143" s="2686" t="s">
        <v>1511</v>
      </c>
      <c r="C143" s="2687"/>
      <c r="D143" s="801"/>
      <c r="E143" s="801"/>
      <c r="F143" s="801"/>
      <c r="G143" s="801"/>
      <c r="H143" s="801"/>
      <c r="I143" s="801"/>
      <c r="J143" s="801"/>
      <c r="K143" s="801"/>
      <c r="L143" s="801"/>
      <c r="M143" s="801"/>
      <c r="N143" s="801"/>
      <c r="O143" s="891"/>
      <c r="P143" s="1643"/>
      <c r="Q143" s="1643"/>
      <c r="R143" s="801"/>
      <c r="S143" s="801"/>
      <c r="T143" s="1565"/>
      <c r="U143" s="714"/>
    </row>
    <row r="144" spans="1:21" s="854" customFormat="1" ht="15" customHeight="1">
      <c r="A144" s="1215"/>
      <c r="B144" s="2686" t="s">
        <v>1512</v>
      </c>
      <c r="C144" s="2687"/>
      <c r="D144" s="801"/>
      <c r="E144" s="801"/>
      <c r="F144" s="801"/>
      <c r="G144" s="801"/>
      <c r="H144" s="801"/>
      <c r="I144" s="801"/>
      <c r="J144" s="801"/>
      <c r="K144" s="801"/>
      <c r="L144" s="801"/>
      <c r="M144" s="801"/>
      <c r="N144" s="801"/>
      <c r="O144" s="891"/>
      <c r="P144" s="1643"/>
      <c r="Q144" s="1643"/>
      <c r="R144" s="801"/>
      <c r="S144" s="801"/>
      <c r="T144" s="1565"/>
      <c r="U144" s="714"/>
    </row>
    <row r="145" spans="1:21" s="854" customFormat="1" ht="15" customHeight="1">
      <c r="A145" s="1215"/>
      <c r="B145" s="2686" t="s">
        <v>1513</v>
      </c>
      <c r="C145" s="2687"/>
      <c r="D145" s="801"/>
      <c r="E145" s="801"/>
      <c r="F145" s="801"/>
      <c r="G145" s="801"/>
      <c r="H145" s="801"/>
      <c r="I145" s="801"/>
      <c r="J145" s="801"/>
      <c r="K145" s="801"/>
      <c r="L145" s="801"/>
      <c r="M145" s="801"/>
      <c r="N145" s="801"/>
      <c r="O145" s="891"/>
      <c r="P145" s="1643"/>
      <c r="Q145" s="1643"/>
      <c r="R145" s="801"/>
      <c r="S145" s="801"/>
      <c r="T145" s="1565"/>
      <c r="U145" s="714"/>
    </row>
    <row r="146" spans="1:21" s="854" customFormat="1" ht="15" customHeight="1">
      <c r="A146" s="1215"/>
      <c r="B146" s="2698" t="s">
        <v>1514</v>
      </c>
      <c r="C146" s="2699"/>
      <c r="D146" s="1558"/>
      <c r="E146" s="1558"/>
      <c r="F146" s="1558"/>
      <c r="G146" s="1558"/>
      <c r="H146" s="1558"/>
      <c r="I146" s="1558"/>
      <c r="J146" s="1558"/>
      <c r="K146" s="1558"/>
      <c r="L146" s="1558"/>
      <c r="M146" s="1558"/>
      <c r="N146" s="1558"/>
      <c r="O146" s="1559"/>
      <c r="P146" s="1561"/>
      <c r="Q146" s="1561"/>
      <c r="R146" s="1558"/>
      <c r="S146" s="1558"/>
      <c r="T146" s="664"/>
      <c r="U146" s="714"/>
    </row>
    <row r="147" spans="1:21" s="854" customFormat="1" ht="15" customHeight="1">
      <c r="A147" s="1215"/>
      <c r="B147" s="2692" t="s">
        <v>1515</v>
      </c>
      <c r="C147" s="2693"/>
      <c r="D147" s="1562"/>
      <c r="E147" s="1562"/>
      <c r="F147" s="1562"/>
      <c r="G147" s="1562"/>
      <c r="H147" s="1562"/>
      <c r="I147" s="1562"/>
      <c r="J147" s="1562"/>
      <c r="K147" s="1562"/>
      <c r="L147" s="1562"/>
      <c r="M147" s="1562"/>
      <c r="N147" s="1562"/>
      <c r="O147" s="1563"/>
      <c r="P147" s="2524"/>
      <c r="Q147" s="2524"/>
      <c r="R147" s="1562"/>
      <c r="S147" s="1562"/>
      <c r="T147" s="1564"/>
      <c r="U147" s="714"/>
    </row>
    <row r="148" spans="1:21" s="854" customFormat="1" ht="15" customHeight="1">
      <c r="A148" s="1215"/>
      <c r="B148" s="2686" t="s">
        <v>1516</v>
      </c>
      <c r="C148" s="2687"/>
      <c r="D148" s="801"/>
      <c r="E148" s="801"/>
      <c r="F148" s="801"/>
      <c r="G148" s="801"/>
      <c r="H148" s="801"/>
      <c r="I148" s="801"/>
      <c r="J148" s="801"/>
      <c r="K148" s="801"/>
      <c r="L148" s="801"/>
      <c r="M148" s="801"/>
      <c r="N148" s="801"/>
      <c r="O148" s="891"/>
      <c r="P148" s="1643"/>
      <c r="Q148" s="1643"/>
      <c r="R148" s="801"/>
      <c r="S148" s="801"/>
      <c r="T148" s="1565"/>
      <c r="U148" s="714"/>
    </row>
    <row r="149" spans="1:21" s="854" customFormat="1" ht="15" customHeight="1">
      <c r="A149" s="1215"/>
      <c r="B149" s="2686" t="s">
        <v>1517</v>
      </c>
      <c r="C149" s="2687"/>
      <c r="D149" s="801"/>
      <c r="E149" s="801"/>
      <c r="F149" s="801"/>
      <c r="G149" s="801"/>
      <c r="H149" s="801"/>
      <c r="I149" s="801"/>
      <c r="J149" s="801"/>
      <c r="K149" s="801"/>
      <c r="L149" s="801"/>
      <c r="M149" s="801"/>
      <c r="N149" s="801"/>
      <c r="O149" s="891"/>
      <c r="P149" s="1643"/>
      <c r="Q149" s="1643"/>
      <c r="R149" s="801"/>
      <c r="S149" s="801"/>
      <c r="T149" s="1565"/>
      <c r="U149" s="714"/>
    </row>
    <row r="150" spans="1:21" s="854" customFormat="1" ht="15" customHeight="1">
      <c r="A150" s="1215"/>
      <c r="B150" s="2686" t="s">
        <v>1518</v>
      </c>
      <c r="C150" s="2687"/>
      <c r="D150" s="801"/>
      <c r="E150" s="801"/>
      <c r="F150" s="801"/>
      <c r="G150" s="801"/>
      <c r="H150" s="801"/>
      <c r="I150" s="801"/>
      <c r="J150" s="801"/>
      <c r="K150" s="801"/>
      <c r="L150" s="801"/>
      <c r="M150" s="801"/>
      <c r="N150" s="801"/>
      <c r="O150" s="891"/>
      <c r="P150" s="1643"/>
      <c r="Q150" s="1643"/>
      <c r="R150" s="801"/>
      <c r="S150" s="801"/>
      <c r="T150" s="1565"/>
      <c r="U150" s="714"/>
    </row>
    <row r="151" spans="1:21" s="854" customFormat="1" ht="15" customHeight="1">
      <c r="A151" s="1215"/>
      <c r="B151" s="2686" t="s">
        <v>1519</v>
      </c>
      <c r="C151" s="2687"/>
      <c r="D151" s="801"/>
      <c r="E151" s="801"/>
      <c r="F151" s="801"/>
      <c r="G151" s="801"/>
      <c r="H151" s="801"/>
      <c r="I151" s="801"/>
      <c r="J151" s="801"/>
      <c r="K151" s="801"/>
      <c r="L151" s="801"/>
      <c r="M151" s="801"/>
      <c r="N151" s="801"/>
      <c r="O151" s="891"/>
      <c r="P151" s="1643"/>
      <c r="Q151" s="1643"/>
      <c r="R151" s="801"/>
      <c r="S151" s="801"/>
      <c r="T151" s="1565"/>
      <c r="U151" s="714"/>
    </row>
    <row r="152" spans="1:21" s="854" customFormat="1" ht="15" customHeight="1">
      <c r="A152" s="1215"/>
      <c r="B152" s="2686" t="s">
        <v>1520</v>
      </c>
      <c r="C152" s="2687"/>
      <c r="D152" s="801"/>
      <c r="E152" s="801"/>
      <c r="F152" s="801"/>
      <c r="G152" s="801"/>
      <c r="H152" s="801"/>
      <c r="I152" s="801"/>
      <c r="J152" s="801"/>
      <c r="K152" s="801"/>
      <c r="L152" s="801"/>
      <c r="M152" s="801"/>
      <c r="N152" s="801"/>
      <c r="O152" s="891"/>
      <c r="P152" s="1643"/>
      <c r="Q152" s="1643"/>
      <c r="R152" s="801"/>
      <c r="S152" s="801"/>
      <c r="T152" s="1565"/>
      <c r="U152" s="714"/>
    </row>
    <row r="153" spans="1:21" s="854" customFormat="1" ht="15" customHeight="1">
      <c r="A153" s="1215"/>
      <c r="B153" s="2688" t="s">
        <v>1521</v>
      </c>
      <c r="C153" s="2689"/>
      <c r="D153" s="1558"/>
      <c r="E153" s="1558"/>
      <c r="F153" s="1558"/>
      <c r="G153" s="1558"/>
      <c r="H153" s="1558"/>
      <c r="I153" s="1558"/>
      <c r="J153" s="1558"/>
      <c r="K153" s="1558"/>
      <c r="L153" s="1558"/>
      <c r="M153" s="1558"/>
      <c r="N153" s="1558"/>
      <c r="O153" s="1559"/>
      <c r="P153" s="1561"/>
      <c r="Q153" s="1561"/>
      <c r="R153" s="1558"/>
      <c r="S153" s="1558"/>
      <c r="T153" s="664"/>
      <c r="U153" s="714"/>
    </row>
    <row r="154" spans="1:21" s="854" customFormat="1" ht="15" customHeight="1">
      <c r="A154" s="1215"/>
      <c r="B154" s="2690" t="s">
        <v>1522</v>
      </c>
      <c r="C154" s="2691"/>
      <c r="D154" s="1562"/>
      <c r="E154" s="1562"/>
      <c r="F154" s="1562"/>
      <c r="G154" s="1562"/>
      <c r="H154" s="1562"/>
      <c r="I154" s="1562"/>
      <c r="J154" s="1562"/>
      <c r="K154" s="1562"/>
      <c r="L154" s="1562"/>
      <c r="M154" s="1562"/>
      <c r="N154" s="1562"/>
      <c r="O154" s="1563"/>
      <c r="P154" s="2524"/>
      <c r="Q154" s="2524"/>
      <c r="R154" s="1562"/>
      <c r="S154" s="1562"/>
      <c r="T154" s="1564"/>
      <c r="U154" s="714"/>
    </row>
    <row r="155" spans="1:21" s="854" customFormat="1" ht="15" customHeight="1">
      <c r="A155" s="1215"/>
      <c r="B155" s="2686" t="s">
        <v>1523</v>
      </c>
      <c r="C155" s="2687"/>
      <c r="D155" s="801"/>
      <c r="E155" s="801"/>
      <c r="F155" s="801"/>
      <c r="G155" s="801"/>
      <c r="H155" s="801"/>
      <c r="I155" s="801"/>
      <c r="J155" s="801"/>
      <c r="K155" s="801"/>
      <c r="L155" s="801"/>
      <c r="M155" s="801"/>
      <c r="N155" s="801"/>
      <c r="O155" s="891"/>
      <c r="P155" s="1643"/>
      <c r="Q155" s="1643"/>
      <c r="R155" s="801"/>
      <c r="S155" s="801"/>
      <c r="T155" s="1565"/>
      <c r="U155" s="714"/>
    </row>
    <row r="156" spans="1:21" s="854" customFormat="1" ht="15" customHeight="1">
      <c r="A156" s="1215"/>
      <c r="B156" s="2686" t="s">
        <v>1524</v>
      </c>
      <c r="C156" s="2687"/>
      <c r="D156" s="801"/>
      <c r="E156" s="801"/>
      <c r="F156" s="801"/>
      <c r="G156" s="801"/>
      <c r="H156" s="801"/>
      <c r="I156" s="801"/>
      <c r="J156" s="801"/>
      <c r="K156" s="801"/>
      <c r="L156" s="801"/>
      <c r="M156" s="801"/>
      <c r="N156" s="801"/>
      <c r="O156" s="891"/>
      <c r="P156" s="1643"/>
      <c r="Q156" s="1643"/>
      <c r="R156" s="801"/>
      <c r="S156" s="801"/>
      <c r="T156" s="1565"/>
      <c r="U156" s="714"/>
    </row>
    <row r="157" spans="1:21" s="854" customFormat="1" ht="15" customHeight="1">
      <c r="A157" s="1215"/>
      <c r="B157" s="2686" t="s">
        <v>1525</v>
      </c>
      <c r="C157" s="2687"/>
      <c r="D157" s="801"/>
      <c r="E157" s="801"/>
      <c r="F157" s="801"/>
      <c r="G157" s="801"/>
      <c r="H157" s="801"/>
      <c r="I157" s="801"/>
      <c r="J157" s="801"/>
      <c r="K157" s="801"/>
      <c r="L157" s="801"/>
      <c r="M157" s="801"/>
      <c r="N157" s="801"/>
      <c r="O157" s="891"/>
      <c r="P157" s="1643"/>
      <c r="Q157" s="1643"/>
      <c r="R157" s="801"/>
      <c r="S157" s="801"/>
      <c r="T157" s="1565"/>
      <c r="U157" s="714"/>
    </row>
    <row r="158" spans="1:21" s="854" customFormat="1" ht="15" customHeight="1">
      <c r="A158" s="1215"/>
      <c r="B158" s="2686" t="s">
        <v>1526</v>
      </c>
      <c r="C158" s="2687"/>
      <c r="D158" s="801"/>
      <c r="E158" s="801"/>
      <c r="F158" s="801"/>
      <c r="G158" s="801"/>
      <c r="H158" s="801"/>
      <c r="I158" s="801"/>
      <c r="J158" s="801"/>
      <c r="K158" s="801"/>
      <c r="L158" s="801"/>
      <c r="M158" s="801"/>
      <c r="N158" s="801"/>
      <c r="O158" s="891"/>
      <c r="P158" s="1643"/>
      <c r="Q158" s="1643"/>
      <c r="R158" s="801"/>
      <c r="S158" s="801"/>
      <c r="T158" s="1565"/>
      <c r="U158" s="714"/>
    </row>
    <row r="159" spans="1:21" s="854" customFormat="1" ht="15" customHeight="1">
      <c r="A159" s="1215"/>
      <c r="B159" s="2686" t="s">
        <v>1527</v>
      </c>
      <c r="C159" s="2687"/>
      <c r="D159" s="801"/>
      <c r="E159" s="801"/>
      <c r="F159" s="801"/>
      <c r="G159" s="801"/>
      <c r="H159" s="801"/>
      <c r="I159" s="801"/>
      <c r="J159" s="801"/>
      <c r="K159" s="801"/>
      <c r="L159" s="801"/>
      <c r="M159" s="801"/>
      <c r="N159" s="801"/>
      <c r="O159" s="891"/>
      <c r="P159" s="1643"/>
      <c r="Q159" s="1643"/>
      <c r="R159" s="801"/>
      <c r="S159" s="801"/>
      <c r="T159" s="1565"/>
      <c r="U159" s="714"/>
    </row>
    <row r="160" spans="1:21" s="854" customFormat="1" ht="15" customHeight="1">
      <c r="A160" s="1215"/>
      <c r="B160" s="2698" t="s">
        <v>1528</v>
      </c>
      <c r="C160" s="2699"/>
      <c r="D160" s="1558"/>
      <c r="E160" s="1558"/>
      <c r="F160" s="1558"/>
      <c r="G160" s="1558"/>
      <c r="H160" s="1558"/>
      <c r="I160" s="1558"/>
      <c r="J160" s="1558"/>
      <c r="K160" s="1558"/>
      <c r="L160" s="1558"/>
      <c r="M160" s="1558"/>
      <c r="N160" s="1558"/>
      <c r="O160" s="1559"/>
      <c r="P160" s="1561"/>
      <c r="Q160" s="1561"/>
      <c r="R160" s="1558"/>
      <c r="S160" s="1558"/>
      <c r="T160" s="664"/>
      <c r="U160" s="714"/>
    </row>
    <row r="161" spans="1:21" s="854" customFormat="1" ht="15" customHeight="1">
      <c r="A161" s="1215"/>
      <c r="B161" s="2692" t="s">
        <v>1529</v>
      </c>
      <c r="C161" s="2693"/>
      <c r="D161" s="1562"/>
      <c r="E161" s="1562"/>
      <c r="F161" s="1562"/>
      <c r="G161" s="1562"/>
      <c r="H161" s="1562"/>
      <c r="I161" s="1562"/>
      <c r="J161" s="1562"/>
      <c r="K161" s="1562"/>
      <c r="L161" s="1562"/>
      <c r="M161" s="1562"/>
      <c r="N161" s="1562"/>
      <c r="O161" s="1563"/>
      <c r="P161" s="2524"/>
      <c r="Q161" s="2524"/>
      <c r="R161" s="1562"/>
      <c r="S161" s="1562"/>
      <c r="T161" s="1564"/>
      <c r="U161" s="714"/>
    </row>
    <row r="162" spans="1:21" s="854" customFormat="1" ht="15" customHeight="1">
      <c r="A162" s="1215"/>
      <c r="B162" s="2686" t="s">
        <v>1530</v>
      </c>
      <c r="C162" s="2687"/>
      <c r="D162" s="801"/>
      <c r="E162" s="801"/>
      <c r="F162" s="801"/>
      <c r="G162" s="801"/>
      <c r="H162" s="801"/>
      <c r="I162" s="801"/>
      <c r="J162" s="801"/>
      <c r="K162" s="801"/>
      <c r="L162" s="801"/>
      <c r="M162" s="801"/>
      <c r="N162" s="801"/>
      <c r="O162" s="891"/>
      <c r="P162" s="1643"/>
      <c r="Q162" s="1643"/>
      <c r="R162" s="801"/>
      <c r="S162" s="801"/>
      <c r="T162" s="1565"/>
      <c r="U162" s="714"/>
    </row>
    <row r="163" spans="1:21" s="854" customFormat="1" ht="15" customHeight="1">
      <c r="A163" s="1215"/>
      <c r="B163" s="2686" t="s">
        <v>1531</v>
      </c>
      <c r="C163" s="2687"/>
      <c r="D163" s="801"/>
      <c r="E163" s="801"/>
      <c r="F163" s="801"/>
      <c r="G163" s="801"/>
      <c r="H163" s="801"/>
      <c r="I163" s="801"/>
      <c r="J163" s="801"/>
      <c r="K163" s="801"/>
      <c r="L163" s="801"/>
      <c r="M163" s="801"/>
      <c r="N163" s="801"/>
      <c r="O163" s="891"/>
      <c r="P163" s="1643"/>
      <c r="Q163" s="1643"/>
      <c r="R163" s="801"/>
      <c r="S163" s="801"/>
      <c r="T163" s="1565"/>
      <c r="U163" s="714"/>
    </row>
    <row r="164" spans="1:21" s="854" customFormat="1" ht="15" customHeight="1">
      <c r="A164" s="1215"/>
      <c r="B164" s="2686" t="s">
        <v>1532</v>
      </c>
      <c r="C164" s="2687"/>
      <c r="D164" s="801"/>
      <c r="E164" s="801"/>
      <c r="F164" s="801"/>
      <c r="G164" s="801"/>
      <c r="H164" s="801"/>
      <c r="I164" s="801"/>
      <c r="J164" s="801"/>
      <c r="K164" s="801"/>
      <c r="L164" s="801"/>
      <c r="M164" s="801"/>
      <c r="N164" s="801"/>
      <c r="O164" s="891"/>
      <c r="P164" s="1643"/>
      <c r="Q164" s="1643"/>
      <c r="R164" s="801"/>
      <c r="S164" s="801"/>
      <c r="T164" s="1565"/>
      <c r="U164" s="714"/>
    </row>
    <row r="165" spans="1:21" s="854" customFormat="1" ht="15" customHeight="1">
      <c r="A165" s="1215"/>
      <c r="B165" s="2686" t="s">
        <v>1533</v>
      </c>
      <c r="C165" s="2687"/>
      <c r="D165" s="801"/>
      <c r="E165" s="801"/>
      <c r="F165" s="801"/>
      <c r="G165" s="801"/>
      <c r="H165" s="801"/>
      <c r="I165" s="801"/>
      <c r="J165" s="801"/>
      <c r="K165" s="801"/>
      <c r="L165" s="801"/>
      <c r="M165" s="801"/>
      <c r="N165" s="801"/>
      <c r="O165" s="891"/>
      <c r="P165" s="1643"/>
      <c r="Q165" s="1643"/>
      <c r="R165" s="801"/>
      <c r="S165" s="801"/>
      <c r="T165" s="1565"/>
      <c r="U165" s="714"/>
    </row>
    <row r="166" spans="1:21" s="854" customFormat="1" ht="15" customHeight="1">
      <c r="A166" s="1215"/>
      <c r="B166" s="2686" t="s">
        <v>1534</v>
      </c>
      <c r="C166" s="2687"/>
      <c r="D166" s="801"/>
      <c r="E166" s="801"/>
      <c r="F166" s="801"/>
      <c r="G166" s="801"/>
      <c r="H166" s="801"/>
      <c r="I166" s="801"/>
      <c r="J166" s="801"/>
      <c r="K166" s="801"/>
      <c r="L166" s="801"/>
      <c r="M166" s="801"/>
      <c r="N166" s="801"/>
      <c r="O166" s="891"/>
      <c r="P166" s="1643"/>
      <c r="Q166" s="1643"/>
      <c r="R166" s="801"/>
      <c r="S166" s="801"/>
      <c r="T166" s="1565"/>
      <c r="U166" s="714"/>
    </row>
    <row r="167" spans="1:21" s="854" customFormat="1" ht="15" customHeight="1">
      <c r="A167" s="1215"/>
      <c r="B167" s="2688" t="s">
        <v>1535</v>
      </c>
      <c r="C167" s="2689"/>
      <c r="D167" s="1558"/>
      <c r="E167" s="1558"/>
      <c r="F167" s="1558"/>
      <c r="G167" s="1558"/>
      <c r="H167" s="1558"/>
      <c r="I167" s="1558"/>
      <c r="J167" s="1558"/>
      <c r="K167" s="1558"/>
      <c r="L167" s="1558"/>
      <c r="M167" s="1558"/>
      <c r="N167" s="1558"/>
      <c r="O167" s="1559"/>
      <c r="P167" s="1561"/>
      <c r="Q167" s="1561"/>
      <c r="R167" s="1558"/>
      <c r="S167" s="1558"/>
      <c r="T167" s="664"/>
      <c r="U167" s="714"/>
    </row>
    <row r="168" spans="1:21" s="854" customFormat="1" ht="15" customHeight="1">
      <c r="A168" s="1215"/>
      <c r="B168" s="2690" t="s">
        <v>1536</v>
      </c>
      <c r="C168" s="2691"/>
      <c r="D168" s="1562"/>
      <c r="E168" s="1562"/>
      <c r="F168" s="1562"/>
      <c r="G168" s="1562"/>
      <c r="H168" s="1562"/>
      <c r="I168" s="1562"/>
      <c r="J168" s="1562"/>
      <c r="K168" s="1562"/>
      <c r="L168" s="1562"/>
      <c r="M168" s="1562"/>
      <c r="N168" s="1562"/>
      <c r="O168" s="1563"/>
      <c r="P168" s="2524"/>
      <c r="Q168" s="2524"/>
      <c r="R168" s="1562"/>
      <c r="S168" s="1562"/>
      <c r="T168" s="1564"/>
      <c r="U168" s="714"/>
    </row>
    <row r="169" spans="1:21" s="854" customFormat="1" ht="15" customHeight="1">
      <c r="A169" s="1215"/>
      <c r="B169" s="2686" t="s">
        <v>1537</v>
      </c>
      <c r="C169" s="2687"/>
      <c r="D169" s="801"/>
      <c r="E169" s="801"/>
      <c r="F169" s="801"/>
      <c r="G169" s="801"/>
      <c r="H169" s="801"/>
      <c r="I169" s="801"/>
      <c r="J169" s="801"/>
      <c r="K169" s="801"/>
      <c r="L169" s="801"/>
      <c r="M169" s="801"/>
      <c r="N169" s="801"/>
      <c r="O169" s="891"/>
      <c r="P169" s="1643"/>
      <c r="Q169" s="1643"/>
      <c r="R169" s="801"/>
      <c r="S169" s="801"/>
      <c r="T169" s="1565"/>
      <c r="U169" s="714"/>
    </row>
    <row r="170" spans="1:21" s="854" customFormat="1" ht="15" customHeight="1">
      <c r="A170" s="1215"/>
      <c r="B170" s="2686" t="s">
        <v>1538</v>
      </c>
      <c r="C170" s="2687"/>
      <c r="D170" s="801"/>
      <c r="E170" s="801"/>
      <c r="F170" s="801"/>
      <c r="G170" s="801"/>
      <c r="H170" s="801"/>
      <c r="I170" s="801"/>
      <c r="J170" s="801"/>
      <c r="K170" s="801"/>
      <c r="L170" s="801"/>
      <c r="M170" s="801"/>
      <c r="N170" s="801"/>
      <c r="O170" s="891"/>
      <c r="P170" s="1643"/>
      <c r="Q170" s="1643"/>
      <c r="R170" s="801"/>
      <c r="S170" s="801"/>
      <c r="T170" s="1565"/>
      <c r="U170" s="714"/>
    </row>
    <row r="171" spans="1:21" s="854" customFormat="1" ht="15" customHeight="1">
      <c r="A171" s="1215"/>
      <c r="B171" s="2686" t="s">
        <v>1539</v>
      </c>
      <c r="C171" s="2687"/>
      <c r="D171" s="801"/>
      <c r="E171" s="801"/>
      <c r="F171" s="801"/>
      <c r="G171" s="801"/>
      <c r="H171" s="801"/>
      <c r="I171" s="801"/>
      <c r="J171" s="801"/>
      <c r="K171" s="801"/>
      <c r="L171" s="801"/>
      <c r="M171" s="801"/>
      <c r="N171" s="801"/>
      <c r="O171" s="891"/>
      <c r="P171" s="1643"/>
      <c r="Q171" s="1643"/>
      <c r="R171" s="801"/>
      <c r="S171" s="801"/>
      <c r="T171" s="1565"/>
      <c r="U171" s="714"/>
    </row>
    <row r="172" spans="1:21" s="854" customFormat="1" ht="15" customHeight="1">
      <c r="A172" s="1215"/>
      <c r="B172" s="2686" t="s">
        <v>1540</v>
      </c>
      <c r="C172" s="2687"/>
      <c r="D172" s="801"/>
      <c r="E172" s="801"/>
      <c r="F172" s="801"/>
      <c r="G172" s="801"/>
      <c r="H172" s="801"/>
      <c r="I172" s="801"/>
      <c r="J172" s="801"/>
      <c r="K172" s="801"/>
      <c r="L172" s="801"/>
      <c r="M172" s="801"/>
      <c r="N172" s="801"/>
      <c r="O172" s="891"/>
      <c r="P172" s="1643"/>
      <c r="Q172" s="1643"/>
      <c r="R172" s="801"/>
      <c r="S172" s="801"/>
      <c r="T172" s="1565"/>
      <c r="U172" s="714"/>
    </row>
    <row r="173" spans="1:21" s="854" customFormat="1" ht="15" customHeight="1">
      <c r="A173" s="1215"/>
      <c r="B173" s="2686" t="s">
        <v>1541</v>
      </c>
      <c r="C173" s="2687"/>
      <c r="D173" s="801"/>
      <c r="E173" s="801"/>
      <c r="F173" s="801"/>
      <c r="G173" s="801"/>
      <c r="H173" s="801"/>
      <c r="I173" s="801"/>
      <c r="J173" s="801"/>
      <c r="K173" s="801"/>
      <c r="L173" s="801"/>
      <c r="M173" s="801"/>
      <c r="N173" s="801"/>
      <c r="O173" s="891"/>
      <c r="P173" s="1643"/>
      <c r="Q173" s="1643"/>
      <c r="R173" s="801"/>
      <c r="S173" s="801"/>
      <c r="T173" s="1565"/>
      <c r="U173" s="714"/>
    </row>
    <row r="174" spans="1:21" s="854" customFormat="1" ht="15" customHeight="1">
      <c r="A174" s="1215"/>
      <c r="B174" s="2698" t="s">
        <v>1542</v>
      </c>
      <c r="C174" s="2699"/>
      <c r="D174" s="1558"/>
      <c r="E174" s="1558"/>
      <c r="F174" s="1558"/>
      <c r="G174" s="1558"/>
      <c r="H174" s="1558"/>
      <c r="I174" s="1558"/>
      <c r="J174" s="1558"/>
      <c r="K174" s="1558"/>
      <c r="L174" s="1558"/>
      <c r="M174" s="1558"/>
      <c r="N174" s="1558"/>
      <c r="O174" s="1559"/>
      <c r="P174" s="1561"/>
      <c r="Q174" s="1561"/>
      <c r="R174" s="1558"/>
      <c r="S174" s="1558"/>
      <c r="T174" s="664"/>
      <c r="U174" s="714"/>
    </row>
    <row r="175" spans="1:21" s="854" customFormat="1" ht="15" customHeight="1">
      <c r="A175" s="1215"/>
      <c r="B175" s="2690" t="s">
        <v>1543</v>
      </c>
      <c r="C175" s="2691"/>
      <c r="D175" s="1562"/>
      <c r="E175" s="1562"/>
      <c r="F175" s="1562"/>
      <c r="G175" s="1562"/>
      <c r="H175" s="1562"/>
      <c r="I175" s="1562"/>
      <c r="J175" s="1562"/>
      <c r="K175" s="1562"/>
      <c r="L175" s="1562"/>
      <c r="M175" s="1562"/>
      <c r="N175" s="1562"/>
      <c r="O175" s="1563"/>
      <c r="P175" s="2524"/>
      <c r="Q175" s="2524"/>
      <c r="R175" s="1562"/>
      <c r="S175" s="1562"/>
      <c r="T175" s="1564"/>
      <c r="U175" s="714"/>
    </row>
    <row r="176" spans="1:21" s="854" customFormat="1" ht="15" customHeight="1">
      <c r="A176" s="1215"/>
      <c r="B176" s="2686" t="s">
        <v>1544</v>
      </c>
      <c r="C176" s="2687"/>
      <c r="D176" s="801"/>
      <c r="E176" s="801"/>
      <c r="F176" s="801"/>
      <c r="G176" s="801"/>
      <c r="H176" s="801"/>
      <c r="I176" s="801"/>
      <c r="J176" s="801"/>
      <c r="K176" s="801"/>
      <c r="L176" s="801"/>
      <c r="M176" s="801"/>
      <c r="N176" s="801"/>
      <c r="O176" s="891"/>
      <c r="P176" s="1643"/>
      <c r="Q176" s="1643"/>
      <c r="R176" s="801"/>
      <c r="S176" s="801"/>
      <c r="T176" s="1565"/>
      <c r="U176" s="714"/>
    </row>
    <row r="177" spans="1:21" s="854" customFormat="1" ht="15" customHeight="1">
      <c r="A177" s="1215"/>
      <c r="B177" s="2686" t="s">
        <v>1545</v>
      </c>
      <c r="C177" s="2687"/>
      <c r="D177" s="801"/>
      <c r="E177" s="801"/>
      <c r="F177" s="801"/>
      <c r="G177" s="801"/>
      <c r="H177" s="801"/>
      <c r="I177" s="801"/>
      <c r="J177" s="801"/>
      <c r="K177" s="801"/>
      <c r="L177" s="801"/>
      <c r="M177" s="801"/>
      <c r="N177" s="801"/>
      <c r="O177" s="891"/>
      <c r="P177" s="1643"/>
      <c r="Q177" s="1643"/>
      <c r="R177" s="801"/>
      <c r="S177" s="801"/>
      <c r="T177" s="1565"/>
      <c r="U177" s="714"/>
    </row>
    <row r="178" spans="1:21" s="854" customFormat="1" ht="15" customHeight="1">
      <c r="A178" s="1215"/>
      <c r="B178" s="2686" t="s">
        <v>1546</v>
      </c>
      <c r="C178" s="2687"/>
      <c r="D178" s="801"/>
      <c r="E178" s="801"/>
      <c r="F178" s="801"/>
      <c r="G178" s="801"/>
      <c r="H178" s="801"/>
      <c r="I178" s="801"/>
      <c r="J178" s="801"/>
      <c r="K178" s="801"/>
      <c r="L178" s="801"/>
      <c r="M178" s="801"/>
      <c r="N178" s="801"/>
      <c r="O178" s="891"/>
      <c r="P178" s="1643"/>
      <c r="Q178" s="1643"/>
      <c r="R178" s="801"/>
      <c r="S178" s="801"/>
      <c r="T178" s="1565"/>
      <c r="U178" s="714"/>
    </row>
    <row r="179" spans="1:21" s="854" customFormat="1" ht="15" customHeight="1">
      <c r="A179" s="1215"/>
      <c r="B179" s="2686" t="s">
        <v>1547</v>
      </c>
      <c r="C179" s="2687"/>
      <c r="D179" s="801"/>
      <c r="E179" s="801"/>
      <c r="F179" s="801"/>
      <c r="G179" s="801"/>
      <c r="H179" s="801"/>
      <c r="I179" s="801"/>
      <c r="J179" s="801"/>
      <c r="K179" s="801"/>
      <c r="L179" s="801"/>
      <c r="M179" s="801"/>
      <c r="N179" s="801"/>
      <c r="O179" s="891"/>
      <c r="P179" s="1643"/>
      <c r="Q179" s="1643"/>
      <c r="R179" s="801"/>
      <c r="S179" s="801"/>
      <c r="T179" s="1565"/>
      <c r="U179" s="714"/>
    </row>
    <row r="180" spans="1:21" s="854" customFormat="1" ht="15" customHeight="1">
      <c r="A180" s="1215"/>
      <c r="B180" s="2686" t="s">
        <v>1548</v>
      </c>
      <c r="C180" s="2687"/>
      <c r="D180" s="801"/>
      <c r="E180" s="801"/>
      <c r="F180" s="801"/>
      <c r="G180" s="801"/>
      <c r="H180" s="801"/>
      <c r="I180" s="801"/>
      <c r="J180" s="801"/>
      <c r="K180" s="801"/>
      <c r="L180" s="801"/>
      <c r="M180" s="801"/>
      <c r="N180" s="801"/>
      <c r="O180" s="891"/>
      <c r="P180" s="1643"/>
      <c r="Q180" s="1643"/>
      <c r="R180" s="801"/>
      <c r="S180" s="801"/>
      <c r="T180" s="1565"/>
      <c r="U180" s="714"/>
    </row>
    <row r="181" spans="1:21" s="854" customFormat="1" ht="15" customHeight="1">
      <c r="A181" s="1215"/>
      <c r="B181" s="2698" t="s">
        <v>1549</v>
      </c>
      <c r="C181" s="2699"/>
      <c r="D181" s="1558"/>
      <c r="E181" s="1558"/>
      <c r="F181" s="1558"/>
      <c r="G181" s="1558"/>
      <c r="H181" s="1558"/>
      <c r="I181" s="1558"/>
      <c r="J181" s="1558"/>
      <c r="K181" s="1558"/>
      <c r="L181" s="1558"/>
      <c r="M181" s="1558"/>
      <c r="N181" s="1558"/>
      <c r="O181" s="1559"/>
      <c r="P181" s="1561"/>
      <c r="Q181" s="1561"/>
      <c r="R181" s="1558"/>
      <c r="S181" s="1558"/>
      <c r="T181" s="664"/>
      <c r="U181" s="714"/>
    </row>
    <row r="182" spans="1:21" s="854" customFormat="1" ht="15" customHeight="1">
      <c r="A182" s="1215"/>
      <c r="B182" s="2692" t="s">
        <v>1550</v>
      </c>
      <c r="C182" s="2693"/>
      <c r="D182" s="1562"/>
      <c r="E182" s="1562"/>
      <c r="F182" s="1562"/>
      <c r="G182" s="1562"/>
      <c r="H182" s="1562"/>
      <c r="I182" s="1562"/>
      <c r="J182" s="1562"/>
      <c r="K182" s="1562"/>
      <c r="L182" s="1562"/>
      <c r="M182" s="1562"/>
      <c r="N182" s="1562"/>
      <c r="O182" s="1563"/>
      <c r="P182" s="2524"/>
      <c r="Q182" s="2524"/>
      <c r="R182" s="1562"/>
      <c r="S182" s="1562"/>
      <c r="T182" s="1564"/>
      <c r="U182" s="714"/>
    </row>
    <row r="183" spans="1:21" s="854" customFormat="1" ht="15" customHeight="1">
      <c r="A183" s="1215"/>
      <c r="B183" s="2686" t="s">
        <v>1551</v>
      </c>
      <c r="C183" s="2687"/>
      <c r="D183" s="801"/>
      <c r="E183" s="801"/>
      <c r="F183" s="801"/>
      <c r="G183" s="801"/>
      <c r="H183" s="801"/>
      <c r="I183" s="801"/>
      <c r="J183" s="801"/>
      <c r="K183" s="801"/>
      <c r="L183" s="801"/>
      <c r="M183" s="801"/>
      <c r="N183" s="801"/>
      <c r="O183" s="891"/>
      <c r="P183" s="1643"/>
      <c r="Q183" s="1643"/>
      <c r="R183" s="801"/>
      <c r="S183" s="801"/>
      <c r="T183" s="1565"/>
      <c r="U183" s="714"/>
    </row>
    <row r="184" spans="1:21" s="854" customFormat="1" ht="15" customHeight="1">
      <c r="A184" s="1215"/>
      <c r="B184" s="2686" t="s">
        <v>1552</v>
      </c>
      <c r="C184" s="2687"/>
      <c r="D184" s="801"/>
      <c r="E184" s="801"/>
      <c r="F184" s="801"/>
      <c r="G184" s="801"/>
      <c r="H184" s="801"/>
      <c r="I184" s="801"/>
      <c r="J184" s="801"/>
      <c r="K184" s="801"/>
      <c r="L184" s="801"/>
      <c r="M184" s="801"/>
      <c r="N184" s="801"/>
      <c r="O184" s="891"/>
      <c r="P184" s="1643"/>
      <c r="Q184" s="1643"/>
      <c r="R184" s="801"/>
      <c r="S184" s="801"/>
      <c r="T184" s="1565"/>
      <c r="U184" s="714"/>
    </row>
    <row r="185" spans="1:21" s="854" customFormat="1" ht="15" customHeight="1">
      <c r="A185" s="1215"/>
      <c r="B185" s="2686" t="s">
        <v>1553</v>
      </c>
      <c r="C185" s="2687"/>
      <c r="D185" s="801"/>
      <c r="E185" s="801"/>
      <c r="F185" s="801"/>
      <c r="G185" s="801"/>
      <c r="H185" s="801"/>
      <c r="I185" s="801"/>
      <c r="J185" s="801"/>
      <c r="K185" s="801"/>
      <c r="L185" s="801"/>
      <c r="M185" s="801"/>
      <c r="N185" s="801"/>
      <c r="O185" s="891"/>
      <c r="P185" s="1643"/>
      <c r="Q185" s="1643"/>
      <c r="R185" s="801"/>
      <c r="S185" s="801"/>
      <c r="T185" s="1565"/>
      <c r="U185" s="714"/>
    </row>
    <row r="186" spans="1:21" s="854" customFormat="1" ht="15" customHeight="1">
      <c r="A186" s="1215"/>
      <c r="B186" s="2686" t="s">
        <v>1554</v>
      </c>
      <c r="C186" s="2687"/>
      <c r="D186" s="801"/>
      <c r="E186" s="801"/>
      <c r="F186" s="801"/>
      <c r="G186" s="801"/>
      <c r="H186" s="801"/>
      <c r="I186" s="801"/>
      <c r="J186" s="801"/>
      <c r="K186" s="801"/>
      <c r="L186" s="801"/>
      <c r="M186" s="801"/>
      <c r="N186" s="801"/>
      <c r="O186" s="891"/>
      <c r="P186" s="1643"/>
      <c r="Q186" s="1643"/>
      <c r="R186" s="801"/>
      <c r="S186" s="801"/>
      <c r="T186" s="1565"/>
      <c r="U186" s="714"/>
    </row>
    <row r="187" spans="1:21" s="854" customFormat="1" ht="15" customHeight="1">
      <c r="A187" s="1215"/>
      <c r="B187" s="2686" t="s">
        <v>1555</v>
      </c>
      <c r="C187" s="2687"/>
      <c r="D187" s="801"/>
      <c r="E187" s="801"/>
      <c r="F187" s="801"/>
      <c r="G187" s="801"/>
      <c r="H187" s="801"/>
      <c r="I187" s="801"/>
      <c r="J187" s="801"/>
      <c r="K187" s="801"/>
      <c r="L187" s="801"/>
      <c r="M187" s="801"/>
      <c r="N187" s="801"/>
      <c r="O187" s="891"/>
      <c r="P187" s="1643"/>
      <c r="Q187" s="1643"/>
      <c r="R187" s="801"/>
      <c r="S187" s="801"/>
      <c r="T187" s="1565"/>
      <c r="U187" s="714"/>
    </row>
    <row r="188" spans="1:21" s="854" customFormat="1" ht="15" customHeight="1">
      <c r="A188" s="1215"/>
      <c r="B188" s="2688" t="s">
        <v>1556</v>
      </c>
      <c r="C188" s="2689"/>
      <c r="D188" s="1558"/>
      <c r="E188" s="1558"/>
      <c r="F188" s="1558"/>
      <c r="G188" s="1558"/>
      <c r="H188" s="1558"/>
      <c r="I188" s="1558"/>
      <c r="J188" s="1558"/>
      <c r="K188" s="1558"/>
      <c r="L188" s="1558"/>
      <c r="M188" s="1558"/>
      <c r="N188" s="1558"/>
      <c r="O188" s="1559"/>
      <c r="P188" s="1561"/>
      <c r="Q188" s="1561"/>
      <c r="R188" s="1558"/>
      <c r="S188" s="1558"/>
      <c r="T188" s="664"/>
      <c r="U188" s="714"/>
    </row>
    <row r="189" spans="1:21" s="854" customFormat="1" ht="15" customHeight="1">
      <c r="A189" s="1215"/>
      <c r="B189" s="2690" t="s">
        <v>1557</v>
      </c>
      <c r="C189" s="2691"/>
      <c r="D189" s="1562"/>
      <c r="E189" s="1562"/>
      <c r="F189" s="1562"/>
      <c r="G189" s="1562"/>
      <c r="H189" s="1562"/>
      <c r="I189" s="1562"/>
      <c r="J189" s="1562"/>
      <c r="K189" s="1562"/>
      <c r="L189" s="1562"/>
      <c r="M189" s="1562"/>
      <c r="N189" s="1562"/>
      <c r="O189" s="1563"/>
      <c r="P189" s="2524"/>
      <c r="Q189" s="2524"/>
      <c r="R189" s="1562"/>
      <c r="S189" s="1562"/>
      <c r="T189" s="1564"/>
      <c r="U189" s="714"/>
    </row>
    <row r="190" spans="1:21" s="854" customFormat="1" ht="15" customHeight="1">
      <c r="A190" s="1215"/>
      <c r="B190" s="2686" t="s">
        <v>1558</v>
      </c>
      <c r="C190" s="2687"/>
      <c r="D190" s="801"/>
      <c r="E190" s="801"/>
      <c r="F190" s="801"/>
      <c r="G190" s="801"/>
      <c r="H190" s="801"/>
      <c r="I190" s="801"/>
      <c r="J190" s="801"/>
      <c r="K190" s="801"/>
      <c r="L190" s="801"/>
      <c r="M190" s="801"/>
      <c r="N190" s="801"/>
      <c r="O190" s="891"/>
      <c r="P190" s="1643"/>
      <c r="Q190" s="1643"/>
      <c r="R190" s="801"/>
      <c r="S190" s="801"/>
      <c r="T190" s="1565"/>
      <c r="U190" s="714"/>
    </row>
    <row r="191" spans="1:21" s="854" customFormat="1" ht="15" customHeight="1">
      <c r="A191" s="1215"/>
      <c r="B191" s="2686" t="s">
        <v>1559</v>
      </c>
      <c r="C191" s="2687"/>
      <c r="D191" s="801"/>
      <c r="E191" s="801"/>
      <c r="F191" s="801"/>
      <c r="G191" s="801"/>
      <c r="H191" s="801"/>
      <c r="I191" s="801"/>
      <c r="J191" s="801"/>
      <c r="K191" s="801"/>
      <c r="L191" s="801"/>
      <c r="M191" s="801"/>
      <c r="N191" s="801"/>
      <c r="O191" s="891"/>
      <c r="P191" s="1643"/>
      <c r="Q191" s="1643"/>
      <c r="R191" s="801"/>
      <c r="S191" s="801"/>
      <c r="T191" s="1565"/>
      <c r="U191" s="714"/>
    </row>
    <row r="192" spans="1:21" s="854" customFormat="1" ht="15" customHeight="1">
      <c r="A192" s="1215"/>
      <c r="B192" s="2686" t="s">
        <v>1560</v>
      </c>
      <c r="C192" s="2687"/>
      <c r="D192" s="801"/>
      <c r="E192" s="801"/>
      <c r="F192" s="801"/>
      <c r="G192" s="801"/>
      <c r="H192" s="801"/>
      <c r="I192" s="801"/>
      <c r="J192" s="801"/>
      <c r="K192" s="801"/>
      <c r="L192" s="801"/>
      <c r="M192" s="801"/>
      <c r="N192" s="801"/>
      <c r="O192" s="891"/>
      <c r="P192" s="1643"/>
      <c r="Q192" s="1643"/>
      <c r="R192" s="801"/>
      <c r="S192" s="801"/>
      <c r="T192" s="1565"/>
      <c r="U192" s="714"/>
    </row>
    <row r="193" spans="1:21" s="854" customFormat="1" ht="15" customHeight="1">
      <c r="A193" s="1215"/>
      <c r="B193" s="2686" t="s">
        <v>1561</v>
      </c>
      <c r="C193" s="2687"/>
      <c r="D193" s="801"/>
      <c r="E193" s="801"/>
      <c r="F193" s="801"/>
      <c r="G193" s="801"/>
      <c r="H193" s="801"/>
      <c r="I193" s="801"/>
      <c r="J193" s="801"/>
      <c r="K193" s="801"/>
      <c r="L193" s="801"/>
      <c r="M193" s="801"/>
      <c r="N193" s="801"/>
      <c r="O193" s="891"/>
      <c r="P193" s="1643"/>
      <c r="Q193" s="1643"/>
      <c r="R193" s="801"/>
      <c r="S193" s="801"/>
      <c r="T193" s="1565"/>
      <c r="U193" s="714"/>
    </row>
    <row r="194" spans="1:21" s="854" customFormat="1" ht="15" customHeight="1">
      <c r="A194" s="1215"/>
      <c r="B194" s="2686" t="s">
        <v>1562</v>
      </c>
      <c r="C194" s="2687"/>
      <c r="D194" s="801"/>
      <c r="E194" s="801"/>
      <c r="F194" s="801"/>
      <c r="G194" s="801"/>
      <c r="H194" s="801"/>
      <c r="I194" s="801"/>
      <c r="J194" s="801"/>
      <c r="K194" s="801"/>
      <c r="L194" s="801"/>
      <c r="M194" s="801"/>
      <c r="N194" s="801"/>
      <c r="O194" s="891"/>
      <c r="P194" s="1643"/>
      <c r="Q194" s="1643"/>
      <c r="R194" s="801"/>
      <c r="S194" s="801"/>
      <c r="T194" s="1565"/>
      <c r="U194" s="714"/>
    </row>
    <row r="195" spans="1:21" s="854" customFormat="1" ht="15" customHeight="1">
      <c r="A195" s="1215"/>
      <c r="B195" s="2698" t="s">
        <v>1563</v>
      </c>
      <c r="C195" s="2699"/>
      <c r="D195" s="1558"/>
      <c r="E195" s="1558"/>
      <c r="F195" s="1558"/>
      <c r="G195" s="1558"/>
      <c r="H195" s="1558"/>
      <c r="I195" s="1558"/>
      <c r="J195" s="1558"/>
      <c r="K195" s="1558"/>
      <c r="L195" s="1558"/>
      <c r="M195" s="1558"/>
      <c r="N195" s="1558"/>
      <c r="O195" s="1559"/>
      <c r="P195" s="1561"/>
      <c r="Q195" s="1561"/>
      <c r="R195" s="1558"/>
      <c r="S195" s="1558"/>
      <c r="T195" s="664"/>
      <c r="U195" s="714"/>
    </row>
    <row r="196" spans="1:21" s="854" customFormat="1" ht="15" customHeight="1">
      <c r="A196" s="1215"/>
      <c r="B196" s="2696" t="s">
        <v>1085</v>
      </c>
      <c r="C196" s="2697"/>
      <c r="D196" s="1568"/>
      <c r="E196" s="1568"/>
      <c r="F196" s="1568"/>
      <c r="G196" s="1568"/>
      <c r="H196" s="1568"/>
      <c r="I196" s="1568"/>
      <c r="J196" s="1568"/>
      <c r="K196" s="1568"/>
      <c r="L196" s="1568"/>
      <c r="M196" s="1568"/>
      <c r="N196" s="1568"/>
      <c r="O196" s="1567"/>
      <c r="P196" s="1567"/>
      <c r="Q196" s="1567"/>
      <c r="R196" s="1568"/>
      <c r="S196" s="1568"/>
      <c r="T196" s="1574"/>
      <c r="U196" s="714"/>
    </row>
    <row r="197" spans="1:21" s="854" customFormat="1" ht="15" customHeight="1">
      <c r="A197" s="1215"/>
      <c r="B197" s="2716" t="s">
        <v>1064</v>
      </c>
      <c r="C197" s="2717"/>
      <c r="D197" s="2717"/>
      <c r="E197" s="2717"/>
      <c r="F197" s="2717"/>
      <c r="G197" s="896" t="str">
        <f>IF(AND(G140&gt;=H140,G141&gt;=H141,G142&gt;=H142,G143&gt;=H143,G144&gt;=H144,G145&gt;=H145,G146&gt;=H146,G147&gt;=H147,G148&gt;=H148,G149&gt;=H149,G150&gt;=H150,G151&gt;=H151,G152&gt;=H152,G153&gt;=H153,G154&gt;=H154,G155&gt;=H155,G156&gt;=H156,G157&gt;=H157,G158&gt;=H158,G159&gt;=H159,G160&gt;=H160,G161&gt;=H161,G162&gt;=H162,G163&gt;=H163,G164&gt;=H164,G165&gt;=H165,G166&gt;=H166,G167&gt;=H167,G168&gt;=H168,G169&gt;=H169,G170&gt;=H170,G171&gt;=H171,G172&gt;=H172,G173&gt;=H173,G174&gt;=H174,G175&gt;=H175,G176&gt;=H176,G177&gt;=H177,G178&gt;=H178,G179&gt;=H179,G180&gt;=H180,G181&gt;=H181,G182&gt;=H182,G183&gt;=H183,G184&gt;=H184,G185&gt;=H185,G186&gt;=H186,G187&gt;=H187,G188&gt;=H188,G189&gt;=H189,G190&gt;=H190,G191&gt;=H191,G192&gt;=H192,G193&gt;=H193,G194&gt;=H194,G195&gt;=H195,G196&gt;=H196),"Yes","No")</f>
        <v>Yes</v>
      </c>
      <c r="U197" s="714"/>
    </row>
    <row r="198" spans="1:21" s="854" customFormat="1" ht="15" customHeight="1">
      <c r="A198" s="1215"/>
      <c r="B198" s="2718" t="s">
        <v>1074</v>
      </c>
      <c r="C198" s="2719"/>
      <c r="D198" s="2719"/>
      <c r="E198" s="2719"/>
      <c r="F198" s="2719"/>
      <c r="G198" s="830" t="str">
        <f>IF(AND(J140&gt;=K140,J141&gt;=K141,J142&gt;=K142,J143&gt;=K143,J144&gt;=K144,J145&gt;=K145,J146&gt;=K146,J147&gt;=K147,J148&gt;=K148,J149&gt;=K149,J150&gt;=K150,J151&gt;=K151,J152&gt;=K152,J153&gt;=K153,J154&gt;=K154,J155&gt;=K155,J156&gt;=K156,J157&gt;=K157,J158&gt;=K158,J159&gt;=K159,J160&gt;=K160,J161&gt;=K161,J162&gt;=K162,J163&gt;=K163,J164&gt;=K164,J165&gt;=K165,J166&gt;=K166,J167&gt;=K167,J168&gt;=K168,J169&gt;=K169,J170&gt;=K170,J171&gt;=K171,J172&gt;=K172,J173&gt;=K173,J174&gt;=K174,J175&gt;=K175,J176&gt;=K176,J177&gt;=K177,J178&gt;=K178,J179&gt;=K179,J180&gt;=K180,J181&gt;=K181,J182&gt;=K182,J183&gt;=K183,J184&gt;=K184,J185&gt;=K185,J186&gt;=K186,J187&gt;=K187,J188&gt;=K188,J189&gt;=K189,J190&gt;=K190,J191&gt;=K191,J192&gt;=K192,J193&gt;=K193,J194&gt;=K194,J195&gt;=K195,J196&gt;=K196),"Yes","No")</f>
        <v>Yes</v>
      </c>
      <c r="U198" s="714"/>
    </row>
    <row r="199" spans="1:21" s="854" customFormat="1" ht="15" customHeight="1">
      <c r="A199" s="1215"/>
      <c r="B199" s="2694" t="s">
        <v>1075</v>
      </c>
      <c r="C199" s="2695"/>
      <c r="D199" s="2695"/>
      <c r="E199" s="2695"/>
      <c r="F199" s="2695"/>
      <c r="G199" s="834" t="str">
        <f>IF(AND(AND(E196&gt;=SUM(E140:E144,E147:E151,E154:E158,E161:E165,E168:E172,E175:E179,E182:E186,E189:E193),E196&gt;=SUM(E145,E152,E159,E166,E173,E180,E187,E194),E196&gt;=SUM(E146,E153,E160,E167,E174,E181,E188,E195)),AND(F196&gt;=SUM(F140:F144,F147:F151,F154:F158,F161:F165,F168:F172,F175:F179,F182:F186,F189:F193),F196&gt;=SUM(F145,F152,F159,F166,F173,F180,F187,F194),F196&gt;=SUM(F146,F153,F160,F167,F174,F181,F188,F195)),AND(G196&gt;=SUM(G140:G144,G147:G151,G154:G158,G161:G165,G168:G172,G175:G179,G182:G186,G189:G193),G196&gt;=SUM(G145,G152,G159,G166,G173,G180,G187,G194),G196&gt;=SUM(G146,G153,G160,G167,G174,G181,G188,G195)),AND(H196&gt;=SUM(H140:H144,H147:H151,H154:H158,H161:H165,H168:H172,H175:H179,H182:H186,H189:H193),H196&gt;=SUM(H145,H152,H159,H166,H173,H180,H187,H194),H196&gt;=SUM(H146,H153,H160,H167,H174,H181,H188,H195))),"Yes","No")</f>
        <v>Yes</v>
      </c>
      <c r="U199" s="714"/>
    </row>
    <row r="200" spans="1:21" s="731" customFormat="1" ht="45" customHeight="1">
      <c r="A200" s="1599" t="s">
        <v>1086</v>
      </c>
      <c r="B200" s="763"/>
      <c r="C200" s="647"/>
      <c r="D200" s="647"/>
      <c r="E200" s="647"/>
      <c r="F200" s="647"/>
      <c r="G200" s="647"/>
      <c r="H200" s="647"/>
      <c r="I200" s="647"/>
      <c r="J200" s="647"/>
      <c r="K200" s="647"/>
      <c r="L200" s="647"/>
      <c r="M200" s="647"/>
      <c r="N200" s="647"/>
      <c r="O200" s="854"/>
      <c r="P200" s="854"/>
      <c r="Q200" s="854"/>
      <c r="R200" s="854"/>
      <c r="U200" s="743"/>
    </row>
    <row r="201" spans="1:21" s="731" customFormat="1" ht="45" customHeight="1">
      <c r="A201" s="1599"/>
      <c r="B201" s="2706" t="s">
        <v>1506</v>
      </c>
      <c r="C201" s="2707"/>
      <c r="D201" s="2710" t="s">
        <v>1505</v>
      </c>
      <c r="E201" s="2710" t="s">
        <v>1037</v>
      </c>
      <c r="F201" s="2712" t="s">
        <v>1038</v>
      </c>
      <c r="G201" s="2712"/>
      <c r="H201" s="2712"/>
      <c r="I201" s="2712" t="s">
        <v>1507</v>
      </c>
      <c r="J201" s="2712"/>
      <c r="K201" s="2712"/>
      <c r="L201" s="2713" t="s">
        <v>1564</v>
      </c>
      <c r="M201" s="2714"/>
      <c r="N201" s="2715"/>
      <c r="O201" s="2740" t="s">
        <v>1073</v>
      </c>
      <c r="P201" s="2742" t="s">
        <v>1567</v>
      </c>
      <c r="Q201" s="2742" t="s">
        <v>1568</v>
      </c>
      <c r="R201" s="2740" t="s">
        <v>1569</v>
      </c>
      <c r="S201" s="2740" t="s">
        <v>1570</v>
      </c>
      <c r="T201" s="2740" t="s">
        <v>1571</v>
      </c>
      <c r="U201" s="743"/>
    </row>
    <row r="202" spans="1:21" s="816" customFormat="1" ht="60" customHeight="1">
      <c r="A202" s="1215"/>
      <c r="B202" s="2708"/>
      <c r="C202" s="2709"/>
      <c r="D202" s="2711"/>
      <c r="E202" s="2711"/>
      <c r="F202" s="1601" t="s">
        <v>1039</v>
      </c>
      <c r="G202" s="1601" t="s">
        <v>1040</v>
      </c>
      <c r="H202" s="1601" t="s">
        <v>1041</v>
      </c>
      <c r="I202" s="1601" t="s">
        <v>1042</v>
      </c>
      <c r="J202" s="1601" t="s">
        <v>1043</v>
      </c>
      <c r="K202" s="1601" t="s">
        <v>1044</v>
      </c>
      <c r="L202" s="1661" t="s">
        <v>1565</v>
      </c>
      <c r="M202" s="1661" t="s">
        <v>1566</v>
      </c>
      <c r="N202" s="1661" t="s">
        <v>1045</v>
      </c>
      <c r="O202" s="2741"/>
      <c r="P202" s="2743"/>
      <c r="Q202" s="2743"/>
      <c r="R202" s="2741"/>
      <c r="S202" s="2741"/>
      <c r="T202" s="2741"/>
      <c r="U202" s="793"/>
    </row>
    <row r="203" spans="1:21" s="854" customFormat="1" ht="15" customHeight="1">
      <c r="A203" s="1215"/>
      <c r="B203" s="2690" t="s">
        <v>1508</v>
      </c>
      <c r="C203" s="2691"/>
      <c r="D203" s="1562"/>
      <c r="E203" s="1562"/>
      <c r="F203" s="1562"/>
      <c r="G203" s="1562"/>
      <c r="H203" s="1562"/>
      <c r="I203" s="1562"/>
      <c r="J203" s="1562"/>
      <c r="K203" s="1562"/>
      <c r="L203" s="1562"/>
      <c r="M203" s="1562"/>
      <c r="N203" s="1562"/>
      <c r="O203" s="1563"/>
      <c r="P203" s="877"/>
      <c r="Q203" s="877"/>
      <c r="R203" s="1562"/>
      <c r="S203" s="1566"/>
      <c r="T203" s="1564"/>
      <c r="U203" s="714"/>
    </row>
    <row r="204" spans="1:21" s="854" customFormat="1" ht="15" customHeight="1">
      <c r="A204" s="1215"/>
      <c r="B204" s="2692" t="s">
        <v>1509</v>
      </c>
      <c r="C204" s="2693"/>
      <c r="D204" s="801"/>
      <c r="E204" s="801"/>
      <c r="F204" s="801"/>
      <c r="G204" s="801"/>
      <c r="H204" s="801"/>
      <c r="I204" s="801"/>
      <c r="J204" s="801"/>
      <c r="K204" s="801"/>
      <c r="L204" s="801"/>
      <c r="M204" s="801"/>
      <c r="N204" s="801"/>
      <c r="O204" s="891"/>
      <c r="P204" s="829"/>
      <c r="Q204" s="829"/>
      <c r="R204" s="801"/>
      <c r="S204" s="1560"/>
      <c r="T204" s="1565"/>
      <c r="U204" s="714"/>
    </row>
    <row r="205" spans="1:21" s="854" customFormat="1" ht="15" customHeight="1">
      <c r="A205" s="1215"/>
      <c r="B205" s="2686" t="s">
        <v>1510</v>
      </c>
      <c r="C205" s="2687"/>
      <c r="D205" s="801"/>
      <c r="E205" s="801"/>
      <c r="F205" s="801"/>
      <c r="G205" s="801"/>
      <c r="H205" s="801"/>
      <c r="I205" s="801"/>
      <c r="J205" s="801"/>
      <c r="K205" s="801"/>
      <c r="L205" s="801"/>
      <c r="M205" s="801"/>
      <c r="N205" s="801"/>
      <c r="O205" s="891"/>
      <c r="P205" s="829"/>
      <c r="Q205" s="829"/>
      <c r="R205" s="801"/>
      <c r="S205" s="1560"/>
      <c r="T205" s="1565"/>
      <c r="U205" s="714"/>
    </row>
    <row r="206" spans="1:21" s="854" customFormat="1" ht="15" customHeight="1">
      <c r="A206" s="1215"/>
      <c r="B206" s="2686" t="s">
        <v>1511</v>
      </c>
      <c r="C206" s="2687"/>
      <c r="D206" s="801"/>
      <c r="E206" s="801"/>
      <c r="F206" s="801"/>
      <c r="G206" s="801"/>
      <c r="H206" s="801"/>
      <c r="I206" s="801"/>
      <c r="J206" s="801"/>
      <c r="K206" s="801"/>
      <c r="L206" s="801"/>
      <c r="M206" s="801"/>
      <c r="N206" s="801"/>
      <c r="O206" s="891"/>
      <c r="P206" s="829"/>
      <c r="Q206" s="829"/>
      <c r="R206" s="801"/>
      <c r="S206" s="1560"/>
      <c r="T206" s="1565"/>
      <c r="U206" s="714"/>
    </row>
    <row r="207" spans="1:21" s="854" customFormat="1" ht="15" customHeight="1">
      <c r="A207" s="1215"/>
      <c r="B207" s="2686" t="s">
        <v>1512</v>
      </c>
      <c r="C207" s="2687"/>
      <c r="D207" s="801"/>
      <c r="E207" s="801"/>
      <c r="F207" s="801"/>
      <c r="G207" s="801"/>
      <c r="H207" s="801"/>
      <c r="I207" s="801"/>
      <c r="J207" s="801"/>
      <c r="K207" s="801"/>
      <c r="L207" s="801"/>
      <c r="M207" s="801"/>
      <c r="N207" s="801"/>
      <c r="O207" s="891"/>
      <c r="P207" s="829"/>
      <c r="Q207" s="829"/>
      <c r="R207" s="801"/>
      <c r="S207" s="1560"/>
      <c r="T207" s="1565"/>
      <c r="U207" s="714"/>
    </row>
    <row r="208" spans="1:21" s="854" customFormat="1" ht="15" customHeight="1">
      <c r="A208" s="1215"/>
      <c r="B208" s="2686" t="s">
        <v>1513</v>
      </c>
      <c r="C208" s="2687"/>
      <c r="D208" s="801"/>
      <c r="E208" s="801"/>
      <c r="F208" s="801"/>
      <c r="G208" s="801"/>
      <c r="H208" s="801"/>
      <c r="I208" s="801"/>
      <c r="J208" s="801"/>
      <c r="K208" s="801"/>
      <c r="L208" s="801"/>
      <c r="M208" s="801"/>
      <c r="N208" s="801"/>
      <c r="O208" s="891"/>
      <c r="P208" s="829"/>
      <c r="Q208" s="829"/>
      <c r="R208" s="801"/>
      <c r="S208" s="1560"/>
      <c r="T208" s="1565"/>
      <c r="U208" s="714"/>
    </row>
    <row r="209" spans="1:21" s="854" customFormat="1" ht="15" customHeight="1">
      <c r="A209" s="1215"/>
      <c r="B209" s="2698" t="s">
        <v>1514</v>
      </c>
      <c r="C209" s="2699"/>
      <c r="D209" s="1558"/>
      <c r="E209" s="1558"/>
      <c r="F209" s="1558"/>
      <c r="G209" s="1558"/>
      <c r="H209" s="1558"/>
      <c r="I209" s="1558"/>
      <c r="J209" s="1558"/>
      <c r="K209" s="1558"/>
      <c r="L209" s="1558"/>
      <c r="M209" s="1558"/>
      <c r="N209" s="1558"/>
      <c r="O209" s="1559"/>
      <c r="P209" s="1358"/>
      <c r="Q209" s="1358"/>
      <c r="R209" s="1558"/>
      <c r="S209" s="831"/>
      <c r="T209" s="664"/>
      <c r="U209" s="714"/>
    </row>
    <row r="210" spans="1:21" s="854" customFormat="1" ht="15" customHeight="1">
      <c r="A210" s="1215"/>
      <c r="B210" s="2692" t="s">
        <v>1515</v>
      </c>
      <c r="C210" s="2693"/>
      <c r="D210" s="1562"/>
      <c r="E210" s="1562"/>
      <c r="F210" s="1562"/>
      <c r="G210" s="1562"/>
      <c r="H210" s="1562"/>
      <c r="I210" s="1562"/>
      <c r="J210" s="1562"/>
      <c r="K210" s="1562"/>
      <c r="L210" s="1562"/>
      <c r="M210" s="1562"/>
      <c r="N210" s="1562"/>
      <c r="O210" s="1563"/>
      <c r="P210" s="877"/>
      <c r="Q210" s="877"/>
      <c r="R210" s="1562"/>
      <c r="S210" s="1566"/>
      <c r="T210" s="1564"/>
      <c r="U210" s="714"/>
    </row>
    <row r="211" spans="1:21" s="854" customFormat="1" ht="15" customHeight="1">
      <c r="A211" s="1215"/>
      <c r="B211" s="2686" t="s">
        <v>1516</v>
      </c>
      <c r="C211" s="2687"/>
      <c r="D211" s="801"/>
      <c r="E211" s="801"/>
      <c r="F211" s="801"/>
      <c r="G211" s="801"/>
      <c r="H211" s="801"/>
      <c r="I211" s="801"/>
      <c r="J211" s="801"/>
      <c r="K211" s="801"/>
      <c r="L211" s="801"/>
      <c r="M211" s="801"/>
      <c r="N211" s="801"/>
      <c r="O211" s="891"/>
      <c r="P211" s="829"/>
      <c r="Q211" s="829"/>
      <c r="R211" s="801"/>
      <c r="S211" s="1560"/>
      <c r="T211" s="1565"/>
      <c r="U211" s="714"/>
    </row>
    <row r="212" spans="1:21" s="854" customFormat="1" ht="15" customHeight="1">
      <c r="A212" s="1215"/>
      <c r="B212" s="2686" t="s">
        <v>1517</v>
      </c>
      <c r="C212" s="2687"/>
      <c r="D212" s="801"/>
      <c r="E212" s="801"/>
      <c r="F212" s="801"/>
      <c r="G212" s="801"/>
      <c r="H212" s="801"/>
      <c r="I212" s="801"/>
      <c r="J212" s="801"/>
      <c r="K212" s="801"/>
      <c r="L212" s="801"/>
      <c r="M212" s="801"/>
      <c r="N212" s="801"/>
      <c r="O212" s="891"/>
      <c r="P212" s="829"/>
      <c r="Q212" s="829"/>
      <c r="R212" s="801"/>
      <c r="S212" s="1560"/>
      <c r="T212" s="1565"/>
      <c r="U212" s="714"/>
    </row>
    <row r="213" spans="1:21" s="854" customFormat="1" ht="15" customHeight="1">
      <c r="A213" s="1215"/>
      <c r="B213" s="2686" t="s">
        <v>1518</v>
      </c>
      <c r="C213" s="2687"/>
      <c r="D213" s="801"/>
      <c r="E213" s="801"/>
      <c r="F213" s="801"/>
      <c r="G213" s="801"/>
      <c r="H213" s="801"/>
      <c r="I213" s="801"/>
      <c r="J213" s="801"/>
      <c r="K213" s="801"/>
      <c r="L213" s="801"/>
      <c r="M213" s="801"/>
      <c r="N213" s="801"/>
      <c r="O213" s="891"/>
      <c r="P213" s="829"/>
      <c r="Q213" s="829"/>
      <c r="R213" s="801"/>
      <c r="S213" s="1560"/>
      <c r="T213" s="1565"/>
      <c r="U213" s="714"/>
    </row>
    <row r="214" spans="1:21" s="854" customFormat="1" ht="15" customHeight="1">
      <c r="A214" s="1215"/>
      <c r="B214" s="2686" t="s">
        <v>1519</v>
      </c>
      <c r="C214" s="2687"/>
      <c r="D214" s="801"/>
      <c r="E214" s="801"/>
      <c r="F214" s="801"/>
      <c r="G214" s="801"/>
      <c r="H214" s="801"/>
      <c r="I214" s="801"/>
      <c r="J214" s="801"/>
      <c r="K214" s="801"/>
      <c r="L214" s="801"/>
      <c r="M214" s="801"/>
      <c r="N214" s="801"/>
      <c r="O214" s="891"/>
      <c r="P214" s="829"/>
      <c r="Q214" s="829"/>
      <c r="R214" s="801"/>
      <c r="S214" s="1560"/>
      <c r="T214" s="1565"/>
      <c r="U214" s="714"/>
    </row>
    <row r="215" spans="1:21" s="854" customFormat="1" ht="15" customHeight="1">
      <c r="A215" s="1215"/>
      <c r="B215" s="2686" t="s">
        <v>1520</v>
      </c>
      <c r="C215" s="2687"/>
      <c r="D215" s="801"/>
      <c r="E215" s="801"/>
      <c r="F215" s="801"/>
      <c r="G215" s="801"/>
      <c r="H215" s="801"/>
      <c r="I215" s="801"/>
      <c r="J215" s="801"/>
      <c r="K215" s="801"/>
      <c r="L215" s="801"/>
      <c r="M215" s="801"/>
      <c r="N215" s="801"/>
      <c r="O215" s="891"/>
      <c r="P215" s="829"/>
      <c r="Q215" s="829"/>
      <c r="R215" s="801"/>
      <c r="S215" s="1560"/>
      <c r="T215" s="1565"/>
      <c r="U215" s="714"/>
    </row>
    <row r="216" spans="1:21" s="854" customFormat="1" ht="15" customHeight="1">
      <c r="A216" s="1215"/>
      <c r="B216" s="2688" t="s">
        <v>1521</v>
      </c>
      <c r="C216" s="2689"/>
      <c r="D216" s="1558"/>
      <c r="E216" s="1558"/>
      <c r="F216" s="1558"/>
      <c r="G216" s="1558"/>
      <c r="H216" s="1558"/>
      <c r="I216" s="1558"/>
      <c r="J216" s="1558"/>
      <c r="K216" s="1558"/>
      <c r="L216" s="1558"/>
      <c r="M216" s="1558"/>
      <c r="N216" s="1558"/>
      <c r="O216" s="1559"/>
      <c r="P216" s="1358"/>
      <c r="Q216" s="1358"/>
      <c r="R216" s="1558"/>
      <c r="S216" s="831"/>
      <c r="T216" s="664"/>
      <c r="U216" s="714"/>
    </row>
    <row r="217" spans="1:21" s="854" customFormat="1" ht="15" customHeight="1">
      <c r="A217" s="1215"/>
      <c r="B217" s="2690" t="s">
        <v>1522</v>
      </c>
      <c r="C217" s="2691"/>
      <c r="D217" s="1562"/>
      <c r="E217" s="1562"/>
      <c r="F217" s="1562"/>
      <c r="G217" s="1562"/>
      <c r="H217" s="1562"/>
      <c r="I217" s="1562"/>
      <c r="J217" s="1562"/>
      <c r="K217" s="1562"/>
      <c r="L217" s="1562"/>
      <c r="M217" s="1562"/>
      <c r="N217" s="1562"/>
      <c r="O217" s="1563"/>
      <c r="P217" s="877"/>
      <c r="Q217" s="877"/>
      <c r="R217" s="1562"/>
      <c r="S217" s="1566"/>
      <c r="T217" s="1564"/>
      <c r="U217" s="714"/>
    </row>
    <row r="218" spans="1:21" s="854" customFormat="1" ht="15" customHeight="1">
      <c r="A218" s="1215"/>
      <c r="B218" s="2686" t="s">
        <v>1523</v>
      </c>
      <c r="C218" s="2687"/>
      <c r="D218" s="801"/>
      <c r="E218" s="801"/>
      <c r="F218" s="801"/>
      <c r="G218" s="801"/>
      <c r="H218" s="801"/>
      <c r="I218" s="801"/>
      <c r="J218" s="801"/>
      <c r="K218" s="801"/>
      <c r="L218" s="801"/>
      <c r="M218" s="801"/>
      <c r="N218" s="801"/>
      <c r="O218" s="891"/>
      <c r="P218" s="829"/>
      <c r="Q218" s="829"/>
      <c r="R218" s="801"/>
      <c r="S218" s="1560"/>
      <c r="T218" s="1565"/>
      <c r="U218" s="714"/>
    </row>
    <row r="219" spans="1:21" s="854" customFormat="1" ht="15" customHeight="1">
      <c r="A219" s="1215"/>
      <c r="B219" s="2686" t="s">
        <v>1524</v>
      </c>
      <c r="C219" s="2687"/>
      <c r="D219" s="801"/>
      <c r="E219" s="801"/>
      <c r="F219" s="801"/>
      <c r="G219" s="801"/>
      <c r="H219" s="801"/>
      <c r="I219" s="801"/>
      <c r="J219" s="801"/>
      <c r="K219" s="801"/>
      <c r="L219" s="801"/>
      <c r="M219" s="801"/>
      <c r="N219" s="801"/>
      <c r="O219" s="891"/>
      <c r="P219" s="829"/>
      <c r="Q219" s="829"/>
      <c r="R219" s="801"/>
      <c r="S219" s="1560"/>
      <c r="T219" s="1565"/>
      <c r="U219" s="714"/>
    </row>
    <row r="220" spans="1:21" s="854" customFormat="1" ht="15" customHeight="1">
      <c r="A220" s="1215"/>
      <c r="B220" s="2686" t="s">
        <v>1525</v>
      </c>
      <c r="C220" s="2687"/>
      <c r="D220" s="801"/>
      <c r="E220" s="801"/>
      <c r="F220" s="801"/>
      <c r="G220" s="801"/>
      <c r="H220" s="801"/>
      <c r="I220" s="801"/>
      <c r="J220" s="801"/>
      <c r="K220" s="801"/>
      <c r="L220" s="801"/>
      <c r="M220" s="801"/>
      <c r="N220" s="801"/>
      <c r="O220" s="891"/>
      <c r="P220" s="829"/>
      <c r="Q220" s="829"/>
      <c r="R220" s="801"/>
      <c r="S220" s="1560"/>
      <c r="T220" s="1565"/>
      <c r="U220" s="714"/>
    </row>
    <row r="221" spans="1:21" s="854" customFormat="1" ht="15" customHeight="1">
      <c r="A221" s="1215"/>
      <c r="B221" s="2686" t="s">
        <v>1526</v>
      </c>
      <c r="C221" s="2687"/>
      <c r="D221" s="801"/>
      <c r="E221" s="801"/>
      <c r="F221" s="801"/>
      <c r="G221" s="801"/>
      <c r="H221" s="801"/>
      <c r="I221" s="801"/>
      <c r="J221" s="801"/>
      <c r="K221" s="801"/>
      <c r="L221" s="801"/>
      <c r="M221" s="801"/>
      <c r="N221" s="801"/>
      <c r="O221" s="891"/>
      <c r="P221" s="829"/>
      <c r="Q221" s="829"/>
      <c r="R221" s="801"/>
      <c r="S221" s="1560"/>
      <c r="T221" s="1565"/>
      <c r="U221" s="714"/>
    </row>
    <row r="222" spans="1:21" s="854" customFormat="1" ht="15" customHeight="1">
      <c r="A222" s="1215"/>
      <c r="B222" s="2686" t="s">
        <v>1527</v>
      </c>
      <c r="C222" s="2687"/>
      <c r="D222" s="801"/>
      <c r="E222" s="801"/>
      <c r="F222" s="801"/>
      <c r="G222" s="801"/>
      <c r="H222" s="801"/>
      <c r="I222" s="801"/>
      <c r="J222" s="801"/>
      <c r="K222" s="801"/>
      <c r="L222" s="801"/>
      <c r="M222" s="801"/>
      <c r="N222" s="801"/>
      <c r="O222" s="891"/>
      <c r="P222" s="829"/>
      <c r="Q222" s="829"/>
      <c r="R222" s="801"/>
      <c r="S222" s="1560"/>
      <c r="T222" s="1565"/>
      <c r="U222" s="714"/>
    </row>
    <row r="223" spans="1:21" s="854" customFormat="1" ht="15" customHeight="1">
      <c r="A223" s="1215"/>
      <c r="B223" s="2698" t="s">
        <v>1528</v>
      </c>
      <c r="C223" s="2699"/>
      <c r="D223" s="1558"/>
      <c r="E223" s="1558"/>
      <c r="F223" s="1558"/>
      <c r="G223" s="1558"/>
      <c r="H223" s="1558"/>
      <c r="I223" s="1558"/>
      <c r="J223" s="1558"/>
      <c r="K223" s="1558"/>
      <c r="L223" s="1558"/>
      <c r="M223" s="1558"/>
      <c r="N223" s="1558"/>
      <c r="O223" s="1559"/>
      <c r="P223" s="1358"/>
      <c r="Q223" s="1358"/>
      <c r="R223" s="1558"/>
      <c r="S223" s="831"/>
      <c r="T223" s="664"/>
      <c r="U223" s="714"/>
    </row>
    <row r="224" spans="1:21" s="854" customFormat="1" ht="15" customHeight="1">
      <c r="A224" s="1215"/>
      <c r="B224" s="2692" t="s">
        <v>1529</v>
      </c>
      <c r="C224" s="2693"/>
      <c r="D224" s="1562"/>
      <c r="E224" s="1562"/>
      <c r="F224" s="1562"/>
      <c r="G224" s="1562"/>
      <c r="H224" s="1562"/>
      <c r="I224" s="1562"/>
      <c r="J224" s="1562"/>
      <c r="K224" s="1562"/>
      <c r="L224" s="1562"/>
      <c r="M224" s="1562"/>
      <c r="N224" s="1562"/>
      <c r="O224" s="1563"/>
      <c r="P224" s="877"/>
      <c r="Q224" s="877"/>
      <c r="R224" s="1562"/>
      <c r="S224" s="1566"/>
      <c r="T224" s="1564"/>
      <c r="U224" s="714"/>
    </row>
    <row r="225" spans="1:21" s="854" customFormat="1" ht="15" customHeight="1">
      <c r="A225" s="1215"/>
      <c r="B225" s="2686" t="s">
        <v>1530</v>
      </c>
      <c r="C225" s="2687"/>
      <c r="D225" s="801"/>
      <c r="E225" s="801"/>
      <c r="F225" s="801"/>
      <c r="G225" s="801"/>
      <c r="H225" s="801"/>
      <c r="I225" s="801"/>
      <c r="J225" s="801"/>
      <c r="K225" s="801"/>
      <c r="L225" s="801"/>
      <c r="M225" s="801"/>
      <c r="N225" s="801"/>
      <c r="O225" s="891"/>
      <c r="P225" s="829"/>
      <c r="Q225" s="829"/>
      <c r="R225" s="801"/>
      <c r="S225" s="1560"/>
      <c r="T225" s="1565"/>
      <c r="U225" s="714"/>
    </row>
    <row r="226" spans="1:21" s="854" customFormat="1" ht="15" customHeight="1">
      <c r="A226" s="1215"/>
      <c r="B226" s="2686" t="s">
        <v>1531</v>
      </c>
      <c r="C226" s="2687"/>
      <c r="D226" s="801"/>
      <c r="E226" s="801"/>
      <c r="F226" s="801"/>
      <c r="G226" s="801"/>
      <c r="H226" s="801"/>
      <c r="I226" s="801"/>
      <c r="J226" s="801"/>
      <c r="K226" s="801"/>
      <c r="L226" s="801"/>
      <c r="M226" s="801"/>
      <c r="N226" s="801"/>
      <c r="O226" s="891"/>
      <c r="P226" s="829"/>
      <c r="Q226" s="829"/>
      <c r="R226" s="801"/>
      <c r="S226" s="1560"/>
      <c r="T226" s="1565"/>
      <c r="U226" s="714"/>
    </row>
    <row r="227" spans="1:21" s="854" customFormat="1" ht="15" customHeight="1">
      <c r="A227" s="1215"/>
      <c r="B227" s="2686" t="s">
        <v>1532</v>
      </c>
      <c r="C227" s="2687"/>
      <c r="D227" s="801"/>
      <c r="E227" s="801"/>
      <c r="F227" s="801"/>
      <c r="G227" s="801"/>
      <c r="H227" s="801"/>
      <c r="I227" s="801"/>
      <c r="J227" s="801"/>
      <c r="K227" s="801"/>
      <c r="L227" s="801"/>
      <c r="M227" s="801"/>
      <c r="N227" s="801"/>
      <c r="O227" s="891"/>
      <c r="P227" s="829"/>
      <c r="Q227" s="829"/>
      <c r="R227" s="801"/>
      <c r="S227" s="1560"/>
      <c r="T227" s="1565"/>
      <c r="U227" s="714"/>
    </row>
    <row r="228" spans="1:21" s="854" customFormat="1" ht="15" customHeight="1">
      <c r="A228" s="1215"/>
      <c r="B228" s="2686" t="s">
        <v>1533</v>
      </c>
      <c r="C228" s="2687"/>
      <c r="D228" s="801"/>
      <c r="E228" s="801"/>
      <c r="F228" s="801"/>
      <c r="G228" s="801"/>
      <c r="H228" s="801"/>
      <c r="I228" s="801"/>
      <c r="J228" s="801"/>
      <c r="K228" s="801"/>
      <c r="L228" s="801"/>
      <c r="M228" s="801"/>
      <c r="N228" s="801"/>
      <c r="O228" s="891"/>
      <c r="P228" s="829"/>
      <c r="Q228" s="829"/>
      <c r="R228" s="801"/>
      <c r="S228" s="1560"/>
      <c r="T228" s="1565"/>
      <c r="U228" s="714"/>
    </row>
    <row r="229" spans="1:21" s="854" customFormat="1" ht="15" customHeight="1">
      <c r="A229" s="1215"/>
      <c r="B229" s="2686" t="s">
        <v>1534</v>
      </c>
      <c r="C229" s="2687"/>
      <c r="D229" s="801"/>
      <c r="E229" s="801"/>
      <c r="F229" s="801"/>
      <c r="G229" s="801"/>
      <c r="H229" s="801"/>
      <c r="I229" s="801"/>
      <c r="J229" s="801"/>
      <c r="K229" s="801"/>
      <c r="L229" s="801"/>
      <c r="M229" s="801"/>
      <c r="N229" s="801"/>
      <c r="O229" s="891"/>
      <c r="P229" s="829"/>
      <c r="Q229" s="829"/>
      <c r="R229" s="801"/>
      <c r="S229" s="1560"/>
      <c r="T229" s="1565"/>
      <c r="U229" s="714"/>
    </row>
    <row r="230" spans="1:21" s="854" customFormat="1" ht="15" customHeight="1">
      <c r="A230" s="1215"/>
      <c r="B230" s="2688" t="s">
        <v>1535</v>
      </c>
      <c r="C230" s="2689"/>
      <c r="D230" s="1558"/>
      <c r="E230" s="1558"/>
      <c r="F230" s="1558"/>
      <c r="G230" s="1558"/>
      <c r="H230" s="1558"/>
      <c r="I230" s="1558"/>
      <c r="J230" s="1558"/>
      <c r="K230" s="1558"/>
      <c r="L230" s="1558"/>
      <c r="M230" s="1558"/>
      <c r="N230" s="1558"/>
      <c r="O230" s="1559"/>
      <c r="P230" s="1358"/>
      <c r="Q230" s="1358"/>
      <c r="R230" s="1558"/>
      <c r="S230" s="831"/>
      <c r="T230" s="664"/>
      <c r="U230" s="714"/>
    </row>
    <row r="231" spans="1:21" s="854" customFormat="1" ht="15" customHeight="1">
      <c r="A231" s="1215"/>
      <c r="B231" s="2690" t="s">
        <v>1536</v>
      </c>
      <c r="C231" s="2691"/>
      <c r="D231" s="1562"/>
      <c r="E231" s="1562"/>
      <c r="F231" s="1562"/>
      <c r="G231" s="1562"/>
      <c r="H231" s="1562"/>
      <c r="I231" s="1562"/>
      <c r="J231" s="1562"/>
      <c r="K231" s="1562"/>
      <c r="L231" s="1562"/>
      <c r="M231" s="1562"/>
      <c r="N231" s="1562"/>
      <c r="O231" s="1563"/>
      <c r="P231" s="877"/>
      <c r="Q231" s="877"/>
      <c r="R231" s="1562"/>
      <c r="S231" s="1566"/>
      <c r="T231" s="1564"/>
      <c r="U231" s="714"/>
    </row>
    <row r="232" spans="1:21" s="854" customFormat="1" ht="15" customHeight="1">
      <c r="A232" s="1215"/>
      <c r="B232" s="2686" t="s">
        <v>1537</v>
      </c>
      <c r="C232" s="2687"/>
      <c r="D232" s="801"/>
      <c r="E232" s="801"/>
      <c r="F232" s="801"/>
      <c r="G232" s="801"/>
      <c r="H232" s="801"/>
      <c r="I232" s="801"/>
      <c r="J232" s="801"/>
      <c r="K232" s="801"/>
      <c r="L232" s="801"/>
      <c r="M232" s="801"/>
      <c r="N232" s="801"/>
      <c r="O232" s="891"/>
      <c r="P232" s="829"/>
      <c r="Q232" s="829"/>
      <c r="R232" s="801"/>
      <c r="S232" s="1560"/>
      <c r="T232" s="1565"/>
      <c r="U232" s="714"/>
    </row>
    <row r="233" spans="1:21" s="854" customFormat="1" ht="15" customHeight="1">
      <c r="A233" s="1215"/>
      <c r="B233" s="2686" t="s">
        <v>1538</v>
      </c>
      <c r="C233" s="2687"/>
      <c r="D233" s="801"/>
      <c r="E233" s="801"/>
      <c r="F233" s="801"/>
      <c r="G233" s="801"/>
      <c r="H233" s="801"/>
      <c r="I233" s="801"/>
      <c r="J233" s="801"/>
      <c r="K233" s="801"/>
      <c r="L233" s="801"/>
      <c r="M233" s="801"/>
      <c r="N233" s="801"/>
      <c r="O233" s="891"/>
      <c r="P233" s="829"/>
      <c r="Q233" s="829"/>
      <c r="R233" s="801"/>
      <c r="S233" s="1560"/>
      <c r="T233" s="1565"/>
      <c r="U233" s="714"/>
    </row>
    <row r="234" spans="1:21" s="854" customFormat="1" ht="15" customHeight="1">
      <c r="A234" s="1215"/>
      <c r="B234" s="2686" t="s">
        <v>1539</v>
      </c>
      <c r="C234" s="2687"/>
      <c r="D234" s="801"/>
      <c r="E234" s="801"/>
      <c r="F234" s="801"/>
      <c r="G234" s="801"/>
      <c r="H234" s="801"/>
      <c r="I234" s="801"/>
      <c r="J234" s="801"/>
      <c r="K234" s="801"/>
      <c r="L234" s="801"/>
      <c r="M234" s="801"/>
      <c r="N234" s="801"/>
      <c r="O234" s="891"/>
      <c r="P234" s="829"/>
      <c r="Q234" s="829"/>
      <c r="R234" s="801"/>
      <c r="S234" s="1560"/>
      <c r="T234" s="1565"/>
      <c r="U234" s="714"/>
    </row>
    <row r="235" spans="1:21" s="854" customFormat="1" ht="15" customHeight="1">
      <c r="A235" s="1215"/>
      <c r="B235" s="2686" t="s">
        <v>1540</v>
      </c>
      <c r="C235" s="2687"/>
      <c r="D235" s="801"/>
      <c r="E235" s="801"/>
      <c r="F235" s="801"/>
      <c r="G235" s="801"/>
      <c r="H235" s="801"/>
      <c r="I235" s="801"/>
      <c r="J235" s="801"/>
      <c r="K235" s="801"/>
      <c r="L235" s="801"/>
      <c r="M235" s="801"/>
      <c r="N235" s="801"/>
      <c r="O235" s="891"/>
      <c r="P235" s="829"/>
      <c r="Q235" s="829"/>
      <c r="R235" s="801"/>
      <c r="S235" s="1560"/>
      <c r="T235" s="1565"/>
      <c r="U235" s="714"/>
    </row>
    <row r="236" spans="1:21" s="854" customFormat="1" ht="15" customHeight="1">
      <c r="A236" s="1215"/>
      <c r="B236" s="2686" t="s">
        <v>1541</v>
      </c>
      <c r="C236" s="2687"/>
      <c r="D236" s="801"/>
      <c r="E236" s="801"/>
      <c r="F236" s="801"/>
      <c r="G236" s="801"/>
      <c r="H236" s="801"/>
      <c r="I236" s="801"/>
      <c r="J236" s="801"/>
      <c r="K236" s="801"/>
      <c r="L236" s="801"/>
      <c r="M236" s="801"/>
      <c r="N236" s="801"/>
      <c r="O236" s="891"/>
      <c r="P236" s="829"/>
      <c r="Q236" s="829"/>
      <c r="R236" s="801"/>
      <c r="S236" s="1560"/>
      <c r="T236" s="1565"/>
      <c r="U236" s="714"/>
    </row>
    <row r="237" spans="1:21" s="854" customFormat="1" ht="15" customHeight="1">
      <c r="A237" s="1215"/>
      <c r="B237" s="2698" t="s">
        <v>1542</v>
      </c>
      <c r="C237" s="2699"/>
      <c r="D237" s="1558"/>
      <c r="E237" s="1558"/>
      <c r="F237" s="1558"/>
      <c r="G237" s="1558"/>
      <c r="H237" s="1558"/>
      <c r="I237" s="1558"/>
      <c r="J237" s="1558"/>
      <c r="K237" s="1558"/>
      <c r="L237" s="1558"/>
      <c r="M237" s="1558"/>
      <c r="N237" s="1558"/>
      <c r="O237" s="1559"/>
      <c r="P237" s="1358"/>
      <c r="Q237" s="1358"/>
      <c r="R237" s="1558"/>
      <c r="S237" s="831"/>
      <c r="T237" s="664"/>
      <c r="U237" s="714"/>
    </row>
    <row r="238" spans="1:21" s="854" customFormat="1" ht="15" customHeight="1">
      <c r="A238" s="1215"/>
      <c r="B238" s="2690" t="s">
        <v>1543</v>
      </c>
      <c r="C238" s="2691"/>
      <c r="D238" s="1562"/>
      <c r="E238" s="1562"/>
      <c r="F238" s="1562"/>
      <c r="G238" s="1562"/>
      <c r="H238" s="1562"/>
      <c r="I238" s="1562"/>
      <c r="J238" s="1562"/>
      <c r="K238" s="1562"/>
      <c r="L238" s="1562"/>
      <c r="M238" s="1562"/>
      <c r="N238" s="1562"/>
      <c r="O238" s="1563"/>
      <c r="P238" s="877"/>
      <c r="Q238" s="877"/>
      <c r="R238" s="1562"/>
      <c r="S238" s="1566"/>
      <c r="T238" s="1564"/>
      <c r="U238" s="714"/>
    </row>
    <row r="239" spans="1:21" s="854" customFormat="1" ht="15" customHeight="1">
      <c r="A239" s="1215"/>
      <c r="B239" s="2686" t="s">
        <v>1544</v>
      </c>
      <c r="C239" s="2687"/>
      <c r="D239" s="801"/>
      <c r="E239" s="801"/>
      <c r="F239" s="801"/>
      <c r="G239" s="801"/>
      <c r="H239" s="801"/>
      <c r="I239" s="801"/>
      <c r="J239" s="801"/>
      <c r="K239" s="801"/>
      <c r="L239" s="801"/>
      <c r="M239" s="801"/>
      <c r="N239" s="801"/>
      <c r="O239" s="891"/>
      <c r="P239" s="829"/>
      <c r="Q239" s="829"/>
      <c r="R239" s="801"/>
      <c r="S239" s="1560"/>
      <c r="T239" s="1565"/>
      <c r="U239" s="714"/>
    </row>
    <row r="240" spans="1:21" s="854" customFormat="1" ht="15" customHeight="1">
      <c r="A240" s="1215"/>
      <c r="B240" s="2686" t="s">
        <v>1545</v>
      </c>
      <c r="C240" s="2687"/>
      <c r="D240" s="801"/>
      <c r="E240" s="801"/>
      <c r="F240" s="801"/>
      <c r="G240" s="801"/>
      <c r="H240" s="801"/>
      <c r="I240" s="801"/>
      <c r="J240" s="801"/>
      <c r="K240" s="801"/>
      <c r="L240" s="801"/>
      <c r="M240" s="801"/>
      <c r="N240" s="801"/>
      <c r="O240" s="891"/>
      <c r="P240" s="829"/>
      <c r="Q240" s="829"/>
      <c r="R240" s="801"/>
      <c r="S240" s="1560"/>
      <c r="T240" s="1565"/>
      <c r="U240" s="714"/>
    </row>
    <row r="241" spans="1:21" s="854" customFormat="1" ht="15" customHeight="1">
      <c r="A241" s="1215"/>
      <c r="B241" s="2686" t="s">
        <v>1546</v>
      </c>
      <c r="C241" s="2687"/>
      <c r="D241" s="801"/>
      <c r="E241" s="801"/>
      <c r="F241" s="801"/>
      <c r="G241" s="801"/>
      <c r="H241" s="801"/>
      <c r="I241" s="801"/>
      <c r="J241" s="801"/>
      <c r="K241" s="801"/>
      <c r="L241" s="801"/>
      <c r="M241" s="801"/>
      <c r="N241" s="801"/>
      <c r="O241" s="891"/>
      <c r="P241" s="829"/>
      <c r="Q241" s="829"/>
      <c r="R241" s="801"/>
      <c r="S241" s="1560"/>
      <c r="T241" s="1565"/>
      <c r="U241" s="714"/>
    </row>
    <row r="242" spans="1:21" s="854" customFormat="1" ht="15" customHeight="1">
      <c r="A242" s="1215"/>
      <c r="B242" s="2686" t="s">
        <v>1547</v>
      </c>
      <c r="C242" s="2687"/>
      <c r="D242" s="801"/>
      <c r="E242" s="801"/>
      <c r="F242" s="801"/>
      <c r="G242" s="801"/>
      <c r="H242" s="801"/>
      <c r="I242" s="801"/>
      <c r="J242" s="801"/>
      <c r="K242" s="801"/>
      <c r="L242" s="801"/>
      <c r="M242" s="801"/>
      <c r="N242" s="801"/>
      <c r="O242" s="891"/>
      <c r="P242" s="829"/>
      <c r="Q242" s="829"/>
      <c r="R242" s="801"/>
      <c r="S242" s="1560"/>
      <c r="T242" s="1565"/>
      <c r="U242" s="714"/>
    </row>
    <row r="243" spans="1:21" s="854" customFormat="1" ht="15" customHeight="1">
      <c r="A243" s="1215"/>
      <c r="B243" s="2686" t="s">
        <v>1548</v>
      </c>
      <c r="C243" s="2687"/>
      <c r="D243" s="801"/>
      <c r="E243" s="801"/>
      <c r="F243" s="801"/>
      <c r="G243" s="801"/>
      <c r="H243" s="801"/>
      <c r="I243" s="801"/>
      <c r="J243" s="801"/>
      <c r="K243" s="801"/>
      <c r="L243" s="801"/>
      <c r="M243" s="801"/>
      <c r="N243" s="801"/>
      <c r="O243" s="891"/>
      <c r="P243" s="829"/>
      <c r="Q243" s="829"/>
      <c r="R243" s="801"/>
      <c r="S243" s="1560"/>
      <c r="T243" s="1565"/>
      <c r="U243" s="714"/>
    </row>
    <row r="244" spans="1:21" s="854" customFormat="1" ht="15" customHeight="1">
      <c r="A244" s="1215"/>
      <c r="B244" s="2698" t="s">
        <v>1549</v>
      </c>
      <c r="C244" s="2699"/>
      <c r="D244" s="1558"/>
      <c r="E244" s="1558"/>
      <c r="F244" s="1558"/>
      <c r="G244" s="1558"/>
      <c r="H244" s="1558"/>
      <c r="I244" s="1558"/>
      <c r="J244" s="1558"/>
      <c r="K244" s="1558"/>
      <c r="L244" s="1558"/>
      <c r="M244" s="1558"/>
      <c r="N244" s="1558"/>
      <c r="O244" s="1559"/>
      <c r="P244" s="1358"/>
      <c r="Q244" s="1358"/>
      <c r="R244" s="1558"/>
      <c r="S244" s="831"/>
      <c r="T244" s="664"/>
      <c r="U244" s="714"/>
    </row>
    <row r="245" spans="1:21" s="854" customFormat="1" ht="15" customHeight="1">
      <c r="A245" s="1215"/>
      <c r="B245" s="2692" t="s">
        <v>1550</v>
      </c>
      <c r="C245" s="2693"/>
      <c r="D245" s="1562"/>
      <c r="E245" s="1562"/>
      <c r="F245" s="1562"/>
      <c r="G245" s="1562"/>
      <c r="H245" s="1562"/>
      <c r="I245" s="1562"/>
      <c r="J245" s="1562"/>
      <c r="K245" s="1562"/>
      <c r="L245" s="1562"/>
      <c r="M245" s="1562"/>
      <c r="N245" s="1562"/>
      <c r="O245" s="1563"/>
      <c r="P245" s="877"/>
      <c r="Q245" s="877"/>
      <c r="R245" s="1562"/>
      <c r="S245" s="1566"/>
      <c r="T245" s="1564"/>
      <c r="U245" s="714"/>
    </row>
    <row r="246" spans="1:21" s="854" customFormat="1" ht="15" customHeight="1">
      <c r="A246" s="1215"/>
      <c r="B246" s="2686" t="s">
        <v>1551</v>
      </c>
      <c r="C246" s="2687"/>
      <c r="D246" s="801"/>
      <c r="E246" s="801"/>
      <c r="F246" s="801"/>
      <c r="G246" s="801"/>
      <c r="H246" s="801"/>
      <c r="I246" s="801"/>
      <c r="J246" s="801"/>
      <c r="K246" s="801"/>
      <c r="L246" s="801"/>
      <c r="M246" s="801"/>
      <c r="N246" s="801"/>
      <c r="O246" s="891"/>
      <c r="P246" s="829"/>
      <c r="Q246" s="829"/>
      <c r="R246" s="801"/>
      <c r="S246" s="1560"/>
      <c r="T246" s="1565"/>
      <c r="U246" s="714"/>
    </row>
    <row r="247" spans="1:21" s="854" customFormat="1" ht="15" customHeight="1">
      <c r="A247" s="1215"/>
      <c r="B247" s="2686" t="s">
        <v>1552</v>
      </c>
      <c r="C247" s="2687"/>
      <c r="D247" s="801"/>
      <c r="E247" s="801"/>
      <c r="F247" s="801"/>
      <c r="G247" s="801"/>
      <c r="H247" s="801"/>
      <c r="I247" s="801"/>
      <c r="J247" s="801"/>
      <c r="K247" s="801"/>
      <c r="L247" s="801"/>
      <c r="M247" s="801"/>
      <c r="N247" s="801"/>
      <c r="O247" s="891"/>
      <c r="P247" s="829"/>
      <c r="Q247" s="829"/>
      <c r="R247" s="801"/>
      <c r="S247" s="1560"/>
      <c r="T247" s="1565"/>
      <c r="U247" s="714"/>
    </row>
    <row r="248" spans="1:21" s="854" customFormat="1" ht="15" customHeight="1">
      <c r="A248" s="1215"/>
      <c r="B248" s="2686" t="s">
        <v>1553</v>
      </c>
      <c r="C248" s="2687"/>
      <c r="D248" s="801"/>
      <c r="E248" s="801"/>
      <c r="F248" s="801"/>
      <c r="G248" s="801"/>
      <c r="H248" s="801"/>
      <c r="I248" s="801"/>
      <c r="J248" s="801"/>
      <c r="K248" s="801"/>
      <c r="L248" s="801"/>
      <c r="M248" s="801"/>
      <c r="N248" s="801"/>
      <c r="O248" s="891"/>
      <c r="P248" s="829"/>
      <c r="Q248" s="829"/>
      <c r="R248" s="801"/>
      <c r="S248" s="1560"/>
      <c r="T248" s="1565"/>
      <c r="U248" s="714"/>
    </row>
    <row r="249" spans="1:21" s="854" customFormat="1" ht="15" customHeight="1">
      <c r="A249" s="1215"/>
      <c r="B249" s="2686" t="s">
        <v>1554</v>
      </c>
      <c r="C249" s="2687"/>
      <c r="D249" s="801"/>
      <c r="E249" s="801"/>
      <c r="F249" s="801"/>
      <c r="G249" s="801"/>
      <c r="H249" s="801"/>
      <c r="I249" s="801"/>
      <c r="J249" s="801"/>
      <c r="K249" s="801"/>
      <c r="L249" s="801"/>
      <c r="M249" s="801"/>
      <c r="N249" s="801"/>
      <c r="O249" s="891"/>
      <c r="P249" s="829"/>
      <c r="Q249" s="829"/>
      <c r="R249" s="801"/>
      <c r="S249" s="1560"/>
      <c r="T249" s="1565"/>
      <c r="U249" s="714"/>
    </row>
    <row r="250" spans="1:21" s="854" customFormat="1" ht="15" customHeight="1">
      <c r="A250" s="1215"/>
      <c r="B250" s="2686" t="s">
        <v>1555</v>
      </c>
      <c r="C250" s="2687"/>
      <c r="D250" s="801"/>
      <c r="E250" s="801"/>
      <c r="F250" s="801"/>
      <c r="G250" s="801"/>
      <c r="H250" s="801"/>
      <c r="I250" s="801"/>
      <c r="J250" s="801"/>
      <c r="K250" s="801"/>
      <c r="L250" s="801"/>
      <c r="M250" s="801"/>
      <c r="N250" s="801"/>
      <c r="O250" s="891"/>
      <c r="P250" s="829"/>
      <c r="Q250" s="829"/>
      <c r="R250" s="801"/>
      <c r="S250" s="1560"/>
      <c r="T250" s="1565"/>
      <c r="U250" s="714"/>
    </row>
    <row r="251" spans="1:21" s="854" customFormat="1" ht="15" customHeight="1">
      <c r="A251" s="1215"/>
      <c r="B251" s="2688" t="s">
        <v>1556</v>
      </c>
      <c r="C251" s="2689"/>
      <c r="D251" s="1558"/>
      <c r="E251" s="1558"/>
      <c r="F251" s="1558"/>
      <c r="G251" s="1558"/>
      <c r="H251" s="1558"/>
      <c r="I251" s="1558"/>
      <c r="J251" s="1558"/>
      <c r="K251" s="1558"/>
      <c r="L251" s="1558"/>
      <c r="M251" s="1558"/>
      <c r="N251" s="1558"/>
      <c r="O251" s="1559"/>
      <c r="P251" s="1358"/>
      <c r="Q251" s="1358"/>
      <c r="R251" s="1558"/>
      <c r="S251" s="831"/>
      <c r="T251" s="664"/>
      <c r="U251" s="714"/>
    </row>
    <row r="252" spans="1:21" s="854" customFormat="1" ht="15" customHeight="1">
      <c r="A252" s="1215"/>
      <c r="B252" s="2690" t="s">
        <v>1557</v>
      </c>
      <c r="C252" s="2691"/>
      <c r="D252" s="1562"/>
      <c r="E252" s="1562"/>
      <c r="F252" s="1562"/>
      <c r="G252" s="1562"/>
      <c r="H252" s="1562"/>
      <c r="I252" s="1562"/>
      <c r="J252" s="1562"/>
      <c r="K252" s="1562"/>
      <c r="L252" s="1562"/>
      <c r="M252" s="1562"/>
      <c r="N252" s="1562"/>
      <c r="O252" s="1563"/>
      <c r="P252" s="877"/>
      <c r="Q252" s="877"/>
      <c r="R252" s="1562"/>
      <c r="S252" s="1566"/>
      <c r="T252" s="1564"/>
      <c r="U252" s="714"/>
    </row>
    <row r="253" spans="1:21" s="854" customFormat="1" ht="15" customHeight="1">
      <c r="A253" s="1215"/>
      <c r="B253" s="2686" t="s">
        <v>1558</v>
      </c>
      <c r="C253" s="2687"/>
      <c r="D253" s="801"/>
      <c r="E253" s="801"/>
      <c r="F253" s="801"/>
      <c r="G253" s="801"/>
      <c r="H253" s="801"/>
      <c r="I253" s="801"/>
      <c r="J253" s="801"/>
      <c r="K253" s="801"/>
      <c r="L253" s="801"/>
      <c r="M253" s="801"/>
      <c r="N253" s="801"/>
      <c r="O253" s="891"/>
      <c r="P253" s="829"/>
      <c r="Q253" s="829"/>
      <c r="R253" s="801"/>
      <c r="S253" s="1560"/>
      <c r="T253" s="1565"/>
      <c r="U253" s="714"/>
    </row>
    <row r="254" spans="1:21" s="854" customFormat="1" ht="15" customHeight="1">
      <c r="A254" s="1215"/>
      <c r="B254" s="2686" t="s">
        <v>1559</v>
      </c>
      <c r="C254" s="2687"/>
      <c r="D254" s="801"/>
      <c r="E254" s="801"/>
      <c r="F254" s="801"/>
      <c r="G254" s="801"/>
      <c r="H254" s="801"/>
      <c r="I254" s="801"/>
      <c r="J254" s="801"/>
      <c r="K254" s="801"/>
      <c r="L254" s="801"/>
      <c r="M254" s="801"/>
      <c r="N254" s="801"/>
      <c r="O254" s="891"/>
      <c r="P254" s="829"/>
      <c r="Q254" s="829"/>
      <c r="R254" s="801"/>
      <c r="S254" s="1560"/>
      <c r="T254" s="1565"/>
      <c r="U254" s="714"/>
    </row>
    <row r="255" spans="1:21" s="854" customFormat="1" ht="15" customHeight="1">
      <c r="A255" s="1215"/>
      <c r="B255" s="2686" t="s">
        <v>1560</v>
      </c>
      <c r="C255" s="2687"/>
      <c r="D255" s="801"/>
      <c r="E255" s="801"/>
      <c r="F255" s="801"/>
      <c r="G255" s="801"/>
      <c r="H255" s="801"/>
      <c r="I255" s="801"/>
      <c r="J255" s="801"/>
      <c r="K255" s="801"/>
      <c r="L255" s="801"/>
      <c r="M255" s="801"/>
      <c r="N255" s="801"/>
      <c r="O255" s="891"/>
      <c r="P255" s="829"/>
      <c r="Q255" s="829"/>
      <c r="R255" s="801"/>
      <c r="S255" s="1560"/>
      <c r="T255" s="1565"/>
      <c r="U255" s="714"/>
    </row>
    <row r="256" spans="1:21" s="854" customFormat="1" ht="15" customHeight="1">
      <c r="A256" s="1215"/>
      <c r="B256" s="2686" t="s">
        <v>1561</v>
      </c>
      <c r="C256" s="2687"/>
      <c r="D256" s="801"/>
      <c r="E256" s="801"/>
      <c r="F256" s="801"/>
      <c r="G256" s="801"/>
      <c r="H256" s="801"/>
      <c r="I256" s="801"/>
      <c r="J256" s="801"/>
      <c r="K256" s="801"/>
      <c r="L256" s="801"/>
      <c r="M256" s="801"/>
      <c r="N256" s="801"/>
      <c r="O256" s="891"/>
      <c r="P256" s="829"/>
      <c r="Q256" s="829"/>
      <c r="R256" s="801"/>
      <c r="S256" s="1560"/>
      <c r="T256" s="1565"/>
      <c r="U256" s="714"/>
    </row>
    <row r="257" spans="1:21" s="854" customFormat="1" ht="15" customHeight="1">
      <c r="A257" s="1215"/>
      <c r="B257" s="2686" t="s">
        <v>1562</v>
      </c>
      <c r="C257" s="2687"/>
      <c r="D257" s="801"/>
      <c r="E257" s="801"/>
      <c r="F257" s="801"/>
      <c r="G257" s="801"/>
      <c r="H257" s="801"/>
      <c r="I257" s="801"/>
      <c r="J257" s="801"/>
      <c r="K257" s="801"/>
      <c r="L257" s="801"/>
      <c r="M257" s="801"/>
      <c r="N257" s="801"/>
      <c r="O257" s="891"/>
      <c r="P257" s="829"/>
      <c r="Q257" s="829"/>
      <c r="R257" s="801"/>
      <c r="S257" s="1560"/>
      <c r="T257" s="1565"/>
      <c r="U257" s="714"/>
    </row>
    <row r="258" spans="1:21" s="854" customFormat="1" ht="15" customHeight="1">
      <c r="A258" s="1215"/>
      <c r="B258" s="2698" t="s">
        <v>1563</v>
      </c>
      <c r="C258" s="2699"/>
      <c r="D258" s="1558"/>
      <c r="E258" s="1558"/>
      <c r="F258" s="1558"/>
      <c r="G258" s="1558"/>
      <c r="H258" s="1558"/>
      <c r="I258" s="1558"/>
      <c r="J258" s="1558"/>
      <c r="K258" s="1558"/>
      <c r="L258" s="1558"/>
      <c r="M258" s="1558"/>
      <c r="N258" s="1558"/>
      <c r="O258" s="1559"/>
      <c r="P258" s="1358"/>
      <c r="Q258" s="1358"/>
      <c r="R258" s="1558"/>
      <c r="S258" s="831"/>
      <c r="T258" s="664"/>
      <c r="U258" s="714"/>
    </row>
    <row r="259" spans="1:21" s="816" customFormat="1" ht="15" customHeight="1">
      <c r="A259" s="1215"/>
      <c r="B259" s="2696" t="s">
        <v>1085</v>
      </c>
      <c r="C259" s="2697"/>
      <c r="D259" s="1568"/>
      <c r="E259" s="1568"/>
      <c r="F259" s="1568"/>
      <c r="G259" s="1568"/>
      <c r="H259" s="1568"/>
      <c r="I259" s="1568"/>
      <c r="J259" s="1568"/>
      <c r="K259" s="1568"/>
      <c r="L259" s="1568"/>
      <c r="M259" s="1568"/>
      <c r="N259" s="1568"/>
      <c r="O259" s="1567"/>
      <c r="P259" s="1567"/>
      <c r="Q259" s="1567"/>
      <c r="R259" s="1568"/>
      <c r="S259" s="1569"/>
      <c r="T259" s="1574"/>
      <c r="U259" s="793"/>
    </row>
    <row r="260" spans="1:21" s="816" customFormat="1" ht="15" customHeight="1">
      <c r="A260" s="1215"/>
      <c r="B260" s="2767" t="s">
        <v>1064</v>
      </c>
      <c r="C260" s="2767"/>
      <c r="D260" s="2767"/>
      <c r="E260" s="2767"/>
      <c r="F260" s="2716"/>
      <c r="G260" s="896" t="str">
        <f>IF(AND(G203&gt;=H203,G204&gt;=H204,G205&gt;=H205,G206&gt;=H206,G207&gt;=H207,G208&gt;=H208,G209&gt;=H209,G210&gt;=H210,G211&gt;=H211,G212&gt;=H212,G213&gt;=H213,G214&gt;=H214,G215&gt;=H215,G216&gt;=H216,G217&gt;=H217,G218&gt;=H218,G219&gt;=H219,G220&gt;=H220,G221&gt;=H221,G222&gt;=H222,G223&gt;=H223,G224&gt;=H224,G225&gt;=H225,G226&gt;=H226,G227&gt;=H227,G228&gt;=H228,G229&gt;=H229,G230&gt;=H230,G231&gt;=H231,G232&gt;=H232,G233&gt;=H233,G234&gt;=H234,G235&gt;=H235,G236&gt;=H236,G237&gt;=H237,G238&gt;=H238,G239&gt;=H239,G240&gt;=H240,G241&gt;=H241,G242&gt;=H242,G243&gt;=H243,G244&gt;=H244,G245&gt;=H245,G246&gt;=H246,G247&gt;=H247,G248&gt;=H248,G249&gt;=H249,G250&gt;=H250,G251&gt;=H251,G252&gt;=H252,G253&gt;=H253,G254&gt;=H254,G255&gt;=H255,G256&gt;=H256,G257&gt;=H257,G258&gt;=H258,G259&gt;=H259),"Yes","No")</f>
        <v>Yes</v>
      </c>
      <c r="H260" s="854"/>
      <c r="I260" s="854"/>
      <c r="J260" s="854"/>
      <c r="K260" s="854"/>
      <c r="L260" s="854"/>
      <c r="M260" s="854"/>
      <c r="N260" s="854"/>
      <c r="O260" s="854"/>
      <c r="P260" s="854"/>
      <c r="Q260" s="854"/>
      <c r="U260" s="793"/>
    </row>
    <row r="261" spans="1:21" s="816" customFormat="1" ht="15" customHeight="1">
      <c r="A261" s="1215"/>
      <c r="B261" s="2765" t="s">
        <v>1074</v>
      </c>
      <c r="C261" s="2765"/>
      <c r="D261" s="2765"/>
      <c r="E261" s="2765"/>
      <c r="F261" s="2718"/>
      <c r="G261" s="830" t="str">
        <f>IF(AND(J203&gt;=K203,J204&gt;=K204,J205&gt;=K205,J206&gt;=K206,J207&gt;=K207,J208&gt;=K208,J209&gt;=K209,J210&gt;=K210,J211&gt;=K211,J212&gt;=K212,J213&gt;=K213,J214&gt;=K214,J215&gt;=K215,J216&gt;=K216,J217&gt;=K217,J218&gt;=K218,J219&gt;=K219,J220&gt;=K220,J221&gt;=K221,J222&gt;=K222,J223&gt;=K223,J224&gt;=K224,J225&gt;=K225,J226&gt;=K226,J227&gt;=K227,J228&gt;=K228,J229&gt;=K229,J230&gt;=K230,J231&gt;=K231,J232&gt;=K232,J233&gt;=K233,J234&gt;=K234,J235&gt;=K235,J236&gt;=K236,J237&gt;=K237,J238&gt;=K238,J239&gt;=K239,J240&gt;=K240,J241&gt;=K241,J242&gt;=K242,J243&gt;=K243,J244&gt;=K244,J245&gt;=K245,J246&gt;=K246,J247&gt;=K247,J248&gt;=K248,J249&gt;=K249,J250&gt;=K250,J251&gt;=K251,J252&gt;=K252,J253&gt;=K253,J254&gt;=K254,J255&gt;=K255,J256&gt;=K256,J257&gt;=K257,J258&gt;=K258,J259&gt;=K259),"Yes","No")</f>
        <v>Yes</v>
      </c>
      <c r="H261" s="854"/>
      <c r="I261" s="854"/>
      <c r="J261" s="854"/>
      <c r="K261" s="854"/>
      <c r="L261" s="854"/>
      <c r="M261" s="854"/>
      <c r="N261" s="854"/>
      <c r="O261" s="854"/>
      <c r="P261" s="854"/>
      <c r="Q261" s="854"/>
      <c r="U261" s="793"/>
    </row>
    <row r="262" spans="1:21" s="816" customFormat="1" ht="15" customHeight="1">
      <c r="A262" s="1215"/>
      <c r="B262" s="2766" t="s">
        <v>1075</v>
      </c>
      <c r="C262" s="2766"/>
      <c r="D262" s="2766"/>
      <c r="E262" s="2766"/>
      <c r="F262" s="2694"/>
      <c r="G262" s="899" t="str">
        <f>IF(AND(AND(E259&gt;=SUM(E203:E207,E210:E214,E217:E221,E224:E228,E231:E235,E238:E242,E245:E249,E252:E256),E259&gt;=SUM(E208,E215,E222,E229,E236,E243,E250,E257),E259&gt;=SUM(E209,E216,E223,E230,E237,E244,E251,E258)),AND(F259&gt;=SUM(F203:F207,F210:F214,F217:F221,F224:F228,F231:F235,F238:F242,F245:F249,F252:F256),F259&gt;=SUM(F208,F215,F222,F229,F236,F243,F250,F257),F259&gt;=SUM(F209,F216,F223,F230,F237,F244,F251,F258)),AND(G259&gt;=SUM(G203:G207,G210:G214,G217:G221,G224:G228,G231:G235,G238:G242,G245:G249,G252:G256),G259&gt;=SUM(G208,G215,G222,G229,G236,G243,G250,G257),G259&gt;=SUM(G209,G216,G223,G230,G237,G244,G251,G258)),AND(H259&gt;=SUM(H203:H207,H210:H214,H217:H221,H224:H228,H231:H235,H238:H242,H245:H249,H252:H256),H259&gt;=SUM(H208,H215,H222,H229,H236,H243,H250,H257),H259&gt;=SUM(H209,H216,H223,H230,H237,H244,H251,H258))),"Yes","No")</f>
        <v>Yes</v>
      </c>
      <c r="U262" s="793"/>
    </row>
    <row r="263" spans="1:21" s="731" customFormat="1" ht="45" customHeight="1">
      <c r="A263" s="1599" t="s">
        <v>1580</v>
      </c>
      <c r="B263" s="326"/>
      <c r="C263" s="639"/>
      <c r="D263" s="647"/>
      <c r="E263" s="647"/>
      <c r="F263" s="647"/>
      <c r="G263" s="647"/>
      <c r="H263" s="647"/>
      <c r="I263" s="647"/>
      <c r="J263" s="647"/>
      <c r="K263" s="647"/>
      <c r="L263" s="647"/>
      <c r="M263" s="647"/>
      <c r="N263" s="647"/>
      <c r="O263" s="854"/>
      <c r="P263" s="854"/>
      <c r="Q263" s="854"/>
      <c r="R263" s="854"/>
      <c r="U263" s="743"/>
    </row>
    <row r="264" spans="1:21" s="816" customFormat="1" ht="72.75" customHeight="1">
      <c r="A264" s="1215"/>
      <c r="B264" s="2704"/>
      <c r="C264" s="2705"/>
      <c r="D264" s="1601" t="s">
        <v>1645</v>
      </c>
      <c r="E264" s="1601" t="s">
        <v>1644</v>
      </c>
      <c r="F264" s="1607" t="s">
        <v>1646</v>
      </c>
      <c r="U264" s="793"/>
    </row>
    <row r="265" spans="1:21" s="816" customFormat="1" ht="30" customHeight="1">
      <c r="A265" s="1215"/>
      <c r="B265" s="855" t="s">
        <v>1072</v>
      </c>
      <c r="C265" s="1608"/>
      <c r="D265" s="1642"/>
      <c r="E265" s="1642"/>
      <c r="F265" s="1563"/>
      <c r="U265" s="793"/>
    </row>
    <row r="266" spans="1:21" s="816" customFormat="1" ht="30" customHeight="1">
      <c r="A266" s="1215"/>
      <c r="B266" s="1392" t="s">
        <v>1084</v>
      </c>
      <c r="C266" s="1350"/>
      <c r="D266" s="1643"/>
      <c r="E266" s="1643"/>
      <c r="F266" s="891"/>
      <c r="U266" s="793"/>
    </row>
    <row r="267" spans="1:21" s="816" customFormat="1" ht="30" customHeight="1">
      <c r="A267" s="1215"/>
      <c r="B267" s="850" t="s">
        <v>1086</v>
      </c>
      <c r="C267" s="1352"/>
      <c r="D267" s="1561"/>
      <c r="E267" s="1561"/>
      <c r="F267" s="1559"/>
      <c r="U267" s="793"/>
    </row>
    <row r="268" spans="1:21" s="1573" customFormat="1" ht="15" customHeight="1">
      <c r="A268" s="1570"/>
      <c r="B268" s="1571"/>
      <c r="C268" s="1571"/>
      <c r="D268" s="1571"/>
      <c r="E268" s="1571"/>
      <c r="F268" s="1572"/>
      <c r="U268" s="1602"/>
    </row>
    <row r="269" spans="1:21" s="816" customFormat="1" ht="45" customHeight="1">
      <c r="A269" s="1603" t="s">
        <v>1087</v>
      </c>
      <c r="B269" s="795"/>
      <c r="C269" s="607"/>
      <c r="D269" s="607"/>
      <c r="E269" s="607"/>
      <c r="F269" s="607"/>
      <c r="G269" s="607"/>
      <c r="H269" s="607"/>
      <c r="I269" s="607"/>
      <c r="J269" s="607"/>
      <c r="K269" s="607"/>
      <c r="U269" s="793"/>
    </row>
    <row r="270" spans="1:21" s="816" customFormat="1" ht="15" customHeight="1">
      <c r="A270" s="1046"/>
      <c r="B270" s="2700" t="s">
        <v>253</v>
      </c>
      <c r="C270" s="2701"/>
      <c r="D270" s="2702" t="s">
        <v>179</v>
      </c>
      <c r="E270" s="2703"/>
      <c r="F270" s="2703"/>
      <c r="G270" s="3"/>
      <c r="H270" s="3"/>
      <c r="I270" s="4"/>
      <c r="J270" s="2703" t="s">
        <v>15</v>
      </c>
      <c r="K270" s="2703"/>
      <c r="L270" s="2703"/>
      <c r="U270" s="793"/>
    </row>
    <row r="271" spans="1:21" s="816" customFormat="1" ht="30" customHeight="1">
      <c r="A271" s="1046"/>
      <c r="B271" s="2700"/>
      <c r="C271" s="2701"/>
      <c r="D271" s="1649" t="s">
        <v>1088</v>
      </c>
      <c r="E271" s="1650" t="s">
        <v>1089</v>
      </c>
      <c r="F271" s="1650" t="s">
        <v>252</v>
      </c>
      <c r="G271" s="4"/>
      <c r="H271" s="4"/>
      <c r="I271" s="4"/>
      <c r="J271" s="1648" t="s">
        <v>1088</v>
      </c>
      <c r="K271" s="1650" t="s">
        <v>1089</v>
      </c>
      <c r="L271" s="1650" t="s">
        <v>252</v>
      </c>
      <c r="U271" s="793"/>
    </row>
    <row r="272" spans="1:21" s="816" customFormat="1" ht="15" customHeight="1">
      <c r="A272" s="1046"/>
      <c r="B272" s="64" t="s">
        <v>251</v>
      </c>
      <c r="C272" s="60" t="s">
        <v>34</v>
      </c>
      <c r="D272" s="82" t="str">
        <f>IF(ISNUMBER('Leverage Ratio'!D100),'Leverage Ratio'!D100, "")</f>
        <v/>
      </c>
      <c r="E272" s="82" t="str">
        <f>IF(ISNUMBER('Leverage Ratio'!D100),'Leverage Ratio'!D100, "")</f>
        <v/>
      </c>
      <c r="F272" s="32"/>
      <c r="G272" s="4"/>
      <c r="H272" s="4"/>
      <c r="I272" s="4"/>
      <c r="J272" s="892" t="str">
        <f>IF(ISNUMBER('Leverage Ratio'!J100),'Leverage Ratio'!J100, "")</f>
        <v/>
      </c>
      <c r="K272" s="82" t="str">
        <f>IF(ISNUMBER('Leverage Ratio'!J100),'Leverage Ratio'!J100, "")</f>
        <v/>
      </c>
      <c r="L272" s="32"/>
      <c r="U272" s="793"/>
    </row>
    <row r="273" spans="1:21" s="816" customFormat="1" ht="15" customHeight="1">
      <c r="A273" s="1046"/>
      <c r="B273" s="903"/>
      <c r="C273" s="204" t="s">
        <v>145</v>
      </c>
      <c r="D273" s="61" t="str">
        <f>IF(F273="Yes",'Leverage Ratio'!E18-D7-D8-'Leverage Ratio'!K188-'Leverage Ratio'!K189+D55+IF(D9=F9,E10-F10,D9-F9+E10-D10)+D29*1.4+IF(E49="No",-1*E45*1.4,0)+'Leverage Ratio'!E114*1.4+IF(E49="No",-1*E47*1.4,0)+G39+'Leverage Ratio'!G15+'Leverage Ratio'!F15+D16*0.2+D17*0.2+D18*0.5+D19*0.75+D20+D23-D24,"")</f>
        <v/>
      </c>
      <c r="E273" s="61" t="str">
        <f>IF(F273="Yes",'Leverage Ratio'!E18-D7-D8-'Leverage Ratio'!K188-'Leverage Ratio'!K189+D57+IF(D9=F9,E10-F10,D9-F9+E10-D10)+D29*1.4+IF(E49="No",-1*E45*1.4,0)+'Leverage Ratio'!E114*1.4+IF(E49="No",-1*E47*1.4,0)+G39+'Leverage Ratio'!G15+'Leverage Ratio'!F15+D16*0.2+D17*0.2+D18*0.5+D19*0.75+D22+D23-D24,"")</f>
        <v/>
      </c>
      <c r="F273" s="37" t="str">
        <f>IF(AND(ISNUMBER('Leverage Ratio'!E18),ISNUMBER(D7),ISNUMBER(D8),ISNUMBER('Leverage Ratio'!K188),ISNUMBER('Leverage Ratio'!K189),ISNUMBER(D57),ISNUMBER(D9),ISNUMBER(D10),ISNUMBER(E10),ISNUMBER(F9),ISNUMBER(F10),ISNUMBER(D29),ISNUMBER(E45),ISNUMBER('Leverage Ratio'!E114),ISNUMBER(E47),ISNUMBER(G39),ISNUMBER('Leverage Ratio'!G15),ISNUMBER('Leverage Ratio'!F15),ISNUMBER(D16),ISNUMBER(D17),ISNUMBER(D18),ISNUMBER(D19),ISNUMBER(D22),ISNUMBER(D23),ISNUMBER(D24),ISNUMBER(D20),ISNUMBER(D55)),"Yes","No")</f>
        <v>No</v>
      </c>
      <c r="G273" s="4"/>
      <c r="H273" s="4"/>
      <c r="I273" s="4"/>
      <c r="J273" s="548" t="str">
        <f>IF(L273="Yes",'Leverage Ratio'!K18-I7-I8-'Leverage Ratio'!K188-'Leverage Ratio'!K189+I55+IF(I9=K9,J10-K10,I9-K9+J10-I10)+I29*1.4+IF(J49="No",-1*J45*1.4,0)+'Leverage Ratio'!K114*1.4+IF(J49="No",-1*J47*1.4,0)+L39+'Leverage Ratio'!M15+'Leverage Ratio'!L15+I16*0.2+I17*0.2+I18*0.5+I19*0.75+I20+I23-I24,"")</f>
        <v/>
      </c>
      <c r="K273" s="61" t="str">
        <f>IF(L273="Yes",'Leverage Ratio'!K18-I7-I8-'Leverage Ratio'!K188-'Leverage Ratio'!K189+I57+IF(I9=K9,J10-K10,I9-K9+J10-I10)+I29*1.4+IF(J49="No",-1*J45*1.4,0)+'Leverage Ratio'!K114*1.4+IF(J49="No",-1*J47*1.4,0)+L39+'Leverage Ratio'!M15+'Leverage Ratio'!L15+I16*0.2+I17*0.2+I18*0.5+I19*0.75+I22+I23-I24,"")</f>
        <v/>
      </c>
      <c r="L273" s="37" t="str">
        <f>IF(AND(ISNUMBER('Leverage Ratio'!K18),ISNUMBER(I7),ISNUMBER(I8),ISNUMBER('Leverage Ratio'!K188),ISNUMBER('Leverage Ratio'!K189),ISNUMBER(I57),ISNUMBER(I9),ISNUMBER(I10),ISNUMBER(J10),ISNUMBER(K9),ISNUMBER(K10),ISNUMBER(I29),ISNUMBER(J45),ISNUMBER('Leverage Ratio'!K114),ISNUMBER(J47),ISNUMBER(L39),ISNUMBER('Leverage Ratio'!M15),ISNUMBER('Leverage Ratio'!L15),ISNUMBER(I16),ISNUMBER(I17),ISNUMBER(I18),ISNUMBER(I19),ISNUMBER(I22),ISNUMBER(I23),ISNUMBER(I24),ISNUMBER(I20),ISNUMBER(I55)),"Yes","No")</f>
        <v>No</v>
      </c>
      <c r="U273" s="793"/>
    </row>
    <row r="274" spans="1:21" s="816" customFormat="1" ht="15" customHeight="1">
      <c r="A274" s="1046"/>
      <c r="B274" s="199">
        <v>16</v>
      </c>
      <c r="C274" s="204" t="s">
        <v>103</v>
      </c>
      <c r="D274" s="84" t="str">
        <f>IF(ISNUMBER('Leverage Ratio'!D102),'Leverage Ratio'!D102, "")</f>
        <v/>
      </c>
      <c r="E274" s="83" t="str">
        <f>IF(ISNUMBER('Leverage Ratio'!D102),'Leverage Ratio'!D102, "")</f>
        <v/>
      </c>
      <c r="F274" s="1114"/>
      <c r="G274" s="4"/>
      <c r="H274" s="4"/>
      <c r="I274" s="4"/>
      <c r="J274" s="84" t="str">
        <f>IF(ISNUMBER('Leverage Ratio'!J102),'Leverage Ratio'!J102, "")</f>
        <v/>
      </c>
      <c r="K274" s="83" t="str">
        <f>IF(ISNUMBER('Leverage Ratio'!J102),'Leverage Ratio'!J102, "")</f>
        <v/>
      </c>
      <c r="L274" s="1114"/>
      <c r="U274" s="793"/>
    </row>
    <row r="275" spans="1:21" s="816" customFormat="1" ht="15" customHeight="1">
      <c r="A275" s="1046"/>
      <c r="B275" s="56"/>
      <c r="C275" s="893" t="s">
        <v>1090</v>
      </c>
      <c r="D275" s="86" t="str">
        <f>IF(AND(ISNUMBER(D273),ISNUMBER(D274)),D273-D274,"")</f>
        <v/>
      </c>
      <c r="E275" s="85" t="str">
        <f>IF(AND(ISNUMBER(E273),ISNUMBER(E274)),E273-E274,"")</f>
        <v/>
      </c>
      <c r="F275" s="55"/>
      <c r="G275" s="4"/>
      <c r="H275" s="4"/>
      <c r="I275" s="4"/>
      <c r="J275" s="86" t="str">
        <f>IF(AND(ISNUMBER(J273),ISNUMBER(J274)),J273-J274,"")</f>
        <v/>
      </c>
      <c r="K275" s="85" t="str">
        <f>IF(AND(ISNUMBER(K273),ISNUMBER(K274)),K273-K274,"")</f>
        <v/>
      </c>
      <c r="L275" s="55"/>
      <c r="U275" s="793"/>
    </row>
    <row r="276" spans="1:21" s="816" customFormat="1" ht="15" customHeight="1">
      <c r="A276" s="1046"/>
      <c r="B276" s="894">
        <v>6</v>
      </c>
      <c r="C276" s="1604" t="s">
        <v>1091</v>
      </c>
      <c r="D276" s="1605" t="str">
        <f>IF(AND(ISNUMBER(D272),ISNUMBER(D275),D275&lt;&gt;0),D272/D275,"")</f>
        <v/>
      </c>
      <c r="E276" s="1605" t="str">
        <f>IF(AND(ISNUMBER(E272),ISNUMBER(E275),E275&lt;&gt;0),E272/E275,"")</f>
        <v/>
      </c>
      <c r="F276" s="1606"/>
      <c r="G276" s="4"/>
      <c r="H276" s="4"/>
      <c r="I276" s="4"/>
      <c r="J276" s="895" t="str">
        <f>IF(AND(ISNUMBER(J272),ISNUMBER(J275),J275&lt;&gt;0),J272/J275,"")</f>
        <v/>
      </c>
      <c r="K276" s="1605" t="str">
        <f>IF(AND(ISNUMBER(K272),ISNUMBER(K275),K275&lt;&gt;0),K272/K275,"")</f>
        <v/>
      </c>
      <c r="L276" s="1606"/>
      <c r="U276" s="793"/>
    </row>
    <row r="277" spans="1:21" s="854" customFormat="1" ht="15" customHeight="1">
      <c r="A277" s="1570"/>
      <c r="B277" s="878"/>
      <c r="C277" s="878"/>
      <c r="D277" s="878"/>
      <c r="E277" s="878"/>
      <c r="F277" s="878"/>
      <c r="G277" s="878"/>
      <c r="H277" s="878"/>
      <c r="I277" s="878"/>
      <c r="J277" s="878"/>
      <c r="K277" s="878"/>
      <c r="L277" s="878"/>
      <c r="M277" s="878"/>
      <c r="N277" s="878"/>
      <c r="O277" s="878"/>
      <c r="P277" s="878"/>
      <c r="Q277" s="878"/>
      <c r="R277" s="878"/>
      <c r="S277" s="878"/>
      <c r="T277" s="878"/>
      <c r="U277" s="1017"/>
    </row>
    <row r="278" spans="1:21" s="816" customFormat="1" ht="45" customHeight="1">
      <c r="A278" s="1603" t="s">
        <v>1650</v>
      </c>
      <c r="B278" s="795"/>
      <c r="C278" s="607"/>
      <c r="D278" s="607"/>
      <c r="E278" s="607"/>
      <c r="F278" s="607"/>
      <c r="G278" s="607"/>
      <c r="H278" s="607"/>
      <c r="I278" s="607"/>
      <c r="J278" s="607"/>
      <c r="K278" s="607"/>
      <c r="U278" s="793"/>
    </row>
    <row r="279" spans="1:21" s="816" customFormat="1" ht="15" customHeight="1">
      <c r="A279" s="1215"/>
      <c r="B279" s="1669" t="s">
        <v>772</v>
      </c>
      <c r="C279" s="2774" t="s">
        <v>773</v>
      </c>
      <c r="D279" s="2775"/>
      <c r="E279" s="2775"/>
      <c r="F279" s="2775"/>
      <c r="G279" s="2775"/>
      <c r="H279" s="2775"/>
      <c r="I279" s="2775"/>
      <c r="J279" s="854"/>
      <c r="K279" s="854"/>
      <c r="L279" s="854"/>
      <c r="M279" s="854"/>
      <c r="N279" s="854"/>
      <c r="O279" s="854"/>
      <c r="P279" s="854"/>
      <c r="Q279" s="854"/>
      <c r="R279" s="854"/>
      <c r="S279" s="854"/>
      <c r="T279" s="854"/>
      <c r="U279" s="854"/>
    </row>
    <row r="280" spans="1:21" s="816" customFormat="1" ht="90" customHeight="1">
      <c r="A280" s="1215"/>
      <c r="B280" s="1666" t="str">
        <f t="shared" ref="B280:B304" si="0">"Q-"&amp;(ROW(B280)-ROW(B$279))</f>
        <v>Q-1</v>
      </c>
      <c r="C280" s="2772"/>
      <c r="D280" s="2772"/>
      <c r="E280" s="2772"/>
      <c r="F280" s="2772"/>
      <c r="G280" s="2772"/>
      <c r="H280" s="2772"/>
      <c r="I280" s="2773"/>
      <c r="J280" s="854"/>
      <c r="K280" s="854"/>
      <c r="L280" s="854"/>
      <c r="M280" s="854"/>
      <c r="N280" s="854"/>
      <c r="O280" s="854"/>
      <c r="P280" s="854"/>
      <c r="Q280" s="854"/>
      <c r="R280" s="854"/>
      <c r="S280" s="854"/>
      <c r="T280" s="854"/>
      <c r="U280" s="854"/>
    </row>
    <row r="281" spans="1:21" s="816" customFormat="1" ht="90" customHeight="1">
      <c r="A281" s="1215"/>
      <c r="B281" s="1667" t="str">
        <f t="shared" si="0"/>
        <v>Q-2</v>
      </c>
      <c r="C281" s="2776"/>
      <c r="D281" s="2776"/>
      <c r="E281" s="2776"/>
      <c r="F281" s="2776"/>
      <c r="G281" s="2776"/>
      <c r="H281" s="2776"/>
      <c r="I281" s="2777"/>
      <c r="J281" s="854"/>
      <c r="K281" s="854"/>
      <c r="L281" s="854"/>
      <c r="M281" s="854"/>
      <c r="N281" s="854"/>
      <c r="O281" s="854"/>
      <c r="P281" s="854"/>
      <c r="Q281" s="854"/>
      <c r="R281" s="854"/>
      <c r="S281" s="854"/>
      <c r="T281" s="854"/>
      <c r="U281" s="854"/>
    </row>
    <row r="282" spans="1:21" s="816" customFormat="1" ht="90" customHeight="1">
      <c r="A282" s="1215"/>
      <c r="B282" s="1667" t="str">
        <f t="shared" si="0"/>
        <v>Q-3</v>
      </c>
      <c r="C282" s="2776"/>
      <c r="D282" s="2776"/>
      <c r="E282" s="2776"/>
      <c r="F282" s="2776"/>
      <c r="G282" s="2776"/>
      <c r="H282" s="2776"/>
      <c r="I282" s="2777"/>
      <c r="J282" s="854"/>
      <c r="K282" s="854"/>
      <c r="L282" s="854"/>
      <c r="M282" s="854"/>
      <c r="N282" s="854"/>
      <c r="O282" s="854"/>
      <c r="P282" s="854"/>
      <c r="Q282" s="854"/>
      <c r="R282" s="854"/>
      <c r="S282" s="854"/>
      <c r="T282" s="854"/>
      <c r="U282" s="854"/>
    </row>
    <row r="283" spans="1:21" s="816" customFormat="1" ht="90" customHeight="1">
      <c r="A283" s="1215"/>
      <c r="B283" s="1667" t="str">
        <f t="shared" si="0"/>
        <v>Q-4</v>
      </c>
      <c r="C283" s="2776"/>
      <c r="D283" s="2776"/>
      <c r="E283" s="2776"/>
      <c r="F283" s="2776"/>
      <c r="G283" s="2776"/>
      <c r="H283" s="2776"/>
      <c r="I283" s="2777"/>
      <c r="J283" s="854"/>
      <c r="K283" s="854"/>
      <c r="L283" s="854"/>
      <c r="M283" s="854"/>
      <c r="N283" s="854"/>
      <c r="O283" s="854"/>
      <c r="P283" s="854"/>
      <c r="Q283" s="854"/>
      <c r="R283" s="854"/>
      <c r="S283" s="854"/>
      <c r="T283" s="854"/>
      <c r="U283" s="854"/>
    </row>
    <row r="284" spans="1:21" s="816" customFormat="1" ht="90" customHeight="1">
      <c r="A284" s="1215"/>
      <c r="B284" s="1667" t="str">
        <f t="shared" si="0"/>
        <v>Q-5</v>
      </c>
      <c r="C284" s="2776"/>
      <c r="D284" s="2776"/>
      <c r="E284" s="2776"/>
      <c r="F284" s="2776"/>
      <c r="G284" s="2776"/>
      <c r="H284" s="2776"/>
      <c r="I284" s="2777"/>
      <c r="J284" s="854"/>
      <c r="K284" s="854"/>
      <c r="L284" s="854"/>
      <c r="M284" s="854"/>
      <c r="N284" s="854"/>
      <c r="O284" s="854"/>
      <c r="P284" s="854"/>
      <c r="Q284" s="854"/>
      <c r="R284" s="854"/>
      <c r="S284" s="854"/>
      <c r="T284" s="854"/>
      <c r="U284" s="854"/>
    </row>
    <row r="285" spans="1:21" s="816" customFormat="1" ht="90" customHeight="1">
      <c r="A285" s="1215"/>
      <c r="B285" s="1667" t="str">
        <f t="shared" si="0"/>
        <v>Q-6</v>
      </c>
      <c r="C285" s="2776"/>
      <c r="D285" s="2776"/>
      <c r="E285" s="2776"/>
      <c r="F285" s="2776"/>
      <c r="G285" s="2776"/>
      <c r="H285" s="2776"/>
      <c r="I285" s="2777"/>
      <c r="J285" s="854"/>
      <c r="K285" s="854"/>
      <c r="L285" s="854"/>
      <c r="M285" s="854"/>
      <c r="N285" s="854"/>
      <c r="O285" s="854"/>
      <c r="P285" s="854"/>
      <c r="Q285" s="854"/>
      <c r="R285" s="854"/>
      <c r="S285" s="854"/>
      <c r="T285" s="854"/>
      <c r="U285" s="854"/>
    </row>
    <row r="286" spans="1:21" s="816" customFormat="1" ht="90" customHeight="1">
      <c r="A286" s="1215"/>
      <c r="B286" s="1667" t="str">
        <f t="shared" si="0"/>
        <v>Q-7</v>
      </c>
      <c r="C286" s="2776"/>
      <c r="D286" s="2776"/>
      <c r="E286" s="2776"/>
      <c r="F286" s="2776"/>
      <c r="G286" s="2776"/>
      <c r="H286" s="2776"/>
      <c r="I286" s="2777"/>
      <c r="J286" s="854"/>
      <c r="K286" s="854"/>
      <c r="L286" s="854"/>
      <c r="M286" s="854"/>
      <c r="N286" s="854"/>
      <c r="O286" s="854"/>
      <c r="P286" s="854"/>
      <c r="Q286" s="854"/>
      <c r="R286" s="854"/>
      <c r="S286" s="854"/>
      <c r="T286" s="854"/>
      <c r="U286" s="854"/>
    </row>
    <row r="287" spans="1:21" s="816" customFormat="1" ht="90" customHeight="1">
      <c r="A287" s="1215"/>
      <c r="B287" s="1667" t="str">
        <f t="shared" si="0"/>
        <v>Q-8</v>
      </c>
      <c r="C287" s="2776"/>
      <c r="D287" s="2776"/>
      <c r="E287" s="2776"/>
      <c r="F287" s="2776"/>
      <c r="G287" s="2776"/>
      <c r="H287" s="2776"/>
      <c r="I287" s="2777"/>
      <c r="J287" s="854"/>
      <c r="K287" s="854"/>
      <c r="L287" s="854"/>
      <c r="M287" s="854"/>
      <c r="N287" s="854"/>
      <c r="O287" s="854"/>
      <c r="P287" s="854"/>
      <c r="Q287" s="854"/>
      <c r="R287" s="854"/>
      <c r="S287" s="854"/>
      <c r="T287" s="854"/>
      <c r="U287" s="854"/>
    </row>
    <row r="288" spans="1:21" s="816" customFormat="1" ht="90" customHeight="1">
      <c r="A288" s="1215"/>
      <c r="B288" s="1667" t="str">
        <f t="shared" si="0"/>
        <v>Q-9</v>
      </c>
      <c r="C288" s="2776"/>
      <c r="D288" s="2776"/>
      <c r="E288" s="2776"/>
      <c r="F288" s="2776"/>
      <c r="G288" s="2776"/>
      <c r="H288" s="2776"/>
      <c r="I288" s="2777"/>
      <c r="J288" s="854"/>
      <c r="K288" s="854"/>
      <c r="L288" s="854"/>
      <c r="M288" s="854"/>
      <c r="N288" s="854"/>
      <c r="O288" s="854"/>
      <c r="P288" s="854"/>
      <c r="Q288" s="854"/>
      <c r="R288" s="854"/>
      <c r="S288" s="854"/>
      <c r="T288" s="854"/>
      <c r="U288" s="854"/>
    </row>
    <row r="289" spans="1:21" s="816" customFormat="1" ht="90" customHeight="1">
      <c r="A289" s="1215"/>
      <c r="B289" s="1667" t="str">
        <f t="shared" si="0"/>
        <v>Q-10</v>
      </c>
      <c r="C289" s="2776"/>
      <c r="D289" s="2776"/>
      <c r="E289" s="2776"/>
      <c r="F289" s="2776"/>
      <c r="G289" s="2776"/>
      <c r="H289" s="2776"/>
      <c r="I289" s="2777"/>
      <c r="J289" s="854"/>
      <c r="K289" s="854"/>
      <c r="L289" s="854"/>
      <c r="M289" s="854"/>
      <c r="N289" s="854"/>
      <c r="O289" s="854"/>
      <c r="P289" s="854"/>
      <c r="Q289" s="854"/>
      <c r="R289" s="854"/>
      <c r="S289" s="854"/>
      <c r="T289" s="854"/>
      <c r="U289" s="854"/>
    </row>
    <row r="290" spans="1:21" s="816" customFormat="1" ht="90" customHeight="1">
      <c r="A290" s="1215"/>
      <c r="B290" s="1667" t="str">
        <f t="shared" si="0"/>
        <v>Q-11</v>
      </c>
      <c r="C290" s="2776"/>
      <c r="D290" s="2776"/>
      <c r="E290" s="2776"/>
      <c r="F290" s="2776"/>
      <c r="G290" s="2776"/>
      <c r="H290" s="2776"/>
      <c r="I290" s="2777"/>
      <c r="J290" s="854"/>
      <c r="K290" s="854"/>
      <c r="L290" s="854"/>
      <c r="M290" s="854"/>
      <c r="N290" s="854"/>
      <c r="O290" s="854"/>
      <c r="P290" s="854"/>
      <c r="Q290" s="854"/>
      <c r="R290" s="854"/>
      <c r="S290" s="854"/>
      <c r="T290" s="854"/>
      <c r="U290" s="854"/>
    </row>
    <row r="291" spans="1:21" s="816" customFormat="1" ht="90" customHeight="1">
      <c r="A291" s="1215"/>
      <c r="B291" s="1667" t="str">
        <f t="shared" si="0"/>
        <v>Q-12</v>
      </c>
      <c r="C291" s="2776"/>
      <c r="D291" s="2776"/>
      <c r="E291" s="2776"/>
      <c r="F291" s="2776"/>
      <c r="G291" s="2776"/>
      <c r="H291" s="2776"/>
      <c r="I291" s="2777"/>
      <c r="J291" s="854"/>
      <c r="K291" s="854"/>
      <c r="L291" s="854"/>
      <c r="M291" s="854"/>
      <c r="N291" s="854"/>
      <c r="O291" s="854"/>
      <c r="P291" s="854"/>
      <c r="Q291" s="854"/>
      <c r="R291" s="854"/>
      <c r="S291" s="854"/>
      <c r="T291" s="854"/>
      <c r="U291" s="854"/>
    </row>
    <row r="292" spans="1:21" s="816" customFormat="1" ht="90" customHeight="1">
      <c r="A292" s="1215"/>
      <c r="B292" s="1667" t="str">
        <f t="shared" si="0"/>
        <v>Q-13</v>
      </c>
      <c r="C292" s="2776"/>
      <c r="D292" s="2776"/>
      <c r="E292" s="2776"/>
      <c r="F292" s="2776"/>
      <c r="G292" s="2776"/>
      <c r="H292" s="2776"/>
      <c r="I292" s="2777"/>
      <c r="J292" s="854"/>
      <c r="K292" s="854"/>
      <c r="L292" s="854"/>
      <c r="M292" s="854"/>
      <c r="N292" s="854"/>
      <c r="O292" s="854"/>
      <c r="P292" s="854"/>
      <c r="Q292" s="854"/>
      <c r="R292" s="854"/>
      <c r="S292" s="854"/>
      <c r="T292" s="854"/>
      <c r="U292" s="854"/>
    </row>
    <row r="293" spans="1:21" s="816" customFormat="1" ht="90" customHeight="1">
      <c r="A293" s="1215"/>
      <c r="B293" s="1667" t="str">
        <f t="shared" si="0"/>
        <v>Q-14</v>
      </c>
      <c r="C293" s="2776"/>
      <c r="D293" s="2776"/>
      <c r="E293" s="2776"/>
      <c r="F293" s="2776"/>
      <c r="G293" s="2776"/>
      <c r="H293" s="2776"/>
      <c r="I293" s="2777"/>
      <c r="J293" s="854"/>
      <c r="K293" s="854"/>
      <c r="L293" s="854"/>
      <c r="M293" s="854"/>
      <c r="N293" s="854"/>
      <c r="O293" s="854"/>
      <c r="P293" s="854"/>
      <c r="Q293" s="854"/>
      <c r="R293" s="854"/>
      <c r="S293" s="854"/>
      <c r="T293" s="854"/>
      <c r="U293" s="854"/>
    </row>
    <row r="294" spans="1:21" s="816" customFormat="1" ht="90" customHeight="1">
      <c r="A294" s="1215"/>
      <c r="B294" s="1667" t="str">
        <f t="shared" si="0"/>
        <v>Q-15</v>
      </c>
      <c r="C294" s="2776"/>
      <c r="D294" s="2776"/>
      <c r="E294" s="2776"/>
      <c r="F294" s="2776"/>
      <c r="G294" s="2776"/>
      <c r="H294" s="2776"/>
      <c r="I294" s="2777"/>
      <c r="J294" s="854"/>
      <c r="K294" s="854"/>
      <c r="L294" s="854"/>
      <c r="M294" s="854"/>
      <c r="N294" s="854"/>
      <c r="O294" s="854"/>
      <c r="P294" s="854"/>
      <c r="Q294" s="854"/>
      <c r="R294" s="854"/>
      <c r="S294" s="854"/>
      <c r="T294" s="854"/>
      <c r="U294" s="854"/>
    </row>
    <row r="295" spans="1:21" s="816" customFormat="1" ht="90" customHeight="1">
      <c r="A295" s="1215"/>
      <c r="B295" s="1667" t="str">
        <f t="shared" si="0"/>
        <v>Q-16</v>
      </c>
      <c r="C295" s="2776"/>
      <c r="D295" s="2776"/>
      <c r="E295" s="2776"/>
      <c r="F295" s="2776"/>
      <c r="G295" s="2776"/>
      <c r="H295" s="2776"/>
      <c r="I295" s="2777"/>
      <c r="J295" s="854"/>
      <c r="K295" s="854"/>
      <c r="L295" s="854"/>
      <c r="M295" s="854"/>
      <c r="N295" s="854"/>
      <c r="O295" s="854"/>
      <c r="P295" s="854"/>
      <c r="Q295" s="854"/>
      <c r="R295" s="854"/>
      <c r="S295" s="854"/>
      <c r="T295" s="854"/>
      <c r="U295" s="854"/>
    </row>
    <row r="296" spans="1:21" s="816" customFormat="1" ht="90" customHeight="1">
      <c r="A296" s="1215"/>
      <c r="B296" s="1667" t="str">
        <f t="shared" si="0"/>
        <v>Q-17</v>
      </c>
      <c r="C296" s="2776"/>
      <c r="D296" s="2776"/>
      <c r="E296" s="2776"/>
      <c r="F296" s="2776"/>
      <c r="G296" s="2776"/>
      <c r="H296" s="2776"/>
      <c r="I296" s="2777"/>
      <c r="J296" s="854"/>
      <c r="K296" s="854"/>
      <c r="L296" s="854"/>
      <c r="M296" s="854"/>
      <c r="N296" s="854"/>
      <c r="O296" s="854"/>
      <c r="P296" s="854"/>
      <c r="Q296" s="854"/>
      <c r="R296" s="854"/>
      <c r="S296" s="854"/>
      <c r="T296" s="854"/>
      <c r="U296" s="854"/>
    </row>
    <row r="297" spans="1:21" s="816" customFormat="1" ht="90" customHeight="1">
      <c r="A297" s="1215"/>
      <c r="B297" s="1667" t="str">
        <f t="shared" si="0"/>
        <v>Q-18</v>
      </c>
      <c r="C297" s="2776"/>
      <c r="D297" s="2776"/>
      <c r="E297" s="2776"/>
      <c r="F297" s="2776"/>
      <c r="G297" s="2776"/>
      <c r="H297" s="2776"/>
      <c r="I297" s="2777"/>
      <c r="J297" s="854"/>
      <c r="K297" s="854"/>
      <c r="L297" s="854"/>
      <c r="M297" s="854"/>
      <c r="N297" s="854"/>
      <c r="O297" s="854"/>
      <c r="P297" s="854"/>
      <c r="Q297" s="854"/>
      <c r="R297" s="854"/>
      <c r="S297" s="854"/>
      <c r="T297" s="854"/>
      <c r="U297" s="854"/>
    </row>
    <row r="298" spans="1:21" s="816" customFormat="1" ht="90" customHeight="1">
      <c r="A298" s="1215"/>
      <c r="B298" s="1667" t="str">
        <f t="shared" si="0"/>
        <v>Q-19</v>
      </c>
      <c r="C298" s="2776"/>
      <c r="D298" s="2776"/>
      <c r="E298" s="2776"/>
      <c r="F298" s="2776"/>
      <c r="G298" s="2776"/>
      <c r="H298" s="2776"/>
      <c r="I298" s="2777"/>
      <c r="J298" s="854"/>
      <c r="K298" s="854"/>
      <c r="L298" s="854"/>
      <c r="M298" s="854"/>
      <c r="N298" s="854"/>
      <c r="O298" s="854"/>
      <c r="P298" s="854"/>
      <c r="Q298" s="854"/>
      <c r="R298" s="854"/>
      <c r="S298" s="854"/>
      <c r="T298" s="854"/>
      <c r="U298" s="854"/>
    </row>
    <row r="299" spans="1:21" s="816" customFormat="1" ht="90" customHeight="1">
      <c r="A299" s="1215"/>
      <c r="B299" s="1667" t="str">
        <f t="shared" si="0"/>
        <v>Q-20</v>
      </c>
      <c r="C299" s="2776"/>
      <c r="D299" s="2776"/>
      <c r="E299" s="2776"/>
      <c r="F299" s="2776"/>
      <c r="G299" s="2776"/>
      <c r="H299" s="2776"/>
      <c r="I299" s="2777"/>
      <c r="J299" s="854"/>
      <c r="K299" s="854"/>
      <c r="L299" s="854"/>
      <c r="M299" s="854"/>
      <c r="N299" s="854"/>
      <c r="O299" s="854"/>
      <c r="P299" s="854"/>
      <c r="Q299" s="854"/>
      <c r="R299" s="854"/>
      <c r="S299" s="854"/>
      <c r="T299" s="854"/>
      <c r="U299" s="854"/>
    </row>
    <row r="300" spans="1:21" s="816" customFormat="1" ht="90" customHeight="1">
      <c r="A300" s="1215"/>
      <c r="B300" s="1667" t="str">
        <f t="shared" si="0"/>
        <v>Q-21</v>
      </c>
      <c r="C300" s="2776"/>
      <c r="D300" s="2776"/>
      <c r="E300" s="2776"/>
      <c r="F300" s="2776"/>
      <c r="G300" s="2776"/>
      <c r="H300" s="2776"/>
      <c r="I300" s="2777"/>
      <c r="J300" s="854"/>
      <c r="K300" s="854"/>
      <c r="L300" s="854"/>
      <c r="M300" s="854"/>
      <c r="N300" s="854"/>
      <c r="O300" s="854"/>
      <c r="P300" s="854"/>
      <c r="Q300" s="854"/>
      <c r="R300" s="854"/>
      <c r="S300" s="854"/>
      <c r="T300" s="854"/>
      <c r="U300" s="854"/>
    </row>
    <row r="301" spans="1:21" s="816" customFormat="1" ht="90" customHeight="1">
      <c r="A301" s="1215"/>
      <c r="B301" s="1667" t="str">
        <f t="shared" si="0"/>
        <v>Q-22</v>
      </c>
      <c r="C301" s="2776"/>
      <c r="D301" s="2776"/>
      <c r="E301" s="2776"/>
      <c r="F301" s="2776"/>
      <c r="G301" s="2776"/>
      <c r="H301" s="2776"/>
      <c r="I301" s="2777"/>
      <c r="J301" s="854"/>
      <c r="K301" s="854"/>
      <c r="L301" s="854"/>
      <c r="M301" s="854"/>
      <c r="N301" s="854"/>
      <c r="O301" s="854"/>
      <c r="P301" s="854"/>
      <c r="Q301" s="854"/>
      <c r="R301" s="854"/>
      <c r="S301" s="854"/>
      <c r="T301" s="854"/>
      <c r="U301" s="854"/>
    </row>
    <row r="302" spans="1:21" s="816" customFormat="1" ht="90" customHeight="1">
      <c r="A302" s="1215"/>
      <c r="B302" s="1667" t="str">
        <f t="shared" si="0"/>
        <v>Q-23</v>
      </c>
      <c r="C302" s="2776"/>
      <c r="D302" s="2776"/>
      <c r="E302" s="2776"/>
      <c r="F302" s="2776"/>
      <c r="G302" s="2776"/>
      <c r="H302" s="2776"/>
      <c r="I302" s="2777"/>
      <c r="J302" s="854"/>
      <c r="K302" s="854"/>
      <c r="L302" s="854"/>
      <c r="M302" s="854"/>
      <c r="N302" s="854"/>
      <c r="O302" s="854"/>
      <c r="P302" s="854"/>
      <c r="Q302" s="854"/>
      <c r="R302" s="854"/>
      <c r="S302" s="854"/>
      <c r="T302" s="854"/>
      <c r="U302" s="854"/>
    </row>
    <row r="303" spans="1:21" s="816" customFormat="1" ht="90" customHeight="1">
      <c r="A303" s="1215"/>
      <c r="B303" s="1667" t="str">
        <f t="shared" si="0"/>
        <v>Q-24</v>
      </c>
      <c r="C303" s="2776"/>
      <c r="D303" s="2776"/>
      <c r="E303" s="2776"/>
      <c r="F303" s="2776"/>
      <c r="G303" s="2776"/>
      <c r="H303" s="2776"/>
      <c r="I303" s="2777"/>
      <c r="J303" s="854"/>
      <c r="K303" s="854"/>
      <c r="L303" s="854"/>
      <c r="M303" s="854"/>
      <c r="N303" s="854"/>
      <c r="O303" s="854"/>
      <c r="P303" s="854"/>
      <c r="Q303" s="854"/>
      <c r="R303" s="854"/>
      <c r="S303" s="854"/>
      <c r="T303" s="854"/>
      <c r="U303" s="854"/>
    </row>
    <row r="304" spans="1:21" s="816" customFormat="1" ht="90" customHeight="1">
      <c r="A304" s="1215"/>
      <c r="B304" s="1667" t="str">
        <f t="shared" si="0"/>
        <v>Q-25</v>
      </c>
      <c r="C304" s="2776"/>
      <c r="D304" s="2776"/>
      <c r="E304" s="2776"/>
      <c r="F304" s="2776"/>
      <c r="G304" s="2776"/>
      <c r="H304" s="2776"/>
      <c r="I304" s="2777"/>
      <c r="J304" s="854"/>
      <c r="K304" s="854"/>
      <c r="L304" s="854"/>
      <c r="M304" s="854"/>
      <c r="N304" s="854"/>
      <c r="O304" s="854"/>
      <c r="P304" s="854"/>
      <c r="Q304" s="854"/>
      <c r="R304" s="854"/>
      <c r="S304" s="854"/>
      <c r="T304" s="854"/>
      <c r="U304" s="854"/>
    </row>
    <row r="305" spans="1:20" s="878" customFormat="1" ht="15" customHeight="1">
      <c r="A305" s="1570"/>
    </row>
    <row r="306" spans="1:20" s="779" customFormat="1" ht="15" hidden="1" customHeight="1">
      <c r="N306" s="606"/>
      <c r="O306" s="606"/>
      <c r="P306" s="606"/>
      <c r="Q306" s="606"/>
      <c r="S306" s="606"/>
      <c r="T306" s="854"/>
    </row>
    <row r="307" spans="1:20" s="779" customFormat="1" ht="15" hidden="1" customHeight="1">
      <c r="N307" s="606"/>
      <c r="O307" s="606"/>
      <c r="P307" s="606"/>
      <c r="Q307" s="606"/>
      <c r="S307" s="606"/>
      <c r="T307" s="854"/>
    </row>
    <row r="308" spans="1:20" s="779" customFormat="1" ht="15" hidden="1" customHeight="1">
      <c r="N308" s="606"/>
      <c r="O308" s="606"/>
      <c r="P308" s="606"/>
      <c r="Q308" s="606"/>
      <c r="S308" s="606"/>
      <c r="T308" s="854"/>
    </row>
    <row r="309" spans="1:20" s="779" customFormat="1" ht="15" hidden="1" customHeight="1">
      <c r="N309" s="606"/>
      <c r="O309" s="606"/>
      <c r="P309" s="606"/>
      <c r="Q309" s="606"/>
      <c r="S309" s="606"/>
      <c r="T309" s="854"/>
    </row>
    <row r="310" spans="1:20" s="779" customFormat="1" ht="15" hidden="1" customHeight="1">
      <c r="N310" s="606"/>
      <c r="O310" s="606"/>
      <c r="P310" s="606"/>
      <c r="Q310" s="606"/>
      <c r="S310" s="606"/>
      <c r="T310" s="854"/>
    </row>
    <row r="311" spans="1:20" s="779" customFormat="1" ht="15" hidden="1" customHeight="1">
      <c r="N311" s="606"/>
      <c r="O311" s="606"/>
      <c r="P311" s="606"/>
      <c r="Q311" s="606"/>
      <c r="S311" s="606"/>
      <c r="T311" s="854"/>
    </row>
    <row r="312" spans="1:20" s="779" customFormat="1" ht="15" hidden="1" customHeight="1">
      <c r="N312" s="606"/>
      <c r="O312" s="606"/>
      <c r="P312" s="606"/>
      <c r="Q312" s="606"/>
      <c r="S312" s="606"/>
      <c r="T312" s="854"/>
    </row>
    <row r="313" spans="1:20" s="779" customFormat="1" ht="15" hidden="1" customHeight="1">
      <c r="N313" s="606"/>
      <c r="O313" s="606"/>
      <c r="P313" s="606"/>
      <c r="Q313" s="606"/>
      <c r="S313" s="606"/>
      <c r="T313" s="854"/>
    </row>
    <row r="314" spans="1:20" s="779" customFormat="1" ht="15" hidden="1" customHeight="1">
      <c r="N314" s="606"/>
      <c r="O314" s="606"/>
      <c r="P314" s="606"/>
      <c r="Q314" s="606"/>
      <c r="S314" s="606"/>
      <c r="T314" s="854"/>
    </row>
    <row r="315" spans="1:20" s="779" customFormat="1" ht="15" hidden="1" customHeight="1">
      <c r="N315" s="606"/>
      <c r="O315" s="606"/>
      <c r="P315" s="606"/>
      <c r="Q315" s="606"/>
      <c r="S315" s="606"/>
      <c r="T315" s="854"/>
    </row>
    <row r="316" spans="1:20" s="779" customFormat="1" ht="15" hidden="1" customHeight="1">
      <c r="N316" s="606"/>
      <c r="O316" s="606"/>
      <c r="P316" s="606"/>
      <c r="Q316" s="606"/>
      <c r="S316" s="606"/>
      <c r="T316" s="854"/>
    </row>
    <row r="317" spans="1:20" s="779" customFormat="1" ht="15" hidden="1" customHeight="1">
      <c r="N317" s="606"/>
      <c r="O317" s="606"/>
      <c r="P317" s="606"/>
      <c r="Q317" s="606"/>
      <c r="S317" s="606"/>
      <c r="T317" s="854"/>
    </row>
    <row r="318" spans="1:20" s="779" customFormat="1" ht="15" hidden="1" customHeight="1">
      <c r="N318" s="606"/>
      <c r="O318" s="606"/>
      <c r="P318" s="606"/>
      <c r="Q318" s="606"/>
      <c r="S318" s="606"/>
      <c r="T318" s="854"/>
    </row>
    <row r="319" spans="1:20" s="779" customFormat="1" ht="15" hidden="1" customHeight="1">
      <c r="N319" s="606"/>
      <c r="O319" s="606"/>
      <c r="P319" s="606"/>
      <c r="Q319" s="606"/>
      <c r="S319" s="606"/>
      <c r="T319" s="854"/>
    </row>
    <row r="320" spans="1:20" s="779" customFormat="1" ht="15" hidden="1" customHeight="1">
      <c r="N320" s="606"/>
      <c r="O320" s="606"/>
      <c r="P320" s="606"/>
      <c r="Q320" s="606"/>
      <c r="S320" s="606"/>
      <c r="T320" s="854"/>
    </row>
    <row r="321" spans="14:20" s="779" customFormat="1" ht="15" hidden="1" customHeight="1">
      <c r="N321" s="606"/>
      <c r="O321" s="606"/>
      <c r="P321" s="606"/>
      <c r="Q321" s="606"/>
      <c r="S321" s="606"/>
      <c r="T321" s="854"/>
    </row>
    <row r="322" spans="14:20" s="779" customFormat="1" ht="15" hidden="1" customHeight="1">
      <c r="N322" s="606"/>
      <c r="O322" s="606"/>
      <c r="P322" s="606"/>
      <c r="Q322" s="606"/>
      <c r="S322" s="606"/>
      <c r="T322" s="854"/>
    </row>
    <row r="323" spans="14:20" s="779" customFormat="1" ht="15" hidden="1" customHeight="1">
      <c r="N323" s="606"/>
      <c r="O323" s="606"/>
      <c r="P323" s="606"/>
      <c r="Q323" s="606"/>
      <c r="S323" s="606"/>
      <c r="T323" s="854"/>
    </row>
    <row r="324" spans="14:20" s="779" customFormat="1" ht="15" hidden="1" customHeight="1">
      <c r="N324" s="606"/>
      <c r="O324" s="606"/>
      <c r="P324" s="606"/>
      <c r="Q324" s="606"/>
      <c r="S324" s="606"/>
      <c r="T324" s="854"/>
    </row>
    <row r="325" spans="14:20" s="779" customFormat="1" ht="15" hidden="1" customHeight="1">
      <c r="N325" s="606"/>
      <c r="O325" s="606"/>
      <c r="P325" s="606"/>
      <c r="Q325" s="606"/>
      <c r="S325" s="606"/>
      <c r="T325" s="854"/>
    </row>
    <row r="326" spans="14:20" s="779" customFormat="1" ht="15" hidden="1" customHeight="1">
      <c r="N326" s="606"/>
      <c r="O326" s="606"/>
      <c r="P326" s="606"/>
      <c r="Q326" s="606"/>
      <c r="S326" s="606"/>
      <c r="T326" s="854"/>
    </row>
    <row r="327" spans="14:20" s="779" customFormat="1" ht="15" hidden="1" customHeight="1">
      <c r="N327" s="606"/>
      <c r="O327" s="606"/>
      <c r="P327" s="606"/>
      <c r="Q327" s="606"/>
      <c r="S327" s="606"/>
      <c r="T327" s="854"/>
    </row>
    <row r="328" spans="14:20" s="779" customFormat="1" ht="15" hidden="1" customHeight="1">
      <c r="N328" s="606"/>
      <c r="O328" s="606"/>
      <c r="P328" s="606"/>
      <c r="Q328" s="606"/>
      <c r="S328" s="606"/>
      <c r="T328" s="854"/>
    </row>
    <row r="329" spans="14:20" s="779" customFormat="1" ht="15" hidden="1" customHeight="1">
      <c r="N329" s="606"/>
      <c r="O329" s="606"/>
      <c r="P329" s="606"/>
      <c r="Q329" s="606"/>
      <c r="S329" s="606"/>
      <c r="T329" s="854"/>
    </row>
    <row r="330" spans="14:20" s="779" customFormat="1" ht="15" hidden="1" customHeight="1">
      <c r="N330" s="606"/>
      <c r="O330" s="606"/>
      <c r="P330" s="606"/>
      <c r="Q330" s="606"/>
      <c r="S330" s="606"/>
      <c r="T330" s="854"/>
    </row>
    <row r="331" spans="14:20" s="779" customFormat="1" ht="15" hidden="1" customHeight="1">
      <c r="N331" s="606"/>
      <c r="O331" s="606"/>
      <c r="P331" s="606"/>
      <c r="Q331" s="606"/>
      <c r="S331" s="606"/>
      <c r="T331" s="854"/>
    </row>
    <row r="332" spans="14:20" s="779" customFormat="1" ht="15" hidden="1" customHeight="1">
      <c r="N332" s="606"/>
      <c r="O332" s="606"/>
      <c r="P332" s="606"/>
      <c r="Q332" s="606"/>
      <c r="S332" s="606"/>
      <c r="T332" s="854"/>
    </row>
    <row r="333" spans="14:20" s="779" customFormat="1" ht="15" hidden="1" customHeight="1">
      <c r="N333" s="606"/>
      <c r="O333" s="606"/>
      <c r="P333" s="606"/>
      <c r="Q333" s="606"/>
      <c r="S333" s="606"/>
      <c r="T333" s="854"/>
    </row>
    <row r="334" spans="14:20" s="779" customFormat="1" ht="15" hidden="1" customHeight="1">
      <c r="N334" s="606"/>
      <c r="O334" s="606"/>
      <c r="P334" s="606"/>
      <c r="Q334" s="606"/>
      <c r="S334" s="606"/>
      <c r="T334" s="854"/>
    </row>
    <row r="335" spans="14:20" s="779" customFormat="1" ht="15" hidden="1" customHeight="1">
      <c r="N335" s="606"/>
      <c r="O335" s="606"/>
      <c r="P335" s="606"/>
      <c r="Q335" s="606"/>
      <c r="S335" s="606"/>
      <c r="T335" s="854"/>
    </row>
    <row r="336" spans="14:20" s="779" customFormat="1" ht="15" hidden="1" customHeight="1">
      <c r="N336" s="606"/>
      <c r="O336" s="606"/>
      <c r="P336" s="606"/>
      <c r="Q336" s="606"/>
      <c r="S336" s="606"/>
      <c r="T336" s="854"/>
    </row>
    <row r="337" spans="14:20" s="779" customFormat="1" ht="15" hidden="1" customHeight="1">
      <c r="N337" s="606"/>
      <c r="O337" s="606"/>
      <c r="P337" s="606"/>
      <c r="Q337" s="606"/>
      <c r="S337" s="606"/>
      <c r="T337" s="854"/>
    </row>
    <row r="338" spans="14:20" s="779" customFormat="1" ht="15" hidden="1" customHeight="1">
      <c r="N338" s="606"/>
      <c r="O338" s="606"/>
      <c r="P338" s="606"/>
      <c r="Q338" s="606"/>
      <c r="S338" s="606"/>
      <c r="T338" s="854"/>
    </row>
    <row r="339" spans="14:20" s="779" customFormat="1" ht="15" hidden="1" customHeight="1">
      <c r="N339" s="606"/>
      <c r="O339" s="606"/>
      <c r="P339" s="606"/>
      <c r="Q339" s="606"/>
      <c r="S339" s="606"/>
      <c r="T339" s="854"/>
    </row>
    <row r="340" spans="14:20" s="779" customFormat="1" ht="15" hidden="1" customHeight="1">
      <c r="N340" s="606"/>
      <c r="O340" s="606"/>
      <c r="P340" s="606"/>
      <c r="Q340" s="606"/>
      <c r="S340" s="606"/>
      <c r="T340" s="854"/>
    </row>
    <row r="341" spans="14:20" s="779" customFormat="1" ht="15" hidden="1" customHeight="1">
      <c r="N341" s="606"/>
      <c r="O341" s="606"/>
      <c r="P341" s="606"/>
      <c r="Q341" s="606"/>
      <c r="S341" s="606"/>
      <c r="T341" s="854"/>
    </row>
    <row r="342" spans="14:20" s="779" customFormat="1" ht="15" hidden="1" customHeight="1">
      <c r="N342" s="606"/>
      <c r="O342" s="606"/>
      <c r="P342" s="606"/>
      <c r="Q342" s="606"/>
      <c r="S342" s="606"/>
      <c r="T342" s="854"/>
    </row>
    <row r="343" spans="14:20" s="779" customFormat="1" ht="15" hidden="1" customHeight="1">
      <c r="N343" s="606"/>
      <c r="O343" s="606"/>
      <c r="P343" s="606"/>
      <c r="Q343" s="606"/>
      <c r="S343" s="606"/>
      <c r="T343" s="854"/>
    </row>
    <row r="344" spans="14:20" s="779" customFormat="1" ht="15" hidden="1" customHeight="1">
      <c r="N344" s="606"/>
      <c r="O344" s="606"/>
      <c r="P344" s="606"/>
      <c r="Q344" s="606"/>
      <c r="S344" s="606"/>
      <c r="T344" s="854"/>
    </row>
    <row r="345" spans="14:20" s="779" customFormat="1" ht="15" hidden="1" customHeight="1">
      <c r="N345" s="606"/>
      <c r="O345" s="606"/>
      <c r="P345" s="606"/>
      <c r="Q345" s="606"/>
      <c r="S345" s="606"/>
      <c r="T345" s="854"/>
    </row>
    <row r="346" spans="14:20" s="779" customFormat="1" ht="15" hidden="1" customHeight="1">
      <c r="N346" s="606"/>
      <c r="O346" s="606"/>
      <c r="P346" s="606"/>
      <c r="Q346" s="606"/>
      <c r="S346" s="606"/>
      <c r="T346" s="854"/>
    </row>
    <row r="347" spans="14:20" s="779" customFormat="1" ht="15" hidden="1" customHeight="1">
      <c r="N347" s="606"/>
      <c r="O347" s="606"/>
      <c r="P347" s="606"/>
      <c r="Q347" s="606"/>
      <c r="S347" s="606"/>
      <c r="T347" s="854"/>
    </row>
    <row r="348" spans="14:20" s="779" customFormat="1" ht="15" hidden="1" customHeight="1">
      <c r="N348" s="606"/>
      <c r="O348" s="606"/>
      <c r="P348" s="606"/>
      <c r="Q348" s="606"/>
      <c r="S348" s="606"/>
      <c r="T348" s="854"/>
    </row>
    <row r="349" spans="14:20" s="779" customFormat="1" ht="15" hidden="1" customHeight="1">
      <c r="N349" s="606"/>
      <c r="O349" s="606"/>
      <c r="P349" s="606"/>
      <c r="Q349" s="606"/>
      <c r="S349" s="606"/>
      <c r="T349" s="854"/>
    </row>
    <row r="350" spans="14:20" s="779" customFormat="1" ht="15" hidden="1" customHeight="1">
      <c r="N350" s="606"/>
      <c r="O350" s="606"/>
      <c r="P350" s="606"/>
      <c r="Q350" s="606"/>
      <c r="S350" s="606"/>
      <c r="T350" s="854"/>
    </row>
    <row r="351" spans="14:20" s="779" customFormat="1" ht="15" hidden="1" customHeight="1">
      <c r="N351" s="606"/>
      <c r="O351" s="606"/>
      <c r="P351" s="606"/>
      <c r="Q351" s="606"/>
      <c r="S351" s="606"/>
      <c r="T351" s="854"/>
    </row>
    <row r="352" spans="14:20" s="779" customFormat="1" ht="15" hidden="1" customHeight="1">
      <c r="N352" s="606"/>
      <c r="O352" s="606"/>
      <c r="P352" s="606"/>
      <c r="Q352" s="606"/>
      <c r="S352" s="606"/>
      <c r="T352" s="854"/>
    </row>
    <row r="353" spans="14:20" s="779" customFormat="1" ht="15" hidden="1" customHeight="1">
      <c r="N353" s="606"/>
      <c r="O353" s="606"/>
      <c r="P353" s="606"/>
      <c r="Q353" s="606"/>
      <c r="S353" s="606"/>
      <c r="T353" s="854"/>
    </row>
    <row r="354" spans="14:20" s="779" customFormat="1" ht="15" hidden="1" customHeight="1">
      <c r="N354" s="606"/>
      <c r="O354" s="606"/>
      <c r="P354" s="606"/>
      <c r="Q354" s="606"/>
      <c r="S354" s="606"/>
      <c r="T354" s="854"/>
    </row>
    <row r="355" spans="14:20" s="779" customFormat="1" ht="15" hidden="1" customHeight="1">
      <c r="N355" s="606"/>
      <c r="O355" s="606"/>
      <c r="P355" s="606"/>
      <c r="Q355" s="606"/>
      <c r="S355" s="606"/>
      <c r="T355" s="854"/>
    </row>
    <row r="356" spans="14:20" s="779" customFormat="1" ht="15" hidden="1" customHeight="1">
      <c r="N356" s="606"/>
      <c r="O356" s="606"/>
      <c r="P356" s="606"/>
      <c r="Q356" s="606"/>
      <c r="S356" s="606"/>
      <c r="T356" s="854"/>
    </row>
    <row r="357" spans="14:20" s="779" customFormat="1" ht="15" hidden="1" customHeight="1">
      <c r="N357" s="606"/>
      <c r="O357" s="606"/>
      <c r="P357" s="606"/>
      <c r="Q357" s="606"/>
      <c r="S357" s="606"/>
      <c r="T357" s="854"/>
    </row>
    <row r="358" spans="14:20" s="779" customFormat="1" ht="15" hidden="1" customHeight="1">
      <c r="N358" s="606"/>
      <c r="O358" s="606"/>
      <c r="P358" s="606"/>
      <c r="Q358" s="606"/>
      <c r="S358" s="606"/>
      <c r="T358" s="854"/>
    </row>
    <row r="359" spans="14:20" s="779" customFormat="1" ht="15" hidden="1" customHeight="1">
      <c r="N359" s="606"/>
      <c r="O359" s="606"/>
      <c r="P359" s="606"/>
      <c r="Q359" s="606"/>
      <c r="S359" s="606"/>
      <c r="T359" s="854"/>
    </row>
    <row r="360" spans="14:20" s="779" customFormat="1" ht="15" hidden="1" customHeight="1">
      <c r="N360" s="606"/>
      <c r="O360" s="606"/>
      <c r="P360" s="606"/>
      <c r="Q360" s="606"/>
      <c r="S360" s="606"/>
      <c r="T360" s="854"/>
    </row>
    <row r="361" spans="14:20" s="779" customFormat="1" ht="15" hidden="1" customHeight="1">
      <c r="N361" s="606"/>
      <c r="O361" s="606"/>
      <c r="P361" s="606"/>
      <c r="Q361" s="606"/>
      <c r="S361" s="606"/>
      <c r="T361" s="854"/>
    </row>
    <row r="362" spans="14:20" s="779" customFormat="1" ht="15" hidden="1" customHeight="1">
      <c r="N362" s="606"/>
      <c r="O362" s="606"/>
      <c r="P362" s="606"/>
      <c r="Q362" s="606"/>
      <c r="S362" s="606"/>
      <c r="T362" s="854"/>
    </row>
    <row r="363" spans="14:20" s="779" customFormat="1" ht="15" hidden="1" customHeight="1">
      <c r="N363" s="606"/>
      <c r="O363" s="606"/>
      <c r="P363" s="606"/>
      <c r="Q363" s="606"/>
      <c r="S363" s="606"/>
      <c r="T363" s="854"/>
    </row>
    <row r="364" spans="14:20" s="779" customFormat="1" ht="15" hidden="1" customHeight="1">
      <c r="N364" s="606"/>
      <c r="O364" s="606"/>
      <c r="P364" s="606"/>
      <c r="Q364" s="606"/>
      <c r="S364" s="606"/>
      <c r="T364" s="854"/>
    </row>
    <row r="365" spans="14:20" s="779" customFormat="1" ht="15" hidden="1" customHeight="1">
      <c r="N365" s="606"/>
      <c r="O365" s="606"/>
      <c r="P365" s="606"/>
      <c r="Q365" s="606"/>
      <c r="S365" s="606"/>
      <c r="T365" s="854"/>
    </row>
    <row r="366" spans="14:20" s="779" customFormat="1" ht="15" hidden="1" customHeight="1">
      <c r="N366" s="606"/>
      <c r="O366" s="606"/>
      <c r="P366" s="606"/>
      <c r="Q366" s="606"/>
      <c r="S366" s="606"/>
      <c r="T366" s="854"/>
    </row>
    <row r="367" spans="14:20" s="779" customFormat="1" ht="15" hidden="1" customHeight="1">
      <c r="N367" s="606"/>
      <c r="O367" s="606"/>
      <c r="P367" s="606"/>
      <c r="Q367" s="606"/>
      <c r="S367" s="606"/>
      <c r="T367" s="854"/>
    </row>
    <row r="368" spans="14:20" s="779" customFormat="1" ht="15" hidden="1" customHeight="1">
      <c r="N368" s="606"/>
      <c r="O368" s="606"/>
      <c r="P368" s="606"/>
      <c r="Q368" s="606"/>
      <c r="S368" s="606"/>
      <c r="T368" s="854"/>
    </row>
    <row r="369" spans="14:20" s="779" customFormat="1" ht="15" hidden="1" customHeight="1">
      <c r="N369" s="606"/>
      <c r="O369" s="606"/>
      <c r="P369" s="606"/>
      <c r="Q369" s="606"/>
      <c r="S369" s="606"/>
      <c r="T369" s="854"/>
    </row>
    <row r="370" spans="14:20" s="779" customFormat="1" ht="15" hidden="1" customHeight="1">
      <c r="N370" s="606"/>
      <c r="O370" s="606"/>
      <c r="P370" s="606"/>
      <c r="Q370" s="606"/>
      <c r="S370" s="606"/>
      <c r="T370" s="854"/>
    </row>
    <row r="371" spans="14:20" s="779" customFormat="1" ht="15" hidden="1" customHeight="1">
      <c r="N371" s="606"/>
      <c r="O371" s="606"/>
      <c r="P371" s="606"/>
      <c r="Q371" s="606"/>
      <c r="S371" s="606"/>
      <c r="T371" s="854"/>
    </row>
    <row r="372" spans="14:20" s="779" customFormat="1" ht="15" hidden="1" customHeight="1">
      <c r="N372" s="606"/>
      <c r="O372" s="606"/>
      <c r="P372" s="606"/>
      <c r="Q372" s="606"/>
      <c r="S372" s="606"/>
      <c r="T372" s="854"/>
    </row>
    <row r="373" spans="14:20" s="779" customFormat="1" ht="15" hidden="1" customHeight="1">
      <c r="N373" s="606"/>
      <c r="O373" s="606"/>
      <c r="P373" s="606"/>
      <c r="Q373" s="606"/>
      <c r="S373" s="606"/>
      <c r="T373" s="854"/>
    </row>
    <row r="374" spans="14:20" s="779" customFormat="1" ht="15" hidden="1" customHeight="1">
      <c r="N374" s="606"/>
      <c r="O374" s="606"/>
      <c r="P374" s="606"/>
      <c r="Q374" s="606"/>
      <c r="S374" s="606"/>
      <c r="T374" s="854"/>
    </row>
    <row r="375" spans="14:20" s="779" customFormat="1" ht="15" hidden="1" customHeight="1">
      <c r="N375" s="606"/>
      <c r="O375" s="606"/>
      <c r="P375" s="606"/>
      <c r="Q375" s="606"/>
      <c r="S375" s="606"/>
      <c r="T375" s="854"/>
    </row>
    <row r="376" spans="14:20" s="779" customFormat="1" ht="15" hidden="1" customHeight="1">
      <c r="N376" s="606"/>
      <c r="O376" s="606"/>
      <c r="P376" s="606"/>
      <c r="Q376" s="606"/>
      <c r="S376" s="606"/>
      <c r="T376" s="854"/>
    </row>
    <row r="377" spans="14:20" s="779" customFormat="1" ht="15" hidden="1" customHeight="1">
      <c r="N377" s="606"/>
      <c r="O377" s="606"/>
      <c r="P377" s="606"/>
      <c r="Q377" s="606"/>
      <c r="S377" s="606"/>
      <c r="T377" s="854"/>
    </row>
    <row r="378" spans="14:20" s="779" customFormat="1" ht="15" hidden="1" customHeight="1">
      <c r="N378" s="606"/>
      <c r="O378" s="606"/>
      <c r="P378" s="606"/>
      <c r="Q378" s="606"/>
      <c r="S378" s="606"/>
      <c r="T378" s="854"/>
    </row>
    <row r="379" spans="14:20" s="779" customFormat="1" ht="15" hidden="1" customHeight="1">
      <c r="N379" s="606"/>
      <c r="O379" s="606"/>
      <c r="P379" s="606"/>
      <c r="Q379" s="606"/>
      <c r="S379" s="606"/>
      <c r="T379" s="854"/>
    </row>
    <row r="380" spans="14:20" s="779" customFormat="1" ht="15" hidden="1" customHeight="1">
      <c r="N380" s="606"/>
      <c r="O380" s="606"/>
      <c r="P380" s="606"/>
      <c r="Q380" s="606"/>
      <c r="S380" s="606"/>
      <c r="T380" s="854"/>
    </row>
    <row r="381" spans="14:20" s="779" customFormat="1" ht="15" hidden="1" customHeight="1">
      <c r="N381" s="606"/>
      <c r="O381" s="606"/>
      <c r="P381" s="606"/>
      <c r="Q381" s="606"/>
      <c r="S381" s="606"/>
      <c r="T381" s="854"/>
    </row>
    <row r="382" spans="14:20" s="779" customFormat="1" ht="15" hidden="1" customHeight="1">
      <c r="N382" s="606"/>
      <c r="O382" s="606"/>
      <c r="P382" s="606"/>
      <c r="Q382" s="606"/>
      <c r="S382" s="606"/>
      <c r="T382" s="854"/>
    </row>
    <row r="383" spans="14:20" s="779" customFormat="1" ht="15" hidden="1" customHeight="1">
      <c r="N383" s="606"/>
      <c r="O383" s="606"/>
      <c r="P383" s="606"/>
      <c r="Q383" s="606"/>
      <c r="S383" s="606"/>
      <c r="T383" s="854"/>
    </row>
    <row r="384" spans="14:20" s="779" customFormat="1" ht="15" hidden="1" customHeight="1">
      <c r="N384" s="606"/>
      <c r="O384" s="606"/>
      <c r="P384" s="606"/>
      <c r="Q384" s="606"/>
      <c r="S384" s="606"/>
      <c r="T384" s="854"/>
    </row>
    <row r="385" spans="14:20" s="779" customFormat="1" ht="15" hidden="1" customHeight="1">
      <c r="N385" s="606"/>
      <c r="O385" s="606"/>
      <c r="P385" s="606"/>
      <c r="Q385" s="606"/>
      <c r="S385" s="606"/>
      <c r="T385" s="854"/>
    </row>
    <row r="386" spans="14:20" s="779" customFormat="1" ht="15" hidden="1" customHeight="1">
      <c r="N386" s="606"/>
      <c r="O386" s="606"/>
      <c r="P386" s="606"/>
      <c r="Q386" s="606"/>
      <c r="S386" s="606"/>
      <c r="T386" s="854"/>
    </row>
    <row r="387" spans="14:20" s="779" customFormat="1" ht="15" hidden="1" customHeight="1">
      <c r="N387" s="606"/>
      <c r="O387" s="606"/>
      <c r="P387" s="606"/>
      <c r="Q387" s="606"/>
      <c r="S387" s="606"/>
      <c r="T387" s="854"/>
    </row>
    <row r="388" spans="14:20" s="779" customFormat="1" ht="15" hidden="1" customHeight="1">
      <c r="N388" s="606"/>
      <c r="O388" s="606"/>
      <c r="P388" s="606"/>
      <c r="Q388" s="606"/>
      <c r="S388" s="606"/>
      <c r="T388" s="854"/>
    </row>
    <row r="389" spans="14:20" s="779" customFormat="1" ht="15" hidden="1" customHeight="1">
      <c r="N389" s="606"/>
      <c r="O389" s="606"/>
      <c r="P389" s="606"/>
      <c r="Q389" s="606"/>
      <c r="S389" s="606"/>
      <c r="T389" s="854"/>
    </row>
    <row r="390" spans="14:20" s="779" customFormat="1" ht="15" hidden="1" customHeight="1">
      <c r="N390" s="606"/>
      <c r="O390" s="606"/>
      <c r="P390" s="606"/>
      <c r="Q390" s="606"/>
      <c r="S390" s="606"/>
      <c r="T390" s="854"/>
    </row>
    <row r="391" spans="14:20" s="779" customFormat="1" ht="15" hidden="1" customHeight="1">
      <c r="N391" s="606"/>
      <c r="O391" s="606"/>
      <c r="P391" s="606"/>
      <c r="Q391" s="606"/>
      <c r="S391" s="606"/>
      <c r="T391" s="854"/>
    </row>
    <row r="392" spans="14:20" s="779" customFormat="1" ht="15" hidden="1" customHeight="1">
      <c r="N392" s="606"/>
      <c r="O392" s="606"/>
      <c r="P392" s="606"/>
      <c r="Q392" s="606"/>
      <c r="S392" s="606"/>
      <c r="T392" s="854"/>
    </row>
    <row r="393" spans="14:20" s="779" customFormat="1" ht="15" hidden="1" customHeight="1">
      <c r="N393" s="606"/>
      <c r="O393" s="606"/>
      <c r="P393" s="606"/>
      <c r="Q393" s="606"/>
      <c r="S393" s="606"/>
      <c r="T393" s="854"/>
    </row>
    <row r="394" spans="14:20" s="779" customFormat="1" ht="15" hidden="1" customHeight="1">
      <c r="N394" s="606"/>
      <c r="O394" s="606"/>
      <c r="P394" s="606"/>
      <c r="Q394" s="606"/>
      <c r="S394" s="606"/>
      <c r="T394" s="854"/>
    </row>
    <row r="395" spans="14:20" s="779" customFormat="1" ht="15" hidden="1" customHeight="1">
      <c r="N395" s="606"/>
      <c r="O395" s="606"/>
      <c r="P395" s="606"/>
      <c r="Q395" s="606"/>
      <c r="S395" s="606"/>
      <c r="T395" s="854"/>
    </row>
    <row r="396" spans="14:20" s="779" customFormat="1" ht="15" hidden="1" customHeight="1">
      <c r="N396" s="606"/>
      <c r="O396" s="606"/>
      <c r="P396" s="606"/>
      <c r="Q396" s="606"/>
      <c r="S396" s="606"/>
      <c r="T396" s="854"/>
    </row>
    <row r="397" spans="14:20" s="779" customFormat="1" ht="15" hidden="1" customHeight="1">
      <c r="N397" s="606"/>
      <c r="O397" s="606"/>
      <c r="P397" s="606"/>
      <c r="Q397" s="606"/>
      <c r="S397" s="606"/>
      <c r="T397" s="854"/>
    </row>
    <row r="398" spans="14:20" s="779" customFormat="1" ht="15" hidden="1" customHeight="1">
      <c r="N398" s="606"/>
      <c r="O398" s="606"/>
      <c r="P398" s="606"/>
      <c r="Q398" s="606"/>
      <c r="S398" s="606"/>
      <c r="T398" s="854"/>
    </row>
    <row r="399" spans="14:20" s="779" customFormat="1" ht="15" hidden="1" customHeight="1">
      <c r="N399" s="606"/>
      <c r="O399" s="606"/>
      <c r="P399" s="606"/>
      <c r="Q399" s="606"/>
      <c r="S399" s="606"/>
      <c r="T399" s="854"/>
    </row>
    <row r="400" spans="14:20" s="779" customFormat="1" ht="15" hidden="1" customHeight="1">
      <c r="N400" s="606"/>
      <c r="O400" s="606"/>
      <c r="P400" s="606"/>
      <c r="Q400" s="606"/>
      <c r="S400" s="606"/>
      <c r="T400" s="854"/>
    </row>
    <row r="401" spans="14:20" s="779" customFormat="1" ht="15" hidden="1" customHeight="1">
      <c r="N401" s="606"/>
      <c r="O401" s="606"/>
      <c r="P401" s="606"/>
      <c r="Q401" s="606"/>
      <c r="S401" s="606"/>
      <c r="T401" s="854"/>
    </row>
    <row r="402" spans="14:20" s="779" customFormat="1" ht="15" hidden="1" customHeight="1">
      <c r="N402" s="606"/>
      <c r="O402" s="606"/>
      <c r="P402" s="606"/>
      <c r="Q402" s="606"/>
      <c r="S402" s="606"/>
      <c r="T402" s="854"/>
    </row>
    <row r="403" spans="14:20" s="779" customFormat="1" ht="15" hidden="1" customHeight="1">
      <c r="N403" s="606"/>
      <c r="O403" s="606"/>
      <c r="P403" s="606"/>
      <c r="Q403" s="606"/>
      <c r="S403" s="606"/>
      <c r="T403" s="854"/>
    </row>
    <row r="404" spans="14:20" s="779" customFormat="1" ht="15" hidden="1" customHeight="1">
      <c r="N404" s="606"/>
      <c r="O404" s="606"/>
      <c r="P404" s="606"/>
      <c r="Q404" s="606"/>
      <c r="S404" s="606"/>
      <c r="T404" s="854"/>
    </row>
    <row r="405" spans="14:20" s="779" customFormat="1" ht="15" hidden="1" customHeight="1">
      <c r="N405" s="606"/>
      <c r="O405" s="606"/>
      <c r="P405" s="606"/>
      <c r="Q405" s="606"/>
      <c r="S405" s="606"/>
      <c r="T405" s="854"/>
    </row>
    <row r="406" spans="14:20" s="779" customFormat="1" ht="15" hidden="1" customHeight="1">
      <c r="N406" s="606"/>
      <c r="O406" s="606"/>
      <c r="P406" s="606"/>
      <c r="Q406" s="606"/>
      <c r="S406" s="606"/>
      <c r="T406" s="854"/>
    </row>
    <row r="407" spans="14:20" s="779" customFormat="1" ht="15" hidden="1" customHeight="1">
      <c r="N407" s="606"/>
      <c r="O407" s="606"/>
      <c r="P407" s="606"/>
      <c r="Q407" s="606"/>
      <c r="S407" s="606"/>
      <c r="T407" s="854"/>
    </row>
    <row r="408" spans="14:20" s="779" customFormat="1" ht="15" hidden="1" customHeight="1">
      <c r="N408" s="606"/>
      <c r="O408" s="606"/>
      <c r="P408" s="606"/>
      <c r="Q408" s="606"/>
      <c r="S408" s="606"/>
      <c r="T408" s="854"/>
    </row>
    <row r="409" spans="14:20" s="779" customFormat="1" ht="15" hidden="1" customHeight="1">
      <c r="N409" s="606"/>
      <c r="O409" s="606"/>
      <c r="P409" s="606"/>
      <c r="Q409" s="606"/>
      <c r="S409" s="606"/>
      <c r="T409" s="854"/>
    </row>
    <row r="410" spans="14:20" s="779" customFormat="1" ht="15" hidden="1" customHeight="1">
      <c r="N410" s="606"/>
      <c r="O410" s="606"/>
      <c r="P410" s="606"/>
      <c r="Q410" s="606"/>
      <c r="S410" s="606"/>
      <c r="T410" s="854"/>
    </row>
    <row r="411" spans="14:20" s="779" customFormat="1" ht="15" hidden="1" customHeight="1">
      <c r="N411" s="606"/>
      <c r="O411" s="606"/>
      <c r="P411" s="606"/>
      <c r="Q411" s="606"/>
      <c r="S411" s="606"/>
      <c r="T411" s="854"/>
    </row>
    <row r="412" spans="14:20" s="779" customFormat="1" ht="15" hidden="1" customHeight="1">
      <c r="N412" s="606"/>
      <c r="O412" s="606"/>
      <c r="P412" s="606"/>
      <c r="Q412" s="606"/>
      <c r="S412" s="606"/>
      <c r="T412" s="854"/>
    </row>
    <row r="413" spans="14:20" s="779" customFormat="1" ht="15" hidden="1" customHeight="1">
      <c r="N413" s="606"/>
      <c r="O413" s="606"/>
      <c r="P413" s="606"/>
      <c r="Q413" s="606"/>
      <c r="S413" s="606"/>
      <c r="T413" s="854"/>
    </row>
    <row r="414" spans="14:20" s="779" customFormat="1" ht="15" hidden="1" customHeight="1">
      <c r="N414" s="606"/>
      <c r="O414" s="606"/>
      <c r="P414" s="606"/>
      <c r="Q414" s="606"/>
      <c r="S414" s="606"/>
      <c r="T414" s="854"/>
    </row>
    <row r="415" spans="14:20" s="779" customFormat="1" ht="15" hidden="1" customHeight="1">
      <c r="N415" s="606"/>
      <c r="O415" s="606"/>
      <c r="P415" s="606"/>
      <c r="Q415" s="606"/>
      <c r="S415" s="606"/>
      <c r="T415" s="854"/>
    </row>
    <row r="416" spans="14:20" s="779" customFormat="1" ht="15" hidden="1" customHeight="1">
      <c r="N416" s="606"/>
      <c r="O416" s="606"/>
      <c r="P416" s="606"/>
      <c r="Q416" s="606"/>
      <c r="S416" s="606"/>
      <c r="T416" s="854"/>
    </row>
    <row r="417" spans="14:20" s="779" customFormat="1" ht="15" hidden="1" customHeight="1">
      <c r="N417" s="606"/>
      <c r="O417" s="606"/>
      <c r="P417" s="606"/>
      <c r="Q417" s="606"/>
      <c r="S417" s="606"/>
      <c r="T417" s="854"/>
    </row>
    <row r="418" spans="14:20" s="779" customFormat="1" ht="15" hidden="1" customHeight="1">
      <c r="N418" s="606"/>
      <c r="O418" s="606"/>
      <c r="P418" s="606"/>
      <c r="Q418" s="606"/>
      <c r="S418" s="606"/>
      <c r="T418" s="854"/>
    </row>
    <row r="419" spans="14:20" s="779" customFormat="1" ht="15" hidden="1" customHeight="1">
      <c r="N419" s="606"/>
      <c r="O419" s="606"/>
      <c r="P419" s="606"/>
      <c r="Q419" s="606"/>
      <c r="S419" s="606"/>
      <c r="T419" s="854"/>
    </row>
    <row r="420" spans="14:20" s="779" customFormat="1" ht="15" hidden="1" customHeight="1">
      <c r="N420" s="606"/>
      <c r="O420" s="606"/>
      <c r="P420" s="606"/>
      <c r="Q420" s="606"/>
      <c r="S420" s="606"/>
      <c r="T420" s="854"/>
    </row>
    <row r="421" spans="14:20" s="779" customFormat="1" ht="15" hidden="1" customHeight="1">
      <c r="N421" s="606"/>
      <c r="O421" s="606"/>
      <c r="P421" s="606"/>
      <c r="Q421" s="606"/>
      <c r="S421" s="606"/>
      <c r="T421" s="854"/>
    </row>
    <row r="422" spans="14:20" s="779" customFormat="1" ht="15" hidden="1" customHeight="1">
      <c r="N422" s="606"/>
      <c r="O422" s="606"/>
      <c r="P422" s="606"/>
      <c r="Q422" s="606"/>
      <c r="S422" s="606"/>
      <c r="T422" s="854"/>
    </row>
    <row r="423" spans="14:20" s="779" customFormat="1" ht="15" hidden="1" customHeight="1">
      <c r="N423" s="606"/>
      <c r="O423" s="606"/>
      <c r="P423" s="606"/>
      <c r="Q423" s="606"/>
      <c r="S423" s="606"/>
      <c r="T423" s="854"/>
    </row>
    <row r="424" spans="14:20" s="779" customFormat="1" ht="15" hidden="1" customHeight="1">
      <c r="N424" s="606"/>
      <c r="O424" s="606"/>
      <c r="P424" s="606"/>
      <c r="Q424" s="606"/>
      <c r="S424" s="606"/>
      <c r="T424" s="854"/>
    </row>
    <row r="425" spans="14:20" s="779" customFormat="1" ht="15" hidden="1" customHeight="1">
      <c r="N425" s="606"/>
      <c r="O425" s="606"/>
      <c r="P425" s="606"/>
      <c r="Q425" s="606"/>
      <c r="S425" s="606"/>
      <c r="T425" s="854"/>
    </row>
    <row r="426" spans="14:20" s="779" customFormat="1" ht="15" hidden="1" customHeight="1">
      <c r="N426" s="606"/>
      <c r="O426" s="606"/>
      <c r="P426" s="606"/>
      <c r="Q426" s="606"/>
      <c r="S426" s="606"/>
      <c r="T426" s="854"/>
    </row>
    <row r="427" spans="14:20" s="779" customFormat="1" ht="15" hidden="1" customHeight="1">
      <c r="N427" s="606"/>
      <c r="O427" s="606"/>
      <c r="P427" s="606"/>
      <c r="Q427" s="606"/>
      <c r="S427" s="606"/>
      <c r="T427" s="854"/>
    </row>
    <row r="428" spans="14:20" s="779" customFormat="1" ht="15" hidden="1" customHeight="1">
      <c r="N428" s="606"/>
      <c r="O428" s="606"/>
      <c r="P428" s="606"/>
      <c r="Q428" s="606"/>
      <c r="S428" s="606"/>
      <c r="T428" s="854"/>
    </row>
    <row r="429" spans="14:20" s="779" customFormat="1" ht="15" hidden="1" customHeight="1">
      <c r="N429" s="606"/>
      <c r="O429" s="606"/>
      <c r="P429" s="606"/>
      <c r="Q429" s="606"/>
      <c r="S429" s="606"/>
      <c r="T429" s="854"/>
    </row>
    <row r="430" spans="14:20" s="779" customFormat="1" ht="15" hidden="1" customHeight="1">
      <c r="N430" s="606"/>
      <c r="O430" s="606"/>
      <c r="P430" s="606"/>
      <c r="Q430" s="606"/>
      <c r="S430" s="606"/>
      <c r="T430" s="854"/>
    </row>
    <row r="431" spans="14:20" s="779" customFormat="1" ht="15" hidden="1" customHeight="1">
      <c r="N431" s="606"/>
      <c r="O431" s="606"/>
      <c r="P431" s="606"/>
      <c r="Q431" s="606"/>
      <c r="S431" s="606"/>
      <c r="T431" s="854"/>
    </row>
    <row r="432" spans="14:20" s="779" customFormat="1" ht="15" hidden="1" customHeight="1">
      <c r="N432" s="606"/>
      <c r="O432" s="606"/>
      <c r="P432" s="606"/>
      <c r="Q432" s="606"/>
      <c r="S432" s="606"/>
      <c r="T432" s="854"/>
    </row>
    <row r="433" spans="14:20" s="779" customFormat="1" ht="15" hidden="1" customHeight="1">
      <c r="N433" s="606"/>
      <c r="O433" s="606"/>
      <c r="P433" s="606"/>
      <c r="Q433" s="606"/>
      <c r="S433" s="606"/>
      <c r="T433" s="854"/>
    </row>
    <row r="434" spans="14:20" s="779" customFormat="1" ht="15" hidden="1" customHeight="1">
      <c r="N434" s="606"/>
      <c r="O434" s="606"/>
      <c r="P434" s="606"/>
      <c r="Q434" s="606"/>
      <c r="S434" s="606"/>
      <c r="T434" s="854"/>
    </row>
    <row r="435" spans="14:20" s="779" customFormat="1" ht="15" hidden="1" customHeight="1">
      <c r="N435" s="606"/>
      <c r="O435" s="606"/>
      <c r="P435" s="606"/>
      <c r="Q435" s="606"/>
      <c r="S435" s="606"/>
      <c r="T435" s="854"/>
    </row>
    <row r="436" spans="14:20" s="779" customFormat="1" ht="15" hidden="1" customHeight="1">
      <c r="N436" s="606"/>
      <c r="O436" s="606"/>
      <c r="P436" s="606"/>
      <c r="Q436" s="606"/>
      <c r="S436" s="606"/>
      <c r="T436" s="854"/>
    </row>
    <row r="437" spans="14:20" s="779" customFormat="1" ht="15" hidden="1" customHeight="1">
      <c r="N437" s="606"/>
      <c r="O437" s="606"/>
      <c r="P437" s="606"/>
      <c r="Q437" s="606"/>
      <c r="S437" s="606"/>
      <c r="T437" s="854"/>
    </row>
    <row r="438" spans="14:20" s="779" customFormat="1" ht="15" hidden="1" customHeight="1">
      <c r="N438" s="606"/>
      <c r="O438" s="606"/>
      <c r="P438" s="606"/>
      <c r="Q438" s="606"/>
      <c r="S438" s="606"/>
      <c r="T438" s="854"/>
    </row>
    <row r="439" spans="14:20" s="779" customFormat="1" ht="15" hidden="1" customHeight="1">
      <c r="N439" s="606"/>
      <c r="O439" s="606"/>
      <c r="P439" s="606"/>
      <c r="Q439" s="606"/>
      <c r="S439" s="606"/>
      <c r="T439" s="854"/>
    </row>
    <row r="440" spans="14:20" s="779" customFormat="1" ht="15" hidden="1" customHeight="1">
      <c r="N440" s="606"/>
      <c r="O440" s="606"/>
      <c r="P440" s="606"/>
      <c r="Q440" s="606"/>
      <c r="S440" s="606"/>
      <c r="T440" s="854"/>
    </row>
    <row r="441" spans="14:20" s="779" customFormat="1" ht="15" hidden="1" customHeight="1">
      <c r="N441" s="606"/>
      <c r="O441" s="606"/>
      <c r="P441" s="606"/>
      <c r="Q441" s="606"/>
      <c r="S441" s="606"/>
      <c r="T441" s="854"/>
    </row>
    <row r="442" spans="14:20" s="779" customFormat="1" ht="15" hidden="1" customHeight="1">
      <c r="N442" s="606"/>
      <c r="O442" s="606"/>
      <c r="P442" s="606"/>
      <c r="Q442" s="606"/>
      <c r="S442" s="606"/>
      <c r="T442" s="854"/>
    </row>
    <row r="443" spans="14:20" s="779" customFormat="1" ht="15" hidden="1" customHeight="1">
      <c r="N443" s="606"/>
      <c r="O443" s="606"/>
      <c r="P443" s="606"/>
      <c r="Q443" s="606"/>
      <c r="S443" s="606"/>
      <c r="T443" s="854"/>
    </row>
    <row r="444" spans="14:20" s="779" customFormat="1" ht="15" hidden="1" customHeight="1">
      <c r="N444" s="606"/>
      <c r="O444" s="606"/>
      <c r="P444" s="606"/>
      <c r="Q444" s="606"/>
      <c r="S444" s="606"/>
      <c r="T444" s="854"/>
    </row>
    <row r="445" spans="14:20" s="779" customFormat="1" ht="15" hidden="1" customHeight="1">
      <c r="N445" s="606"/>
      <c r="O445" s="606"/>
      <c r="P445" s="606"/>
      <c r="Q445" s="606"/>
      <c r="S445" s="606"/>
      <c r="T445" s="854"/>
    </row>
    <row r="446" spans="14:20" s="779" customFormat="1" ht="15" hidden="1" customHeight="1">
      <c r="N446" s="606"/>
      <c r="O446" s="606"/>
      <c r="P446" s="606"/>
      <c r="Q446" s="606"/>
      <c r="S446" s="606"/>
      <c r="T446" s="854"/>
    </row>
    <row r="447" spans="14:20" s="779" customFormat="1" ht="15" hidden="1" customHeight="1">
      <c r="N447" s="606"/>
      <c r="O447" s="606"/>
      <c r="P447" s="606"/>
      <c r="Q447" s="606"/>
      <c r="S447" s="606"/>
      <c r="T447" s="854"/>
    </row>
    <row r="448" spans="14:20" s="779" customFormat="1" ht="15" hidden="1" customHeight="1">
      <c r="N448" s="606"/>
      <c r="O448" s="606"/>
      <c r="P448" s="606"/>
      <c r="Q448" s="606"/>
      <c r="S448" s="606"/>
      <c r="T448" s="854"/>
    </row>
    <row r="449" spans="14:20" s="779" customFormat="1" ht="15" hidden="1" customHeight="1">
      <c r="N449" s="606"/>
      <c r="O449" s="606"/>
      <c r="P449" s="606"/>
      <c r="Q449" s="606"/>
      <c r="S449" s="606"/>
      <c r="T449" s="854"/>
    </row>
    <row r="450" spans="14:20" s="779" customFormat="1" ht="15" hidden="1" customHeight="1">
      <c r="N450" s="606"/>
      <c r="O450" s="606"/>
      <c r="P450" s="606"/>
      <c r="Q450" s="606"/>
      <c r="S450" s="606"/>
      <c r="T450" s="854"/>
    </row>
    <row r="451" spans="14:20" s="779" customFormat="1" ht="15" hidden="1" customHeight="1">
      <c r="N451" s="606"/>
      <c r="O451" s="606"/>
      <c r="P451" s="606"/>
      <c r="Q451" s="606"/>
      <c r="S451" s="606"/>
      <c r="T451" s="854"/>
    </row>
    <row r="452" spans="14:20" s="779" customFormat="1" ht="15" hidden="1" customHeight="1">
      <c r="N452" s="606"/>
      <c r="O452" s="606"/>
      <c r="P452" s="606"/>
      <c r="Q452" s="606"/>
      <c r="S452" s="606"/>
      <c r="T452" s="854"/>
    </row>
    <row r="453" spans="14:20" s="779" customFormat="1" ht="15" hidden="1" customHeight="1">
      <c r="N453" s="606"/>
      <c r="O453" s="606"/>
      <c r="P453" s="606"/>
      <c r="Q453" s="606"/>
      <c r="S453" s="606"/>
      <c r="T453" s="854"/>
    </row>
    <row r="454" spans="14:20" s="779" customFormat="1" ht="15" hidden="1" customHeight="1">
      <c r="N454" s="606"/>
      <c r="O454" s="606"/>
      <c r="P454" s="606"/>
      <c r="Q454" s="606"/>
      <c r="S454" s="606"/>
      <c r="T454" s="854"/>
    </row>
    <row r="455" spans="14:20" s="779" customFormat="1" ht="15" hidden="1" customHeight="1">
      <c r="N455" s="606"/>
      <c r="O455" s="606"/>
      <c r="P455" s="606"/>
      <c r="Q455" s="606"/>
      <c r="S455" s="606"/>
      <c r="T455" s="854"/>
    </row>
    <row r="456" spans="14:20" s="779" customFormat="1" ht="15" hidden="1" customHeight="1">
      <c r="N456" s="606"/>
      <c r="O456" s="606"/>
      <c r="P456" s="606"/>
      <c r="Q456" s="606"/>
      <c r="S456" s="606"/>
      <c r="T456" s="854"/>
    </row>
    <row r="457" spans="14:20" s="779" customFormat="1" ht="15" hidden="1" customHeight="1">
      <c r="N457" s="606"/>
      <c r="O457" s="606"/>
      <c r="P457" s="606"/>
      <c r="Q457" s="606"/>
      <c r="S457" s="606"/>
      <c r="T457" s="854"/>
    </row>
    <row r="458" spans="14:20" s="779" customFormat="1" ht="15" hidden="1" customHeight="1">
      <c r="N458" s="606"/>
      <c r="O458" s="606"/>
      <c r="P458" s="606"/>
      <c r="Q458" s="606"/>
      <c r="S458" s="606"/>
      <c r="T458" s="854"/>
    </row>
    <row r="459" spans="14:20" s="779" customFormat="1" ht="15" hidden="1" customHeight="1">
      <c r="N459" s="606"/>
      <c r="O459" s="606"/>
      <c r="P459" s="606"/>
      <c r="Q459" s="606"/>
      <c r="S459" s="606"/>
      <c r="T459" s="854"/>
    </row>
    <row r="460" spans="14:20" s="779" customFormat="1" ht="15" hidden="1" customHeight="1">
      <c r="N460" s="606"/>
      <c r="O460" s="606"/>
      <c r="P460" s="606"/>
      <c r="Q460" s="606"/>
      <c r="S460" s="606"/>
      <c r="T460" s="854"/>
    </row>
    <row r="461" spans="14:20" s="779" customFormat="1" ht="15" hidden="1" customHeight="1">
      <c r="N461" s="606"/>
      <c r="O461" s="606"/>
      <c r="P461" s="606"/>
      <c r="Q461" s="606"/>
      <c r="S461" s="606"/>
      <c r="T461" s="854"/>
    </row>
    <row r="462" spans="14:20" s="779" customFormat="1" ht="15" hidden="1" customHeight="1">
      <c r="N462" s="606"/>
      <c r="O462" s="606"/>
      <c r="P462" s="606"/>
      <c r="Q462" s="606"/>
      <c r="S462" s="606"/>
      <c r="T462" s="854"/>
    </row>
    <row r="463" spans="14:20" s="779" customFormat="1" ht="15" hidden="1" customHeight="1">
      <c r="N463" s="606"/>
      <c r="O463" s="606"/>
      <c r="P463" s="606"/>
      <c r="Q463" s="606"/>
      <c r="S463" s="606"/>
      <c r="T463" s="854"/>
    </row>
    <row r="464" spans="14:20" s="779" customFormat="1" ht="15" hidden="1" customHeight="1">
      <c r="N464" s="606"/>
      <c r="O464" s="606"/>
      <c r="P464" s="606"/>
      <c r="Q464" s="606"/>
      <c r="S464" s="606"/>
      <c r="T464" s="854"/>
    </row>
    <row r="465" spans="14:20" s="779" customFormat="1" ht="15" hidden="1" customHeight="1">
      <c r="N465" s="606"/>
      <c r="O465" s="606"/>
      <c r="P465" s="606"/>
      <c r="Q465" s="606"/>
      <c r="S465" s="606"/>
      <c r="T465" s="854"/>
    </row>
    <row r="466" spans="14:20" s="779" customFormat="1" ht="15" hidden="1" customHeight="1">
      <c r="N466" s="606"/>
      <c r="O466" s="606"/>
      <c r="P466" s="606"/>
      <c r="Q466" s="606"/>
      <c r="S466" s="606"/>
      <c r="T466" s="854"/>
    </row>
    <row r="467" spans="14:20" s="779" customFormat="1" ht="15" hidden="1" customHeight="1">
      <c r="N467" s="606"/>
      <c r="O467" s="606"/>
      <c r="P467" s="606"/>
      <c r="Q467" s="606"/>
      <c r="S467" s="606"/>
      <c r="T467" s="854"/>
    </row>
    <row r="468" spans="14:20" s="779" customFormat="1" ht="15" hidden="1" customHeight="1">
      <c r="N468" s="606"/>
      <c r="O468" s="606"/>
      <c r="P468" s="606"/>
      <c r="Q468" s="606"/>
      <c r="S468" s="606"/>
      <c r="T468" s="854"/>
    </row>
    <row r="469" spans="14:20" s="779" customFormat="1" ht="15" hidden="1" customHeight="1">
      <c r="N469" s="606"/>
      <c r="O469" s="606"/>
      <c r="P469" s="606"/>
      <c r="Q469" s="606"/>
      <c r="S469" s="606"/>
      <c r="T469" s="854"/>
    </row>
    <row r="470" spans="14:20" s="779" customFormat="1" ht="15" hidden="1" customHeight="1">
      <c r="N470" s="606"/>
      <c r="O470" s="606"/>
      <c r="P470" s="606"/>
      <c r="Q470" s="606"/>
      <c r="S470" s="606"/>
      <c r="T470" s="854"/>
    </row>
    <row r="471" spans="14:20" s="779" customFormat="1" ht="15" hidden="1" customHeight="1">
      <c r="N471" s="606"/>
      <c r="O471" s="606"/>
      <c r="P471" s="606"/>
      <c r="Q471" s="606"/>
      <c r="S471" s="606"/>
      <c r="T471" s="854"/>
    </row>
    <row r="472" spans="14:20" s="779" customFormat="1" ht="15" hidden="1" customHeight="1">
      <c r="N472" s="606"/>
      <c r="O472" s="606"/>
      <c r="P472" s="606"/>
      <c r="Q472" s="606"/>
      <c r="S472" s="606"/>
      <c r="T472" s="854"/>
    </row>
    <row r="473" spans="14:20" s="779" customFormat="1" ht="15" hidden="1" customHeight="1">
      <c r="N473" s="606"/>
      <c r="O473" s="606"/>
      <c r="P473" s="606"/>
      <c r="Q473" s="606"/>
      <c r="S473" s="606"/>
      <c r="T473" s="854"/>
    </row>
    <row r="474" spans="14:20" s="779" customFormat="1" ht="15" hidden="1" customHeight="1">
      <c r="N474" s="606"/>
      <c r="O474" s="606"/>
      <c r="P474" s="606"/>
      <c r="Q474" s="606"/>
      <c r="S474" s="606"/>
      <c r="T474" s="854"/>
    </row>
    <row r="475" spans="14:20" s="779" customFormat="1" ht="15" hidden="1" customHeight="1">
      <c r="N475" s="606"/>
      <c r="O475" s="606"/>
      <c r="P475" s="606"/>
      <c r="Q475" s="606"/>
      <c r="S475" s="606"/>
      <c r="T475" s="854"/>
    </row>
    <row r="476" spans="14:20" s="779" customFormat="1" ht="15" hidden="1" customHeight="1">
      <c r="N476" s="606"/>
      <c r="O476" s="606"/>
      <c r="P476" s="606"/>
      <c r="Q476" s="606"/>
      <c r="S476" s="606"/>
      <c r="T476" s="854"/>
    </row>
    <row r="477" spans="14:20" s="779" customFormat="1" ht="15" hidden="1" customHeight="1">
      <c r="N477" s="606"/>
      <c r="O477" s="606"/>
      <c r="P477" s="606"/>
      <c r="Q477" s="606"/>
      <c r="S477" s="606"/>
      <c r="T477" s="854"/>
    </row>
    <row r="478" spans="14:20" s="779" customFormat="1" ht="15" hidden="1" customHeight="1">
      <c r="N478" s="606"/>
      <c r="O478" s="606"/>
      <c r="P478" s="606"/>
      <c r="Q478" s="606"/>
      <c r="S478" s="606"/>
      <c r="T478" s="854"/>
    </row>
    <row r="479" spans="14:20" s="779" customFormat="1" ht="15" hidden="1" customHeight="1">
      <c r="N479" s="606"/>
      <c r="O479" s="606"/>
      <c r="P479" s="606"/>
      <c r="Q479" s="606"/>
      <c r="S479" s="606"/>
      <c r="T479" s="854"/>
    </row>
    <row r="480" spans="14:20" s="779" customFormat="1" ht="15" hidden="1" customHeight="1">
      <c r="N480" s="606"/>
      <c r="O480" s="606"/>
      <c r="P480" s="606"/>
      <c r="Q480" s="606"/>
      <c r="S480" s="606"/>
      <c r="T480" s="854"/>
    </row>
    <row r="481" spans="14:20" s="779" customFormat="1" ht="15" hidden="1" customHeight="1">
      <c r="N481" s="606"/>
      <c r="O481" s="606"/>
      <c r="P481" s="606"/>
      <c r="Q481" s="606"/>
      <c r="S481" s="606"/>
      <c r="T481" s="854"/>
    </row>
    <row r="482" spans="14:20" s="779" customFormat="1" ht="15" hidden="1" customHeight="1">
      <c r="N482" s="606"/>
      <c r="O482" s="606"/>
      <c r="P482" s="606"/>
      <c r="Q482" s="606"/>
      <c r="S482" s="606"/>
      <c r="T482" s="854"/>
    </row>
    <row r="483" spans="14:20" s="779" customFormat="1" ht="15" hidden="1" customHeight="1">
      <c r="N483" s="606"/>
      <c r="O483" s="606"/>
      <c r="P483" s="606"/>
      <c r="Q483" s="606"/>
      <c r="S483" s="606"/>
      <c r="T483" s="854"/>
    </row>
    <row r="484" spans="14:20" s="779" customFormat="1" ht="15" hidden="1" customHeight="1">
      <c r="N484" s="606"/>
      <c r="O484" s="606"/>
      <c r="P484" s="606"/>
      <c r="Q484" s="606"/>
      <c r="S484" s="606"/>
      <c r="T484" s="854"/>
    </row>
    <row r="485" spans="14:20" s="779" customFormat="1" ht="15" hidden="1" customHeight="1">
      <c r="N485" s="606"/>
      <c r="O485" s="606"/>
      <c r="P485" s="606"/>
      <c r="Q485" s="606"/>
      <c r="S485" s="606"/>
      <c r="T485" s="854"/>
    </row>
    <row r="486" spans="14:20" s="779" customFormat="1" ht="15" hidden="1" customHeight="1">
      <c r="N486" s="606"/>
      <c r="O486" s="606"/>
      <c r="P486" s="606"/>
      <c r="Q486" s="606"/>
      <c r="S486" s="606"/>
      <c r="T486" s="854"/>
    </row>
    <row r="487" spans="14:20" s="779" customFormat="1" ht="15" hidden="1" customHeight="1">
      <c r="N487" s="606"/>
      <c r="O487" s="606"/>
      <c r="P487" s="606"/>
      <c r="Q487" s="606"/>
      <c r="S487" s="606"/>
      <c r="T487" s="854"/>
    </row>
    <row r="488" spans="14:20" s="779" customFormat="1" ht="15" hidden="1" customHeight="1">
      <c r="N488" s="606"/>
      <c r="O488" s="606"/>
      <c r="P488" s="606"/>
      <c r="Q488" s="606"/>
      <c r="S488" s="606"/>
      <c r="T488" s="854"/>
    </row>
    <row r="489" spans="14:20" s="779" customFormat="1" ht="15" hidden="1" customHeight="1">
      <c r="N489" s="606"/>
      <c r="O489" s="606"/>
      <c r="P489" s="606"/>
      <c r="Q489" s="606"/>
      <c r="S489" s="606"/>
      <c r="T489" s="854"/>
    </row>
    <row r="490" spans="14:20" s="779" customFormat="1" ht="15" hidden="1" customHeight="1">
      <c r="N490" s="606"/>
      <c r="O490" s="606"/>
      <c r="P490" s="606"/>
      <c r="Q490" s="606"/>
      <c r="S490" s="606"/>
      <c r="T490" s="854"/>
    </row>
    <row r="491" spans="14:20" s="779" customFormat="1" ht="15" hidden="1" customHeight="1">
      <c r="N491" s="606"/>
      <c r="O491" s="606"/>
      <c r="P491" s="606"/>
      <c r="Q491" s="606"/>
      <c r="S491" s="606"/>
      <c r="T491" s="854"/>
    </row>
    <row r="492" spans="14:20" s="779" customFormat="1" ht="15" hidden="1" customHeight="1">
      <c r="N492" s="606"/>
      <c r="O492" s="606"/>
      <c r="P492" s="606"/>
      <c r="Q492" s="606"/>
      <c r="S492" s="606"/>
      <c r="T492" s="854"/>
    </row>
    <row r="493" spans="14:20" s="779" customFormat="1" ht="15" hidden="1" customHeight="1">
      <c r="N493" s="606"/>
      <c r="O493" s="606"/>
      <c r="P493" s="606"/>
      <c r="Q493" s="606"/>
      <c r="S493" s="606"/>
      <c r="T493" s="854"/>
    </row>
    <row r="494" spans="14:20" s="779" customFormat="1" ht="15" hidden="1" customHeight="1">
      <c r="N494" s="606"/>
      <c r="O494" s="606"/>
      <c r="P494" s="606"/>
      <c r="Q494" s="606"/>
      <c r="S494" s="606"/>
      <c r="T494" s="854"/>
    </row>
    <row r="495" spans="14:20" s="779" customFormat="1" ht="15" hidden="1" customHeight="1">
      <c r="N495" s="606"/>
      <c r="O495" s="606"/>
      <c r="P495" s="606"/>
      <c r="Q495" s="606"/>
      <c r="S495" s="606"/>
      <c r="T495" s="854"/>
    </row>
    <row r="496" spans="14:20" s="779" customFormat="1" ht="15" hidden="1" customHeight="1">
      <c r="N496" s="606"/>
      <c r="O496" s="606"/>
      <c r="P496" s="606"/>
      <c r="Q496" s="606"/>
      <c r="S496" s="606"/>
      <c r="T496" s="854"/>
    </row>
    <row r="497" spans="14:20" s="779" customFormat="1" ht="15" hidden="1" customHeight="1">
      <c r="N497" s="606"/>
      <c r="O497" s="606"/>
      <c r="P497" s="606"/>
      <c r="Q497" s="606"/>
      <c r="S497" s="606"/>
      <c r="T497" s="854"/>
    </row>
    <row r="498" spans="14:20" ht="15" hidden="1" customHeight="1"/>
    <row r="499" spans="14:20" ht="15" hidden="1" customHeight="1"/>
    <row r="500" spans="14:20" ht="15" hidden="1" customHeight="1"/>
    <row r="501" spans="14:20" ht="15" hidden="1" customHeight="1"/>
    <row r="502" spans="14:20" ht="15" hidden="1" customHeight="1"/>
    <row r="503" spans="14:20" ht="15" hidden="1" customHeight="1"/>
    <row r="504" spans="14:20" ht="15" hidden="1" customHeight="1"/>
    <row r="505" spans="14:20" ht="15" hidden="1" customHeight="1"/>
    <row r="506" spans="14:20" ht="15" hidden="1" customHeight="1"/>
    <row r="507" spans="14:20" ht="15" hidden="1" customHeight="1"/>
    <row r="508" spans="14:20" ht="15" hidden="1" customHeight="1"/>
    <row r="509" spans="14:20" ht="15" hidden="1" customHeight="1"/>
    <row r="510" spans="14:20" ht="15" hidden="1" customHeight="1"/>
  </sheetData>
  <dataConsolidate link="1"/>
  <customSheetViews>
    <customSheetView guid="{3D2E4C4C-55B0-42AD-9B20-28C028F4BEE7}" scale="75" hiddenRows="1" hiddenColumns="1">
      <pane ySplit="1" topLeftCell="A2" activePane="bottomLeft" state="frozen"/>
      <selection pane="bottomLeft" activeCell="E7" sqref="E7"/>
      <rowBreaks count="3" manualBreakCount="3">
        <brk id="31" max="21" man="1"/>
        <brk id="50" max="21" man="1"/>
        <brk id="65" max="21" man="1"/>
      </rowBreaks>
      <pageMargins left="0.59055118110236227" right="0.59055118110236227" top="0.98425196850393704" bottom="0.98425196850393704" header="0.51181102362204722" footer="0.51181102362204722"/>
      <printOptions headings="1"/>
      <pageSetup paperSize="9" scale="50" fitToHeight="1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customSheetView>
  </customSheetViews>
  <mergeCells count="304">
    <mergeCell ref="C297:I297"/>
    <mergeCell ref="C298:I298"/>
    <mergeCell ref="C299:I299"/>
    <mergeCell ref="C300:I300"/>
    <mergeCell ref="C301:I301"/>
    <mergeCell ref="C302:I302"/>
    <mergeCell ref="C303:I303"/>
    <mergeCell ref="C304:I304"/>
    <mergeCell ref="C288:I288"/>
    <mergeCell ref="C289:I289"/>
    <mergeCell ref="C290:I290"/>
    <mergeCell ref="C291:I291"/>
    <mergeCell ref="C292:I292"/>
    <mergeCell ref="C293:I293"/>
    <mergeCell ref="C294:I294"/>
    <mergeCell ref="C295:I295"/>
    <mergeCell ref="C296:I296"/>
    <mergeCell ref="C280:I280"/>
    <mergeCell ref="C279:I279"/>
    <mergeCell ref="C281:I281"/>
    <mergeCell ref="C282:I282"/>
    <mergeCell ref="C283:I283"/>
    <mergeCell ref="C284:I284"/>
    <mergeCell ref="C285:I285"/>
    <mergeCell ref="C286:I286"/>
    <mergeCell ref="C287:I287"/>
    <mergeCell ref="O49:R49"/>
    <mergeCell ref="O55:R55"/>
    <mergeCell ref="S52:S54"/>
    <mergeCell ref="S43:S44"/>
    <mergeCell ref="O138:O139"/>
    <mergeCell ref="B261:F261"/>
    <mergeCell ref="B262:F262"/>
    <mergeCell ref="B260:F260"/>
    <mergeCell ref="O63:R63"/>
    <mergeCell ref="O64:R64"/>
    <mergeCell ref="S61:S62"/>
    <mergeCell ref="O61:R62"/>
    <mergeCell ref="L201:N201"/>
    <mergeCell ref="O201:O202"/>
    <mergeCell ref="P201:P202"/>
    <mergeCell ref="Q201:Q202"/>
    <mergeCell ref="R201:R202"/>
    <mergeCell ref="B223:C223"/>
    <mergeCell ref="B224:C224"/>
    <mergeCell ref="B225:C225"/>
    <mergeCell ref="B226:C226"/>
    <mergeCell ref="B227:C227"/>
    <mergeCell ref="B228:C228"/>
    <mergeCell ref="B229:C229"/>
    <mergeCell ref="O16:R16"/>
    <mergeCell ref="O17:R17"/>
    <mergeCell ref="O18:R18"/>
    <mergeCell ref="S14:S15"/>
    <mergeCell ref="O20:R20"/>
    <mergeCell ref="O21:R21"/>
    <mergeCell ref="O19:R19"/>
    <mergeCell ref="O45:R45"/>
    <mergeCell ref="O47:R47"/>
    <mergeCell ref="P138:P139"/>
    <mergeCell ref="Q138:Q139"/>
    <mergeCell ref="T68:T69"/>
    <mergeCell ref="R138:R139"/>
    <mergeCell ref="S138:S139"/>
    <mergeCell ref="T138:T139"/>
    <mergeCell ref="S201:S202"/>
    <mergeCell ref="T201:T202"/>
    <mergeCell ref="B238:C238"/>
    <mergeCell ref="B78:C78"/>
    <mergeCell ref="B79:C79"/>
    <mergeCell ref="B80:C80"/>
    <mergeCell ref="B81:C81"/>
    <mergeCell ref="B84:C84"/>
    <mergeCell ref="B71:C71"/>
    <mergeCell ref="B72:C72"/>
    <mergeCell ref="B73:C73"/>
    <mergeCell ref="B74:C74"/>
    <mergeCell ref="B77:C77"/>
    <mergeCell ref="B75:C75"/>
    <mergeCell ref="B76:C76"/>
    <mergeCell ref="B82:C82"/>
    <mergeCell ref="B83:C83"/>
    <mergeCell ref="B92:C92"/>
    <mergeCell ref="B14:B15"/>
    <mergeCell ref="C14:C15"/>
    <mergeCell ref="D14:E14"/>
    <mergeCell ref="I14:J14"/>
    <mergeCell ref="B5:B6"/>
    <mergeCell ref="D5:F5"/>
    <mergeCell ref="I5:K5"/>
    <mergeCell ref="T5:T6"/>
    <mergeCell ref="T14:T15"/>
    <mergeCell ref="S5:S6"/>
    <mergeCell ref="O7:R7"/>
    <mergeCell ref="O8:R8"/>
    <mergeCell ref="O9:R9"/>
    <mergeCell ref="O10:R10"/>
    <mergeCell ref="B27:B28"/>
    <mergeCell ref="C27:C28"/>
    <mergeCell ref="D27:E27"/>
    <mergeCell ref="I27:J27"/>
    <mergeCell ref="B43:B44"/>
    <mergeCell ref="C43:C44"/>
    <mergeCell ref="D43:F43"/>
    <mergeCell ref="I43:K43"/>
    <mergeCell ref="B33:B35"/>
    <mergeCell ref="C33:C35"/>
    <mergeCell ref="D33:G33"/>
    <mergeCell ref="I33:L33"/>
    <mergeCell ref="D34:G34"/>
    <mergeCell ref="I34:L34"/>
    <mergeCell ref="D61:H61"/>
    <mergeCell ref="I61:M61"/>
    <mergeCell ref="T61:T62"/>
    <mergeCell ref="T52:T54"/>
    <mergeCell ref="T43:T44"/>
    <mergeCell ref="D52:E52"/>
    <mergeCell ref="I52:J52"/>
    <mergeCell ref="B68:C69"/>
    <mergeCell ref="D68:D69"/>
    <mergeCell ref="E68:E69"/>
    <mergeCell ref="F68:H68"/>
    <mergeCell ref="I68:K68"/>
    <mergeCell ref="F64:G64"/>
    <mergeCell ref="K64:L64"/>
    <mergeCell ref="B61:B62"/>
    <mergeCell ref="C61:C62"/>
    <mergeCell ref="B52:B54"/>
    <mergeCell ref="C52:C54"/>
    <mergeCell ref="L68:N68"/>
    <mergeCell ref="O68:O69"/>
    <mergeCell ref="P68:P69"/>
    <mergeCell ref="Q68:Q69"/>
    <mergeCell ref="R68:R69"/>
    <mergeCell ref="S68:S69"/>
    <mergeCell ref="B93:C93"/>
    <mergeCell ref="B94:C94"/>
    <mergeCell ref="B95:C95"/>
    <mergeCell ref="B98:C98"/>
    <mergeCell ref="B85:C85"/>
    <mergeCell ref="B86:C86"/>
    <mergeCell ref="B87:C87"/>
    <mergeCell ref="B88:C88"/>
    <mergeCell ref="B91:C91"/>
    <mergeCell ref="B89:C89"/>
    <mergeCell ref="B90:C90"/>
    <mergeCell ref="B96:C96"/>
    <mergeCell ref="B97:C97"/>
    <mergeCell ref="B106:C106"/>
    <mergeCell ref="B107:C107"/>
    <mergeCell ref="B108:C108"/>
    <mergeCell ref="B109:C109"/>
    <mergeCell ref="B112:C112"/>
    <mergeCell ref="B99:C99"/>
    <mergeCell ref="B100:C100"/>
    <mergeCell ref="B101:C101"/>
    <mergeCell ref="B102:C102"/>
    <mergeCell ref="B105:C105"/>
    <mergeCell ref="B103:C103"/>
    <mergeCell ref="B104:C104"/>
    <mergeCell ref="B110:C110"/>
    <mergeCell ref="B111:C111"/>
    <mergeCell ref="B120:C120"/>
    <mergeCell ref="B121:C121"/>
    <mergeCell ref="B122:C122"/>
    <mergeCell ref="B123:C123"/>
    <mergeCell ref="B126:C126"/>
    <mergeCell ref="B113:C113"/>
    <mergeCell ref="B114:C114"/>
    <mergeCell ref="B115:C115"/>
    <mergeCell ref="B116:C116"/>
    <mergeCell ref="B119:C119"/>
    <mergeCell ref="B117:C117"/>
    <mergeCell ref="B118:C118"/>
    <mergeCell ref="B124:C124"/>
    <mergeCell ref="B125:C125"/>
    <mergeCell ref="B141:C141"/>
    <mergeCell ref="B142:C142"/>
    <mergeCell ref="B143:C143"/>
    <mergeCell ref="B144:C144"/>
    <mergeCell ref="B145:C145"/>
    <mergeCell ref="B140:C140"/>
    <mergeCell ref="B197:F197"/>
    <mergeCell ref="B198:F198"/>
    <mergeCell ref="B138:C139"/>
    <mergeCell ref="D138:D139"/>
    <mergeCell ref="E138:E139"/>
    <mergeCell ref="F138:H138"/>
    <mergeCell ref="B177:C177"/>
    <mergeCell ref="B156:C156"/>
    <mergeCell ref="B157:C157"/>
    <mergeCell ref="B158:C158"/>
    <mergeCell ref="B159:C159"/>
    <mergeCell ref="B160:C160"/>
    <mergeCell ref="B191:C191"/>
    <mergeCell ref="B192:C192"/>
    <mergeCell ref="B193:C193"/>
    <mergeCell ref="B194:C194"/>
    <mergeCell ref="B195:C195"/>
    <mergeCell ref="B166:C166"/>
    <mergeCell ref="I138:K138"/>
    <mergeCell ref="L138:N138"/>
    <mergeCell ref="B170:C170"/>
    <mergeCell ref="B171:C171"/>
    <mergeCell ref="B172:C172"/>
    <mergeCell ref="B173:C173"/>
    <mergeCell ref="B174:C174"/>
    <mergeCell ref="B175:C175"/>
    <mergeCell ref="B176:C176"/>
    <mergeCell ref="B151:C151"/>
    <mergeCell ref="B152:C152"/>
    <mergeCell ref="B153:C153"/>
    <mergeCell ref="B154:C154"/>
    <mergeCell ref="B155:C155"/>
    <mergeCell ref="B146:C146"/>
    <mergeCell ref="B147:C147"/>
    <mergeCell ref="B148:C148"/>
    <mergeCell ref="B149:C149"/>
    <mergeCell ref="B150:C150"/>
    <mergeCell ref="B161:C161"/>
    <mergeCell ref="B162:C162"/>
    <mergeCell ref="B163:C163"/>
    <mergeCell ref="B164:C164"/>
    <mergeCell ref="B165:C165"/>
    <mergeCell ref="B167:C167"/>
    <mergeCell ref="B168:C168"/>
    <mergeCell ref="B169:C169"/>
    <mergeCell ref="B190:C190"/>
    <mergeCell ref="B178:C178"/>
    <mergeCell ref="B179:C179"/>
    <mergeCell ref="B180:C180"/>
    <mergeCell ref="B181:C181"/>
    <mergeCell ref="B182:C182"/>
    <mergeCell ref="B183:C183"/>
    <mergeCell ref="B184:C184"/>
    <mergeCell ref="B185:C185"/>
    <mergeCell ref="B186:C186"/>
    <mergeCell ref="B187:C187"/>
    <mergeCell ref="B188:C188"/>
    <mergeCell ref="B189:C189"/>
    <mergeCell ref="B207:C207"/>
    <mergeCell ref="B208:C208"/>
    <mergeCell ref="B203:C203"/>
    <mergeCell ref="B201:C202"/>
    <mergeCell ref="D201:D202"/>
    <mergeCell ref="E201:E202"/>
    <mergeCell ref="F201:H201"/>
    <mergeCell ref="I201:K201"/>
    <mergeCell ref="B214:C214"/>
    <mergeCell ref="B215:C215"/>
    <mergeCell ref="B216:C216"/>
    <mergeCell ref="B217:C217"/>
    <mergeCell ref="B218:C218"/>
    <mergeCell ref="B209:C209"/>
    <mergeCell ref="B210:C210"/>
    <mergeCell ref="B211:C211"/>
    <mergeCell ref="B212:C212"/>
    <mergeCell ref="B213:C213"/>
    <mergeCell ref="B220:C220"/>
    <mergeCell ref="B221:C221"/>
    <mergeCell ref="B270:B271"/>
    <mergeCell ref="C270:C271"/>
    <mergeCell ref="D270:F270"/>
    <mergeCell ref="J270:L270"/>
    <mergeCell ref="B255:C255"/>
    <mergeCell ref="B256:C256"/>
    <mergeCell ref="B257:C257"/>
    <mergeCell ref="B258:C258"/>
    <mergeCell ref="B259:C259"/>
    <mergeCell ref="B264:C264"/>
    <mergeCell ref="B222:C222"/>
    <mergeCell ref="B239:C239"/>
    <mergeCell ref="B233:C233"/>
    <mergeCell ref="B234:C234"/>
    <mergeCell ref="B235:C235"/>
    <mergeCell ref="B236:C236"/>
    <mergeCell ref="B237:C237"/>
    <mergeCell ref="B230:C230"/>
    <mergeCell ref="B231:C231"/>
    <mergeCell ref="B232:C232"/>
    <mergeCell ref="D53:D54"/>
    <mergeCell ref="I53:I54"/>
    <mergeCell ref="B250:C250"/>
    <mergeCell ref="B251:C251"/>
    <mergeCell ref="B252:C252"/>
    <mergeCell ref="B253:C253"/>
    <mergeCell ref="B254:C254"/>
    <mergeCell ref="B245:C245"/>
    <mergeCell ref="B246:C246"/>
    <mergeCell ref="B199:F199"/>
    <mergeCell ref="B70:C70"/>
    <mergeCell ref="B204:C204"/>
    <mergeCell ref="B205:C205"/>
    <mergeCell ref="B206:C206"/>
    <mergeCell ref="B196:C196"/>
    <mergeCell ref="B247:C247"/>
    <mergeCell ref="B248:C248"/>
    <mergeCell ref="B249:C249"/>
    <mergeCell ref="B240:C240"/>
    <mergeCell ref="B241:C241"/>
    <mergeCell ref="B242:C242"/>
    <mergeCell ref="B243:C243"/>
    <mergeCell ref="B244:C244"/>
    <mergeCell ref="B219:C219"/>
  </mergeCells>
  <conditionalFormatting sqref="D29:D30 D36:G38 D63:M63 D16:D24 I29:I30 D7:F10 I7:K10 I16:I24 D45:E49 I45:J49 I55:I58 E70:K76 N70:O76 E126:K126 E196:N196 N126:N136 D55:D58">
    <cfRule type="cellIs" dxfId="395" priority="525" stopIfTrue="1" operator="lessThan">
      <formula>0</formula>
    </cfRule>
  </conditionalFormatting>
  <conditionalFormatting sqref="S7:T10 S16:T21 D40:G40 I40:L40 F46 K46 F48 K48 S45:T45 S47:T47 S49:T49 S55:T55 D64 H64:I64 M64 S63:T64 I127:I136 G197:G199 G260:G262 F273 L273">
    <cfRule type="cellIs" dxfId="394" priority="524" stopIfTrue="1" operator="equal">
      <formula>"Yes"</formula>
    </cfRule>
  </conditionalFormatting>
  <conditionalFormatting sqref="I36:L38">
    <cfRule type="cellIs" dxfId="393" priority="404" stopIfTrue="1" operator="lessThan">
      <formula>0</formula>
    </cfRule>
  </conditionalFormatting>
  <conditionalFormatting sqref="E77:K83 N77:O83">
    <cfRule type="cellIs" dxfId="392" priority="314" stopIfTrue="1" operator="lessThan">
      <formula>0</formula>
    </cfRule>
  </conditionalFormatting>
  <conditionalFormatting sqref="L70:L76 L126">
    <cfRule type="cellIs" dxfId="391" priority="323" stopIfTrue="1" operator="lessThan">
      <formula>0</formula>
    </cfRule>
  </conditionalFormatting>
  <conditionalFormatting sqref="M70:M76 M126">
    <cfRule type="cellIs" dxfId="390" priority="322" stopIfTrue="1" operator="lessThan">
      <formula>0</formula>
    </cfRule>
  </conditionalFormatting>
  <conditionalFormatting sqref="R70:R76">
    <cfRule type="cellIs" dxfId="389" priority="321" stopIfTrue="1" operator="lessThan">
      <formula>0</formula>
    </cfRule>
  </conditionalFormatting>
  <conditionalFormatting sqref="S70:S76 S126">
    <cfRule type="cellIs" dxfId="388" priority="320" stopIfTrue="1" operator="lessThan">
      <formula>0</formula>
    </cfRule>
  </conditionalFormatting>
  <conditionalFormatting sqref="T70:T76 T126">
    <cfRule type="cellIs" dxfId="387" priority="319" stopIfTrue="1" operator="lessThan">
      <formula>0</formula>
    </cfRule>
  </conditionalFormatting>
  <conditionalFormatting sqref="P126 P70:P76">
    <cfRule type="cellIs" dxfId="386" priority="318" stopIfTrue="1" operator="lessThan">
      <formula>0</formula>
    </cfRule>
  </conditionalFormatting>
  <conditionalFormatting sqref="Q126 Q70:Q76">
    <cfRule type="cellIs" dxfId="385" priority="317" stopIfTrue="1" operator="lessThan">
      <formula>0</formula>
    </cfRule>
  </conditionalFormatting>
  <conditionalFormatting sqref="L77:L83">
    <cfRule type="cellIs" dxfId="384" priority="313" stopIfTrue="1" operator="lessThan">
      <formula>0</formula>
    </cfRule>
  </conditionalFormatting>
  <conditionalFormatting sqref="M77:M83">
    <cfRule type="cellIs" dxfId="383" priority="312" stopIfTrue="1" operator="lessThan">
      <formula>0</formula>
    </cfRule>
  </conditionalFormatting>
  <conditionalFormatting sqref="R77:R83">
    <cfRule type="cellIs" dxfId="382" priority="311" stopIfTrue="1" operator="lessThan">
      <formula>0</formula>
    </cfRule>
  </conditionalFormatting>
  <conditionalFormatting sqref="S77:S83">
    <cfRule type="cellIs" dxfId="381" priority="310" stopIfTrue="1" operator="lessThan">
      <formula>0</formula>
    </cfRule>
  </conditionalFormatting>
  <conditionalFormatting sqref="T77:T83">
    <cfRule type="cellIs" dxfId="380" priority="309" stopIfTrue="1" operator="lessThan">
      <formula>0</formula>
    </cfRule>
  </conditionalFormatting>
  <conditionalFormatting sqref="E84:K90 N84:O90">
    <cfRule type="cellIs" dxfId="379" priority="306" stopIfTrue="1" operator="lessThan">
      <formula>0</formula>
    </cfRule>
  </conditionalFormatting>
  <conditionalFormatting sqref="L84:L90">
    <cfRule type="cellIs" dxfId="378" priority="305" stopIfTrue="1" operator="lessThan">
      <formula>0</formula>
    </cfRule>
  </conditionalFormatting>
  <conditionalFormatting sqref="M84:M90">
    <cfRule type="cellIs" dxfId="377" priority="304" stopIfTrue="1" operator="lessThan">
      <formula>0</formula>
    </cfRule>
  </conditionalFormatting>
  <conditionalFormatting sqref="R84:R90">
    <cfRule type="cellIs" dxfId="376" priority="303" stopIfTrue="1" operator="lessThan">
      <formula>0</formula>
    </cfRule>
  </conditionalFormatting>
  <conditionalFormatting sqref="S84:S90">
    <cfRule type="cellIs" dxfId="375" priority="302" stopIfTrue="1" operator="lessThan">
      <formula>0</formula>
    </cfRule>
  </conditionalFormatting>
  <conditionalFormatting sqref="T84:T90">
    <cfRule type="cellIs" dxfId="374" priority="301" stopIfTrue="1" operator="lessThan">
      <formula>0</formula>
    </cfRule>
  </conditionalFormatting>
  <conditionalFormatting sqref="E91:K97 N91:O97">
    <cfRule type="cellIs" dxfId="373" priority="298" stopIfTrue="1" operator="lessThan">
      <formula>0</formula>
    </cfRule>
  </conditionalFormatting>
  <conditionalFormatting sqref="L91:L97">
    <cfRule type="cellIs" dxfId="372" priority="297" stopIfTrue="1" operator="lessThan">
      <formula>0</formula>
    </cfRule>
  </conditionalFormatting>
  <conditionalFormatting sqref="M91:M97">
    <cfRule type="cellIs" dxfId="371" priority="296" stopIfTrue="1" operator="lessThan">
      <formula>0</formula>
    </cfRule>
  </conditionalFormatting>
  <conditionalFormatting sqref="R91:R97">
    <cfRule type="cellIs" dxfId="370" priority="295" stopIfTrue="1" operator="lessThan">
      <formula>0</formula>
    </cfRule>
  </conditionalFormatting>
  <conditionalFormatting sqref="S91:S97">
    <cfRule type="cellIs" dxfId="369" priority="294" stopIfTrue="1" operator="lessThan">
      <formula>0</formula>
    </cfRule>
  </conditionalFormatting>
  <conditionalFormatting sqref="T91:T97">
    <cfRule type="cellIs" dxfId="368" priority="293" stopIfTrue="1" operator="lessThan">
      <formula>0</formula>
    </cfRule>
  </conditionalFormatting>
  <conditionalFormatting sqref="E98:K104 N98:O104">
    <cfRule type="cellIs" dxfId="367" priority="290" stopIfTrue="1" operator="lessThan">
      <formula>0</formula>
    </cfRule>
  </conditionalFormatting>
  <conditionalFormatting sqref="L98:L104">
    <cfRule type="cellIs" dxfId="366" priority="289" stopIfTrue="1" operator="lessThan">
      <formula>0</formula>
    </cfRule>
  </conditionalFormatting>
  <conditionalFormatting sqref="M98:M104">
    <cfRule type="cellIs" dxfId="365" priority="288" stopIfTrue="1" operator="lessThan">
      <formula>0</formula>
    </cfRule>
  </conditionalFormatting>
  <conditionalFormatting sqref="R98:R104">
    <cfRule type="cellIs" dxfId="364" priority="287" stopIfTrue="1" operator="lessThan">
      <formula>0</formula>
    </cfRule>
  </conditionalFormatting>
  <conditionalFormatting sqref="S98:S104">
    <cfRule type="cellIs" dxfId="363" priority="286" stopIfTrue="1" operator="lessThan">
      <formula>0</formula>
    </cfRule>
  </conditionalFormatting>
  <conditionalFormatting sqref="T98:T104">
    <cfRule type="cellIs" dxfId="362" priority="285" stopIfTrue="1" operator="lessThan">
      <formula>0</formula>
    </cfRule>
  </conditionalFormatting>
  <conditionalFormatting sqref="E105:K111 N105:O111">
    <cfRule type="cellIs" dxfId="361" priority="282" stopIfTrue="1" operator="lessThan">
      <formula>0</formula>
    </cfRule>
  </conditionalFormatting>
  <conditionalFormatting sqref="L105:L111">
    <cfRule type="cellIs" dxfId="360" priority="281" stopIfTrue="1" operator="lessThan">
      <formula>0</formula>
    </cfRule>
  </conditionalFormatting>
  <conditionalFormatting sqref="M105:M111">
    <cfRule type="cellIs" dxfId="359" priority="280" stopIfTrue="1" operator="lessThan">
      <formula>0</formula>
    </cfRule>
  </conditionalFormatting>
  <conditionalFormatting sqref="R105:R111">
    <cfRule type="cellIs" dxfId="358" priority="279" stopIfTrue="1" operator="lessThan">
      <formula>0</formula>
    </cfRule>
  </conditionalFormatting>
  <conditionalFormatting sqref="S105:S111">
    <cfRule type="cellIs" dxfId="357" priority="278" stopIfTrue="1" operator="lessThan">
      <formula>0</formula>
    </cfRule>
  </conditionalFormatting>
  <conditionalFormatting sqref="T105:T111">
    <cfRule type="cellIs" dxfId="356" priority="277" stopIfTrue="1" operator="lessThan">
      <formula>0</formula>
    </cfRule>
  </conditionalFormatting>
  <conditionalFormatting sqref="E112:K118 N112:O118">
    <cfRule type="cellIs" dxfId="355" priority="274" stopIfTrue="1" operator="lessThan">
      <formula>0</formula>
    </cfRule>
  </conditionalFormatting>
  <conditionalFormatting sqref="L112:L118">
    <cfRule type="cellIs" dxfId="354" priority="273" stopIfTrue="1" operator="lessThan">
      <formula>0</formula>
    </cfRule>
  </conditionalFormatting>
  <conditionalFormatting sqref="M112:M118">
    <cfRule type="cellIs" dxfId="353" priority="272" stopIfTrue="1" operator="lessThan">
      <formula>0</formula>
    </cfRule>
  </conditionalFormatting>
  <conditionalFormatting sqref="R112:R118">
    <cfRule type="cellIs" dxfId="352" priority="271" stopIfTrue="1" operator="lessThan">
      <formula>0</formula>
    </cfRule>
  </conditionalFormatting>
  <conditionalFormatting sqref="S112:S118">
    <cfRule type="cellIs" dxfId="351" priority="270" stopIfTrue="1" operator="lessThan">
      <formula>0</formula>
    </cfRule>
  </conditionalFormatting>
  <conditionalFormatting sqref="T112:T118">
    <cfRule type="cellIs" dxfId="350" priority="269" stopIfTrue="1" operator="lessThan">
      <formula>0</formula>
    </cfRule>
  </conditionalFormatting>
  <conditionalFormatting sqref="E119:K125 N119:O125">
    <cfRule type="cellIs" dxfId="349" priority="266" stopIfTrue="1" operator="lessThan">
      <formula>0</formula>
    </cfRule>
  </conditionalFormatting>
  <conditionalFormatting sqref="L119:L125">
    <cfRule type="cellIs" dxfId="348" priority="265" stopIfTrue="1" operator="lessThan">
      <formula>0</formula>
    </cfRule>
  </conditionalFormatting>
  <conditionalFormatting sqref="M119:M125">
    <cfRule type="cellIs" dxfId="347" priority="264" stopIfTrue="1" operator="lessThan">
      <formula>0</formula>
    </cfRule>
  </conditionalFormatting>
  <conditionalFormatting sqref="R119:R125">
    <cfRule type="cellIs" dxfId="346" priority="263" stopIfTrue="1" operator="lessThan">
      <formula>0</formula>
    </cfRule>
  </conditionalFormatting>
  <conditionalFormatting sqref="S119:S125">
    <cfRule type="cellIs" dxfId="345" priority="262" stopIfTrue="1" operator="lessThan">
      <formula>0</formula>
    </cfRule>
  </conditionalFormatting>
  <conditionalFormatting sqref="T119:T125">
    <cfRule type="cellIs" dxfId="344" priority="261" stopIfTrue="1" operator="lessThan">
      <formula>0</formula>
    </cfRule>
  </conditionalFormatting>
  <conditionalFormatting sqref="E140:K146 N140:O146">
    <cfRule type="cellIs" dxfId="343" priority="258" stopIfTrue="1" operator="lessThan">
      <formula>0</formula>
    </cfRule>
  </conditionalFormatting>
  <conditionalFormatting sqref="L140:L146">
    <cfRule type="cellIs" dxfId="342" priority="257" stopIfTrue="1" operator="lessThan">
      <formula>0</formula>
    </cfRule>
  </conditionalFormatting>
  <conditionalFormatting sqref="M140:M146">
    <cfRule type="cellIs" dxfId="341" priority="256" stopIfTrue="1" operator="lessThan">
      <formula>0</formula>
    </cfRule>
  </conditionalFormatting>
  <conditionalFormatting sqref="R140:R146">
    <cfRule type="cellIs" dxfId="340" priority="255" stopIfTrue="1" operator="lessThan">
      <formula>0</formula>
    </cfRule>
  </conditionalFormatting>
  <conditionalFormatting sqref="S140:S146">
    <cfRule type="cellIs" dxfId="339" priority="254" stopIfTrue="1" operator="lessThan">
      <formula>0</formula>
    </cfRule>
  </conditionalFormatting>
  <conditionalFormatting sqref="T140:T146">
    <cfRule type="cellIs" dxfId="338" priority="253" stopIfTrue="1" operator="lessThan">
      <formula>0</formula>
    </cfRule>
  </conditionalFormatting>
  <conditionalFormatting sqref="E147:K153 N147:O153">
    <cfRule type="cellIs" dxfId="337" priority="250" stopIfTrue="1" operator="lessThan">
      <formula>0</formula>
    </cfRule>
  </conditionalFormatting>
  <conditionalFormatting sqref="L147:L153">
    <cfRule type="cellIs" dxfId="336" priority="249" stopIfTrue="1" operator="lessThan">
      <formula>0</formula>
    </cfRule>
  </conditionalFormatting>
  <conditionalFormatting sqref="M147:M153">
    <cfRule type="cellIs" dxfId="335" priority="248" stopIfTrue="1" operator="lessThan">
      <formula>0</formula>
    </cfRule>
  </conditionalFormatting>
  <conditionalFormatting sqref="R147:R153">
    <cfRule type="cellIs" dxfId="334" priority="247" stopIfTrue="1" operator="lessThan">
      <formula>0</formula>
    </cfRule>
  </conditionalFormatting>
  <conditionalFormatting sqref="S147:S153">
    <cfRule type="cellIs" dxfId="333" priority="246" stopIfTrue="1" operator="lessThan">
      <formula>0</formula>
    </cfRule>
  </conditionalFormatting>
  <conditionalFormatting sqref="T147:T153">
    <cfRule type="cellIs" dxfId="332" priority="245" stopIfTrue="1" operator="lessThan">
      <formula>0</formula>
    </cfRule>
  </conditionalFormatting>
  <conditionalFormatting sqref="E154:K160 N154:O160">
    <cfRule type="cellIs" dxfId="331" priority="242" stopIfTrue="1" operator="lessThan">
      <formula>0</formula>
    </cfRule>
  </conditionalFormatting>
  <conditionalFormatting sqref="L154:L160">
    <cfRule type="cellIs" dxfId="330" priority="241" stopIfTrue="1" operator="lessThan">
      <formula>0</formula>
    </cfRule>
  </conditionalFormatting>
  <conditionalFormatting sqref="M154:M160">
    <cfRule type="cellIs" dxfId="329" priority="240" stopIfTrue="1" operator="lessThan">
      <formula>0</formula>
    </cfRule>
  </conditionalFormatting>
  <conditionalFormatting sqref="R154:R160">
    <cfRule type="cellIs" dxfId="328" priority="239" stopIfTrue="1" operator="lessThan">
      <formula>0</formula>
    </cfRule>
  </conditionalFormatting>
  <conditionalFormatting sqref="S154:S160">
    <cfRule type="cellIs" dxfId="327" priority="238" stopIfTrue="1" operator="lessThan">
      <formula>0</formula>
    </cfRule>
  </conditionalFormatting>
  <conditionalFormatting sqref="T154:T160">
    <cfRule type="cellIs" dxfId="326" priority="237" stopIfTrue="1" operator="lessThan">
      <formula>0</formula>
    </cfRule>
  </conditionalFormatting>
  <conditionalFormatting sqref="E161:K167 N161:O167">
    <cfRule type="cellIs" dxfId="325" priority="234" stopIfTrue="1" operator="lessThan">
      <formula>0</formula>
    </cfRule>
  </conditionalFormatting>
  <conditionalFormatting sqref="L161:L167">
    <cfRule type="cellIs" dxfId="324" priority="233" stopIfTrue="1" operator="lessThan">
      <formula>0</formula>
    </cfRule>
  </conditionalFormatting>
  <conditionalFormatting sqref="M161:M167">
    <cfRule type="cellIs" dxfId="323" priority="232" stopIfTrue="1" operator="lessThan">
      <formula>0</formula>
    </cfRule>
  </conditionalFormatting>
  <conditionalFormatting sqref="R161:R167">
    <cfRule type="cellIs" dxfId="322" priority="231" stopIfTrue="1" operator="lessThan">
      <formula>0</formula>
    </cfRule>
  </conditionalFormatting>
  <conditionalFormatting sqref="S161:S167">
    <cfRule type="cellIs" dxfId="321" priority="230" stopIfTrue="1" operator="lessThan">
      <formula>0</formula>
    </cfRule>
  </conditionalFormatting>
  <conditionalFormatting sqref="T161:T167">
    <cfRule type="cellIs" dxfId="320" priority="229" stopIfTrue="1" operator="lessThan">
      <formula>0</formula>
    </cfRule>
  </conditionalFormatting>
  <conditionalFormatting sqref="E168:K174 N168:O174">
    <cfRule type="cellIs" dxfId="319" priority="226" stopIfTrue="1" operator="lessThan">
      <formula>0</formula>
    </cfRule>
  </conditionalFormatting>
  <conditionalFormatting sqref="L168:L174">
    <cfRule type="cellIs" dxfId="318" priority="225" stopIfTrue="1" operator="lessThan">
      <formula>0</formula>
    </cfRule>
  </conditionalFormatting>
  <conditionalFormatting sqref="M168:M174">
    <cfRule type="cellIs" dxfId="317" priority="224" stopIfTrue="1" operator="lessThan">
      <formula>0</formula>
    </cfRule>
  </conditionalFormatting>
  <conditionalFormatting sqref="R168:R174">
    <cfRule type="cellIs" dxfId="316" priority="223" stopIfTrue="1" operator="lessThan">
      <formula>0</formula>
    </cfRule>
  </conditionalFormatting>
  <conditionalFormatting sqref="S168:S174">
    <cfRule type="cellIs" dxfId="315" priority="222" stopIfTrue="1" operator="lessThan">
      <formula>0</formula>
    </cfRule>
  </conditionalFormatting>
  <conditionalFormatting sqref="T168:T174">
    <cfRule type="cellIs" dxfId="314" priority="221" stopIfTrue="1" operator="lessThan">
      <formula>0</formula>
    </cfRule>
  </conditionalFormatting>
  <conditionalFormatting sqref="E175:K181 N175:O181">
    <cfRule type="cellIs" dxfId="313" priority="218" stopIfTrue="1" operator="lessThan">
      <formula>0</formula>
    </cfRule>
  </conditionalFormatting>
  <conditionalFormatting sqref="L175:L181">
    <cfRule type="cellIs" dxfId="312" priority="217" stopIfTrue="1" operator="lessThan">
      <formula>0</formula>
    </cfRule>
  </conditionalFormatting>
  <conditionalFormatting sqref="M175:M181">
    <cfRule type="cellIs" dxfId="311" priority="216" stopIfTrue="1" operator="lessThan">
      <formula>0</formula>
    </cfRule>
  </conditionalFormatting>
  <conditionalFormatting sqref="R175:R181">
    <cfRule type="cellIs" dxfId="310" priority="215" stopIfTrue="1" operator="lessThan">
      <formula>0</formula>
    </cfRule>
  </conditionalFormatting>
  <conditionalFormatting sqref="S175:S181">
    <cfRule type="cellIs" dxfId="309" priority="214" stopIfTrue="1" operator="lessThan">
      <formula>0</formula>
    </cfRule>
  </conditionalFormatting>
  <conditionalFormatting sqref="T175:T181">
    <cfRule type="cellIs" dxfId="308" priority="213" stopIfTrue="1" operator="lessThan">
      <formula>0</formula>
    </cfRule>
  </conditionalFormatting>
  <conditionalFormatting sqref="E182:K188 N182:O188">
    <cfRule type="cellIs" dxfId="307" priority="210" stopIfTrue="1" operator="lessThan">
      <formula>0</formula>
    </cfRule>
  </conditionalFormatting>
  <conditionalFormatting sqref="L182:L188">
    <cfRule type="cellIs" dxfId="306" priority="209" stopIfTrue="1" operator="lessThan">
      <formula>0</formula>
    </cfRule>
  </conditionalFormatting>
  <conditionalFormatting sqref="M182:M188">
    <cfRule type="cellIs" dxfId="305" priority="208" stopIfTrue="1" operator="lessThan">
      <formula>0</formula>
    </cfRule>
  </conditionalFormatting>
  <conditionalFormatting sqref="R182:R188">
    <cfRule type="cellIs" dxfId="304" priority="207" stopIfTrue="1" operator="lessThan">
      <formula>0</formula>
    </cfRule>
  </conditionalFormatting>
  <conditionalFormatting sqref="S182:S188">
    <cfRule type="cellIs" dxfId="303" priority="206" stopIfTrue="1" operator="lessThan">
      <formula>0</formula>
    </cfRule>
  </conditionalFormatting>
  <conditionalFormatting sqref="T182:T188">
    <cfRule type="cellIs" dxfId="302" priority="205" stopIfTrue="1" operator="lessThan">
      <formula>0</formula>
    </cfRule>
  </conditionalFormatting>
  <conditionalFormatting sqref="E189:K195 N189:O195">
    <cfRule type="cellIs" dxfId="301" priority="202" stopIfTrue="1" operator="lessThan">
      <formula>0</formula>
    </cfRule>
  </conditionalFormatting>
  <conditionalFormatting sqref="L189:L195">
    <cfRule type="cellIs" dxfId="300" priority="201" stopIfTrue="1" operator="lessThan">
      <formula>0</formula>
    </cfRule>
  </conditionalFormatting>
  <conditionalFormatting sqref="M189:M195">
    <cfRule type="cellIs" dxfId="299" priority="200" stopIfTrue="1" operator="lessThan">
      <formula>0</formula>
    </cfRule>
  </conditionalFormatting>
  <conditionalFormatting sqref="R189:R195">
    <cfRule type="cellIs" dxfId="298" priority="199" stopIfTrue="1" operator="lessThan">
      <formula>0</formula>
    </cfRule>
  </conditionalFormatting>
  <conditionalFormatting sqref="S189:S195">
    <cfRule type="cellIs" dxfId="297" priority="198" stopIfTrue="1" operator="lessThan">
      <formula>0</formula>
    </cfRule>
  </conditionalFormatting>
  <conditionalFormatting sqref="T189:T195">
    <cfRule type="cellIs" dxfId="296" priority="197" stopIfTrue="1" operator="lessThan">
      <formula>0</formula>
    </cfRule>
  </conditionalFormatting>
  <conditionalFormatting sqref="O196">
    <cfRule type="cellIs" dxfId="295" priority="194" stopIfTrue="1" operator="lessThan">
      <formula>0</formula>
    </cfRule>
  </conditionalFormatting>
  <conditionalFormatting sqref="P196">
    <cfRule type="cellIs" dxfId="294" priority="193" stopIfTrue="1" operator="lessThan">
      <formula>0</formula>
    </cfRule>
  </conditionalFormatting>
  <conditionalFormatting sqref="Q196">
    <cfRule type="cellIs" dxfId="293" priority="192" stopIfTrue="1" operator="lessThan">
      <formula>0</formula>
    </cfRule>
  </conditionalFormatting>
  <conditionalFormatting sqref="R196">
    <cfRule type="cellIs" dxfId="292" priority="191" stopIfTrue="1" operator="lessThan">
      <formula>0</formula>
    </cfRule>
  </conditionalFormatting>
  <conditionalFormatting sqref="S196">
    <cfRule type="cellIs" dxfId="291" priority="190" stopIfTrue="1" operator="lessThan">
      <formula>0</formula>
    </cfRule>
  </conditionalFormatting>
  <conditionalFormatting sqref="T196">
    <cfRule type="cellIs" dxfId="290" priority="189" stopIfTrue="1" operator="lessThan">
      <formula>0</formula>
    </cfRule>
  </conditionalFormatting>
  <conditionalFormatting sqref="O126">
    <cfRule type="cellIs" dxfId="289" priority="187" stopIfTrue="1" operator="lessThan">
      <formula>0</formula>
    </cfRule>
  </conditionalFormatting>
  <conditionalFormatting sqref="P203:P209">
    <cfRule type="cellIs" dxfId="288" priority="54" stopIfTrue="1" operator="lessThan">
      <formula>0</formula>
    </cfRule>
  </conditionalFormatting>
  <conditionalFormatting sqref="R126">
    <cfRule type="cellIs" dxfId="287" priority="186" stopIfTrue="1" operator="lessThan">
      <formula>0</formula>
    </cfRule>
  </conditionalFormatting>
  <conditionalFormatting sqref="E259:N259">
    <cfRule type="cellIs" dxfId="286" priority="185" stopIfTrue="1" operator="lessThan">
      <formula>0</formula>
    </cfRule>
  </conditionalFormatting>
  <conditionalFormatting sqref="E203:K209 N203:O209">
    <cfRule type="cellIs" dxfId="285" priority="184" stopIfTrue="1" operator="lessThan">
      <formula>0</formula>
    </cfRule>
  </conditionalFormatting>
  <conditionalFormatting sqref="L203:L209">
    <cfRule type="cellIs" dxfId="284" priority="183" stopIfTrue="1" operator="lessThan">
      <formula>0</formula>
    </cfRule>
  </conditionalFormatting>
  <conditionalFormatting sqref="M203:M209">
    <cfRule type="cellIs" dxfId="283" priority="182" stopIfTrue="1" operator="lessThan">
      <formula>0</formula>
    </cfRule>
  </conditionalFormatting>
  <conditionalFormatting sqref="R252:R258">
    <cfRule type="cellIs" dxfId="282" priority="181" stopIfTrue="1" operator="lessThan">
      <formula>0</formula>
    </cfRule>
  </conditionalFormatting>
  <conditionalFormatting sqref="S252:S258">
    <cfRule type="cellIs" dxfId="281" priority="180" stopIfTrue="1" operator="lessThan">
      <formula>0</formula>
    </cfRule>
  </conditionalFormatting>
  <conditionalFormatting sqref="T203:T209">
    <cfRule type="cellIs" dxfId="280" priority="179" stopIfTrue="1" operator="lessThan">
      <formula>0</formula>
    </cfRule>
  </conditionalFormatting>
  <conditionalFormatting sqref="P252:P258">
    <cfRule type="cellIs" dxfId="279" priority="178" stopIfTrue="1" operator="lessThan">
      <formula>0</formula>
    </cfRule>
  </conditionalFormatting>
  <conditionalFormatting sqref="Q252:Q258">
    <cfRule type="cellIs" dxfId="278" priority="177" stopIfTrue="1" operator="lessThan">
      <formula>0</formula>
    </cfRule>
  </conditionalFormatting>
  <conditionalFormatting sqref="E210:K216 N210:O216">
    <cfRule type="cellIs" dxfId="277" priority="176" stopIfTrue="1" operator="lessThan">
      <formula>0</formula>
    </cfRule>
  </conditionalFormatting>
  <conditionalFormatting sqref="L210:L216">
    <cfRule type="cellIs" dxfId="276" priority="175" stopIfTrue="1" operator="lessThan">
      <formula>0</formula>
    </cfRule>
  </conditionalFormatting>
  <conditionalFormatting sqref="M210:M216">
    <cfRule type="cellIs" dxfId="275" priority="174" stopIfTrue="1" operator="lessThan">
      <formula>0</formula>
    </cfRule>
  </conditionalFormatting>
  <conditionalFormatting sqref="T224:T230">
    <cfRule type="cellIs" dxfId="274" priority="155" stopIfTrue="1" operator="lessThan">
      <formula>0</formula>
    </cfRule>
  </conditionalFormatting>
  <conditionalFormatting sqref="T210:T216">
    <cfRule type="cellIs" dxfId="273" priority="171" stopIfTrue="1" operator="lessThan">
      <formula>0</formula>
    </cfRule>
  </conditionalFormatting>
  <conditionalFormatting sqref="E231:K237 N231:O237">
    <cfRule type="cellIs" dxfId="272" priority="152" stopIfTrue="1" operator="lessThan">
      <formula>0</formula>
    </cfRule>
  </conditionalFormatting>
  <conditionalFormatting sqref="L231:L237">
    <cfRule type="cellIs" dxfId="271" priority="151" stopIfTrue="1" operator="lessThan">
      <formula>0</formula>
    </cfRule>
  </conditionalFormatting>
  <conditionalFormatting sqref="E217:K223 N217:O223">
    <cfRule type="cellIs" dxfId="270" priority="168" stopIfTrue="1" operator="lessThan">
      <formula>0</formula>
    </cfRule>
  </conditionalFormatting>
  <conditionalFormatting sqref="L217:L223">
    <cfRule type="cellIs" dxfId="269" priority="167" stopIfTrue="1" operator="lessThan">
      <formula>0</formula>
    </cfRule>
  </conditionalFormatting>
  <conditionalFormatting sqref="M217:M223">
    <cfRule type="cellIs" dxfId="268" priority="166" stopIfTrue="1" operator="lessThan">
      <formula>0</formula>
    </cfRule>
  </conditionalFormatting>
  <conditionalFormatting sqref="T238:T244">
    <cfRule type="cellIs" dxfId="267" priority="139" stopIfTrue="1" operator="lessThan">
      <formula>0</formula>
    </cfRule>
  </conditionalFormatting>
  <conditionalFormatting sqref="T217:T223">
    <cfRule type="cellIs" dxfId="266" priority="163" stopIfTrue="1" operator="lessThan">
      <formula>0</formula>
    </cfRule>
  </conditionalFormatting>
  <conditionalFormatting sqref="E245:K251 N245:O251">
    <cfRule type="cellIs" dxfId="265" priority="136" stopIfTrue="1" operator="lessThan">
      <formula>0</formula>
    </cfRule>
  </conditionalFormatting>
  <conditionalFormatting sqref="L245:L251">
    <cfRule type="cellIs" dxfId="264" priority="135" stopIfTrue="1" operator="lessThan">
      <formula>0</formula>
    </cfRule>
  </conditionalFormatting>
  <conditionalFormatting sqref="E224:K230 N224:O230">
    <cfRule type="cellIs" dxfId="263" priority="160" stopIfTrue="1" operator="lessThan">
      <formula>0</formula>
    </cfRule>
  </conditionalFormatting>
  <conditionalFormatting sqref="L224:L230">
    <cfRule type="cellIs" dxfId="262" priority="159" stopIfTrue="1" operator="lessThan">
      <formula>0</formula>
    </cfRule>
  </conditionalFormatting>
  <conditionalFormatting sqref="M224:M230">
    <cfRule type="cellIs" dxfId="261" priority="158" stopIfTrue="1" operator="lessThan">
      <formula>0</formula>
    </cfRule>
  </conditionalFormatting>
  <conditionalFormatting sqref="R252:R258">
    <cfRule type="cellIs" dxfId="260" priority="125" stopIfTrue="1" operator="lessThan">
      <formula>0</formula>
    </cfRule>
  </conditionalFormatting>
  <conditionalFormatting sqref="S252:S258">
    <cfRule type="cellIs" dxfId="259" priority="124" stopIfTrue="1" operator="lessThan">
      <formula>0</formula>
    </cfRule>
  </conditionalFormatting>
  <conditionalFormatting sqref="P252:P258">
    <cfRule type="cellIs" dxfId="258" priority="122" stopIfTrue="1" operator="lessThan">
      <formula>0</formula>
    </cfRule>
  </conditionalFormatting>
  <conditionalFormatting sqref="Q252:Q258">
    <cfRule type="cellIs" dxfId="257" priority="121" stopIfTrue="1" operator="lessThan">
      <formula>0</formula>
    </cfRule>
  </conditionalFormatting>
  <conditionalFormatting sqref="M231:M237">
    <cfRule type="cellIs" dxfId="256" priority="150" stopIfTrue="1" operator="lessThan">
      <formula>0</formula>
    </cfRule>
  </conditionalFormatting>
  <conditionalFormatting sqref="Q245:Q251">
    <cfRule type="cellIs" dxfId="255" priority="105" stopIfTrue="1" operator="lessThan">
      <formula>0</formula>
    </cfRule>
  </conditionalFormatting>
  <conditionalFormatting sqref="R238:R244">
    <cfRule type="cellIs" dxfId="254" priority="104" stopIfTrue="1" operator="lessThan">
      <formula>0</formula>
    </cfRule>
  </conditionalFormatting>
  <conditionalFormatting sqref="T231:T237">
    <cfRule type="cellIs" dxfId="253" priority="147" stopIfTrue="1" operator="lessThan">
      <formula>0</formula>
    </cfRule>
  </conditionalFormatting>
  <conditionalFormatting sqref="P238:P244">
    <cfRule type="cellIs" dxfId="252" priority="102" stopIfTrue="1" operator="lessThan">
      <formula>0</formula>
    </cfRule>
  </conditionalFormatting>
  <conditionalFormatting sqref="Q238:Q244">
    <cfRule type="cellIs" dxfId="251" priority="101" stopIfTrue="1" operator="lessThan">
      <formula>0</formula>
    </cfRule>
  </conditionalFormatting>
  <conditionalFormatting sqref="E238:K244 N238:O244">
    <cfRule type="cellIs" dxfId="250" priority="144" stopIfTrue="1" operator="lessThan">
      <formula>0</formula>
    </cfRule>
  </conditionalFormatting>
  <conditionalFormatting sqref="L238:L244">
    <cfRule type="cellIs" dxfId="249" priority="143" stopIfTrue="1" operator="lessThan">
      <formula>0</formula>
    </cfRule>
  </conditionalFormatting>
  <conditionalFormatting sqref="M238:M244">
    <cfRule type="cellIs" dxfId="248" priority="142" stopIfTrue="1" operator="lessThan">
      <formula>0</formula>
    </cfRule>
  </conditionalFormatting>
  <conditionalFormatting sqref="Q231:Q237">
    <cfRule type="cellIs" dxfId="247" priority="89" stopIfTrue="1" operator="lessThan">
      <formula>0</formula>
    </cfRule>
  </conditionalFormatting>
  <conditionalFormatting sqref="R224:R230">
    <cfRule type="cellIs" dxfId="246" priority="84" stopIfTrue="1" operator="lessThan">
      <formula>0</formula>
    </cfRule>
  </conditionalFormatting>
  <conditionalFormatting sqref="S224:S230">
    <cfRule type="cellIs" dxfId="245" priority="83" stopIfTrue="1" operator="lessThan">
      <formula>0</formula>
    </cfRule>
  </conditionalFormatting>
  <conditionalFormatting sqref="M245:M251">
    <cfRule type="cellIs" dxfId="244" priority="134" stopIfTrue="1" operator="lessThan">
      <formula>0</formula>
    </cfRule>
  </conditionalFormatting>
  <conditionalFormatting sqref="Q217:Q223">
    <cfRule type="cellIs" dxfId="243" priority="73" stopIfTrue="1" operator="lessThan">
      <formula>0</formula>
    </cfRule>
  </conditionalFormatting>
  <conditionalFormatting sqref="R217:R223">
    <cfRule type="cellIs" dxfId="242" priority="72" stopIfTrue="1" operator="lessThan">
      <formula>0</formula>
    </cfRule>
  </conditionalFormatting>
  <conditionalFormatting sqref="T245:T251">
    <cfRule type="cellIs" dxfId="241" priority="131" stopIfTrue="1" operator="lessThan">
      <formula>0</formula>
    </cfRule>
  </conditionalFormatting>
  <conditionalFormatting sqref="P217:P223">
    <cfRule type="cellIs" dxfId="240" priority="70" stopIfTrue="1" operator="lessThan">
      <formula>0</formula>
    </cfRule>
  </conditionalFormatting>
  <conditionalFormatting sqref="Q217:Q223">
    <cfRule type="cellIs" dxfId="239" priority="69" stopIfTrue="1" operator="lessThan">
      <formula>0</formula>
    </cfRule>
  </conditionalFormatting>
  <conditionalFormatting sqref="E252:K258 N252:O258">
    <cfRule type="cellIs" dxfId="238" priority="128" stopIfTrue="1" operator="lessThan">
      <formula>0</formula>
    </cfRule>
  </conditionalFormatting>
  <conditionalFormatting sqref="L252:L258">
    <cfRule type="cellIs" dxfId="237" priority="127" stopIfTrue="1" operator="lessThan">
      <formula>0</formula>
    </cfRule>
  </conditionalFormatting>
  <conditionalFormatting sqref="M252:M258">
    <cfRule type="cellIs" dxfId="236" priority="126" stopIfTrue="1" operator="lessThan">
      <formula>0</formula>
    </cfRule>
  </conditionalFormatting>
  <conditionalFormatting sqref="T252:T258">
    <cfRule type="cellIs" dxfId="235" priority="123" stopIfTrue="1" operator="lessThan">
      <formula>0</formula>
    </cfRule>
  </conditionalFormatting>
  <conditionalFormatting sqref="O259">
    <cfRule type="cellIs" dxfId="234" priority="120" stopIfTrue="1" operator="lessThan">
      <formula>0</formula>
    </cfRule>
  </conditionalFormatting>
  <conditionalFormatting sqref="P259">
    <cfRule type="cellIs" dxfId="233" priority="119" stopIfTrue="1" operator="lessThan">
      <formula>0</formula>
    </cfRule>
  </conditionalFormatting>
  <conditionalFormatting sqref="Q259">
    <cfRule type="cellIs" dxfId="232" priority="118" stopIfTrue="1" operator="lessThan">
      <formula>0</formula>
    </cfRule>
  </conditionalFormatting>
  <conditionalFormatting sqref="R259">
    <cfRule type="cellIs" dxfId="231" priority="117" stopIfTrue="1" operator="lessThan">
      <formula>0</formula>
    </cfRule>
  </conditionalFormatting>
  <conditionalFormatting sqref="D265:F267">
    <cfRule type="cellIs" dxfId="230" priority="52" stopIfTrue="1" operator="lessThan">
      <formula>0</formula>
    </cfRule>
  </conditionalFormatting>
  <conditionalFormatting sqref="T259">
    <cfRule type="cellIs" dxfId="229" priority="115" stopIfTrue="1" operator="lessThan">
      <formula>0</formula>
    </cfRule>
  </conditionalFormatting>
  <conditionalFormatting sqref="S259">
    <cfRule type="cellIs" dxfId="228" priority="114" stopIfTrue="1" operator="lessThan">
      <formula>0</formula>
    </cfRule>
  </conditionalFormatting>
  <conditionalFormatting sqref="S259">
    <cfRule type="cellIs" dxfId="227" priority="113" stopIfTrue="1" operator="lessThan">
      <formula>0</formula>
    </cfRule>
  </conditionalFormatting>
  <conditionalFormatting sqref="R245:R251">
    <cfRule type="cellIs" dxfId="226" priority="112" stopIfTrue="1" operator="lessThan">
      <formula>0</formula>
    </cfRule>
  </conditionalFormatting>
  <conditionalFormatting sqref="S245:S251">
    <cfRule type="cellIs" dxfId="225" priority="111" stopIfTrue="1" operator="lessThan">
      <formula>0</formula>
    </cfRule>
  </conditionalFormatting>
  <conditionalFormatting sqref="P245:P251">
    <cfRule type="cellIs" dxfId="224" priority="110" stopIfTrue="1" operator="lessThan">
      <formula>0</formula>
    </cfRule>
  </conditionalFormatting>
  <conditionalFormatting sqref="Q245:Q251">
    <cfRule type="cellIs" dxfId="223" priority="109" stopIfTrue="1" operator="lessThan">
      <formula>0</formula>
    </cfRule>
  </conditionalFormatting>
  <conditionalFormatting sqref="R245:R251">
    <cfRule type="cellIs" dxfId="222" priority="108" stopIfTrue="1" operator="lessThan">
      <formula>0</formula>
    </cfRule>
  </conditionalFormatting>
  <conditionalFormatting sqref="S245:S251">
    <cfRule type="cellIs" dxfId="221" priority="107" stopIfTrue="1" operator="lessThan">
      <formula>0</formula>
    </cfRule>
  </conditionalFormatting>
  <conditionalFormatting sqref="P245:P251">
    <cfRule type="cellIs" dxfId="220" priority="106" stopIfTrue="1" operator="lessThan">
      <formula>0</formula>
    </cfRule>
  </conditionalFormatting>
  <conditionalFormatting sqref="S238:S244">
    <cfRule type="cellIs" dxfId="219" priority="103" stopIfTrue="1" operator="lessThan">
      <formula>0</formula>
    </cfRule>
  </conditionalFormatting>
  <conditionalFormatting sqref="R238:R244">
    <cfRule type="cellIs" dxfId="218" priority="100" stopIfTrue="1" operator="lessThan">
      <formula>0</formula>
    </cfRule>
  </conditionalFormatting>
  <conditionalFormatting sqref="S238:S244">
    <cfRule type="cellIs" dxfId="217" priority="99" stopIfTrue="1" operator="lessThan">
      <formula>0</formula>
    </cfRule>
  </conditionalFormatting>
  <conditionalFormatting sqref="P238:P244">
    <cfRule type="cellIs" dxfId="216" priority="98" stopIfTrue="1" operator="lessThan">
      <formula>0</formula>
    </cfRule>
  </conditionalFormatting>
  <conditionalFormatting sqref="Q238:Q244">
    <cfRule type="cellIs" dxfId="215" priority="97" stopIfTrue="1" operator="lessThan">
      <formula>0</formula>
    </cfRule>
  </conditionalFormatting>
  <conditionalFormatting sqref="R231:R237">
    <cfRule type="cellIs" dxfId="214" priority="96" stopIfTrue="1" operator="lessThan">
      <formula>0</formula>
    </cfRule>
  </conditionalFormatting>
  <conditionalFormatting sqref="S231:S237">
    <cfRule type="cellIs" dxfId="213" priority="95" stopIfTrue="1" operator="lessThan">
      <formula>0</formula>
    </cfRule>
  </conditionalFormatting>
  <conditionalFormatting sqref="P231:P237">
    <cfRule type="cellIs" dxfId="212" priority="94" stopIfTrue="1" operator="lessThan">
      <formula>0</formula>
    </cfRule>
  </conditionalFormatting>
  <conditionalFormatting sqref="Q231:Q237">
    <cfRule type="cellIs" dxfId="211" priority="93" stopIfTrue="1" operator="lessThan">
      <formula>0</formula>
    </cfRule>
  </conditionalFormatting>
  <conditionalFormatting sqref="R231:R237">
    <cfRule type="cellIs" dxfId="210" priority="92" stopIfTrue="1" operator="lessThan">
      <formula>0</formula>
    </cfRule>
  </conditionalFormatting>
  <conditionalFormatting sqref="S231:S237">
    <cfRule type="cellIs" dxfId="209" priority="91" stopIfTrue="1" operator="lessThan">
      <formula>0</formula>
    </cfRule>
  </conditionalFormatting>
  <conditionalFormatting sqref="P231:P237">
    <cfRule type="cellIs" dxfId="208" priority="90" stopIfTrue="1" operator="lessThan">
      <formula>0</formula>
    </cfRule>
  </conditionalFormatting>
  <conditionalFormatting sqref="Q203:Q209">
    <cfRule type="cellIs" dxfId="207" priority="53" stopIfTrue="1" operator="lessThan">
      <formula>0</formula>
    </cfRule>
  </conditionalFormatting>
  <conditionalFormatting sqref="R203:R209">
    <cfRule type="cellIs" dxfId="206" priority="56" stopIfTrue="1" operator="lessThan">
      <formula>0</formula>
    </cfRule>
  </conditionalFormatting>
  <conditionalFormatting sqref="S203:S209">
    <cfRule type="cellIs" dxfId="205" priority="55" stopIfTrue="1" operator="lessThan">
      <formula>0</formula>
    </cfRule>
  </conditionalFormatting>
  <conditionalFormatting sqref="P224:P230">
    <cfRule type="cellIs" dxfId="204" priority="82" stopIfTrue="1" operator="lessThan">
      <formula>0</formula>
    </cfRule>
  </conditionalFormatting>
  <conditionalFormatting sqref="Q224:Q230">
    <cfRule type="cellIs" dxfId="203" priority="81" stopIfTrue="1" operator="lessThan">
      <formula>0</formula>
    </cfRule>
  </conditionalFormatting>
  <conditionalFormatting sqref="R224:R230">
    <cfRule type="cellIs" dxfId="202" priority="80" stopIfTrue="1" operator="lessThan">
      <formula>0</formula>
    </cfRule>
  </conditionalFormatting>
  <conditionalFormatting sqref="S224:S230">
    <cfRule type="cellIs" dxfId="201" priority="79" stopIfTrue="1" operator="lessThan">
      <formula>0</formula>
    </cfRule>
  </conditionalFormatting>
  <conditionalFormatting sqref="P224:P230">
    <cfRule type="cellIs" dxfId="200" priority="78" stopIfTrue="1" operator="lessThan">
      <formula>0</formula>
    </cfRule>
  </conditionalFormatting>
  <conditionalFormatting sqref="Q224:Q230">
    <cfRule type="cellIs" dxfId="199" priority="77" stopIfTrue="1" operator="lessThan">
      <formula>0</formula>
    </cfRule>
  </conditionalFormatting>
  <conditionalFormatting sqref="R217:R223">
    <cfRule type="cellIs" dxfId="198" priority="76" stopIfTrue="1" operator="lessThan">
      <formula>0</formula>
    </cfRule>
  </conditionalFormatting>
  <conditionalFormatting sqref="S217:S223">
    <cfRule type="cellIs" dxfId="197" priority="75" stopIfTrue="1" operator="lessThan">
      <formula>0</formula>
    </cfRule>
  </conditionalFormatting>
  <conditionalFormatting sqref="P217:P223">
    <cfRule type="cellIs" dxfId="196" priority="74" stopIfTrue="1" operator="lessThan">
      <formula>0</formula>
    </cfRule>
  </conditionalFormatting>
  <conditionalFormatting sqref="S217:S223">
    <cfRule type="cellIs" dxfId="195" priority="71" stopIfTrue="1" operator="lessThan">
      <formula>0</formula>
    </cfRule>
  </conditionalFormatting>
  <conditionalFormatting sqref="R210:R216">
    <cfRule type="cellIs" dxfId="194" priority="68" stopIfTrue="1" operator="lessThan">
      <formula>0</formula>
    </cfRule>
  </conditionalFormatting>
  <conditionalFormatting sqref="S210:S216">
    <cfRule type="cellIs" dxfId="193" priority="67" stopIfTrue="1" operator="lessThan">
      <formula>0</formula>
    </cfRule>
  </conditionalFormatting>
  <conditionalFormatting sqref="P210:P216">
    <cfRule type="cellIs" dxfId="192" priority="66" stopIfTrue="1" operator="lessThan">
      <formula>0</formula>
    </cfRule>
  </conditionalFormatting>
  <conditionalFormatting sqref="Q210:Q216">
    <cfRule type="cellIs" dxfId="191" priority="65" stopIfTrue="1" operator="lessThan">
      <formula>0</formula>
    </cfRule>
  </conditionalFormatting>
  <conditionalFormatting sqref="R210:R216">
    <cfRule type="cellIs" dxfId="190" priority="64" stopIfTrue="1" operator="lessThan">
      <formula>0</formula>
    </cfRule>
  </conditionalFormatting>
  <conditionalFormatting sqref="S210:S216">
    <cfRule type="cellIs" dxfId="189" priority="63" stopIfTrue="1" operator="lessThan">
      <formula>0</formula>
    </cfRule>
  </conditionalFormatting>
  <conditionalFormatting sqref="P210:P216">
    <cfRule type="cellIs" dxfId="188" priority="62" stopIfTrue="1" operator="lessThan">
      <formula>0</formula>
    </cfRule>
  </conditionalFormatting>
  <conditionalFormatting sqref="Q210:Q216">
    <cfRule type="cellIs" dxfId="187" priority="61" stopIfTrue="1" operator="lessThan">
      <formula>0</formula>
    </cfRule>
  </conditionalFormatting>
  <conditionalFormatting sqref="R203:R209">
    <cfRule type="cellIs" dxfId="186" priority="60" stopIfTrue="1" operator="lessThan">
      <formula>0</formula>
    </cfRule>
  </conditionalFormatting>
  <conditionalFormatting sqref="S203:S209">
    <cfRule type="cellIs" dxfId="185" priority="59" stopIfTrue="1" operator="lessThan">
      <formula>0</formula>
    </cfRule>
  </conditionalFormatting>
  <conditionalFormatting sqref="P203:P209">
    <cfRule type="cellIs" dxfId="184" priority="58" stopIfTrue="1" operator="lessThan">
      <formula>0</formula>
    </cfRule>
  </conditionalFormatting>
  <conditionalFormatting sqref="Q203:Q209">
    <cfRule type="cellIs" dxfId="183" priority="57" stopIfTrue="1" operator="lessThan">
      <formula>0</formula>
    </cfRule>
  </conditionalFormatting>
  <conditionalFormatting sqref="S7:T10 S16:T21 D40:G40 I40:L40 F46 K46 F48 K48 S45:T45 S47:T47 S49:T49 S55:T55 D64 H64:I64 M64 S63:T64 I127:I136 G197:G199 G260:G262 F273 L273">
    <cfRule type="cellIs" dxfId="182" priority="523" stopIfTrue="1" operator="equal">
      <formula>"No"</formula>
    </cfRule>
  </conditionalFormatting>
  <conditionalFormatting sqref="P77:P83">
    <cfRule type="cellIs" dxfId="181" priority="30" stopIfTrue="1" operator="lessThan">
      <formula>0</formula>
    </cfRule>
  </conditionalFormatting>
  <conditionalFormatting sqref="Q77:Q83">
    <cfRule type="cellIs" dxfId="180" priority="29" stopIfTrue="1" operator="lessThan">
      <formula>0</formula>
    </cfRule>
  </conditionalFormatting>
  <conditionalFormatting sqref="P84:P90">
    <cfRule type="cellIs" dxfId="179" priority="28" stopIfTrue="1" operator="lessThan">
      <formula>0</formula>
    </cfRule>
  </conditionalFormatting>
  <conditionalFormatting sqref="Q84:Q90">
    <cfRule type="cellIs" dxfId="178" priority="27" stopIfTrue="1" operator="lessThan">
      <formula>0</formula>
    </cfRule>
  </conditionalFormatting>
  <conditionalFormatting sqref="P91:P97">
    <cfRule type="cellIs" dxfId="177" priority="26" stopIfTrue="1" operator="lessThan">
      <formula>0</formula>
    </cfRule>
  </conditionalFormatting>
  <conditionalFormatting sqref="Q91:Q97">
    <cfRule type="cellIs" dxfId="176" priority="25" stopIfTrue="1" operator="lessThan">
      <formula>0</formula>
    </cfRule>
  </conditionalFormatting>
  <conditionalFormatting sqref="P98:P104">
    <cfRule type="cellIs" dxfId="175" priority="24" stopIfTrue="1" operator="lessThan">
      <formula>0</formula>
    </cfRule>
  </conditionalFormatting>
  <conditionalFormatting sqref="Q98:Q104">
    <cfRule type="cellIs" dxfId="174" priority="23" stopIfTrue="1" operator="lessThan">
      <formula>0</formula>
    </cfRule>
  </conditionalFormatting>
  <conditionalFormatting sqref="P105:P111">
    <cfRule type="cellIs" dxfId="173" priority="22" stopIfTrue="1" operator="lessThan">
      <formula>0</formula>
    </cfRule>
  </conditionalFormatting>
  <conditionalFormatting sqref="Q105:Q111">
    <cfRule type="cellIs" dxfId="172" priority="21" stopIfTrue="1" operator="lessThan">
      <formula>0</formula>
    </cfRule>
  </conditionalFormatting>
  <conditionalFormatting sqref="P112:P118">
    <cfRule type="cellIs" dxfId="171" priority="20" stopIfTrue="1" operator="lessThan">
      <formula>0</formula>
    </cfRule>
  </conditionalFormatting>
  <conditionalFormatting sqref="Q112:Q118">
    <cfRule type="cellIs" dxfId="170" priority="19" stopIfTrue="1" operator="lessThan">
      <formula>0</formula>
    </cfRule>
  </conditionalFormatting>
  <conditionalFormatting sqref="P119:P125">
    <cfRule type="cellIs" dxfId="169" priority="18" stopIfTrue="1" operator="lessThan">
      <formula>0</formula>
    </cfRule>
  </conditionalFormatting>
  <conditionalFormatting sqref="Q119:Q125">
    <cfRule type="cellIs" dxfId="168" priority="17" stopIfTrue="1" operator="lessThan">
      <formula>0</formula>
    </cfRule>
  </conditionalFormatting>
  <conditionalFormatting sqref="P140:P146">
    <cfRule type="cellIs" dxfId="167" priority="16" stopIfTrue="1" operator="lessThan">
      <formula>0</formula>
    </cfRule>
  </conditionalFormatting>
  <conditionalFormatting sqref="Q140:Q146">
    <cfRule type="cellIs" dxfId="166" priority="15" stopIfTrue="1" operator="lessThan">
      <formula>0</formula>
    </cfRule>
  </conditionalFormatting>
  <conditionalFormatting sqref="P147:P153">
    <cfRule type="cellIs" dxfId="165" priority="14" stopIfTrue="1" operator="lessThan">
      <formula>0</formula>
    </cfRule>
  </conditionalFormatting>
  <conditionalFormatting sqref="Q147:Q153">
    <cfRule type="cellIs" dxfId="164" priority="13" stopIfTrue="1" operator="lessThan">
      <formula>0</formula>
    </cfRule>
  </conditionalFormatting>
  <conditionalFormatting sqref="P154:P160">
    <cfRule type="cellIs" dxfId="163" priority="12" stopIfTrue="1" operator="lessThan">
      <formula>0</formula>
    </cfRule>
  </conditionalFormatting>
  <conditionalFormatting sqref="Q154:Q160">
    <cfRule type="cellIs" dxfId="162" priority="11" stopIfTrue="1" operator="lessThan">
      <formula>0</formula>
    </cfRule>
  </conditionalFormatting>
  <conditionalFormatting sqref="P161:P167">
    <cfRule type="cellIs" dxfId="161" priority="10" stopIfTrue="1" operator="lessThan">
      <formula>0</formula>
    </cfRule>
  </conditionalFormatting>
  <conditionalFormatting sqref="Q161:Q167">
    <cfRule type="cellIs" dxfId="160" priority="9" stopIfTrue="1" operator="lessThan">
      <formula>0</formula>
    </cfRule>
  </conditionalFormatting>
  <conditionalFormatting sqref="P168:P174">
    <cfRule type="cellIs" dxfId="159" priority="8" stopIfTrue="1" operator="lessThan">
      <formula>0</formula>
    </cfRule>
  </conditionalFormatting>
  <conditionalFormatting sqref="Q168:Q174">
    <cfRule type="cellIs" dxfId="158" priority="7" stopIfTrue="1" operator="lessThan">
      <formula>0</formula>
    </cfRule>
  </conditionalFormatting>
  <conditionalFormatting sqref="P175:P181">
    <cfRule type="cellIs" dxfId="157" priority="6" stopIfTrue="1" operator="lessThan">
      <formula>0</formula>
    </cfRule>
  </conditionalFormatting>
  <conditionalFormatting sqref="Q175:Q181">
    <cfRule type="cellIs" dxfId="156" priority="5" stopIfTrue="1" operator="lessThan">
      <formula>0</formula>
    </cfRule>
  </conditionalFormatting>
  <conditionalFormatting sqref="P182:P188">
    <cfRule type="cellIs" dxfId="155" priority="4" stopIfTrue="1" operator="lessThan">
      <formula>0</formula>
    </cfRule>
  </conditionalFormatting>
  <conditionalFormatting sqref="Q182:Q188">
    <cfRule type="cellIs" dxfId="154" priority="3" stopIfTrue="1" operator="lessThan">
      <formula>0</formula>
    </cfRule>
  </conditionalFormatting>
  <conditionalFormatting sqref="P189:P195">
    <cfRule type="cellIs" dxfId="153" priority="2" stopIfTrue="1" operator="lessThan">
      <formula>0</formula>
    </cfRule>
  </conditionalFormatting>
  <conditionalFormatting sqref="Q189:Q195">
    <cfRule type="cellIs" dxfId="152" priority="1" stopIfTrue="1" operator="lessThan">
      <formula>0</formula>
    </cfRule>
  </conditionalFormatting>
  <dataValidations count="4">
    <dataValidation type="list" allowBlank="1" showInputMessage="1" showErrorMessage="1" sqref="I49:J49 D49:E49 D21 I21">
      <formula1>"Yes, No"</formula1>
    </dataValidation>
    <dataValidation type="list" allowBlank="1" showInputMessage="1" showErrorMessage="1" sqref="O70:O125 O140:O195 O203:O258">
      <formula1>Enforceability</formula1>
    </dataValidation>
    <dataValidation type="list" allowBlank="1" showInputMessage="1" showErrorMessage="1" sqref="P70:P125 P140:P195">
      <formula1>LRaServices</formula1>
    </dataValidation>
    <dataValidation type="list" allowBlank="1" showInputMessage="1" showErrorMessage="1" sqref="Q70:Q125 Q140:Q195">
      <formula1>LRaPricing</formula1>
    </dataValidation>
  </dataValidations>
  <printOptions headings="1"/>
  <pageMargins left="0.59055118110236227" right="0.59055118110236227" top="0.98425196850393704" bottom="0.98425196850393704" header="0.51181102362204722" footer="0.51181102362204722"/>
  <pageSetup paperSize="9" scale="50" fitToHeight="1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7" manualBreakCount="7">
    <brk id="31" max="16383" man="1"/>
    <brk id="50" max="16383" man="1"/>
    <brk id="65" max="16383" man="1"/>
    <brk id="104" max="20" man="1"/>
    <brk id="136" max="16383" man="1"/>
    <brk id="181" max="20" man="1"/>
    <brk id="223" max="20" man="1"/>
  </rowBreaks>
  <colBreaks count="1" manualBreakCount="1">
    <brk id="14" max="261"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Parameters!$D$384:$D$385</xm:f>
          </x14:formula1>
          <xm:sqref>D265:F267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XFC451"/>
  <sheetViews>
    <sheetView zoomScale="70" zoomScaleNormal="70" workbookViewId="0"/>
  </sheetViews>
  <sheetFormatPr defaultColWidth="0" defaultRowHeight="14.25" zeroHeight="1"/>
  <cols>
    <col min="1" max="1" width="1.7109375" style="1741" customWidth="1"/>
    <col min="2" max="2" width="80.7109375" style="1763" customWidth="1"/>
    <col min="3" max="11" width="18.7109375" style="1763" customWidth="1"/>
    <col min="12" max="12" width="16.7109375" style="1763" customWidth="1"/>
    <col min="13" max="13" width="1.7109375" style="1763" customWidth="1"/>
    <col min="14" max="16383" width="16.7109375" style="1766" hidden="1"/>
    <col min="16384" max="16384" width="12.7109375" style="1766" hidden="1"/>
  </cols>
  <sheetData>
    <row r="1" spans="1:13" s="1755" customFormat="1" ht="30" customHeight="1">
      <c r="A1" s="1753" t="s">
        <v>1728</v>
      </c>
      <c r="B1" s="1754"/>
      <c r="C1" s="568" t="str">
        <f>CONCATENATE("Reporting unit: ", 'General Info'!$C$55, " ", 'General Info'!$C$54)</f>
        <v xml:space="preserve">Reporting unit: 1 </v>
      </c>
      <c r="D1" s="1754"/>
      <c r="E1" s="1754"/>
      <c r="F1" s="1754"/>
      <c r="G1" s="1754"/>
      <c r="H1" s="1754"/>
      <c r="I1" s="1754"/>
      <c r="J1" s="1739"/>
      <c r="K1" s="1739"/>
      <c r="M1" s="1999"/>
    </row>
    <row r="2" spans="1:13" s="1758" customFormat="1" ht="60" customHeight="1">
      <c r="A2" s="1756" t="s">
        <v>1729</v>
      </c>
      <c r="B2" s="1757"/>
      <c r="C2" s="1739"/>
      <c r="D2" s="1739"/>
      <c r="E2" s="1739"/>
      <c r="F2" s="1739"/>
      <c r="G2" s="1739"/>
      <c r="H2" s="1739"/>
      <c r="I2" s="1739"/>
      <c r="J2" s="1739"/>
      <c r="K2" s="1739"/>
      <c r="L2" s="2003"/>
      <c r="M2" s="2003"/>
    </row>
    <row r="3" spans="1:13" s="1999" customFormat="1" ht="15" customHeight="1">
      <c r="A3" s="1759"/>
      <c r="B3" s="2000"/>
      <c r="C3" s="2778" t="s">
        <v>1730</v>
      </c>
      <c r="D3" s="2780" t="s">
        <v>1731</v>
      </c>
      <c r="E3" s="2781"/>
      <c r="F3" s="2782" t="s">
        <v>1732</v>
      </c>
      <c r="G3" s="2783"/>
      <c r="H3" s="2784"/>
      <c r="I3" s="2783" t="s">
        <v>1733</v>
      </c>
      <c r="J3" s="2783"/>
      <c r="K3" s="2784"/>
      <c r="L3" s="2785" t="s">
        <v>1738</v>
      </c>
    </row>
    <row r="4" spans="1:13" s="1999" customFormat="1" ht="30" customHeight="1">
      <c r="A4" s="1760"/>
      <c r="B4" s="2001"/>
      <c r="C4" s="2779"/>
      <c r="D4" s="2006" t="s">
        <v>1734</v>
      </c>
      <c r="E4" s="2006" t="s">
        <v>1735</v>
      </c>
      <c r="F4" s="2006" t="s">
        <v>1734</v>
      </c>
      <c r="G4" s="2006" t="s">
        <v>1736</v>
      </c>
      <c r="H4" s="2006" t="s">
        <v>1735</v>
      </c>
      <c r="I4" s="2006" t="s">
        <v>1734</v>
      </c>
      <c r="J4" s="2006" t="s">
        <v>1737</v>
      </c>
      <c r="K4" s="2006" t="s">
        <v>1735</v>
      </c>
      <c r="L4" s="2786"/>
    </row>
    <row r="5" spans="1:13" s="1763" customFormat="1" ht="15" customHeight="1">
      <c r="A5" s="1761"/>
      <c r="B5" s="2005" t="s">
        <v>1739</v>
      </c>
      <c r="C5" s="1762" t="str">
        <f>IF(AND(ISNUMBER(C6),ISNUMBER(C7),ISNUMBER(C8)),SUM(C6:C8), "")</f>
        <v/>
      </c>
      <c r="D5" s="1762" t="str">
        <f>IF(AND(ISNUMBER(D6),ISNUMBER(D7),ISNUMBER(D8)),SUM(D6:D8),"")</f>
        <v/>
      </c>
      <c r="E5" s="1762" t="str">
        <f>IF(AND(ISNUMBER(E6),ISNUMBER(E7),ISNUMBER(E8)), SUM(E6:E8),"")</f>
        <v/>
      </c>
      <c r="F5" s="1762" t="str">
        <f>IF(AND(ISNUMBER(F6),ISNUMBER(F7), ISNUMBER(F8)), SUM(F6:F8),"")</f>
        <v/>
      </c>
      <c r="G5" s="1762" t="str">
        <f>IF(AND(ISNUMBER(G6),ISNUMBER(G7), ISNUMBER(G8)), SUM(G6:G8), "")</f>
        <v/>
      </c>
      <c r="H5" s="1762" t="str">
        <f>IF(AND(ISNUMBER(H6),ISNUMBER(H7),ISNUMBER(H8)), SUM(H6:H8), "")</f>
        <v/>
      </c>
      <c r="I5" s="1762" t="str">
        <f>IF(AND(ISNUMBER(I6),ISNUMBER(I7),ISNUMBER(I8)), SUM(I6:I8), "")</f>
        <v/>
      </c>
      <c r="J5" s="1762" t="str">
        <f>IF(AND(ISNUMBER(J6), ISNUMBER(J7),ISNUMBER(J8)), SUM(J6:J8),"")</f>
        <v/>
      </c>
      <c r="K5" s="1762" t="str">
        <f>IF(AND(ISNUMBER(K6), ISNUMBER(K7), ISNUMBER(K8)), SUM(K6:K8), "")</f>
        <v/>
      </c>
      <c r="L5" s="133" t="str">
        <f>IF(+IF(E5&lt;D5,IF(E5&gt;0,1,0),IF(E5=0,IF(D5=0,1,0),0))+IF(H5&lt;F5,IF(H5&gt;0,1,0),IF(H5=0,IF(F5=0,1,0),0))+IF(K5&lt;I5,IF(K5&gt;0,1,0),IF(K5=0,IF(I5=0,1,0),0))=3,"Pass","Fail")</f>
        <v>Fail</v>
      </c>
    </row>
    <row r="6" spans="1:13" s="1763" customFormat="1" ht="30" customHeight="1">
      <c r="A6" s="1761"/>
      <c r="B6" s="2108" t="s">
        <v>1740</v>
      </c>
      <c r="C6" s="1762" t="str">
        <f>IF(AND(ISNUMBER(D6),ISNUMBER(F6),ISNUMBER(I6)), SUM(D6,F6,I6), "")</f>
        <v/>
      </c>
      <c r="D6" s="118"/>
      <c r="E6" s="118"/>
      <c r="F6" s="118"/>
      <c r="G6" s="118"/>
      <c r="H6" s="118"/>
      <c r="I6" s="118"/>
      <c r="J6" s="118"/>
      <c r="K6" s="118"/>
      <c r="L6" s="133" t="str">
        <f>IF(+IF(E6&lt;D6,IF(E6&gt;0,1,0),IF(E6=0,IF(D6=0,1,0),0))+IF(H6&lt;F6,IF(H6&gt;0,1,0),IF(H6=0,IF(F6=0,1,0),0))+IF(K6&lt;I6,IF(K6&gt;0,1,0),IF(K6=0,IF(I6=0,1,0),0))=3,"Pass","Fail")</f>
        <v>Pass</v>
      </c>
    </row>
    <row r="7" spans="1:13" s="1763" customFormat="1" ht="30" customHeight="1">
      <c r="A7" s="1761"/>
      <c r="B7" s="2109" t="s">
        <v>1741</v>
      </c>
      <c r="C7" s="1762" t="str">
        <f>IF(AND(ISNUMBER(D7), ISNUMBER(F7),ISNUMBER(I7)), SUM(D7,F7,I7), "")</f>
        <v/>
      </c>
      <c r="D7" s="118"/>
      <c r="E7" s="118"/>
      <c r="F7" s="118"/>
      <c r="G7" s="118"/>
      <c r="H7" s="118"/>
      <c r="I7" s="118"/>
      <c r="J7" s="118"/>
      <c r="K7" s="118"/>
      <c r="L7" s="133" t="str">
        <f>IF(+IF(E7&lt;D7,IF(E7&gt;0,1,0),IF(E7=0,IF(D7=0,1,0),0))+IF(H7&lt;F7,IF(H7&gt;0,1,0),IF(H7=0,IF(F7=0,1,0),0))+IF(K7&lt;I7,IF(K7&gt;0,1,0),IF(K7=0,IF(I7=0,1,0),0))=3,"Pass","Fail")</f>
        <v>Pass</v>
      </c>
    </row>
    <row r="8" spans="1:13" s="1764" customFormat="1" ht="30" customHeight="1">
      <c r="A8" s="1761"/>
      <c r="B8" s="2110" t="s">
        <v>2053</v>
      </c>
      <c r="C8" s="1765" t="str">
        <f>IF(AND(ISNUMBER(D8), ISNUMBER(F8), ISNUMBER(I8)), SUM(D8,F8,I8), "")</f>
        <v/>
      </c>
      <c r="D8" s="112"/>
      <c r="E8" s="112"/>
      <c r="F8" s="112"/>
      <c r="G8" s="112"/>
      <c r="H8" s="112"/>
      <c r="I8" s="112"/>
      <c r="J8" s="112"/>
      <c r="K8" s="112"/>
      <c r="L8" s="174" t="str">
        <f>IF(+IF(E8&lt;D8,IF(E8&gt;0,1,0),IF(E8=0,IF(D8=0,1,0),0))+IF(H8&lt;F8,IF(H8&gt;0,1,0),IF(H8=0,IF(F8=0,1,0),0))+IF(K8&lt;I8,IF(K8&gt;0,1,0),IF(K8=0,IF(I8=0,1,0),0))=3,"Pass","Fail")</f>
        <v>Pass</v>
      </c>
      <c r="M8" s="1763"/>
    </row>
    <row r="9" spans="1:13" s="1768" customFormat="1" ht="15" customHeight="1">
      <c r="A9" s="2002"/>
      <c r="B9" s="1767"/>
      <c r="L9" s="2004"/>
      <c r="M9" s="1764"/>
    </row>
    <row r="10" spans="1:13" ht="14.25" hidden="1" customHeight="1"/>
    <row r="11" spans="1:13" ht="14.25" hidden="1" customHeight="1"/>
    <row r="12" spans="1:13" ht="14.25" hidden="1" customHeight="1"/>
    <row r="13" spans="1:13" ht="14.25" hidden="1" customHeight="1"/>
    <row r="14" spans="1:13" ht="14.25" hidden="1" customHeight="1"/>
    <row r="15" spans="1:13" ht="14.25" hidden="1" customHeight="1"/>
    <row r="16" spans="1:1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4.25" hidden="1" customHeight="1"/>
    <row r="31" ht="14.25" hidden="1" customHeight="1"/>
    <row r="32" ht="14.25" hidden="1" customHeight="1"/>
    <row r="33" ht="14.25" hidden="1" customHeight="1"/>
    <row r="34" ht="14.25" hidden="1" customHeight="1"/>
    <row r="35" ht="14.25" hidden="1" customHeight="1"/>
    <row r="36" ht="14.25" hidden="1" customHeight="1"/>
    <row r="37" ht="14.25" hidden="1" customHeight="1"/>
    <row r="38" ht="14.25" hidden="1" customHeight="1"/>
    <row r="39" ht="14.25" hidden="1" customHeight="1"/>
    <row r="40" ht="14.25" hidden="1" customHeight="1"/>
    <row r="41" ht="14.25" hidden="1" customHeight="1"/>
    <row r="42" ht="14.25" hidden="1" customHeight="1"/>
    <row r="43" ht="14.25" hidden="1" customHeight="1"/>
    <row r="44" ht="14.25" hidden="1" customHeight="1"/>
    <row r="45" ht="14.25" hidden="1" customHeight="1"/>
    <row r="46" ht="14.25" hidden="1" customHeight="1"/>
    <row r="47" ht="14.25" hidden="1" customHeight="1"/>
    <row r="48" ht="14.25" hidden="1" customHeight="1"/>
    <row r="49" ht="14.25" hidden="1" customHeight="1"/>
    <row r="50" ht="14.25" hidden="1" customHeight="1"/>
    <row r="51" ht="14.25" hidden="1" customHeight="1"/>
    <row r="52" ht="14.25" hidden="1" customHeight="1"/>
    <row r="53" ht="14.25" hidden="1" customHeight="1"/>
    <row r="54" ht="14.25" hidden="1" customHeight="1"/>
    <row r="55" ht="14.25" hidden="1" customHeight="1"/>
    <row r="56" ht="14.25" hidden="1" customHeight="1"/>
    <row r="57" ht="14.25" hidden="1" customHeight="1"/>
    <row r="58" ht="14.25" hidden="1" customHeight="1"/>
    <row r="59" ht="14.25" hidden="1" customHeight="1"/>
    <row r="60" ht="14.25" hidden="1" customHeight="1"/>
    <row r="61" ht="14.25" hidden="1" customHeight="1"/>
    <row r="62" ht="14.25" hidden="1" customHeight="1"/>
    <row r="63" ht="14.25" hidden="1" customHeight="1"/>
    <row r="64" ht="14.25" hidden="1" customHeight="1"/>
    <row r="65" ht="14.25" hidden="1" customHeight="1"/>
    <row r="66" ht="14.25" hidden="1" customHeight="1"/>
    <row r="67" ht="14.25" hidden="1" customHeight="1"/>
    <row r="68" ht="14.25" hidden="1" customHeight="1"/>
    <row r="69" ht="14.25" hidden="1" customHeight="1"/>
    <row r="70" ht="14.25" hidden="1" customHeight="1"/>
    <row r="71" ht="14.25" hidden="1" customHeight="1"/>
    <row r="72" ht="14.25" hidden="1" customHeight="1"/>
    <row r="73" ht="14.25" hidden="1" customHeight="1"/>
    <row r="74" ht="14.25" hidden="1" customHeight="1"/>
    <row r="75" ht="14.25" hidden="1" customHeight="1"/>
    <row r="76" ht="14.25" hidden="1" customHeight="1"/>
    <row r="77" ht="14.25" hidden="1" customHeight="1"/>
    <row r="78" ht="14.25" hidden="1" customHeight="1"/>
    <row r="79" ht="14.25" hidden="1" customHeight="1"/>
    <row r="80" ht="14.25" hidden="1" customHeight="1"/>
    <row r="81" ht="14.25" hidden="1" customHeight="1"/>
    <row r="82" ht="14.25" hidden="1" customHeight="1"/>
    <row r="83" ht="14.25" hidden="1" customHeight="1"/>
    <row r="84" ht="14.25" hidden="1" customHeight="1"/>
    <row r="85" ht="14.25" hidden="1" customHeight="1"/>
    <row r="86" ht="14.25" hidden="1" customHeight="1"/>
    <row r="87" ht="14.25" hidden="1" customHeight="1"/>
    <row r="88" ht="14.25" hidden="1" customHeight="1"/>
    <row r="89" ht="14.25" hidden="1" customHeight="1"/>
    <row r="90" ht="14.25" hidden="1" customHeight="1"/>
    <row r="91" ht="14.25" hidden="1" customHeight="1"/>
    <row r="92" ht="14.25" hidden="1" customHeight="1"/>
    <row r="93" ht="14.25" hidden="1" customHeight="1"/>
    <row r="94" ht="14.25" hidden="1" customHeight="1"/>
    <row r="95" ht="14.25" hidden="1" customHeight="1"/>
    <row r="96" ht="14.25" hidden="1" customHeight="1"/>
    <row r="97" ht="14.25" hidden="1" customHeight="1"/>
    <row r="98" ht="14.25" hidden="1" customHeight="1"/>
    <row r="99" ht="14.25" hidden="1" customHeight="1"/>
    <row r="100" ht="14.25" hidden="1" customHeight="1"/>
    <row r="101" ht="14.25" hidden="1" customHeight="1"/>
    <row r="102" ht="14.25" hidden="1" customHeight="1"/>
    <row r="103" ht="14.25" hidden="1" customHeight="1"/>
    <row r="104" ht="14.25" hidden="1" customHeight="1"/>
    <row r="105" ht="14.25" hidden="1" customHeight="1"/>
    <row r="106" ht="14.25" hidden="1" customHeight="1"/>
    <row r="107" ht="14.25" hidden="1" customHeight="1"/>
    <row r="108" ht="14.25" hidden="1" customHeight="1"/>
    <row r="109" ht="14.25" hidden="1" customHeight="1"/>
    <row r="110" ht="14.25" hidden="1" customHeight="1"/>
    <row r="111" ht="14.25" hidden="1" customHeight="1"/>
    <row r="112" ht="14.25" hidden="1" customHeight="1"/>
    <row r="113" ht="14.25" hidden="1" customHeight="1"/>
    <row r="114" ht="14.25" hidden="1" customHeight="1"/>
    <row r="115" ht="14.25" hidden="1" customHeight="1"/>
    <row r="116" ht="14.25" hidden="1" customHeight="1"/>
    <row r="117" ht="14.25" hidden="1" customHeight="1"/>
    <row r="118" ht="14.25" hidden="1" customHeight="1"/>
    <row r="119" ht="14.25" hidden="1" customHeight="1"/>
    <row r="120" ht="14.25" hidden="1" customHeight="1"/>
    <row r="121" ht="14.25" hidden="1" customHeight="1"/>
    <row r="122" ht="14.25" hidden="1" customHeight="1"/>
    <row r="123" ht="14.25" hidden="1" customHeight="1"/>
    <row r="124" ht="14.25" hidden="1" customHeight="1"/>
    <row r="125" ht="14.25" hidden="1" customHeight="1"/>
    <row r="126" ht="14.25" hidden="1" customHeight="1"/>
    <row r="127" ht="14.25" hidden="1" customHeight="1"/>
    <row r="128" ht="14.25" hidden="1" customHeight="1"/>
    <row r="129" ht="14.25" hidden="1" customHeight="1"/>
    <row r="130" ht="14.25" hidden="1" customHeight="1"/>
    <row r="131" ht="14.25" hidden="1" customHeight="1"/>
    <row r="132" ht="14.25" hidden="1" customHeight="1"/>
    <row r="133" ht="14.25" hidden="1" customHeight="1"/>
    <row r="134" ht="14.25" hidden="1" customHeight="1"/>
    <row r="135" ht="14.25" hidden="1" customHeight="1"/>
    <row r="136" ht="14.25" hidden="1" customHeight="1"/>
    <row r="137" ht="14.25" hidden="1" customHeight="1"/>
    <row r="138" ht="14.25" hidden="1" customHeight="1"/>
    <row r="139" ht="14.25" hidden="1" customHeight="1"/>
    <row r="140" ht="14.25" hidden="1" customHeight="1"/>
    <row r="141" ht="14.25" hidden="1" customHeight="1"/>
    <row r="142" ht="14.25" hidden="1" customHeight="1"/>
    <row r="143" ht="14.25" hidden="1" customHeight="1"/>
    <row r="144" ht="14.25" hidden="1" customHeight="1"/>
    <row r="145" ht="14.25" hidden="1" customHeight="1"/>
    <row r="146" ht="14.25" hidden="1" customHeight="1"/>
    <row r="147" ht="14.25" hidden="1" customHeight="1"/>
    <row r="148" ht="14.25" hidden="1" customHeight="1"/>
    <row r="149" ht="14.25" hidden="1" customHeight="1"/>
    <row r="150" ht="14.25" hidden="1" customHeight="1"/>
    <row r="151" ht="14.25" hidden="1" customHeight="1"/>
    <row r="152" ht="14.25" hidden="1" customHeight="1"/>
    <row r="153" ht="14.25" hidden="1" customHeight="1"/>
    <row r="154" ht="14.25" hidden="1" customHeight="1"/>
    <row r="155" ht="14.25" hidden="1" customHeight="1"/>
    <row r="156" ht="14.25" hidden="1" customHeight="1"/>
    <row r="157" ht="14.25" hidden="1" customHeight="1"/>
    <row r="158" ht="14.25" hidden="1" customHeight="1"/>
    <row r="159" ht="14.25" hidden="1" customHeight="1"/>
    <row r="160" ht="14.25" hidden="1" customHeight="1"/>
    <row r="161" ht="14.25" hidden="1" customHeight="1"/>
    <row r="162" ht="14.25" hidden="1" customHeight="1"/>
    <row r="163" ht="14.25" hidden="1" customHeight="1"/>
    <row r="164" ht="14.25" hidden="1" customHeight="1"/>
    <row r="165" ht="14.25" hidden="1" customHeight="1"/>
    <row r="166" ht="14.25" hidden="1" customHeight="1"/>
    <row r="167" ht="14.25" hidden="1" customHeight="1"/>
    <row r="168" ht="14.25" hidden="1" customHeight="1"/>
    <row r="169" ht="14.25" hidden="1" customHeight="1"/>
    <row r="170" ht="14.25" hidden="1" customHeight="1"/>
    <row r="171" ht="14.25" hidden="1" customHeight="1"/>
    <row r="172" ht="14.25" hidden="1" customHeight="1"/>
    <row r="173" ht="14.25" hidden="1" customHeight="1"/>
    <row r="174" ht="14.25" hidden="1" customHeight="1"/>
    <row r="175" ht="14.25" hidden="1" customHeight="1"/>
    <row r="176" ht="14.25" hidden="1" customHeight="1"/>
    <row r="177" ht="14.25" hidden="1" customHeight="1"/>
    <row r="178" ht="14.25" hidden="1" customHeight="1"/>
    <row r="179" ht="14.25" hidden="1" customHeight="1"/>
    <row r="180" ht="14.25" hidden="1" customHeight="1"/>
    <row r="181" ht="14.25" hidden="1" customHeight="1"/>
    <row r="182" ht="14.25" hidden="1" customHeight="1"/>
    <row r="183" ht="14.25" hidden="1" customHeight="1"/>
    <row r="184" ht="14.25" hidden="1" customHeight="1"/>
    <row r="185" ht="14.25" hidden="1" customHeight="1"/>
    <row r="186" ht="14.25" hidden="1" customHeight="1"/>
    <row r="187" ht="14.25" hidden="1" customHeight="1"/>
    <row r="188" ht="14.25" hidden="1" customHeight="1"/>
    <row r="189" ht="14.25" hidden="1" customHeight="1"/>
    <row r="190" ht="14.25" hidden="1" customHeight="1"/>
    <row r="191" ht="14.25" hidden="1" customHeight="1"/>
    <row r="192" ht="14.25" hidden="1" customHeight="1"/>
    <row r="193" ht="14.25" hidden="1" customHeight="1"/>
    <row r="194" ht="14.25" hidden="1" customHeight="1"/>
    <row r="195" ht="14.25" hidden="1" customHeight="1"/>
    <row r="196" ht="14.25" hidden="1" customHeight="1"/>
    <row r="197" ht="14.25" hidden="1" customHeight="1"/>
    <row r="198" ht="14.25" hidden="1" customHeight="1"/>
    <row r="199" ht="14.25" hidden="1" customHeight="1"/>
    <row r="200" ht="14.25" hidden="1" customHeight="1"/>
    <row r="201" ht="14.25" hidden="1" customHeight="1"/>
    <row r="202" ht="14.25" hidden="1" customHeight="1"/>
    <row r="203" ht="14.25" hidden="1" customHeight="1"/>
    <row r="204" ht="14.25" hidden="1" customHeight="1"/>
    <row r="205" ht="14.25" hidden="1" customHeight="1"/>
    <row r="206" ht="14.25" hidden="1" customHeight="1"/>
    <row r="207" ht="14.25" hidden="1" customHeight="1"/>
    <row r="208" ht="14.25" hidden="1" customHeight="1"/>
    <row r="209" ht="14.25" hidden="1" customHeight="1"/>
    <row r="210" ht="14.25" hidden="1" customHeight="1"/>
    <row r="211" ht="14.25" hidden="1" customHeight="1"/>
    <row r="212" ht="14.25" hidden="1" customHeight="1"/>
    <row r="213" ht="14.25" hidden="1" customHeight="1"/>
    <row r="214" ht="14.25" hidden="1" customHeight="1"/>
    <row r="215" ht="14.25" hidden="1" customHeight="1"/>
    <row r="216" ht="14.25" hidden="1" customHeight="1"/>
    <row r="217" ht="14.25" hidden="1" customHeight="1"/>
    <row r="218" ht="14.25" hidden="1" customHeight="1"/>
    <row r="219" ht="14.25" hidden="1" customHeight="1"/>
    <row r="220" ht="14.25" hidden="1" customHeight="1"/>
    <row r="221" ht="14.25" hidden="1" customHeight="1"/>
    <row r="222" ht="14.25" hidden="1" customHeight="1"/>
    <row r="223" ht="14.25" hidden="1" customHeight="1"/>
    <row r="224" ht="14.25" hidden="1" customHeight="1"/>
    <row r="225" ht="14.25" hidden="1" customHeight="1"/>
    <row r="226" ht="14.25" hidden="1" customHeight="1"/>
    <row r="227" ht="14.25" hidden="1" customHeight="1"/>
    <row r="228" ht="14.25" hidden="1" customHeight="1"/>
    <row r="229" ht="14.25" hidden="1" customHeight="1"/>
    <row r="230" ht="14.25" hidden="1" customHeight="1"/>
    <row r="231" ht="14.25" hidden="1" customHeight="1"/>
    <row r="232" ht="14.25" hidden="1" customHeight="1"/>
    <row r="233" ht="14.25" hidden="1" customHeight="1"/>
    <row r="234" ht="14.25" hidden="1" customHeight="1"/>
    <row r="235" ht="14.25" hidden="1" customHeight="1"/>
    <row r="236" ht="14.25" hidden="1" customHeight="1"/>
    <row r="237" ht="14.25" hidden="1" customHeight="1"/>
    <row r="238" ht="14.25" hidden="1" customHeight="1"/>
    <row r="239" ht="14.25" hidden="1" customHeight="1"/>
    <row r="240" ht="14.25" hidden="1" customHeight="1"/>
    <row r="241" ht="14.25" hidden="1" customHeight="1"/>
    <row r="242" ht="14.25" hidden="1" customHeight="1"/>
    <row r="243" ht="14.25" hidden="1" customHeight="1"/>
    <row r="244" ht="14.25" hidden="1" customHeight="1"/>
    <row r="245" ht="14.25" hidden="1" customHeight="1"/>
    <row r="246" ht="14.25" hidden="1" customHeight="1"/>
    <row r="247" ht="14.25" hidden="1" customHeight="1"/>
    <row r="248" ht="14.25" hidden="1" customHeight="1"/>
    <row r="249" ht="14.25" hidden="1" customHeight="1"/>
    <row r="250" ht="14.25" hidden="1" customHeight="1"/>
    <row r="251" ht="14.25" hidden="1" customHeight="1"/>
    <row r="252" ht="14.25" hidden="1" customHeight="1"/>
    <row r="253" ht="14.25" hidden="1" customHeight="1"/>
    <row r="254" ht="14.25" hidden="1" customHeight="1"/>
    <row r="255" ht="14.25" hidden="1" customHeight="1"/>
    <row r="256" ht="14.25" hidden="1" customHeight="1"/>
    <row r="257" ht="14.25" hidden="1" customHeight="1"/>
    <row r="258" ht="14.25" hidden="1" customHeight="1"/>
    <row r="259" ht="14.25" hidden="1" customHeight="1"/>
    <row r="260" ht="14.25" hidden="1" customHeight="1"/>
    <row r="261" ht="14.25" hidden="1" customHeight="1"/>
    <row r="262" ht="14.25" hidden="1" customHeight="1"/>
    <row r="263" ht="14.25" hidden="1" customHeight="1"/>
    <row r="264" ht="14.25" hidden="1" customHeight="1"/>
    <row r="265" ht="14.25" hidden="1" customHeight="1"/>
    <row r="266" ht="14.25" hidden="1" customHeight="1"/>
    <row r="267" ht="14.25" hidden="1" customHeight="1"/>
    <row r="268" ht="14.25" hidden="1" customHeight="1"/>
    <row r="269" ht="14.25" hidden="1" customHeight="1"/>
    <row r="270" ht="14.25" hidden="1" customHeight="1"/>
    <row r="271" ht="14.25" hidden="1" customHeight="1"/>
    <row r="272" ht="14.25" hidden="1" customHeight="1"/>
    <row r="273" ht="14.25" hidden="1" customHeight="1"/>
    <row r="274" ht="14.25" hidden="1" customHeight="1"/>
    <row r="275" ht="14.25" hidden="1" customHeight="1"/>
    <row r="276" ht="14.25" hidden="1" customHeight="1"/>
    <row r="277" ht="14.25" hidden="1" customHeight="1"/>
    <row r="278" ht="14.25" hidden="1" customHeight="1"/>
    <row r="279" ht="14.25" hidden="1" customHeight="1"/>
    <row r="280" ht="14.25" hidden="1" customHeight="1"/>
    <row r="281" ht="14.25" hidden="1" customHeight="1"/>
    <row r="282" ht="14.25" hidden="1" customHeight="1"/>
    <row r="283" ht="14.25" hidden="1" customHeight="1"/>
    <row r="284" ht="14.25" hidden="1" customHeight="1"/>
    <row r="285" ht="14.25" hidden="1" customHeight="1"/>
    <row r="286" ht="14.25" hidden="1" customHeight="1"/>
    <row r="287" ht="14.25" hidden="1" customHeight="1"/>
    <row r="288" ht="14.25" hidden="1" customHeight="1"/>
    <row r="289" ht="14.25" hidden="1" customHeight="1"/>
    <row r="290" ht="14.25" hidden="1" customHeight="1"/>
    <row r="291" ht="14.25" hidden="1" customHeight="1"/>
    <row r="292" ht="14.25" hidden="1" customHeight="1"/>
    <row r="293" ht="14.25" hidden="1" customHeight="1"/>
    <row r="294" ht="14.25" hidden="1" customHeight="1"/>
    <row r="295" ht="14.25" hidden="1" customHeight="1"/>
    <row r="296" ht="14.25" hidden="1" customHeight="1"/>
    <row r="297" ht="14.25" hidden="1" customHeight="1"/>
    <row r="298" ht="14.25" hidden="1" customHeight="1"/>
    <row r="299" ht="14.25" hidden="1" customHeight="1"/>
    <row r="300" ht="14.25" hidden="1" customHeight="1"/>
    <row r="301" ht="14.25" hidden="1" customHeight="1"/>
    <row r="302" ht="14.25" hidden="1" customHeight="1"/>
    <row r="303" ht="14.25" hidden="1" customHeight="1"/>
    <row r="304" ht="14.25" hidden="1" customHeight="1"/>
    <row r="305" ht="14.25" hidden="1" customHeight="1"/>
    <row r="306" ht="14.25" hidden="1" customHeight="1"/>
    <row r="307" ht="14.25" hidden="1" customHeight="1"/>
    <row r="308" ht="14.25" hidden="1" customHeight="1"/>
    <row r="309" ht="14.25" hidden="1" customHeight="1"/>
    <row r="310" ht="14.25" hidden="1" customHeight="1"/>
    <row r="311" ht="14.25" hidden="1" customHeight="1"/>
    <row r="312" ht="14.25" hidden="1" customHeight="1"/>
    <row r="313" ht="14.25" hidden="1" customHeight="1"/>
    <row r="314" ht="14.25" hidden="1" customHeight="1"/>
    <row r="315" ht="14.25" hidden="1" customHeight="1"/>
    <row r="316" ht="14.25" hidden="1" customHeight="1"/>
    <row r="317" ht="14.25" hidden="1" customHeight="1"/>
    <row r="318" ht="14.25" hidden="1" customHeight="1"/>
    <row r="319" ht="14.25" hidden="1" customHeight="1"/>
    <row r="320" ht="14.25" hidden="1" customHeight="1"/>
    <row r="321" ht="14.25" hidden="1" customHeight="1"/>
    <row r="322" ht="14.25" hidden="1" customHeight="1"/>
    <row r="323" ht="14.25" hidden="1" customHeight="1"/>
    <row r="324" ht="14.25" hidden="1" customHeight="1"/>
    <row r="325" ht="14.25" hidden="1" customHeight="1"/>
    <row r="326" ht="14.25" hidden="1" customHeight="1"/>
    <row r="327" ht="14.25" hidden="1" customHeight="1"/>
    <row r="328" ht="14.25" hidden="1" customHeight="1"/>
    <row r="329" ht="14.25" hidden="1" customHeight="1"/>
    <row r="330" ht="14.25" hidden="1" customHeight="1"/>
    <row r="331" ht="14.25" hidden="1" customHeight="1"/>
    <row r="332" ht="14.25" hidden="1" customHeight="1"/>
    <row r="333" ht="14.25" hidden="1" customHeight="1"/>
    <row r="334" ht="14.25" hidden="1" customHeight="1"/>
    <row r="335" ht="14.25" hidden="1" customHeight="1"/>
    <row r="336" ht="14.25" hidden="1" customHeight="1"/>
    <row r="337" ht="14.25" hidden="1" customHeight="1"/>
    <row r="338" ht="14.25" hidden="1" customHeight="1"/>
    <row r="339" ht="14.25" hidden="1" customHeight="1"/>
    <row r="340" ht="14.25" hidden="1" customHeight="1"/>
    <row r="341" ht="14.25" hidden="1" customHeight="1"/>
    <row r="342" ht="14.25" hidden="1" customHeight="1"/>
    <row r="343" ht="14.25" hidden="1" customHeight="1"/>
    <row r="344" ht="14.25" hidden="1" customHeight="1"/>
    <row r="345" ht="14.25" hidden="1" customHeight="1"/>
    <row r="346" ht="14.25" hidden="1" customHeight="1"/>
    <row r="347" ht="14.25" hidden="1" customHeight="1"/>
    <row r="348" ht="14.25" hidden="1" customHeight="1"/>
    <row r="349" ht="14.25" hidden="1" customHeight="1"/>
    <row r="350" ht="14.25" hidden="1" customHeight="1"/>
    <row r="351" ht="14.25" hidden="1" customHeight="1"/>
    <row r="352" ht="14.25" hidden="1" customHeight="1"/>
    <row r="353" ht="14.25" hidden="1" customHeight="1"/>
    <row r="354" ht="14.25" hidden="1" customHeight="1"/>
    <row r="355" ht="14.25" hidden="1" customHeight="1"/>
    <row r="356" ht="14.25" hidden="1" customHeight="1"/>
    <row r="357" ht="14.25" hidden="1" customHeight="1"/>
    <row r="358" ht="14.25" hidden="1" customHeight="1"/>
    <row r="359" ht="14.25" hidden="1" customHeight="1"/>
    <row r="360" ht="14.25" hidden="1" customHeight="1"/>
    <row r="361" ht="14.25" hidden="1" customHeight="1"/>
    <row r="362" ht="14.25" hidden="1" customHeight="1"/>
    <row r="363" ht="14.25" hidden="1" customHeight="1"/>
    <row r="364" ht="14.25" hidden="1" customHeight="1"/>
    <row r="365" ht="14.25" hidden="1" customHeight="1"/>
    <row r="366" ht="14.25" hidden="1" customHeight="1"/>
    <row r="367" ht="14.25" hidden="1" customHeight="1"/>
    <row r="368" ht="14.25" hidden="1" customHeight="1"/>
    <row r="369" ht="14.25" hidden="1" customHeight="1"/>
    <row r="370" ht="14.25" hidden="1" customHeight="1"/>
    <row r="371" ht="14.25" hidden="1" customHeight="1"/>
    <row r="372" ht="14.25" hidden="1" customHeight="1"/>
    <row r="373" ht="14.25" hidden="1" customHeight="1"/>
    <row r="374" ht="14.25" hidden="1" customHeight="1"/>
    <row r="375" ht="14.25" hidden="1" customHeight="1"/>
    <row r="376" ht="14.25" hidden="1" customHeight="1"/>
    <row r="377" ht="14.25" hidden="1" customHeight="1"/>
    <row r="378" ht="14.25" hidden="1" customHeight="1"/>
    <row r="379" ht="14.25" hidden="1" customHeight="1"/>
    <row r="380" ht="14.25" hidden="1" customHeight="1"/>
    <row r="381" ht="14.25" hidden="1" customHeight="1"/>
    <row r="382" ht="14.25" hidden="1" customHeight="1"/>
    <row r="383" ht="14.25" hidden="1" customHeight="1"/>
    <row r="384" ht="14.25" hidden="1" customHeight="1"/>
    <row r="385" ht="14.25" hidden="1" customHeight="1"/>
    <row r="386" ht="14.25" hidden="1" customHeight="1"/>
    <row r="387" ht="14.25" hidden="1" customHeight="1"/>
    <row r="388" ht="14.25" hidden="1" customHeight="1"/>
    <row r="389" ht="14.25" hidden="1" customHeight="1"/>
    <row r="390" ht="14.25" hidden="1" customHeight="1"/>
    <row r="391" ht="14.25" hidden="1" customHeight="1"/>
    <row r="392" ht="14.25" hidden="1" customHeight="1"/>
    <row r="393" ht="14.25" hidden="1" customHeight="1"/>
    <row r="394" ht="14.25" hidden="1" customHeight="1"/>
    <row r="395" ht="14.25" hidden="1" customHeight="1"/>
    <row r="396" ht="14.25" hidden="1" customHeight="1"/>
    <row r="397" ht="14.25" hidden="1" customHeight="1"/>
    <row r="398" ht="14.25" hidden="1" customHeight="1"/>
    <row r="399" ht="14.25" hidden="1" customHeight="1"/>
    <row r="400" ht="14.25" hidden="1" customHeight="1"/>
    <row r="401" ht="14.25" hidden="1" customHeight="1"/>
    <row r="402" ht="14.25" hidden="1" customHeight="1"/>
    <row r="403" ht="14.25" hidden="1" customHeight="1"/>
    <row r="404" ht="14.25" hidden="1" customHeight="1"/>
    <row r="405" ht="14.25" hidden="1" customHeight="1"/>
    <row r="406" ht="14.25" hidden="1" customHeight="1"/>
    <row r="407" ht="14.25" hidden="1" customHeight="1"/>
    <row r="408" ht="14.25" hidden="1" customHeight="1"/>
    <row r="409" ht="14.25" hidden="1" customHeight="1"/>
    <row r="410" ht="14.25" hidden="1" customHeight="1"/>
    <row r="411" ht="14.25" hidden="1" customHeight="1"/>
    <row r="412" ht="14.25" hidden="1" customHeight="1"/>
    <row r="413" ht="14.25" hidden="1" customHeight="1"/>
    <row r="414" ht="14.25" hidden="1" customHeight="1"/>
    <row r="415" ht="14.25" hidden="1" customHeight="1"/>
    <row r="416" ht="14.25" hidden="1" customHeight="1"/>
    <row r="417" ht="14.25" hidden="1" customHeight="1"/>
    <row r="418" ht="14.25" hidden="1" customHeight="1"/>
    <row r="419" ht="14.25" hidden="1" customHeight="1"/>
    <row r="420" ht="14.25" hidden="1" customHeight="1"/>
    <row r="421" ht="14.25" hidden="1" customHeight="1"/>
    <row r="422" ht="14.25" hidden="1" customHeight="1"/>
    <row r="423" ht="14.25" hidden="1" customHeight="1"/>
    <row r="424" ht="14.25" hidden="1" customHeight="1"/>
    <row r="425" ht="14.25" hidden="1" customHeight="1"/>
    <row r="426" ht="14.25" hidden="1" customHeight="1"/>
    <row r="427" ht="14.25" hidden="1" customHeight="1"/>
    <row r="428" ht="14.25" hidden="1" customHeight="1"/>
    <row r="429" ht="14.25" hidden="1" customHeight="1"/>
    <row r="430" ht="14.25" hidden="1" customHeight="1"/>
    <row r="431" ht="14.25" hidden="1" customHeight="1"/>
    <row r="432" ht="14.25" hidden="1" customHeight="1"/>
    <row r="433" ht="14.25" hidden="1" customHeight="1"/>
    <row r="434" ht="14.25" hidden="1" customHeight="1"/>
    <row r="435" ht="14.25" hidden="1" customHeight="1"/>
    <row r="436" ht="14.25" hidden="1" customHeight="1"/>
    <row r="437" ht="14.25" hidden="1" customHeight="1"/>
    <row r="438" ht="14.25" hidden="1" customHeight="1"/>
    <row r="439" ht="14.25" hidden="1" customHeight="1"/>
    <row r="440" ht="14.25" hidden="1" customHeight="1"/>
    <row r="441" ht="14.25" hidden="1" customHeight="1"/>
    <row r="442" ht="14.25" hidden="1" customHeight="1"/>
    <row r="443" ht="14.25" hidden="1" customHeight="1"/>
    <row r="444" ht="14.25" hidden="1" customHeight="1"/>
    <row r="445" ht="14.25" hidden="1" customHeight="1"/>
    <row r="446" ht="14.25" hidden="1" customHeight="1"/>
    <row r="447" ht="14.25" hidden="1" customHeight="1"/>
    <row r="448" ht="14.25" hidden="1" customHeight="1"/>
    <row r="449" ht="14.25" hidden="1" customHeight="1"/>
    <row r="450" ht="14.25" hidden="1" customHeight="1"/>
    <row r="451" ht="14.25" hidden="1" customHeight="1"/>
  </sheetData>
  <mergeCells count="5">
    <mergeCell ref="C3:C4"/>
    <mergeCell ref="D3:E3"/>
    <mergeCell ref="F3:H3"/>
    <mergeCell ref="I3:K3"/>
    <mergeCell ref="L3:L4"/>
  </mergeCells>
  <conditionalFormatting sqref="L5:L8">
    <cfRule type="cellIs" dxfId="151" priority="1" operator="equal">
      <formula>"Fail"</formula>
    </cfRule>
    <cfRule type="cellIs" dxfId="150" priority="2"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EC72"/>
  </sheetPr>
  <dimension ref="A1:R383"/>
  <sheetViews>
    <sheetView zoomScale="75" zoomScaleNormal="75" workbookViewId="0">
      <pane ySplit="1" topLeftCell="A2" activePane="bottomLeft" state="frozen"/>
      <selection pane="bottomLeft"/>
    </sheetView>
  </sheetViews>
  <sheetFormatPr defaultColWidth="0" defaultRowHeight="0" customHeight="1" zeroHeight="1"/>
  <cols>
    <col min="1" max="1" width="1.7109375" style="585" customWidth="1"/>
    <col min="2" max="2" width="75.7109375" style="484" customWidth="1"/>
    <col min="3" max="6" width="16.7109375" style="484" customWidth="1"/>
    <col min="7" max="7" width="1.7109375" style="484" customWidth="1"/>
    <col min="8" max="10" width="12.7109375" style="484" customWidth="1"/>
    <col min="11" max="11" width="1.7109375" style="484" customWidth="1"/>
    <col min="12" max="15" width="16.7109375" style="484" customWidth="1"/>
    <col min="16" max="16" width="1.7109375" style="597" customWidth="1"/>
    <col min="17" max="17" width="16.7109375" style="441" hidden="1" customWidth="1"/>
    <col min="18" max="18" width="65.28515625" style="441" hidden="1" customWidth="1"/>
    <col min="19" max="16384" width="16.7109375" style="441" hidden="1"/>
  </cols>
  <sheetData>
    <row r="1" spans="1:18" ht="30" customHeight="1">
      <c r="A1" s="101" t="s">
        <v>11</v>
      </c>
      <c r="B1" s="102"/>
      <c r="C1" s="568" t="str">
        <f>CONCATENATE("Reporting unit: ", 'General Info'!$C$55, " ", 'General Info'!$C$54)</f>
        <v xml:space="preserve">Reporting unit: 1 </v>
      </c>
      <c r="D1" s="102"/>
      <c r="E1" s="102"/>
      <c r="F1" s="102"/>
      <c r="G1" s="102"/>
      <c r="H1" s="122"/>
      <c r="I1" s="122"/>
      <c r="J1" s="103"/>
      <c r="K1" s="103"/>
      <c r="L1" s="103"/>
      <c r="M1" s="122"/>
      <c r="N1" s="103"/>
      <c r="O1" s="103"/>
      <c r="P1" s="632"/>
      <c r="R1" s="24"/>
    </row>
    <row r="2" spans="1:18" ht="30" customHeight="1">
      <c r="A2" s="654" t="s">
        <v>259</v>
      </c>
      <c r="B2" s="122"/>
      <c r="C2" s="122"/>
      <c r="D2" s="122"/>
      <c r="E2" s="122"/>
      <c r="F2" s="122"/>
      <c r="G2" s="122"/>
      <c r="H2" s="122"/>
      <c r="I2" s="122"/>
      <c r="J2" s="122"/>
      <c r="K2" s="59"/>
      <c r="L2" s="59"/>
      <c r="M2" s="59"/>
      <c r="N2" s="59"/>
      <c r="O2" s="59"/>
      <c r="P2" s="633"/>
      <c r="R2" s="3"/>
    </row>
    <row r="3" spans="1:18" ht="15" customHeight="1">
      <c r="A3" s="114"/>
      <c r="B3" s="546"/>
      <c r="C3" s="546"/>
      <c r="D3" s="546"/>
      <c r="E3" s="546"/>
      <c r="F3" s="546"/>
      <c r="G3" s="546"/>
      <c r="H3" s="546"/>
      <c r="I3" s="546"/>
      <c r="J3" s="546"/>
      <c r="K3" s="546"/>
      <c r="L3" s="546"/>
      <c r="M3" s="546"/>
      <c r="N3" s="546"/>
      <c r="O3" s="546"/>
      <c r="P3" s="446"/>
      <c r="R3" s="24"/>
    </row>
    <row r="4" spans="1:18" ht="15" customHeight="1">
      <c r="A4" s="114"/>
      <c r="B4" s="2791"/>
      <c r="C4" s="2793" t="s">
        <v>235</v>
      </c>
      <c r="D4" s="2795" t="s">
        <v>205</v>
      </c>
      <c r="E4" s="2796"/>
      <c r="F4" s="2796"/>
      <c r="G4" s="546"/>
      <c r="H4" s="2787" t="s">
        <v>292</v>
      </c>
      <c r="I4" s="2788"/>
      <c r="J4" s="2789"/>
      <c r="K4" s="546"/>
      <c r="L4" s="2790" t="s">
        <v>293</v>
      </c>
      <c r="M4" s="2790"/>
      <c r="N4" s="2790"/>
      <c r="O4" s="2790"/>
      <c r="P4" s="446"/>
      <c r="R4" s="24"/>
    </row>
    <row r="5" spans="1:18" ht="30" customHeight="1">
      <c r="A5" s="114"/>
      <c r="B5" s="2792"/>
      <c r="C5" s="2794"/>
      <c r="D5" s="125" t="s">
        <v>294</v>
      </c>
      <c r="E5" s="126" t="s">
        <v>315</v>
      </c>
      <c r="F5" s="127" t="s">
        <v>218</v>
      </c>
      <c r="G5" s="546"/>
      <c r="H5" s="125" t="s">
        <v>294</v>
      </c>
      <c r="I5" s="126" t="s">
        <v>315</v>
      </c>
      <c r="J5" s="127" t="s">
        <v>295</v>
      </c>
      <c r="K5" s="546"/>
      <c r="L5" s="125" t="s">
        <v>294</v>
      </c>
      <c r="M5" s="126" t="s">
        <v>315</v>
      </c>
      <c r="N5" s="126" t="s">
        <v>295</v>
      </c>
      <c r="O5" s="127" t="s">
        <v>272</v>
      </c>
      <c r="P5" s="446"/>
      <c r="R5" s="24"/>
    </row>
    <row r="6" spans="1:18" ht="45" customHeight="1">
      <c r="A6" s="114"/>
      <c r="B6" s="128" t="s">
        <v>316</v>
      </c>
      <c r="C6" s="551" t="s">
        <v>433</v>
      </c>
      <c r="D6" s="549"/>
      <c r="E6" s="549"/>
      <c r="F6" s="129"/>
      <c r="G6" s="546"/>
      <c r="H6" s="130"/>
      <c r="I6" s="107"/>
      <c r="J6" s="131">
        <v>1</v>
      </c>
      <c r="K6" s="546"/>
      <c r="L6" s="130"/>
      <c r="M6" s="107"/>
      <c r="N6" s="25" t="str">
        <f>IF(AND(ISNUMBER(F6),ISNUMBER(J6)),SUM(F6)*J6,"")</f>
        <v/>
      </c>
      <c r="O6" s="87" t="str">
        <f>IF(ISNUMBER(N6),SUM(N6),"")</f>
        <v/>
      </c>
      <c r="P6" s="446"/>
      <c r="R6" s="297" t="s">
        <v>519</v>
      </c>
    </row>
    <row r="7" spans="1:18" ht="15" customHeight="1">
      <c r="A7" s="114"/>
      <c r="B7" s="132" t="str">
        <f>CONCATENATE("Check: row ", ROW(B6), " ≤ ", ADDRESS(ROW('General Info'!E90), COLUMN('General Info'!E90), 4), " + ", ADDRESS(ROW('General Info'!E93), COLUMN('General Info'!E93), 4), " + ", ADDRESS(ROW('General Info'!E98), COLUMN('General Info'!E98), 4), " in the General Info worksheet")</f>
        <v>Check: row 6 ≤ E90 + E93 + E98 in the General Info worksheet</v>
      </c>
      <c r="C7" s="549"/>
      <c r="D7" s="549"/>
      <c r="E7" s="549"/>
      <c r="F7" s="133" t="str">
        <f>IF(F6&lt;=SUM('General Info'!E90,'General Info'!E93,'General Info'!E98),"Pass","Fail")</f>
        <v>Pass</v>
      </c>
      <c r="G7" s="546"/>
      <c r="H7" s="134"/>
      <c r="I7" s="549"/>
      <c r="J7" s="550"/>
      <c r="K7" s="546"/>
      <c r="L7" s="134"/>
      <c r="M7" s="549"/>
      <c r="N7" s="549"/>
      <c r="O7" s="550"/>
      <c r="P7" s="446"/>
      <c r="R7" s="24"/>
    </row>
    <row r="8" spans="1:18" ht="28.5">
      <c r="A8" s="114"/>
      <c r="B8" s="135" t="s">
        <v>322</v>
      </c>
      <c r="C8" s="551" t="s">
        <v>434</v>
      </c>
      <c r="D8" s="549"/>
      <c r="E8" s="549"/>
      <c r="F8" s="552"/>
      <c r="G8" s="546"/>
      <c r="H8" s="134"/>
      <c r="I8" s="549"/>
      <c r="J8" s="136">
        <v>1</v>
      </c>
      <c r="K8" s="546"/>
      <c r="L8" s="134"/>
      <c r="M8" s="549"/>
      <c r="N8" s="61" t="str">
        <f>IF(AND(ISNUMBER(F8),ISNUMBER(J8)),SUM(F8)*J8,"")</f>
        <v/>
      </c>
      <c r="O8" s="16" t="str">
        <f>IF(ISNUMBER(N8),SUM(N8),"")</f>
        <v/>
      </c>
      <c r="P8" s="446"/>
      <c r="R8" s="297" t="s">
        <v>519</v>
      </c>
    </row>
    <row r="9" spans="1:18" ht="28.5">
      <c r="A9" s="114"/>
      <c r="B9" s="135" t="s">
        <v>260</v>
      </c>
      <c r="C9" s="551" t="s">
        <v>435</v>
      </c>
      <c r="D9" s="108"/>
      <c r="E9" s="108"/>
      <c r="F9" s="552"/>
      <c r="G9" s="546"/>
      <c r="H9" s="553">
        <v>0.95</v>
      </c>
      <c r="I9" s="137">
        <v>0.95</v>
      </c>
      <c r="J9" s="136">
        <v>1</v>
      </c>
      <c r="K9" s="546"/>
      <c r="L9" s="548" t="str">
        <f>IF(AND(ISNUMBER(D9),ISNUMBER(H9)), D9*H9, "")</f>
        <v/>
      </c>
      <c r="M9" s="61" t="str">
        <f>IF(AND(ISNUMBER(E9),ISNUMBER(I9)), E9*I9, "")</f>
        <v/>
      </c>
      <c r="N9" s="61" t="str">
        <f>IF(AND(ISNUMBER(F9),ISNUMBER(J9)),SUM(F9)*J9,"")</f>
        <v/>
      </c>
      <c r="O9" s="16" t="str">
        <f>IF(AND(ISNUMBER(L9),ISNUMBER(M9),ISNUMBER(N9)), SUM(L9:N9), "")</f>
        <v/>
      </c>
      <c r="P9" s="446"/>
      <c r="R9" s="297" t="s">
        <v>519</v>
      </c>
    </row>
    <row r="10" spans="1:18" ht="15" hidden="1" customHeight="1">
      <c r="A10" s="114"/>
      <c r="B10" s="549"/>
      <c r="C10" s="549"/>
      <c r="D10" s="549"/>
      <c r="E10" s="549"/>
      <c r="F10" s="550"/>
      <c r="G10" s="546"/>
      <c r="H10" s="134"/>
      <c r="I10" s="549"/>
      <c r="J10" s="550"/>
      <c r="K10" s="546"/>
      <c r="L10" s="134"/>
      <c r="M10" s="549"/>
      <c r="N10" s="549"/>
      <c r="O10" s="550"/>
      <c r="P10" s="446"/>
      <c r="R10" s="24"/>
    </row>
    <row r="11" spans="1:18" ht="30" customHeight="1">
      <c r="A11" s="114"/>
      <c r="B11" s="135" t="s">
        <v>261</v>
      </c>
      <c r="C11" s="551" t="s">
        <v>436</v>
      </c>
      <c r="D11" s="108"/>
      <c r="E11" s="108"/>
      <c r="F11" s="552"/>
      <c r="G11" s="546"/>
      <c r="H11" s="553">
        <v>0.9</v>
      </c>
      <c r="I11" s="137">
        <v>0.9</v>
      </c>
      <c r="J11" s="136">
        <v>1</v>
      </c>
      <c r="K11" s="546"/>
      <c r="L11" s="548" t="str">
        <f>IF(AND(ISNUMBER(D11),ISNUMBER(H11)), D11*H11, "")</f>
        <v/>
      </c>
      <c r="M11" s="61" t="str">
        <f>IF(AND(ISNUMBER(E11),ISNUMBER(I11)), E11*I11, "")</f>
        <v/>
      </c>
      <c r="N11" s="61" t="str">
        <f>IF(AND(ISNUMBER(F11),ISNUMBER(J11)),SUM(F11)*J11,"")</f>
        <v/>
      </c>
      <c r="O11" s="16" t="str">
        <f>IF(AND(ISNUMBER(L11),ISNUMBER(M11),ISNUMBER(N11)), SUM(L11:N11), "")</f>
        <v/>
      </c>
      <c r="P11" s="446"/>
      <c r="R11" s="297" t="s">
        <v>519</v>
      </c>
    </row>
    <row r="12" spans="1:18" ht="15" hidden="1" customHeight="1">
      <c r="A12" s="114"/>
      <c r="B12" s="549"/>
      <c r="C12" s="549"/>
      <c r="D12" s="549"/>
      <c r="E12" s="549"/>
      <c r="F12" s="550"/>
      <c r="G12" s="546"/>
      <c r="H12" s="134"/>
      <c r="I12" s="549"/>
      <c r="J12" s="550"/>
      <c r="K12" s="546"/>
      <c r="L12" s="134"/>
      <c r="M12" s="549"/>
      <c r="N12" s="549"/>
      <c r="O12" s="550"/>
      <c r="P12" s="446"/>
      <c r="R12" s="24"/>
    </row>
    <row r="13" spans="1:18" ht="15" customHeight="1">
      <c r="A13" s="114"/>
      <c r="B13" s="135" t="s">
        <v>262</v>
      </c>
      <c r="C13" s="551" t="s">
        <v>437</v>
      </c>
      <c r="D13" s="108"/>
      <c r="E13" s="108"/>
      <c r="F13" s="552"/>
      <c r="G13" s="546"/>
      <c r="H13" s="134"/>
      <c r="I13" s="549"/>
      <c r="J13" s="550"/>
      <c r="K13" s="546"/>
      <c r="L13" s="134"/>
      <c r="M13" s="549"/>
      <c r="N13" s="549"/>
      <c r="O13" s="550"/>
      <c r="P13" s="446"/>
      <c r="R13" s="297" t="s">
        <v>519</v>
      </c>
    </row>
    <row r="14" spans="1:18" ht="15" customHeight="1">
      <c r="A14" s="114"/>
      <c r="B14" s="479" t="s">
        <v>263</v>
      </c>
      <c r="C14" s="549"/>
      <c r="D14" s="108"/>
      <c r="E14" s="108"/>
      <c r="F14" s="552"/>
      <c r="G14" s="546"/>
      <c r="H14" s="553">
        <v>0.5</v>
      </c>
      <c r="I14" s="137">
        <v>0.5</v>
      </c>
      <c r="J14" s="136">
        <v>1</v>
      </c>
      <c r="K14" s="546"/>
      <c r="L14" s="548" t="str">
        <f t="shared" ref="L14:M16" si="0">IF(AND(ISNUMBER(D14),ISNUMBER(H14)), D14*H14, "")</f>
        <v/>
      </c>
      <c r="M14" s="61" t="str">
        <f t="shared" si="0"/>
        <v/>
      </c>
      <c r="N14" s="61" t="str">
        <f>IF(AND(ISNUMBER(F14),ISNUMBER(J14)),SUM(F14)*J14,"")</f>
        <v/>
      </c>
      <c r="O14" s="16" t="str">
        <f>IF(AND(ISNUMBER(L14),ISNUMBER(M14),ISNUMBER(N14)), SUM(L14:N14), "")</f>
        <v/>
      </c>
      <c r="P14" s="446"/>
      <c r="R14" s="24"/>
    </row>
    <row r="15" spans="1:18" ht="15" customHeight="1">
      <c r="A15" s="114"/>
      <c r="B15" s="479" t="s">
        <v>264</v>
      </c>
      <c r="C15" s="549"/>
      <c r="D15" s="108"/>
      <c r="E15" s="108"/>
      <c r="F15" s="552"/>
      <c r="G15" s="546"/>
      <c r="H15" s="553">
        <v>0.5</v>
      </c>
      <c r="I15" s="137">
        <v>0.5</v>
      </c>
      <c r="J15" s="136">
        <v>1</v>
      </c>
      <c r="K15" s="546"/>
      <c r="L15" s="548" t="str">
        <f t="shared" si="0"/>
        <v/>
      </c>
      <c r="M15" s="61" t="str">
        <f t="shared" si="0"/>
        <v/>
      </c>
      <c r="N15" s="61" t="str">
        <f t="shared" ref="N15" si="1">IF(AND(ISNUMBER(F15),ISNUMBER(J15)),SUM(F15)*J15,"")</f>
        <v/>
      </c>
      <c r="O15" s="16" t="str">
        <f>IF(AND(ISNUMBER(L15),ISNUMBER(M15),ISNUMBER(N15)), SUM(L15:N15), "")</f>
        <v/>
      </c>
      <c r="P15" s="446"/>
      <c r="R15" s="24"/>
    </row>
    <row r="16" spans="1:18" ht="15" customHeight="1">
      <c r="A16" s="114"/>
      <c r="B16" s="479" t="s">
        <v>317</v>
      </c>
      <c r="C16" s="549"/>
      <c r="D16" s="108"/>
      <c r="E16" s="108"/>
      <c r="F16" s="552"/>
      <c r="G16" s="546"/>
      <c r="H16" s="553">
        <v>0.5</v>
      </c>
      <c r="I16" s="137">
        <v>0.5</v>
      </c>
      <c r="J16" s="136">
        <v>1</v>
      </c>
      <c r="K16" s="546"/>
      <c r="L16" s="548" t="str">
        <f t="shared" si="0"/>
        <v/>
      </c>
      <c r="M16" s="61" t="str">
        <f t="shared" si="0"/>
        <v/>
      </c>
      <c r="N16" s="61" t="str">
        <f t="shared" ref="N16" si="2">IF(AND(ISNUMBER(F16),ISNUMBER(J16)),SUM(F16)*J16,"")</f>
        <v/>
      </c>
      <c r="O16" s="16" t="str">
        <f>IF(AND(ISNUMBER(L16),ISNUMBER(M16),ISNUMBER(N16)), SUM(L16:N16), "")</f>
        <v/>
      </c>
      <c r="P16" s="446"/>
      <c r="R16" s="24"/>
    </row>
    <row r="17" spans="1:18" ht="15" hidden="1" customHeight="1">
      <c r="A17" s="114"/>
      <c r="B17" s="549"/>
      <c r="C17" s="549"/>
      <c r="D17" s="549"/>
      <c r="E17" s="549"/>
      <c r="F17" s="550"/>
      <c r="G17" s="546"/>
      <c r="H17" s="134"/>
      <c r="I17" s="549"/>
      <c r="J17" s="550"/>
      <c r="K17" s="546"/>
      <c r="L17" s="134"/>
      <c r="M17" s="549"/>
      <c r="N17" s="549"/>
      <c r="O17" s="550"/>
      <c r="P17" s="446"/>
      <c r="R17" s="24"/>
    </row>
    <row r="18" spans="1:18" ht="15" hidden="1" customHeight="1">
      <c r="A18" s="114"/>
      <c r="B18" s="549"/>
      <c r="C18" s="549"/>
      <c r="D18" s="549"/>
      <c r="E18" s="549"/>
      <c r="F18" s="550"/>
      <c r="G18" s="546"/>
      <c r="H18" s="134"/>
      <c r="I18" s="549"/>
      <c r="J18" s="550"/>
      <c r="K18" s="546"/>
      <c r="L18" s="134"/>
      <c r="M18" s="549"/>
      <c r="N18" s="549"/>
      <c r="O18" s="550"/>
      <c r="P18" s="446"/>
      <c r="R18" s="24"/>
    </row>
    <row r="19" spans="1:18" ht="15" customHeight="1">
      <c r="A19" s="114"/>
      <c r="B19" s="132" t="str">
        <f>CONCATENATE("Check: sum of rows ", ROW(B14)," to row ", ROW(B16), " = row ", ROW(B13), " for each column")</f>
        <v>Check: sum of rows 14 to row 16 = row 13 for each column</v>
      </c>
      <c r="C19" s="549"/>
      <c r="D19" s="133" t="str">
        <f>IF(SUM(D14:D16)=D13,"Pass","Fail")</f>
        <v>Pass</v>
      </c>
      <c r="E19" s="133" t="str">
        <f t="shared" ref="E19:F19" si="3">IF(SUM(E14:E16)=E13,"Pass","Fail")</f>
        <v>Pass</v>
      </c>
      <c r="F19" s="133" t="str">
        <f t="shared" si="3"/>
        <v>Pass</v>
      </c>
      <c r="G19" s="546"/>
      <c r="H19" s="134"/>
      <c r="I19" s="549"/>
      <c r="J19" s="550"/>
      <c r="K19" s="546"/>
      <c r="L19" s="134"/>
      <c r="M19" s="549"/>
      <c r="N19" s="549"/>
      <c r="O19" s="550"/>
      <c r="P19" s="446"/>
      <c r="R19" s="24"/>
    </row>
    <row r="20" spans="1:18" ht="30" customHeight="1">
      <c r="A20" s="114"/>
      <c r="B20" s="135" t="s">
        <v>265</v>
      </c>
      <c r="C20" s="551" t="s">
        <v>438</v>
      </c>
      <c r="D20" s="108"/>
      <c r="E20" s="108"/>
      <c r="F20" s="552"/>
      <c r="G20" s="546"/>
      <c r="H20" s="134"/>
      <c r="I20" s="549"/>
      <c r="J20" s="550"/>
      <c r="K20" s="546"/>
      <c r="L20" s="134"/>
      <c r="M20" s="549"/>
      <c r="N20" s="549"/>
      <c r="O20" s="550"/>
      <c r="P20" s="446"/>
      <c r="R20" s="297" t="s">
        <v>519</v>
      </c>
    </row>
    <row r="21" spans="1:18" ht="15" customHeight="1">
      <c r="A21" s="114"/>
      <c r="B21" s="479" t="s">
        <v>263</v>
      </c>
      <c r="C21" s="549"/>
      <c r="D21" s="108"/>
      <c r="E21" s="108"/>
      <c r="F21" s="552"/>
      <c r="G21" s="546"/>
      <c r="H21" s="553">
        <v>0.5</v>
      </c>
      <c r="I21" s="137">
        <v>0.5</v>
      </c>
      <c r="J21" s="136">
        <v>1</v>
      </c>
      <c r="K21" s="546"/>
      <c r="L21" s="548" t="str">
        <f t="shared" ref="L21:M23" si="4">IF(AND(ISNUMBER(D21),ISNUMBER(H21)), D21*H21, "")</f>
        <v/>
      </c>
      <c r="M21" s="61" t="str">
        <f t="shared" si="4"/>
        <v/>
      </c>
      <c r="N21" s="61" t="str">
        <f>IF(AND(ISNUMBER(F21),ISNUMBER(J21)),SUM(F21)*J21,"")</f>
        <v/>
      </c>
      <c r="O21" s="16" t="str">
        <f>IF(AND(ISNUMBER(L21),ISNUMBER(M21),ISNUMBER(N21)), SUM(L21:N21), "")</f>
        <v/>
      </c>
      <c r="P21" s="446"/>
      <c r="R21" s="24"/>
    </row>
    <row r="22" spans="1:18" ht="15" customHeight="1">
      <c r="A22" s="114"/>
      <c r="B22" s="479" t="s">
        <v>264</v>
      </c>
      <c r="C22" s="549"/>
      <c r="D22" s="108"/>
      <c r="E22" s="108"/>
      <c r="F22" s="552"/>
      <c r="G22" s="546"/>
      <c r="H22" s="553">
        <v>0</v>
      </c>
      <c r="I22" s="137">
        <v>0.5</v>
      </c>
      <c r="J22" s="136">
        <v>1</v>
      </c>
      <c r="K22" s="546"/>
      <c r="L22" s="548" t="str">
        <f t="shared" si="4"/>
        <v/>
      </c>
      <c r="M22" s="61" t="str">
        <f t="shared" si="4"/>
        <v/>
      </c>
      <c r="N22" s="61" t="str">
        <f t="shared" ref="N22" si="5">IF(AND(ISNUMBER(F22),ISNUMBER(J22)),SUM(F22)*J22,"")</f>
        <v/>
      </c>
      <c r="O22" s="16" t="str">
        <f>IF(AND(ISNUMBER(L22),ISNUMBER(M22),ISNUMBER(N22)), SUM(L22:N22), "")</f>
        <v/>
      </c>
      <c r="P22" s="446"/>
      <c r="R22" s="24"/>
    </row>
    <row r="23" spans="1:18" ht="15" customHeight="1">
      <c r="A23" s="114"/>
      <c r="B23" s="479" t="s">
        <v>317</v>
      </c>
      <c r="C23" s="549"/>
      <c r="D23" s="108"/>
      <c r="E23" s="108"/>
      <c r="F23" s="552"/>
      <c r="G23" s="546"/>
      <c r="H23" s="553">
        <v>0</v>
      </c>
      <c r="I23" s="137">
        <v>0.5</v>
      </c>
      <c r="J23" s="136">
        <v>1</v>
      </c>
      <c r="K23" s="546"/>
      <c r="L23" s="548" t="str">
        <f t="shared" si="4"/>
        <v/>
      </c>
      <c r="M23" s="61" t="str">
        <f t="shared" si="4"/>
        <v/>
      </c>
      <c r="N23" s="61" t="str">
        <f t="shared" ref="N23" si="6">IF(AND(ISNUMBER(F23),ISNUMBER(J23)),SUM(F23)*J23,"")</f>
        <v/>
      </c>
      <c r="O23" s="16" t="str">
        <f>IF(AND(ISNUMBER(L23),ISNUMBER(M23),ISNUMBER(N23)), SUM(L23:N23), "")</f>
        <v/>
      </c>
      <c r="P23" s="446"/>
      <c r="R23" s="24"/>
    </row>
    <row r="24" spans="1:18" ht="15" customHeight="1">
      <c r="A24" s="114"/>
      <c r="B24" s="132" t="str">
        <f>CONCATENATE("Check: sum of row ", ROW(B21)," to row ", ROW(B23), " = row ", ROW(B20), " for each column")</f>
        <v>Check: sum of row 21 to row 23 = row 20 for each column</v>
      </c>
      <c r="C24" s="549"/>
      <c r="D24" s="133" t="str">
        <f>IF(SUM(D21:D23)=D20,"Pass","Fail")</f>
        <v>Pass</v>
      </c>
      <c r="E24" s="133" t="str">
        <f t="shared" ref="E24:F24" si="7">IF(SUM(E21:E23)=E20,"Pass","Fail")</f>
        <v>Pass</v>
      </c>
      <c r="F24" s="133" t="str">
        <f t="shared" si="7"/>
        <v>Pass</v>
      </c>
      <c r="G24" s="546"/>
      <c r="H24" s="134"/>
      <c r="I24" s="549"/>
      <c r="J24" s="550"/>
      <c r="K24" s="546"/>
      <c r="L24" s="134"/>
      <c r="M24" s="549"/>
      <c r="N24" s="549"/>
      <c r="O24" s="550"/>
      <c r="P24" s="446"/>
      <c r="R24" s="24"/>
    </row>
    <row r="25" spans="1:18" ht="15" customHeight="1">
      <c r="A25" s="114"/>
      <c r="B25" s="138" t="s">
        <v>318</v>
      </c>
      <c r="C25" s="551" t="s">
        <v>439</v>
      </c>
      <c r="D25" s="108"/>
      <c r="E25" s="108"/>
      <c r="F25" s="552"/>
      <c r="G25" s="546"/>
      <c r="H25" s="134"/>
      <c r="I25" s="549"/>
      <c r="J25" s="550"/>
      <c r="K25" s="546"/>
      <c r="L25" s="134"/>
      <c r="M25" s="549"/>
      <c r="N25" s="549"/>
      <c r="O25" s="550"/>
      <c r="P25" s="446"/>
      <c r="R25" s="297" t="s">
        <v>519</v>
      </c>
    </row>
    <row r="26" spans="1:18" ht="15" customHeight="1">
      <c r="A26" s="114"/>
      <c r="B26" s="479" t="s">
        <v>263</v>
      </c>
      <c r="C26" s="549"/>
      <c r="D26" s="108"/>
      <c r="E26" s="108"/>
      <c r="F26" s="552"/>
      <c r="G26" s="546"/>
      <c r="H26" s="553">
        <v>0.5</v>
      </c>
      <c r="I26" s="137">
        <v>0.5</v>
      </c>
      <c r="J26" s="136">
        <v>1</v>
      </c>
      <c r="K26" s="546"/>
      <c r="L26" s="548" t="str">
        <f t="shared" ref="L26:M28" si="8">IF(AND(ISNUMBER(D26),ISNUMBER(H26)), D26*H26, "")</f>
        <v/>
      </c>
      <c r="M26" s="61" t="str">
        <f t="shared" si="8"/>
        <v/>
      </c>
      <c r="N26" s="61" t="str">
        <f>IF(AND(ISNUMBER(F26),ISNUMBER(J26)),SUM(F26)*J26,"")</f>
        <v/>
      </c>
      <c r="O26" s="16" t="str">
        <f>IF(AND(ISNUMBER(L26),ISNUMBER(M26),ISNUMBER(N26)), SUM(L26:N26), "")</f>
        <v/>
      </c>
      <c r="P26" s="446"/>
      <c r="R26" s="24"/>
    </row>
    <row r="27" spans="1:18" ht="15" customHeight="1">
      <c r="A27" s="114"/>
      <c r="B27" s="479" t="s">
        <v>264</v>
      </c>
      <c r="C27" s="549"/>
      <c r="D27" s="108"/>
      <c r="E27" s="108"/>
      <c r="F27" s="552"/>
      <c r="G27" s="546"/>
      <c r="H27" s="139">
        <v>0.5</v>
      </c>
      <c r="I27" s="137">
        <v>0.5</v>
      </c>
      <c r="J27" s="136">
        <v>1</v>
      </c>
      <c r="K27" s="546"/>
      <c r="L27" s="548" t="str">
        <f t="shared" si="8"/>
        <v/>
      </c>
      <c r="M27" s="61" t="str">
        <f t="shared" si="8"/>
        <v/>
      </c>
      <c r="N27" s="61" t="str">
        <f t="shared" ref="N27" si="9">IF(AND(ISNUMBER(F27),ISNUMBER(J27)),SUM(F27)*J27,"")</f>
        <v/>
      </c>
      <c r="O27" s="16" t="str">
        <f>IF(AND(ISNUMBER(L27),ISNUMBER(M27),ISNUMBER(N27)), SUM(L27:N27), "")</f>
        <v/>
      </c>
      <c r="P27" s="446"/>
      <c r="R27" s="24"/>
    </row>
    <row r="28" spans="1:18" ht="15" customHeight="1">
      <c r="A28" s="114"/>
      <c r="B28" s="479" t="s">
        <v>317</v>
      </c>
      <c r="C28" s="549"/>
      <c r="D28" s="108"/>
      <c r="E28" s="108"/>
      <c r="F28" s="552"/>
      <c r="G28" s="546"/>
      <c r="H28" s="139">
        <v>0.5</v>
      </c>
      <c r="I28" s="137">
        <v>0.5</v>
      </c>
      <c r="J28" s="136">
        <v>1</v>
      </c>
      <c r="K28" s="546"/>
      <c r="L28" s="548" t="str">
        <f t="shared" si="8"/>
        <v/>
      </c>
      <c r="M28" s="61" t="str">
        <f t="shared" si="8"/>
        <v/>
      </c>
      <c r="N28" s="61" t="str">
        <f t="shared" ref="N28" si="10">IF(AND(ISNUMBER(F28),ISNUMBER(J28)),SUM(F28)*J28,"")</f>
        <v/>
      </c>
      <c r="O28" s="16" t="str">
        <f>IF(AND(ISNUMBER(L28),ISNUMBER(M28),ISNUMBER(N28)), SUM(L28:N28), "")</f>
        <v/>
      </c>
      <c r="P28" s="446"/>
      <c r="R28" s="24"/>
    </row>
    <row r="29" spans="1:18" ht="15" customHeight="1">
      <c r="A29" s="114"/>
      <c r="B29" s="132" t="str">
        <f>CONCATENATE("Check: sum of row ", ROW(B26)," to row ", ROW(B28), " = row ", ROW(B25), " for each column")</f>
        <v>Check: sum of row 26 to row 28 = row 25 for each column</v>
      </c>
      <c r="C29" s="549"/>
      <c r="D29" s="133" t="str">
        <f>IF(SUM(D26:D28)=D25,"Pass","Fail")</f>
        <v>Pass</v>
      </c>
      <c r="E29" s="133" t="str">
        <f t="shared" ref="E29:F29" si="11">IF(SUM(E26:E28)=E25,"Pass","Fail")</f>
        <v>Pass</v>
      </c>
      <c r="F29" s="133" t="str">
        <f t="shared" si="11"/>
        <v>Pass</v>
      </c>
      <c r="G29" s="546"/>
      <c r="H29" s="134"/>
      <c r="I29" s="549"/>
      <c r="J29" s="550"/>
      <c r="K29" s="546"/>
      <c r="L29" s="134"/>
      <c r="M29" s="549"/>
      <c r="N29" s="549"/>
      <c r="O29" s="550"/>
      <c r="P29" s="446"/>
      <c r="R29" s="24"/>
    </row>
    <row r="30" spans="1:18" ht="15" hidden="1" customHeight="1">
      <c r="A30" s="114"/>
      <c r="B30" s="549"/>
      <c r="C30" s="549"/>
      <c r="D30" s="549"/>
      <c r="E30" s="549"/>
      <c r="F30" s="550"/>
      <c r="G30" s="546"/>
      <c r="H30" s="134"/>
      <c r="I30" s="549"/>
      <c r="J30" s="550"/>
      <c r="K30" s="546"/>
      <c r="L30" s="134"/>
      <c r="M30" s="549"/>
      <c r="N30" s="549"/>
      <c r="O30" s="550"/>
      <c r="P30" s="446"/>
      <c r="R30" s="24"/>
    </row>
    <row r="31" spans="1:18" ht="15" hidden="1" customHeight="1">
      <c r="A31" s="114"/>
      <c r="B31" s="549"/>
      <c r="C31" s="549"/>
      <c r="D31" s="549"/>
      <c r="E31" s="549"/>
      <c r="F31" s="550"/>
      <c r="G31" s="546"/>
      <c r="H31" s="134"/>
      <c r="I31" s="549"/>
      <c r="J31" s="550"/>
      <c r="K31" s="546"/>
      <c r="L31" s="134"/>
      <c r="M31" s="549"/>
      <c r="N31" s="549"/>
      <c r="O31" s="550"/>
      <c r="P31" s="446"/>
      <c r="R31" s="24"/>
    </row>
    <row r="32" spans="1:18" ht="30" customHeight="1">
      <c r="A32" s="114"/>
      <c r="B32" s="135" t="s">
        <v>266</v>
      </c>
      <c r="C32" s="551" t="s">
        <v>438</v>
      </c>
      <c r="D32" s="108"/>
      <c r="E32" s="108"/>
      <c r="F32" s="552"/>
      <c r="G32" s="546"/>
      <c r="H32" s="134"/>
      <c r="I32" s="549"/>
      <c r="J32" s="550"/>
      <c r="K32" s="546"/>
      <c r="L32" s="134"/>
      <c r="M32" s="549"/>
      <c r="N32" s="549"/>
      <c r="O32" s="550"/>
      <c r="P32" s="446"/>
      <c r="R32" s="297" t="s">
        <v>519</v>
      </c>
    </row>
    <row r="33" spans="1:18" ht="15" customHeight="1">
      <c r="A33" s="114"/>
      <c r="B33" s="479" t="s">
        <v>263</v>
      </c>
      <c r="C33" s="549"/>
      <c r="D33" s="108"/>
      <c r="E33" s="108"/>
      <c r="F33" s="552"/>
      <c r="G33" s="546"/>
      <c r="H33" s="553">
        <v>0.5</v>
      </c>
      <c r="I33" s="137">
        <v>0.5</v>
      </c>
      <c r="J33" s="136">
        <v>1</v>
      </c>
      <c r="K33" s="546"/>
      <c r="L33" s="548" t="str">
        <f t="shared" ref="L33:M35" si="12">IF(AND(ISNUMBER(D33),ISNUMBER(H33)), D33*H33, "")</f>
        <v/>
      </c>
      <c r="M33" s="61" t="str">
        <f t="shared" si="12"/>
        <v/>
      </c>
      <c r="N33" s="61" t="str">
        <f>IF(AND(ISNUMBER(F33),ISNUMBER(J33)),SUM(F33)*J33,"")</f>
        <v/>
      </c>
      <c r="O33" s="16" t="str">
        <f>IF(AND(ISNUMBER(L33),ISNUMBER(M33),ISNUMBER(N33)), SUM(L33:N33), "")</f>
        <v/>
      </c>
      <c r="P33" s="446"/>
      <c r="R33" s="24"/>
    </row>
    <row r="34" spans="1:18" ht="15" customHeight="1">
      <c r="A34" s="114"/>
      <c r="B34" s="479" t="s">
        <v>264</v>
      </c>
      <c r="C34" s="549"/>
      <c r="D34" s="108"/>
      <c r="E34" s="108"/>
      <c r="F34" s="552"/>
      <c r="G34" s="546"/>
      <c r="H34" s="553">
        <v>0</v>
      </c>
      <c r="I34" s="137">
        <v>0.5</v>
      </c>
      <c r="J34" s="136">
        <v>1</v>
      </c>
      <c r="K34" s="546"/>
      <c r="L34" s="548" t="str">
        <f t="shared" si="12"/>
        <v/>
      </c>
      <c r="M34" s="61" t="str">
        <f t="shared" si="12"/>
        <v/>
      </c>
      <c r="N34" s="61" t="str">
        <f t="shared" ref="N34" si="13">IF(AND(ISNUMBER(F34),ISNUMBER(J34)),SUM(F34)*J34,"")</f>
        <v/>
      </c>
      <c r="O34" s="16" t="str">
        <f>IF(AND(ISNUMBER(L34),ISNUMBER(M34),ISNUMBER(N34)), SUM(L34:N34), "")</f>
        <v/>
      </c>
      <c r="P34" s="446"/>
      <c r="R34" s="24"/>
    </row>
    <row r="35" spans="1:18" ht="15" customHeight="1">
      <c r="A35" s="114"/>
      <c r="B35" s="479" t="s">
        <v>317</v>
      </c>
      <c r="C35" s="549"/>
      <c r="D35" s="108"/>
      <c r="E35" s="108"/>
      <c r="F35" s="552"/>
      <c r="G35" s="546"/>
      <c r="H35" s="553">
        <v>0</v>
      </c>
      <c r="I35" s="137">
        <v>0.5</v>
      </c>
      <c r="J35" s="136">
        <v>1</v>
      </c>
      <c r="K35" s="546"/>
      <c r="L35" s="548" t="str">
        <f t="shared" si="12"/>
        <v/>
      </c>
      <c r="M35" s="61" t="str">
        <f t="shared" si="12"/>
        <v/>
      </c>
      <c r="N35" s="61" t="str">
        <f t="shared" ref="N35" si="14">IF(AND(ISNUMBER(F35),ISNUMBER(J35)),SUM(F35)*J35,"")</f>
        <v/>
      </c>
      <c r="O35" s="16" t="str">
        <f>IF(AND(ISNUMBER(L35),ISNUMBER(M35),ISNUMBER(N35)), SUM(L35:N35), "")</f>
        <v/>
      </c>
      <c r="P35" s="446"/>
      <c r="R35" s="24"/>
    </row>
    <row r="36" spans="1:18" ht="15" hidden="1" customHeight="1">
      <c r="A36" s="114"/>
      <c r="B36" s="549"/>
      <c r="C36" s="549"/>
      <c r="D36" s="549"/>
      <c r="E36" s="549"/>
      <c r="F36" s="550"/>
      <c r="G36" s="546"/>
      <c r="H36" s="134"/>
      <c r="I36" s="549"/>
      <c r="J36" s="550"/>
      <c r="K36" s="546"/>
      <c r="L36" s="134"/>
      <c r="M36" s="549"/>
      <c r="N36" s="549"/>
      <c r="O36" s="550"/>
      <c r="P36" s="446"/>
      <c r="R36" s="24"/>
    </row>
    <row r="37" spans="1:18" ht="15" hidden="1" customHeight="1">
      <c r="A37" s="114"/>
      <c r="B37" s="549"/>
      <c r="C37" s="549"/>
      <c r="D37" s="549"/>
      <c r="E37" s="549"/>
      <c r="F37" s="550"/>
      <c r="G37" s="546"/>
      <c r="H37" s="134"/>
      <c r="I37" s="549"/>
      <c r="J37" s="550"/>
      <c r="K37" s="546"/>
      <c r="L37" s="134"/>
      <c r="M37" s="549"/>
      <c r="N37" s="549"/>
      <c r="O37" s="550"/>
      <c r="P37" s="446"/>
      <c r="R37" s="24"/>
    </row>
    <row r="38" spans="1:18" ht="15" customHeight="1">
      <c r="A38" s="114"/>
      <c r="B38" s="132" t="str">
        <f>CONCATENATE("Check: sum of row ", ROW(B33)," to row ", ROW(B35), " = row ", ROW(B32), " for each column")</f>
        <v>Check: sum of row 33 to row 35 = row 32 for each column</v>
      </c>
      <c r="C38" s="549"/>
      <c r="D38" s="133" t="str">
        <f>IF(SUM(D33:D35)=D32,"Pass","Fail")</f>
        <v>Pass</v>
      </c>
      <c r="E38" s="133" t="str">
        <f t="shared" ref="E38:F38" si="15">IF(SUM(E33:E35)=E32,"Pass","Fail")</f>
        <v>Pass</v>
      </c>
      <c r="F38" s="133" t="str">
        <f t="shared" si="15"/>
        <v>Pass</v>
      </c>
      <c r="G38" s="546"/>
      <c r="H38" s="134"/>
      <c r="I38" s="549"/>
      <c r="J38" s="550"/>
      <c r="K38" s="546"/>
      <c r="L38" s="134"/>
      <c r="M38" s="549"/>
      <c r="N38" s="549"/>
      <c r="O38" s="550"/>
      <c r="P38" s="446"/>
      <c r="R38" s="24"/>
    </row>
    <row r="39" spans="1:18" ht="30" customHeight="1">
      <c r="A39" s="114"/>
      <c r="B39" s="644" t="s">
        <v>662</v>
      </c>
      <c r="C39" s="551" t="s">
        <v>534</v>
      </c>
      <c r="D39" s="108"/>
      <c r="E39" s="108"/>
      <c r="F39" s="552"/>
      <c r="G39" s="546"/>
      <c r="H39" s="416" t="s">
        <v>493</v>
      </c>
      <c r="I39" s="416" t="s">
        <v>493</v>
      </c>
      <c r="J39" s="136">
        <v>1</v>
      </c>
      <c r="K39" s="546"/>
      <c r="L39" s="134"/>
      <c r="M39" s="549"/>
      <c r="N39" s="61" t="str">
        <f>IF(AND(ISNUMBER(F39),ISNUMBER(J39)),SUM(F39)*J39,"")</f>
        <v/>
      </c>
      <c r="O39" s="16" t="str">
        <f>IF(ISNUMBER(N39),SUM(N39),"")</f>
        <v/>
      </c>
      <c r="P39" s="446"/>
      <c r="R39" s="297" t="s">
        <v>520</v>
      </c>
    </row>
    <row r="40" spans="1:18" ht="15" hidden="1" customHeight="1">
      <c r="A40" s="114"/>
      <c r="B40" s="549"/>
      <c r="C40" s="549"/>
      <c r="D40" s="549"/>
      <c r="E40" s="549"/>
      <c r="F40" s="550"/>
      <c r="G40" s="546"/>
      <c r="H40" s="134"/>
      <c r="I40" s="549"/>
      <c r="J40" s="550"/>
      <c r="K40" s="546"/>
      <c r="L40" s="134"/>
      <c r="M40" s="549"/>
      <c r="N40" s="549"/>
      <c r="O40" s="550"/>
      <c r="P40" s="446"/>
      <c r="R40" s="24"/>
    </row>
    <row r="41" spans="1:18" ht="15" customHeight="1">
      <c r="A41" s="114"/>
      <c r="B41" s="135" t="s">
        <v>535</v>
      </c>
      <c r="C41" s="549"/>
      <c r="D41" s="108"/>
      <c r="E41" s="108"/>
      <c r="F41" s="552"/>
      <c r="G41" s="546"/>
      <c r="H41" s="553">
        <v>0</v>
      </c>
      <c r="I41" s="137">
        <v>0.5</v>
      </c>
      <c r="J41" s="136">
        <v>1</v>
      </c>
      <c r="K41" s="546"/>
      <c r="L41" s="548" t="str">
        <f>IF(AND(ISNUMBER(D41),ISNUMBER(H41)), D41*H41, "")</f>
        <v/>
      </c>
      <c r="M41" s="61" t="str">
        <f>IF(AND(ISNUMBER(E41),ISNUMBER(I41)), E41*I41, "")</f>
        <v/>
      </c>
      <c r="N41" s="61" t="str">
        <f>IF(AND(ISNUMBER(F41),ISNUMBER(J41)),SUM(F41)*J41,"")</f>
        <v/>
      </c>
      <c r="O41" s="16" t="str">
        <f>IF(AND(ISNUMBER(L41),ISNUMBER(M41),ISNUMBER(N41)), SUM(L41:N41), "")</f>
        <v/>
      </c>
      <c r="P41" s="446"/>
      <c r="R41" s="297" t="s">
        <v>521</v>
      </c>
    </row>
    <row r="42" spans="1:18" ht="30" customHeight="1">
      <c r="A42" s="114"/>
      <c r="B42" s="135" t="s">
        <v>268</v>
      </c>
      <c r="C42" s="551" t="s">
        <v>536</v>
      </c>
      <c r="D42" s="549"/>
      <c r="E42" s="549"/>
      <c r="F42" s="550"/>
      <c r="G42" s="546"/>
      <c r="H42" s="134"/>
      <c r="I42" s="549"/>
      <c r="J42" s="550"/>
      <c r="K42" s="546"/>
      <c r="L42" s="134"/>
      <c r="M42" s="549"/>
      <c r="N42" s="549"/>
      <c r="O42" s="550"/>
      <c r="P42" s="446"/>
      <c r="R42" s="297" t="s">
        <v>537</v>
      </c>
    </row>
    <row r="43" spans="1:18" ht="15" customHeight="1">
      <c r="A43" s="114"/>
      <c r="B43" s="479" t="s">
        <v>269</v>
      </c>
      <c r="C43" s="549"/>
      <c r="D43" s="108"/>
      <c r="E43" s="108"/>
      <c r="F43" s="552"/>
      <c r="G43" s="546"/>
      <c r="H43" s="553">
        <v>0</v>
      </c>
      <c r="I43" s="137">
        <v>0.5</v>
      </c>
      <c r="J43" s="136">
        <v>1</v>
      </c>
      <c r="K43" s="546"/>
      <c r="L43" s="548" t="str">
        <f t="shared" ref="L43:M47" si="16">IF(AND(ISNUMBER(D43),ISNUMBER(H43)), D43*H43, "")</f>
        <v/>
      </c>
      <c r="M43" s="61" t="str">
        <f t="shared" si="16"/>
        <v/>
      </c>
      <c r="N43" s="61" t="str">
        <f>IF(AND(ISNUMBER(F43),ISNUMBER(J43)),SUM(F43)*J43,"")</f>
        <v/>
      </c>
      <c r="O43" s="16" t="str">
        <f>IF(AND(ISNUMBER(L43),ISNUMBER(M43),ISNUMBER(N43)), SUM(L43:N43), "")</f>
        <v/>
      </c>
      <c r="P43" s="446"/>
      <c r="R43" s="24"/>
    </row>
    <row r="44" spans="1:18" ht="15" customHeight="1">
      <c r="A44" s="114"/>
      <c r="B44" s="479" t="s">
        <v>10</v>
      </c>
      <c r="C44" s="549"/>
      <c r="D44" s="108"/>
      <c r="E44" s="108"/>
      <c r="F44" s="552"/>
      <c r="G44" s="546"/>
      <c r="H44" s="553">
        <v>0.5</v>
      </c>
      <c r="I44" s="137">
        <v>0.5</v>
      </c>
      <c r="J44" s="136">
        <v>1</v>
      </c>
      <c r="K44" s="546"/>
      <c r="L44" s="548" t="str">
        <f t="shared" si="16"/>
        <v/>
      </c>
      <c r="M44" s="61" t="str">
        <f t="shared" si="16"/>
        <v/>
      </c>
      <c r="N44" s="61" t="str">
        <f>IF(AND(ISNUMBER(F44),ISNUMBER(J44)),SUM(F44)*J44,"")</f>
        <v/>
      </c>
      <c r="O44" s="16" t="str">
        <f>IF(AND(ISNUMBER(L44),ISNUMBER(M44),ISNUMBER(N44)), SUM(L44:N44), "")</f>
        <v/>
      </c>
      <c r="P44" s="446"/>
      <c r="R44" s="24"/>
    </row>
    <row r="45" spans="1:18" ht="15" customHeight="1">
      <c r="A45" s="114"/>
      <c r="B45" s="479" t="s">
        <v>147</v>
      </c>
      <c r="C45" s="549"/>
      <c r="D45" s="108"/>
      <c r="E45" s="108"/>
      <c r="F45" s="552"/>
      <c r="G45" s="546"/>
      <c r="H45" s="553">
        <v>0</v>
      </c>
      <c r="I45" s="137">
        <v>0.5</v>
      </c>
      <c r="J45" s="136">
        <v>1</v>
      </c>
      <c r="K45" s="546"/>
      <c r="L45" s="548" t="str">
        <f t="shared" si="16"/>
        <v/>
      </c>
      <c r="M45" s="61" t="str">
        <f t="shared" si="16"/>
        <v/>
      </c>
      <c r="N45" s="61" t="str">
        <f>IF(AND(ISNUMBER(F45),ISNUMBER(J45)),SUM(F45)*J45,"")</f>
        <v/>
      </c>
      <c r="O45" s="16" t="str">
        <f>IF(AND(ISNUMBER(L45),ISNUMBER(M45),ISNUMBER(N45)), SUM(L45:N45), "")</f>
        <v/>
      </c>
      <c r="P45" s="446"/>
      <c r="R45" s="24"/>
    </row>
    <row r="46" spans="1:18" ht="15" customHeight="1">
      <c r="A46" s="114"/>
      <c r="B46" s="479" t="s">
        <v>319</v>
      </c>
      <c r="C46" s="549"/>
      <c r="D46" s="108"/>
      <c r="E46" s="108"/>
      <c r="F46" s="552"/>
      <c r="G46" s="546"/>
      <c r="H46" s="553">
        <v>0.5</v>
      </c>
      <c r="I46" s="137">
        <v>0.5</v>
      </c>
      <c r="J46" s="136">
        <v>1</v>
      </c>
      <c r="K46" s="546"/>
      <c r="L46" s="548" t="str">
        <f t="shared" si="16"/>
        <v/>
      </c>
      <c r="M46" s="61" t="str">
        <f t="shared" si="16"/>
        <v/>
      </c>
      <c r="N46" s="61" t="str">
        <f>IF(AND(ISNUMBER(F46),ISNUMBER(J46)),SUM(F46)*J46,"")</f>
        <v/>
      </c>
      <c r="O46" s="16" t="str">
        <f>IF(AND(ISNUMBER(L46),ISNUMBER(M46),ISNUMBER(N46)), SUM(L46:N46), "")</f>
        <v/>
      </c>
      <c r="P46" s="446"/>
      <c r="R46" s="24"/>
    </row>
    <row r="47" spans="1:18" ht="15" customHeight="1">
      <c r="A47" s="114"/>
      <c r="B47" s="479" t="s">
        <v>270</v>
      </c>
      <c r="C47" s="549"/>
      <c r="D47" s="108"/>
      <c r="E47" s="108"/>
      <c r="F47" s="552"/>
      <c r="G47" s="546"/>
      <c r="H47" s="553">
        <v>0</v>
      </c>
      <c r="I47" s="137">
        <v>0.5</v>
      </c>
      <c r="J47" s="136">
        <v>1</v>
      </c>
      <c r="K47" s="546"/>
      <c r="L47" s="548" t="str">
        <f t="shared" si="16"/>
        <v/>
      </c>
      <c r="M47" s="61" t="str">
        <f t="shared" si="16"/>
        <v/>
      </c>
      <c r="N47" s="61" t="str">
        <f>IF(AND(ISNUMBER(F47),ISNUMBER(J47)),SUM(F47)*J47,"")</f>
        <v/>
      </c>
      <c r="O47" s="16" t="str">
        <f>IF(AND(ISNUMBER(L47),ISNUMBER(M47),ISNUMBER(N47)), SUM(L47:N47), "")</f>
        <v/>
      </c>
      <c r="P47" s="446"/>
      <c r="R47" s="24"/>
    </row>
    <row r="48" spans="1:18" ht="15" customHeight="1">
      <c r="A48" s="114"/>
      <c r="B48" s="135" t="s">
        <v>126</v>
      </c>
      <c r="C48" s="549"/>
      <c r="D48" s="549"/>
      <c r="E48" s="549"/>
      <c r="F48" s="550"/>
      <c r="G48" s="546"/>
      <c r="H48" s="134"/>
      <c r="I48" s="549"/>
      <c r="J48" s="550"/>
      <c r="K48" s="546"/>
      <c r="L48" s="134"/>
      <c r="M48" s="549"/>
      <c r="N48" s="549"/>
      <c r="O48" s="550"/>
      <c r="P48" s="446"/>
      <c r="R48" s="297" t="s">
        <v>481</v>
      </c>
    </row>
    <row r="49" spans="1:18" ht="15" customHeight="1">
      <c r="A49" s="114"/>
      <c r="B49" s="479" t="s">
        <v>538</v>
      </c>
      <c r="C49" s="551">
        <v>19</v>
      </c>
      <c r="D49" s="549"/>
      <c r="E49" s="549"/>
      <c r="F49" s="552"/>
      <c r="G49" s="546"/>
      <c r="H49" s="134"/>
      <c r="I49" s="549"/>
      <c r="J49" s="550"/>
      <c r="K49" s="546"/>
      <c r="L49" s="134"/>
      <c r="M49" s="549"/>
      <c r="N49" s="549"/>
      <c r="O49" s="550"/>
      <c r="P49" s="446"/>
      <c r="R49" s="297" t="s">
        <v>481</v>
      </c>
    </row>
    <row r="50" spans="1:18" ht="30" customHeight="1">
      <c r="A50" s="114"/>
      <c r="B50" s="474" t="s">
        <v>539</v>
      </c>
      <c r="C50" s="549"/>
      <c r="D50" s="549"/>
      <c r="E50" s="549"/>
      <c r="F50" s="550"/>
      <c r="G50" s="546"/>
      <c r="H50" s="134"/>
      <c r="I50" s="549"/>
      <c r="J50" s="550"/>
      <c r="K50" s="546"/>
      <c r="L50" s="134"/>
      <c r="M50" s="549"/>
      <c r="N50" s="549"/>
      <c r="O50" s="550"/>
      <c r="P50" s="446"/>
      <c r="R50" s="297" t="s">
        <v>481</v>
      </c>
    </row>
    <row r="51" spans="1:18" ht="15" customHeight="1">
      <c r="A51" s="114"/>
      <c r="B51" s="117" t="s">
        <v>430</v>
      </c>
      <c r="C51" s="549"/>
      <c r="D51" s="549"/>
      <c r="E51" s="549"/>
      <c r="F51" s="552"/>
      <c r="G51" s="546"/>
      <c r="H51" s="134"/>
      <c r="I51" s="549"/>
      <c r="J51" s="550"/>
      <c r="K51" s="546"/>
      <c r="L51" s="134"/>
      <c r="M51" s="549"/>
      <c r="N51" s="549"/>
      <c r="O51" s="550"/>
      <c r="P51" s="446"/>
      <c r="R51" s="297" t="s">
        <v>481</v>
      </c>
    </row>
    <row r="52" spans="1:18" ht="15" customHeight="1">
      <c r="A52" s="114"/>
      <c r="B52" s="117" t="s">
        <v>432</v>
      </c>
      <c r="C52" s="549"/>
      <c r="D52" s="549"/>
      <c r="E52" s="549"/>
      <c r="F52" s="552"/>
      <c r="G52" s="546"/>
      <c r="H52" s="134"/>
      <c r="I52" s="549"/>
      <c r="J52" s="550"/>
      <c r="K52" s="546"/>
      <c r="L52" s="134"/>
      <c r="M52" s="549"/>
      <c r="N52" s="549"/>
      <c r="O52" s="550"/>
      <c r="P52" s="446"/>
      <c r="R52" s="297" t="s">
        <v>481</v>
      </c>
    </row>
    <row r="53" spans="1:18" ht="15" customHeight="1">
      <c r="A53" s="114"/>
      <c r="B53" s="574" t="str">
        <f>CONCATENATE("Check: row ", ROW(B49)," ≥ sum of rows ", ROW(B51), " to ", ROW(B52))</f>
        <v>Check: row 49 ≥ sum of rows 51 to 52</v>
      </c>
      <c r="C53" s="549"/>
      <c r="D53" s="549"/>
      <c r="E53" s="549"/>
      <c r="F53" s="315" t="str">
        <f>IF(F49&gt;=SUM(F51:F52),"Pass","Fail")</f>
        <v>Pass</v>
      </c>
      <c r="G53" s="546"/>
      <c r="H53" s="134"/>
      <c r="I53" s="549"/>
      <c r="J53" s="550"/>
      <c r="K53" s="546"/>
      <c r="L53" s="134"/>
      <c r="M53" s="549"/>
      <c r="N53" s="549"/>
      <c r="O53" s="550"/>
      <c r="P53" s="446"/>
      <c r="R53" s="297" t="s">
        <v>481</v>
      </c>
    </row>
    <row r="54" spans="1:18" ht="15" customHeight="1">
      <c r="A54" s="114"/>
      <c r="B54" s="645" t="s">
        <v>663</v>
      </c>
      <c r="C54" s="549"/>
      <c r="D54" s="549"/>
      <c r="E54" s="549"/>
      <c r="F54" s="552"/>
      <c r="G54" s="546"/>
      <c r="H54" s="134"/>
      <c r="I54" s="549"/>
      <c r="J54" s="550"/>
      <c r="K54" s="546"/>
      <c r="L54" s="134"/>
      <c r="M54" s="549"/>
      <c r="N54" s="549"/>
      <c r="O54" s="550"/>
      <c r="P54" s="446"/>
      <c r="R54" s="297" t="s">
        <v>481</v>
      </c>
    </row>
    <row r="55" spans="1:18" ht="30" customHeight="1">
      <c r="A55" s="301"/>
      <c r="B55" s="117" t="s">
        <v>511</v>
      </c>
      <c r="C55" s="549"/>
      <c r="D55" s="300"/>
      <c r="E55" s="300"/>
      <c r="F55" s="550"/>
      <c r="G55" s="299"/>
      <c r="H55" s="298"/>
      <c r="I55" s="300"/>
      <c r="J55" s="550"/>
      <c r="K55" s="299"/>
      <c r="L55" s="298"/>
      <c r="M55" s="300"/>
      <c r="N55" s="549"/>
      <c r="O55" s="550"/>
      <c r="P55" s="634"/>
      <c r="R55" s="296" t="s">
        <v>481</v>
      </c>
    </row>
    <row r="56" spans="1:18" ht="15" customHeight="1">
      <c r="A56" s="114"/>
      <c r="B56" s="2" t="s">
        <v>430</v>
      </c>
      <c r="C56" s="549"/>
      <c r="D56" s="549"/>
      <c r="E56" s="549"/>
      <c r="F56" s="552"/>
      <c r="G56" s="546"/>
      <c r="H56" s="134"/>
      <c r="I56" s="549"/>
      <c r="J56" s="550"/>
      <c r="K56" s="546"/>
      <c r="L56" s="134"/>
      <c r="M56" s="549"/>
      <c r="N56" s="549"/>
      <c r="O56" s="550"/>
      <c r="P56" s="446"/>
      <c r="R56" s="297" t="s">
        <v>481</v>
      </c>
    </row>
    <row r="57" spans="1:18" ht="15" customHeight="1">
      <c r="A57" s="114"/>
      <c r="B57" s="2" t="s">
        <v>432</v>
      </c>
      <c r="C57" s="549"/>
      <c r="D57" s="549"/>
      <c r="E57" s="549"/>
      <c r="F57" s="552"/>
      <c r="G57" s="546"/>
      <c r="H57" s="134"/>
      <c r="I57" s="549"/>
      <c r="J57" s="550"/>
      <c r="K57" s="546"/>
      <c r="L57" s="134"/>
      <c r="M57" s="549"/>
      <c r="N57" s="549"/>
      <c r="O57" s="550"/>
      <c r="P57" s="446"/>
      <c r="R57" s="297" t="s">
        <v>481</v>
      </c>
    </row>
    <row r="58" spans="1:18" ht="15" customHeight="1">
      <c r="A58" s="114"/>
      <c r="B58" s="574" t="str">
        <f>CONCATENATE("Check: row ", ROW(B54)," ≥ sum of rows ", ROW(B56), " to ", ROW(B57))</f>
        <v>Check: row 54 ≥ sum of rows 56 to 57</v>
      </c>
      <c r="C58" s="549"/>
      <c r="D58" s="549"/>
      <c r="E58" s="549"/>
      <c r="F58" s="315" t="str">
        <f>IF(F54&gt;=SUM(F56:F57),"Pass","Fail")</f>
        <v>Pass</v>
      </c>
      <c r="G58" s="546"/>
      <c r="H58" s="134"/>
      <c r="I58" s="549"/>
      <c r="J58" s="550"/>
      <c r="K58" s="546"/>
      <c r="L58" s="134"/>
      <c r="M58" s="549"/>
      <c r="N58" s="549"/>
      <c r="O58" s="550"/>
      <c r="P58" s="446"/>
      <c r="R58" s="297" t="s">
        <v>481</v>
      </c>
    </row>
    <row r="59" spans="1:18" ht="30" customHeight="1">
      <c r="A59" s="114"/>
      <c r="B59" s="479" t="s">
        <v>431</v>
      </c>
      <c r="C59" s="551" t="s">
        <v>540</v>
      </c>
      <c r="D59" s="549"/>
      <c r="E59" s="549"/>
      <c r="F59" s="250" t="str">
        <f>IF(AND(ISNUMBER(F49),ISNUMBER(F54)),F49-F54,"")</f>
        <v/>
      </c>
      <c r="G59" s="546"/>
      <c r="H59" s="134"/>
      <c r="I59" s="549"/>
      <c r="J59" s="136">
        <v>0</v>
      </c>
      <c r="K59" s="546"/>
      <c r="L59" s="134"/>
      <c r="M59" s="549"/>
      <c r="N59" s="61" t="str">
        <f>IF(AND(ISNUMBER(F59),ISNUMBER(F230),ISNUMBER(J59)),MAX((F59-F230),0)*J59,"")</f>
        <v/>
      </c>
      <c r="O59" s="16" t="str">
        <f>IF(ISNUMBER(N59),SUM(N59),"")</f>
        <v/>
      </c>
      <c r="P59" s="446"/>
      <c r="R59" s="297" t="s">
        <v>481</v>
      </c>
    </row>
    <row r="60" spans="1:18" ht="15" customHeight="1">
      <c r="A60" s="114"/>
      <c r="B60" s="479" t="s">
        <v>573</v>
      </c>
      <c r="C60" s="549"/>
      <c r="D60" s="549"/>
      <c r="E60" s="549"/>
      <c r="F60" s="552"/>
      <c r="G60" s="546"/>
      <c r="H60" s="134"/>
      <c r="I60" s="549"/>
      <c r="J60" s="550"/>
      <c r="K60" s="546"/>
      <c r="L60" s="134"/>
      <c r="M60" s="549"/>
      <c r="N60" s="549"/>
      <c r="O60" s="550"/>
      <c r="P60" s="446"/>
      <c r="R60" s="297" t="s">
        <v>481</v>
      </c>
    </row>
    <row r="61" spans="1:18" ht="15" customHeight="1">
      <c r="A61" s="114"/>
      <c r="B61" s="474" t="s">
        <v>574</v>
      </c>
      <c r="C61" s="549"/>
      <c r="D61" s="549"/>
      <c r="E61" s="549"/>
      <c r="F61" s="552"/>
      <c r="G61" s="546"/>
      <c r="H61" s="134"/>
      <c r="I61" s="549"/>
      <c r="J61" s="550"/>
      <c r="K61" s="546"/>
      <c r="L61" s="134"/>
      <c r="M61" s="549"/>
      <c r="N61" s="549"/>
      <c r="O61" s="550"/>
      <c r="P61" s="446"/>
      <c r="R61" s="297" t="s">
        <v>481</v>
      </c>
    </row>
    <row r="62" spans="1:18" ht="15" customHeight="1">
      <c r="A62" s="114"/>
      <c r="B62" s="474" t="s">
        <v>575</v>
      </c>
      <c r="C62" s="549"/>
      <c r="D62" s="549"/>
      <c r="E62" s="549"/>
      <c r="F62" s="552"/>
      <c r="G62" s="546"/>
      <c r="H62" s="134"/>
      <c r="I62" s="549"/>
      <c r="J62" s="550"/>
      <c r="K62" s="546"/>
      <c r="L62" s="134"/>
      <c r="M62" s="549"/>
      <c r="N62" s="549"/>
      <c r="O62" s="550"/>
      <c r="P62" s="446"/>
      <c r="R62" s="297" t="s">
        <v>481</v>
      </c>
    </row>
    <row r="63" spans="1:18" ht="15" customHeight="1">
      <c r="A63" s="114"/>
      <c r="B63" s="474" t="s">
        <v>576</v>
      </c>
      <c r="C63" s="549"/>
      <c r="D63" s="549"/>
      <c r="E63" s="549"/>
      <c r="F63" s="552"/>
      <c r="G63" s="546"/>
      <c r="H63" s="134"/>
      <c r="I63" s="549"/>
      <c r="J63" s="550"/>
      <c r="K63" s="546"/>
      <c r="L63" s="134"/>
      <c r="M63" s="549"/>
      <c r="N63" s="549"/>
      <c r="O63" s="550"/>
      <c r="P63" s="446"/>
      <c r="R63" s="297" t="s">
        <v>481</v>
      </c>
    </row>
    <row r="64" spans="1:18" ht="15" customHeight="1">
      <c r="A64" s="114"/>
      <c r="B64" s="574" t="str">
        <f>CONCATENATE("Check: sum of row ", ROW(B61)," to row ", ROW(B63), " = row ", ROW(B60))</f>
        <v>Check: sum of row 61 to row 63 = row 60</v>
      </c>
      <c r="C64" s="549"/>
      <c r="D64" s="549"/>
      <c r="E64" s="549"/>
      <c r="F64" s="315" t="str">
        <f>IF(SUM(F61:F63)=F60,"Pass","Fail")</f>
        <v>Pass</v>
      </c>
      <c r="G64" s="546"/>
      <c r="H64" s="134"/>
      <c r="I64" s="549"/>
      <c r="J64" s="550"/>
      <c r="K64" s="546"/>
      <c r="L64" s="134"/>
      <c r="M64" s="549"/>
      <c r="N64" s="549"/>
      <c r="O64" s="550"/>
      <c r="P64" s="446"/>
      <c r="R64" s="297" t="s">
        <v>481</v>
      </c>
    </row>
    <row r="65" spans="1:18" ht="30" customHeight="1">
      <c r="A65" s="114"/>
      <c r="B65" s="479" t="s">
        <v>512</v>
      </c>
      <c r="C65" s="549"/>
      <c r="D65" s="108"/>
      <c r="E65" s="108"/>
      <c r="F65" s="552"/>
      <c r="G65" s="546"/>
      <c r="H65" s="134"/>
      <c r="I65" s="549"/>
      <c r="J65" s="550"/>
      <c r="K65" s="546"/>
      <c r="L65" s="134"/>
      <c r="M65" s="549"/>
      <c r="N65" s="549"/>
      <c r="O65" s="550"/>
      <c r="P65" s="446"/>
      <c r="R65" s="297" t="s">
        <v>481</v>
      </c>
    </row>
    <row r="66" spans="1:18" ht="15" customHeight="1">
      <c r="A66" s="114"/>
      <c r="B66" s="132" t="str">
        <f>CONCATENATE("Check: sum of row ", ROW(B65), " = row ", ROW(B60))</f>
        <v>Check: sum of row 65 = row 60</v>
      </c>
      <c r="C66" s="549"/>
      <c r="D66" s="549"/>
      <c r="E66" s="549"/>
      <c r="F66" s="315" t="str">
        <f>IF(SUM(D65:F65)=F60,"Pass","Fail")</f>
        <v>Pass</v>
      </c>
      <c r="G66" s="546"/>
      <c r="H66" s="134"/>
      <c r="I66" s="549"/>
      <c r="J66" s="550"/>
      <c r="K66" s="546"/>
      <c r="L66" s="134"/>
      <c r="M66" s="549"/>
      <c r="N66" s="549"/>
      <c r="O66" s="550"/>
      <c r="P66" s="446"/>
      <c r="R66" s="297" t="s">
        <v>481</v>
      </c>
    </row>
    <row r="67" spans="1:18" ht="30" customHeight="1">
      <c r="A67" s="114"/>
      <c r="B67" s="479" t="s">
        <v>541</v>
      </c>
      <c r="C67" s="549"/>
      <c r="D67" s="549"/>
      <c r="E67" s="549"/>
      <c r="F67" s="550"/>
      <c r="G67" s="546"/>
      <c r="H67" s="134"/>
      <c r="I67" s="549"/>
      <c r="J67" s="550"/>
      <c r="K67" s="546"/>
      <c r="L67" s="134"/>
      <c r="M67" s="549"/>
      <c r="N67" s="549"/>
      <c r="O67" s="550"/>
      <c r="P67" s="446"/>
      <c r="R67" s="297" t="s">
        <v>481</v>
      </c>
    </row>
    <row r="68" spans="1:18" ht="15" customHeight="1">
      <c r="A68" s="114"/>
      <c r="B68" s="474" t="s">
        <v>430</v>
      </c>
      <c r="C68" s="549"/>
      <c r="D68" s="549"/>
      <c r="E68" s="549"/>
      <c r="F68" s="552"/>
      <c r="G68" s="546"/>
      <c r="H68" s="134"/>
      <c r="I68" s="549"/>
      <c r="J68" s="550"/>
      <c r="K68" s="546"/>
      <c r="L68" s="134"/>
      <c r="M68" s="549"/>
      <c r="N68" s="549"/>
      <c r="O68" s="550"/>
      <c r="P68" s="446"/>
      <c r="R68" s="297" t="s">
        <v>481</v>
      </c>
    </row>
    <row r="69" spans="1:18" ht="15" customHeight="1">
      <c r="A69" s="114"/>
      <c r="B69" s="474" t="s">
        <v>432</v>
      </c>
      <c r="C69" s="549"/>
      <c r="D69" s="549"/>
      <c r="E69" s="549"/>
      <c r="F69" s="552"/>
      <c r="G69" s="546"/>
      <c r="H69" s="134"/>
      <c r="I69" s="549"/>
      <c r="J69" s="550"/>
      <c r="K69" s="546"/>
      <c r="L69" s="134"/>
      <c r="M69" s="549"/>
      <c r="N69" s="549"/>
      <c r="O69" s="550"/>
      <c r="P69" s="446"/>
      <c r="R69" s="297" t="s">
        <v>481</v>
      </c>
    </row>
    <row r="70" spans="1:18" ht="15" customHeight="1">
      <c r="A70" s="114"/>
      <c r="B70" s="132" t="str">
        <f>CONCATENATE("Check: row ", ROW(B60)," ≥ sum of rows ", ROW(B68), " to ", ROW(B69))</f>
        <v>Check: row 60 ≥ sum of rows 68 to 69</v>
      </c>
      <c r="C70" s="549"/>
      <c r="D70" s="549"/>
      <c r="E70" s="549"/>
      <c r="F70" s="315" t="str">
        <f>IF(F60&gt;=SUM(F68:F69),"Pass","Fail")</f>
        <v>Pass</v>
      </c>
      <c r="G70" s="546"/>
      <c r="H70" s="134"/>
      <c r="I70" s="549"/>
      <c r="J70" s="550"/>
      <c r="K70" s="546"/>
      <c r="L70" s="134"/>
      <c r="M70" s="549"/>
      <c r="N70" s="549"/>
      <c r="O70" s="550"/>
      <c r="P70" s="446"/>
      <c r="R70" s="297" t="s">
        <v>481</v>
      </c>
    </row>
    <row r="71" spans="1:18" ht="15" customHeight="1">
      <c r="A71" s="114"/>
      <c r="B71" s="135" t="s">
        <v>271</v>
      </c>
      <c r="C71" s="549"/>
      <c r="D71" s="549"/>
      <c r="E71" s="549"/>
      <c r="F71" s="550"/>
      <c r="G71" s="546"/>
      <c r="H71" s="134"/>
      <c r="I71" s="549"/>
      <c r="J71" s="550"/>
      <c r="K71" s="546"/>
      <c r="L71" s="134"/>
      <c r="M71" s="549"/>
      <c r="N71" s="549"/>
      <c r="O71" s="550"/>
      <c r="P71" s="446"/>
      <c r="R71" s="547"/>
    </row>
    <row r="72" spans="1:18" ht="15" customHeight="1">
      <c r="A72" s="114"/>
      <c r="B72" s="479" t="s">
        <v>300</v>
      </c>
      <c r="C72" s="551" t="s">
        <v>440</v>
      </c>
      <c r="D72" s="108"/>
      <c r="E72" s="108"/>
      <c r="F72" s="552"/>
      <c r="G72" s="546"/>
      <c r="H72" s="553">
        <v>0</v>
      </c>
      <c r="I72" s="137">
        <v>0.5</v>
      </c>
      <c r="J72" s="136">
        <v>1</v>
      </c>
      <c r="K72" s="546"/>
      <c r="L72" s="548" t="str">
        <f t="shared" ref="L72:N76" si="17">IF(AND(ISNUMBER(D72),ISNUMBER(H72)), D72*H72, "")</f>
        <v/>
      </c>
      <c r="M72" s="61" t="str">
        <f t="shared" si="17"/>
        <v/>
      </c>
      <c r="N72" s="61" t="str">
        <f>IF(AND(ISNUMBER(F72),ISNUMBER(J72)),SUM(F72)*J72,"")</f>
        <v/>
      </c>
      <c r="O72" s="16" t="str">
        <f>IF(AND(ISNUMBER(L72),ISNUMBER(M72),ISNUMBER(N72)), SUM(L72:N72), "")</f>
        <v/>
      </c>
      <c r="P72" s="446"/>
      <c r="R72" s="297" t="s">
        <v>519</v>
      </c>
    </row>
    <row r="73" spans="1:18" ht="15" customHeight="1">
      <c r="A73" s="114"/>
      <c r="B73" s="479" t="s">
        <v>301</v>
      </c>
      <c r="C73" s="551" t="s">
        <v>440</v>
      </c>
      <c r="D73" s="108"/>
      <c r="E73" s="108"/>
      <c r="F73" s="552"/>
      <c r="G73" s="546"/>
      <c r="H73" s="553">
        <v>0</v>
      </c>
      <c r="I73" s="137">
        <v>0.5</v>
      </c>
      <c r="J73" s="136">
        <v>1</v>
      </c>
      <c r="K73" s="546"/>
      <c r="L73" s="548" t="str">
        <f t="shared" si="17"/>
        <v/>
      </c>
      <c r="M73" s="61" t="str">
        <f t="shared" si="17"/>
        <v/>
      </c>
      <c r="N73" s="61" t="str">
        <f>IF(AND(ISNUMBER(F73),ISNUMBER(J73)),SUM(F73)*J73,"")</f>
        <v/>
      </c>
      <c r="O73" s="16" t="str">
        <f>IF(AND(ISNUMBER(L73),ISNUMBER(M73),ISNUMBER(N73)), SUM(L73:N73), "")</f>
        <v/>
      </c>
      <c r="P73" s="446"/>
      <c r="R73" s="297" t="s">
        <v>519</v>
      </c>
    </row>
    <row r="74" spans="1:18" ht="15" customHeight="1">
      <c r="A74" s="114"/>
      <c r="B74" s="479" t="s">
        <v>444</v>
      </c>
      <c r="C74" s="551" t="s">
        <v>441</v>
      </c>
      <c r="D74" s="552"/>
      <c r="E74" s="549"/>
      <c r="F74" s="550"/>
      <c r="G74" s="546"/>
      <c r="H74" s="553">
        <v>0</v>
      </c>
      <c r="I74" s="549"/>
      <c r="J74" s="550"/>
      <c r="K74" s="546"/>
      <c r="L74" s="548" t="str">
        <f t="shared" si="17"/>
        <v/>
      </c>
      <c r="M74" s="549"/>
      <c r="N74" s="549"/>
      <c r="O74" s="16" t="str">
        <f>IF(ISNUMBER(L74), L74, "")</f>
        <v/>
      </c>
      <c r="P74" s="446"/>
      <c r="R74" s="297" t="s">
        <v>481</v>
      </c>
    </row>
    <row r="75" spans="1:18" ht="15" customHeight="1">
      <c r="A75" s="114"/>
      <c r="B75" s="479" t="s">
        <v>443</v>
      </c>
      <c r="C75" s="551">
        <v>45</v>
      </c>
      <c r="D75" s="108"/>
      <c r="E75" s="108"/>
      <c r="F75" s="552"/>
      <c r="G75" s="546"/>
      <c r="H75" s="553">
        <v>0</v>
      </c>
      <c r="I75" s="137">
        <v>0</v>
      </c>
      <c r="J75" s="136">
        <v>0</v>
      </c>
      <c r="K75" s="546"/>
      <c r="L75" s="548" t="str">
        <f t="shared" si="17"/>
        <v/>
      </c>
      <c r="M75" s="61" t="str">
        <f t="shared" si="17"/>
        <v/>
      </c>
      <c r="N75" s="61" t="str">
        <f t="shared" si="17"/>
        <v/>
      </c>
      <c r="O75" s="16" t="str">
        <f>IF(AND(ISNUMBER(L75),ISNUMBER(M75),ISNUMBER(N75)), SUM(L75:N75), "")</f>
        <v/>
      </c>
      <c r="P75" s="446"/>
      <c r="R75" s="297" t="s">
        <v>481</v>
      </c>
    </row>
    <row r="76" spans="1:18" ht="30" customHeight="1">
      <c r="A76" s="114"/>
      <c r="B76" s="479" t="s">
        <v>291</v>
      </c>
      <c r="C76" s="551" t="s">
        <v>442</v>
      </c>
      <c r="D76" s="108"/>
      <c r="E76" s="108"/>
      <c r="F76" s="552"/>
      <c r="G76" s="546"/>
      <c r="H76" s="553">
        <v>0</v>
      </c>
      <c r="I76" s="137">
        <v>0.5</v>
      </c>
      <c r="J76" s="136">
        <v>1</v>
      </c>
      <c r="K76" s="546"/>
      <c r="L76" s="548" t="str">
        <f t="shared" si="17"/>
        <v/>
      </c>
      <c r="M76" s="61" t="str">
        <f t="shared" si="17"/>
        <v/>
      </c>
      <c r="N76" s="61" t="str">
        <f>IF(AND(ISNUMBER(F76),ISNUMBER(J76)),SUM(F76)*J76,"")</f>
        <v/>
      </c>
      <c r="O76" s="76" t="str">
        <f>IF(AND(ISNUMBER(L76),ISNUMBER(M76),ISNUMBER(N76)), SUM(L76:N76), "")</f>
        <v/>
      </c>
      <c r="P76" s="446"/>
      <c r="R76" s="554" t="s">
        <v>519</v>
      </c>
    </row>
    <row r="77" spans="1:18" ht="15" customHeight="1">
      <c r="A77" s="114"/>
      <c r="B77" s="143"/>
      <c r="C77" s="143"/>
      <c r="D77" s="143"/>
      <c r="E77" s="143"/>
      <c r="F77" s="143"/>
      <c r="G77" s="546"/>
      <c r="H77" s="144"/>
      <c r="I77" s="144"/>
      <c r="J77" s="144"/>
      <c r="K77" s="546"/>
      <c r="L77" s="145" t="s">
        <v>272</v>
      </c>
      <c r="M77" s="145"/>
      <c r="N77" s="145"/>
      <c r="O77" s="146" t="str">
        <f>IF(AND(ISNUMBER(O6),ISNUMBER(O8),ISNUMBER(O9),ISNUMBER(O11),ISNUMBER(O14),ISNUMBER(O15),ISNUMBER(O16),ISNUMBER(O21),ISNUMBER(O22),ISNUMBER(O23),ISNUMBER(O26),ISNUMBER(O27),ISNUMBER(O28),ISNUMBER(O33),ISNUMBER(O34),ISNUMBER(O35),ISNUMBER(O39),ISNUMBER(O41),ISNUMBER(O43),ISNUMBER(O44),ISNUMBER(O45),ISNUMBER(O46),ISNUMBER(O47),ISNUMBER(O59),ISNUMBER(O72),ISNUMBER(O73),ISNUMBER(O74),ISNUMBER(O75),ISNUMBER(O76)),SUM(O6:O47,O59,O72:O76,L279:M284,L288:M292,L294:M294),"")</f>
        <v/>
      </c>
      <c r="P77" s="446"/>
      <c r="R77" s="295"/>
    </row>
    <row r="78" spans="1:18" ht="15" customHeight="1">
      <c r="A78" s="114"/>
      <c r="B78" s="546"/>
      <c r="C78" s="546"/>
      <c r="D78" s="546"/>
      <c r="E78" s="546"/>
      <c r="F78" s="546"/>
      <c r="G78" s="546"/>
      <c r="H78" s="546"/>
      <c r="I78" s="546"/>
      <c r="J78" s="546"/>
      <c r="K78" s="546"/>
      <c r="L78" s="546"/>
      <c r="M78" s="546"/>
      <c r="N78" s="546"/>
      <c r="O78" s="546"/>
      <c r="P78" s="446"/>
      <c r="R78" s="24"/>
    </row>
    <row r="79" spans="1:18" ht="45" customHeight="1">
      <c r="A79" s="654" t="s">
        <v>273</v>
      </c>
      <c r="B79" s="122"/>
      <c r="C79" s="122"/>
      <c r="D79" s="122"/>
      <c r="E79" s="122"/>
      <c r="F79" s="122"/>
      <c r="G79" s="122"/>
      <c r="H79" s="122"/>
      <c r="I79" s="122"/>
      <c r="J79" s="122"/>
      <c r="K79" s="59"/>
      <c r="L79" s="59"/>
      <c r="M79" s="59"/>
      <c r="N79" s="59"/>
      <c r="O79" s="59"/>
      <c r="P79" s="633"/>
      <c r="R79" s="3"/>
    </row>
    <row r="80" spans="1:18" ht="30" customHeight="1">
      <c r="A80" s="655" t="s">
        <v>274</v>
      </c>
      <c r="B80" s="104"/>
      <c r="C80" s="104"/>
      <c r="D80" s="105"/>
      <c r="E80" s="106"/>
      <c r="F80" s="546"/>
      <c r="G80" s="546"/>
      <c r="H80" s="546"/>
      <c r="I80" s="546"/>
      <c r="J80" s="546"/>
      <c r="K80" s="546"/>
      <c r="L80" s="546"/>
      <c r="M80" s="546"/>
      <c r="N80" s="546"/>
      <c r="O80" s="546"/>
      <c r="P80" s="446"/>
      <c r="R80" s="24"/>
    </row>
    <row r="81" spans="1:18" ht="15" customHeight="1">
      <c r="A81" s="114"/>
      <c r="B81" s="546"/>
      <c r="C81" s="546"/>
      <c r="D81" s="546"/>
      <c r="E81" s="546"/>
      <c r="F81" s="546"/>
      <c r="G81" s="546"/>
      <c r="H81" s="546"/>
      <c r="I81" s="546"/>
      <c r="J81" s="546"/>
      <c r="K81" s="546"/>
      <c r="L81" s="546"/>
      <c r="M81" s="546"/>
      <c r="N81" s="546"/>
      <c r="O81" s="546"/>
      <c r="P81" s="446"/>
      <c r="R81" s="24"/>
    </row>
    <row r="82" spans="1:18" ht="15" customHeight="1">
      <c r="A82" s="114"/>
      <c r="B82" s="2791"/>
      <c r="C82" s="2793" t="s">
        <v>235</v>
      </c>
      <c r="D82" s="2795" t="s">
        <v>205</v>
      </c>
      <c r="E82" s="2796"/>
      <c r="F82" s="2796"/>
      <c r="G82" s="546"/>
      <c r="H82" s="2787" t="s">
        <v>296</v>
      </c>
      <c r="I82" s="2788" t="s">
        <v>275</v>
      </c>
      <c r="J82" s="2789" t="s">
        <v>276</v>
      </c>
      <c r="K82" s="546"/>
      <c r="L82" s="2790" t="s">
        <v>297</v>
      </c>
      <c r="M82" s="2790" t="s">
        <v>277</v>
      </c>
      <c r="N82" s="2790" t="s">
        <v>278</v>
      </c>
      <c r="O82" s="2790" t="s">
        <v>279</v>
      </c>
      <c r="P82" s="446"/>
      <c r="R82" s="24"/>
    </row>
    <row r="83" spans="1:18" ht="30" customHeight="1">
      <c r="A83" s="114"/>
      <c r="B83" s="2792"/>
      <c r="C83" s="2794"/>
      <c r="D83" s="125" t="s">
        <v>294</v>
      </c>
      <c r="E83" s="126" t="s">
        <v>315</v>
      </c>
      <c r="F83" s="127" t="s">
        <v>218</v>
      </c>
      <c r="G83" s="546"/>
      <c r="H83" s="125" t="s">
        <v>294</v>
      </c>
      <c r="I83" s="126" t="s">
        <v>315</v>
      </c>
      <c r="J83" s="127" t="s">
        <v>295</v>
      </c>
      <c r="K83" s="546"/>
      <c r="L83" s="125" t="s">
        <v>294</v>
      </c>
      <c r="M83" s="126" t="s">
        <v>315</v>
      </c>
      <c r="N83" s="126" t="s">
        <v>295</v>
      </c>
      <c r="O83" s="127" t="s">
        <v>286</v>
      </c>
      <c r="P83" s="446"/>
      <c r="R83" s="24"/>
    </row>
    <row r="84" spans="1:18" ht="15" customHeight="1">
      <c r="A84" s="114"/>
      <c r="B84" s="317" t="s">
        <v>232</v>
      </c>
      <c r="C84" s="551" t="s">
        <v>459</v>
      </c>
      <c r="D84" s="148"/>
      <c r="E84" s="549"/>
      <c r="F84" s="176"/>
      <c r="G84" s="546"/>
      <c r="H84" s="553">
        <v>0</v>
      </c>
      <c r="I84" s="149"/>
      <c r="J84" s="150"/>
      <c r="K84" s="546"/>
      <c r="L84" s="27" t="str">
        <f>IF(ISNUMBER(D84), D84*H84, "")</f>
        <v/>
      </c>
      <c r="M84" s="141"/>
      <c r="N84" s="151"/>
      <c r="O84" s="16" t="str">
        <f>IF(ISNUMBER(L84), L84, "")</f>
        <v/>
      </c>
      <c r="P84" s="446"/>
      <c r="Q84" s="441">
        <f>IF(ISNUMBER(O84),1,0)</f>
        <v>0</v>
      </c>
      <c r="R84" s="297" t="s">
        <v>519</v>
      </c>
    </row>
    <row r="85" spans="1:18" ht="15" customHeight="1">
      <c r="A85" s="114"/>
      <c r="B85" s="147" t="s">
        <v>280</v>
      </c>
      <c r="C85" s="551" t="s">
        <v>460</v>
      </c>
      <c r="D85" s="152"/>
      <c r="E85" s="108"/>
      <c r="F85" s="552"/>
      <c r="G85" s="546"/>
      <c r="H85" s="553">
        <v>0</v>
      </c>
      <c r="I85" s="553">
        <v>0</v>
      </c>
      <c r="J85" s="136">
        <v>0</v>
      </c>
      <c r="K85" s="546"/>
      <c r="L85" s="548" t="str">
        <f>IF(AND(ISNUMBER(D85),ISNUMBER(H85)), D85*H85, "")</f>
        <v/>
      </c>
      <c r="M85" s="61" t="str">
        <f>IF(AND(ISNUMBER(E85),ISNUMBER(I85)), E85*I85, "")</f>
        <v/>
      </c>
      <c r="N85" s="548" t="str">
        <f>IF(AND(ISNUMBER(F85),ISNUMBER(J85)),F85*J85,"")</f>
        <v/>
      </c>
      <c r="O85" s="16" t="str">
        <f>IF(AND(ISNUMBER(L85),ISNUMBER(M85),ISNUMBER(N85)), SUM(L85:N85), "")</f>
        <v/>
      </c>
      <c r="P85" s="446"/>
      <c r="Q85" s="441">
        <f>IF(ISNUMBER(O85),1,0)</f>
        <v>0</v>
      </c>
      <c r="R85" s="297" t="s">
        <v>519</v>
      </c>
    </row>
    <row r="86" spans="1:18" ht="15" customHeight="1">
      <c r="A86" s="114"/>
      <c r="B86" s="478" t="s">
        <v>495</v>
      </c>
      <c r="C86" s="551" t="s">
        <v>494</v>
      </c>
      <c r="D86" s="152"/>
      <c r="E86" s="108"/>
      <c r="F86" s="552"/>
      <c r="G86" s="546"/>
      <c r="H86" s="553">
        <f>Parameters!F17</f>
        <v>0</v>
      </c>
      <c r="I86" s="553">
        <f>Parameters!G17</f>
        <v>0</v>
      </c>
      <c r="J86" s="553">
        <f>Parameters!H17</f>
        <v>0</v>
      </c>
      <c r="K86" s="546"/>
      <c r="L86" s="548" t="str">
        <f>IF(AND(ISNUMBER(D86),ISNUMBER(H86)), D86*H86, "")</f>
        <v/>
      </c>
      <c r="M86" s="61" t="str">
        <f>IF(AND(ISNUMBER(E86),ISNUMBER(I86)), E86*I86, "")</f>
        <v/>
      </c>
      <c r="N86" s="548" t="str">
        <f>IF(AND(ISNUMBER(F86),ISNUMBER(J86)),F86*J86,"")</f>
        <v/>
      </c>
      <c r="O86" s="16" t="str">
        <f>IF(AND(ISNUMBER(L86),ISNUMBER(M86),ISNUMBER(N86)), SUM(L86:N86), "")</f>
        <v/>
      </c>
      <c r="P86" s="446"/>
      <c r="Q86" s="483">
        <f>IF(ISNUMBER(O86),1,0)</f>
        <v>0</v>
      </c>
      <c r="R86" s="297" t="s">
        <v>481</v>
      </c>
    </row>
    <row r="87" spans="1:18" ht="15" hidden="1" customHeight="1">
      <c r="A87" s="114"/>
      <c r="B87" s="549"/>
      <c r="C87" s="549"/>
      <c r="D87" s="549"/>
      <c r="E87" s="549"/>
      <c r="F87" s="550"/>
      <c r="G87" s="546"/>
      <c r="H87" s="140"/>
      <c r="I87" s="141"/>
      <c r="J87" s="151"/>
      <c r="K87" s="546"/>
      <c r="L87" s="140"/>
      <c r="M87" s="141"/>
      <c r="N87" s="151"/>
      <c r="O87" s="151"/>
      <c r="P87" s="446"/>
      <c r="R87" s="24"/>
    </row>
    <row r="88" spans="1:18" ht="60" customHeight="1">
      <c r="A88" s="114"/>
      <c r="B88" s="147" t="s">
        <v>542</v>
      </c>
      <c r="C88" s="549"/>
      <c r="D88" s="154"/>
      <c r="E88" s="549"/>
      <c r="F88" s="550"/>
      <c r="G88" s="546"/>
      <c r="H88" s="134"/>
      <c r="I88" s="549"/>
      <c r="J88" s="550"/>
      <c r="K88" s="546"/>
      <c r="L88" s="134"/>
      <c r="M88" s="549"/>
      <c r="N88" s="549"/>
      <c r="O88" s="550"/>
      <c r="P88" s="446"/>
      <c r="R88" s="480"/>
    </row>
    <row r="89" spans="1:18" ht="15" customHeight="1">
      <c r="A89" s="114"/>
      <c r="B89" s="478" t="s">
        <v>281</v>
      </c>
      <c r="C89" s="549"/>
      <c r="D89" s="152"/>
      <c r="E89" s="108"/>
      <c r="F89" s="552"/>
      <c r="G89" s="546"/>
      <c r="H89" s="553">
        <v>0</v>
      </c>
      <c r="I89" s="553">
        <v>0</v>
      </c>
      <c r="J89" s="136">
        <v>0</v>
      </c>
      <c r="K89" s="546"/>
      <c r="L89" s="548" t="str">
        <f>IF(AND(ISNUMBER(D89),ISNUMBER(H89)), D89*H89, "")</f>
        <v/>
      </c>
      <c r="M89" s="61" t="str">
        <f>IF(AND(ISNUMBER(E89),ISNUMBER(I89)), E89*I89, "")</f>
        <v/>
      </c>
      <c r="N89" s="548" t="str">
        <f>IF(AND(ISNUMBER(F89),ISNUMBER(J89)),F89*J89,"")</f>
        <v/>
      </c>
      <c r="O89" s="16" t="str">
        <f>IF(AND(ISNUMBER(L89),ISNUMBER(M89),ISNUMBER(N89)), SUM(L89:N89), "")</f>
        <v/>
      </c>
      <c r="P89" s="446"/>
      <c r="Q89" s="441">
        <f>IF(ISNUMBER(O89),1,0)</f>
        <v>0</v>
      </c>
      <c r="R89" s="24"/>
    </row>
    <row r="90" spans="1:18" ht="15" customHeight="1">
      <c r="A90" s="114"/>
      <c r="B90" s="478" t="s">
        <v>445</v>
      </c>
      <c r="C90" s="549"/>
      <c r="D90" s="154"/>
      <c r="E90" s="549"/>
      <c r="F90" s="550"/>
      <c r="G90" s="546"/>
      <c r="H90" s="134"/>
      <c r="I90" s="549"/>
      <c r="J90" s="550"/>
      <c r="K90" s="546"/>
      <c r="L90" s="134"/>
      <c r="M90" s="549"/>
      <c r="N90" s="549"/>
      <c r="O90" s="550"/>
      <c r="P90" s="446"/>
      <c r="R90" s="297" t="s">
        <v>522</v>
      </c>
    </row>
    <row r="91" spans="1:18" ht="15" customHeight="1">
      <c r="A91" s="114"/>
      <c r="B91" s="477" t="s">
        <v>497</v>
      </c>
      <c r="C91" s="549"/>
      <c r="D91" s="152"/>
      <c r="E91" s="108"/>
      <c r="F91" s="552"/>
      <c r="G91" s="546"/>
      <c r="H91" s="553">
        <v>0</v>
      </c>
      <c r="I91" s="553">
        <v>0</v>
      </c>
      <c r="J91" s="136">
        <v>0</v>
      </c>
      <c r="K91" s="546"/>
      <c r="L91" s="548" t="str">
        <f t="shared" ref="L91:M93" si="18">IF(AND(ISNUMBER(D91),ISNUMBER(H91)), D91*H91, "")</f>
        <v/>
      </c>
      <c r="M91" s="61" t="str">
        <f t="shared" si="18"/>
        <v/>
      </c>
      <c r="N91" s="548" t="str">
        <f t="shared" ref="N91:N94" si="19">IF(AND(ISNUMBER(F91),ISNUMBER(J91)),F91*J91,"")</f>
        <v/>
      </c>
      <c r="O91" s="16" t="str">
        <f>IF(AND(ISNUMBER(L91),ISNUMBER(M91),ISNUMBER(N91)), SUM(L91:N91), "")</f>
        <v/>
      </c>
      <c r="P91" s="446"/>
      <c r="Q91" s="441">
        <f t="shared" ref="Q91:Q101" si="20">IF(ISNUMBER(O91),1,0)</f>
        <v>0</v>
      </c>
      <c r="R91" s="297" t="s">
        <v>522</v>
      </c>
    </row>
    <row r="92" spans="1:18" ht="15" customHeight="1">
      <c r="A92" s="114"/>
      <c r="B92" s="477" t="s">
        <v>499</v>
      </c>
      <c r="C92" s="549"/>
      <c r="D92" s="152"/>
      <c r="E92" s="108"/>
      <c r="F92" s="552"/>
      <c r="G92" s="546"/>
      <c r="H92" s="553">
        <v>0</v>
      </c>
      <c r="I92" s="553">
        <v>0</v>
      </c>
      <c r="J92" s="136">
        <v>0</v>
      </c>
      <c r="K92" s="546"/>
      <c r="L92" s="548" t="str">
        <f t="shared" si="18"/>
        <v/>
      </c>
      <c r="M92" s="61" t="str">
        <f t="shared" si="18"/>
        <v/>
      </c>
      <c r="N92" s="548" t="str">
        <f t="shared" si="19"/>
        <v/>
      </c>
      <c r="O92" s="16" t="str">
        <f>IF(AND(ISNUMBER(L92),ISNUMBER(M92),ISNUMBER(N92)), SUM(L92:N92), "")</f>
        <v/>
      </c>
      <c r="P92" s="446"/>
      <c r="Q92" s="441">
        <f t="shared" si="20"/>
        <v>0</v>
      </c>
      <c r="R92" s="297" t="s">
        <v>522</v>
      </c>
    </row>
    <row r="93" spans="1:18" ht="15" customHeight="1">
      <c r="A93" s="114"/>
      <c r="B93" s="477" t="s">
        <v>500</v>
      </c>
      <c r="C93" s="549"/>
      <c r="D93" s="152"/>
      <c r="E93" s="108"/>
      <c r="F93" s="552"/>
      <c r="G93" s="546"/>
      <c r="H93" s="553">
        <v>0</v>
      </c>
      <c r="I93" s="553">
        <v>0</v>
      </c>
      <c r="J93" s="136">
        <v>0</v>
      </c>
      <c r="K93" s="546"/>
      <c r="L93" s="548" t="str">
        <f t="shared" si="18"/>
        <v/>
      </c>
      <c r="M93" s="61" t="str">
        <f t="shared" si="18"/>
        <v/>
      </c>
      <c r="N93" s="548" t="str">
        <f t="shared" si="19"/>
        <v/>
      </c>
      <c r="O93" s="16" t="str">
        <f>IF(AND(ISNUMBER(L93),ISNUMBER(M93),ISNUMBER(N93)), SUM(L93:N93), "")</f>
        <v/>
      </c>
      <c r="P93" s="446"/>
      <c r="Q93" s="441">
        <f t="shared" si="20"/>
        <v>0</v>
      </c>
      <c r="R93" s="297" t="s">
        <v>522</v>
      </c>
    </row>
    <row r="94" spans="1:18" ht="30" customHeight="1">
      <c r="A94" s="114"/>
      <c r="B94" s="478" t="s">
        <v>496</v>
      </c>
      <c r="C94" s="551" t="s">
        <v>501</v>
      </c>
      <c r="D94" s="152"/>
      <c r="E94" s="108"/>
      <c r="F94" s="552"/>
      <c r="G94" s="546"/>
      <c r="H94" s="465" t="s">
        <v>493</v>
      </c>
      <c r="I94" s="465" t="s">
        <v>493</v>
      </c>
      <c r="J94" s="136">
        <v>1</v>
      </c>
      <c r="K94" s="546"/>
      <c r="L94" s="134"/>
      <c r="M94" s="549"/>
      <c r="N94" s="548" t="str">
        <f t="shared" si="19"/>
        <v/>
      </c>
      <c r="O94" s="16" t="str">
        <f>IF(ISNUMBER(N94), N94, "")</f>
        <v/>
      </c>
      <c r="P94" s="446"/>
      <c r="Q94" s="483">
        <f t="shared" si="20"/>
        <v>0</v>
      </c>
      <c r="R94" s="297" t="s">
        <v>481</v>
      </c>
    </row>
    <row r="95" spans="1:18" ht="15" hidden="1" customHeight="1">
      <c r="A95" s="114"/>
      <c r="B95" s="549"/>
      <c r="C95" s="549"/>
      <c r="D95" s="549"/>
      <c r="E95" s="549"/>
      <c r="F95" s="550"/>
      <c r="G95" s="546"/>
      <c r="H95" s="140"/>
      <c r="I95" s="141"/>
      <c r="J95" s="151"/>
      <c r="K95" s="546"/>
      <c r="L95" s="140"/>
      <c r="M95" s="141"/>
      <c r="N95" s="151"/>
      <c r="O95" s="151"/>
      <c r="P95" s="446"/>
      <c r="R95" s="297" t="s">
        <v>481</v>
      </c>
    </row>
    <row r="96" spans="1:18" ht="30" customHeight="1">
      <c r="A96" s="114"/>
      <c r="B96" s="535" t="s">
        <v>585</v>
      </c>
      <c r="C96" s="549"/>
      <c r="D96" s="154"/>
      <c r="E96" s="549"/>
      <c r="F96" s="550"/>
      <c r="G96" s="546"/>
      <c r="H96" s="134"/>
      <c r="I96" s="549"/>
      <c r="J96" s="550"/>
      <c r="K96" s="546"/>
      <c r="L96" s="140"/>
      <c r="M96" s="141"/>
      <c r="N96" s="151"/>
      <c r="O96" s="151"/>
      <c r="P96" s="446"/>
      <c r="R96" s="297" t="s">
        <v>481</v>
      </c>
    </row>
    <row r="97" spans="1:18" ht="15" customHeight="1">
      <c r="A97" s="114"/>
      <c r="B97" s="477" t="s">
        <v>281</v>
      </c>
      <c r="C97" s="549"/>
      <c r="D97" s="152"/>
      <c r="E97" s="108"/>
      <c r="F97" s="552"/>
      <c r="G97" s="546"/>
      <c r="H97" s="553">
        <v>0.15</v>
      </c>
      <c r="I97" s="553">
        <v>0.5</v>
      </c>
      <c r="J97" s="136">
        <v>1</v>
      </c>
      <c r="K97" s="546"/>
      <c r="L97" s="548" t="str">
        <f>IF(AND(ISNUMBER(D97),ISNUMBER(H97)), D97*H97, "")</f>
        <v/>
      </c>
      <c r="M97" s="61" t="str">
        <f>IF(AND(ISNUMBER(E97),ISNUMBER(I97)), E97*I97, "")</f>
        <v/>
      </c>
      <c r="N97" s="548" t="str">
        <f t="shared" ref="N97" si="21">IF(AND(ISNUMBER(F97),ISNUMBER(J97)),F97*J97,"")</f>
        <v/>
      </c>
      <c r="O97" s="16" t="str">
        <f>IF(AND(ISNUMBER(L97),ISNUMBER(M97),ISNUMBER(N97)), SUM(L97:N97), "")</f>
        <v/>
      </c>
      <c r="P97" s="446"/>
      <c r="Q97" s="483">
        <f t="shared" si="20"/>
        <v>0</v>
      </c>
      <c r="R97" s="297" t="s">
        <v>481</v>
      </c>
    </row>
    <row r="98" spans="1:18" ht="15" customHeight="1">
      <c r="A98" s="114"/>
      <c r="B98" s="477" t="s">
        <v>498</v>
      </c>
      <c r="C98" s="549"/>
      <c r="D98" s="154"/>
      <c r="E98" s="549"/>
      <c r="F98" s="550"/>
      <c r="G98" s="546"/>
      <c r="H98" s="134"/>
      <c r="I98" s="549"/>
      <c r="J98" s="550"/>
      <c r="K98" s="546"/>
      <c r="L98" s="134"/>
      <c r="M98" s="549"/>
      <c r="N98" s="549"/>
      <c r="O98" s="550"/>
      <c r="P98" s="446"/>
      <c r="R98" s="297" t="s">
        <v>481</v>
      </c>
    </row>
    <row r="99" spans="1:18" ht="15" customHeight="1">
      <c r="A99" s="114"/>
      <c r="B99" s="482" t="s">
        <v>497</v>
      </c>
      <c r="C99" s="549"/>
      <c r="D99" s="152"/>
      <c r="E99" s="108"/>
      <c r="F99" s="552"/>
      <c r="G99" s="546"/>
      <c r="H99" s="553">
        <v>0.15</v>
      </c>
      <c r="I99" s="553">
        <v>0.5</v>
      </c>
      <c r="J99" s="136">
        <v>1</v>
      </c>
      <c r="K99" s="546"/>
      <c r="L99" s="548" t="str">
        <f t="shared" ref="L99:M101" si="22">IF(AND(ISNUMBER(D99),ISNUMBER(H99)), D99*H99, "")</f>
        <v/>
      </c>
      <c r="M99" s="61" t="str">
        <f t="shared" si="22"/>
        <v/>
      </c>
      <c r="N99" s="548" t="str">
        <f t="shared" ref="N99:N101" si="23">IF(AND(ISNUMBER(F99),ISNUMBER(J99)),F99*J99,"")</f>
        <v/>
      </c>
      <c r="O99" s="16" t="str">
        <f>IF(AND(ISNUMBER(L99),ISNUMBER(M99),ISNUMBER(N99)), SUM(L99:N99), "")</f>
        <v/>
      </c>
      <c r="P99" s="446"/>
      <c r="Q99" s="483">
        <f t="shared" si="20"/>
        <v>0</v>
      </c>
      <c r="R99" s="297" t="s">
        <v>481</v>
      </c>
    </row>
    <row r="100" spans="1:18" ht="15" customHeight="1">
      <c r="A100" s="114"/>
      <c r="B100" s="482" t="s">
        <v>499</v>
      </c>
      <c r="C100" s="549"/>
      <c r="D100" s="152"/>
      <c r="E100" s="108"/>
      <c r="F100" s="552"/>
      <c r="G100" s="546"/>
      <c r="H100" s="553">
        <v>0.5</v>
      </c>
      <c r="I100" s="553">
        <v>0.5</v>
      </c>
      <c r="J100" s="136">
        <v>1</v>
      </c>
      <c r="K100" s="546"/>
      <c r="L100" s="548" t="str">
        <f t="shared" si="22"/>
        <v/>
      </c>
      <c r="M100" s="61" t="str">
        <f t="shared" si="22"/>
        <v/>
      </c>
      <c r="N100" s="548" t="str">
        <f t="shared" si="23"/>
        <v/>
      </c>
      <c r="O100" s="16" t="str">
        <f>IF(AND(ISNUMBER(L100),ISNUMBER(M100),ISNUMBER(N100)), SUM(L100:N100), "")</f>
        <v/>
      </c>
      <c r="P100" s="446"/>
      <c r="Q100" s="483">
        <f t="shared" si="20"/>
        <v>0</v>
      </c>
      <c r="R100" s="297" t="s">
        <v>481</v>
      </c>
    </row>
    <row r="101" spans="1:18" ht="15" customHeight="1">
      <c r="A101" s="114"/>
      <c r="B101" s="482" t="s">
        <v>500</v>
      </c>
      <c r="C101" s="549"/>
      <c r="D101" s="152"/>
      <c r="E101" s="108"/>
      <c r="F101" s="552"/>
      <c r="G101" s="546"/>
      <c r="H101" s="553">
        <v>1</v>
      </c>
      <c r="I101" s="553">
        <v>1</v>
      </c>
      <c r="J101" s="136">
        <v>1</v>
      </c>
      <c r="K101" s="546"/>
      <c r="L101" s="548" t="str">
        <f t="shared" si="22"/>
        <v/>
      </c>
      <c r="M101" s="61" t="str">
        <f t="shared" si="22"/>
        <v/>
      </c>
      <c r="N101" s="548" t="str">
        <f t="shared" si="23"/>
        <v/>
      </c>
      <c r="O101" s="16" t="str">
        <f>IF(AND(ISNUMBER(L101),ISNUMBER(M101),ISNUMBER(N101)), SUM(L101:N101), "")</f>
        <v/>
      </c>
      <c r="P101" s="446"/>
      <c r="Q101" s="483">
        <f t="shared" si="20"/>
        <v>0</v>
      </c>
      <c r="R101" s="297" t="s">
        <v>481</v>
      </c>
    </row>
    <row r="102" spans="1:18" ht="15" customHeight="1">
      <c r="A102" s="114"/>
      <c r="B102" s="147" t="s">
        <v>446</v>
      </c>
      <c r="C102" s="549"/>
      <c r="D102" s="154"/>
      <c r="E102" s="549"/>
      <c r="F102" s="550"/>
      <c r="G102" s="546"/>
      <c r="H102" s="134"/>
      <c r="I102" s="549"/>
      <c r="J102" s="550"/>
      <c r="K102" s="546"/>
      <c r="L102" s="134"/>
      <c r="M102" s="549"/>
      <c r="N102" s="549"/>
      <c r="O102" s="550"/>
      <c r="P102" s="446"/>
      <c r="R102" s="297" t="s">
        <v>481</v>
      </c>
    </row>
    <row r="103" spans="1:18" ht="45" customHeight="1">
      <c r="A103" s="114"/>
      <c r="B103" s="478" t="s">
        <v>502</v>
      </c>
      <c r="C103" s="551" t="s">
        <v>462</v>
      </c>
      <c r="D103" s="154"/>
      <c r="E103" s="549"/>
      <c r="F103" s="550"/>
      <c r="G103" s="546"/>
      <c r="H103" s="134"/>
      <c r="I103" s="549"/>
      <c r="J103" s="550"/>
      <c r="K103" s="546"/>
      <c r="L103" s="134"/>
      <c r="M103" s="549"/>
      <c r="N103" s="549"/>
      <c r="O103" s="550"/>
      <c r="P103" s="446"/>
      <c r="R103" s="297" t="s">
        <v>481</v>
      </c>
    </row>
    <row r="104" spans="1:18" ht="15" customHeight="1">
      <c r="A104" s="114"/>
      <c r="B104" s="477" t="s">
        <v>281</v>
      </c>
      <c r="C104" s="549"/>
      <c r="D104" s="152"/>
      <c r="E104" s="108"/>
      <c r="F104" s="552"/>
      <c r="G104" s="546"/>
      <c r="H104" s="553">
        <v>0.1</v>
      </c>
      <c r="I104" s="553">
        <v>0.5</v>
      </c>
      <c r="J104" s="136">
        <v>1</v>
      </c>
      <c r="K104" s="546"/>
      <c r="L104" s="548" t="str">
        <f>IF(AND(ISNUMBER(D104),ISNUMBER(H104)), D104*H104, "")</f>
        <v/>
      </c>
      <c r="M104" s="61" t="str">
        <f>IF(AND(ISNUMBER(E104),ISNUMBER(I104)), E104*I104, "")</f>
        <v/>
      </c>
      <c r="N104" s="548" t="str">
        <f>IF(AND(ISNUMBER(F104),ISNUMBER(J104)),F104*J104,"")</f>
        <v/>
      </c>
      <c r="O104" s="16" t="str">
        <f>IF(AND(ISNUMBER(L104),ISNUMBER(M104),ISNUMBER(N104)),SUM(L104:N104),"")</f>
        <v/>
      </c>
      <c r="P104" s="446"/>
      <c r="Q104" s="441">
        <f>IF(ISNUMBER(O104),1,0)</f>
        <v>0</v>
      </c>
      <c r="R104" s="297" t="s">
        <v>481</v>
      </c>
    </row>
    <row r="105" spans="1:18" ht="15" customHeight="1">
      <c r="A105" s="114"/>
      <c r="B105" s="477" t="s">
        <v>445</v>
      </c>
      <c r="C105" s="549"/>
      <c r="D105" s="154"/>
      <c r="E105" s="549"/>
      <c r="F105" s="550"/>
      <c r="G105" s="546"/>
      <c r="H105" s="134"/>
      <c r="I105" s="549"/>
      <c r="J105" s="550"/>
      <c r="K105" s="546"/>
      <c r="L105" s="134"/>
      <c r="M105" s="549"/>
      <c r="N105" s="549"/>
      <c r="O105" s="550"/>
      <c r="P105" s="446"/>
      <c r="R105" s="297" t="s">
        <v>481</v>
      </c>
    </row>
    <row r="106" spans="1:18" ht="15" customHeight="1">
      <c r="A106" s="114"/>
      <c r="B106" s="482" t="s">
        <v>497</v>
      </c>
      <c r="C106" s="549"/>
      <c r="D106" s="152"/>
      <c r="E106" s="108"/>
      <c r="F106" s="552"/>
      <c r="G106" s="546"/>
      <c r="H106" s="553">
        <v>0.1</v>
      </c>
      <c r="I106" s="553">
        <v>0.5</v>
      </c>
      <c r="J106" s="136">
        <v>1</v>
      </c>
      <c r="K106" s="546"/>
      <c r="L106" s="548" t="str">
        <f t="shared" ref="L106:M108" si="24">IF(AND(ISNUMBER(D106),ISNUMBER(H106)), D106*H106, "")</f>
        <v/>
      </c>
      <c r="M106" s="61" t="str">
        <f t="shared" si="24"/>
        <v/>
      </c>
      <c r="N106" s="548" t="str">
        <f>IF(AND(ISNUMBER(F106),ISNUMBER(J106)),F106*J106,"")</f>
        <v/>
      </c>
      <c r="O106" s="16" t="str">
        <f>IF(AND(ISNUMBER(L106),ISNUMBER(M106),ISNUMBER(N106)),SUM(L106:N106),"")</f>
        <v/>
      </c>
      <c r="P106" s="446"/>
      <c r="Q106" s="441">
        <f t="shared" ref="Q106:Q108" si="25">IF(ISNUMBER(O106),1,0)</f>
        <v>0</v>
      </c>
      <c r="R106" s="297" t="s">
        <v>481</v>
      </c>
    </row>
    <row r="107" spans="1:18" ht="15" customHeight="1">
      <c r="A107" s="114"/>
      <c r="B107" s="482" t="s">
        <v>499</v>
      </c>
      <c r="C107" s="549"/>
      <c r="D107" s="152"/>
      <c r="E107" s="108"/>
      <c r="F107" s="552"/>
      <c r="G107" s="546"/>
      <c r="H107" s="553">
        <v>0.5</v>
      </c>
      <c r="I107" s="553">
        <v>0.5</v>
      </c>
      <c r="J107" s="136">
        <v>1</v>
      </c>
      <c r="K107" s="546"/>
      <c r="L107" s="548" t="str">
        <f t="shared" si="24"/>
        <v/>
      </c>
      <c r="M107" s="61" t="str">
        <f t="shared" si="24"/>
        <v/>
      </c>
      <c r="N107" s="548" t="str">
        <f>IF(AND(ISNUMBER(F107),ISNUMBER(J107)),F107*J107,"")</f>
        <v/>
      </c>
      <c r="O107" s="16" t="str">
        <f>IF(AND(ISNUMBER(L107),ISNUMBER(M107),ISNUMBER(N107)),SUM(L107:N107),"")</f>
        <v/>
      </c>
      <c r="P107" s="446"/>
      <c r="Q107" s="441">
        <f t="shared" si="25"/>
        <v>0</v>
      </c>
      <c r="R107" s="297" t="s">
        <v>481</v>
      </c>
    </row>
    <row r="108" spans="1:18" ht="15" customHeight="1">
      <c r="A108" s="114"/>
      <c r="B108" s="482" t="s">
        <v>500</v>
      </c>
      <c r="C108" s="549"/>
      <c r="D108" s="152"/>
      <c r="E108" s="108"/>
      <c r="F108" s="552"/>
      <c r="G108" s="546"/>
      <c r="H108" s="553">
        <v>1</v>
      </c>
      <c r="I108" s="553">
        <v>1</v>
      </c>
      <c r="J108" s="136">
        <v>1</v>
      </c>
      <c r="K108" s="546"/>
      <c r="L108" s="548" t="str">
        <f t="shared" si="24"/>
        <v/>
      </c>
      <c r="M108" s="61" t="str">
        <f t="shared" si="24"/>
        <v/>
      </c>
      <c r="N108" s="548" t="str">
        <f>IF(AND(ISNUMBER(F108),ISNUMBER(J108)),F108*J108,"")</f>
        <v/>
      </c>
      <c r="O108" s="16" t="str">
        <f>IF(AND(ISNUMBER(L108),ISNUMBER(M108),ISNUMBER(N108)),SUM(L108:N108),"")</f>
        <v/>
      </c>
      <c r="P108" s="446"/>
      <c r="Q108" s="441">
        <f t="shared" si="25"/>
        <v>0</v>
      </c>
      <c r="R108" s="297" t="s">
        <v>481</v>
      </c>
    </row>
    <row r="109" spans="1:18" ht="30" customHeight="1">
      <c r="A109" s="114"/>
      <c r="B109" s="478" t="s">
        <v>447</v>
      </c>
      <c r="C109" s="551" t="s">
        <v>463</v>
      </c>
      <c r="D109" s="154"/>
      <c r="E109" s="549"/>
      <c r="F109" s="550"/>
      <c r="G109" s="546"/>
      <c r="H109" s="134"/>
      <c r="I109" s="134"/>
      <c r="J109" s="550"/>
      <c r="K109" s="546"/>
      <c r="L109" s="134"/>
      <c r="M109" s="134"/>
      <c r="N109" s="134"/>
      <c r="O109" s="550"/>
      <c r="P109" s="446"/>
      <c r="R109" s="297" t="s">
        <v>481</v>
      </c>
    </row>
    <row r="110" spans="1:18" ht="15" customHeight="1">
      <c r="A110" s="114"/>
      <c r="B110" s="477" t="s">
        <v>281</v>
      </c>
      <c r="C110" s="549"/>
      <c r="D110" s="152"/>
      <c r="E110" s="108"/>
      <c r="F110" s="552"/>
      <c r="G110" s="546"/>
      <c r="H110" s="553">
        <v>0.15</v>
      </c>
      <c r="I110" s="553">
        <v>0.5</v>
      </c>
      <c r="J110" s="136">
        <v>1</v>
      </c>
      <c r="K110" s="546"/>
      <c r="L110" s="548" t="str">
        <f>IF(AND(ISNUMBER(D110),ISNUMBER(H110)), D110*H110, "")</f>
        <v/>
      </c>
      <c r="M110" s="61" t="str">
        <f>IF(AND(ISNUMBER(E110),ISNUMBER(I110)), E110*I110, "")</f>
        <v/>
      </c>
      <c r="N110" s="548" t="str">
        <f>IF(AND(ISNUMBER(F110),ISNUMBER(J110)),F110*J110,"")</f>
        <v/>
      </c>
      <c r="O110" s="16" t="str">
        <f>IF(AND(ISNUMBER(L110),ISNUMBER(M110),ISNUMBER(N110)),SUM(L110:N110),"")</f>
        <v/>
      </c>
      <c r="P110" s="446"/>
      <c r="Q110" s="441">
        <f>IF(ISNUMBER(O110),1,0)</f>
        <v>0</v>
      </c>
      <c r="R110" s="297" t="s">
        <v>481</v>
      </c>
    </row>
    <row r="111" spans="1:18" ht="15" customHeight="1">
      <c r="A111" s="114"/>
      <c r="B111" s="477" t="s">
        <v>445</v>
      </c>
      <c r="C111" s="549"/>
      <c r="D111" s="154"/>
      <c r="E111" s="549"/>
      <c r="F111" s="550"/>
      <c r="G111" s="546"/>
      <c r="H111" s="134"/>
      <c r="I111" s="549"/>
      <c r="J111" s="550"/>
      <c r="K111" s="546"/>
      <c r="L111" s="134"/>
      <c r="M111" s="549"/>
      <c r="N111" s="549"/>
      <c r="O111" s="550"/>
      <c r="P111" s="446"/>
      <c r="R111" s="297" t="s">
        <v>481</v>
      </c>
    </row>
    <row r="112" spans="1:18" ht="15" customHeight="1">
      <c r="A112" s="114"/>
      <c r="B112" s="482" t="s">
        <v>497</v>
      </c>
      <c r="C112" s="549"/>
      <c r="D112" s="152"/>
      <c r="E112" s="108"/>
      <c r="F112" s="552"/>
      <c r="G112" s="546"/>
      <c r="H112" s="553">
        <v>0.15</v>
      </c>
      <c r="I112" s="553">
        <v>0.5</v>
      </c>
      <c r="J112" s="136">
        <v>1</v>
      </c>
      <c r="K112" s="546"/>
      <c r="L112" s="548" t="str">
        <f t="shared" ref="L112:M114" si="26">IF(AND(ISNUMBER(D112),ISNUMBER(H112)), D112*H112, "")</f>
        <v/>
      </c>
      <c r="M112" s="61" t="str">
        <f t="shared" si="26"/>
        <v/>
      </c>
      <c r="N112" s="548" t="str">
        <f>IF(AND(ISNUMBER(F112),ISNUMBER(J112)),F112*J112,"")</f>
        <v/>
      </c>
      <c r="O112" s="16" t="str">
        <f>IF(AND(ISNUMBER(L112),ISNUMBER(M112),ISNUMBER(N112)),SUM(L112:N112),"")</f>
        <v/>
      </c>
      <c r="P112" s="446"/>
      <c r="Q112" s="441">
        <f t="shared" ref="Q112:Q114" si="27">IF(ISNUMBER(O112),1,0)</f>
        <v>0</v>
      </c>
      <c r="R112" s="297" t="s">
        <v>481</v>
      </c>
    </row>
    <row r="113" spans="1:18" ht="15" customHeight="1">
      <c r="A113" s="114"/>
      <c r="B113" s="482" t="s">
        <v>499</v>
      </c>
      <c r="C113" s="549"/>
      <c r="D113" s="152"/>
      <c r="E113" s="108"/>
      <c r="F113" s="552"/>
      <c r="G113" s="546"/>
      <c r="H113" s="553">
        <v>0.5</v>
      </c>
      <c r="I113" s="553">
        <v>0.5</v>
      </c>
      <c r="J113" s="136">
        <v>1</v>
      </c>
      <c r="K113" s="546"/>
      <c r="L113" s="548" t="str">
        <f t="shared" si="26"/>
        <v/>
      </c>
      <c r="M113" s="61" t="str">
        <f t="shared" si="26"/>
        <v/>
      </c>
      <c r="N113" s="548" t="str">
        <f>IF(AND(ISNUMBER(F113),ISNUMBER(J113)),F113*J113,"")</f>
        <v/>
      </c>
      <c r="O113" s="16" t="str">
        <f>IF(AND(ISNUMBER(L113),ISNUMBER(M113),ISNUMBER(N113)),SUM(L113:N113),"")</f>
        <v/>
      </c>
      <c r="P113" s="446"/>
      <c r="Q113" s="441">
        <f t="shared" si="27"/>
        <v>0</v>
      </c>
      <c r="R113" s="297" t="s">
        <v>481</v>
      </c>
    </row>
    <row r="114" spans="1:18" ht="15" customHeight="1">
      <c r="A114" s="114"/>
      <c r="B114" s="482" t="s">
        <v>500</v>
      </c>
      <c r="C114" s="549"/>
      <c r="D114" s="152"/>
      <c r="E114" s="108"/>
      <c r="F114" s="552"/>
      <c r="G114" s="546"/>
      <c r="H114" s="553">
        <v>1</v>
      </c>
      <c r="I114" s="553">
        <v>1</v>
      </c>
      <c r="J114" s="136">
        <v>1</v>
      </c>
      <c r="K114" s="546"/>
      <c r="L114" s="548" t="str">
        <f t="shared" si="26"/>
        <v/>
      </c>
      <c r="M114" s="61" t="str">
        <f t="shared" si="26"/>
        <v/>
      </c>
      <c r="N114" s="548" t="str">
        <f>IF(AND(ISNUMBER(F114),ISNUMBER(J114)),F114*J114,"")</f>
        <v/>
      </c>
      <c r="O114" s="16" t="str">
        <f>IF(AND(ISNUMBER(L114),ISNUMBER(M114),ISNUMBER(N114)),SUM(L114:N114),"")</f>
        <v/>
      </c>
      <c r="P114" s="446"/>
      <c r="Q114" s="441">
        <f t="shared" si="27"/>
        <v>0</v>
      </c>
      <c r="R114" s="297" t="s">
        <v>481</v>
      </c>
    </row>
    <row r="115" spans="1:18" ht="30" customHeight="1">
      <c r="A115" s="114"/>
      <c r="B115" s="478" t="s">
        <v>448</v>
      </c>
      <c r="C115" s="551" t="s">
        <v>463</v>
      </c>
      <c r="D115" s="154"/>
      <c r="E115" s="549"/>
      <c r="F115" s="550"/>
      <c r="G115" s="546"/>
      <c r="H115" s="134"/>
      <c r="I115" s="134"/>
      <c r="J115" s="550"/>
      <c r="K115" s="546"/>
      <c r="L115" s="134"/>
      <c r="M115" s="134"/>
      <c r="N115" s="134"/>
      <c r="O115" s="550"/>
      <c r="P115" s="446"/>
      <c r="R115" s="297" t="s">
        <v>481</v>
      </c>
    </row>
    <row r="116" spans="1:18" ht="15" customHeight="1">
      <c r="A116" s="114"/>
      <c r="B116" s="477" t="s">
        <v>281</v>
      </c>
      <c r="C116" s="549"/>
      <c r="D116" s="152"/>
      <c r="E116" s="108"/>
      <c r="F116" s="552"/>
      <c r="G116" s="546"/>
      <c r="H116" s="553">
        <v>0.15</v>
      </c>
      <c r="I116" s="553">
        <v>0.5</v>
      </c>
      <c r="J116" s="136">
        <v>1</v>
      </c>
      <c r="K116" s="546"/>
      <c r="L116" s="548" t="str">
        <f>IF(AND(ISNUMBER(D116),ISNUMBER(H116)), D116*H116, "")</f>
        <v/>
      </c>
      <c r="M116" s="61" t="str">
        <f>IF(AND(ISNUMBER(E116),ISNUMBER(I116)), E116*I116, "")</f>
        <v/>
      </c>
      <c r="N116" s="548" t="str">
        <f>IF(AND(ISNUMBER(F116),ISNUMBER(J116)),F116*J116,"")</f>
        <v/>
      </c>
      <c r="O116" s="16" t="str">
        <f>IF(AND(ISNUMBER(L116),ISNUMBER(M116),ISNUMBER(N116)),SUM(L116:N116),"")</f>
        <v/>
      </c>
      <c r="P116" s="446"/>
      <c r="Q116" s="441">
        <f>IF(ISNUMBER(O116),1,0)</f>
        <v>0</v>
      </c>
      <c r="R116" s="297" t="s">
        <v>481</v>
      </c>
    </row>
    <row r="117" spans="1:18" ht="15" customHeight="1">
      <c r="A117" s="114"/>
      <c r="B117" s="477" t="s">
        <v>445</v>
      </c>
      <c r="C117" s="549"/>
      <c r="D117" s="154"/>
      <c r="E117" s="549"/>
      <c r="F117" s="550"/>
      <c r="G117" s="546"/>
      <c r="H117" s="134"/>
      <c r="I117" s="549"/>
      <c r="J117" s="550"/>
      <c r="K117" s="546"/>
      <c r="L117" s="134"/>
      <c r="M117" s="549"/>
      <c r="N117" s="549"/>
      <c r="O117" s="550"/>
      <c r="P117" s="446"/>
      <c r="R117" s="297" t="s">
        <v>481</v>
      </c>
    </row>
    <row r="118" spans="1:18" ht="15" customHeight="1">
      <c r="A118" s="114"/>
      <c r="B118" s="482" t="s">
        <v>497</v>
      </c>
      <c r="C118" s="549"/>
      <c r="D118" s="152"/>
      <c r="E118" s="108"/>
      <c r="F118" s="552"/>
      <c r="G118" s="546"/>
      <c r="H118" s="553">
        <v>0.15</v>
      </c>
      <c r="I118" s="553">
        <v>0.5</v>
      </c>
      <c r="J118" s="136">
        <v>1</v>
      </c>
      <c r="K118" s="546"/>
      <c r="L118" s="548" t="str">
        <f t="shared" ref="L118:M120" si="28">IF(AND(ISNUMBER(D118),ISNUMBER(H118)), D118*H118, "")</f>
        <v/>
      </c>
      <c r="M118" s="61" t="str">
        <f t="shared" si="28"/>
        <v/>
      </c>
      <c r="N118" s="548" t="str">
        <f t="shared" ref="N118:N120" si="29">IF(AND(ISNUMBER(F118),ISNUMBER(J118)),F118*J118,"")</f>
        <v/>
      </c>
      <c r="O118" s="16" t="str">
        <f>IF(AND(ISNUMBER(L118),ISNUMBER(M118),ISNUMBER(N118)),SUM(L118:N118),"")</f>
        <v/>
      </c>
      <c r="P118" s="446"/>
      <c r="Q118" s="441">
        <f t="shared" ref="Q118:Q120" si="30">IF(ISNUMBER(O118),1,0)</f>
        <v>0</v>
      </c>
      <c r="R118" s="297" t="s">
        <v>481</v>
      </c>
    </row>
    <row r="119" spans="1:18" ht="15" customHeight="1">
      <c r="A119" s="114"/>
      <c r="B119" s="482" t="s">
        <v>499</v>
      </c>
      <c r="C119" s="549"/>
      <c r="D119" s="152"/>
      <c r="E119" s="108"/>
      <c r="F119" s="552"/>
      <c r="G119" s="546"/>
      <c r="H119" s="553">
        <v>0.5</v>
      </c>
      <c r="I119" s="553">
        <v>0.5</v>
      </c>
      <c r="J119" s="136">
        <v>1</v>
      </c>
      <c r="K119" s="546"/>
      <c r="L119" s="548" t="str">
        <f t="shared" si="28"/>
        <v/>
      </c>
      <c r="M119" s="61" t="str">
        <f t="shared" si="28"/>
        <v/>
      </c>
      <c r="N119" s="548" t="str">
        <f t="shared" si="29"/>
        <v/>
      </c>
      <c r="O119" s="16" t="str">
        <f>IF(AND(ISNUMBER(L119),ISNUMBER(M119),ISNUMBER(N119)),SUM(L119:N119),"")</f>
        <v/>
      </c>
      <c r="P119" s="446"/>
      <c r="Q119" s="441">
        <f t="shared" si="30"/>
        <v>0</v>
      </c>
      <c r="R119" s="297" t="s">
        <v>481</v>
      </c>
    </row>
    <row r="120" spans="1:18" ht="15" customHeight="1">
      <c r="A120" s="114"/>
      <c r="B120" s="482" t="s">
        <v>500</v>
      </c>
      <c r="C120" s="549"/>
      <c r="D120" s="152"/>
      <c r="E120" s="108"/>
      <c r="F120" s="552"/>
      <c r="G120" s="546"/>
      <c r="H120" s="553">
        <v>1</v>
      </c>
      <c r="I120" s="553">
        <v>1</v>
      </c>
      <c r="J120" s="136">
        <v>1</v>
      </c>
      <c r="K120" s="546"/>
      <c r="L120" s="548" t="str">
        <f t="shared" si="28"/>
        <v/>
      </c>
      <c r="M120" s="61" t="str">
        <f t="shared" si="28"/>
        <v/>
      </c>
      <c r="N120" s="548" t="str">
        <f t="shared" si="29"/>
        <v/>
      </c>
      <c r="O120" s="16" t="str">
        <f>IF(AND(ISNUMBER(L120),ISNUMBER(M120),ISNUMBER(N120)),SUM(L120:N120),"")</f>
        <v/>
      </c>
      <c r="P120" s="446"/>
      <c r="Q120" s="441">
        <f t="shared" si="30"/>
        <v>0</v>
      </c>
      <c r="R120" s="297" t="s">
        <v>481</v>
      </c>
    </row>
    <row r="121" spans="1:18" ht="30" customHeight="1">
      <c r="A121" s="114"/>
      <c r="B121" s="147" t="s">
        <v>543</v>
      </c>
      <c r="C121" s="551" t="s">
        <v>464</v>
      </c>
      <c r="D121" s="154"/>
      <c r="E121" s="549"/>
      <c r="F121" s="550"/>
      <c r="G121" s="546"/>
      <c r="H121" s="134"/>
      <c r="I121" s="549"/>
      <c r="J121" s="550"/>
      <c r="K121" s="546"/>
      <c r="L121" s="134"/>
      <c r="M121" s="549"/>
      <c r="N121" s="549"/>
      <c r="O121" s="550"/>
      <c r="P121" s="446"/>
      <c r="R121" s="297" t="s">
        <v>523</v>
      </c>
    </row>
    <row r="122" spans="1:18" ht="15" customHeight="1">
      <c r="A122" s="114"/>
      <c r="B122" s="478" t="s">
        <v>281</v>
      </c>
      <c r="C122" s="549"/>
      <c r="D122" s="152"/>
      <c r="E122" s="108"/>
      <c r="F122" s="552"/>
      <c r="G122" s="546"/>
      <c r="H122" s="553">
        <v>0.05</v>
      </c>
      <c r="I122" s="553">
        <v>0.05</v>
      </c>
      <c r="J122" s="136">
        <v>0.05</v>
      </c>
      <c r="K122" s="546"/>
      <c r="L122" s="548" t="str">
        <f>IF(AND(ISNUMBER(D122),ISNUMBER(H122)), D122*H122, "")</f>
        <v/>
      </c>
      <c r="M122" s="61" t="str">
        <f>IF(AND(ISNUMBER(E122),ISNUMBER(I122)), E122*I122, "")</f>
        <v/>
      </c>
      <c r="N122" s="548" t="str">
        <f>IF(AND(ISNUMBER(F122),ISNUMBER(J122)),F122*J122,"")</f>
        <v/>
      </c>
      <c r="O122" s="16" t="str">
        <f>IF(AND(ISNUMBER(L122),ISNUMBER(M122),ISNUMBER(N122)),SUM(L122:N122),"")</f>
        <v/>
      </c>
      <c r="P122" s="446"/>
      <c r="Q122" s="441">
        <f>IF(ISNUMBER(O122),1,0)</f>
        <v>0</v>
      </c>
      <c r="R122" s="24"/>
    </row>
    <row r="123" spans="1:18" ht="15" customHeight="1">
      <c r="A123" s="114"/>
      <c r="B123" s="478" t="s">
        <v>445</v>
      </c>
      <c r="C123" s="549"/>
      <c r="D123" s="154"/>
      <c r="E123" s="549"/>
      <c r="F123" s="550"/>
      <c r="G123" s="546"/>
      <c r="H123" s="134"/>
      <c r="I123" s="549"/>
      <c r="J123" s="550"/>
      <c r="K123" s="546"/>
      <c r="L123" s="134"/>
      <c r="M123" s="549"/>
      <c r="N123" s="549"/>
      <c r="O123" s="550"/>
      <c r="P123" s="446"/>
      <c r="R123" s="297" t="s">
        <v>522</v>
      </c>
    </row>
    <row r="124" spans="1:18" ht="15" customHeight="1">
      <c r="A124" s="114"/>
      <c r="B124" s="477" t="s">
        <v>497</v>
      </c>
      <c r="C124" s="549"/>
      <c r="D124" s="152"/>
      <c r="E124" s="108"/>
      <c r="F124" s="552"/>
      <c r="G124" s="546"/>
      <c r="H124" s="553">
        <v>0.05</v>
      </c>
      <c r="I124" s="553">
        <v>0.05</v>
      </c>
      <c r="J124" s="136">
        <v>0.05</v>
      </c>
      <c r="K124" s="546"/>
      <c r="L124" s="548" t="str">
        <f t="shared" ref="L124:M126" si="31">IF(AND(ISNUMBER(D124),ISNUMBER(H124)), D124*H124, "")</f>
        <v/>
      </c>
      <c r="M124" s="61" t="str">
        <f t="shared" si="31"/>
        <v/>
      </c>
      <c r="N124" s="548" t="str">
        <f t="shared" ref="N124:N126" si="32">IF(AND(ISNUMBER(F124),ISNUMBER(J124)),F124*J124,"")</f>
        <v/>
      </c>
      <c r="O124" s="16" t="str">
        <f>IF(AND(ISNUMBER(L124),ISNUMBER(M124),ISNUMBER(N124)),SUM(L124:N124),"")</f>
        <v/>
      </c>
      <c r="P124" s="446"/>
      <c r="Q124" s="441">
        <f t="shared" ref="Q124:Q126" si="33">IF(ISNUMBER(O124),1,0)</f>
        <v>0</v>
      </c>
      <c r="R124" s="297" t="s">
        <v>522</v>
      </c>
    </row>
    <row r="125" spans="1:18" ht="15" customHeight="1">
      <c r="A125" s="114"/>
      <c r="B125" s="477" t="s">
        <v>499</v>
      </c>
      <c r="C125" s="549"/>
      <c r="D125" s="152"/>
      <c r="E125" s="108"/>
      <c r="F125" s="552"/>
      <c r="G125" s="546"/>
      <c r="H125" s="553">
        <v>0.5</v>
      </c>
      <c r="I125" s="553">
        <v>0.5</v>
      </c>
      <c r="J125" s="136">
        <v>0.5</v>
      </c>
      <c r="K125" s="546"/>
      <c r="L125" s="548" t="str">
        <f t="shared" si="31"/>
        <v/>
      </c>
      <c r="M125" s="61" t="str">
        <f t="shared" si="31"/>
        <v/>
      </c>
      <c r="N125" s="548" t="str">
        <f t="shared" si="32"/>
        <v/>
      </c>
      <c r="O125" s="16" t="str">
        <f>IF(AND(ISNUMBER(L125),ISNUMBER(M125),ISNUMBER(N125)),SUM(L125:N125),"")</f>
        <v/>
      </c>
      <c r="P125" s="446"/>
      <c r="Q125" s="441">
        <f t="shared" si="33"/>
        <v>0</v>
      </c>
      <c r="R125" s="297" t="s">
        <v>522</v>
      </c>
    </row>
    <row r="126" spans="1:18" ht="15" customHeight="1">
      <c r="A126" s="114"/>
      <c r="B126" s="477" t="s">
        <v>500</v>
      </c>
      <c r="C126" s="549"/>
      <c r="D126" s="152"/>
      <c r="E126" s="108"/>
      <c r="F126" s="552"/>
      <c r="G126" s="546"/>
      <c r="H126" s="553">
        <v>1</v>
      </c>
      <c r="I126" s="553">
        <v>1</v>
      </c>
      <c r="J126" s="136">
        <v>1</v>
      </c>
      <c r="K126" s="546"/>
      <c r="L126" s="548" t="str">
        <f t="shared" si="31"/>
        <v/>
      </c>
      <c r="M126" s="61" t="str">
        <f t="shared" si="31"/>
        <v/>
      </c>
      <c r="N126" s="548" t="str">
        <f t="shared" si="32"/>
        <v/>
      </c>
      <c r="O126" s="16" t="str">
        <f>IF(AND(ISNUMBER(L126),ISNUMBER(M126),ISNUMBER(N126)),SUM(L126:N126),"")</f>
        <v/>
      </c>
      <c r="P126" s="446"/>
      <c r="Q126" s="441">
        <f t="shared" si="33"/>
        <v>0</v>
      </c>
      <c r="R126" s="297" t="s">
        <v>522</v>
      </c>
    </row>
    <row r="127" spans="1:18" ht="30" customHeight="1">
      <c r="A127" s="114"/>
      <c r="B127" s="147" t="s">
        <v>544</v>
      </c>
      <c r="C127" s="551" t="s">
        <v>465</v>
      </c>
      <c r="D127" s="154"/>
      <c r="E127" s="549"/>
      <c r="F127" s="550"/>
      <c r="G127" s="546"/>
      <c r="H127" s="134"/>
      <c r="I127" s="549"/>
      <c r="J127" s="550"/>
      <c r="K127" s="546"/>
      <c r="L127" s="134"/>
      <c r="M127" s="549"/>
      <c r="N127" s="549"/>
      <c r="O127" s="550"/>
      <c r="P127" s="446"/>
      <c r="R127" s="297" t="s">
        <v>523</v>
      </c>
    </row>
    <row r="128" spans="1:18" ht="15" customHeight="1">
      <c r="A128" s="114"/>
      <c r="B128" s="478" t="s">
        <v>281</v>
      </c>
      <c r="C128" s="549"/>
      <c r="D128" s="152"/>
      <c r="E128" s="108"/>
      <c r="F128" s="552"/>
      <c r="G128" s="546"/>
      <c r="H128" s="553">
        <v>0.15</v>
      </c>
      <c r="I128" s="553">
        <v>0.15</v>
      </c>
      <c r="J128" s="136">
        <v>0.15</v>
      </c>
      <c r="K128" s="546"/>
      <c r="L128" s="548" t="str">
        <f>IF(AND(ISNUMBER(D128),ISNUMBER(H128)), D128*H128, "")</f>
        <v/>
      </c>
      <c r="M128" s="61" t="str">
        <f>IF(AND(ISNUMBER(E128),ISNUMBER(I128)), E128*I128, "")</f>
        <v/>
      </c>
      <c r="N128" s="548" t="str">
        <f>IF(AND(ISNUMBER(F128),ISNUMBER(J128)),F128*J128,"")</f>
        <v/>
      </c>
      <c r="O128" s="16" t="str">
        <f>IF(AND(ISNUMBER(L128),ISNUMBER(M128),ISNUMBER(N128)),SUM(L128:N128),"")</f>
        <v/>
      </c>
      <c r="P128" s="446"/>
      <c r="Q128" s="441">
        <f>IF(ISNUMBER(O128),1,0)</f>
        <v>0</v>
      </c>
      <c r="R128" s="24"/>
    </row>
    <row r="129" spans="1:18" ht="15" customHeight="1">
      <c r="A129" s="114"/>
      <c r="B129" s="478" t="s">
        <v>445</v>
      </c>
      <c r="C129" s="549"/>
      <c r="D129" s="154"/>
      <c r="E129" s="549"/>
      <c r="F129" s="550"/>
      <c r="G129" s="546"/>
      <c r="H129" s="134"/>
      <c r="I129" s="549"/>
      <c r="J129" s="550"/>
      <c r="K129" s="546"/>
      <c r="L129" s="134"/>
      <c r="M129" s="549"/>
      <c r="N129" s="549"/>
      <c r="O129" s="550"/>
      <c r="P129" s="446"/>
      <c r="R129" s="297" t="s">
        <v>522</v>
      </c>
    </row>
    <row r="130" spans="1:18" ht="15" customHeight="1">
      <c r="A130" s="114"/>
      <c r="B130" s="477" t="s">
        <v>497</v>
      </c>
      <c r="C130" s="549"/>
      <c r="D130" s="152"/>
      <c r="E130" s="108"/>
      <c r="F130" s="552"/>
      <c r="G130" s="546"/>
      <c r="H130" s="553">
        <v>0.15</v>
      </c>
      <c r="I130" s="553">
        <v>0.15</v>
      </c>
      <c r="J130" s="136">
        <v>0.15</v>
      </c>
      <c r="K130" s="546"/>
      <c r="L130" s="548" t="str">
        <f t="shared" ref="L130:M132" si="34">IF(AND(ISNUMBER(D130),ISNUMBER(H130)), D130*H130, "")</f>
        <v/>
      </c>
      <c r="M130" s="61" t="str">
        <f t="shared" si="34"/>
        <v/>
      </c>
      <c r="N130" s="548" t="str">
        <f>IF(AND(ISNUMBER(F130),ISNUMBER(J130)),F130*J130,"")</f>
        <v/>
      </c>
      <c r="O130" s="16" t="str">
        <f>IF(AND(ISNUMBER(L130),ISNUMBER(M130),ISNUMBER(N130)),SUM(L130:N130),"")</f>
        <v/>
      </c>
      <c r="P130" s="446"/>
      <c r="Q130" s="441">
        <f t="shared" ref="Q130:Q132" si="35">IF(ISNUMBER(O130),1,0)</f>
        <v>0</v>
      </c>
      <c r="R130" s="297" t="s">
        <v>522</v>
      </c>
    </row>
    <row r="131" spans="1:18" ht="15" customHeight="1">
      <c r="A131" s="114"/>
      <c r="B131" s="477" t="s">
        <v>499</v>
      </c>
      <c r="C131" s="549"/>
      <c r="D131" s="152"/>
      <c r="E131" s="108"/>
      <c r="F131" s="552"/>
      <c r="G131" s="546"/>
      <c r="H131" s="553">
        <v>0.5</v>
      </c>
      <c r="I131" s="553">
        <v>0.5</v>
      </c>
      <c r="J131" s="136">
        <v>0.5</v>
      </c>
      <c r="K131" s="546"/>
      <c r="L131" s="548" t="str">
        <f t="shared" si="34"/>
        <v/>
      </c>
      <c r="M131" s="61" t="str">
        <f t="shared" si="34"/>
        <v/>
      </c>
      <c r="N131" s="548" t="str">
        <f>IF(AND(ISNUMBER(F131),ISNUMBER(J131)),F131*J131,"")</f>
        <v/>
      </c>
      <c r="O131" s="16" t="str">
        <f>IF(AND(ISNUMBER(L131),ISNUMBER(M131),ISNUMBER(N131)),SUM(L131:N131),"")</f>
        <v/>
      </c>
      <c r="P131" s="446"/>
      <c r="Q131" s="441">
        <f t="shared" si="35"/>
        <v>0</v>
      </c>
      <c r="R131" s="297" t="s">
        <v>522</v>
      </c>
    </row>
    <row r="132" spans="1:18" ht="15" customHeight="1">
      <c r="A132" s="114"/>
      <c r="B132" s="477" t="s">
        <v>500</v>
      </c>
      <c r="C132" s="549"/>
      <c r="D132" s="152"/>
      <c r="E132" s="108"/>
      <c r="F132" s="552"/>
      <c r="G132" s="546"/>
      <c r="H132" s="553">
        <v>1</v>
      </c>
      <c r="I132" s="553">
        <v>1</v>
      </c>
      <c r="J132" s="136">
        <v>1</v>
      </c>
      <c r="K132" s="546"/>
      <c r="L132" s="548" t="str">
        <f t="shared" si="34"/>
        <v/>
      </c>
      <c r="M132" s="61" t="str">
        <f t="shared" si="34"/>
        <v/>
      </c>
      <c r="N132" s="548" t="str">
        <f>IF(AND(ISNUMBER(F132),ISNUMBER(J132)),F132*J132,"")</f>
        <v/>
      </c>
      <c r="O132" s="16" t="str">
        <f>IF(AND(ISNUMBER(L132),ISNUMBER(M132),ISNUMBER(N132)),SUM(L132:N132),"")</f>
        <v/>
      </c>
      <c r="P132" s="446"/>
      <c r="Q132" s="441">
        <f t="shared" si="35"/>
        <v>0</v>
      </c>
      <c r="R132" s="297" t="s">
        <v>522</v>
      </c>
    </row>
    <row r="133" spans="1:18" ht="30" customHeight="1">
      <c r="A133" s="114"/>
      <c r="B133" s="147" t="s">
        <v>545</v>
      </c>
      <c r="C133" s="551" t="s">
        <v>466</v>
      </c>
      <c r="D133" s="154"/>
      <c r="E133" s="549"/>
      <c r="F133" s="550"/>
      <c r="G133" s="546"/>
      <c r="H133" s="134"/>
      <c r="I133" s="549"/>
      <c r="J133" s="550"/>
      <c r="K133" s="546"/>
      <c r="L133" s="134"/>
      <c r="M133" s="549"/>
      <c r="N133" s="549"/>
      <c r="O133" s="550"/>
      <c r="P133" s="446"/>
      <c r="R133" s="297" t="s">
        <v>523</v>
      </c>
    </row>
    <row r="134" spans="1:18" ht="15" customHeight="1">
      <c r="A134" s="114"/>
      <c r="B134" s="478" t="s">
        <v>281</v>
      </c>
      <c r="C134" s="549"/>
      <c r="D134" s="152"/>
      <c r="E134" s="108"/>
      <c r="F134" s="552"/>
      <c r="G134" s="546"/>
      <c r="H134" s="553">
        <v>0.5</v>
      </c>
      <c r="I134" s="553">
        <v>0.5</v>
      </c>
      <c r="J134" s="136">
        <v>0.5</v>
      </c>
      <c r="K134" s="546"/>
      <c r="L134" s="548" t="str">
        <f>IF(AND(ISNUMBER(D134),ISNUMBER(H134)), D134*H134, "")</f>
        <v/>
      </c>
      <c r="M134" s="61" t="str">
        <f>IF(AND(ISNUMBER(E134),ISNUMBER(I134)), E134*I134, "")</f>
        <v/>
      </c>
      <c r="N134" s="548" t="str">
        <f>IF(AND(ISNUMBER(F134),ISNUMBER(J134)),F134*J134,"")</f>
        <v/>
      </c>
      <c r="O134" s="16" t="str">
        <f>IF(AND(ISNUMBER(L134),ISNUMBER(M134),ISNUMBER(N134)),SUM(L134:N134),"")</f>
        <v/>
      </c>
      <c r="P134" s="446"/>
      <c r="Q134" s="441">
        <f>IF(ISNUMBER(O134),1,0)</f>
        <v>0</v>
      </c>
      <c r="R134" s="24"/>
    </row>
    <row r="135" spans="1:18" ht="15" customHeight="1">
      <c r="A135" s="114"/>
      <c r="B135" s="478" t="s">
        <v>445</v>
      </c>
      <c r="C135" s="549"/>
      <c r="D135" s="154"/>
      <c r="E135" s="549"/>
      <c r="F135" s="550"/>
      <c r="G135" s="546"/>
      <c r="H135" s="134"/>
      <c r="I135" s="549"/>
      <c r="J135" s="550"/>
      <c r="K135" s="546"/>
      <c r="L135" s="134"/>
      <c r="M135" s="549"/>
      <c r="N135" s="549"/>
      <c r="O135" s="550"/>
      <c r="P135" s="446"/>
      <c r="R135" s="297" t="s">
        <v>522</v>
      </c>
    </row>
    <row r="136" spans="1:18" ht="15" customHeight="1">
      <c r="A136" s="114"/>
      <c r="B136" s="477" t="s">
        <v>497</v>
      </c>
      <c r="C136" s="549"/>
      <c r="D136" s="152"/>
      <c r="E136" s="108"/>
      <c r="F136" s="552"/>
      <c r="G136" s="546"/>
      <c r="H136" s="553">
        <v>0.5</v>
      </c>
      <c r="I136" s="553">
        <v>0.5</v>
      </c>
      <c r="J136" s="136">
        <v>0.5</v>
      </c>
      <c r="K136" s="546"/>
      <c r="L136" s="548" t="str">
        <f t="shared" ref="L136:M138" si="36">IF(AND(ISNUMBER(D136),ISNUMBER(H136)), D136*H136, "")</f>
        <v/>
      </c>
      <c r="M136" s="61" t="str">
        <f t="shared" si="36"/>
        <v/>
      </c>
      <c r="N136" s="548" t="str">
        <f>IF(AND(ISNUMBER(F136),ISNUMBER(J136)),F136*J136,"")</f>
        <v/>
      </c>
      <c r="O136" s="16" t="str">
        <f>IF(AND(ISNUMBER(L136),ISNUMBER(M136),ISNUMBER(N136)),SUM(L136:N136),"")</f>
        <v/>
      </c>
      <c r="P136" s="446"/>
      <c r="Q136" s="441">
        <f t="shared" ref="Q136:Q138" si="37">IF(ISNUMBER(O136),1,0)</f>
        <v>0</v>
      </c>
      <c r="R136" s="297" t="s">
        <v>522</v>
      </c>
    </row>
    <row r="137" spans="1:18" ht="15" customHeight="1">
      <c r="A137" s="114"/>
      <c r="B137" s="477" t="s">
        <v>499</v>
      </c>
      <c r="C137" s="549"/>
      <c r="D137" s="152"/>
      <c r="E137" s="108"/>
      <c r="F137" s="552"/>
      <c r="G137" s="546"/>
      <c r="H137" s="553">
        <v>0.5</v>
      </c>
      <c r="I137" s="553">
        <v>0.5</v>
      </c>
      <c r="J137" s="136">
        <v>0.5</v>
      </c>
      <c r="K137" s="546"/>
      <c r="L137" s="548" t="str">
        <f t="shared" si="36"/>
        <v/>
      </c>
      <c r="M137" s="61" t="str">
        <f t="shared" si="36"/>
        <v/>
      </c>
      <c r="N137" s="548" t="str">
        <f>IF(AND(ISNUMBER(F137),ISNUMBER(J137)),F137*J137,"")</f>
        <v/>
      </c>
      <c r="O137" s="16" t="str">
        <f>IF(AND(ISNUMBER(L137),ISNUMBER(M137),ISNUMBER(N137)),SUM(L137:N137),"")</f>
        <v/>
      </c>
      <c r="P137" s="446"/>
      <c r="Q137" s="441">
        <f t="shared" si="37"/>
        <v>0</v>
      </c>
      <c r="R137" s="297" t="s">
        <v>522</v>
      </c>
    </row>
    <row r="138" spans="1:18" ht="15" customHeight="1">
      <c r="A138" s="114"/>
      <c r="B138" s="477" t="s">
        <v>500</v>
      </c>
      <c r="C138" s="549"/>
      <c r="D138" s="152"/>
      <c r="E138" s="108"/>
      <c r="F138" s="552"/>
      <c r="G138" s="546"/>
      <c r="H138" s="553">
        <v>1</v>
      </c>
      <c r="I138" s="553">
        <v>1</v>
      </c>
      <c r="J138" s="136">
        <v>1</v>
      </c>
      <c r="K138" s="546"/>
      <c r="L138" s="548" t="str">
        <f t="shared" si="36"/>
        <v/>
      </c>
      <c r="M138" s="61" t="str">
        <f t="shared" si="36"/>
        <v/>
      </c>
      <c r="N138" s="548" t="str">
        <f>IF(AND(ISNUMBER(F138),ISNUMBER(J138)),F138*J138,"")</f>
        <v/>
      </c>
      <c r="O138" s="16" t="str">
        <f>IF(AND(ISNUMBER(L138),ISNUMBER(M138),ISNUMBER(N138)),SUM(L138:N138),"")</f>
        <v/>
      </c>
      <c r="P138" s="446"/>
      <c r="Q138" s="441">
        <f t="shared" si="37"/>
        <v>0</v>
      </c>
      <c r="R138" s="297" t="s">
        <v>522</v>
      </c>
    </row>
    <row r="139" spans="1:18" ht="30" customHeight="1">
      <c r="A139" s="114"/>
      <c r="B139" s="147" t="s">
        <v>503</v>
      </c>
      <c r="C139" s="551" t="s">
        <v>467</v>
      </c>
      <c r="D139" s="154"/>
      <c r="E139" s="549"/>
      <c r="F139" s="550"/>
      <c r="G139" s="546"/>
      <c r="H139" s="134"/>
      <c r="I139" s="549"/>
      <c r="J139" s="550"/>
      <c r="K139" s="546"/>
      <c r="L139" s="134"/>
      <c r="M139" s="549"/>
      <c r="N139" s="549"/>
      <c r="O139" s="550"/>
      <c r="P139" s="446"/>
      <c r="R139" s="297" t="s">
        <v>523</v>
      </c>
    </row>
    <row r="140" spans="1:18" ht="15" customHeight="1">
      <c r="A140" s="114"/>
      <c r="B140" s="478" t="s">
        <v>281</v>
      </c>
      <c r="C140" s="549"/>
      <c r="D140" s="152"/>
      <c r="E140" s="108"/>
      <c r="F140" s="552"/>
      <c r="G140" s="546"/>
      <c r="H140" s="553">
        <v>0.5</v>
      </c>
      <c r="I140" s="553">
        <v>0.5</v>
      </c>
      <c r="J140" s="136">
        <v>1</v>
      </c>
      <c r="K140" s="546"/>
      <c r="L140" s="548" t="str">
        <f>IF(AND(ISNUMBER(D140),ISNUMBER(H140)), D140*H140, "")</f>
        <v/>
      </c>
      <c r="M140" s="61" t="str">
        <f>IF(AND(ISNUMBER(E140),ISNUMBER(I140)), E140*I140, "")</f>
        <v/>
      </c>
      <c r="N140" s="548" t="str">
        <f>IF(AND(ISNUMBER(F140),ISNUMBER(J140)),F140*J140,"")</f>
        <v/>
      </c>
      <c r="O140" s="16" t="str">
        <f>IF(AND(ISNUMBER(L140),ISNUMBER(M140),ISNUMBER(N140)),SUM(L140:N140),"")</f>
        <v/>
      </c>
      <c r="P140" s="446"/>
      <c r="Q140" s="441">
        <f>IF(ISNUMBER(O140),1,0)</f>
        <v>0</v>
      </c>
      <c r="R140" s="24"/>
    </row>
    <row r="141" spans="1:18" ht="15" customHeight="1">
      <c r="A141" s="114"/>
      <c r="B141" s="478" t="s">
        <v>445</v>
      </c>
      <c r="C141" s="549"/>
      <c r="D141" s="154"/>
      <c r="E141" s="549"/>
      <c r="F141" s="550"/>
      <c r="G141" s="546"/>
      <c r="H141" s="134"/>
      <c r="I141" s="549"/>
      <c r="J141" s="550"/>
      <c r="K141" s="546"/>
      <c r="L141" s="134"/>
      <c r="M141" s="549"/>
      <c r="N141" s="549"/>
      <c r="O141" s="550"/>
      <c r="P141" s="446"/>
      <c r="R141" s="297" t="s">
        <v>522</v>
      </c>
    </row>
    <row r="142" spans="1:18" ht="15" customHeight="1">
      <c r="A142" s="114"/>
      <c r="B142" s="477" t="s">
        <v>497</v>
      </c>
      <c r="C142" s="549"/>
      <c r="D142" s="152"/>
      <c r="E142" s="108"/>
      <c r="F142" s="552"/>
      <c r="G142" s="546"/>
      <c r="H142" s="553">
        <v>0.5</v>
      </c>
      <c r="I142" s="553">
        <v>0.5</v>
      </c>
      <c r="J142" s="136">
        <v>1</v>
      </c>
      <c r="K142" s="546"/>
      <c r="L142" s="548" t="str">
        <f t="shared" ref="L142:M144" si="38">IF(AND(ISNUMBER(D142),ISNUMBER(H142)), D142*H142, "")</f>
        <v/>
      </c>
      <c r="M142" s="61" t="str">
        <f t="shared" si="38"/>
        <v/>
      </c>
      <c r="N142" s="548" t="str">
        <f>IF(AND(ISNUMBER(F142),ISNUMBER(J142)),F142*J142,"")</f>
        <v/>
      </c>
      <c r="O142" s="16" t="str">
        <f>IF(AND(ISNUMBER(L142),ISNUMBER(M142),ISNUMBER(N142)),SUM(L142:N142),"")</f>
        <v/>
      </c>
      <c r="P142" s="446"/>
      <c r="Q142" s="441">
        <f t="shared" ref="Q142:Q144" si="39">IF(ISNUMBER(O142),1,0)</f>
        <v>0</v>
      </c>
      <c r="R142" s="297" t="s">
        <v>522</v>
      </c>
    </row>
    <row r="143" spans="1:18" ht="15" customHeight="1">
      <c r="A143" s="114"/>
      <c r="B143" s="477" t="s">
        <v>499</v>
      </c>
      <c r="C143" s="549"/>
      <c r="D143" s="152"/>
      <c r="E143" s="108"/>
      <c r="F143" s="552"/>
      <c r="G143" s="546"/>
      <c r="H143" s="553">
        <v>0.5</v>
      </c>
      <c r="I143" s="553">
        <v>0.5</v>
      </c>
      <c r="J143" s="136">
        <v>1</v>
      </c>
      <c r="K143" s="546"/>
      <c r="L143" s="548" t="str">
        <f t="shared" si="38"/>
        <v/>
      </c>
      <c r="M143" s="61" t="str">
        <f t="shared" si="38"/>
        <v/>
      </c>
      <c r="N143" s="548" t="str">
        <f>IF(AND(ISNUMBER(F143),ISNUMBER(J143)),F143*J143,"")</f>
        <v/>
      </c>
      <c r="O143" s="16" t="str">
        <f>IF(AND(ISNUMBER(L143),ISNUMBER(M143),ISNUMBER(N143)),SUM(L143:N143),"")</f>
        <v/>
      </c>
      <c r="P143" s="446"/>
      <c r="Q143" s="441">
        <f t="shared" si="39"/>
        <v>0</v>
      </c>
      <c r="R143" s="297" t="s">
        <v>522</v>
      </c>
    </row>
    <row r="144" spans="1:18" ht="15" customHeight="1">
      <c r="A144" s="114"/>
      <c r="B144" s="477" t="s">
        <v>500</v>
      </c>
      <c r="C144" s="549"/>
      <c r="D144" s="152"/>
      <c r="E144" s="108"/>
      <c r="F144" s="552"/>
      <c r="G144" s="546"/>
      <c r="H144" s="553">
        <v>1</v>
      </c>
      <c r="I144" s="553">
        <v>1</v>
      </c>
      <c r="J144" s="136">
        <v>1</v>
      </c>
      <c r="K144" s="546"/>
      <c r="L144" s="548" t="str">
        <f t="shared" si="38"/>
        <v/>
      </c>
      <c r="M144" s="61" t="str">
        <f t="shared" si="38"/>
        <v/>
      </c>
      <c r="N144" s="548" t="str">
        <f>IF(AND(ISNUMBER(F144),ISNUMBER(J144)),F144*J144,"")</f>
        <v/>
      </c>
      <c r="O144" s="16" t="str">
        <f>IF(AND(ISNUMBER(L144),ISNUMBER(M144),ISNUMBER(N144)),SUM(L144:N144),"")</f>
        <v/>
      </c>
      <c r="P144" s="446"/>
      <c r="Q144" s="441">
        <f t="shared" si="39"/>
        <v>0</v>
      </c>
      <c r="R144" s="297" t="s">
        <v>522</v>
      </c>
    </row>
    <row r="145" spans="1:18" ht="30" customHeight="1">
      <c r="A145" s="114"/>
      <c r="B145" s="570" t="s">
        <v>586</v>
      </c>
      <c r="C145" s="551" t="s">
        <v>461</v>
      </c>
      <c r="D145" s="154"/>
      <c r="E145" s="549"/>
      <c r="F145" s="550"/>
      <c r="G145" s="546"/>
      <c r="H145" s="134"/>
      <c r="I145" s="549"/>
      <c r="J145" s="550"/>
      <c r="K145" s="546"/>
      <c r="L145" s="134"/>
      <c r="M145" s="549"/>
      <c r="N145" s="549"/>
      <c r="O145" s="550"/>
      <c r="P145" s="446"/>
      <c r="R145" s="297" t="s">
        <v>523</v>
      </c>
    </row>
    <row r="146" spans="1:18" ht="15" customHeight="1">
      <c r="A146" s="114"/>
      <c r="B146" s="478" t="s">
        <v>281</v>
      </c>
      <c r="C146" s="549"/>
      <c r="D146" s="152"/>
      <c r="E146" s="108"/>
      <c r="F146" s="550"/>
      <c r="G146" s="546"/>
      <c r="H146" s="553">
        <v>0.5</v>
      </c>
      <c r="I146" s="553">
        <v>0.5</v>
      </c>
      <c r="J146" s="550"/>
      <c r="K146" s="546"/>
      <c r="L146" s="548" t="str">
        <f>IF(AND(ISNUMBER(D146),ISNUMBER(H146)), D146*H146, "")</f>
        <v/>
      </c>
      <c r="M146" s="61" t="str">
        <f>IF(AND(ISNUMBER(E146),ISNUMBER(I146)), E146*I146, "")</f>
        <v/>
      </c>
      <c r="N146" s="549"/>
      <c r="O146" s="16" t="str">
        <f>IF(AND(ISNUMBER(L146),ISNUMBER(M146)),SUM(L146:M146),"")</f>
        <v/>
      </c>
      <c r="P146" s="446"/>
      <c r="Q146" s="441">
        <f>IF(ISNUMBER(O146),1,0)</f>
        <v>0</v>
      </c>
      <c r="R146" s="24"/>
    </row>
    <row r="147" spans="1:18" ht="15" customHeight="1">
      <c r="A147" s="114"/>
      <c r="B147" s="478" t="s">
        <v>445</v>
      </c>
      <c r="C147" s="549"/>
      <c r="D147" s="154"/>
      <c r="E147" s="549"/>
      <c r="F147" s="550"/>
      <c r="G147" s="546"/>
      <c r="H147" s="134"/>
      <c r="I147" s="549"/>
      <c r="J147" s="550"/>
      <c r="K147" s="546"/>
      <c r="L147" s="134"/>
      <c r="M147" s="549"/>
      <c r="N147" s="549"/>
      <c r="O147" s="550"/>
      <c r="P147" s="446"/>
      <c r="R147" s="297" t="s">
        <v>522</v>
      </c>
    </row>
    <row r="148" spans="1:18" ht="15" customHeight="1">
      <c r="A148" s="114"/>
      <c r="B148" s="477" t="s">
        <v>497</v>
      </c>
      <c r="C148" s="549"/>
      <c r="D148" s="152"/>
      <c r="E148" s="108"/>
      <c r="F148" s="550"/>
      <c r="G148" s="546"/>
      <c r="H148" s="553">
        <v>0.5</v>
      </c>
      <c r="I148" s="553">
        <v>0.5</v>
      </c>
      <c r="J148" s="550"/>
      <c r="K148" s="546"/>
      <c r="L148" s="548" t="str">
        <f t="shared" ref="L148:M150" si="40">IF(AND(ISNUMBER(D148),ISNUMBER(H148)), D148*H148, "")</f>
        <v/>
      </c>
      <c r="M148" s="61" t="str">
        <f t="shared" si="40"/>
        <v/>
      </c>
      <c r="N148" s="549"/>
      <c r="O148" s="16" t="str">
        <f t="shared" ref="O148:O150" si="41">IF(AND(ISNUMBER(L148),ISNUMBER(M148)),SUM(L148:M148),"")</f>
        <v/>
      </c>
      <c r="P148" s="446"/>
      <c r="Q148" s="441">
        <f t="shared" ref="Q148:Q150" si="42">IF(ISNUMBER(O148),1,0)</f>
        <v>0</v>
      </c>
      <c r="R148" s="297" t="s">
        <v>522</v>
      </c>
    </row>
    <row r="149" spans="1:18" ht="15" customHeight="1">
      <c r="A149" s="114"/>
      <c r="B149" s="477" t="s">
        <v>499</v>
      </c>
      <c r="C149" s="549"/>
      <c r="D149" s="152"/>
      <c r="E149" s="108"/>
      <c r="F149" s="550"/>
      <c r="G149" s="546"/>
      <c r="H149" s="553">
        <v>0.5</v>
      </c>
      <c r="I149" s="553">
        <v>0.5</v>
      </c>
      <c r="J149" s="550"/>
      <c r="K149" s="546"/>
      <c r="L149" s="548" t="str">
        <f t="shared" si="40"/>
        <v/>
      </c>
      <c r="M149" s="61" t="str">
        <f t="shared" si="40"/>
        <v/>
      </c>
      <c r="N149" s="549"/>
      <c r="O149" s="16" t="str">
        <f t="shared" si="41"/>
        <v/>
      </c>
      <c r="P149" s="446"/>
      <c r="Q149" s="441">
        <f t="shared" si="42"/>
        <v>0</v>
      </c>
      <c r="R149" s="297" t="s">
        <v>522</v>
      </c>
    </row>
    <row r="150" spans="1:18" ht="15" customHeight="1">
      <c r="A150" s="114"/>
      <c r="B150" s="477" t="s">
        <v>500</v>
      </c>
      <c r="C150" s="549"/>
      <c r="D150" s="152"/>
      <c r="E150" s="108"/>
      <c r="F150" s="550"/>
      <c r="G150" s="546"/>
      <c r="H150" s="553">
        <v>1</v>
      </c>
      <c r="I150" s="553">
        <v>1</v>
      </c>
      <c r="J150" s="550"/>
      <c r="K150" s="546"/>
      <c r="L150" s="548" t="str">
        <f t="shared" si="40"/>
        <v/>
      </c>
      <c r="M150" s="61" t="str">
        <f t="shared" si="40"/>
        <v/>
      </c>
      <c r="N150" s="549"/>
      <c r="O150" s="16" t="str">
        <f t="shared" si="41"/>
        <v/>
      </c>
      <c r="P150" s="446"/>
      <c r="Q150" s="441">
        <f t="shared" si="42"/>
        <v>0</v>
      </c>
      <c r="R150" s="297" t="s">
        <v>522</v>
      </c>
    </row>
    <row r="151" spans="1:18" ht="30" customHeight="1">
      <c r="A151" s="114"/>
      <c r="B151" s="570" t="s">
        <v>587</v>
      </c>
      <c r="C151" s="551" t="s">
        <v>591</v>
      </c>
      <c r="D151" s="154"/>
      <c r="E151" s="549"/>
      <c r="F151" s="550"/>
      <c r="G151" s="546"/>
      <c r="H151" s="134"/>
      <c r="I151" s="549"/>
      <c r="J151" s="550"/>
      <c r="K151" s="546"/>
      <c r="L151" s="134"/>
      <c r="M151" s="549"/>
      <c r="N151" s="549"/>
      <c r="O151" s="550"/>
      <c r="P151" s="446"/>
      <c r="R151" s="297" t="s">
        <v>523</v>
      </c>
    </row>
    <row r="152" spans="1:18" ht="15" customHeight="1">
      <c r="A152" s="114"/>
      <c r="B152" s="478" t="s">
        <v>281</v>
      </c>
      <c r="C152" s="549"/>
      <c r="D152" s="152"/>
      <c r="E152" s="108"/>
      <c r="F152" s="550"/>
      <c r="G152" s="546"/>
      <c r="H152" s="553">
        <v>0</v>
      </c>
      <c r="I152" s="553">
        <v>0.5</v>
      </c>
      <c r="J152" s="550"/>
      <c r="K152" s="546"/>
      <c r="L152" s="548" t="str">
        <f>IF(AND(ISNUMBER(D152),ISNUMBER(H152)), D152*H152, "")</f>
        <v/>
      </c>
      <c r="M152" s="61" t="str">
        <f>IF(AND(ISNUMBER(E152),ISNUMBER(I152)), E152*I152, "")</f>
        <v/>
      </c>
      <c r="N152" s="549"/>
      <c r="O152" s="16" t="str">
        <f>IF(AND(ISNUMBER(L152),ISNUMBER(M152)),SUM(L152:M152),"")</f>
        <v/>
      </c>
      <c r="P152" s="446"/>
      <c r="Q152" s="441">
        <f>IF(ISNUMBER(O152),1,0)</f>
        <v>0</v>
      </c>
    </row>
    <row r="153" spans="1:18" ht="15" customHeight="1">
      <c r="A153" s="114"/>
      <c r="B153" s="478" t="s">
        <v>445</v>
      </c>
      <c r="C153" s="549"/>
      <c r="D153" s="154"/>
      <c r="E153" s="549"/>
      <c r="F153" s="550"/>
      <c r="G153" s="546"/>
      <c r="H153" s="134"/>
      <c r="I153" s="549"/>
      <c r="J153" s="550"/>
      <c r="K153" s="546"/>
      <c r="L153" s="134"/>
      <c r="M153" s="549"/>
      <c r="N153" s="549"/>
      <c r="O153" s="550"/>
      <c r="P153" s="446"/>
      <c r="R153" s="297" t="s">
        <v>522</v>
      </c>
    </row>
    <row r="154" spans="1:18" ht="15" customHeight="1">
      <c r="A154" s="114"/>
      <c r="B154" s="477" t="s">
        <v>497</v>
      </c>
      <c r="C154" s="549"/>
      <c r="D154" s="152"/>
      <c r="E154" s="108"/>
      <c r="F154" s="550"/>
      <c r="G154" s="546"/>
      <c r="H154" s="553">
        <v>0</v>
      </c>
      <c r="I154" s="553">
        <v>0.5</v>
      </c>
      <c r="J154" s="550"/>
      <c r="K154" s="546"/>
      <c r="L154" s="548" t="str">
        <f t="shared" ref="L154:M156" si="43">IF(AND(ISNUMBER(D154),ISNUMBER(H154)), D154*H154, "")</f>
        <v/>
      </c>
      <c r="M154" s="61" t="str">
        <f t="shared" si="43"/>
        <v/>
      </c>
      <c r="N154" s="549"/>
      <c r="O154" s="16" t="str">
        <f t="shared" ref="O154:O156" si="44">IF(AND(ISNUMBER(L154),ISNUMBER(M154)),SUM(L154:M154),"")</f>
        <v/>
      </c>
      <c r="P154" s="446"/>
      <c r="Q154" s="441">
        <f t="shared" ref="Q154:Q156" si="45">IF(ISNUMBER(O154),1,0)</f>
        <v>0</v>
      </c>
      <c r="R154" s="313" t="s">
        <v>522</v>
      </c>
    </row>
    <row r="155" spans="1:18" ht="15" customHeight="1">
      <c r="A155" s="114"/>
      <c r="B155" s="477" t="s">
        <v>499</v>
      </c>
      <c r="C155" s="549"/>
      <c r="D155" s="152"/>
      <c r="E155" s="108"/>
      <c r="F155" s="550"/>
      <c r="G155" s="546"/>
      <c r="H155" s="553">
        <v>0.5</v>
      </c>
      <c r="I155" s="553">
        <v>0.5</v>
      </c>
      <c r="J155" s="550"/>
      <c r="K155" s="546"/>
      <c r="L155" s="548" t="str">
        <f t="shared" si="43"/>
        <v/>
      </c>
      <c r="M155" s="61" t="str">
        <f t="shared" si="43"/>
        <v/>
      </c>
      <c r="N155" s="549"/>
      <c r="O155" s="16" t="str">
        <f t="shared" si="44"/>
        <v/>
      </c>
      <c r="P155" s="446"/>
      <c r="Q155" s="441">
        <f t="shared" si="45"/>
        <v>0</v>
      </c>
      <c r="R155" s="297" t="s">
        <v>522</v>
      </c>
    </row>
    <row r="156" spans="1:18" ht="15" customHeight="1">
      <c r="A156" s="114"/>
      <c r="B156" s="477" t="s">
        <v>500</v>
      </c>
      <c r="C156" s="549"/>
      <c r="D156" s="152"/>
      <c r="E156" s="108"/>
      <c r="F156" s="550"/>
      <c r="G156" s="546"/>
      <c r="H156" s="553">
        <v>1</v>
      </c>
      <c r="I156" s="553">
        <v>1</v>
      </c>
      <c r="J156" s="550"/>
      <c r="K156" s="546"/>
      <c r="L156" s="548" t="str">
        <f t="shared" si="43"/>
        <v/>
      </c>
      <c r="M156" s="61" t="str">
        <f t="shared" si="43"/>
        <v/>
      </c>
      <c r="N156" s="549"/>
      <c r="O156" s="16" t="str">
        <f t="shared" si="44"/>
        <v/>
      </c>
      <c r="P156" s="446"/>
      <c r="Q156" s="441">
        <f t="shared" si="45"/>
        <v>0</v>
      </c>
      <c r="R156" s="297" t="s">
        <v>522</v>
      </c>
    </row>
    <row r="157" spans="1:18" ht="30" customHeight="1">
      <c r="A157" s="114"/>
      <c r="B157" s="147" t="s">
        <v>504</v>
      </c>
      <c r="C157" s="551" t="s">
        <v>468</v>
      </c>
      <c r="D157" s="154"/>
      <c r="E157" s="549"/>
      <c r="F157" s="550"/>
      <c r="G157" s="546"/>
      <c r="H157" s="134"/>
      <c r="I157" s="549"/>
      <c r="J157" s="550"/>
      <c r="K157" s="546"/>
      <c r="L157" s="134"/>
      <c r="M157" s="549"/>
      <c r="N157" s="549"/>
      <c r="O157" s="550"/>
      <c r="P157" s="446"/>
      <c r="R157" s="297" t="s">
        <v>523</v>
      </c>
    </row>
    <row r="158" spans="1:18" ht="15" customHeight="1">
      <c r="A158" s="114"/>
      <c r="B158" s="478" t="s">
        <v>281</v>
      </c>
      <c r="C158" s="549"/>
      <c r="D158" s="152"/>
      <c r="E158" s="108"/>
      <c r="F158" s="550"/>
      <c r="G158" s="546"/>
      <c r="H158" s="553">
        <v>0.5</v>
      </c>
      <c r="I158" s="553">
        <v>0.5</v>
      </c>
      <c r="J158" s="550"/>
      <c r="K158" s="546"/>
      <c r="L158" s="548" t="str">
        <f>IF(AND(ISNUMBER(D158),ISNUMBER(H158)), D158*H158, "")</f>
        <v/>
      </c>
      <c r="M158" s="61" t="str">
        <f>IF(AND(ISNUMBER(E158),ISNUMBER(I158)), E158*I158, "")</f>
        <v/>
      </c>
      <c r="N158" s="549"/>
      <c r="O158" s="16" t="str">
        <f>IF(AND(ISNUMBER(L158),ISNUMBER(M158)),SUM(L158:M158),"")</f>
        <v/>
      </c>
      <c r="P158" s="446"/>
      <c r="Q158" s="441">
        <f>IF(ISNUMBER(O158),1,0)</f>
        <v>0</v>
      </c>
      <c r="R158" s="24"/>
    </row>
    <row r="159" spans="1:18" ht="15" customHeight="1">
      <c r="A159" s="114"/>
      <c r="B159" s="478" t="s">
        <v>445</v>
      </c>
      <c r="C159" s="549"/>
      <c r="D159" s="154"/>
      <c r="E159" s="549"/>
      <c r="F159" s="550"/>
      <c r="G159" s="546"/>
      <c r="H159" s="134"/>
      <c r="I159" s="549"/>
      <c r="J159" s="550"/>
      <c r="K159" s="546"/>
      <c r="L159" s="134"/>
      <c r="M159" s="549"/>
      <c r="N159" s="549"/>
      <c r="O159" s="550"/>
      <c r="P159" s="446"/>
      <c r="R159" s="297" t="s">
        <v>522</v>
      </c>
    </row>
    <row r="160" spans="1:18" ht="15" customHeight="1">
      <c r="A160" s="114"/>
      <c r="B160" s="477" t="s">
        <v>497</v>
      </c>
      <c r="C160" s="549"/>
      <c r="D160" s="152"/>
      <c r="E160" s="108"/>
      <c r="F160" s="550"/>
      <c r="G160" s="546"/>
      <c r="H160" s="553">
        <v>0.5</v>
      </c>
      <c r="I160" s="553">
        <v>0.5</v>
      </c>
      <c r="J160" s="550"/>
      <c r="K160" s="546"/>
      <c r="L160" s="548" t="str">
        <f t="shared" ref="L160:M162" si="46">IF(AND(ISNUMBER(D160),ISNUMBER(H160)), D160*H160, "")</f>
        <v/>
      </c>
      <c r="M160" s="61" t="str">
        <f t="shared" si="46"/>
        <v/>
      </c>
      <c r="N160" s="549"/>
      <c r="O160" s="16" t="str">
        <f t="shared" ref="O160:O162" si="47">IF(AND(ISNUMBER(L160),ISNUMBER(M160)),SUM(L160:M160),"")</f>
        <v/>
      </c>
      <c r="P160" s="446"/>
      <c r="Q160" s="441">
        <f t="shared" ref="Q160:Q162" si="48">IF(ISNUMBER(O160),1,0)</f>
        <v>0</v>
      </c>
      <c r="R160" s="297" t="s">
        <v>522</v>
      </c>
    </row>
    <row r="161" spans="1:18" ht="15" customHeight="1">
      <c r="A161" s="114"/>
      <c r="B161" s="477" t="s">
        <v>499</v>
      </c>
      <c r="C161" s="549"/>
      <c r="D161" s="152"/>
      <c r="E161" s="108"/>
      <c r="F161" s="550"/>
      <c r="G161" s="546"/>
      <c r="H161" s="553">
        <v>0.5</v>
      </c>
      <c r="I161" s="553">
        <v>0.5</v>
      </c>
      <c r="J161" s="550"/>
      <c r="K161" s="546"/>
      <c r="L161" s="548" t="str">
        <f t="shared" si="46"/>
        <v/>
      </c>
      <c r="M161" s="61" t="str">
        <f t="shared" si="46"/>
        <v/>
      </c>
      <c r="N161" s="549"/>
      <c r="O161" s="16" t="str">
        <f t="shared" si="47"/>
        <v/>
      </c>
      <c r="P161" s="446"/>
      <c r="Q161" s="441">
        <f t="shared" si="48"/>
        <v>0</v>
      </c>
      <c r="R161" s="297" t="s">
        <v>522</v>
      </c>
    </row>
    <row r="162" spans="1:18" ht="15" customHeight="1">
      <c r="A162" s="114"/>
      <c r="B162" s="477" t="s">
        <v>500</v>
      </c>
      <c r="C162" s="549"/>
      <c r="D162" s="152"/>
      <c r="E162" s="108"/>
      <c r="F162" s="550"/>
      <c r="G162" s="546"/>
      <c r="H162" s="553">
        <v>1</v>
      </c>
      <c r="I162" s="553">
        <v>1</v>
      </c>
      <c r="J162" s="550"/>
      <c r="K162" s="546"/>
      <c r="L162" s="548" t="str">
        <f t="shared" si="46"/>
        <v/>
      </c>
      <c r="M162" s="61" t="str">
        <f t="shared" si="46"/>
        <v/>
      </c>
      <c r="N162" s="549"/>
      <c r="O162" s="16" t="str">
        <f t="shared" si="47"/>
        <v/>
      </c>
      <c r="P162" s="446"/>
      <c r="Q162" s="441">
        <f t="shared" si="48"/>
        <v>0</v>
      </c>
      <c r="R162" s="297" t="s">
        <v>522</v>
      </c>
    </row>
    <row r="163" spans="1:18" ht="30" customHeight="1">
      <c r="A163" s="114"/>
      <c r="B163" s="147" t="s">
        <v>505</v>
      </c>
      <c r="C163" s="551" t="s">
        <v>469</v>
      </c>
      <c r="D163" s="154"/>
      <c r="E163" s="549"/>
      <c r="F163" s="550"/>
      <c r="G163" s="546"/>
      <c r="H163" s="134"/>
      <c r="I163" s="549"/>
      <c r="J163" s="550"/>
      <c r="K163" s="546"/>
      <c r="L163" s="134"/>
      <c r="M163" s="549"/>
      <c r="N163" s="549"/>
      <c r="O163" s="550"/>
      <c r="P163" s="446"/>
      <c r="R163" s="297" t="s">
        <v>523</v>
      </c>
    </row>
    <row r="164" spans="1:18" ht="15" customHeight="1">
      <c r="A164" s="114"/>
      <c r="B164" s="478" t="s">
        <v>281</v>
      </c>
      <c r="C164" s="549"/>
      <c r="D164" s="152"/>
      <c r="E164" s="108"/>
      <c r="F164" s="552"/>
      <c r="G164" s="546"/>
      <c r="H164" s="553">
        <v>0.5</v>
      </c>
      <c r="I164" s="553">
        <v>0.5</v>
      </c>
      <c r="J164" s="136">
        <v>0.65</v>
      </c>
      <c r="K164" s="546"/>
      <c r="L164" s="548" t="str">
        <f>IF(AND(ISNUMBER(D164),ISNUMBER(H164)), D164*H164, "")</f>
        <v/>
      </c>
      <c r="M164" s="61" t="str">
        <f>IF(AND(ISNUMBER(E164),ISNUMBER(I164)), E164*I164, "")</f>
        <v/>
      </c>
      <c r="N164" s="548" t="str">
        <f>IF(AND(ISNUMBER(F164),ISNUMBER(J164)),F164*J164,"")</f>
        <v/>
      </c>
      <c r="O164" s="16" t="str">
        <f>IF(AND(ISNUMBER(L164),ISNUMBER(M164),ISNUMBER(N164)),SUM(L164:N164),"")</f>
        <v/>
      </c>
      <c r="P164" s="446"/>
      <c r="Q164" s="441">
        <f>IF(ISNUMBER(O164),1,0)</f>
        <v>0</v>
      </c>
      <c r="R164" s="24"/>
    </row>
    <row r="165" spans="1:18" ht="15" customHeight="1">
      <c r="A165" s="114"/>
      <c r="B165" s="478" t="s">
        <v>445</v>
      </c>
      <c r="C165" s="549"/>
      <c r="D165" s="154"/>
      <c r="E165" s="549"/>
      <c r="F165" s="550"/>
      <c r="G165" s="546"/>
      <c r="H165" s="134"/>
      <c r="I165" s="549"/>
      <c r="J165" s="550"/>
      <c r="K165" s="546"/>
      <c r="L165" s="134"/>
      <c r="M165" s="549"/>
      <c r="N165" s="549"/>
      <c r="O165" s="550"/>
      <c r="P165" s="446"/>
      <c r="R165" s="297" t="s">
        <v>522</v>
      </c>
    </row>
    <row r="166" spans="1:18" ht="15" customHeight="1">
      <c r="A166" s="114"/>
      <c r="B166" s="477" t="s">
        <v>497</v>
      </c>
      <c r="C166" s="549"/>
      <c r="D166" s="152"/>
      <c r="E166" s="108"/>
      <c r="F166" s="552"/>
      <c r="G166" s="546"/>
      <c r="H166" s="553">
        <v>0.5</v>
      </c>
      <c r="I166" s="553">
        <v>0.5</v>
      </c>
      <c r="J166" s="136">
        <v>0.65</v>
      </c>
      <c r="K166" s="546"/>
      <c r="L166" s="548" t="str">
        <f t="shared" ref="L166:M168" si="49">IF(AND(ISNUMBER(D166),ISNUMBER(H166)), D166*H166, "")</f>
        <v/>
      </c>
      <c r="M166" s="61" t="str">
        <f t="shared" si="49"/>
        <v/>
      </c>
      <c r="N166" s="548" t="str">
        <f t="shared" ref="N166:N168" si="50">IF(AND(ISNUMBER(F166),ISNUMBER(J166)),F166*J166,"")</f>
        <v/>
      </c>
      <c r="O166" s="16" t="str">
        <f>IF(AND(ISNUMBER(L166),ISNUMBER(M166),ISNUMBER(N166)),SUM(L166:N166),"")</f>
        <v/>
      </c>
      <c r="P166" s="446"/>
      <c r="Q166" s="441">
        <f t="shared" ref="Q166:Q168" si="51">IF(ISNUMBER(O166),1,0)</f>
        <v>0</v>
      </c>
      <c r="R166" s="297" t="s">
        <v>522</v>
      </c>
    </row>
    <row r="167" spans="1:18" ht="15" customHeight="1">
      <c r="A167" s="114"/>
      <c r="B167" s="477" t="s">
        <v>499</v>
      </c>
      <c r="C167" s="549"/>
      <c r="D167" s="152"/>
      <c r="E167" s="108"/>
      <c r="F167" s="552"/>
      <c r="G167" s="546"/>
      <c r="H167" s="553">
        <v>0.5</v>
      </c>
      <c r="I167" s="553">
        <v>0.5</v>
      </c>
      <c r="J167" s="136">
        <v>0.65</v>
      </c>
      <c r="K167" s="546"/>
      <c r="L167" s="548" t="str">
        <f t="shared" si="49"/>
        <v/>
      </c>
      <c r="M167" s="61" t="str">
        <f t="shared" si="49"/>
        <v/>
      </c>
      <c r="N167" s="548" t="str">
        <f t="shared" si="50"/>
        <v/>
      </c>
      <c r="O167" s="16" t="str">
        <f>IF(AND(ISNUMBER(L167),ISNUMBER(M167),ISNUMBER(N167)),SUM(L167:N167),"")</f>
        <v/>
      </c>
      <c r="P167" s="446"/>
      <c r="Q167" s="441">
        <f t="shared" si="51"/>
        <v>0</v>
      </c>
      <c r="R167" s="297" t="s">
        <v>522</v>
      </c>
    </row>
    <row r="168" spans="1:18" ht="15" customHeight="1">
      <c r="A168" s="114"/>
      <c r="B168" s="477" t="s">
        <v>500</v>
      </c>
      <c r="C168" s="549"/>
      <c r="D168" s="152"/>
      <c r="E168" s="108"/>
      <c r="F168" s="552"/>
      <c r="G168" s="546"/>
      <c r="H168" s="553">
        <v>1</v>
      </c>
      <c r="I168" s="553">
        <v>1</v>
      </c>
      <c r="J168" s="136">
        <v>1</v>
      </c>
      <c r="K168" s="546"/>
      <c r="L168" s="548" t="str">
        <f t="shared" si="49"/>
        <v/>
      </c>
      <c r="M168" s="61" t="str">
        <f t="shared" si="49"/>
        <v/>
      </c>
      <c r="N168" s="548" t="str">
        <f t="shared" si="50"/>
        <v/>
      </c>
      <c r="O168" s="16" t="str">
        <f>IF(AND(ISNUMBER(L168),ISNUMBER(M168),ISNUMBER(N168)),SUM(L168:N168),"")</f>
        <v/>
      </c>
      <c r="P168" s="446"/>
      <c r="Q168" s="441">
        <f t="shared" si="51"/>
        <v>0</v>
      </c>
      <c r="R168" s="297" t="s">
        <v>522</v>
      </c>
    </row>
    <row r="169" spans="1:18" ht="42.75">
      <c r="A169" s="114"/>
      <c r="B169" s="147" t="s">
        <v>506</v>
      </c>
      <c r="C169" s="551" t="s">
        <v>470</v>
      </c>
      <c r="D169" s="154"/>
      <c r="E169" s="549"/>
      <c r="F169" s="550"/>
      <c r="G169" s="546"/>
      <c r="H169" s="134"/>
      <c r="I169" s="549"/>
      <c r="J169" s="550"/>
      <c r="K169" s="546"/>
      <c r="L169" s="134"/>
      <c r="M169" s="549"/>
      <c r="N169" s="549"/>
      <c r="O169" s="550"/>
      <c r="P169" s="446"/>
      <c r="R169" s="297" t="s">
        <v>523</v>
      </c>
    </row>
    <row r="170" spans="1:18" ht="15" customHeight="1">
      <c r="A170" s="114"/>
      <c r="B170" s="478" t="s">
        <v>281</v>
      </c>
      <c r="C170" s="549"/>
      <c r="D170" s="154"/>
      <c r="E170" s="549"/>
      <c r="F170" s="552"/>
      <c r="G170" s="546"/>
      <c r="H170" s="134"/>
      <c r="I170" s="549"/>
      <c r="J170" s="136">
        <v>0.65</v>
      </c>
      <c r="K170" s="546"/>
      <c r="L170" s="134"/>
      <c r="M170" s="549"/>
      <c r="N170" s="548" t="str">
        <f>IF(AND(ISNUMBER(F170),ISNUMBER(J170)),F170*J170,"")</f>
        <v/>
      </c>
      <c r="O170" s="16" t="str">
        <f>IF(ISNUMBER(N170),N170,"")</f>
        <v/>
      </c>
      <c r="P170" s="446"/>
      <c r="Q170" s="441">
        <f>IF(ISNUMBER(O170),1,0)</f>
        <v>0</v>
      </c>
      <c r="R170" s="24"/>
    </row>
    <row r="171" spans="1:18" ht="15" customHeight="1">
      <c r="A171" s="114"/>
      <c r="B171" s="478" t="s">
        <v>445</v>
      </c>
      <c r="C171" s="549"/>
      <c r="D171" s="154"/>
      <c r="E171" s="549"/>
      <c r="F171" s="550"/>
      <c r="G171" s="546"/>
      <c r="H171" s="134"/>
      <c r="I171" s="549"/>
      <c r="J171" s="550"/>
      <c r="K171" s="546"/>
      <c r="L171" s="134"/>
      <c r="M171" s="549"/>
      <c r="N171" s="549"/>
      <c r="O171" s="550"/>
      <c r="P171" s="446"/>
      <c r="R171" s="297" t="s">
        <v>522</v>
      </c>
    </row>
    <row r="172" spans="1:18" ht="15" customHeight="1">
      <c r="A172" s="114"/>
      <c r="B172" s="477" t="s">
        <v>497</v>
      </c>
      <c r="C172" s="549"/>
      <c r="D172" s="154"/>
      <c r="E172" s="549"/>
      <c r="F172" s="552"/>
      <c r="G172" s="546"/>
      <c r="H172" s="134"/>
      <c r="I172" s="549"/>
      <c r="J172" s="136">
        <v>0.65</v>
      </c>
      <c r="K172" s="546"/>
      <c r="L172" s="134"/>
      <c r="M172" s="549"/>
      <c r="N172" s="548" t="str">
        <f>IF(AND(ISNUMBER(F172),ISNUMBER(J172)),F172*J172,"")</f>
        <v/>
      </c>
      <c r="O172" s="16" t="str">
        <f t="shared" ref="O172:O174" si="52">IF(ISNUMBER(N172),N172,"")</f>
        <v/>
      </c>
      <c r="P172" s="446"/>
      <c r="Q172" s="441">
        <f t="shared" ref="Q172:Q174" si="53">IF(ISNUMBER(O172),1,0)</f>
        <v>0</v>
      </c>
      <c r="R172" s="297" t="s">
        <v>522</v>
      </c>
    </row>
    <row r="173" spans="1:18" ht="15" customHeight="1">
      <c r="A173" s="114"/>
      <c r="B173" s="477" t="s">
        <v>499</v>
      </c>
      <c r="C173" s="549"/>
      <c r="D173" s="154"/>
      <c r="E173" s="549"/>
      <c r="F173" s="552"/>
      <c r="G173" s="546"/>
      <c r="H173" s="134"/>
      <c r="I173" s="549"/>
      <c r="J173" s="136">
        <v>0.65</v>
      </c>
      <c r="K173" s="546"/>
      <c r="L173" s="134"/>
      <c r="M173" s="549"/>
      <c r="N173" s="548" t="str">
        <f>IF(AND(ISNUMBER(F173),ISNUMBER(J173)),F173*J173,"")</f>
        <v/>
      </c>
      <c r="O173" s="16" t="str">
        <f t="shared" si="52"/>
        <v/>
      </c>
      <c r="P173" s="446"/>
      <c r="Q173" s="441">
        <f t="shared" si="53"/>
        <v>0</v>
      </c>
      <c r="R173" s="297" t="s">
        <v>522</v>
      </c>
    </row>
    <row r="174" spans="1:18" ht="15" customHeight="1">
      <c r="A174" s="114"/>
      <c r="B174" s="477" t="s">
        <v>500</v>
      </c>
      <c r="C174" s="549"/>
      <c r="D174" s="154"/>
      <c r="E174" s="549"/>
      <c r="F174" s="552"/>
      <c r="G174" s="546"/>
      <c r="H174" s="134"/>
      <c r="I174" s="549"/>
      <c r="J174" s="136">
        <v>1</v>
      </c>
      <c r="K174" s="546"/>
      <c r="L174" s="134"/>
      <c r="M174" s="549"/>
      <c r="N174" s="548" t="str">
        <f>IF(AND(ISNUMBER(F174),ISNUMBER(J174)),F174*J174,"")</f>
        <v/>
      </c>
      <c r="O174" s="16" t="str">
        <f t="shared" si="52"/>
        <v/>
      </c>
      <c r="P174" s="446"/>
      <c r="Q174" s="441">
        <f t="shared" si="53"/>
        <v>0</v>
      </c>
      <c r="R174" s="297" t="s">
        <v>522</v>
      </c>
    </row>
    <row r="175" spans="1:18" ht="30" customHeight="1">
      <c r="A175" s="114"/>
      <c r="B175" s="147" t="s">
        <v>507</v>
      </c>
      <c r="C175" s="551" t="s">
        <v>461</v>
      </c>
      <c r="D175" s="154"/>
      <c r="E175" s="549"/>
      <c r="F175" s="550"/>
      <c r="G175" s="546"/>
      <c r="H175" s="134"/>
      <c r="I175" s="549"/>
      <c r="J175" s="550"/>
      <c r="K175" s="546"/>
      <c r="L175" s="134"/>
      <c r="M175" s="549"/>
      <c r="N175" s="549"/>
      <c r="O175" s="550"/>
      <c r="P175" s="446"/>
      <c r="R175" s="297" t="s">
        <v>523</v>
      </c>
    </row>
    <row r="176" spans="1:18" ht="15" customHeight="1">
      <c r="A176" s="114"/>
      <c r="B176" s="478" t="s">
        <v>281</v>
      </c>
      <c r="C176" s="549"/>
      <c r="D176" s="152"/>
      <c r="E176" s="108"/>
      <c r="F176" s="550"/>
      <c r="G176" s="546"/>
      <c r="H176" s="553">
        <v>0.5</v>
      </c>
      <c r="I176" s="553">
        <v>0.5</v>
      </c>
      <c r="J176" s="550"/>
      <c r="K176" s="546"/>
      <c r="L176" s="548" t="str">
        <f>IF(AND(ISNUMBER(D176),ISNUMBER(H176)), D176*H176, "")</f>
        <v/>
      </c>
      <c r="M176" s="61" t="str">
        <f>IF(AND(ISNUMBER(E176),ISNUMBER(I176)), E176*I176, "")</f>
        <v/>
      </c>
      <c r="N176" s="549"/>
      <c r="O176" s="16" t="str">
        <f>IF(AND(ISNUMBER(L176),ISNUMBER(M176)),SUM(L176:M176),"")</f>
        <v/>
      </c>
      <c r="P176" s="446"/>
      <c r="Q176" s="441">
        <f>IF(ISNUMBER(O176),1,0)</f>
        <v>0</v>
      </c>
      <c r="R176" s="24"/>
    </row>
    <row r="177" spans="1:18" ht="15" customHeight="1">
      <c r="A177" s="114"/>
      <c r="B177" s="478" t="s">
        <v>445</v>
      </c>
      <c r="C177" s="549"/>
      <c r="D177" s="154"/>
      <c r="E177" s="549"/>
      <c r="F177" s="550"/>
      <c r="G177" s="546"/>
      <c r="H177" s="134"/>
      <c r="I177" s="549"/>
      <c r="J177" s="550"/>
      <c r="K177" s="546"/>
      <c r="L177" s="134"/>
      <c r="M177" s="549"/>
      <c r="N177" s="549"/>
      <c r="O177" s="550"/>
      <c r="P177" s="446"/>
      <c r="R177" s="297" t="s">
        <v>522</v>
      </c>
    </row>
    <row r="178" spans="1:18" ht="15" customHeight="1">
      <c r="A178" s="114"/>
      <c r="B178" s="477" t="s">
        <v>497</v>
      </c>
      <c r="C178" s="549"/>
      <c r="D178" s="152"/>
      <c r="E178" s="108"/>
      <c r="F178" s="550"/>
      <c r="G178" s="546"/>
      <c r="H178" s="553">
        <v>0.5</v>
      </c>
      <c r="I178" s="553">
        <v>0.5</v>
      </c>
      <c r="J178" s="550"/>
      <c r="K178" s="546"/>
      <c r="L178" s="548" t="str">
        <f t="shared" ref="L178:M180" si="54">IF(AND(ISNUMBER(D178),ISNUMBER(H178)), D178*H178, "")</f>
        <v/>
      </c>
      <c r="M178" s="61" t="str">
        <f t="shared" si="54"/>
        <v/>
      </c>
      <c r="N178" s="549"/>
      <c r="O178" s="16" t="str">
        <f t="shared" ref="O178:O180" si="55">IF(AND(ISNUMBER(L178),ISNUMBER(M178)),SUM(L178:M178),"")</f>
        <v/>
      </c>
      <c r="P178" s="446"/>
      <c r="Q178" s="441">
        <f t="shared" ref="Q178:Q180" si="56">IF(ISNUMBER(O178),1,0)</f>
        <v>0</v>
      </c>
      <c r="R178" s="297" t="s">
        <v>522</v>
      </c>
    </row>
    <row r="179" spans="1:18" ht="15" customHeight="1">
      <c r="A179" s="114"/>
      <c r="B179" s="477" t="s">
        <v>499</v>
      </c>
      <c r="C179" s="549"/>
      <c r="D179" s="152"/>
      <c r="E179" s="108"/>
      <c r="F179" s="550"/>
      <c r="G179" s="546"/>
      <c r="H179" s="553">
        <v>0.5</v>
      </c>
      <c r="I179" s="553">
        <v>0.5</v>
      </c>
      <c r="J179" s="550"/>
      <c r="K179" s="546"/>
      <c r="L179" s="548" t="str">
        <f t="shared" si="54"/>
        <v/>
      </c>
      <c r="M179" s="61" t="str">
        <f t="shared" si="54"/>
        <v/>
      </c>
      <c r="N179" s="549"/>
      <c r="O179" s="16" t="str">
        <f t="shared" si="55"/>
        <v/>
      </c>
      <c r="P179" s="446"/>
      <c r="Q179" s="441">
        <f t="shared" si="56"/>
        <v>0</v>
      </c>
      <c r="R179" s="297" t="s">
        <v>522</v>
      </c>
    </row>
    <row r="180" spans="1:18" ht="15" customHeight="1">
      <c r="A180" s="114"/>
      <c r="B180" s="477" t="s">
        <v>500</v>
      </c>
      <c r="C180" s="549"/>
      <c r="D180" s="152"/>
      <c r="E180" s="108"/>
      <c r="F180" s="550"/>
      <c r="G180" s="546"/>
      <c r="H180" s="553">
        <v>1</v>
      </c>
      <c r="I180" s="553">
        <v>1</v>
      </c>
      <c r="J180" s="550"/>
      <c r="K180" s="546"/>
      <c r="L180" s="548" t="str">
        <f t="shared" si="54"/>
        <v/>
      </c>
      <c r="M180" s="61" t="str">
        <f t="shared" si="54"/>
        <v/>
      </c>
      <c r="N180" s="549"/>
      <c r="O180" s="16" t="str">
        <f t="shared" si="55"/>
        <v/>
      </c>
      <c r="P180" s="446"/>
      <c r="Q180" s="441">
        <f t="shared" si="56"/>
        <v>0</v>
      </c>
      <c r="R180" s="297" t="s">
        <v>522</v>
      </c>
    </row>
    <row r="181" spans="1:18" ht="42.75">
      <c r="A181" s="114"/>
      <c r="B181" s="147" t="s">
        <v>508</v>
      </c>
      <c r="C181" s="551" t="s">
        <v>471</v>
      </c>
      <c r="D181" s="154"/>
      <c r="E181" s="549"/>
      <c r="F181" s="550"/>
      <c r="G181" s="546"/>
      <c r="H181" s="134"/>
      <c r="I181" s="549"/>
      <c r="J181" s="550"/>
      <c r="K181" s="546"/>
      <c r="L181" s="134"/>
      <c r="M181" s="549"/>
      <c r="N181" s="549"/>
      <c r="O181" s="550"/>
      <c r="P181" s="446"/>
      <c r="R181" s="297" t="s">
        <v>523</v>
      </c>
    </row>
    <row r="182" spans="1:18" ht="15" customHeight="1">
      <c r="A182" s="114"/>
      <c r="B182" s="478" t="s">
        <v>281</v>
      </c>
      <c r="C182" s="549"/>
      <c r="D182" s="152"/>
      <c r="E182" s="108"/>
      <c r="F182" s="552"/>
      <c r="G182" s="546"/>
      <c r="H182" s="553">
        <v>0.5</v>
      </c>
      <c r="I182" s="553">
        <v>0.5</v>
      </c>
      <c r="J182" s="136">
        <v>0.85</v>
      </c>
      <c r="K182" s="546"/>
      <c r="L182" s="548" t="str">
        <f>IF(AND(ISNUMBER(D182),ISNUMBER(H182)), D182*H182, "")</f>
        <v/>
      </c>
      <c r="M182" s="61" t="str">
        <f>IF(AND(ISNUMBER(E182),ISNUMBER(I182)), E182*I182, "")</f>
        <v/>
      </c>
      <c r="N182" s="548" t="str">
        <f>IF(AND(ISNUMBER(F182),ISNUMBER(J182)),F182*J182,"")</f>
        <v/>
      </c>
      <c r="O182" s="16" t="str">
        <f>IF(AND(ISNUMBER(L182),ISNUMBER(M182),ISNUMBER(N182)),SUM(L182:N182),"")</f>
        <v/>
      </c>
      <c r="P182" s="446"/>
      <c r="Q182" s="441">
        <f>IF(ISNUMBER(O182),1,0)</f>
        <v>0</v>
      </c>
      <c r="R182" s="24"/>
    </row>
    <row r="183" spans="1:18" ht="15" customHeight="1">
      <c r="A183" s="114"/>
      <c r="B183" s="478" t="s">
        <v>445</v>
      </c>
      <c r="C183" s="549"/>
      <c r="D183" s="154"/>
      <c r="E183" s="549"/>
      <c r="F183" s="550"/>
      <c r="G183" s="546"/>
      <c r="H183" s="134"/>
      <c r="I183" s="549"/>
      <c r="J183" s="550"/>
      <c r="K183" s="546"/>
      <c r="L183" s="134"/>
      <c r="M183" s="549"/>
      <c r="N183" s="549"/>
      <c r="O183" s="550"/>
      <c r="P183" s="446"/>
      <c r="R183" s="297" t="s">
        <v>522</v>
      </c>
    </row>
    <row r="184" spans="1:18" ht="15" customHeight="1">
      <c r="A184" s="114"/>
      <c r="B184" s="477" t="s">
        <v>497</v>
      </c>
      <c r="C184" s="549"/>
      <c r="D184" s="152"/>
      <c r="E184" s="108"/>
      <c r="F184" s="552"/>
      <c r="G184" s="546"/>
      <c r="H184" s="553">
        <v>0.5</v>
      </c>
      <c r="I184" s="553">
        <v>0.5</v>
      </c>
      <c r="J184" s="136">
        <v>0.85</v>
      </c>
      <c r="K184" s="546"/>
      <c r="L184" s="548" t="str">
        <f t="shared" ref="L184:M186" si="57">IF(AND(ISNUMBER(D184),ISNUMBER(H184)), D184*H184, "")</f>
        <v/>
      </c>
      <c r="M184" s="61" t="str">
        <f t="shared" si="57"/>
        <v/>
      </c>
      <c r="N184" s="548" t="str">
        <f>IF(AND(ISNUMBER(F184),ISNUMBER(J184)),F184*J184,"")</f>
        <v/>
      </c>
      <c r="O184" s="16" t="str">
        <f>IF(AND(ISNUMBER(L184),ISNUMBER(M184),ISNUMBER(N184)),SUM(L184:N184),"")</f>
        <v/>
      </c>
      <c r="P184" s="446"/>
      <c r="Q184" s="441">
        <f t="shared" ref="Q184:Q186" si="58">IF(ISNUMBER(O184),1,0)</f>
        <v>0</v>
      </c>
      <c r="R184" s="297" t="s">
        <v>522</v>
      </c>
    </row>
    <row r="185" spans="1:18" ht="15" customHeight="1">
      <c r="A185" s="114"/>
      <c r="B185" s="477" t="s">
        <v>499</v>
      </c>
      <c r="C185" s="549"/>
      <c r="D185" s="152"/>
      <c r="E185" s="108"/>
      <c r="F185" s="552"/>
      <c r="G185" s="546"/>
      <c r="H185" s="553">
        <v>0.5</v>
      </c>
      <c r="I185" s="553">
        <v>0.5</v>
      </c>
      <c r="J185" s="136">
        <v>0.85</v>
      </c>
      <c r="K185" s="546"/>
      <c r="L185" s="548" t="str">
        <f t="shared" si="57"/>
        <v/>
      </c>
      <c r="M185" s="61" t="str">
        <f t="shared" si="57"/>
        <v/>
      </c>
      <c r="N185" s="548" t="str">
        <f>IF(AND(ISNUMBER(F185),ISNUMBER(J185)),F185*J185,"")</f>
        <v/>
      </c>
      <c r="O185" s="16" t="str">
        <f>IF(AND(ISNUMBER(L185),ISNUMBER(M185),ISNUMBER(N185)),SUM(L185:N185),"")</f>
        <v/>
      </c>
      <c r="P185" s="446"/>
      <c r="Q185" s="441">
        <f t="shared" si="58"/>
        <v>0</v>
      </c>
      <c r="R185" s="297" t="s">
        <v>522</v>
      </c>
    </row>
    <row r="186" spans="1:18" ht="15" customHeight="1">
      <c r="A186" s="114"/>
      <c r="B186" s="477" t="s">
        <v>500</v>
      </c>
      <c r="C186" s="549"/>
      <c r="D186" s="152"/>
      <c r="E186" s="108"/>
      <c r="F186" s="552"/>
      <c r="G186" s="546"/>
      <c r="H186" s="553">
        <v>1</v>
      </c>
      <c r="I186" s="553">
        <v>1</v>
      </c>
      <c r="J186" s="136">
        <v>1</v>
      </c>
      <c r="K186" s="546"/>
      <c r="L186" s="548" t="str">
        <f t="shared" si="57"/>
        <v/>
      </c>
      <c r="M186" s="61" t="str">
        <f t="shared" si="57"/>
        <v/>
      </c>
      <c r="N186" s="548" t="str">
        <f>IF(AND(ISNUMBER(F186),ISNUMBER(J186)),F186*J186,"")</f>
        <v/>
      </c>
      <c r="O186" s="16" t="str">
        <f>IF(AND(ISNUMBER(L186),ISNUMBER(M186),ISNUMBER(N186)),SUM(L186:N186),"")</f>
        <v/>
      </c>
      <c r="P186" s="446"/>
      <c r="Q186" s="441">
        <f t="shared" si="58"/>
        <v>0</v>
      </c>
      <c r="R186" s="297" t="s">
        <v>522</v>
      </c>
    </row>
    <row r="187" spans="1:18" ht="15" customHeight="1">
      <c r="A187" s="114"/>
      <c r="B187" s="147" t="s">
        <v>509</v>
      </c>
      <c r="C187" s="551" t="s">
        <v>472</v>
      </c>
      <c r="D187" s="154"/>
      <c r="E187" s="549"/>
      <c r="F187" s="550"/>
      <c r="G187" s="546"/>
      <c r="H187" s="134"/>
      <c r="I187" s="549"/>
      <c r="J187" s="550"/>
      <c r="K187" s="546"/>
      <c r="L187" s="134"/>
      <c r="M187" s="549"/>
      <c r="N187" s="549"/>
      <c r="O187" s="550"/>
      <c r="P187" s="446"/>
      <c r="R187" s="297" t="s">
        <v>523</v>
      </c>
    </row>
    <row r="188" spans="1:18" ht="15" customHeight="1">
      <c r="A188" s="114"/>
      <c r="B188" s="478" t="s">
        <v>281</v>
      </c>
      <c r="C188" s="549"/>
      <c r="D188" s="154"/>
      <c r="E188" s="549"/>
      <c r="F188" s="552"/>
      <c r="G188" s="546"/>
      <c r="H188" s="134"/>
      <c r="I188" s="549"/>
      <c r="J188" s="136">
        <v>0.85</v>
      </c>
      <c r="K188" s="546"/>
      <c r="L188" s="134"/>
      <c r="M188" s="549"/>
      <c r="N188" s="548" t="str">
        <f>IF(AND(ISNUMBER(F188),ISNUMBER(J188)),F188*J188,"")</f>
        <v/>
      </c>
      <c r="O188" s="16" t="str">
        <f>IF(ISNUMBER(N188),N188,"")</f>
        <v/>
      </c>
      <c r="P188" s="446"/>
      <c r="Q188" s="441">
        <f>IF(ISNUMBER(O188),1,0)</f>
        <v>0</v>
      </c>
      <c r="R188" s="24"/>
    </row>
    <row r="189" spans="1:18" ht="15" customHeight="1">
      <c r="A189" s="114"/>
      <c r="B189" s="478" t="s">
        <v>445</v>
      </c>
      <c r="C189" s="549"/>
      <c r="D189" s="154"/>
      <c r="E189" s="549"/>
      <c r="F189" s="550"/>
      <c r="G189" s="546"/>
      <c r="H189" s="134"/>
      <c r="I189" s="549"/>
      <c r="J189" s="550"/>
      <c r="K189" s="546"/>
      <c r="L189" s="134"/>
      <c r="M189" s="549"/>
      <c r="N189" s="549"/>
      <c r="O189" s="550"/>
      <c r="P189" s="446"/>
      <c r="R189" s="297" t="s">
        <v>522</v>
      </c>
    </row>
    <row r="190" spans="1:18" ht="15" customHeight="1">
      <c r="A190" s="114"/>
      <c r="B190" s="477" t="s">
        <v>497</v>
      </c>
      <c r="C190" s="549"/>
      <c r="D190" s="154"/>
      <c r="E190" s="549"/>
      <c r="F190" s="552"/>
      <c r="G190" s="546"/>
      <c r="H190" s="134"/>
      <c r="I190" s="549"/>
      <c r="J190" s="136">
        <v>0.85</v>
      </c>
      <c r="K190" s="546"/>
      <c r="L190" s="134"/>
      <c r="M190" s="549"/>
      <c r="N190" s="548" t="str">
        <f>IF(AND(ISNUMBER(F190),ISNUMBER(J190)),F190*J190,"")</f>
        <v/>
      </c>
      <c r="O190" s="16" t="str">
        <f t="shared" ref="O190:O192" si="59">IF(ISNUMBER(N190),N190,"")</f>
        <v/>
      </c>
      <c r="P190" s="446"/>
      <c r="Q190" s="441">
        <f t="shared" ref="Q190:Q192" si="60">IF(ISNUMBER(O190),1,0)</f>
        <v>0</v>
      </c>
      <c r="R190" s="297" t="s">
        <v>522</v>
      </c>
    </row>
    <row r="191" spans="1:18" ht="15" customHeight="1">
      <c r="A191" s="114"/>
      <c r="B191" s="477" t="s">
        <v>499</v>
      </c>
      <c r="C191" s="549"/>
      <c r="D191" s="154"/>
      <c r="E191" s="549"/>
      <c r="F191" s="552"/>
      <c r="G191" s="546"/>
      <c r="H191" s="134"/>
      <c r="I191" s="549"/>
      <c r="J191" s="136">
        <v>0.85</v>
      </c>
      <c r="K191" s="546"/>
      <c r="L191" s="134"/>
      <c r="M191" s="549"/>
      <c r="N191" s="548" t="str">
        <f>IF(AND(ISNUMBER(F191),ISNUMBER(J191)),F191*J191,"")</f>
        <v/>
      </c>
      <c r="O191" s="16" t="str">
        <f t="shared" si="59"/>
        <v/>
      </c>
      <c r="P191" s="446"/>
      <c r="Q191" s="441">
        <f t="shared" si="60"/>
        <v>0</v>
      </c>
      <c r="R191" s="297" t="s">
        <v>522</v>
      </c>
    </row>
    <row r="192" spans="1:18" ht="15" customHeight="1">
      <c r="A192" s="114"/>
      <c r="B192" s="477" t="s">
        <v>500</v>
      </c>
      <c r="C192" s="549"/>
      <c r="D192" s="154"/>
      <c r="E192" s="549"/>
      <c r="F192" s="552"/>
      <c r="G192" s="546"/>
      <c r="H192" s="134"/>
      <c r="I192" s="549"/>
      <c r="J192" s="136">
        <v>1</v>
      </c>
      <c r="K192" s="546"/>
      <c r="L192" s="134"/>
      <c r="M192" s="549"/>
      <c r="N192" s="548" t="str">
        <f>IF(AND(ISNUMBER(F192),ISNUMBER(J192)),F192*J192,"")</f>
        <v/>
      </c>
      <c r="O192" s="16" t="str">
        <f t="shared" si="59"/>
        <v/>
      </c>
      <c r="P192" s="446"/>
      <c r="Q192" s="441">
        <f t="shared" si="60"/>
        <v>0</v>
      </c>
      <c r="R192" s="297" t="s">
        <v>522</v>
      </c>
    </row>
    <row r="193" spans="1:18" ht="30" customHeight="1">
      <c r="A193" s="114"/>
      <c r="B193" s="147" t="s">
        <v>510</v>
      </c>
      <c r="C193" s="551" t="s">
        <v>473</v>
      </c>
      <c r="D193" s="154"/>
      <c r="E193" s="549"/>
      <c r="F193" s="550"/>
      <c r="G193" s="546"/>
      <c r="H193" s="134"/>
      <c r="I193" s="549"/>
      <c r="J193" s="550"/>
      <c r="K193" s="546"/>
      <c r="L193" s="134"/>
      <c r="M193" s="549"/>
      <c r="N193" s="549"/>
      <c r="O193" s="550"/>
      <c r="P193" s="446"/>
      <c r="R193" s="297" t="s">
        <v>523</v>
      </c>
    </row>
    <row r="194" spans="1:18" ht="15" customHeight="1">
      <c r="A194" s="114"/>
      <c r="B194" s="478" t="s">
        <v>281</v>
      </c>
      <c r="C194" s="549"/>
      <c r="D194" s="152"/>
      <c r="E194" s="108"/>
      <c r="F194" s="552"/>
      <c r="G194" s="546"/>
      <c r="H194" s="553">
        <v>0.5</v>
      </c>
      <c r="I194" s="553">
        <v>0.5</v>
      </c>
      <c r="J194" s="136">
        <v>0.85</v>
      </c>
      <c r="K194" s="546"/>
      <c r="L194" s="548" t="str">
        <f>IF(AND(ISNUMBER(D194),ISNUMBER(H194)), D194*H194, "")</f>
        <v/>
      </c>
      <c r="M194" s="61" t="str">
        <f>IF(AND(ISNUMBER(E194),ISNUMBER(I194)), E194*I194, "")</f>
        <v/>
      </c>
      <c r="N194" s="548" t="str">
        <f>IF(AND(ISNUMBER(F194),ISNUMBER(J194)),F194*J194,"")</f>
        <v/>
      </c>
      <c r="O194" s="16" t="str">
        <f>IF(AND(ISNUMBER(L194),ISNUMBER(M194),ISNUMBER(N194)),SUM(L194:N194),"")</f>
        <v/>
      </c>
      <c r="P194" s="446"/>
      <c r="Q194" s="441">
        <f>IF(ISNUMBER(O194),1,0)</f>
        <v>0</v>
      </c>
      <c r="R194" s="24"/>
    </row>
    <row r="195" spans="1:18" ht="15" customHeight="1">
      <c r="A195" s="114"/>
      <c r="B195" s="478" t="s">
        <v>445</v>
      </c>
      <c r="C195" s="549"/>
      <c r="D195" s="154"/>
      <c r="E195" s="549"/>
      <c r="F195" s="550"/>
      <c r="G195" s="546"/>
      <c r="H195" s="134"/>
      <c r="I195" s="549"/>
      <c r="J195" s="550"/>
      <c r="K195" s="546"/>
      <c r="L195" s="134"/>
      <c r="M195" s="549"/>
      <c r="N195" s="549"/>
      <c r="O195" s="550"/>
      <c r="P195" s="446"/>
      <c r="R195" s="297" t="s">
        <v>522</v>
      </c>
    </row>
    <row r="196" spans="1:18" ht="15" customHeight="1">
      <c r="A196" s="114"/>
      <c r="B196" s="477" t="s">
        <v>497</v>
      </c>
      <c r="C196" s="549"/>
      <c r="D196" s="152"/>
      <c r="E196" s="108"/>
      <c r="F196" s="552"/>
      <c r="G196" s="546"/>
      <c r="H196" s="553">
        <v>0.5</v>
      </c>
      <c r="I196" s="553">
        <v>0.5</v>
      </c>
      <c r="J196" s="136">
        <v>0.85</v>
      </c>
      <c r="K196" s="546"/>
      <c r="L196" s="548" t="str">
        <f t="shared" ref="L196:M198" si="61">IF(AND(ISNUMBER(D196),ISNUMBER(H196)), D196*H196, "")</f>
        <v/>
      </c>
      <c r="M196" s="61" t="str">
        <f t="shared" si="61"/>
        <v/>
      </c>
      <c r="N196" s="548" t="str">
        <f>IF(AND(ISNUMBER(F196),ISNUMBER(J196)),F196*J196,"")</f>
        <v/>
      </c>
      <c r="O196" s="16" t="str">
        <f>IF(AND(ISNUMBER(L196),ISNUMBER(M196),ISNUMBER(N196)),SUM(L196:N196),"")</f>
        <v/>
      </c>
      <c r="P196" s="446"/>
      <c r="Q196" s="441">
        <f t="shared" ref="Q196:Q198" si="62">IF(ISNUMBER(O196),1,0)</f>
        <v>0</v>
      </c>
      <c r="R196" s="297" t="s">
        <v>522</v>
      </c>
    </row>
    <row r="197" spans="1:18" ht="15" customHeight="1">
      <c r="A197" s="114"/>
      <c r="B197" s="477" t="s">
        <v>499</v>
      </c>
      <c r="C197" s="549"/>
      <c r="D197" s="152"/>
      <c r="E197" s="108"/>
      <c r="F197" s="552"/>
      <c r="G197" s="546"/>
      <c r="H197" s="553">
        <v>0.5</v>
      </c>
      <c r="I197" s="553">
        <v>0.5</v>
      </c>
      <c r="J197" s="136">
        <v>0.85</v>
      </c>
      <c r="K197" s="546"/>
      <c r="L197" s="548" t="str">
        <f t="shared" si="61"/>
        <v/>
      </c>
      <c r="M197" s="61" t="str">
        <f t="shared" si="61"/>
        <v/>
      </c>
      <c r="N197" s="548" t="str">
        <f>IF(AND(ISNUMBER(F197),ISNUMBER(J197)),F197*J197,"")</f>
        <v/>
      </c>
      <c r="O197" s="16" t="str">
        <f>IF(AND(ISNUMBER(L197),ISNUMBER(M197),ISNUMBER(N197)),SUM(L197:N197),"")</f>
        <v/>
      </c>
      <c r="P197" s="446"/>
      <c r="Q197" s="441">
        <f t="shared" si="62"/>
        <v>0</v>
      </c>
      <c r="R197" s="297" t="s">
        <v>522</v>
      </c>
    </row>
    <row r="198" spans="1:18" ht="15" customHeight="1">
      <c r="A198" s="114"/>
      <c r="B198" s="477" t="s">
        <v>500</v>
      </c>
      <c r="C198" s="549"/>
      <c r="D198" s="152"/>
      <c r="E198" s="108"/>
      <c r="F198" s="552"/>
      <c r="G198" s="546"/>
      <c r="H198" s="553">
        <v>1</v>
      </c>
      <c r="I198" s="553">
        <v>1</v>
      </c>
      <c r="J198" s="136">
        <v>1</v>
      </c>
      <c r="K198" s="546"/>
      <c r="L198" s="548" t="str">
        <f t="shared" si="61"/>
        <v/>
      </c>
      <c r="M198" s="61" t="str">
        <f t="shared" si="61"/>
        <v/>
      </c>
      <c r="N198" s="548" t="str">
        <f>IF(AND(ISNUMBER(F198),ISNUMBER(J198)),F198*J198,"")</f>
        <v/>
      </c>
      <c r="O198" s="16" t="str">
        <f>IF(AND(ISNUMBER(L198),ISNUMBER(M198),ISNUMBER(N198)),SUM(L198:N198),"")</f>
        <v/>
      </c>
      <c r="P198" s="446"/>
      <c r="Q198" s="441">
        <f t="shared" si="62"/>
        <v>0</v>
      </c>
      <c r="R198" s="297" t="s">
        <v>522</v>
      </c>
    </row>
    <row r="199" spans="1:18" ht="15" customHeight="1">
      <c r="A199" s="114"/>
      <c r="B199" s="147" t="s">
        <v>546</v>
      </c>
      <c r="C199" s="551" t="s">
        <v>474</v>
      </c>
      <c r="D199" s="154"/>
      <c r="E199" s="549"/>
      <c r="F199" s="550"/>
      <c r="G199" s="546"/>
      <c r="H199" s="134"/>
      <c r="I199" s="549"/>
      <c r="J199" s="550"/>
      <c r="K199" s="546"/>
      <c r="L199" s="134"/>
      <c r="M199" s="549"/>
      <c r="N199" s="549"/>
      <c r="O199" s="550"/>
      <c r="P199" s="446"/>
      <c r="R199" s="313" t="s">
        <v>523</v>
      </c>
    </row>
    <row r="200" spans="1:18" ht="15" customHeight="1">
      <c r="A200" s="114"/>
      <c r="B200" s="478" t="s">
        <v>281</v>
      </c>
      <c r="C200" s="549"/>
      <c r="D200" s="154"/>
      <c r="E200" s="549"/>
      <c r="F200" s="552"/>
      <c r="G200" s="546"/>
      <c r="H200" s="134"/>
      <c r="I200" s="549"/>
      <c r="J200" s="136">
        <v>0.85</v>
      </c>
      <c r="K200" s="546"/>
      <c r="L200" s="134"/>
      <c r="M200" s="134"/>
      <c r="N200" s="548" t="str">
        <f>IF(AND(ISNUMBER(F200),ISNUMBER(J200)),F200*J200,"")</f>
        <v/>
      </c>
      <c r="O200" s="16" t="str">
        <f>IF(ISNUMBER(N200),N200,"")</f>
        <v/>
      </c>
      <c r="P200" s="446"/>
      <c r="Q200" s="441">
        <f>IF(ISNUMBER(O200),1,0)</f>
        <v>0</v>
      </c>
      <c r="R200" s="24"/>
    </row>
    <row r="201" spans="1:18" ht="15" customHeight="1">
      <c r="A201" s="114"/>
      <c r="B201" s="478" t="s">
        <v>445</v>
      </c>
      <c r="C201" s="549"/>
      <c r="D201" s="154"/>
      <c r="E201" s="549"/>
      <c r="F201" s="550"/>
      <c r="G201" s="546"/>
      <c r="H201" s="134"/>
      <c r="I201" s="549"/>
      <c r="J201" s="550"/>
      <c r="K201" s="546"/>
      <c r="L201" s="134"/>
      <c r="M201" s="134"/>
      <c r="N201" s="549"/>
      <c r="O201" s="550"/>
      <c r="P201" s="446"/>
      <c r="R201" s="297" t="s">
        <v>522</v>
      </c>
    </row>
    <row r="202" spans="1:18" ht="15" customHeight="1">
      <c r="A202" s="114"/>
      <c r="B202" s="477" t="s">
        <v>497</v>
      </c>
      <c r="C202" s="549"/>
      <c r="D202" s="154"/>
      <c r="E202" s="549"/>
      <c r="F202" s="552"/>
      <c r="G202" s="546"/>
      <c r="H202" s="134"/>
      <c r="I202" s="549"/>
      <c r="J202" s="136">
        <v>0.85</v>
      </c>
      <c r="K202" s="546"/>
      <c r="L202" s="134"/>
      <c r="M202" s="134"/>
      <c r="N202" s="548" t="str">
        <f>IF(AND(ISNUMBER(F202),ISNUMBER(J202)),F202*J202,"")</f>
        <v/>
      </c>
      <c r="O202" s="16" t="str">
        <f t="shared" ref="O202:O204" si="63">IF(ISNUMBER(N202),N202,"")</f>
        <v/>
      </c>
      <c r="P202" s="446"/>
      <c r="Q202" s="441">
        <f t="shared" ref="Q202:Q204" si="64">IF(ISNUMBER(O202),1,0)</f>
        <v>0</v>
      </c>
      <c r="R202" s="297" t="s">
        <v>522</v>
      </c>
    </row>
    <row r="203" spans="1:18" ht="15" customHeight="1">
      <c r="A203" s="114"/>
      <c r="B203" s="477" t="s">
        <v>499</v>
      </c>
      <c r="C203" s="549"/>
      <c r="D203" s="154"/>
      <c r="E203" s="549"/>
      <c r="F203" s="552"/>
      <c r="G203" s="546"/>
      <c r="H203" s="134"/>
      <c r="I203" s="549"/>
      <c r="J203" s="136">
        <v>0.85</v>
      </c>
      <c r="K203" s="546"/>
      <c r="L203" s="134"/>
      <c r="M203" s="134"/>
      <c r="N203" s="548" t="str">
        <f>IF(AND(ISNUMBER(F203),ISNUMBER(J203)),F203*J203,"")</f>
        <v/>
      </c>
      <c r="O203" s="16" t="str">
        <f t="shared" si="63"/>
        <v/>
      </c>
      <c r="P203" s="446"/>
      <c r="Q203" s="441">
        <f t="shared" si="64"/>
        <v>0</v>
      </c>
      <c r="R203" s="297" t="s">
        <v>522</v>
      </c>
    </row>
    <row r="204" spans="1:18" ht="15" customHeight="1">
      <c r="A204" s="114"/>
      <c r="B204" s="477" t="s">
        <v>500</v>
      </c>
      <c r="C204" s="549"/>
      <c r="D204" s="154"/>
      <c r="E204" s="549"/>
      <c r="F204" s="552"/>
      <c r="G204" s="546"/>
      <c r="H204" s="134"/>
      <c r="I204" s="549"/>
      <c r="J204" s="136">
        <v>1</v>
      </c>
      <c r="K204" s="546"/>
      <c r="L204" s="134"/>
      <c r="M204" s="134"/>
      <c r="N204" s="548" t="str">
        <f>IF(AND(ISNUMBER(F204),ISNUMBER(J204)),F204*J204,"")</f>
        <v/>
      </c>
      <c r="O204" s="16" t="str">
        <f t="shared" si="63"/>
        <v/>
      </c>
      <c r="P204" s="446"/>
      <c r="Q204" s="441">
        <f t="shared" si="64"/>
        <v>0</v>
      </c>
      <c r="R204" s="297" t="s">
        <v>522</v>
      </c>
    </row>
    <row r="205" spans="1:18" ht="30" customHeight="1">
      <c r="A205" s="114"/>
      <c r="B205" s="570" t="s">
        <v>588</v>
      </c>
      <c r="C205" s="551" t="s">
        <v>461</v>
      </c>
      <c r="D205" s="154"/>
      <c r="E205" s="549"/>
      <c r="F205" s="550"/>
      <c r="G205" s="546"/>
      <c r="H205" s="134"/>
      <c r="I205" s="549"/>
      <c r="J205" s="550"/>
      <c r="K205" s="546"/>
      <c r="L205" s="134"/>
      <c r="M205" s="549"/>
      <c r="N205" s="549"/>
      <c r="O205" s="550"/>
      <c r="P205" s="446"/>
      <c r="R205" s="313" t="s">
        <v>481</v>
      </c>
    </row>
    <row r="206" spans="1:18" ht="15" customHeight="1">
      <c r="A206" s="114"/>
      <c r="B206" s="478" t="s">
        <v>281</v>
      </c>
      <c r="C206" s="549"/>
      <c r="D206" s="152"/>
      <c r="E206" s="108"/>
      <c r="F206" s="550"/>
      <c r="G206" s="546"/>
      <c r="H206" s="162">
        <v>0.5</v>
      </c>
      <c r="I206" s="136">
        <v>0.5</v>
      </c>
      <c r="J206" s="294"/>
      <c r="K206" s="546"/>
      <c r="L206" s="548" t="str">
        <f>IF(AND(ISNUMBER(D206),ISNUMBER(H206)), D206*H206, "")</f>
        <v/>
      </c>
      <c r="M206" s="61" t="str">
        <f>IF(AND(ISNUMBER(E206),ISNUMBER(I206)), E206*I206, "")</f>
        <v/>
      </c>
      <c r="N206" s="549"/>
      <c r="O206" s="16" t="str">
        <f t="shared" ref="O206" si="65">IF(AND(ISNUMBER(L206),ISNUMBER(M206)),SUM(L206:M206),"")</f>
        <v/>
      </c>
      <c r="P206" s="446"/>
      <c r="Q206" s="441">
        <f>IF(ISNUMBER(O206),1,0)</f>
        <v>0</v>
      </c>
      <c r="R206" s="297" t="s">
        <v>481</v>
      </c>
    </row>
    <row r="207" spans="1:18" ht="15" customHeight="1">
      <c r="A207" s="114"/>
      <c r="B207" s="478" t="s">
        <v>498</v>
      </c>
      <c r="C207" s="549"/>
      <c r="D207" s="154"/>
      <c r="E207" s="549"/>
      <c r="F207" s="550"/>
      <c r="G207" s="546"/>
      <c r="H207" s="134"/>
      <c r="I207" s="549"/>
      <c r="J207" s="294"/>
      <c r="K207" s="546"/>
      <c r="L207" s="134"/>
      <c r="M207" s="134"/>
      <c r="N207" s="549"/>
      <c r="O207" s="550"/>
      <c r="P207" s="446"/>
      <c r="R207" s="297" t="s">
        <v>481</v>
      </c>
    </row>
    <row r="208" spans="1:18" ht="15" customHeight="1">
      <c r="A208" s="114"/>
      <c r="B208" s="477" t="s">
        <v>497</v>
      </c>
      <c r="C208" s="549"/>
      <c r="D208" s="152"/>
      <c r="E208" s="108"/>
      <c r="F208" s="550"/>
      <c r="G208" s="546"/>
      <c r="H208" s="162">
        <v>0.5</v>
      </c>
      <c r="I208" s="136">
        <v>0.5</v>
      </c>
      <c r="J208" s="294"/>
      <c r="K208" s="546"/>
      <c r="L208" s="548" t="str">
        <f t="shared" ref="L208:M211" si="66">IF(AND(ISNUMBER(D208),ISNUMBER(H208)), D208*H208, "")</f>
        <v/>
      </c>
      <c r="M208" s="61" t="str">
        <f t="shared" si="66"/>
        <v/>
      </c>
      <c r="N208" s="549"/>
      <c r="O208" s="16" t="str">
        <f t="shared" ref="O208:O210" si="67">IF(AND(ISNUMBER(L208),ISNUMBER(M208)),SUM(L208:M208),"")</f>
        <v/>
      </c>
      <c r="P208" s="446"/>
      <c r="Q208" s="441">
        <f t="shared" ref="Q208:Q210" si="68">IF(ISNUMBER(O208),1,0)</f>
        <v>0</v>
      </c>
      <c r="R208" s="297" t="s">
        <v>481</v>
      </c>
    </row>
    <row r="209" spans="1:18" ht="15" customHeight="1">
      <c r="A209" s="114"/>
      <c r="B209" s="477" t="s">
        <v>499</v>
      </c>
      <c r="C209" s="549"/>
      <c r="D209" s="152"/>
      <c r="E209" s="108"/>
      <c r="F209" s="550"/>
      <c r="G209" s="546"/>
      <c r="H209" s="162">
        <v>0.5</v>
      </c>
      <c r="I209" s="136">
        <v>0.5</v>
      </c>
      <c r="J209" s="294"/>
      <c r="K209" s="546"/>
      <c r="L209" s="548" t="str">
        <f t="shared" si="66"/>
        <v/>
      </c>
      <c r="M209" s="61" t="str">
        <f t="shared" si="66"/>
        <v/>
      </c>
      <c r="N209" s="549"/>
      <c r="O209" s="16" t="str">
        <f t="shared" si="67"/>
        <v/>
      </c>
      <c r="P209" s="446"/>
      <c r="Q209" s="441">
        <f t="shared" si="68"/>
        <v>0</v>
      </c>
      <c r="R209" s="297" t="s">
        <v>481</v>
      </c>
    </row>
    <row r="210" spans="1:18" ht="15" customHeight="1">
      <c r="A210" s="114"/>
      <c r="B210" s="477" t="s">
        <v>500</v>
      </c>
      <c r="C210" s="549"/>
      <c r="D210" s="152"/>
      <c r="E210" s="108"/>
      <c r="F210" s="550"/>
      <c r="G210" s="546"/>
      <c r="H210" s="162">
        <v>1</v>
      </c>
      <c r="I210" s="136">
        <v>1</v>
      </c>
      <c r="J210" s="294"/>
      <c r="K210" s="546"/>
      <c r="L210" s="548" t="str">
        <f t="shared" si="66"/>
        <v/>
      </c>
      <c r="M210" s="61" t="str">
        <f t="shared" si="66"/>
        <v/>
      </c>
      <c r="N210" s="549"/>
      <c r="O210" s="16" t="str">
        <f t="shared" si="67"/>
        <v/>
      </c>
      <c r="P210" s="446"/>
      <c r="Q210" s="441">
        <f t="shared" si="68"/>
        <v>0</v>
      </c>
      <c r="R210" s="297" t="s">
        <v>481</v>
      </c>
    </row>
    <row r="211" spans="1:18" ht="15" customHeight="1">
      <c r="A211" s="114"/>
      <c r="B211" s="288" t="s">
        <v>320</v>
      </c>
      <c r="C211" s="551" t="s">
        <v>475</v>
      </c>
      <c r="D211" s="152"/>
      <c r="E211" s="552"/>
      <c r="F211" s="552"/>
      <c r="G211" s="546"/>
      <c r="H211" s="156">
        <v>1</v>
      </c>
      <c r="I211" s="157">
        <v>1</v>
      </c>
      <c r="J211" s="155">
        <v>1</v>
      </c>
      <c r="K211" s="546"/>
      <c r="L211" s="548" t="str">
        <f t="shared" si="66"/>
        <v/>
      </c>
      <c r="M211" s="61" t="str">
        <f t="shared" si="66"/>
        <v/>
      </c>
      <c r="N211" s="548" t="str">
        <f t="shared" ref="N211:N251" si="69">IF(AND(ISNUMBER(F211),ISNUMBER(J211)),F211*J211,"")</f>
        <v/>
      </c>
      <c r="O211" s="16" t="str">
        <f>IF(AND(ISNUMBER(L211),ISNUMBER(M211),ISNUMBER(N211)),SUM(L211:N211),"")</f>
        <v/>
      </c>
      <c r="P211" s="446"/>
      <c r="Q211" s="441">
        <f>IF(ISNUMBER(O211),1,0)</f>
        <v>0</v>
      </c>
      <c r="R211" s="297" t="s">
        <v>481</v>
      </c>
    </row>
    <row r="212" spans="1:18" ht="15" customHeight="1">
      <c r="A212" s="114"/>
      <c r="B212" s="288" t="s">
        <v>126</v>
      </c>
      <c r="C212" s="549"/>
      <c r="D212" s="549"/>
      <c r="E212" s="549"/>
      <c r="F212" s="550"/>
      <c r="G212" s="546"/>
      <c r="H212" s="154"/>
      <c r="I212" s="154"/>
      <c r="J212" s="154"/>
      <c r="K212" s="546"/>
      <c r="L212" s="134"/>
      <c r="M212" s="134"/>
      <c r="N212" s="134"/>
      <c r="O212" s="294"/>
      <c r="P212" s="446"/>
      <c r="R212" s="297" t="s">
        <v>481</v>
      </c>
    </row>
    <row r="213" spans="1:18" ht="15" customHeight="1">
      <c r="A213" s="114"/>
      <c r="B213" s="535" t="s">
        <v>589</v>
      </c>
      <c r="C213" s="549"/>
      <c r="D213" s="549"/>
      <c r="E213" s="549"/>
      <c r="F213" s="552"/>
      <c r="G213" s="546"/>
      <c r="H213" s="154"/>
      <c r="I213" s="154"/>
      <c r="J213" s="154"/>
      <c r="K213" s="546"/>
      <c r="L213" s="134"/>
      <c r="M213" s="134"/>
      <c r="N213" s="134"/>
      <c r="O213" s="294"/>
      <c r="P213" s="446"/>
      <c r="R213" s="297" t="s">
        <v>481</v>
      </c>
    </row>
    <row r="214" spans="1:18" ht="30" customHeight="1">
      <c r="A214" s="114"/>
      <c r="B214" s="477" t="s">
        <v>547</v>
      </c>
      <c r="C214" s="549"/>
      <c r="D214" s="549"/>
      <c r="E214" s="549"/>
      <c r="F214" s="550"/>
      <c r="G214" s="546"/>
      <c r="H214" s="154"/>
      <c r="I214" s="154"/>
      <c r="J214" s="154"/>
      <c r="K214" s="546"/>
      <c r="L214" s="134"/>
      <c r="M214" s="134"/>
      <c r="N214" s="134"/>
      <c r="O214" s="294"/>
      <c r="P214" s="446"/>
      <c r="R214" s="297" t="s">
        <v>481</v>
      </c>
    </row>
    <row r="215" spans="1:18" ht="15" customHeight="1">
      <c r="A215" s="305"/>
      <c r="B215" s="482" t="s">
        <v>430</v>
      </c>
      <c r="C215" s="549"/>
      <c r="D215" s="549"/>
      <c r="E215" s="549"/>
      <c r="F215" s="552"/>
      <c r="G215" s="304"/>
      <c r="H215" s="154"/>
      <c r="I215" s="154"/>
      <c r="J215" s="154"/>
      <c r="K215" s="304"/>
      <c r="L215" s="134"/>
      <c r="M215" s="134"/>
      <c r="N215" s="134"/>
      <c r="O215" s="294"/>
      <c r="P215" s="635"/>
      <c r="R215" s="290" t="s">
        <v>481</v>
      </c>
    </row>
    <row r="216" spans="1:18" ht="15" customHeight="1">
      <c r="A216" s="305"/>
      <c r="B216" s="482" t="s">
        <v>432</v>
      </c>
      <c r="C216" s="549"/>
      <c r="D216" s="549"/>
      <c r="E216" s="549"/>
      <c r="F216" s="552"/>
      <c r="G216" s="304"/>
      <c r="H216" s="154"/>
      <c r="I216" s="154"/>
      <c r="J216" s="154"/>
      <c r="K216" s="304"/>
      <c r="L216" s="134"/>
      <c r="M216" s="134"/>
      <c r="N216" s="134"/>
      <c r="O216" s="294"/>
      <c r="P216" s="635"/>
      <c r="R216" s="290" t="s">
        <v>481</v>
      </c>
    </row>
    <row r="217" spans="1:18" ht="15" customHeight="1">
      <c r="A217" s="114"/>
      <c r="B217" s="153" t="str">
        <f>CONCATENATE("Check: Row ", ROW(B213)," ≥ sum of rows ", ROW(B215), " to ", ROW(B216))</f>
        <v>Check: Row 213 ≥ sum of rows 215 to 216</v>
      </c>
      <c r="C217" s="549"/>
      <c r="D217" s="549"/>
      <c r="E217" s="549"/>
      <c r="F217" s="315" t="str">
        <f>IF(F213&gt;=SUM(F215:F216), "Pass", "Fail")</f>
        <v>Pass</v>
      </c>
      <c r="G217" s="546"/>
      <c r="H217" s="154"/>
      <c r="I217" s="154"/>
      <c r="J217" s="154"/>
      <c r="K217" s="546"/>
      <c r="L217" s="134"/>
      <c r="M217" s="134"/>
      <c r="N217" s="134"/>
      <c r="O217" s="294"/>
      <c r="P217" s="446"/>
      <c r="R217" s="297" t="s">
        <v>481</v>
      </c>
    </row>
    <row r="218" spans="1:18" ht="15" customHeight="1">
      <c r="A218" s="114"/>
      <c r="B218" s="478" t="s">
        <v>453</v>
      </c>
      <c r="C218" s="549"/>
      <c r="D218" s="549"/>
      <c r="E218" s="549"/>
      <c r="F218" s="550"/>
      <c r="G218" s="546"/>
      <c r="H218" s="154"/>
      <c r="I218" s="154"/>
      <c r="J218" s="154"/>
      <c r="K218" s="546"/>
      <c r="L218" s="134"/>
      <c r="M218" s="134"/>
      <c r="N218" s="134"/>
      <c r="O218" s="294"/>
      <c r="P218" s="446"/>
      <c r="R218" s="297" t="s">
        <v>481</v>
      </c>
    </row>
    <row r="219" spans="1:18" ht="30" customHeight="1">
      <c r="A219" s="114"/>
      <c r="B219" s="477" t="s">
        <v>548</v>
      </c>
      <c r="C219" s="549"/>
      <c r="D219" s="549"/>
      <c r="E219" s="549"/>
      <c r="F219" s="552"/>
      <c r="G219" s="546"/>
      <c r="H219" s="154"/>
      <c r="I219" s="154"/>
      <c r="J219" s="154"/>
      <c r="K219" s="546"/>
      <c r="L219" s="134"/>
      <c r="M219" s="134"/>
      <c r="N219" s="134"/>
      <c r="O219" s="294"/>
      <c r="P219" s="446"/>
      <c r="R219" s="297" t="s">
        <v>481</v>
      </c>
    </row>
    <row r="220" spans="1:18" ht="15" customHeight="1">
      <c r="A220" s="114"/>
      <c r="B220" s="573" t="str">
        <f>CONCATENATE("Check: row ",ROW(F219)," is equal to cell ", ADDRESS(ROW('Leverage Ratio'!L13),COLUMN('Leverage Ratio'!L13),4), " in the Leverage Ratio worksheet")</f>
        <v>Check: row 219 is equal to cell L13 in the Leverage Ratio worksheet</v>
      </c>
      <c r="C220" s="549"/>
      <c r="D220" s="549"/>
      <c r="E220" s="549"/>
      <c r="F220" s="315" t="str">
        <f>IF(F219='Leverage Ratio'!L13,"Pass","Fail")</f>
        <v>Pass</v>
      </c>
      <c r="G220" s="546"/>
      <c r="H220" s="154"/>
      <c r="I220" s="154"/>
      <c r="J220" s="154"/>
      <c r="K220" s="546"/>
      <c r="L220" s="134"/>
      <c r="M220" s="134"/>
      <c r="N220" s="134"/>
      <c r="O220" s="294"/>
      <c r="P220" s="446"/>
      <c r="R220" s="297" t="s">
        <v>481</v>
      </c>
    </row>
    <row r="221" spans="1:18" ht="30" customHeight="1">
      <c r="A221" s="114"/>
      <c r="B221" s="482" t="s">
        <v>549</v>
      </c>
      <c r="C221" s="549"/>
      <c r="D221" s="549"/>
      <c r="E221" s="549"/>
      <c r="F221" s="550"/>
      <c r="G221" s="546"/>
      <c r="H221" s="154"/>
      <c r="I221" s="154"/>
      <c r="J221" s="154"/>
      <c r="K221" s="546"/>
      <c r="L221" s="134"/>
      <c r="M221" s="134"/>
      <c r="N221" s="134"/>
      <c r="O221" s="294"/>
      <c r="P221" s="446"/>
      <c r="R221" s="297" t="s">
        <v>481</v>
      </c>
    </row>
    <row r="222" spans="1:18" ht="15" customHeight="1">
      <c r="A222" s="114"/>
      <c r="B222" s="303" t="s">
        <v>430</v>
      </c>
      <c r="C222" s="549"/>
      <c r="D222" s="549"/>
      <c r="E222" s="549"/>
      <c r="F222" s="552"/>
      <c r="G222" s="546"/>
      <c r="H222" s="154"/>
      <c r="I222" s="154"/>
      <c r="J222" s="154"/>
      <c r="K222" s="546"/>
      <c r="L222" s="134"/>
      <c r="M222" s="134"/>
      <c r="N222" s="134"/>
      <c r="O222" s="294"/>
      <c r="P222" s="446"/>
      <c r="R222" s="297" t="s">
        <v>481</v>
      </c>
    </row>
    <row r="223" spans="1:18" ht="15" customHeight="1">
      <c r="A223" s="114"/>
      <c r="B223" s="303" t="s">
        <v>432</v>
      </c>
      <c r="C223" s="549"/>
      <c r="D223" s="549"/>
      <c r="E223" s="549"/>
      <c r="F223" s="552"/>
      <c r="G223" s="546"/>
      <c r="H223" s="154"/>
      <c r="I223" s="154"/>
      <c r="J223" s="154"/>
      <c r="K223" s="546"/>
      <c r="L223" s="134"/>
      <c r="M223" s="134"/>
      <c r="N223" s="134"/>
      <c r="O223" s="294"/>
      <c r="P223" s="446"/>
      <c r="R223" s="297" t="s">
        <v>481</v>
      </c>
    </row>
    <row r="224" spans="1:18" ht="15" customHeight="1">
      <c r="A224" s="114"/>
      <c r="B224" s="573" t="str">
        <f>CONCATENATE("Check: row ", ROW(B219)," ≥ sum of rows ", ROW(B222), " to ", ROW(B223))</f>
        <v>Check: row 219 ≥ sum of rows 222 to 223</v>
      </c>
      <c r="C224" s="549"/>
      <c r="D224" s="549"/>
      <c r="E224" s="549"/>
      <c r="F224" s="315" t="str">
        <f>IF(F219&gt;=SUM(F222:F223),"Pass","Fail")</f>
        <v>Pass</v>
      </c>
      <c r="G224" s="546"/>
      <c r="H224" s="154"/>
      <c r="I224" s="154"/>
      <c r="J224" s="154"/>
      <c r="K224" s="546"/>
      <c r="L224" s="134"/>
      <c r="M224" s="134"/>
      <c r="N224" s="134"/>
      <c r="O224" s="294"/>
      <c r="P224" s="446"/>
      <c r="R224" s="297" t="s">
        <v>481</v>
      </c>
    </row>
    <row r="225" spans="1:18" ht="15" customHeight="1">
      <c r="A225" s="114"/>
      <c r="B225" s="477" t="s">
        <v>551</v>
      </c>
      <c r="C225" s="549"/>
      <c r="D225" s="549"/>
      <c r="E225" s="549"/>
      <c r="F225" s="552"/>
      <c r="G225" s="546"/>
      <c r="H225" s="154"/>
      <c r="I225" s="154"/>
      <c r="J225" s="154"/>
      <c r="K225" s="546"/>
      <c r="L225" s="134"/>
      <c r="M225" s="134"/>
      <c r="N225" s="134"/>
      <c r="O225" s="294"/>
      <c r="P225" s="446"/>
      <c r="R225" s="297" t="s">
        <v>481</v>
      </c>
    </row>
    <row r="226" spans="1:18" ht="30" customHeight="1">
      <c r="A226" s="114"/>
      <c r="B226" s="482" t="s">
        <v>550</v>
      </c>
      <c r="C226" s="549"/>
      <c r="D226" s="549"/>
      <c r="E226" s="549"/>
      <c r="F226" s="550"/>
      <c r="G226" s="546"/>
      <c r="H226" s="154"/>
      <c r="I226" s="154"/>
      <c r="J226" s="154"/>
      <c r="K226" s="546"/>
      <c r="L226" s="134"/>
      <c r="M226" s="134"/>
      <c r="N226" s="134"/>
      <c r="O226" s="294"/>
      <c r="P226" s="446"/>
      <c r="R226" s="297" t="s">
        <v>481</v>
      </c>
    </row>
    <row r="227" spans="1:18" ht="15" customHeight="1">
      <c r="A227" s="114"/>
      <c r="B227" s="303" t="s">
        <v>430</v>
      </c>
      <c r="C227" s="549"/>
      <c r="D227" s="549"/>
      <c r="E227" s="549"/>
      <c r="F227" s="552"/>
      <c r="G227" s="546"/>
      <c r="H227" s="154"/>
      <c r="I227" s="154"/>
      <c r="J227" s="154"/>
      <c r="K227" s="546"/>
      <c r="L227" s="134"/>
      <c r="M227" s="134"/>
      <c r="N227" s="134"/>
      <c r="O227" s="294"/>
      <c r="P227" s="446"/>
      <c r="R227" s="297" t="s">
        <v>481</v>
      </c>
    </row>
    <row r="228" spans="1:18" ht="15" customHeight="1">
      <c r="A228" s="114"/>
      <c r="B228" s="303" t="s">
        <v>432</v>
      </c>
      <c r="C228" s="549"/>
      <c r="D228" s="549"/>
      <c r="E228" s="549"/>
      <c r="F228" s="552"/>
      <c r="G228" s="546"/>
      <c r="H228" s="154"/>
      <c r="I228" s="154"/>
      <c r="J228" s="154"/>
      <c r="K228" s="546"/>
      <c r="L228" s="134"/>
      <c r="M228" s="134"/>
      <c r="N228" s="293"/>
      <c r="O228" s="294"/>
      <c r="P228" s="446"/>
      <c r="R228" s="297" t="s">
        <v>481</v>
      </c>
    </row>
    <row r="229" spans="1:18" ht="15" customHeight="1">
      <c r="A229" s="114"/>
      <c r="B229" s="573" t="str">
        <f>CONCATENATE("Check: row ", ROW(B225)," ≥ sum of rows ", ROW(B227), " to ", ROW(B228))</f>
        <v>Check: row 225 ≥ sum of rows 227 to 228</v>
      </c>
      <c r="C229" s="549"/>
      <c r="D229" s="549"/>
      <c r="E229" s="549"/>
      <c r="F229" s="315" t="str">
        <f>IF(F225&gt;=SUM(F227:F228),"Pass","Fail")</f>
        <v>Pass</v>
      </c>
      <c r="G229" s="546"/>
      <c r="H229" s="154"/>
      <c r="I229" s="154"/>
      <c r="J229" s="154"/>
      <c r="K229" s="546"/>
      <c r="L229" s="134"/>
      <c r="M229" s="134"/>
      <c r="N229" s="134"/>
      <c r="O229" s="294"/>
      <c r="P229" s="446"/>
      <c r="R229" s="297" t="s">
        <v>481</v>
      </c>
    </row>
    <row r="230" spans="1:18" ht="30" customHeight="1">
      <c r="A230" s="114"/>
      <c r="B230" s="478" t="s">
        <v>449</v>
      </c>
      <c r="C230" s="551" t="s">
        <v>476</v>
      </c>
      <c r="D230" s="549"/>
      <c r="E230" s="549"/>
      <c r="F230" s="250" t="str">
        <f>IF(AND(ISNUMBER(F213),ISNUMBER(F219)),F213-F219,"")</f>
        <v/>
      </c>
      <c r="G230" s="546"/>
      <c r="H230" s="154"/>
      <c r="I230" s="154"/>
      <c r="J230" s="155">
        <v>1</v>
      </c>
      <c r="K230" s="546"/>
      <c r="L230" s="134"/>
      <c r="M230" s="294"/>
      <c r="N230" s="61" t="str">
        <f>IF(AND(ISNUMBER(F230),ISNUMBER(F59),ISNUMBER(J230)),MAX((F230-F59),0)*J230,"")</f>
        <v/>
      </c>
      <c r="O230" s="16" t="str">
        <f t="shared" ref="O230:O231" si="70">IF(ISNUMBER(N230),N230,"")</f>
        <v/>
      </c>
      <c r="P230" s="446"/>
      <c r="Q230" s="483">
        <f>IF(ISNUMBER(O230),1,0)</f>
        <v>0</v>
      </c>
      <c r="R230" s="297" t="s">
        <v>481</v>
      </c>
    </row>
    <row r="231" spans="1:18" ht="15" customHeight="1">
      <c r="A231" s="114"/>
      <c r="B231" s="478" t="s">
        <v>454</v>
      </c>
      <c r="C231" s="551" t="s">
        <v>568</v>
      </c>
      <c r="D231" s="549"/>
      <c r="E231" s="549"/>
      <c r="F231" s="250" t="str">
        <f>IF(ISNUMBER(F49),F49*0.2,"")</f>
        <v/>
      </c>
      <c r="G231" s="546"/>
      <c r="H231" s="154"/>
      <c r="I231" s="154"/>
      <c r="J231" s="155">
        <v>1</v>
      </c>
      <c r="K231" s="546"/>
      <c r="L231" s="134"/>
      <c r="M231" s="294"/>
      <c r="N231" s="61" t="str">
        <f>IF(AND(ISNUMBER(F231),ISNUMBER(J231)),F231*J231,"")</f>
        <v/>
      </c>
      <c r="O231" s="16" t="str">
        <f t="shared" si="70"/>
        <v/>
      </c>
      <c r="P231" s="446"/>
      <c r="Q231" s="483">
        <f>IF(ISNUMBER(O231),1,0)</f>
        <v>0</v>
      </c>
      <c r="R231" s="534" t="s">
        <v>569</v>
      </c>
    </row>
    <row r="232" spans="1:18" ht="15" customHeight="1">
      <c r="A232" s="114"/>
      <c r="B232" s="535" t="s">
        <v>570</v>
      </c>
      <c r="C232" s="549"/>
      <c r="D232" s="549"/>
      <c r="E232" s="549"/>
      <c r="F232" s="552"/>
      <c r="G232" s="546"/>
      <c r="H232" s="154"/>
      <c r="I232" s="154"/>
      <c r="J232" s="154"/>
      <c r="K232" s="546"/>
      <c r="L232" s="134"/>
      <c r="M232" s="134"/>
      <c r="N232" s="140"/>
      <c r="O232" s="294"/>
      <c r="P232" s="446"/>
      <c r="R232" s="297" t="s">
        <v>481</v>
      </c>
    </row>
    <row r="233" spans="1:18" ht="15" customHeight="1">
      <c r="A233" s="114"/>
      <c r="B233" s="477" t="s">
        <v>455</v>
      </c>
      <c r="C233" s="551" t="s">
        <v>477</v>
      </c>
      <c r="D233" s="549"/>
      <c r="E233" s="549"/>
      <c r="F233" s="550"/>
      <c r="G233" s="546"/>
      <c r="H233" s="154"/>
      <c r="I233" s="154"/>
      <c r="J233" s="154"/>
      <c r="K233" s="546"/>
      <c r="L233" s="134"/>
      <c r="M233" s="134"/>
      <c r="N233" s="134"/>
      <c r="O233" s="294"/>
      <c r="P233" s="446"/>
      <c r="R233" s="297" t="s">
        <v>481</v>
      </c>
    </row>
    <row r="234" spans="1:18" ht="15" customHeight="1">
      <c r="A234" s="114"/>
      <c r="B234" s="482" t="s">
        <v>456</v>
      </c>
      <c r="C234" s="549"/>
      <c r="D234" s="549"/>
      <c r="E234" s="549"/>
      <c r="F234" s="552"/>
      <c r="G234" s="546"/>
      <c r="H234" s="154"/>
      <c r="I234" s="154"/>
      <c r="J234" s="154"/>
      <c r="K234" s="546"/>
      <c r="L234" s="134"/>
      <c r="M234" s="134"/>
      <c r="N234" s="134"/>
      <c r="O234" s="294"/>
      <c r="P234" s="446"/>
      <c r="R234" s="297" t="s">
        <v>481</v>
      </c>
    </row>
    <row r="235" spans="1:18" ht="15" customHeight="1">
      <c r="A235" s="114"/>
      <c r="B235" s="482" t="s">
        <v>457</v>
      </c>
      <c r="C235" s="549"/>
      <c r="D235" s="549"/>
      <c r="E235" s="549"/>
      <c r="F235" s="552"/>
      <c r="G235" s="546"/>
      <c r="H235" s="154"/>
      <c r="I235" s="154"/>
      <c r="J235" s="154"/>
      <c r="K235" s="546"/>
      <c r="L235" s="134"/>
      <c r="M235" s="134"/>
      <c r="N235" s="134"/>
      <c r="O235" s="294"/>
      <c r="P235" s="446"/>
      <c r="R235" s="297" t="s">
        <v>481</v>
      </c>
    </row>
    <row r="236" spans="1:18" ht="15" customHeight="1">
      <c r="A236" s="114"/>
      <c r="B236" s="571" t="s">
        <v>590</v>
      </c>
      <c r="C236" s="549"/>
      <c r="D236" s="549"/>
      <c r="E236" s="549"/>
      <c r="F236" s="552"/>
      <c r="G236" s="546"/>
      <c r="H236" s="154"/>
      <c r="I236" s="154"/>
      <c r="J236" s="154"/>
      <c r="K236" s="546"/>
      <c r="L236" s="134"/>
      <c r="M236" s="134"/>
      <c r="N236" s="134"/>
      <c r="O236" s="294"/>
      <c r="P236" s="446"/>
      <c r="R236" s="297" t="s">
        <v>481</v>
      </c>
    </row>
    <row r="237" spans="1:18" ht="15" customHeight="1">
      <c r="A237" s="114"/>
      <c r="B237" s="477" t="s">
        <v>577</v>
      </c>
      <c r="C237" s="551" t="s">
        <v>478</v>
      </c>
      <c r="D237" s="549"/>
      <c r="E237" s="549"/>
      <c r="F237" s="552"/>
      <c r="G237" s="546"/>
      <c r="H237" s="154"/>
      <c r="I237" s="154"/>
      <c r="J237" s="154"/>
      <c r="K237" s="546"/>
      <c r="L237" s="134"/>
      <c r="M237" s="134"/>
      <c r="N237" s="134"/>
      <c r="O237" s="294"/>
      <c r="P237" s="446"/>
      <c r="R237" s="297" t="s">
        <v>481</v>
      </c>
    </row>
    <row r="238" spans="1:18" ht="15" customHeight="1">
      <c r="A238" s="114"/>
      <c r="B238" s="573" t="str">
        <f>CONCATENATE("Check: sum of row ", ROW(F234), " to row ", ROW(F237), " = row ", ROW(F232))</f>
        <v>Check: sum of row 234 to row 237 = row 232</v>
      </c>
      <c r="C238" s="549"/>
      <c r="D238" s="549"/>
      <c r="E238" s="549"/>
      <c r="F238" s="315" t="str">
        <f>IF(SUM(F234:F237)=F232,"Pass","Fail")</f>
        <v>Pass</v>
      </c>
      <c r="G238" s="546"/>
      <c r="H238" s="154"/>
      <c r="I238" s="154"/>
      <c r="J238" s="154"/>
      <c r="K238" s="546"/>
      <c r="L238" s="134"/>
      <c r="M238" s="134"/>
      <c r="N238" s="134"/>
      <c r="O238" s="294"/>
      <c r="P238" s="446"/>
      <c r="R238" s="297" t="s">
        <v>481</v>
      </c>
    </row>
    <row r="239" spans="1:18" ht="30" customHeight="1">
      <c r="A239" s="114"/>
      <c r="B239" s="477" t="s">
        <v>552</v>
      </c>
      <c r="C239" s="549"/>
      <c r="D239" s="152"/>
      <c r="E239" s="552"/>
      <c r="F239" s="552"/>
      <c r="G239" s="546"/>
      <c r="H239" s="154"/>
      <c r="I239" s="154"/>
      <c r="J239" s="154"/>
      <c r="K239" s="546"/>
      <c r="L239" s="134"/>
      <c r="M239" s="134"/>
      <c r="N239" s="134"/>
      <c r="O239" s="294"/>
      <c r="P239" s="446"/>
      <c r="R239" s="297" t="s">
        <v>481</v>
      </c>
    </row>
    <row r="240" spans="1:18" ht="15" customHeight="1">
      <c r="A240" s="114"/>
      <c r="B240" s="573" t="str">
        <f>CONCATENATE("Check: sum of row ", ROW(B239), " = sum of rows ", ROW(B234), " to ", ROW(B236))</f>
        <v>Check: sum of row 239 = sum of rows 234 to 236</v>
      </c>
      <c r="C240" s="549"/>
      <c r="D240" s="549"/>
      <c r="E240" s="549"/>
      <c r="F240" s="315" t="str">
        <f>IF(SUM(D239:F239)=SUM(F234:F236),"Pass","Fail")</f>
        <v>Pass</v>
      </c>
      <c r="G240" s="546"/>
      <c r="H240" s="154"/>
      <c r="I240" s="154"/>
      <c r="J240" s="154"/>
      <c r="K240" s="546"/>
      <c r="L240" s="134"/>
      <c r="M240" s="134"/>
      <c r="N240" s="134"/>
      <c r="O240" s="294"/>
      <c r="P240" s="446"/>
      <c r="R240" s="297" t="s">
        <v>481</v>
      </c>
    </row>
    <row r="241" spans="1:18" ht="30" customHeight="1">
      <c r="A241" s="114"/>
      <c r="B241" s="477" t="s">
        <v>553</v>
      </c>
      <c r="C241" s="549"/>
      <c r="D241" s="549"/>
      <c r="E241" s="549"/>
      <c r="F241" s="550"/>
      <c r="G241" s="546"/>
      <c r="H241" s="154"/>
      <c r="I241" s="154"/>
      <c r="J241" s="154"/>
      <c r="K241" s="546"/>
      <c r="L241" s="134"/>
      <c r="M241" s="134"/>
      <c r="N241" s="134"/>
      <c r="O241" s="294"/>
      <c r="P241" s="446"/>
      <c r="R241" s="297" t="s">
        <v>481</v>
      </c>
    </row>
    <row r="242" spans="1:18" ht="15" customHeight="1">
      <c r="A242" s="114"/>
      <c r="B242" s="482" t="s">
        <v>430</v>
      </c>
      <c r="C242" s="549"/>
      <c r="D242" s="549"/>
      <c r="E242" s="549"/>
      <c r="F242" s="552"/>
      <c r="G242" s="546"/>
      <c r="H242" s="154"/>
      <c r="I242" s="154"/>
      <c r="J242" s="154"/>
      <c r="K242" s="546"/>
      <c r="L242" s="134"/>
      <c r="M242" s="134"/>
      <c r="N242" s="134"/>
      <c r="O242" s="294"/>
      <c r="P242" s="446"/>
      <c r="R242" s="297" t="s">
        <v>481</v>
      </c>
    </row>
    <row r="243" spans="1:18" ht="15" customHeight="1">
      <c r="A243" s="114"/>
      <c r="B243" s="482" t="s">
        <v>432</v>
      </c>
      <c r="C243" s="549"/>
      <c r="D243" s="549"/>
      <c r="E243" s="549"/>
      <c r="F243" s="552"/>
      <c r="G243" s="546"/>
      <c r="H243" s="154"/>
      <c r="I243" s="154"/>
      <c r="J243" s="154"/>
      <c r="K243" s="546"/>
      <c r="L243" s="134"/>
      <c r="M243" s="134"/>
      <c r="N243" s="134"/>
      <c r="O243" s="294"/>
      <c r="P243" s="446"/>
      <c r="R243" s="297" t="s">
        <v>481</v>
      </c>
    </row>
    <row r="244" spans="1:18" ht="15" customHeight="1">
      <c r="A244" s="114"/>
      <c r="B244" s="573" t="str">
        <f>CONCATENATE("Check: Sum of rows ", ROW(B234)," to ",ROW(B236)," ≥ sum of rows ", ROW(B242), " to ", ROW(B243))</f>
        <v>Check: Sum of rows 234 to 236 ≥ sum of rows 242 to 243</v>
      </c>
      <c r="C244" s="549"/>
      <c r="D244" s="549"/>
      <c r="E244" s="549"/>
      <c r="F244" s="315" t="str">
        <f>IF(SUM(F234:F236)&gt;=SUM(F242:F243),"Pass","Fail")</f>
        <v>Pass</v>
      </c>
      <c r="G244" s="546"/>
      <c r="H244" s="154"/>
      <c r="I244" s="154"/>
      <c r="J244" s="154"/>
      <c r="K244" s="546"/>
      <c r="L244" s="134"/>
      <c r="M244" s="134"/>
      <c r="N244" s="134"/>
      <c r="O244" s="294"/>
      <c r="P244" s="446"/>
      <c r="R244" s="297" t="s">
        <v>481</v>
      </c>
    </row>
    <row r="245" spans="1:18" ht="15" customHeight="1">
      <c r="A245" s="114"/>
      <c r="B245" s="478" t="s">
        <v>458</v>
      </c>
      <c r="C245" s="551" t="s">
        <v>477</v>
      </c>
      <c r="D245" s="549"/>
      <c r="E245" s="549"/>
      <c r="F245" s="552"/>
      <c r="G245" s="546"/>
      <c r="H245" s="154"/>
      <c r="I245" s="154"/>
      <c r="J245" s="154"/>
      <c r="K245" s="546"/>
      <c r="L245" s="134"/>
      <c r="M245" s="134"/>
      <c r="N245" s="134"/>
      <c r="O245" s="294"/>
      <c r="P245" s="446"/>
      <c r="R245" s="297" t="s">
        <v>481</v>
      </c>
    </row>
    <row r="246" spans="1:18" ht="30" customHeight="1">
      <c r="A246" s="114"/>
      <c r="B246" s="478" t="s">
        <v>450</v>
      </c>
      <c r="C246" s="551" t="s">
        <v>477</v>
      </c>
      <c r="D246" s="549"/>
      <c r="E246" s="549"/>
      <c r="F246" s="250" t="str">
        <f>IF(AND(ISNUMBER(F232),ISNUMBER(F245),ISNUMBER(F237)),F232-F237+F245,"")</f>
        <v/>
      </c>
      <c r="G246" s="546"/>
      <c r="H246" s="154"/>
      <c r="I246" s="154"/>
      <c r="J246" s="155">
        <v>0.85</v>
      </c>
      <c r="K246" s="546"/>
      <c r="L246" s="134"/>
      <c r="M246" s="134"/>
      <c r="N246" s="548" t="str">
        <f>IF(AND(ISNUMBER(F246),ISNUMBER(J246)),F246*J246,"")</f>
        <v/>
      </c>
      <c r="O246" s="16" t="str">
        <f t="shared" ref="O246" si="71">IF(ISNUMBER(N246),N246,"")</f>
        <v/>
      </c>
      <c r="P246" s="446"/>
      <c r="Q246" s="483">
        <f t="shared" ref="Q246:Q251" si="72">IF(ISNUMBER(O246),1,0)</f>
        <v>0</v>
      </c>
      <c r="R246" s="297" t="s">
        <v>481</v>
      </c>
    </row>
    <row r="247" spans="1:18" ht="15" customHeight="1">
      <c r="A247" s="114"/>
      <c r="B247" s="288" t="s">
        <v>451</v>
      </c>
      <c r="C247" s="551" t="s">
        <v>479</v>
      </c>
      <c r="D247" s="152"/>
      <c r="E247" s="552"/>
      <c r="F247" s="552"/>
      <c r="G247" s="546"/>
      <c r="H247" s="156">
        <v>1</v>
      </c>
      <c r="I247" s="157">
        <v>1</v>
      </c>
      <c r="J247" s="155">
        <v>1</v>
      </c>
      <c r="K247" s="546"/>
      <c r="L247" s="548" t="str">
        <f>IF(AND(ISNUMBER(D247),ISNUMBER(H247)), D247*H247, "")</f>
        <v/>
      </c>
      <c r="M247" s="61" t="str">
        <f>IF(AND(ISNUMBER(E247),ISNUMBER(I247)), E247*I247, "")</f>
        <v/>
      </c>
      <c r="N247" s="548" t="str">
        <f>IF(AND(ISNUMBER(F247),ISNUMBER(J247)),F247*J247,"")</f>
        <v/>
      </c>
      <c r="O247" s="16" t="str">
        <f>IF(AND(ISNUMBER(L247),ISNUMBER(M247),ISNUMBER(N247)),SUM(L247:N247),"")</f>
        <v/>
      </c>
      <c r="P247" s="446"/>
      <c r="Q247" s="483">
        <f t="shared" si="72"/>
        <v>0</v>
      </c>
      <c r="R247" s="297" t="s">
        <v>481</v>
      </c>
    </row>
    <row r="248" spans="1:18" ht="15" customHeight="1">
      <c r="A248" s="114"/>
      <c r="B248" s="288" t="s">
        <v>513</v>
      </c>
      <c r="C248" s="551" t="s">
        <v>480</v>
      </c>
      <c r="D248" s="552"/>
      <c r="E248" s="549"/>
      <c r="F248" s="550"/>
      <c r="G248" s="546"/>
      <c r="H248" s="553">
        <v>0</v>
      </c>
      <c r="I248" s="549"/>
      <c r="J248" s="550"/>
      <c r="K248" s="546"/>
      <c r="L248" s="548" t="str">
        <f t="shared" ref="L248" si="73">IF(AND(ISNUMBER(D248),ISNUMBER(H248)), D248*H248, "")</f>
        <v/>
      </c>
      <c r="M248" s="549"/>
      <c r="N248" s="549"/>
      <c r="O248" s="16" t="str">
        <f>IF(ISNUMBER(L248), L248,"")</f>
        <v/>
      </c>
      <c r="P248" s="446"/>
      <c r="Q248" s="441">
        <f t="shared" si="72"/>
        <v>0</v>
      </c>
      <c r="R248" s="534" t="s">
        <v>578</v>
      </c>
    </row>
    <row r="249" spans="1:18" ht="15" customHeight="1">
      <c r="A249" s="114"/>
      <c r="B249" s="288" t="s">
        <v>452</v>
      </c>
      <c r="C249" s="551">
        <v>45</v>
      </c>
      <c r="D249" s="152"/>
      <c r="E249" s="552"/>
      <c r="F249" s="552"/>
      <c r="G249" s="546"/>
      <c r="H249" s="156">
        <v>0</v>
      </c>
      <c r="I249" s="157">
        <v>0</v>
      </c>
      <c r="J249" s="155">
        <v>0</v>
      </c>
      <c r="K249" s="546"/>
      <c r="L249" s="548" t="str">
        <f>IF(AND(ISNUMBER(D249),ISNUMBER(H249)), D249*H249, "")</f>
        <v/>
      </c>
      <c r="M249" s="61" t="str">
        <f>IF(AND(ISNUMBER(E249),ISNUMBER(I249)), E249*I249, "")</f>
        <v/>
      </c>
      <c r="N249" s="548" t="str">
        <f t="shared" si="69"/>
        <v/>
      </c>
      <c r="O249" s="16" t="str">
        <f>IF(AND(ISNUMBER(L249),ISNUMBER(M249),ISNUMBER(N249)),SUM(L249:N249),"")</f>
        <v/>
      </c>
      <c r="P249" s="446"/>
      <c r="Q249" s="441">
        <f t="shared" si="72"/>
        <v>0</v>
      </c>
      <c r="R249" s="297" t="s">
        <v>481</v>
      </c>
    </row>
    <row r="250" spans="1:18" ht="15" customHeight="1">
      <c r="A250" s="114"/>
      <c r="B250" s="292" t="str">
        <f>CONCATENATE("Check: interdependent assets in row ", ROW(B249), " = interdependent liabilities above in row ", ROW(B75))</f>
        <v>Check: interdependent assets in row 249 = interdependent liabilities above in row 75</v>
      </c>
      <c r="C250" s="549"/>
      <c r="D250" s="315" t="str">
        <f>IF(D249=D75,"Pass","Fail")</f>
        <v>Pass</v>
      </c>
      <c r="E250" s="315" t="str">
        <f>IF(E249=E75,"Pass","Fail")</f>
        <v>Pass</v>
      </c>
      <c r="F250" s="315" t="str">
        <f>IF(F249=F75,"Pass","Fail")</f>
        <v>Pass</v>
      </c>
      <c r="G250" s="546"/>
      <c r="H250" s="154"/>
      <c r="I250" s="154"/>
      <c r="J250" s="154"/>
      <c r="K250" s="546"/>
      <c r="L250" s="154"/>
      <c r="M250" s="154"/>
      <c r="N250" s="154"/>
      <c r="O250" s="311"/>
      <c r="P250" s="446"/>
      <c r="R250" s="297" t="s">
        <v>481</v>
      </c>
    </row>
    <row r="251" spans="1:18" ht="15" customHeight="1">
      <c r="A251" s="114"/>
      <c r="B251" s="289" t="s">
        <v>321</v>
      </c>
      <c r="C251" s="111" t="s">
        <v>479</v>
      </c>
      <c r="D251" s="309"/>
      <c r="E251" s="164"/>
      <c r="F251" s="164"/>
      <c r="G251" s="546"/>
      <c r="H251" s="308">
        <v>1</v>
      </c>
      <c r="I251" s="307">
        <v>1</v>
      </c>
      <c r="J251" s="306">
        <v>1</v>
      </c>
      <c r="K251" s="546"/>
      <c r="L251" s="481" t="str">
        <f>IF(AND(ISNUMBER(D251),ISNUMBER(H251)), D251*H251, "")</f>
        <v/>
      </c>
      <c r="M251" s="475" t="str">
        <f>IF(AND(ISNUMBER(E251),ISNUMBER(I251)), E251*I251, "")</f>
        <v/>
      </c>
      <c r="N251" s="481" t="str">
        <f t="shared" si="69"/>
        <v/>
      </c>
      <c r="O251" s="76" t="str">
        <f>IF(AND(ISNUMBER(L251),ISNUMBER(M251),ISNUMBER(N251)),SUM(L251:N251),"")</f>
        <v/>
      </c>
      <c r="P251" s="446"/>
      <c r="Q251" s="441">
        <f t="shared" si="72"/>
        <v>0</v>
      </c>
      <c r="R251" s="24"/>
    </row>
    <row r="252" spans="1:18" ht="45" customHeight="1">
      <c r="A252" s="655" t="s">
        <v>283</v>
      </c>
      <c r="B252" s="104"/>
      <c r="C252" s="104"/>
      <c r="D252" s="105"/>
      <c r="E252" s="106"/>
      <c r="F252" s="546"/>
      <c r="G252" s="546"/>
      <c r="H252" s="546"/>
      <c r="I252" s="546"/>
      <c r="J252" s="546"/>
      <c r="K252" s="546"/>
      <c r="L252" s="546"/>
      <c r="M252" s="546"/>
      <c r="N252" s="546"/>
      <c r="O252" s="546"/>
      <c r="P252" s="446"/>
      <c r="R252" s="24"/>
    </row>
    <row r="253" spans="1:18" ht="15" customHeight="1">
      <c r="A253" s="114"/>
      <c r="B253" s="546"/>
      <c r="C253" s="546"/>
      <c r="D253" s="546"/>
      <c r="E253" s="546"/>
      <c r="F253" s="546"/>
      <c r="G253" s="546"/>
      <c r="H253" s="546"/>
      <c r="I253" s="546"/>
      <c r="J253" s="546"/>
      <c r="K253" s="546"/>
      <c r="L253" s="546"/>
      <c r="M253" s="546"/>
      <c r="N253" s="546"/>
      <c r="O253" s="546"/>
      <c r="P253" s="446"/>
      <c r="R253" s="24"/>
    </row>
    <row r="254" spans="1:18" ht="45" customHeight="1">
      <c r="A254" s="114"/>
      <c r="B254" s="103"/>
      <c r="C254" s="287" t="s">
        <v>235</v>
      </c>
      <c r="D254" s="287" t="s">
        <v>205</v>
      </c>
      <c r="E254" s="546"/>
      <c r="F254" s="546"/>
      <c r="G254" s="546"/>
      <c r="H254" s="159" t="s">
        <v>298</v>
      </c>
      <c r="I254" s="546"/>
      <c r="J254" s="546"/>
      <c r="K254" s="546"/>
      <c r="L254" s="2797"/>
      <c r="M254" s="2797"/>
      <c r="N254" s="2797"/>
      <c r="O254" s="159" t="s">
        <v>299</v>
      </c>
      <c r="P254" s="446"/>
      <c r="R254" s="24"/>
    </row>
    <row r="255" spans="1:18" ht="15" customHeight="1">
      <c r="A255" s="114"/>
      <c r="B255" s="546" t="s">
        <v>284</v>
      </c>
      <c r="C255" s="551">
        <v>47</v>
      </c>
      <c r="D255" s="160"/>
      <c r="E255" s="546"/>
      <c r="F255" s="546"/>
      <c r="G255" s="546"/>
      <c r="H255" s="161">
        <v>0.05</v>
      </c>
      <c r="I255" s="546"/>
      <c r="J255" s="546"/>
      <c r="K255" s="546"/>
      <c r="L255" s="140"/>
      <c r="M255" s="141"/>
      <c r="N255" s="141"/>
      <c r="O255" s="65" t="str">
        <f t="shared" ref="O255:O260" si="74">IF(AND(ISNUMBER(D255),ISNUMBER(H255)),SUM(D255)*H255,"")</f>
        <v/>
      </c>
      <c r="P255" s="446"/>
      <c r="Q255" s="441">
        <f t="shared" ref="Q255:Q260" si="75">IF(ISNUMBER(O255),1,0)</f>
        <v>0</v>
      </c>
      <c r="R255" s="24"/>
    </row>
    <row r="256" spans="1:18" ht="15" customHeight="1">
      <c r="A256" s="114"/>
      <c r="B256" s="546" t="s">
        <v>285</v>
      </c>
      <c r="C256" s="551">
        <v>47</v>
      </c>
      <c r="D256" s="552"/>
      <c r="E256" s="546"/>
      <c r="F256" s="546"/>
      <c r="G256" s="546"/>
      <c r="H256" s="162">
        <v>0.05</v>
      </c>
      <c r="I256" s="546"/>
      <c r="J256" s="546"/>
      <c r="K256" s="546"/>
      <c r="L256" s="134"/>
      <c r="M256" s="549"/>
      <c r="N256" s="549"/>
      <c r="O256" s="16" t="str">
        <f t="shared" si="74"/>
        <v/>
      </c>
      <c r="P256" s="446"/>
      <c r="Q256" s="441">
        <f t="shared" si="75"/>
        <v>0</v>
      </c>
      <c r="R256" s="24"/>
    </row>
    <row r="257" spans="1:18" ht="15" customHeight="1">
      <c r="A257" s="114"/>
      <c r="B257" s="546" t="s">
        <v>324</v>
      </c>
      <c r="C257" s="551">
        <v>47</v>
      </c>
      <c r="D257" s="552"/>
      <c r="E257" s="546"/>
      <c r="F257" s="546"/>
      <c r="G257" s="546"/>
      <c r="H257" s="162">
        <f>Parameters!F20</f>
        <v>0</v>
      </c>
      <c r="I257" s="546"/>
      <c r="J257" s="546"/>
      <c r="K257" s="546"/>
      <c r="L257" s="134"/>
      <c r="M257" s="549"/>
      <c r="N257" s="549"/>
      <c r="O257" s="16" t="str">
        <f t="shared" si="74"/>
        <v/>
      </c>
      <c r="P257" s="446"/>
      <c r="Q257" s="441">
        <f t="shared" si="75"/>
        <v>0</v>
      </c>
      <c r="R257" s="24"/>
    </row>
    <row r="258" spans="1:18" ht="15" customHeight="1">
      <c r="A258" s="114"/>
      <c r="B258" s="546" t="s">
        <v>325</v>
      </c>
      <c r="C258" s="551">
        <v>47</v>
      </c>
      <c r="D258" s="552"/>
      <c r="E258" s="546"/>
      <c r="F258" s="546"/>
      <c r="G258" s="546"/>
      <c r="H258" s="162">
        <f>Parameters!F21</f>
        <v>0</v>
      </c>
      <c r="I258" s="546"/>
      <c r="J258" s="546"/>
      <c r="K258" s="546"/>
      <c r="L258" s="134"/>
      <c r="M258" s="549"/>
      <c r="N258" s="549"/>
      <c r="O258" s="16" t="str">
        <f t="shared" si="74"/>
        <v/>
      </c>
      <c r="P258" s="446"/>
      <c r="Q258" s="441">
        <f t="shared" si="75"/>
        <v>0</v>
      </c>
      <c r="R258" s="24"/>
    </row>
    <row r="259" spans="1:18" ht="15" customHeight="1">
      <c r="A259" s="114"/>
      <c r="B259" s="546" t="s">
        <v>233</v>
      </c>
      <c r="C259" s="551">
        <v>47</v>
      </c>
      <c r="D259" s="552"/>
      <c r="E259" s="546"/>
      <c r="F259" s="546"/>
      <c r="G259" s="546"/>
      <c r="H259" s="162">
        <f>Parameters!F22</f>
        <v>0</v>
      </c>
      <c r="I259" s="546"/>
      <c r="J259" s="546"/>
      <c r="K259" s="546"/>
      <c r="L259" s="134"/>
      <c r="M259" s="549"/>
      <c r="N259" s="549"/>
      <c r="O259" s="16" t="str">
        <f t="shared" si="74"/>
        <v/>
      </c>
      <c r="P259" s="446"/>
      <c r="Q259" s="441">
        <f t="shared" si="75"/>
        <v>0</v>
      </c>
      <c r="R259" s="24"/>
    </row>
    <row r="260" spans="1:18" ht="15" customHeight="1">
      <c r="A260" s="114"/>
      <c r="B260" s="546" t="s">
        <v>234</v>
      </c>
      <c r="C260" s="551">
        <v>47</v>
      </c>
      <c r="D260" s="552"/>
      <c r="E260" s="546"/>
      <c r="F260" s="546"/>
      <c r="G260" s="546"/>
      <c r="H260" s="162">
        <f>Parameters!F23</f>
        <v>0</v>
      </c>
      <c r="I260" s="546"/>
      <c r="J260" s="546"/>
      <c r="K260" s="546"/>
      <c r="L260" s="134"/>
      <c r="M260" s="549"/>
      <c r="N260" s="549"/>
      <c r="O260" s="16" t="str">
        <f t="shared" si="74"/>
        <v/>
      </c>
      <c r="P260" s="446"/>
      <c r="Q260" s="441">
        <f t="shared" si="75"/>
        <v>0</v>
      </c>
      <c r="R260" s="24"/>
    </row>
    <row r="261" spans="1:18" ht="15" customHeight="1">
      <c r="A261" s="114"/>
      <c r="B261" s="546" t="s">
        <v>229</v>
      </c>
      <c r="C261" s="551">
        <v>47</v>
      </c>
      <c r="D261" s="550"/>
      <c r="E261" s="546"/>
      <c r="F261" s="546"/>
      <c r="G261" s="546"/>
      <c r="H261" s="134"/>
      <c r="I261" s="546"/>
      <c r="J261" s="546"/>
      <c r="K261" s="546"/>
      <c r="L261" s="134"/>
      <c r="M261" s="549"/>
      <c r="N261" s="549"/>
      <c r="O261" s="550"/>
      <c r="P261" s="446"/>
      <c r="R261" s="24"/>
    </row>
    <row r="262" spans="1:18" ht="15" customHeight="1">
      <c r="A262" s="114"/>
      <c r="B262" s="163" t="s">
        <v>159</v>
      </c>
      <c r="C262" s="551">
        <v>47</v>
      </c>
      <c r="D262" s="552"/>
      <c r="E262" s="546"/>
      <c r="F262" s="546"/>
      <c r="G262" s="546"/>
      <c r="H262" s="162">
        <f>Parameters!F25</f>
        <v>0</v>
      </c>
      <c r="I262" s="546"/>
      <c r="J262" s="546"/>
      <c r="K262" s="546"/>
      <c r="L262" s="134"/>
      <c r="M262" s="549"/>
      <c r="N262" s="549"/>
      <c r="O262" s="16" t="str">
        <f>IF(AND(ISNUMBER(D262),ISNUMBER(H262)),SUM(D262)*H262,"")</f>
        <v/>
      </c>
      <c r="P262" s="446"/>
      <c r="Q262" s="441">
        <f t="shared" ref="Q262:Q266" si="76">IF(ISNUMBER(O262),1,0)</f>
        <v>0</v>
      </c>
      <c r="R262" s="24"/>
    </row>
    <row r="263" spans="1:18" ht="15" customHeight="1">
      <c r="A263" s="114"/>
      <c r="B263" s="163" t="s">
        <v>0</v>
      </c>
      <c r="C263" s="551">
        <v>47</v>
      </c>
      <c r="D263" s="552"/>
      <c r="E263" s="546"/>
      <c r="F263" s="546"/>
      <c r="G263" s="546"/>
      <c r="H263" s="162">
        <f>Parameters!F26</f>
        <v>0</v>
      </c>
      <c r="I263" s="546"/>
      <c r="J263" s="546"/>
      <c r="K263" s="546"/>
      <c r="L263" s="134"/>
      <c r="M263" s="549"/>
      <c r="N263" s="549"/>
      <c r="O263" s="16" t="str">
        <f>IF(AND(ISNUMBER(D263),ISNUMBER(H263)),SUM(D263)*H263,"")</f>
        <v/>
      </c>
      <c r="P263" s="446"/>
      <c r="Q263" s="441">
        <f t="shared" si="76"/>
        <v>0</v>
      </c>
      <c r="R263" s="24"/>
    </row>
    <row r="264" spans="1:18" ht="15" customHeight="1">
      <c r="A264" s="114"/>
      <c r="B264" s="163" t="s">
        <v>230</v>
      </c>
      <c r="C264" s="551">
        <v>47</v>
      </c>
      <c r="D264" s="552"/>
      <c r="E264" s="546"/>
      <c r="F264" s="546"/>
      <c r="G264" s="546"/>
      <c r="H264" s="162">
        <f>Parameters!F27</f>
        <v>0</v>
      </c>
      <c r="I264" s="546"/>
      <c r="J264" s="546"/>
      <c r="K264" s="546"/>
      <c r="L264" s="134"/>
      <c r="M264" s="549"/>
      <c r="N264" s="549"/>
      <c r="O264" s="16" t="str">
        <f>IF(AND(ISNUMBER(D264),ISNUMBER(H264)),SUM(D264)*H264,"")</f>
        <v/>
      </c>
      <c r="P264" s="446"/>
      <c r="Q264" s="441">
        <f t="shared" si="76"/>
        <v>0</v>
      </c>
      <c r="R264" s="24"/>
    </row>
    <row r="265" spans="1:18" ht="15" customHeight="1">
      <c r="A265" s="114"/>
      <c r="B265" s="163" t="s">
        <v>1</v>
      </c>
      <c r="C265" s="551">
        <v>47</v>
      </c>
      <c r="D265" s="552"/>
      <c r="E265" s="546"/>
      <c r="F265" s="546"/>
      <c r="G265" s="546"/>
      <c r="H265" s="162">
        <f>Parameters!F28</f>
        <v>0</v>
      </c>
      <c r="I265" s="546"/>
      <c r="J265" s="546"/>
      <c r="K265" s="546"/>
      <c r="L265" s="134"/>
      <c r="M265" s="549"/>
      <c r="N265" s="549"/>
      <c r="O265" s="16" t="str">
        <f>IF(AND(ISNUMBER(D265),ISNUMBER(H265)),SUM(D265)*H265,"")</f>
        <v/>
      </c>
      <c r="P265" s="446"/>
      <c r="Q265" s="441">
        <f t="shared" si="76"/>
        <v>0</v>
      </c>
      <c r="R265" s="24"/>
    </row>
    <row r="266" spans="1:18" ht="15" customHeight="1">
      <c r="A266" s="114"/>
      <c r="B266" s="124" t="s">
        <v>68</v>
      </c>
      <c r="C266" s="109">
        <v>47</v>
      </c>
      <c r="D266" s="164"/>
      <c r="E266" s="546"/>
      <c r="F266" s="546"/>
      <c r="G266" s="546"/>
      <c r="H266" s="165">
        <f>Parameters!F29</f>
        <v>0</v>
      </c>
      <c r="I266" s="546"/>
      <c r="J266" s="546"/>
      <c r="K266" s="546"/>
      <c r="L266" s="158"/>
      <c r="M266" s="490"/>
      <c r="N266" s="490"/>
      <c r="O266" s="76" t="str">
        <f>IF(AND(ISNUMBER(D266),ISNUMBER(H266)),SUM(D266)*H266,"")</f>
        <v/>
      </c>
      <c r="P266" s="446"/>
      <c r="Q266" s="441">
        <f t="shared" si="76"/>
        <v>0</v>
      </c>
      <c r="R266" s="24"/>
    </row>
    <row r="267" spans="1:18" ht="15" customHeight="1">
      <c r="A267" s="114"/>
      <c r="B267" s="166"/>
      <c r="C267" s="257"/>
      <c r="D267" s="144"/>
      <c r="E267" s="546"/>
      <c r="F267" s="546"/>
      <c r="G267" s="546"/>
      <c r="H267" s="167"/>
      <c r="I267" s="546"/>
      <c r="J267" s="546"/>
      <c r="K267" s="546"/>
      <c r="L267" s="168" t="s">
        <v>286</v>
      </c>
      <c r="M267" s="168"/>
      <c r="N267" s="169"/>
      <c r="O267" s="146" t="str">
        <f>IF(SUM(Q84:Q266)=103,SUM(O84:O266)+SUM(O302:O378),"")</f>
        <v/>
      </c>
      <c r="P267" s="446"/>
      <c r="R267" s="295" t="s">
        <v>524</v>
      </c>
    </row>
    <row r="268" spans="1:18" ht="15" customHeight="1">
      <c r="A268" s="114"/>
      <c r="B268" s="546"/>
      <c r="C268" s="546"/>
      <c r="D268" s="546"/>
      <c r="E268" s="546"/>
      <c r="F268" s="546"/>
      <c r="G268" s="546"/>
      <c r="H268" s="546"/>
      <c r="I268" s="546"/>
      <c r="J268" s="546"/>
      <c r="K268" s="546"/>
      <c r="L268" s="546"/>
      <c r="M268" s="546"/>
      <c r="N268" s="546"/>
      <c r="O268" s="546"/>
      <c r="P268" s="446"/>
      <c r="R268" s="24"/>
    </row>
    <row r="269" spans="1:18" ht="45" customHeight="1">
      <c r="A269" s="654" t="s">
        <v>287</v>
      </c>
      <c r="B269" s="122"/>
      <c r="C269" s="122"/>
      <c r="D269" s="122"/>
      <c r="E269" s="122"/>
      <c r="F269" s="122"/>
      <c r="G269" s="122"/>
      <c r="H269" s="122"/>
      <c r="I269" s="122"/>
      <c r="J269" s="122"/>
      <c r="K269" s="59"/>
      <c r="L269" s="59"/>
      <c r="M269" s="59"/>
      <c r="N269" s="59"/>
      <c r="O269" s="59"/>
      <c r="P269" s="633"/>
      <c r="R269" s="3"/>
    </row>
    <row r="270" spans="1:18" ht="15" customHeight="1">
      <c r="A270" s="114"/>
      <c r="B270" s="546"/>
      <c r="C270" s="546"/>
      <c r="D270" s="546"/>
      <c r="E270" s="546"/>
      <c r="F270" s="546"/>
      <c r="G270" s="546"/>
      <c r="H270" s="546"/>
      <c r="I270" s="546"/>
      <c r="J270" s="546"/>
      <c r="K270" s="546"/>
      <c r="L270" s="546"/>
      <c r="M270" s="546"/>
      <c r="N270" s="546"/>
      <c r="O270" s="546"/>
      <c r="P270" s="446"/>
      <c r="R270" s="24"/>
    </row>
    <row r="271" spans="1:18" ht="15" customHeight="1">
      <c r="A271" s="114"/>
      <c r="B271" s="546"/>
      <c r="C271" s="546"/>
      <c r="D271" s="546"/>
      <c r="E271" s="546"/>
      <c r="F271" s="546"/>
      <c r="G271" s="546"/>
      <c r="H271" s="546"/>
      <c r="I271" s="546"/>
      <c r="J271" s="546"/>
      <c r="K271" s="546"/>
      <c r="L271" s="145" t="s">
        <v>288</v>
      </c>
      <c r="M271" s="145"/>
      <c r="N271" s="170"/>
      <c r="O271" s="171" t="str">
        <f>IF(AND(ISNUMBER(O267),ISNUMBER(O77)),IF(O267&gt;0,O77/O267,""),"")</f>
        <v/>
      </c>
      <c r="P271" s="446"/>
      <c r="R271" s="24"/>
    </row>
    <row r="272" spans="1:18" ht="15" customHeight="1">
      <c r="A272" s="114"/>
      <c r="B272" s="546"/>
      <c r="C272" s="546"/>
      <c r="D272" s="546"/>
      <c r="E272" s="546"/>
      <c r="F272" s="546"/>
      <c r="G272" s="546"/>
      <c r="H272" s="546"/>
      <c r="I272" s="546"/>
      <c r="J272" s="546"/>
      <c r="K272" s="546"/>
      <c r="L272" s="546"/>
      <c r="M272" s="546"/>
      <c r="N272" s="546"/>
      <c r="O272" s="546"/>
      <c r="P272" s="446"/>
      <c r="R272" s="24"/>
    </row>
    <row r="273" spans="1:18" ht="60" customHeight="1">
      <c r="A273" s="2802" t="s">
        <v>514</v>
      </c>
      <c r="B273" s="2803"/>
      <c r="C273" s="2803"/>
      <c r="D273" s="2803"/>
      <c r="E273" s="2803"/>
      <c r="F273" s="2803"/>
      <c r="G273" s="2803"/>
      <c r="H273" s="2803"/>
      <c r="I273" s="2803"/>
      <c r="J273" s="2803"/>
      <c r="K273" s="2803"/>
      <c r="L273" s="2803"/>
      <c r="M273" s="2803"/>
      <c r="N273" s="2803"/>
      <c r="O273" s="2803"/>
      <c r="P273" s="633"/>
      <c r="R273" s="312" t="s">
        <v>522</v>
      </c>
    </row>
    <row r="274" spans="1:18" ht="15" customHeight="1">
      <c r="A274" s="114"/>
      <c r="B274" s="546"/>
      <c r="C274" s="546"/>
      <c r="D274" s="546"/>
      <c r="E274" s="546"/>
      <c r="F274" s="546"/>
      <c r="G274" s="546"/>
      <c r="H274" s="546"/>
      <c r="I274" s="546"/>
      <c r="J274" s="546"/>
      <c r="K274" s="546"/>
      <c r="L274" s="546"/>
      <c r="M274" s="546"/>
      <c r="N274" s="546"/>
      <c r="O274" s="546"/>
      <c r="P274" s="446"/>
      <c r="R274" s="24"/>
    </row>
    <row r="275" spans="1:18" ht="15" customHeight="1">
      <c r="A275" s="114"/>
      <c r="B275" s="2800"/>
      <c r="C275" s="2793" t="s">
        <v>235</v>
      </c>
      <c r="D275" s="2795" t="s">
        <v>205</v>
      </c>
      <c r="E275" s="2796"/>
      <c r="F275" s="2796"/>
      <c r="G275" s="546"/>
      <c r="H275" s="2787" t="s">
        <v>292</v>
      </c>
      <c r="I275" s="2788"/>
      <c r="J275" s="2789"/>
      <c r="K275" s="546"/>
      <c r="L275" s="2790" t="s">
        <v>293</v>
      </c>
      <c r="M275" s="2790"/>
      <c r="N275" s="2790"/>
      <c r="O275" s="2790"/>
      <c r="P275" s="446"/>
      <c r="R275" s="24"/>
    </row>
    <row r="276" spans="1:18" ht="30" customHeight="1">
      <c r="A276" s="114"/>
      <c r="B276" s="2801"/>
      <c r="C276" s="2794"/>
      <c r="D276" s="125" t="s">
        <v>294</v>
      </c>
      <c r="E276" s="126" t="s">
        <v>315</v>
      </c>
      <c r="F276" s="127" t="s">
        <v>218</v>
      </c>
      <c r="G276" s="546"/>
      <c r="H276" s="125" t="s">
        <v>294</v>
      </c>
      <c r="I276" s="126" t="s">
        <v>315</v>
      </c>
      <c r="J276" s="127" t="s">
        <v>295</v>
      </c>
      <c r="K276" s="546"/>
      <c r="L276" s="125" t="s">
        <v>294</v>
      </c>
      <c r="M276" s="126" t="s">
        <v>315</v>
      </c>
      <c r="N276" s="126" t="s">
        <v>295</v>
      </c>
      <c r="O276" s="127" t="s">
        <v>272</v>
      </c>
      <c r="P276" s="446"/>
      <c r="R276" s="24"/>
    </row>
    <row r="277" spans="1:18" ht="45" customHeight="1">
      <c r="A277" s="114"/>
      <c r="B277" s="172" t="s">
        <v>316</v>
      </c>
      <c r="C277" s="551" t="s">
        <v>482</v>
      </c>
      <c r="D277" s="141"/>
      <c r="E277" s="141"/>
      <c r="F277" s="466"/>
      <c r="G277" s="546"/>
      <c r="H277" s="130"/>
      <c r="I277" s="107"/>
      <c r="J277" s="131">
        <v>1</v>
      </c>
      <c r="K277" s="546"/>
      <c r="L277" s="134"/>
      <c r="M277" s="549"/>
      <c r="N277" s="548" t="str">
        <f t="shared" ref="N277:N278" si="77">IF(AND(ISNUMBER(F277),ISNUMBER(J277)),SUM(F277)*J277,"")</f>
        <v/>
      </c>
      <c r="O277" s="16" t="str">
        <f>N277</f>
        <v/>
      </c>
      <c r="P277" s="446"/>
      <c r="R277" s="297" t="s">
        <v>525</v>
      </c>
    </row>
    <row r="278" spans="1:18" ht="30" customHeight="1">
      <c r="A278" s="114"/>
      <c r="B278" s="135" t="s">
        <v>322</v>
      </c>
      <c r="C278" s="551" t="s">
        <v>482</v>
      </c>
      <c r="D278" s="549"/>
      <c r="E278" s="549"/>
      <c r="F278" s="116"/>
      <c r="G278" s="546"/>
      <c r="H278" s="134"/>
      <c r="I278" s="549"/>
      <c r="J278" s="136">
        <v>1</v>
      </c>
      <c r="K278" s="546"/>
      <c r="L278" s="134"/>
      <c r="M278" s="549"/>
      <c r="N278" s="548" t="str">
        <f t="shared" si="77"/>
        <v/>
      </c>
      <c r="O278" s="16" t="str">
        <f>N278</f>
        <v/>
      </c>
      <c r="P278" s="446"/>
      <c r="R278" s="297" t="s">
        <v>525</v>
      </c>
    </row>
    <row r="279" spans="1:18" ht="30" customHeight="1">
      <c r="A279" s="114"/>
      <c r="B279" s="147" t="s">
        <v>289</v>
      </c>
      <c r="C279" s="551" t="s">
        <v>482</v>
      </c>
      <c r="D279" s="113"/>
      <c r="E279" s="113"/>
      <c r="F279" s="116"/>
      <c r="G279" s="546"/>
      <c r="H279" s="553">
        <v>0.85</v>
      </c>
      <c r="I279" s="137">
        <v>0.85</v>
      </c>
      <c r="J279" s="136">
        <v>1</v>
      </c>
      <c r="K279" s="546"/>
      <c r="L279" s="548" t="str">
        <f t="shared" ref="L279:M284" si="78">IF(AND(ISNUMBER(D279),ISNUMBER(H279)), D279*H279, "")</f>
        <v/>
      </c>
      <c r="M279" s="61" t="str">
        <f t="shared" si="78"/>
        <v/>
      </c>
      <c r="N279" s="548" t="str">
        <f t="shared" ref="N279:N284" si="79">IF(AND(ISNUMBER(F279),ISNUMBER(J279)),F279*J279,"")</f>
        <v/>
      </c>
      <c r="O279" s="16" t="str">
        <f t="shared" ref="O279:O284" si="80">IF(AND(ISNUMBER(L279),ISNUMBER(N279)),SUM(L279:N279),"")</f>
        <v/>
      </c>
      <c r="P279" s="446"/>
      <c r="R279" s="297" t="s">
        <v>525</v>
      </c>
    </row>
    <row r="280" spans="1:18" ht="30" customHeight="1">
      <c r="A280" s="114"/>
      <c r="B280" s="147" t="s">
        <v>261</v>
      </c>
      <c r="C280" s="551" t="s">
        <v>482</v>
      </c>
      <c r="D280" s="113"/>
      <c r="E280" s="113"/>
      <c r="F280" s="116"/>
      <c r="G280" s="546"/>
      <c r="H280" s="553">
        <v>0.85</v>
      </c>
      <c r="I280" s="137">
        <v>0.85</v>
      </c>
      <c r="J280" s="136">
        <v>1</v>
      </c>
      <c r="K280" s="546"/>
      <c r="L280" s="548" t="str">
        <f t="shared" si="78"/>
        <v/>
      </c>
      <c r="M280" s="61" t="str">
        <f t="shared" si="78"/>
        <v/>
      </c>
      <c r="N280" s="548" t="str">
        <f t="shared" si="79"/>
        <v/>
      </c>
      <c r="O280" s="16" t="str">
        <f t="shared" si="80"/>
        <v/>
      </c>
      <c r="P280" s="446"/>
      <c r="R280" s="297" t="s">
        <v>525</v>
      </c>
    </row>
    <row r="281" spans="1:18" ht="15" customHeight="1">
      <c r="A281" s="114"/>
      <c r="B281" s="147" t="s">
        <v>262</v>
      </c>
      <c r="C281" s="551" t="s">
        <v>482</v>
      </c>
      <c r="D281" s="113"/>
      <c r="E281" s="113"/>
      <c r="F281" s="116"/>
      <c r="G281" s="546"/>
      <c r="H281" s="553">
        <v>0.5</v>
      </c>
      <c r="I281" s="137">
        <v>0.5</v>
      </c>
      <c r="J281" s="136">
        <v>1</v>
      </c>
      <c r="K281" s="546"/>
      <c r="L281" s="548" t="str">
        <f t="shared" si="78"/>
        <v/>
      </c>
      <c r="M281" s="61" t="str">
        <f t="shared" si="78"/>
        <v/>
      </c>
      <c r="N281" s="548" t="str">
        <f t="shared" si="79"/>
        <v/>
      </c>
      <c r="O281" s="16" t="str">
        <f t="shared" si="80"/>
        <v/>
      </c>
      <c r="P281" s="446"/>
      <c r="R281" s="297" t="s">
        <v>525</v>
      </c>
    </row>
    <row r="282" spans="1:18" ht="15" customHeight="1">
      <c r="A282" s="114"/>
      <c r="B282" s="147" t="s">
        <v>318</v>
      </c>
      <c r="C282" s="551" t="s">
        <v>482</v>
      </c>
      <c r="D282" s="113"/>
      <c r="E282" s="113"/>
      <c r="F282" s="116"/>
      <c r="G282" s="546"/>
      <c r="H282" s="553">
        <v>0.5</v>
      </c>
      <c r="I282" s="137">
        <v>0.5</v>
      </c>
      <c r="J282" s="136">
        <v>1</v>
      </c>
      <c r="K282" s="546"/>
      <c r="L282" s="548" t="str">
        <f t="shared" si="78"/>
        <v/>
      </c>
      <c r="M282" s="61" t="str">
        <f t="shared" si="78"/>
        <v/>
      </c>
      <c r="N282" s="548" t="str">
        <f t="shared" si="79"/>
        <v/>
      </c>
      <c r="O282" s="16" t="str">
        <f t="shared" si="80"/>
        <v/>
      </c>
      <c r="P282" s="446"/>
      <c r="R282" s="297" t="s">
        <v>525</v>
      </c>
    </row>
    <row r="283" spans="1:18" ht="15" customHeight="1">
      <c r="A283" s="114"/>
      <c r="B283" s="147" t="s">
        <v>265</v>
      </c>
      <c r="C283" s="551" t="s">
        <v>482</v>
      </c>
      <c r="D283" s="113"/>
      <c r="E283" s="113"/>
      <c r="F283" s="116"/>
      <c r="G283" s="546"/>
      <c r="H283" s="553">
        <v>0</v>
      </c>
      <c r="I283" s="137">
        <v>0.5</v>
      </c>
      <c r="J283" s="136">
        <v>1</v>
      </c>
      <c r="K283" s="546"/>
      <c r="L283" s="548" t="str">
        <f t="shared" si="78"/>
        <v/>
      </c>
      <c r="M283" s="61" t="str">
        <f t="shared" si="78"/>
        <v/>
      </c>
      <c r="N283" s="548" t="str">
        <f t="shared" si="79"/>
        <v/>
      </c>
      <c r="O283" s="16" t="str">
        <f t="shared" si="80"/>
        <v/>
      </c>
      <c r="P283" s="446"/>
      <c r="R283" s="297" t="s">
        <v>525</v>
      </c>
    </row>
    <row r="284" spans="1:18" ht="28.5">
      <c r="A284" s="114"/>
      <c r="B284" s="147" t="s">
        <v>266</v>
      </c>
      <c r="C284" s="551" t="s">
        <v>482</v>
      </c>
      <c r="D284" s="113"/>
      <c r="E284" s="113"/>
      <c r="F284" s="116"/>
      <c r="G284" s="546"/>
      <c r="H284" s="553">
        <v>0</v>
      </c>
      <c r="I284" s="137">
        <v>0.5</v>
      </c>
      <c r="J284" s="136">
        <v>1</v>
      </c>
      <c r="K284" s="546"/>
      <c r="L284" s="548" t="str">
        <f t="shared" si="78"/>
        <v/>
      </c>
      <c r="M284" s="61" t="str">
        <f t="shared" si="78"/>
        <v/>
      </c>
      <c r="N284" s="548" t="str">
        <f t="shared" si="79"/>
        <v/>
      </c>
      <c r="O284" s="16" t="str">
        <f t="shared" si="80"/>
        <v/>
      </c>
      <c r="P284" s="446"/>
      <c r="R284" s="297" t="s">
        <v>525</v>
      </c>
    </row>
    <row r="285" spans="1:18" ht="30" customHeight="1">
      <c r="A285" s="114"/>
      <c r="B285" s="147" t="s">
        <v>290</v>
      </c>
      <c r="C285" s="551" t="s">
        <v>482</v>
      </c>
      <c r="D285" s="141"/>
      <c r="E285" s="141"/>
      <c r="F285" s="550"/>
      <c r="G285" s="546"/>
      <c r="H285" s="134"/>
      <c r="I285" s="549"/>
      <c r="J285" s="550"/>
      <c r="K285" s="546"/>
      <c r="L285" s="140"/>
      <c r="M285" s="141"/>
      <c r="N285" s="141"/>
      <c r="O285" s="151"/>
      <c r="P285" s="446"/>
      <c r="R285" s="24"/>
    </row>
    <row r="286" spans="1:18" ht="15" customHeight="1">
      <c r="A286" s="114"/>
      <c r="B286" s="288" t="s">
        <v>267</v>
      </c>
      <c r="C286" s="551" t="s">
        <v>482</v>
      </c>
      <c r="D286" s="141"/>
      <c r="E286" s="141"/>
      <c r="F286" s="151"/>
      <c r="G286" s="546"/>
      <c r="H286" s="134"/>
      <c r="I286" s="549"/>
      <c r="J286" s="550"/>
      <c r="K286" s="546"/>
      <c r="L286" s="140"/>
      <c r="M286" s="141"/>
      <c r="N286" s="141"/>
      <c r="O286" s="151"/>
      <c r="P286" s="446"/>
      <c r="R286" s="24"/>
    </row>
    <row r="287" spans="1:18" ht="15" customHeight="1">
      <c r="A287" s="114"/>
      <c r="B287" s="288" t="s">
        <v>268</v>
      </c>
      <c r="C287" s="551" t="s">
        <v>482</v>
      </c>
      <c r="D287" s="141"/>
      <c r="E287" s="141"/>
      <c r="F287" s="151"/>
      <c r="G287" s="546"/>
      <c r="H287" s="134"/>
      <c r="I287" s="549"/>
      <c r="J287" s="550"/>
      <c r="K287" s="546"/>
      <c r="L287" s="140"/>
      <c r="M287" s="141"/>
      <c r="N287" s="141"/>
      <c r="O287" s="151"/>
      <c r="P287" s="446"/>
      <c r="R287" s="24"/>
    </row>
    <row r="288" spans="1:18" ht="15" customHeight="1">
      <c r="A288" s="114"/>
      <c r="B288" s="478" t="s">
        <v>269</v>
      </c>
      <c r="C288" s="549"/>
      <c r="D288" s="113"/>
      <c r="E288" s="113"/>
      <c r="F288" s="116"/>
      <c r="G288" s="546"/>
      <c r="H288" s="553">
        <v>0</v>
      </c>
      <c r="I288" s="137">
        <v>0.5</v>
      </c>
      <c r="J288" s="136">
        <v>1</v>
      </c>
      <c r="K288" s="546"/>
      <c r="L288" s="548" t="str">
        <f t="shared" ref="L288:M292" si="81">IF(AND(ISNUMBER(D288),ISNUMBER(H288)), D288*H288, "")</f>
        <v/>
      </c>
      <c r="M288" s="61" t="str">
        <f t="shared" si="81"/>
        <v/>
      </c>
      <c r="N288" s="548" t="str">
        <f t="shared" ref="N288:N292" si="82">IF(AND(ISNUMBER(F288),ISNUMBER(J288)),F288*J288,"")</f>
        <v/>
      </c>
      <c r="O288" s="16" t="str">
        <f t="shared" ref="O288:O292" si="83">IF(AND(ISNUMBER(L288),ISNUMBER(N288)),SUM(L288:N288),"")</f>
        <v/>
      </c>
      <c r="P288" s="446"/>
      <c r="R288" s="297" t="s">
        <v>525</v>
      </c>
    </row>
    <row r="289" spans="1:18" ht="15" customHeight="1">
      <c r="A289" s="114"/>
      <c r="B289" s="478" t="s">
        <v>10</v>
      </c>
      <c r="C289" s="549"/>
      <c r="D289" s="113"/>
      <c r="E289" s="113"/>
      <c r="F289" s="116"/>
      <c r="G289" s="546"/>
      <c r="H289" s="553">
        <v>0.5</v>
      </c>
      <c r="I289" s="137">
        <v>0.5</v>
      </c>
      <c r="J289" s="136">
        <v>1</v>
      </c>
      <c r="K289" s="546"/>
      <c r="L289" s="548" t="str">
        <f t="shared" si="81"/>
        <v/>
      </c>
      <c r="M289" s="61" t="str">
        <f t="shared" si="81"/>
        <v/>
      </c>
      <c r="N289" s="548" t="str">
        <f t="shared" si="82"/>
        <v/>
      </c>
      <c r="O289" s="16" t="str">
        <f t="shared" si="83"/>
        <v/>
      </c>
      <c r="P289" s="446"/>
      <c r="R289" s="297" t="s">
        <v>525</v>
      </c>
    </row>
    <row r="290" spans="1:18" ht="15" customHeight="1">
      <c r="A290" s="114"/>
      <c r="B290" s="478" t="s">
        <v>147</v>
      </c>
      <c r="C290" s="549"/>
      <c r="D290" s="113"/>
      <c r="E290" s="113"/>
      <c r="F290" s="116"/>
      <c r="G290" s="546"/>
      <c r="H290" s="553">
        <v>0</v>
      </c>
      <c r="I290" s="137">
        <v>0.5</v>
      </c>
      <c r="J290" s="136">
        <v>1</v>
      </c>
      <c r="K290" s="546"/>
      <c r="L290" s="548" t="str">
        <f t="shared" si="81"/>
        <v/>
      </c>
      <c r="M290" s="61" t="str">
        <f t="shared" si="81"/>
        <v/>
      </c>
      <c r="N290" s="548" t="str">
        <f t="shared" si="82"/>
        <v/>
      </c>
      <c r="O290" s="16" t="str">
        <f t="shared" si="83"/>
        <v/>
      </c>
      <c r="P290" s="446"/>
      <c r="R290" s="297" t="s">
        <v>525</v>
      </c>
    </row>
    <row r="291" spans="1:18" ht="15" customHeight="1">
      <c r="A291" s="114"/>
      <c r="B291" s="478" t="s">
        <v>319</v>
      </c>
      <c r="C291" s="549"/>
      <c r="D291" s="113"/>
      <c r="E291" s="113"/>
      <c r="F291" s="116"/>
      <c r="G291" s="546"/>
      <c r="H291" s="553">
        <v>0.5</v>
      </c>
      <c r="I291" s="137">
        <v>0.5</v>
      </c>
      <c r="J291" s="136">
        <v>1</v>
      </c>
      <c r="K291" s="546"/>
      <c r="L291" s="548" t="str">
        <f t="shared" si="81"/>
        <v/>
      </c>
      <c r="M291" s="61" t="str">
        <f t="shared" si="81"/>
        <v/>
      </c>
      <c r="N291" s="548" t="str">
        <f t="shared" si="82"/>
        <v/>
      </c>
      <c r="O291" s="16" t="str">
        <f t="shared" si="83"/>
        <v/>
      </c>
      <c r="P291" s="446"/>
      <c r="R291" s="297" t="s">
        <v>525</v>
      </c>
    </row>
    <row r="292" spans="1:18" ht="15" customHeight="1">
      <c r="A292" s="114"/>
      <c r="B292" s="478" t="s">
        <v>270</v>
      </c>
      <c r="C292" s="549"/>
      <c r="D292" s="113"/>
      <c r="E292" s="113"/>
      <c r="F292" s="467"/>
      <c r="G292" s="546"/>
      <c r="H292" s="553">
        <v>0</v>
      </c>
      <c r="I292" s="137">
        <v>0.5</v>
      </c>
      <c r="J292" s="136">
        <v>1</v>
      </c>
      <c r="K292" s="546"/>
      <c r="L292" s="548" t="str">
        <f t="shared" si="81"/>
        <v/>
      </c>
      <c r="M292" s="61" t="str">
        <f t="shared" si="81"/>
        <v/>
      </c>
      <c r="N292" s="548" t="str">
        <f t="shared" si="82"/>
        <v/>
      </c>
      <c r="O292" s="16" t="str">
        <f t="shared" si="83"/>
        <v/>
      </c>
      <c r="P292" s="446"/>
      <c r="R292" s="297" t="s">
        <v>525</v>
      </c>
    </row>
    <row r="293" spans="1:18" ht="15" customHeight="1">
      <c r="A293" s="114"/>
      <c r="B293" s="147" t="s">
        <v>515</v>
      </c>
      <c r="C293" s="551" t="s">
        <v>482</v>
      </c>
      <c r="D293" s="549"/>
      <c r="E293" s="549"/>
      <c r="F293" s="604"/>
      <c r="G293" s="546"/>
      <c r="H293" s="134"/>
      <c r="I293" s="549"/>
      <c r="J293" s="136">
        <v>0</v>
      </c>
      <c r="K293" s="546"/>
      <c r="L293" s="134"/>
      <c r="M293" s="134"/>
      <c r="N293" s="548" t="str">
        <f>IF(AND(ISNUMBER(F293),ISNUMBER(F230),ISNUMBER(J293)),MAX((F293-F230),0)*J293,"")</f>
        <v/>
      </c>
      <c r="O293" s="16" t="str">
        <f>N293</f>
        <v/>
      </c>
      <c r="P293" s="636"/>
      <c r="R293" s="297" t="s">
        <v>526</v>
      </c>
    </row>
    <row r="294" spans="1:18" ht="15" customHeight="1">
      <c r="A294" s="114"/>
      <c r="B294" s="147" t="s">
        <v>291</v>
      </c>
      <c r="C294" s="551" t="s">
        <v>482</v>
      </c>
      <c r="D294" s="113"/>
      <c r="E294" s="113"/>
      <c r="F294" s="468"/>
      <c r="G294" s="546"/>
      <c r="H294" s="553">
        <v>0</v>
      </c>
      <c r="I294" s="137">
        <v>0.5</v>
      </c>
      <c r="J294" s="136">
        <v>1</v>
      </c>
      <c r="K294" s="546"/>
      <c r="L294" s="548" t="str">
        <f>IF(AND(ISNUMBER(D294),ISNUMBER(H294)), D294*H294, "")</f>
        <v/>
      </c>
      <c r="M294" s="61" t="str">
        <f>IF(AND(ISNUMBER(E294),ISNUMBER(I294)), E294*I294, "")</f>
        <v/>
      </c>
      <c r="N294" s="548" t="str">
        <f>IF(AND(ISNUMBER(F294),ISNUMBER(J294)),F294*J294,"")</f>
        <v/>
      </c>
      <c r="O294" s="16" t="str">
        <f>IF(AND(ISNUMBER(L294),ISNUMBER(N294)),SUM(L294:N294),"")</f>
        <v/>
      </c>
      <c r="P294" s="446"/>
      <c r="R294" s="297" t="s">
        <v>525</v>
      </c>
    </row>
    <row r="295" spans="1:18" ht="30" customHeight="1">
      <c r="A295" s="114"/>
      <c r="B295" s="173" t="str">
        <f>CONCATENATE("Check: the sum of each of the columns for rows ", ROW(B277), " to ", ROW(B294), " should equal the corresponding column in row ", ROW(B39))</f>
        <v>Check: the sum of each of the columns for rows 277 to 294 should equal the corresponding column in row 39</v>
      </c>
      <c r="C295" s="490"/>
      <c r="D295" s="174" t="str">
        <f>IF(AND(SUM(D277:D294)&gt;0,SUM($D$97:$F$101,$D$94:$F$94)&gt;0),"Fail",IF(AND(SUM($D$94:$F$94,$D$97:$F$101)=0,D39=SUM(D277:D294)),"Pass","Fail"))</f>
        <v>Pass</v>
      </c>
      <c r="E295" s="174" t="str">
        <f>IF(AND(SUM(E277:E294)&gt;0,SUM($D$97:$F$101,$D$94:$F$94)&gt;0),"Fail",IF(AND(SUM($D$94:$F$94,$D$97:$F$101)=0,E39=SUM(E277:E294)),"Pass","Fail"))</f>
        <v>Pass</v>
      </c>
      <c r="F295" s="174" t="str">
        <f>IF(AND(SUM(F277:F294)&gt;0,SUM($D$97:$F$101,$D$94:$F$94)&gt;0),"Fail",IF(AND(SUM($D$94:$F$94,$D$97:$F$101)=0,F39=SUM(F277:F294)),"Pass","Fail"))</f>
        <v>Pass</v>
      </c>
      <c r="G295" s="546"/>
      <c r="H295" s="158"/>
      <c r="I295" s="490"/>
      <c r="J295" s="142"/>
      <c r="K295" s="546"/>
      <c r="L295" s="167"/>
      <c r="M295" s="175"/>
      <c r="N295" s="175"/>
      <c r="O295" s="166"/>
      <c r="P295" s="446"/>
      <c r="R295" s="24"/>
    </row>
    <row r="296" spans="1:18" ht="15" customHeight="1">
      <c r="A296" s="114"/>
      <c r="B296" s="546"/>
      <c r="C296" s="546"/>
      <c r="D296" s="546"/>
      <c r="E296" s="546"/>
      <c r="F296" s="546"/>
      <c r="G296" s="546"/>
      <c r="H296" s="546"/>
      <c r="I296" s="546"/>
      <c r="J296" s="546"/>
      <c r="K296" s="546"/>
      <c r="L296" s="546"/>
      <c r="M296" s="546"/>
      <c r="N296" s="546"/>
      <c r="O296" s="546"/>
      <c r="P296" s="446"/>
      <c r="R296" s="24"/>
    </row>
    <row r="297" spans="1:18" ht="60" customHeight="1">
      <c r="A297" s="656" t="s">
        <v>483</v>
      </c>
      <c r="B297" s="59"/>
      <c r="C297" s="59"/>
      <c r="D297" s="59"/>
      <c r="E297" s="59"/>
      <c r="F297" s="59"/>
      <c r="G297" s="59"/>
      <c r="H297" s="59"/>
      <c r="I297" s="59"/>
      <c r="J297" s="59"/>
      <c r="K297" s="59"/>
      <c r="L297" s="59"/>
      <c r="M297" s="59"/>
      <c r="N297" s="59"/>
      <c r="O297" s="59"/>
      <c r="P297" s="633"/>
      <c r="R297" s="312" t="s">
        <v>481</v>
      </c>
    </row>
    <row r="298" spans="1:18" ht="30" customHeight="1">
      <c r="A298" s="114"/>
      <c r="B298" s="2798" t="s">
        <v>516</v>
      </c>
      <c r="C298" s="2799"/>
      <c r="D298" s="2799"/>
      <c r="E298" s="2799"/>
      <c r="F298" s="2799"/>
      <c r="G298" s="2799"/>
      <c r="H298" s="2799"/>
      <c r="I298" s="2799"/>
      <c r="J298" s="2799"/>
      <c r="K298" s="2799"/>
      <c r="L298" s="2799"/>
      <c r="M298" s="2799"/>
      <c r="N298" s="2799"/>
      <c r="O298" s="2799"/>
      <c r="P298" s="446"/>
      <c r="R298" s="297" t="s">
        <v>481</v>
      </c>
    </row>
    <row r="299" spans="1:18" ht="15" customHeight="1">
      <c r="A299" s="114"/>
      <c r="B299" s="546"/>
      <c r="C299" s="546"/>
      <c r="D299" s="546"/>
      <c r="E299" s="546"/>
      <c r="F299" s="546"/>
      <c r="G299" s="546"/>
      <c r="H299" s="546"/>
      <c r="I299" s="546"/>
      <c r="J299" s="546"/>
      <c r="K299" s="546"/>
      <c r="L299" s="546"/>
      <c r="M299" s="546"/>
      <c r="N299" s="546"/>
      <c r="O299" s="546"/>
      <c r="P299" s="446"/>
      <c r="R299" s="297" t="s">
        <v>481</v>
      </c>
    </row>
    <row r="300" spans="1:18" ht="15" customHeight="1">
      <c r="A300" s="114"/>
      <c r="B300" s="310"/>
      <c r="C300" s="2793" t="s">
        <v>235</v>
      </c>
      <c r="D300" s="2795" t="s">
        <v>205</v>
      </c>
      <c r="E300" s="2796"/>
      <c r="F300" s="2796"/>
      <c r="G300" s="546"/>
      <c r="H300" s="2787" t="s">
        <v>296</v>
      </c>
      <c r="I300" s="2788"/>
      <c r="J300" s="2789"/>
      <c r="K300" s="546"/>
      <c r="L300" s="2790" t="s">
        <v>297</v>
      </c>
      <c r="M300" s="2790"/>
      <c r="N300" s="2790"/>
      <c r="O300" s="2790"/>
      <c r="P300" s="446"/>
      <c r="R300" s="297" t="s">
        <v>481</v>
      </c>
    </row>
    <row r="301" spans="1:18" ht="30" customHeight="1">
      <c r="A301" s="114"/>
      <c r="B301" s="266"/>
      <c r="C301" s="2794"/>
      <c r="D301" s="125" t="s">
        <v>294</v>
      </c>
      <c r="E301" s="126" t="s">
        <v>315</v>
      </c>
      <c r="F301" s="127" t="s">
        <v>218</v>
      </c>
      <c r="G301" s="546"/>
      <c r="H301" s="125" t="s">
        <v>294</v>
      </c>
      <c r="I301" s="126" t="s">
        <v>315</v>
      </c>
      <c r="J301" s="127" t="s">
        <v>295</v>
      </c>
      <c r="K301" s="546"/>
      <c r="L301" s="125" t="s">
        <v>294</v>
      </c>
      <c r="M301" s="126" t="s">
        <v>315</v>
      </c>
      <c r="N301" s="126" t="s">
        <v>295</v>
      </c>
      <c r="O301" s="555" t="s">
        <v>286</v>
      </c>
      <c r="P301" s="446"/>
      <c r="R301" s="297" t="s">
        <v>481</v>
      </c>
    </row>
    <row r="302" spans="1:18" ht="60" customHeight="1">
      <c r="A302" s="114"/>
      <c r="B302" s="147" t="s">
        <v>282</v>
      </c>
      <c r="C302" s="551" t="s">
        <v>484</v>
      </c>
      <c r="D302" s="141"/>
      <c r="E302" s="141"/>
      <c r="F302" s="151"/>
      <c r="G302" s="546"/>
      <c r="H302" s="130"/>
      <c r="I302" s="130"/>
      <c r="J302" s="316"/>
      <c r="K302" s="546"/>
      <c r="L302" s="134"/>
      <c r="M302" s="134"/>
      <c r="N302" s="134"/>
      <c r="O302" s="294"/>
      <c r="P302" s="446"/>
      <c r="R302" s="297" t="s">
        <v>481</v>
      </c>
    </row>
    <row r="303" spans="1:18" ht="15" customHeight="1">
      <c r="A303" s="114"/>
      <c r="B303" s="478" t="s">
        <v>485</v>
      </c>
      <c r="C303" s="549"/>
      <c r="D303" s="141"/>
      <c r="E303" s="141"/>
      <c r="F303" s="151"/>
      <c r="G303" s="546"/>
      <c r="H303" s="134"/>
      <c r="I303" s="134"/>
      <c r="J303" s="294"/>
      <c r="K303" s="546"/>
      <c r="L303" s="134"/>
      <c r="M303" s="134"/>
      <c r="N303" s="134"/>
      <c r="O303" s="294"/>
      <c r="P303" s="446"/>
      <c r="R303" s="297" t="s">
        <v>481</v>
      </c>
    </row>
    <row r="304" spans="1:18" ht="15" customHeight="1">
      <c r="A304" s="114"/>
      <c r="B304" s="477" t="s">
        <v>499</v>
      </c>
      <c r="C304" s="549"/>
      <c r="D304" s="462"/>
      <c r="E304" s="462"/>
      <c r="F304" s="462"/>
      <c r="G304" s="546"/>
      <c r="H304" s="553">
        <v>0</v>
      </c>
      <c r="I304" s="137">
        <v>0</v>
      </c>
      <c r="J304" s="136">
        <v>0</v>
      </c>
      <c r="K304" s="546"/>
      <c r="L304" s="548" t="str">
        <f>IF(AND(ISNUMBER(D304),ISNUMBER(H304)), D304*H304, "")</f>
        <v/>
      </c>
      <c r="M304" s="61" t="str">
        <f>IF(AND(ISNUMBER(E304),ISNUMBER(I304)), E304*I304, "")</f>
        <v/>
      </c>
      <c r="N304" s="548" t="str">
        <f t="shared" ref="N304:N305" si="84">IF(AND(ISNUMBER(F304),ISNUMBER(J304)),F304*J304,"")</f>
        <v/>
      </c>
      <c r="O304" s="302" t="str">
        <f>IF(AND(ISNUMBER(L304),ISNUMBER(M304),ISNUMBER(N304)),SUM(L304:N304),"")</f>
        <v/>
      </c>
      <c r="P304" s="446"/>
      <c r="R304" s="297" t="s">
        <v>481</v>
      </c>
    </row>
    <row r="305" spans="1:18" ht="15" customHeight="1">
      <c r="A305" s="114"/>
      <c r="B305" s="477" t="s">
        <v>500</v>
      </c>
      <c r="C305" s="549"/>
      <c r="D305" s="462"/>
      <c r="E305" s="462"/>
      <c r="F305" s="462"/>
      <c r="G305" s="546"/>
      <c r="H305" s="553">
        <v>0</v>
      </c>
      <c r="I305" s="137">
        <v>0</v>
      </c>
      <c r="J305" s="136">
        <v>0</v>
      </c>
      <c r="K305" s="546"/>
      <c r="L305" s="548" t="str">
        <f>IF(AND(ISNUMBER(D305),ISNUMBER(H305)), D305*H305, "")</f>
        <v/>
      </c>
      <c r="M305" s="61" t="str">
        <f>IF(AND(ISNUMBER(E305),ISNUMBER(I305)), E305*I305, "")</f>
        <v/>
      </c>
      <c r="N305" s="548" t="str">
        <f t="shared" si="84"/>
        <v/>
      </c>
      <c r="O305" s="302" t="str">
        <f>IF(AND(ISNUMBER(L305),ISNUMBER(M305),ISNUMBER(N305)),SUM(L305:N305),"")</f>
        <v/>
      </c>
      <c r="P305" s="446"/>
      <c r="R305" s="297" t="s">
        <v>481</v>
      </c>
    </row>
    <row r="306" spans="1:18" ht="15" customHeight="1">
      <c r="A306" s="114"/>
      <c r="B306" s="147" t="s">
        <v>517</v>
      </c>
      <c r="C306" s="551" t="s">
        <v>484</v>
      </c>
      <c r="D306" s="141"/>
      <c r="E306" s="141"/>
      <c r="F306" s="151"/>
      <c r="G306" s="546"/>
      <c r="H306" s="134"/>
      <c r="I306" s="134"/>
      <c r="J306" s="294"/>
      <c r="K306" s="546"/>
      <c r="L306" s="134"/>
      <c r="M306" s="134"/>
      <c r="N306" s="134"/>
      <c r="O306" s="294"/>
      <c r="P306" s="446"/>
      <c r="R306" s="297" t="s">
        <v>481</v>
      </c>
    </row>
    <row r="307" spans="1:18" ht="30" customHeight="1">
      <c r="A307" s="114"/>
      <c r="B307" s="478" t="s">
        <v>486</v>
      </c>
      <c r="C307" s="549"/>
      <c r="D307" s="141"/>
      <c r="E307" s="141"/>
      <c r="F307" s="151"/>
      <c r="G307" s="546"/>
      <c r="H307" s="134"/>
      <c r="I307" s="134"/>
      <c r="J307" s="294"/>
      <c r="K307" s="546"/>
      <c r="L307" s="134"/>
      <c r="M307" s="134"/>
      <c r="N307" s="134"/>
      <c r="O307" s="294"/>
      <c r="P307" s="446"/>
      <c r="R307" s="297" t="s">
        <v>481</v>
      </c>
    </row>
    <row r="308" spans="1:18" ht="15" customHeight="1">
      <c r="A308" s="114"/>
      <c r="B308" s="477" t="s">
        <v>485</v>
      </c>
      <c r="C308" s="549"/>
      <c r="D308" s="141"/>
      <c r="E308" s="141"/>
      <c r="F308" s="151"/>
      <c r="G308" s="546"/>
      <c r="H308" s="134"/>
      <c r="I308" s="134"/>
      <c r="J308" s="294"/>
      <c r="K308" s="546"/>
      <c r="L308" s="134"/>
      <c r="M308" s="134"/>
      <c r="N308" s="134"/>
      <c r="O308" s="294"/>
      <c r="P308" s="446"/>
      <c r="R308" s="297" t="s">
        <v>481</v>
      </c>
    </row>
    <row r="309" spans="1:18" ht="15" customHeight="1">
      <c r="A309" s="114"/>
      <c r="B309" s="482" t="s">
        <v>499</v>
      </c>
      <c r="C309" s="549"/>
      <c r="D309" s="462"/>
      <c r="E309" s="462"/>
      <c r="F309" s="462"/>
      <c r="G309" s="546"/>
      <c r="H309" s="553">
        <f>IF(Parameters!F36&lt;H$104,H$104,Parameters!F36)</f>
        <v>0.5</v>
      </c>
      <c r="I309" s="553">
        <f>IF(Parameters!G36&lt;I$104,I$104,Parameters!G36)</f>
        <v>0.5</v>
      </c>
      <c r="J309" s="162">
        <f>IF(Parameters!H36&lt;J$104,J$104,Parameters!H36)</f>
        <v>1</v>
      </c>
      <c r="K309" s="546"/>
      <c r="L309" s="548" t="str">
        <f>IF(AND(ISNUMBER(D309),ISNUMBER(H309)), D309*H309, "")</f>
        <v/>
      </c>
      <c r="M309" s="61" t="str">
        <f>IF(AND(ISNUMBER(E309),ISNUMBER(I309)), E309*I309, "")</f>
        <v/>
      </c>
      <c r="N309" s="548" t="str">
        <f t="shared" ref="N309:N310" si="85">IF(AND(ISNUMBER(F309),ISNUMBER(J309)),F309*J309,"")</f>
        <v/>
      </c>
      <c r="O309" s="302" t="str">
        <f>IF(AND(ISNUMBER(L309),ISNUMBER(M309),ISNUMBER(N309)),SUM(L309:N309),"")</f>
        <v/>
      </c>
      <c r="P309" s="446"/>
      <c r="R309" s="297" t="s">
        <v>481</v>
      </c>
    </row>
    <row r="310" spans="1:18" ht="15" customHeight="1">
      <c r="A310" s="114"/>
      <c r="B310" s="482" t="s">
        <v>500</v>
      </c>
      <c r="C310" s="549"/>
      <c r="D310" s="462"/>
      <c r="E310" s="462"/>
      <c r="F310" s="462"/>
      <c r="G310" s="546"/>
      <c r="H310" s="553">
        <f>IF(Parameters!F37&lt;H$104,H$104,Parameters!F37)</f>
        <v>1</v>
      </c>
      <c r="I310" s="553">
        <f>IF(Parameters!G37&lt;I$104,I$104,Parameters!G37)</f>
        <v>1</v>
      </c>
      <c r="J310" s="162">
        <f>IF(Parameters!H37&lt;J$104,J$104,Parameters!H37)</f>
        <v>1</v>
      </c>
      <c r="K310" s="546"/>
      <c r="L310" s="548" t="str">
        <f>IF(AND(ISNUMBER(D310),ISNUMBER(H310)), D310*H310, "")</f>
        <v/>
      </c>
      <c r="M310" s="61" t="str">
        <f>IF(AND(ISNUMBER(E310),ISNUMBER(I310)), E310*I310, "")</f>
        <v/>
      </c>
      <c r="N310" s="548" t="str">
        <f t="shared" si="85"/>
        <v/>
      </c>
      <c r="O310" s="302" t="str">
        <f>IF(AND(ISNUMBER(L310),ISNUMBER(M310),ISNUMBER(N310)),SUM(L310:N310),"")</f>
        <v/>
      </c>
      <c r="P310" s="446"/>
      <c r="R310" s="297" t="s">
        <v>481</v>
      </c>
    </row>
    <row r="311" spans="1:18" ht="15" customHeight="1">
      <c r="A311" s="114"/>
      <c r="B311" s="478" t="s">
        <v>518</v>
      </c>
      <c r="C311" s="549"/>
      <c r="D311" s="141"/>
      <c r="E311" s="141"/>
      <c r="F311" s="151"/>
      <c r="G311" s="546"/>
      <c r="H311" s="134"/>
      <c r="I311" s="134"/>
      <c r="J311" s="294"/>
      <c r="K311" s="546"/>
      <c r="L311" s="134"/>
      <c r="M311" s="134"/>
      <c r="N311" s="134"/>
      <c r="O311" s="294"/>
      <c r="P311" s="446"/>
      <c r="R311" s="297" t="s">
        <v>481</v>
      </c>
    </row>
    <row r="312" spans="1:18" ht="15" customHeight="1">
      <c r="A312" s="114"/>
      <c r="B312" s="477" t="s">
        <v>485</v>
      </c>
      <c r="C312" s="549"/>
      <c r="D312" s="141"/>
      <c r="E312" s="141"/>
      <c r="F312" s="151"/>
      <c r="G312" s="546"/>
      <c r="H312" s="134"/>
      <c r="I312" s="134"/>
      <c r="J312" s="294"/>
      <c r="K312" s="546"/>
      <c r="L312" s="134"/>
      <c r="M312" s="134"/>
      <c r="N312" s="134"/>
      <c r="O312" s="294"/>
      <c r="P312" s="446"/>
      <c r="R312" s="297" t="s">
        <v>481</v>
      </c>
    </row>
    <row r="313" spans="1:18" ht="15" customHeight="1">
      <c r="A313" s="114"/>
      <c r="B313" s="482" t="s">
        <v>499</v>
      </c>
      <c r="C313" s="549"/>
      <c r="D313" s="462"/>
      <c r="E313" s="462"/>
      <c r="F313" s="462"/>
      <c r="G313" s="546"/>
      <c r="H313" s="553">
        <f>IF(Parameters!F40&lt;H$110,H$110,Parameters!F40)</f>
        <v>0.5</v>
      </c>
      <c r="I313" s="553">
        <f>IF(Parameters!G40&lt;I$110,I$110,Parameters!G40)</f>
        <v>0.5</v>
      </c>
      <c r="J313" s="162">
        <f>IF(Parameters!H40&lt;J$110,J$110,Parameters!H40)</f>
        <v>1</v>
      </c>
      <c r="K313" s="546"/>
      <c r="L313" s="548" t="str">
        <f>IF(AND(ISNUMBER(D313),ISNUMBER(H313)), D313*H313, "")</f>
        <v/>
      </c>
      <c r="M313" s="61" t="str">
        <f>IF(AND(ISNUMBER(E313),ISNUMBER(I313)), E313*I313, "")</f>
        <v/>
      </c>
      <c r="N313" s="548" t="str">
        <f t="shared" ref="N313:N314" si="86">IF(AND(ISNUMBER(F313),ISNUMBER(J313)),F313*J313,"")</f>
        <v/>
      </c>
      <c r="O313" s="302" t="str">
        <f>IF(AND(ISNUMBER(L313),ISNUMBER(M313),ISNUMBER(N313)),SUM(L313:N313),"")</f>
        <v/>
      </c>
      <c r="P313" s="446"/>
      <c r="R313" s="297" t="s">
        <v>481</v>
      </c>
    </row>
    <row r="314" spans="1:18" ht="15" customHeight="1">
      <c r="A314" s="114"/>
      <c r="B314" s="482" t="s">
        <v>500</v>
      </c>
      <c r="C314" s="549"/>
      <c r="D314" s="462"/>
      <c r="E314" s="462"/>
      <c r="F314" s="462"/>
      <c r="G314" s="546"/>
      <c r="H314" s="553">
        <f>IF(Parameters!F41&lt;H$110,H$110,Parameters!F41)</f>
        <v>1</v>
      </c>
      <c r="I314" s="553">
        <f>IF(Parameters!G41&lt;I$110,I$110,Parameters!G41)</f>
        <v>1</v>
      </c>
      <c r="J314" s="162">
        <f>IF(Parameters!H41&lt;J$110,J$110,Parameters!H41)</f>
        <v>1</v>
      </c>
      <c r="K314" s="546"/>
      <c r="L314" s="548" t="str">
        <f>IF(AND(ISNUMBER(D314),ISNUMBER(H314)), D314*H314, "")</f>
        <v/>
      </c>
      <c r="M314" s="61" t="str">
        <f>IF(AND(ISNUMBER(E314),ISNUMBER(I314)), E314*I314, "")</f>
        <v/>
      </c>
      <c r="N314" s="548" t="str">
        <f t="shared" si="86"/>
        <v/>
      </c>
      <c r="O314" s="302" t="str">
        <f>IF(AND(ISNUMBER(L314),ISNUMBER(M314),ISNUMBER(N314)),SUM(L314:N314),"")</f>
        <v/>
      </c>
      <c r="P314" s="446"/>
      <c r="R314" s="297" t="s">
        <v>481</v>
      </c>
    </row>
    <row r="315" spans="1:18" ht="15" customHeight="1">
      <c r="A315" s="114"/>
      <c r="B315" s="478" t="s">
        <v>487</v>
      </c>
      <c r="C315" s="549"/>
      <c r="D315" s="141"/>
      <c r="E315" s="141"/>
      <c r="F315" s="151"/>
      <c r="G315" s="546"/>
      <c r="H315" s="134"/>
      <c r="I315" s="134"/>
      <c r="J315" s="294"/>
      <c r="K315" s="546"/>
      <c r="L315" s="134"/>
      <c r="M315" s="134"/>
      <c r="N315" s="134"/>
      <c r="O315" s="294"/>
      <c r="P315" s="446"/>
      <c r="R315" s="297" t="s">
        <v>481</v>
      </c>
    </row>
    <row r="316" spans="1:18" ht="15" customHeight="1">
      <c r="A316" s="114"/>
      <c r="B316" s="477" t="s">
        <v>485</v>
      </c>
      <c r="C316" s="549"/>
      <c r="D316" s="141"/>
      <c r="E316" s="141"/>
      <c r="F316" s="151"/>
      <c r="G316" s="546"/>
      <c r="H316" s="134"/>
      <c r="I316" s="134"/>
      <c r="J316" s="294"/>
      <c r="K316" s="546"/>
      <c r="L316" s="134"/>
      <c r="M316" s="134"/>
      <c r="N316" s="134"/>
      <c r="O316" s="294"/>
      <c r="P316" s="446"/>
      <c r="R316" s="297" t="s">
        <v>481</v>
      </c>
    </row>
    <row r="317" spans="1:18" ht="15" customHeight="1">
      <c r="A317" s="114"/>
      <c r="B317" s="482" t="s">
        <v>499</v>
      </c>
      <c r="C317" s="549"/>
      <c r="D317" s="462"/>
      <c r="E317" s="462"/>
      <c r="F317" s="462"/>
      <c r="G317" s="546"/>
      <c r="H317" s="553">
        <f>IF(Parameters!F44&lt;H$116,H$116,Parameters!F44)</f>
        <v>0.5</v>
      </c>
      <c r="I317" s="553">
        <f>IF(Parameters!G44&lt;I$116,I$116,Parameters!G44)</f>
        <v>0.5</v>
      </c>
      <c r="J317" s="162">
        <f>IF(Parameters!H44&lt;J$116,J$116,Parameters!H44)</f>
        <v>1</v>
      </c>
      <c r="K317" s="546"/>
      <c r="L317" s="548" t="str">
        <f>IF(AND(ISNUMBER(D317),ISNUMBER(H317)), D317*H317, "")</f>
        <v/>
      </c>
      <c r="M317" s="61" t="str">
        <f>IF(AND(ISNUMBER(E317),ISNUMBER(I317)), E317*I317, "")</f>
        <v/>
      </c>
      <c r="N317" s="548" t="str">
        <f t="shared" ref="N317:N318" si="87">IF(AND(ISNUMBER(F317),ISNUMBER(J317)),F317*J317,"")</f>
        <v/>
      </c>
      <c r="O317" s="302" t="str">
        <f>IF(AND(ISNUMBER(L317),ISNUMBER(M317),ISNUMBER(N317)),SUM(L317:N317),"")</f>
        <v/>
      </c>
      <c r="P317" s="446"/>
      <c r="R317" s="297" t="s">
        <v>481</v>
      </c>
    </row>
    <row r="318" spans="1:18" ht="15" customHeight="1">
      <c r="A318" s="114"/>
      <c r="B318" s="482" t="s">
        <v>500</v>
      </c>
      <c r="C318" s="549"/>
      <c r="D318" s="462"/>
      <c r="E318" s="462"/>
      <c r="F318" s="462"/>
      <c r="G318" s="546"/>
      <c r="H318" s="553">
        <f>IF(Parameters!F45&lt;H$116,H$116,Parameters!F45)</f>
        <v>1</v>
      </c>
      <c r="I318" s="553">
        <f>IF(Parameters!G45&lt;I$116,I$116,Parameters!G45)</f>
        <v>1</v>
      </c>
      <c r="J318" s="162">
        <f>IF(Parameters!H45&lt;J$116,J$116,Parameters!H45)</f>
        <v>1</v>
      </c>
      <c r="K318" s="546"/>
      <c r="L318" s="548" t="str">
        <f>IF(AND(ISNUMBER(D318),ISNUMBER(H318)), D318*H318, "")</f>
        <v/>
      </c>
      <c r="M318" s="61" t="str">
        <f>IF(AND(ISNUMBER(E318),ISNUMBER(I318)), E318*I318, "")</f>
        <v/>
      </c>
      <c r="N318" s="548" t="str">
        <f t="shared" si="87"/>
        <v/>
      </c>
      <c r="O318" s="302" t="str">
        <f>IF(AND(ISNUMBER(L318),ISNUMBER(M318),ISNUMBER(N318)),SUM(L318:N318),"")</f>
        <v/>
      </c>
      <c r="P318" s="446"/>
      <c r="R318" s="297" t="s">
        <v>481</v>
      </c>
    </row>
    <row r="319" spans="1:18" ht="15" customHeight="1">
      <c r="A319" s="114"/>
      <c r="B319" s="147" t="s">
        <v>543</v>
      </c>
      <c r="C319" s="551" t="s">
        <v>484</v>
      </c>
      <c r="D319" s="141"/>
      <c r="E319" s="141"/>
      <c r="F319" s="151"/>
      <c r="G319" s="546"/>
      <c r="H319" s="134"/>
      <c r="I319" s="134"/>
      <c r="J319" s="294"/>
      <c r="K319" s="546"/>
      <c r="L319" s="134"/>
      <c r="M319" s="134"/>
      <c r="N319" s="134"/>
      <c r="O319" s="294"/>
      <c r="P319" s="446"/>
      <c r="R319" s="297" t="s">
        <v>481</v>
      </c>
    </row>
    <row r="320" spans="1:18" ht="15" customHeight="1">
      <c r="A320" s="114"/>
      <c r="B320" s="478" t="s">
        <v>485</v>
      </c>
      <c r="C320" s="549"/>
      <c r="D320" s="141"/>
      <c r="E320" s="141"/>
      <c r="F320" s="151"/>
      <c r="G320" s="546"/>
      <c r="H320" s="134"/>
      <c r="I320" s="134"/>
      <c r="J320" s="294"/>
      <c r="K320" s="546"/>
      <c r="L320" s="134"/>
      <c r="M320" s="134"/>
      <c r="N320" s="134"/>
      <c r="O320" s="294"/>
      <c r="P320" s="446"/>
      <c r="R320" s="297" t="s">
        <v>481</v>
      </c>
    </row>
    <row r="321" spans="1:18" ht="15" customHeight="1">
      <c r="A321" s="114"/>
      <c r="B321" s="477" t="s">
        <v>499</v>
      </c>
      <c r="C321" s="549"/>
      <c r="D321" s="462"/>
      <c r="E321" s="462"/>
      <c r="F321" s="462"/>
      <c r="G321" s="546"/>
      <c r="H321" s="553">
        <f>IF(Parameters!F48&lt;H$122,H$122,Parameters!F48)</f>
        <v>0.5</v>
      </c>
      <c r="I321" s="553">
        <f>IF(Parameters!G48&lt;I$122,I$122,Parameters!G48)</f>
        <v>0.5</v>
      </c>
      <c r="J321" s="162">
        <f>IF(Parameters!H48&lt;J$122,J$122,Parameters!H48)</f>
        <v>0.5</v>
      </c>
      <c r="K321" s="546"/>
      <c r="L321" s="548" t="str">
        <f>IF(AND(ISNUMBER(D321),ISNUMBER(H321)), D321*H321, "")</f>
        <v/>
      </c>
      <c r="M321" s="61" t="str">
        <f>IF(AND(ISNUMBER(E321),ISNUMBER(I321)), E321*I321, "")</f>
        <v/>
      </c>
      <c r="N321" s="548" t="str">
        <f t="shared" ref="N321:N322" si="88">IF(AND(ISNUMBER(F321),ISNUMBER(J321)),F321*J321,"")</f>
        <v/>
      </c>
      <c r="O321" s="302" t="str">
        <f>IF(AND(ISNUMBER(L321),ISNUMBER(M321),ISNUMBER(N321)),SUM(L321:N321),"")</f>
        <v/>
      </c>
      <c r="P321" s="446"/>
      <c r="R321" s="297" t="s">
        <v>481</v>
      </c>
    </row>
    <row r="322" spans="1:18" ht="15" customHeight="1">
      <c r="A322" s="114"/>
      <c r="B322" s="477" t="s">
        <v>500</v>
      </c>
      <c r="C322" s="549"/>
      <c r="D322" s="462"/>
      <c r="E322" s="462"/>
      <c r="F322" s="462"/>
      <c r="G322" s="546"/>
      <c r="H322" s="553">
        <f>IF(Parameters!F49&lt;H$122,H$122,Parameters!F49)</f>
        <v>1</v>
      </c>
      <c r="I322" s="553">
        <f>IF(Parameters!G49&lt;I$122,I$122,Parameters!G49)</f>
        <v>1</v>
      </c>
      <c r="J322" s="162">
        <f>IF(Parameters!H49&lt;J$122,J$122,Parameters!H49)</f>
        <v>1</v>
      </c>
      <c r="K322" s="546"/>
      <c r="L322" s="548" t="str">
        <f>IF(AND(ISNUMBER(D322),ISNUMBER(H322)), D322*H322, "")</f>
        <v/>
      </c>
      <c r="M322" s="61" t="str">
        <f>IF(AND(ISNUMBER(E322),ISNUMBER(I322)), E322*I322, "")</f>
        <v/>
      </c>
      <c r="N322" s="548" t="str">
        <f t="shared" si="88"/>
        <v/>
      </c>
      <c r="O322" s="302" t="str">
        <f>IF(AND(ISNUMBER(L322),ISNUMBER(M322),ISNUMBER(N322)),SUM(L322:N322),"")</f>
        <v/>
      </c>
      <c r="P322" s="446"/>
      <c r="R322" s="297" t="s">
        <v>481</v>
      </c>
    </row>
    <row r="323" spans="1:18" ht="15" customHeight="1">
      <c r="A323" s="114"/>
      <c r="B323" s="147" t="s">
        <v>554</v>
      </c>
      <c r="C323" s="551" t="s">
        <v>484</v>
      </c>
      <c r="D323" s="141"/>
      <c r="E323" s="141"/>
      <c r="F323" s="151"/>
      <c r="G323" s="546"/>
      <c r="H323" s="134"/>
      <c r="I323" s="134"/>
      <c r="J323" s="294"/>
      <c r="K323" s="546"/>
      <c r="L323" s="134"/>
      <c r="M323" s="134"/>
      <c r="N323" s="134"/>
      <c r="O323" s="294"/>
      <c r="P323" s="446"/>
      <c r="R323" s="297" t="s">
        <v>481</v>
      </c>
    </row>
    <row r="324" spans="1:18" ht="15" customHeight="1">
      <c r="A324" s="114"/>
      <c r="B324" s="478" t="s">
        <v>485</v>
      </c>
      <c r="C324" s="549"/>
      <c r="D324" s="141"/>
      <c r="E324" s="141"/>
      <c r="F324" s="151"/>
      <c r="G324" s="546"/>
      <c r="H324" s="134"/>
      <c r="I324" s="134"/>
      <c r="J324" s="294"/>
      <c r="K324" s="546"/>
      <c r="L324" s="134"/>
      <c r="M324" s="134"/>
      <c r="N324" s="134"/>
      <c r="O324" s="294"/>
      <c r="P324" s="446"/>
      <c r="R324" s="297" t="s">
        <v>481</v>
      </c>
    </row>
    <row r="325" spans="1:18" ht="15" customHeight="1">
      <c r="A325" s="114"/>
      <c r="B325" s="477" t="s">
        <v>499</v>
      </c>
      <c r="C325" s="549"/>
      <c r="D325" s="462"/>
      <c r="E325" s="462"/>
      <c r="F325" s="462"/>
      <c r="G325" s="546"/>
      <c r="H325" s="553">
        <f>IF(Parameters!F52&lt;H$128,H$128,Parameters!F52)</f>
        <v>0.5</v>
      </c>
      <c r="I325" s="553">
        <f>IF(Parameters!G52&lt;I$128,I$128,Parameters!G52)</f>
        <v>0.5</v>
      </c>
      <c r="J325" s="162">
        <f>IF(Parameters!H52&lt;J$128,J$128,Parameters!H52)</f>
        <v>0.5</v>
      </c>
      <c r="K325" s="546"/>
      <c r="L325" s="548" t="str">
        <f>IF(AND(ISNUMBER(D325),ISNUMBER(H325)), D325*H325, "")</f>
        <v/>
      </c>
      <c r="M325" s="61" t="str">
        <f>IF(AND(ISNUMBER(E325),ISNUMBER(I325)), E325*I325, "")</f>
        <v/>
      </c>
      <c r="N325" s="548" t="str">
        <f>IF(AND(ISNUMBER(F325),ISNUMBER(J325)),F325*J325,"")</f>
        <v/>
      </c>
      <c r="O325" s="302" t="str">
        <f>IF(AND(ISNUMBER(L325),ISNUMBER(M325),ISNUMBER(N325)),SUM(L325:N325),"")</f>
        <v/>
      </c>
      <c r="P325" s="446"/>
      <c r="R325" s="297" t="s">
        <v>481</v>
      </c>
    </row>
    <row r="326" spans="1:18" ht="15" customHeight="1">
      <c r="A326" s="114"/>
      <c r="B326" s="477" t="s">
        <v>500</v>
      </c>
      <c r="C326" s="549"/>
      <c r="D326" s="462"/>
      <c r="E326" s="462"/>
      <c r="F326" s="462"/>
      <c r="G326" s="546"/>
      <c r="H326" s="553">
        <f>IF(Parameters!F53&lt;H$128,H$128,Parameters!F53)</f>
        <v>1</v>
      </c>
      <c r="I326" s="553">
        <f>IF(Parameters!G53&lt;I$128,I$128,Parameters!G53)</f>
        <v>1</v>
      </c>
      <c r="J326" s="162">
        <f>IF(Parameters!H53&lt;J$128,J$128,Parameters!H53)</f>
        <v>1</v>
      </c>
      <c r="K326" s="546"/>
      <c r="L326" s="548" t="str">
        <f>IF(AND(ISNUMBER(D326),ISNUMBER(H326)), D326*H326, "")</f>
        <v/>
      </c>
      <c r="M326" s="61" t="str">
        <f>IF(AND(ISNUMBER(E326),ISNUMBER(I326)), E326*I326, "")</f>
        <v/>
      </c>
      <c r="N326" s="548" t="str">
        <f>IF(AND(ISNUMBER(F326),ISNUMBER(J326)),F326*J326,"")</f>
        <v/>
      </c>
      <c r="O326" s="302" t="str">
        <f>IF(AND(ISNUMBER(L326),ISNUMBER(M326),ISNUMBER(N326)),SUM(L326:N326),"")</f>
        <v/>
      </c>
      <c r="P326" s="446"/>
      <c r="R326" s="297" t="s">
        <v>481</v>
      </c>
    </row>
    <row r="327" spans="1:18" ht="15" customHeight="1">
      <c r="A327" s="114"/>
      <c r="B327" s="147" t="s">
        <v>545</v>
      </c>
      <c r="C327" s="551" t="s">
        <v>484</v>
      </c>
      <c r="D327" s="141"/>
      <c r="E327" s="141"/>
      <c r="F327" s="151"/>
      <c r="G327" s="546"/>
      <c r="H327" s="134"/>
      <c r="I327" s="134"/>
      <c r="J327" s="294"/>
      <c r="K327" s="546"/>
      <c r="L327" s="134"/>
      <c r="M327" s="134"/>
      <c r="N327" s="134"/>
      <c r="O327" s="294"/>
      <c r="P327" s="446"/>
      <c r="R327" s="297" t="s">
        <v>481</v>
      </c>
    </row>
    <row r="328" spans="1:18" ht="15" customHeight="1">
      <c r="A328" s="114"/>
      <c r="B328" s="478" t="s">
        <v>485</v>
      </c>
      <c r="C328" s="549"/>
      <c r="D328" s="141"/>
      <c r="E328" s="141"/>
      <c r="F328" s="151"/>
      <c r="G328" s="546"/>
      <c r="H328" s="134"/>
      <c r="I328" s="134"/>
      <c r="J328" s="294"/>
      <c r="K328" s="546"/>
      <c r="L328" s="134"/>
      <c r="M328" s="134"/>
      <c r="N328" s="134"/>
      <c r="O328" s="294"/>
      <c r="P328" s="446"/>
      <c r="R328" s="297" t="s">
        <v>481</v>
      </c>
    </row>
    <row r="329" spans="1:18" ht="15" customHeight="1">
      <c r="A329" s="114"/>
      <c r="B329" s="477" t="s">
        <v>499</v>
      </c>
      <c r="C329" s="549"/>
      <c r="D329" s="462"/>
      <c r="E329" s="462"/>
      <c r="F329" s="462"/>
      <c r="G329" s="546"/>
      <c r="H329" s="553">
        <f>IF(Parameters!F56&lt;H$134,H$134,Parameters!F56)</f>
        <v>0.5</v>
      </c>
      <c r="I329" s="553">
        <f>IF(Parameters!G56&lt;I$134,I$134,Parameters!G56)</f>
        <v>0.5</v>
      </c>
      <c r="J329" s="162">
        <f>IF(Parameters!H56&lt;J$134,J$134,Parameters!H56)</f>
        <v>0.5</v>
      </c>
      <c r="K329" s="546"/>
      <c r="L329" s="548" t="str">
        <f>IF(AND(ISNUMBER(D329),ISNUMBER(H329)), D329*H329, "")</f>
        <v/>
      </c>
      <c r="M329" s="61" t="str">
        <f>IF(AND(ISNUMBER(E329),ISNUMBER(I329)), E329*I329, "")</f>
        <v/>
      </c>
      <c r="N329" s="548" t="str">
        <f>IF(AND(ISNUMBER(F329),ISNUMBER(J329)),F329*J329,"")</f>
        <v/>
      </c>
      <c r="O329" s="302" t="str">
        <f>IF(AND(ISNUMBER(L329),ISNUMBER(M329),ISNUMBER(N329)),SUM(L329:N329),"")</f>
        <v/>
      </c>
      <c r="P329" s="446"/>
      <c r="R329" s="297" t="s">
        <v>481</v>
      </c>
    </row>
    <row r="330" spans="1:18" ht="15" customHeight="1">
      <c r="A330" s="114"/>
      <c r="B330" s="477" t="s">
        <v>500</v>
      </c>
      <c r="C330" s="549"/>
      <c r="D330" s="462"/>
      <c r="E330" s="462"/>
      <c r="F330" s="462"/>
      <c r="G330" s="546"/>
      <c r="H330" s="553">
        <f>IF(Parameters!F57&lt;H$134,H$134,Parameters!F57)</f>
        <v>1</v>
      </c>
      <c r="I330" s="553">
        <f>IF(Parameters!G57&lt;I$134,I$134,Parameters!G57)</f>
        <v>1</v>
      </c>
      <c r="J330" s="162">
        <f>IF(Parameters!H57&lt;J$134,J$134,Parameters!H57)</f>
        <v>1</v>
      </c>
      <c r="K330" s="546"/>
      <c r="L330" s="548" t="str">
        <f>IF(AND(ISNUMBER(D330),ISNUMBER(H330)), D330*H330, "")</f>
        <v/>
      </c>
      <c r="M330" s="61" t="str">
        <f>IF(AND(ISNUMBER(E330),ISNUMBER(I330)), E330*I330, "")</f>
        <v/>
      </c>
      <c r="N330" s="548" t="str">
        <f>IF(AND(ISNUMBER(F330),ISNUMBER(J330)),F330*J330,"")</f>
        <v/>
      </c>
      <c r="O330" s="302" t="str">
        <f>IF(AND(ISNUMBER(L330),ISNUMBER(M330),ISNUMBER(N330)),SUM(L330:N330),"")</f>
        <v/>
      </c>
      <c r="P330" s="446"/>
      <c r="R330" s="297" t="s">
        <v>481</v>
      </c>
    </row>
    <row r="331" spans="1:18" ht="15" customHeight="1">
      <c r="A331" s="114"/>
      <c r="B331" s="147" t="s">
        <v>503</v>
      </c>
      <c r="C331" s="551" t="s">
        <v>484</v>
      </c>
      <c r="D331" s="141"/>
      <c r="E331" s="141"/>
      <c r="F331" s="151"/>
      <c r="G331" s="546"/>
      <c r="H331" s="134"/>
      <c r="I331" s="134"/>
      <c r="J331" s="294"/>
      <c r="K331" s="546"/>
      <c r="L331" s="134"/>
      <c r="M331" s="134"/>
      <c r="N331" s="134"/>
      <c r="O331" s="294"/>
      <c r="P331" s="446"/>
      <c r="R331" s="297" t="s">
        <v>481</v>
      </c>
    </row>
    <row r="332" spans="1:18" ht="15" customHeight="1">
      <c r="A332" s="114"/>
      <c r="B332" s="478" t="s">
        <v>485</v>
      </c>
      <c r="C332" s="549"/>
      <c r="D332" s="141"/>
      <c r="E332" s="141"/>
      <c r="F332" s="151"/>
      <c r="G332" s="546"/>
      <c r="H332" s="134"/>
      <c r="I332" s="134"/>
      <c r="J332" s="294"/>
      <c r="K332" s="546"/>
      <c r="L332" s="134"/>
      <c r="M332" s="134"/>
      <c r="N332" s="134"/>
      <c r="O332" s="294"/>
      <c r="P332" s="446"/>
      <c r="R332" s="297" t="s">
        <v>481</v>
      </c>
    </row>
    <row r="333" spans="1:18" ht="15" customHeight="1">
      <c r="A333" s="114"/>
      <c r="B333" s="477" t="s">
        <v>499</v>
      </c>
      <c r="C333" s="549"/>
      <c r="D333" s="462"/>
      <c r="E333" s="462"/>
      <c r="F333" s="462"/>
      <c r="G333" s="546"/>
      <c r="H333" s="553">
        <f>IF(Parameters!F60&lt;H$140,H$140,Parameters!F60)</f>
        <v>0.5</v>
      </c>
      <c r="I333" s="553">
        <f>IF(Parameters!G60&lt;I$140,I$140,Parameters!G60)</f>
        <v>0.5</v>
      </c>
      <c r="J333" s="162">
        <f>IF(Parameters!H60&lt;J$140,J$140,Parameters!H60)</f>
        <v>1</v>
      </c>
      <c r="K333" s="546"/>
      <c r="L333" s="548" t="str">
        <f>IF(AND(ISNUMBER(D333),ISNUMBER(H333)), D333*H333, "")</f>
        <v/>
      </c>
      <c r="M333" s="61" t="str">
        <f>IF(AND(ISNUMBER(E333),ISNUMBER(I333)), E333*I333, "")</f>
        <v/>
      </c>
      <c r="N333" s="548" t="str">
        <f>IF(AND(ISNUMBER(F333),ISNUMBER(J333)),F333*J333,"")</f>
        <v/>
      </c>
      <c r="O333" s="302" t="str">
        <f>IF(AND(ISNUMBER(L333),ISNUMBER(M333),ISNUMBER(N333)),SUM(L333:N333),"")</f>
        <v/>
      </c>
      <c r="P333" s="446"/>
      <c r="R333" s="297" t="s">
        <v>481</v>
      </c>
    </row>
    <row r="334" spans="1:18" ht="15" customHeight="1">
      <c r="A334" s="114"/>
      <c r="B334" s="477" t="s">
        <v>500</v>
      </c>
      <c r="C334" s="549"/>
      <c r="D334" s="462"/>
      <c r="E334" s="462"/>
      <c r="F334" s="462"/>
      <c r="G334" s="546"/>
      <c r="H334" s="553">
        <f>IF(Parameters!F61&lt;H$140,H$140,Parameters!F61)</f>
        <v>1</v>
      </c>
      <c r="I334" s="553">
        <f>IF(Parameters!G61&lt;I$140,I$140,Parameters!G61)</f>
        <v>1</v>
      </c>
      <c r="J334" s="162">
        <f>IF(Parameters!H61&lt;J$140,J$140,Parameters!H61)</f>
        <v>1</v>
      </c>
      <c r="K334" s="546"/>
      <c r="L334" s="548" t="str">
        <f>IF(AND(ISNUMBER(D334),ISNUMBER(H334)), D334*H334, "")</f>
        <v/>
      </c>
      <c r="M334" s="61" t="str">
        <f>IF(AND(ISNUMBER(E334),ISNUMBER(I334)), E334*I334, "")</f>
        <v/>
      </c>
      <c r="N334" s="548" t="str">
        <f>IF(AND(ISNUMBER(F334),ISNUMBER(J334)),F334*J334,"")</f>
        <v/>
      </c>
      <c r="O334" s="302" t="str">
        <f>IF(AND(ISNUMBER(L334),ISNUMBER(M334),ISNUMBER(N334)),SUM(L334:N334),"")</f>
        <v/>
      </c>
      <c r="P334" s="446"/>
      <c r="R334" s="297" t="s">
        <v>481</v>
      </c>
    </row>
    <row r="335" spans="1:18" ht="30" customHeight="1">
      <c r="A335" s="114"/>
      <c r="B335" s="570" t="s">
        <v>586</v>
      </c>
      <c r="C335" s="551" t="s">
        <v>484</v>
      </c>
      <c r="D335" s="141"/>
      <c r="E335" s="141"/>
      <c r="F335" s="151"/>
      <c r="G335" s="546"/>
      <c r="H335" s="134"/>
      <c r="I335" s="134"/>
      <c r="J335" s="294"/>
      <c r="K335" s="546"/>
      <c r="L335" s="134"/>
      <c r="M335" s="134"/>
      <c r="N335" s="134"/>
      <c r="O335" s="294"/>
      <c r="P335" s="446"/>
      <c r="R335" s="297" t="s">
        <v>481</v>
      </c>
    </row>
    <row r="336" spans="1:18" ht="15" customHeight="1">
      <c r="A336" s="114"/>
      <c r="B336" s="478" t="s">
        <v>485</v>
      </c>
      <c r="C336" s="549"/>
      <c r="D336" s="141"/>
      <c r="E336" s="141"/>
      <c r="F336" s="151"/>
      <c r="G336" s="546"/>
      <c r="H336" s="134"/>
      <c r="I336" s="134"/>
      <c r="J336" s="294"/>
      <c r="K336" s="546"/>
      <c r="L336" s="134"/>
      <c r="M336" s="134"/>
      <c r="N336" s="134"/>
      <c r="O336" s="294"/>
      <c r="P336" s="446"/>
      <c r="R336" s="297" t="s">
        <v>481</v>
      </c>
    </row>
    <row r="337" spans="1:18" ht="15" customHeight="1">
      <c r="A337" s="114"/>
      <c r="B337" s="477" t="s">
        <v>499</v>
      </c>
      <c r="C337" s="549"/>
      <c r="D337" s="462"/>
      <c r="E337" s="462"/>
      <c r="F337" s="151"/>
      <c r="G337" s="546"/>
      <c r="H337" s="553">
        <f>IF(Parameters!F64&lt;H$146,H$146,Parameters!F64)</f>
        <v>0.5</v>
      </c>
      <c r="I337" s="553">
        <f>IF(Parameters!G64&lt;I$146,I$146,Parameters!G64)</f>
        <v>0.5</v>
      </c>
      <c r="J337" s="294"/>
      <c r="K337" s="546"/>
      <c r="L337" s="548" t="str">
        <f>IF(AND(ISNUMBER(D337),ISNUMBER(H337)), D337*H337, "")</f>
        <v/>
      </c>
      <c r="M337" s="61" t="str">
        <f>IF(AND(ISNUMBER(E337),ISNUMBER(I337)), E337*I337, "")</f>
        <v/>
      </c>
      <c r="N337" s="134"/>
      <c r="O337" s="302" t="str">
        <f t="shared" ref="O337:O338" si="89">IF(AND(ISNUMBER(L337),ISNUMBER(M337)),SUM(L337:M337),"")</f>
        <v/>
      </c>
      <c r="P337" s="446"/>
      <c r="R337" s="297" t="s">
        <v>481</v>
      </c>
    </row>
    <row r="338" spans="1:18" ht="15" customHeight="1">
      <c r="A338" s="114"/>
      <c r="B338" s="477" t="s">
        <v>500</v>
      </c>
      <c r="C338" s="549"/>
      <c r="D338" s="462"/>
      <c r="E338" s="462"/>
      <c r="F338" s="151"/>
      <c r="G338" s="546"/>
      <c r="H338" s="553">
        <f>IF(Parameters!F65&lt;H$146,H$146,Parameters!F65)</f>
        <v>1</v>
      </c>
      <c r="I338" s="553">
        <f>IF(Parameters!G65&lt;I$146,I$146,Parameters!G65)</f>
        <v>1</v>
      </c>
      <c r="J338" s="294"/>
      <c r="K338" s="546"/>
      <c r="L338" s="548" t="str">
        <f>IF(AND(ISNUMBER(D338),ISNUMBER(H338)), D338*H338, "")</f>
        <v/>
      </c>
      <c r="M338" s="61" t="str">
        <f>IF(AND(ISNUMBER(E338),ISNUMBER(I338)), E338*I338, "")</f>
        <v/>
      </c>
      <c r="N338" s="134"/>
      <c r="O338" s="302" t="str">
        <f t="shared" si="89"/>
        <v/>
      </c>
      <c r="P338" s="446"/>
      <c r="R338" s="297" t="s">
        <v>481</v>
      </c>
    </row>
    <row r="339" spans="1:18" ht="15" customHeight="1">
      <c r="A339" s="114"/>
      <c r="B339" s="570" t="s">
        <v>587</v>
      </c>
      <c r="C339" s="551" t="s">
        <v>484</v>
      </c>
      <c r="D339" s="141"/>
      <c r="E339" s="141"/>
      <c r="F339" s="151"/>
      <c r="G339" s="546"/>
      <c r="H339" s="134"/>
      <c r="I339" s="134"/>
      <c r="J339" s="294"/>
      <c r="K339" s="546"/>
      <c r="L339" s="134"/>
      <c r="M339" s="134"/>
      <c r="N339" s="134"/>
      <c r="O339" s="294"/>
      <c r="P339" s="446"/>
      <c r="R339" s="297" t="s">
        <v>481</v>
      </c>
    </row>
    <row r="340" spans="1:18" ht="15" customHeight="1">
      <c r="A340" s="114"/>
      <c r="B340" s="478" t="s">
        <v>485</v>
      </c>
      <c r="C340" s="549"/>
      <c r="D340" s="141"/>
      <c r="E340" s="141"/>
      <c r="F340" s="151"/>
      <c r="G340" s="546"/>
      <c r="H340" s="134"/>
      <c r="I340" s="134"/>
      <c r="J340" s="294"/>
      <c r="K340" s="546"/>
      <c r="L340" s="134"/>
      <c r="M340" s="134"/>
      <c r="N340" s="134"/>
      <c r="O340" s="294"/>
      <c r="P340" s="446"/>
      <c r="R340" s="297" t="s">
        <v>481</v>
      </c>
    </row>
    <row r="341" spans="1:18" ht="15" customHeight="1">
      <c r="A341" s="114"/>
      <c r="B341" s="477" t="s">
        <v>499</v>
      </c>
      <c r="C341" s="549"/>
      <c r="D341" s="462"/>
      <c r="E341" s="462"/>
      <c r="F341" s="151"/>
      <c r="G341" s="546"/>
      <c r="H341" s="553">
        <f>IF(Parameters!F68&lt;H$152,H$152,Parameters!F68)</f>
        <v>0.5</v>
      </c>
      <c r="I341" s="553">
        <f>IF(Parameters!G68&lt;I$152,I$152,Parameters!G68)</f>
        <v>0.5</v>
      </c>
      <c r="J341" s="294"/>
      <c r="K341" s="546"/>
      <c r="L341" s="548" t="str">
        <f>IF(AND(ISNUMBER(D341),ISNUMBER(H341)), D341*H341, "")</f>
        <v/>
      </c>
      <c r="M341" s="61" t="str">
        <f>IF(AND(ISNUMBER(E341),ISNUMBER(I341)), E341*I341, "")</f>
        <v/>
      </c>
      <c r="N341" s="134"/>
      <c r="O341" s="302" t="str">
        <f t="shared" ref="O341:O342" si="90">IF(AND(ISNUMBER(L341),ISNUMBER(M341)),SUM(L341:M341),"")</f>
        <v/>
      </c>
      <c r="P341" s="446"/>
      <c r="R341" s="297" t="s">
        <v>481</v>
      </c>
    </row>
    <row r="342" spans="1:18" ht="15" customHeight="1">
      <c r="A342" s="114"/>
      <c r="B342" s="477" t="s">
        <v>500</v>
      </c>
      <c r="C342" s="549"/>
      <c r="D342" s="462"/>
      <c r="E342" s="462"/>
      <c r="F342" s="151"/>
      <c r="G342" s="546"/>
      <c r="H342" s="553">
        <f>IF(Parameters!F69&lt;H$152,H$152,Parameters!F69)</f>
        <v>1</v>
      </c>
      <c r="I342" s="553">
        <f>IF(Parameters!G69&lt;I$152,I$152,Parameters!G69)</f>
        <v>1</v>
      </c>
      <c r="J342" s="294"/>
      <c r="K342" s="546"/>
      <c r="L342" s="548" t="str">
        <f>IF(AND(ISNUMBER(D342),ISNUMBER(H342)), D342*H342, "")</f>
        <v/>
      </c>
      <c r="M342" s="61" t="str">
        <f>IF(AND(ISNUMBER(E342),ISNUMBER(I342)), E342*I342, "")</f>
        <v/>
      </c>
      <c r="N342" s="134"/>
      <c r="O342" s="302" t="str">
        <f t="shared" si="90"/>
        <v/>
      </c>
      <c r="P342" s="446"/>
      <c r="R342" s="297" t="s">
        <v>481</v>
      </c>
    </row>
    <row r="343" spans="1:18" ht="30" customHeight="1">
      <c r="A343" s="114"/>
      <c r="B343" s="147" t="s">
        <v>504</v>
      </c>
      <c r="C343" s="551" t="s">
        <v>484</v>
      </c>
      <c r="D343" s="141"/>
      <c r="E343" s="141"/>
      <c r="F343" s="151"/>
      <c r="G343" s="546"/>
      <c r="H343" s="134"/>
      <c r="I343" s="134"/>
      <c r="J343" s="294"/>
      <c r="K343" s="546"/>
      <c r="L343" s="134"/>
      <c r="M343" s="134"/>
      <c r="N343" s="134"/>
      <c r="O343" s="294"/>
      <c r="P343" s="446"/>
      <c r="R343" s="297" t="s">
        <v>481</v>
      </c>
    </row>
    <row r="344" spans="1:18" ht="15" customHeight="1">
      <c r="A344" s="114"/>
      <c r="B344" s="478" t="s">
        <v>485</v>
      </c>
      <c r="C344" s="549"/>
      <c r="D344" s="141"/>
      <c r="E344" s="141"/>
      <c r="F344" s="151"/>
      <c r="G344" s="546"/>
      <c r="H344" s="134"/>
      <c r="I344" s="134"/>
      <c r="J344" s="294"/>
      <c r="K344" s="546"/>
      <c r="L344" s="134"/>
      <c r="M344" s="134"/>
      <c r="N344" s="134"/>
      <c r="O344" s="294"/>
      <c r="P344" s="446"/>
      <c r="R344" s="297" t="s">
        <v>481</v>
      </c>
    </row>
    <row r="345" spans="1:18" ht="15" customHeight="1">
      <c r="A345" s="114"/>
      <c r="B345" s="477" t="s">
        <v>499</v>
      </c>
      <c r="C345" s="549"/>
      <c r="D345" s="462"/>
      <c r="E345" s="462"/>
      <c r="F345" s="151"/>
      <c r="G345" s="546"/>
      <c r="H345" s="553">
        <f>IF(Parameters!F72&lt;H$158,H$158,Parameters!F72)</f>
        <v>0.5</v>
      </c>
      <c r="I345" s="553">
        <f>IF(Parameters!G72&lt;I$158,I$158,Parameters!G72)</f>
        <v>0.5</v>
      </c>
      <c r="J345" s="294"/>
      <c r="K345" s="546"/>
      <c r="L345" s="548" t="str">
        <f>IF(AND(ISNUMBER(D345),ISNUMBER(H345)), D345*H345, "")</f>
        <v/>
      </c>
      <c r="M345" s="61" t="str">
        <f>IF(AND(ISNUMBER(E345),ISNUMBER(I345)), E345*I345, "")</f>
        <v/>
      </c>
      <c r="N345" s="134"/>
      <c r="O345" s="302" t="str">
        <f t="shared" ref="O345:O346" si="91">IF(AND(ISNUMBER(L345),ISNUMBER(M345)),SUM(L345:M345),"")</f>
        <v/>
      </c>
      <c r="P345" s="446"/>
      <c r="R345" s="297" t="s">
        <v>481</v>
      </c>
    </row>
    <row r="346" spans="1:18" ht="15" customHeight="1">
      <c r="A346" s="114"/>
      <c r="B346" s="477" t="s">
        <v>500</v>
      </c>
      <c r="C346" s="549"/>
      <c r="D346" s="462"/>
      <c r="E346" s="462"/>
      <c r="F346" s="151"/>
      <c r="G346" s="546"/>
      <c r="H346" s="553">
        <f>IF(Parameters!F73&lt;H$158,H$158,Parameters!F73)</f>
        <v>1</v>
      </c>
      <c r="I346" s="553">
        <f>IF(Parameters!G73&lt;I$158,I$158,Parameters!G73)</f>
        <v>1</v>
      </c>
      <c r="J346" s="294"/>
      <c r="K346" s="546"/>
      <c r="L346" s="548" t="str">
        <f>IF(AND(ISNUMBER(D346),ISNUMBER(H346)), D346*H346, "")</f>
        <v/>
      </c>
      <c r="M346" s="61" t="str">
        <f>IF(AND(ISNUMBER(E346),ISNUMBER(I346)), E346*I346, "")</f>
        <v/>
      </c>
      <c r="N346" s="134"/>
      <c r="O346" s="302" t="str">
        <f t="shared" si="91"/>
        <v/>
      </c>
      <c r="P346" s="446"/>
      <c r="R346" s="297" t="s">
        <v>481</v>
      </c>
    </row>
    <row r="347" spans="1:18" ht="30" customHeight="1">
      <c r="A347" s="114"/>
      <c r="B347" s="147" t="s">
        <v>505</v>
      </c>
      <c r="C347" s="551" t="s">
        <v>484</v>
      </c>
      <c r="D347" s="141"/>
      <c r="E347" s="141"/>
      <c r="F347" s="151"/>
      <c r="G347" s="546"/>
      <c r="H347" s="134"/>
      <c r="I347" s="134"/>
      <c r="J347" s="294"/>
      <c r="K347" s="546"/>
      <c r="L347" s="134"/>
      <c r="M347" s="134"/>
      <c r="N347" s="134"/>
      <c r="O347" s="294"/>
      <c r="P347" s="446"/>
      <c r="R347" s="297" t="s">
        <v>481</v>
      </c>
    </row>
    <row r="348" spans="1:18" ht="15" customHeight="1">
      <c r="A348" s="114"/>
      <c r="B348" s="478" t="s">
        <v>485</v>
      </c>
      <c r="C348" s="549"/>
      <c r="D348" s="141"/>
      <c r="E348" s="141"/>
      <c r="F348" s="151"/>
      <c r="G348" s="546"/>
      <c r="H348" s="134"/>
      <c r="I348" s="134"/>
      <c r="J348" s="294"/>
      <c r="K348" s="546"/>
      <c r="L348" s="134"/>
      <c r="M348" s="134"/>
      <c r="N348" s="134"/>
      <c r="O348" s="294"/>
      <c r="P348" s="446"/>
      <c r="R348" s="297" t="s">
        <v>481</v>
      </c>
    </row>
    <row r="349" spans="1:18" ht="15" customHeight="1">
      <c r="A349" s="114"/>
      <c r="B349" s="477" t="s">
        <v>499</v>
      </c>
      <c r="C349" s="549"/>
      <c r="D349" s="462"/>
      <c r="E349" s="462"/>
      <c r="F349" s="462"/>
      <c r="G349" s="546"/>
      <c r="H349" s="553">
        <f>IF(Parameters!F76&lt;H$164,H$164,Parameters!F76)</f>
        <v>0.5</v>
      </c>
      <c r="I349" s="553">
        <f>IF(Parameters!G76&lt;I$164,I$164,Parameters!G76)</f>
        <v>0.5</v>
      </c>
      <c r="J349" s="162">
        <f>IF(Parameters!H76&lt;J$164,J$164,Parameters!H76)</f>
        <v>0.65</v>
      </c>
      <c r="K349" s="546"/>
      <c r="L349" s="548" t="str">
        <f>IF(AND(ISNUMBER(D349),ISNUMBER(H349)), D349*H349, "")</f>
        <v/>
      </c>
      <c r="M349" s="61" t="str">
        <f>IF(AND(ISNUMBER(E349),ISNUMBER(I349)), E349*I349, "")</f>
        <v/>
      </c>
      <c r="N349" s="548" t="str">
        <f t="shared" ref="N349:N350" si="92">IF(AND(ISNUMBER(F349),ISNUMBER(J349)),F349*J349,"")</f>
        <v/>
      </c>
      <c r="O349" s="302" t="str">
        <f>IF(AND(ISNUMBER(L349),ISNUMBER(M349),ISNUMBER(N349)),SUM(L349:N349),"")</f>
        <v/>
      </c>
      <c r="P349" s="446"/>
      <c r="R349" s="297" t="s">
        <v>481</v>
      </c>
    </row>
    <row r="350" spans="1:18" ht="15" customHeight="1">
      <c r="A350" s="114"/>
      <c r="B350" s="477" t="s">
        <v>500</v>
      </c>
      <c r="C350" s="549"/>
      <c r="D350" s="462"/>
      <c r="E350" s="462"/>
      <c r="F350" s="462"/>
      <c r="G350" s="546"/>
      <c r="H350" s="553">
        <f>IF(Parameters!F77&lt;H$164,H$164,Parameters!F77)</f>
        <v>1</v>
      </c>
      <c r="I350" s="553">
        <f>IF(Parameters!G77&lt;I$164,I$164,Parameters!G77)</f>
        <v>1</v>
      </c>
      <c r="J350" s="162">
        <f>IF(Parameters!H77&lt;J$164,J$164,Parameters!H77)</f>
        <v>1</v>
      </c>
      <c r="K350" s="546"/>
      <c r="L350" s="548" t="str">
        <f>IF(AND(ISNUMBER(D350),ISNUMBER(H350)), D350*H350, "")</f>
        <v/>
      </c>
      <c r="M350" s="61" t="str">
        <f>IF(AND(ISNUMBER(E350),ISNUMBER(I350)), E350*I350, "")</f>
        <v/>
      </c>
      <c r="N350" s="548" t="str">
        <f t="shared" si="92"/>
        <v/>
      </c>
      <c r="O350" s="302" t="str">
        <f>IF(AND(ISNUMBER(L350),ISNUMBER(M350),ISNUMBER(N350)),SUM(L350:N350),"")</f>
        <v/>
      </c>
      <c r="P350" s="446"/>
      <c r="R350" s="297" t="s">
        <v>481</v>
      </c>
    </row>
    <row r="351" spans="1:18" ht="45" customHeight="1">
      <c r="A351" s="114"/>
      <c r="B351" s="147" t="s">
        <v>506</v>
      </c>
      <c r="C351" s="551" t="s">
        <v>484</v>
      </c>
      <c r="D351" s="141"/>
      <c r="E351" s="141"/>
      <c r="F351" s="151"/>
      <c r="G351" s="546"/>
      <c r="H351" s="134"/>
      <c r="I351" s="134"/>
      <c r="J351" s="294"/>
      <c r="K351" s="546"/>
      <c r="L351" s="134"/>
      <c r="M351" s="134"/>
      <c r="N351" s="134"/>
      <c r="O351" s="294"/>
      <c r="P351" s="446"/>
      <c r="R351" s="297" t="s">
        <v>481</v>
      </c>
    </row>
    <row r="352" spans="1:18" ht="15" customHeight="1">
      <c r="A352" s="114"/>
      <c r="B352" s="478" t="s">
        <v>485</v>
      </c>
      <c r="C352" s="549"/>
      <c r="D352" s="141"/>
      <c r="E352" s="141"/>
      <c r="F352" s="151"/>
      <c r="G352" s="546"/>
      <c r="H352" s="134"/>
      <c r="I352" s="134"/>
      <c r="J352" s="294"/>
      <c r="K352" s="546"/>
      <c r="L352" s="134"/>
      <c r="M352" s="134"/>
      <c r="N352" s="134"/>
      <c r="O352" s="294"/>
      <c r="P352" s="446"/>
      <c r="R352" s="297" t="s">
        <v>481</v>
      </c>
    </row>
    <row r="353" spans="1:18" ht="15" customHeight="1">
      <c r="A353" s="114"/>
      <c r="B353" s="477" t="s">
        <v>499</v>
      </c>
      <c r="C353" s="549"/>
      <c r="D353" s="141"/>
      <c r="E353" s="141"/>
      <c r="F353" s="462"/>
      <c r="G353" s="546"/>
      <c r="H353" s="134"/>
      <c r="I353" s="134"/>
      <c r="J353" s="162">
        <f>IF(Parameters!H80&lt;J$170,J$170,Parameters!H80)</f>
        <v>0.65</v>
      </c>
      <c r="K353" s="546"/>
      <c r="L353" s="134"/>
      <c r="M353" s="134"/>
      <c r="N353" s="548" t="str">
        <f>IF(AND(ISNUMBER(F353),ISNUMBER(J353)),F353*J353,"")</f>
        <v/>
      </c>
      <c r="O353" s="302" t="str">
        <f t="shared" ref="O353:O354" si="93">IF(ISNUMBER(N353),N353,"")</f>
        <v/>
      </c>
      <c r="P353" s="446"/>
      <c r="R353" s="297" t="s">
        <v>481</v>
      </c>
    </row>
    <row r="354" spans="1:18" ht="15" customHeight="1">
      <c r="A354" s="114"/>
      <c r="B354" s="477" t="s">
        <v>500</v>
      </c>
      <c r="C354" s="549"/>
      <c r="D354" s="141"/>
      <c r="E354" s="141"/>
      <c r="F354" s="462"/>
      <c r="G354" s="546"/>
      <c r="H354" s="134"/>
      <c r="I354" s="134"/>
      <c r="J354" s="162">
        <f>IF(Parameters!H81&lt;J$170,J$170,Parameters!H81)</f>
        <v>1</v>
      </c>
      <c r="K354" s="546"/>
      <c r="L354" s="134"/>
      <c r="M354" s="134"/>
      <c r="N354" s="548" t="str">
        <f>IF(AND(ISNUMBER(F354),ISNUMBER(J354)),F354*J354,"")</f>
        <v/>
      </c>
      <c r="O354" s="302" t="str">
        <f t="shared" si="93"/>
        <v/>
      </c>
      <c r="P354" s="446"/>
      <c r="R354" s="297" t="s">
        <v>481</v>
      </c>
    </row>
    <row r="355" spans="1:18" ht="30" customHeight="1">
      <c r="A355" s="114"/>
      <c r="B355" s="147" t="s">
        <v>555</v>
      </c>
      <c r="C355" s="551" t="s">
        <v>484</v>
      </c>
      <c r="D355" s="141"/>
      <c r="E355" s="141"/>
      <c r="F355" s="151"/>
      <c r="G355" s="546"/>
      <c r="H355" s="134"/>
      <c r="I355" s="134"/>
      <c r="J355" s="294"/>
      <c r="K355" s="546"/>
      <c r="L355" s="134"/>
      <c r="M355" s="134"/>
      <c r="N355" s="134"/>
      <c r="O355" s="294"/>
      <c r="P355" s="446"/>
      <c r="R355" s="297" t="s">
        <v>481</v>
      </c>
    </row>
    <row r="356" spans="1:18" ht="15" customHeight="1">
      <c r="A356" s="114"/>
      <c r="B356" s="478" t="s">
        <v>485</v>
      </c>
      <c r="C356" s="549"/>
      <c r="D356" s="141"/>
      <c r="E356" s="141"/>
      <c r="F356" s="151"/>
      <c r="G356" s="546"/>
      <c r="H356" s="134"/>
      <c r="I356" s="134"/>
      <c r="J356" s="294"/>
      <c r="K356" s="546"/>
      <c r="L356" s="134"/>
      <c r="M356" s="134"/>
      <c r="N356" s="134"/>
      <c r="O356" s="294"/>
      <c r="P356" s="446"/>
      <c r="R356" s="297" t="s">
        <v>481</v>
      </c>
    </row>
    <row r="357" spans="1:18" ht="15" customHeight="1">
      <c r="A357" s="114"/>
      <c r="B357" s="477" t="s">
        <v>499</v>
      </c>
      <c r="C357" s="549"/>
      <c r="D357" s="462"/>
      <c r="E357" s="462"/>
      <c r="F357" s="151"/>
      <c r="G357" s="546"/>
      <c r="H357" s="553">
        <f>IF(Parameters!F84&lt;H$176,H$176,Parameters!F84)</f>
        <v>0.5</v>
      </c>
      <c r="I357" s="553">
        <f>IF(Parameters!G84&lt;I$176,I$176,Parameters!G84)</f>
        <v>0.5</v>
      </c>
      <c r="J357" s="294"/>
      <c r="K357" s="546"/>
      <c r="L357" s="548" t="str">
        <f>IF(AND(ISNUMBER(D357),ISNUMBER(H357)), D357*H357, "")</f>
        <v/>
      </c>
      <c r="M357" s="61" t="str">
        <f>IF(AND(ISNUMBER(E357),ISNUMBER(I357)), E357*I357, "")</f>
        <v/>
      </c>
      <c r="N357" s="134"/>
      <c r="O357" s="302" t="str">
        <f t="shared" ref="O357:O358" si="94">IF(AND(ISNUMBER(L357),ISNUMBER(M357)),SUM(L357:M357),"")</f>
        <v/>
      </c>
      <c r="P357" s="446"/>
      <c r="R357" s="297" t="s">
        <v>481</v>
      </c>
    </row>
    <row r="358" spans="1:18" ht="15" customHeight="1">
      <c r="A358" s="114"/>
      <c r="B358" s="477" t="s">
        <v>500</v>
      </c>
      <c r="C358" s="549"/>
      <c r="D358" s="462"/>
      <c r="E358" s="462"/>
      <c r="F358" s="151"/>
      <c r="G358" s="546"/>
      <c r="H358" s="553">
        <f>IF(Parameters!F85&lt;H$176,H$176,Parameters!F85)</f>
        <v>1</v>
      </c>
      <c r="I358" s="553">
        <f>IF(Parameters!G85&lt;I$176,I$176,Parameters!G85)</f>
        <v>1</v>
      </c>
      <c r="J358" s="294"/>
      <c r="K358" s="546"/>
      <c r="L358" s="548" t="str">
        <f>IF(AND(ISNUMBER(D358),ISNUMBER(H358)), D358*H358, "")</f>
        <v/>
      </c>
      <c r="M358" s="61" t="str">
        <f>IF(AND(ISNUMBER(E358),ISNUMBER(I358)), E358*I358, "")</f>
        <v/>
      </c>
      <c r="N358" s="134"/>
      <c r="O358" s="302" t="str">
        <f t="shared" si="94"/>
        <v/>
      </c>
      <c r="P358" s="446"/>
      <c r="R358" s="297" t="s">
        <v>481</v>
      </c>
    </row>
    <row r="359" spans="1:18" ht="45" customHeight="1">
      <c r="A359" s="114"/>
      <c r="B359" s="147" t="s">
        <v>508</v>
      </c>
      <c r="C359" s="551" t="s">
        <v>484</v>
      </c>
      <c r="D359" s="141"/>
      <c r="E359" s="141"/>
      <c r="F359" s="151"/>
      <c r="G359" s="546"/>
      <c r="H359" s="134"/>
      <c r="I359" s="134"/>
      <c r="J359" s="294"/>
      <c r="K359" s="546"/>
      <c r="L359" s="134"/>
      <c r="M359" s="134"/>
      <c r="N359" s="134"/>
      <c r="O359" s="294"/>
      <c r="P359" s="446"/>
      <c r="R359" s="297" t="s">
        <v>481</v>
      </c>
    </row>
    <row r="360" spans="1:18" ht="15" customHeight="1">
      <c r="A360" s="114"/>
      <c r="B360" s="478" t="s">
        <v>485</v>
      </c>
      <c r="C360" s="549"/>
      <c r="D360" s="141"/>
      <c r="E360" s="141"/>
      <c r="F360" s="151"/>
      <c r="G360" s="546"/>
      <c r="H360" s="134"/>
      <c r="I360" s="134"/>
      <c r="J360" s="294"/>
      <c r="K360" s="546"/>
      <c r="L360" s="134"/>
      <c r="M360" s="134"/>
      <c r="N360" s="134"/>
      <c r="O360" s="294"/>
      <c r="P360" s="446"/>
      <c r="R360" s="297" t="s">
        <v>481</v>
      </c>
    </row>
    <row r="361" spans="1:18" ht="15" customHeight="1">
      <c r="A361" s="114"/>
      <c r="B361" s="477" t="s">
        <v>499</v>
      </c>
      <c r="C361" s="549"/>
      <c r="D361" s="462"/>
      <c r="E361" s="462"/>
      <c r="F361" s="462"/>
      <c r="G361" s="546"/>
      <c r="H361" s="553">
        <f>IF(Parameters!F88&lt;H$182,H$182,Parameters!F88)</f>
        <v>0.5</v>
      </c>
      <c r="I361" s="553">
        <f>IF(Parameters!G88&lt;I$182,I$182,Parameters!G88)</f>
        <v>0.5</v>
      </c>
      <c r="J361" s="162">
        <f>IF(Parameters!H88&lt;J$182,J$182,Parameters!H88)</f>
        <v>0.85</v>
      </c>
      <c r="K361" s="546"/>
      <c r="L361" s="548" t="str">
        <f>IF(AND(ISNUMBER(D361),ISNUMBER(H361)), D361*H361, "")</f>
        <v/>
      </c>
      <c r="M361" s="61" t="str">
        <f>IF(AND(ISNUMBER(E361),ISNUMBER(I361)), E361*I361, "")</f>
        <v/>
      </c>
      <c r="N361" s="548" t="str">
        <f>IF(AND(ISNUMBER(F361),ISNUMBER(J361)),F361*J361,"")</f>
        <v/>
      </c>
      <c r="O361" s="302" t="str">
        <f>IF(AND(ISNUMBER(L361),ISNUMBER(M361),ISNUMBER(N361)),SUM(L361:N361),"")</f>
        <v/>
      </c>
      <c r="P361" s="446"/>
      <c r="R361" s="297" t="s">
        <v>481</v>
      </c>
    </row>
    <row r="362" spans="1:18" ht="15" customHeight="1">
      <c r="A362" s="114"/>
      <c r="B362" s="477" t="s">
        <v>500</v>
      </c>
      <c r="C362" s="549"/>
      <c r="D362" s="462"/>
      <c r="E362" s="462"/>
      <c r="F362" s="462"/>
      <c r="G362" s="546"/>
      <c r="H362" s="553">
        <f>IF(Parameters!F89&lt;H$182,H$182,Parameters!F89)</f>
        <v>1</v>
      </c>
      <c r="I362" s="553">
        <f>IF(Parameters!G89&lt;I$182,I$182,Parameters!G89)</f>
        <v>1</v>
      </c>
      <c r="J362" s="162">
        <f>IF(Parameters!H89&lt;J$182,J$182,Parameters!H89)</f>
        <v>1</v>
      </c>
      <c r="K362" s="546"/>
      <c r="L362" s="548" t="str">
        <f>IF(AND(ISNUMBER(D362),ISNUMBER(H362)), D362*H362, "")</f>
        <v/>
      </c>
      <c r="M362" s="61" t="str">
        <f>IF(AND(ISNUMBER(E362),ISNUMBER(I362)), E362*I362, "")</f>
        <v/>
      </c>
      <c r="N362" s="548" t="str">
        <f>IF(AND(ISNUMBER(F362),ISNUMBER(J362)),F362*J362,"")</f>
        <v/>
      </c>
      <c r="O362" s="302" t="str">
        <f>IF(AND(ISNUMBER(L362),ISNUMBER(M362),ISNUMBER(N362)),SUM(L362:N362),"")</f>
        <v/>
      </c>
      <c r="P362" s="446"/>
      <c r="R362" s="297" t="s">
        <v>481</v>
      </c>
    </row>
    <row r="363" spans="1:18" ht="15" customHeight="1">
      <c r="A363" s="114"/>
      <c r="B363" s="147" t="s">
        <v>509</v>
      </c>
      <c r="C363" s="551" t="s">
        <v>484</v>
      </c>
      <c r="D363" s="141"/>
      <c r="E363" s="141"/>
      <c r="F363" s="151"/>
      <c r="G363" s="546"/>
      <c r="H363" s="134"/>
      <c r="I363" s="134"/>
      <c r="J363" s="294"/>
      <c r="K363" s="546"/>
      <c r="L363" s="134"/>
      <c r="M363" s="134"/>
      <c r="N363" s="134"/>
      <c r="O363" s="294"/>
      <c r="P363" s="446"/>
      <c r="R363" s="297" t="s">
        <v>481</v>
      </c>
    </row>
    <row r="364" spans="1:18" ht="15" customHeight="1">
      <c r="A364" s="114"/>
      <c r="B364" s="478" t="s">
        <v>485</v>
      </c>
      <c r="C364" s="549"/>
      <c r="D364" s="141"/>
      <c r="E364" s="141"/>
      <c r="F364" s="151"/>
      <c r="G364" s="546"/>
      <c r="H364" s="134"/>
      <c r="I364" s="134"/>
      <c r="J364" s="294"/>
      <c r="K364" s="546"/>
      <c r="L364" s="134"/>
      <c r="M364" s="134"/>
      <c r="N364" s="134"/>
      <c r="O364" s="294"/>
      <c r="P364" s="446"/>
      <c r="R364" s="297" t="s">
        <v>481</v>
      </c>
    </row>
    <row r="365" spans="1:18" ht="15" customHeight="1">
      <c r="A365" s="114"/>
      <c r="B365" s="477" t="s">
        <v>499</v>
      </c>
      <c r="C365" s="549"/>
      <c r="D365" s="141"/>
      <c r="E365" s="141"/>
      <c r="F365" s="462"/>
      <c r="G365" s="546"/>
      <c r="H365" s="134"/>
      <c r="I365" s="134"/>
      <c r="J365" s="162">
        <f>IF(Parameters!H92&lt;J$188,J$188,Parameters!H92)</f>
        <v>0.85</v>
      </c>
      <c r="K365" s="546"/>
      <c r="L365" s="134"/>
      <c r="M365" s="134"/>
      <c r="N365" s="548" t="str">
        <f>IF(AND(ISNUMBER(F365),ISNUMBER(J365)),F365*J365,"")</f>
        <v/>
      </c>
      <c r="O365" s="302" t="str">
        <f t="shared" ref="O365:O366" si="95">IF(ISNUMBER(N365),N365,"")</f>
        <v/>
      </c>
      <c r="P365" s="446"/>
      <c r="R365" s="297" t="s">
        <v>481</v>
      </c>
    </row>
    <row r="366" spans="1:18" ht="15" customHeight="1">
      <c r="A366" s="114"/>
      <c r="B366" s="477" t="s">
        <v>500</v>
      </c>
      <c r="C366" s="549"/>
      <c r="D366" s="141"/>
      <c r="E366" s="141"/>
      <c r="F366" s="462"/>
      <c r="G366" s="546"/>
      <c r="H366" s="134"/>
      <c r="I366" s="134"/>
      <c r="J366" s="162">
        <f>IF(Parameters!H93&lt;J$188,J$188,Parameters!H93)</f>
        <v>1</v>
      </c>
      <c r="K366" s="546"/>
      <c r="L366" s="134"/>
      <c r="M366" s="134"/>
      <c r="N366" s="548" t="str">
        <f>IF(AND(ISNUMBER(F366),ISNUMBER(J366)),F366*J366,"")</f>
        <v/>
      </c>
      <c r="O366" s="302" t="str">
        <f t="shared" si="95"/>
        <v/>
      </c>
      <c r="P366" s="446"/>
      <c r="R366" s="297" t="s">
        <v>481</v>
      </c>
    </row>
    <row r="367" spans="1:18" ht="15" customHeight="1">
      <c r="A367" s="114"/>
      <c r="B367" s="147" t="s">
        <v>510</v>
      </c>
      <c r="C367" s="551" t="s">
        <v>484</v>
      </c>
      <c r="D367" s="141"/>
      <c r="E367" s="141"/>
      <c r="F367" s="151"/>
      <c r="G367" s="546"/>
      <c r="H367" s="134"/>
      <c r="I367" s="134"/>
      <c r="J367" s="294"/>
      <c r="K367" s="546"/>
      <c r="L367" s="134"/>
      <c r="M367" s="134"/>
      <c r="N367" s="134"/>
      <c r="O367" s="294"/>
      <c r="P367" s="446"/>
      <c r="R367" s="297" t="s">
        <v>481</v>
      </c>
    </row>
    <row r="368" spans="1:18" ht="15" customHeight="1">
      <c r="A368" s="114"/>
      <c r="B368" s="478" t="s">
        <v>485</v>
      </c>
      <c r="C368" s="549"/>
      <c r="D368" s="141"/>
      <c r="E368" s="141"/>
      <c r="F368" s="151"/>
      <c r="G368" s="546"/>
      <c r="H368" s="134"/>
      <c r="I368" s="134"/>
      <c r="J368" s="294"/>
      <c r="K368" s="546"/>
      <c r="L368" s="134"/>
      <c r="M368" s="134"/>
      <c r="N368" s="134"/>
      <c r="O368" s="294"/>
      <c r="P368" s="446"/>
      <c r="R368" s="297" t="s">
        <v>481</v>
      </c>
    </row>
    <row r="369" spans="1:18" ht="15" customHeight="1">
      <c r="A369" s="114"/>
      <c r="B369" s="477" t="s">
        <v>499</v>
      </c>
      <c r="C369" s="549"/>
      <c r="D369" s="462"/>
      <c r="E369" s="462"/>
      <c r="F369" s="462"/>
      <c r="G369" s="546"/>
      <c r="H369" s="553">
        <f>IF(Parameters!F96&lt;H$194,H$194,Parameters!F96)</f>
        <v>0.5</v>
      </c>
      <c r="I369" s="553">
        <f>IF(Parameters!G96&lt;I$194,I$194,Parameters!G96)</f>
        <v>0.5</v>
      </c>
      <c r="J369" s="162">
        <f>IF(Parameters!H96&lt;J$194,J$194,Parameters!H96)</f>
        <v>0.85</v>
      </c>
      <c r="K369" s="546"/>
      <c r="L369" s="548" t="str">
        <f>IF(AND(ISNUMBER(D369),ISNUMBER(H369)), D369*H369, "")</f>
        <v/>
      </c>
      <c r="M369" s="61" t="str">
        <f>IF(AND(ISNUMBER(E369),ISNUMBER(I369)), E369*I369, "")</f>
        <v/>
      </c>
      <c r="N369" s="548" t="str">
        <f>IF(AND(ISNUMBER(F369),ISNUMBER(J369)),F369*J369,"")</f>
        <v/>
      </c>
      <c r="O369" s="302" t="str">
        <f>IF(AND(ISNUMBER(L369),ISNUMBER(M369),ISNUMBER(N369)),SUM(L369:N369),"")</f>
        <v/>
      </c>
      <c r="P369" s="446"/>
      <c r="R369" s="297" t="s">
        <v>481</v>
      </c>
    </row>
    <row r="370" spans="1:18" ht="15" customHeight="1">
      <c r="A370" s="114"/>
      <c r="B370" s="477" t="s">
        <v>500</v>
      </c>
      <c r="C370" s="549"/>
      <c r="D370" s="462"/>
      <c r="E370" s="462"/>
      <c r="F370" s="462"/>
      <c r="G370" s="546"/>
      <c r="H370" s="553">
        <f>IF(Parameters!F97&lt;H$194,H$194,Parameters!F97)</f>
        <v>1</v>
      </c>
      <c r="I370" s="553">
        <f>IF(Parameters!G97&lt;I$194,I$194,Parameters!G97)</f>
        <v>1</v>
      </c>
      <c r="J370" s="162">
        <f>IF(Parameters!H97&lt;J$194,J$194,Parameters!H97)</f>
        <v>1</v>
      </c>
      <c r="K370" s="546"/>
      <c r="L370" s="548" t="str">
        <f>IF(AND(ISNUMBER(D370),ISNUMBER(H370)), D370*H370, "")</f>
        <v/>
      </c>
      <c r="M370" s="61" t="str">
        <f>IF(AND(ISNUMBER(E370),ISNUMBER(I370)), E370*I370, "")</f>
        <v/>
      </c>
      <c r="N370" s="548" t="str">
        <f>IF(AND(ISNUMBER(F370),ISNUMBER(J370)),F370*J370,"")</f>
        <v/>
      </c>
      <c r="O370" s="302" t="str">
        <f>IF(AND(ISNUMBER(L370),ISNUMBER(M370),ISNUMBER(N370)),SUM(L370:N370),"")</f>
        <v/>
      </c>
      <c r="P370" s="446"/>
      <c r="R370" s="297" t="s">
        <v>481</v>
      </c>
    </row>
    <row r="371" spans="1:18" ht="15" customHeight="1">
      <c r="A371" s="114"/>
      <c r="B371" s="147" t="s">
        <v>546</v>
      </c>
      <c r="C371" s="551" t="s">
        <v>484</v>
      </c>
      <c r="D371" s="141"/>
      <c r="E371" s="141"/>
      <c r="F371" s="151"/>
      <c r="G371" s="546"/>
      <c r="H371" s="134"/>
      <c r="I371" s="134"/>
      <c r="J371" s="294"/>
      <c r="K371" s="546"/>
      <c r="L371" s="134"/>
      <c r="M371" s="134"/>
      <c r="N371" s="134"/>
      <c r="O371" s="294"/>
      <c r="P371" s="446"/>
      <c r="R371" s="297" t="s">
        <v>481</v>
      </c>
    </row>
    <row r="372" spans="1:18" ht="15" customHeight="1">
      <c r="A372" s="114"/>
      <c r="B372" s="478" t="s">
        <v>485</v>
      </c>
      <c r="C372" s="549"/>
      <c r="D372" s="141"/>
      <c r="E372" s="141"/>
      <c r="F372" s="151"/>
      <c r="G372" s="546"/>
      <c r="H372" s="134"/>
      <c r="I372" s="134"/>
      <c r="J372" s="294"/>
      <c r="K372" s="546"/>
      <c r="L372" s="134"/>
      <c r="M372" s="134"/>
      <c r="N372" s="134"/>
      <c r="O372" s="294"/>
      <c r="P372" s="446"/>
      <c r="R372" s="297" t="s">
        <v>481</v>
      </c>
    </row>
    <row r="373" spans="1:18" ht="15" customHeight="1">
      <c r="A373" s="114"/>
      <c r="B373" s="477" t="s">
        <v>499</v>
      </c>
      <c r="C373" s="549"/>
      <c r="D373" s="141"/>
      <c r="E373" s="141"/>
      <c r="F373" s="462"/>
      <c r="G373" s="546"/>
      <c r="H373" s="134"/>
      <c r="I373" s="134"/>
      <c r="J373" s="162">
        <f>IF(Parameters!H100&lt;J$200,J$200,Parameters!H100)</f>
        <v>0.85</v>
      </c>
      <c r="K373" s="546"/>
      <c r="L373" s="134"/>
      <c r="M373" s="134"/>
      <c r="N373" s="548" t="str">
        <f>IF(AND(ISNUMBER(F373),ISNUMBER(J373)),F373*J373,"")</f>
        <v/>
      </c>
      <c r="O373" s="302" t="str">
        <f t="shared" ref="O373:O374" si="96">IF(ISNUMBER(N373),N373,"")</f>
        <v/>
      </c>
      <c r="P373" s="446"/>
      <c r="R373" s="297" t="s">
        <v>481</v>
      </c>
    </row>
    <row r="374" spans="1:18" ht="15" customHeight="1">
      <c r="A374" s="114"/>
      <c r="B374" s="477" t="s">
        <v>500</v>
      </c>
      <c r="C374" s="110"/>
      <c r="D374" s="470"/>
      <c r="E374" s="470"/>
      <c r="F374" s="72"/>
      <c r="G374" s="546"/>
      <c r="H374" s="293"/>
      <c r="I374" s="293"/>
      <c r="J374" s="162">
        <f>IF(Parameters!H101&lt;J$200,J$200,Parameters!H101)</f>
        <v>1</v>
      </c>
      <c r="K374" s="546"/>
      <c r="L374" s="293"/>
      <c r="M374" s="293"/>
      <c r="N374" s="471" t="str">
        <f>IF(AND(ISNUMBER(F374),ISNUMBER(J374)),F374*J374,"")</f>
        <v/>
      </c>
      <c r="O374" s="472" t="str">
        <f t="shared" si="96"/>
        <v/>
      </c>
      <c r="P374" s="446"/>
      <c r="R374" s="297" t="s">
        <v>481</v>
      </c>
    </row>
    <row r="375" spans="1:18" ht="30" customHeight="1">
      <c r="A375" s="114"/>
      <c r="B375" s="570" t="s">
        <v>588</v>
      </c>
      <c r="C375" s="551" t="s">
        <v>484</v>
      </c>
      <c r="D375" s="549"/>
      <c r="E375" s="549"/>
      <c r="F375" s="550"/>
      <c r="G375" s="546"/>
      <c r="H375" s="134"/>
      <c r="I375" s="134"/>
      <c r="J375" s="294"/>
      <c r="K375" s="546"/>
      <c r="L375" s="134"/>
      <c r="M375" s="134"/>
      <c r="N375" s="134"/>
      <c r="O375" s="294"/>
      <c r="P375" s="446"/>
      <c r="R375" s="297" t="s">
        <v>481</v>
      </c>
    </row>
    <row r="376" spans="1:18" ht="15" customHeight="1">
      <c r="A376" s="114"/>
      <c r="B376" s="478" t="s">
        <v>485</v>
      </c>
      <c r="C376" s="549"/>
      <c r="D376" s="141"/>
      <c r="E376" s="141"/>
      <c r="F376" s="151"/>
      <c r="G376" s="546"/>
      <c r="H376" s="134"/>
      <c r="I376" s="134"/>
      <c r="J376" s="294"/>
      <c r="K376" s="546"/>
      <c r="L376" s="134"/>
      <c r="M376" s="134"/>
      <c r="N376" s="134"/>
      <c r="O376" s="294"/>
      <c r="P376" s="446"/>
      <c r="R376" s="297" t="s">
        <v>481</v>
      </c>
    </row>
    <row r="377" spans="1:18" ht="15" customHeight="1">
      <c r="A377" s="114"/>
      <c r="B377" s="477" t="s">
        <v>499</v>
      </c>
      <c r="C377" s="549"/>
      <c r="D377" s="462"/>
      <c r="E377" s="462"/>
      <c r="F377" s="550"/>
      <c r="G377" s="546"/>
      <c r="H377" s="553">
        <f>IF(Parameters!F104&lt;H$206,H$206,Parameters!F104)</f>
        <v>0.5</v>
      </c>
      <c r="I377" s="553">
        <f>IF(Parameters!G104&lt;I$206,I$206,Parameters!G104)</f>
        <v>0.5</v>
      </c>
      <c r="J377" s="294"/>
      <c r="K377" s="546"/>
      <c r="L377" s="548" t="str">
        <f>IF(AND(ISNUMBER(D377),ISNUMBER(H377)), D377*H377, "")</f>
        <v/>
      </c>
      <c r="M377" s="61" t="str">
        <f>IF(AND(ISNUMBER(E377),ISNUMBER(I377)), E377*I377, "")</f>
        <v/>
      </c>
      <c r="N377" s="134"/>
      <c r="O377" s="302" t="str">
        <f t="shared" ref="O377:O378" si="97">IF(AND(ISNUMBER(L377),ISNUMBER(M377)),SUM(L377:M377),"")</f>
        <v/>
      </c>
      <c r="P377" s="446"/>
      <c r="R377" s="297" t="s">
        <v>481</v>
      </c>
    </row>
    <row r="378" spans="1:18" ht="15" customHeight="1">
      <c r="A378" s="114"/>
      <c r="B378" s="476" t="s">
        <v>500</v>
      </c>
      <c r="C378" s="490"/>
      <c r="D378" s="68"/>
      <c r="E378" s="68"/>
      <c r="F378" s="142"/>
      <c r="G378" s="546"/>
      <c r="H378" s="469">
        <f>IF(Parameters!F105&lt;H$206,H$206,Parameters!F105)</f>
        <v>1</v>
      </c>
      <c r="I378" s="469">
        <f>IF(Parameters!G105&lt;I$206,I$206,Parameters!G105)</f>
        <v>1</v>
      </c>
      <c r="J378" s="143"/>
      <c r="K378" s="546"/>
      <c r="L378" s="481" t="str">
        <f>IF(AND(ISNUMBER(D378),ISNUMBER(H378)), D378*H378, "")</f>
        <v/>
      </c>
      <c r="M378" s="475" t="str">
        <f>IF(AND(ISNUMBER(E378),ISNUMBER(I378)), E378*I378, "")</f>
        <v/>
      </c>
      <c r="N378" s="158"/>
      <c r="O378" s="314" t="str">
        <f t="shared" si="97"/>
        <v/>
      </c>
      <c r="P378" s="446"/>
      <c r="R378" s="297" t="s">
        <v>481</v>
      </c>
    </row>
    <row r="379" spans="1:18" ht="15" customHeight="1">
      <c r="A379" s="123"/>
      <c r="B379" s="124"/>
      <c r="C379" s="124"/>
      <c r="D379" s="124"/>
      <c r="E379" s="124"/>
      <c r="F379" s="124"/>
      <c r="G379" s="124"/>
      <c r="H379" s="124"/>
      <c r="I379" s="124"/>
      <c r="J379" s="124"/>
      <c r="K379" s="124"/>
      <c r="L379" s="124"/>
      <c r="M379" s="124"/>
      <c r="N379" s="124"/>
      <c r="O379" s="124"/>
      <c r="P379" s="447"/>
      <c r="R379" s="24"/>
    </row>
    <row r="380" spans="1:18" ht="15" hidden="1" customHeight="1"/>
    <row r="381" spans="1:18" ht="15" hidden="1" customHeight="1"/>
    <row r="382" spans="1:18" ht="15" hidden="1" customHeight="1"/>
    <row r="383" spans="1:18" ht="15" hidden="1" customHeight="1"/>
  </sheetData>
  <customSheetViews>
    <customSheetView guid="{3D2E4C4C-55B0-42AD-9B20-28C028F4BEE7}" scale="75" hiddenRows="1" hiddenColumns="1">
      <pane ySplit="1" topLeftCell="A2" activePane="bottomLeft" state="frozen"/>
      <selection pane="bottomLeft"/>
      <rowBreaks count="9" manualBreakCount="9">
        <brk id="38" max="15" man="1"/>
        <brk id="78" max="15" man="1"/>
        <brk id="114" max="15" man="1"/>
        <brk id="156" max="15" man="1"/>
        <brk id="198" max="15" man="1"/>
        <brk id="231" max="15" man="1"/>
        <brk id="268" max="15" man="1"/>
        <brk id="296" max="15" man="1"/>
        <brk id="338" max="15" man="1"/>
      </rowBreaks>
      <pageMargins left="0.59055118110236227" right="0.59055118110236227" top="0.98425196850393704" bottom="0.98425196850393704" header="0.51181102362204722" footer="0.51181102362204722"/>
      <printOptions headings="1"/>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22">
    <mergeCell ref="L254:N254"/>
    <mergeCell ref="C275:C276"/>
    <mergeCell ref="B298:O298"/>
    <mergeCell ref="H300:J300"/>
    <mergeCell ref="L300:O300"/>
    <mergeCell ref="C300:C301"/>
    <mergeCell ref="B275:B276"/>
    <mergeCell ref="H275:J275"/>
    <mergeCell ref="L275:O275"/>
    <mergeCell ref="D275:F275"/>
    <mergeCell ref="D300:F300"/>
    <mergeCell ref="A273:O273"/>
    <mergeCell ref="H4:J4"/>
    <mergeCell ref="L4:O4"/>
    <mergeCell ref="B4:B5"/>
    <mergeCell ref="B82:B83"/>
    <mergeCell ref="H82:J82"/>
    <mergeCell ref="L82:O82"/>
    <mergeCell ref="C4:C5"/>
    <mergeCell ref="C82:C83"/>
    <mergeCell ref="D4:F4"/>
    <mergeCell ref="D82:F82"/>
  </mergeCells>
  <phoneticPr fontId="5" type="noConversion"/>
  <conditionalFormatting sqref="D337:E338 D341:E342 D345:E346 D357:E358 D304:F305 D309:F310 D313:F314 D317:F318 D321:F322 D325:F326 D329:F330 D333:F334 D349:F350 F353:F354 D361:F362 D369:F370 F365:F366 F373:F374 D377:E378">
    <cfRule type="cellIs" dxfId="149" priority="77" stopIfTrue="1" operator="lessThan">
      <formula>0</formula>
    </cfRule>
  </conditionalFormatting>
  <conditionalFormatting sqref="F7 D19:F19 D24:F24 D29:F29 D38:F38 F53 F58 F64 F66 F70 F217 F220 F224 F229 F238 F240 F244 D250:F250 D295:F295">
    <cfRule type="cellIs" dxfId="148" priority="4" stopIfTrue="1" operator="equal">
      <formula>"Fail"</formula>
    </cfRule>
    <cfRule type="cellIs" dxfId="147" priority="5"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38" max="15" man="1"/>
    <brk id="78" max="15" man="1"/>
    <brk id="114" max="15" man="1"/>
    <brk id="156" max="15" man="1"/>
    <brk id="198" max="15" man="1"/>
    <brk id="231" max="15" man="1"/>
    <brk id="268" max="15" man="1"/>
    <brk id="296" max="15" man="1"/>
    <brk id="338" max="15" man="1"/>
  </rowBreaks>
  <ignoredErrors>
    <ignoredError sqref="L277:O278 N294:O294 H255:O256 D84 D6:D8 D33:D35 D249 D71:D72 E39 E251 D11 E9 E73 E85 H267:N267 H261:O261 I257:O260 I262:O266 D41:D47 O36:O40 E76 O71 D48 G48:I48 K48:M48 D121:D126 D88 D127:D132 D133:D138 D139:D144 D145 D151:D156 D157:D162 D163:D168 D169:D174 D175:D180 D181:D186 D187:D192 D193:D198 D199:D204 K121:O121 D89:D93 K90:O90 K127:O127 K133:O133 K139:O139 D211 K211 D146:D150 K147:O147 K151:O151 K157:O157 K163:O163 K169:O174 K175:O175 K181:O181 K187:O192 K193:O193 K199:O204 K84 K249 K251 K85 K87:O87 K145:O145 E86 N249 J39:N39 E87 K88:O88 E84 E6:E8 E33:E38 E249 E71:E72 E10:E31 E40:E47 E48 E121:E126 E88 E127:E132 E133:E138 E139:E144 E145 E151:E156 E157:E162 E163:E168 E169:E174 E175:E180 E181:E186 E187:E192 E193:E198 E199:E204 E89:E93 E211 E146:E150 F39:G39 F251:G251 F9:K9 F73:K73 F85:G85 F76:K76 F86:G86 F87:G87 F84:G84 F6:N8 F36:N38 F249:G249 F71:N71 F10:N10 F40:N40 F121:G126 F88:G88 F127:G132 F133:G138 F139:G144 F145:G145 F151:G156 F157:G162 F163:G168 F169:G174 F175:G180 F181:G186 F187:G192 F193:G198 F199:G204 F89:G93 F211:G211 F146:G150 N9 F12:N13 F11:K11 N11 F17:N20 F14:K14 N14 F15:K15 N15 F16:K16 N16 F24:N25 F21:K21 N21 F22:K22 N22 F23:K23 N23 F29:N31 F26:K26 N26 F27:K27 N27 F28:K28 N28 F33:K33 N33 F34:K34 N34 F35:K35 N35 F42:N42 F41:K41 N41 F47:K47 F43:K43 N43 F44:K44 N44 F45:K45 N45 F46:K46 N46 N47 F72:K72 N72 N73 N76 N85 K89 N89 K93 K91 N91 K92 N92 N93 K123:O123 K122 N122 K126 K124 N124 K125 N125 N126 K129:O129 K128 N128 K132 K130 N130 K131 N131 N132 K135:O135 K134 N134 K138 K136 N136 K137 N137 N138 K141:O141 K140 N140 K144 K142 N142 K143 N143 N144 K146 N146:O146 K150 K148 N148:O148 K149 N149:O149 N150:O150 K153:O153 K152 N152:O152 K156 K154 N154:O154 K155 N155:O155 N156:O156 K159:O159 K158 N158:O158 K162 K160 N160:O160 K161 N161:O161 N162:O162 K165:O165 K164 N164 K168 K166 N166 K167 N167 N168 K177:O177 K176 N176:O176 K180 K178 N178:O178 K179 N179:O179 N180:O180 K183:O183 K182 N182 K186 K184 N184 K185 N185 N186 K195:O195 K194 N194 K198 K196 N196 K197 N197 N198 N211 N251 N282:O282 N279:O279 N280:O280 N281:O281 M84:N84 O42 K86 D13:D16 D19:D29 D38" emptyCellReference="1"/>
    <ignoredError sqref="L285:O287 N283:O283 N284:O284 L293:M293 N292:O292 N288:O288 N289:O289 N290:O290 N291:O291 O293" formula="1" emptyCellReferenc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S134"/>
  <sheetViews>
    <sheetView showGridLines="0" zoomScale="75" zoomScaleNormal="75" zoomScaleSheetLayoutView="75" workbookViewId="0"/>
  </sheetViews>
  <sheetFormatPr defaultColWidth="0" defaultRowHeight="14.25" zeroHeight="1"/>
  <cols>
    <col min="1" max="1" width="1.42578125" style="1055" customWidth="1"/>
    <col min="2" max="2" width="90.7109375" style="1055" customWidth="1"/>
    <col min="3" max="12" width="16.7109375" style="1055" customWidth="1"/>
    <col min="13" max="13" width="2" style="1055" customWidth="1"/>
    <col min="14" max="19" width="0" style="1055" hidden="1" customWidth="1"/>
    <col min="20" max="16384" width="24.140625" style="1055" hidden="1"/>
  </cols>
  <sheetData>
    <row r="1" spans="1:13" s="1511" customFormat="1" ht="30" customHeight="1">
      <c r="A1" s="2525" t="s">
        <v>1258</v>
      </c>
      <c r="B1" s="2526"/>
      <c r="C1" s="2526"/>
      <c r="D1" s="1813" t="str">
        <f>CONCATENATE("Reporting unit: ", 'General Info'!$C$55, " ", 'General Info'!$C$54)</f>
        <v xml:space="preserve">Reporting unit: 1 </v>
      </c>
      <c r="E1" s="2527"/>
      <c r="F1" s="1813"/>
      <c r="G1" s="2039"/>
      <c r="H1" s="2039"/>
      <c r="I1" s="2528"/>
      <c r="J1" s="2529"/>
      <c r="K1" s="2529"/>
      <c r="L1" s="2529"/>
      <c r="M1" s="2530"/>
    </row>
    <row r="2" spans="1:13" s="1128" customFormat="1" ht="45" customHeight="1">
      <c r="A2" s="2531" t="s">
        <v>1226</v>
      </c>
      <c r="B2" s="1127"/>
      <c r="C2" s="340"/>
      <c r="D2" s="340"/>
      <c r="E2" s="340"/>
      <c r="F2" s="340"/>
      <c r="G2" s="340"/>
      <c r="H2" s="340"/>
      <c r="I2" s="340"/>
      <c r="J2" s="340"/>
      <c r="K2" s="340"/>
      <c r="L2" s="340"/>
      <c r="M2" s="2532"/>
    </row>
    <row r="3" spans="1:13" s="1129" customFormat="1" ht="15" customHeight="1">
      <c r="A3" s="2169"/>
      <c r="B3" s="2822" t="s">
        <v>1225</v>
      </c>
      <c r="C3" s="2825" t="s">
        <v>1495</v>
      </c>
      <c r="D3" s="2826" t="s">
        <v>589</v>
      </c>
      <c r="E3" s="2830" t="s">
        <v>453</v>
      </c>
      <c r="F3" s="2830"/>
      <c r="G3" s="2830"/>
      <c r="H3" s="2831"/>
      <c r="I3" s="2836" t="s">
        <v>538</v>
      </c>
      <c r="J3" s="2830" t="s">
        <v>1217</v>
      </c>
      <c r="K3" s="2837"/>
      <c r="L3" s="2827" t="s">
        <v>2193</v>
      </c>
      <c r="M3" s="2533"/>
    </row>
    <row r="4" spans="1:13" s="1129" customFormat="1" ht="15" customHeight="1">
      <c r="A4" s="2169"/>
      <c r="B4" s="2823"/>
      <c r="C4" s="2825"/>
      <c r="D4" s="2826"/>
      <c r="E4" s="2804" t="s">
        <v>1503</v>
      </c>
      <c r="F4" s="2805"/>
      <c r="G4" s="2806" t="s">
        <v>1629</v>
      </c>
      <c r="H4" s="2809" t="s">
        <v>1501</v>
      </c>
      <c r="I4" s="2836"/>
      <c r="J4" s="2812" t="s">
        <v>1497</v>
      </c>
      <c r="K4" s="2815" t="s">
        <v>1498</v>
      </c>
      <c r="L4" s="2827"/>
      <c r="M4" s="2533"/>
    </row>
    <row r="5" spans="1:13" s="1129" customFormat="1" ht="45" customHeight="1">
      <c r="A5" s="2169"/>
      <c r="B5" s="2823"/>
      <c r="C5" s="2825"/>
      <c r="D5" s="2826"/>
      <c r="E5" s="2804" t="s">
        <v>1502</v>
      </c>
      <c r="F5" s="2805"/>
      <c r="G5" s="2807"/>
      <c r="H5" s="2810"/>
      <c r="I5" s="2836"/>
      <c r="J5" s="2813"/>
      <c r="K5" s="2816"/>
      <c r="L5" s="2827"/>
      <c r="M5" s="2533"/>
    </row>
    <row r="6" spans="1:13" s="1130" customFormat="1" ht="30" customHeight="1">
      <c r="A6" s="1908"/>
      <c r="B6" s="2824"/>
      <c r="C6" s="2825"/>
      <c r="D6" s="2826"/>
      <c r="E6" s="2534" t="s">
        <v>47</v>
      </c>
      <c r="F6" s="2534" t="s">
        <v>1628</v>
      </c>
      <c r="G6" s="2808"/>
      <c r="H6" s="2811"/>
      <c r="I6" s="2836"/>
      <c r="J6" s="2814"/>
      <c r="K6" s="2817"/>
      <c r="L6" s="2827"/>
      <c r="M6" s="2535"/>
    </row>
    <row r="7" spans="1:13" s="1058" customFormat="1" ht="15" customHeight="1">
      <c r="A7" s="2536"/>
      <c r="B7" s="2820" t="s">
        <v>1499</v>
      </c>
      <c r="C7" s="2537" t="s">
        <v>1224</v>
      </c>
      <c r="D7" s="47"/>
      <c r="E7" s="47"/>
      <c r="F7" s="47"/>
      <c r="G7" s="47"/>
      <c r="H7" s="74"/>
      <c r="I7" s="2538"/>
      <c r="J7" s="2539"/>
      <c r="K7" s="2540"/>
      <c r="L7" s="2541"/>
      <c r="M7" s="2542"/>
    </row>
    <row r="8" spans="1:13" s="1058" customFormat="1" ht="15" customHeight="1">
      <c r="A8" s="2536"/>
      <c r="B8" s="2821"/>
      <c r="C8" s="1512" t="s">
        <v>1223</v>
      </c>
      <c r="D8" s="36"/>
      <c r="E8" s="36"/>
      <c r="F8" s="36"/>
      <c r="G8" s="36"/>
      <c r="H8" s="1114"/>
      <c r="I8" s="2543"/>
      <c r="J8" s="47"/>
      <c r="K8" s="1316"/>
      <c r="L8" s="2544"/>
      <c r="M8" s="2542"/>
    </row>
    <row r="9" spans="1:13" s="1058" customFormat="1" ht="15" customHeight="1">
      <c r="A9" s="2536"/>
      <c r="B9" s="2821" t="s">
        <v>1500</v>
      </c>
      <c r="C9" s="1512" t="s">
        <v>1224</v>
      </c>
      <c r="D9" s="47"/>
      <c r="E9" s="47"/>
      <c r="F9" s="47"/>
      <c r="G9" s="47"/>
      <c r="H9" s="74"/>
      <c r="I9" s="2545"/>
      <c r="J9" s="36"/>
      <c r="K9" s="1140"/>
      <c r="L9" s="2544"/>
      <c r="M9" s="2542"/>
    </row>
    <row r="10" spans="1:13" s="1058" customFormat="1" ht="15" customHeight="1">
      <c r="A10" s="2536"/>
      <c r="B10" s="2821"/>
      <c r="C10" s="1512" t="s">
        <v>1223</v>
      </c>
      <c r="D10" s="36"/>
      <c r="E10" s="36"/>
      <c r="F10" s="36"/>
      <c r="G10" s="36"/>
      <c r="H10" s="550"/>
      <c r="I10" s="2543"/>
      <c r="J10" s="47"/>
      <c r="K10" s="1316"/>
      <c r="L10" s="2544"/>
      <c r="M10" s="2542"/>
    </row>
    <row r="11" spans="1:13" s="1058" customFormat="1" ht="15" customHeight="1">
      <c r="A11" s="2536"/>
      <c r="B11" s="2828" t="s">
        <v>1496</v>
      </c>
      <c r="C11" s="1512" t="s">
        <v>1224</v>
      </c>
      <c r="D11" s="47"/>
      <c r="E11" s="36"/>
      <c r="F11" s="36"/>
      <c r="G11" s="36"/>
      <c r="H11" s="550"/>
      <c r="I11" s="2546"/>
      <c r="J11" s="549"/>
      <c r="K11" s="1141"/>
      <c r="L11" s="2544"/>
      <c r="M11" s="2542"/>
    </row>
    <row r="12" spans="1:13" s="1058" customFormat="1" ht="15" customHeight="1">
      <c r="A12" s="2536"/>
      <c r="B12" s="2829"/>
      <c r="C12" s="1514" t="s">
        <v>1223</v>
      </c>
      <c r="D12" s="54"/>
      <c r="E12" s="54"/>
      <c r="F12" s="54"/>
      <c r="G12" s="54"/>
      <c r="H12" s="1549"/>
      <c r="I12" s="2543"/>
      <c r="J12" s="110"/>
      <c r="K12" s="1515"/>
      <c r="L12" s="2544"/>
      <c r="M12" s="2542"/>
    </row>
    <row r="13" spans="1:13" s="1058" customFormat="1" ht="15" customHeight="1">
      <c r="A13" s="2536"/>
      <c r="B13" s="1516" t="s">
        <v>1504</v>
      </c>
      <c r="C13" s="1502"/>
      <c r="D13" s="115" t="str">
        <f>IF(AND(ISNUMBER(NSFR!$F$213),ISNUMBER(D7),ISNUMBER(D9),ISNUMBER(D11)),IF(AND(SUM(D7:D11)&lt;1.1*NSFR!$F$213,SUM(D7:D11)&gt;0.9*NSFR!$F$213),"Pass","Fail"),"")</f>
        <v/>
      </c>
      <c r="E13" s="115" t="str">
        <f>IF(AND(OR(ISNUMBER(NSFR!$F$219),ISNUMBER(NSFR!$F$225)),ISNUMBER(E7),ISNUMBER(F7),ISNUMBER(G7), ISNUMBER(H7),ISNUMBER(E9),ISNUMBER(F9),ISNUMBER(G9),ISNUMBER(H9)),IF(AND(SUM(E7:H9)&lt;1.1*(NSFR!$F$219+NSFR!$F$225),SUM(E7:H9)&gt;0.9*(NSFR!$F$219+NSFR!$F$225)),"Pass","Fail"),"")</f>
        <v/>
      </c>
      <c r="F13" s="43"/>
      <c r="G13" s="43"/>
      <c r="H13" s="44"/>
      <c r="I13" s="1517" t="str">
        <f>IF(AND(ISNUMBER(NSFR!$F$49),ISNUMBER(I8),ISNUMBER(I10),ISNUMBER(I12)),IF(AND(SUM(I8:I12)&lt;1.1*NSFR!$F$49,SUM(I8:I12)&gt;0.9*NSFR!$F$49),"Pass","Fail"),"")</f>
        <v/>
      </c>
      <c r="J13" s="115" t="str">
        <f>IF(AND(ISNUMBER(J8),ISNUMBER(K8),ISNUMBER(J10),ISNUMBER(K10),ISNUMBER(NSFR!$F$54)),IF(AND(SUM(J8:K10)&lt;1.1*NSFR!$F$54,SUM(J8:K10)&gt;0.9*NSFR!$F$54),"Pass","Fail"),"")</f>
        <v/>
      </c>
      <c r="K13" s="1513"/>
      <c r="L13" s="1518"/>
      <c r="M13" s="2542"/>
    </row>
    <row r="14" spans="1:13" s="1129" customFormat="1" ht="15" customHeight="1">
      <c r="A14" s="2169"/>
      <c r="B14" s="1059" t="s">
        <v>1227</v>
      </c>
      <c r="C14" s="1057"/>
      <c r="D14" s="1057"/>
      <c r="E14" s="1057"/>
      <c r="F14" s="1057"/>
      <c r="G14" s="1057"/>
      <c r="H14" s="1057"/>
      <c r="I14" s="1057"/>
      <c r="J14" s="1057"/>
      <c r="K14" s="1057"/>
      <c r="L14" s="1057"/>
      <c r="M14" s="2533"/>
    </row>
    <row r="15" spans="1:13" s="1129" customFormat="1" ht="15" customHeight="1">
      <c r="A15" s="2169"/>
      <c r="B15" s="1059"/>
      <c r="C15" s="1057"/>
      <c r="D15" s="1057"/>
      <c r="E15" s="1057"/>
      <c r="F15" s="1057"/>
      <c r="G15" s="1057"/>
      <c r="H15" s="1057"/>
      <c r="I15" s="1057"/>
      <c r="J15" s="1057"/>
      <c r="K15" s="1057"/>
      <c r="L15" s="1057"/>
      <c r="M15" s="2533"/>
    </row>
    <row r="16" spans="1:13" s="1128" customFormat="1" ht="45" customHeight="1">
      <c r="A16" s="2547" t="s">
        <v>1222</v>
      </c>
      <c r="B16" s="2548"/>
      <c r="C16" s="2299"/>
      <c r="D16" s="2299"/>
      <c r="E16" s="2299"/>
      <c r="F16" s="2299"/>
      <c r="G16" s="2299"/>
      <c r="H16" s="2299"/>
      <c r="I16" s="2299"/>
      <c r="J16" s="2299"/>
      <c r="K16" s="2299"/>
      <c r="L16" s="2299"/>
      <c r="M16" s="2549"/>
    </row>
    <row r="17" spans="1:13" s="1129" customFormat="1" ht="60" customHeight="1">
      <c r="A17" s="2169"/>
      <c r="B17" s="2819"/>
      <c r="C17" s="2819"/>
      <c r="D17" s="2827" t="s">
        <v>1489</v>
      </c>
      <c r="E17" s="2827"/>
      <c r="F17" s="2827"/>
      <c r="G17" s="1057"/>
      <c r="H17" s="1057"/>
      <c r="I17" s="1057"/>
      <c r="J17" s="1057"/>
      <c r="K17" s="1057"/>
      <c r="L17" s="1057"/>
      <c r="M17" s="2533"/>
    </row>
    <row r="18" spans="1:13" s="1058" customFormat="1" ht="15" customHeight="1">
      <c r="A18" s="2169"/>
      <c r="B18" s="2550" t="s">
        <v>1259</v>
      </c>
      <c r="C18" s="2551"/>
      <c r="D18" s="47"/>
      <c r="E18" s="2539"/>
      <c r="F18" s="2433"/>
      <c r="G18" s="1055"/>
      <c r="H18" s="1055"/>
      <c r="I18" s="1055"/>
      <c r="J18" s="1055"/>
      <c r="K18" s="1055"/>
      <c r="L18" s="1055"/>
      <c r="M18" s="2542"/>
    </row>
    <row r="19" spans="1:13" s="1058" customFormat="1" ht="15" customHeight="1">
      <c r="A19" s="2169"/>
      <c r="B19" s="1154" t="s">
        <v>1221</v>
      </c>
      <c r="C19" s="1142"/>
      <c r="D19" s="47"/>
      <c r="E19" s="36"/>
      <c r="F19" s="1114"/>
      <c r="G19" s="1055"/>
      <c r="H19" s="1055"/>
      <c r="I19" s="1055"/>
      <c r="J19" s="1055"/>
      <c r="K19" s="1055"/>
      <c r="L19" s="1055"/>
      <c r="M19" s="2542"/>
    </row>
    <row r="20" spans="1:13" s="1058" customFormat="1" ht="15" customHeight="1">
      <c r="A20" s="2169"/>
      <c r="B20" s="1154" t="s">
        <v>1220</v>
      </c>
      <c r="C20" s="1142"/>
      <c r="D20" s="47"/>
      <c r="E20" s="36"/>
      <c r="F20" s="1114"/>
      <c r="G20" s="1055"/>
      <c r="H20" s="1055"/>
      <c r="I20" s="1055"/>
      <c r="J20" s="1055"/>
      <c r="K20" s="1055"/>
      <c r="L20" s="1055"/>
      <c r="M20" s="2542"/>
    </row>
    <row r="21" spans="1:13" s="1058" customFormat="1" ht="15" customHeight="1">
      <c r="A21" s="2169"/>
      <c r="B21" s="1154" t="s">
        <v>1219</v>
      </c>
      <c r="C21" s="1142"/>
      <c r="D21" s="47"/>
      <c r="E21" s="36"/>
      <c r="F21" s="1114"/>
      <c r="G21" s="1055"/>
      <c r="H21" s="1055"/>
      <c r="I21" s="1055"/>
      <c r="J21" s="1055"/>
      <c r="K21" s="1055"/>
      <c r="L21" s="1055"/>
      <c r="M21" s="2542"/>
    </row>
    <row r="22" spans="1:13" s="1058" customFormat="1" ht="15" customHeight="1">
      <c r="A22" s="2169"/>
      <c r="B22" s="1155" t="s">
        <v>1218</v>
      </c>
      <c r="C22" s="1143"/>
      <c r="D22" s="42"/>
      <c r="E22" s="43"/>
      <c r="F22" s="44"/>
      <c r="G22" s="1055"/>
      <c r="H22" s="1055"/>
      <c r="I22" s="1055"/>
      <c r="J22" s="1055"/>
      <c r="K22" s="1055"/>
      <c r="L22" s="1055"/>
      <c r="M22" s="2542"/>
    </row>
    <row r="23" spans="1:13" s="2565" customFormat="1" ht="30" customHeight="1">
      <c r="A23" s="2562"/>
      <c r="B23" s="2563" t="s">
        <v>1227</v>
      </c>
      <c r="C23" s="2563"/>
      <c r="D23" s="2563"/>
      <c r="E23" s="2563"/>
      <c r="F23" s="2563"/>
      <c r="G23" s="2563"/>
      <c r="H23" s="2563"/>
      <c r="I23" s="2563"/>
      <c r="J23" s="2563"/>
      <c r="K23" s="2563"/>
      <c r="L23" s="2563"/>
      <c r="M23" s="2564"/>
    </row>
    <row r="24" spans="1:13" s="1128" customFormat="1" ht="45" customHeight="1">
      <c r="A24" s="2547" t="s">
        <v>1488</v>
      </c>
      <c r="B24" s="2548"/>
      <c r="C24" s="2299"/>
      <c r="D24" s="2299"/>
      <c r="E24" s="2299"/>
      <c r="F24" s="2299"/>
      <c r="G24" s="2299"/>
      <c r="H24" s="2299"/>
      <c r="I24" s="2299"/>
      <c r="J24" s="2299"/>
      <c r="K24" s="2299"/>
      <c r="L24" s="2299"/>
      <c r="M24" s="2549"/>
    </row>
    <row r="25" spans="1:13" s="1057" customFormat="1" ht="90" customHeight="1">
      <c r="A25" s="2169"/>
      <c r="B25" s="2552"/>
      <c r="C25" s="2552"/>
      <c r="D25" s="2553" t="s">
        <v>2198</v>
      </c>
      <c r="E25" s="2554" t="s">
        <v>2199</v>
      </c>
      <c r="F25" s="2554" t="s">
        <v>2200</v>
      </c>
      <c r="G25" s="2555" t="s">
        <v>2201</v>
      </c>
      <c r="M25" s="2533"/>
    </row>
    <row r="26" spans="1:13" ht="15" customHeight="1">
      <c r="A26" s="2169"/>
      <c r="B26" s="2556"/>
      <c r="C26" s="2556" t="s">
        <v>2202</v>
      </c>
      <c r="D26" s="1144"/>
      <c r="E26" s="1145"/>
      <c r="F26" s="1145"/>
      <c r="G26" s="1149"/>
      <c r="M26" s="2542"/>
    </row>
    <row r="27" spans="1:13" ht="15" customHeight="1">
      <c r="A27" s="2169"/>
      <c r="B27" s="1447"/>
      <c r="C27" s="1447" t="s">
        <v>2203</v>
      </c>
      <c r="D27" s="1146"/>
      <c r="E27" s="1137"/>
      <c r="F27" s="1137"/>
      <c r="G27" s="1138"/>
      <c r="M27" s="2542"/>
    </row>
    <row r="28" spans="1:13" ht="15" customHeight="1">
      <c r="A28" s="2169"/>
      <c r="B28" s="2556"/>
      <c r="C28" s="2556" t="s">
        <v>1216</v>
      </c>
      <c r="D28" s="1144"/>
      <c r="E28" s="1145"/>
      <c r="F28" s="1145"/>
      <c r="G28" s="1149"/>
      <c r="M28" s="2542"/>
    </row>
    <row r="29" spans="1:13" ht="15" customHeight="1">
      <c r="A29" s="2169"/>
      <c r="B29" s="1447"/>
      <c r="C29" s="1447" t="s">
        <v>1215</v>
      </c>
      <c r="D29" s="1146"/>
      <c r="E29" s="1137"/>
      <c r="F29" s="1137"/>
      <c r="G29" s="1138"/>
      <c r="M29" s="2542"/>
    </row>
    <row r="30" spans="1:13" ht="15" customHeight="1">
      <c r="A30" s="2169"/>
      <c r="B30" s="1447"/>
      <c r="C30" s="1447" t="s">
        <v>1214</v>
      </c>
      <c r="D30" s="1146"/>
      <c r="E30" s="1137"/>
      <c r="F30" s="1137"/>
      <c r="G30" s="1138"/>
      <c r="M30" s="2542"/>
    </row>
    <row r="31" spans="1:13" ht="15" customHeight="1">
      <c r="A31" s="2169"/>
      <c r="B31" s="1645"/>
      <c r="C31" s="1645" t="s">
        <v>1213</v>
      </c>
      <c r="D31" s="1151"/>
      <c r="E31" s="1139"/>
      <c r="F31" s="1139"/>
      <c r="G31" s="1152"/>
      <c r="M31" s="2542"/>
    </row>
    <row r="32" spans="1:13" ht="15" customHeight="1">
      <c r="A32" s="2169"/>
      <c r="B32" s="2556"/>
      <c r="C32" s="2556" t="s">
        <v>1212</v>
      </c>
      <c r="D32" s="1144"/>
      <c r="E32" s="1145"/>
      <c r="F32" s="1145"/>
      <c r="G32" s="1149"/>
      <c r="M32" s="2542"/>
    </row>
    <row r="33" spans="1:13" ht="15" customHeight="1">
      <c r="A33" s="2169"/>
      <c r="B33" s="1447"/>
      <c r="C33" s="1447" t="s">
        <v>1211</v>
      </c>
      <c r="D33" s="1146"/>
      <c r="E33" s="1137"/>
      <c r="F33" s="1137"/>
      <c r="G33" s="1138"/>
      <c r="M33" s="2542"/>
    </row>
    <row r="34" spans="1:13" ht="15" customHeight="1">
      <c r="A34" s="2169"/>
      <c r="B34" s="1447"/>
      <c r="C34" s="1447" t="s">
        <v>1210</v>
      </c>
      <c r="D34" s="1146"/>
      <c r="E34" s="1137"/>
      <c r="F34" s="1137"/>
      <c r="G34" s="1138"/>
      <c r="M34" s="2542"/>
    </row>
    <row r="35" spans="1:13" ht="15" customHeight="1">
      <c r="A35" s="2169"/>
      <c r="B35" s="1644"/>
      <c r="C35" s="1644" t="s">
        <v>1209</v>
      </c>
      <c r="D35" s="1147"/>
      <c r="E35" s="1148"/>
      <c r="F35" s="1148"/>
      <c r="G35" s="1150"/>
      <c r="M35" s="2542"/>
    </row>
    <row r="36" spans="1:13" ht="15" customHeight="1">
      <c r="A36" s="2169"/>
      <c r="B36" s="1646"/>
      <c r="C36" s="1646" t="s">
        <v>1208</v>
      </c>
      <c r="D36" s="1144"/>
      <c r="E36" s="1145"/>
      <c r="F36" s="1145"/>
      <c r="G36" s="1149"/>
      <c r="M36" s="2542"/>
    </row>
    <row r="37" spans="1:13" ht="15" customHeight="1">
      <c r="A37" s="2169"/>
      <c r="B37" s="1447"/>
      <c r="C37" s="1447" t="s">
        <v>1207</v>
      </c>
      <c r="D37" s="1146"/>
      <c r="E37" s="1137"/>
      <c r="F37" s="1137"/>
      <c r="G37" s="1138"/>
      <c r="M37" s="2542"/>
    </row>
    <row r="38" spans="1:13" ht="15" customHeight="1">
      <c r="A38" s="2169"/>
      <c r="B38" s="1447"/>
      <c r="C38" s="1447" t="s">
        <v>1206</v>
      </c>
      <c r="D38" s="1146"/>
      <c r="E38" s="1137"/>
      <c r="F38" s="1137"/>
      <c r="G38" s="1138"/>
      <c r="M38" s="2542"/>
    </row>
    <row r="39" spans="1:13" ht="15" customHeight="1">
      <c r="A39" s="2169"/>
      <c r="B39" s="1645"/>
      <c r="C39" s="1645" t="s">
        <v>1205</v>
      </c>
      <c r="D39" s="1147"/>
      <c r="E39" s="1148"/>
      <c r="F39" s="1148"/>
      <c r="G39" s="1150"/>
      <c r="M39" s="2542"/>
    </row>
    <row r="40" spans="1:13" ht="15" customHeight="1">
      <c r="A40" s="2169"/>
      <c r="B40" s="2556"/>
      <c r="C40" s="2556" t="s">
        <v>1204</v>
      </c>
      <c r="D40" s="1153"/>
      <c r="E40" s="1135"/>
      <c r="F40" s="1135"/>
      <c r="G40" s="1136"/>
      <c r="M40" s="2542"/>
    </row>
    <row r="41" spans="1:13" ht="15" customHeight="1">
      <c r="A41" s="2169"/>
      <c r="B41" s="1447"/>
      <c r="C41" s="1447" t="s">
        <v>1203</v>
      </c>
      <c r="D41" s="1146"/>
      <c r="E41" s="1137"/>
      <c r="F41" s="1137"/>
      <c r="G41" s="1138"/>
      <c r="M41" s="2542"/>
    </row>
    <row r="42" spans="1:13" ht="15" customHeight="1">
      <c r="A42" s="2169"/>
      <c r="B42" s="1447"/>
      <c r="C42" s="1447" t="s">
        <v>1202</v>
      </c>
      <c r="D42" s="1146"/>
      <c r="E42" s="1137"/>
      <c r="F42" s="1137"/>
      <c r="G42" s="1138"/>
      <c r="M42" s="2542"/>
    </row>
    <row r="43" spans="1:13" ht="15" customHeight="1">
      <c r="A43" s="2169"/>
      <c r="B43" s="1644"/>
      <c r="C43" s="1644" t="s">
        <v>1201</v>
      </c>
      <c r="D43" s="1151"/>
      <c r="E43" s="1139"/>
      <c r="F43" s="1139"/>
      <c r="G43" s="1152"/>
      <c r="M43" s="2542"/>
    </row>
    <row r="44" spans="1:13" ht="15" customHeight="1">
      <c r="A44" s="2169"/>
      <c r="B44" s="1646"/>
      <c r="C44" s="1646" t="s">
        <v>1200</v>
      </c>
      <c r="D44" s="1144"/>
      <c r="E44" s="1145"/>
      <c r="F44" s="1145"/>
      <c r="G44" s="1149"/>
      <c r="M44" s="2542"/>
    </row>
    <row r="45" spans="1:13" ht="15" customHeight="1">
      <c r="A45" s="2169"/>
      <c r="B45" s="1447"/>
      <c r="C45" s="1447" t="s">
        <v>1199</v>
      </c>
      <c r="D45" s="1146"/>
      <c r="E45" s="1137"/>
      <c r="F45" s="1137"/>
      <c r="G45" s="1138"/>
      <c r="M45" s="2542"/>
    </row>
    <row r="46" spans="1:13" ht="15" customHeight="1">
      <c r="A46" s="2169"/>
      <c r="B46" s="1447"/>
      <c r="C46" s="1447" t="s">
        <v>1198</v>
      </c>
      <c r="D46" s="1146"/>
      <c r="E46" s="1137"/>
      <c r="F46" s="1137"/>
      <c r="G46" s="1138"/>
      <c r="M46" s="2542"/>
    </row>
    <row r="47" spans="1:13" ht="15" customHeight="1">
      <c r="A47" s="2169"/>
      <c r="B47" s="1645"/>
      <c r="C47" s="1645" t="s">
        <v>1197</v>
      </c>
      <c r="D47" s="1147"/>
      <c r="E47" s="1148"/>
      <c r="F47" s="1148"/>
      <c r="G47" s="1150"/>
      <c r="M47" s="2542"/>
    </row>
    <row r="48" spans="1:13" ht="15" customHeight="1">
      <c r="A48" s="2169"/>
      <c r="B48" s="2556"/>
      <c r="C48" s="2556" t="s">
        <v>1196</v>
      </c>
      <c r="D48" s="1153"/>
      <c r="E48" s="1135"/>
      <c r="F48" s="1135"/>
      <c r="G48" s="1136"/>
      <c r="M48" s="2542"/>
    </row>
    <row r="49" spans="1:13" ht="15" customHeight="1">
      <c r="A49" s="2169"/>
      <c r="B49" s="1447"/>
      <c r="C49" s="1447" t="s">
        <v>1195</v>
      </c>
      <c r="D49" s="1146"/>
      <c r="E49" s="1137"/>
      <c r="F49" s="1137"/>
      <c r="G49" s="1138"/>
      <c r="M49" s="2542"/>
    </row>
    <row r="50" spans="1:13" ht="15" customHeight="1">
      <c r="A50" s="2169"/>
      <c r="B50" s="1447"/>
      <c r="C50" s="1447" t="s">
        <v>1194</v>
      </c>
      <c r="D50" s="1146"/>
      <c r="E50" s="1137"/>
      <c r="F50" s="1137"/>
      <c r="G50" s="1138"/>
      <c r="M50" s="2542"/>
    </row>
    <row r="51" spans="1:13" ht="15" customHeight="1">
      <c r="A51" s="2169"/>
      <c r="B51" s="1644"/>
      <c r="C51" s="1644" t="s">
        <v>1193</v>
      </c>
      <c r="D51" s="1147"/>
      <c r="E51" s="1148"/>
      <c r="F51" s="1148"/>
      <c r="G51" s="1150"/>
      <c r="M51" s="2542"/>
    </row>
    <row r="52" spans="1:13" s="1057" customFormat="1" ht="15" customHeight="1">
      <c r="A52" s="2169"/>
      <c r="M52" s="2533"/>
    </row>
    <row r="53" spans="1:13" s="1128" customFormat="1" ht="45" customHeight="1">
      <c r="A53" s="2547" t="s">
        <v>2197</v>
      </c>
      <c r="B53" s="2548"/>
      <c r="C53" s="2299"/>
      <c r="D53" s="2299"/>
      <c r="E53" s="2299"/>
      <c r="F53" s="2299"/>
      <c r="G53" s="2299"/>
      <c r="H53" s="2299"/>
      <c r="I53" s="2299"/>
      <c r="J53" s="2299"/>
      <c r="K53" s="2299"/>
      <c r="L53" s="2299"/>
      <c r="M53" s="2549"/>
    </row>
    <row r="54" spans="1:13" s="1057" customFormat="1" ht="15" hidden="1" customHeight="1">
      <c r="A54" s="2536"/>
      <c r="B54" s="1055"/>
      <c r="C54" s="1055"/>
      <c r="D54" s="1055"/>
      <c r="E54" s="1055"/>
      <c r="F54" s="1055"/>
      <c r="G54" s="1055"/>
      <c r="H54" s="1055"/>
      <c r="I54" s="1055"/>
      <c r="J54" s="1055"/>
      <c r="K54" s="1055"/>
      <c r="L54" s="1055"/>
      <c r="M54" s="2542"/>
    </row>
    <row r="55" spans="1:13" s="1057" customFormat="1" ht="30" hidden="1" customHeight="1">
      <c r="A55" s="2536"/>
      <c r="B55" s="1055"/>
      <c r="C55" s="1055"/>
      <c r="D55" s="1055"/>
      <c r="E55" s="1055"/>
      <c r="F55" s="1055"/>
      <c r="G55" s="1055"/>
      <c r="H55" s="1055"/>
      <c r="I55" s="1055"/>
      <c r="J55" s="1055"/>
      <c r="K55" s="1055"/>
      <c r="L55" s="1055"/>
      <c r="M55" s="2542"/>
    </row>
    <row r="56" spans="1:13" s="1057" customFormat="1" ht="15" hidden="1" customHeight="1">
      <c r="A56" s="2536"/>
      <c r="B56" s="1055"/>
      <c r="C56" s="1055"/>
      <c r="D56" s="1055"/>
      <c r="E56" s="1055"/>
      <c r="F56" s="1055"/>
      <c r="G56" s="1055"/>
      <c r="H56" s="1055"/>
      <c r="I56" s="1055"/>
      <c r="J56" s="1055"/>
      <c r="K56" s="1055"/>
      <c r="L56" s="1055"/>
      <c r="M56" s="2542"/>
    </row>
    <row r="57" spans="1:13" s="1057" customFormat="1" ht="15" hidden="1" customHeight="1">
      <c r="A57" s="2536"/>
      <c r="B57" s="1055"/>
      <c r="C57" s="1055"/>
      <c r="D57" s="1055"/>
      <c r="E57" s="1055"/>
      <c r="F57" s="1055"/>
      <c r="G57" s="1055"/>
      <c r="H57" s="1055"/>
      <c r="I57" s="1055"/>
      <c r="J57" s="1055"/>
      <c r="K57" s="1055"/>
      <c r="L57" s="1055"/>
      <c r="M57" s="2542"/>
    </row>
    <row r="58" spans="1:13" s="1057" customFormat="1" ht="15" hidden="1" customHeight="1">
      <c r="A58" s="2536"/>
      <c r="B58" s="1055"/>
      <c r="C58" s="1055"/>
      <c r="D58" s="1055"/>
      <c r="E58" s="1055"/>
      <c r="F58" s="1055"/>
      <c r="G58" s="1055"/>
      <c r="H58" s="1055"/>
      <c r="I58" s="1055"/>
      <c r="J58" s="1055"/>
      <c r="K58" s="1055"/>
      <c r="L58" s="1055"/>
      <c r="M58" s="2542"/>
    </row>
    <row r="59" spans="1:13" s="1057" customFormat="1" ht="15" hidden="1" customHeight="1">
      <c r="A59" s="2536"/>
      <c r="B59" s="1055"/>
      <c r="C59" s="1055"/>
      <c r="D59" s="1055"/>
      <c r="E59" s="1055"/>
      <c r="F59" s="1055"/>
      <c r="G59" s="1055"/>
      <c r="H59" s="1055"/>
      <c r="I59" s="1055"/>
      <c r="J59" s="1055"/>
      <c r="K59" s="1055"/>
      <c r="L59" s="1055"/>
      <c r="M59" s="2542"/>
    </row>
    <row r="60" spans="1:13" s="1057" customFormat="1" ht="15" hidden="1" customHeight="1">
      <c r="A60" s="2536"/>
      <c r="B60" s="1055"/>
      <c r="C60" s="1055"/>
      <c r="D60" s="1055"/>
      <c r="E60" s="1055"/>
      <c r="F60" s="1055"/>
      <c r="G60" s="1055"/>
      <c r="H60" s="1055"/>
      <c r="I60" s="1055"/>
      <c r="J60" s="1055"/>
      <c r="K60" s="1055"/>
      <c r="L60" s="1055"/>
      <c r="M60" s="2542"/>
    </row>
    <row r="61" spans="1:13" s="1128" customFormat="1" ht="45" customHeight="1">
      <c r="A61" s="2547" t="s">
        <v>1494</v>
      </c>
      <c r="B61" s="2548"/>
      <c r="C61" s="2299"/>
      <c r="D61" s="2299"/>
      <c r="E61" s="2299"/>
      <c r="F61" s="2299"/>
      <c r="G61" s="2299"/>
      <c r="H61" s="2299"/>
      <c r="I61" s="2299"/>
      <c r="J61" s="2299"/>
      <c r="K61" s="2299"/>
      <c r="L61" s="2299"/>
      <c r="M61" s="2549"/>
    </row>
    <row r="62" spans="1:13" s="1057" customFormat="1" ht="15" customHeight="1">
      <c r="A62" s="2169"/>
      <c r="B62" s="2832"/>
      <c r="C62" s="2832"/>
      <c r="D62" s="2832"/>
      <c r="E62" s="2557"/>
      <c r="F62" s="2827" t="s">
        <v>1264</v>
      </c>
      <c r="G62" s="2827"/>
      <c r="H62" s="2827"/>
      <c r="I62" s="2827"/>
      <c r="J62" s="2827"/>
      <c r="K62" s="2827"/>
      <c r="L62" s="2827"/>
      <c r="M62" s="2533"/>
    </row>
    <row r="63" spans="1:13" s="1057" customFormat="1" ht="30" customHeight="1">
      <c r="A63" s="2169"/>
      <c r="B63" s="2558"/>
      <c r="C63" s="2558"/>
      <c r="D63" s="2558"/>
      <c r="E63" s="2559"/>
      <c r="F63" s="2553" t="s">
        <v>1262</v>
      </c>
      <c r="G63" s="2553" t="s">
        <v>1263</v>
      </c>
      <c r="H63" s="2553" t="s">
        <v>1490</v>
      </c>
      <c r="I63" s="2553" t="s">
        <v>1491</v>
      </c>
      <c r="J63" s="2553" t="s">
        <v>1492</v>
      </c>
      <c r="K63" s="2553" t="s">
        <v>1261</v>
      </c>
      <c r="L63" s="2555" t="s">
        <v>1493</v>
      </c>
      <c r="M63" s="2533"/>
    </row>
    <row r="64" spans="1:13" ht="15" customHeight="1">
      <c r="A64" s="2536"/>
      <c r="B64" s="2833" t="s">
        <v>1260</v>
      </c>
      <c r="C64" s="2834"/>
      <c r="D64" s="2835"/>
      <c r="E64" s="2346"/>
      <c r="F64" s="2441"/>
      <c r="G64" s="2442"/>
      <c r="H64" s="2442"/>
      <c r="I64" s="2442"/>
      <c r="J64" s="2442"/>
      <c r="K64" s="2442"/>
      <c r="L64" s="2443"/>
      <c r="M64" s="2542"/>
    </row>
    <row r="65" spans="1:13" s="1057" customFormat="1" ht="15" customHeight="1">
      <c r="A65" s="2169"/>
      <c r="B65" s="1056"/>
      <c r="C65" s="1056"/>
      <c r="D65" s="1056"/>
      <c r="M65" s="2533"/>
    </row>
    <row r="66" spans="1:13" s="1057" customFormat="1" ht="30" customHeight="1">
      <c r="A66" s="2169"/>
      <c r="B66" s="2560"/>
      <c r="C66" s="2560"/>
      <c r="D66" s="2560"/>
      <c r="E66" s="2560"/>
      <c r="F66" s="2553" t="s">
        <v>1192</v>
      </c>
      <c r="G66" s="2555" t="s">
        <v>1191</v>
      </c>
      <c r="H66" s="2554" t="s">
        <v>1190</v>
      </c>
      <c r="I66" s="2554" t="s">
        <v>1189</v>
      </c>
      <c r="J66" s="2555" t="s">
        <v>1188</v>
      </c>
      <c r="M66" s="2533"/>
    </row>
    <row r="67" spans="1:13" ht="15" customHeight="1">
      <c r="A67" s="2536"/>
      <c r="B67" s="2818" t="s">
        <v>1187</v>
      </c>
      <c r="C67" s="2818"/>
      <c r="D67" s="2818"/>
      <c r="E67" s="2346"/>
      <c r="F67" s="2441"/>
      <c r="G67" s="2443"/>
      <c r="H67" s="2442"/>
      <c r="I67" s="2441"/>
      <c r="J67" s="2443"/>
      <c r="M67" s="2542"/>
    </row>
    <row r="68" spans="1:13" s="1057" customFormat="1" ht="15" customHeight="1">
      <c r="A68" s="1134"/>
      <c r="B68" s="2559"/>
      <c r="C68" s="2559"/>
      <c r="D68" s="2559"/>
      <c r="E68" s="2559"/>
      <c r="F68" s="2559"/>
      <c r="G68" s="2559"/>
      <c r="H68" s="2559"/>
      <c r="I68" s="2559"/>
      <c r="J68" s="2559"/>
      <c r="K68" s="2559"/>
      <c r="L68" s="2559"/>
      <c r="M68" s="2561"/>
    </row>
    <row r="69" spans="1:13" hidden="1"/>
    <row r="70" spans="1:13" hidden="1"/>
    <row r="71" spans="1:13" hidden="1"/>
    <row r="72" spans="1:13" hidden="1"/>
    <row r="73" spans="1:13" hidden="1"/>
    <row r="74" spans="1:13" hidden="1"/>
    <row r="75" spans="1:13" hidden="1"/>
    <row r="76" spans="1:13" hidden="1"/>
    <row r="77" spans="1:13" hidden="1"/>
    <row r="78" spans="1:13" hidden="1"/>
    <row r="79" spans="1:13" hidden="1"/>
    <row r="80" spans="1:13"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sheetData>
  <mergeCells count="22">
    <mergeCell ref="B67:D67"/>
    <mergeCell ref="B17:C17"/>
    <mergeCell ref="B7:B8"/>
    <mergeCell ref="B3:B6"/>
    <mergeCell ref="C3:C6"/>
    <mergeCell ref="D3:D6"/>
    <mergeCell ref="B9:B10"/>
    <mergeCell ref="D17:F17"/>
    <mergeCell ref="B11:B12"/>
    <mergeCell ref="E3:H3"/>
    <mergeCell ref="F62:L62"/>
    <mergeCell ref="B62:D62"/>
    <mergeCell ref="B64:D64"/>
    <mergeCell ref="I3:I6"/>
    <mergeCell ref="J3:K3"/>
    <mergeCell ref="L3:L6"/>
    <mergeCell ref="E5:F5"/>
    <mergeCell ref="G4:G6"/>
    <mergeCell ref="H4:H6"/>
    <mergeCell ref="J4:J6"/>
    <mergeCell ref="K4:K6"/>
    <mergeCell ref="E4:F4"/>
  </mergeCells>
  <conditionalFormatting sqref="D7:H7 I8:K8 D9:H9 I10:K10 D11 I12 L7:L12 D18:D22 D28:G51">
    <cfRule type="cellIs" dxfId="146" priority="2" operator="lessThan">
      <formula>0</formula>
    </cfRule>
  </conditionalFormatting>
  <conditionalFormatting sqref="I13:J13 D13:E13">
    <cfRule type="cellIs" dxfId="145" priority="12" stopIfTrue="1" operator="equal">
      <formula>"Fail"</formula>
    </cfRule>
    <cfRule type="cellIs" dxfId="144" priority="13" stopIfTrue="1" operator="equal">
      <formula>"Pass"</formula>
    </cfRule>
  </conditionalFormatting>
  <conditionalFormatting sqref="D26:G27">
    <cfRule type="cellIs" dxfId="143"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23"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R350"/>
  <sheetViews>
    <sheetView zoomScale="75" zoomScaleNormal="75" zoomScaleSheetLayoutView="50" workbookViewId="0">
      <pane ySplit="1" topLeftCell="A2" activePane="bottomLeft" state="frozen"/>
      <selection pane="bottomLeft"/>
    </sheetView>
  </sheetViews>
  <sheetFormatPr defaultColWidth="0" defaultRowHeight="0" customHeight="1" zeroHeight="1"/>
  <cols>
    <col min="1" max="1" width="1.7109375" style="1086" customWidth="1"/>
    <col min="2" max="2" width="10.7109375" style="1089" customWidth="1"/>
    <col min="3" max="3" width="10.7109375" style="442" customWidth="1"/>
    <col min="4" max="5" width="40.7109375" style="779" customWidth="1"/>
    <col min="6" max="6" width="12.7109375" style="854" customWidth="1"/>
    <col min="7" max="7" width="20.7109375" style="779" customWidth="1"/>
    <col min="8" max="8" width="50.7109375" style="1069" customWidth="1"/>
    <col min="9" max="9" width="1.7109375" style="779" customWidth="1"/>
    <col min="10" max="18" width="0" style="779" hidden="1" customWidth="1"/>
    <col min="19" max="16384" width="16.7109375" style="779" hidden="1"/>
  </cols>
  <sheetData>
    <row r="1" spans="1:9" s="1172" customFormat="1" ht="30" customHeight="1">
      <c r="A1" s="1412" t="s">
        <v>982</v>
      </c>
      <c r="B1" s="1389"/>
      <c r="E1" s="1030" t="str">
        <f>CONCATENATE("Reporting unit: ", 'General Info'!$C$55, " ", 'General Info'!$C$54)</f>
        <v xml:space="preserve">Reporting unit: 1 </v>
      </c>
      <c r="F1" s="1378"/>
      <c r="G1" s="1030"/>
      <c r="H1" s="1379"/>
      <c r="I1" s="1371"/>
    </row>
    <row r="2" spans="1:9" s="671" customFormat="1" ht="45" customHeight="1">
      <c r="A2" s="1064" t="s">
        <v>863</v>
      </c>
      <c r="B2" s="1171"/>
      <c r="C2" s="1535"/>
      <c r="D2" s="1535"/>
      <c r="E2" s="1535"/>
      <c r="F2" s="1536"/>
      <c r="G2" s="1535"/>
      <c r="H2" s="1537"/>
      <c r="I2" s="1065"/>
    </row>
    <row r="3" spans="1:9" s="671" customFormat="1" ht="45" customHeight="1">
      <c r="A3" s="2437" t="s">
        <v>984</v>
      </c>
      <c r="B3" s="697"/>
      <c r="F3" s="698"/>
      <c r="H3" s="1066"/>
      <c r="I3" s="715"/>
    </row>
    <row r="4" spans="1:9" s="854" customFormat="1" ht="15" customHeight="1">
      <c r="A4" s="1067"/>
      <c r="B4" s="997"/>
      <c r="C4" s="1030"/>
      <c r="D4" s="1030"/>
      <c r="E4" s="1030"/>
      <c r="F4" s="1068"/>
      <c r="G4" s="1235" t="s">
        <v>857</v>
      </c>
      <c r="H4" s="1244"/>
      <c r="I4" s="714"/>
    </row>
    <row r="5" spans="1:9" s="854" customFormat="1" ht="15" customHeight="1">
      <c r="A5" s="1067"/>
      <c r="B5" s="657" t="s">
        <v>1618</v>
      </c>
      <c r="C5" s="855"/>
      <c r="D5" s="856"/>
      <c r="E5" s="856"/>
      <c r="F5" s="857"/>
      <c r="G5" s="1236" t="str">
        <f>IF(ISNUMBER(G56), G56, "")</f>
        <v/>
      </c>
      <c r="H5" s="1250"/>
      <c r="I5" s="714"/>
    </row>
    <row r="6" spans="1:9" s="854" customFormat="1" ht="15" customHeight="1">
      <c r="A6" s="1067"/>
      <c r="B6" s="658" t="s">
        <v>1619</v>
      </c>
      <c r="C6" s="1071"/>
      <c r="D6" s="783"/>
      <c r="E6" s="783"/>
      <c r="F6" s="784"/>
      <c r="G6" s="1237" t="str">
        <f>IF(ISNUMBER(G103), G103, "")</f>
        <v/>
      </c>
      <c r="H6" s="1243"/>
      <c r="I6" s="714"/>
    </row>
    <row r="7" spans="1:9" s="854" customFormat="1" ht="15" customHeight="1">
      <c r="A7" s="1067"/>
      <c r="B7" s="1232" t="s">
        <v>1347</v>
      </c>
      <c r="C7" s="1072"/>
      <c r="D7" s="1073"/>
      <c r="E7" s="1073"/>
      <c r="F7" s="1072"/>
      <c r="G7" s="1238"/>
      <c r="H7" s="1610" t="str">
        <f>IF(G7&lt;&gt;"",""," Cell left blank: please check if appropriate")</f>
        <v xml:space="preserve"> Cell left blank: please check if appropriate</v>
      </c>
      <c r="I7" s="714"/>
    </row>
    <row r="8" spans="1:9" s="671" customFormat="1" ht="45" customHeight="1" thickBot="1">
      <c r="A8" s="2437" t="s">
        <v>983</v>
      </c>
      <c r="B8" s="697"/>
      <c r="F8" s="698"/>
      <c r="G8" s="641"/>
      <c r="H8" s="1066"/>
      <c r="I8" s="715"/>
    </row>
    <row r="9" spans="1:9" s="641" customFormat="1" ht="15" customHeight="1" thickBot="1">
      <c r="A9" s="983"/>
      <c r="B9" s="997"/>
      <c r="C9" s="1510"/>
      <c r="D9" s="1074"/>
      <c r="E9" s="1015" t="s">
        <v>665</v>
      </c>
      <c r="G9" s="2201" t="s">
        <v>1240</v>
      </c>
      <c r="H9" s="2200"/>
      <c r="I9" s="605"/>
    </row>
    <row r="10" spans="1:9" s="641" customFormat="1" ht="15" customHeight="1">
      <c r="A10" s="983"/>
      <c r="B10" s="1251" t="s">
        <v>819</v>
      </c>
      <c r="C10" s="1252"/>
      <c r="D10" s="1253"/>
      <c r="E10" s="2280">
        <f>COUNT('TB IMA Backtesting-P&amp;L'!H6:ER6)</f>
        <v>0</v>
      </c>
      <c r="G10" s="2844" t="s">
        <v>2104</v>
      </c>
      <c r="H10" s="2846" t="str">
        <f>"(from General Info: cells " &amp; ADDRESS(ROW('General Info'!C79),COLUMN('General Info'!C79), 4) &amp; " and " &amp; ADDRESS(ROW('General Info'!C80),COLUMN('General Info'!C80), 4) &amp; ")"</f>
        <v>(from General Info: cells C79 and C80)</v>
      </c>
      <c r="I10" s="605"/>
    </row>
    <row r="11" spans="1:9" s="641" customFormat="1" ht="15" customHeight="1">
      <c r="A11" s="983"/>
      <c r="B11" s="696" t="s">
        <v>666</v>
      </c>
      <c r="C11" s="1254"/>
      <c r="D11" s="1255"/>
      <c r="E11" s="2281">
        <f>100-COUNTBLANK(C146:C245)</f>
        <v>0</v>
      </c>
      <c r="G11" s="2845"/>
      <c r="H11" s="2847"/>
      <c r="I11" s="605"/>
    </row>
    <row r="12" spans="1:9" s="641" customFormat="1" ht="15" customHeight="1">
      <c r="A12" s="983"/>
      <c r="B12" s="696" t="str">
        <f>'TB IMA Backtesting-P&amp;L'!A8</f>
        <v>A) Risk measures</v>
      </c>
      <c r="C12" s="1254"/>
      <c r="D12" s="1255"/>
      <c r="E12" s="676"/>
      <c r="G12" s="2202" t="s">
        <v>2071</v>
      </c>
      <c r="H12" s="2279" t="str">
        <f>+'General Info'!C79</f>
        <v>No</v>
      </c>
      <c r="I12" s="605"/>
    </row>
    <row r="13" spans="1:9" s="641" customFormat="1" ht="15" customHeight="1">
      <c r="A13" s="983"/>
      <c r="B13" s="778" t="str">
        <f>'TB IMA Backtesting-P&amp;L'!A9</f>
        <v>1) 1-day 99% VaR</v>
      </c>
      <c r="C13" s="1254"/>
      <c r="D13" s="1255"/>
      <c r="E13" s="677" t="str">
        <f>IF(COUNT('TB IMA Backtesting-P&amp;L'!H11)=1,"Yes","No")</f>
        <v>No</v>
      </c>
      <c r="G13" s="2202" t="s">
        <v>2072</v>
      </c>
      <c r="H13" s="2279" t="str">
        <f>+'General Info'!C80</f>
        <v>No</v>
      </c>
      <c r="I13" s="605"/>
    </row>
    <row r="14" spans="1:9" s="641" customFormat="1" ht="15" customHeight="1">
      <c r="A14" s="983"/>
      <c r="B14" s="778" t="str">
        <f>'TB IMA Backtesting-P&amp;L'!A112</f>
        <v>2) 1-day 97.5% VaR</v>
      </c>
      <c r="C14" s="1254"/>
      <c r="D14" s="1255"/>
      <c r="E14" s="677" t="str">
        <f>IF(COUNT('TB IMA Backtesting-P&amp;L'!H114)=1,"Yes","No")</f>
        <v>No</v>
      </c>
      <c r="G14" s="2851" t="s">
        <v>14</v>
      </c>
      <c r="H14" s="2848" t="str">
        <f>IF(AND($H$13="Yes", $H$12="No", SUM(G28,G30,G32:G35,G37:G39,G41:G42,G44:G45,G82:G86,G75:G80,G69:G73,G63:G67)&gt;0),"The combination of approach flags selected on the General Info worksheet (see above) will cause all SA figures reported in panels B1a and B2a to be replaced with ZERO - please check.", IF(AND($H$13="No",$H$12="Yes",SUM(G47:G48,G50,G52:G55,G89,G91:G95,G97:G102,G111:G115,G117:G121,G123:G129)&gt;0), "The combination of approach flags selected on the General Info worksheet (see above) will cause all IMA figures reported in panels B1b, B2b and B3 to be replaced with ZERO - please check.", IF(AND($H$13="No", $H$12="No"), "The combination of approach flags selected on the General Info worksheet (see above) will cause all SA and IMA figures reported in panels B1b, B2b and B3 to be ignored - please check.", "Ok")))</f>
        <v>The combination of approach flags selected on the General Info worksheet (see above) will cause all SA and IMA figures reported in panels B1b, B2b and B3 to be ignored - please check.</v>
      </c>
      <c r="I14" s="605"/>
    </row>
    <row r="15" spans="1:9" s="641" customFormat="1" ht="15" customHeight="1">
      <c r="A15" s="983"/>
      <c r="B15" s="778" t="str">
        <f>'TB IMA Backtesting-P&amp;L'!A215</f>
        <v>3) 1-day 97.5% ES</v>
      </c>
      <c r="C15" s="1254"/>
      <c r="D15" s="1255"/>
      <c r="E15" s="677" t="str">
        <f>IF(COUNT('TB IMA Backtesting-P&amp;L'!H217)=1,"Yes","No")</f>
        <v>No</v>
      </c>
      <c r="G15" s="2851"/>
      <c r="H15" s="2849"/>
      <c r="I15" s="605"/>
    </row>
    <row r="16" spans="1:9" s="641" customFormat="1" ht="15" customHeight="1">
      <c r="A16" s="983"/>
      <c r="B16" s="778" t="str">
        <f>'TB IMA Backtesting-P&amp;L'!A318</f>
        <v>4) P values</v>
      </c>
      <c r="C16" s="1254"/>
      <c r="D16" s="1255"/>
      <c r="E16" s="677" t="str">
        <f>IF(COUNT('TB IMA Backtesting-P&amp;L'!H320)=1,"Yes","No")</f>
        <v>No</v>
      </c>
      <c r="G16" s="2851"/>
      <c r="H16" s="2849"/>
      <c r="I16" s="605"/>
    </row>
    <row r="17" spans="1:9" s="641" customFormat="1" ht="15" customHeight="1">
      <c r="A17" s="983"/>
      <c r="B17" s="696" t="str">
        <f>'TB IMA Backtesting-P&amp;L'!A422</f>
        <v>B) P&amp;L</v>
      </c>
      <c r="C17" s="1254"/>
      <c r="D17" s="1255"/>
      <c r="E17" s="676"/>
      <c r="G17" s="2851"/>
      <c r="H17" s="2849"/>
      <c r="I17" s="605"/>
    </row>
    <row r="18" spans="1:9" s="641" customFormat="1" ht="15" customHeight="1">
      <c r="A18" s="983"/>
      <c r="B18" s="778" t="str">
        <f>'TB IMA Backtesting-P&amp;L'!A423</f>
        <v>1) Actual P&amp;L</v>
      </c>
      <c r="C18" s="1254"/>
      <c r="D18" s="1255"/>
      <c r="E18" s="677" t="str">
        <f>IF(COUNT('TB IMA Backtesting-P&amp;L'!H425)=1,"Yes","No")</f>
        <v>No</v>
      </c>
      <c r="G18" s="2851"/>
      <c r="H18" s="2849"/>
      <c r="I18" s="605"/>
    </row>
    <row r="19" spans="1:9" s="641" customFormat="1" ht="15" customHeight="1">
      <c r="A19" s="983"/>
      <c r="B19" s="778" t="str">
        <f>'TB IMA Backtesting-P&amp;L'!A526</f>
        <v>2) Hypothetical P&amp;L</v>
      </c>
      <c r="C19" s="1254"/>
      <c r="D19" s="1255"/>
      <c r="E19" s="677" t="str">
        <f>IF(COUNT('TB IMA Backtesting-P&amp;L'!H528)=1,"Yes","No")</f>
        <v>No</v>
      </c>
      <c r="G19" s="2851"/>
      <c r="H19" s="2849"/>
      <c r="I19" s="605"/>
    </row>
    <row r="20" spans="1:9" s="641" customFormat="1" ht="15" customHeight="1" thickBot="1">
      <c r="A20" s="983"/>
      <c r="B20" s="1368" t="str">
        <f>'TB IMA Backtesting-P&amp;L'!A629</f>
        <v>3) Risk-theoretical P&amp;L</v>
      </c>
      <c r="C20" s="1260"/>
      <c r="D20" s="1261"/>
      <c r="E20" s="678" t="str">
        <f>IF(COUNT('TB IMA Backtesting-P&amp;L'!H631)=1,"Yes","No")</f>
        <v>No</v>
      </c>
      <c r="G20" s="2852"/>
      <c r="H20" s="2850"/>
      <c r="I20" s="605"/>
    </row>
    <row r="21" spans="1:9" s="641" customFormat="1" ht="15" customHeight="1">
      <c r="A21" s="983"/>
      <c r="B21" s="1256"/>
      <c r="C21" s="1257"/>
      <c r="D21" s="1258"/>
      <c r="E21" s="1259"/>
      <c r="H21" s="1070"/>
      <c r="I21" s="605"/>
    </row>
    <row r="22" spans="1:9" s="671" customFormat="1" ht="45" customHeight="1">
      <c r="A22" s="1064" t="s">
        <v>981</v>
      </c>
      <c r="B22" s="1171"/>
      <c r="C22" s="1535"/>
      <c r="D22" s="1535"/>
      <c r="E22" s="1535"/>
      <c r="F22" s="1536"/>
      <c r="G22" s="1535"/>
      <c r="H22" s="1537"/>
      <c r="I22" s="1065"/>
    </row>
    <row r="23" spans="1:9" s="854" customFormat="1" ht="60" customHeight="1">
      <c r="A23" s="1067"/>
      <c r="B23" s="2838" t="str">
        <f>"This panel collects data on the global impact of the revised market risk standards. All calculations must be performed for the global trading book (ie all positions subject to market risk), ideally as defined by the revised boundary. " &amp; "Where the bank is unable to apply the revised market risk standards' boundary definition, the current boundary definition may be used as a proxy. The reporting institution must ensure that the relevant boundary definition is identified in cell  " &amp; ADDRESS(ROW('General Info'!C78),COLUMN('General Info'!C78), 4)  &amp; " of the 'General Info' worksheet (ie 'Yes' if the revised boundary definition is used and 'No' otherwise)."</f>
        <v>This panel collects data on the global impact of the revised market risk standards. All calculations must be performed for the global trading book (ie all positions subject to market risk), ideally as defined by the revised boundary. Where the bank is unable to apply the revised market risk standards' boundary definition, the current boundary definition may be used as a proxy. The reporting institution must ensure that the relevant boundary definition is identified in cell  C78 of the 'General Info' worksheet (ie 'Yes' if the revised boundary definition is used and 'No' otherwise).</v>
      </c>
      <c r="C23" s="2838"/>
      <c r="D23" s="2838"/>
      <c r="E23" s="2838"/>
      <c r="F23" s="2838"/>
      <c r="G23" s="2838"/>
      <c r="H23" s="2838"/>
      <c r="I23" s="714"/>
    </row>
    <row r="24" spans="1:9" s="854" customFormat="1" ht="45" customHeight="1">
      <c r="A24" s="2453"/>
      <c r="B24" s="2838" t="s">
        <v>2070</v>
      </c>
      <c r="C24" s="2838"/>
      <c r="D24" s="2838"/>
      <c r="E24" s="2838"/>
      <c r="F24" s="2838"/>
      <c r="G24" s="2838"/>
      <c r="H24" s="2838"/>
      <c r="I24" s="714"/>
    </row>
    <row r="25" spans="1:9" s="671" customFormat="1" ht="60" customHeight="1">
      <c r="A25" s="2437" t="s">
        <v>1581</v>
      </c>
      <c r="B25" s="697"/>
      <c r="F25" s="698"/>
      <c r="H25" s="1066"/>
      <c r="I25" s="715"/>
    </row>
    <row r="26" spans="1:9" s="671" customFormat="1" ht="75" customHeight="1">
      <c r="A26" s="2437"/>
      <c r="B26" s="2839" t="s">
        <v>1624</v>
      </c>
      <c r="C26" s="2839"/>
      <c r="D26" s="2839"/>
      <c r="E26" s="2839"/>
      <c r="F26" s="2839"/>
      <c r="G26" s="2839"/>
      <c r="H26" s="2839"/>
      <c r="I26" s="715"/>
    </row>
    <row r="27" spans="1:9" s="854" customFormat="1" ht="15" customHeight="1">
      <c r="A27" s="1004"/>
      <c r="B27" s="1233"/>
      <c r="C27" s="1063"/>
      <c r="D27" s="1075"/>
      <c r="E27" s="1075"/>
      <c r="F27" s="1076"/>
      <c r="G27" s="1508" t="s">
        <v>857</v>
      </c>
      <c r="H27" s="1244"/>
      <c r="I27" s="714"/>
    </row>
    <row r="28" spans="1:9" s="854" customFormat="1" ht="15" customHeight="1">
      <c r="A28" s="1004"/>
      <c r="B28" s="1793" t="s">
        <v>1744</v>
      </c>
      <c r="C28" s="774"/>
      <c r="D28" s="780"/>
      <c r="E28" s="780"/>
      <c r="F28" s="774"/>
      <c r="G28" s="2291"/>
      <c r="H28" s="2287" t="str">
        <f>IF(G28&lt;&gt;"",""," Cell left blank: please check if appropriate")</f>
        <v xml:space="preserve"> Cell left blank: please check if appropriate</v>
      </c>
      <c r="I28" s="714"/>
    </row>
    <row r="29" spans="1:9" s="854" customFormat="1" ht="15" customHeight="1">
      <c r="A29" s="1004"/>
      <c r="B29" s="1794" t="s">
        <v>1745</v>
      </c>
      <c r="C29" s="774"/>
      <c r="D29" s="780"/>
      <c r="E29" s="780"/>
      <c r="F29" s="774"/>
      <c r="G29" s="61" t="str">
        <f>IF(AND(ISNUMBER(G30), ISNUMBER(G31), ISNUMBER(G35)), (G30+G31+G35), "")</f>
        <v/>
      </c>
      <c r="H29" s="2283"/>
      <c r="I29" s="714"/>
    </row>
    <row r="30" spans="1:9" s="854" customFormat="1" ht="15" customHeight="1">
      <c r="A30" s="1004"/>
      <c r="B30" s="1795" t="s">
        <v>864</v>
      </c>
      <c r="C30" s="774"/>
      <c r="D30" s="780"/>
      <c r="E30" s="780"/>
      <c r="F30" s="774"/>
      <c r="G30" s="1846"/>
      <c r="H30" s="2287" t="str">
        <f>IF(G30&lt;&gt;"",""," Cell left blank: please check if appropriate")</f>
        <v xml:space="preserve"> Cell left blank: please check if appropriate</v>
      </c>
      <c r="I30" s="714"/>
    </row>
    <row r="31" spans="1:9" s="854" customFormat="1" ht="15" customHeight="1">
      <c r="A31" s="1004"/>
      <c r="B31" s="1796" t="s">
        <v>1746</v>
      </c>
      <c r="C31" s="774"/>
      <c r="D31" s="780"/>
      <c r="E31" s="780"/>
      <c r="F31" s="774"/>
      <c r="G31" s="61" t="str">
        <f>IF(AND(ISNUMBER(G32), ISNUMBER(G33), ISNUMBER(G34)), (G32+G33+G34), "")</f>
        <v/>
      </c>
      <c r="H31" s="2283"/>
      <c r="I31" s="714"/>
    </row>
    <row r="32" spans="1:9" s="854" customFormat="1" ht="15" customHeight="1">
      <c r="A32" s="1004"/>
      <c r="B32" s="1797" t="s">
        <v>1747</v>
      </c>
      <c r="C32" s="774"/>
      <c r="D32" s="780"/>
      <c r="E32" s="780"/>
      <c r="F32" s="774"/>
      <c r="G32" s="1846"/>
      <c r="H32" s="2287" t="str">
        <f t="shared" ref="H32:H35" si="0">IF(G32&lt;&gt;"",""," Cell left blank: please check if appropriate")</f>
        <v xml:space="preserve"> Cell left blank: please check if appropriate</v>
      </c>
      <c r="I32" s="714"/>
    </row>
    <row r="33" spans="1:9" s="854" customFormat="1" ht="15" customHeight="1">
      <c r="A33" s="1004"/>
      <c r="B33" s="1797" t="s">
        <v>887</v>
      </c>
      <c r="C33" s="774"/>
      <c r="D33" s="780"/>
      <c r="E33" s="780"/>
      <c r="F33" s="774"/>
      <c r="G33" s="1846"/>
      <c r="H33" s="2287" t="str">
        <f t="shared" si="0"/>
        <v xml:space="preserve"> Cell left blank: please check if appropriate</v>
      </c>
      <c r="I33" s="714"/>
    </row>
    <row r="34" spans="1:9" s="854" customFormat="1" ht="15" customHeight="1">
      <c r="A34" s="1004"/>
      <c r="B34" s="1797" t="s">
        <v>889</v>
      </c>
      <c r="C34" s="774"/>
      <c r="D34" s="780"/>
      <c r="E34" s="780"/>
      <c r="F34" s="774"/>
      <c r="G34" s="1846"/>
      <c r="H34" s="2287" t="str">
        <f t="shared" si="0"/>
        <v xml:space="preserve"> Cell left blank: please check if appropriate</v>
      </c>
      <c r="I34" s="714"/>
    </row>
    <row r="35" spans="1:9" s="854" customFormat="1" ht="15" customHeight="1">
      <c r="A35" s="1004"/>
      <c r="B35" s="1798" t="s">
        <v>1748</v>
      </c>
      <c r="C35" s="774"/>
      <c r="D35" s="780"/>
      <c r="E35" s="780"/>
      <c r="F35" s="774"/>
      <c r="G35" s="1846"/>
      <c r="H35" s="2287" t="str">
        <f t="shared" si="0"/>
        <v xml:space="preserve"> Cell left blank: please check if appropriate</v>
      </c>
      <c r="I35" s="714"/>
    </row>
    <row r="36" spans="1:9" s="854" customFormat="1" ht="15" customHeight="1">
      <c r="A36" s="1004"/>
      <c r="B36" s="778" t="s">
        <v>1749</v>
      </c>
      <c r="C36" s="774"/>
      <c r="D36" s="780"/>
      <c r="E36" s="780"/>
      <c r="F36" s="774"/>
      <c r="G36" s="61" t="str">
        <f>IF(AND(ISNUMBER(G37), ISNUMBER(G38), ISNUMBER(G39)), (G37+G38+G39), "")</f>
        <v/>
      </c>
      <c r="H36" s="2283"/>
      <c r="I36" s="714"/>
    </row>
    <row r="37" spans="1:9" s="854" customFormat="1" ht="15" customHeight="1">
      <c r="A37" s="1004"/>
      <c r="B37" s="1795" t="s">
        <v>1750</v>
      </c>
      <c r="C37" s="774"/>
      <c r="D37" s="780"/>
      <c r="E37" s="780"/>
      <c r="F37" s="774"/>
      <c r="G37" s="1846"/>
      <c r="H37" s="2287" t="str">
        <f t="shared" ref="H37:H39" si="1">IF(G37&lt;&gt;"",""," Cell left blank: please check if appropriate")</f>
        <v xml:space="preserve"> Cell left blank: please check if appropriate</v>
      </c>
      <c r="I37" s="714"/>
    </row>
    <row r="38" spans="1:9" s="854" customFormat="1" ht="15" customHeight="1">
      <c r="A38" s="1067"/>
      <c r="B38" s="1796" t="s">
        <v>1751</v>
      </c>
      <c r="C38" s="774"/>
      <c r="D38" s="780"/>
      <c r="E38" s="780"/>
      <c r="F38" s="774"/>
      <c r="G38" s="1846"/>
      <c r="H38" s="2287" t="str">
        <f t="shared" si="1"/>
        <v xml:space="preserve"> Cell left blank: please check if appropriate</v>
      </c>
      <c r="I38" s="714"/>
    </row>
    <row r="39" spans="1:9" s="854" customFormat="1" ht="15" customHeight="1">
      <c r="A39" s="2453"/>
      <c r="B39" s="1798" t="s">
        <v>1752</v>
      </c>
      <c r="C39" s="774"/>
      <c r="D39" s="780"/>
      <c r="E39" s="780"/>
      <c r="F39" s="774"/>
      <c r="G39" s="1846"/>
      <c r="H39" s="2287" t="str">
        <f t="shared" si="1"/>
        <v xml:space="preserve"> Cell left blank: please check if appropriate</v>
      </c>
      <c r="I39" s="714"/>
    </row>
    <row r="40" spans="1:9" s="854" customFormat="1" ht="15" customHeight="1">
      <c r="A40" s="2453"/>
      <c r="B40" s="778" t="s">
        <v>1753</v>
      </c>
      <c r="C40" s="774"/>
      <c r="D40" s="780"/>
      <c r="E40" s="780"/>
      <c r="F40" s="774"/>
      <c r="G40" s="61" t="str">
        <f>IF(AND(ISNUMBER(G41), ISNUMBER(G42)), (G41+G42), "")</f>
        <v/>
      </c>
      <c r="H40" s="2283"/>
      <c r="I40" s="714"/>
    </row>
    <row r="41" spans="1:9" s="854" customFormat="1" ht="15" customHeight="1">
      <c r="A41" s="2453"/>
      <c r="B41" s="1795" t="s">
        <v>1754</v>
      </c>
      <c r="C41" s="774"/>
      <c r="D41" s="780"/>
      <c r="E41" s="780"/>
      <c r="F41" s="774"/>
      <c r="G41" s="1846"/>
      <c r="H41" s="2287" t="str">
        <f t="shared" ref="H41:H42" si="2">IF(G41&lt;&gt;"",""," Cell left blank: please check if appropriate")</f>
        <v xml:space="preserve"> Cell left blank: please check if appropriate</v>
      </c>
      <c r="I41" s="714"/>
    </row>
    <row r="42" spans="1:9" s="854" customFormat="1" ht="15" customHeight="1">
      <c r="A42" s="2453"/>
      <c r="B42" s="1798" t="s">
        <v>1755</v>
      </c>
      <c r="C42" s="774"/>
      <c r="D42" s="780"/>
      <c r="E42" s="780"/>
      <c r="F42" s="774"/>
      <c r="G42" s="1846"/>
      <c r="H42" s="2287" t="str">
        <f t="shared" si="2"/>
        <v xml:space="preserve"> Cell left blank: please check if appropriate</v>
      </c>
      <c r="I42" s="714"/>
    </row>
    <row r="43" spans="1:9" s="854" customFormat="1" ht="15" customHeight="1">
      <c r="A43" s="2453"/>
      <c r="B43" s="778" t="s">
        <v>1756</v>
      </c>
      <c r="C43" s="774"/>
      <c r="D43" s="780"/>
      <c r="E43" s="780"/>
      <c r="F43" s="774"/>
      <c r="G43" s="61" t="str">
        <f>IF(AND(ISNUMBER(G44), ISNUMBER(G45)), (G44+G45), "")</f>
        <v/>
      </c>
      <c r="H43" s="2283"/>
      <c r="I43" s="714"/>
    </row>
    <row r="44" spans="1:9" s="854" customFormat="1" ht="15" customHeight="1">
      <c r="A44" s="2453"/>
      <c r="B44" s="1799" t="s">
        <v>1757</v>
      </c>
      <c r="C44" s="774"/>
      <c r="D44" s="780"/>
      <c r="E44" s="780"/>
      <c r="F44" s="774"/>
      <c r="G44" s="1846"/>
      <c r="H44" s="2287" t="str">
        <f t="shared" ref="H44:H45" si="3">IF(G44&lt;&gt;"",""," Cell left blank: please check if appropriate")</f>
        <v xml:space="preserve"> Cell left blank: please check if appropriate</v>
      </c>
      <c r="I44" s="714"/>
    </row>
    <row r="45" spans="1:9" s="854" customFormat="1" ht="15" customHeight="1">
      <c r="A45" s="2453"/>
      <c r="B45" s="1798" t="s">
        <v>1758</v>
      </c>
      <c r="C45" s="774"/>
      <c r="D45" s="780"/>
      <c r="E45" s="780"/>
      <c r="F45" s="774"/>
      <c r="G45" s="1846"/>
      <c r="H45" s="2287" t="str">
        <f t="shared" si="3"/>
        <v xml:space="preserve"> Cell left blank: please check if appropriate</v>
      </c>
      <c r="I45" s="714"/>
    </row>
    <row r="46" spans="1:9" s="854" customFormat="1" ht="15" customHeight="1">
      <c r="A46" s="2453"/>
      <c r="B46" s="1382" t="s">
        <v>1349</v>
      </c>
      <c r="C46" s="774"/>
      <c r="D46" s="780"/>
      <c r="E46" s="780"/>
      <c r="F46" s="774"/>
      <c r="G46" s="61">
        <f>IF('General Info'!C80="Yes", IF(AND(ISNUMBER(G47), ISNUMBER(G52), ISNUMBER(G53), ISNUMBER(G54)), SUM(G47, G52:G54), ""), 0)</f>
        <v>0</v>
      </c>
      <c r="H46" s="2283"/>
      <c r="I46" s="714"/>
    </row>
    <row r="47" spans="1:9" s="854" customFormat="1" ht="15" customHeight="1">
      <c r="A47" s="2453"/>
      <c r="B47" s="776" t="s">
        <v>1620</v>
      </c>
      <c r="C47" s="774"/>
      <c r="D47" s="780"/>
      <c r="E47" s="780"/>
      <c r="F47" s="774"/>
      <c r="G47" s="1077"/>
      <c r="H47" s="2284" t="str">
        <f>IF(G47&lt;&gt;"","", IF('General Info'!$C$80="Yes", "Cell left blank: please check if appropriate", "Can be left blank for SA banks"))</f>
        <v>Can be left blank for SA banks</v>
      </c>
      <c r="I47" s="714"/>
    </row>
    <row r="48" spans="1:9" s="854" customFormat="1" ht="15" customHeight="1">
      <c r="A48" s="2453"/>
      <c r="B48" s="777" t="s">
        <v>964</v>
      </c>
      <c r="C48" s="774"/>
      <c r="D48" s="780"/>
      <c r="E48" s="780"/>
      <c r="F48" s="774"/>
      <c r="G48" s="1077"/>
      <c r="H48" s="2284" t="str">
        <f>IF(G48&lt;&gt;"","", IF('General Info'!$C$80="Yes", "Cell left blank: please check if appropriate", "Can be left blank for SA banks"))</f>
        <v>Can be left blank for SA banks</v>
      </c>
      <c r="I48" s="714"/>
    </row>
    <row r="49" spans="1:9" s="854" customFormat="1" ht="15" customHeight="1">
      <c r="A49" s="2453"/>
      <c r="B49" s="1383" t="s">
        <v>965</v>
      </c>
      <c r="C49" s="774"/>
      <c r="D49" s="780"/>
      <c r="E49" s="780"/>
      <c r="F49" s="774"/>
      <c r="G49" s="1078" t="str">
        <f>IF(AND(G47&gt;0,ISNUMBER(G48),OR(G48=0,G48&gt;G47)), "Fail", "Pass")</f>
        <v>Pass</v>
      </c>
      <c r="H49" s="2283"/>
      <c r="I49" s="714"/>
    </row>
    <row r="50" spans="1:9" s="854" customFormat="1" ht="15" customHeight="1">
      <c r="A50" s="2453"/>
      <c r="B50" s="777" t="s">
        <v>966</v>
      </c>
      <c r="C50" s="774"/>
      <c r="D50" s="780"/>
      <c r="E50" s="780"/>
      <c r="F50" s="774"/>
      <c r="G50" s="1077"/>
      <c r="H50" s="2284" t="str">
        <f>IF(G50&lt;&gt;"","", IF('General Info'!$C$80="Yes", "Cell left blank: please check if appropriate", "Can be left blank for SA banks"))</f>
        <v>Can be left blank for SA banks</v>
      </c>
      <c r="I50" s="714"/>
    </row>
    <row r="51" spans="1:9" s="854" customFormat="1" ht="15" customHeight="1">
      <c r="A51" s="2453"/>
      <c r="B51" s="1383" t="s">
        <v>967</v>
      </c>
      <c r="C51" s="774"/>
      <c r="D51" s="780"/>
      <c r="E51" s="780"/>
      <c r="F51" s="774"/>
      <c r="G51" s="1078" t="str">
        <f>IF(OR(AND(G48&gt;0,G50=0),AND(G50&gt;0,G48=0)), "Fail", "Pass")</f>
        <v>Pass</v>
      </c>
      <c r="H51" s="2283"/>
      <c r="I51" s="714"/>
    </row>
    <row r="52" spans="1:9" s="854" customFormat="1" ht="15" customHeight="1">
      <c r="A52" s="2453"/>
      <c r="B52" s="778" t="s">
        <v>1621</v>
      </c>
      <c r="C52" s="774"/>
      <c r="D52" s="780"/>
      <c r="E52" s="780"/>
      <c r="F52" s="774"/>
      <c r="G52" s="1077"/>
      <c r="H52" s="2284" t="str">
        <f>IF(G52&lt;&gt;"","", IF('General Info'!$C$80="Yes", "Cell left blank: please check if appropriate", "Can be left blank for SA banks"))</f>
        <v>Can be left blank for SA banks</v>
      </c>
      <c r="I52" s="714"/>
    </row>
    <row r="53" spans="1:9" s="854" customFormat="1" ht="15" customHeight="1">
      <c r="A53" s="2453"/>
      <c r="B53" s="778" t="s">
        <v>1622</v>
      </c>
      <c r="C53" s="774"/>
      <c r="D53" s="780"/>
      <c r="E53" s="780"/>
      <c r="F53" s="774"/>
      <c r="G53" s="1077"/>
      <c r="H53" s="2284" t="str">
        <f>IF(G53&lt;&gt;"","", IF('General Info'!$C$80="Yes", "Cell left blank: please check if appropriate", "Can be left blank for SA banks"))</f>
        <v>Can be left blank for SA banks</v>
      </c>
      <c r="I53" s="714"/>
    </row>
    <row r="54" spans="1:9" s="854" customFormat="1" ht="15" customHeight="1">
      <c r="A54" s="2453"/>
      <c r="B54" s="778" t="s">
        <v>968</v>
      </c>
      <c r="C54" s="774"/>
      <c r="D54" s="780"/>
      <c r="E54" s="780"/>
      <c r="F54" s="774"/>
      <c r="G54" s="1077"/>
      <c r="H54" s="2284" t="str">
        <f>IF(G54&lt;&gt;"","", IF('General Info'!$C$80="Yes", "Cell left blank: please check if appropriate", "Can be left blank for SA banks"))</f>
        <v>Can be left blank for SA banks</v>
      </c>
      <c r="I54" s="714"/>
    </row>
    <row r="55" spans="1:9" s="854" customFormat="1" ht="15" customHeight="1">
      <c r="A55" s="2453"/>
      <c r="B55" s="849" t="s">
        <v>1348</v>
      </c>
      <c r="C55" s="774"/>
      <c r="D55" s="780"/>
      <c r="E55" s="780"/>
      <c r="F55" s="774"/>
      <c r="G55" s="2292"/>
      <c r="H55" s="2287" t="str">
        <f>IF(G55&lt;&gt;"",""," Cell left blank: please check if appropriate")</f>
        <v xml:space="preserve"> Cell left blank: please check if appropriate</v>
      </c>
      <c r="I55" s="714"/>
    </row>
    <row r="56" spans="1:9" s="854" customFormat="1" ht="15" customHeight="1">
      <c r="A56" s="1004"/>
      <c r="B56" s="1800" t="s">
        <v>969</v>
      </c>
      <c r="C56" s="1801"/>
      <c r="D56" s="1802"/>
      <c r="E56" s="1802"/>
      <c r="F56" s="1803"/>
      <c r="G56" s="1804" t="str">
        <f>IF(AND(ISNUMBER(G28), ISNUMBER(G46)), SUM(G28,G46,G55), "")</f>
        <v/>
      </c>
      <c r="H56" s="1805"/>
      <c r="I56" s="714"/>
    </row>
    <row r="57" spans="1:9" s="671" customFormat="1" ht="60" customHeight="1">
      <c r="A57" s="2437" t="s">
        <v>1350</v>
      </c>
      <c r="B57" s="697"/>
      <c r="F57" s="698"/>
      <c r="H57" s="1066"/>
      <c r="I57" s="715"/>
    </row>
    <row r="58" spans="1:9" s="671" customFormat="1" ht="45" customHeight="1">
      <c r="A58" s="2437"/>
      <c r="B58" s="2839" t="s">
        <v>1623</v>
      </c>
      <c r="C58" s="2839"/>
      <c r="D58" s="2839"/>
      <c r="E58" s="2839"/>
      <c r="F58" s="2839"/>
      <c r="G58" s="2839"/>
      <c r="H58" s="2839"/>
      <c r="I58" s="715"/>
    </row>
    <row r="59" spans="1:9" s="854" customFormat="1" ht="15" customHeight="1">
      <c r="A59" s="1067"/>
      <c r="B59" s="1245"/>
      <c r="C59" s="1172"/>
      <c r="D59" s="1246"/>
      <c r="E59" s="1246"/>
      <c r="F59" s="1247"/>
      <c r="G59" s="1248" t="s">
        <v>857</v>
      </c>
      <c r="H59" s="1244"/>
      <c r="I59" s="714"/>
    </row>
    <row r="60" spans="1:9" s="854" customFormat="1" ht="14.25">
      <c r="A60" s="1067"/>
      <c r="B60" s="1249" t="s">
        <v>1353</v>
      </c>
      <c r="C60" s="1081"/>
      <c r="D60" s="1082"/>
      <c r="E60" s="1082"/>
      <c r="F60" s="2285"/>
      <c r="G60" s="2211" t="str">
        <f>IF(AND(ISNUMBER(G61), ISNUMBER(G86), ISNUMBER(G80), ISNUMBER(G81)), SUM(G61,G86,0.001*G80,G81), "")</f>
        <v/>
      </c>
      <c r="H60" s="2282"/>
      <c r="I60" s="714"/>
    </row>
    <row r="61" spans="1:9" s="854" customFormat="1" ht="14.25">
      <c r="A61" s="1067"/>
      <c r="B61" s="778" t="s">
        <v>1234</v>
      </c>
      <c r="C61" s="774"/>
      <c r="D61" s="780"/>
      <c r="E61" s="780"/>
      <c r="F61" s="2286"/>
      <c r="G61" s="61" t="str">
        <f>IF(AND(ISNUMBER(G62), ISNUMBER(G68), ISNUMBER(G74)), SUM(G62,G68,G74), "")</f>
        <v/>
      </c>
      <c r="H61" s="2283"/>
      <c r="I61" s="714"/>
    </row>
    <row r="62" spans="1:9" s="854" customFormat="1" ht="15" customHeight="1">
      <c r="A62" s="1067"/>
      <c r="B62" s="781" t="s">
        <v>926</v>
      </c>
      <c r="C62" s="774"/>
      <c r="D62" s="780"/>
      <c r="E62" s="780"/>
      <c r="F62" s="774"/>
      <c r="G62" s="61" t="str">
        <f>IF(AND(ISNUMBER(G63), ISNUMBER(G64), ISNUMBER(G65), ISNUMBER(G66), ISNUMBER(G67)), SUM(G63:G67), "")</f>
        <v/>
      </c>
      <c r="H62" s="2283"/>
      <c r="I62" s="714"/>
    </row>
    <row r="63" spans="1:9" s="854" customFormat="1" ht="15" customHeight="1">
      <c r="A63" s="1067"/>
      <c r="B63" s="788" t="s">
        <v>963</v>
      </c>
      <c r="C63" s="774"/>
      <c r="D63" s="780"/>
      <c r="E63" s="780"/>
      <c r="F63" s="774"/>
      <c r="G63" s="947"/>
      <c r="H63" s="2287" t="str">
        <f t="shared" ref="H63:H67" si="4">IF(G63&lt;&gt;"",""," Cell left blank: please check if appropriate")</f>
        <v xml:space="preserve"> Cell left blank: please check if appropriate</v>
      </c>
      <c r="I63" s="714"/>
    </row>
    <row r="64" spans="1:9" s="854" customFormat="1" ht="15" customHeight="1">
      <c r="A64" s="1067"/>
      <c r="B64" s="788" t="s">
        <v>962</v>
      </c>
      <c r="C64" s="774"/>
      <c r="D64" s="780"/>
      <c r="E64" s="780"/>
      <c r="F64" s="774"/>
      <c r="G64" s="947"/>
      <c r="H64" s="2287" t="str">
        <f t="shared" si="4"/>
        <v xml:space="preserve"> Cell left blank: please check if appropriate</v>
      </c>
      <c r="I64" s="714"/>
    </row>
    <row r="65" spans="1:9" s="854" customFormat="1" ht="15" customHeight="1">
      <c r="A65" s="1067"/>
      <c r="B65" s="788" t="s">
        <v>868</v>
      </c>
      <c r="C65" s="774"/>
      <c r="D65" s="780"/>
      <c r="E65" s="780"/>
      <c r="F65" s="774"/>
      <c r="G65" s="947"/>
      <c r="H65" s="2287" t="str">
        <f t="shared" si="4"/>
        <v xml:space="preserve"> Cell left blank: please check if appropriate</v>
      </c>
      <c r="I65" s="714"/>
    </row>
    <row r="66" spans="1:9" s="854" customFormat="1" ht="15" customHeight="1">
      <c r="A66" s="1067"/>
      <c r="B66" s="788" t="s">
        <v>873</v>
      </c>
      <c r="C66" s="774"/>
      <c r="D66" s="780"/>
      <c r="E66" s="780"/>
      <c r="F66" s="774"/>
      <c r="G66" s="947"/>
      <c r="H66" s="2287" t="str">
        <f t="shared" si="4"/>
        <v xml:space="preserve"> Cell left blank: please check if appropriate</v>
      </c>
      <c r="I66" s="714"/>
    </row>
    <row r="67" spans="1:9" s="854" customFormat="1" ht="15" customHeight="1">
      <c r="A67" s="1067"/>
      <c r="B67" s="788" t="s">
        <v>871</v>
      </c>
      <c r="C67" s="774"/>
      <c r="D67" s="780"/>
      <c r="E67" s="780"/>
      <c r="F67" s="774"/>
      <c r="G67" s="947"/>
      <c r="H67" s="2287" t="str">
        <f t="shared" si="4"/>
        <v xml:space="preserve"> Cell left blank: please check if appropriate</v>
      </c>
      <c r="I67" s="714"/>
    </row>
    <row r="68" spans="1:9" s="854" customFormat="1" ht="15" customHeight="1">
      <c r="A68" s="1067"/>
      <c r="B68" s="781" t="s">
        <v>930</v>
      </c>
      <c r="C68" s="774"/>
      <c r="D68" s="780"/>
      <c r="E68" s="780"/>
      <c r="F68" s="774"/>
      <c r="G68" s="61" t="str">
        <f>IF(AND(ISNUMBER(G69), ISNUMBER(G70), ISNUMBER(G71), ISNUMBER(G72), ISNUMBER(G73)), SUM(G69:G73), "")</f>
        <v/>
      </c>
      <c r="H68" s="2283"/>
      <c r="I68" s="714"/>
    </row>
    <row r="69" spans="1:9" s="854" customFormat="1" ht="15" customHeight="1">
      <c r="A69" s="1067"/>
      <c r="B69" s="788" t="s">
        <v>963</v>
      </c>
      <c r="C69" s="774"/>
      <c r="D69" s="780"/>
      <c r="E69" s="780"/>
      <c r="F69" s="774"/>
      <c r="G69" s="947"/>
      <c r="H69" s="2287" t="str">
        <f t="shared" ref="H69:H73" si="5">IF(G69&lt;&gt;"",""," Cell left blank: please check if appropriate")</f>
        <v xml:space="preserve"> Cell left blank: please check if appropriate</v>
      </c>
      <c r="I69" s="714"/>
    </row>
    <row r="70" spans="1:9" s="854" customFormat="1" ht="15" customHeight="1">
      <c r="A70" s="1067"/>
      <c r="B70" s="788" t="s">
        <v>962</v>
      </c>
      <c r="C70" s="774"/>
      <c r="D70" s="780"/>
      <c r="E70" s="780"/>
      <c r="F70" s="774"/>
      <c r="G70" s="947"/>
      <c r="H70" s="2287" t="str">
        <f t="shared" si="5"/>
        <v xml:space="preserve"> Cell left blank: please check if appropriate</v>
      </c>
      <c r="I70" s="714"/>
    </row>
    <row r="71" spans="1:9" s="854" customFormat="1" ht="15" customHeight="1">
      <c r="A71" s="1067"/>
      <c r="B71" s="788" t="s">
        <v>868</v>
      </c>
      <c r="C71" s="774"/>
      <c r="D71" s="780"/>
      <c r="E71" s="780"/>
      <c r="F71" s="774"/>
      <c r="G71" s="947"/>
      <c r="H71" s="2287" t="str">
        <f t="shared" si="5"/>
        <v xml:space="preserve"> Cell left blank: please check if appropriate</v>
      </c>
      <c r="I71" s="714"/>
    </row>
    <row r="72" spans="1:9" s="854" customFormat="1" ht="15" customHeight="1">
      <c r="A72" s="1067"/>
      <c r="B72" s="788" t="s">
        <v>873</v>
      </c>
      <c r="C72" s="774"/>
      <c r="D72" s="780"/>
      <c r="E72" s="780"/>
      <c r="F72" s="774"/>
      <c r="G72" s="947"/>
      <c r="H72" s="2287" t="str">
        <f t="shared" si="5"/>
        <v xml:space="preserve"> Cell left blank: please check if appropriate</v>
      </c>
      <c r="I72" s="714"/>
    </row>
    <row r="73" spans="1:9" s="854" customFormat="1" ht="15" customHeight="1">
      <c r="A73" s="1067"/>
      <c r="B73" s="788" t="s">
        <v>871</v>
      </c>
      <c r="C73" s="774"/>
      <c r="D73" s="780"/>
      <c r="E73" s="780"/>
      <c r="F73" s="774"/>
      <c r="G73" s="947"/>
      <c r="H73" s="2287" t="str">
        <f t="shared" si="5"/>
        <v xml:space="preserve"> Cell left blank: please check if appropriate</v>
      </c>
      <c r="I73" s="714"/>
    </row>
    <row r="74" spans="1:9" s="854" customFormat="1" ht="15" customHeight="1">
      <c r="A74" s="1067"/>
      <c r="B74" s="781" t="s">
        <v>931</v>
      </c>
      <c r="C74" s="774"/>
      <c r="D74" s="780"/>
      <c r="E74" s="780"/>
      <c r="F74" s="774"/>
      <c r="G74" s="61" t="str">
        <f>IF(AND(ISNUMBER(G75), ISNUMBER(G76), ISNUMBER(G77), ISNUMBER(G78), ISNUMBER(G79)), SUM(G75:G79), "")</f>
        <v/>
      </c>
      <c r="H74" s="2283"/>
      <c r="I74" s="714"/>
    </row>
    <row r="75" spans="1:9" s="854" customFormat="1" ht="15" customHeight="1">
      <c r="A75" s="1067"/>
      <c r="B75" s="788" t="s">
        <v>963</v>
      </c>
      <c r="C75" s="774"/>
      <c r="D75" s="780"/>
      <c r="E75" s="780"/>
      <c r="F75" s="774"/>
      <c r="G75" s="947"/>
      <c r="H75" s="2287" t="str">
        <f t="shared" ref="H75:H80" si="6">IF(G75&lt;&gt;"",""," Cell left blank: please check if appropriate")</f>
        <v xml:space="preserve"> Cell left blank: please check if appropriate</v>
      </c>
      <c r="I75" s="714"/>
    </row>
    <row r="76" spans="1:9" s="854" customFormat="1" ht="15" customHeight="1">
      <c r="A76" s="1067"/>
      <c r="B76" s="788" t="s">
        <v>962</v>
      </c>
      <c r="C76" s="774"/>
      <c r="D76" s="780"/>
      <c r="E76" s="780"/>
      <c r="F76" s="774"/>
      <c r="G76" s="947"/>
      <c r="H76" s="2287" t="str">
        <f t="shared" si="6"/>
        <v xml:space="preserve"> Cell left blank: please check if appropriate</v>
      </c>
      <c r="I76" s="714"/>
    </row>
    <row r="77" spans="1:9" s="854" customFormat="1" ht="15" customHeight="1">
      <c r="A77" s="1067"/>
      <c r="B77" s="788" t="s">
        <v>868</v>
      </c>
      <c r="C77" s="774"/>
      <c r="D77" s="780"/>
      <c r="E77" s="780"/>
      <c r="F77" s="774"/>
      <c r="G77" s="947"/>
      <c r="H77" s="2287" t="str">
        <f t="shared" si="6"/>
        <v xml:space="preserve"> Cell left blank: please check if appropriate</v>
      </c>
      <c r="I77" s="714"/>
    </row>
    <row r="78" spans="1:9" s="854" customFormat="1" ht="15" customHeight="1">
      <c r="A78" s="1067"/>
      <c r="B78" s="788" t="s">
        <v>873</v>
      </c>
      <c r="C78" s="774"/>
      <c r="D78" s="780"/>
      <c r="E78" s="780"/>
      <c r="F78" s="774"/>
      <c r="G78" s="947"/>
      <c r="H78" s="2287" t="str">
        <f t="shared" si="6"/>
        <v xml:space="preserve"> Cell left blank: please check if appropriate</v>
      </c>
      <c r="I78" s="714"/>
    </row>
    <row r="79" spans="1:9" s="854" customFormat="1" ht="15" customHeight="1">
      <c r="A79" s="1067"/>
      <c r="B79" s="788" t="s">
        <v>871</v>
      </c>
      <c r="C79" s="774"/>
      <c r="D79" s="780"/>
      <c r="E79" s="780"/>
      <c r="F79" s="774"/>
      <c r="G79" s="947"/>
      <c r="H79" s="2287" t="str">
        <f t="shared" si="6"/>
        <v xml:space="preserve"> Cell left blank: please check if appropriate</v>
      </c>
      <c r="I79" s="714"/>
    </row>
    <row r="80" spans="1:9" s="854" customFormat="1" ht="15" customHeight="1">
      <c r="A80" s="1067"/>
      <c r="B80" s="778" t="s">
        <v>1351</v>
      </c>
      <c r="C80" s="774"/>
      <c r="D80" s="780"/>
      <c r="E80" s="780"/>
      <c r="F80" s="774"/>
      <c r="G80" s="947"/>
      <c r="H80" s="2287" t="str">
        <f t="shared" si="6"/>
        <v xml:space="preserve"> Cell left blank: please check if appropriate</v>
      </c>
      <c r="I80" s="714"/>
    </row>
    <row r="81" spans="1:9" s="854" customFormat="1" ht="15" customHeight="1">
      <c r="A81" s="1067"/>
      <c r="B81" s="778" t="s">
        <v>1625</v>
      </c>
      <c r="C81" s="774"/>
      <c r="D81" s="780"/>
      <c r="E81" s="780"/>
      <c r="F81" s="774"/>
      <c r="G81" s="61" t="str">
        <f>IF(AND(ISNUMBER(G82), ISNUMBER(G83), ISNUMBER(G84), ISNUMBER(G85)), SUM((SUM(G82:G84) * 0.001), (G85 * 0.01)), "")</f>
        <v/>
      </c>
      <c r="H81" s="2283"/>
      <c r="I81" s="714"/>
    </row>
    <row r="82" spans="1:9" s="854" customFormat="1" ht="15" customHeight="1">
      <c r="A82" s="1067"/>
      <c r="B82" s="781" t="s">
        <v>977</v>
      </c>
      <c r="C82" s="774"/>
      <c r="D82" s="780"/>
      <c r="E82" s="780"/>
      <c r="F82" s="774"/>
      <c r="G82" s="947"/>
      <c r="H82" s="2287" t="str">
        <f t="shared" ref="H82:H86" si="7">IF(G82&lt;&gt;"",""," Cell left blank: please check if appropriate")</f>
        <v xml:space="preserve"> Cell left blank: please check if appropriate</v>
      </c>
      <c r="I82" s="714"/>
    </row>
    <row r="83" spans="1:9" s="854" customFormat="1" ht="15" customHeight="1">
      <c r="A83" s="1067"/>
      <c r="B83" s="781" t="s">
        <v>978</v>
      </c>
      <c r="C83" s="774"/>
      <c r="D83" s="780"/>
      <c r="E83" s="780"/>
      <c r="F83" s="774"/>
      <c r="G83" s="947"/>
      <c r="H83" s="2287" t="str">
        <f t="shared" si="7"/>
        <v xml:space="preserve"> Cell left blank: please check if appropriate</v>
      </c>
      <c r="I83" s="714"/>
    </row>
    <row r="84" spans="1:9" s="854" customFormat="1" ht="15" customHeight="1">
      <c r="A84" s="1067"/>
      <c r="B84" s="781" t="s">
        <v>979</v>
      </c>
      <c r="C84" s="774"/>
      <c r="D84" s="780"/>
      <c r="E84" s="780"/>
      <c r="F84" s="774"/>
      <c r="G84" s="947"/>
      <c r="H84" s="2287" t="str">
        <f t="shared" si="7"/>
        <v xml:space="preserve"> Cell left blank: please check if appropriate</v>
      </c>
      <c r="I84" s="714"/>
    </row>
    <row r="85" spans="1:9" s="854" customFormat="1" ht="15" customHeight="1">
      <c r="A85" s="1067"/>
      <c r="B85" s="781" t="s">
        <v>980</v>
      </c>
      <c r="C85" s="774"/>
      <c r="D85" s="780"/>
      <c r="E85" s="780"/>
      <c r="F85" s="774"/>
      <c r="G85" s="947"/>
      <c r="H85" s="2287" t="str">
        <f t="shared" si="7"/>
        <v xml:space="preserve"> Cell left blank: please check if appropriate</v>
      </c>
      <c r="I85" s="714"/>
    </row>
    <row r="86" spans="1:9" s="854" customFormat="1" ht="15" customHeight="1">
      <c r="A86" s="1067"/>
      <c r="B86" s="778" t="s">
        <v>976</v>
      </c>
      <c r="C86" s="774"/>
      <c r="D86" s="780"/>
      <c r="E86" s="780"/>
      <c r="F86" s="774"/>
      <c r="G86" s="947"/>
      <c r="H86" s="2287" t="str">
        <f t="shared" si="7"/>
        <v xml:space="preserve"> Cell left blank: please check if appropriate</v>
      </c>
      <c r="I86" s="714"/>
    </row>
    <row r="87" spans="1:9" s="854" customFormat="1" ht="15" customHeight="1">
      <c r="A87" s="1067"/>
      <c r="B87" s="849" t="s">
        <v>1354</v>
      </c>
      <c r="C87" s="774"/>
      <c r="D87" s="780"/>
      <c r="E87" s="780"/>
      <c r="F87" s="774"/>
      <c r="G87" s="61">
        <f>IF('General Info'!C80="Yes", IF(AND(ISNUMBER(G88), ISNUMBER(G96), ISNUMBER(G102)), SUM((1.5*G88),G96,G102), ""), 0)</f>
        <v>0</v>
      </c>
      <c r="H87" s="2283"/>
      <c r="I87" s="714"/>
    </row>
    <row r="88" spans="1:9" s="854" customFormat="1" ht="15" customHeight="1">
      <c r="A88" s="1067"/>
      <c r="B88" s="778" t="s">
        <v>1235</v>
      </c>
      <c r="C88" s="774"/>
      <c r="D88" s="780"/>
      <c r="E88" s="780"/>
      <c r="F88" s="774"/>
      <c r="G88" s="61" t="str">
        <f>IF(AND(ISNUMBER(G89), ISNUMBER(G90)), (0.5*G89)+(0.5*G90), "")</f>
        <v/>
      </c>
      <c r="H88" s="2283"/>
      <c r="I88" s="714"/>
    </row>
    <row r="89" spans="1:9" s="854" customFormat="1" ht="15" customHeight="1">
      <c r="A89" s="1067"/>
      <c r="B89" s="777" t="s">
        <v>1352</v>
      </c>
      <c r="C89" s="1080"/>
      <c r="D89" s="782"/>
      <c r="E89" s="782"/>
      <c r="F89" s="1080"/>
      <c r="G89" s="947"/>
      <c r="H89" s="2284" t="str">
        <f>IF(G89&lt;&gt;"","", IF('General Info'!$C$80="Yes", "Cell left blank: please check if appropriate", "Can be left blank for SA banks"))</f>
        <v>Can be left blank for SA banks</v>
      </c>
      <c r="I89" s="714"/>
    </row>
    <row r="90" spans="1:9" s="854" customFormat="1" ht="15" customHeight="1">
      <c r="A90" s="1067"/>
      <c r="B90" s="781" t="s">
        <v>2192</v>
      </c>
      <c r="C90" s="774"/>
      <c r="D90" s="780"/>
      <c r="E90" s="780"/>
      <c r="F90" s="774"/>
      <c r="G90" s="61" t="str">
        <f>IF(AND(ISNUMBER(G91), ISNUMBER(G92), ISNUMBER(G93), ISNUMBER(G94), ISNUMBER(G95)), SUM(G91:G95), "")</f>
        <v/>
      </c>
      <c r="H90" s="2283"/>
      <c r="I90" s="714"/>
    </row>
    <row r="91" spans="1:9" s="854" customFormat="1" ht="15" customHeight="1">
      <c r="A91" s="1067"/>
      <c r="B91" s="788" t="s">
        <v>1236</v>
      </c>
      <c r="C91" s="774"/>
      <c r="D91" s="780"/>
      <c r="E91" s="780"/>
      <c r="F91" s="774"/>
      <c r="G91" s="947"/>
      <c r="H91" s="2284" t="str">
        <f>IF(G91&lt;&gt;"","", IF('General Info'!$C$80="Yes", "Cell left blank: please check if appropriate", "Can be left blank for SA banks"))</f>
        <v>Can be left blank for SA banks</v>
      </c>
      <c r="I91" s="714"/>
    </row>
    <row r="92" spans="1:9" s="854" customFormat="1" ht="15" customHeight="1">
      <c r="A92" s="1067"/>
      <c r="B92" s="788" t="s">
        <v>962</v>
      </c>
      <c r="C92" s="774"/>
      <c r="D92" s="780"/>
      <c r="E92" s="780"/>
      <c r="F92" s="774"/>
      <c r="G92" s="947"/>
      <c r="H92" s="2284" t="str">
        <f>IF(G92&lt;&gt;"","", IF('General Info'!$C$80="Yes", "Cell left blank: please check if appropriate", "Can be left blank for SA banks"))</f>
        <v>Can be left blank for SA banks</v>
      </c>
      <c r="I92" s="714"/>
    </row>
    <row r="93" spans="1:9" s="854" customFormat="1" ht="15" customHeight="1">
      <c r="A93" s="1067"/>
      <c r="B93" s="788" t="s">
        <v>868</v>
      </c>
      <c r="C93" s="774"/>
      <c r="D93" s="780"/>
      <c r="E93" s="780"/>
      <c r="F93" s="774"/>
      <c r="G93" s="947"/>
      <c r="H93" s="2284" t="str">
        <f>IF(G93&lt;&gt;"","", IF('General Info'!$C$80="Yes", "Cell left blank: please check if appropriate", "Can be left blank for SA banks"))</f>
        <v>Can be left blank for SA banks</v>
      </c>
      <c r="I93" s="714"/>
    </row>
    <row r="94" spans="1:9" s="854" customFormat="1" ht="15" customHeight="1">
      <c r="A94" s="1067"/>
      <c r="B94" s="788" t="s">
        <v>873</v>
      </c>
      <c r="C94" s="774"/>
      <c r="D94" s="780"/>
      <c r="E94" s="780"/>
      <c r="F94" s="774"/>
      <c r="G94" s="947"/>
      <c r="H94" s="2284" t="str">
        <f>IF(G94&lt;&gt;"","", IF('General Info'!$C$80="Yes", "Cell left blank: please check if appropriate", "Can be left blank for SA banks"))</f>
        <v>Can be left blank for SA banks</v>
      </c>
      <c r="I94" s="714"/>
    </row>
    <row r="95" spans="1:9" s="854" customFormat="1" ht="15" customHeight="1">
      <c r="A95" s="1067"/>
      <c r="B95" s="788" t="s">
        <v>871</v>
      </c>
      <c r="C95" s="774"/>
      <c r="D95" s="780"/>
      <c r="E95" s="780"/>
      <c r="F95" s="774"/>
      <c r="G95" s="947"/>
      <c r="H95" s="2284" t="str">
        <f>IF(G95&lt;&gt;"","", IF('General Info'!$C$80="Yes", "Cell left blank: please check if appropriate", "Can be left blank for SA banks"))</f>
        <v>Can be left blank for SA banks</v>
      </c>
      <c r="I95" s="714"/>
    </row>
    <row r="96" spans="1:9" s="854" customFormat="1" ht="15" customHeight="1">
      <c r="A96" s="1067"/>
      <c r="B96" s="778" t="s">
        <v>970</v>
      </c>
      <c r="C96" s="774"/>
      <c r="D96" s="780"/>
      <c r="E96" s="780"/>
      <c r="F96" s="774"/>
      <c r="G96" s="61" t="str">
        <f>IF(AND(ISNUMBER(G97), ISNUMBER(G98), ISNUMBER(G99), ISNUMBER(G100), ISNUMBER(G101)), SUM(G97:G101), "")</f>
        <v/>
      </c>
      <c r="H96" s="2283"/>
      <c r="I96" s="714"/>
    </row>
    <row r="97" spans="1:9" s="854" customFormat="1" ht="15" customHeight="1">
      <c r="A97" s="1067"/>
      <c r="B97" s="781" t="s">
        <v>971</v>
      </c>
      <c r="C97" s="774"/>
      <c r="D97" s="780"/>
      <c r="E97" s="780"/>
      <c r="F97" s="1080"/>
      <c r="G97" s="947"/>
      <c r="H97" s="2284" t="str">
        <f>IF(G97&lt;&gt;"","", IF('General Info'!$C$80="Yes", "Cell left blank: please check if appropriate", "Can be left blank for SA banks"))</f>
        <v>Can be left blank for SA banks</v>
      </c>
      <c r="I97" s="714"/>
    </row>
    <row r="98" spans="1:9" s="854" customFormat="1" ht="15" customHeight="1">
      <c r="A98" s="1067"/>
      <c r="B98" s="781" t="s">
        <v>972</v>
      </c>
      <c r="C98" s="774"/>
      <c r="D98" s="780"/>
      <c r="E98" s="780"/>
      <c r="F98" s="1080"/>
      <c r="G98" s="947"/>
      <c r="H98" s="2284" t="str">
        <f>IF(G98&lt;&gt;"","", IF('General Info'!$C$80="Yes", "Cell left blank: please check if appropriate", "Can be left blank for SA banks"))</f>
        <v>Can be left blank for SA banks</v>
      </c>
      <c r="I98" s="714"/>
    </row>
    <row r="99" spans="1:9" s="854" customFormat="1" ht="15" customHeight="1">
      <c r="A99" s="1067"/>
      <c r="B99" s="781" t="s">
        <v>973</v>
      </c>
      <c r="C99" s="774"/>
      <c r="D99" s="780"/>
      <c r="E99" s="780"/>
      <c r="F99" s="1080"/>
      <c r="G99" s="947"/>
      <c r="H99" s="2284" t="str">
        <f>IF(G99&lt;&gt;"","", IF('General Info'!$C$80="Yes", "Cell left blank: please check if appropriate", "Can be left blank for SA banks"))</f>
        <v>Can be left blank for SA banks</v>
      </c>
      <c r="I99" s="714"/>
    </row>
    <row r="100" spans="1:9" s="854" customFormat="1" ht="15" customHeight="1">
      <c r="A100" s="1067"/>
      <c r="B100" s="781" t="s">
        <v>974</v>
      </c>
      <c r="C100" s="774"/>
      <c r="D100" s="780"/>
      <c r="E100" s="780"/>
      <c r="F100" s="1080"/>
      <c r="G100" s="947"/>
      <c r="H100" s="2284" t="str">
        <f>IF(G100&lt;&gt;"","", IF('General Info'!$C$80="Yes", "Cell left blank: please check if appropriate", "Can be left blank for SA banks"))</f>
        <v>Can be left blank for SA banks</v>
      </c>
      <c r="I100" s="714"/>
    </row>
    <row r="101" spans="1:9" s="854" customFormat="1" ht="15" customHeight="1">
      <c r="A101" s="1067"/>
      <c r="B101" s="781" t="s">
        <v>975</v>
      </c>
      <c r="C101" s="774"/>
      <c r="D101" s="780"/>
      <c r="E101" s="780"/>
      <c r="F101" s="1080"/>
      <c r="G101" s="947"/>
      <c r="H101" s="2284" t="str">
        <f>IF(G101&lt;&gt;"","", IF('General Info'!$C$80="Yes", "Cell left blank: please check if appropriate", "Can be left blank for SA banks"))</f>
        <v>Can be left blank for SA banks</v>
      </c>
      <c r="I101" s="714"/>
    </row>
    <row r="102" spans="1:9" s="854" customFormat="1" ht="15" customHeight="1">
      <c r="A102" s="1067"/>
      <c r="B102" s="778" t="s">
        <v>1647</v>
      </c>
      <c r="C102" s="774"/>
      <c r="D102" s="780"/>
      <c r="E102" s="780"/>
      <c r="F102" s="774"/>
      <c r="G102" s="2289"/>
      <c r="H102" s="2284" t="str">
        <f>IF(G102&lt;&gt;"","", IF('General Info'!$C$80="Yes", "Cell left blank: please check if appropriate", "Can be left blank for SA banks"))</f>
        <v>Can be left blank for SA banks</v>
      </c>
      <c r="I102" s="714"/>
    </row>
    <row r="103" spans="1:9" s="854" customFormat="1" ht="15" customHeight="1">
      <c r="A103" s="1067"/>
      <c r="B103" s="952" t="s">
        <v>969</v>
      </c>
      <c r="C103" s="1063"/>
      <c r="D103" s="1075"/>
      <c r="E103" s="1075"/>
      <c r="F103" s="1801"/>
      <c r="G103" s="2290" t="str">
        <f>IF(AND(ISNUMBER(G60), ISNUMBER(G87)), SUM(G60,G87), "")</f>
        <v/>
      </c>
      <c r="H103" s="2288"/>
      <c r="I103" s="714"/>
    </row>
    <row r="104" spans="1:9" s="671" customFormat="1" ht="60" customHeight="1">
      <c r="A104" s="2437" t="s">
        <v>1355</v>
      </c>
      <c r="B104" s="697"/>
      <c r="F104" s="698"/>
      <c r="H104" s="1066"/>
      <c r="I104" s="715"/>
    </row>
    <row r="105" spans="1:9" s="671" customFormat="1" ht="45" customHeight="1">
      <c r="A105" s="2437"/>
      <c r="B105" s="2839" t="s">
        <v>1626</v>
      </c>
      <c r="C105" s="2839"/>
      <c r="D105" s="2839"/>
      <c r="E105" s="2839"/>
      <c r="F105" s="2839"/>
      <c r="G105" s="2839"/>
      <c r="H105" s="2839"/>
      <c r="I105" s="715"/>
    </row>
    <row r="106" spans="1:9" s="854" customFormat="1" ht="15" customHeight="1">
      <c r="A106" s="1067"/>
      <c r="B106" s="1806"/>
      <c r="C106" s="1801"/>
      <c r="D106" s="1802"/>
      <c r="E106" s="1802"/>
      <c r="F106" s="1803"/>
      <c r="G106" s="1807" t="s">
        <v>857</v>
      </c>
      <c r="H106" s="1805"/>
      <c r="I106" s="714"/>
    </row>
    <row r="107" spans="1:9" s="854" customFormat="1" ht="15" customHeight="1">
      <c r="A107" s="1067"/>
      <c r="B107" s="771" t="s">
        <v>1061</v>
      </c>
      <c r="C107" s="856"/>
      <c r="D107" s="1242"/>
      <c r="E107" s="1242"/>
      <c r="F107" s="856"/>
      <c r="G107" s="2211">
        <f>IF(ISNUMBER(G87), G87, "")</f>
        <v>0</v>
      </c>
      <c r="H107" s="2282"/>
      <c r="I107" s="714"/>
    </row>
    <row r="108" spans="1:9" s="854" customFormat="1" ht="15" customHeight="1">
      <c r="A108" s="1067"/>
      <c r="B108" s="448" t="s">
        <v>1237</v>
      </c>
      <c r="C108" s="774"/>
      <c r="D108" s="780"/>
      <c r="E108" s="780"/>
      <c r="F108" s="774"/>
      <c r="G108" s="61">
        <f>IF('General Info'!C80="Yes", IF(AND(ISNUMBER(G109), ISNUMBER(G128), ISNUMBER(G129)), SUM(G109,G128,G129), ""), 0)</f>
        <v>0</v>
      </c>
      <c r="H108" s="2283"/>
      <c r="I108" s="714"/>
    </row>
    <row r="109" spans="1:9" s="854" customFormat="1" ht="15" customHeight="1">
      <c r="A109" s="1067"/>
      <c r="B109" s="778" t="s">
        <v>2116</v>
      </c>
      <c r="C109" s="774"/>
      <c r="D109" s="780"/>
      <c r="E109" s="780"/>
      <c r="F109" s="774"/>
      <c r="G109" s="61" t="str">
        <f>IF(AND(ISNUMBER(G110),ISNUMBER(G116),ISNUMBER(G122)),SUM(G110,G116,G122),"")</f>
        <v/>
      </c>
      <c r="H109" s="2283"/>
      <c r="I109" s="714"/>
    </row>
    <row r="110" spans="1:9" s="854" customFormat="1" ht="15" customHeight="1">
      <c r="A110" s="1067"/>
      <c r="B110" s="781" t="s">
        <v>926</v>
      </c>
      <c r="C110" s="774"/>
      <c r="D110" s="780"/>
      <c r="E110" s="780"/>
      <c r="F110" s="774"/>
      <c r="G110" s="61" t="str">
        <f>IF(AND(ISNUMBER(G111), ISNUMBER(G112), ISNUMBER(G113), ISNUMBER(G114), ISNUMBER(G115)), SUM(G111:G115), "")</f>
        <v/>
      </c>
      <c r="H110" s="2283"/>
      <c r="I110" s="714"/>
    </row>
    <row r="111" spans="1:9" s="854" customFormat="1" ht="15" customHeight="1">
      <c r="A111" s="1067"/>
      <c r="B111" s="788" t="s">
        <v>963</v>
      </c>
      <c r="C111" s="774"/>
      <c r="D111" s="780"/>
      <c r="E111" s="780"/>
      <c r="F111" s="774"/>
      <c r="G111" s="947"/>
      <c r="H111" s="2284" t="str">
        <f>IF(G111&lt;&gt;"","", IF('General Info'!$C$80="Yes", "Cell left blank: please check if appropriate", "Can be left blank for SA banks"))</f>
        <v>Can be left blank for SA banks</v>
      </c>
      <c r="I111" s="714"/>
    </row>
    <row r="112" spans="1:9" s="854" customFormat="1" ht="15" customHeight="1">
      <c r="A112" s="1067"/>
      <c r="B112" s="788" t="s">
        <v>962</v>
      </c>
      <c r="C112" s="774"/>
      <c r="D112" s="780"/>
      <c r="E112" s="780"/>
      <c r="F112" s="774"/>
      <c r="G112" s="947"/>
      <c r="H112" s="2284" t="str">
        <f>IF(G112&lt;&gt;"","", IF('General Info'!$C$80="Yes", "Cell left blank: please check if appropriate", "Can be left blank for SA banks"))</f>
        <v>Can be left blank for SA banks</v>
      </c>
      <c r="I112" s="714"/>
    </row>
    <row r="113" spans="1:9" s="854" customFormat="1" ht="15" customHeight="1">
      <c r="A113" s="1067"/>
      <c r="B113" s="788" t="s">
        <v>868</v>
      </c>
      <c r="C113" s="774"/>
      <c r="D113" s="780"/>
      <c r="E113" s="780"/>
      <c r="F113" s="774"/>
      <c r="G113" s="947"/>
      <c r="H113" s="2284" t="str">
        <f>IF(G113&lt;&gt;"","", IF('General Info'!$C$80="Yes", "Cell left blank: please check if appropriate", "Can be left blank for SA banks"))</f>
        <v>Can be left blank for SA banks</v>
      </c>
      <c r="I113" s="714"/>
    </row>
    <row r="114" spans="1:9" s="854" customFormat="1" ht="15" customHeight="1">
      <c r="A114" s="1067"/>
      <c r="B114" s="788" t="s">
        <v>873</v>
      </c>
      <c r="C114" s="774"/>
      <c r="D114" s="780"/>
      <c r="E114" s="780"/>
      <c r="F114" s="774"/>
      <c r="G114" s="947"/>
      <c r="H114" s="2284" t="str">
        <f>IF(G114&lt;&gt;"","", IF('General Info'!$C$80="Yes", "Cell left blank: please check if appropriate", "Can be left blank for SA banks"))</f>
        <v>Can be left blank for SA banks</v>
      </c>
      <c r="I114" s="714"/>
    </row>
    <row r="115" spans="1:9" s="854" customFormat="1" ht="15" customHeight="1">
      <c r="A115" s="1067"/>
      <c r="B115" s="788" t="s">
        <v>871</v>
      </c>
      <c r="C115" s="774"/>
      <c r="D115" s="780"/>
      <c r="E115" s="780"/>
      <c r="F115" s="774"/>
      <c r="G115" s="947"/>
      <c r="H115" s="2284" t="str">
        <f>IF(G115&lt;&gt;"","", IF('General Info'!$C$80="Yes", "Cell left blank: please check if appropriate", "Can be left blank for SA banks"))</f>
        <v>Can be left blank for SA banks</v>
      </c>
      <c r="I115" s="714"/>
    </row>
    <row r="116" spans="1:9" s="854" customFormat="1" ht="15" customHeight="1">
      <c r="A116" s="2453"/>
      <c r="B116" s="781" t="s">
        <v>930</v>
      </c>
      <c r="C116" s="774"/>
      <c r="D116" s="780"/>
      <c r="E116" s="780"/>
      <c r="F116" s="774"/>
      <c r="G116" s="61" t="str">
        <f>IF(AND(ISNUMBER(G117), ISNUMBER(G118), ISNUMBER(G119), ISNUMBER(G120), ISNUMBER(G121)), SUM(G117:G121), "")</f>
        <v/>
      </c>
      <c r="H116" s="2283"/>
      <c r="I116" s="714"/>
    </row>
    <row r="117" spans="1:9" s="854" customFormat="1" ht="15" customHeight="1">
      <c r="A117" s="2453"/>
      <c r="B117" s="788" t="s">
        <v>963</v>
      </c>
      <c r="C117" s="774"/>
      <c r="D117" s="780"/>
      <c r="E117" s="780"/>
      <c r="F117" s="774"/>
      <c r="G117" s="947"/>
      <c r="H117" s="2284" t="str">
        <f>IF(G117&lt;&gt;"","", IF('General Info'!$C$80="Yes", "Cell left blank: please check if appropriate", "Can be left blank for SA banks"))</f>
        <v>Can be left blank for SA banks</v>
      </c>
      <c r="I117" s="714"/>
    </row>
    <row r="118" spans="1:9" s="854" customFormat="1" ht="15" customHeight="1">
      <c r="A118" s="2453"/>
      <c r="B118" s="788" t="s">
        <v>962</v>
      </c>
      <c r="C118" s="774"/>
      <c r="D118" s="780"/>
      <c r="E118" s="780"/>
      <c r="F118" s="774"/>
      <c r="G118" s="947"/>
      <c r="H118" s="2284" t="str">
        <f>IF(G118&lt;&gt;"","", IF('General Info'!$C$80="Yes", "Cell left blank: please check if appropriate", "Can be left blank for SA banks"))</f>
        <v>Can be left blank for SA banks</v>
      </c>
      <c r="I118" s="714"/>
    </row>
    <row r="119" spans="1:9" s="854" customFormat="1" ht="15" customHeight="1">
      <c r="A119" s="2453"/>
      <c r="B119" s="788" t="s">
        <v>868</v>
      </c>
      <c r="C119" s="774"/>
      <c r="D119" s="780"/>
      <c r="E119" s="780"/>
      <c r="F119" s="774"/>
      <c r="G119" s="947"/>
      <c r="H119" s="2284" t="str">
        <f>IF(G119&lt;&gt;"","", IF('General Info'!$C$80="Yes", "Cell left blank: please check if appropriate", "Can be left blank for SA banks"))</f>
        <v>Can be left blank for SA banks</v>
      </c>
      <c r="I119" s="714"/>
    </row>
    <row r="120" spans="1:9" s="854" customFormat="1" ht="15" customHeight="1">
      <c r="A120" s="2453"/>
      <c r="B120" s="788" t="s">
        <v>873</v>
      </c>
      <c r="C120" s="774"/>
      <c r="D120" s="780"/>
      <c r="E120" s="780"/>
      <c r="F120" s="774"/>
      <c r="G120" s="947"/>
      <c r="H120" s="2284" t="str">
        <f>IF(G120&lt;&gt;"","", IF('General Info'!$C$80="Yes", "Cell left blank: please check if appropriate", "Can be left blank for SA banks"))</f>
        <v>Can be left blank for SA banks</v>
      </c>
      <c r="I120" s="714"/>
    </row>
    <row r="121" spans="1:9" s="854" customFormat="1" ht="15" customHeight="1">
      <c r="A121" s="2453"/>
      <c r="B121" s="788" t="s">
        <v>871</v>
      </c>
      <c r="C121" s="774"/>
      <c r="D121" s="780"/>
      <c r="E121" s="780"/>
      <c r="F121" s="774"/>
      <c r="G121" s="947"/>
      <c r="H121" s="2284" t="str">
        <f>IF(G121&lt;&gt;"","", IF('General Info'!$C$80="Yes", "Cell left blank: please check if appropriate", "Can be left blank for SA banks"))</f>
        <v>Can be left blank for SA banks</v>
      </c>
      <c r="I121" s="714"/>
    </row>
    <row r="122" spans="1:9" s="854" customFormat="1" ht="15" customHeight="1">
      <c r="A122" s="2453"/>
      <c r="B122" s="781" t="s">
        <v>931</v>
      </c>
      <c r="C122" s="774"/>
      <c r="D122" s="780"/>
      <c r="E122" s="780"/>
      <c r="F122" s="774"/>
      <c r="G122" s="61" t="str">
        <f>IF(AND(ISNUMBER(G123), ISNUMBER(G124), ISNUMBER(G125), ISNUMBER(G126), ISNUMBER(G127)), SUM(G123:G127), "")</f>
        <v/>
      </c>
      <c r="H122" s="2283"/>
      <c r="I122" s="714"/>
    </row>
    <row r="123" spans="1:9" s="854" customFormat="1" ht="15" customHeight="1">
      <c r="A123" s="2453"/>
      <c r="B123" s="788" t="s">
        <v>963</v>
      </c>
      <c r="C123" s="774"/>
      <c r="D123" s="780"/>
      <c r="E123" s="780"/>
      <c r="F123" s="774"/>
      <c r="G123" s="947"/>
      <c r="H123" s="37" t="str">
        <f>IF(G123&lt;&gt;"","", IF('General Info'!$C$80="Yes", "Cell left blank: please check if appropriate", "Can be left blank for SA banks"))</f>
        <v>Can be left blank for SA banks</v>
      </c>
      <c r="I123" s="714"/>
    </row>
    <row r="124" spans="1:9" s="854" customFormat="1" ht="15" customHeight="1">
      <c r="A124" s="2453"/>
      <c r="B124" s="788" t="s">
        <v>962</v>
      </c>
      <c r="C124" s="774"/>
      <c r="D124" s="780"/>
      <c r="E124" s="780"/>
      <c r="F124" s="774"/>
      <c r="G124" s="947"/>
      <c r="H124" s="37" t="str">
        <f>IF(G124&lt;&gt;"","", IF('General Info'!$C$80="Yes", "Cell left blank: please check if appropriate", "Can be left blank for SA banks"))</f>
        <v>Can be left blank for SA banks</v>
      </c>
      <c r="I124" s="714"/>
    </row>
    <row r="125" spans="1:9" s="854" customFormat="1" ht="15" customHeight="1">
      <c r="A125" s="2453"/>
      <c r="B125" s="788" t="s">
        <v>868</v>
      </c>
      <c r="C125" s="774"/>
      <c r="D125" s="780"/>
      <c r="E125" s="780"/>
      <c r="F125" s="774"/>
      <c r="G125" s="947"/>
      <c r="H125" s="37" t="str">
        <f>IF(G125&lt;&gt;"","", IF('General Info'!$C$80="Yes", "Cell left blank: please check if appropriate", "Can be left blank for SA banks"))</f>
        <v>Can be left blank for SA banks</v>
      </c>
      <c r="I125" s="714"/>
    </row>
    <row r="126" spans="1:9" s="854" customFormat="1" ht="15" customHeight="1">
      <c r="A126" s="2453"/>
      <c r="B126" s="788" t="s">
        <v>873</v>
      </c>
      <c r="C126" s="774"/>
      <c r="D126" s="780"/>
      <c r="E126" s="780"/>
      <c r="F126" s="774"/>
      <c r="G126" s="947"/>
      <c r="H126" s="37" t="str">
        <f>IF(G126&lt;&gt;"","", IF('General Info'!$C$80="Yes", "Cell left blank: please check if appropriate", "Can be left blank for SA banks"))</f>
        <v>Can be left blank for SA banks</v>
      </c>
      <c r="I126" s="714"/>
    </row>
    <row r="127" spans="1:9" s="854" customFormat="1" ht="15" customHeight="1">
      <c r="A127" s="2453"/>
      <c r="B127" s="788" t="s">
        <v>871</v>
      </c>
      <c r="C127" s="774"/>
      <c r="D127" s="780"/>
      <c r="E127" s="780"/>
      <c r="F127" s="774"/>
      <c r="G127" s="947"/>
      <c r="H127" s="37" t="str">
        <f>IF(G127&lt;&gt;"","", IF('General Info'!$C$80="Yes", "Cell left blank: please check if appropriate", "Can be left blank for SA banks"))</f>
        <v>Can be left blank for SA banks</v>
      </c>
      <c r="I127" s="714"/>
    </row>
    <row r="128" spans="1:9" s="854" customFormat="1" ht="15" customHeight="1">
      <c r="A128" s="2453"/>
      <c r="B128" s="776" t="s">
        <v>1648</v>
      </c>
      <c r="C128" s="774"/>
      <c r="D128" s="780"/>
      <c r="E128" s="780"/>
      <c r="F128" s="774"/>
      <c r="G128" s="947"/>
      <c r="H128" s="37" t="str">
        <f>IF(G128&lt;&gt;"","", IF('General Info'!$C$80="Yes", "Cell left blank: please check if appropriate", "Can be left blank for SA banks"))</f>
        <v>Can be left blank for SA banks</v>
      </c>
      <c r="I128" s="714"/>
    </row>
    <row r="129" spans="1:18" s="854" customFormat="1" ht="15" customHeight="1">
      <c r="A129" s="1067"/>
      <c r="B129" s="1368" t="s">
        <v>1759</v>
      </c>
      <c r="C129" s="789"/>
      <c r="D129" s="790"/>
      <c r="E129" s="790"/>
      <c r="F129" s="789"/>
      <c r="G129" s="1241"/>
      <c r="H129" s="49" t="str">
        <f>IF(G129&lt;&gt;"","", IF('General Info'!$C$80="Yes", "Cell left blank: please check if appropriate", "Can be left blank for SA banks"))</f>
        <v>Can be left blank for SA banks</v>
      </c>
      <c r="I129" s="714"/>
    </row>
    <row r="130" spans="1:18" s="2842" customFormat="1" ht="60" customHeight="1">
      <c r="A130" s="2842" t="s">
        <v>2063</v>
      </c>
      <c r="B130" s="2843"/>
      <c r="C130" s="2843"/>
      <c r="D130" s="2843"/>
      <c r="E130" s="2843"/>
      <c r="F130" s="2843"/>
      <c r="G130" s="2843"/>
      <c r="H130" s="2843"/>
      <c r="I130" s="2843"/>
      <c r="J130" s="2843"/>
      <c r="K130" s="2843"/>
      <c r="L130" s="2843"/>
      <c r="M130" s="2843"/>
      <c r="N130" s="2843"/>
      <c r="O130" s="2843"/>
      <c r="P130" s="2843"/>
      <c r="Q130" s="2843"/>
      <c r="R130" s="2843"/>
    </row>
    <row r="131" spans="1:18" s="671" customFormat="1" ht="45" customHeight="1">
      <c r="A131" s="2437"/>
      <c r="B131" s="2841" t="s">
        <v>2064</v>
      </c>
      <c r="C131" s="2841"/>
      <c r="D131" s="2841"/>
      <c r="E131" s="2841"/>
      <c r="F131" s="2841"/>
      <c r="G131" s="2841"/>
      <c r="H131" s="2841"/>
      <c r="I131" s="715"/>
    </row>
    <row r="132" spans="1:18" s="854" customFormat="1" ht="15" customHeight="1">
      <c r="A132" s="1067"/>
      <c r="B132" s="1233"/>
      <c r="C132" s="1063"/>
      <c r="D132" s="1075"/>
      <c r="E132" s="1075"/>
      <c r="F132" s="1079"/>
      <c r="G132" s="1508" t="s">
        <v>857</v>
      </c>
      <c r="H132" s="1805"/>
      <c r="I132" s="714"/>
    </row>
    <row r="133" spans="1:18" s="854" customFormat="1" ht="15" customHeight="1">
      <c r="A133" s="1083"/>
      <c r="B133" s="1272" t="s">
        <v>2065</v>
      </c>
      <c r="C133" s="1390"/>
      <c r="D133" s="1081"/>
      <c r="E133" s="1081"/>
      <c r="F133" s="1081"/>
      <c r="G133" s="2159"/>
      <c r="H133" s="2160"/>
    </row>
    <row r="134" spans="1:18" s="854" customFormat="1" ht="15" customHeight="1">
      <c r="A134" s="1083"/>
      <c r="B134" s="1391" t="s">
        <v>1356</v>
      </c>
      <c r="C134" s="1392"/>
      <c r="D134" s="774"/>
      <c r="E134" s="774"/>
      <c r="F134" s="774"/>
      <c r="G134" s="947"/>
      <c r="H134" s="1609" t="str">
        <f t="shared" ref="H134:H135" si="8">IF(G134&lt;&gt;"",""," Cell left blank: please check")</f>
        <v xml:space="preserve"> Cell left blank: please check</v>
      </c>
    </row>
    <row r="135" spans="1:18" s="854" customFormat="1" ht="15" customHeight="1">
      <c r="A135" s="1083"/>
      <c r="B135" s="1391" t="s">
        <v>2066</v>
      </c>
      <c r="C135" s="1392"/>
      <c r="D135" s="774"/>
      <c r="E135" s="774"/>
      <c r="F135" s="774"/>
      <c r="G135" s="947"/>
      <c r="H135" s="1609" t="str">
        <f t="shared" si="8"/>
        <v xml:space="preserve"> Cell left blank: please check</v>
      </c>
    </row>
    <row r="136" spans="1:18" s="854" customFormat="1" ht="15" customHeight="1">
      <c r="A136" s="1083"/>
      <c r="B136" s="1279" t="s">
        <v>1357</v>
      </c>
      <c r="C136" s="1392"/>
      <c r="D136" s="774"/>
      <c r="E136" s="774"/>
      <c r="F136" s="774"/>
      <c r="G136" s="1393"/>
      <c r="H136" s="1243"/>
    </row>
    <row r="137" spans="1:18" s="854" customFormat="1" ht="15" customHeight="1">
      <c r="A137" s="1083"/>
      <c r="B137" s="1391" t="s">
        <v>1356</v>
      </c>
      <c r="C137" s="1392"/>
      <c r="D137" s="774"/>
      <c r="E137" s="774"/>
      <c r="F137" s="774"/>
      <c r="G137" s="947"/>
      <c r="H137" s="1609" t="str">
        <f t="shared" ref="H137:H138" si="9">IF(G137&lt;&gt;"",""," Cell left blank: please check")</f>
        <v xml:space="preserve"> Cell left blank: please check</v>
      </c>
    </row>
    <row r="138" spans="1:18" s="854" customFormat="1" ht="15" customHeight="1">
      <c r="A138" s="1083"/>
      <c r="B138" s="1391" t="s">
        <v>2066</v>
      </c>
      <c r="C138" s="1392"/>
      <c r="D138" s="774"/>
      <c r="E138" s="774"/>
      <c r="F138" s="774"/>
      <c r="G138" s="947"/>
      <c r="H138" s="1609" t="str">
        <f t="shared" si="9"/>
        <v xml:space="preserve"> Cell left blank: please check</v>
      </c>
    </row>
    <row r="139" spans="1:18" s="854" customFormat="1" ht="15" customHeight="1">
      <c r="A139" s="1083"/>
      <c r="B139" s="1279" t="s">
        <v>1358</v>
      </c>
      <c r="C139" s="1392"/>
      <c r="D139" s="774"/>
      <c r="E139" s="774"/>
      <c r="F139" s="774"/>
      <c r="G139" s="1393"/>
      <c r="H139" s="1243"/>
    </row>
    <row r="140" spans="1:18" s="854" customFormat="1" ht="15" customHeight="1">
      <c r="A140" s="1083"/>
      <c r="B140" s="1391" t="s">
        <v>2067</v>
      </c>
      <c r="C140" s="1392"/>
      <c r="D140" s="774"/>
      <c r="E140" s="774"/>
      <c r="F140" s="774"/>
      <c r="G140" s="947"/>
      <c r="H140" s="1609" t="str">
        <f t="shared" ref="H140:H141" si="10">IF(G140&lt;&gt;"",""," Cell left blank: please check")</f>
        <v xml:space="preserve"> Cell left blank: please check</v>
      </c>
    </row>
    <row r="141" spans="1:18" s="854" customFormat="1" ht="15" customHeight="1">
      <c r="A141" s="1083"/>
      <c r="B141" s="2158" t="s">
        <v>2066</v>
      </c>
      <c r="C141" s="850"/>
      <c r="D141" s="789"/>
      <c r="E141" s="789"/>
      <c r="F141" s="789"/>
      <c r="G141" s="1241"/>
      <c r="H141" s="1610" t="str">
        <f t="shared" si="10"/>
        <v xml:space="preserve"> Cell left blank: please check</v>
      </c>
    </row>
    <row r="142" spans="1:18" s="854" customFormat="1" ht="15" customHeight="1">
      <c r="A142" s="1083"/>
      <c r="B142" s="1089"/>
      <c r="C142" s="1089"/>
      <c r="H142" s="1069"/>
    </row>
    <row r="143" spans="1:18" s="1381" customFormat="1" ht="45" customHeight="1">
      <c r="A143" s="1064" t="s">
        <v>1642</v>
      </c>
      <c r="B143" s="1171"/>
      <c r="C143" s="1535"/>
      <c r="D143" s="1535"/>
      <c r="E143" s="1535"/>
      <c r="F143" s="1536"/>
      <c r="G143" s="1535"/>
      <c r="H143" s="1537"/>
      <c r="I143" s="1065"/>
    </row>
    <row r="144" spans="1:18" s="1507" customFormat="1" ht="45" customHeight="1">
      <c r="A144" s="1538"/>
      <c r="B144" s="2840" t="s">
        <v>1653</v>
      </c>
      <c r="C144" s="2840"/>
      <c r="D144" s="2840"/>
      <c r="E144" s="2840"/>
      <c r="F144" s="2840"/>
      <c r="G144" s="2840"/>
      <c r="H144" s="2840"/>
    </row>
    <row r="145" spans="1:8" s="854" customFormat="1" ht="75" customHeight="1">
      <c r="A145" s="1083"/>
      <c r="B145" s="1539" t="s">
        <v>669</v>
      </c>
      <c r="C145" s="1386" t="s">
        <v>832</v>
      </c>
      <c r="D145" s="1380" t="s">
        <v>798</v>
      </c>
      <c r="E145" s="1386" t="s">
        <v>799</v>
      </c>
      <c r="F145" s="1386" t="s">
        <v>833</v>
      </c>
      <c r="G145" s="1808" t="s">
        <v>1760</v>
      </c>
      <c r="H145" s="1069"/>
    </row>
    <row r="146" spans="1:8" s="854" customFormat="1" ht="15" customHeight="1">
      <c r="A146" s="1083"/>
      <c r="B146" s="1387" t="s">
        <v>670</v>
      </c>
      <c r="C146" s="47"/>
      <c r="D146" s="693"/>
      <c r="E146" s="646"/>
      <c r="F146" s="1239"/>
      <c r="G146" s="1239"/>
      <c r="H146" s="1069"/>
    </row>
    <row r="147" spans="1:8" s="854" customFormat="1" ht="15" customHeight="1">
      <c r="A147" s="1083"/>
      <c r="B147" s="687" t="s">
        <v>671</v>
      </c>
      <c r="C147" s="47"/>
      <c r="D147" s="693"/>
      <c r="E147" s="646"/>
      <c r="F147" s="1239"/>
      <c r="G147" s="1239"/>
      <c r="H147" s="1069"/>
    </row>
    <row r="148" spans="1:8" s="854" customFormat="1" ht="15" customHeight="1">
      <c r="A148" s="1083"/>
      <c r="B148" s="687" t="s">
        <v>672</v>
      </c>
      <c r="C148" s="47"/>
      <c r="D148" s="693"/>
      <c r="E148" s="646"/>
      <c r="F148" s="1239"/>
      <c r="G148" s="1239"/>
      <c r="H148" s="1069"/>
    </row>
    <row r="149" spans="1:8" s="854" customFormat="1" ht="15" customHeight="1">
      <c r="A149" s="1083"/>
      <c r="B149" s="687" t="s">
        <v>673</v>
      </c>
      <c r="C149" s="47"/>
      <c r="D149" s="693"/>
      <c r="E149" s="646"/>
      <c r="F149" s="1239"/>
      <c r="G149" s="1239"/>
      <c r="H149" s="1069"/>
    </row>
    <row r="150" spans="1:8" s="854" customFormat="1" ht="15" customHeight="1">
      <c r="A150" s="1083"/>
      <c r="B150" s="687" t="s">
        <v>674</v>
      </c>
      <c r="C150" s="47"/>
      <c r="D150" s="693"/>
      <c r="E150" s="646"/>
      <c r="F150" s="1239"/>
      <c r="G150" s="1239"/>
      <c r="H150" s="1069"/>
    </row>
    <row r="151" spans="1:8" s="854" customFormat="1" ht="15" customHeight="1">
      <c r="A151" s="1083"/>
      <c r="B151" s="687" t="s">
        <v>675</v>
      </c>
      <c r="C151" s="47"/>
      <c r="D151" s="693"/>
      <c r="E151" s="646"/>
      <c r="F151" s="1239"/>
      <c r="G151" s="1239"/>
      <c r="H151" s="1069"/>
    </row>
    <row r="152" spans="1:8" s="854" customFormat="1" ht="15" customHeight="1">
      <c r="A152" s="1083"/>
      <c r="B152" s="687" t="s">
        <v>676</v>
      </c>
      <c r="C152" s="47"/>
      <c r="D152" s="693"/>
      <c r="E152" s="646"/>
      <c r="F152" s="1239"/>
      <c r="G152" s="1239"/>
      <c r="H152" s="1069"/>
    </row>
    <row r="153" spans="1:8" s="854" customFormat="1" ht="15" customHeight="1">
      <c r="A153" s="1083"/>
      <c r="B153" s="687" t="s">
        <v>677</v>
      </c>
      <c r="C153" s="47"/>
      <c r="D153" s="693"/>
      <c r="E153" s="646"/>
      <c r="F153" s="1239"/>
      <c r="G153" s="1239"/>
      <c r="H153" s="1069"/>
    </row>
    <row r="154" spans="1:8" s="854" customFormat="1" ht="15" customHeight="1">
      <c r="A154" s="1083"/>
      <c r="B154" s="687" t="s">
        <v>678</v>
      </c>
      <c r="C154" s="47"/>
      <c r="D154" s="693"/>
      <c r="E154" s="646"/>
      <c r="F154" s="1239"/>
      <c r="G154" s="1239"/>
      <c r="H154" s="1069"/>
    </row>
    <row r="155" spans="1:8" s="854" customFormat="1" ht="15" customHeight="1">
      <c r="A155" s="1083"/>
      <c r="B155" s="687" t="s">
        <v>679</v>
      </c>
      <c r="C155" s="47"/>
      <c r="D155" s="693"/>
      <c r="E155" s="646"/>
      <c r="F155" s="1239"/>
      <c r="G155" s="1239"/>
      <c r="H155" s="1069"/>
    </row>
    <row r="156" spans="1:8" s="854" customFormat="1" ht="15" customHeight="1">
      <c r="A156" s="1083"/>
      <c r="B156" s="687" t="s">
        <v>680</v>
      </c>
      <c r="C156" s="47"/>
      <c r="D156" s="693"/>
      <c r="E156" s="646"/>
      <c r="F156" s="1239"/>
      <c r="G156" s="1239"/>
      <c r="H156" s="1069"/>
    </row>
    <row r="157" spans="1:8" s="854" customFormat="1" ht="15" customHeight="1">
      <c r="A157" s="1083"/>
      <c r="B157" s="687" t="s">
        <v>681</v>
      </c>
      <c r="C157" s="47"/>
      <c r="D157" s="693"/>
      <c r="E157" s="646"/>
      <c r="F157" s="1239"/>
      <c r="G157" s="1239"/>
      <c r="H157" s="1069"/>
    </row>
    <row r="158" spans="1:8" s="854" customFormat="1" ht="15" customHeight="1">
      <c r="A158" s="1083"/>
      <c r="B158" s="687" t="s">
        <v>682</v>
      </c>
      <c r="C158" s="47"/>
      <c r="D158" s="693"/>
      <c r="E158" s="646"/>
      <c r="F158" s="1239"/>
      <c r="G158" s="1239"/>
      <c r="H158" s="1069"/>
    </row>
    <row r="159" spans="1:8" s="854" customFormat="1" ht="15" customHeight="1">
      <c r="A159" s="1083"/>
      <c r="B159" s="687" t="s">
        <v>683</v>
      </c>
      <c r="C159" s="47"/>
      <c r="D159" s="693"/>
      <c r="E159" s="646"/>
      <c r="F159" s="1239"/>
      <c r="G159" s="1239"/>
      <c r="H159" s="1069"/>
    </row>
    <row r="160" spans="1:8" s="854" customFormat="1" ht="15" customHeight="1">
      <c r="A160" s="1083"/>
      <c r="B160" s="687" t="s">
        <v>684</v>
      </c>
      <c r="C160" s="47"/>
      <c r="D160" s="693"/>
      <c r="E160" s="646"/>
      <c r="F160" s="1239"/>
      <c r="G160" s="1239"/>
      <c r="H160" s="1069"/>
    </row>
    <row r="161" spans="1:8" s="854" customFormat="1" ht="15" customHeight="1">
      <c r="A161" s="1083"/>
      <c r="B161" s="687" t="s">
        <v>685</v>
      </c>
      <c r="C161" s="47"/>
      <c r="D161" s="693"/>
      <c r="E161" s="646"/>
      <c r="F161" s="1239"/>
      <c r="G161" s="1239"/>
      <c r="H161" s="1069"/>
    </row>
    <row r="162" spans="1:8" s="854" customFormat="1" ht="15" customHeight="1">
      <c r="A162" s="1083"/>
      <c r="B162" s="687" t="s">
        <v>686</v>
      </c>
      <c r="C162" s="47"/>
      <c r="D162" s="693"/>
      <c r="E162" s="646"/>
      <c r="F162" s="1239"/>
      <c r="G162" s="1239"/>
      <c r="H162" s="1069"/>
    </row>
    <row r="163" spans="1:8" s="854" customFormat="1" ht="15" customHeight="1">
      <c r="A163" s="1083"/>
      <c r="B163" s="687" t="s">
        <v>687</v>
      </c>
      <c r="C163" s="47"/>
      <c r="D163" s="693"/>
      <c r="E163" s="646"/>
      <c r="F163" s="1239"/>
      <c r="G163" s="1239"/>
      <c r="H163" s="1069"/>
    </row>
    <row r="164" spans="1:8" s="854" customFormat="1" ht="15" customHeight="1">
      <c r="A164" s="1083"/>
      <c r="B164" s="687" t="s">
        <v>688</v>
      </c>
      <c r="C164" s="47"/>
      <c r="D164" s="693"/>
      <c r="E164" s="646"/>
      <c r="F164" s="1239"/>
      <c r="G164" s="1239"/>
      <c r="H164" s="1069"/>
    </row>
    <row r="165" spans="1:8" s="854" customFormat="1" ht="15" customHeight="1">
      <c r="A165" s="1083"/>
      <c r="B165" s="687" t="s">
        <v>689</v>
      </c>
      <c r="C165" s="47"/>
      <c r="D165" s="693"/>
      <c r="E165" s="646"/>
      <c r="F165" s="1239"/>
      <c r="G165" s="1239"/>
      <c r="H165" s="1069"/>
    </row>
    <row r="166" spans="1:8" s="854" customFormat="1" ht="15" customHeight="1">
      <c r="A166" s="1083"/>
      <c r="B166" s="687" t="s">
        <v>690</v>
      </c>
      <c r="C166" s="47"/>
      <c r="D166" s="693"/>
      <c r="E166" s="646"/>
      <c r="F166" s="1239"/>
      <c r="G166" s="1239"/>
      <c r="H166" s="1069"/>
    </row>
    <row r="167" spans="1:8" s="854" customFormat="1" ht="15" customHeight="1">
      <c r="A167" s="1083"/>
      <c r="B167" s="687" t="s">
        <v>691</v>
      </c>
      <c r="C167" s="47"/>
      <c r="D167" s="693"/>
      <c r="E167" s="646"/>
      <c r="F167" s="1239"/>
      <c r="G167" s="1239"/>
      <c r="H167" s="1069"/>
    </row>
    <row r="168" spans="1:8" s="854" customFormat="1" ht="15" customHeight="1">
      <c r="A168" s="1083"/>
      <c r="B168" s="687" t="s">
        <v>692</v>
      </c>
      <c r="C168" s="47"/>
      <c r="D168" s="693"/>
      <c r="E168" s="646"/>
      <c r="F168" s="1239"/>
      <c r="G168" s="1239"/>
      <c r="H168" s="1069"/>
    </row>
    <row r="169" spans="1:8" s="854" customFormat="1" ht="15" customHeight="1">
      <c r="A169" s="1083"/>
      <c r="B169" s="687" t="s">
        <v>693</v>
      </c>
      <c r="C169" s="47"/>
      <c r="D169" s="693"/>
      <c r="E169" s="646"/>
      <c r="F169" s="1239"/>
      <c r="G169" s="1239"/>
      <c r="H169" s="1069"/>
    </row>
    <row r="170" spans="1:8" s="854" customFormat="1" ht="15" customHeight="1">
      <c r="A170" s="1083"/>
      <c r="B170" s="687" t="s">
        <v>694</v>
      </c>
      <c r="C170" s="47"/>
      <c r="D170" s="693"/>
      <c r="E170" s="646"/>
      <c r="F170" s="1239"/>
      <c r="G170" s="1239"/>
      <c r="H170" s="1069"/>
    </row>
    <row r="171" spans="1:8" s="854" customFormat="1" ht="15" customHeight="1">
      <c r="A171" s="1083"/>
      <c r="B171" s="687" t="s">
        <v>695</v>
      </c>
      <c r="C171" s="47"/>
      <c r="D171" s="693"/>
      <c r="E171" s="646"/>
      <c r="F171" s="1239"/>
      <c r="G171" s="1239"/>
      <c r="H171" s="1069"/>
    </row>
    <row r="172" spans="1:8" s="854" customFormat="1" ht="15" customHeight="1">
      <c r="A172" s="1083"/>
      <c r="B172" s="687" t="s">
        <v>696</v>
      </c>
      <c r="C172" s="47"/>
      <c r="D172" s="693"/>
      <c r="E172" s="646"/>
      <c r="F172" s="1239"/>
      <c r="G172" s="1239"/>
      <c r="H172" s="1069"/>
    </row>
    <row r="173" spans="1:8" s="854" customFormat="1" ht="15" customHeight="1">
      <c r="A173" s="1083"/>
      <c r="B173" s="687" t="s">
        <v>697</v>
      </c>
      <c r="C173" s="47"/>
      <c r="D173" s="693"/>
      <c r="E173" s="646"/>
      <c r="F173" s="1239"/>
      <c r="G173" s="1239"/>
      <c r="H173" s="1069"/>
    </row>
    <row r="174" spans="1:8" s="854" customFormat="1" ht="15" customHeight="1">
      <c r="A174" s="1083"/>
      <c r="B174" s="687" t="s">
        <v>698</v>
      </c>
      <c r="C174" s="47"/>
      <c r="D174" s="693"/>
      <c r="E174" s="646"/>
      <c r="F174" s="1239"/>
      <c r="G174" s="1239"/>
      <c r="H174" s="1069"/>
    </row>
    <row r="175" spans="1:8" s="854" customFormat="1" ht="15" customHeight="1">
      <c r="A175" s="1083"/>
      <c r="B175" s="687" t="s">
        <v>699</v>
      </c>
      <c r="C175" s="47"/>
      <c r="D175" s="693"/>
      <c r="E175" s="646"/>
      <c r="F175" s="1239"/>
      <c r="G175" s="1239"/>
      <c r="H175" s="1069"/>
    </row>
    <row r="176" spans="1:8" s="854" customFormat="1" ht="15" customHeight="1">
      <c r="A176" s="1083"/>
      <c r="B176" s="687" t="s">
        <v>700</v>
      </c>
      <c r="C176" s="47"/>
      <c r="D176" s="693"/>
      <c r="E176" s="646"/>
      <c r="F176" s="1239"/>
      <c r="G176" s="1239"/>
      <c r="H176" s="1069"/>
    </row>
    <row r="177" spans="1:8" s="854" customFormat="1" ht="15" customHeight="1">
      <c r="A177" s="1083"/>
      <c r="B177" s="687" t="s">
        <v>701</v>
      </c>
      <c r="C177" s="47"/>
      <c r="D177" s="693"/>
      <c r="E177" s="646"/>
      <c r="F177" s="1239"/>
      <c r="G177" s="1239"/>
      <c r="H177" s="1069"/>
    </row>
    <row r="178" spans="1:8" s="854" customFormat="1" ht="15" customHeight="1">
      <c r="A178" s="1083"/>
      <c r="B178" s="687" t="s">
        <v>702</v>
      </c>
      <c r="C178" s="47"/>
      <c r="D178" s="693"/>
      <c r="E178" s="646"/>
      <c r="F178" s="1239"/>
      <c r="G178" s="1239"/>
      <c r="H178" s="1069"/>
    </row>
    <row r="179" spans="1:8" s="854" customFormat="1" ht="15" customHeight="1">
      <c r="A179" s="1083"/>
      <c r="B179" s="687" t="s">
        <v>703</v>
      </c>
      <c r="C179" s="47"/>
      <c r="D179" s="693"/>
      <c r="E179" s="646"/>
      <c r="F179" s="1239"/>
      <c r="G179" s="1239"/>
      <c r="H179" s="1069"/>
    </row>
    <row r="180" spans="1:8" s="854" customFormat="1" ht="15" customHeight="1">
      <c r="A180" s="1083"/>
      <c r="B180" s="687" t="s">
        <v>704</v>
      </c>
      <c r="C180" s="47"/>
      <c r="D180" s="693"/>
      <c r="E180" s="646"/>
      <c r="F180" s="1239"/>
      <c r="G180" s="1239"/>
      <c r="H180" s="1069"/>
    </row>
    <row r="181" spans="1:8" s="854" customFormat="1" ht="15" customHeight="1">
      <c r="A181" s="1083"/>
      <c r="B181" s="687" t="s">
        <v>705</v>
      </c>
      <c r="C181" s="47"/>
      <c r="D181" s="693"/>
      <c r="E181" s="646"/>
      <c r="F181" s="1239"/>
      <c r="G181" s="1239"/>
      <c r="H181" s="1069"/>
    </row>
    <row r="182" spans="1:8" s="854" customFormat="1" ht="15" customHeight="1">
      <c r="A182" s="1083"/>
      <c r="B182" s="687" t="s">
        <v>706</v>
      </c>
      <c r="C182" s="47"/>
      <c r="D182" s="693"/>
      <c r="E182" s="646"/>
      <c r="F182" s="1239"/>
      <c r="G182" s="1239"/>
      <c r="H182" s="1069"/>
    </row>
    <row r="183" spans="1:8" s="854" customFormat="1" ht="15" customHeight="1">
      <c r="A183" s="1083"/>
      <c r="B183" s="687" t="s">
        <v>707</v>
      </c>
      <c r="C183" s="47"/>
      <c r="D183" s="693"/>
      <c r="E183" s="646"/>
      <c r="F183" s="1239"/>
      <c r="G183" s="1239"/>
      <c r="H183" s="1069"/>
    </row>
    <row r="184" spans="1:8" s="854" customFormat="1" ht="15" customHeight="1">
      <c r="A184" s="1083"/>
      <c r="B184" s="687" t="s">
        <v>708</v>
      </c>
      <c r="C184" s="47"/>
      <c r="D184" s="693"/>
      <c r="E184" s="646"/>
      <c r="F184" s="1239"/>
      <c r="G184" s="1239"/>
      <c r="H184" s="1069"/>
    </row>
    <row r="185" spans="1:8" s="854" customFormat="1" ht="15" customHeight="1">
      <c r="A185" s="1083"/>
      <c r="B185" s="687" t="s">
        <v>709</v>
      </c>
      <c r="C185" s="47"/>
      <c r="D185" s="693"/>
      <c r="E185" s="646"/>
      <c r="F185" s="1239"/>
      <c r="G185" s="1239"/>
      <c r="H185" s="1069"/>
    </row>
    <row r="186" spans="1:8" s="854" customFormat="1" ht="15" customHeight="1">
      <c r="A186" s="1083"/>
      <c r="B186" s="687" t="s">
        <v>710</v>
      </c>
      <c r="C186" s="47"/>
      <c r="D186" s="693"/>
      <c r="E186" s="646"/>
      <c r="F186" s="1239"/>
      <c r="G186" s="1239"/>
      <c r="H186" s="1069"/>
    </row>
    <row r="187" spans="1:8" s="854" customFormat="1" ht="15" customHeight="1">
      <c r="A187" s="1083"/>
      <c r="B187" s="687" t="s">
        <v>711</v>
      </c>
      <c r="C187" s="47"/>
      <c r="D187" s="693"/>
      <c r="E187" s="646"/>
      <c r="F187" s="1239"/>
      <c r="G187" s="1239"/>
      <c r="H187" s="1069"/>
    </row>
    <row r="188" spans="1:8" s="854" customFormat="1" ht="15" customHeight="1">
      <c r="A188" s="1083"/>
      <c r="B188" s="687" t="s">
        <v>712</v>
      </c>
      <c r="C188" s="47"/>
      <c r="D188" s="693"/>
      <c r="E188" s="646"/>
      <c r="F188" s="1239"/>
      <c r="G188" s="1239"/>
      <c r="H188" s="1069"/>
    </row>
    <row r="189" spans="1:8" s="854" customFormat="1" ht="15" customHeight="1">
      <c r="A189" s="1083"/>
      <c r="B189" s="687" t="s">
        <v>713</v>
      </c>
      <c r="C189" s="47"/>
      <c r="D189" s="693"/>
      <c r="E189" s="646"/>
      <c r="F189" s="1239"/>
      <c r="G189" s="1239"/>
      <c r="H189" s="1069"/>
    </row>
    <row r="190" spans="1:8" s="854" customFormat="1" ht="15" customHeight="1">
      <c r="A190" s="1083"/>
      <c r="B190" s="687" t="s">
        <v>714</v>
      </c>
      <c r="C190" s="47"/>
      <c r="D190" s="693"/>
      <c r="E190" s="646"/>
      <c r="F190" s="1239"/>
      <c r="G190" s="1239"/>
      <c r="H190" s="1069"/>
    </row>
    <row r="191" spans="1:8" s="854" customFormat="1" ht="15" customHeight="1">
      <c r="A191" s="1083"/>
      <c r="B191" s="687" t="s">
        <v>715</v>
      </c>
      <c r="C191" s="47"/>
      <c r="D191" s="693"/>
      <c r="E191" s="646"/>
      <c r="F191" s="1239"/>
      <c r="G191" s="1239"/>
      <c r="H191" s="1069"/>
    </row>
    <row r="192" spans="1:8" s="854" customFormat="1" ht="15" customHeight="1">
      <c r="A192" s="1083"/>
      <c r="B192" s="687" t="s">
        <v>716</v>
      </c>
      <c r="C192" s="47"/>
      <c r="D192" s="693"/>
      <c r="E192" s="646"/>
      <c r="F192" s="1239"/>
      <c r="G192" s="1239"/>
      <c r="H192" s="1069"/>
    </row>
    <row r="193" spans="1:8" s="854" customFormat="1" ht="15" customHeight="1">
      <c r="A193" s="1083"/>
      <c r="B193" s="687" t="s">
        <v>717</v>
      </c>
      <c r="C193" s="47"/>
      <c r="D193" s="693"/>
      <c r="E193" s="646"/>
      <c r="F193" s="1239"/>
      <c r="G193" s="1239"/>
      <c r="H193" s="1069"/>
    </row>
    <row r="194" spans="1:8" s="854" customFormat="1" ht="15" customHeight="1">
      <c r="A194" s="1083"/>
      <c r="B194" s="687" t="s">
        <v>718</v>
      </c>
      <c r="C194" s="47"/>
      <c r="D194" s="693"/>
      <c r="E194" s="646"/>
      <c r="F194" s="1239"/>
      <c r="G194" s="1239"/>
      <c r="H194" s="1069"/>
    </row>
    <row r="195" spans="1:8" s="854" customFormat="1" ht="15" customHeight="1">
      <c r="A195" s="1083"/>
      <c r="B195" s="687" t="s">
        <v>719</v>
      </c>
      <c r="C195" s="47"/>
      <c r="D195" s="693"/>
      <c r="E195" s="646"/>
      <c r="F195" s="1239"/>
      <c r="G195" s="1239"/>
      <c r="H195" s="1069"/>
    </row>
    <row r="196" spans="1:8" s="854" customFormat="1" ht="15" customHeight="1">
      <c r="A196" s="1083"/>
      <c r="B196" s="687" t="s">
        <v>720</v>
      </c>
      <c r="C196" s="47"/>
      <c r="D196" s="693"/>
      <c r="E196" s="646"/>
      <c r="F196" s="1239"/>
      <c r="G196" s="1239"/>
      <c r="H196" s="1069"/>
    </row>
    <row r="197" spans="1:8" s="854" customFormat="1" ht="15" customHeight="1">
      <c r="A197" s="1083"/>
      <c r="B197" s="687" t="s">
        <v>721</v>
      </c>
      <c r="C197" s="47"/>
      <c r="D197" s="693"/>
      <c r="E197" s="646"/>
      <c r="F197" s="1239"/>
      <c r="G197" s="1239"/>
      <c r="H197" s="1069"/>
    </row>
    <row r="198" spans="1:8" s="854" customFormat="1" ht="15" customHeight="1">
      <c r="A198" s="1083"/>
      <c r="B198" s="687" t="s">
        <v>722</v>
      </c>
      <c r="C198" s="47"/>
      <c r="D198" s="693"/>
      <c r="E198" s="646"/>
      <c r="F198" s="1239"/>
      <c r="G198" s="1239"/>
      <c r="H198" s="1069"/>
    </row>
    <row r="199" spans="1:8" s="854" customFormat="1" ht="15" customHeight="1">
      <c r="A199" s="1083"/>
      <c r="B199" s="687" t="s">
        <v>723</v>
      </c>
      <c r="C199" s="47"/>
      <c r="D199" s="693"/>
      <c r="E199" s="646"/>
      <c r="F199" s="1239"/>
      <c r="G199" s="1239"/>
      <c r="H199" s="1069"/>
    </row>
    <row r="200" spans="1:8" s="854" customFormat="1" ht="15" customHeight="1">
      <c r="A200" s="1083"/>
      <c r="B200" s="687" t="s">
        <v>724</v>
      </c>
      <c r="C200" s="47"/>
      <c r="D200" s="693"/>
      <c r="E200" s="646"/>
      <c r="F200" s="1239"/>
      <c r="G200" s="1239"/>
      <c r="H200" s="1069"/>
    </row>
    <row r="201" spans="1:8" s="854" customFormat="1" ht="15" customHeight="1">
      <c r="A201" s="1083"/>
      <c r="B201" s="687" t="s">
        <v>725</v>
      </c>
      <c r="C201" s="47"/>
      <c r="D201" s="693"/>
      <c r="E201" s="646"/>
      <c r="F201" s="1239"/>
      <c r="G201" s="1239"/>
      <c r="H201" s="1069"/>
    </row>
    <row r="202" spans="1:8" s="854" customFormat="1" ht="15" customHeight="1">
      <c r="A202" s="1083"/>
      <c r="B202" s="687" t="s">
        <v>726</v>
      </c>
      <c r="C202" s="47"/>
      <c r="D202" s="693"/>
      <c r="E202" s="646"/>
      <c r="F202" s="1239"/>
      <c r="G202" s="1239"/>
      <c r="H202" s="1069"/>
    </row>
    <row r="203" spans="1:8" s="854" customFormat="1" ht="15" customHeight="1">
      <c r="A203" s="1083"/>
      <c r="B203" s="687" t="s">
        <v>727</v>
      </c>
      <c r="C203" s="47"/>
      <c r="D203" s="693"/>
      <c r="E203" s="646"/>
      <c r="F203" s="1239"/>
      <c r="G203" s="1239"/>
      <c r="H203" s="1069"/>
    </row>
    <row r="204" spans="1:8" s="854" customFormat="1" ht="15" customHeight="1">
      <c r="A204" s="1083"/>
      <c r="B204" s="687" t="s">
        <v>728</v>
      </c>
      <c r="C204" s="47"/>
      <c r="D204" s="693"/>
      <c r="E204" s="646"/>
      <c r="F204" s="1239"/>
      <c r="G204" s="1239"/>
      <c r="H204" s="1069"/>
    </row>
    <row r="205" spans="1:8" s="854" customFormat="1" ht="15" customHeight="1">
      <c r="A205" s="1083"/>
      <c r="B205" s="687" t="s">
        <v>729</v>
      </c>
      <c r="C205" s="47"/>
      <c r="D205" s="693"/>
      <c r="E205" s="646"/>
      <c r="F205" s="1239"/>
      <c r="G205" s="1239"/>
      <c r="H205" s="1069"/>
    </row>
    <row r="206" spans="1:8" s="854" customFormat="1" ht="15" customHeight="1">
      <c r="A206" s="1083"/>
      <c r="B206" s="687" t="s">
        <v>730</v>
      </c>
      <c r="C206" s="47"/>
      <c r="D206" s="693"/>
      <c r="E206" s="646"/>
      <c r="F206" s="1239"/>
      <c r="G206" s="1239"/>
      <c r="H206" s="1069"/>
    </row>
    <row r="207" spans="1:8" s="854" customFormat="1" ht="15" customHeight="1">
      <c r="A207" s="1083"/>
      <c r="B207" s="687" t="s">
        <v>731</v>
      </c>
      <c r="C207" s="47"/>
      <c r="D207" s="693"/>
      <c r="E207" s="646"/>
      <c r="F207" s="1239"/>
      <c r="G207" s="1239"/>
      <c r="H207" s="1069"/>
    </row>
    <row r="208" spans="1:8" s="854" customFormat="1" ht="15" customHeight="1">
      <c r="A208" s="1083"/>
      <c r="B208" s="687" t="s">
        <v>732</v>
      </c>
      <c r="C208" s="47"/>
      <c r="D208" s="693"/>
      <c r="E208" s="646"/>
      <c r="F208" s="1239"/>
      <c r="G208" s="1239"/>
      <c r="H208" s="1069"/>
    </row>
    <row r="209" spans="1:8" s="854" customFormat="1" ht="15" customHeight="1">
      <c r="A209" s="1083"/>
      <c r="B209" s="687" t="s">
        <v>733</v>
      </c>
      <c r="C209" s="47"/>
      <c r="D209" s="693"/>
      <c r="E209" s="646"/>
      <c r="F209" s="1239"/>
      <c r="G209" s="1239"/>
      <c r="H209" s="1069"/>
    </row>
    <row r="210" spans="1:8" s="854" customFormat="1" ht="15" customHeight="1">
      <c r="A210" s="1083"/>
      <c r="B210" s="687" t="s">
        <v>734</v>
      </c>
      <c r="C210" s="47"/>
      <c r="D210" s="693"/>
      <c r="E210" s="646"/>
      <c r="F210" s="1239"/>
      <c r="G210" s="1239"/>
      <c r="H210" s="1069"/>
    </row>
    <row r="211" spans="1:8" s="854" customFormat="1" ht="15" customHeight="1">
      <c r="A211" s="1083"/>
      <c r="B211" s="687" t="s">
        <v>735</v>
      </c>
      <c r="C211" s="47"/>
      <c r="D211" s="693"/>
      <c r="E211" s="646"/>
      <c r="F211" s="1239"/>
      <c r="G211" s="1239"/>
      <c r="H211" s="1069"/>
    </row>
    <row r="212" spans="1:8" s="854" customFormat="1" ht="15" customHeight="1">
      <c r="A212" s="1083"/>
      <c r="B212" s="687" t="s">
        <v>736</v>
      </c>
      <c r="C212" s="47"/>
      <c r="D212" s="693"/>
      <c r="E212" s="646"/>
      <c r="F212" s="1239"/>
      <c r="G212" s="1239"/>
      <c r="H212" s="1069"/>
    </row>
    <row r="213" spans="1:8" s="854" customFormat="1" ht="15" customHeight="1">
      <c r="A213" s="1083"/>
      <c r="B213" s="687" t="s">
        <v>737</v>
      </c>
      <c r="C213" s="47"/>
      <c r="D213" s="693"/>
      <c r="E213" s="646"/>
      <c r="F213" s="1239"/>
      <c r="G213" s="1239"/>
      <c r="H213" s="1069"/>
    </row>
    <row r="214" spans="1:8" s="854" customFormat="1" ht="15" customHeight="1">
      <c r="A214" s="1083"/>
      <c r="B214" s="687" t="s">
        <v>738</v>
      </c>
      <c r="C214" s="47"/>
      <c r="D214" s="693"/>
      <c r="E214" s="646"/>
      <c r="F214" s="1239"/>
      <c r="G214" s="1239"/>
      <c r="H214" s="1069"/>
    </row>
    <row r="215" spans="1:8" s="854" customFormat="1" ht="15" customHeight="1">
      <c r="A215" s="1083"/>
      <c r="B215" s="687" t="s">
        <v>739</v>
      </c>
      <c r="C215" s="47"/>
      <c r="D215" s="693"/>
      <c r="E215" s="646"/>
      <c r="F215" s="1239"/>
      <c r="G215" s="1239"/>
      <c r="H215" s="1069"/>
    </row>
    <row r="216" spans="1:8" s="854" customFormat="1" ht="15" customHeight="1">
      <c r="A216" s="1083"/>
      <c r="B216" s="687" t="s">
        <v>740</v>
      </c>
      <c r="C216" s="47"/>
      <c r="D216" s="693"/>
      <c r="E216" s="646"/>
      <c r="F216" s="1239"/>
      <c r="G216" s="1239"/>
      <c r="H216" s="1069"/>
    </row>
    <row r="217" spans="1:8" s="854" customFormat="1" ht="15" customHeight="1">
      <c r="A217" s="1083"/>
      <c r="B217" s="687" t="s">
        <v>741</v>
      </c>
      <c r="C217" s="47"/>
      <c r="D217" s="693"/>
      <c r="E217" s="646"/>
      <c r="F217" s="1239"/>
      <c r="G217" s="1239"/>
      <c r="H217" s="1069"/>
    </row>
    <row r="218" spans="1:8" s="854" customFormat="1" ht="15" customHeight="1">
      <c r="A218" s="1083"/>
      <c r="B218" s="687" t="s">
        <v>742</v>
      </c>
      <c r="C218" s="47"/>
      <c r="D218" s="693"/>
      <c r="E218" s="646"/>
      <c r="F218" s="1239"/>
      <c r="G218" s="1239"/>
      <c r="H218" s="1069"/>
    </row>
    <row r="219" spans="1:8" s="854" customFormat="1" ht="15" customHeight="1">
      <c r="A219" s="1083"/>
      <c r="B219" s="687" t="s">
        <v>743</v>
      </c>
      <c r="C219" s="47"/>
      <c r="D219" s="693"/>
      <c r="E219" s="646"/>
      <c r="F219" s="1239"/>
      <c r="G219" s="1239"/>
      <c r="H219" s="1069"/>
    </row>
    <row r="220" spans="1:8" s="854" customFormat="1" ht="15" customHeight="1">
      <c r="A220" s="1083"/>
      <c r="B220" s="687" t="s">
        <v>744</v>
      </c>
      <c r="C220" s="47"/>
      <c r="D220" s="693"/>
      <c r="E220" s="646"/>
      <c r="F220" s="1239"/>
      <c r="G220" s="1239"/>
      <c r="H220" s="1069"/>
    </row>
    <row r="221" spans="1:8" s="854" customFormat="1" ht="15" customHeight="1">
      <c r="A221" s="1083"/>
      <c r="B221" s="687" t="s">
        <v>745</v>
      </c>
      <c r="C221" s="47"/>
      <c r="D221" s="693"/>
      <c r="E221" s="646"/>
      <c r="F221" s="1239"/>
      <c r="G221" s="1239"/>
      <c r="H221" s="1069"/>
    </row>
    <row r="222" spans="1:8" s="854" customFormat="1" ht="15" customHeight="1">
      <c r="A222" s="1083"/>
      <c r="B222" s="687" t="s">
        <v>746</v>
      </c>
      <c r="C222" s="47"/>
      <c r="D222" s="693"/>
      <c r="E222" s="646"/>
      <c r="F222" s="1239"/>
      <c r="G222" s="1239"/>
      <c r="H222" s="1069"/>
    </row>
    <row r="223" spans="1:8" s="854" customFormat="1" ht="15" customHeight="1">
      <c r="A223" s="1083"/>
      <c r="B223" s="687" t="s">
        <v>747</v>
      </c>
      <c r="C223" s="47"/>
      <c r="D223" s="693"/>
      <c r="E223" s="646"/>
      <c r="F223" s="1239"/>
      <c r="G223" s="1239"/>
      <c r="H223" s="1069"/>
    </row>
    <row r="224" spans="1:8" s="854" customFormat="1" ht="15" customHeight="1">
      <c r="A224" s="1083"/>
      <c r="B224" s="687" t="s">
        <v>748</v>
      </c>
      <c r="C224" s="47"/>
      <c r="D224" s="693"/>
      <c r="E224" s="646"/>
      <c r="F224" s="1239"/>
      <c r="G224" s="1239"/>
      <c r="H224" s="1069"/>
    </row>
    <row r="225" spans="1:8" s="854" customFormat="1" ht="15" customHeight="1">
      <c r="A225" s="1083"/>
      <c r="B225" s="687" t="s">
        <v>749</v>
      </c>
      <c r="C225" s="47"/>
      <c r="D225" s="693"/>
      <c r="E225" s="646"/>
      <c r="F225" s="1239"/>
      <c r="G225" s="1239"/>
      <c r="H225" s="1069"/>
    </row>
    <row r="226" spans="1:8" s="854" customFormat="1" ht="15" customHeight="1">
      <c r="A226" s="1083"/>
      <c r="B226" s="687" t="s">
        <v>750</v>
      </c>
      <c r="C226" s="47"/>
      <c r="D226" s="693"/>
      <c r="E226" s="646"/>
      <c r="F226" s="1239"/>
      <c r="G226" s="1239"/>
      <c r="H226" s="1069"/>
    </row>
    <row r="227" spans="1:8" s="854" customFormat="1" ht="15" customHeight="1">
      <c r="A227" s="1083"/>
      <c r="B227" s="687" t="s">
        <v>751</v>
      </c>
      <c r="C227" s="47"/>
      <c r="D227" s="693"/>
      <c r="E227" s="646"/>
      <c r="F227" s="1239"/>
      <c r="G227" s="1239"/>
      <c r="H227" s="1069"/>
    </row>
    <row r="228" spans="1:8" s="854" customFormat="1" ht="15" customHeight="1">
      <c r="A228" s="1083"/>
      <c r="B228" s="687" t="s">
        <v>752</v>
      </c>
      <c r="C228" s="47"/>
      <c r="D228" s="693"/>
      <c r="E228" s="646"/>
      <c r="F228" s="1239"/>
      <c r="G228" s="1239"/>
      <c r="H228" s="1069"/>
    </row>
    <row r="229" spans="1:8" s="854" customFormat="1" ht="15" customHeight="1">
      <c r="A229" s="1083"/>
      <c r="B229" s="687" t="s">
        <v>753</v>
      </c>
      <c r="C229" s="47"/>
      <c r="D229" s="693"/>
      <c r="E229" s="646"/>
      <c r="F229" s="1239"/>
      <c r="G229" s="1239"/>
      <c r="H229" s="1069"/>
    </row>
    <row r="230" spans="1:8" s="854" customFormat="1" ht="15" customHeight="1">
      <c r="A230" s="1083"/>
      <c r="B230" s="687" t="s">
        <v>754</v>
      </c>
      <c r="C230" s="47"/>
      <c r="D230" s="693"/>
      <c r="E230" s="646"/>
      <c r="F230" s="1239"/>
      <c r="G230" s="1239"/>
      <c r="H230" s="1069"/>
    </row>
    <row r="231" spans="1:8" s="854" customFormat="1" ht="15" customHeight="1">
      <c r="A231" s="1083"/>
      <c r="B231" s="687" t="s">
        <v>755</v>
      </c>
      <c r="C231" s="47"/>
      <c r="D231" s="693"/>
      <c r="E231" s="646"/>
      <c r="F231" s="1239"/>
      <c r="G231" s="1239"/>
      <c r="H231" s="1069"/>
    </row>
    <row r="232" spans="1:8" s="854" customFormat="1" ht="15" customHeight="1">
      <c r="A232" s="1083"/>
      <c r="B232" s="687" t="s">
        <v>756</v>
      </c>
      <c r="C232" s="47"/>
      <c r="D232" s="693"/>
      <c r="E232" s="646"/>
      <c r="F232" s="1239"/>
      <c r="G232" s="1239"/>
      <c r="H232" s="1069"/>
    </row>
    <row r="233" spans="1:8" s="854" customFormat="1" ht="15" customHeight="1">
      <c r="A233" s="1083"/>
      <c r="B233" s="687" t="s">
        <v>757</v>
      </c>
      <c r="C233" s="47"/>
      <c r="D233" s="693"/>
      <c r="E233" s="646"/>
      <c r="F233" s="1239"/>
      <c r="G233" s="1239"/>
      <c r="H233" s="1069"/>
    </row>
    <row r="234" spans="1:8" s="854" customFormat="1" ht="15" customHeight="1">
      <c r="A234" s="1083"/>
      <c r="B234" s="687" t="s">
        <v>758</v>
      </c>
      <c r="C234" s="47"/>
      <c r="D234" s="693"/>
      <c r="E234" s="646"/>
      <c r="F234" s="1239"/>
      <c r="G234" s="1239"/>
      <c r="H234" s="1069"/>
    </row>
    <row r="235" spans="1:8" s="854" customFormat="1" ht="15" customHeight="1">
      <c r="A235" s="1083"/>
      <c r="B235" s="687" t="s">
        <v>759</v>
      </c>
      <c r="C235" s="47"/>
      <c r="D235" s="693"/>
      <c r="E235" s="646"/>
      <c r="F235" s="1239"/>
      <c r="G235" s="1239"/>
      <c r="H235" s="1069"/>
    </row>
    <row r="236" spans="1:8" s="854" customFormat="1" ht="15" customHeight="1">
      <c r="A236" s="1083"/>
      <c r="B236" s="687" t="s">
        <v>760</v>
      </c>
      <c r="C236" s="47"/>
      <c r="D236" s="693"/>
      <c r="E236" s="646"/>
      <c r="F236" s="1239"/>
      <c r="G236" s="1239"/>
      <c r="H236" s="1069"/>
    </row>
    <row r="237" spans="1:8" s="854" customFormat="1" ht="15" customHeight="1">
      <c r="A237" s="1083"/>
      <c r="B237" s="687" t="s">
        <v>761</v>
      </c>
      <c r="C237" s="47"/>
      <c r="D237" s="693"/>
      <c r="E237" s="646"/>
      <c r="F237" s="1239"/>
      <c r="G237" s="1239"/>
      <c r="H237" s="1069"/>
    </row>
    <row r="238" spans="1:8" s="854" customFormat="1" ht="15" customHeight="1">
      <c r="A238" s="1083"/>
      <c r="B238" s="687" t="s">
        <v>762</v>
      </c>
      <c r="C238" s="47"/>
      <c r="D238" s="693"/>
      <c r="E238" s="646"/>
      <c r="F238" s="1239"/>
      <c r="G238" s="1239"/>
      <c r="H238" s="1069"/>
    </row>
    <row r="239" spans="1:8" s="854" customFormat="1" ht="15" customHeight="1">
      <c r="A239" s="1083"/>
      <c r="B239" s="687" t="s">
        <v>763</v>
      </c>
      <c r="C239" s="47"/>
      <c r="D239" s="693"/>
      <c r="E239" s="646"/>
      <c r="F239" s="1239"/>
      <c r="G239" s="1239"/>
      <c r="H239" s="1069"/>
    </row>
    <row r="240" spans="1:8" s="854" customFormat="1" ht="15" customHeight="1">
      <c r="A240" s="1083"/>
      <c r="B240" s="687" t="s">
        <v>764</v>
      </c>
      <c r="C240" s="47"/>
      <c r="D240" s="693"/>
      <c r="E240" s="646"/>
      <c r="F240" s="1239"/>
      <c r="G240" s="1239"/>
      <c r="H240" s="1069"/>
    </row>
    <row r="241" spans="1:9" s="854" customFormat="1" ht="15" customHeight="1">
      <c r="A241" s="1083"/>
      <c r="B241" s="687" t="s">
        <v>765</v>
      </c>
      <c r="C241" s="47"/>
      <c r="D241" s="693"/>
      <c r="E241" s="646"/>
      <c r="F241" s="1239"/>
      <c r="G241" s="1239"/>
      <c r="H241" s="1069"/>
    </row>
    <row r="242" spans="1:9" s="854" customFormat="1" ht="15" customHeight="1">
      <c r="A242" s="1083"/>
      <c r="B242" s="687" t="s">
        <v>766</v>
      </c>
      <c r="C242" s="47"/>
      <c r="D242" s="693"/>
      <c r="E242" s="646"/>
      <c r="F242" s="1239"/>
      <c r="G242" s="1239"/>
      <c r="H242" s="1069"/>
    </row>
    <row r="243" spans="1:9" s="854" customFormat="1" ht="15" customHeight="1">
      <c r="A243" s="1083"/>
      <c r="B243" s="687" t="s">
        <v>767</v>
      </c>
      <c r="C243" s="47"/>
      <c r="D243" s="693"/>
      <c r="E243" s="646"/>
      <c r="F243" s="1239"/>
      <c r="G243" s="1239"/>
      <c r="H243" s="1069"/>
    </row>
    <row r="244" spans="1:9" s="854" customFormat="1" ht="15" customHeight="1">
      <c r="A244" s="1083"/>
      <c r="B244" s="687" t="s">
        <v>768</v>
      </c>
      <c r="C244" s="47"/>
      <c r="D244" s="693"/>
      <c r="E244" s="646"/>
      <c r="F244" s="1239"/>
      <c r="G244" s="1239"/>
      <c r="H244" s="1069"/>
    </row>
    <row r="245" spans="1:9" s="854" customFormat="1" ht="15" customHeight="1">
      <c r="A245" s="1083"/>
      <c r="B245" s="690" t="s">
        <v>769</v>
      </c>
      <c r="C245" s="42"/>
      <c r="D245" s="775"/>
      <c r="E245" s="685"/>
      <c r="F245" s="1240"/>
      <c r="G245" s="1240"/>
      <c r="H245" s="1069"/>
    </row>
    <row r="246" spans="1:9" s="854" customFormat="1" ht="15" customHeight="1">
      <c r="A246" s="1083"/>
      <c r="B246" s="1089"/>
      <c r="C246" s="1089"/>
      <c r="H246" s="1069"/>
    </row>
    <row r="247" spans="1:9" s="671" customFormat="1" ht="45" customHeight="1">
      <c r="A247" s="1064" t="s">
        <v>1238</v>
      </c>
      <c r="B247" s="1171"/>
      <c r="C247" s="1535"/>
      <c r="D247" s="1535"/>
      <c r="E247" s="1535"/>
      <c r="F247" s="1536"/>
      <c r="G247" s="1535"/>
      <c r="H247" s="1537"/>
      <c r="I247" s="1065"/>
    </row>
    <row r="248" spans="1:9" s="854" customFormat="1" ht="15" customHeight="1">
      <c r="A248" s="1083"/>
      <c r="B248" s="1234" t="s">
        <v>772</v>
      </c>
      <c r="C248" s="1084" t="s">
        <v>773</v>
      </c>
      <c r="D248" s="1509" t="s">
        <v>774</v>
      </c>
      <c r="H248" s="1069"/>
      <c r="I248" s="714"/>
    </row>
    <row r="249" spans="1:9" s="854" customFormat="1" ht="15" customHeight="1">
      <c r="A249" s="1083"/>
      <c r="B249" s="680" t="str">
        <f>"Q-"&amp;(ROW(B249)-ROW(B$248))</f>
        <v>Q-1</v>
      </c>
      <c r="C249" s="681"/>
      <c r="D249" s="682"/>
      <c r="H249" s="1069"/>
      <c r="I249" s="714"/>
    </row>
    <row r="250" spans="1:9" s="854" customFormat="1" ht="15" customHeight="1">
      <c r="A250" s="1083"/>
      <c r="B250" s="680" t="str">
        <f t="shared" ref="B250:B313" si="11">"Q-"&amp;(ROW(B250)-ROW(B$248))</f>
        <v>Q-2</v>
      </c>
      <c r="C250" s="646"/>
      <c r="D250" s="683"/>
      <c r="H250" s="1069"/>
      <c r="I250" s="714"/>
    </row>
    <row r="251" spans="1:9" s="854" customFormat="1" ht="15" customHeight="1">
      <c r="A251" s="1083"/>
      <c r="B251" s="680" t="str">
        <f t="shared" si="11"/>
        <v>Q-3</v>
      </c>
      <c r="C251" s="646"/>
      <c r="D251" s="683"/>
      <c r="H251" s="1069"/>
      <c r="I251" s="714"/>
    </row>
    <row r="252" spans="1:9" s="854" customFormat="1" ht="15" customHeight="1">
      <c r="A252" s="1083"/>
      <c r="B252" s="680" t="str">
        <f t="shared" si="11"/>
        <v>Q-4</v>
      </c>
      <c r="C252" s="646"/>
      <c r="D252" s="683"/>
      <c r="H252" s="1069"/>
      <c r="I252" s="714"/>
    </row>
    <row r="253" spans="1:9" s="854" customFormat="1" ht="15" customHeight="1">
      <c r="A253" s="1083"/>
      <c r="B253" s="680" t="str">
        <f t="shared" si="11"/>
        <v>Q-5</v>
      </c>
      <c r="C253" s="646"/>
      <c r="D253" s="683"/>
      <c r="H253" s="1069"/>
      <c r="I253" s="714"/>
    </row>
    <row r="254" spans="1:9" s="854" customFormat="1" ht="15" customHeight="1">
      <c r="A254" s="1083"/>
      <c r="B254" s="680" t="str">
        <f t="shared" si="11"/>
        <v>Q-6</v>
      </c>
      <c r="C254" s="646"/>
      <c r="D254" s="683"/>
      <c r="H254" s="1069"/>
      <c r="I254" s="714"/>
    </row>
    <row r="255" spans="1:9" s="854" customFormat="1" ht="15" customHeight="1">
      <c r="A255" s="1083"/>
      <c r="B255" s="680" t="str">
        <f t="shared" si="11"/>
        <v>Q-7</v>
      </c>
      <c r="C255" s="646"/>
      <c r="D255" s="683"/>
      <c r="H255" s="1069"/>
      <c r="I255" s="714"/>
    </row>
    <row r="256" spans="1:9" s="854" customFormat="1" ht="15" customHeight="1">
      <c r="A256" s="1083"/>
      <c r="B256" s="680" t="str">
        <f t="shared" si="11"/>
        <v>Q-8</v>
      </c>
      <c r="C256" s="646"/>
      <c r="D256" s="683"/>
      <c r="H256" s="1069"/>
      <c r="I256" s="714"/>
    </row>
    <row r="257" spans="1:9" s="854" customFormat="1" ht="15" customHeight="1">
      <c r="A257" s="1083"/>
      <c r="B257" s="680" t="str">
        <f t="shared" si="11"/>
        <v>Q-9</v>
      </c>
      <c r="C257" s="646"/>
      <c r="D257" s="683"/>
      <c r="H257" s="1069"/>
      <c r="I257" s="714"/>
    </row>
    <row r="258" spans="1:9" s="854" customFormat="1" ht="15" customHeight="1">
      <c r="A258" s="1083"/>
      <c r="B258" s="680" t="str">
        <f t="shared" si="11"/>
        <v>Q-10</v>
      </c>
      <c r="C258" s="646"/>
      <c r="D258" s="683"/>
      <c r="H258" s="1069"/>
      <c r="I258" s="714"/>
    </row>
    <row r="259" spans="1:9" s="854" customFormat="1" ht="15" customHeight="1">
      <c r="A259" s="1083"/>
      <c r="B259" s="680" t="str">
        <f t="shared" si="11"/>
        <v>Q-11</v>
      </c>
      <c r="C259" s="646"/>
      <c r="D259" s="683"/>
      <c r="H259" s="1069"/>
      <c r="I259" s="714"/>
    </row>
    <row r="260" spans="1:9" s="854" customFormat="1" ht="15" customHeight="1">
      <c r="A260" s="1083"/>
      <c r="B260" s="680" t="str">
        <f t="shared" si="11"/>
        <v>Q-12</v>
      </c>
      <c r="C260" s="646"/>
      <c r="D260" s="683"/>
      <c r="H260" s="1069"/>
      <c r="I260" s="714"/>
    </row>
    <row r="261" spans="1:9" s="854" customFormat="1" ht="15" customHeight="1">
      <c r="A261" s="1083"/>
      <c r="B261" s="680" t="str">
        <f t="shared" si="11"/>
        <v>Q-13</v>
      </c>
      <c r="C261" s="646"/>
      <c r="D261" s="683"/>
      <c r="H261" s="1069"/>
      <c r="I261" s="714"/>
    </row>
    <row r="262" spans="1:9" s="854" customFormat="1" ht="15" customHeight="1">
      <c r="A262" s="1083"/>
      <c r="B262" s="680" t="str">
        <f t="shared" si="11"/>
        <v>Q-14</v>
      </c>
      <c r="C262" s="646"/>
      <c r="D262" s="683"/>
      <c r="H262" s="1069"/>
      <c r="I262" s="714"/>
    </row>
    <row r="263" spans="1:9" s="854" customFormat="1" ht="15" customHeight="1">
      <c r="A263" s="1083"/>
      <c r="B263" s="680" t="str">
        <f t="shared" si="11"/>
        <v>Q-15</v>
      </c>
      <c r="C263" s="646"/>
      <c r="D263" s="683"/>
      <c r="H263" s="1069"/>
      <c r="I263" s="714"/>
    </row>
    <row r="264" spans="1:9" s="854" customFormat="1" ht="15" customHeight="1">
      <c r="A264" s="1083"/>
      <c r="B264" s="680" t="str">
        <f t="shared" si="11"/>
        <v>Q-16</v>
      </c>
      <c r="C264" s="646"/>
      <c r="D264" s="683"/>
      <c r="H264" s="1069"/>
      <c r="I264" s="714"/>
    </row>
    <row r="265" spans="1:9" s="854" customFormat="1" ht="15" customHeight="1">
      <c r="A265" s="1083"/>
      <c r="B265" s="680" t="str">
        <f t="shared" si="11"/>
        <v>Q-17</v>
      </c>
      <c r="C265" s="646"/>
      <c r="D265" s="683"/>
      <c r="H265" s="1069"/>
      <c r="I265" s="714"/>
    </row>
    <row r="266" spans="1:9" s="854" customFormat="1" ht="15" customHeight="1">
      <c r="A266" s="1083"/>
      <c r="B266" s="680" t="str">
        <f t="shared" si="11"/>
        <v>Q-18</v>
      </c>
      <c r="C266" s="646"/>
      <c r="D266" s="683"/>
      <c r="H266" s="1069"/>
      <c r="I266" s="714"/>
    </row>
    <row r="267" spans="1:9" s="854" customFormat="1" ht="15" customHeight="1">
      <c r="A267" s="1083"/>
      <c r="B267" s="680" t="str">
        <f t="shared" si="11"/>
        <v>Q-19</v>
      </c>
      <c r="C267" s="646"/>
      <c r="D267" s="683"/>
      <c r="H267" s="1069"/>
      <c r="I267" s="714"/>
    </row>
    <row r="268" spans="1:9" s="854" customFormat="1" ht="15" customHeight="1">
      <c r="A268" s="1083"/>
      <c r="B268" s="680" t="str">
        <f t="shared" si="11"/>
        <v>Q-20</v>
      </c>
      <c r="C268" s="646"/>
      <c r="D268" s="683"/>
      <c r="H268" s="1069"/>
      <c r="I268" s="714"/>
    </row>
    <row r="269" spans="1:9" s="854" customFormat="1" ht="15" customHeight="1">
      <c r="A269" s="1083"/>
      <c r="B269" s="680" t="str">
        <f t="shared" si="11"/>
        <v>Q-21</v>
      </c>
      <c r="C269" s="646"/>
      <c r="D269" s="683"/>
      <c r="H269" s="1069"/>
      <c r="I269" s="714"/>
    </row>
    <row r="270" spans="1:9" s="854" customFormat="1" ht="15" customHeight="1">
      <c r="A270" s="1083"/>
      <c r="B270" s="680" t="str">
        <f t="shared" si="11"/>
        <v>Q-22</v>
      </c>
      <c r="C270" s="646"/>
      <c r="D270" s="683"/>
      <c r="H270" s="1069"/>
      <c r="I270" s="714"/>
    </row>
    <row r="271" spans="1:9" s="854" customFormat="1" ht="15" customHeight="1">
      <c r="A271" s="1083"/>
      <c r="B271" s="680" t="str">
        <f t="shared" si="11"/>
        <v>Q-23</v>
      </c>
      <c r="C271" s="646"/>
      <c r="D271" s="683"/>
      <c r="H271" s="1069"/>
      <c r="I271" s="714"/>
    </row>
    <row r="272" spans="1:9" s="854" customFormat="1" ht="15" customHeight="1">
      <c r="A272" s="1083"/>
      <c r="B272" s="680" t="str">
        <f t="shared" si="11"/>
        <v>Q-24</v>
      </c>
      <c r="C272" s="646"/>
      <c r="D272" s="683"/>
      <c r="H272" s="1069"/>
      <c r="I272" s="714"/>
    </row>
    <row r="273" spans="1:9" s="854" customFormat="1" ht="15" customHeight="1">
      <c r="A273" s="1083"/>
      <c r="B273" s="680" t="str">
        <f t="shared" si="11"/>
        <v>Q-25</v>
      </c>
      <c r="C273" s="646"/>
      <c r="D273" s="683"/>
      <c r="H273" s="1069"/>
      <c r="I273" s="714"/>
    </row>
    <row r="274" spans="1:9" s="854" customFormat="1" ht="15" customHeight="1">
      <c r="A274" s="1083"/>
      <c r="B274" s="680" t="str">
        <f t="shared" si="11"/>
        <v>Q-26</v>
      </c>
      <c r="C274" s="646"/>
      <c r="D274" s="683"/>
      <c r="H274" s="1069"/>
      <c r="I274" s="714"/>
    </row>
    <row r="275" spans="1:9" s="854" customFormat="1" ht="15" customHeight="1">
      <c r="A275" s="1083"/>
      <c r="B275" s="680" t="str">
        <f t="shared" si="11"/>
        <v>Q-27</v>
      </c>
      <c r="C275" s="646"/>
      <c r="D275" s="683"/>
      <c r="H275" s="1069"/>
      <c r="I275" s="714"/>
    </row>
    <row r="276" spans="1:9" s="854" customFormat="1" ht="15" customHeight="1">
      <c r="A276" s="1083"/>
      <c r="B276" s="680" t="str">
        <f t="shared" si="11"/>
        <v>Q-28</v>
      </c>
      <c r="C276" s="646"/>
      <c r="D276" s="683"/>
      <c r="H276" s="1069"/>
      <c r="I276" s="714"/>
    </row>
    <row r="277" spans="1:9" s="854" customFormat="1" ht="15" customHeight="1">
      <c r="A277" s="1083"/>
      <c r="B277" s="680" t="str">
        <f t="shared" si="11"/>
        <v>Q-29</v>
      </c>
      <c r="C277" s="646"/>
      <c r="D277" s="683"/>
      <c r="H277" s="1069"/>
      <c r="I277" s="714"/>
    </row>
    <row r="278" spans="1:9" s="854" customFormat="1" ht="15" customHeight="1">
      <c r="A278" s="1083"/>
      <c r="B278" s="680" t="str">
        <f t="shared" si="11"/>
        <v>Q-30</v>
      </c>
      <c r="C278" s="646"/>
      <c r="D278" s="683"/>
      <c r="H278" s="1069"/>
      <c r="I278" s="714"/>
    </row>
    <row r="279" spans="1:9" s="854" customFormat="1" ht="15" customHeight="1">
      <c r="A279" s="1083"/>
      <c r="B279" s="680" t="str">
        <f t="shared" si="11"/>
        <v>Q-31</v>
      </c>
      <c r="C279" s="646"/>
      <c r="D279" s="683"/>
      <c r="H279" s="1069"/>
      <c r="I279" s="714"/>
    </row>
    <row r="280" spans="1:9" s="854" customFormat="1" ht="15" customHeight="1">
      <c r="A280" s="1083"/>
      <c r="B280" s="680" t="str">
        <f t="shared" si="11"/>
        <v>Q-32</v>
      </c>
      <c r="C280" s="646"/>
      <c r="D280" s="683"/>
      <c r="H280" s="1069"/>
      <c r="I280" s="714"/>
    </row>
    <row r="281" spans="1:9" s="854" customFormat="1" ht="15" customHeight="1">
      <c r="A281" s="1083"/>
      <c r="B281" s="680" t="str">
        <f t="shared" si="11"/>
        <v>Q-33</v>
      </c>
      <c r="C281" s="646"/>
      <c r="D281" s="683"/>
      <c r="H281" s="1069"/>
      <c r="I281" s="714"/>
    </row>
    <row r="282" spans="1:9" s="854" customFormat="1" ht="15" customHeight="1">
      <c r="A282" s="1083"/>
      <c r="B282" s="680" t="str">
        <f t="shared" si="11"/>
        <v>Q-34</v>
      </c>
      <c r="C282" s="646"/>
      <c r="D282" s="683"/>
      <c r="H282" s="1069"/>
      <c r="I282" s="714"/>
    </row>
    <row r="283" spans="1:9" s="854" customFormat="1" ht="15" customHeight="1">
      <c r="A283" s="1083"/>
      <c r="B283" s="680" t="str">
        <f t="shared" si="11"/>
        <v>Q-35</v>
      </c>
      <c r="C283" s="646"/>
      <c r="D283" s="683"/>
      <c r="H283" s="1069"/>
      <c r="I283" s="714"/>
    </row>
    <row r="284" spans="1:9" s="854" customFormat="1" ht="15" customHeight="1">
      <c r="A284" s="1083"/>
      <c r="B284" s="680" t="str">
        <f t="shared" si="11"/>
        <v>Q-36</v>
      </c>
      <c r="C284" s="646"/>
      <c r="D284" s="683"/>
      <c r="H284" s="1069"/>
      <c r="I284" s="714"/>
    </row>
    <row r="285" spans="1:9" s="854" customFormat="1" ht="15" customHeight="1">
      <c r="A285" s="1083"/>
      <c r="B285" s="680" t="str">
        <f t="shared" si="11"/>
        <v>Q-37</v>
      </c>
      <c r="C285" s="646"/>
      <c r="D285" s="683"/>
      <c r="H285" s="1069"/>
      <c r="I285" s="714"/>
    </row>
    <row r="286" spans="1:9" s="854" customFormat="1" ht="15" customHeight="1">
      <c r="A286" s="1083"/>
      <c r="B286" s="680" t="str">
        <f t="shared" si="11"/>
        <v>Q-38</v>
      </c>
      <c r="C286" s="646"/>
      <c r="D286" s="683"/>
      <c r="H286" s="1069"/>
      <c r="I286" s="714"/>
    </row>
    <row r="287" spans="1:9" s="854" customFormat="1" ht="15" customHeight="1">
      <c r="A287" s="1083"/>
      <c r="B287" s="680" t="str">
        <f t="shared" si="11"/>
        <v>Q-39</v>
      </c>
      <c r="C287" s="646"/>
      <c r="D287" s="683"/>
      <c r="H287" s="1069"/>
      <c r="I287" s="714"/>
    </row>
    <row r="288" spans="1:9" s="854" customFormat="1" ht="15" customHeight="1">
      <c r="A288" s="1083"/>
      <c r="B288" s="680" t="str">
        <f t="shared" si="11"/>
        <v>Q-40</v>
      </c>
      <c r="C288" s="646"/>
      <c r="D288" s="683"/>
      <c r="H288" s="1069"/>
      <c r="I288" s="714"/>
    </row>
    <row r="289" spans="1:9" s="854" customFormat="1" ht="15" customHeight="1">
      <c r="A289" s="1083"/>
      <c r="B289" s="680" t="str">
        <f t="shared" si="11"/>
        <v>Q-41</v>
      </c>
      <c r="C289" s="646"/>
      <c r="D289" s="683"/>
      <c r="H289" s="1069"/>
      <c r="I289" s="714"/>
    </row>
    <row r="290" spans="1:9" s="854" customFormat="1" ht="15" customHeight="1">
      <c r="A290" s="1083"/>
      <c r="B290" s="680" t="str">
        <f t="shared" si="11"/>
        <v>Q-42</v>
      </c>
      <c r="C290" s="646"/>
      <c r="D290" s="683"/>
      <c r="H290" s="1069"/>
      <c r="I290" s="714"/>
    </row>
    <row r="291" spans="1:9" s="854" customFormat="1" ht="15" customHeight="1">
      <c r="A291" s="1083"/>
      <c r="B291" s="680" t="str">
        <f t="shared" si="11"/>
        <v>Q-43</v>
      </c>
      <c r="C291" s="646"/>
      <c r="D291" s="683"/>
      <c r="H291" s="1069"/>
      <c r="I291" s="714"/>
    </row>
    <row r="292" spans="1:9" s="854" customFormat="1" ht="15" customHeight="1">
      <c r="A292" s="1083"/>
      <c r="B292" s="680" t="str">
        <f t="shared" si="11"/>
        <v>Q-44</v>
      </c>
      <c r="C292" s="646"/>
      <c r="D292" s="683"/>
      <c r="H292" s="1069"/>
      <c r="I292" s="714"/>
    </row>
    <row r="293" spans="1:9" s="854" customFormat="1" ht="15" customHeight="1">
      <c r="A293" s="1083"/>
      <c r="B293" s="680" t="str">
        <f t="shared" si="11"/>
        <v>Q-45</v>
      </c>
      <c r="C293" s="646"/>
      <c r="D293" s="683"/>
      <c r="H293" s="1069"/>
      <c r="I293" s="714"/>
    </row>
    <row r="294" spans="1:9" s="854" customFormat="1" ht="15" customHeight="1">
      <c r="A294" s="1083"/>
      <c r="B294" s="680" t="str">
        <f t="shared" si="11"/>
        <v>Q-46</v>
      </c>
      <c r="C294" s="646"/>
      <c r="D294" s="683"/>
      <c r="H294" s="1069"/>
      <c r="I294" s="714"/>
    </row>
    <row r="295" spans="1:9" s="854" customFormat="1" ht="15" customHeight="1">
      <c r="A295" s="1083"/>
      <c r="B295" s="680" t="str">
        <f t="shared" si="11"/>
        <v>Q-47</v>
      </c>
      <c r="C295" s="646"/>
      <c r="D295" s="683"/>
      <c r="H295" s="1069"/>
      <c r="I295" s="714"/>
    </row>
    <row r="296" spans="1:9" s="854" customFormat="1" ht="15" customHeight="1">
      <c r="A296" s="1083"/>
      <c r="B296" s="680" t="str">
        <f t="shared" si="11"/>
        <v>Q-48</v>
      </c>
      <c r="C296" s="646"/>
      <c r="D296" s="683"/>
      <c r="H296" s="1069"/>
      <c r="I296" s="714"/>
    </row>
    <row r="297" spans="1:9" s="854" customFormat="1" ht="15" customHeight="1">
      <c r="A297" s="1083"/>
      <c r="B297" s="680" t="str">
        <f t="shared" si="11"/>
        <v>Q-49</v>
      </c>
      <c r="C297" s="646"/>
      <c r="D297" s="683"/>
      <c r="H297" s="1069"/>
      <c r="I297" s="714"/>
    </row>
    <row r="298" spans="1:9" s="854" customFormat="1" ht="15" customHeight="1">
      <c r="A298" s="1083"/>
      <c r="B298" s="680" t="str">
        <f t="shared" si="11"/>
        <v>Q-50</v>
      </c>
      <c r="C298" s="646"/>
      <c r="D298" s="683"/>
      <c r="H298" s="1069"/>
      <c r="I298" s="714"/>
    </row>
    <row r="299" spans="1:9" s="854" customFormat="1" ht="15" customHeight="1">
      <c r="A299" s="1083"/>
      <c r="B299" s="680" t="str">
        <f t="shared" si="11"/>
        <v>Q-51</v>
      </c>
      <c r="C299" s="646"/>
      <c r="D299" s="683"/>
      <c r="H299" s="1069"/>
      <c r="I299" s="714"/>
    </row>
    <row r="300" spans="1:9" s="854" customFormat="1" ht="15" customHeight="1">
      <c r="A300" s="1083"/>
      <c r="B300" s="680" t="str">
        <f t="shared" si="11"/>
        <v>Q-52</v>
      </c>
      <c r="C300" s="646"/>
      <c r="D300" s="683"/>
      <c r="H300" s="1069"/>
      <c r="I300" s="714"/>
    </row>
    <row r="301" spans="1:9" s="854" customFormat="1" ht="15" customHeight="1">
      <c r="A301" s="1083"/>
      <c r="B301" s="680" t="str">
        <f t="shared" si="11"/>
        <v>Q-53</v>
      </c>
      <c r="C301" s="646"/>
      <c r="D301" s="683"/>
      <c r="H301" s="1069"/>
      <c r="I301" s="714"/>
    </row>
    <row r="302" spans="1:9" s="854" customFormat="1" ht="15" customHeight="1">
      <c r="A302" s="1083"/>
      <c r="B302" s="680" t="str">
        <f t="shared" si="11"/>
        <v>Q-54</v>
      </c>
      <c r="C302" s="646"/>
      <c r="D302" s="683"/>
      <c r="H302" s="1069"/>
      <c r="I302" s="714"/>
    </row>
    <row r="303" spans="1:9" s="854" customFormat="1" ht="15" customHeight="1">
      <c r="A303" s="1083"/>
      <c r="B303" s="680" t="str">
        <f t="shared" si="11"/>
        <v>Q-55</v>
      </c>
      <c r="C303" s="646"/>
      <c r="D303" s="683"/>
      <c r="H303" s="1069"/>
      <c r="I303" s="714"/>
    </row>
    <row r="304" spans="1:9" s="854" customFormat="1" ht="15" customHeight="1">
      <c r="A304" s="1083"/>
      <c r="B304" s="680" t="str">
        <f t="shared" si="11"/>
        <v>Q-56</v>
      </c>
      <c r="C304" s="646"/>
      <c r="D304" s="683"/>
      <c r="H304" s="1069"/>
      <c r="I304" s="714"/>
    </row>
    <row r="305" spans="1:9" s="854" customFormat="1" ht="15" customHeight="1">
      <c r="A305" s="1083"/>
      <c r="B305" s="680" t="str">
        <f t="shared" si="11"/>
        <v>Q-57</v>
      </c>
      <c r="C305" s="646"/>
      <c r="D305" s="683"/>
      <c r="H305" s="1069"/>
      <c r="I305" s="714"/>
    </row>
    <row r="306" spans="1:9" s="854" customFormat="1" ht="15" customHeight="1">
      <c r="A306" s="1083"/>
      <c r="B306" s="680" t="str">
        <f t="shared" si="11"/>
        <v>Q-58</v>
      </c>
      <c r="C306" s="646"/>
      <c r="D306" s="683"/>
      <c r="H306" s="1069"/>
      <c r="I306" s="714"/>
    </row>
    <row r="307" spans="1:9" s="854" customFormat="1" ht="15" customHeight="1">
      <c r="A307" s="1083"/>
      <c r="B307" s="680" t="str">
        <f t="shared" si="11"/>
        <v>Q-59</v>
      </c>
      <c r="C307" s="646"/>
      <c r="D307" s="683"/>
      <c r="H307" s="1069"/>
      <c r="I307" s="714"/>
    </row>
    <row r="308" spans="1:9" s="854" customFormat="1" ht="15" customHeight="1">
      <c r="A308" s="1083"/>
      <c r="B308" s="680" t="str">
        <f t="shared" si="11"/>
        <v>Q-60</v>
      </c>
      <c r="C308" s="646"/>
      <c r="D308" s="683"/>
      <c r="H308" s="1069"/>
      <c r="I308" s="714"/>
    </row>
    <row r="309" spans="1:9" s="854" customFormat="1" ht="15" customHeight="1">
      <c r="A309" s="1083"/>
      <c r="B309" s="680" t="str">
        <f t="shared" si="11"/>
        <v>Q-61</v>
      </c>
      <c r="C309" s="646"/>
      <c r="D309" s="683"/>
      <c r="H309" s="1069"/>
      <c r="I309" s="714"/>
    </row>
    <row r="310" spans="1:9" s="854" customFormat="1" ht="15" customHeight="1">
      <c r="A310" s="1083"/>
      <c r="B310" s="680" t="str">
        <f t="shared" si="11"/>
        <v>Q-62</v>
      </c>
      <c r="C310" s="646"/>
      <c r="D310" s="683"/>
      <c r="H310" s="1069"/>
      <c r="I310" s="714"/>
    </row>
    <row r="311" spans="1:9" s="854" customFormat="1" ht="15" customHeight="1">
      <c r="A311" s="1083"/>
      <c r="B311" s="680" t="str">
        <f t="shared" si="11"/>
        <v>Q-63</v>
      </c>
      <c r="C311" s="646"/>
      <c r="D311" s="683"/>
      <c r="H311" s="1069"/>
      <c r="I311" s="714"/>
    </row>
    <row r="312" spans="1:9" s="854" customFormat="1" ht="15" customHeight="1">
      <c r="A312" s="1083"/>
      <c r="B312" s="680" t="str">
        <f t="shared" si="11"/>
        <v>Q-64</v>
      </c>
      <c r="C312" s="646"/>
      <c r="D312" s="683"/>
      <c r="H312" s="1069"/>
      <c r="I312" s="714"/>
    </row>
    <row r="313" spans="1:9" s="854" customFormat="1" ht="15" customHeight="1">
      <c r="A313" s="1083"/>
      <c r="B313" s="680" t="str">
        <f t="shared" si="11"/>
        <v>Q-65</v>
      </c>
      <c r="C313" s="646"/>
      <c r="D313" s="683"/>
      <c r="H313" s="1069"/>
      <c r="I313" s="714"/>
    </row>
    <row r="314" spans="1:9" s="854" customFormat="1" ht="15" customHeight="1">
      <c r="A314" s="1083"/>
      <c r="B314" s="680" t="str">
        <f t="shared" ref="B314:B348" si="12">"Q-"&amp;(ROW(B314)-ROW(B$248))</f>
        <v>Q-66</v>
      </c>
      <c r="C314" s="646"/>
      <c r="D314" s="683"/>
      <c r="H314" s="1069"/>
      <c r="I314" s="714"/>
    </row>
    <row r="315" spans="1:9" s="854" customFormat="1" ht="15" customHeight="1">
      <c r="A315" s="1083"/>
      <c r="B315" s="680" t="str">
        <f t="shared" si="12"/>
        <v>Q-67</v>
      </c>
      <c r="C315" s="646"/>
      <c r="D315" s="683"/>
      <c r="H315" s="1069"/>
      <c r="I315" s="714"/>
    </row>
    <row r="316" spans="1:9" s="854" customFormat="1" ht="15" customHeight="1">
      <c r="A316" s="1083"/>
      <c r="B316" s="680" t="str">
        <f t="shared" si="12"/>
        <v>Q-68</v>
      </c>
      <c r="C316" s="646"/>
      <c r="D316" s="683"/>
      <c r="H316" s="1069"/>
      <c r="I316" s="714"/>
    </row>
    <row r="317" spans="1:9" s="854" customFormat="1" ht="15" customHeight="1">
      <c r="A317" s="1083"/>
      <c r="B317" s="680" t="str">
        <f t="shared" si="12"/>
        <v>Q-69</v>
      </c>
      <c r="C317" s="646"/>
      <c r="D317" s="683"/>
      <c r="H317" s="1069"/>
      <c r="I317" s="714"/>
    </row>
    <row r="318" spans="1:9" s="854" customFormat="1" ht="15" customHeight="1">
      <c r="A318" s="1083"/>
      <c r="B318" s="680" t="str">
        <f t="shared" si="12"/>
        <v>Q-70</v>
      </c>
      <c r="C318" s="646"/>
      <c r="D318" s="683"/>
      <c r="H318" s="1069"/>
      <c r="I318" s="714"/>
    </row>
    <row r="319" spans="1:9" s="854" customFormat="1" ht="15" customHeight="1">
      <c r="A319" s="1083"/>
      <c r="B319" s="680" t="str">
        <f t="shared" si="12"/>
        <v>Q-71</v>
      </c>
      <c r="C319" s="646"/>
      <c r="D319" s="683"/>
      <c r="H319" s="1069"/>
      <c r="I319" s="714"/>
    </row>
    <row r="320" spans="1:9" s="854" customFormat="1" ht="15" customHeight="1">
      <c r="A320" s="1083"/>
      <c r="B320" s="680" t="str">
        <f t="shared" si="12"/>
        <v>Q-72</v>
      </c>
      <c r="C320" s="646"/>
      <c r="D320" s="683"/>
      <c r="H320" s="1069"/>
      <c r="I320" s="714"/>
    </row>
    <row r="321" spans="1:9" s="854" customFormat="1" ht="15" customHeight="1">
      <c r="A321" s="1083"/>
      <c r="B321" s="680" t="str">
        <f t="shared" si="12"/>
        <v>Q-73</v>
      </c>
      <c r="C321" s="646"/>
      <c r="D321" s="683"/>
      <c r="H321" s="1069"/>
      <c r="I321" s="714"/>
    </row>
    <row r="322" spans="1:9" s="854" customFormat="1" ht="15" customHeight="1">
      <c r="A322" s="1083"/>
      <c r="B322" s="680" t="str">
        <f t="shared" si="12"/>
        <v>Q-74</v>
      </c>
      <c r="C322" s="646"/>
      <c r="D322" s="683"/>
      <c r="H322" s="1069"/>
      <c r="I322" s="714"/>
    </row>
    <row r="323" spans="1:9" s="854" customFormat="1" ht="15" customHeight="1">
      <c r="A323" s="1083"/>
      <c r="B323" s="680" t="str">
        <f t="shared" si="12"/>
        <v>Q-75</v>
      </c>
      <c r="C323" s="646"/>
      <c r="D323" s="683"/>
      <c r="H323" s="1069"/>
      <c r="I323" s="714"/>
    </row>
    <row r="324" spans="1:9" s="854" customFormat="1" ht="15" customHeight="1">
      <c r="A324" s="1083"/>
      <c r="B324" s="680" t="str">
        <f t="shared" si="12"/>
        <v>Q-76</v>
      </c>
      <c r="C324" s="646"/>
      <c r="D324" s="683"/>
      <c r="H324" s="1069"/>
      <c r="I324" s="714"/>
    </row>
    <row r="325" spans="1:9" s="854" customFormat="1" ht="15" customHeight="1">
      <c r="A325" s="1083"/>
      <c r="B325" s="680" t="str">
        <f t="shared" si="12"/>
        <v>Q-77</v>
      </c>
      <c r="C325" s="646"/>
      <c r="D325" s="683"/>
      <c r="H325" s="1069"/>
      <c r="I325" s="714"/>
    </row>
    <row r="326" spans="1:9" s="854" customFormat="1" ht="15" customHeight="1">
      <c r="A326" s="1083"/>
      <c r="B326" s="680" t="str">
        <f t="shared" si="12"/>
        <v>Q-78</v>
      </c>
      <c r="C326" s="646"/>
      <c r="D326" s="683"/>
      <c r="H326" s="1069"/>
      <c r="I326" s="714"/>
    </row>
    <row r="327" spans="1:9" s="854" customFormat="1" ht="15" customHeight="1">
      <c r="A327" s="1083"/>
      <c r="B327" s="680" t="str">
        <f t="shared" si="12"/>
        <v>Q-79</v>
      </c>
      <c r="C327" s="646"/>
      <c r="D327" s="683"/>
      <c r="H327" s="1069"/>
      <c r="I327" s="714"/>
    </row>
    <row r="328" spans="1:9" s="854" customFormat="1" ht="15" customHeight="1">
      <c r="A328" s="1083"/>
      <c r="B328" s="680" t="str">
        <f t="shared" si="12"/>
        <v>Q-80</v>
      </c>
      <c r="C328" s="646"/>
      <c r="D328" s="683"/>
      <c r="H328" s="1069"/>
      <c r="I328" s="714"/>
    </row>
    <row r="329" spans="1:9" s="854" customFormat="1" ht="15" customHeight="1">
      <c r="A329" s="1083"/>
      <c r="B329" s="680" t="str">
        <f t="shared" si="12"/>
        <v>Q-81</v>
      </c>
      <c r="C329" s="646"/>
      <c r="D329" s="683"/>
      <c r="H329" s="1069"/>
      <c r="I329" s="714"/>
    </row>
    <row r="330" spans="1:9" s="854" customFormat="1" ht="15" customHeight="1">
      <c r="A330" s="1083"/>
      <c r="B330" s="680" t="str">
        <f t="shared" si="12"/>
        <v>Q-82</v>
      </c>
      <c r="C330" s="646"/>
      <c r="D330" s="683"/>
      <c r="H330" s="1069"/>
      <c r="I330" s="714"/>
    </row>
    <row r="331" spans="1:9" s="854" customFormat="1" ht="15" customHeight="1">
      <c r="A331" s="1083"/>
      <c r="B331" s="680" t="str">
        <f t="shared" si="12"/>
        <v>Q-83</v>
      </c>
      <c r="C331" s="646"/>
      <c r="D331" s="683"/>
      <c r="H331" s="1069"/>
      <c r="I331" s="714"/>
    </row>
    <row r="332" spans="1:9" s="854" customFormat="1" ht="15" customHeight="1">
      <c r="A332" s="1083"/>
      <c r="B332" s="680" t="str">
        <f t="shared" si="12"/>
        <v>Q-84</v>
      </c>
      <c r="C332" s="646"/>
      <c r="D332" s="683"/>
      <c r="H332" s="1069"/>
      <c r="I332" s="714"/>
    </row>
    <row r="333" spans="1:9" s="854" customFormat="1" ht="15" customHeight="1">
      <c r="A333" s="1083"/>
      <c r="B333" s="680" t="str">
        <f t="shared" si="12"/>
        <v>Q-85</v>
      </c>
      <c r="C333" s="646"/>
      <c r="D333" s="683"/>
      <c r="H333" s="1069"/>
      <c r="I333" s="714"/>
    </row>
    <row r="334" spans="1:9" s="854" customFormat="1" ht="15" customHeight="1">
      <c r="A334" s="1083"/>
      <c r="B334" s="680" t="str">
        <f t="shared" si="12"/>
        <v>Q-86</v>
      </c>
      <c r="C334" s="646"/>
      <c r="D334" s="683"/>
      <c r="H334" s="1069"/>
      <c r="I334" s="714"/>
    </row>
    <row r="335" spans="1:9" s="854" customFormat="1" ht="15" customHeight="1">
      <c r="A335" s="1083"/>
      <c r="B335" s="680" t="str">
        <f t="shared" si="12"/>
        <v>Q-87</v>
      </c>
      <c r="C335" s="646"/>
      <c r="D335" s="683"/>
      <c r="H335" s="1069"/>
      <c r="I335" s="714"/>
    </row>
    <row r="336" spans="1:9" s="854" customFormat="1" ht="15" customHeight="1">
      <c r="A336" s="1083"/>
      <c r="B336" s="680" t="str">
        <f t="shared" si="12"/>
        <v>Q-88</v>
      </c>
      <c r="C336" s="646"/>
      <c r="D336" s="683"/>
      <c r="H336" s="1069"/>
      <c r="I336" s="714"/>
    </row>
    <row r="337" spans="1:9" s="854" customFormat="1" ht="15" customHeight="1">
      <c r="A337" s="1083"/>
      <c r="B337" s="680" t="str">
        <f t="shared" si="12"/>
        <v>Q-89</v>
      </c>
      <c r="C337" s="646"/>
      <c r="D337" s="683"/>
      <c r="H337" s="1069"/>
      <c r="I337" s="714"/>
    </row>
    <row r="338" spans="1:9" s="854" customFormat="1" ht="15" customHeight="1">
      <c r="A338" s="1083"/>
      <c r="B338" s="680" t="str">
        <f t="shared" si="12"/>
        <v>Q-90</v>
      </c>
      <c r="C338" s="646"/>
      <c r="D338" s="683"/>
      <c r="H338" s="1069"/>
      <c r="I338" s="714"/>
    </row>
    <row r="339" spans="1:9" s="854" customFormat="1" ht="15" customHeight="1">
      <c r="A339" s="1083"/>
      <c r="B339" s="680" t="str">
        <f t="shared" si="12"/>
        <v>Q-91</v>
      </c>
      <c r="C339" s="646"/>
      <c r="D339" s="683"/>
      <c r="H339" s="1069"/>
      <c r="I339" s="714"/>
    </row>
    <row r="340" spans="1:9" s="854" customFormat="1" ht="15" customHeight="1">
      <c r="A340" s="1083"/>
      <c r="B340" s="680" t="str">
        <f t="shared" si="12"/>
        <v>Q-92</v>
      </c>
      <c r="C340" s="646"/>
      <c r="D340" s="683"/>
      <c r="H340" s="1069"/>
      <c r="I340" s="714"/>
    </row>
    <row r="341" spans="1:9" s="854" customFormat="1" ht="15" customHeight="1">
      <c r="A341" s="1083"/>
      <c r="B341" s="680" t="str">
        <f t="shared" si="12"/>
        <v>Q-93</v>
      </c>
      <c r="C341" s="646"/>
      <c r="D341" s="683"/>
      <c r="H341" s="1069"/>
      <c r="I341" s="714"/>
    </row>
    <row r="342" spans="1:9" s="854" customFormat="1" ht="15" customHeight="1">
      <c r="A342" s="1083"/>
      <c r="B342" s="680" t="str">
        <f t="shared" si="12"/>
        <v>Q-94</v>
      </c>
      <c r="C342" s="646"/>
      <c r="D342" s="683"/>
      <c r="H342" s="1069"/>
      <c r="I342" s="714"/>
    </row>
    <row r="343" spans="1:9" s="854" customFormat="1" ht="15" customHeight="1">
      <c r="A343" s="1083"/>
      <c r="B343" s="680" t="str">
        <f t="shared" si="12"/>
        <v>Q-95</v>
      </c>
      <c r="C343" s="646"/>
      <c r="D343" s="683"/>
      <c r="H343" s="1069"/>
      <c r="I343" s="714"/>
    </row>
    <row r="344" spans="1:9" s="854" customFormat="1" ht="15" customHeight="1">
      <c r="A344" s="1083"/>
      <c r="B344" s="680" t="str">
        <f t="shared" si="12"/>
        <v>Q-96</v>
      </c>
      <c r="C344" s="646"/>
      <c r="D344" s="683"/>
      <c r="H344" s="1069"/>
      <c r="I344" s="714"/>
    </row>
    <row r="345" spans="1:9" s="854" customFormat="1" ht="15" customHeight="1">
      <c r="A345" s="1083"/>
      <c r="B345" s="680" t="str">
        <f t="shared" si="12"/>
        <v>Q-97</v>
      </c>
      <c r="C345" s="646"/>
      <c r="D345" s="683"/>
      <c r="H345" s="1069"/>
      <c r="I345" s="714"/>
    </row>
    <row r="346" spans="1:9" s="854" customFormat="1" ht="15" customHeight="1">
      <c r="A346" s="1083"/>
      <c r="B346" s="680" t="str">
        <f t="shared" si="12"/>
        <v>Q-98</v>
      </c>
      <c r="C346" s="646"/>
      <c r="D346" s="683"/>
      <c r="H346" s="1069"/>
      <c r="I346" s="714"/>
    </row>
    <row r="347" spans="1:9" s="854" customFormat="1" ht="15" customHeight="1">
      <c r="A347" s="1083"/>
      <c r="B347" s="680" t="str">
        <f t="shared" si="12"/>
        <v>Q-99</v>
      </c>
      <c r="C347" s="646"/>
      <c r="D347" s="683"/>
      <c r="H347" s="1069"/>
      <c r="I347" s="714"/>
    </row>
    <row r="348" spans="1:9" s="854" customFormat="1" ht="15" customHeight="1">
      <c r="A348" s="1083"/>
      <c r="B348" s="684" t="str">
        <f t="shared" si="12"/>
        <v>Q-100</v>
      </c>
      <c r="C348" s="685"/>
      <c r="D348" s="686"/>
      <c r="H348" s="1069"/>
      <c r="I348" s="714"/>
    </row>
    <row r="349" spans="1:9" s="878" customFormat="1" ht="15" customHeight="1">
      <c r="A349" s="1174"/>
      <c r="B349" s="1173"/>
      <c r="C349" s="1173"/>
      <c r="H349" s="1540"/>
      <c r="I349" s="1017"/>
    </row>
    <row r="350" spans="1:9" ht="0" hidden="1" customHeight="1"/>
  </sheetData>
  <mergeCells count="12">
    <mergeCell ref="G10:G11"/>
    <mergeCell ref="H10:H11"/>
    <mergeCell ref="B23:H23"/>
    <mergeCell ref="H14:H20"/>
    <mergeCell ref="G14:G20"/>
    <mergeCell ref="B24:H24"/>
    <mergeCell ref="B105:H105"/>
    <mergeCell ref="B26:H26"/>
    <mergeCell ref="B144:H144"/>
    <mergeCell ref="B131:H131"/>
    <mergeCell ref="A130:XFD130"/>
    <mergeCell ref="B58:H58"/>
  </mergeCells>
  <conditionalFormatting sqref="E13:E16 E18:E20">
    <cfRule type="cellIs" dxfId="142" priority="85" stopIfTrue="1" operator="equal">
      <formula>"No"</formula>
    </cfRule>
    <cfRule type="cellIs" dxfId="141" priority="86" stopIfTrue="1" operator="equal">
      <formula>"Yes"</formula>
    </cfRule>
  </conditionalFormatting>
  <conditionalFormatting sqref="G49 G51">
    <cfRule type="cellIs" dxfId="140" priority="27" stopIfTrue="1" operator="equal">
      <formula>"Fail"</formula>
    </cfRule>
    <cfRule type="cellIs" dxfId="139" priority="28" stopIfTrue="1" operator="equal">
      <formula>"Pass"</formula>
    </cfRule>
  </conditionalFormatting>
  <conditionalFormatting sqref="H47:H48 H50 H52:H54">
    <cfRule type="cellIs" dxfId="138" priority="25" stopIfTrue="1" operator="equal">
      <formula>"Cell left blank: please check if appropriate"</formula>
    </cfRule>
  </conditionalFormatting>
  <conditionalFormatting sqref="H47:H48 H50 H52:H54">
    <cfRule type="cellIs" dxfId="137" priority="26" stopIfTrue="1" operator="equal">
      <formula>"Can be left blank for SA banks"</formula>
    </cfRule>
  </conditionalFormatting>
  <conditionalFormatting sqref="G7 G28 G30 G32:G35 G37:G39 G41:G42 G44:G45 G63:G67 G69:G73 G75:G80 G82:G86 G89 G91:G95 G97:G102 G134 G28 G47:G48 G50 G52:G55 G111:G115 G117:G121 G123:G129 G134:G135 G137:G138 G140:G141 G63:G67 G69:G73 G75:G80 G82:G86 G89 G91:G95 G97:G102 G134 G28 G47:G48 G50 G52:G55 G111:G115 G117:G121 G123:G129 G134:G135 G137:G138 G140:G141">
    <cfRule type="cellIs" dxfId="136" priority="14" stopIfTrue="1" operator="lessThan">
      <formula>0</formula>
    </cfRule>
  </conditionalFormatting>
  <conditionalFormatting sqref="H89 H91:H95 H97:H102">
    <cfRule type="cellIs" dxfId="135" priority="15" stopIfTrue="1" operator="equal">
      <formula>"Cell left blank: please check if appropriate"</formula>
    </cfRule>
    <cfRule type="cellIs" dxfId="134" priority="20" stopIfTrue="1" operator="equal">
      <formula>"Can be left blank for SA banks"</formula>
    </cfRule>
  </conditionalFormatting>
  <conditionalFormatting sqref="H111:H115">
    <cfRule type="cellIs" dxfId="133" priority="5" stopIfTrue="1" operator="equal">
      <formula>"Cell left blank: please check if appropriate"</formula>
    </cfRule>
  </conditionalFormatting>
  <conditionalFormatting sqref="H111:H115">
    <cfRule type="cellIs" dxfId="132" priority="6" stopIfTrue="1" operator="equal">
      <formula>"Can be left blank for SA banks"</formula>
    </cfRule>
  </conditionalFormatting>
  <conditionalFormatting sqref="H117:H121">
    <cfRule type="cellIs" dxfId="131" priority="3" stopIfTrue="1" operator="equal">
      <formula>"Cell left blank: please check if appropriate"</formula>
    </cfRule>
  </conditionalFormatting>
  <conditionalFormatting sqref="H117:H121">
    <cfRule type="cellIs" dxfId="130" priority="4" stopIfTrue="1" operator="equal">
      <formula>"Can be left blank for SA banks"</formula>
    </cfRule>
  </conditionalFormatting>
  <conditionalFormatting sqref="H123:H129">
    <cfRule type="cellIs" dxfId="129" priority="1" stopIfTrue="1" operator="equal">
      <formula>"Cell left blank: please check if appropriate"</formula>
    </cfRule>
  </conditionalFormatting>
  <conditionalFormatting sqref="H123:H129">
    <cfRule type="cellIs" dxfId="128" priority="2" stopIfTrue="1" operator="equal">
      <formula>"Can be left blank for SA banks"</formula>
    </cfRule>
  </conditionalFormatting>
  <dataValidations disablePrompts="1" count="3">
    <dataValidation type="list" allowBlank="1" showInputMessage="1" showErrorMessage="1" sqref="C248:C348">
      <formula1>QNumericZ100</formula1>
    </dataValidation>
    <dataValidation type="list" allowBlank="1" showInputMessage="1" showErrorMessage="1" sqref="E146:E245">
      <formula1>RegDesks</formula1>
    </dataValidation>
    <dataValidation type="list" allowBlank="1" showInputMessage="1" showErrorMessage="1" sqref="F146:G245">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8" manualBreakCount="8">
    <brk id="21" max="8" man="1"/>
    <brk id="56" max="8" man="1"/>
    <brk id="103" max="8" man="1"/>
    <brk id="129" max="8" man="1"/>
    <brk id="162" max="8" man="1"/>
    <brk id="215" max="8" man="1"/>
    <brk id="245" max="8" man="1"/>
    <brk id="295"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IN318"/>
  <sheetViews>
    <sheetView zoomScale="75" zoomScaleNormal="75" zoomScaleSheetLayoutView="75" workbookViewId="0">
      <pane xSplit="5" topLeftCell="F1" activePane="topRight" state="frozen"/>
      <selection activeCell="H133" sqref="H133"/>
      <selection pane="topRight"/>
    </sheetView>
  </sheetViews>
  <sheetFormatPr defaultColWidth="0" defaultRowHeight="0" customHeight="1" zeroHeight="1"/>
  <cols>
    <col min="1" max="1" width="1.7109375" style="1089" customWidth="1"/>
    <col min="2" max="2" width="10.7109375" style="484" customWidth="1"/>
    <col min="3" max="4" width="12.7109375" style="484" customWidth="1"/>
    <col min="5" max="5" width="30.7109375" style="484" customWidth="1"/>
    <col min="6" max="29" width="16.7109375" style="484" customWidth="1"/>
    <col min="30" max="30" width="18.28515625" style="484" customWidth="1"/>
    <col min="31" max="31" width="16.7109375" style="484" customWidth="1"/>
    <col min="32" max="32" width="17.7109375" style="484" customWidth="1"/>
    <col min="33" max="128" width="16.7109375" style="484" customWidth="1"/>
    <col min="129" max="129" width="17.85546875" style="484" bestFit="1" customWidth="1"/>
    <col min="130" max="131" width="16.7109375" style="484" customWidth="1"/>
    <col min="132" max="132" width="20.140625" style="484" customWidth="1"/>
    <col min="133" max="133" width="16.7109375" style="484" customWidth="1"/>
    <col min="134" max="134" width="20.5703125" style="484" customWidth="1"/>
    <col min="135" max="137" width="16.7109375" style="484" customWidth="1"/>
    <col min="138" max="138" width="16.7109375" style="1984" customWidth="1"/>
    <col min="139" max="142" width="16.85546875" style="484" customWidth="1"/>
    <col min="143" max="143" width="1.7109375" style="484" customWidth="1"/>
    <col min="144" max="248" width="0" style="484" hidden="1" customWidth="1"/>
    <col min="249" max="16384" width="19.42578125" style="484" hidden="1"/>
  </cols>
  <sheetData>
    <row r="1" spans="1:143" s="1815" customFormat="1" ht="30" customHeight="1">
      <c r="A1" s="2127" t="s">
        <v>1761</v>
      </c>
      <c r="B1" s="2128"/>
      <c r="C1" s="2128"/>
      <c r="D1" s="2128"/>
      <c r="E1" s="2128"/>
      <c r="F1" s="2128"/>
      <c r="G1" s="2128"/>
      <c r="H1" s="2128"/>
      <c r="I1" s="2128"/>
      <c r="J1" s="2128"/>
      <c r="K1" s="2128"/>
      <c r="L1" s="1813"/>
      <c r="M1" s="2104"/>
      <c r="N1" s="2104"/>
      <c r="O1" s="2104"/>
      <c r="P1" s="2104"/>
      <c r="Q1" s="2104"/>
      <c r="R1" s="2104"/>
      <c r="S1" s="2104"/>
      <c r="T1" s="2104"/>
      <c r="U1" s="2104"/>
      <c r="V1" s="2104"/>
      <c r="W1" s="2104"/>
      <c r="X1" s="2104"/>
      <c r="Y1" s="2104"/>
      <c r="Z1" s="2104"/>
      <c r="AA1" s="2104"/>
      <c r="AB1" s="2104"/>
      <c r="AC1" s="2104"/>
      <c r="AD1" s="2104"/>
      <c r="AE1" s="2104"/>
      <c r="AF1" s="2104"/>
      <c r="AG1" s="2104"/>
      <c r="AH1" s="2104"/>
      <c r="AI1" s="2104"/>
      <c r="AJ1" s="2104"/>
      <c r="AK1" s="2104"/>
      <c r="AL1" s="2104"/>
      <c r="AM1" s="2104"/>
      <c r="AN1" s="2104"/>
      <c r="AO1" s="2104"/>
      <c r="AP1" s="2104"/>
      <c r="AQ1" s="2104"/>
      <c r="AR1" s="2104"/>
      <c r="AS1" s="2104"/>
      <c r="AT1" s="2104"/>
      <c r="AU1" s="2104"/>
      <c r="AV1" s="2104"/>
      <c r="AW1" s="2104"/>
      <c r="AX1" s="2104"/>
      <c r="AY1" s="2104"/>
      <c r="AZ1" s="2104"/>
      <c r="BA1" s="2104"/>
      <c r="BB1" s="2104"/>
      <c r="BC1" s="2104"/>
      <c r="BD1" s="2104"/>
      <c r="BE1" s="2104"/>
      <c r="BF1" s="2104"/>
      <c r="BG1" s="2104"/>
      <c r="BH1" s="2104"/>
      <c r="BI1" s="2104"/>
      <c r="BJ1" s="2104"/>
      <c r="BK1" s="2104"/>
      <c r="BL1" s="2104"/>
      <c r="BM1" s="2104"/>
      <c r="BN1" s="2104"/>
      <c r="BO1" s="2104"/>
      <c r="BP1" s="2104"/>
      <c r="BQ1" s="2104"/>
      <c r="BR1" s="1829"/>
      <c r="BS1" s="2104"/>
      <c r="BT1" s="2104"/>
      <c r="BU1" s="1829"/>
      <c r="BV1" s="1829"/>
      <c r="BW1" s="1829"/>
      <c r="BX1" s="1829"/>
      <c r="BY1" s="1829"/>
      <c r="BZ1" s="1829"/>
      <c r="CA1" s="1829"/>
      <c r="CB1" s="1829"/>
      <c r="CC1" s="1829"/>
      <c r="CD1" s="1829"/>
      <c r="CE1" s="1829"/>
      <c r="CF1" s="1829"/>
      <c r="CG1" s="1829"/>
      <c r="CH1" s="1829"/>
      <c r="CI1" s="2104"/>
      <c r="CJ1" s="2104"/>
      <c r="CK1" s="1829"/>
      <c r="CL1" s="1829"/>
      <c r="CM1" s="1829"/>
      <c r="CN1" s="1829"/>
      <c r="CO1" s="1829"/>
      <c r="CP1" s="1829"/>
      <c r="CQ1" s="1829"/>
      <c r="CR1" s="1829"/>
      <c r="CS1" s="1829"/>
      <c r="CT1" s="1829"/>
      <c r="CU1" s="1829"/>
      <c r="CV1" s="1829"/>
      <c r="CW1" s="2104"/>
      <c r="CX1" s="2104"/>
      <c r="CY1" s="1829"/>
      <c r="CZ1" s="1829"/>
      <c r="DA1" s="1829"/>
      <c r="DB1" s="1829"/>
      <c r="DC1" s="1829"/>
      <c r="DD1" s="1829"/>
      <c r="DE1" s="1829"/>
      <c r="DF1" s="1829"/>
      <c r="DG1" s="1829"/>
      <c r="DH1" s="1829"/>
      <c r="DI1" s="2104"/>
      <c r="DJ1" s="2104"/>
      <c r="DK1" s="1829"/>
      <c r="DL1" s="1829"/>
      <c r="DM1" s="1829"/>
      <c r="DN1" s="1829"/>
      <c r="DO1" s="1829"/>
      <c r="DP1" s="1829"/>
      <c r="DQ1" s="1829"/>
      <c r="DR1" s="1829"/>
      <c r="DS1" s="2104"/>
      <c r="DT1" s="2104"/>
      <c r="DU1" s="1829"/>
      <c r="DV1" s="1829"/>
      <c r="DW1" s="1829"/>
      <c r="DX1" s="1829"/>
      <c r="DY1" s="1829"/>
      <c r="DZ1" s="2104"/>
      <c r="EA1" s="2104"/>
      <c r="EB1" s="1829"/>
      <c r="EC1" s="1829"/>
      <c r="ED1" s="1829"/>
      <c r="EE1" s="1829"/>
      <c r="EF1" s="1829"/>
      <c r="EG1" s="1829"/>
      <c r="EH1" s="1829"/>
      <c r="EI1" s="1829"/>
      <c r="EJ1" s="1829"/>
      <c r="EK1" s="1829"/>
      <c r="EL1" s="1829"/>
      <c r="EM1" s="2162"/>
    </row>
    <row r="2" spans="1:143" s="1089" customFormat="1" ht="45" customHeight="1">
      <c r="A2" s="1824" t="s">
        <v>1762</v>
      </c>
      <c r="B2" s="1825"/>
      <c r="C2" s="328"/>
      <c r="D2" s="328"/>
      <c r="E2" s="328"/>
      <c r="F2" s="328"/>
      <c r="G2" s="328"/>
      <c r="H2" s="328"/>
      <c r="I2" s="611"/>
      <c r="J2" s="611"/>
      <c r="K2" s="611"/>
      <c r="L2" s="611"/>
      <c r="M2" s="611"/>
      <c r="N2" s="2103"/>
      <c r="O2" s="2103"/>
      <c r="P2" s="2103"/>
      <c r="Q2" s="611"/>
      <c r="R2" s="611"/>
      <c r="S2" s="611"/>
      <c r="T2" s="611"/>
      <c r="U2" s="611"/>
      <c r="V2" s="611"/>
      <c r="W2" s="611"/>
      <c r="X2" s="611"/>
      <c r="Y2" s="611"/>
      <c r="Z2" s="611"/>
      <c r="AA2" s="611"/>
      <c r="AB2" s="611"/>
      <c r="AC2" s="611"/>
      <c r="AD2" s="611"/>
      <c r="AE2" s="611"/>
      <c r="AF2" s="611"/>
      <c r="AG2" s="611"/>
      <c r="AH2" s="611"/>
      <c r="AI2" s="611"/>
      <c r="AJ2" s="611"/>
      <c r="AK2" s="611"/>
      <c r="AL2" s="611"/>
      <c r="AM2" s="611"/>
      <c r="AN2" s="611"/>
      <c r="AO2" s="611"/>
      <c r="AP2" s="611"/>
      <c r="AQ2" s="611"/>
      <c r="AR2" s="611"/>
      <c r="AS2" s="611"/>
      <c r="AT2" s="611"/>
      <c r="AU2" s="611"/>
      <c r="AV2" s="611"/>
      <c r="AW2" s="611"/>
      <c r="AX2" s="611"/>
      <c r="AY2" s="611"/>
      <c r="AZ2" s="611"/>
      <c r="BA2" s="611"/>
      <c r="BB2" s="611"/>
      <c r="BC2" s="611"/>
      <c r="BD2" s="611"/>
      <c r="BE2" s="611"/>
      <c r="BF2" s="611"/>
      <c r="BG2" s="611"/>
      <c r="BH2" s="611"/>
      <c r="BI2" s="611"/>
      <c r="BJ2" s="611"/>
      <c r="BK2" s="611"/>
      <c r="BL2" s="611"/>
      <c r="BM2" s="611"/>
      <c r="BN2" s="611"/>
      <c r="BO2" s="611"/>
      <c r="BP2" s="611"/>
      <c r="CI2" s="611"/>
      <c r="CJ2" s="611"/>
      <c r="CW2" s="611"/>
      <c r="CX2" s="611"/>
      <c r="DI2" s="611"/>
      <c r="DJ2" s="611"/>
      <c r="DS2" s="611"/>
      <c r="DT2" s="611"/>
      <c r="DZ2" s="611"/>
      <c r="EA2" s="611"/>
      <c r="EM2" s="597"/>
    </row>
    <row r="3" spans="1:143" ht="105" customHeight="1">
      <c r="A3" s="1746"/>
      <c r="B3" s="1830" t="s">
        <v>1763</v>
      </c>
      <c r="C3" s="1831"/>
      <c r="D3" s="1831"/>
      <c r="E3" s="1831"/>
      <c r="F3" s="3029" t="s">
        <v>2103</v>
      </c>
      <c r="G3" s="3029"/>
      <c r="H3" s="3029"/>
      <c r="I3" s="3029"/>
      <c r="J3" s="3029"/>
      <c r="K3" s="3029"/>
      <c r="L3" s="3029"/>
      <c r="M3" s="3029"/>
      <c r="N3" s="3029"/>
      <c r="O3" s="1820"/>
      <c r="BQ3" s="1089"/>
      <c r="BR3" s="1089"/>
      <c r="BS3" s="1089"/>
      <c r="BT3" s="1089"/>
      <c r="BU3" s="1089"/>
      <c r="EH3" s="1089"/>
      <c r="EM3" s="1206"/>
    </row>
    <row r="4" spans="1:143" s="1823" customFormat="1" ht="15" customHeight="1">
      <c r="A4" s="1174"/>
      <c r="B4" s="2163"/>
      <c r="C4" s="2164"/>
      <c r="D4" s="2164"/>
      <c r="E4" s="2164"/>
      <c r="F4" s="2165"/>
      <c r="G4" s="3030"/>
      <c r="H4" s="3030"/>
      <c r="I4" s="3030"/>
      <c r="J4" s="2166"/>
      <c r="K4" s="2166"/>
      <c r="L4" s="2166"/>
      <c r="M4" s="2166"/>
      <c r="N4" s="2166"/>
      <c r="O4" s="2166"/>
      <c r="P4" s="2166"/>
      <c r="Q4" s="2166"/>
      <c r="R4" s="2166"/>
      <c r="S4" s="2166"/>
      <c r="T4" s="2166"/>
      <c r="U4" s="2166"/>
      <c r="V4" s="2166"/>
      <c r="W4" s="2166"/>
      <c r="X4" s="2166"/>
      <c r="Y4" s="2166"/>
      <c r="Z4" s="2166"/>
      <c r="AA4" s="2166"/>
      <c r="AB4" s="2166"/>
      <c r="AC4" s="2166"/>
      <c r="AD4" s="2166"/>
      <c r="AE4" s="2166"/>
      <c r="AF4" s="2166"/>
      <c r="AG4" s="2166"/>
      <c r="AH4" s="2166"/>
      <c r="AI4" s="2166"/>
      <c r="AJ4" s="2166"/>
      <c r="AK4" s="2166"/>
      <c r="AL4" s="2166"/>
      <c r="AM4" s="2166"/>
      <c r="AN4" s="2166"/>
      <c r="AO4" s="2166"/>
      <c r="AP4" s="2166"/>
      <c r="AQ4" s="2166"/>
      <c r="AR4" s="2166"/>
      <c r="AS4" s="2166"/>
      <c r="AT4" s="2166"/>
      <c r="AU4" s="2166"/>
      <c r="AV4" s="2166"/>
      <c r="AW4" s="2166"/>
      <c r="AX4" s="2166"/>
      <c r="AY4" s="2166"/>
      <c r="AZ4" s="2166"/>
      <c r="BA4" s="2166"/>
      <c r="BB4" s="2166"/>
      <c r="BC4" s="2166"/>
      <c r="BD4" s="2166"/>
      <c r="BE4" s="2166"/>
      <c r="BF4" s="2166"/>
      <c r="BG4" s="2166"/>
      <c r="BH4" s="2166"/>
      <c r="BI4" s="2166"/>
      <c r="BJ4" s="2166"/>
      <c r="BK4" s="2166"/>
      <c r="BL4" s="2166"/>
      <c r="BM4" s="2166"/>
      <c r="BN4" s="2166"/>
      <c r="BO4" s="2166"/>
      <c r="BP4" s="2166"/>
      <c r="BQ4" s="2167"/>
      <c r="BR4" s="2167"/>
      <c r="BS4" s="2167"/>
      <c r="BT4" s="2167"/>
      <c r="BU4" s="2167"/>
      <c r="BV4" s="2166"/>
      <c r="BW4" s="2166"/>
      <c r="BX4" s="2166"/>
      <c r="BY4" s="2166"/>
      <c r="BZ4" s="2166"/>
      <c r="CA4" s="2166"/>
      <c r="CB4" s="2166"/>
      <c r="CC4" s="2166"/>
      <c r="CD4" s="2166"/>
      <c r="CE4" s="2166"/>
      <c r="CF4" s="2166"/>
      <c r="CG4" s="2166"/>
      <c r="CH4" s="2166"/>
      <c r="CI4" s="2166"/>
      <c r="CJ4" s="2166"/>
      <c r="CK4" s="2166"/>
      <c r="CL4" s="2166"/>
      <c r="CM4" s="2166"/>
      <c r="CN4" s="2166"/>
      <c r="CO4" s="2166"/>
      <c r="CP4" s="2166"/>
      <c r="CQ4" s="2166"/>
      <c r="CR4" s="2166"/>
      <c r="CS4" s="2166"/>
      <c r="CT4" s="2166"/>
      <c r="CU4" s="2166"/>
      <c r="CV4" s="2166"/>
      <c r="CW4" s="2166"/>
      <c r="CX4" s="2166"/>
      <c r="CY4" s="2166"/>
      <c r="CZ4" s="2166"/>
      <c r="DA4" s="2166"/>
      <c r="DB4" s="2166"/>
      <c r="DC4" s="2166"/>
      <c r="DD4" s="2166"/>
      <c r="DE4" s="2166"/>
      <c r="DF4" s="2166"/>
      <c r="DG4" s="2166"/>
      <c r="DH4" s="2166"/>
      <c r="DI4" s="2166"/>
      <c r="DJ4" s="2166"/>
      <c r="DK4" s="2166"/>
      <c r="DL4" s="2166"/>
      <c r="DM4" s="2166"/>
      <c r="DN4" s="2166"/>
      <c r="DO4" s="2166"/>
      <c r="DP4" s="2166"/>
      <c r="DQ4" s="2166"/>
      <c r="DR4" s="2166"/>
      <c r="DS4" s="2166"/>
      <c r="DT4" s="2166"/>
      <c r="DU4" s="2166"/>
      <c r="DV4" s="2166"/>
      <c r="DW4" s="2166"/>
      <c r="DX4" s="2166"/>
      <c r="DY4" s="2166"/>
      <c r="DZ4" s="2166"/>
      <c r="EA4" s="2166"/>
      <c r="EB4" s="2166"/>
      <c r="EC4" s="2166"/>
      <c r="ED4" s="2166"/>
      <c r="EE4" s="2166"/>
      <c r="EF4" s="2166"/>
      <c r="EG4" s="2166"/>
      <c r="EH4" s="2167"/>
      <c r="EI4" s="2166"/>
      <c r="EJ4" s="2166"/>
      <c r="EK4" s="2166"/>
      <c r="EL4" s="2166"/>
      <c r="EM4" s="2168"/>
    </row>
    <row r="5" spans="1:143" s="1089" customFormat="1" ht="45" customHeight="1">
      <c r="A5" s="1824" t="s">
        <v>922</v>
      </c>
      <c r="B5" s="1825"/>
      <c r="C5" s="328"/>
      <c r="D5" s="328"/>
      <c r="E5" s="328"/>
      <c r="F5" s="328"/>
      <c r="G5" s="328"/>
      <c r="H5" s="328"/>
      <c r="I5" s="611"/>
      <c r="J5" s="611"/>
      <c r="K5" s="611"/>
      <c r="L5" s="611"/>
      <c r="M5" s="611"/>
      <c r="N5" s="611"/>
      <c r="O5" s="611"/>
      <c r="P5" s="611"/>
      <c r="Q5" s="611"/>
      <c r="R5" s="611"/>
      <c r="S5" s="611"/>
      <c r="T5" s="611"/>
      <c r="U5" s="611"/>
      <c r="V5" s="611"/>
      <c r="W5" s="611"/>
      <c r="X5" s="611"/>
      <c r="Y5" s="611"/>
      <c r="Z5" s="611"/>
      <c r="AA5" s="611"/>
      <c r="AB5" s="611"/>
      <c r="AC5" s="611"/>
      <c r="AD5" s="611"/>
      <c r="AE5" s="611"/>
      <c r="AF5" s="611"/>
      <c r="AG5" s="611"/>
      <c r="AH5" s="611"/>
      <c r="AI5" s="611"/>
      <c r="AJ5" s="611"/>
      <c r="AK5" s="611"/>
      <c r="AL5" s="611"/>
      <c r="AM5" s="611"/>
      <c r="AN5" s="611"/>
      <c r="AO5" s="611"/>
      <c r="AP5" s="611"/>
      <c r="AQ5" s="611"/>
      <c r="AR5" s="611"/>
      <c r="AS5" s="611"/>
      <c r="AT5" s="611"/>
      <c r="AU5" s="611"/>
      <c r="AV5" s="611"/>
      <c r="AW5" s="611"/>
      <c r="AX5" s="611"/>
      <c r="AY5" s="611"/>
      <c r="AZ5" s="611"/>
      <c r="BA5" s="611"/>
      <c r="BB5" s="611"/>
      <c r="BC5" s="611"/>
      <c r="BD5" s="611"/>
      <c r="BE5" s="611"/>
      <c r="BF5" s="611"/>
      <c r="BG5" s="611"/>
      <c r="BH5" s="611"/>
      <c r="BI5" s="611"/>
      <c r="BJ5" s="611"/>
      <c r="BK5" s="611"/>
      <c r="BL5" s="611"/>
      <c r="BM5" s="611"/>
      <c r="BN5" s="611"/>
      <c r="BO5" s="611"/>
      <c r="BP5" s="611"/>
      <c r="EM5" s="597"/>
    </row>
    <row r="6" spans="1:143" s="1055" customFormat="1" ht="30" customHeight="1">
      <c r="A6" s="2169"/>
      <c r="B6" s="1826" t="s">
        <v>923</v>
      </c>
      <c r="C6" s="1827"/>
      <c r="D6" s="1827"/>
      <c r="E6" s="1827"/>
      <c r="F6" s="2456"/>
      <c r="G6" s="2439" t="s">
        <v>927</v>
      </c>
      <c r="H6" s="2439" t="s">
        <v>928</v>
      </c>
      <c r="I6" s="2439" t="s">
        <v>929</v>
      </c>
      <c r="J6" s="3031" t="s">
        <v>1764</v>
      </c>
      <c r="K6" s="3031"/>
      <c r="L6" s="3031" t="s">
        <v>1765</v>
      </c>
      <c r="M6" s="3031"/>
      <c r="N6" s="3032"/>
      <c r="O6" s="1828"/>
      <c r="BQ6" s="1057"/>
      <c r="BR6" s="1057"/>
      <c r="BS6" s="1057"/>
      <c r="BT6" s="1057"/>
      <c r="BU6" s="1057"/>
      <c r="EH6" s="1057"/>
      <c r="EM6" s="1133"/>
    </row>
    <row r="7" spans="1:143" ht="15" customHeight="1">
      <c r="A7" s="1746"/>
      <c r="B7" s="696" t="str">
        <f>A37</f>
        <v>B) General interest rate risk</v>
      </c>
      <c r="C7" s="1100"/>
      <c r="D7" s="1100"/>
      <c r="E7" s="1100"/>
      <c r="F7" s="2463" t="str">
        <f>IF(AND(ISNUMBER(F81),F81&gt;0), "Yes","No")</f>
        <v>No</v>
      </c>
      <c r="G7" s="2293" t="str">
        <f>IF(AND(ISNUMBER(F83), ISNUMBER(F87), ISNUMBER(F91)), SUM(F83,F87,F91), "")</f>
        <v/>
      </c>
      <c r="H7" s="2293" t="str">
        <f>IF(AND(ISNUMBER(F84), ISNUMBER(F88), ISNUMBER(F92)), SUM(F84,F88,F92), "")</f>
        <v/>
      </c>
      <c r="I7" s="2293" t="str">
        <f>IF(AND(ISNUMBER(F85), ISNUMBER(F89), ISNUMBER(F93)), SUM(F85,F89,F93), "")</f>
        <v/>
      </c>
      <c r="J7" s="3033" t="s">
        <v>954</v>
      </c>
      <c r="K7" s="3033"/>
      <c r="L7" s="3034" t="s">
        <v>1766</v>
      </c>
      <c r="M7" s="3034"/>
      <c r="N7" s="3035"/>
      <c r="O7" s="2111"/>
      <c r="BQ7" s="1089"/>
      <c r="BR7" s="1089"/>
      <c r="BS7" s="1089"/>
      <c r="BT7" s="1089"/>
      <c r="BU7" s="1089"/>
      <c r="EH7" s="1089"/>
      <c r="EM7" s="1206"/>
    </row>
    <row r="8" spans="1:143" ht="15" customHeight="1">
      <c r="A8" s="1746"/>
      <c r="B8" s="696" t="str">
        <f>A95</f>
        <v>C) Credit spread risk: non-securitisations</v>
      </c>
      <c r="C8" s="1100"/>
      <c r="D8" s="1100"/>
      <c r="E8" s="1100"/>
      <c r="F8" s="2464" t="str">
        <f>IF(AND(ISNUMBER(F122), F122&gt;0), "Yes","No")</f>
        <v>No</v>
      </c>
      <c r="G8" s="852" t="str">
        <f>IF(AND(ISNUMBER(F124), ISNUMBER(F128), ISNUMBER(F132)), SUM(F124,F128,F132), "")</f>
        <v/>
      </c>
      <c r="H8" s="852" t="str">
        <f>IF(AND(ISNUMBER(F125), ISNUMBER(F129), ISNUMBER(F133)), SUM(F125,F129,F133), "")</f>
        <v/>
      </c>
      <c r="I8" s="852" t="str">
        <f>IF(AND(ISNUMBER(F126), ISNUMBER(F130), ISNUMBER(F134)), SUM(F126,F130,F134), "")</f>
        <v/>
      </c>
      <c r="J8" s="3036" t="s">
        <v>859</v>
      </c>
      <c r="K8" s="3036"/>
      <c r="L8" s="3037" t="s">
        <v>1767</v>
      </c>
      <c r="M8" s="3037"/>
      <c r="N8" s="3038"/>
      <c r="O8" s="2111"/>
      <c r="BQ8" s="1089"/>
      <c r="BR8" s="1089"/>
      <c r="BS8" s="1089"/>
      <c r="BT8" s="1089"/>
      <c r="BU8" s="1089"/>
      <c r="EH8" s="1089"/>
      <c r="EM8" s="1206"/>
    </row>
    <row r="9" spans="1:143" ht="15" customHeight="1">
      <c r="A9" s="1746"/>
      <c r="B9" s="696" t="str">
        <f>A136</f>
        <v>D) Credit spread risk: securitisations (non-CTP)</v>
      </c>
      <c r="C9" s="1100"/>
      <c r="D9" s="1100"/>
      <c r="E9" s="1100"/>
      <c r="F9" s="2464" t="str">
        <f>IF(AND(ISNUMBER(F172), F172&gt;0), "Yes","No")</f>
        <v>No</v>
      </c>
      <c r="G9" s="852" t="str">
        <f>IF(AND(ISNUMBER(F174), ISNUMBER(F178), ISNUMBER(F182)), SUM(F174,F178,F182), "")</f>
        <v/>
      </c>
      <c r="H9" s="852" t="str">
        <f>IF(AND(ISNUMBER(F175), ISNUMBER(F179), ISNUMBER(F183)), SUM(F175,F179,F183), "")</f>
        <v/>
      </c>
      <c r="I9" s="852" t="str">
        <f>IF(AND(ISNUMBER(F176), ISNUMBER(F180), ISNUMBER(F184)), SUM(F176,F180,F184), "")</f>
        <v/>
      </c>
      <c r="J9" s="3036" t="s">
        <v>2079</v>
      </c>
      <c r="K9" s="3036"/>
      <c r="L9" s="3037" t="s">
        <v>2079</v>
      </c>
      <c r="M9" s="3037"/>
      <c r="N9" s="3038"/>
      <c r="O9" s="2111"/>
      <c r="BQ9" s="1089"/>
      <c r="BR9" s="1089"/>
      <c r="BS9" s="1089"/>
      <c r="BT9" s="1089"/>
      <c r="BU9" s="1089"/>
      <c r="EH9" s="1089"/>
      <c r="EM9" s="1206"/>
    </row>
    <row r="10" spans="1:143" ht="15" customHeight="1">
      <c r="A10" s="1746"/>
      <c r="B10" s="696" t="str">
        <f>A186</f>
        <v>E) Equity risk</v>
      </c>
      <c r="C10" s="1100"/>
      <c r="D10" s="1100"/>
      <c r="E10" s="1100"/>
      <c r="F10" s="2464" t="str">
        <f>IF(AND(ISNUMBER(F206), F206&gt;0), "Yes","No")</f>
        <v>No</v>
      </c>
      <c r="G10" s="852" t="str">
        <f>IF(AND(ISNUMBER(F208), ISNUMBER(F212), ISNUMBER(F216)), SUM(F208,F212,F216), "")</f>
        <v/>
      </c>
      <c r="H10" s="852" t="str">
        <f>IF(AND(ISNUMBER(F209), ISNUMBER(F213), ISNUMBER(F217)), SUM(F209,F213,F217), "")</f>
        <v/>
      </c>
      <c r="I10" s="852" t="str">
        <f>IF(AND(ISNUMBER(F210), ISNUMBER(F214), ISNUMBER(F218)), SUM(F210,F214,F218), "")</f>
        <v/>
      </c>
      <c r="J10" s="3036" t="s">
        <v>954</v>
      </c>
      <c r="K10" s="3036"/>
      <c r="L10" s="3037" t="s">
        <v>1767</v>
      </c>
      <c r="M10" s="3037"/>
      <c r="N10" s="3038"/>
      <c r="O10" s="2111"/>
      <c r="BQ10" s="1089"/>
      <c r="BR10" s="1089"/>
      <c r="BS10" s="1089"/>
      <c r="BT10" s="1089"/>
      <c r="BU10" s="1089"/>
      <c r="EH10" s="1089"/>
      <c r="EM10" s="1206"/>
    </row>
    <row r="11" spans="1:143" ht="15" customHeight="1">
      <c r="A11" s="1746"/>
      <c r="B11" s="696" t="str">
        <f>A220</f>
        <v>F) Commodity risk</v>
      </c>
      <c r="C11" s="1100"/>
      <c r="D11" s="1100"/>
      <c r="E11" s="1100"/>
      <c r="F11" s="2464" t="str">
        <f>IF(AND(ISNUMBER(F242), F242&gt;0), "Yes","No")</f>
        <v>No</v>
      </c>
      <c r="G11" s="852" t="str">
        <f>IF(AND(ISNUMBER(F244), ISNUMBER(F248), ISNUMBER(F252)), SUM(F244,F248,F252), "")</f>
        <v/>
      </c>
      <c r="H11" s="852" t="str">
        <f>IF(AND(ISNUMBER(F245), ISNUMBER(F249), ISNUMBER(F253)), SUM(F245,F249,F253), "")</f>
        <v/>
      </c>
      <c r="I11" s="852" t="str">
        <f>IF(AND(ISNUMBER(F246), ISNUMBER(F250), ISNUMBER(F254)), SUM(F246,F250,F254), "")</f>
        <v/>
      </c>
      <c r="J11" s="3036" t="s">
        <v>954</v>
      </c>
      <c r="K11" s="3036"/>
      <c r="L11" s="3037" t="s">
        <v>1767</v>
      </c>
      <c r="M11" s="3037"/>
      <c r="N11" s="3038"/>
      <c r="O11" s="2111"/>
      <c r="BQ11" s="1089"/>
      <c r="BR11" s="1089"/>
      <c r="BS11" s="1089"/>
      <c r="BT11" s="1089"/>
      <c r="BU11" s="1089"/>
      <c r="EH11" s="1089"/>
      <c r="EM11" s="1206"/>
    </row>
    <row r="12" spans="1:143" ht="15" customHeight="1">
      <c r="A12" s="1746"/>
      <c r="B12" s="1822" t="str">
        <f>A256</f>
        <v>G) Foreign exchange risk</v>
      </c>
      <c r="C12" s="443"/>
      <c r="D12" s="443"/>
      <c r="E12" s="443"/>
      <c r="F12" s="2465" t="str">
        <f>IF(AND(ISNUMBER(F305), F305&gt;0), "Yes","No")</f>
        <v>No</v>
      </c>
      <c r="G12" s="858" t="str">
        <f>IF(AND(ISNUMBER(F307), ISNUMBER(F311), ISNUMBER(F315)), SUM(F307,F311,F315), "")</f>
        <v/>
      </c>
      <c r="H12" s="858" t="str">
        <f>IF(AND(ISNUMBER(F308), ISNUMBER(F312), ISNUMBER(F316)), SUM(F308,F312,F316), "")</f>
        <v/>
      </c>
      <c r="I12" s="858" t="str">
        <f>IF(AND(ISNUMBER(F309), ISNUMBER(F313), ISNUMBER(F317)), SUM(F309,F313,F317), "")</f>
        <v/>
      </c>
      <c r="J12" s="3039" t="s">
        <v>954</v>
      </c>
      <c r="K12" s="3039"/>
      <c r="L12" s="3040" t="s">
        <v>1767</v>
      </c>
      <c r="M12" s="3040"/>
      <c r="N12" s="3041"/>
      <c r="O12" s="2111"/>
      <c r="BQ12" s="1089"/>
      <c r="BR12" s="1089"/>
      <c r="BS12" s="1089"/>
      <c r="BT12" s="1089"/>
      <c r="BU12" s="1089"/>
      <c r="EH12" s="1089"/>
      <c r="EM12" s="1206"/>
    </row>
    <row r="13" spans="1:143" s="1823" customFormat="1" ht="15" customHeight="1">
      <c r="A13" s="1174"/>
      <c r="B13" s="2166"/>
      <c r="C13" s="2166"/>
      <c r="D13" s="2166"/>
      <c r="E13" s="2166"/>
      <c r="F13" s="2166"/>
      <c r="G13" s="2166"/>
      <c r="H13" s="2166"/>
      <c r="I13" s="2166"/>
      <c r="J13" s="2166"/>
      <c r="K13" s="2166"/>
      <c r="L13" s="2166"/>
      <c r="M13" s="2166"/>
      <c r="N13" s="2167"/>
      <c r="O13" s="2167"/>
      <c r="P13" s="2166"/>
      <c r="Q13" s="2166"/>
      <c r="R13" s="2166"/>
      <c r="S13" s="2166"/>
      <c r="T13" s="2166"/>
      <c r="U13" s="2166"/>
      <c r="V13" s="2166"/>
      <c r="W13" s="2166"/>
      <c r="X13" s="2166"/>
      <c r="Y13" s="2166"/>
      <c r="Z13" s="2166"/>
      <c r="AA13" s="2166"/>
      <c r="AB13" s="2166"/>
      <c r="AC13" s="2166"/>
      <c r="AD13" s="2166"/>
      <c r="AE13" s="2166"/>
      <c r="AF13" s="2166"/>
      <c r="AG13" s="2166"/>
      <c r="AH13" s="2166"/>
      <c r="AI13" s="2166"/>
      <c r="AJ13" s="2166"/>
      <c r="AK13" s="2166"/>
      <c r="AL13" s="2166"/>
      <c r="AM13" s="2166"/>
      <c r="AN13" s="2166"/>
      <c r="AO13" s="2166"/>
      <c r="AP13" s="2166"/>
      <c r="AQ13" s="2166"/>
      <c r="AR13" s="2166"/>
      <c r="AS13" s="2166"/>
      <c r="AT13" s="2166"/>
      <c r="AU13" s="2166"/>
      <c r="AV13" s="2166"/>
      <c r="AW13" s="2166"/>
      <c r="AX13" s="2166"/>
      <c r="AY13" s="2166"/>
      <c r="AZ13" s="2166"/>
      <c r="BA13" s="2166"/>
      <c r="BB13" s="2166"/>
      <c r="BC13" s="2166"/>
      <c r="BD13" s="2166"/>
      <c r="BE13" s="2166"/>
      <c r="BF13" s="2166"/>
      <c r="BG13" s="2166"/>
      <c r="BH13" s="2166"/>
      <c r="BI13" s="2166"/>
      <c r="BJ13" s="2166"/>
      <c r="BK13" s="2166"/>
      <c r="BL13" s="2166"/>
      <c r="BM13" s="2166"/>
      <c r="BN13" s="2166"/>
      <c r="BO13" s="2166"/>
      <c r="BP13" s="2166"/>
      <c r="BQ13" s="2167"/>
      <c r="BR13" s="2167"/>
      <c r="BS13" s="2167"/>
      <c r="BT13" s="2167"/>
      <c r="BU13" s="2167"/>
      <c r="BV13" s="2166"/>
      <c r="BW13" s="2166"/>
      <c r="BX13" s="2166"/>
      <c r="BY13" s="2166"/>
      <c r="BZ13" s="2166"/>
      <c r="CA13" s="2166"/>
      <c r="CB13" s="2166"/>
      <c r="CC13" s="2166"/>
      <c r="CD13" s="2166"/>
      <c r="CE13" s="2166"/>
      <c r="CF13" s="2166"/>
      <c r="CG13" s="2166"/>
      <c r="CH13" s="2166"/>
      <c r="CI13" s="2166"/>
      <c r="CJ13" s="2166"/>
      <c r="CK13" s="2166"/>
      <c r="CL13" s="2166"/>
      <c r="CM13" s="2166"/>
      <c r="CN13" s="2166"/>
      <c r="CO13" s="2166"/>
      <c r="CP13" s="2166"/>
      <c r="CQ13" s="2166"/>
      <c r="CR13" s="2166"/>
      <c r="CS13" s="2166"/>
      <c r="CT13" s="2166"/>
      <c r="CU13" s="2166"/>
      <c r="CV13" s="2166"/>
      <c r="CW13" s="2166"/>
      <c r="CX13" s="2166"/>
      <c r="CY13" s="2166"/>
      <c r="CZ13" s="2166"/>
      <c r="DA13" s="2166"/>
      <c r="DB13" s="2166"/>
      <c r="DC13" s="2166"/>
      <c r="DD13" s="2166"/>
      <c r="DE13" s="2166"/>
      <c r="DF13" s="2166"/>
      <c r="DG13" s="2166"/>
      <c r="DH13" s="2166"/>
      <c r="DI13" s="2166"/>
      <c r="DJ13" s="2166"/>
      <c r="DK13" s="2166"/>
      <c r="DL13" s="2166"/>
      <c r="DM13" s="2166"/>
      <c r="DN13" s="2166"/>
      <c r="DO13" s="2166"/>
      <c r="DP13" s="2166"/>
      <c r="DQ13" s="2166"/>
      <c r="DR13" s="2166"/>
      <c r="DS13" s="2166"/>
      <c r="DT13" s="2166"/>
      <c r="DU13" s="2166"/>
      <c r="DV13" s="2166"/>
      <c r="DW13" s="2166"/>
      <c r="DX13" s="2166"/>
      <c r="DY13" s="2166"/>
      <c r="DZ13" s="2166"/>
      <c r="EA13" s="2166"/>
      <c r="EB13" s="2166"/>
      <c r="EC13" s="2166"/>
      <c r="ED13" s="2166"/>
      <c r="EE13" s="2166"/>
      <c r="EF13" s="2166"/>
      <c r="EG13" s="2166"/>
      <c r="EH13" s="2167"/>
      <c r="EI13" s="2166"/>
      <c r="EJ13" s="2166"/>
      <c r="EK13" s="2166"/>
      <c r="EL13" s="2166"/>
      <c r="EM13" s="2168"/>
    </row>
    <row r="14" spans="1:143" s="1833" customFormat="1" ht="15" customHeight="1">
      <c r="A14" s="2170"/>
      <c r="B14" s="1830"/>
      <c r="C14" s="1831"/>
      <c r="D14" s="1831"/>
      <c r="E14" s="1831"/>
      <c r="F14" s="1832"/>
      <c r="G14" s="3042"/>
      <c r="H14" s="3042"/>
      <c r="I14" s="3042"/>
      <c r="BQ14" s="1829"/>
      <c r="BR14" s="1829"/>
      <c r="BS14" s="1829"/>
      <c r="BT14" s="1829"/>
      <c r="BU14" s="1829"/>
      <c r="EH14" s="1829"/>
      <c r="EM14" s="2171"/>
    </row>
    <row r="15" spans="1:143" s="1838" customFormat="1" ht="45" customHeight="1">
      <c r="A15" s="1834" t="s">
        <v>1768</v>
      </c>
      <c r="B15" s="1835"/>
      <c r="C15" s="1836"/>
      <c r="D15" s="1836"/>
      <c r="E15" s="1836"/>
      <c r="F15" s="2455"/>
      <c r="G15" s="2455"/>
      <c r="H15" s="2455"/>
      <c r="I15" s="1837"/>
      <c r="J15" s="1837"/>
      <c r="K15" s="1837"/>
      <c r="L15" s="1837"/>
      <c r="M15" s="1837"/>
      <c r="P15" s="1837"/>
      <c r="Q15" s="1837"/>
      <c r="R15" s="1837"/>
      <c r="S15" s="1837"/>
      <c r="T15" s="1837"/>
      <c r="U15" s="1837"/>
      <c r="V15" s="1837"/>
      <c r="W15" s="1837"/>
      <c r="X15" s="1837"/>
      <c r="Y15" s="1837"/>
      <c r="Z15" s="1837"/>
      <c r="AA15" s="1837"/>
      <c r="AB15" s="1837"/>
      <c r="AC15" s="1837"/>
      <c r="AD15" s="1837"/>
      <c r="AE15" s="1837"/>
      <c r="AF15" s="1837"/>
      <c r="AG15" s="1837"/>
      <c r="EM15" s="2172"/>
    </row>
    <row r="16" spans="1:143" s="1055" customFormat="1" ht="30" customHeight="1">
      <c r="A16" s="2169"/>
      <c r="B16" s="2173"/>
      <c r="C16" s="2174"/>
      <c r="D16" s="2174"/>
      <c r="E16" s="2174"/>
      <c r="F16" s="2147" t="s">
        <v>954</v>
      </c>
      <c r="G16" s="2147" t="s">
        <v>1769</v>
      </c>
      <c r="H16" s="2147" t="s">
        <v>2078</v>
      </c>
      <c r="I16" s="2147" t="s">
        <v>1219</v>
      </c>
      <c r="J16" s="2147" t="s">
        <v>1770</v>
      </c>
      <c r="K16" s="2438" t="s">
        <v>2076</v>
      </c>
      <c r="L16" s="2438" t="s">
        <v>2077</v>
      </c>
      <c r="BL16" s="1057"/>
      <c r="BM16" s="1057"/>
      <c r="BN16" s="1057"/>
      <c r="BO16" s="1057"/>
      <c r="BP16" s="1057"/>
      <c r="EE16" s="1057"/>
      <c r="EF16" s="1057"/>
      <c r="EG16" s="1057"/>
      <c r="EH16" s="1057"/>
      <c r="EM16" s="1133"/>
    </row>
    <row r="17" spans="1:143" s="1055" customFormat="1" ht="15" customHeight="1">
      <c r="A17" s="2169"/>
      <c r="B17" s="1055" t="s">
        <v>1771</v>
      </c>
      <c r="C17" s="1839"/>
      <c r="D17" s="1839"/>
      <c r="E17" s="1839"/>
      <c r="F17" s="2435" t="str">
        <f t="shared" ref="F17:L17" si="0">IF(AND(ISNUMBER(F18), ISNUMBER(F24), ISNUMBER(F30)),F18*F24/F30, F18)</f>
        <v/>
      </c>
      <c r="G17" s="2435" t="str">
        <f t="shared" si="0"/>
        <v/>
      </c>
      <c r="H17" s="2435" t="str">
        <f t="shared" si="0"/>
        <v/>
      </c>
      <c r="I17" s="2435" t="str">
        <f t="shared" si="0"/>
        <v/>
      </c>
      <c r="J17" s="2435" t="str">
        <f t="shared" si="0"/>
        <v/>
      </c>
      <c r="K17" s="2435" t="str">
        <f t="shared" si="0"/>
        <v/>
      </c>
      <c r="L17" s="2436" t="str">
        <f t="shared" si="0"/>
        <v/>
      </c>
      <c r="BL17" s="1057"/>
      <c r="BM17" s="1057"/>
      <c r="BN17" s="1057"/>
      <c r="BO17" s="1057"/>
      <c r="BP17" s="1057"/>
      <c r="EE17" s="1057"/>
      <c r="EF17" s="1057"/>
      <c r="EG17" s="1057"/>
      <c r="EH17" s="1057"/>
      <c r="EM17" s="1133"/>
    </row>
    <row r="18" spans="1:143" s="1055" customFormat="1" ht="15" customHeight="1">
      <c r="A18" s="2169"/>
      <c r="B18" s="1840" t="s">
        <v>1772</v>
      </c>
      <c r="C18" s="1841"/>
      <c r="D18" s="1841"/>
      <c r="E18" s="1841"/>
      <c r="F18" s="2211" t="str">
        <f>IF(AND(ISNUMBER(F19), ISNUMBER(F20), ISNUMBER(F21), ISNUMBER(F22), ISNUMBER(F23)), SQRT(F19^2+F20^2*((20-10)/10)+F21^2*((40-20)/10)+F22^2*((60-40)/10)+F23^2*((120-60)/10)), "")</f>
        <v/>
      </c>
      <c r="G18" s="2211" t="str">
        <f>IF(AND(ISNUMBER(G19), ISNUMBER(G20), ISNUMBER(G21), ISNUMBER(G22)), SQRT(G19^2+G20^2*((20-10)/10)+G21^2*((40-20)/10)+G22^2*((60-40)/10)), "")</f>
        <v/>
      </c>
      <c r="H18" s="2211" t="str">
        <f t="shared" ref="H18:J18" si="1">IF(AND(ISNUMBER(H19), ISNUMBER(H20), ISNUMBER(H21), ISNUMBER(H22), ISNUMBER(H23)), SQRT(H19^2+H20^2*((20-10)/10)+H21^2*((40-20)/10)+H22^2*((60-40)/10)+H23^2*((120-60)/10)), "")</f>
        <v/>
      </c>
      <c r="I18" s="2211" t="str">
        <f>IF(AND(ISNUMBER(I19), ISNUMBER(I20), ISNUMBER(I21), ISNUMBER(I22)), SQRT(I19^2+I20^2*((20-10)/10)+I21^2*((40-20)/10)+I22^2*((60-40)/10)), "")</f>
        <v/>
      </c>
      <c r="J18" s="2211" t="str">
        <f t="shared" si="1"/>
        <v/>
      </c>
      <c r="K18" s="2211" t="str">
        <f>IF(AND(ISNUMBER(K19), ISNUMBER(K20), ISNUMBER(K21)), SQRT(K19^2+K20^2*((20-10)/10)+K21^2*((40-20)/10)), "")</f>
        <v/>
      </c>
      <c r="L18" s="2161" t="str">
        <f t="shared" ref="L18" si="2">IF(AND(ISNUMBER(L19), ISNUMBER(L20), ISNUMBER(L21)), SQRT(L19^2+L20^2*((20-10)/10)+L21^2*((40-20)/10)), "")</f>
        <v/>
      </c>
      <c r="BL18" s="1057"/>
      <c r="BM18" s="1057"/>
      <c r="BN18" s="1057"/>
      <c r="BO18" s="1057"/>
      <c r="BP18" s="1057"/>
      <c r="EE18" s="1057"/>
      <c r="EF18" s="1057"/>
      <c r="EG18" s="1057"/>
      <c r="EH18" s="1057"/>
      <c r="EM18" s="1133"/>
    </row>
    <row r="19" spans="1:143" s="1055" customFormat="1" ht="15" customHeight="1">
      <c r="A19" s="2169"/>
      <c r="B19" s="1842" t="s">
        <v>1773</v>
      </c>
      <c r="C19" s="1100"/>
      <c r="D19" s="1100"/>
      <c r="E19" s="1100"/>
      <c r="F19" s="1863"/>
      <c r="G19" s="2294"/>
      <c r="H19" s="2295"/>
      <c r="I19" s="2294"/>
      <c r="J19" s="2294"/>
      <c r="K19" s="1917"/>
      <c r="L19" s="1917"/>
      <c r="BL19" s="1057"/>
      <c r="BM19" s="1057"/>
      <c r="BN19" s="1057"/>
      <c r="BO19" s="1057"/>
      <c r="BP19" s="1057"/>
      <c r="EE19" s="1057"/>
      <c r="EF19" s="1057"/>
      <c r="EG19" s="1057"/>
      <c r="EH19" s="1057"/>
      <c r="EM19" s="1133"/>
    </row>
    <row r="20" spans="1:143" s="1055" customFormat="1" ht="15" customHeight="1">
      <c r="A20" s="2169"/>
      <c r="B20" s="1842" t="s">
        <v>1774</v>
      </c>
      <c r="C20" s="1100"/>
      <c r="D20" s="1100"/>
      <c r="E20" s="1100"/>
      <c r="F20" s="1846"/>
      <c r="G20" s="1843"/>
      <c r="H20" s="1846"/>
      <c r="I20" s="1843"/>
      <c r="J20" s="1843"/>
      <c r="K20" s="1846"/>
      <c r="L20" s="1845"/>
      <c r="BL20" s="1057"/>
      <c r="BM20" s="1057"/>
      <c r="BN20" s="1057"/>
      <c r="BO20" s="1057"/>
      <c r="BP20" s="1057"/>
      <c r="EE20" s="1057"/>
      <c r="EF20" s="1057"/>
      <c r="EG20" s="1057"/>
      <c r="EH20" s="1057"/>
      <c r="EM20" s="1133"/>
    </row>
    <row r="21" spans="1:143" s="1055" customFormat="1" ht="15" customHeight="1">
      <c r="A21" s="2169"/>
      <c r="B21" s="1842" t="s">
        <v>1775</v>
      </c>
      <c r="C21" s="1100"/>
      <c r="D21" s="1100"/>
      <c r="E21" s="1100"/>
      <c r="F21" s="1846"/>
      <c r="G21" s="1846"/>
      <c r="H21" s="1846"/>
      <c r="I21" s="1844"/>
      <c r="J21" s="1844"/>
      <c r="K21" s="1846"/>
      <c r="L21" s="1845"/>
      <c r="BL21" s="1057"/>
      <c r="BM21" s="1057"/>
      <c r="BN21" s="1057"/>
      <c r="BO21" s="1057"/>
      <c r="BP21" s="1057"/>
      <c r="EE21" s="1057"/>
      <c r="EF21" s="1057"/>
      <c r="EG21" s="1057"/>
      <c r="EH21" s="1057"/>
      <c r="EM21" s="1133"/>
    </row>
    <row r="22" spans="1:143" s="1055" customFormat="1" ht="15" customHeight="1">
      <c r="A22" s="2169"/>
      <c r="B22" s="1842" t="s">
        <v>1776</v>
      </c>
      <c r="C22" s="1100"/>
      <c r="D22" s="1100"/>
      <c r="E22" s="1100"/>
      <c r="F22" s="1846"/>
      <c r="G22" s="1846"/>
      <c r="H22" s="1846"/>
      <c r="I22" s="1846"/>
      <c r="J22" s="1846"/>
      <c r="K22" s="39"/>
      <c r="L22" s="224"/>
      <c r="BL22" s="1057"/>
      <c r="BM22" s="1057"/>
      <c r="BN22" s="1057"/>
      <c r="BO22" s="1057"/>
      <c r="BP22" s="1057"/>
      <c r="EE22" s="1057"/>
      <c r="EF22" s="1057"/>
      <c r="EG22" s="1057"/>
      <c r="EH22" s="1057"/>
      <c r="EM22" s="1133"/>
    </row>
    <row r="23" spans="1:143" s="1055" customFormat="1" ht="15" customHeight="1">
      <c r="A23" s="2169"/>
      <c r="B23" s="1847" t="s">
        <v>1777</v>
      </c>
      <c r="C23" s="443"/>
      <c r="D23" s="443"/>
      <c r="E23" s="443"/>
      <c r="F23" s="1849"/>
      <c r="G23" s="41"/>
      <c r="H23" s="1849"/>
      <c r="I23" s="41"/>
      <c r="J23" s="1849"/>
      <c r="K23" s="41"/>
      <c r="L23" s="321"/>
      <c r="BL23" s="1057"/>
      <c r="BM23" s="1057"/>
      <c r="BN23" s="1057"/>
      <c r="BO23" s="1057"/>
      <c r="BP23" s="1057"/>
      <c r="EE23" s="1057"/>
      <c r="EF23" s="1057"/>
      <c r="EG23" s="1057"/>
      <c r="EH23" s="1057"/>
      <c r="EM23" s="1133"/>
    </row>
    <row r="24" spans="1:143" s="1055" customFormat="1" ht="15" customHeight="1">
      <c r="A24" s="2169"/>
      <c r="B24" s="1842" t="s">
        <v>1778</v>
      </c>
      <c r="C24" s="1100"/>
      <c r="D24" s="1100"/>
      <c r="E24" s="1100"/>
      <c r="F24" s="2211" t="str">
        <f>IF(AND(ISNUMBER(F25), ISNUMBER(F26), ISNUMBER(F27), ISNUMBER(F28), ISNUMBER(F29)), SQRT(F25^2+F26^2*((20-10)/10)+F27^2*((40-20)/10)+F28^2*((60-40)/10)+F29^2*((120-60)/10)), "")</f>
        <v/>
      </c>
      <c r="G24" s="2211" t="str">
        <f>IF(AND(ISNUMBER(G25), ISNUMBER(G26), ISNUMBER(G27), ISNUMBER(G28)), SQRT(G25^2+G26^2*((20-10)/10)+G27^2*((40-20)/10)+G28^2*((60-40)/10)), "")</f>
        <v/>
      </c>
      <c r="H24" s="2211" t="str">
        <f t="shared" ref="H24:J24" si="3">IF(AND(ISNUMBER(H25), ISNUMBER(H26), ISNUMBER(H27), ISNUMBER(H28), ISNUMBER(H29)), SQRT(H25^2+H26^2*((20-10)/10)+H27^2*((40-20)/10)+H28^2*((60-40)/10)+H29^2*((120-60)/10)), "")</f>
        <v/>
      </c>
      <c r="I24" s="2211" t="str">
        <f>IF(AND(ISNUMBER(I25), ISNUMBER(I26), ISNUMBER(I27), ISNUMBER(I28)), SQRT(I25^2+I26^2*((20-10)/10)+I27^2*((40-20)/10)+I28^2*((60-40)/10)), "")</f>
        <v/>
      </c>
      <c r="J24" s="2211" t="str">
        <f t="shared" si="3"/>
        <v/>
      </c>
      <c r="K24" s="2211" t="str">
        <f>IF(AND(ISNUMBER(K25), ISNUMBER(K26), ISNUMBER(K27)), SQRT(K25^2+K26^2*((20-10)/10)+K27^2*((40-20)/10)), "")</f>
        <v/>
      </c>
      <c r="L24" s="2161" t="str">
        <f t="shared" ref="L24" si="4">IF(AND(ISNUMBER(L25), ISNUMBER(L26), ISNUMBER(L27)), SQRT(L25^2+L26^2*((20-10)/10)+L27^2*((40-20)/10)), "")</f>
        <v/>
      </c>
      <c r="BL24" s="1057"/>
      <c r="BM24" s="1057"/>
      <c r="BN24" s="1057"/>
      <c r="BO24" s="1057"/>
      <c r="BP24" s="1057"/>
      <c r="EE24" s="1057"/>
      <c r="EF24" s="1057"/>
      <c r="EG24" s="1057"/>
      <c r="EH24" s="1057"/>
      <c r="EM24" s="1133"/>
    </row>
    <row r="25" spans="1:143" s="1055" customFormat="1" ht="15" customHeight="1">
      <c r="A25" s="2169"/>
      <c r="B25" s="1842" t="s">
        <v>1779</v>
      </c>
      <c r="C25" s="1100"/>
      <c r="D25" s="1100"/>
      <c r="E25" s="1100"/>
      <c r="F25" s="1846"/>
      <c r="G25" s="1846"/>
      <c r="H25" s="1846"/>
      <c r="I25" s="1846"/>
      <c r="J25" s="1846"/>
      <c r="K25" s="1846"/>
      <c r="L25" s="1845"/>
      <c r="BL25" s="1057"/>
      <c r="BM25" s="1057"/>
      <c r="BN25" s="1057"/>
      <c r="BO25" s="1057"/>
      <c r="BP25" s="1057"/>
      <c r="EE25" s="1057"/>
      <c r="EF25" s="1057"/>
      <c r="EG25" s="1057"/>
      <c r="EH25" s="1057"/>
      <c r="EM25" s="1133"/>
    </row>
    <row r="26" spans="1:143" s="1055" customFormat="1" ht="15" customHeight="1">
      <c r="A26" s="2169"/>
      <c r="B26" s="1842" t="s">
        <v>1780</v>
      </c>
      <c r="C26" s="1100"/>
      <c r="D26" s="1100"/>
      <c r="E26" s="1100"/>
      <c r="F26" s="1846"/>
      <c r="G26" s="1846"/>
      <c r="H26" s="1846"/>
      <c r="I26" s="1846"/>
      <c r="J26" s="1846"/>
      <c r="K26" s="1846"/>
      <c r="L26" s="1845"/>
      <c r="BL26" s="1057"/>
      <c r="BM26" s="1057"/>
      <c r="BN26" s="1057"/>
      <c r="BO26" s="1057"/>
      <c r="BP26" s="1057"/>
      <c r="EE26" s="1057"/>
      <c r="EF26" s="1057"/>
      <c r="EG26" s="1057"/>
      <c r="EH26" s="1057"/>
      <c r="EM26" s="1133"/>
    </row>
    <row r="27" spans="1:143" s="1055" customFormat="1" ht="15" customHeight="1">
      <c r="A27" s="2169"/>
      <c r="B27" s="1842" t="s">
        <v>1781</v>
      </c>
      <c r="C27" s="1100"/>
      <c r="D27" s="1100"/>
      <c r="E27" s="1100"/>
      <c r="F27" s="1846"/>
      <c r="G27" s="1846"/>
      <c r="H27" s="1846"/>
      <c r="I27" s="1846"/>
      <c r="J27" s="1846"/>
      <c r="K27" s="1846"/>
      <c r="L27" s="1845"/>
      <c r="BL27" s="1057"/>
      <c r="BM27" s="1057"/>
      <c r="BN27" s="1057"/>
      <c r="BO27" s="1057"/>
      <c r="BP27" s="1057"/>
      <c r="EE27" s="1057"/>
      <c r="EF27" s="1057"/>
      <c r="EG27" s="1057"/>
      <c r="EH27" s="1057"/>
      <c r="EM27" s="1133"/>
    </row>
    <row r="28" spans="1:143" s="1055" customFormat="1" ht="15" customHeight="1">
      <c r="A28" s="2169"/>
      <c r="B28" s="1842" t="s">
        <v>1782</v>
      </c>
      <c r="C28" s="1100"/>
      <c r="D28" s="1100"/>
      <c r="E28" s="1100"/>
      <c r="F28" s="1846"/>
      <c r="G28" s="1846"/>
      <c r="H28" s="1846"/>
      <c r="I28" s="1846"/>
      <c r="J28" s="1846"/>
      <c r="K28" s="39"/>
      <c r="L28" s="224"/>
      <c r="BL28" s="1057"/>
      <c r="BM28" s="1057"/>
      <c r="BN28" s="1057"/>
      <c r="BO28" s="1057"/>
      <c r="BP28" s="1057"/>
      <c r="EE28" s="1057"/>
      <c r="EF28" s="1057"/>
      <c r="EG28" s="1057"/>
      <c r="EH28" s="1057"/>
      <c r="EM28" s="1133"/>
    </row>
    <row r="29" spans="1:143" s="1055" customFormat="1" ht="15" customHeight="1">
      <c r="A29" s="2169"/>
      <c r="B29" s="1847" t="s">
        <v>1783</v>
      </c>
      <c r="C29" s="443"/>
      <c r="D29" s="443"/>
      <c r="E29" s="443"/>
      <c r="F29" s="1849"/>
      <c r="G29" s="41"/>
      <c r="H29" s="1849"/>
      <c r="I29" s="41"/>
      <c r="J29" s="1849"/>
      <c r="K29" s="41"/>
      <c r="L29" s="321"/>
      <c r="BL29" s="1057"/>
      <c r="BM29" s="1057"/>
      <c r="BN29" s="1057"/>
      <c r="BO29" s="1057"/>
      <c r="BP29" s="1057"/>
      <c r="EE29" s="1057"/>
      <c r="EF29" s="1057"/>
      <c r="EG29" s="1057"/>
      <c r="EH29" s="1057"/>
      <c r="EM29" s="1133"/>
    </row>
    <row r="30" spans="1:143" s="1055" customFormat="1" ht="15" customHeight="1">
      <c r="A30" s="2169"/>
      <c r="B30" s="1842" t="s">
        <v>1784</v>
      </c>
      <c r="C30" s="1100"/>
      <c r="D30" s="1100"/>
      <c r="E30" s="1100"/>
      <c r="F30" s="2211" t="str">
        <f>IF(AND(ISNUMBER(F31), ISNUMBER(F32), ISNUMBER(F33), ISNUMBER(F34), ISNUMBER(F35)), SQRT(F31^2+F32^2*((20-10)/10)+F33^2*((40-20)/10)+F34^2*((60-40)/10)+F35^2*((120-60)/10)), "")</f>
        <v/>
      </c>
      <c r="G30" s="2211" t="str">
        <f>IF(AND(ISNUMBER(G31), ISNUMBER(G32), ISNUMBER(G33), ISNUMBER(G34)), SQRT(G31^2+G32^2*((20-10)/10)+G33^2*((40-20)/10)+G34^2*((60-40)/10)), "")</f>
        <v/>
      </c>
      <c r="H30" s="2211" t="str">
        <f>IF(AND(ISNUMBER(H31), ISNUMBER(H32), ISNUMBER(H33), ISNUMBER(H34), ISNUMBER(H35)), SQRT(H31^2+H32^2*((20-10)/10)+H33^2*((40-20)/10)+H34^2*((60-40)/10)+H35^2*((120-60)/10)), "")</f>
        <v/>
      </c>
      <c r="I30" s="2211" t="str">
        <f>IF(AND(ISNUMBER(I31), ISNUMBER(I32), ISNUMBER(I33), ISNUMBER(I34)), SQRT(I31^2+I32^2*((20-10)/10)+I33^2*((40-20)/10)+I34^2*((60-40)/10)), "")</f>
        <v/>
      </c>
      <c r="J30" s="2211" t="str">
        <f>IF(AND(ISNUMBER(J31), ISNUMBER(J32), ISNUMBER(J33), ISNUMBER(J34), ISNUMBER(J35)), SQRT(J31^2+J32^2*((20-10)/10)+J33^2*((40-20)/10)+J34^2*((60-40)/10)+J35^2*((120-60)/10)), "")</f>
        <v/>
      </c>
      <c r="K30" s="2211" t="str">
        <f>IF(AND(ISNUMBER(K31), ISNUMBER(K32), ISNUMBER(K33)), SQRT(K31^2+K32^2*((20-10)/10)+K33^2*((40-20)/10)), "")</f>
        <v/>
      </c>
      <c r="L30" s="2161" t="str">
        <f t="shared" ref="L30" si="5">IF(AND(ISNUMBER(L31), ISNUMBER(L32), ISNUMBER(L33)), SQRT(L31^2+L32^2*((20-10)/10)+L33^2*((40-20)/10)), "")</f>
        <v/>
      </c>
      <c r="BL30" s="1057"/>
      <c r="BM30" s="1057"/>
      <c r="BN30" s="1057"/>
      <c r="BO30" s="1057"/>
      <c r="BP30" s="1057"/>
      <c r="EE30" s="1057"/>
      <c r="EF30" s="1057"/>
      <c r="EG30" s="1057"/>
      <c r="EH30" s="1057"/>
      <c r="EM30" s="1133"/>
    </row>
    <row r="31" spans="1:143" s="1055" customFormat="1" ht="15" customHeight="1">
      <c r="A31" s="2169"/>
      <c r="B31" s="1842" t="s">
        <v>1785</v>
      </c>
      <c r="C31" s="1100"/>
      <c r="D31" s="1100"/>
      <c r="E31" s="1100"/>
      <c r="F31" s="1846"/>
      <c r="G31" s="1846"/>
      <c r="H31" s="1846"/>
      <c r="I31" s="1846"/>
      <c r="J31" s="1846"/>
      <c r="K31" s="1846"/>
      <c r="L31" s="1845"/>
      <c r="BL31" s="1057"/>
      <c r="BM31" s="1057"/>
      <c r="BN31" s="1057"/>
      <c r="BO31" s="1057"/>
      <c r="BP31" s="1057"/>
      <c r="EE31" s="1057"/>
      <c r="EF31" s="1057"/>
      <c r="EG31" s="1057"/>
      <c r="EH31" s="1057"/>
      <c r="EM31" s="1133"/>
    </row>
    <row r="32" spans="1:143" s="1055" customFormat="1" ht="15" customHeight="1">
      <c r="A32" s="2169"/>
      <c r="B32" s="1842" t="s">
        <v>1786</v>
      </c>
      <c r="C32" s="1100"/>
      <c r="D32" s="1100"/>
      <c r="E32" s="1100"/>
      <c r="F32" s="1846"/>
      <c r="G32" s="1846"/>
      <c r="H32" s="1846"/>
      <c r="I32" s="1846"/>
      <c r="J32" s="1846"/>
      <c r="K32" s="1846"/>
      <c r="L32" s="1845"/>
      <c r="BL32" s="1057"/>
      <c r="BM32" s="1057"/>
      <c r="BN32" s="1057"/>
      <c r="BO32" s="1057"/>
      <c r="BP32" s="1057"/>
      <c r="EE32" s="1057"/>
      <c r="EF32" s="1057"/>
      <c r="EG32" s="1057"/>
      <c r="EH32" s="1057"/>
      <c r="EM32" s="1133"/>
    </row>
    <row r="33" spans="1:143" s="1055" customFormat="1" ht="15" customHeight="1">
      <c r="A33" s="2169"/>
      <c r="B33" s="1842" t="s">
        <v>1787</v>
      </c>
      <c r="C33" s="1100"/>
      <c r="D33" s="1100"/>
      <c r="E33" s="1100"/>
      <c r="F33" s="1846"/>
      <c r="G33" s="1846"/>
      <c r="H33" s="1846"/>
      <c r="I33" s="1846"/>
      <c r="J33" s="1846"/>
      <c r="K33" s="1846"/>
      <c r="L33" s="1845"/>
      <c r="BL33" s="1057"/>
      <c r="BM33" s="1057"/>
      <c r="BN33" s="1057"/>
      <c r="BO33" s="1057"/>
      <c r="BP33" s="1057"/>
      <c r="EE33" s="1057"/>
      <c r="EF33" s="1057"/>
      <c r="EG33" s="1057"/>
      <c r="EH33" s="1057"/>
      <c r="EM33" s="1133"/>
    </row>
    <row r="34" spans="1:143" s="1055" customFormat="1" ht="15" customHeight="1">
      <c r="A34" s="2169"/>
      <c r="B34" s="1842" t="s">
        <v>1788</v>
      </c>
      <c r="C34" s="1100"/>
      <c r="D34" s="1100"/>
      <c r="E34" s="1100"/>
      <c r="F34" s="1846"/>
      <c r="G34" s="1846"/>
      <c r="H34" s="1846"/>
      <c r="I34" s="1846"/>
      <c r="J34" s="1846"/>
      <c r="K34" s="39"/>
      <c r="L34" s="224"/>
      <c r="BL34" s="1057"/>
      <c r="BM34" s="1057"/>
      <c r="BN34" s="1057"/>
      <c r="BO34" s="1057"/>
      <c r="BP34" s="1057"/>
      <c r="EE34" s="1057"/>
      <c r="EF34" s="1057"/>
      <c r="EG34" s="1057"/>
      <c r="EH34" s="1057"/>
      <c r="EM34" s="1133"/>
    </row>
    <row r="35" spans="1:143" s="1055" customFormat="1" ht="15" customHeight="1">
      <c r="A35" s="2169"/>
      <c r="B35" s="1847" t="s">
        <v>1789</v>
      </c>
      <c r="C35" s="443"/>
      <c r="D35" s="443"/>
      <c r="E35" s="443"/>
      <c r="F35" s="1849"/>
      <c r="G35" s="41"/>
      <c r="H35" s="1849"/>
      <c r="I35" s="41"/>
      <c r="J35" s="1849"/>
      <c r="K35" s="41"/>
      <c r="L35" s="321"/>
      <c r="BL35" s="1057"/>
      <c r="BM35" s="1057"/>
      <c r="BN35" s="1057"/>
      <c r="BO35" s="1057"/>
      <c r="BP35" s="1057"/>
      <c r="EE35" s="1057"/>
      <c r="EF35" s="1057"/>
      <c r="EG35" s="1057"/>
      <c r="EH35" s="1057"/>
      <c r="EM35" s="1133"/>
    </row>
    <row r="36" spans="1:143" s="1850" customFormat="1" ht="15" customHeight="1">
      <c r="A36" s="2121"/>
      <c r="B36" s="2121"/>
      <c r="C36" s="2121"/>
      <c r="D36" s="2121"/>
      <c r="E36" s="2121"/>
      <c r="F36" s="2121"/>
      <c r="G36" s="2121"/>
      <c r="H36" s="2121"/>
      <c r="I36" s="2121"/>
      <c r="J36" s="2121"/>
      <c r="K36" s="2121"/>
      <c r="L36" s="2121"/>
      <c r="M36" s="2121"/>
      <c r="N36" s="2121"/>
      <c r="O36" s="2121"/>
      <c r="P36" s="2121"/>
      <c r="Q36" s="2121"/>
      <c r="R36" s="2121"/>
      <c r="S36" s="2121"/>
      <c r="T36" s="2121"/>
      <c r="U36" s="2121"/>
      <c r="V36" s="2121"/>
      <c r="W36" s="2121"/>
      <c r="X36" s="2121"/>
      <c r="Y36" s="2121"/>
      <c r="Z36" s="2121"/>
      <c r="AA36" s="2121"/>
      <c r="AB36" s="2121"/>
      <c r="AC36" s="2121"/>
      <c r="AD36" s="2121"/>
      <c r="AE36" s="2121"/>
      <c r="AF36" s="2121"/>
      <c r="AG36" s="2121"/>
      <c r="AH36" s="2121"/>
      <c r="AI36" s="2121"/>
      <c r="AJ36" s="2121"/>
      <c r="AK36" s="2121"/>
      <c r="AL36" s="2121"/>
      <c r="AM36" s="2121"/>
      <c r="AN36" s="2121"/>
      <c r="AO36" s="2121"/>
      <c r="AP36" s="2121"/>
      <c r="AQ36" s="2121"/>
      <c r="AR36" s="2121"/>
      <c r="AS36" s="2121"/>
      <c r="AT36" s="2121"/>
      <c r="AU36" s="2121"/>
      <c r="AV36" s="2121"/>
      <c r="AW36" s="2121"/>
      <c r="AX36" s="2121"/>
      <c r="AY36" s="2121"/>
      <c r="AZ36" s="2121"/>
      <c r="BA36" s="2121"/>
      <c r="BB36" s="2121"/>
      <c r="BC36" s="2121"/>
      <c r="BD36" s="2121"/>
      <c r="BE36" s="2121"/>
      <c r="BF36" s="2121"/>
      <c r="BG36" s="2121"/>
      <c r="BH36" s="2121"/>
      <c r="BI36" s="2121"/>
      <c r="BJ36" s="2121"/>
      <c r="BK36" s="2121"/>
      <c r="BL36" s="2121"/>
      <c r="BM36" s="2121"/>
      <c r="BN36" s="2121"/>
      <c r="BO36" s="2121"/>
      <c r="BP36" s="2121"/>
      <c r="BQ36" s="2121"/>
      <c r="BR36" s="2121"/>
      <c r="BS36" s="2121"/>
      <c r="BT36" s="2121"/>
      <c r="BU36" s="2121"/>
      <c r="BV36" s="2121"/>
      <c r="BW36" s="2121"/>
      <c r="BX36" s="2121"/>
      <c r="BY36" s="2121"/>
      <c r="BZ36" s="2121"/>
      <c r="CA36" s="2121"/>
      <c r="CB36" s="2121"/>
      <c r="CC36" s="2121"/>
      <c r="CD36" s="2121"/>
      <c r="CE36" s="2121"/>
      <c r="CF36" s="2121"/>
      <c r="CG36" s="2121"/>
      <c r="CH36" s="2121"/>
      <c r="CI36" s="2121"/>
      <c r="CJ36" s="2121"/>
      <c r="CK36" s="2121"/>
      <c r="CL36" s="2121"/>
      <c r="CM36" s="2121"/>
      <c r="CN36" s="2121"/>
      <c r="CO36" s="2121"/>
      <c r="CP36" s="2121"/>
      <c r="CQ36" s="2121"/>
      <c r="CR36" s="2121"/>
      <c r="CS36" s="2121"/>
      <c r="CT36" s="2121"/>
      <c r="CU36" s="2121"/>
      <c r="CV36" s="2121"/>
      <c r="CW36" s="2121"/>
      <c r="CX36" s="2121"/>
      <c r="CY36" s="2121"/>
      <c r="CZ36" s="2121"/>
      <c r="DA36" s="2121"/>
      <c r="DB36" s="2121"/>
      <c r="DC36" s="2121"/>
      <c r="DD36" s="2121"/>
      <c r="DE36" s="2121"/>
      <c r="DF36" s="2121"/>
      <c r="DG36" s="2121"/>
      <c r="DH36" s="2121"/>
      <c r="DI36" s="2121"/>
      <c r="DJ36" s="2121"/>
      <c r="DK36" s="2121"/>
      <c r="DL36" s="2121"/>
      <c r="DM36" s="2121"/>
      <c r="DN36" s="2121"/>
      <c r="DO36" s="2121"/>
      <c r="DP36" s="2121"/>
      <c r="DQ36" s="2121"/>
      <c r="DR36" s="2121"/>
      <c r="DS36" s="2121"/>
      <c r="DT36" s="2121"/>
      <c r="DU36" s="2121"/>
      <c r="DV36" s="2121"/>
      <c r="DW36" s="2121"/>
      <c r="DX36" s="2121"/>
      <c r="DY36" s="2121"/>
      <c r="DZ36" s="2121"/>
      <c r="EA36" s="2121"/>
      <c r="EB36" s="2121"/>
      <c r="EC36" s="2121"/>
      <c r="ED36" s="2121"/>
      <c r="EE36" s="2121"/>
      <c r="EF36" s="2121"/>
      <c r="EG36" s="2121"/>
      <c r="EH36" s="2121"/>
      <c r="EI36" s="2121"/>
      <c r="EJ36" s="2121"/>
      <c r="EK36" s="2121"/>
      <c r="EL36" s="2121"/>
      <c r="EM36" s="2175"/>
    </row>
    <row r="37" spans="1:143" s="1815" customFormat="1" ht="45" customHeight="1">
      <c r="A37" s="1816" t="s">
        <v>1790</v>
      </c>
      <c r="B37" s="1817"/>
      <c r="C37" s="1818"/>
      <c r="D37" s="1818"/>
      <c r="E37" s="1818"/>
      <c r="F37" s="1818"/>
      <c r="G37" s="1818"/>
      <c r="H37" s="1818"/>
      <c r="I37" s="1814"/>
      <c r="J37" s="1814"/>
      <c r="K37" s="1814"/>
      <c r="L37" s="1814"/>
      <c r="M37" s="1814"/>
      <c r="N37" s="1814"/>
      <c r="O37" s="1814"/>
      <c r="P37" s="1814"/>
      <c r="Q37" s="1814"/>
      <c r="R37" s="1814"/>
      <c r="S37" s="1814"/>
      <c r="T37" s="1814"/>
      <c r="U37" s="1814"/>
      <c r="V37" s="1814"/>
      <c r="W37" s="1814"/>
      <c r="X37" s="1814"/>
      <c r="Y37" s="1814"/>
      <c r="Z37" s="1814"/>
      <c r="AA37" s="1814"/>
      <c r="AB37" s="1814"/>
      <c r="AC37" s="1814"/>
      <c r="AD37" s="1814"/>
      <c r="AE37" s="1814"/>
      <c r="AF37" s="1814"/>
      <c r="AG37" s="1814"/>
      <c r="AH37" s="1814"/>
      <c r="AI37" s="1814"/>
      <c r="AJ37" s="1814"/>
      <c r="AK37" s="1814"/>
      <c r="AL37" s="1814"/>
      <c r="AM37" s="1814"/>
      <c r="AN37" s="1814"/>
      <c r="AO37" s="1814"/>
      <c r="AP37" s="1814"/>
      <c r="AQ37" s="1814"/>
      <c r="AR37" s="1814"/>
      <c r="AS37" s="1814"/>
      <c r="AT37" s="1814"/>
      <c r="AU37" s="1814"/>
      <c r="AV37" s="1814"/>
      <c r="AW37" s="1814"/>
      <c r="AX37" s="1814"/>
      <c r="AY37" s="1814"/>
      <c r="AZ37" s="1814"/>
      <c r="BA37" s="1814"/>
      <c r="BB37" s="1814"/>
      <c r="BC37" s="1814"/>
      <c r="BD37" s="1814"/>
      <c r="BE37" s="1814"/>
      <c r="BF37" s="1814"/>
      <c r="BG37" s="1814"/>
      <c r="BH37" s="1814"/>
      <c r="BI37" s="1814"/>
      <c r="BJ37" s="1814"/>
      <c r="BK37" s="1814"/>
      <c r="BL37" s="1814"/>
      <c r="BM37" s="1814"/>
      <c r="BN37" s="1814"/>
      <c r="BO37" s="1814"/>
      <c r="BP37" s="1814"/>
      <c r="CH37" s="1851"/>
      <c r="CI37" s="1851"/>
      <c r="CJ37" s="1851"/>
      <c r="CK37" s="1851"/>
      <c r="CW37" s="1851"/>
      <c r="CX37" s="1851"/>
      <c r="DI37" s="1851"/>
      <c r="DJ37" s="1851"/>
      <c r="DS37" s="1851"/>
      <c r="DT37" s="1851"/>
      <c r="DZ37" s="1851"/>
      <c r="EA37" s="1851"/>
      <c r="EM37" s="2176"/>
    </row>
    <row r="38" spans="1:143" s="1055" customFormat="1" ht="15" customHeight="1">
      <c r="A38" s="2169"/>
      <c r="B38" s="2153" t="s">
        <v>808</v>
      </c>
      <c r="C38" s="2153"/>
      <c r="D38" s="2154" t="s">
        <v>1791</v>
      </c>
      <c r="E38" s="2154"/>
      <c r="F38" s="2154"/>
      <c r="G38" s="2154"/>
      <c r="H38" s="2154"/>
      <c r="I38" s="2154"/>
      <c r="BQ38" s="1057"/>
      <c r="BR38" s="1057"/>
      <c r="BS38" s="1057"/>
      <c r="BT38" s="1057"/>
      <c r="BU38" s="1057"/>
      <c r="EA38" s="1057"/>
      <c r="EH38" s="1057"/>
      <c r="EM38" s="1133"/>
    </row>
    <row r="39" spans="1:143" ht="15" customHeight="1">
      <c r="A39" s="1746"/>
      <c r="B39" s="1100" t="s">
        <v>945</v>
      </c>
      <c r="C39" s="1100"/>
      <c r="D39" s="2151" t="s">
        <v>1792</v>
      </c>
      <c r="E39" s="2152"/>
      <c r="F39" s="2152"/>
      <c r="G39" s="2152"/>
      <c r="H39" s="2152"/>
      <c r="I39" s="2152"/>
      <c r="EA39" s="1089"/>
      <c r="EH39" s="1089"/>
      <c r="EM39" s="1206"/>
    </row>
    <row r="40" spans="1:143" ht="15" customHeight="1">
      <c r="A40" s="1746"/>
      <c r="B40" s="2155" t="s">
        <v>1793</v>
      </c>
      <c r="C40" s="443"/>
      <c r="D40" s="443"/>
      <c r="E40" s="443"/>
      <c r="F40" s="2521"/>
      <c r="G40" s="321"/>
      <c r="H40" s="2323"/>
      <c r="I40" s="2323"/>
      <c r="EA40" s="1089"/>
      <c r="EH40" s="1089"/>
      <c r="EM40" s="1206"/>
    </row>
    <row r="41" spans="1:143" s="1089" customFormat="1" ht="15" customHeight="1">
      <c r="A41" s="1746"/>
      <c r="EM41" s="597"/>
    </row>
    <row r="42" spans="1:143" s="1853" customFormat="1" ht="15" customHeight="1">
      <c r="A42" s="1852"/>
      <c r="B42" s="3025" t="s">
        <v>1794</v>
      </c>
      <c r="C42" s="3025"/>
      <c r="D42" s="3025"/>
      <c r="E42" s="3025"/>
      <c r="F42" s="2891" t="s">
        <v>1795</v>
      </c>
      <c r="G42" s="2881"/>
      <c r="H42" s="2881"/>
      <c r="I42" s="2881"/>
      <c r="J42" s="2881"/>
      <c r="K42" s="2882"/>
      <c r="L42" s="2880" t="s">
        <v>1795</v>
      </c>
      <c r="M42" s="2881"/>
      <c r="N42" s="2881"/>
      <c r="O42" s="2881"/>
      <c r="P42" s="2881"/>
      <c r="Q42" s="2881"/>
      <c r="R42" s="2881"/>
      <c r="S42" s="2881"/>
      <c r="T42" s="2881"/>
      <c r="U42" s="2881"/>
      <c r="V42" s="2881"/>
      <c r="W42" s="2881"/>
      <c r="X42" s="2881"/>
      <c r="Y42" s="2881"/>
      <c r="Z42" s="2881"/>
      <c r="AA42" s="2881"/>
      <c r="AB42" s="2881"/>
      <c r="AC42" s="2881"/>
      <c r="AD42" s="2881"/>
      <c r="AE42" s="2881"/>
      <c r="AF42" s="2880" t="s">
        <v>1795</v>
      </c>
      <c r="AG42" s="2881"/>
      <c r="AH42" s="2881"/>
      <c r="AI42" s="2881"/>
      <c r="AJ42" s="2881"/>
      <c r="AK42" s="2881"/>
      <c r="AL42" s="2881"/>
      <c r="AM42" s="2881"/>
      <c r="AN42" s="2881"/>
      <c r="AO42" s="2881"/>
      <c r="AP42" s="2881"/>
      <c r="AQ42" s="2881"/>
      <c r="AR42" s="2881"/>
      <c r="AS42" s="2881"/>
      <c r="AT42" s="2881"/>
      <c r="AU42" s="2881"/>
      <c r="AV42" s="2881"/>
      <c r="AW42" s="2882"/>
      <c r="AX42" s="2880" t="s">
        <v>1795</v>
      </c>
      <c r="AY42" s="2881"/>
      <c r="AZ42" s="2881"/>
      <c r="BA42" s="2881"/>
      <c r="BB42" s="2881"/>
      <c r="BC42" s="2881"/>
      <c r="BD42" s="2881"/>
      <c r="BE42" s="2881"/>
      <c r="BF42" s="2881"/>
      <c r="BG42" s="2881"/>
      <c r="BH42" s="2881"/>
      <c r="BI42" s="2881"/>
      <c r="BJ42" s="2881"/>
      <c r="BK42" s="2881"/>
      <c r="BL42" s="2881"/>
      <c r="BM42" s="3023"/>
      <c r="BN42" s="3024" t="s">
        <v>1795</v>
      </c>
      <c r="BO42" s="2881"/>
      <c r="BP42" s="2881"/>
      <c r="BQ42" s="2881"/>
      <c r="BR42" s="2881"/>
      <c r="BS42" s="2881"/>
      <c r="BT42" s="2881"/>
      <c r="BU42" s="2881"/>
      <c r="BV42" s="2881"/>
      <c r="BW42" s="2881"/>
      <c r="BX42" s="2881"/>
      <c r="BY42" s="2881"/>
      <c r="BZ42" s="2881"/>
      <c r="CA42" s="3023"/>
      <c r="CB42" s="3024" t="s">
        <v>1795</v>
      </c>
      <c r="CC42" s="2881"/>
      <c r="CD42" s="2881"/>
      <c r="CE42" s="2881"/>
      <c r="CF42" s="2881"/>
      <c r="CG42" s="2881"/>
      <c r="CH42" s="2881"/>
      <c r="CI42" s="2881"/>
      <c r="CJ42" s="2881"/>
      <c r="CK42" s="2881"/>
      <c r="CL42" s="2881"/>
      <c r="CM42" s="2882"/>
      <c r="CN42" s="2880" t="s">
        <v>1795</v>
      </c>
      <c r="CO42" s="2881"/>
      <c r="CP42" s="2881"/>
      <c r="CQ42" s="2881"/>
      <c r="CR42" s="2881"/>
      <c r="CS42" s="2881"/>
      <c r="CT42" s="2881"/>
      <c r="CU42" s="2881"/>
      <c r="CV42" s="2881"/>
      <c r="CW42" s="2882"/>
      <c r="CX42" s="2880" t="s">
        <v>1795</v>
      </c>
      <c r="CY42" s="2881"/>
      <c r="CZ42" s="2881"/>
      <c r="DA42" s="2881"/>
      <c r="DB42" s="2881"/>
      <c r="DC42" s="2881"/>
      <c r="DD42" s="2881"/>
      <c r="DE42" s="2882"/>
      <c r="DF42" s="2880" t="s">
        <v>1795</v>
      </c>
      <c r="DG42" s="2881"/>
      <c r="DH42" s="2881"/>
      <c r="DI42" s="2881"/>
      <c r="DJ42" s="2881"/>
      <c r="DK42" s="2882"/>
      <c r="DL42" s="2880" t="s">
        <v>1795</v>
      </c>
      <c r="DM42" s="2881"/>
      <c r="DN42" s="2881"/>
      <c r="DO42" s="2882"/>
      <c r="DP42" s="2880" t="s">
        <v>1795</v>
      </c>
      <c r="DQ42" s="2882"/>
      <c r="DR42" s="2112" t="s">
        <v>1795</v>
      </c>
      <c r="DS42" s="2880" t="s">
        <v>1796</v>
      </c>
      <c r="DT42" s="2881"/>
      <c r="DU42" s="2881"/>
      <c r="DV42" s="2882"/>
      <c r="DW42" s="2880" t="s">
        <v>1797</v>
      </c>
      <c r="DX42" s="2881"/>
      <c r="DY42" s="2881"/>
      <c r="DZ42" s="2882"/>
      <c r="EA42" s="2880" t="s">
        <v>1797</v>
      </c>
      <c r="EB42" s="2881"/>
      <c r="EC42" s="2881"/>
      <c r="ED42" s="2882"/>
      <c r="EE42" s="2880" t="s">
        <v>1797</v>
      </c>
      <c r="EF42" s="2881"/>
      <c r="EG42" s="2881"/>
      <c r="EH42" s="2882"/>
      <c r="EI42" s="2880" t="s">
        <v>1797</v>
      </c>
      <c r="EJ42" s="2881"/>
      <c r="EK42" s="2881"/>
      <c r="EL42" s="2881"/>
      <c r="EM42" s="1924"/>
    </row>
    <row r="43" spans="1:143" s="1853" customFormat="1" ht="30" customHeight="1">
      <c r="A43" s="1854"/>
      <c r="B43" s="3026"/>
      <c r="C43" s="3026"/>
      <c r="D43" s="3026"/>
      <c r="E43" s="3026"/>
      <c r="F43" s="2965" t="s">
        <v>2105</v>
      </c>
      <c r="G43" s="2966"/>
      <c r="H43" s="3028"/>
      <c r="I43" s="2860" t="s">
        <v>1801</v>
      </c>
      <c r="J43" s="2860" t="s">
        <v>1802</v>
      </c>
      <c r="K43" s="2869" t="s">
        <v>1803</v>
      </c>
      <c r="L43" s="3018" t="s">
        <v>1804</v>
      </c>
      <c r="M43" s="3017"/>
      <c r="N43" s="3017" t="s">
        <v>1805</v>
      </c>
      <c r="O43" s="3017"/>
      <c r="P43" s="3017" t="s">
        <v>1806</v>
      </c>
      <c r="Q43" s="3017"/>
      <c r="R43" s="3017" t="s">
        <v>1807</v>
      </c>
      <c r="S43" s="3017"/>
      <c r="T43" s="3017" t="s">
        <v>1808</v>
      </c>
      <c r="U43" s="3017"/>
      <c r="V43" s="3017" t="s">
        <v>1809</v>
      </c>
      <c r="W43" s="3017"/>
      <c r="X43" s="3017" t="s">
        <v>1810</v>
      </c>
      <c r="Y43" s="3017"/>
      <c r="Z43" s="3017" t="s">
        <v>1811</v>
      </c>
      <c r="AA43" s="3017"/>
      <c r="AB43" s="3017" t="s">
        <v>1812</v>
      </c>
      <c r="AC43" s="3017"/>
      <c r="AD43" s="2130" t="s">
        <v>1813</v>
      </c>
      <c r="AE43" s="2131" t="s">
        <v>1814</v>
      </c>
      <c r="AF43" s="3018" t="s">
        <v>1815</v>
      </c>
      <c r="AG43" s="3017"/>
      <c r="AH43" s="3017" t="s">
        <v>1816</v>
      </c>
      <c r="AI43" s="3017"/>
      <c r="AJ43" s="3017" t="s">
        <v>1817</v>
      </c>
      <c r="AK43" s="3017"/>
      <c r="AL43" s="3017" t="s">
        <v>1818</v>
      </c>
      <c r="AM43" s="3017"/>
      <c r="AN43" s="3017" t="s">
        <v>1819</v>
      </c>
      <c r="AO43" s="3017"/>
      <c r="AP43" s="3017" t="s">
        <v>1820</v>
      </c>
      <c r="AQ43" s="3017"/>
      <c r="AR43" s="3017" t="s">
        <v>1821</v>
      </c>
      <c r="AS43" s="3017"/>
      <c r="AT43" s="3017" t="s">
        <v>1822</v>
      </c>
      <c r="AU43" s="3017"/>
      <c r="AV43" s="2130" t="s">
        <v>1823</v>
      </c>
      <c r="AW43" s="2131" t="s">
        <v>1824</v>
      </c>
      <c r="AX43" s="3018" t="s">
        <v>1825</v>
      </c>
      <c r="AY43" s="3017"/>
      <c r="AZ43" s="3017" t="s">
        <v>1826</v>
      </c>
      <c r="BA43" s="3017"/>
      <c r="BB43" s="3017" t="s">
        <v>1827</v>
      </c>
      <c r="BC43" s="3017"/>
      <c r="BD43" s="3017" t="s">
        <v>1828</v>
      </c>
      <c r="BE43" s="3017"/>
      <c r="BF43" s="3017" t="s">
        <v>1829</v>
      </c>
      <c r="BG43" s="3017"/>
      <c r="BH43" s="3017" t="s">
        <v>1830</v>
      </c>
      <c r="BI43" s="3017"/>
      <c r="BJ43" s="3017" t="s">
        <v>1831</v>
      </c>
      <c r="BK43" s="3017"/>
      <c r="BL43" s="2130" t="s">
        <v>1832</v>
      </c>
      <c r="BM43" s="2131" t="s">
        <v>1833</v>
      </c>
      <c r="BN43" s="3018" t="s">
        <v>1834</v>
      </c>
      <c r="BO43" s="3017"/>
      <c r="BP43" s="3017" t="s">
        <v>1835</v>
      </c>
      <c r="BQ43" s="3017"/>
      <c r="BR43" s="3017" t="s">
        <v>1836</v>
      </c>
      <c r="BS43" s="3017"/>
      <c r="BT43" s="3017" t="s">
        <v>1837</v>
      </c>
      <c r="BU43" s="3017"/>
      <c r="BV43" s="3017" t="s">
        <v>1838</v>
      </c>
      <c r="BW43" s="3017"/>
      <c r="BX43" s="3017" t="s">
        <v>1839</v>
      </c>
      <c r="BY43" s="3017"/>
      <c r="BZ43" s="2130" t="s">
        <v>1840</v>
      </c>
      <c r="CA43" s="2131" t="s">
        <v>1841</v>
      </c>
      <c r="CB43" s="3018" t="s">
        <v>1842</v>
      </c>
      <c r="CC43" s="3017"/>
      <c r="CD43" s="3017" t="s">
        <v>1843</v>
      </c>
      <c r="CE43" s="3017"/>
      <c r="CF43" s="3017" t="s">
        <v>1844</v>
      </c>
      <c r="CG43" s="3017"/>
      <c r="CH43" s="3017" t="s">
        <v>1845</v>
      </c>
      <c r="CI43" s="3017"/>
      <c r="CJ43" s="3017" t="s">
        <v>1846</v>
      </c>
      <c r="CK43" s="3017"/>
      <c r="CL43" s="2130" t="s">
        <v>1847</v>
      </c>
      <c r="CM43" s="2131" t="s">
        <v>1848</v>
      </c>
      <c r="CN43" s="3018" t="s">
        <v>1849</v>
      </c>
      <c r="CO43" s="3017"/>
      <c r="CP43" s="3017" t="s">
        <v>1850</v>
      </c>
      <c r="CQ43" s="3017"/>
      <c r="CR43" s="3017" t="s">
        <v>1851</v>
      </c>
      <c r="CS43" s="3017"/>
      <c r="CT43" s="3017" t="s">
        <v>1852</v>
      </c>
      <c r="CU43" s="3017"/>
      <c r="CV43" s="2130" t="s">
        <v>1853</v>
      </c>
      <c r="CW43" s="2131" t="s">
        <v>1854</v>
      </c>
      <c r="CX43" s="3018" t="s">
        <v>1855</v>
      </c>
      <c r="CY43" s="3017"/>
      <c r="CZ43" s="3017" t="s">
        <v>1856</v>
      </c>
      <c r="DA43" s="3017"/>
      <c r="DB43" s="3017" t="s">
        <v>1857</v>
      </c>
      <c r="DC43" s="3017"/>
      <c r="DD43" s="2130" t="s">
        <v>1858</v>
      </c>
      <c r="DE43" s="2131" t="s">
        <v>1859</v>
      </c>
      <c r="DF43" s="3018" t="s">
        <v>1860</v>
      </c>
      <c r="DG43" s="3017"/>
      <c r="DH43" s="3017" t="s">
        <v>1861</v>
      </c>
      <c r="DI43" s="3017"/>
      <c r="DJ43" s="2130" t="s">
        <v>1862</v>
      </c>
      <c r="DK43" s="2131" t="s">
        <v>1863</v>
      </c>
      <c r="DL43" s="3018" t="s">
        <v>1864</v>
      </c>
      <c r="DM43" s="3017"/>
      <c r="DN43" s="2130" t="s">
        <v>1865</v>
      </c>
      <c r="DO43" s="2131" t="s">
        <v>1866</v>
      </c>
      <c r="DP43" s="2132" t="s">
        <v>1867</v>
      </c>
      <c r="DQ43" s="2131" t="s">
        <v>1868</v>
      </c>
      <c r="DR43" s="2133" t="s">
        <v>1869</v>
      </c>
      <c r="DS43" s="3021" t="s">
        <v>1798</v>
      </c>
      <c r="DT43" s="2860" t="s">
        <v>1799</v>
      </c>
      <c r="DU43" s="2860" t="s">
        <v>1800</v>
      </c>
      <c r="DV43" s="2860" t="s">
        <v>1801</v>
      </c>
      <c r="DW43" s="3013" t="s">
        <v>1798</v>
      </c>
      <c r="DX43" s="3015" t="s">
        <v>1799</v>
      </c>
      <c r="DY43" s="3015" t="s">
        <v>1800</v>
      </c>
      <c r="DZ43" s="3019" t="s">
        <v>1870</v>
      </c>
      <c r="EA43" s="2855" t="s">
        <v>1871</v>
      </c>
      <c r="EB43" s="2856"/>
      <c r="EC43" s="2856"/>
      <c r="ED43" s="2856"/>
      <c r="EE43" s="2855" t="s">
        <v>1872</v>
      </c>
      <c r="EF43" s="2856"/>
      <c r="EG43" s="2856"/>
      <c r="EH43" s="2878"/>
      <c r="EI43" s="2855" t="s">
        <v>1873</v>
      </c>
      <c r="EJ43" s="2856"/>
      <c r="EK43" s="2856"/>
      <c r="EL43" s="2856"/>
      <c r="EM43" s="1924"/>
    </row>
    <row r="44" spans="1:143" s="1859" customFormat="1" ht="45" customHeight="1">
      <c r="A44" s="1855"/>
      <c r="B44" s="3027"/>
      <c r="C44" s="3027"/>
      <c r="D44" s="3027"/>
      <c r="E44" s="3027"/>
      <c r="F44" s="2147" t="s">
        <v>2106</v>
      </c>
      <c r="G44" s="2147" t="s">
        <v>2107</v>
      </c>
      <c r="H44" s="2147" t="s">
        <v>2108</v>
      </c>
      <c r="I44" s="2862"/>
      <c r="J44" s="2862"/>
      <c r="K44" s="2871"/>
      <c r="L44" s="1945" t="s">
        <v>1874</v>
      </c>
      <c r="M44" s="1943" t="s">
        <v>1875</v>
      </c>
      <c r="N44" s="1943" t="s">
        <v>1874</v>
      </c>
      <c r="O44" s="1943" t="s">
        <v>1875</v>
      </c>
      <c r="P44" s="1943" t="s">
        <v>1874</v>
      </c>
      <c r="Q44" s="1943" t="s">
        <v>1875</v>
      </c>
      <c r="R44" s="1943" t="s">
        <v>1874</v>
      </c>
      <c r="S44" s="1943" t="s">
        <v>1875</v>
      </c>
      <c r="T44" s="1943" t="s">
        <v>1874</v>
      </c>
      <c r="U44" s="1943" t="s">
        <v>1875</v>
      </c>
      <c r="V44" s="1943" t="s">
        <v>1874</v>
      </c>
      <c r="W44" s="1943" t="s">
        <v>1875</v>
      </c>
      <c r="X44" s="1943" t="s">
        <v>1874</v>
      </c>
      <c r="Y44" s="1943" t="s">
        <v>1875</v>
      </c>
      <c r="Z44" s="1943" t="s">
        <v>1874</v>
      </c>
      <c r="AA44" s="1943" t="s">
        <v>1875</v>
      </c>
      <c r="AB44" s="1943" t="s">
        <v>1874</v>
      </c>
      <c r="AC44" s="1943" t="s">
        <v>1875</v>
      </c>
      <c r="AD44" s="1943" t="s">
        <v>1876</v>
      </c>
      <c r="AE44" s="1944" t="s">
        <v>1877</v>
      </c>
      <c r="AF44" s="1945" t="s">
        <v>1874</v>
      </c>
      <c r="AG44" s="1943" t="s">
        <v>1875</v>
      </c>
      <c r="AH44" s="1943" t="s">
        <v>1874</v>
      </c>
      <c r="AI44" s="1943" t="s">
        <v>1875</v>
      </c>
      <c r="AJ44" s="1943" t="s">
        <v>1874</v>
      </c>
      <c r="AK44" s="1943" t="s">
        <v>1875</v>
      </c>
      <c r="AL44" s="1943" t="s">
        <v>1874</v>
      </c>
      <c r="AM44" s="1943" t="s">
        <v>1875</v>
      </c>
      <c r="AN44" s="1943" t="s">
        <v>1874</v>
      </c>
      <c r="AO44" s="1943" t="s">
        <v>1875</v>
      </c>
      <c r="AP44" s="1943" t="s">
        <v>1874</v>
      </c>
      <c r="AQ44" s="1943" t="s">
        <v>1875</v>
      </c>
      <c r="AR44" s="1943" t="s">
        <v>1874</v>
      </c>
      <c r="AS44" s="1943" t="s">
        <v>1875</v>
      </c>
      <c r="AT44" s="1943" t="s">
        <v>1874</v>
      </c>
      <c r="AU44" s="1943" t="s">
        <v>1875</v>
      </c>
      <c r="AV44" s="1943" t="s">
        <v>1876</v>
      </c>
      <c r="AW44" s="1944" t="s">
        <v>1877</v>
      </c>
      <c r="AX44" s="1945" t="s">
        <v>1874</v>
      </c>
      <c r="AY44" s="1943" t="s">
        <v>1875</v>
      </c>
      <c r="AZ44" s="1943" t="s">
        <v>1874</v>
      </c>
      <c r="BA44" s="1943" t="s">
        <v>1875</v>
      </c>
      <c r="BB44" s="1943" t="s">
        <v>1874</v>
      </c>
      <c r="BC44" s="1943" t="s">
        <v>1875</v>
      </c>
      <c r="BD44" s="1943" t="s">
        <v>1874</v>
      </c>
      <c r="BE44" s="1943" t="s">
        <v>1875</v>
      </c>
      <c r="BF44" s="1943" t="s">
        <v>1874</v>
      </c>
      <c r="BG44" s="1943" t="s">
        <v>1875</v>
      </c>
      <c r="BH44" s="1943" t="s">
        <v>1874</v>
      </c>
      <c r="BI44" s="1943" t="s">
        <v>1875</v>
      </c>
      <c r="BJ44" s="1943" t="s">
        <v>1874</v>
      </c>
      <c r="BK44" s="1943" t="s">
        <v>1875</v>
      </c>
      <c r="BL44" s="1943" t="s">
        <v>1876</v>
      </c>
      <c r="BM44" s="1944" t="s">
        <v>1877</v>
      </c>
      <c r="BN44" s="1945" t="s">
        <v>1874</v>
      </c>
      <c r="BO44" s="1943" t="s">
        <v>1875</v>
      </c>
      <c r="BP44" s="1943" t="s">
        <v>1874</v>
      </c>
      <c r="BQ44" s="1943" t="s">
        <v>1875</v>
      </c>
      <c r="BR44" s="1943" t="s">
        <v>1874</v>
      </c>
      <c r="BS44" s="1943" t="s">
        <v>1875</v>
      </c>
      <c r="BT44" s="1943" t="s">
        <v>1874</v>
      </c>
      <c r="BU44" s="1943" t="s">
        <v>1875</v>
      </c>
      <c r="BV44" s="1943" t="s">
        <v>1874</v>
      </c>
      <c r="BW44" s="1943" t="s">
        <v>1875</v>
      </c>
      <c r="BX44" s="1943" t="s">
        <v>1874</v>
      </c>
      <c r="BY44" s="1943" t="s">
        <v>1875</v>
      </c>
      <c r="BZ44" s="1943" t="s">
        <v>1876</v>
      </c>
      <c r="CA44" s="1944" t="s">
        <v>1877</v>
      </c>
      <c r="CB44" s="1945" t="s">
        <v>1874</v>
      </c>
      <c r="CC44" s="1943" t="s">
        <v>1875</v>
      </c>
      <c r="CD44" s="1943" t="s">
        <v>1874</v>
      </c>
      <c r="CE44" s="1943" t="s">
        <v>1875</v>
      </c>
      <c r="CF44" s="1943" t="s">
        <v>1874</v>
      </c>
      <c r="CG44" s="1943" t="s">
        <v>1875</v>
      </c>
      <c r="CH44" s="1943" t="s">
        <v>1874</v>
      </c>
      <c r="CI44" s="1943" t="s">
        <v>1875</v>
      </c>
      <c r="CJ44" s="1943" t="s">
        <v>1874</v>
      </c>
      <c r="CK44" s="1943" t="s">
        <v>1875</v>
      </c>
      <c r="CL44" s="1943" t="s">
        <v>1876</v>
      </c>
      <c r="CM44" s="1944" t="s">
        <v>1877</v>
      </c>
      <c r="CN44" s="1945" t="s">
        <v>1874</v>
      </c>
      <c r="CO44" s="1943" t="s">
        <v>1875</v>
      </c>
      <c r="CP44" s="1943" t="s">
        <v>1874</v>
      </c>
      <c r="CQ44" s="1943" t="s">
        <v>1875</v>
      </c>
      <c r="CR44" s="1943" t="s">
        <v>1874</v>
      </c>
      <c r="CS44" s="1943" t="s">
        <v>1875</v>
      </c>
      <c r="CT44" s="1943" t="s">
        <v>1874</v>
      </c>
      <c r="CU44" s="1943" t="s">
        <v>1875</v>
      </c>
      <c r="CV44" s="1943" t="s">
        <v>1876</v>
      </c>
      <c r="CW44" s="1944" t="s">
        <v>1877</v>
      </c>
      <c r="CX44" s="1945" t="s">
        <v>1874</v>
      </c>
      <c r="CY44" s="1943" t="s">
        <v>1875</v>
      </c>
      <c r="CZ44" s="1943" t="s">
        <v>1874</v>
      </c>
      <c r="DA44" s="1943" t="s">
        <v>1875</v>
      </c>
      <c r="DB44" s="1943" t="s">
        <v>1874</v>
      </c>
      <c r="DC44" s="1943" t="s">
        <v>1875</v>
      </c>
      <c r="DD44" s="1943" t="s">
        <v>1876</v>
      </c>
      <c r="DE44" s="1944" t="s">
        <v>1877</v>
      </c>
      <c r="DF44" s="1945" t="s">
        <v>1874</v>
      </c>
      <c r="DG44" s="1943" t="s">
        <v>1875</v>
      </c>
      <c r="DH44" s="1943" t="s">
        <v>1874</v>
      </c>
      <c r="DI44" s="1943" t="s">
        <v>1875</v>
      </c>
      <c r="DJ44" s="1943" t="s">
        <v>1876</v>
      </c>
      <c r="DK44" s="1944" t="s">
        <v>1877</v>
      </c>
      <c r="DL44" s="1945" t="s">
        <v>1874</v>
      </c>
      <c r="DM44" s="1943" t="s">
        <v>1875</v>
      </c>
      <c r="DN44" s="1943" t="s">
        <v>1876</v>
      </c>
      <c r="DO44" s="1944" t="s">
        <v>1877</v>
      </c>
      <c r="DP44" s="1945" t="s">
        <v>1876</v>
      </c>
      <c r="DQ44" s="1944" t="s">
        <v>1877</v>
      </c>
      <c r="DR44" s="2129" t="s">
        <v>1877</v>
      </c>
      <c r="DS44" s="3022"/>
      <c r="DT44" s="2862"/>
      <c r="DU44" s="2862"/>
      <c r="DV44" s="2862"/>
      <c r="DW44" s="3014"/>
      <c r="DX44" s="3016"/>
      <c r="DY44" s="3016"/>
      <c r="DZ44" s="3020"/>
      <c r="EA44" s="1856" t="s">
        <v>1870</v>
      </c>
      <c r="EB44" s="1857" t="s">
        <v>1878</v>
      </c>
      <c r="EC44" s="1857" t="s">
        <v>1879</v>
      </c>
      <c r="ED44" s="1858" t="s">
        <v>1880</v>
      </c>
      <c r="EE44" s="1856" t="s">
        <v>1870</v>
      </c>
      <c r="EF44" s="1857" t="s">
        <v>1878</v>
      </c>
      <c r="EG44" s="1857" t="s">
        <v>1879</v>
      </c>
      <c r="EH44" s="1858" t="s">
        <v>1880</v>
      </c>
      <c r="EI44" s="1856" t="s">
        <v>1870</v>
      </c>
      <c r="EJ44" s="1857" t="s">
        <v>1878</v>
      </c>
      <c r="EK44" s="1857" t="s">
        <v>1879</v>
      </c>
      <c r="EL44" s="2122" t="s">
        <v>1880</v>
      </c>
      <c r="EM44" s="1131"/>
    </row>
    <row r="45" spans="1:143" ht="15" customHeight="1">
      <c r="A45" s="1792"/>
      <c r="B45" s="1860" t="s">
        <v>1881</v>
      </c>
      <c r="C45" s="1860"/>
      <c r="D45" s="1860"/>
      <c r="E45" s="1860"/>
      <c r="F45" s="1863"/>
      <c r="G45" s="2294"/>
      <c r="H45" s="2294"/>
      <c r="I45" s="1861"/>
      <c r="J45" s="2177"/>
      <c r="K45" s="2179"/>
      <c r="L45" s="1862"/>
      <c r="M45" s="1863"/>
      <c r="N45" s="1863"/>
      <c r="O45" s="1863"/>
      <c r="P45" s="1863"/>
      <c r="Q45" s="1863"/>
      <c r="R45" s="1863"/>
      <c r="S45" s="1863"/>
      <c r="T45" s="1863"/>
      <c r="U45" s="1863"/>
      <c r="V45" s="1863"/>
      <c r="W45" s="1863"/>
      <c r="X45" s="1863"/>
      <c r="Y45" s="1863"/>
      <c r="Z45" s="1863"/>
      <c r="AA45" s="1863"/>
      <c r="AB45" s="1863"/>
      <c r="AC45" s="1863"/>
      <c r="AD45" s="1863"/>
      <c r="AE45" s="1864"/>
      <c r="AF45" s="1865"/>
      <c r="AG45" s="1866"/>
      <c r="AH45" s="1866"/>
      <c r="AI45" s="1866"/>
      <c r="AJ45" s="1866"/>
      <c r="AK45" s="1866"/>
      <c r="AL45" s="1866"/>
      <c r="AM45" s="1866"/>
      <c r="AN45" s="1866"/>
      <c r="AO45" s="1866"/>
      <c r="AP45" s="1866"/>
      <c r="AQ45" s="1866"/>
      <c r="AR45" s="1866"/>
      <c r="AS45" s="1866"/>
      <c r="AT45" s="1866"/>
      <c r="AU45" s="1866"/>
      <c r="AV45" s="1866"/>
      <c r="AW45" s="1867"/>
      <c r="AX45" s="1865"/>
      <c r="AY45" s="1866"/>
      <c r="AZ45" s="1866"/>
      <c r="BA45" s="1866"/>
      <c r="BB45" s="1866"/>
      <c r="BC45" s="1866"/>
      <c r="BD45" s="1866"/>
      <c r="BE45" s="1866"/>
      <c r="BF45" s="1866"/>
      <c r="BG45" s="1866"/>
      <c r="BH45" s="1866"/>
      <c r="BI45" s="1866"/>
      <c r="BJ45" s="1866"/>
      <c r="BK45" s="1866"/>
      <c r="BL45" s="1866"/>
      <c r="BM45" s="1867"/>
      <c r="BN45" s="1861"/>
      <c r="BO45" s="2177"/>
      <c r="BP45" s="2177"/>
      <c r="BQ45" s="2177"/>
      <c r="BR45" s="2177"/>
      <c r="BS45" s="2177"/>
      <c r="BT45" s="2177"/>
      <c r="BU45" s="2177"/>
      <c r="BV45" s="2177"/>
      <c r="BW45" s="2177"/>
      <c r="BX45" s="2177"/>
      <c r="BY45" s="2177"/>
      <c r="BZ45" s="2177"/>
      <c r="CA45" s="2179"/>
      <c r="CB45" s="1861"/>
      <c r="CC45" s="2177"/>
      <c r="CD45" s="2177"/>
      <c r="CE45" s="2177"/>
      <c r="CF45" s="2177"/>
      <c r="CG45" s="2177"/>
      <c r="CH45" s="2177"/>
      <c r="CI45" s="2177"/>
      <c r="CJ45" s="2177"/>
      <c r="CK45" s="2177"/>
      <c r="CL45" s="2177"/>
      <c r="CM45" s="2179"/>
      <c r="CN45" s="2180"/>
      <c r="CO45" s="2177"/>
      <c r="CP45" s="2177"/>
      <c r="CQ45" s="2177"/>
      <c r="CR45" s="2177"/>
      <c r="CS45" s="2177"/>
      <c r="CT45" s="2177"/>
      <c r="CU45" s="2177"/>
      <c r="CV45" s="2177"/>
      <c r="CW45" s="2179"/>
      <c r="CX45" s="2180"/>
      <c r="CY45" s="2177"/>
      <c r="CZ45" s="2177"/>
      <c r="DA45" s="2177"/>
      <c r="DB45" s="2177"/>
      <c r="DC45" s="2177"/>
      <c r="DD45" s="2177"/>
      <c r="DE45" s="2179"/>
      <c r="DF45" s="2180"/>
      <c r="DG45" s="2177"/>
      <c r="DH45" s="2177"/>
      <c r="DI45" s="2177"/>
      <c r="DJ45" s="2177"/>
      <c r="DK45" s="2179"/>
      <c r="DL45" s="2180"/>
      <c r="DM45" s="2177"/>
      <c r="DN45" s="2177"/>
      <c r="DO45" s="2179"/>
      <c r="DP45" s="1868"/>
      <c r="DQ45" s="2179"/>
      <c r="DR45" s="1861"/>
      <c r="DS45" s="1869"/>
      <c r="DT45" s="1846"/>
      <c r="DU45" s="1846"/>
      <c r="DV45" s="2177"/>
      <c r="DW45" s="1870"/>
      <c r="DX45" s="1871"/>
      <c r="DY45" s="1871"/>
      <c r="DZ45" s="1872"/>
      <c r="EA45" s="1873"/>
      <c r="EB45" s="1874"/>
      <c r="EC45" s="1874"/>
      <c r="ED45" s="1875"/>
      <c r="EE45" s="1865"/>
      <c r="EF45" s="1866"/>
      <c r="EG45" s="1866"/>
      <c r="EH45" s="1867"/>
      <c r="EI45" s="1865"/>
      <c r="EJ45" s="1866"/>
      <c r="EK45" s="1866"/>
      <c r="EL45" s="2123"/>
      <c r="EM45" s="1206"/>
    </row>
    <row r="46" spans="1:143" ht="15" customHeight="1">
      <c r="A46" s="1792"/>
      <c r="B46" s="1100" t="s">
        <v>1882</v>
      </c>
      <c r="C46" s="1100"/>
      <c r="D46" s="1100"/>
      <c r="E46" s="1100"/>
      <c r="F46" s="1846"/>
      <c r="G46" s="1843"/>
      <c r="H46" s="1843"/>
      <c r="I46" s="1843"/>
      <c r="J46" s="1846"/>
      <c r="K46" s="1876"/>
      <c r="L46" s="2137"/>
      <c r="M46" s="1846"/>
      <c r="N46" s="1846"/>
      <c r="O46" s="1846"/>
      <c r="P46" s="1846"/>
      <c r="Q46" s="1846"/>
      <c r="R46" s="1846"/>
      <c r="S46" s="1846"/>
      <c r="T46" s="1846"/>
      <c r="U46" s="1846"/>
      <c r="V46" s="1846"/>
      <c r="W46" s="1846"/>
      <c r="X46" s="1846"/>
      <c r="Y46" s="1846"/>
      <c r="Z46" s="1846"/>
      <c r="AA46" s="1846"/>
      <c r="AB46" s="1846"/>
      <c r="AC46" s="1846"/>
      <c r="AD46" s="1846"/>
      <c r="AE46" s="1876"/>
      <c r="AF46" s="1877"/>
      <c r="AG46" s="1878"/>
      <c r="AH46" s="1878"/>
      <c r="AI46" s="1878"/>
      <c r="AJ46" s="1878"/>
      <c r="AK46" s="1878"/>
      <c r="AL46" s="1878"/>
      <c r="AM46" s="1878"/>
      <c r="AN46" s="1878"/>
      <c r="AO46" s="1878"/>
      <c r="AP46" s="1878"/>
      <c r="AQ46" s="1878"/>
      <c r="AR46" s="1878"/>
      <c r="AS46" s="1878"/>
      <c r="AT46" s="1878"/>
      <c r="AU46" s="1878"/>
      <c r="AV46" s="1878"/>
      <c r="AW46" s="1879"/>
      <c r="AX46" s="1877"/>
      <c r="AY46" s="1878"/>
      <c r="AZ46" s="1878"/>
      <c r="BA46" s="1878"/>
      <c r="BB46" s="1878"/>
      <c r="BC46" s="1878"/>
      <c r="BD46" s="1878"/>
      <c r="BE46" s="1878"/>
      <c r="BF46" s="1878"/>
      <c r="BG46" s="1878"/>
      <c r="BH46" s="1878"/>
      <c r="BI46" s="1878"/>
      <c r="BJ46" s="1878"/>
      <c r="BK46" s="1878"/>
      <c r="BL46" s="1878"/>
      <c r="BM46" s="1879"/>
      <c r="BN46" s="1843"/>
      <c r="BO46" s="1846"/>
      <c r="BP46" s="1846"/>
      <c r="BQ46" s="1846"/>
      <c r="BR46" s="1846"/>
      <c r="BS46" s="1846"/>
      <c r="BT46" s="1846"/>
      <c r="BU46" s="1846"/>
      <c r="BV46" s="1846"/>
      <c r="BW46" s="1846"/>
      <c r="BX46" s="1846"/>
      <c r="BY46" s="1846"/>
      <c r="BZ46" s="1846"/>
      <c r="CA46" s="1876"/>
      <c r="CB46" s="1843"/>
      <c r="CC46" s="1846"/>
      <c r="CD46" s="1846"/>
      <c r="CE46" s="1846"/>
      <c r="CF46" s="1846"/>
      <c r="CG46" s="1846"/>
      <c r="CH46" s="1846"/>
      <c r="CI46" s="1846"/>
      <c r="CJ46" s="1846"/>
      <c r="CK46" s="1846"/>
      <c r="CL46" s="1846"/>
      <c r="CM46" s="1876"/>
      <c r="CN46" s="2137"/>
      <c r="CO46" s="1846"/>
      <c r="CP46" s="1846"/>
      <c r="CQ46" s="1846"/>
      <c r="CR46" s="1846"/>
      <c r="CS46" s="1846"/>
      <c r="CT46" s="1846"/>
      <c r="CU46" s="1846"/>
      <c r="CV46" s="1846"/>
      <c r="CW46" s="1876"/>
      <c r="CX46" s="2137"/>
      <c r="CY46" s="1846"/>
      <c r="CZ46" s="1846"/>
      <c r="DA46" s="1846"/>
      <c r="DB46" s="1846"/>
      <c r="DC46" s="1846"/>
      <c r="DD46" s="1846"/>
      <c r="DE46" s="1876"/>
      <c r="DF46" s="2137"/>
      <c r="DG46" s="1846"/>
      <c r="DH46" s="1846"/>
      <c r="DI46" s="1846"/>
      <c r="DJ46" s="1846"/>
      <c r="DK46" s="1876"/>
      <c r="DL46" s="2137"/>
      <c r="DM46" s="1846"/>
      <c r="DN46" s="1846"/>
      <c r="DO46" s="1876"/>
      <c r="DP46" s="2135"/>
      <c r="DQ46" s="1876"/>
      <c r="DR46" s="1843"/>
      <c r="DS46" s="1869"/>
      <c r="DT46" s="1846"/>
      <c r="DU46" s="1846"/>
      <c r="DV46" s="1846"/>
      <c r="DW46" s="1870"/>
      <c r="DX46" s="1871"/>
      <c r="DY46" s="1871"/>
      <c r="DZ46" s="1872"/>
      <c r="EA46" s="1880"/>
      <c r="EB46" s="1871"/>
      <c r="EC46" s="1871"/>
      <c r="ED46" s="1872"/>
      <c r="EE46" s="1877"/>
      <c r="EF46" s="1878"/>
      <c r="EG46" s="1878"/>
      <c r="EH46" s="1879"/>
      <c r="EI46" s="1877"/>
      <c r="EJ46" s="1878"/>
      <c r="EK46" s="1878"/>
      <c r="EL46" s="2124"/>
      <c r="EM46" s="1206"/>
    </row>
    <row r="47" spans="1:143" ht="15" customHeight="1">
      <c r="A47" s="1792"/>
      <c r="B47" s="1100" t="s">
        <v>1883</v>
      </c>
      <c r="C47" s="1100"/>
      <c r="D47" s="1100"/>
      <c r="E47" s="1100"/>
      <c r="F47" s="1846"/>
      <c r="G47" s="1843"/>
      <c r="H47" s="1843"/>
      <c r="I47" s="1843"/>
      <c r="J47" s="1846"/>
      <c r="K47" s="1876"/>
      <c r="L47" s="2137"/>
      <c r="M47" s="1846"/>
      <c r="N47" s="1846"/>
      <c r="O47" s="1846"/>
      <c r="P47" s="1846"/>
      <c r="Q47" s="1846"/>
      <c r="R47" s="1846"/>
      <c r="S47" s="1846"/>
      <c r="T47" s="1846"/>
      <c r="U47" s="1846"/>
      <c r="V47" s="1846"/>
      <c r="W47" s="1846"/>
      <c r="X47" s="1846"/>
      <c r="Y47" s="1846"/>
      <c r="Z47" s="1846"/>
      <c r="AA47" s="1846"/>
      <c r="AB47" s="1846"/>
      <c r="AC47" s="1846"/>
      <c r="AD47" s="1846"/>
      <c r="AE47" s="1876"/>
      <c r="AF47" s="1877"/>
      <c r="AG47" s="1878"/>
      <c r="AH47" s="1878"/>
      <c r="AI47" s="1878"/>
      <c r="AJ47" s="1878"/>
      <c r="AK47" s="1878"/>
      <c r="AL47" s="1878"/>
      <c r="AM47" s="1878"/>
      <c r="AN47" s="1878"/>
      <c r="AO47" s="1878"/>
      <c r="AP47" s="1878"/>
      <c r="AQ47" s="1878"/>
      <c r="AR47" s="1878"/>
      <c r="AS47" s="1878"/>
      <c r="AT47" s="1878"/>
      <c r="AU47" s="1878"/>
      <c r="AV47" s="1878"/>
      <c r="AW47" s="1879"/>
      <c r="AX47" s="1877"/>
      <c r="AY47" s="1878"/>
      <c r="AZ47" s="1878"/>
      <c r="BA47" s="1878"/>
      <c r="BB47" s="1878"/>
      <c r="BC47" s="1878"/>
      <c r="BD47" s="1878"/>
      <c r="BE47" s="1878"/>
      <c r="BF47" s="1878"/>
      <c r="BG47" s="1878"/>
      <c r="BH47" s="1878"/>
      <c r="BI47" s="1878"/>
      <c r="BJ47" s="1878"/>
      <c r="BK47" s="1878"/>
      <c r="BL47" s="1878"/>
      <c r="BM47" s="1879"/>
      <c r="BN47" s="1843"/>
      <c r="BO47" s="1846"/>
      <c r="BP47" s="1846"/>
      <c r="BQ47" s="1846"/>
      <c r="BR47" s="1846"/>
      <c r="BS47" s="1846"/>
      <c r="BT47" s="1846"/>
      <c r="BU47" s="1846"/>
      <c r="BV47" s="1846"/>
      <c r="BW47" s="1846"/>
      <c r="BX47" s="1846"/>
      <c r="BY47" s="1846"/>
      <c r="BZ47" s="1846"/>
      <c r="CA47" s="1876"/>
      <c r="CB47" s="1843"/>
      <c r="CC47" s="1846"/>
      <c r="CD47" s="1846"/>
      <c r="CE47" s="1846"/>
      <c r="CF47" s="1846"/>
      <c r="CG47" s="1846"/>
      <c r="CH47" s="1846"/>
      <c r="CI47" s="1846"/>
      <c r="CJ47" s="1846"/>
      <c r="CK47" s="1846"/>
      <c r="CL47" s="1846"/>
      <c r="CM47" s="1876"/>
      <c r="CN47" s="2137"/>
      <c r="CO47" s="1846"/>
      <c r="CP47" s="1846"/>
      <c r="CQ47" s="1846"/>
      <c r="CR47" s="1846"/>
      <c r="CS47" s="1846"/>
      <c r="CT47" s="1846"/>
      <c r="CU47" s="1846"/>
      <c r="CV47" s="1846"/>
      <c r="CW47" s="1876"/>
      <c r="CX47" s="2137"/>
      <c r="CY47" s="1846"/>
      <c r="CZ47" s="1846"/>
      <c r="DA47" s="1846"/>
      <c r="DB47" s="1846"/>
      <c r="DC47" s="1846"/>
      <c r="DD47" s="1846"/>
      <c r="DE47" s="1876"/>
      <c r="DF47" s="2137"/>
      <c r="DG47" s="1846"/>
      <c r="DH47" s="1846"/>
      <c r="DI47" s="1846"/>
      <c r="DJ47" s="1846"/>
      <c r="DK47" s="1876"/>
      <c r="DL47" s="2137"/>
      <c r="DM47" s="1846"/>
      <c r="DN47" s="1846"/>
      <c r="DO47" s="1876"/>
      <c r="DP47" s="2135"/>
      <c r="DQ47" s="1876"/>
      <c r="DR47" s="1843"/>
      <c r="DS47" s="1869"/>
      <c r="DT47" s="1846"/>
      <c r="DU47" s="1846"/>
      <c r="DV47" s="1846"/>
      <c r="DW47" s="1870"/>
      <c r="DX47" s="1871"/>
      <c r="DY47" s="1871"/>
      <c r="DZ47" s="1872"/>
      <c r="EA47" s="1880"/>
      <c r="EB47" s="1871"/>
      <c r="EC47" s="1871"/>
      <c r="ED47" s="1872"/>
      <c r="EE47" s="1877"/>
      <c r="EF47" s="1878"/>
      <c r="EG47" s="1878"/>
      <c r="EH47" s="1879"/>
      <c r="EI47" s="1877"/>
      <c r="EJ47" s="1878"/>
      <c r="EK47" s="1878"/>
      <c r="EL47" s="2124"/>
      <c r="EM47" s="1206"/>
    </row>
    <row r="48" spans="1:143" ht="15" customHeight="1">
      <c r="A48" s="1792"/>
      <c r="B48" s="1100" t="s">
        <v>1884</v>
      </c>
      <c r="C48" s="1100"/>
      <c r="D48" s="1100"/>
      <c r="E48" s="1100"/>
      <c r="F48" s="1846"/>
      <c r="G48" s="1843"/>
      <c r="H48" s="1843"/>
      <c r="I48" s="1843"/>
      <c r="J48" s="1846"/>
      <c r="K48" s="1876"/>
      <c r="L48" s="2137"/>
      <c r="M48" s="1846"/>
      <c r="N48" s="1846"/>
      <c r="O48" s="1846"/>
      <c r="P48" s="1846"/>
      <c r="Q48" s="1846"/>
      <c r="R48" s="1846"/>
      <c r="S48" s="1846"/>
      <c r="T48" s="1846"/>
      <c r="U48" s="1846"/>
      <c r="V48" s="1846"/>
      <c r="W48" s="1846"/>
      <c r="X48" s="1846"/>
      <c r="Y48" s="1846"/>
      <c r="Z48" s="1846"/>
      <c r="AA48" s="1846"/>
      <c r="AB48" s="1846"/>
      <c r="AC48" s="1846"/>
      <c r="AD48" s="1846"/>
      <c r="AE48" s="1876"/>
      <c r="AF48" s="1877"/>
      <c r="AG48" s="1878"/>
      <c r="AH48" s="1878"/>
      <c r="AI48" s="1878"/>
      <c r="AJ48" s="1878"/>
      <c r="AK48" s="1878"/>
      <c r="AL48" s="1878"/>
      <c r="AM48" s="1878"/>
      <c r="AN48" s="1878"/>
      <c r="AO48" s="1878"/>
      <c r="AP48" s="1878"/>
      <c r="AQ48" s="1878"/>
      <c r="AR48" s="1878"/>
      <c r="AS48" s="1878"/>
      <c r="AT48" s="1878"/>
      <c r="AU48" s="1878"/>
      <c r="AV48" s="1878"/>
      <c r="AW48" s="1879"/>
      <c r="AX48" s="1877"/>
      <c r="AY48" s="1878"/>
      <c r="AZ48" s="1878"/>
      <c r="BA48" s="1878"/>
      <c r="BB48" s="1878"/>
      <c r="BC48" s="1878"/>
      <c r="BD48" s="1878"/>
      <c r="BE48" s="1878"/>
      <c r="BF48" s="1878"/>
      <c r="BG48" s="1878"/>
      <c r="BH48" s="1878"/>
      <c r="BI48" s="1878"/>
      <c r="BJ48" s="1878"/>
      <c r="BK48" s="1878"/>
      <c r="BL48" s="1878"/>
      <c r="BM48" s="1879"/>
      <c r="BN48" s="1843"/>
      <c r="BO48" s="1846"/>
      <c r="BP48" s="1846"/>
      <c r="BQ48" s="1846"/>
      <c r="BR48" s="1846"/>
      <c r="BS48" s="1846"/>
      <c r="BT48" s="1846"/>
      <c r="BU48" s="1846"/>
      <c r="BV48" s="1846"/>
      <c r="BW48" s="1846"/>
      <c r="BX48" s="1846"/>
      <c r="BY48" s="1846"/>
      <c r="BZ48" s="1846"/>
      <c r="CA48" s="1876"/>
      <c r="CB48" s="1843"/>
      <c r="CC48" s="1846"/>
      <c r="CD48" s="1846"/>
      <c r="CE48" s="1846"/>
      <c r="CF48" s="1846"/>
      <c r="CG48" s="1846"/>
      <c r="CH48" s="1846"/>
      <c r="CI48" s="1846"/>
      <c r="CJ48" s="1846"/>
      <c r="CK48" s="1846"/>
      <c r="CL48" s="1846"/>
      <c r="CM48" s="1876"/>
      <c r="CN48" s="2137"/>
      <c r="CO48" s="1846"/>
      <c r="CP48" s="1846"/>
      <c r="CQ48" s="1846"/>
      <c r="CR48" s="1846"/>
      <c r="CS48" s="1846"/>
      <c r="CT48" s="1846"/>
      <c r="CU48" s="1846"/>
      <c r="CV48" s="1846"/>
      <c r="CW48" s="1876"/>
      <c r="CX48" s="2137"/>
      <c r="CY48" s="1846"/>
      <c r="CZ48" s="1846"/>
      <c r="DA48" s="1846"/>
      <c r="DB48" s="1846"/>
      <c r="DC48" s="1846"/>
      <c r="DD48" s="1846"/>
      <c r="DE48" s="1876"/>
      <c r="DF48" s="2137"/>
      <c r="DG48" s="1846"/>
      <c r="DH48" s="1846"/>
      <c r="DI48" s="1846"/>
      <c r="DJ48" s="1846"/>
      <c r="DK48" s="1876"/>
      <c r="DL48" s="2137"/>
      <c r="DM48" s="1846"/>
      <c r="DN48" s="1846"/>
      <c r="DO48" s="1876"/>
      <c r="DP48" s="2135"/>
      <c r="DQ48" s="1876"/>
      <c r="DR48" s="1843"/>
      <c r="DS48" s="1869"/>
      <c r="DT48" s="1846"/>
      <c r="DU48" s="1846"/>
      <c r="DV48" s="1846"/>
      <c r="DW48" s="1870"/>
      <c r="DX48" s="1871"/>
      <c r="DY48" s="1871"/>
      <c r="DZ48" s="1872"/>
      <c r="EA48" s="1880"/>
      <c r="EB48" s="1871"/>
      <c r="EC48" s="1871"/>
      <c r="ED48" s="1872"/>
      <c r="EE48" s="1877"/>
      <c r="EF48" s="1878"/>
      <c r="EG48" s="1878"/>
      <c r="EH48" s="1879"/>
      <c r="EI48" s="1877"/>
      <c r="EJ48" s="1878"/>
      <c r="EK48" s="1878"/>
      <c r="EL48" s="2124"/>
      <c r="EM48" s="1206"/>
    </row>
    <row r="49" spans="1:143" ht="15" customHeight="1">
      <c r="A49" s="1792"/>
      <c r="B49" s="1100" t="s">
        <v>1885</v>
      </c>
      <c r="C49" s="1100"/>
      <c r="D49" s="1100"/>
      <c r="E49" s="1100"/>
      <c r="F49" s="1846"/>
      <c r="G49" s="1843"/>
      <c r="H49" s="1843"/>
      <c r="I49" s="1843"/>
      <c r="J49" s="1846"/>
      <c r="K49" s="1876"/>
      <c r="L49" s="2137"/>
      <c r="M49" s="1846"/>
      <c r="N49" s="1846"/>
      <c r="O49" s="1846"/>
      <c r="P49" s="1846"/>
      <c r="Q49" s="1846"/>
      <c r="R49" s="1846"/>
      <c r="S49" s="1846"/>
      <c r="T49" s="1846"/>
      <c r="U49" s="1846"/>
      <c r="V49" s="1846"/>
      <c r="W49" s="1846"/>
      <c r="X49" s="1846"/>
      <c r="Y49" s="1846"/>
      <c r="Z49" s="1846"/>
      <c r="AA49" s="1846"/>
      <c r="AB49" s="1846"/>
      <c r="AC49" s="1846"/>
      <c r="AD49" s="1846"/>
      <c r="AE49" s="1876"/>
      <c r="AF49" s="1877"/>
      <c r="AG49" s="1878"/>
      <c r="AH49" s="1878"/>
      <c r="AI49" s="1878"/>
      <c r="AJ49" s="1878"/>
      <c r="AK49" s="1878"/>
      <c r="AL49" s="1878"/>
      <c r="AM49" s="1878"/>
      <c r="AN49" s="1878"/>
      <c r="AO49" s="1878"/>
      <c r="AP49" s="1878"/>
      <c r="AQ49" s="1878"/>
      <c r="AR49" s="1878"/>
      <c r="AS49" s="1878"/>
      <c r="AT49" s="1878"/>
      <c r="AU49" s="1878"/>
      <c r="AV49" s="1878"/>
      <c r="AW49" s="1879"/>
      <c r="AX49" s="1877"/>
      <c r="AY49" s="1878"/>
      <c r="AZ49" s="1878"/>
      <c r="BA49" s="1878"/>
      <c r="BB49" s="1878"/>
      <c r="BC49" s="1878"/>
      <c r="BD49" s="1878"/>
      <c r="BE49" s="1878"/>
      <c r="BF49" s="1878"/>
      <c r="BG49" s="1878"/>
      <c r="BH49" s="1878"/>
      <c r="BI49" s="1878"/>
      <c r="BJ49" s="1878"/>
      <c r="BK49" s="1878"/>
      <c r="BL49" s="1878"/>
      <c r="BM49" s="1879"/>
      <c r="BN49" s="1843"/>
      <c r="BO49" s="1846"/>
      <c r="BP49" s="1846"/>
      <c r="BQ49" s="1846"/>
      <c r="BR49" s="1846"/>
      <c r="BS49" s="1846"/>
      <c r="BT49" s="1846"/>
      <c r="BU49" s="1846"/>
      <c r="BV49" s="1846"/>
      <c r="BW49" s="1846"/>
      <c r="BX49" s="1846"/>
      <c r="BY49" s="1846"/>
      <c r="BZ49" s="1846"/>
      <c r="CA49" s="1876"/>
      <c r="CB49" s="1843"/>
      <c r="CC49" s="1846"/>
      <c r="CD49" s="1846"/>
      <c r="CE49" s="1846"/>
      <c r="CF49" s="1846"/>
      <c r="CG49" s="1846"/>
      <c r="CH49" s="1846"/>
      <c r="CI49" s="1846"/>
      <c r="CJ49" s="1846"/>
      <c r="CK49" s="1846"/>
      <c r="CL49" s="1846"/>
      <c r="CM49" s="1876"/>
      <c r="CN49" s="2137"/>
      <c r="CO49" s="1846"/>
      <c r="CP49" s="1846"/>
      <c r="CQ49" s="1846"/>
      <c r="CR49" s="1846"/>
      <c r="CS49" s="1846"/>
      <c r="CT49" s="1846"/>
      <c r="CU49" s="1846"/>
      <c r="CV49" s="1846"/>
      <c r="CW49" s="1876"/>
      <c r="CX49" s="2137"/>
      <c r="CY49" s="1846"/>
      <c r="CZ49" s="1846"/>
      <c r="DA49" s="1846"/>
      <c r="DB49" s="1846"/>
      <c r="DC49" s="1846"/>
      <c r="DD49" s="1846"/>
      <c r="DE49" s="1876"/>
      <c r="DF49" s="2137"/>
      <c r="DG49" s="1846"/>
      <c r="DH49" s="1846"/>
      <c r="DI49" s="1846"/>
      <c r="DJ49" s="1846"/>
      <c r="DK49" s="1876"/>
      <c r="DL49" s="2137"/>
      <c r="DM49" s="1846"/>
      <c r="DN49" s="1846"/>
      <c r="DO49" s="1876"/>
      <c r="DP49" s="2135"/>
      <c r="DQ49" s="1876"/>
      <c r="DR49" s="1843"/>
      <c r="DS49" s="1869"/>
      <c r="DT49" s="1846"/>
      <c r="DU49" s="1846"/>
      <c r="DV49" s="1846"/>
      <c r="DW49" s="1870"/>
      <c r="DX49" s="1871"/>
      <c r="DY49" s="1871"/>
      <c r="DZ49" s="1872"/>
      <c r="EA49" s="1880"/>
      <c r="EB49" s="1871"/>
      <c r="EC49" s="1871"/>
      <c r="ED49" s="1872"/>
      <c r="EE49" s="1877"/>
      <c r="EF49" s="1878"/>
      <c r="EG49" s="1878"/>
      <c r="EH49" s="1879"/>
      <c r="EI49" s="1877"/>
      <c r="EJ49" s="1878"/>
      <c r="EK49" s="1878"/>
      <c r="EL49" s="2124"/>
      <c r="EM49" s="1206"/>
    </row>
    <row r="50" spans="1:143" ht="15" customHeight="1">
      <c r="A50" s="1792"/>
      <c r="B50" s="1100" t="s">
        <v>1886</v>
      </c>
      <c r="C50" s="1100"/>
      <c r="D50" s="1100"/>
      <c r="E50" s="1100"/>
      <c r="F50" s="1846"/>
      <c r="G50" s="1843"/>
      <c r="H50" s="1843"/>
      <c r="I50" s="1843"/>
      <c r="J50" s="1846"/>
      <c r="K50" s="1876"/>
      <c r="L50" s="2137"/>
      <c r="M50" s="1846"/>
      <c r="N50" s="1846"/>
      <c r="O50" s="1846"/>
      <c r="P50" s="1846"/>
      <c r="Q50" s="1846"/>
      <c r="R50" s="1846"/>
      <c r="S50" s="1846"/>
      <c r="T50" s="1846"/>
      <c r="U50" s="1846"/>
      <c r="V50" s="1846"/>
      <c r="W50" s="1846"/>
      <c r="X50" s="1846"/>
      <c r="Y50" s="1846"/>
      <c r="Z50" s="1846"/>
      <c r="AA50" s="1846"/>
      <c r="AB50" s="1846"/>
      <c r="AC50" s="1846"/>
      <c r="AD50" s="1846"/>
      <c r="AE50" s="1876"/>
      <c r="AF50" s="1877"/>
      <c r="AG50" s="1878"/>
      <c r="AH50" s="1878"/>
      <c r="AI50" s="1878"/>
      <c r="AJ50" s="1878"/>
      <c r="AK50" s="1878"/>
      <c r="AL50" s="1878"/>
      <c r="AM50" s="1878"/>
      <c r="AN50" s="1878"/>
      <c r="AO50" s="1878"/>
      <c r="AP50" s="1878"/>
      <c r="AQ50" s="1878"/>
      <c r="AR50" s="1878"/>
      <c r="AS50" s="1878"/>
      <c r="AT50" s="1878"/>
      <c r="AU50" s="1878"/>
      <c r="AV50" s="1878"/>
      <c r="AW50" s="1879"/>
      <c r="AX50" s="1877"/>
      <c r="AY50" s="1878"/>
      <c r="AZ50" s="1878"/>
      <c r="BA50" s="1878"/>
      <c r="BB50" s="1878"/>
      <c r="BC50" s="1878"/>
      <c r="BD50" s="1878"/>
      <c r="BE50" s="1878"/>
      <c r="BF50" s="1878"/>
      <c r="BG50" s="1878"/>
      <c r="BH50" s="1878"/>
      <c r="BI50" s="1878"/>
      <c r="BJ50" s="1878"/>
      <c r="BK50" s="1878"/>
      <c r="BL50" s="1878"/>
      <c r="BM50" s="1879"/>
      <c r="BN50" s="1843"/>
      <c r="BO50" s="1846"/>
      <c r="BP50" s="1846"/>
      <c r="BQ50" s="1846"/>
      <c r="BR50" s="1846"/>
      <c r="BS50" s="1846"/>
      <c r="BT50" s="1846"/>
      <c r="BU50" s="1846"/>
      <c r="BV50" s="1846"/>
      <c r="BW50" s="1846"/>
      <c r="BX50" s="1846"/>
      <c r="BY50" s="1846"/>
      <c r="BZ50" s="1846"/>
      <c r="CA50" s="1876"/>
      <c r="CB50" s="1843"/>
      <c r="CC50" s="1846"/>
      <c r="CD50" s="1846"/>
      <c r="CE50" s="1846"/>
      <c r="CF50" s="1846"/>
      <c r="CG50" s="1846"/>
      <c r="CH50" s="1846"/>
      <c r="CI50" s="1846"/>
      <c r="CJ50" s="1846"/>
      <c r="CK50" s="1846"/>
      <c r="CL50" s="1846"/>
      <c r="CM50" s="1876"/>
      <c r="CN50" s="2137"/>
      <c r="CO50" s="1846"/>
      <c r="CP50" s="1846"/>
      <c r="CQ50" s="1846"/>
      <c r="CR50" s="1846"/>
      <c r="CS50" s="1846"/>
      <c r="CT50" s="1846"/>
      <c r="CU50" s="1846"/>
      <c r="CV50" s="1846"/>
      <c r="CW50" s="1876"/>
      <c r="CX50" s="2137"/>
      <c r="CY50" s="1846"/>
      <c r="CZ50" s="1846"/>
      <c r="DA50" s="1846"/>
      <c r="DB50" s="1846"/>
      <c r="DC50" s="1846"/>
      <c r="DD50" s="1846"/>
      <c r="DE50" s="1876"/>
      <c r="DF50" s="2137"/>
      <c r="DG50" s="1846"/>
      <c r="DH50" s="1846"/>
      <c r="DI50" s="1846"/>
      <c r="DJ50" s="1846"/>
      <c r="DK50" s="1876"/>
      <c r="DL50" s="2137"/>
      <c r="DM50" s="1846"/>
      <c r="DN50" s="1846"/>
      <c r="DO50" s="1876"/>
      <c r="DP50" s="2135"/>
      <c r="DQ50" s="1876"/>
      <c r="DR50" s="1843"/>
      <c r="DS50" s="1869"/>
      <c r="DT50" s="1846"/>
      <c r="DU50" s="1846"/>
      <c r="DV50" s="1846"/>
      <c r="DW50" s="1870"/>
      <c r="DX50" s="1871"/>
      <c r="DY50" s="1871"/>
      <c r="DZ50" s="1872"/>
      <c r="EA50" s="1880"/>
      <c r="EB50" s="1871"/>
      <c r="EC50" s="1871"/>
      <c r="ED50" s="1872"/>
      <c r="EE50" s="1877"/>
      <c r="EF50" s="1878"/>
      <c r="EG50" s="1878"/>
      <c r="EH50" s="1879"/>
      <c r="EI50" s="1877"/>
      <c r="EJ50" s="1878"/>
      <c r="EK50" s="1878"/>
      <c r="EL50" s="2124"/>
      <c r="EM50" s="1206"/>
    </row>
    <row r="51" spans="1:143" ht="15" customHeight="1">
      <c r="A51" s="1792"/>
      <c r="B51" s="1100" t="s">
        <v>1887</v>
      </c>
      <c r="C51" s="1100"/>
      <c r="D51" s="1100"/>
      <c r="E51" s="1100"/>
      <c r="F51" s="1846"/>
      <c r="G51" s="1843"/>
      <c r="H51" s="1843"/>
      <c r="I51" s="1843"/>
      <c r="J51" s="1846"/>
      <c r="K51" s="1876"/>
      <c r="L51" s="2137"/>
      <c r="M51" s="1846"/>
      <c r="N51" s="1846"/>
      <c r="O51" s="1846"/>
      <c r="P51" s="1846"/>
      <c r="Q51" s="1846"/>
      <c r="R51" s="1846"/>
      <c r="S51" s="1846"/>
      <c r="T51" s="1846"/>
      <c r="U51" s="1846"/>
      <c r="V51" s="1846"/>
      <c r="W51" s="1846"/>
      <c r="X51" s="1846"/>
      <c r="Y51" s="1846"/>
      <c r="Z51" s="1846"/>
      <c r="AA51" s="1846"/>
      <c r="AB51" s="1846"/>
      <c r="AC51" s="1846"/>
      <c r="AD51" s="1846"/>
      <c r="AE51" s="1876"/>
      <c r="AF51" s="1877"/>
      <c r="AG51" s="1878"/>
      <c r="AH51" s="1878"/>
      <c r="AI51" s="1878"/>
      <c r="AJ51" s="1878"/>
      <c r="AK51" s="1878"/>
      <c r="AL51" s="1878"/>
      <c r="AM51" s="1878"/>
      <c r="AN51" s="1878"/>
      <c r="AO51" s="1878"/>
      <c r="AP51" s="1878"/>
      <c r="AQ51" s="1878"/>
      <c r="AR51" s="1878"/>
      <c r="AS51" s="1878"/>
      <c r="AT51" s="1878"/>
      <c r="AU51" s="1878"/>
      <c r="AV51" s="1878"/>
      <c r="AW51" s="1879"/>
      <c r="AX51" s="1877"/>
      <c r="AY51" s="1878"/>
      <c r="AZ51" s="1878"/>
      <c r="BA51" s="1878"/>
      <c r="BB51" s="1878"/>
      <c r="BC51" s="1878"/>
      <c r="BD51" s="1878"/>
      <c r="BE51" s="1878"/>
      <c r="BF51" s="1878"/>
      <c r="BG51" s="1878"/>
      <c r="BH51" s="1878"/>
      <c r="BI51" s="1878"/>
      <c r="BJ51" s="1878"/>
      <c r="BK51" s="1878"/>
      <c r="BL51" s="1878"/>
      <c r="BM51" s="1879"/>
      <c r="BN51" s="1843"/>
      <c r="BO51" s="1846"/>
      <c r="BP51" s="1846"/>
      <c r="BQ51" s="1846"/>
      <c r="BR51" s="1846"/>
      <c r="BS51" s="1846"/>
      <c r="BT51" s="1846"/>
      <c r="BU51" s="1846"/>
      <c r="BV51" s="1846"/>
      <c r="BW51" s="1846"/>
      <c r="BX51" s="1846"/>
      <c r="BY51" s="1846"/>
      <c r="BZ51" s="1846"/>
      <c r="CA51" s="1876"/>
      <c r="CB51" s="1843"/>
      <c r="CC51" s="1846"/>
      <c r="CD51" s="1846"/>
      <c r="CE51" s="1846"/>
      <c r="CF51" s="1846"/>
      <c r="CG51" s="1846"/>
      <c r="CH51" s="1846"/>
      <c r="CI51" s="1846"/>
      <c r="CJ51" s="1846"/>
      <c r="CK51" s="1846"/>
      <c r="CL51" s="1846"/>
      <c r="CM51" s="1876"/>
      <c r="CN51" s="2137"/>
      <c r="CO51" s="1846"/>
      <c r="CP51" s="1846"/>
      <c r="CQ51" s="1846"/>
      <c r="CR51" s="1846"/>
      <c r="CS51" s="1846"/>
      <c r="CT51" s="1846"/>
      <c r="CU51" s="1846"/>
      <c r="CV51" s="1846"/>
      <c r="CW51" s="1876"/>
      <c r="CX51" s="2137"/>
      <c r="CY51" s="1846"/>
      <c r="CZ51" s="1846"/>
      <c r="DA51" s="1846"/>
      <c r="DB51" s="1846"/>
      <c r="DC51" s="1846"/>
      <c r="DD51" s="1846"/>
      <c r="DE51" s="1876"/>
      <c r="DF51" s="2137"/>
      <c r="DG51" s="1846"/>
      <c r="DH51" s="1846"/>
      <c r="DI51" s="1846"/>
      <c r="DJ51" s="1846"/>
      <c r="DK51" s="1876"/>
      <c r="DL51" s="2137"/>
      <c r="DM51" s="1846"/>
      <c r="DN51" s="1846"/>
      <c r="DO51" s="1876"/>
      <c r="DP51" s="2135"/>
      <c r="DQ51" s="1876"/>
      <c r="DR51" s="1843"/>
      <c r="DS51" s="1869"/>
      <c r="DT51" s="1846"/>
      <c r="DU51" s="1846"/>
      <c r="DV51" s="1846"/>
      <c r="DW51" s="1870"/>
      <c r="DX51" s="1871"/>
      <c r="DY51" s="1871"/>
      <c r="DZ51" s="1872"/>
      <c r="EA51" s="1880"/>
      <c r="EB51" s="1871"/>
      <c r="EC51" s="1871"/>
      <c r="ED51" s="1872"/>
      <c r="EE51" s="1877"/>
      <c r="EF51" s="1878"/>
      <c r="EG51" s="1878"/>
      <c r="EH51" s="1879"/>
      <c r="EI51" s="1877"/>
      <c r="EJ51" s="1878"/>
      <c r="EK51" s="1878"/>
      <c r="EL51" s="2124"/>
      <c r="EM51" s="1206"/>
    </row>
    <row r="52" spans="1:143" ht="15" customHeight="1">
      <c r="A52" s="1792"/>
      <c r="B52" s="1100" t="s">
        <v>1888</v>
      </c>
      <c r="C52" s="1100"/>
      <c r="D52" s="1100"/>
      <c r="E52" s="1100"/>
      <c r="F52" s="1846"/>
      <c r="G52" s="1843"/>
      <c r="H52" s="1843"/>
      <c r="I52" s="1843"/>
      <c r="J52" s="1846"/>
      <c r="K52" s="1876"/>
      <c r="L52" s="2137"/>
      <c r="M52" s="1846"/>
      <c r="N52" s="1846"/>
      <c r="O52" s="1846"/>
      <c r="P52" s="1846"/>
      <c r="Q52" s="1846"/>
      <c r="R52" s="1846"/>
      <c r="S52" s="1846"/>
      <c r="T52" s="1846"/>
      <c r="U52" s="1846"/>
      <c r="V52" s="1846"/>
      <c r="W52" s="1846"/>
      <c r="X52" s="1846"/>
      <c r="Y52" s="1846"/>
      <c r="Z52" s="1846"/>
      <c r="AA52" s="1846"/>
      <c r="AB52" s="1846"/>
      <c r="AC52" s="1846"/>
      <c r="AD52" s="1846"/>
      <c r="AE52" s="1876"/>
      <c r="AF52" s="1877"/>
      <c r="AG52" s="1878"/>
      <c r="AH52" s="1878"/>
      <c r="AI52" s="1878"/>
      <c r="AJ52" s="1878"/>
      <c r="AK52" s="1878"/>
      <c r="AL52" s="1878"/>
      <c r="AM52" s="1878"/>
      <c r="AN52" s="1878"/>
      <c r="AO52" s="1878"/>
      <c r="AP52" s="1878"/>
      <c r="AQ52" s="1878"/>
      <c r="AR52" s="1878"/>
      <c r="AS52" s="1878"/>
      <c r="AT52" s="1878"/>
      <c r="AU52" s="1878"/>
      <c r="AV52" s="1878"/>
      <c r="AW52" s="1879"/>
      <c r="AX52" s="1877"/>
      <c r="AY52" s="1878"/>
      <c r="AZ52" s="1878"/>
      <c r="BA52" s="1878"/>
      <c r="BB52" s="1878"/>
      <c r="BC52" s="1878"/>
      <c r="BD52" s="1878"/>
      <c r="BE52" s="1878"/>
      <c r="BF52" s="1878"/>
      <c r="BG52" s="1878"/>
      <c r="BH52" s="1878"/>
      <c r="BI52" s="1878"/>
      <c r="BJ52" s="1878"/>
      <c r="BK52" s="1878"/>
      <c r="BL52" s="1878"/>
      <c r="BM52" s="1879"/>
      <c r="BN52" s="1843"/>
      <c r="BO52" s="1846"/>
      <c r="BP52" s="1846"/>
      <c r="BQ52" s="1846"/>
      <c r="BR52" s="1846"/>
      <c r="BS52" s="1846"/>
      <c r="BT52" s="1846"/>
      <c r="BU52" s="1846"/>
      <c r="BV52" s="1846"/>
      <c r="BW52" s="1846"/>
      <c r="BX52" s="1846"/>
      <c r="BY52" s="1846"/>
      <c r="BZ52" s="1846"/>
      <c r="CA52" s="1876"/>
      <c r="CB52" s="1843"/>
      <c r="CC52" s="1846"/>
      <c r="CD52" s="1846"/>
      <c r="CE52" s="1846"/>
      <c r="CF52" s="1846"/>
      <c r="CG52" s="1846"/>
      <c r="CH52" s="1846"/>
      <c r="CI52" s="1846"/>
      <c r="CJ52" s="1846"/>
      <c r="CK52" s="1846"/>
      <c r="CL52" s="1846"/>
      <c r="CM52" s="1876"/>
      <c r="CN52" s="2137"/>
      <c r="CO52" s="1846"/>
      <c r="CP52" s="1846"/>
      <c r="CQ52" s="1846"/>
      <c r="CR52" s="1846"/>
      <c r="CS52" s="1846"/>
      <c r="CT52" s="1846"/>
      <c r="CU52" s="1846"/>
      <c r="CV52" s="1846"/>
      <c r="CW52" s="1876"/>
      <c r="CX52" s="2137"/>
      <c r="CY52" s="1846"/>
      <c r="CZ52" s="1846"/>
      <c r="DA52" s="1846"/>
      <c r="DB52" s="1846"/>
      <c r="DC52" s="1846"/>
      <c r="DD52" s="1846"/>
      <c r="DE52" s="1876"/>
      <c r="DF52" s="2137"/>
      <c r="DG52" s="1846"/>
      <c r="DH52" s="1846"/>
      <c r="DI52" s="1846"/>
      <c r="DJ52" s="1846"/>
      <c r="DK52" s="1876"/>
      <c r="DL52" s="2137"/>
      <c r="DM52" s="1846"/>
      <c r="DN52" s="1846"/>
      <c r="DO52" s="1876"/>
      <c r="DP52" s="2135"/>
      <c r="DQ52" s="1876"/>
      <c r="DR52" s="1843"/>
      <c r="DS52" s="1869"/>
      <c r="DT52" s="1846"/>
      <c r="DU52" s="1846"/>
      <c r="DV52" s="1846"/>
      <c r="DW52" s="1870"/>
      <c r="DX52" s="1871"/>
      <c r="DY52" s="1871"/>
      <c r="DZ52" s="1872"/>
      <c r="EA52" s="1880"/>
      <c r="EB52" s="1871"/>
      <c r="EC52" s="1871"/>
      <c r="ED52" s="1872"/>
      <c r="EE52" s="1877"/>
      <c r="EF52" s="1878"/>
      <c r="EG52" s="1878"/>
      <c r="EH52" s="1879"/>
      <c r="EI52" s="1877"/>
      <c r="EJ52" s="1878"/>
      <c r="EK52" s="1878"/>
      <c r="EL52" s="2124"/>
      <c r="EM52" s="1206"/>
    </row>
    <row r="53" spans="1:143" ht="15" customHeight="1">
      <c r="A53" s="1792"/>
      <c r="B53" s="1100" t="s">
        <v>1889</v>
      </c>
      <c r="C53" s="1100"/>
      <c r="D53" s="1100"/>
      <c r="E53" s="1100"/>
      <c r="F53" s="1846"/>
      <c r="G53" s="1843"/>
      <c r="H53" s="1843"/>
      <c r="I53" s="1843"/>
      <c r="J53" s="1846"/>
      <c r="K53" s="1876"/>
      <c r="L53" s="2137"/>
      <c r="M53" s="1846"/>
      <c r="N53" s="1846"/>
      <c r="O53" s="1846"/>
      <c r="P53" s="1846"/>
      <c r="Q53" s="1846"/>
      <c r="R53" s="1846"/>
      <c r="S53" s="1846"/>
      <c r="T53" s="1846"/>
      <c r="U53" s="1846"/>
      <c r="V53" s="1846"/>
      <c r="W53" s="1846"/>
      <c r="X53" s="1846"/>
      <c r="Y53" s="1846"/>
      <c r="Z53" s="1846"/>
      <c r="AA53" s="1846"/>
      <c r="AB53" s="1846"/>
      <c r="AC53" s="1846"/>
      <c r="AD53" s="1846"/>
      <c r="AE53" s="1876"/>
      <c r="AF53" s="1877"/>
      <c r="AG53" s="1878"/>
      <c r="AH53" s="1878"/>
      <c r="AI53" s="1878"/>
      <c r="AJ53" s="1878"/>
      <c r="AK53" s="1878"/>
      <c r="AL53" s="1878"/>
      <c r="AM53" s="1878"/>
      <c r="AN53" s="1878"/>
      <c r="AO53" s="1878"/>
      <c r="AP53" s="1878"/>
      <c r="AQ53" s="1878"/>
      <c r="AR53" s="1878"/>
      <c r="AS53" s="1878"/>
      <c r="AT53" s="1878"/>
      <c r="AU53" s="1878"/>
      <c r="AV53" s="1878"/>
      <c r="AW53" s="1879"/>
      <c r="AX53" s="1877"/>
      <c r="AY53" s="1878"/>
      <c r="AZ53" s="1878"/>
      <c r="BA53" s="1878"/>
      <c r="BB53" s="1878"/>
      <c r="BC53" s="1878"/>
      <c r="BD53" s="1878"/>
      <c r="BE53" s="1878"/>
      <c r="BF53" s="1878"/>
      <c r="BG53" s="1878"/>
      <c r="BH53" s="1878"/>
      <c r="BI53" s="1878"/>
      <c r="BJ53" s="1878"/>
      <c r="BK53" s="1878"/>
      <c r="BL53" s="1878"/>
      <c r="BM53" s="1879"/>
      <c r="BN53" s="1843"/>
      <c r="BO53" s="1846"/>
      <c r="BP53" s="1846"/>
      <c r="BQ53" s="1846"/>
      <c r="BR53" s="1846"/>
      <c r="BS53" s="1846"/>
      <c r="BT53" s="1846"/>
      <c r="BU53" s="1846"/>
      <c r="BV53" s="1846"/>
      <c r="BW53" s="1846"/>
      <c r="BX53" s="1846"/>
      <c r="BY53" s="1846"/>
      <c r="BZ53" s="1846"/>
      <c r="CA53" s="1876"/>
      <c r="CB53" s="1843"/>
      <c r="CC53" s="1846"/>
      <c r="CD53" s="1846"/>
      <c r="CE53" s="1846"/>
      <c r="CF53" s="1846"/>
      <c r="CG53" s="1846"/>
      <c r="CH53" s="1846"/>
      <c r="CI53" s="1846"/>
      <c r="CJ53" s="1846"/>
      <c r="CK53" s="1846"/>
      <c r="CL53" s="1846"/>
      <c r="CM53" s="1876"/>
      <c r="CN53" s="2137"/>
      <c r="CO53" s="1846"/>
      <c r="CP53" s="1846"/>
      <c r="CQ53" s="1846"/>
      <c r="CR53" s="1846"/>
      <c r="CS53" s="1846"/>
      <c r="CT53" s="1846"/>
      <c r="CU53" s="1846"/>
      <c r="CV53" s="1846"/>
      <c r="CW53" s="1876"/>
      <c r="CX53" s="2137"/>
      <c r="CY53" s="1846"/>
      <c r="CZ53" s="1846"/>
      <c r="DA53" s="1846"/>
      <c r="DB53" s="1846"/>
      <c r="DC53" s="1846"/>
      <c r="DD53" s="1846"/>
      <c r="DE53" s="1876"/>
      <c r="DF53" s="2137"/>
      <c r="DG53" s="1846"/>
      <c r="DH53" s="1846"/>
      <c r="DI53" s="1846"/>
      <c r="DJ53" s="1846"/>
      <c r="DK53" s="1876"/>
      <c r="DL53" s="2137"/>
      <c r="DM53" s="1846"/>
      <c r="DN53" s="1846"/>
      <c r="DO53" s="1876"/>
      <c r="DP53" s="2135"/>
      <c r="DQ53" s="1876"/>
      <c r="DR53" s="1843"/>
      <c r="DS53" s="1869"/>
      <c r="DT53" s="1846"/>
      <c r="DU53" s="1846"/>
      <c r="DV53" s="1846"/>
      <c r="DW53" s="1870"/>
      <c r="DX53" s="1871"/>
      <c r="DY53" s="1871"/>
      <c r="DZ53" s="1872"/>
      <c r="EA53" s="1880"/>
      <c r="EB53" s="1871"/>
      <c r="EC53" s="1871"/>
      <c r="ED53" s="1872"/>
      <c r="EE53" s="1877"/>
      <c r="EF53" s="1878"/>
      <c r="EG53" s="1878"/>
      <c r="EH53" s="1879"/>
      <c r="EI53" s="1877"/>
      <c r="EJ53" s="1878"/>
      <c r="EK53" s="1878"/>
      <c r="EL53" s="2124"/>
      <c r="EM53" s="1206"/>
    </row>
    <row r="54" spans="1:143" ht="15" customHeight="1">
      <c r="A54" s="1792"/>
      <c r="B54" s="1100" t="s">
        <v>1890</v>
      </c>
      <c r="C54" s="1100"/>
      <c r="D54" s="1100"/>
      <c r="E54" s="1100"/>
      <c r="F54" s="1846"/>
      <c r="G54" s="1843"/>
      <c r="H54" s="1843"/>
      <c r="I54" s="1843"/>
      <c r="J54" s="1846"/>
      <c r="K54" s="1876"/>
      <c r="L54" s="2137"/>
      <c r="M54" s="1846"/>
      <c r="N54" s="1846"/>
      <c r="O54" s="1846"/>
      <c r="P54" s="1846"/>
      <c r="Q54" s="1846"/>
      <c r="R54" s="1846"/>
      <c r="S54" s="1846"/>
      <c r="T54" s="1846"/>
      <c r="U54" s="1846"/>
      <c r="V54" s="1846"/>
      <c r="W54" s="1846"/>
      <c r="X54" s="1846"/>
      <c r="Y54" s="1846"/>
      <c r="Z54" s="1846"/>
      <c r="AA54" s="1846"/>
      <c r="AB54" s="1846"/>
      <c r="AC54" s="1846"/>
      <c r="AD54" s="1846"/>
      <c r="AE54" s="1876"/>
      <c r="AF54" s="1877"/>
      <c r="AG54" s="1878"/>
      <c r="AH54" s="1878"/>
      <c r="AI54" s="1878"/>
      <c r="AJ54" s="1878"/>
      <c r="AK54" s="1878"/>
      <c r="AL54" s="1878"/>
      <c r="AM54" s="1878"/>
      <c r="AN54" s="1878"/>
      <c r="AO54" s="1878"/>
      <c r="AP54" s="1878"/>
      <c r="AQ54" s="1878"/>
      <c r="AR54" s="1878"/>
      <c r="AS54" s="1878"/>
      <c r="AT54" s="1878"/>
      <c r="AU54" s="1878"/>
      <c r="AV54" s="1878"/>
      <c r="AW54" s="1879"/>
      <c r="AX54" s="1877"/>
      <c r="AY54" s="1878"/>
      <c r="AZ54" s="1878"/>
      <c r="BA54" s="1878"/>
      <c r="BB54" s="1878"/>
      <c r="BC54" s="1878"/>
      <c r="BD54" s="1878"/>
      <c r="BE54" s="1878"/>
      <c r="BF54" s="1878"/>
      <c r="BG54" s="1878"/>
      <c r="BH54" s="1878"/>
      <c r="BI54" s="1878"/>
      <c r="BJ54" s="1878"/>
      <c r="BK54" s="1878"/>
      <c r="BL54" s="1878"/>
      <c r="BM54" s="1879"/>
      <c r="BN54" s="1843"/>
      <c r="BO54" s="1846"/>
      <c r="BP54" s="1846"/>
      <c r="BQ54" s="1846"/>
      <c r="BR54" s="1846"/>
      <c r="BS54" s="1846"/>
      <c r="BT54" s="1846"/>
      <c r="BU54" s="1846"/>
      <c r="BV54" s="1846"/>
      <c r="BW54" s="1846"/>
      <c r="BX54" s="1846"/>
      <c r="BY54" s="1846"/>
      <c r="BZ54" s="1846"/>
      <c r="CA54" s="1876"/>
      <c r="CB54" s="1843"/>
      <c r="CC54" s="1846"/>
      <c r="CD54" s="1846"/>
      <c r="CE54" s="1846"/>
      <c r="CF54" s="1846"/>
      <c r="CG54" s="1846"/>
      <c r="CH54" s="1846"/>
      <c r="CI54" s="1846"/>
      <c r="CJ54" s="1846"/>
      <c r="CK54" s="1846"/>
      <c r="CL54" s="1846"/>
      <c r="CM54" s="1876"/>
      <c r="CN54" s="2137"/>
      <c r="CO54" s="1846"/>
      <c r="CP54" s="1846"/>
      <c r="CQ54" s="1846"/>
      <c r="CR54" s="1846"/>
      <c r="CS54" s="1846"/>
      <c r="CT54" s="1846"/>
      <c r="CU54" s="1846"/>
      <c r="CV54" s="1846"/>
      <c r="CW54" s="1876"/>
      <c r="CX54" s="2137"/>
      <c r="CY54" s="1846"/>
      <c r="CZ54" s="1846"/>
      <c r="DA54" s="1846"/>
      <c r="DB54" s="1846"/>
      <c r="DC54" s="1846"/>
      <c r="DD54" s="1846"/>
      <c r="DE54" s="1876"/>
      <c r="DF54" s="2137"/>
      <c r="DG54" s="1846"/>
      <c r="DH54" s="1846"/>
      <c r="DI54" s="1846"/>
      <c r="DJ54" s="1846"/>
      <c r="DK54" s="1876"/>
      <c r="DL54" s="2137"/>
      <c r="DM54" s="1846"/>
      <c r="DN54" s="1846"/>
      <c r="DO54" s="1876"/>
      <c r="DP54" s="2135"/>
      <c r="DQ54" s="1876"/>
      <c r="DR54" s="1843"/>
      <c r="DS54" s="1869"/>
      <c r="DT54" s="1846"/>
      <c r="DU54" s="1846"/>
      <c r="DV54" s="1846"/>
      <c r="DW54" s="1870"/>
      <c r="DX54" s="1871"/>
      <c r="DY54" s="1871"/>
      <c r="DZ54" s="1872"/>
      <c r="EA54" s="1880"/>
      <c r="EB54" s="1871"/>
      <c r="EC54" s="1871"/>
      <c r="ED54" s="1872"/>
      <c r="EE54" s="1877"/>
      <c r="EF54" s="1878"/>
      <c r="EG54" s="1878"/>
      <c r="EH54" s="1879"/>
      <c r="EI54" s="1877"/>
      <c r="EJ54" s="1878"/>
      <c r="EK54" s="1878"/>
      <c r="EL54" s="2124"/>
      <c r="EM54" s="1206"/>
    </row>
    <row r="55" spans="1:143" ht="15" customHeight="1">
      <c r="A55" s="1792"/>
      <c r="B55" s="1100" t="s">
        <v>1891</v>
      </c>
      <c r="C55" s="1100"/>
      <c r="D55" s="1100"/>
      <c r="E55" s="1100"/>
      <c r="F55" s="1846"/>
      <c r="G55" s="1843"/>
      <c r="H55" s="1843"/>
      <c r="I55" s="1843"/>
      <c r="J55" s="1846"/>
      <c r="K55" s="1876"/>
      <c r="L55" s="2137"/>
      <c r="M55" s="1846"/>
      <c r="N55" s="1846"/>
      <c r="O55" s="1846"/>
      <c r="P55" s="1846"/>
      <c r="Q55" s="1846"/>
      <c r="R55" s="1846"/>
      <c r="S55" s="1846"/>
      <c r="T55" s="1846"/>
      <c r="U55" s="1846"/>
      <c r="V55" s="1846"/>
      <c r="W55" s="1846"/>
      <c r="X55" s="1846"/>
      <c r="Y55" s="1846"/>
      <c r="Z55" s="1846"/>
      <c r="AA55" s="1846"/>
      <c r="AB55" s="1846"/>
      <c r="AC55" s="1846"/>
      <c r="AD55" s="1846"/>
      <c r="AE55" s="1876"/>
      <c r="AF55" s="1877"/>
      <c r="AG55" s="1878"/>
      <c r="AH55" s="1878"/>
      <c r="AI55" s="1878"/>
      <c r="AJ55" s="1878"/>
      <c r="AK55" s="1878"/>
      <c r="AL55" s="1878"/>
      <c r="AM55" s="1878"/>
      <c r="AN55" s="1878"/>
      <c r="AO55" s="1878"/>
      <c r="AP55" s="1878"/>
      <c r="AQ55" s="1878"/>
      <c r="AR55" s="1878"/>
      <c r="AS55" s="1878"/>
      <c r="AT55" s="1878"/>
      <c r="AU55" s="1878"/>
      <c r="AV55" s="1878"/>
      <c r="AW55" s="1879"/>
      <c r="AX55" s="1877"/>
      <c r="AY55" s="1878"/>
      <c r="AZ55" s="1878"/>
      <c r="BA55" s="1878"/>
      <c r="BB55" s="1878"/>
      <c r="BC55" s="1878"/>
      <c r="BD55" s="1878"/>
      <c r="BE55" s="1878"/>
      <c r="BF55" s="1878"/>
      <c r="BG55" s="1878"/>
      <c r="BH55" s="1878"/>
      <c r="BI55" s="1878"/>
      <c r="BJ55" s="1878"/>
      <c r="BK55" s="1878"/>
      <c r="BL55" s="1878"/>
      <c r="BM55" s="1879"/>
      <c r="BN55" s="1843"/>
      <c r="BO55" s="1846"/>
      <c r="BP55" s="1846"/>
      <c r="BQ55" s="1846"/>
      <c r="BR55" s="1846"/>
      <c r="BS55" s="1846"/>
      <c r="BT55" s="1846"/>
      <c r="BU55" s="1846"/>
      <c r="BV55" s="1846"/>
      <c r="BW55" s="1846"/>
      <c r="BX55" s="1846"/>
      <c r="BY55" s="1846"/>
      <c r="BZ55" s="1846"/>
      <c r="CA55" s="1876"/>
      <c r="CB55" s="1843"/>
      <c r="CC55" s="1846"/>
      <c r="CD55" s="1846"/>
      <c r="CE55" s="1846"/>
      <c r="CF55" s="1846"/>
      <c r="CG55" s="1846"/>
      <c r="CH55" s="1846"/>
      <c r="CI55" s="1846"/>
      <c r="CJ55" s="1846"/>
      <c r="CK55" s="1846"/>
      <c r="CL55" s="1846"/>
      <c r="CM55" s="1876"/>
      <c r="CN55" s="2137"/>
      <c r="CO55" s="1846"/>
      <c r="CP55" s="1846"/>
      <c r="CQ55" s="1846"/>
      <c r="CR55" s="1846"/>
      <c r="CS55" s="1846"/>
      <c r="CT55" s="1846"/>
      <c r="CU55" s="1846"/>
      <c r="CV55" s="1846"/>
      <c r="CW55" s="1876"/>
      <c r="CX55" s="2137"/>
      <c r="CY55" s="1846"/>
      <c r="CZ55" s="1846"/>
      <c r="DA55" s="1846"/>
      <c r="DB55" s="1846"/>
      <c r="DC55" s="1846"/>
      <c r="DD55" s="1846"/>
      <c r="DE55" s="1876"/>
      <c r="DF55" s="2137"/>
      <c r="DG55" s="1846"/>
      <c r="DH55" s="1846"/>
      <c r="DI55" s="1846"/>
      <c r="DJ55" s="1846"/>
      <c r="DK55" s="1876"/>
      <c r="DL55" s="2137"/>
      <c r="DM55" s="1846"/>
      <c r="DN55" s="1846"/>
      <c r="DO55" s="1876"/>
      <c r="DP55" s="2135"/>
      <c r="DQ55" s="1876"/>
      <c r="DR55" s="1843"/>
      <c r="DS55" s="1869"/>
      <c r="DT55" s="1846"/>
      <c r="DU55" s="1846"/>
      <c r="DV55" s="1846"/>
      <c r="DW55" s="1870"/>
      <c r="DX55" s="1871"/>
      <c r="DY55" s="1871"/>
      <c r="DZ55" s="1872"/>
      <c r="EA55" s="1880"/>
      <c r="EB55" s="1871"/>
      <c r="EC55" s="1871"/>
      <c r="ED55" s="1872"/>
      <c r="EE55" s="1877"/>
      <c r="EF55" s="1878"/>
      <c r="EG55" s="1878"/>
      <c r="EH55" s="1879"/>
      <c r="EI55" s="1877"/>
      <c r="EJ55" s="1878"/>
      <c r="EK55" s="1878"/>
      <c r="EL55" s="2124"/>
      <c r="EM55" s="1206"/>
    </row>
    <row r="56" spans="1:143" ht="15" customHeight="1">
      <c r="A56" s="1792"/>
      <c r="B56" s="1100" t="s">
        <v>1892</v>
      </c>
      <c r="C56" s="1100"/>
      <c r="D56" s="1100"/>
      <c r="E56" s="1100"/>
      <c r="F56" s="1846"/>
      <c r="G56" s="1843"/>
      <c r="H56" s="1843"/>
      <c r="I56" s="1843"/>
      <c r="J56" s="1846"/>
      <c r="K56" s="1876"/>
      <c r="L56" s="2137"/>
      <c r="M56" s="1846"/>
      <c r="N56" s="1846"/>
      <c r="O56" s="1846"/>
      <c r="P56" s="1846"/>
      <c r="Q56" s="1846"/>
      <c r="R56" s="1846"/>
      <c r="S56" s="1846"/>
      <c r="T56" s="1846"/>
      <c r="U56" s="1846"/>
      <c r="V56" s="1846"/>
      <c r="W56" s="1846"/>
      <c r="X56" s="1846"/>
      <c r="Y56" s="1846"/>
      <c r="Z56" s="1846"/>
      <c r="AA56" s="1846"/>
      <c r="AB56" s="1846"/>
      <c r="AC56" s="1846"/>
      <c r="AD56" s="1846"/>
      <c r="AE56" s="1876"/>
      <c r="AF56" s="1877"/>
      <c r="AG56" s="1878"/>
      <c r="AH56" s="1878"/>
      <c r="AI56" s="1878"/>
      <c r="AJ56" s="1878"/>
      <c r="AK56" s="1878"/>
      <c r="AL56" s="1878"/>
      <c r="AM56" s="1878"/>
      <c r="AN56" s="1878"/>
      <c r="AO56" s="1878"/>
      <c r="AP56" s="1878"/>
      <c r="AQ56" s="1878"/>
      <c r="AR56" s="1878"/>
      <c r="AS56" s="1878"/>
      <c r="AT56" s="1878"/>
      <c r="AU56" s="1878"/>
      <c r="AV56" s="1878"/>
      <c r="AW56" s="1879"/>
      <c r="AX56" s="1877"/>
      <c r="AY56" s="1878"/>
      <c r="AZ56" s="1878"/>
      <c r="BA56" s="1878"/>
      <c r="BB56" s="1878"/>
      <c r="BC56" s="1878"/>
      <c r="BD56" s="1878"/>
      <c r="BE56" s="1878"/>
      <c r="BF56" s="1878"/>
      <c r="BG56" s="1878"/>
      <c r="BH56" s="1878"/>
      <c r="BI56" s="1878"/>
      <c r="BJ56" s="1878"/>
      <c r="BK56" s="1878"/>
      <c r="BL56" s="1878"/>
      <c r="BM56" s="1879"/>
      <c r="BN56" s="1843"/>
      <c r="BO56" s="1846"/>
      <c r="BP56" s="1846"/>
      <c r="BQ56" s="1846"/>
      <c r="BR56" s="1846"/>
      <c r="BS56" s="1846"/>
      <c r="BT56" s="1846"/>
      <c r="BU56" s="1846"/>
      <c r="BV56" s="1846"/>
      <c r="BW56" s="1846"/>
      <c r="BX56" s="1846"/>
      <c r="BY56" s="1846"/>
      <c r="BZ56" s="1846"/>
      <c r="CA56" s="1876"/>
      <c r="CB56" s="1843"/>
      <c r="CC56" s="1846"/>
      <c r="CD56" s="1846"/>
      <c r="CE56" s="1846"/>
      <c r="CF56" s="1846"/>
      <c r="CG56" s="1846"/>
      <c r="CH56" s="1846"/>
      <c r="CI56" s="1846"/>
      <c r="CJ56" s="1846"/>
      <c r="CK56" s="1846"/>
      <c r="CL56" s="1846"/>
      <c r="CM56" s="1876"/>
      <c r="CN56" s="2137"/>
      <c r="CO56" s="1846"/>
      <c r="CP56" s="1846"/>
      <c r="CQ56" s="1846"/>
      <c r="CR56" s="1846"/>
      <c r="CS56" s="1846"/>
      <c r="CT56" s="1846"/>
      <c r="CU56" s="1846"/>
      <c r="CV56" s="1846"/>
      <c r="CW56" s="1876"/>
      <c r="CX56" s="2137"/>
      <c r="CY56" s="1846"/>
      <c r="CZ56" s="1846"/>
      <c r="DA56" s="1846"/>
      <c r="DB56" s="1846"/>
      <c r="DC56" s="1846"/>
      <c r="DD56" s="1846"/>
      <c r="DE56" s="1876"/>
      <c r="DF56" s="2137"/>
      <c r="DG56" s="1846"/>
      <c r="DH56" s="1846"/>
      <c r="DI56" s="1846"/>
      <c r="DJ56" s="1846"/>
      <c r="DK56" s="1876"/>
      <c r="DL56" s="2137"/>
      <c r="DM56" s="1846"/>
      <c r="DN56" s="1846"/>
      <c r="DO56" s="1876"/>
      <c r="DP56" s="2135"/>
      <c r="DQ56" s="1876"/>
      <c r="DR56" s="1843"/>
      <c r="DS56" s="1869"/>
      <c r="DT56" s="1846"/>
      <c r="DU56" s="1846"/>
      <c r="DV56" s="1846"/>
      <c r="DW56" s="1870"/>
      <c r="DX56" s="1871"/>
      <c r="DY56" s="1871"/>
      <c r="DZ56" s="1872"/>
      <c r="EA56" s="1880"/>
      <c r="EB56" s="1871"/>
      <c r="EC56" s="1871"/>
      <c r="ED56" s="1872"/>
      <c r="EE56" s="1877"/>
      <c r="EF56" s="1878"/>
      <c r="EG56" s="1878"/>
      <c r="EH56" s="1879"/>
      <c r="EI56" s="1877"/>
      <c r="EJ56" s="1878"/>
      <c r="EK56" s="1878"/>
      <c r="EL56" s="2124"/>
      <c r="EM56" s="1206"/>
    </row>
    <row r="57" spans="1:143" ht="15" customHeight="1">
      <c r="A57" s="1792"/>
      <c r="B57" s="1100" t="s">
        <v>1893</v>
      </c>
      <c r="C57" s="1100"/>
      <c r="D57" s="1100"/>
      <c r="E57" s="1100"/>
      <c r="F57" s="1846"/>
      <c r="G57" s="1843"/>
      <c r="H57" s="1843"/>
      <c r="I57" s="1843"/>
      <c r="J57" s="1846"/>
      <c r="K57" s="1876"/>
      <c r="L57" s="2137"/>
      <c r="M57" s="1846"/>
      <c r="N57" s="1846"/>
      <c r="O57" s="1846"/>
      <c r="P57" s="1846"/>
      <c r="Q57" s="1846"/>
      <c r="R57" s="1846"/>
      <c r="S57" s="1846"/>
      <c r="T57" s="1846"/>
      <c r="U57" s="1846"/>
      <c r="V57" s="1846"/>
      <c r="W57" s="1846"/>
      <c r="X57" s="1846"/>
      <c r="Y57" s="1846"/>
      <c r="Z57" s="1846"/>
      <c r="AA57" s="1846"/>
      <c r="AB57" s="1846"/>
      <c r="AC57" s="1846"/>
      <c r="AD57" s="1846"/>
      <c r="AE57" s="1876"/>
      <c r="AF57" s="1877"/>
      <c r="AG57" s="1878"/>
      <c r="AH57" s="1878"/>
      <c r="AI57" s="1878"/>
      <c r="AJ57" s="1878"/>
      <c r="AK57" s="1878"/>
      <c r="AL57" s="1878"/>
      <c r="AM57" s="1878"/>
      <c r="AN57" s="1878"/>
      <c r="AO57" s="1878"/>
      <c r="AP57" s="1878"/>
      <c r="AQ57" s="1878"/>
      <c r="AR57" s="1878"/>
      <c r="AS57" s="1878"/>
      <c r="AT57" s="1878"/>
      <c r="AU57" s="1878"/>
      <c r="AV57" s="1878"/>
      <c r="AW57" s="1879"/>
      <c r="AX57" s="1877"/>
      <c r="AY57" s="1878"/>
      <c r="AZ57" s="1878"/>
      <c r="BA57" s="1878"/>
      <c r="BB57" s="1878"/>
      <c r="BC57" s="1878"/>
      <c r="BD57" s="1878"/>
      <c r="BE57" s="1878"/>
      <c r="BF57" s="1878"/>
      <c r="BG57" s="1878"/>
      <c r="BH57" s="1878"/>
      <c r="BI57" s="1878"/>
      <c r="BJ57" s="1878"/>
      <c r="BK57" s="1878"/>
      <c r="BL57" s="1878"/>
      <c r="BM57" s="1879"/>
      <c r="BN57" s="1843"/>
      <c r="BO57" s="1846"/>
      <c r="BP57" s="1846"/>
      <c r="BQ57" s="1846"/>
      <c r="BR57" s="1846"/>
      <c r="BS57" s="1846"/>
      <c r="BT57" s="1846"/>
      <c r="BU57" s="1846"/>
      <c r="BV57" s="1846"/>
      <c r="BW57" s="1846"/>
      <c r="BX57" s="1846"/>
      <c r="BY57" s="1846"/>
      <c r="BZ57" s="1846"/>
      <c r="CA57" s="1876"/>
      <c r="CB57" s="1843"/>
      <c r="CC57" s="1846"/>
      <c r="CD57" s="1846"/>
      <c r="CE57" s="1846"/>
      <c r="CF57" s="1846"/>
      <c r="CG57" s="1846"/>
      <c r="CH57" s="1846"/>
      <c r="CI57" s="1846"/>
      <c r="CJ57" s="1846"/>
      <c r="CK57" s="1846"/>
      <c r="CL57" s="1846"/>
      <c r="CM57" s="1876"/>
      <c r="CN57" s="2137"/>
      <c r="CO57" s="1846"/>
      <c r="CP57" s="1846"/>
      <c r="CQ57" s="1846"/>
      <c r="CR57" s="1846"/>
      <c r="CS57" s="1846"/>
      <c r="CT57" s="1846"/>
      <c r="CU57" s="1846"/>
      <c r="CV57" s="1846"/>
      <c r="CW57" s="1876"/>
      <c r="CX57" s="2137"/>
      <c r="CY57" s="1846"/>
      <c r="CZ57" s="1846"/>
      <c r="DA57" s="1846"/>
      <c r="DB57" s="1846"/>
      <c r="DC57" s="1846"/>
      <c r="DD57" s="1846"/>
      <c r="DE57" s="1876"/>
      <c r="DF57" s="2137"/>
      <c r="DG57" s="1846"/>
      <c r="DH57" s="1846"/>
      <c r="DI57" s="1846"/>
      <c r="DJ57" s="1846"/>
      <c r="DK57" s="1876"/>
      <c r="DL57" s="2137"/>
      <c r="DM57" s="1846"/>
      <c r="DN57" s="1846"/>
      <c r="DO57" s="1876"/>
      <c r="DP57" s="2135"/>
      <c r="DQ57" s="1876"/>
      <c r="DR57" s="1843"/>
      <c r="DS57" s="1869"/>
      <c r="DT57" s="1846"/>
      <c r="DU57" s="1846"/>
      <c r="DV57" s="1846"/>
      <c r="DW57" s="1870"/>
      <c r="DX57" s="1871"/>
      <c r="DY57" s="1871"/>
      <c r="DZ57" s="1872"/>
      <c r="EA57" s="1880"/>
      <c r="EB57" s="1871"/>
      <c r="EC57" s="1871"/>
      <c r="ED57" s="1872"/>
      <c r="EE57" s="1877"/>
      <c r="EF57" s="1878"/>
      <c r="EG57" s="1878"/>
      <c r="EH57" s="1879"/>
      <c r="EI57" s="1877"/>
      <c r="EJ57" s="1878"/>
      <c r="EK57" s="1878"/>
      <c r="EL57" s="2124"/>
      <c r="EM57" s="1206"/>
    </row>
    <row r="58" spans="1:143" ht="15" customHeight="1">
      <c r="A58" s="1792"/>
      <c r="B58" s="1100" t="s">
        <v>1894</v>
      </c>
      <c r="C58" s="1100"/>
      <c r="D58" s="1100"/>
      <c r="E58" s="1100"/>
      <c r="F58" s="1846"/>
      <c r="G58" s="1843"/>
      <c r="H58" s="1843"/>
      <c r="I58" s="1843"/>
      <c r="J58" s="1846"/>
      <c r="K58" s="1876"/>
      <c r="L58" s="2137"/>
      <c r="M58" s="1846"/>
      <c r="N58" s="1846"/>
      <c r="O58" s="1846"/>
      <c r="P58" s="1846"/>
      <c r="Q58" s="1846"/>
      <c r="R58" s="1846"/>
      <c r="S58" s="1846"/>
      <c r="T58" s="1846"/>
      <c r="U58" s="1846"/>
      <c r="V58" s="1846"/>
      <c r="W58" s="1846"/>
      <c r="X58" s="1846"/>
      <c r="Y58" s="1846"/>
      <c r="Z58" s="1846"/>
      <c r="AA58" s="1846"/>
      <c r="AB58" s="1846"/>
      <c r="AC58" s="1846"/>
      <c r="AD58" s="1846"/>
      <c r="AE58" s="1876"/>
      <c r="AF58" s="1877"/>
      <c r="AG58" s="1878"/>
      <c r="AH58" s="1878"/>
      <c r="AI58" s="1878"/>
      <c r="AJ58" s="1878"/>
      <c r="AK58" s="1878"/>
      <c r="AL58" s="1878"/>
      <c r="AM58" s="1878"/>
      <c r="AN58" s="1878"/>
      <c r="AO58" s="1878"/>
      <c r="AP58" s="1878"/>
      <c r="AQ58" s="1878"/>
      <c r="AR58" s="1878"/>
      <c r="AS58" s="1878"/>
      <c r="AT58" s="1878"/>
      <c r="AU58" s="1878"/>
      <c r="AV58" s="1878"/>
      <c r="AW58" s="1879"/>
      <c r="AX58" s="1877"/>
      <c r="AY58" s="1878"/>
      <c r="AZ58" s="1878"/>
      <c r="BA58" s="1878"/>
      <c r="BB58" s="1878"/>
      <c r="BC58" s="1878"/>
      <c r="BD58" s="1878"/>
      <c r="BE58" s="1878"/>
      <c r="BF58" s="1878"/>
      <c r="BG58" s="1878"/>
      <c r="BH58" s="1878"/>
      <c r="BI58" s="1878"/>
      <c r="BJ58" s="1878"/>
      <c r="BK58" s="1878"/>
      <c r="BL58" s="1878"/>
      <c r="BM58" s="1879"/>
      <c r="BN58" s="1843"/>
      <c r="BO58" s="1846"/>
      <c r="BP58" s="1846"/>
      <c r="BQ58" s="1846"/>
      <c r="BR58" s="1846"/>
      <c r="BS58" s="1846"/>
      <c r="BT58" s="1846"/>
      <c r="BU58" s="1846"/>
      <c r="BV58" s="1846"/>
      <c r="BW58" s="1846"/>
      <c r="BX58" s="1846"/>
      <c r="BY58" s="1846"/>
      <c r="BZ58" s="1846"/>
      <c r="CA58" s="1876"/>
      <c r="CB58" s="1843"/>
      <c r="CC58" s="1846"/>
      <c r="CD58" s="1846"/>
      <c r="CE58" s="1846"/>
      <c r="CF58" s="1846"/>
      <c r="CG58" s="1846"/>
      <c r="CH58" s="1846"/>
      <c r="CI58" s="1846"/>
      <c r="CJ58" s="1846"/>
      <c r="CK58" s="1846"/>
      <c r="CL58" s="1846"/>
      <c r="CM58" s="1876"/>
      <c r="CN58" s="2137"/>
      <c r="CO58" s="1846"/>
      <c r="CP58" s="1846"/>
      <c r="CQ58" s="1846"/>
      <c r="CR58" s="1846"/>
      <c r="CS58" s="1846"/>
      <c r="CT58" s="1846"/>
      <c r="CU58" s="1846"/>
      <c r="CV58" s="1846"/>
      <c r="CW58" s="1876"/>
      <c r="CX58" s="2137"/>
      <c r="CY58" s="1846"/>
      <c r="CZ58" s="1846"/>
      <c r="DA58" s="1846"/>
      <c r="DB58" s="1846"/>
      <c r="DC58" s="1846"/>
      <c r="DD58" s="1846"/>
      <c r="DE58" s="1876"/>
      <c r="DF58" s="2137"/>
      <c r="DG58" s="1846"/>
      <c r="DH58" s="1846"/>
      <c r="DI58" s="1846"/>
      <c r="DJ58" s="1846"/>
      <c r="DK58" s="1876"/>
      <c r="DL58" s="2137"/>
      <c r="DM58" s="1846"/>
      <c r="DN58" s="1846"/>
      <c r="DO58" s="1876"/>
      <c r="DP58" s="2135"/>
      <c r="DQ58" s="1876"/>
      <c r="DR58" s="1843"/>
      <c r="DS58" s="1869"/>
      <c r="DT58" s="1846"/>
      <c r="DU58" s="1846"/>
      <c r="DV58" s="1846"/>
      <c r="DW58" s="1870"/>
      <c r="DX58" s="1871"/>
      <c r="DY58" s="1871"/>
      <c r="DZ58" s="1872"/>
      <c r="EA58" s="1880"/>
      <c r="EB58" s="1871"/>
      <c r="EC58" s="1871"/>
      <c r="ED58" s="1872"/>
      <c r="EE58" s="1877"/>
      <c r="EF58" s="1878"/>
      <c r="EG58" s="1878"/>
      <c r="EH58" s="1879"/>
      <c r="EI58" s="1877"/>
      <c r="EJ58" s="1878"/>
      <c r="EK58" s="1878"/>
      <c r="EL58" s="2124"/>
      <c r="EM58" s="1206"/>
    </row>
    <row r="59" spans="1:143" ht="15" customHeight="1">
      <c r="A59" s="1792"/>
      <c r="B59" s="1100" t="s">
        <v>1895</v>
      </c>
      <c r="C59" s="1100"/>
      <c r="D59" s="1100"/>
      <c r="E59" s="1100"/>
      <c r="F59" s="1846"/>
      <c r="G59" s="1843"/>
      <c r="H59" s="1843"/>
      <c r="I59" s="1843"/>
      <c r="J59" s="1846"/>
      <c r="K59" s="1876"/>
      <c r="L59" s="2137"/>
      <c r="M59" s="1846"/>
      <c r="N59" s="1846"/>
      <c r="O59" s="1846"/>
      <c r="P59" s="1846"/>
      <c r="Q59" s="1846"/>
      <c r="R59" s="1846"/>
      <c r="S59" s="1846"/>
      <c r="T59" s="1846"/>
      <c r="U59" s="1846"/>
      <c r="V59" s="1846"/>
      <c r="W59" s="1846"/>
      <c r="X59" s="1846"/>
      <c r="Y59" s="1846"/>
      <c r="Z59" s="1846"/>
      <c r="AA59" s="1846"/>
      <c r="AB59" s="1846"/>
      <c r="AC59" s="1846"/>
      <c r="AD59" s="1846"/>
      <c r="AE59" s="1876"/>
      <c r="AF59" s="1877"/>
      <c r="AG59" s="1878"/>
      <c r="AH59" s="1878"/>
      <c r="AI59" s="1878"/>
      <c r="AJ59" s="1878"/>
      <c r="AK59" s="1878"/>
      <c r="AL59" s="1878"/>
      <c r="AM59" s="1878"/>
      <c r="AN59" s="1878"/>
      <c r="AO59" s="1878"/>
      <c r="AP59" s="1878"/>
      <c r="AQ59" s="1878"/>
      <c r="AR59" s="1878"/>
      <c r="AS59" s="1878"/>
      <c r="AT59" s="1878"/>
      <c r="AU59" s="1878"/>
      <c r="AV59" s="1878"/>
      <c r="AW59" s="1879"/>
      <c r="AX59" s="1877"/>
      <c r="AY59" s="1878"/>
      <c r="AZ59" s="1878"/>
      <c r="BA59" s="1878"/>
      <c r="BB59" s="1878"/>
      <c r="BC59" s="1878"/>
      <c r="BD59" s="1878"/>
      <c r="BE59" s="1878"/>
      <c r="BF59" s="1878"/>
      <c r="BG59" s="1878"/>
      <c r="BH59" s="1878"/>
      <c r="BI59" s="1878"/>
      <c r="BJ59" s="1878"/>
      <c r="BK59" s="1878"/>
      <c r="BL59" s="1878"/>
      <c r="BM59" s="1879"/>
      <c r="BN59" s="1843"/>
      <c r="BO59" s="1846"/>
      <c r="BP59" s="1846"/>
      <c r="BQ59" s="1846"/>
      <c r="BR59" s="1846"/>
      <c r="BS59" s="1846"/>
      <c r="BT59" s="1846"/>
      <c r="BU59" s="1846"/>
      <c r="BV59" s="1846"/>
      <c r="BW59" s="1846"/>
      <c r="BX59" s="1846"/>
      <c r="BY59" s="1846"/>
      <c r="BZ59" s="1846"/>
      <c r="CA59" s="1876"/>
      <c r="CB59" s="1843"/>
      <c r="CC59" s="1846"/>
      <c r="CD59" s="1846"/>
      <c r="CE59" s="1846"/>
      <c r="CF59" s="1846"/>
      <c r="CG59" s="1846"/>
      <c r="CH59" s="1846"/>
      <c r="CI59" s="1846"/>
      <c r="CJ59" s="1846"/>
      <c r="CK59" s="1846"/>
      <c r="CL59" s="1846"/>
      <c r="CM59" s="1876"/>
      <c r="CN59" s="2137"/>
      <c r="CO59" s="1846"/>
      <c r="CP59" s="1846"/>
      <c r="CQ59" s="1846"/>
      <c r="CR59" s="1846"/>
      <c r="CS59" s="1846"/>
      <c r="CT59" s="1846"/>
      <c r="CU59" s="1846"/>
      <c r="CV59" s="1846"/>
      <c r="CW59" s="1876"/>
      <c r="CX59" s="2137"/>
      <c r="CY59" s="1846"/>
      <c r="CZ59" s="1846"/>
      <c r="DA59" s="1846"/>
      <c r="DB59" s="1846"/>
      <c r="DC59" s="1846"/>
      <c r="DD59" s="1846"/>
      <c r="DE59" s="1876"/>
      <c r="DF59" s="2137"/>
      <c r="DG59" s="1846"/>
      <c r="DH59" s="1846"/>
      <c r="DI59" s="1846"/>
      <c r="DJ59" s="1846"/>
      <c r="DK59" s="1876"/>
      <c r="DL59" s="2137"/>
      <c r="DM59" s="1846"/>
      <c r="DN59" s="1846"/>
      <c r="DO59" s="1876"/>
      <c r="DP59" s="2135"/>
      <c r="DQ59" s="1876"/>
      <c r="DR59" s="1843"/>
      <c r="DS59" s="1869"/>
      <c r="DT59" s="1846"/>
      <c r="DU59" s="1846"/>
      <c r="DV59" s="1846"/>
      <c r="DW59" s="1870"/>
      <c r="DX59" s="1871"/>
      <c r="DY59" s="1871"/>
      <c r="DZ59" s="1872"/>
      <c r="EA59" s="1880"/>
      <c r="EB59" s="1871"/>
      <c r="EC59" s="1871"/>
      <c r="ED59" s="1872"/>
      <c r="EE59" s="1877"/>
      <c r="EF59" s="1878"/>
      <c r="EG59" s="1878"/>
      <c r="EH59" s="1879"/>
      <c r="EI59" s="1877"/>
      <c r="EJ59" s="1878"/>
      <c r="EK59" s="1878"/>
      <c r="EL59" s="2124"/>
      <c r="EM59" s="1206"/>
    </row>
    <row r="60" spans="1:143" ht="15" customHeight="1">
      <c r="A60" s="1792"/>
      <c r="B60" s="1100" t="s">
        <v>1896</v>
      </c>
      <c r="C60" s="1100"/>
      <c r="D60" s="1100"/>
      <c r="E60" s="1100"/>
      <c r="F60" s="1846"/>
      <c r="G60" s="1843"/>
      <c r="H60" s="1843"/>
      <c r="I60" s="1843"/>
      <c r="J60" s="1846"/>
      <c r="K60" s="1876"/>
      <c r="L60" s="2137"/>
      <c r="M60" s="1846"/>
      <c r="N60" s="1846"/>
      <c r="O60" s="1846"/>
      <c r="P60" s="1846"/>
      <c r="Q60" s="1846"/>
      <c r="R60" s="1846"/>
      <c r="S60" s="1846"/>
      <c r="T60" s="1846"/>
      <c r="U60" s="1846"/>
      <c r="V60" s="1846"/>
      <c r="W60" s="1846"/>
      <c r="X60" s="1846"/>
      <c r="Y60" s="1846"/>
      <c r="Z60" s="1846"/>
      <c r="AA60" s="1846"/>
      <c r="AB60" s="1846"/>
      <c r="AC60" s="1846"/>
      <c r="AD60" s="1846"/>
      <c r="AE60" s="1876"/>
      <c r="AF60" s="1877"/>
      <c r="AG60" s="1878"/>
      <c r="AH60" s="1878"/>
      <c r="AI60" s="1878"/>
      <c r="AJ60" s="1878"/>
      <c r="AK60" s="1878"/>
      <c r="AL60" s="1878"/>
      <c r="AM60" s="1878"/>
      <c r="AN60" s="1878"/>
      <c r="AO60" s="1878"/>
      <c r="AP60" s="1878"/>
      <c r="AQ60" s="1878"/>
      <c r="AR60" s="1878"/>
      <c r="AS60" s="1878"/>
      <c r="AT60" s="1878"/>
      <c r="AU60" s="1878"/>
      <c r="AV60" s="1878"/>
      <c r="AW60" s="1879"/>
      <c r="AX60" s="1877"/>
      <c r="AY60" s="1878"/>
      <c r="AZ60" s="1878"/>
      <c r="BA60" s="1878"/>
      <c r="BB60" s="1878"/>
      <c r="BC60" s="1878"/>
      <c r="BD60" s="1878"/>
      <c r="BE60" s="1878"/>
      <c r="BF60" s="1878"/>
      <c r="BG60" s="1878"/>
      <c r="BH60" s="1878"/>
      <c r="BI60" s="1878"/>
      <c r="BJ60" s="1878"/>
      <c r="BK60" s="1878"/>
      <c r="BL60" s="1878"/>
      <c r="BM60" s="1879"/>
      <c r="BN60" s="1843"/>
      <c r="BO60" s="1846"/>
      <c r="BP60" s="1846"/>
      <c r="BQ60" s="1846"/>
      <c r="BR60" s="1846"/>
      <c r="BS60" s="1846"/>
      <c r="BT60" s="1846"/>
      <c r="BU60" s="1846"/>
      <c r="BV60" s="1846"/>
      <c r="BW60" s="1846"/>
      <c r="BX60" s="1846"/>
      <c r="BY60" s="1846"/>
      <c r="BZ60" s="1846"/>
      <c r="CA60" s="1876"/>
      <c r="CB60" s="1843"/>
      <c r="CC60" s="1846"/>
      <c r="CD60" s="1846"/>
      <c r="CE60" s="1846"/>
      <c r="CF60" s="1846"/>
      <c r="CG60" s="1846"/>
      <c r="CH60" s="1846"/>
      <c r="CI60" s="1846"/>
      <c r="CJ60" s="1846"/>
      <c r="CK60" s="1846"/>
      <c r="CL60" s="1846"/>
      <c r="CM60" s="1876"/>
      <c r="CN60" s="2137"/>
      <c r="CO60" s="1846"/>
      <c r="CP60" s="1846"/>
      <c r="CQ60" s="1846"/>
      <c r="CR60" s="1846"/>
      <c r="CS60" s="1846"/>
      <c r="CT60" s="1846"/>
      <c r="CU60" s="1846"/>
      <c r="CV60" s="1846"/>
      <c r="CW60" s="1876"/>
      <c r="CX60" s="2137"/>
      <c r="CY60" s="1846"/>
      <c r="CZ60" s="1846"/>
      <c r="DA60" s="1846"/>
      <c r="DB60" s="1846"/>
      <c r="DC60" s="1846"/>
      <c r="DD60" s="1846"/>
      <c r="DE60" s="1876"/>
      <c r="DF60" s="2137"/>
      <c r="DG60" s="1846"/>
      <c r="DH60" s="1846"/>
      <c r="DI60" s="1846"/>
      <c r="DJ60" s="1846"/>
      <c r="DK60" s="1876"/>
      <c r="DL60" s="2137"/>
      <c r="DM60" s="1846"/>
      <c r="DN60" s="1846"/>
      <c r="DO60" s="1876"/>
      <c r="DP60" s="2135"/>
      <c r="DQ60" s="1876"/>
      <c r="DR60" s="1843"/>
      <c r="DS60" s="1869"/>
      <c r="DT60" s="1846"/>
      <c r="DU60" s="1846"/>
      <c r="DV60" s="1846"/>
      <c r="DW60" s="1870"/>
      <c r="DX60" s="1871"/>
      <c r="DY60" s="1871"/>
      <c r="DZ60" s="1872"/>
      <c r="EA60" s="1880"/>
      <c r="EB60" s="1871"/>
      <c r="EC60" s="1871"/>
      <c r="ED60" s="1872"/>
      <c r="EE60" s="1877"/>
      <c r="EF60" s="1878"/>
      <c r="EG60" s="1878"/>
      <c r="EH60" s="1879"/>
      <c r="EI60" s="1877"/>
      <c r="EJ60" s="1878"/>
      <c r="EK60" s="1878"/>
      <c r="EL60" s="2124"/>
      <c r="EM60" s="1206"/>
    </row>
    <row r="61" spans="1:143" ht="15" customHeight="1">
      <c r="A61" s="1792"/>
      <c r="B61" s="1100" t="s">
        <v>1897</v>
      </c>
      <c r="C61" s="1100"/>
      <c r="D61" s="1100"/>
      <c r="E61" s="1100"/>
      <c r="F61" s="1846"/>
      <c r="G61" s="1843"/>
      <c r="H61" s="1843"/>
      <c r="I61" s="1843"/>
      <c r="J61" s="1846"/>
      <c r="K61" s="1876"/>
      <c r="L61" s="2137"/>
      <c r="M61" s="1846"/>
      <c r="N61" s="1846"/>
      <c r="O61" s="1846"/>
      <c r="P61" s="1846"/>
      <c r="Q61" s="1846"/>
      <c r="R61" s="1846"/>
      <c r="S61" s="1846"/>
      <c r="T61" s="1846"/>
      <c r="U61" s="1846"/>
      <c r="V61" s="1846"/>
      <c r="W61" s="1846"/>
      <c r="X61" s="1846"/>
      <c r="Y61" s="1846"/>
      <c r="Z61" s="1846"/>
      <c r="AA61" s="1846"/>
      <c r="AB61" s="1846"/>
      <c r="AC61" s="1846"/>
      <c r="AD61" s="1846"/>
      <c r="AE61" s="1876"/>
      <c r="AF61" s="1877"/>
      <c r="AG61" s="1878"/>
      <c r="AH61" s="1878"/>
      <c r="AI61" s="1878"/>
      <c r="AJ61" s="1878"/>
      <c r="AK61" s="1878"/>
      <c r="AL61" s="1878"/>
      <c r="AM61" s="1878"/>
      <c r="AN61" s="1878"/>
      <c r="AO61" s="1878"/>
      <c r="AP61" s="1878"/>
      <c r="AQ61" s="1878"/>
      <c r="AR61" s="1878"/>
      <c r="AS61" s="1878"/>
      <c r="AT61" s="1878"/>
      <c r="AU61" s="1878"/>
      <c r="AV61" s="1878"/>
      <c r="AW61" s="1879"/>
      <c r="AX61" s="1877"/>
      <c r="AY61" s="1878"/>
      <c r="AZ61" s="1878"/>
      <c r="BA61" s="1878"/>
      <c r="BB61" s="1878"/>
      <c r="BC61" s="1878"/>
      <c r="BD61" s="1878"/>
      <c r="BE61" s="1878"/>
      <c r="BF61" s="1878"/>
      <c r="BG61" s="1878"/>
      <c r="BH61" s="1878"/>
      <c r="BI61" s="1878"/>
      <c r="BJ61" s="1878"/>
      <c r="BK61" s="1878"/>
      <c r="BL61" s="1878"/>
      <c r="BM61" s="1879"/>
      <c r="BN61" s="1843"/>
      <c r="BO61" s="1846"/>
      <c r="BP61" s="1846"/>
      <c r="BQ61" s="1846"/>
      <c r="BR61" s="1846"/>
      <c r="BS61" s="1846"/>
      <c r="BT61" s="1846"/>
      <c r="BU61" s="1846"/>
      <c r="BV61" s="1846"/>
      <c r="BW61" s="1846"/>
      <c r="BX61" s="1846"/>
      <c r="BY61" s="1846"/>
      <c r="BZ61" s="1846"/>
      <c r="CA61" s="1876"/>
      <c r="CB61" s="1843"/>
      <c r="CC61" s="1846"/>
      <c r="CD61" s="1846"/>
      <c r="CE61" s="1846"/>
      <c r="CF61" s="1846"/>
      <c r="CG61" s="1846"/>
      <c r="CH61" s="1846"/>
      <c r="CI61" s="1846"/>
      <c r="CJ61" s="1846"/>
      <c r="CK61" s="1846"/>
      <c r="CL61" s="1846"/>
      <c r="CM61" s="1876"/>
      <c r="CN61" s="2137"/>
      <c r="CO61" s="1846"/>
      <c r="CP61" s="1846"/>
      <c r="CQ61" s="1846"/>
      <c r="CR61" s="1846"/>
      <c r="CS61" s="1846"/>
      <c r="CT61" s="1846"/>
      <c r="CU61" s="1846"/>
      <c r="CV61" s="1846"/>
      <c r="CW61" s="1876"/>
      <c r="CX61" s="2137"/>
      <c r="CY61" s="1846"/>
      <c r="CZ61" s="1846"/>
      <c r="DA61" s="1846"/>
      <c r="DB61" s="1846"/>
      <c r="DC61" s="1846"/>
      <c r="DD61" s="1846"/>
      <c r="DE61" s="1876"/>
      <c r="DF61" s="2137"/>
      <c r="DG61" s="1846"/>
      <c r="DH61" s="1846"/>
      <c r="DI61" s="1846"/>
      <c r="DJ61" s="1846"/>
      <c r="DK61" s="1876"/>
      <c r="DL61" s="2137"/>
      <c r="DM61" s="1846"/>
      <c r="DN61" s="1846"/>
      <c r="DO61" s="1876"/>
      <c r="DP61" s="2135"/>
      <c r="DQ61" s="1876"/>
      <c r="DR61" s="1843"/>
      <c r="DS61" s="1869"/>
      <c r="DT61" s="1846"/>
      <c r="DU61" s="1846"/>
      <c r="DV61" s="1846"/>
      <c r="DW61" s="1870"/>
      <c r="DX61" s="1871"/>
      <c r="DY61" s="1871"/>
      <c r="DZ61" s="1872"/>
      <c r="EA61" s="1880"/>
      <c r="EB61" s="1871"/>
      <c r="EC61" s="1871"/>
      <c r="ED61" s="1872"/>
      <c r="EE61" s="1877"/>
      <c r="EF61" s="1878"/>
      <c r="EG61" s="1878"/>
      <c r="EH61" s="1879"/>
      <c r="EI61" s="1877"/>
      <c r="EJ61" s="1878"/>
      <c r="EK61" s="1878"/>
      <c r="EL61" s="2124"/>
      <c r="EM61" s="1206"/>
    </row>
    <row r="62" spans="1:143" ht="15" customHeight="1">
      <c r="A62" s="1792"/>
      <c r="B62" s="1100" t="s">
        <v>1898</v>
      </c>
      <c r="C62" s="1100"/>
      <c r="D62" s="1100"/>
      <c r="E62" s="1100"/>
      <c r="F62" s="1846"/>
      <c r="G62" s="1843"/>
      <c r="H62" s="1843"/>
      <c r="I62" s="1843"/>
      <c r="J62" s="1846"/>
      <c r="K62" s="1876"/>
      <c r="L62" s="2137"/>
      <c r="M62" s="1846"/>
      <c r="N62" s="1846"/>
      <c r="O62" s="1846"/>
      <c r="P62" s="1846"/>
      <c r="Q62" s="1846"/>
      <c r="R62" s="1846"/>
      <c r="S62" s="1846"/>
      <c r="T62" s="1846"/>
      <c r="U62" s="1846"/>
      <c r="V62" s="1846"/>
      <c r="W62" s="1846"/>
      <c r="X62" s="1846"/>
      <c r="Y62" s="1846"/>
      <c r="Z62" s="1846"/>
      <c r="AA62" s="1846"/>
      <c r="AB62" s="1846"/>
      <c r="AC62" s="1846"/>
      <c r="AD62" s="1846"/>
      <c r="AE62" s="1876"/>
      <c r="AF62" s="1877"/>
      <c r="AG62" s="1878"/>
      <c r="AH62" s="1878"/>
      <c r="AI62" s="1878"/>
      <c r="AJ62" s="1878"/>
      <c r="AK62" s="1878"/>
      <c r="AL62" s="1878"/>
      <c r="AM62" s="1878"/>
      <c r="AN62" s="1878"/>
      <c r="AO62" s="1878"/>
      <c r="AP62" s="1878"/>
      <c r="AQ62" s="1878"/>
      <c r="AR62" s="1878"/>
      <c r="AS62" s="1878"/>
      <c r="AT62" s="1878"/>
      <c r="AU62" s="1878"/>
      <c r="AV62" s="1878"/>
      <c r="AW62" s="1879"/>
      <c r="AX62" s="1877"/>
      <c r="AY62" s="1878"/>
      <c r="AZ62" s="1878"/>
      <c r="BA62" s="1878"/>
      <c r="BB62" s="1878"/>
      <c r="BC62" s="1878"/>
      <c r="BD62" s="1878"/>
      <c r="BE62" s="1878"/>
      <c r="BF62" s="1878"/>
      <c r="BG62" s="1878"/>
      <c r="BH62" s="1878"/>
      <c r="BI62" s="1878"/>
      <c r="BJ62" s="1878"/>
      <c r="BK62" s="1878"/>
      <c r="BL62" s="1878"/>
      <c r="BM62" s="1879"/>
      <c r="BN62" s="1843"/>
      <c r="BO62" s="1846"/>
      <c r="BP62" s="1846"/>
      <c r="BQ62" s="1846"/>
      <c r="BR62" s="1846"/>
      <c r="BS62" s="1846"/>
      <c r="BT62" s="1846"/>
      <c r="BU62" s="1846"/>
      <c r="BV62" s="1846"/>
      <c r="BW62" s="1846"/>
      <c r="BX62" s="1846"/>
      <c r="BY62" s="1846"/>
      <c r="BZ62" s="1846"/>
      <c r="CA62" s="1876"/>
      <c r="CB62" s="1843"/>
      <c r="CC62" s="1846"/>
      <c r="CD62" s="1846"/>
      <c r="CE62" s="1846"/>
      <c r="CF62" s="1846"/>
      <c r="CG62" s="1846"/>
      <c r="CH62" s="1846"/>
      <c r="CI62" s="1846"/>
      <c r="CJ62" s="1846"/>
      <c r="CK62" s="1846"/>
      <c r="CL62" s="1846"/>
      <c r="CM62" s="1876"/>
      <c r="CN62" s="2137"/>
      <c r="CO62" s="1846"/>
      <c r="CP62" s="1846"/>
      <c r="CQ62" s="1846"/>
      <c r="CR62" s="1846"/>
      <c r="CS62" s="1846"/>
      <c r="CT62" s="1846"/>
      <c r="CU62" s="1846"/>
      <c r="CV62" s="1846"/>
      <c r="CW62" s="1876"/>
      <c r="CX62" s="2137"/>
      <c r="CY62" s="1846"/>
      <c r="CZ62" s="1846"/>
      <c r="DA62" s="1846"/>
      <c r="DB62" s="1846"/>
      <c r="DC62" s="1846"/>
      <c r="DD62" s="1846"/>
      <c r="DE62" s="1876"/>
      <c r="DF62" s="2137"/>
      <c r="DG62" s="1846"/>
      <c r="DH62" s="1846"/>
      <c r="DI62" s="1846"/>
      <c r="DJ62" s="1846"/>
      <c r="DK62" s="1876"/>
      <c r="DL62" s="2137"/>
      <c r="DM62" s="1846"/>
      <c r="DN62" s="1846"/>
      <c r="DO62" s="1876"/>
      <c r="DP62" s="2135"/>
      <c r="DQ62" s="1876"/>
      <c r="DR62" s="1843"/>
      <c r="DS62" s="1869"/>
      <c r="DT62" s="1846"/>
      <c r="DU62" s="1846"/>
      <c r="DV62" s="1846"/>
      <c r="DW62" s="1870"/>
      <c r="DX62" s="1871"/>
      <c r="DY62" s="1871"/>
      <c r="DZ62" s="1872"/>
      <c r="EA62" s="1880"/>
      <c r="EB62" s="1871"/>
      <c r="EC62" s="1871"/>
      <c r="ED62" s="1872"/>
      <c r="EE62" s="1877"/>
      <c r="EF62" s="1878"/>
      <c r="EG62" s="1878"/>
      <c r="EH62" s="1879"/>
      <c r="EI62" s="1877"/>
      <c r="EJ62" s="1878"/>
      <c r="EK62" s="1878"/>
      <c r="EL62" s="2124"/>
      <c r="EM62" s="1206"/>
    </row>
    <row r="63" spans="1:143" ht="15" customHeight="1">
      <c r="A63" s="1792"/>
      <c r="B63" s="1100" t="s">
        <v>1899</v>
      </c>
      <c r="C63" s="1100"/>
      <c r="D63" s="1100"/>
      <c r="E63" s="1100"/>
      <c r="F63" s="1846"/>
      <c r="G63" s="1843"/>
      <c r="H63" s="1843"/>
      <c r="I63" s="1843"/>
      <c r="J63" s="1846"/>
      <c r="K63" s="1876"/>
      <c r="L63" s="2137"/>
      <c r="M63" s="1846"/>
      <c r="N63" s="1846"/>
      <c r="O63" s="1846"/>
      <c r="P63" s="1846"/>
      <c r="Q63" s="1846"/>
      <c r="R63" s="1846"/>
      <c r="S63" s="1846"/>
      <c r="T63" s="1846"/>
      <c r="U63" s="1846"/>
      <c r="V63" s="1846"/>
      <c r="W63" s="1846"/>
      <c r="X63" s="1846"/>
      <c r="Y63" s="1846"/>
      <c r="Z63" s="1846"/>
      <c r="AA63" s="1846"/>
      <c r="AB63" s="1846"/>
      <c r="AC63" s="1846"/>
      <c r="AD63" s="1846"/>
      <c r="AE63" s="1876"/>
      <c r="AF63" s="1877"/>
      <c r="AG63" s="1878"/>
      <c r="AH63" s="1878"/>
      <c r="AI63" s="1878"/>
      <c r="AJ63" s="1878"/>
      <c r="AK63" s="1878"/>
      <c r="AL63" s="1878"/>
      <c r="AM63" s="1878"/>
      <c r="AN63" s="1878"/>
      <c r="AO63" s="1878"/>
      <c r="AP63" s="1878"/>
      <c r="AQ63" s="1878"/>
      <c r="AR63" s="1878"/>
      <c r="AS63" s="1878"/>
      <c r="AT63" s="1878"/>
      <c r="AU63" s="1878"/>
      <c r="AV63" s="1878"/>
      <c r="AW63" s="1879"/>
      <c r="AX63" s="1877"/>
      <c r="AY63" s="1878"/>
      <c r="AZ63" s="1878"/>
      <c r="BA63" s="1878"/>
      <c r="BB63" s="1878"/>
      <c r="BC63" s="1878"/>
      <c r="BD63" s="1878"/>
      <c r="BE63" s="1878"/>
      <c r="BF63" s="1878"/>
      <c r="BG63" s="1878"/>
      <c r="BH63" s="1878"/>
      <c r="BI63" s="1878"/>
      <c r="BJ63" s="1878"/>
      <c r="BK63" s="1878"/>
      <c r="BL63" s="1878"/>
      <c r="BM63" s="1879"/>
      <c r="BN63" s="1843"/>
      <c r="BO63" s="1846"/>
      <c r="BP63" s="1846"/>
      <c r="BQ63" s="1846"/>
      <c r="BR63" s="1846"/>
      <c r="BS63" s="1846"/>
      <c r="BT63" s="1846"/>
      <c r="BU63" s="1846"/>
      <c r="BV63" s="1846"/>
      <c r="BW63" s="1846"/>
      <c r="BX63" s="1846"/>
      <c r="BY63" s="1846"/>
      <c r="BZ63" s="1846"/>
      <c r="CA63" s="1876"/>
      <c r="CB63" s="1843"/>
      <c r="CC63" s="1846"/>
      <c r="CD63" s="1846"/>
      <c r="CE63" s="1846"/>
      <c r="CF63" s="1846"/>
      <c r="CG63" s="1846"/>
      <c r="CH63" s="1846"/>
      <c r="CI63" s="1846"/>
      <c r="CJ63" s="1846"/>
      <c r="CK63" s="1846"/>
      <c r="CL63" s="1846"/>
      <c r="CM63" s="1876"/>
      <c r="CN63" s="2137"/>
      <c r="CO63" s="1846"/>
      <c r="CP63" s="1846"/>
      <c r="CQ63" s="1846"/>
      <c r="CR63" s="1846"/>
      <c r="CS63" s="1846"/>
      <c r="CT63" s="1846"/>
      <c r="CU63" s="1846"/>
      <c r="CV63" s="1846"/>
      <c r="CW63" s="1876"/>
      <c r="CX63" s="2137"/>
      <c r="CY63" s="1846"/>
      <c r="CZ63" s="1846"/>
      <c r="DA63" s="1846"/>
      <c r="DB63" s="1846"/>
      <c r="DC63" s="1846"/>
      <c r="DD63" s="1846"/>
      <c r="DE63" s="1876"/>
      <c r="DF63" s="2137"/>
      <c r="DG63" s="1846"/>
      <c r="DH63" s="1846"/>
      <c r="DI63" s="1846"/>
      <c r="DJ63" s="1846"/>
      <c r="DK63" s="1876"/>
      <c r="DL63" s="2137"/>
      <c r="DM63" s="1846"/>
      <c r="DN63" s="1846"/>
      <c r="DO63" s="1876"/>
      <c r="DP63" s="2135"/>
      <c r="DQ63" s="1876"/>
      <c r="DR63" s="1843"/>
      <c r="DS63" s="1869"/>
      <c r="DT63" s="1846"/>
      <c r="DU63" s="1846"/>
      <c r="DV63" s="1846"/>
      <c r="DW63" s="1870"/>
      <c r="DX63" s="1871"/>
      <c r="DY63" s="1871"/>
      <c r="DZ63" s="1872"/>
      <c r="EA63" s="1880"/>
      <c r="EB63" s="1871"/>
      <c r="EC63" s="1871"/>
      <c r="ED63" s="1872"/>
      <c r="EE63" s="1877"/>
      <c r="EF63" s="1878"/>
      <c r="EG63" s="1878"/>
      <c r="EH63" s="1879"/>
      <c r="EI63" s="1877"/>
      <c r="EJ63" s="1878"/>
      <c r="EK63" s="1878"/>
      <c r="EL63" s="2124"/>
      <c r="EM63" s="1206"/>
    </row>
    <row r="64" spans="1:143" ht="15" customHeight="1">
      <c r="A64" s="1792"/>
      <c r="B64" s="1100" t="s">
        <v>1900</v>
      </c>
      <c r="C64" s="1100"/>
      <c r="D64" s="1100"/>
      <c r="E64" s="1100"/>
      <c r="F64" s="1846"/>
      <c r="G64" s="1843"/>
      <c r="H64" s="1843"/>
      <c r="I64" s="1843"/>
      <c r="J64" s="1846"/>
      <c r="K64" s="1876"/>
      <c r="L64" s="2137"/>
      <c r="M64" s="1846"/>
      <c r="N64" s="1846"/>
      <c r="O64" s="1846"/>
      <c r="P64" s="1846"/>
      <c r="Q64" s="1846"/>
      <c r="R64" s="1846"/>
      <c r="S64" s="1846"/>
      <c r="T64" s="1846"/>
      <c r="U64" s="1846"/>
      <c r="V64" s="1846"/>
      <c r="W64" s="1846"/>
      <c r="X64" s="1846"/>
      <c r="Y64" s="1846"/>
      <c r="Z64" s="1846"/>
      <c r="AA64" s="1846"/>
      <c r="AB64" s="1846"/>
      <c r="AC64" s="1846"/>
      <c r="AD64" s="1846"/>
      <c r="AE64" s="1876"/>
      <c r="AF64" s="1877"/>
      <c r="AG64" s="1878"/>
      <c r="AH64" s="1878"/>
      <c r="AI64" s="1878"/>
      <c r="AJ64" s="1878"/>
      <c r="AK64" s="1878"/>
      <c r="AL64" s="1878"/>
      <c r="AM64" s="1878"/>
      <c r="AN64" s="1878"/>
      <c r="AO64" s="1878"/>
      <c r="AP64" s="1878"/>
      <c r="AQ64" s="1878"/>
      <c r="AR64" s="1878"/>
      <c r="AS64" s="1878"/>
      <c r="AT64" s="1878"/>
      <c r="AU64" s="1878"/>
      <c r="AV64" s="1878"/>
      <c r="AW64" s="1879"/>
      <c r="AX64" s="1877"/>
      <c r="AY64" s="1878"/>
      <c r="AZ64" s="1878"/>
      <c r="BA64" s="1878"/>
      <c r="BB64" s="1878"/>
      <c r="BC64" s="1878"/>
      <c r="BD64" s="1878"/>
      <c r="BE64" s="1878"/>
      <c r="BF64" s="1878"/>
      <c r="BG64" s="1878"/>
      <c r="BH64" s="1878"/>
      <c r="BI64" s="1878"/>
      <c r="BJ64" s="1878"/>
      <c r="BK64" s="1878"/>
      <c r="BL64" s="1878"/>
      <c r="BM64" s="1879"/>
      <c r="BN64" s="1843"/>
      <c r="BO64" s="1846"/>
      <c r="BP64" s="1846"/>
      <c r="BQ64" s="1846"/>
      <c r="BR64" s="1846"/>
      <c r="BS64" s="1846"/>
      <c r="BT64" s="1846"/>
      <c r="BU64" s="1846"/>
      <c r="BV64" s="1846"/>
      <c r="BW64" s="1846"/>
      <c r="BX64" s="1846"/>
      <c r="BY64" s="1846"/>
      <c r="BZ64" s="1846"/>
      <c r="CA64" s="1876"/>
      <c r="CB64" s="1843"/>
      <c r="CC64" s="1846"/>
      <c r="CD64" s="1846"/>
      <c r="CE64" s="1846"/>
      <c r="CF64" s="1846"/>
      <c r="CG64" s="1846"/>
      <c r="CH64" s="1846"/>
      <c r="CI64" s="1846"/>
      <c r="CJ64" s="1846"/>
      <c r="CK64" s="1846"/>
      <c r="CL64" s="1846"/>
      <c r="CM64" s="1876"/>
      <c r="CN64" s="2137"/>
      <c r="CO64" s="1846"/>
      <c r="CP64" s="1846"/>
      <c r="CQ64" s="1846"/>
      <c r="CR64" s="1846"/>
      <c r="CS64" s="1846"/>
      <c r="CT64" s="1846"/>
      <c r="CU64" s="1846"/>
      <c r="CV64" s="1846"/>
      <c r="CW64" s="1876"/>
      <c r="CX64" s="2137"/>
      <c r="CY64" s="1846"/>
      <c r="CZ64" s="1846"/>
      <c r="DA64" s="1846"/>
      <c r="DB64" s="1846"/>
      <c r="DC64" s="1846"/>
      <c r="DD64" s="1846"/>
      <c r="DE64" s="1876"/>
      <c r="DF64" s="2137"/>
      <c r="DG64" s="1846"/>
      <c r="DH64" s="1846"/>
      <c r="DI64" s="1846"/>
      <c r="DJ64" s="1846"/>
      <c r="DK64" s="1876"/>
      <c r="DL64" s="2137"/>
      <c r="DM64" s="1846"/>
      <c r="DN64" s="1846"/>
      <c r="DO64" s="1876"/>
      <c r="DP64" s="2135"/>
      <c r="DQ64" s="1876"/>
      <c r="DR64" s="1843"/>
      <c r="DS64" s="1869"/>
      <c r="DT64" s="1846"/>
      <c r="DU64" s="1846"/>
      <c r="DV64" s="1846"/>
      <c r="DW64" s="1870"/>
      <c r="DX64" s="1871"/>
      <c r="DY64" s="1871"/>
      <c r="DZ64" s="1872"/>
      <c r="EA64" s="1880"/>
      <c r="EB64" s="1871"/>
      <c r="EC64" s="1871"/>
      <c r="ED64" s="1872"/>
      <c r="EE64" s="1877"/>
      <c r="EF64" s="1878"/>
      <c r="EG64" s="1878"/>
      <c r="EH64" s="1879"/>
      <c r="EI64" s="1877"/>
      <c r="EJ64" s="1878"/>
      <c r="EK64" s="1878"/>
      <c r="EL64" s="2124"/>
      <c r="EM64" s="1206"/>
    </row>
    <row r="65" spans="1:143" ht="15" customHeight="1">
      <c r="A65" s="1792"/>
      <c r="B65" s="696" t="s">
        <v>1901</v>
      </c>
      <c r="C65" s="1100"/>
      <c r="D65" s="1100"/>
      <c r="E65" s="1100"/>
      <c r="F65" s="1846"/>
      <c r="G65" s="1843"/>
      <c r="H65" s="1843"/>
      <c r="I65" s="1843"/>
      <c r="J65" s="1846"/>
      <c r="K65" s="1876"/>
      <c r="L65" s="2137"/>
      <c r="M65" s="1846"/>
      <c r="N65" s="1846"/>
      <c r="O65" s="1846"/>
      <c r="P65" s="1846"/>
      <c r="Q65" s="1846"/>
      <c r="R65" s="1846"/>
      <c r="S65" s="1846"/>
      <c r="T65" s="1846"/>
      <c r="U65" s="1846"/>
      <c r="V65" s="1846"/>
      <c r="W65" s="1846"/>
      <c r="X65" s="1846"/>
      <c r="Y65" s="1846"/>
      <c r="Z65" s="1846"/>
      <c r="AA65" s="1846"/>
      <c r="AB65" s="1846"/>
      <c r="AC65" s="1846"/>
      <c r="AD65" s="1846"/>
      <c r="AE65" s="1876"/>
      <c r="AF65" s="1877"/>
      <c r="AG65" s="1878"/>
      <c r="AH65" s="1878"/>
      <c r="AI65" s="1878"/>
      <c r="AJ65" s="1878"/>
      <c r="AK65" s="1878"/>
      <c r="AL65" s="1878"/>
      <c r="AM65" s="1878"/>
      <c r="AN65" s="1878"/>
      <c r="AO65" s="1878"/>
      <c r="AP65" s="1878"/>
      <c r="AQ65" s="1878"/>
      <c r="AR65" s="1878"/>
      <c r="AS65" s="1878"/>
      <c r="AT65" s="1878"/>
      <c r="AU65" s="1878"/>
      <c r="AV65" s="1878"/>
      <c r="AW65" s="1879"/>
      <c r="AX65" s="1877"/>
      <c r="AY65" s="1878"/>
      <c r="AZ65" s="1878"/>
      <c r="BA65" s="1878"/>
      <c r="BB65" s="1878"/>
      <c r="BC65" s="1878"/>
      <c r="BD65" s="1878"/>
      <c r="BE65" s="1878"/>
      <c r="BF65" s="1878"/>
      <c r="BG65" s="1878"/>
      <c r="BH65" s="1878"/>
      <c r="BI65" s="1878"/>
      <c r="BJ65" s="1878"/>
      <c r="BK65" s="1878"/>
      <c r="BL65" s="1878"/>
      <c r="BM65" s="1879"/>
      <c r="BN65" s="1843"/>
      <c r="BO65" s="1846"/>
      <c r="BP65" s="1846"/>
      <c r="BQ65" s="1846"/>
      <c r="BR65" s="1846"/>
      <c r="BS65" s="1846"/>
      <c r="BT65" s="1846"/>
      <c r="BU65" s="1846"/>
      <c r="BV65" s="1846"/>
      <c r="BW65" s="1846"/>
      <c r="BX65" s="1846"/>
      <c r="BY65" s="1846"/>
      <c r="BZ65" s="1846"/>
      <c r="CA65" s="1876"/>
      <c r="CB65" s="1843"/>
      <c r="CC65" s="1846"/>
      <c r="CD65" s="1846"/>
      <c r="CE65" s="1846"/>
      <c r="CF65" s="1846"/>
      <c r="CG65" s="1846"/>
      <c r="CH65" s="1846"/>
      <c r="CI65" s="1846"/>
      <c r="CJ65" s="1846"/>
      <c r="CK65" s="1846"/>
      <c r="CL65" s="1846"/>
      <c r="CM65" s="1876"/>
      <c r="CN65" s="2137"/>
      <c r="CO65" s="1846"/>
      <c r="CP65" s="1846"/>
      <c r="CQ65" s="1846"/>
      <c r="CR65" s="1846"/>
      <c r="CS65" s="1846"/>
      <c r="CT65" s="1846"/>
      <c r="CU65" s="1846"/>
      <c r="CV65" s="1846"/>
      <c r="CW65" s="1876"/>
      <c r="CX65" s="2137"/>
      <c r="CY65" s="1846"/>
      <c r="CZ65" s="1846"/>
      <c r="DA65" s="1846"/>
      <c r="DB65" s="1846"/>
      <c r="DC65" s="1846"/>
      <c r="DD65" s="1846"/>
      <c r="DE65" s="1876"/>
      <c r="DF65" s="2137"/>
      <c r="DG65" s="1846"/>
      <c r="DH65" s="1846"/>
      <c r="DI65" s="1846"/>
      <c r="DJ65" s="1846"/>
      <c r="DK65" s="1876"/>
      <c r="DL65" s="2137"/>
      <c r="DM65" s="1846"/>
      <c r="DN65" s="1846"/>
      <c r="DO65" s="1876"/>
      <c r="DP65" s="2135"/>
      <c r="DQ65" s="1876"/>
      <c r="DR65" s="1843"/>
      <c r="DS65" s="1869"/>
      <c r="DT65" s="1846"/>
      <c r="DU65" s="1846"/>
      <c r="DV65" s="1846"/>
      <c r="DW65" s="1870"/>
      <c r="DX65" s="1871"/>
      <c r="DY65" s="1871"/>
      <c r="DZ65" s="1872"/>
      <c r="EA65" s="1880"/>
      <c r="EB65" s="1871"/>
      <c r="EC65" s="1871"/>
      <c r="ED65" s="1872"/>
      <c r="EE65" s="1877"/>
      <c r="EF65" s="1878"/>
      <c r="EG65" s="1878"/>
      <c r="EH65" s="1879"/>
      <c r="EI65" s="1877"/>
      <c r="EJ65" s="1878"/>
      <c r="EK65" s="1878"/>
      <c r="EL65" s="2124"/>
      <c r="EM65" s="1206"/>
    </row>
    <row r="66" spans="1:143" ht="15" customHeight="1">
      <c r="A66" s="1792"/>
      <c r="B66" s="696" t="s">
        <v>1902</v>
      </c>
      <c r="C66" s="1100"/>
      <c r="D66" s="1100"/>
      <c r="E66" s="1100"/>
      <c r="F66" s="1846"/>
      <c r="G66" s="1843"/>
      <c r="H66" s="1843"/>
      <c r="I66" s="1843"/>
      <c r="J66" s="1846"/>
      <c r="K66" s="1876"/>
      <c r="L66" s="2137"/>
      <c r="M66" s="1846"/>
      <c r="N66" s="1846"/>
      <c r="O66" s="1846"/>
      <c r="P66" s="1846"/>
      <c r="Q66" s="1846"/>
      <c r="R66" s="1846"/>
      <c r="S66" s="1846"/>
      <c r="T66" s="1846"/>
      <c r="U66" s="1846"/>
      <c r="V66" s="1846"/>
      <c r="W66" s="1846"/>
      <c r="X66" s="1846"/>
      <c r="Y66" s="1846"/>
      <c r="Z66" s="1846"/>
      <c r="AA66" s="1846"/>
      <c r="AB66" s="1846"/>
      <c r="AC66" s="1846"/>
      <c r="AD66" s="1846"/>
      <c r="AE66" s="1876"/>
      <c r="AF66" s="1877"/>
      <c r="AG66" s="1878"/>
      <c r="AH66" s="1878"/>
      <c r="AI66" s="1878"/>
      <c r="AJ66" s="1878"/>
      <c r="AK66" s="1878"/>
      <c r="AL66" s="1878"/>
      <c r="AM66" s="1878"/>
      <c r="AN66" s="1878"/>
      <c r="AO66" s="1878"/>
      <c r="AP66" s="1878"/>
      <c r="AQ66" s="1878"/>
      <c r="AR66" s="1878"/>
      <c r="AS66" s="1878"/>
      <c r="AT66" s="1878"/>
      <c r="AU66" s="1878"/>
      <c r="AV66" s="1878"/>
      <c r="AW66" s="1879"/>
      <c r="AX66" s="1877"/>
      <c r="AY66" s="1878"/>
      <c r="AZ66" s="1878"/>
      <c r="BA66" s="1878"/>
      <c r="BB66" s="1878"/>
      <c r="BC66" s="1878"/>
      <c r="BD66" s="1878"/>
      <c r="BE66" s="1878"/>
      <c r="BF66" s="1878"/>
      <c r="BG66" s="1878"/>
      <c r="BH66" s="1878"/>
      <c r="BI66" s="1878"/>
      <c r="BJ66" s="1878"/>
      <c r="BK66" s="1878"/>
      <c r="BL66" s="1878"/>
      <c r="BM66" s="1879"/>
      <c r="BN66" s="1843"/>
      <c r="BO66" s="1846"/>
      <c r="BP66" s="1846"/>
      <c r="BQ66" s="1846"/>
      <c r="BR66" s="1846"/>
      <c r="BS66" s="1846"/>
      <c r="BT66" s="1846"/>
      <c r="BU66" s="1846"/>
      <c r="BV66" s="1846"/>
      <c r="BW66" s="1846"/>
      <c r="BX66" s="1846"/>
      <c r="BY66" s="1846"/>
      <c r="BZ66" s="1846"/>
      <c r="CA66" s="1876"/>
      <c r="CB66" s="1843"/>
      <c r="CC66" s="1846"/>
      <c r="CD66" s="1846"/>
      <c r="CE66" s="1846"/>
      <c r="CF66" s="1846"/>
      <c r="CG66" s="1846"/>
      <c r="CH66" s="1846"/>
      <c r="CI66" s="1846"/>
      <c r="CJ66" s="1846"/>
      <c r="CK66" s="1846"/>
      <c r="CL66" s="1846"/>
      <c r="CM66" s="1876"/>
      <c r="CN66" s="2137"/>
      <c r="CO66" s="1846"/>
      <c r="CP66" s="1846"/>
      <c r="CQ66" s="1846"/>
      <c r="CR66" s="1846"/>
      <c r="CS66" s="1846"/>
      <c r="CT66" s="1846"/>
      <c r="CU66" s="1846"/>
      <c r="CV66" s="1846"/>
      <c r="CW66" s="1876"/>
      <c r="CX66" s="2137"/>
      <c r="CY66" s="1846"/>
      <c r="CZ66" s="1846"/>
      <c r="DA66" s="1846"/>
      <c r="DB66" s="1846"/>
      <c r="DC66" s="1846"/>
      <c r="DD66" s="1846"/>
      <c r="DE66" s="1876"/>
      <c r="DF66" s="2137"/>
      <c r="DG66" s="1846"/>
      <c r="DH66" s="1846"/>
      <c r="DI66" s="1846"/>
      <c r="DJ66" s="1846"/>
      <c r="DK66" s="1876"/>
      <c r="DL66" s="2137"/>
      <c r="DM66" s="1846"/>
      <c r="DN66" s="1846"/>
      <c r="DO66" s="1876"/>
      <c r="DP66" s="2135"/>
      <c r="DQ66" s="1876"/>
      <c r="DR66" s="1843"/>
      <c r="DS66" s="1869"/>
      <c r="DT66" s="1846"/>
      <c r="DU66" s="1846"/>
      <c r="DV66" s="1846"/>
      <c r="DW66" s="1870"/>
      <c r="DX66" s="1871"/>
      <c r="DY66" s="1871"/>
      <c r="DZ66" s="1872"/>
      <c r="EA66" s="1880"/>
      <c r="EB66" s="1871"/>
      <c r="EC66" s="1871"/>
      <c r="ED66" s="1872"/>
      <c r="EE66" s="1877"/>
      <c r="EF66" s="1878"/>
      <c r="EG66" s="1878"/>
      <c r="EH66" s="1879"/>
      <c r="EI66" s="1877"/>
      <c r="EJ66" s="1878"/>
      <c r="EK66" s="1878"/>
      <c r="EL66" s="2124"/>
      <c r="EM66" s="1206"/>
    </row>
    <row r="67" spans="1:143" ht="15" customHeight="1">
      <c r="A67" s="1792"/>
      <c r="B67" s="696" t="s">
        <v>1903</v>
      </c>
      <c r="C67" s="1100"/>
      <c r="D67" s="1100"/>
      <c r="E67" s="1100"/>
      <c r="F67" s="1846"/>
      <c r="G67" s="1843"/>
      <c r="H67" s="1843"/>
      <c r="I67" s="1843"/>
      <c r="J67" s="1846"/>
      <c r="K67" s="1876"/>
      <c r="L67" s="2137"/>
      <c r="M67" s="1846"/>
      <c r="N67" s="1846"/>
      <c r="O67" s="1846"/>
      <c r="P67" s="1846"/>
      <c r="Q67" s="1846"/>
      <c r="R67" s="1846"/>
      <c r="S67" s="1846"/>
      <c r="T67" s="1846"/>
      <c r="U67" s="1846"/>
      <c r="V67" s="1846"/>
      <c r="W67" s="1846"/>
      <c r="X67" s="1846"/>
      <c r="Y67" s="1846"/>
      <c r="Z67" s="1846"/>
      <c r="AA67" s="1846"/>
      <c r="AB67" s="1846"/>
      <c r="AC67" s="1846"/>
      <c r="AD67" s="1846"/>
      <c r="AE67" s="1876"/>
      <c r="AF67" s="1877"/>
      <c r="AG67" s="1878"/>
      <c r="AH67" s="1878"/>
      <c r="AI67" s="1878"/>
      <c r="AJ67" s="1878"/>
      <c r="AK67" s="1878"/>
      <c r="AL67" s="1878"/>
      <c r="AM67" s="1878"/>
      <c r="AN67" s="1878"/>
      <c r="AO67" s="1878"/>
      <c r="AP67" s="1878"/>
      <c r="AQ67" s="1878"/>
      <c r="AR67" s="1878"/>
      <c r="AS67" s="1878"/>
      <c r="AT67" s="1878"/>
      <c r="AU67" s="1878"/>
      <c r="AV67" s="1878"/>
      <c r="AW67" s="1879"/>
      <c r="AX67" s="1877"/>
      <c r="AY67" s="1878"/>
      <c r="AZ67" s="1878"/>
      <c r="BA67" s="1878"/>
      <c r="BB67" s="1878"/>
      <c r="BC67" s="1878"/>
      <c r="BD67" s="1878"/>
      <c r="BE67" s="1878"/>
      <c r="BF67" s="1878"/>
      <c r="BG67" s="1878"/>
      <c r="BH67" s="1878"/>
      <c r="BI67" s="1878"/>
      <c r="BJ67" s="1878"/>
      <c r="BK67" s="1878"/>
      <c r="BL67" s="1878"/>
      <c r="BM67" s="1879"/>
      <c r="BN67" s="1843"/>
      <c r="BO67" s="1846"/>
      <c r="BP67" s="1846"/>
      <c r="BQ67" s="1846"/>
      <c r="BR67" s="1846"/>
      <c r="BS67" s="1846"/>
      <c r="BT67" s="1846"/>
      <c r="BU67" s="1846"/>
      <c r="BV67" s="1846"/>
      <c r="BW67" s="1846"/>
      <c r="BX67" s="1846"/>
      <c r="BY67" s="1846"/>
      <c r="BZ67" s="1846"/>
      <c r="CA67" s="1876"/>
      <c r="CB67" s="1843"/>
      <c r="CC67" s="1846"/>
      <c r="CD67" s="1846"/>
      <c r="CE67" s="1846"/>
      <c r="CF67" s="1846"/>
      <c r="CG67" s="1846"/>
      <c r="CH67" s="1846"/>
      <c r="CI67" s="1846"/>
      <c r="CJ67" s="1846"/>
      <c r="CK67" s="1846"/>
      <c r="CL67" s="1846"/>
      <c r="CM67" s="1876"/>
      <c r="CN67" s="2137"/>
      <c r="CO67" s="1846"/>
      <c r="CP67" s="1846"/>
      <c r="CQ67" s="1846"/>
      <c r="CR67" s="1846"/>
      <c r="CS67" s="1846"/>
      <c r="CT67" s="1846"/>
      <c r="CU67" s="1846"/>
      <c r="CV67" s="1846"/>
      <c r="CW67" s="1876"/>
      <c r="CX67" s="2137"/>
      <c r="CY67" s="1846"/>
      <c r="CZ67" s="1846"/>
      <c r="DA67" s="1846"/>
      <c r="DB67" s="1846"/>
      <c r="DC67" s="1846"/>
      <c r="DD67" s="1846"/>
      <c r="DE67" s="1876"/>
      <c r="DF67" s="2137"/>
      <c r="DG67" s="1846"/>
      <c r="DH67" s="1846"/>
      <c r="DI67" s="1846"/>
      <c r="DJ67" s="1846"/>
      <c r="DK67" s="1876"/>
      <c r="DL67" s="2137"/>
      <c r="DM67" s="1846"/>
      <c r="DN67" s="1846"/>
      <c r="DO67" s="1876"/>
      <c r="DP67" s="2135"/>
      <c r="DQ67" s="1876"/>
      <c r="DR67" s="1843"/>
      <c r="DS67" s="1869"/>
      <c r="DT67" s="1846"/>
      <c r="DU67" s="1846"/>
      <c r="DV67" s="1846"/>
      <c r="DW67" s="1870"/>
      <c r="DX67" s="1871"/>
      <c r="DY67" s="1871"/>
      <c r="DZ67" s="1872"/>
      <c r="EA67" s="1880"/>
      <c r="EB67" s="1871"/>
      <c r="EC67" s="1871"/>
      <c r="ED67" s="1872"/>
      <c r="EE67" s="1877"/>
      <c r="EF67" s="1878"/>
      <c r="EG67" s="1878"/>
      <c r="EH67" s="1879"/>
      <c r="EI67" s="1877"/>
      <c r="EJ67" s="1878"/>
      <c r="EK67" s="1878"/>
      <c r="EL67" s="2124"/>
      <c r="EM67" s="1206"/>
    </row>
    <row r="68" spans="1:143" ht="15" customHeight="1">
      <c r="A68" s="1792"/>
      <c r="B68" s="696" t="s">
        <v>1904</v>
      </c>
      <c r="C68" s="1100"/>
      <c r="D68" s="1100"/>
      <c r="E68" s="1100"/>
      <c r="F68" s="1846"/>
      <c r="G68" s="1843"/>
      <c r="H68" s="1843"/>
      <c r="I68" s="1843"/>
      <c r="J68" s="1846"/>
      <c r="K68" s="1876"/>
      <c r="L68" s="2137"/>
      <c r="M68" s="1846"/>
      <c r="N68" s="1846"/>
      <c r="O68" s="1846"/>
      <c r="P68" s="1846"/>
      <c r="Q68" s="1846"/>
      <c r="R68" s="1846"/>
      <c r="S68" s="1846"/>
      <c r="T68" s="1846"/>
      <c r="U68" s="1846"/>
      <c r="V68" s="1846"/>
      <c r="W68" s="1846"/>
      <c r="X68" s="1846"/>
      <c r="Y68" s="1846"/>
      <c r="Z68" s="1846"/>
      <c r="AA68" s="1846"/>
      <c r="AB68" s="1846"/>
      <c r="AC68" s="1846"/>
      <c r="AD68" s="1846"/>
      <c r="AE68" s="1876"/>
      <c r="AF68" s="1877"/>
      <c r="AG68" s="1878"/>
      <c r="AH68" s="1878"/>
      <c r="AI68" s="1878"/>
      <c r="AJ68" s="1878"/>
      <c r="AK68" s="1878"/>
      <c r="AL68" s="1878"/>
      <c r="AM68" s="1878"/>
      <c r="AN68" s="1878"/>
      <c r="AO68" s="1878"/>
      <c r="AP68" s="1878"/>
      <c r="AQ68" s="1878"/>
      <c r="AR68" s="1878"/>
      <c r="AS68" s="1878"/>
      <c r="AT68" s="1878"/>
      <c r="AU68" s="1878"/>
      <c r="AV68" s="1878"/>
      <c r="AW68" s="1879"/>
      <c r="AX68" s="1877"/>
      <c r="AY68" s="1878"/>
      <c r="AZ68" s="1878"/>
      <c r="BA68" s="1878"/>
      <c r="BB68" s="1878"/>
      <c r="BC68" s="1878"/>
      <c r="BD68" s="1878"/>
      <c r="BE68" s="1878"/>
      <c r="BF68" s="1878"/>
      <c r="BG68" s="1878"/>
      <c r="BH68" s="1878"/>
      <c r="BI68" s="1878"/>
      <c r="BJ68" s="1878"/>
      <c r="BK68" s="1878"/>
      <c r="BL68" s="1878"/>
      <c r="BM68" s="1879"/>
      <c r="BN68" s="1843"/>
      <c r="BO68" s="1846"/>
      <c r="BP68" s="1846"/>
      <c r="BQ68" s="1846"/>
      <c r="BR68" s="1846"/>
      <c r="BS68" s="1846"/>
      <c r="BT68" s="1846"/>
      <c r="BU68" s="1846"/>
      <c r="BV68" s="1846"/>
      <c r="BW68" s="1846"/>
      <c r="BX68" s="1846"/>
      <c r="BY68" s="1846"/>
      <c r="BZ68" s="1846"/>
      <c r="CA68" s="1876"/>
      <c r="CB68" s="1843"/>
      <c r="CC68" s="1846"/>
      <c r="CD68" s="1846"/>
      <c r="CE68" s="1846"/>
      <c r="CF68" s="1846"/>
      <c r="CG68" s="1846"/>
      <c r="CH68" s="1846"/>
      <c r="CI68" s="1846"/>
      <c r="CJ68" s="1846"/>
      <c r="CK68" s="1846"/>
      <c r="CL68" s="1846"/>
      <c r="CM68" s="1876"/>
      <c r="CN68" s="2137"/>
      <c r="CO68" s="1846"/>
      <c r="CP68" s="1846"/>
      <c r="CQ68" s="1846"/>
      <c r="CR68" s="1846"/>
      <c r="CS68" s="1846"/>
      <c r="CT68" s="1846"/>
      <c r="CU68" s="1846"/>
      <c r="CV68" s="1846"/>
      <c r="CW68" s="1876"/>
      <c r="CX68" s="2137"/>
      <c r="CY68" s="1846"/>
      <c r="CZ68" s="1846"/>
      <c r="DA68" s="1846"/>
      <c r="DB68" s="1846"/>
      <c r="DC68" s="1846"/>
      <c r="DD68" s="1846"/>
      <c r="DE68" s="1876"/>
      <c r="DF68" s="2137"/>
      <c r="DG68" s="1846"/>
      <c r="DH68" s="1846"/>
      <c r="DI68" s="1846"/>
      <c r="DJ68" s="1846"/>
      <c r="DK68" s="1876"/>
      <c r="DL68" s="2137"/>
      <c r="DM68" s="1846"/>
      <c r="DN68" s="1846"/>
      <c r="DO68" s="1876"/>
      <c r="DP68" s="2135"/>
      <c r="DQ68" s="1876"/>
      <c r="DR68" s="1843"/>
      <c r="DS68" s="1869"/>
      <c r="DT68" s="1846"/>
      <c r="DU68" s="1846"/>
      <c r="DV68" s="1846"/>
      <c r="DW68" s="1870"/>
      <c r="DX68" s="1871"/>
      <c r="DY68" s="1871"/>
      <c r="DZ68" s="1872"/>
      <c r="EA68" s="1880"/>
      <c r="EB68" s="1871"/>
      <c r="EC68" s="1871"/>
      <c r="ED68" s="1872"/>
      <c r="EE68" s="1877"/>
      <c r="EF68" s="1878"/>
      <c r="EG68" s="1878"/>
      <c r="EH68" s="1879"/>
      <c r="EI68" s="1877"/>
      <c r="EJ68" s="1878"/>
      <c r="EK68" s="1878"/>
      <c r="EL68" s="2124"/>
      <c r="EM68" s="1206"/>
    </row>
    <row r="69" spans="1:143" ht="15" customHeight="1">
      <c r="A69" s="1792"/>
      <c r="B69" s="696" t="s">
        <v>1905</v>
      </c>
      <c r="C69" s="1100"/>
      <c r="D69" s="1100"/>
      <c r="E69" s="1100"/>
      <c r="F69" s="1846"/>
      <c r="G69" s="1843"/>
      <c r="H69" s="1843"/>
      <c r="I69" s="1843"/>
      <c r="J69" s="1846"/>
      <c r="K69" s="1876"/>
      <c r="L69" s="2137"/>
      <c r="M69" s="1846"/>
      <c r="N69" s="1846"/>
      <c r="O69" s="1846"/>
      <c r="P69" s="1846"/>
      <c r="Q69" s="1846"/>
      <c r="R69" s="1846"/>
      <c r="S69" s="1846"/>
      <c r="T69" s="1846"/>
      <c r="U69" s="1846"/>
      <c r="V69" s="1846"/>
      <c r="W69" s="1846"/>
      <c r="X69" s="1846"/>
      <c r="Y69" s="1846"/>
      <c r="Z69" s="1846"/>
      <c r="AA69" s="1846"/>
      <c r="AB69" s="1846"/>
      <c r="AC69" s="1846"/>
      <c r="AD69" s="1846"/>
      <c r="AE69" s="1876"/>
      <c r="AF69" s="1877"/>
      <c r="AG69" s="1878"/>
      <c r="AH69" s="1878"/>
      <c r="AI69" s="1878"/>
      <c r="AJ69" s="1878"/>
      <c r="AK69" s="1878"/>
      <c r="AL69" s="1878"/>
      <c r="AM69" s="1878"/>
      <c r="AN69" s="1878"/>
      <c r="AO69" s="1878"/>
      <c r="AP69" s="1878"/>
      <c r="AQ69" s="1878"/>
      <c r="AR69" s="1878"/>
      <c r="AS69" s="1878"/>
      <c r="AT69" s="1878"/>
      <c r="AU69" s="1878"/>
      <c r="AV69" s="1878"/>
      <c r="AW69" s="1879"/>
      <c r="AX69" s="1877"/>
      <c r="AY69" s="1878"/>
      <c r="AZ69" s="1878"/>
      <c r="BA69" s="1878"/>
      <c r="BB69" s="1878"/>
      <c r="BC69" s="1878"/>
      <c r="BD69" s="1878"/>
      <c r="BE69" s="1878"/>
      <c r="BF69" s="1878"/>
      <c r="BG69" s="1878"/>
      <c r="BH69" s="1878"/>
      <c r="BI69" s="1878"/>
      <c r="BJ69" s="1878"/>
      <c r="BK69" s="1878"/>
      <c r="BL69" s="1878"/>
      <c r="BM69" s="1879"/>
      <c r="BN69" s="1843"/>
      <c r="BO69" s="1846"/>
      <c r="BP69" s="1846"/>
      <c r="BQ69" s="1846"/>
      <c r="BR69" s="1846"/>
      <c r="BS69" s="1846"/>
      <c r="BT69" s="1846"/>
      <c r="BU69" s="1846"/>
      <c r="BV69" s="1846"/>
      <c r="BW69" s="1846"/>
      <c r="BX69" s="1846"/>
      <c r="BY69" s="1846"/>
      <c r="BZ69" s="1846"/>
      <c r="CA69" s="1876"/>
      <c r="CB69" s="1843"/>
      <c r="CC69" s="1846"/>
      <c r="CD69" s="1846"/>
      <c r="CE69" s="1846"/>
      <c r="CF69" s="1846"/>
      <c r="CG69" s="1846"/>
      <c r="CH69" s="1846"/>
      <c r="CI69" s="1846"/>
      <c r="CJ69" s="1846"/>
      <c r="CK69" s="1846"/>
      <c r="CL69" s="1846"/>
      <c r="CM69" s="1876"/>
      <c r="CN69" s="2137"/>
      <c r="CO69" s="1846"/>
      <c r="CP69" s="1846"/>
      <c r="CQ69" s="1846"/>
      <c r="CR69" s="1846"/>
      <c r="CS69" s="1846"/>
      <c r="CT69" s="1846"/>
      <c r="CU69" s="1846"/>
      <c r="CV69" s="1846"/>
      <c r="CW69" s="1876"/>
      <c r="CX69" s="2137"/>
      <c r="CY69" s="1846"/>
      <c r="CZ69" s="1846"/>
      <c r="DA69" s="1846"/>
      <c r="DB69" s="1846"/>
      <c r="DC69" s="1846"/>
      <c r="DD69" s="1846"/>
      <c r="DE69" s="1876"/>
      <c r="DF69" s="2137"/>
      <c r="DG69" s="1846"/>
      <c r="DH69" s="1846"/>
      <c r="DI69" s="1846"/>
      <c r="DJ69" s="1846"/>
      <c r="DK69" s="1876"/>
      <c r="DL69" s="2137"/>
      <c r="DM69" s="1846"/>
      <c r="DN69" s="1846"/>
      <c r="DO69" s="1876"/>
      <c r="DP69" s="2135"/>
      <c r="DQ69" s="1876"/>
      <c r="DR69" s="1843"/>
      <c r="DS69" s="1869"/>
      <c r="DT69" s="1846"/>
      <c r="DU69" s="1846"/>
      <c r="DV69" s="1846"/>
      <c r="DW69" s="1870"/>
      <c r="DX69" s="1871"/>
      <c r="DY69" s="1871"/>
      <c r="DZ69" s="1872"/>
      <c r="EA69" s="1880"/>
      <c r="EB69" s="1871"/>
      <c r="EC69" s="1871"/>
      <c r="ED69" s="1872"/>
      <c r="EE69" s="1877"/>
      <c r="EF69" s="1878"/>
      <c r="EG69" s="1878"/>
      <c r="EH69" s="1879"/>
      <c r="EI69" s="1877"/>
      <c r="EJ69" s="1878"/>
      <c r="EK69" s="1878"/>
      <c r="EL69" s="2124"/>
      <c r="EM69" s="1206"/>
    </row>
    <row r="70" spans="1:143" ht="15" customHeight="1">
      <c r="A70" s="1792"/>
      <c r="B70" s="1100" t="s">
        <v>1906</v>
      </c>
      <c r="C70" s="1100"/>
      <c r="D70" s="1100"/>
      <c r="E70" s="1100"/>
      <c r="F70" s="1846"/>
      <c r="G70" s="1843"/>
      <c r="H70" s="1843"/>
      <c r="I70" s="1843"/>
      <c r="J70" s="1846"/>
      <c r="K70" s="1876"/>
      <c r="L70" s="2137"/>
      <c r="M70" s="1846"/>
      <c r="N70" s="1846"/>
      <c r="O70" s="1846"/>
      <c r="P70" s="1846"/>
      <c r="Q70" s="1846"/>
      <c r="R70" s="1846"/>
      <c r="S70" s="1846"/>
      <c r="T70" s="1846"/>
      <c r="U70" s="1846"/>
      <c r="V70" s="1846"/>
      <c r="W70" s="1846"/>
      <c r="X70" s="1846"/>
      <c r="Y70" s="1846"/>
      <c r="Z70" s="1846"/>
      <c r="AA70" s="1846"/>
      <c r="AB70" s="1846"/>
      <c r="AC70" s="1846"/>
      <c r="AD70" s="1846"/>
      <c r="AE70" s="1876"/>
      <c r="AF70" s="1877"/>
      <c r="AG70" s="1878"/>
      <c r="AH70" s="1878"/>
      <c r="AI70" s="1878"/>
      <c r="AJ70" s="1878"/>
      <c r="AK70" s="1878"/>
      <c r="AL70" s="1878"/>
      <c r="AM70" s="1878"/>
      <c r="AN70" s="1878"/>
      <c r="AO70" s="1878"/>
      <c r="AP70" s="1878"/>
      <c r="AQ70" s="1878"/>
      <c r="AR70" s="1878"/>
      <c r="AS70" s="1878"/>
      <c r="AT70" s="1878"/>
      <c r="AU70" s="1878"/>
      <c r="AV70" s="1878"/>
      <c r="AW70" s="1879"/>
      <c r="AX70" s="1877"/>
      <c r="AY70" s="1878"/>
      <c r="AZ70" s="1878"/>
      <c r="BA70" s="1878"/>
      <c r="BB70" s="1878"/>
      <c r="BC70" s="1878"/>
      <c r="BD70" s="1878"/>
      <c r="BE70" s="1878"/>
      <c r="BF70" s="1878"/>
      <c r="BG70" s="1878"/>
      <c r="BH70" s="1878"/>
      <c r="BI70" s="1878"/>
      <c r="BJ70" s="1878"/>
      <c r="BK70" s="1878"/>
      <c r="BL70" s="1878"/>
      <c r="BM70" s="1879"/>
      <c r="BN70" s="1843"/>
      <c r="BO70" s="1846"/>
      <c r="BP70" s="1846"/>
      <c r="BQ70" s="1846"/>
      <c r="BR70" s="1846"/>
      <c r="BS70" s="1846"/>
      <c r="BT70" s="1846"/>
      <c r="BU70" s="1846"/>
      <c r="BV70" s="1846"/>
      <c r="BW70" s="1846"/>
      <c r="BX70" s="1846"/>
      <c r="BY70" s="1846"/>
      <c r="BZ70" s="1846"/>
      <c r="CA70" s="1876"/>
      <c r="CB70" s="1843"/>
      <c r="CC70" s="1846"/>
      <c r="CD70" s="1846"/>
      <c r="CE70" s="1846"/>
      <c r="CF70" s="1846"/>
      <c r="CG70" s="1846"/>
      <c r="CH70" s="1846"/>
      <c r="CI70" s="1846"/>
      <c r="CJ70" s="1846"/>
      <c r="CK70" s="1846"/>
      <c r="CL70" s="1846"/>
      <c r="CM70" s="1876"/>
      <c r="CN70" s="2137"/>
      <c r="CO70" s="1846"/>
      <c r="CP70" s="1846"/>
      <c r="CQ70" s="1846"/>
      <c r="CR70" s="1846"/>
      <c r="CS70" s="1846"/>
      <c r="CT70" s="1846"/>
      <c r="CU70" s="1846"/>
      <c r="CV70" s="1846"/>
      <c r="CW70" s="1876"/>
      <c r="CX70" s="2137"/>
      <c r="CY70" s="1846"/>
      <c r="CZ70" s="1846"/>
      <c r="DA70" s="1846"/>
      <c r="DB70" s="1846"/>
      <c r="DC70" s="1846"/>
      <c r="DD70" s="1846"/>
      <c r="DE70" s="1876"/>
      <c r="DF70" s="2137"/>
      <c r="DG70" s="1846"/>
      <c r="DH70" s="1846"/>
      <c r="DI70" s="1846"/>
      <c r="DJ70" s="1846"/>
      <c r="DK70" s="1876"/>
      <c r="DL70" s="2137"/>
      <c r="DM70" s="1846"/>
      <c r="DN70" s="1846"/>
      <c r="DO70" s="1876"/>
      <c r="DP70" s="2135"/>
      <c r="DQ70" s="1876"/>
      <c r="DR70" s="1843"/>
      <c r="DS70" s="1869"/>
      <c r="DT70" s="1846"/>
      <c r="DU70" s="1846"/>
      <c r="DV70" s="1846"/>
      <c r="DW70" s="1870"/>
      <c r="DX70" s="1871"/>
      <c r="DY70" s="1871"/>
      <c r="DZ70" s="1872"/>
      <c r="EA70" s="1880"/>
      <c r="EB70" s="1871"/>
      <c r="EC70" s="1871"/>
      <c r="ED70" s="1872"/>
      <c r="EE70" s="1877"/>
      <c r="EF70" s="1878"/>
      <c r="EG70" s="1878"/>
      <c r="EH70" s="1879"/>
      <c r="EI70" s="1877"/>
      <c r="EJ70" s="1878"/>
      <c r="EK70" s="1878"/>
      <c r="EL70" s="2124"/>
      <c r="EM70" s="1206"/>
    </row>
    <row r="71" spans="1:143" ht="15" customHeight="1">
      <c r="A71" s="1792"/>
      <c r="B71" s="1100" t="s">
        <v>1907</v>
      </c>
      <c r="C71" s="1100"/>
      <c r="D71" s="1100"/>
      <c r="E71" s="1100"/>
      <c r="F71" s="1846"/>
      <c r="G71" s="1843"/>
      <c r="H71" s="1843"/>
      <c r="I71" s="1843"/>
      <c r="J71" s="1846"/>
      <c r="K71" s="1876"/>
      <c r="L71" s="2137"/>
      <c r="M71" s="1846"/>
      <c r="N71" s="1846"/>
      <c r="O71" s="1846"/>
      <c r="P71" s="1846"/>
      <c r="Q71" s="1846"/>
      <c r="R71" s="1846"/>
      <c r="S71" s="1846"/>
      <c r="T71" s="1846"/>
      <c r="U71" s="1846"/>
      <c r="V71" s="1846"/>
      <c r="W71" s="1846"/>
      <c r="X71" s="1846"/>
      <c r="Y71" s="1846"/>
      <c r="Z71" s="1846"/>
      <c r="AA71" s="1846"/>
      <c r="AB71" s="1846"/>
      <c r="AC71" s="1846"/>
      <c r="AD71" s="1846"/>
      <c r="AE71" s="1876"/>
      <c r="AF71" s="1877"/>
      <c r="AG71" s="1878"/>
      <c r="AH71" s="1878"/>
      <c r="AI71" s="1878"/>
      <c r="AJ71" s="1878"/>
      <c r="AK71" s="1878"/>
      <c r="AL71" s="1878"/>
      <c r="AM71" s="1878"/>
      <c r="AN71" s="1878"/>
      <c r="AO71" s="1878"/>
      <c r="AP71" s="1878"/>
      <c r="AQ71" s="1878"/>
      <c r="AR71" s="1878"/>
      <c r="AS71" s="1878"/>
      <c r="AT71" s="1878"/>
      <c r="AU71" s="1878"/>
      <c r="AV71" s="1878"/>
      <c r="AW71" s="1879"/>
      <c r="AX71" s="1877"/>
      <c r="AY71" s="1878"/>
      <c r="AZ71" s="1878"/>
      <c r="BA71" s="1878"/>
      <c r="BB71" s="1878"/>
      <c r="BC71" s="1878"/>
      <c r="BD71" s="1878"/>
      <c r="BE71" s="1878"/>
      <c r="BF71" s="1878"/>
      <c r="BG71" s="1878"/>
      <c r="BH71" s="1878"/>
      <c r="BI71" s="1878"/>
      <c r="BJ71" s="1878"/>
      <c r="BK71" s="1878"/>
      <c r="BL71" s="1878"/>
      <c r="BM71" s="1879"/>
      <c r="BN71" s="1843"/>
      <c r="BO71" s="1846"/>
      <c r="BP71" s="1846"/>
      <c r="BQ71" s="1846"/>
      <c r="BR71" s="1846"/>
      <c r="BS71" s="1846"/>
      <c r="BT71" s="1846"/>
      <c r="BU71" s="1846"/>
      <c r="BV71" s="1846"/>
      <c r="BW71" s="1846"/>
      <c r="BX71" s="1846"/>
      <c r="BY71" s="1846"/>
      <c r="BZ71" s="1846"/>
      <c r="CA71" s="1876"/>
      <c r="CB71" s="1843"/>
      <c r="CC71" s="1846"/>
      <c r="CD71" s="1846"/>
      <c r="CE71" s="1846"/>
      <c r="CF71" s="1846"/>
      <c r="CG71" s="1846"/>
      <c r="CH71" s="1846"/>
      <c r="CI71" s="1846"/>
      <c r="CJ71" s="1846"/>
      <c r="CK71" s="1846"/>
      <c r="CL71" s="1846"/>
      <c r="CM71" s="1876"/>
      <c r="CN71" s="2137"/>
      <c r="CO71" s="1846"/>
      <c r="CP71" s="1846"/>
      <c r="CQ71" s="1846"/>
      <c r="CR71" s="1846"/>
      <c r="CS71" s="1846"/>
      <c r="CT71" s="1846"/>
      <c r="CU71" s="1846"/>
      <c r="CV71" s="1846"/>
      <c r="CW71" s="1876"/>
      <c r="CX71" s="2137"/>
      <c r="CY71" s="1846"/>
      <c r="CZ71" s="1846"/>
      <c r="DA71" s="1846"/>
      <c r="DB71" s="1846"/>
      <c r="DC71" s="1846"/>
      <c r="DD71" s="1846"/>
      <c r="DE71" s="1876"/>
      <c r="DF71" s="2137"/>
      <c r="DG71" s="1846"/>
      <c r="DH71" s="1846"/>
      <c r="DI71" s="1846"/>
      <c r="DJ71" s="1846"/>
      <c r="DK71" s="1876"/>
      <c r="DL71" s="2137"/>
      <c r="DM71" s="1846"/>
      <c r="DN71" s="1846"/>
      <c r="DO71" s="1876"/>
      <c r="DP71" s="2135"/>
      <c r="DQ71" s="1876"/>
      <c r="DR71" s="1843"/>
      <c r="DS71" s="1869"/>
      <c r="DT71" s="1846"/>
      <c r="DU71" s="1846"/>
      <c r="DV71" s="1846"/>
      <c r="DW71" s="1870"/>
      <c r="DX71" s="1871"/>
      <c r="DY71" s="1871"/>
      <c r="DZ71" s="1872"/>
      <c r="EA71" s="1880"/>
      <c r="EB71" s="1871"/>
      <c r="EC71" s="1871"/>
      <c r="ED71" s="1872"/>
      <c r="EE71" s="1877"/>
      <c r="EF71" s="1878"/>
      <c r="EG71" s="1878"/>
      <c r="EH71" s="1879"/>
      <c r="EI71" s="1877"/>
      <c r="EJ71" s="1878"/>
      <c r="EK71" s="1878"/>
      <c r="EL71" s="2124"/>
      <c r="EM71" s="1206"/>
    </row>
    <row r="72" spans="1:143" ht="15" customHeight="1">
      <c r="A72" s="1792"/>
      <c r="B72" s="1100" t="s">
        <v>1908</v>
      </c>
      <c r="C72" s="1100"/>
      <c r="D72" s="1100"/>
      <c r="E72" s="1100"/>
      <c r="F72" s="1846"/>
      <c r="G72" s="1843"/>
      <c r="H72" s="1843"/>
      <c r="I72" s="1843"/>
      <c r="J72" s="1846"/>
      <c r="K72" s="1876"/>
      <c r="L72" s="2137"/>
      <c r="M72" s="1846"/>
      <c r="N72" s="1846"/>
      <c r="O72" s="1846"/>
      <c r="P72" s="1846"/>
      <c r="Q72" s="1846"/>
      <c r="R72" s="1846"/>
      <c r="S72" s="1846"/>
      <c r="T72" s="1846"/>
      <c r="U72" s="1846"/>
      <c r="V72" s="1846"/>
      <c r="W72" s="1846"/>
      <c r="X72" s="1846"/>
      <c r="Y72" s="1846"/>
      <c r="Z72" s="1846"/>
      <c r="AA72" s="1846"/>
      <c r="AB72" s="1846"/>
      <c r="AC72" s="1846"/>
      <c r="AD72" s="1846"/>
      <c r="AE72" s="1876"/>
      <c r="AF72" s="1877"/>
      <c r="AG72" s="1878"/>
      <c r="AH72" s="1878"/>
      <c r="AI72" s="1878"/>
      <c r="AJ72" s="1878"/>
      <c r="AK72" s="1878"/>
      <c r="AL72" s="1878"/>
      <c r="AM72" s="1878"/>
      <c r="AN72" s="1878"/>
      <c r="AO72" s="1878"/>
      <c r="AP72" s="1878"/>
      <c r="AQ72" s="1878"/>
      <c r="AR72" s="1878"/>
      <c r="AS72" s="1878"/>
      <c r="AT72" s="1878"/>
      <c r="AU72" s="1878"/>
      <c r="AV72" s="1878"/>
      <c r="AW72" s="1879"/>
      <c r="AX72" s="1877"/>
      <c r="AY72" s="1878"/>
      <c r="AZ72" s="1878"/>
      <c r="BA72" s="1878"/>
      <c r="BB72" s="1878"/>
      <c r="BC72" s="1878"/>
      <c r="BD72" s="1878"/>
      <c r="BE72" s="1878"/>
      <c r="BF72" s="1878"/>
      <c r="BG72" s="1878"/>
      <c r="BH72" s="1878"/>
      <c r="BI72" s="1878"/>
      <c r="BJ72" s="1878"/>
      <c r="BK72" s="1878"/>
      <c r="BL72" s="1878"/>
      <c r="BM72" s="1879"/>
      <c r="BN72" s="1843"/>
      <c r="BO72" s="1846"/>
      <c r="BP72" s="1846"/>
      <c r="BQ72" s="1846"/>
      <c r="BR72" s="1846"/>
      <c r="BS72" s="1846"/>
      <c r="BT72" s="1846"/>
      <c r="BU72" s="1846"/>
      <c r="BV72" s="1846"/>
      <c r="BW72" s="1846"/>
      <c r="BX72" s="1846"/>
      <c r="BY72" s="1846"/>
      <c r="BZ72" s="1846"/>
      <c r="CA72" s="1876"/>
      <c r="CB72" s="1843"/>
      <c r="CC72" s="1846"/>
      <c r="CD72" s="1846"/>
      <c r="CE72" s="1846"/>
      <c r="CF72" s="1846"/>
      <c r="CG72" s="1846"/>
      <c r="CH72" s="1846"/>
      <c r="CI72" s="1846"/>
      <c r="CJ72" s="1846"/>
      <c r="CK72" s="1846"/>
      <c r="CL72" s="1846"/>
      <c r="CM72" s="1876"/>
      <c r="CN72" s="2137"/>
      <c r="CO72" s="1846"/>
      <c r="CP72" s="1846"/>
      <c r="CQ72" s="1846"/>
      <c r="CR72" s="1846"/>
      <c r="CS72" s="1846"/>
      <c r="CT72" s="1846"/>
      <c r="CU72" s="1846"/>
      <c r="CV72" s="1846"/>
      <c r="CW72" s="1876"/>
      <c r="CX72" s="2137"/>
      <c r="CY72" s="1846"/>
      <c r="CZ72" s="1846"/>
      <c r="DA72" s="1846"/>
      <c r="DB72" s="1846"/>
      <c r="DC72" s="1846"/>
      <c r="DD72" s="1846"/>
      <c r="DE72" s="1876"/>
      <c r="DF72" s="2137"/>
      <c r="DG72" s="1846"/>
      <c r="DH72" s="1846"/>
      <c r="DI72" s="1846"/>
      <c r="DJ72" s="1846"/>
      <c r="DK72" s="1876"/>
      <c r="DL72" s="2137"/>
      <c r="DM72" s="1846"/>
      <c r="DN72" s="1846"/>
      <c r="DO72" s="1876"/>
      <c r="DP72" s="2135"/>
      <c r="DQ72" s="1876"/>
      <c r="DR72" s="1843"/>
      <c r="DS72" s="1869"/>
      <c r="DT72" s="1846"/>
      <c r="DU72" s="1846"/>
      <c r="DV72" s="1846"/>
      <c r="DW72" s="1870"/>
      <c r="DX72" s="1871"/>
      <c r="DY72" s="1871"/>
      <c r="DZ72" s="1872"/>
      <c r="EA72" s="1880"/>
      <c r="EB72" s="1871"/>
      <c r="EC72" s="1871"/>
      <c r="ED72" s="1872"/>
      <c r="EE72" s="1877"/>
      <c r="EF72" s="1878"/>
      <c r="EG72" s="1878"/>
      <c r="EH72" s="1879"/>
      <c r="EI72" s="1877"/>
      <c r="EJ72" s="1878"/>
      <c r="EK72" s="1878"/>
      <c r="EL72" s="2124"/>
      <c r="EM72" s="1206"/>
    </row>
    <row r="73" spans="1:143" ht="15" customHeight="1">
      <c r="A73" s="1792"/>
      <c r="B73" s="1100" t="s">
        <v>1909</v>
      </c>
      <c r="C73" s="1100"/>
      <c r="D73" s="1100"/>
      <c r="E73" s="1100"/>
      <c r="F73" s="1846"/>
      <c r="G73" s="1843"/>
      <c r="H73" s="1843"/>
      <c r="I73" s="1843"/>
      <c r="J73" s="1846"/>
      <c r="K73" s="1876"/>
      <c r="L73" s="2137"/>
      <c r="M73" s="1846"/>
      <c r="N73" s="1846"/>
      <c r="O73" s="1846"/>
      <c r="P73" s="1846"/>
      <c r="Q73" s="1846"/>
      <c r="R73" s="1846"/>
      <c r="S73" s="1846"/>
      <c r="T73" s="1846"/>
      <c r="U73" s="1846"/>
      <c r="V73" s="1846"/>
      <c r="W73" s="1846"/>
      <c r="X73" s="1846"/>
      <c r="Y73" s="1846"/>
      <c r="Z73" s="1846"/>
      <c r="AA73" s="1846"/>
      <c r="AB73" s="1846"/>
      <c r="AC73" s="1846"/>
      <c r="AD73" s="1846"/>
      <c r="AE73" s="1876"/>
      <c r="AF73" s="1877"/>
      <c r="AG73" s="1878"/>
      <c r="AH73" s="1878"/>
      <c r="AI73" s="1878"/>
      <c r="AJ73" s="1878"/>
      <c r="AK73" s="1878"/>
      <c r="AL73" s="1878"/>
      <c r="AM73" s="1878"/>
      <c r="AN73" s="1878"/>
      <c r="AO73" s="1878"/>
      <c r="AP73" s="1878"/>
      <c r="AQ73" s="1878"/>
      <c r="AR73" s="1878"/>
      <c r="AS73" s="1878"/>
      <c r="AT73" s="1878"/>
      <c r="AU73" s="1878"/>
      <c r="AV73" s="1878"/>
      <c r="AW73" s="1879"/>
      <c r="AX73" s="1877"/>
      <c r="AY73" s="1878"/>
      <c r="AZ73" s="1878"/>
      <c r="BA73" s="1878"/>
      <c r="BB73" s="1878"/>
      <c r="BC73" s="1878"/>
      <c r="BD73" s="1878"/>
      <c r="BE73" s="1878"/>
      <c r="BF73" s="1878"/>
      <c r="BG73" s="1878"/>
      <c r="BH73" s="1878"/>
      <c r="BI73" s="1878"/>
      <c r="BJ73" s="1878"/>
      <c r="BK73" s="1878"/>
      <c r="BL73" s="1878"/>
      <c r="BM73" s="1879"/>
      <c r="BN73" s="1843"/>
      <c r="BO73" s="1846"/>
      <c r="BP73" s="1846"/>
      <c r="BQ73" s="1846"/>
      <c r="BR73" s="1846"/>
      <c r="BS73" s="1846"/>
      <c r="BT73" s="1846"/>
      <c r="BU73" s="1846"/>
      <c r="BV73" s="1846"/>
      <c r="BW73" s="1846"/>
      <c r="BX73" s="1846"/>
      <c r="BY73" s="1846"/>
      <c r="BZ73" s="1846"/>
      <c r="CA73" s="1876"/>
      <c r="CB73" s="1843"/>
      <c r="CC73" s="1846"/>
      <c r="CD73" s="1846"/>
      <c r="CE73" s="1846"/>
      <c r="CF73" s="1846"/>
      <c r="CG73" s="1846"/>
      <c r="CH73" s="1846"/>
      <c r="CI73" s="1846"/>
      <c r="CJ73" s="1846"/>
      <c r="CK73" s="1846"/>
      <c r="CL73" s="1846"/>
      <c r="CM73" s="1876"/>
      <c r="CN73" s="2137"/>
      <c r="CO73" s="1846"/>
      <c r="CP73" s="1846"/>
      <c r="CQ73" s="1846"/>
      <c r="CR73" s="1846"/>
      <c r="CS73" s="1846"/>
      <c r="CT73" s="1846"/>
      <c r="CU73" s="1846"/>
      <c r="CV73" s="1846"/>
      <c r="CW73" s="1876"/>
      <c r="CX73" s="2137"/>
      <c r="CY73" s="1846"/>
      <c r="CZ73" s="1846"/>
      <c r="DA73" s="1846"/>
      <c r="DB73" s="1846"/>
      <c r="DC73" s="1846"/>
      <c r="DD73" s="1846"/>
      <c r="DE73" s="1876"/>
      <c r="DF73" s="2137"/>
      <c r="DG73" s="1846"/>
      <c r="DH73" s="1846"/>
      <c r="DI73" s="1846"/>
      <c r="DJ73" s="1846"/>
      <c r="DK73" s="1876"/>
      <c r="DL73" s="2137"/>
      <c r="DM73" s="1846"/>
      <c r="DN73" s="1846"/>
      <c r="DO73" s="1876"/>
      <c r="DP73" s="2135"/>
      <c r="DQ73" s="1876"/>
      <c r="DR73" s="1843"/>
      <c r="DS73" s="1869"/>
      <c r="DT73" s="1846"/>
      <c r="DU73" s="1846"/>
      <c r="DV73" s="1846"/>
      <c r="DW73" s="1870"/>
      <c r="DX73" s="1871"/>
      <c r="DY73" s="1871"/>
      <c r="DZ73" s="1872"/>
      <c r="EA73" s="1880"/>
      <c r="EB73" s="1871"/>
      <c r="EC73" s="1871"/>
      <c r="ED73" s="1872"/>
      <c r="EE73" s="1877"/>
      <c r="EF73" s="1878"/>
      <c r="EG73" s="1878"/>
      <c r="EH73" s="1879"/>
      <c r="EI73" s="1877"/>
      <c r="EJ73" s="1878"/>
      <c r="EK73" s="1878"/>
      <c r="EL73" s="2124"/>
      <c r="EM73" s="1206"/>
    </row>
    <row r="74" spans="1:143" ht="15" customHeight="1">
      <c r="A74" s="1792"/>
      <c r="B74" s="1100" t="s">
        <v>1910</v>
      </c>
      <c r="C74" s="1100"/>
      <c r="D74" s="1100"/>
      <c r="E74" s="1100"/>
      <c r="F74" s="1846"/>
      <c r="G74" s="1843"/>
      <c r="H74" s="1843"/>
      <c r="I74" s="1843"/>
      <c r="J74" s="1846"/>
      <c r="K74" s="1876"/>
      <c r="L74" s="2137"/>
      <c r="M74" s="1846"/>
      <c r="N74" s="1846"/>
      <c r="O74" s="1846"/>
      <c r="P74" s="1846"/>
      <c r="Q74" s="1846"/>
      <c r="R74" s="1846"/>
      <c r="S74" s="1846"/>
      <c r="T74" s="1846"/>
      <c r="U74" s="1846"/>
      <c r="V74" s="1846"/>
      <c r="W74" s="1846"/>
      <c r="X74" s="1846"/>
      <c r="Y74" s="1846"/>
      <c r="Z74" s="1846"/>
      <c r="AA74" s="1846"/>
      <c r="AB74" s="1846"/>
      <c r="AC74" s="1846"/>
      <c r="AD74" s="1846"/>
      <c r="AE74" s="1876"/>
      <c r="AF74" s="1877"/>
      <c r="AG74" s="1878"/>
      <c r="AH74" s="1878"/>
      <c r="AI74" s="1878"/>
      <c r="AJ74" s="1878"/>
      <c r="AK74" s="1878"/>
      <c r="AL74" s="1878"/>
      <c r="AM74" s="1878"/>
      <c r="AN74" s="1878"/>
      <c r="AO74" s="1878"/>
      <c r="AP74" s="1878"/>
      <c r="AQ74" s="1878"/>
      <c r="AR74" s="1878"/>
      <c r="AS74" s="1878"/>
      <c r="AT74" s="1878"/>
      <c r="AU74" s="1878"/>
      <c r="AV74" s="1878"/>
      <c r="AW74" s="1879"/>
      <c r="AX74" s="1877"/>
      <c r="AY74" s="1878"/>
      <c r="AZ74" s="1878"/>
      <c r="BA74" s="1878"/>
      <c r="BB74" s="1878"/>
      <c r="BC74" s="1878"/>
      <c r="BD74" s="1878"/>
      <c r="BE74" s="1878"/>
      <c r="BF74" s="1878"/>
      <c r="BG74" s="1878"/>
      <c r="BH74" s="1878"/>
      <c r="BI74" s="1878"/>
      <c r="BJ74" s="1878"/>
      <c r="BK74" s="1878"/>
      <c r="BL74" s="1878"/>
      <c r="BM74" s="1879"/>
      <c r="BN74" s="1843"/>
      <c r="BO74" s="1846"/>
      <c r="BP74" s="1846"/>
      <c r="BQ74" s="1846"/>
      <c r="BR74" s="1846"/>
      <c r="BS74" s="1846"/>
      <c r="BT74" s="1846"/>
      <c r="BU74" s="1846"/>
      <c r="BV74" s="1846"/>
      <c r="BW74" s="1846"/>
      <c r="BX74" s="1846"/>
      <c r="BY74" s="1846"/>
      <c r="BZ74" s="1846"/>
      <c r="CA74" s="1876"/>
      <c r="CB74" s="1843"/>
      <c r="CC74" s="1846"/>
      <c r="CD74" s="1846"/>
      <c r="CE74" s="1846"/>
      <c r="CF74" s="1846"/>
      <c r="CG74" s="1846"/>
      <c r="CH74" s="1846"/>
      <c r="CI74" s="1846"/>
      <c r="CJ74" s="1846"/>
      <c r="CK74" s="1846"/>
      <c r="CL74" s="1846"/>
      <c r="CM74" s="1876"/>
      <c r="CN74" s="2137"/>
      <c r="CO74" s="1846"/>
      <c r="CP74" s="1846"/>
      <c r="CQ74" s="1846"/>
      <c r="CR74" s="1846"/>
      <c r="CS74" s="1846"/>
      <c r="CT74" s="1846"/>
      <c r="CU74" s="1846"/>
      <c r="CV74" s="1846"/>
      <c r="CW74" s="1876"/>
      <c r="CX74" s="2137"/>
      <c r="CY74" s="1846"/>
      <c r="CZ74" s="1846"/>
      <c r="DA74" s="1846"/>
      <c r="DB74" s="1846"/>
      <c r="DC74" s="1846"/>
      <c r="DD74" s="1846"/>
      <c r="DE74" s="1876"/>
      <c r="DF74" s="2137"/>
      <c r="DG74" s="1846"/>
      <c r="DH74" s="1846"/>
      <c r="DI74" s="1846"/>
      <c r="DJ74" s="1846"/>
      <c r="DK74" s="1876"/>
      <c r="DL74" s="2137"/>
      <c r="DM74" s="1846"/>
      <c r="DN74" s="1846"/>
      <c r="DO74" s="1876"/>
      <c r="DP74" s="2135"/>
      <c r="DQ74" s="1876"/>
      <c r="DR74" s="1843"/>
      <c r="DS74" s="1869"/>
      <c r="DT74" s="1846"/>
      <c r="DU74" s="1846"/>
      <c r="DV74" s="1846"/>
      <c r="DW74" s="1870"/>
      <c r="DX74" s="1871"/>
      <c r="DY74" s="1871"/>
      <c r="DZ74" s="1872"/>
      <c r="EA74" s="1880"/>
      <c r="EB74" s="1871"/>
      <c r="EC74" s="1871"/>
      <c r="ED74" s="1872"/>
      <c r="EE74" s="1877"/>
      <c r="EF74" s="1878"/>
      <c r="EG74" s="1878"/>
      <c r="EH74" s="1879"/>
      <c r="EI74" s="1877"/>
      <c r="EJ74" s="1878"/>
      <c r="EK74" s="1878"/>
      <c r="EL74" s="2124"/>
      <c r="EM74" s="1206"/>
    </row>
    <row r="75" spans="1:143" ht="15" customHeight="1">
      <c r="A75" s="1792"/>
      <c r="B75" s="1100" t="s">
        <v>1911</v>
      </c>
      <c r="C75" s="1100"/>
      <c r="D75" s="1100"/>
      <c r="E75" s="1100"/>
      <c r="F75" s="1846"/>
      <c r="G75" s="1843"/>
      <c r="H75" s="1843"/>
      <c r="I75" s="1843"/>
      <c r="J75" s="1846"/>
      <c r="K75" s="1876"/>
      <c r="L75" s="2137"/>
      <c r="M75" s="1846"/>
      <c r="N75" s="1846"/>
      <c r="O75" s="1846"/>
      <c r="P75" s="1846"/>
      <c r="Q75" s="1846"/>
      <c r="R75" s="1846"/>
      <c r="S75" s="1846"/>
      <c r="T75" s="1846"/>
      <c r="U75" s="1846"/>
      <c r="V75" s="1846"/>
      <c r="W75" s="1846"/>
      <c r="X75" s="1846"/>
      <c r="Y75" s="1846"/>
      <c r="Z75" s="1846"/>
      <c r="AA75" s="1846"/>
      <c r="AB75" s="1846"/>
      <c r="AC75" s="1846"/>
      <c r="AD75" s="1846"/>
      <c r="AE75" s="1876"/>
      <c r="AF75" s="1877"/>
      <c r="AG75" s="1878"/>
      <c r="AH75" s="1878"/>
      <c r="AI75" s="1878"/>
      <c r="AJ75" s="1878"/>
      <c r="AK75" s="1878"/>
      <c r="AL75" s="1878"/>
      <c r="AM75" s="1878"/>
      <c r="AN75" s="1878"/>
      <c r="AO75" s="1878"/>
      <c r="AP75" s="1878"/>
      <c r="AQ75" s="1878"/>
      <c r="AR75" s="1878"/>
      <c r="AS75" s="1878"/>
      <c r="AT75" s="1878"/>
      <c r="AU75" s="1878"/>
      <c r="AV75" s="1878"/>
      <c r="AW75" s="1879"/>
      <c r="AX75" s="1877"/>
      <c r="AY75" s="1878"/>
      <c r="AZ75" s="1878"/>
      <c r="BA75" s="1878"/>
      <c r="BB75" s="1878"/>
      <c r="BC75" s="1878"/>
      <c r="BD75" s="1878"/>
      <c r="BE75" s="1878"/>
      <c r="BF75" s="1878"/>
      <c r="BG75" s="1878"/>
      <c r="BH75" s="1878"/>
      <c r="BI75" s="1878"/>
      <c r="BJ75" s="1878"/>
      <c r="BK75" s="1878"/>
      <c r="BL75" s="1878"/>
      <c r="BM75" s="1879"/>
      <c r="BN75" s="1843"/>
      <c r="BO75" s="1846"/>
      <c r="BP75" s="1846"/>
      <c r="BQ75" s="1846"/>
      <c r="BR75" s="1846"/>
      <c r="BS75" s="1846"/>
      <c r="BT75" s="1846"/>
      <c r="BU75" s="1846"/>
      <c r="BV75" s="1846"/>
      <c r="BW75" s="1846"/>
      <c r="BX75" s="1846"/>
      <c r="BY75" s="1846"/>
      <c r="BZ75" s="1846"/>
      <c r="CA75" s="1876"/>
      <c r="CB75" s="1843"/>
      <c r="CC75" s="1846"/>
      <c r="CD75" s="1846"/>
      <c r="CE75" s="1846"/>
      <c r="CF75" s="1846"/>
      <c r="CG75" s="1846"/>
      <c r="CH75" s="1846"/>
      <c r="CI75" s="1846"/>
      <c r="CJ75" s="1846"/>
      <c r="CK75" s="1846"/>
      <c r="CL75" s="1846"/>
      <c r="CM75" s="1876"/>
      <c r="CN75" s="2137"/>
      <c r="CO75" s="1846"/>
      <c r="CP75" s="1846"/>
      <c r="CQ75" s="1846"/>
      <c r="CR75" s="1846"/>
      <c r="CS75" s="1846"/>
      <c r="CT75" s="1846"/>
      <c r="CU75" s="1846"/>
      <c r="CV75" s="1846"/>
      <c r="CW75" s="1876"/>
      <c r="CX75" s="2137"/>
      <c r="CY75" s="1846"/>
      <c r="CZ75" s="1846"/>
      <c r="DA75" s="1846"/>
      <c r="DB75" s="1846"/>
      <c r="DC75" s="1846"/>
      <c r="DD75" s="1846"/>
      <c r="DE75" s="1876"/>
      <c r="DF75" s="2137"/>
      <c r="DG75" s="1846"/>
      <c r="DH75" s="1846"/>
      <c r="DI75" s="1846"/>
      <c r="DJ75" s="1846"/>
      <c r="DK75" s="1876"/>
      <c r="DL75" s="2137"/>
      <c r="DM75" s="1846"/>
      <c r="DN75" s="1846"/>
      <c r="DO75" s="1876"/>
      <c r="DP75" s="2135"/>
      <c r="DQ75" s="1876"/>
      <c r="DR75" s="1843"/>
      <c r="DS75" s="1869"/>
      <c r="DT75" s="1846"/>
      <c r="DU75" s="1846"/>
      <c r="DV75" s="1846"/>
      <c r="DW75" s="1870"/>
      <c r="DX75" s="1871"/>
      <c r="DY75" s="1871"/>
      <c r="DZ75" s="1872"/>
      <c r="EA75" s="1880"/>
      <c r="EB75" s="1871"/>
      <c r="EC75" s="1871"/>
      <c r="ED75" s="1872"/>
      <c r="EE75" s="1877"/>
      <c r="EF75" s="1878"/>
      <c r="EG75" s="1878"/>
      <c r="EH75" s="1879"/>
      <c r="EI75" s="1877"/>
      <c r="EJ75" s="1878"/>
      <c r="EK75" s="1878"/>
      <c r="EL75" s="2124"/>
      <c r="EM75" s="1206"/>
    </row>
    <row r="76" spans="1:143" ht="15" customHeight="1">
      <c r="A76" s="1792"/>
      <c r="B76" s="1100" t="s">
        <v>1912</v>
      </c>
      <c r="C76" s="1100"/>
      <c r="D76" s="1100"/>
      <c r="E76" s="1100"/>
      <c r="F76" s="1846"/>
      <c r="G76" s="1843"/>
      <c r="H76" s="1843"/>
      <c r="I76" s="1843"/>
      <c r="J76" s="1846"/>
      <c r="K76" s="1876"/>
      <c r="L76" s="2137"/>
      <c r="M76" s="1846"/>
      <c r="N76" s="1846"/>
      <c r="O76" s="1846"/>
      <c r="P76" s="1846"/>
      <c r="Q76" s="1846"/>
      <c r="R76" s="1846"/>
      <c r="S76" s="1846"/>
      <c r="T76" s="1846"/>
      <c r="U76" s="1846"/>
      <c r="V76" s="1846"/>
      <c r="W76" s="1846"/>
      <c r="X76" s="1846"/>
      <c r="Y76" s="1846"/>
      <c r="Z76" s="1846"/>
      <c r="AA76" s="1846"/>
      <c r="AB76" s="1846"/>
      <c r="AC76" s="1846"/>
      <c r="AD76" s="1846"/>
      <c r="AE76" s="1876"/>
      <c r="AF76" s="1877"/>
      <c r="AG76" s="1878"/>
      <c r="AH76" s="1878"/>
      <c r="AI76" s="1878"/>
      <c r="AJ76" s="1878"/>
      <c r="AK76" s="1878"/>
      <c r="AL76" s="1878"/>
      <c r="AM76" s="1878"/>
      <c r="AN76" s="1878"/>
      <c r="AO76" s="1878"/>
      <c r="AP76" s="1878"/>
      <c r="AQ76" s="1878"/>
      <c r="AR76" s="1878"/>
      <c r="AS76" s="1878"/>
      <c r="AT76" s="1878"/>
      <c r="AU76" s="1878"/>
      <c r="AV76" s="1878"/>
      <c r="AW76" s="1879"/>
      <c r="AX76" s="1877"/>
      <c r="AY76" s="1878"/>
      <c r="AZ76" s="1878"/>
      <c r="BA76" s="1878"/>
      <c r="BB76" s="1878"/>
      <c r="BC76" s="1878"/>
      <c r="BD76" s="1878"/>
      <c r="BE76" s="1878"/>
      <c r="BF76" s="1878"/>
      <c r="BG76" s="1878"/>
      <c r="BH76" s="1878"/>
      <c r="BI76" s="1878"/>
      <c r="BJ76" s="1878"/>
      <c r="BK76" s="1878"/>
      <c r="BL76" s="1878"/>
      <c r="BM76" s="1879"/>
      <c r="BN76" s="1843"/>
      <c r="BO76" s="1846"/>
      <c r="BP76" s="1846"/>
      <c r="BQ76" s="1846"/>
      <c r="BR76" s="1846"/>
      <c r="BS76" s="1846"/>
      <c r="BT76" s="1846"/>
      <c r="BU76" s="1846"/>
      <c r="BV76" s="1846"/>
      <c r="BW76" s="1846"/>
      <c r="BX76" s="1846"/>
      <c r="BY76" s="1846"/>
      <c r="BZ76" s="1846"/>
      <c r="CA76" s="1876"/>
      <c r="CB76" s="1843"/>
      <c r="CC76" s="1846"/>
      <c r="CD76" s="1846"/>
      <c r="CE76" s="1846"/>
      <c r="CF76" s="1846"/>
      <c r="CG76" s="1846"/>
      <c r="CH76" s="1846"/>
      <c r="CI76" s="1846"/>
      <c r="CJ76" s="1846"/>
      <c r="CK76" s="1846"/>
      <c r="CL76" s="1846"/>
      <c r="CM76" s="1876"/>
      <c r="CN76" s="2137"/>
      <c r="CO76" s="1846"/>
      <c r="CP76" s="1846"/>
      <c r="CQ76" s="1846"/>
      <c r="CR76" s="1846"/>
      <c r="CS76" s="1846"/>
      <c r="CT76" s="1846"/>
      <c r="CU76" s="1846"/>
      <c r="CV76" s="1846"/>
      <c r="CW76" s="1876"/>
      <c r="CX76" s="2137"/>
      <c r="CY76" s="1846"/>
      <c r="CZ76" s="1846"/>
      <c r="DA76" s="1846"/>
      <c r="DB76" s="1846"/>
      <c r="DC76" s="1846"/>
      <c r="DD76" s="1846"/>
      <c r="DE76" s="1876"/>
      <c r="DF76" s="2137"/>
      <c r="DG76" s="1846"/>
      <c r="DH76" s="1846"/>
      <c r="DI76" s="1846"/>
      <c r="DJ76" s="1846"/>
      <c r="DK76" s="1876"/>
      <c r="DL76" s="2137"/>
      <c r="DM76" s="1846"/>
      <c r="DN76" s="1846"/>
      <c r="DO76" s="1876"/>
      <c r="DP76" s="2135"/>
      <c r="DQ76" s="1876"/>
      <c r="DR76" s="1843"/>
      <c r="DS76" s="1869"/>
      <c r="DT76" s="1846"/>
      <c r="DU76" s="1846"/>
      <c r="DV76" s="1846"/>
      <c r="DW76" s="1870"/>
      <c r="DX76" s="1871"/>
      <c r="DY76" s="1871"/>
      <c r="DZ76" s="1872"/>
      <c r="EA76" s="1880"/>
      <c r="EB76" s="1871"/>
      <c r="EC76" s="1871"/>
      <c r="ED76" s="1872"/>
      <c r="EE76" s="1877"/>
      <c r="EF76" s="1878"/>
      <c r="EG76" s="1878"/>
      <c r="EH76" s="1879"/>
      <c r="EI76" s="1877"/>
      <c r="EJ76" s="1878"/>
      <c r="EK76" s="1878"/>
      <c r="EL76" s="2124"/>
      <c r="EM76" s="1206"/>
    </row>
    <row r="77" spans="1:143" ht="15" customHeight="1">
      <c r="A77" s="1792"/>
      <c r="B77" s="1100" t="s">
        <v>1913</v>
      </c>
      <c r="C77" s="1100"/>
      <c r="D77" s="1100"/>
      <c r="E77" s="1100"/>
      <c r="F77" s="1846"/>
      <c r="G77" s="1843"/>
      <c r="H77" s="1843"/>
      <c r="I77" s="1843"/>
      <c r="J77" s="1846"/>
      <c r="K77" s="1876"/>
      <c r="L77" s="2137"/>
      <c r="M77" s="1846"/>
      <c r="N77" s="1846"/>
      <c r="O77" s="1846"/>
      <c r="P77" s="1846"/>
      <c r="Q77" s="1846"/>
      <c r="R77" s="1846"/>
      <c r="S77" s="1846"/>
      <c r="T77" s="1846"/>
      <c r="U77" s="1846"/>
      <c r="V77" s="1846"/>
      <c r="W77" s="1846"/>
      <c r="X77" s="1846"/>
      <c r="Y77" s="1846"/>
      <c r="Z77" s="1846"/>
      <c r="AA77" s="1846"/>
      <c r="AB77" s="1846"/>
      <c r="AC77" s="1846"/>
      <c r="AD77" s="1846"/>
      <c r="AE77" s="1876"/>
      <c r="AF77" s="1877"/>
      <c r="AG77" s="1878"/>
      <c r="AH77" s="1878"/>
      <c r="AI77" s="1878"/>
      <c r="AJ77" s="1878"/>
      <c r="AK77" s="1878"/>
      <c r="AL77" s="1878"/>
      <c r="AM77" s="1878"/>
      <c r="AN77" s="1878"/>
      <c r="AO77" s="1878"/>
      <c r="AP77" s="1878"/>
      <c r="AQ77" s="1878"/>
      <c r="AR77" s="1878"/>
      <c r="AS77" s="1878"/>
      <c r="AT77" s="1878"/>
      <c r="AU77" s="1878"/>
      <c r="AV77" s="1878"/>
      <c r="AW77" s="1879"/>
      <c r="AX77" s="1877"/>
      <c r="AY77" s="1878"/>
      <c r="AZ77" s="1878"/>
      <c r="BA77" s="1878"/>
      <c r="BB77" s="1878"/>
      <c r="BC77" s="1878"/>
      <c r="BD77" s="1878"/>
      <c r="BE77" s="1878"/>
      <c r="BF77" s="1878"/>
      <c r="BG77" s="1878"/>
      <c r="BH77" s="1878"/>
      <c r="BI77" s="1878"/>
      <c r="BJ77" s="1878"/>
      <c r="BK77" s="1878"/>
      <c r="BL77" s="1878"/>
      <c r="BM77" s="1879"/>
      <c r="BN77" s="1843"/>
      <c r="BO77" s="1846"/>
      <c r="BP77" s="1846"/>
      <c r="BQ77" s="1846"/>
      <c r="BR77" s="1846"/>
      <c r="BS77" s="1846"/>
      <c r="BT77" s="1846"/>
      <c r="BU77" s="1846"/>
      <c r="BV77" s="1846"/>
      <c r="BW77" s="1846"/>
      <c r="BX77" s="1846"/>
      <c r="BY77" s="1846"/>
      <c r="BZ77" s="1846"/>
      <c r="CA77" s="1876"/>
      <c r="CB77" s="1843"/>
      <c r="CC77" s="1846"/>
      <c r="CD77" s="1846"/>
      <c r="CE77" s="1846"/>
      <c r="CF77" s="1846"/>
      <c r="CG77" s="1846"/>
      <c r="CH77" s="1846"/>
      <c r="CI77" s="1846"/>
      <c r="CJ77" s="1846"/>
      <c r="CK77" s="1846"/>
      <c r="CL77" s="1846"/>
      <c r="CM77" s="1876"/>
      <c r="CN77" s="2137"/>
      <c r="CO77" s="1846"/>
      <c r="CP77" s="1846"/>
      <c r="CQ77" s="1846"/>
      <c r="CR77" s="1846"/>
      <c r="CS77" s="1846"/>
      <c r="CT77" s="1846"/>
      <c r="CU77" s="1846"/>
      <c r="CV77" s="1846"/>
      <c r="CW77" s="1876"/>
      <c r="CX77" s="2137"/>
      <c r="CY77" s="1846"/>
      <c r="CZ77" s="1846"/>
      <c r="DA77" s="1846"/>
      <c r="DB77" s="1846"/>
      <c r="DC77" s="1846"/>
      <c r="DD77" s="1846"/>
      <c r="DE77" s="1876"/>
      <c r="DF77" s="2137"/>
      <c r="DG77" s="1846"/>
      <c r="DH77" s="1846"/>
      <c r="DI77" s="1846"/>
      <c r="DJ77" s="1846"/>
      <c r="DK77" s="1876"/>
      <c r="DL77" s="2137"/>
      <c r="DM77" s="1846"/>
      <c r="DN77" s="1846"/>
      <c r="DO77" s="1876"/>
      <c r="DP77" s="2135"/>
      <c r="DQ77" s="1876"/>
      <c r="DR77" s="1843"/>
      <c r="DS77" s="1869"/>
      <c r="DT77" s="1846"/>
      <c r="DU77" s="1846"/>
      <c r="DV77" s="1846"/>
      <c r="DW77" s="1870"/>
      <c r="DX77" s="1871"/>
      <c r="DY77" s="1871"/>
      <c r="DZ77" s="1872"/>
      <c r="EA77" s="1880"/>
      <c r="EB77" s="1871"/>
      <c r="EC77" s="1871"/>
      <c r="ED77" s="1872"/>
      <c r="EE77" s="1877"/>
      <c r="EF77" s="1878"/>
      <c r="EG77" s="1878"/>
      <c r="EH77" s="1879"/>
      <c r="EI77" s="1877"/>
      <c r="EJ77" s="1878"/>
      <c r="EK77" s="1878"/>
      <c r="EL77" s="2124"/>
      <c r="EM77" s="1206"/>
    </row>
    <row r="78" spans="1:143" ht="15" customHeight="1">
      <c r="A78" s="1792"/>
      <c r="B78" s="443" t="s">
        <v>1914</v>
      </c>
      <c r="C78" s="443"/>
      <c r="D78" s="443"/>
      <c r="E78" s="443"/>
      <c r="F78" s="1849"/>
      <c r="G78" s="1848"/>
      <c r="H78" s="1848"/>
      <c r="I78" s="1848"/>
      <c r="J78" s="1849"/>
      <c r="K78" s="1883"/>
      <c r="L78" s="1882"/>
      <c r="M78" s="1849"/>
      <c r="N78" s="1849"/>
      <c r="O78" s="1849"/>
      <c r="P78" s="1849"/>
      <c r="Q78" s="1849"/>
      <c r="R78" s="1849"/>
      <c r="S78" s="1849"/>
      <c r="T78" s="1849"/>
      <c r="U78" s="1849"/>
      <c r="V78" s="1849"/>
      <c r="W78" s="1849"/>
      <c r="X78" s="1849"/>
      <c r="Y78" s="1849"/>
      <c r="Z78" s="1849"/>
      <c r="AA78" s="1849"/>
      <c r="AB78" s="1849"/>
      <c r="AC78" s="1849"/>
      <c r="AD78" s="1849"/>
      <c r="AE78" s="1883"/>
      <c r="AF78" s="1884"/>
      <c r="AG78" s="1885"/>
      <c r="AH78" s="1885"/>
      <c r="AI78" s="1885"/>
      <c r="AJ78" s="1885"/>
      <c r="AK78" s="1885"/>
      <c r="AL78" s="1885"/>
      <c r="AM78" s="1885"/>
      <c r="AN78" s="1885"/>
      <c r="AO78" s="1885"/>
      <c r="AP78" s="1885"/>
      <c r="AQ78" s="1885"/>
      <c r="AR78" s="1885"/>
      <c r="AS78" s="1885"/>
      <c r="AT78" s="1885"/>
      <c r="AU78" s="1885"/>
      <c r="AV78" s="1885"/>
      <c r="AW78" s="1886"/>
      <c r="AX78" s="1884"/>
      <c r="AY78" s="1885"/>
      <c r="AZ78" s="1885"/>
      <c r="BA78" s="1885"/>
      <c r="BB78" s="1885"/>
      <c r="BC78" s="1885"/>
      <c r="BD78" s="1885"/>
      <c r="BE78" s="1885"/>
      <c r="BF78" s="1885"/>
      <c r="BG78" s="1885"/>
      <c r="BH78" s="1885"/>
      <c r="BI78" s="1885"/>
      <c r="BJ78" s="1885"/>
      <c r="BK78" s="1885"/>
      <c r="BL78" s="1885"/>
      <c r="BM78" s="1886"/>
      <c r="BN78" s="1848"/>
      <c r="BO78" s="1849"/>
      <c r="BP78" s="1849"/>
      <c r="BQ78" s="1849"/>
      <c r="BR78" s="1849"/>
      <c r="BS78" s="1849"/>
      <c r="BT78" s="1849"/>
      <c r="BU78" s="1849"/>
      <c r="BV78" s="1849"/>
      <c r="BW78" s="1849"/>
      <c r="BX78" s="1849"/>
      <c r="BY78" s="1849"/>
      <c r="BZ78" s="1849"/>
      <c r="CA78" s="1883"/>
      <c r="CB78" s="1848"/>
      <c r="CC78" s="1849"/>
      <c r="CD78" s="1849"/>
      <c r="CE78" s="1849"/>
      <c r="CF78" s="1849"/>
      <c r="CG78" s="1849"/>
      <c r="CH78" s="1849"/>
      <c r="CI78" s="1849"/>
      <c r="CJ78" s="1849"/>
      <c r="CK78" s="1849"/>
      <c r="CL78" s="1849"/>
      <c r="CM78" s="1883"/>
      <c r="CN78" s="1882"/>
      <c r="CO78" s="1849"/>
      <c r="CP78" s="1849"/>
      <c r="CQ78" s="1849"/>
      <c r="CR78" s="1849"/>
      <c r="CS78" s="1849"/>
      <c r="CT78" s="1849"/>
      <c r="CU78" s="1849"/>
      <c r="CV78" s="1849"/>
      <c r="CW78" s="1883"/>
      <c r="CX78" s="1882"/>
      <c r="CY78" s="1849"/>
      <c r="CZ78" s="1849"/>
      <c r="DA78" s="1849"/>
      <c r="DB78" s="1849"/>
      <c r="DC78" s="1849"/>
      <c r="DD78" s="1849"/>
      <c r="DE78" s="1883"/>
      <c r="DF78" s="1882"/>
      <c r="DG78" s="1849"/>
      <c r="DH78" s="1849"/>
      <c r="DI78" s="1849"/>
      <c r="DJ78" s="1849"/>
      <c r="DK78" s="1883"/>
      <c r="DL78" s="1882"/>
      <c r="DM78" s="1849"/>
      <c r="DN78" s="1849"/>
      <c r="DO78" s="1883"/>
      <c r="DP78" s="1882"/>
      <c r="DQ78" s="1883"/>
      <c r="DR78" s="1848"/>
      <c r="DS78" s="1887"/>
      <c r="DT78" s="1888"/>
      <c r="DU78" s="1888"/>
      <c r="DV78" s="1849"/>
      <c r="DW78" s="1889"/>
      <c r="DX78" s="1890"/>
      <c r="DY78" s="1890"/>
      <c r="DZ78" s="1891"/>
      <c r="EA78" s="1892"/>
      <c r="EB78" s="1893"/>
      <c r="EC78" s="1893"/>
      <c r="ED78" s="1894"/>
      <c r="EE78" s="1884"/>
      <c r="EF78" s="1885"/>
      <c r="EG78" s="1885"/>
      <c r="EH78" s="1886"/>
      <c r="EI78" s="1884"/>
      <c r="EJ78" s="1885"/>
      <c r="EK78" s="1885"/>
      <c r="EL78" s="2125"/>
      <c r="EM78" s="1206"/>
    </row>
    <row r="79" spans="1:143" s="1089" customFormat="1" ht="15" customHeight="1">
      <c r="A79" s="1895"/>
      <c r="B79" s="330"/>
      <c r="C79" s="330"/>
      <c r="D79" s="330"/>
      <c r="E79" s="330"/>
      <c r="F79" s="330"/>
      <c r="G79" s="330"/>
      <c r="H79" s="330"/>
      <c r="I79" s="1105"/>
      <c r="J79" s="611"/>
      <c r="K79" s="611"/>
      <c r="L79" s="611"/>
      <c r="M79" s="611"/>
      <c r="N79" s="1105"/>
      <c r="O79" s="611"/>
      <c r="P79" s="611"/>
      <c r="Q79" s="611"/>
      <c r="R79" s="611"/>
      <c r="S79" s="1105"/>
      <c r="T79" s="1105"/>
      <c r="U79" s="611"/>
      <c r="V79" s="611"/>
      <c r="W79" s="611"/>
      <c r="X79" s="611"/>
      <c r="Y79" s="1105"/>
      <c r="Z79" s="611"/>
      <c r="AA79" s="611"/>
      <c r="AB79" s="611"/>
      <c r="AC79" s="611"/>
      <c r="AD79" s="1105"/>
      <c r="AE79" s="1105"/>
      <c r="AF79" s="611"/>
      <c r="AG79" s="611"/>
      <c r="AH79" s="611"/>
      <c r="AI79" s="611"/>
      <c r="AJ79" s="611"/>
      <c r="AK79" s="611"/>
      <c r="AL79" s="1105"/>
      <c r="AM79" s="611"/>
      <c r="AN79" s="1105"/>
      <c r="AO79" s="611"/>
      <c r="AP79" s="611"/>
      <c r="AQ79" s="1105"/>
      <c r="AR79" s="1105"/>
      <c r="AS79" s="611"/>
      <c r="AT79" s="611"/>
      <c r="AU79" s="611"/>
      <c r="AV79" s="611"/>
      <c r="AW79" s="1105"/>
      <c r="AX79" s="611"/>
      <c r="AY79" s="611"/>
      <c r="AZ79" s="611"/>
      <c r="BA79" s="611"/>
      <c r="BB79" s="611"/>
      <c r="BC79" s="611"/>
      <c r="BD79" s="1105"/>
      <c r="BE79" s="1105"/>
      <c r="BF79" s="611"/>
      <c r="BG79" s="611"/>
      <c r="BH79" s="611"/>
      <c r="BI79" s="611"/>
      <c r="BJ79" s="611"/>
      <c r="BK79" s="611"/>
      <c r="BL79" s="611"/>
      <c r="BM79" s="611"/>
      <c r="BN79" s="611"/>
      <c r="BO79" s="1105"/>
      <c r="BP79" s="1896"/>
      <c r="BQ79" s="1896"/>
      <c r="BS79" s="611"/>
      <c r="BT79" s="611"/>
      <c r="CI79" s="611"/>
      <c r="CJ79" s="611"/>
      <c r="CW79" s="611"/>
      <c r="CX79" s="611"/>
      <c r="DI79" s="611"/>
      <c r="DJ79" s="611"/>
      <c r="DS79" s="611"/>
      <c r="DT79" s="611"/>
      <c r="DZ79" s="611"/>
      <c r="EA79" s="611"/>
      <c r="EM79" s="597"/>
    </row>
    <row r="80" spans="1:143" ht="15" customHeight="1">
      <c r="A80" s="1792"/>
      <c r="B80" s="2929"/>
      <c r="C80" s="2930"/>
      <c r="D80" s="2930"/>
      <c r="E80" s="2931"/>
      <c r="F80" s="1897" t="s">
        <v>857</v>
      </c>
      <c r="G80" s="1105"/>
      <c r="H80" s="611"/>
      <c r="I80" s="1105"/>
      <c r="J80" s="1105"/>
      <c r="K80" s="1105"/>
      <c r="L80" s="1105"/>
      <c r="M80" s="1105"/>
      <c r="N80" s="1105"/>
      <c r="O80" s="1105"/>
      <c r="P80" s="1105"/>
      <c r="Q80" s="1105"/>
      <c r="R80" s="1105"/>
      <c r="S80" s="1105"/>
      <c r="T80" s="1105"/>
      <c r="U80" s="1105"/>
      <c r="V80" s="1105"/>
      <c r="W80" s="1105"/>
      <c r="X80" s="1105"/>
      <c r="Y80" s="1105"/>
      <c r="Z80" s="1105"/>
      <c r="AA80" s="1105"/>
      <c r="AB80" s="1105"/>
      <c r="AC80" s="1105"/>
      <c r="AD80" s="1105"/>
      <c r="AE80" s="1105"/>
      <c r="AF80" s="1105"/>
      <c r="AG80" s="1105"/>
      <c r="AH80" s="1105"/>
      <c r="AI80" s="1105"/>
      <c r="AJ80" s="1105"/>
      <c r="AK80" s="1105"/>
      <c r="AL80" s="1105"/>
      <c r="AM80" s="1105"/>
      <c r="AN80" s="1105"/>
      <c r="AO80" s="1105"/>
      <c r="AP80" s="1105"/>
      <c r="AQ80" s="1105"/>
      <c r="AR80" s="1105"/>
      <c r="AS80" s="1105"/>
      <c r="AT80" s="1105"/>
      <c r="AU80" s="1105"/>
      <c r="AV80" s="1105"/>
      <c r="AW80" s="1105"/>
      <c r="AX80" s="1105"/>
      <c r="AY80" s="1105"/>
      <c r="AZ80" s="1105"/>
      <c r="BA80" s="1105"/>
      <c r="BB80" s="1105"/>
      <c r="BC80" s="1105"/>
      <c r="BD80" s="1105"/>
      <c r="BE80" s="1105"/>
      <c r="BF80" s="1105"/>
      <c r="BG80" s="1105"/>
      <c r="BH80" s="1105"/>
      <c r="BI80" s="1105"/>
      <c r="BJ80" s="1105"/>
      <c r="BK80" s="1105"/>
      <c r="BL80" s="1105"/>
      <c r="BM80" s="1105"/>
      <c r="BN80" s="1105"/>
      <c r="BO80" s="1105"/>
      <c r="BP80" s="1105"/>
      <c r="BQ80" s="1105"/>
      <c r="BR80" s="1105"/>
      <c r="BS80" s="1105"/>
      <c r="BT80" s="1105"/>
      <c r="BU80" s="1105"/>
      <c r="BV80" s="1105"/>
      <c r="BW80" s="1105"/>
      <c r="BX80" s="1105"/>
      <c r="BY80" s="1105"/>
      <c r="BZ80" s="1105"/>
      <c r="CA80" s="1105"/>
      <c r="CB80" s="1105"/>
      <c r="CC80" s="1105"/>
      <c r="CD80" s="1105"/>
      <c r="CE80" s="1105"/>
      <c r="CF80" s="1105"/>
      <c r="CG80" s="1105"/>
      <c r="CH80" s="1105"/>
      <c r="CI80" s="1105"/>
      <c r="CJ80" s="1105"/>
      <c r="CK80" s="1105"/>
      <c r="CL80" s="1105"/>
      <c r="CM80" s="1105"/>
      <c r="CN80" s="1105"/>
      <c r="CO80" s="1105"/>
      <c r="CP80" s="1105"/>
      <c r="CQ80" s="1105"/>
      <c r="CR80" s="1105"/>
      <c r="CS80" s="1105"/>
      <c r="CT80" s="1105"/>
      <c r="CU80" s="1105"/>
      <c r="CV80" s="1105"/>
      <c r="CW80" s="1105"/>
      <c r="CX80" s="1105"/>
      <c r="CY80" s="1105"/>
      <c r="DH80" s="1105"/>
      <c r="DI80" s="1105"/>
      <c r="DR80" s="1105"/>
      <c r="DS80" s="1105"/>
      <c r="DZ80" s="1105"/>
      <c r="EG80" s="1089"/>
      <c r="EH80" s="1089"/>
      <c r="EM80" s="1206"/>
    </row>
    <row r="81" spans="1:143" ht="15" customHeight="1">
      <c r="A81" s="1792"/>
      <c r="B81" s="1898" t="s">
        <v>925</v>
      </c>
      <c r="C81" s="1898"/>
      <c r="D81" s="1898"/>
      <c r="E81" s="1898"/>
      <c r="F81" s="2460" t="str">
        <f>IF(AND(ISNUMBER(F83), ISNUMBER(F87),  ISNUMBER(F91),  ISNUMBER(F84),  ISNUMBER(F88),  ISNUMBER(F92),  ISNUMBER(F85),  ISNUMBER(F89),  ISNUMBER(F93)),MAX(F83+F87+F91, F84+F88+F92, F85+F89+F93), "")</f>
        <v/>
      </c>
      <c r="G81" s="1899"/>
      <c r="H81" s="854"/>
      <c r="I81" s="816"/>
      <c r="K81" s="1105"/>
      <c r="L81" s="1105"/>
      <c r="M81" s="1105"/>
      <c r="N81" s="1105"/>
      <c r="O81" s="1105"/>
      <c r="P81" s="1105"/>
      <c r="Q81" s="1105"/>
      <c r="R81" s="1105"/>
      <c r="S81" s="1105"/>
      <c r="T81" s="1105"/>
      <c r="U81" s="1105"/>
      <c r="V81" s="1105"/>
      <c r="W81" s="1105"/>
      <c r="X81" s="1105"/>
      <c r="Y81" s="1105"/>
      <c r="Z81" s="1105"/>
      <c r="AA81" s="1105"/>
      <c r="AB81" s="1105"/>
      <c r="AC81" s="1105"/>
      <c r="AD81" s="1105"/>
      <c r="AE81" s="1105"/>
      <c r="AF81" s="1105"/>
      <c r="AG81" s="1105"/>
      <c r="AH81" s="1105"/>
      <c r="AI81" s="1105"/>
      <c r="AJ81" s="1105"/>
      <c r="AK81" s="1105"/>
      <c r="AL81" s="1105"/>
      <c r="AM81" s="1105"/>
      <c r="AN81" s="1105"/>
      <c r="AO81" s="1105"/>
      <c r="AP81" s="1105"/>
      <c r="AQ81" s="1105"/>
      <c r="AR81" s="1105"/>
      <c r="AS81" s="1105"/>
      <c r="AT81" s="1105"/>
      <c r="AU81" s="1105"/>
      <c r="AV81" s="1105"/>
      <c r="AW81" s="1105"/>
      <c r="AX81" s="1105"/>
      <c r="AY81" s="1105"/>
      <c r="AZ81" s="1105"/>
      <c r="BA81" s="1105"/>
      <c r="BB81" s="1105"/>
      <c r="BC81" s="1105"/>
      <c r="BD81" s="1105"/>
      <c r="BE81" s="1105"/>
      <c r="BF81" s="1105"/>
      <c r="BG81" s="1105"/>
      <c r="BH81" s="1105"/>
      <c r="BI81" s="1105"/>
      <c r="BJ81" s="1105"/>
      <c r="BK81" s="1105"/>
      <c r="BL81" s="1105"/>
      <c r="BM81" s="1105"/>
      <c r="BN81" s="1105"/>
      <c r="BO81" s="1105"/>
      <c r="BP81" s="1105"/>
      <c r="BQ81" s="1105"/>
      <c r="BR81" s="1105"/>
      <c r="BS81" s="1105"/>
      <c r="BT81" s="1105"/>
      <c r="BU81" s="1105"/>
      <c r="BV81" s="1105"/>
      <c r="BW81" s="1105"/>
      <c r="BX81" s="1105"/>
      <c r="BY81" s="1105"/>
      <c r="BZ81" s="1105"/>
      <c r="CA81" s="1105"/>
      <c r="CB81" s="1105"/>
      <c r="CC81" s="1105"/>
      <c r="CD81" s="1105"/>
      <c r="CE81" s="1105"/>
      <c r="CF81" s="1105"/>
      <c r="CG81" s="1105"/>
      <c r="CH81" s="1105"/>
      <c r="CI81" s="1105"/>
      <c r="CJ81" s="1105"/>
      <c r="CK81" s="1105"/>
      <c r="CL81" s="1105"/>
      <c r="CM81" s="1105"/>
      <c r="CN81" s="1105"/>
      <c r="CO81" s="1105"/>
      <c r="CP81" s="1105"/>
      <c r="CQ81" s="1105"/>
      <c r="CR81" s="1105"/>
      <c r="CS81" s="1105"/>
      <c r="CT81" s="1105"/>
      <c r="CU81" s="1105"/>
      <c r="CV81" s="1105"/>
      <c r="CW81" s="1105"/>
      <c r="CX81" s="1105"/>
      <c r="CY81" s="1105"/>
      <c r="DH81" s="1105"/>
      <c r="DI81" s="1105"/>
      <c r="DR81" s="1105"/>
      <c r="DS81" s="1105"/>
      <c r="DZ81" s="1105"/>
      <c r="EG81" s="1089"/>
      <c r="EH81" s="1089"/>
      <c r="EM81" s="1206"/>
    </row>
    <row r="82" spans="1:143" ht="15" customHeight="1">
      <c r="A82" s="1792"/>
      <c r="B82" s="1900" t="s">
        <v>926</v>
      </c>
      <c r="C82" s="733"/>
      <c r="D82" s="733"/>
      <c r="E82" s="733"/>
      <c r="F82" s="2161" t="str">
        <f>IF(AND(ISNUMBER(F81),ISNUMBER(F83),ISNUMBER(F87),ISNUMBER(F91),F81=F83+F87+F91),F83,IF(AND(ISNUMBER(F81),ISNUMBER(F84),ISNUMBER(F88),ISNUMBER(F92),F81=F84+F88+F92),F84,IF(AND(ISNUMBER(F81),ISNUMBER(F85)),F85,"")))</f>
        <v/>
      </c>
      <c r="G82" s="816"/>
      <c r="H82" s="854"/>
      <c r="I82" s="816"/>
      <c r="K82" s="1105"/>
      <c r="L82" s="1105"/>
      <c r="M82" s="1105"/>
      <c r="N82" s="1105"/>
      <c r="O82" s="1105"/>
      <c r="P82" s="1105"/>
      <c r="Q82" s="1105"/>
      <c r="R82" s="1105"/>
      <c r="S82" s="1105"/>
      <c r="T82" s="1105"/>
      <c r="U82" s="1105"/>
      <c r="V82" s="1105"/>
      <c r="W82" s="1105"/>
      <c r="X82" s="1105"/>
      <c r="Y82" s="1105"/>
      <c r="Z82" s="1105"/>
      <c r="AA82" s="1105"/>
      <c r="AB82" s="1105"/>
      <c r="AC82" s="1105"/>
      <c r="AD82" s="1105"/>
      <c r="AE82" s="1105"/>
      <c r="AF82" s="1105"/>
      <c r="AG82" s="1105"/>
      <c r="AH82" s="1105"/>
      <c r="AI82" s="1105"/>
      <c r="AJ82" s="1105"/>
      <c r="AK82" s="1105"/>
      <c r="AL82" s="1105"/>
      <c r="AM82" s="1105"/>
      <c r="AN82" s="1105"/>
      <c r="AO82" s="1105"/>
      <c r="AP82" s="1105"/>
      <c r="AQ82" s="1105"/>
      <c r="AR82" s="1105"/>
      <c r="AS82" s="1105"/>
      <c r="AT82" s="1105"/>
      <c r="AU82" s="1105"/>
      <c r="AV82" s="1105"/>
      <c r="AW82" s="1105"/>
      <c r="AX82" s="1105"/>
      <c r="AY82" s="1105"/>
      <c r="AZ82" s="1105"/>
      <c r="BA82" s="1105"/>
      <c r="BB82" s="1105"/>
      <c r="BC82" s="1105"/>
      <c r="BD82" s="1105"/>
      <c r="BE82" s="1105"/>
      <c r="BF82" s="1105"/>
      <c r="BG82" s="1105"/>
      <c r="BH82" s="1105"/>
      <c r="BI82" s="1105"/>
      <c r="BJ82" s="1105"/>
      <c r="BK82" s="1105"/>
      <c r="BL82" s="1105"/>
      <c r="BM82" s="1105"/>
      <c r="BN82" s="1105"/>
      <c r="BO82" s="1105"/>
      <c r="BP82" s="1105"/>
      <c r="BQ82" s="1105"/>
      <c r="BR82" s="1105"/>
      <c r="BS82" s="1105"/>
      <c r="BT82" s="1105"/>
      <c r="BU82" s="1105"/>
      <c r="BV82" s="1105"/>
      <c r="BW82" s="1105"/>
      <c r="BX82" s="1105"/>
      <c r="BY82" s="1105"/>
      <c r="BZ82" s="1105"/>
      <c r="CA82" s="1105"/>
      <c r="CB82" s="1105"/>
      <c r="CC82" s="1105"/>
      <c r="CD82" s="1105"/>
      <c r="CE82" s="1105"/>
      <c r="CF82" s="1105"/>
      <c r="CG82" s="1105"/>
      <c r="CH82" s="1105"/>
      <c r="CI82" s="1105"/>
      <c r="CJ82" s="1105"/>
      <c r="CK82" s="1105"/>
      <c r="CL82" s="1105"/>
      <c r="CM82" s="1105"/>
      <c r="CN82" s="1105"/>
      <c r="CO82" s="1105"/>
      <c r="CP82" s="1105"/>
      <c r="CQ82" s="1105"/>
      <c r="CR82" s="1105"/>
      <c r="CS82" s="1105"/>
      <c r="CT82" s="1105"/>
      <c r="CU82" s="1105"/>
      <c r="CV82" s="1105"/>
      <c r="CW82" s="1105"/>
      <c r="CX82" s="1105"/>
      <c r="CY82" s="1105"/>
      <c r="DH82" s="1105"/>
      <c r="DI82" s="1105"/>
      <c r="DR82" s="1105"/>
      <c r="DS82" s="1105"/>
      <c r="DZ82" s="1105"/>
      <c r="EG82" s="1089"/>
      <c r="EH82" s="1089"/>
      <c r="EM82" s="1206"/>
    </row>
    <row r="83" spans="1:143" ht="15" customHeight="1">
      <c r="A83" s="1792"/>
      <c r="B83" s="1819" t="s">
        <v>927</v>
      </c>
      <c r="C83" s="658"/>
      <c r="D83" s="658"/>
      <c r="E83" s="658"/>
      <c r="F83" s="1845"/>
      <c r="G83" s="816"/>
      <c r="H83" s="854"/>
      <c r="I83" s="816"/>
      <c r="K83" s="1105"/>
      <c r="L83" s="1105"/>
      <c r="M83" s="1105"/>
      <c r="N83" s="1105"/>
      <c r="O83" s="1105"/>
      <c r="P83" s="1105"/>
      <c r="Q83" s="1105"/>
      <c r="R83" s="1105"/>
      <c r="S83" s="1105"/>
      <c r="T83" s="1105"/>
      <c r="U83" s="1105"/>
      <c r="V83" s="1105"/>
      <c r="W83" s="1105"/>
      <c r="X83" s="1105"/>
      <c r="Y83" s="1105"/>
      <c r="Z83" s="1105"/>
      <c r="AA83" s="1105"/>
      <c r="AB83" s="1105"/>
      <c r="AC83" s="1105"/>
      <c r="AD83" s="1105"/>
      <c r="AE83" s="1105"/>
      <c r="AF83" s="1105"/>
      <c r="AG83" s="1105"/>
      <c r="AH83" s="1105"/>
      <c r="AI83" s="1105"/>
      <c r="AJ83" s="1105"/>
      <c r="AK83" s="1105"/>
      <c r="AL83" s="1105"/>
      <c r="AM83" s="1105"/>
      <c r="AN83" s="1105"/>
      <c r="AO83" s="1105"/>
      <c r="AP83" s="1105"/>
      <c r="AQ83" s="1105"/>
      <c r="AR83" s="1105"/>
      <c r="AS83" s="1105"/>
      <c r="AT83" s="1105"/>
      <c r="AU83" s="1105"/>
      <c r="AV83" s="1105"/>
      <c r="AW83" s="1105"/>
      <c r="AX83" s="1105"/>
      <c r="AY83" s="1105"/>
      <c r="AZ83" s="1105"/>
      <c r="BA83" s="1105"/>
      <c r="BB83" s="1105"/>
      <c r="BC83" s="1105"/>
      <c r="BD83" s="1105"/>
      <c r="BE83" s="1105"/>
      <c r="BF83" s="1105"/>
      <c r="BG83" s="1105"/>
      <c r="BH83" s="1105"/>
      <c r="BI83" s="1105"/>
      <c r="BJ83" s="1105"/>
      <c r="BK83" s="1105"/>
      <c r="BL83" s="1105"/>
      <c r="BM83" s="1105"/>
      <c r="BN83" s="1105"/>
      <c r="BO83" s="1105"/>
      <c r="BP83" s="1105"/>
      <c r="BQ83" s="1105"/>
      <c r="BR83" s="1105"/>
      <c r="BS83" s="1105"/>
      <c r="BT83" s="1105"/>
      <c r="BU83" s="1105"/>
      <c r="BV83" s="1105"/>
      <c r="BW83" s="1105"/>
      <c r="BX83" s="1105"/>
      <c r="BY83" s="1105"/>
      <c r="BZ83" s="1105"/>
      <c r="CA83" s="1105"/>
      <c r="CB83" s="1105"/>
      <c r="CC83" s="1105"/>
      <c r="CD83" s="1105"/>
      <c r="CE83" s="1105"/>
      <c r="CF83" s="1105"/>
      <c r="CG83" s="1105"/>
      <c r="CH83" s="1105"/>
      <c r="CI83" s="1105"/>
      <c r="CJ83" s="1105"/>
      <c r="CK83" s="1105"/>
      <c r="CL83" s="1105"/>
      <c r="CM83" s="1105"/>
      <c r="CN83" s="1105"/>
      <c r="CO83" s="1105"/>
      <c r="CP83" s="1105"/>
      <c r="CQ83" s="1105"/>
      <c r="CR83" s="1105"/>
      <c r="CS83" s="1105"/>
      <c r="CT83" s="1105"/>
      <c r="CU83" s="1105"/>
      <c r="CV83" s="1105"/>
      <c r="CW83" s="1105"/>
      <c r="CX83" s="1105"/>
      <c r="CY83" s="1105"/>
      <c r="DH83" s="1105"/>
      <c r="DI83" s="1105"/>
      <c r="DR83" s="1105"/>
      <c r="DS83" s="1105"/>
      <c r="DZ83" s="1105"/>
      <c r="EG83" s="1089"/>
      <c r="EH83" s="1089"/>
      <c r="EM83" s="1206"/>
    </row>
    <row r="84" spans="1:143" ht="15" customHeight="1">
      <c r="A84" s="1792"/>
      <c r="B84" s="1819" t="s">
        <v>928</v>
      </c>
      <c r="C84" s="658"/>
      <c r="D84" s="658"/>
      <c r="E84" s="658"/>
      <c r="F84" s="1845"/>
      <c r="G84" s="816"/>
      <c r="H84" s="854"/>
      <c r="I84" s="816"/>
      <c r="K84" s="1105"/>
      <c r="L84" s="1105"/>
      <c r="M84" s="1105"/>
      <c r="N84" s="1105"/>
      <c r="O84" s="1105"/>
      <c r="P84" s="1105"/>
      <c r="Q84" s="1105"/>
      <c r="R84" s="1105"/>
      <c r="S84" s="1105"/>
      <c r="T84" s="1105"/>
      <c r="U84" s="1105"/>
      <c r="V84" s="1105"/>
      <c r="W84" s="1105"/>
      <c r="X84" s="1105"/>
      <c r="Y84" s="1105"/>
      <c r="Z84" s="1105"/>
      <c r="AA84" s="1105"/>
      <c r="AB84" s="1105"/>
      <c r="AC84" s="1105"/>
      <c r="AD84" s="1105"/>
      <c r="AE84" s="1105"/>
      <c r="AF84" s="1105"/>
      <c r="AG84" s="1105"/>
      <c r="AH84" s="1105"/>
      <c r="AI84" s="1105"/>
      <c r="AJ84" s="1105"/>
      <c r="AK84" s="1105"/>
      <c r="AL84" s="1105"/>
      <c r="AM84" s="1105"/>
      <c r="AN84" s="1105"/>
      <c r="AO84" s="1105"/>
      <c r="AP84" s="1105"/>
      <c r="AQ84" s="1105"/>
      <c r="AR84" s="1105"/>
      <c r="AS84" s="1105"/>
      <c r="AT84" s="1105"/>
      <c r="AU84" s="1105"/>
      <c r="AV84" s="1105"/>
      <c r="AW84" s="1105"/>
      <c r="AX84" s="1105"/>
      <c r="AY84" s="1105"/>
      <c r="AZ84" s="1105"/>
      <c r="BA84" s="1105"/>
      <c r="BB84" s="1105"/>
      <c r="BC84" s="1105"/>
      <c r="BD84" s="1105"/>
      <c r="BE84" s="1105"/>
      <c r="BF84" s="1105"/>
      <c r="BG84" s="1105"/>
      <c r="BH84" s="1105"/>
      <c r="BI84" s="1105"/>
      <c r="BJ84" s="1105"/>
      <c r="BK84" s="1105"/>
      <c r="BL84" s="1105"/>
      <c r="BM84" s="1105"/>
      <c r="BN84" s="1105"/>
      <c r="BO84" s="1105"/>
      <c r="BP84" s="1105"/>
      <c r="BQ84" s="1105"/>
      <c r="BR84" s="1105"/>
      <c r="BS84" s="1105"/>
      <c r="BT84" s="1105"/>
      <c r="BU84" s="1105"/>
      <c r="BV84" s="1105"/>
      <c r="BW84" s="1105"/>
      <c r="BX84" s="1105"/>
      <c r="BY84" s="1105"/>
      <c r="BZ84" s="1105"/>
      <c r="CA84" s="1105"/>
      <c r="CB84" s="1105"/>
      <c r="CC84" s="1105"/>
      <c r="CD84" s="1105"/>
      <c r="CE84" s="1105"/>
      <c r="CF84" s="1105"/>
      <c r="CG84" s="1105"/>
      <c r="CH84" s="1105"/>
      <c r="CI84" s="1105"/>
      <c r="CJ84" s="1105"/>
      <c r="CK84" s="1105"/>
      <c r="CL84" s="1105"/>
      <c r="CM84" s="1105"/>
      <c r="CN84" s="1105"/>
      <c r="CO84" s="1105"/>
      <c r="CP84" s="1105"/>
      <c r="CQ84" s="1105"/>
      <c r="CR84" s="1105"/>
      <c r="CS84" s="1105"/>
      <c r="CT84" s="1105"/>
      <c r="CU84" s="1105"/>
      <c r="CV84" s="1105"/>
      <c r="CW84" s="1105"/>
      <c r="CX84" s="1105"/>
      <c r="CY84" s="1105"/>
      <c r="DH84" s="1105"/>
      <c r="DI84" s="1105"/>
      <c r="DR84" s="1105"/>
      <c r="DS84" s="1105"/>
      <c r="DZ84" s="1105"/>
      <c r="EG84" s="1089"/>
      <c r="EH84" s="1089"/>
      <c r="EM84" s="1206"/>
    </row>
    <row r="85" spans="1:143" ht="15" customHeight="1">
      <c r="A85" s="1792"/>
      <c r="B85" s="1819" t="s">
        <v>929</v>
      </c>
      <c r="C85" s="658"/>
      <c r="D85" s="658"/>
      <c r="E85" s="658"/>
      <c r="F85" s="1845"/>
      <c r="G85" s="816"/>
      <c r="H85" s="854"/>
      <c r="I85" s="816"/>
      <c r="K85" s="1105"/>
      <c r="L85" s="1105"/>
      <c r="M85" s="1105"/>
      <c r="N85" s="1105"/>
      <c r="O85" s="1105"/>
      <c r="P85" s="1105"/>
      <c r="Q85" s="1105"/>
      <c r="R85" s="1105"/>
      <c r="S85" s="1105"/>
      <c r="T85" s="1105"/>
      <c r="U85" s="1105"/>
      <c r="V85" s="1105"/>
      <c r="W85" s="1105"/>
      <c r="X85" s="1105"/>
      <c r="Y85" s="1105"/>
      <c r="Z85" s="1105"/>
      <c r="AA85" s="1105"/>
      <c r="AB85" s="1105"/>
      <c r="AC85" s="1105"/>
      <c r="AD85" s="1105"/>
      <c r="AE85" s="1105"/>
      <c r="AF85" s="1105"/>
      <c r="AG85" s="1105"/>
      <c r="AH85" s="1105"/>
      <c r="AI85" s="1105"/>
      <c r="AJ85" s="1105"/>
      <c r="AK85" s="1105"/>
      <c r="AL85" s="1105"/>
      <c r="AM85" s="1105"/>
      <c r="AN85" s="1105"/>
      <c r="AO85" s="1105"/>
      <c r="AP85" s="1105"/>
      <c r="AQ85" s="1105"/>
      <c r="AR85" s="1105"/>
      <c r="AS85" s="1105"/>
      <c r="AT85" s="1105"/>
      <c r="AU85" s="1105"/>
      <c r="AV85" s="1105"/>
      <c r="AW85" s="1105"/>
      <c r="AX85" s="1105"/>
      <c r="AY85" s="1105"/>
      <c r="AZ85" s="1105"/>
      <c r="BA85" s="1105"/>
      <c r="BB85" s="1105"/>
      <c r="BC85" s="1105"/>
      <c r="BD85" s="1105"/>
      <c r="BE85" s="1105"/>
      <c r="BF85" s="1105"/>
      <c r="BG85" s="1105"/>
      <c r="BH85" s="1105"/>
      <c r="BI85" s="1105"/>
      <c r="BJ85" s="1105"/>
      <c r="BK85" s="1105"/>
      <c r="BL85" s="1105"/>
      <c r="BM85" s="1105"/>
      <c r="BN85" s="1105"/>
      <c r="BO85" s="1105"/>
      <c r="BP85" s="1105"/>
      <c r="BQ85" s="1105"/>
      <c r="BR85" s="1105"/>
      <c r="BS85" s="1105"/>
      <c r="BT85" s="1105"/>
      <c r="BU85" s="1105"/>
      <c r="BV85" s="1105"/>
      <c r="BW85" s="1105"/>
      <c r="BX85" s="1105"/>
      <c r="BY85" s="1105"/>
      <c r="BZ85" s="1105"/>
      <c r="CA85" s="1105"/>
      <c r="CB85" s="1105"/>
      <c r="CC85" s="1105"/>
      <c r="CD85" s="1105"/>
      <c r="CE85" s="1105"/>
      <c r="CF85" s="1105"/>
      <c r="CG85" s="1105"/>
      <c r="CH85" s="1105"/>
      <c r="CI85" s="1105"/>
      <c r="CJ85" s="1105"/>
      <c r="CK85" s="1105"/>
      <c r="CL85" s="1105"/>
      <c r="CM85" s="1105"/>
      <c r="CN85" s="1105"/>
      <c r="CO85" s="1105"/>
      <c r="CP85" s="1105"/>
      <c r="CQ85" s="1105"/>
      <c r="CR85" s="1105"/>
      <c r="CS85" s="1105"/>
      <c r="CT85" s="1105"/>
      <c r="CU85" s="1105"/>
      <c r="CV85" s="1105"/>
      <c r="CW85" s="1105"/>
      <c r="CX85" s="1105"/>
      <c r="CY85" s="1105"/>
      <c r="DH85" s="1105"/>
      <c r="DI85" s="1105"/>
      <c r="DR85" s="1105"/>
      <c r="DS85" s="1105"/>
      <c r="DZ85" s="1105"/>
      <c r="EG85" s="1089"/>
      <c r="EH85" s="1089"/>
      <c r="EM85" s="1206"/>
    </row>
    <row r="86" spans="1:143" ht="15" customHeight="1">
      <c r="A86" s="1792"/>
      <c r="B86" s="1900" t="s">
        <v>930</v>
      </c>
      <c r="C86" s="733"/>
      <c r="D86" s="733"/>
      <c r="E86" s="733"/>
      <c r="F86" s="16" t="str">
        <f>IF(AND(ISNUMBER(F81),ISNUMBER(F83),ISNUMBER(F87),ISNUMBER(F91),F81=F83+F87+F91),F87,IF(AND(ISNUMBER(F81),ISNUMBER(F84),ISNUMBER(F88),ISNUMBER(F92),F81=F84+F88+F92),F88,IF(AND(ISNUMBER(F81),ISNUMBER(F89)),F89,"")))</f>
        <v/>
      </c>
      <c r="G86" s="816"/>
      <c r="H86" s="854"/>
      <c r="I86" s="816"/>
      <c r="K86" s="1105"/>
      <c r="L86" s="1105"/>
      <c r="M86" s="1105"/>
      <c r="N86" s="1105"/>
      <c r="O86" s="1105"/>
      <c r="P86" s="1105"/>
      <c r="Q86" s="1105"/>
      <c r="R86" s="1105"/>
      <c r="S86" s="1105"/>
      <c r="T86" s="1105"/>
      <c r="U86" s="1105"/>
      <c r="V86" s="1105"/>
      <c r="W86" s="1105"/>
      <c r="X86" s="1105"/>
      <c r="Y86" s="1105"/>
      <c r="Z86" s="1105"/>
      <c r="AA86" s="1105"/>
      <c r="AB86" s="1105"/>
      <c r="AC86" s="1105"/>
      <c r="AD86" s="1105"/>
      <c r="AE86" s="1105"/>
      <c r="AF86" s="1105"/>
      <c r="AG86" s="1105"/>
      <c r="AH86" s="1105"/>
      <c r="AI86" s="1105"/>
      <c r="AJ86" s="1105"/>
      <c r="AK86" s="1105"/>
      <c r="AL86" s="1105"/>
      <c r="AM86" s="1105"/>
      <c r="AN86" s="1105"/>
      <c r="AO86" s="1105"/>
      <c r="AP86" s="1105"/>
      <c r="AQ86" s="1105"/>
      <c r="AR86" s="1105"/>
      <c r="AS86" s="1105"/>
      <c r="AT86" s="1105"/>
      <c r="AU86" s="1105"/>
      <c r="AV86" s="1105"/>
      <c r="AW86" s="1105"/>
      <c r="AX86" s="1105"/>
      <c r="AY86" s="1105"/>
      <c r="AZ86" s="1105"/>
      <c r="BA86" s="1105"/>
      <c r="BB86" s="1105"/>
      <c r="BC86" s="1105"/>
      <c r="BD86" s="1105"/>
      <c r="BE86" s="1105"/>
      <c r="BF86" s="1105"/>
      <c r="BG86" s="1105"/>
      <c r="BH86" s="1105"/>
      <c r="BI86" s="1105"/>
      <c r="BJ86" s="1105"/>
      <c r="BK86" s="1105"/>
      <c r="BL86" s="1105"/>
      <c r="BM86" s="1105"/>
      <c r="BN86" s="1105"/>
      <c r="BO86" s="1105"/>
      <c r="BP86" s="1105"/>
      <c r="BQ86" s="1105"/>
      <c r="BR86" s="1105"/>
      <c r="BS86" s="1105"/>
      <c r="BT86" s="1105"/>
      <c r="BU86" s="1105"/>
      <c r="BV86" s="1105"/>
      <c r="BW86" s="1105"/>
      <c r="BX86" s="1105"/>
      <c r="BY86" s="1105"/>
      <c r="BZ86" s="1105"/>
      <c r="CA86" s="1105"/>
      <c r="CB86" s="1105"/>
      <c r="CC86" s="1105"/>
      <c r="CD86" s="1105"/>
      <c r="CE86" s="1105"/>
      <c r="CF86" s="1105"/>
      <c r="CG86" s="1105"/>
      <c r="CH86" s="1105"/>
      <c r="CI86" s="1105"/>
      <c r="CJ86" s="1105"/>
      <c r="CK86" s="1105"/>
      <c r="CL86" s="1105"/>
      <c r="CM86" s="1105"/>
      <c r="CN86" s="1105"/>
      <c r="CO86" s="1105"/>
      <c r="CP86" s="1105"/>
      <c r="CQ86" s="1105"/>
      <c r="CR86" s="1105"/>
      <c r="CS86" s="1105"/>
      <c r="CT86" s="1105"/>
      <c r="CU86" s="1105"/>
      <c r="CV86" s="1105"/>
      <c r="CW86" s="1105"/>
      <c r="CX86" s="1105"/>
      <c r="CY86" s="1105"/>
      <c r="DH86" s="1105"/>
      <c r="DI86" s="1105"/>
      <c r="DR86" s="1105"/>
      <c r="DS86" s="1105"/>
      <c r="DZ86" s="1105"/>
      <c r="EG86" s="1089"/>
      <c r="EH86" s="1089"/>
      <c r="EM86" s="1206"/>
    </row>
    <row r="87" spans="1:143" ht="15" customHeight="1">
      <c r="A87" s="1792"/>
      <c r="B87" s="1819" t="s">
        <v>927</v>
      </c>
      <c r="C87" s="658"/>
      <c r="D87" s="658"/>
      <c r="E87" s="658"/>
      <c r="F87" s="1845"/>
      <c r="G87" s="816"/>
      <c r="H87" s="854"/>
      <c r="I87" s="816"/>
      <c r="K87" s="1105"/>
      <c r="L87" s="1105"/>
      <c r="M87" s="1105"/>
      <c r="N87" s="1105"/>
      <c r="O87" s="1105"/>
      <c r="P87" s="1105"/>
      <c r="Q87" s="1105"/>
      <c r="R87" s="1105"/>
      <c r="S87" s="1105"/>
      <c r="T87" s="1105"/>
      <c r="U87" s="1105"/>
      <c r="V87" s="1105"/>
      <c r="W87" s="1105"/>
      <c r="X87" s="1105"/>
      <c r="Y87" s="1105"/>
      <c r="Z87" s="1105"/>
      <c r="AA87" s="1105"/>
      <c r="AB87" s="1105"/>
      <c r="AC87" s="1105"/>
      <c r="AD87" s="1105"/>
      <c r="AE87" s="1105"/>
      <c r="AF87" s="1105"/>
      <c r="AG87" s="1105"/>
      <c r="AH87" s="1105"/>
      <c r="AI87" s="1105"/>
      <c r="AJ87" s="1105"/>
      <c r="AK87" s="1105"/>
      <c r="AL87" s="1105"/>
      <c r="AM87" s="1105"/>
      <c r="AN87" s="1105"/>
      <c r="AO87" s="1105"/>
      <c r="AP87" s="1105"/>
      <c r="AQ87" s="1105"/>
      <c r="AR87" s="1105"/>
      <c r="AS87" s="1105"/>
      <c r="AT87" s="1105"/>
      <c r="AU87" s="1105"/>
      <c r="AV87" s="1105"/>
      <c r="AW87" s="1105"/>
      <c r="AX87" s="1105"/>
      <c r="AY87" s="1105"/>
      <c r="AZ87" s="1105"/>
      <c r="BA87" s="1105"/>
      <c r="BB87" s="1105"/>
      <c r="BC87" s="1105"/>
      <c r="BD87" s="1105"/>
      <c r="BE87" s="1105"/>
      <c r="BF87" s="1105"/>
      <c r="BG87" s="1105"/>
      <c r="BH87" s="1105"/>
      <c r="BI87" s="1105"/>
      <c r="BJ87" s="1105"/>
      <c r="BK87" s="1105"/>
      <c r="BL87" s="1105"/>
      <c r="BM87" s="1105"/>
      <c r="BN87" s="1105"/>
      <c r="BO87" s="1105"/>
      <c r="BP87" s="1105"/>
      <c r="BQ87" s="1105"/>
      <c r="BR87" s="1105"/>
      <c r="BS87" s="1105"/>
      <c r="BT87" s="1105"/>
      <c r="BU87" s="1105"/>
      <c r="BV87" s="1105"/>
      <c r="BW87" s="1105"/>
      <c r="BX87" s="1105"/>
      <c r="BY87" s="1105"/>
      <c r="BZ87" s="1105"/>
      <c r="CA87" s="1105"/>
      <c r="CB87" s="1105"/>
      <c r="CC87" s="1105"/>
      <c r="CD87" s="1105"/>
      <c r="CE87" s="1105"/>
      <c r="CF87" s="1105"/>
      <c r="CG87" s="1105"/>
      <c r="CH87" s="1105"/>
      <c r="CI87" s="1105"/>
      <c r="CJ87" s="1105"/>
      <c r="CK87" s="1105"/>
      <c r="CL87" s="1105"/>
      <c r="CM87" s="1105"/>
      <c r="CN87" s="1105"/>
      <c r="CO87" s="1105"/>
      <c r="CP87" s="1105"/>
      <c r="CQ87" s="1105"/>
      <c r="CR87" s="1105"/>
      <c r="CS87" s="1105"/>
      <c r="CT87" s="1105"/>
      <c r="CU87" s="1105"/>
      <c r="CV87" s="1105"/>
      <c r="CW87" s="1105"/>
      <c r="CX87" s="1105"/>
      <c r="CY87" s="1105"/>
      <c r="DH87" s="1105"/>
      <c r="DI87" s="1105"/>
      <c r="DR87" s="1105"/>
      <c r="DS87" s="1105"/>
      <c r="DZ87" s="1105"/>
      <c r="EG87" s="1089"/>
      <c r="EH87" s="1089"/>
      <c r="EM87" s="1206"/>
    </row>
    <row r="88" spans="1:143" ht="15" customHeight="1">
      <c r="A88" s="1792"/>
      <c r="B88" s="1819" t="s">
        <v>928</v>
      </c>
      <c r="C88" s="658"/>
      <c r="D88" s="658"/>
      <c r="E88" s="658"/>
      <c r="F88" s="1845"/>
      <c r="G88" s="816"/>
      <c r="H88" s="854"/>
      <c r="I88" s="816"/>
      <c r="K88" s="1105"/>
      <c r="L88" s="1105"/>
      <c r="M88" s="1105"/>
      <c r="N88" s="1105"/>
      <c r="O88" s="1105"/>
      <c r="P88" s="1105"/>
      <c r="Q88" s="1105"/>
      <c r="R88" s="1105"/>
      <c r="S88" s="1105"/>
      <c r="T88" s="1105"/>
      <c r="U88" s="1105"/>
      <c r="V88" s="1105"/>
      <c r="W88" s="1105"/>
      <c r="X88" s="1105"/>
      <c r="Y88" s="1105"/>
      <c r="Z88" s="1105"/>
      <c r="AA88" s="1105"/>
      <c r="AB88" s="1105"/>
      <c r="AC88" s="1105"/>
      <c r="AD88" s="1105"/>
      <c r="AE88" s="1105"/>
      <c r="AF88" s="1105"/>
      <c r="AG88" s="1105"/>
      <c r="AH88" s="1105"/>
      <c r="AI88" s="1105"/>
      <c r="AJ88" s="1105"/>
      <c r="AK88" s="1105"/>
      <c r="AL88" s="1105"/>
      <c r="AM88" s="1105"/>
      <c r="AN88" s="1105"/>
      <c r="AO88" s="1105"/>
      <c r="AP88" s="1105"/>
      <c r="AQ88" s="1105"/>
      <c r="AR88" s="1105"/>
      <c r="AS88" s="1105"/>
      <c r="AT88" s="1105"/>
      <c r="AU88" s="1105"/>
      <c r="AV88" s="1105"/>
      <c r="AW88" s="1105"/>
      <c r="AX88" s="1105"/>
      <c r="AY88" s="1105"/>
      <c r="AZ88" s="1105"/>
      <c r="BA88" s="1105"/>
      <c r="BB88" s="1105"/>
      <c r="BC88" s="1105"/>
      <c r="BD88" s="1105"/>
      <c r="BE88" s="1105"/>
      <c r="BF88" s="1105"/>
      <c r="BG88" s="1105"/>
      <c r="BH88" s="1105"/>
      <c r="BI88" s="1105"/>
      <c r="BJ88" s="1105"/>
      <c r="BK88" s="1105"/>
      <c r="BL88" s="1105"/>
      <c r="BM88" s="1105"/>
      <c r="BN88" s="1105"/>
      <c r="BO88" s="1105"/>
      <c r="BP88" s="1105"/>
      <c r="BQ88" s="1105"/>
      <c r="BR88" s="1105"/>
      <c r="BS88" s="1105"/>
      <c r="BT88" s="1105"/>
      <c r="BU88" s="1105"/>
      <c r="BV88" s="1105"/>
      <c r="BW88" s="1105"/>
      <c r="BX88" s="1105"/>
      <c r="BY88" s="1105"/>
      <c r="BZ88" s="1105"/>
      <c r="CA88" s="1105"/>
      <c r="CB88" s="1105"/>
      <c r="CC88" s="1105"/>
      <c r="CD88" s="1105"/>
      <c r="CE88" s="1105"/>
      <c r="CF88" s="1105"/>
      <c r="CG88" s="1105"/>
      <c r="CH88" s="1105"/>
      <c r="CI88" s="1105"/>
      <c r="CJ88" s="1105"/>
      <c r="CK88" s="1105"/>
      <c r="CL88" s="1105"/>
      <c r="CM88" s="1105"/>
      <c r="CN88" s="1105"/>
      <c r="CO88" s="1105"/>
      <c r="CP88" s="1105"/>
      <c r="CQ88" s="1105"/>
      <c r="CR88" s="1105"/>
      <c r="CS88" s="1105"/>
      <c r="CT88" s="1105"/>
      <c r="CU88" s="1105"/>
      <c r="CV88" s="1105"/>
      <c r="CW88" s="1105"/>
      <c r="CX88" s="1105"/>
      <c r="CY88" s="1105"/>
      <c r="DH88" s="1105"/>
      <c r="DI88" s="1105"/>
      <c r="DR88" s="1105"/>
      <c r="DS88" s="1105"/>
      <c r="DZ88" s="1105"/>
      <c r="EG88" s="1089"/>
      <c r="EH88" s="1089"/>
      <c r="EM88" s="1206"/>
    </row>
    <row r="89" spans="1:143" ht="15" customHeight="1">
      <c r="A89" s="1792"/>
      <c r="B89" s="1819" t="s">
        <v>929</v>
      </c>
      <c r="C89" s="658"/>
      <c r="D89" s="658"/>
      <c r="E89" s="658"/>
      <c r="F89" s="1845"/>
      <c r="G89" s="816"/>
      <c r="H89" s="854"/>
      <c r="I89" s="816"/>
      <c r="K89" s="1105"/>
      <c r="L89" s="1105"/>
      <c r="M89" s="1105"/>
      <c r="N89" s="1105"/>
      <c r="O89" s="1105"/>
      <c r="P89" s="1105"/>
      <c r="Q89" s="1105"/>
      <c r="R89" s="1105"/>
      <c r="S89" s="1105"/>
      <c r="T89" s="1105"/>
      <c r="U89" s="1105"/>
      <c r="V89" s="1105"/>
      <c r="W89" s="1105"/>
      <c r="X89" s="1105"/>
      <c r="Y89" s="1105"/>
      <c r="Z89" s="1105"/>
      <c r="AA89" s="1105"/>
      <c r="AB89" s="1105"/>
      <c r="AC89" s="1105"/>
      <c r="AD89" s="1105"/>
      <c r="AE89" s="1105"/>
      <c r="AF89" s="1105"/>
      <c r="AG89" s="1105"/>
      <c r="AH89" s="1105"/>
      <c r="AI89" s="1105"/>
      <c r="AJ89" s="1105"/>
      <c r="AK89" s="1105"/>
      <c r="AL89" s="1105"/>
      <c r="AM89" s="1105"/>
      <c r="AN89" s="1105"/>
      <c r="AO89" s="1105"/>
      <c r="AP89" s="1105"/>
      <c r="AQ89" s="1105"/>
      <c r="AR89" s="1105"/>
      <c r="AS89" s="1105"/>
      <c r="AT89" s="1105"/>
      <c r="AU89" s="1105"/>
      <c r="AV89" s="1105"/>
      <c r="AW89" s="1105"/>
      <c r="AX89" s="1105"/>
      <c r="AY89" s="1105"/>
      <c r="AZ89" s="1105"/>
      <c r="BA89" s="1105"/>
      <c r="BB89" s="1105"/>
      <c r="BC89" s="1105"/>
      <c r="BD89" s="1105"/>
      <c r="BE89" s="1105"/>
      <c r="BF89" s="1105"/>
      <c r="BG89" s="1105"/>
      <c r="BH89" s="1105"/>
      <c r="BI89" s="1105"/>
      <c r="BJ89" s="1105"/>
      <c r="BK89" s="1105"/>
      <c r="BL89" s="1105"/>
      <c r="BM89" s="1105"/>
      <c r="BN89" s="1105"/>
      <c r="BO89" s="1105"/>
      <c r="BP89" s="1105"/>
      <c r="BQ89" s="1105"/>
      <c r="BR89" s="1105"/>
      <c r="BS89" s="1105"/>
      <c r="BT89" s="1105"/>
      <c r="BU89" s="1105"/>
      <c r="BV89" s="1105"/>
      <c r="BW89" s="1105"/>
      <c r="BX89" s="1105"/>
      <c r="BY89" s="1105"/>
      <c r="BZ89" s="1105"/>
      <c r="CA89" s="1105"/>
      <c r="CB89" s="1105"/>
      <c r="CC89" s="1105"/>
      <c r="CD89" s="1105"/>
      <c r="CE89" s="1105"/>
      <c r="CF89" s="1105"/>
      <c r="CG89" s="1105"/>
      <c r="CH89" s="1105"/>
      <c r="CI89" s="1105"/>
      <c r="CJ89" s="1105"/>
      <c r="CK89" s="1105"/>
      <c r="CL89" s="1105"/>
      <c r="CM89" s="1105"/>
      <c r="CN89" s="1105"/>
      <c r="CO89" s="1105"/>
      <c r="CP89" s="1105"/>
      <c r="CQ89" s="1105"/>
      <c r="CR89" s="1105"/>
      <c r="CS89" s="1105"/>
      <c r="CT89" s="1105"/>
      <c r="CU89" s="1105"/>
      <c r="CV89" s="1105"/>
      <c r="CW89" s="1105"/>
      <c r="CX89" s="1105"/>
      <c r="CY89" s="1105"/>
      <c r="DH89" s="1105"/>
      <c r="DI89" s="1105"/>
      <c r="DR89" s="1105"/>
      <c r="DS89" s="1105"/>
      <c r="DZ89" s="1105"/>
      <c r="EG89" s="1089"/>
      <c r="EH89" s="1089"/>
      <c r="EM89" s="1206"/>
    </row>
    <row r="90" spans="1:143" ht="15" customHeight="1">
      <c r="A90" s="1792"/>
      <c r="B90" s="1900" t="s">
        <v>931</v>
      </c>
      <c r="C90" s="733"/>
      <c r="D90" s="733"/>
      <c r="E90" s="733"/>
      <c r="F90" s="16" t="str">
        <f>IF(AND(ISNUMBER(F81),ISNUMBER(F83),ISNUMBER(F87), ISNUMBER(F91),F81=F83+F87+F91), F91, IF(AND(ISNUMBER(F81), ISNUMBER(F84),ISNUMBER(F88), ISNUMBER(F92),F81=F84+F88+F92), F92, IF(AND(ISNUMBER(F93), ISNUMBER(F81)),F93,"")))</f>
        <v/>
      </c>
      <c r="G90" s="816"/>
      <c r="H90" s="854"/>
      <c r="I90" s="816"/>
      <c r="K90" s="1105"/>
      <c r="L90" s="1105"/>
      <c r="M90" s="1105"/>
      <c r="N90" s="1105"/>
      <c r="O90" s="1105"/>
      <c r="P90" s="1105"/>
      <c r="Q90" s="1105"/>
      <c r="R90" s="1105"/>
      <c r="S90" s="1105"/>
      <c r="T90" s="1105"/>
      <c r="U90" s="1105"/>
      <c r="V90" s="1105"/>
      <c r="W90" s="1105"/>
      <c r="X90" s="1105"/>
      <c r="Y90" s="1105"/>
      <c r="Z90" s="1105"/>
      <c r="AA90" s="1105"/>
      <c r="AB90" s="1105"/>
      <c r="AC90" s="1105"/>
      <c r="AD90" s="1105"/>
      <c r="AE90" s="1105"/>
      <c r="AF90" s="1105"/>
      <c r="AG90" s="1105"/>
      <c r="AH90" s="1105"/>
      <c r="AI90" s="1105"/>
      <c r="AJ90" s="1105"/>
      <c r="AK90" s="1105"/>
      <c r="AL90" s="1105"/>
      <c r="AM90" s="1105"/>
      <c r="AN90" s="1105"/>
      <c r="AO90" s="1105"/>
      <c r="AP90" s="1105"/>
      <c r="AQ90" s="1105"/>
      <c r="AR90" s="1105"/>
      <c r="AS90" s="1105"/>
      <c r="AT90" s="1105"/>
      <c r="AU90" s="1105"/>
      <c r="AV90" s="1105"/>
      <c r="AW90" s="1105"/>
      <c r="AX90" s="1105"/>
      <c r="AY90" s="1105"/>
      <c r="AZ90" s="1105"/>
      <c r="BA90" s="1105"/>
      <c r="BB90" s="1105"/>
      <c r="BC90" s="1105"/>
      <c r="BD90" s="1105"/>
      <c r="BE90" s="1105"/>
      <c r="BF90" s="1105"/>
      <c r="BG90" s="1105"/>
      <c r="BH90" s="1105"/>
      <c r="BI90" s="1105"/>
      <c r="BJ90" s="1105"/>
      <c r="BK90" s="1105"/>
      <c r="BL90" s="1105"/>
      <c r="BM90" s="1105"/>
      <c r="BN90" s="1105"/>
      <c r="BO90" s="1105"/>
      <c r="BP90" s="1105"/>
      <c r="BQ90" s="1105"/>
      <c r="BR90" s="1105"/>
      <c r="BS90" s="1105"/>
      <c r="BT90" s="1105"/>
      <c r="BU90" s="1105"/>
      <c r="BV90" s="1105"/>
      <c r="BW90" s="1105"/>
      <c r="BX90" s="1105"/>
      <c r="BY90" s="1105"/>
      <c r="BZ90" s="1105"/>
      <c r="CA90" s="1105"/>
      <c r="CB90" s="1105"/>
      <c r="CC90" s="1105"/>
      <c r="CD90" s="1105"/>
      <c r="CE90" s="1105"/>
      <c r="CF90" s="1105"/>
      <c r="CG90" s="1105"/>
      <c r="CH90" s="1105"/>
      <c r="CI90" s="1105"/>
      <c r="CJ90" s="1105"/>
      <c r="CK90" s="1105"/>
      <c r="CL90" s="1105"/>
      <c r="CM90" s="1105"/>
      <c r="CN90" s="1105"/>
      <c r="CO90" s="1105"/>
      <c r="CP90" s="1105"/>
      <c r="CQ90" s="1105"/>
      <c r="CR90" s="1105"/>
      <c r="CS90" s="1105"/>
      <c r="CT90" s="1105"/>
      <c r="CU90" s="1105"/>
      <c r="CV90" s="1105"/>
      <c r="CW90" s="1105"/>
      <c r="CX90" s="1105"/>
      <c r="CY90" s="1105"/>
      <c r="DH90" s="1105"/>
      <c r="DI90" s="1105"/>
      <c r="DR90" s="1105"/>
      <c r="DS90" s="1105"/>
      <c r="DZ90" s="1105"/>
      <c r="EG90" s="1089"/>
      <c r="EH90" s="1089"/>
      <c r="EM90" s="1206"/>
    </row>
    <row r="91" spans="1:143" ht="15" customHeight="1">
      <c r="A91" s="1792"/>
      <c r="B91" s="1819" t="s">
        <v>927</v>
      </c>
      <c r="C91" s="658"/>
      <c r="D91" s="658"/>
      <c r="E91" s="658"/>
      <c r="F91" s="1845"/>
      <c r="G91" s="816"/>
      <c r="H91" s="854"/>
      <c r="I91" s="816"/>
      <c r="K91" s="1105"/>
      <c r="L91" s="1105"/>
      <c r="M91" s="1105"/>
      <c r="N91" s="1105"/>
      <c r="O91" s="1105"/>
      <c r="P91" s="1105"/>
      <c r="Q91" s="1105"/>
      <c r="R91" s="1105"/>
      <c r="S91" s="1105"/>
      <c r="T91" s="1105"/>
      <c r="U91" s="1105"/>
      <c r="V91" s="1105"/>
      <c r="W91" s="1105"/>
      <c r="X91" s="1105"/>
      <c r="Y91" s="1105"/>
      <c r="Z91" s="1105"/>
      <c r="AA91" s="1105"/>
      <c r="AB91" s="1105"/>
      <c r="AC91" s="1105"/>
      <c r="AD91" s="1105"/>
      <c r="AE91" s="1105"/>
      <c r="AF91" s="1105"/>
      <c r="AG91" s="1105"/>
      <c r="AH91" s="1105"/>
      <c r="AI91" s="1105"/>
      <c r="AJ91" s="1105"/>
      <c r="AK91" s="1105"/>
      <c r="AL91" s="1105"/>
      <c r="AM91" s="1105"/>
      <c r="AN91" s="1105"/>
      <c r="AO91" s="1105"/>
      <c r="AP91" s="1105"/>
      <c r="AQ91" s="1105"/>
      <c r="AR91" s="1105"/>
      <c r="AS91" s="1105"/>
      <c r="AT91" s="1105"/>
      <c r="AU91" s="1105"/>
      <c r="AV91" s="1105"/>
      <c r="AW91" s="1105"/>
      <c r="AX91" s="1105"/>
      <c r="AY91" s="1105"/>
      <c r="AZ91" s="1105"/>
      <c r="BA91" s="1105"/>
      <c r="BB91" s="1105"/>
      <c r="BC91" s="1105"/>
      <c r="BD91" s="1105"/>
      <c r="BE91" s="1105"/>
      <c r="BF91" s="1105"/>
      <c r="BG91" s="1105"/>
      <c r="BH91" s="1105"/>
      <c r="BI91" s="1105"/>
      <c r="BJ91" s="1105"/>
      <c r="BK91" s="1105"/>
      <c r="BL91" s="1105"/>
      <c r="BM91" s="1105"/>
      <c r="BN91" s="1105"/>
      <c r="BO91" s="1105"/>
      <c r="BP91" s="1105"/>
      <c r="BQ91" s="1105"/>
      <c r="BR91" s="1105"/>
      <c r="BS91" s="1105"/>
      <c r="BT91" s="1105"/>
      <c r="BU91" s="1105"/>
      <c r="BV91" s="1105"/>
      <c r="BW91" s="1105"/>
      <c r="BX91" s="1105"/>
      <c r="BY91" s="1105"/>
      <c r="BZ91" s="1105"/>
      <c r="CA91" s="1105"/>
      <c r="CB91" s="1105"/>
      <c r="CC91" s="1105"/>
      <c r="CD91" s="1105"/>
      <c r="CE91" s="1105"/>
      <c r="CF91" s="1105"/>
      <c r="CG91" s="1105"/>
      <c r="CH91" s="1105"/>
      <c r="CI91" s="1105"/>
      <c r="CJ91" s="1105"/>
      <c r="CK91" s="1105"/>
      <c r="CL91" s="1105"/>
      <c r="CM91" s="1105"/>
      <c r="CN91" s="1105"/>
      <c r="CO91" s="1105"/>
      <c r="CP91" s="1105"/>
      <c r="CQ91" s="1105"/>
      <c r="CR91" s="1105"/>
      <c r="CS91" s="1105"/>
      <c r="CT91" s="1105"/>
      <c r="CU91" s="1105"/>
      <c r="CV91" s="1105"/>
      <c r="CW91" s="1105"/>
      <c r="CX91" s="1105"/>
      <c r="CY91" s="1105"/>
      <c r="DH91" s="1105"/>
      <c r="DI91" s="1105"/>
      <c r="DR91" s="1105"/>
      <c r="DS91" s="1105"/>
      <c r="DZ91" s="1105"/>
      <c r="EG91" s="1089"/>
      <c r="EH91" s="1089"/>
      <c r="EM91" s="1206"/>
    </row>
    <row r="92" spans="1:143" ht="15" customHeight="1">
      <c r="A92" s="1792"/>
      <c r="B92" s="1819" t="s">
        <v>928</v>
      </c>
      <c r="C92" s="658"/>
      <c r="D92" s="658"/>
      <c r="E92" s="658"/>
      <c r="F92" s="1845"/>
      <c r="G92" s="816"/>
      <c r="H92" s="854"/>
      <c r="I92" s="816"/>
      <c r="K92" s="1105"/>
      <c r="L92" s="1105"/>
      <c r="M92" s="1105"/>
      <c r="N92" s="1105"/>
      <c r="O92" s="1105"/>
      <c r="P92" s="1105"/>
      <c r="Q92" s="1105"/>
      <c r="R92" s="1105"/>
      <c r="S92" s="1105"/>
      <c r="T92" s="1105"/>
      <c r="U92" s="1105"/>
      <c r="V92" s="1105"/>
      <c r="W92" s="1105"/>
      <c r="X92" s="1105"/>
      <c r="Y92" s="1105"/>
      <c r="Z92" s="1105"/>
      <c r="AA92" s="1105"/>
      <c r="AB92" s="1105"/>
      <c r="AC92" s="1105"/>
      <c r="AD92" s="1105"/>
      <c r="AE92" s="1105"/>
      <c r="AF92" s="1105"/>
      <c r="AG92" s="1105"/>
      <c r="AH92" s="1105"/>
      <c r="AI92" s="1105"/>
      <c r="AJ92" s="1105"/>
      <c r="AK92" s="1105"/>
      <c r="AL92" s="1105"/>
      <c r="AM92" s="1105"/>
      <c r="AN92" s="1105"/>
      <c r="AO92" s="1105"/>
      <c r="AP92" s="1105"/>
      <c r="AQ92" s="1105"/>
      <c r="AR92" s="1105"/>
      <c r="AS92" s="1105"/>
      <c r="AT92" s="1105"/>
      <c r="AU92" s="1105"/>
      <c r="AV92" s="1105"/>
      <c r="AW92" s="1105"/>
      <c r="AX92" s="1105"/>
      <c r="AY92" s="1105"/>
      <c r="AZ92" s="1105"/>
      <c r="BA92" s="1105"/>
      <c r="BB92" s="1105"/>
      <c r="BC92" s="1105"/>
      <c r="BD92" s="1105"/>
      <c r="BE92" s="1105"/>
      <c r="BF92" s="1105"/>
      <c r="BG92" s="1105"/>
      <c r="BH92" s="1105"/>
      <c r="BI92" s="1105"/>
      <c r="BJ92" s="1105"/>
      <c r="BK92" s="1105"/>
      <c r="BL92" s="1105"/>
      <c r="BM92" s="1105"/>
      <c r="BN92" s="1105"/>
      <c r="BO92" s="1105"/>
      <c r="BP92" s="1105"/>
      <c r="BQ92" s="1105"/>
      <c r="BR92" s="1105"/>
      <c r="BS92" s="1105"/>
      <c r="BT92" s="1105"/>
      <c r="BU92" s="1105"/>
      <c r="BV92" s="1105"/>
      <c r="BW92" s="1105"/>
      <c r="BX92" s="1105"/>
      <c r="BY92" s="1105"/>
      <c r="BZ92" s="1105"/>
      <c r="CA92" s="1105"/>
      <c r="CB92" s="1105"/>
      <c r="CC92" s="1105"/>
      <c r="CD92" s="1105"/>
      <c r="CE92" s="1105"/>
      <c r="CF92" s="1105"/>
      <c r="CG92" s="1105"/>
      <c r="CH92" s="1105"/>
      <c r="CI92" s="1105"/>
      <c r="CJ92" s="1105"/>
      <c r="CK92" s="1105"/>
      <c r="CL92" s="1105"/>
      <c r="CM92" s="1105"/>
      <c r="CN92" s="1105"/>
      <c r="CO92" s="1105"/>
      <c r="CP92" s="1105"/>
      <c r="CQ92" s="1105"/>
      <c r="CR92" s="1105"/>
      <c r="CS92" s="1105"/>
      <c r="CT92" s="1105"/>
      <c r="CU92" s="1105"/>
      <c r="CV92" s="1105"/>
      <c r="CW92" s="1105"/>
      <c r="CX92" s="1105"/>
      <c r="CY92" s="1105"/>
      <c r="DH92" s="1105"/>
      <c r="DI92" s="1105"/>
      <c r="DR92" s="1105"/>
      <c r="DS92" s="1105"/>
      <c r="DZ92" s="1105"/>
      <c r="EG92" s="1089"/>
      <c r="EH92" s="1089"/>
      <c r="EM92" s="1206"/>
    </row>
    <row r="93" spans="1:143" ht="15" customHeight="1">
      <c r="A93" s="1792"/>
      <c r="B93" s="1902" t="s">
        <v>929</v>
      </c>
      <c r="C93" s="1822"/>
      <c r="D93" s="1822"/>
      <c r="E93" s="1822"/>
      <c r="F93" s="1903"/>
      <c r="H93" s="611"/>
      <c r="K93" s="1105"/>
      <c r="L93" s="1105"/>
      <c r="M93" s="1105"/>
      <c r="N93" s="1105"/>
      <c r="O93" s="1105"/>
      <c r="P93" s="1105"/>
      <c r="Q93" s="1105"/>
      <c r="R93" s="1105"/>
      <c r="S93" s="1105"/>
      <c r="T93" s="1105"/>
      <c r="U93" s="1105"/>
      <c r="V93" s="1105"/>
      <c r="W93" s="1105"/>
      <c r="X93" s="1105"/>
      <c r="Y93" s="1105"/>
      <c r="Z93" s="1105"/>
      <c r="AA93" s="1105"/>
      <c r="AB93" s="1105"/>
      <c r="AC93" s="1105"/>
      <c r="AD93" s="1105"/>
      <c r="AE93" s="1105"/>
      <c r="AF93" s="1105"/>
      <c r="AG93" s="1105"/>
      <c r="AH93" s="1105"/>
      <c r="AI93" s="1105"/>
      <c r="AJ93" s="1105"/>
      <c r="AK93" s="1105"/>
      <c r="AL93" s="1105"/>
      <c r="AM93" s="1105"/>
      <c r="AN93" s="1105"/>
      <c r="AO93" s="1105"/>
      <c r="AP93" s="1105"/>
      <c r="AQ93" s="1105"/>
      <c r="AR93" s="1105"/>
      <c r="AS93" s="1105"/>
      <c r="AT93" s="1105"/>
      <c r="AU93" s="1105"/>
      <c r="AV93" s="1105"/>
      <c r="AW93" s="1105"/>
      <c r="AX93" s="1105"/>
      <c r="AY93" s="1105"/>
      <c r="AZ93" s="1105"/>
      <c r="BA93" s="1105"/>
      <c r="BB93" s="1105"/>
      <c r="BC93" s="1105"/>
      <c r="BD93" s="1105"/>
      <c r="BE93" s="1105"/>
      <c r="BF93" s="1105"/>
      <c r="BG93" s="1105"/>
      <c r="BH93" s="1105"/>
      <c r="BI93" s="1105"/>
      <c r="BJ93" s="1105"/>
      <c r="BK93" s="1105"/>
      <c r="BL93" s="1105"/>
      <c r="BM93" s="1105"/>
      <c r="BN93" s="1105"/>
      <c r="BO93" s="1105"/>
      <c r="BP93" s="1105"/>
      <c r="BQ93" s="1105"/>
      <c r="BR93" s="1105"/>
      <c r="BS93" s="1105"/>
      <c r="BT93" s="1105"/>
      <c r="BU93" s="1105"/>
      <c r="BV93" s="1105"/>
      <c r="BW93" s="1105"/>
      <c r="BX93" s="1105"/>
      <c r="BY93" s="1105"/>
      <c r="BZ93" s="1105"/>
      <c r="CA93" s="1105"/>
      <c r="CB93" s="1105"/>
      <c r="CC93" s="1105"/>
      <c r="CD93" s="1105"/>
      <c r="CE93" s="1105"/>
      <c r="CF93" s="1105"/>
      <c r="CG93" s="1105"/>
      <c r="CH93" s="1105"/>
      <c r="CI93" s="1105"/>
      <c r="CJ93" s="1105"/>
      <c r="CK93" s="1105"/>
      <c r="CL93" s="1105"/>
      <c r="CM93" s="1105"/>
      <c r="CN93" s="1105"/>
      <c r="CO93" s="1105"/>
      <c r="CP93" s="1105"/>
      <c r="CQ93" s="1105"/>
      <c r="CR93" s="1105"/>
      <c r="CS93" s="1105"/>
      <c r="CT93" s="1105"/>
      <c r="CU93" s="1105"/>
      <c r="CV93" s="1105"/>
      <c r="CW93" s="1105"/>
      <c r="CX93" s="1105"/>
      <c r="CY93" s="1105"/>
      <c r="DH93" s="1105"/>
      <c r="DI93" s="1105"/>
      <c r="DR93" s="1105"/>
      <c r="DS93" s="1105"/>
      <c r="DZ93" s="1105"/>
      <c r="EG93" s="1089"/>
      <c r="EH93" s="1089"/>
      <c r="EM93" s="1206"/>
    </row>
    <row r="94" spans="1:143" s="1821" customFormat="1" ht="15" customHeight="1">
      <c r="A94" s="1199"/>
      <c r="B94" s="2095"/>
      <c r="C94" s="2095"/>
      <c r="D94" s="2095"/>
      <c r="E94" s="2095"/>
      <c r="F94" s="2095"/>
      <c r="G94" s="2095"/>
      <c r="H94" s="2095"/>
      <c r="I94" s="2095"/>
      <c r="J94" s="2095"/>
      <c r="K94" s="2095"/>
      <c r="L94" s="2095"/>
      <c r="M94" s="2095"/>
      <c r="N94" s="2095"/>
      <c r="O94" s="2095"/>
      <c r="P94" s="2095"/>
      <c r="Q94" s="2095"/>
      <c r="R94" s="2095"/>
      <c r="S94" s="2095"/>
      <c r="T94" s="2095"/>
      <c r="U94" s="2095"/>
      <c r="V94" s="2095"/>
      <c r="W94" s="2095"/>
      <c r="X94" s="2095"/>
      <c r="Y94" s="2095"/>
      <c r="Z94" s="2095"/>
      <c r="AA94" s="2095"/>
      <c r="AB94" s="2095"/>
      <c r="AC94" s="2095"/>
      <c r="AD94" s="2095"/>
      <c r="AE94" s="2095"/>
      <c r="AF94" s="2095"/>
      <c r="AG94" s="2095"/>
      <c r="AH94" s="2095"/>
      <c r="AI94" s="2095"/>
      <c r="AJ94" s="2095"/>
      <c r="AK94" s="2095"/>
      <c r="AL94" s="2095"/>
      <c r="AM94" s="2095"/>
      <c r="AN94" s="2095"/>
      <c r="AO94" s="2095"/>
      <c r="AP94" s="2095"/>
      <c r="AQ94" s="2095"/>
      <c r="AR94" s="2095"/>
      <c r="AS94" s="2095"/>
      <c r="AT94" s="2095"/>
      <c r="AU94" s="2095"/>
      <c r="AV94" s="2095"/>
      <c r="AW94" s="2095"/>
      <c r="AX94" s="2095"/>
      <c r="AY94" s="2095"/>
      <c r="AZ94" s="2095"/>
      <c r="BA94" s="2095"/>
      <c r="BB94" s="2095"/>
      <c r="BC94" s="2095"/>
      <c r="BD94" s="2095"/>
      <c r="BE94" s="2095"/>
      <c r="BF94" s="2095"/>
      <c r="BG94" s="2095"/>
      <c r="BH94" s="2095"/>
      <c r="BI94" s="2095"/>
      <c r="BJ94" s="2095"/>
      <c r="BK94" s="2095"/>
      <c r="BL94" s="2095"/>
      <c r="BM94" s="2095"/>
      <c r="BN94" s="2095"/>
      <c r="BO94" s="2095"/>
      <c r="BP94" s="2095"/>
      <c r="BQ94" s="2095"/>
      <c r="BR94" s="2126"/>
      <c r="BS94" s="2095"/>
      <c r="BT94" s="2095"/>
      <c r="BU94" s="2126"/>
      <c r="BV94" s="2126"/>
      <c r="BW94" s="2126"/>
      <c r="BX94" s="2126"/>
      <c r="BY94" s="2126"/>
      <c r="BZ94" s="2126"/>
      <c r="CA94" s="2126"/>
      <c r="CB94" s="2126"/>
      <c r="CC94" s="2126"/>
      <c r="CD94" s="2126"/>
      <c r="CE94" s="2126"/>
      <c r="CF94" s="2126"/>
      <c r="CG94" s="2126"/>
      <c r="CH94" s="2126"/>
      <c r="CI94" s="2095"/>
      <c r="CJ94" s="2095"/>
      <c r="CK94" s="2126"/>
      <c r="CL94" s="2126"/>
      <c r="CM94" s="2126"/>
      <c r="CN94" s="2126"/>
      <c r="CO94" s="2126"/>
      <c r="CP94" s="2126"/>
      <c r="CQ94" s="2126"/>
      <c r="CR94" s="2126"/>
      <c r="CS94" s="2126"/>
      <c r="CT94" s="2126"/>
      <c r="CU94" s="2126"/>
      <c r="CV94" s="2126"/>
      <c r="CW94" s="2095"/>
      <c r="CX94" s="2095"/>
      <c r="CY94" s="2126"/>
      <c r="CZ94" s="2126"/>
      <c r="DA94" s="2126"/>
      <c r="DB94" s="2126"/>
      <c r="DC94" s="2126"/>
      <c r="DD94" s="2126"/>
      <c r="DE94" s="2126"/>
      <c r="DF94" s="2126"/>
      <c r="DG94" s="2126"/>
      <c r="DH94" s="2126"/>
      <c r="DI94" s="2095"/>
      <c r="DJ94" s="2095"/>
      <c r="DK94" s="2126"/>
      <c r="DL94" s="2126"/>
      <c r="DM94" s="2126"/>
      <c r="DN94" s="2126"/>
      <c r="DO94" s="2126"/>
      <c r="DP94" s="2126"/>
      <c r="DQ94" s="2126"/>
      <c r="DR94" s="2126"/>
      <c r="DS94" s="2095"/>
      <c r="DT94" s="2095"/>
      <c r="DU94" s="2126"/>
      <c r="DV94" s="2126"/>
      <c r="DW94" s="2126"/>
      <c r="DX94" s="2126"/>
      <c r="DY94" s="2126"/>
      <c r="DZ94" s="2095"/>
      <c r="EA94" s="2095"/>
      <c r="EB94" s="2126"/>
      <c r="EC94" s="2126"/>
      <c r="ED94" s="2126"/>
      <c r="EE94" s="2126"/>
      <c r="EF94" s="2126"/>
      <c r="EG94" s="2126"/>
      <c r="EH94" s="2126"/>
      <c r="EI94" s="2126"/>
      <c r="EJ94" s="2126"/>
      <c r="EK94" s="2126"/>
      <c r="EL94" s="2126"/>
      <c r="EM94" s="2181"/>
    </row>
    <row r="95" spans="1:143" s="1745" customFormat="1" ht="45" customHeight="1">
      <c r="A95" s="1824" t="s">
        <v>1915</v>
      </c>
      <c r="B95" s="322"/>
      <c r="C95" s="330"/>
      <c r="D95" s="330"/>
      <c r="E95" s="330"/>
      <c r="F95" s="330"/>
      <c r="G95" s="330"/>
      <c r="H95" s="330"/>
      <c r="I95" s="1105"/>
      <c r="J95" s="1105"/>
      <c r="K95" s="1105"/>
      <c r="L95" s="1105"/>
      <c r="M95" s="1105"/>
      <c r="N95" s="1105"/>
      <c r="O95" s="1105"/>
      <c r="P95" s="1105"/>
      <c r="Q95" s="1105"/>
      <c r="R95" s="1105"/>
      <c r="S95" s="1105"/>
      <c r="T95" s="1105"/>
      <c r="U95" s="1105"/>
      <c r="V95" s="1105"/>
      <c r="W95" s="1105"/>
      <c r="X95" s="1105"/>
      <c r="Y95" s="1105"/>
      <c r="Z95" s="1105"/>
      <c r="AA95" s="1105"/>
      <c r="AB95" s="1105"/>
      <c r="AC95" s="1105"/>
      <c r="AD95" s="1105"/>
      <c r="AE95" s="1105"/>
      <c r="AF95" s="1105"/>
      <c r="AG95" s="1105"/>
      <c r="AH95" s="1105"/>
      <c r="AI95" s="1105"/>
      <c r="AJ95" s="1105"/>
      <c r="AK95" s="1105"/>
      <c r="AL95" s="1105"/>
      <c r="AM95" s="1105"/>
      <c r="AN95" s="1105"/>
      <c r="AO95" s="1105"/>
      <c r="AP95" s="1105"/>
      <c r="AQ95" s="1105"/>
      <c r="AR95" s="1105"/>
      <c r="AS95" s="1105"/>
      <c r="AT95" s="1105"/>
      <c r="AU95" s="1105"/>
      <c r="AV95" s="1105"/>
      <c r="AW95" s="1105"/>
      <c r="AX95" s="1105"/>
      <c r="AY95" s="1105"/>
      <c r="AZ95" s="1105"/>
      <c r="BA95" s="1105"/>
      <c r="BB95" s="1105"/>
      <c r="BC95" s="1105"/>
      <c r="BD95" s="1105"/>
      <c r="BE95" s="1105"/>
      <c r="BF95" s="1105"/>
      <c r="BG95" s="1105"/>
      <c r="BH95" s="1105"/>
      <c r="BI95" s="1105"/>
      <c r="BJ95" s="1105"/>
      <c r="BK95" s="1105"/>
      <c r="BL95" s="1105"/>
      <c r="BM95" s="1105"/>
      <c r="BN95" s="1105"/>
      <c r="BO95" s="1105"/>
      <c r="BP95" s="1105"/>
      <c r="BQ95" s="1105"/>
      <c r="BR95" s="1105"/>
      <c r="BS95" s="1105"/>
      <c r="BT95" s="1105"/>
      <c r="BU95" s="1105"/>
      <c r="BV95" s="1105"/>
      <c r="BW95" s="1105"/>
      <c r="BX95" s="1105"/>
      <c r="BY95" s="1105"/>
      <c r="BZ95" s="1105"/>
      <c r="CA95" s="1105"/>
      <c r="CB95" s="1105"/>
      <c r="CC95" s="1105"/>
      <c r="CD95" s="1105"/>
      <c r="CE95" s="1105"/>
      <c r="CF95" s="1105"/>
      <c r="CG95" s="1105"/>
      <c r="CH95" s="1105"/>
      <c r="CI95" s="1105"/>
      <c r="CJ95" s="1105"/>
      <c r="CK95" s="1105"/>
      <c r="CL95" s="1105"/>
      <c r="CM95" s="1105"/>
      <c r="CN95" s="1105"/>
      <c r="CO95" s="1105"/>
      <c r="CP95" s="1105"/>
      <c r="CQ95" s="1105"/>
      <c r="CR95" s="1105"/>
      <c r="CS95" s="1105"/>
      <c r="CT95" s="1105"/>
      <c r="CU95" s="1105"/>
      <c r="CV95" s="1105"/>
      <c r="CW95" s="1105"/>
      <c r="CX95" s="1105"/>
      <c r="CY95" s="2111"/>
      <c r="CZ95" s="2111"/>
      <c r="DA95" s="2111"/>
      <c r="DB95" s="2111"/>
      <c r="DC95" s="2111"/>
      <c r="DD95" s="2111"/>
      <c r="DE95" s="2111"/>
      <c r="DF95" s="2111"/>
      <c r="DG95" s="2111"/>
      <c r="DH95" s="2111"/>
      <c r="DI95" s="1105"/>
      <c r="DJ95" s="1105"/>
      <c r="DK95" s="2111"/>
      <c r="DL95" s="2111"/>
      <c r="DM95" s="2111"/>
      <c r="DN95" s="2111"/>
      <c r="DO95" s="2111"/>
      <c r="DP95" s="2111"/>
      <c r="DQ95" s="2111"/>
      <c r="DR95" s="2111"/>
      <c r="DS95" s="1105"/>
      <c r="DT95" s="1105"/>
      <c r="DU95" s="2111"/>
      <c r="DV95" s="2111"/>
      <c r="DW95" s="2111"/>
      <c r="DX95" s="2111"/>
      <c r="DY95" s="2111"/>
      <c r="DZ95" s="1105"/>
      <c r="EA95" s="1105"/>
      <c r="EB95" s="2111"/>
      <c r="EC95" s="2111"/>
      <c r="ED95" s="2111"/>
      <c r="EE95" s="2111"/>
      <c r="EF95" s="2111"/>
      <c r="EG95" s="2111"/>
      <c r="EH95" s="2111"/>
      <c r="EI95" s="2111"/>
      <c r="EJ95" s="2111"/>
      <c r="EK95" s="2111"/>
      <c r="EL95" s="2111"/>
      <c r="EM95" s="2182"/>
    </row>
    <row r="96" spans="1:143" s="1055" customFormat="1" ht="15" customHeight="1">
      <c r="A96" s="2169"/>
      <c r="B96" s="2153" t="s">
        <v>808</v>
      </c>
      <c r="C96" s="2153"/>
      <c r="D96" s="2154" t="s">
        <v>1916</v>
      </c>
      <c r="E96" s="2154"/>
      <c r="F96" s="2154"/>
      <c r="G96" s="2154"/>
      <c r="H96" s="2154"/>
      <c r="I96" s="2154"/>
      <c r="EG96" s="1057"/>
      <c r="EH96" s="1057"/>
      <c r="EM96" s="1133"/>
    </row>
    <row r="97" spans="1:143" ht="15" customHeight="1">
      <c r="A97" s="1746"/>
      <c r="B97" s="443" t="s">
        <v>945</v>
      </c>
      <c r="C97" s="443"/>
      <c r="D97" s="2156" t="s">
        <v>1792</v>
      </c>
      <c r="E97" s="2157"/>
      <c r="F97" s="2157"/>
      <c r="G97" s="2157"/>
      <c r="H97" s="2157"/>
      <c r="I97" s="2157"/>
      <c r="EG97" s="1089"/>
      <c r="EH97" s="1089"/>
      <c r="EM97" s="1206"/>
    </row>
    <row r="98" spans="1:143" s="1904" customFormat="1" ht="15" customHeight="1">
      <c r="A98" s="2183"/>
      <c r="K98" s="1905"/>
      <c r="EM98" s="2184"/>
    </row>
    <row r="99" spans="1:143" s="1853" customFormat="1" ht="15" customHeight="1">
      <c r="A99" s="1906"/>
      <c r="B99" s="2883" t="s">
        <v>1917</v>
      </c>
      <c r="C99" s="2886" t="s">
        <v>1918</v>
      </c>
      <c r="D99" s="2890" t="s">
        <v>1919</v>
      </c>
      <c r="E99" s="2890"/>
      <c r="F99" s="2979" t="s">
        <v>1795</v>
      </c>
      <c r="G99" s="2854"/>
      <c r="H99" s="2854"/>
      <c r="I99" s="2854"/>
      <c r="J99" s="2854"/>
      <c r="K99" s="2854"/>
      <c r="L99" s="2854"/>
      <c r="M99" s="2854"/>
      <c r="N99" s="2854"/>
      <c r="O99" s="2854"/>
      <c r="P99" s="2854"/>
      <c r="Q99" s="2854"/>
      <c r="R99" s="2854"/>
      <c r="S99" s="3010" t="s">
        <v>1796</v>
      </c>
      <c r="T99" s="3011"/>
      <c r="U99" s="3011"/>
      <c r="V99" s="3012"/>
      <c r="W99" s="2853" t="s">
        <v>1797</v>
      </c>
      <c r="X99" s="2854"/>
      <c r="Y99" s="2854"/>
      <c r="Z99" s="2879"/>
      <c r="AA99" s="2872" t="s">
        <v>1797</v>
      </c>
      <c r="AB99" s="2873"/>
      <c r="AC99" s="2873"/>
      <c r="AD99" s="2873"/>
      <c r="AE99" s="2873"/>
      <c r="AF99" s="2873"/>
      <c r="AG99" s="2874"/>
      <c r="AH99" s="2853" t="s">
        <v>1797</v>
      </c>
      <c r="AI99" s="2854"/>
      <c r="AJ99" s="2854"/>
      <c r="AK99" s="2854"/>
      <c r="AL99" s="2854"/>
      <c r="AM99" s="2854"/>
      <c r="AN99" s="2879"/>
      <c r="AO99" s="2853" t="s">
        <v>1797</v>
      </c>
      <c r="AP99" s="2854"/>
      <c r="AQ99" s="2854"/>
      <c r="AR99" s="2854"/>
      <c r="AS99" s="2854"/>
      <c r="AT99" s="2854"/>
      <c r="AU99" s="2854"/>
      <c r="AV99" s="1904"/>
      <c r="AW99" s="1904"/>
      <c r="AX99" s="1904"/>
      <c r="AY99" s="1904"/>
      <c r="AZ99" s="1904"/>
      <c r="BA99" s="1904"/>
      <c r="BB99" s="1904"/>
      <c r="BC99" s="1904"/>
      <c r="BD99" s="1904"/>
      <c r="BE99" s="1904"/>
      <c r="BF99" s="1904"/>
      <c r="BG99" s="1904"/>
      <c r="BH99" s="1904"/>
      <c r="BI99" s="1904"/>
      <c r="BJ99" s="1904"/>
      <c r="BK99" s="1904"/>
      <c r="BL99" s="1904"/>
      <c r="BM99" s="1904"/>
      <c r="BN99" s="1904"/>
      <c r="BO99" s="1904"/>
      <c r="BP99" s="1904"/>
      <c r="BQ99" s="1904"/>
      <c r="BR99" s="1904"/>
      <c r="BS99" s="1904"/>
      <c r="BT99" s="1904"/>
      <c r="BU99" s="1904"/>
      <c r="BV99" s="1904"/>
      <c r="BW99" s="1904"/>
      <c r="EH99" s="1907"/>
      <c r="EM99" s="1924"/>
    </row>
    <row r="100" spans="1:143" s="1859" customFormat="1" ht="15" customHeight="1">
      <c r="A100" s="1908"/>
      <c r="B100" s="2884"/>
      <c r="C100" s="2887"/>
      <c r="D100" s="2890"/>
      <c r="E100" s="2890"/>
      <c r="F100" s="2956" t="s">
        <v>2105</v>
      </c>
      <c r="G100" s="2957"/>
      <c r="H100" s="2958"/>
      <c r="I100" s="2860" t="s">
        <v>1801</v>
      </c>
      <c r="J100" s="2995" t="s">
        <v>1802</v>
      </c>
      <c r="K100" s="3002" t="s">
        <v>1920</v>
      </c>
      <c r="L100" s="3003"/>
      <c r="M100" s="3003"/>
      <c r="N100" s="3003"/>
      <c r="O100" s="3003"/>
      <c r="P100" s="3003"/>
      <c r="Q100" s="3003"/>
      <c r="R100" s="3004"/>
      <c r="S100" s="2956" t="s">
        <v>2105</v>
      </c>
      <c r="T100" s="2957"/>
      <c r="U100" s="2958"/>
      <c r="V100" s="2995" t="s">
        <v>1801</v>
      </c>
      <c r="W100" s="2956" t="s">
        <v>2105</v>
      </c>
      <c r="X100" s="2957"/>
      <c r="Y100" s="2958"/>
      <c r="Z100" s="2995" t="s">
        <v>1870</v>
      </c>
      <c r="AA100" s="2875" t="s">
        <v>1871</v>
      </c>
      <c r="AB100" s="2876"/>
      <c r="AC100" s="2876"/>
      <c r="AD100" s="2876"/>
      <c r="AE100" s="2876"/>
      <c r="AF100" s="2876"/>
      <c r="AG100" s="2877"/>
      <c r="AH100" s="2855" t="s">
        <v>1921</v>
      </c>
      <c r="AI100" s="2856"/>
      <c r="AJ100" s="2856"/>
      <c r="AK100" s="2856"/>
      <c r="AL100" s="2856"/>
      <c r="AM100" s="2856"/>
      <c r="AN100" s="2878"/>
      <c r="AO100" s="2855" t="s">
        <v>1922</v>
      </c>
      <c r="AP100" s="2856"/>
      <c r="AQ100" s="2856"/>
      <c r="AR100" s="2856"/>
      <c r="AS100" s="2856"/>
      <c r="AT100" s="2856"/>
      <c r="AU100" s="2856"/>
      <c r="AV100" s="1904"/>
      <c r="AW100" s="1904"/>
      <c r="AX100" s="1904"/>
      <c r="AY100" s="1904"/>
      <c r="AZ100" s="1904"/>
      <c r="BA100" s="1904"/>
      <c r="BB100" s="1904"/>
      <c r="BC100" s="1904"/>
      <c r="BD100" s="1904"/>
      <c r="BE100" s="1904"/>
      <c r="BF100" s="1904"/>
      <c r="BG100" s="1904"/>
      <c r="BH100" s="1904"/>
      <c r="BI100" s="1904"/>
      <c r="BJ100" s="1904"/>
      <c r="BK100" s="1904"/>
      <c r="BL100" s="1904"/>
      <c r="BM100" s="1904"/>
      <c r="BN100" s="1904"/>
      <c r="BO100" s="1904"/>
      <c r="BP100" s="1904"/>
      <c r="BQ100" s="1904"/>
      <c r="BR100" s="1904"/>
      <c r="BS100" s="1904"/>
      <c r="BT100" s="1904"/>
      <c r="BU100" s="1904"/>
      <c r="BV100" s="1904"/>
      <c r="BW100" s="1904"/>
      <c r="EE100" s="1909"/>
      <c r="EM100" s="1131"/>
    </row>
    <row r="101" spans="1:143" s="1859" customFormat="1" ht="15" customHeight="1">
      <c r="A101" s="1908"/>
      <c r="B101" s="2884"/>
      <c r="C101" s="2887"/>
      <c r="D101" s="2890"/>
      <c r="E101" s="2890"/>
      <c r="F101" s="2959"/>
      <c r="G101" s="2946"/>
      <c r="H101" s="2960"/>
      <c r="I101" s="2861"/>
      <c r="J101" s="2996"/>
      <c r="K101" s="3005" t="s">
        <v>1923</v>
      </c>
      <c r="L101" s="3006"/>
      <c r="M101" s="3006"/>
      <c r="N101" s="3006"/>
      <c r="O101" s="3006" t="s">
        <v>1924</v>
      </c>
      <c r="P101" s="3006"/>
      <c r="Q101" s="3006"/>
      <c r="R101" s="3007"/>
      <c r="S101" s="2959"/>
      <c r="T101" s="2946"/>
      <c r="U101" s="2960"/>
      <c r="V101" s="2996"/>
      <c r="W101" s="2959"/>
      <c r="X101" s="2946"/>
      <c r="Y101" s="2960"/>
      <c r="Z101" s="2996"/>
      <c r="AA101" s="2857" t="s">
        <v>1870</v>
      </c>
      <c r="AB101" s="2860" t="s">
        <v>1878</v>
      </c>
      <c r="AC101" s="2860" t="s">
        <v>1879</v>
      </c>
      <c r="AD101" s="2860" t="s">
        <v>1925</v>
      </c>
      <c r="AE101" s="2863" t="s">
        <v>1930</v>
      </c>
      <c r="AF101" s="2863" t="s">
        <v>1931</v>
      </c>
      <c r="AG101" s="2869" t="s">
        <v>1932</v>
      </c>
      <c r="AH101" s="2857" t="s">
        <v>1870</v>
      </c>
      <c r="AI101" s="2860" t="s">
        <v>1878</v>
      </c>
      <c r="AJ101" s="2860" t="s">
        <v>1879</v>
      </c>
      <c r="AK101" s="2860" t="s">
        <v>1925</v>
      </c>
      <c r="AL101" s="2863" t="s">
        <v>1930</v>
      </c>
      <c r="AM101" s="2863" t="s">
        <v>1931</v>
      </c>
      <c r="AN101" s="2869" t="s">
        <v>1932</v>
      </c>
      <c r="AO101" s="2857" t="s">
        <v>1870</v>
      </c>
      <c r="AP101" s="2860" t="s">
        <v>1878</v>
      </c>
      <c r="AQ101" s="2860" t="s">
        <v>1879</v>
      </c>
      <c r="AR101" s="2860" t="s">
        <v>1925</v>
      </c>
      <c r="AS101" s="2863" t="s">
        <v>1930</v>
      </c>
      <c r="AT101" s="2863" t="s">
        <v>1931</v>
      </c>
      <c r="AU101" s="2866" t="s">
        <v>1932</v>
      </c>
      <c r="AV101" s="1904"/>
      <c r="AW101" s="1904"/>
      <c r="AX101" s="1904"/>
      <c r="AY101" s="1904"/>
      <c r="AZ101" s="1904"/>
      <c r="BA101" s="1904"/>
      <c r="BB101" s="1904"/>
      <c r="BC101" s="1904"/>
      <c r="BD101" s="1904"/>
      <c r="BE101" s="1904"/>
      <c r="BF101" s="1904"/>
      <c r="BG101" s="1904"/>
      <c r="BH101" s="1904"/>
      <c r="BI101" s="1904"/>
      <c r="BJ101" s="1904"/>
      <c r="BK101" s="1904"/>
      <c r="BL101" s="1904"/>
      <c r="BM101" s="1904"/>
      <c r="BN101" s="1904"/>
      <c r="BO101" s="1904"/>
      <c r="BP101" s="1904"/>
      <c r="BQ101" s="1904"/>
      <c r="BR101" s="1904"/>
      <c r="BS101" s="1904"/>
      <c r="BT101" s="1904"/>
      <c r="BU101" s="1904"/>
      <c r="BV101" s="1904"/>
      <c r="BW101" s="1904"/>
      <c r="EE101" s="1909"/>
      <c r="EM101" s="1131"/>
    </row>
    <row r="102" spans="1:143" s="1859" customFormat="1" ht="15" customHeight="1">
      <c r="A102" s="1908"/>
      <c r="B102" s="2884"/>
      <c r="C102" s="2887"/>
      <c r="D102" s="2890"/>
      <c r="E102" s="2890"/>
      <c r="F102" s="2860" t="s">
        <v>2106</v>
      </c>
      <c r="G102" s="2860" t="s">
        <v>2107</v>
      </c>
      <c r="H102" s="2860" t="s">
        <v>2108</v>
      </c>
      <c r="I102" s="2861"/>
      <c r="J102" s="2996"/>
      <c r="K102" s="2981" t="s">
        <v>1926</v>
      </c>
      <c r="L102" s="2925"/>
      <c r="M102" s="2926" t="s">
        <v>1927</v>
      </c>
      <c r="N102" s="2926"/>
      <c r="O102" s="3000" t="s">
        <v>1926</v>
      </c>
      <c r="P102" s="3001"/>
      <c r="Q102" s="3008" t="s">
        <v>1927</v>
      </c>
      <c r="R102" s="3009"/>
      <c r="S102" s="2860" t="s">
        <v>2106</v>
      </c>
      <c r="T102" s="2860" t="s">
        <v>2107</v>
      </c>
      <c r="U102" s="2860" t="s">
        <v>2108</v>
      </c>
      <c r="V102" s="2996"/>
      <c r="W102" s="2860" t="s">
        <v>2106</v>
      </c>
      <c r="X102" s="2860" t="s">
        <v>2107</v>
      </c>
      <c r="Y102" s="2860" t="s">
        <v>2108</v>
      </c>
      <c r="Z102" s="2996"/>
      <c r="AA102" s="2858"/>
      <c r="AB102" s="2861"/>
      <c r="AC102" s="2861"/>
      <c r="AD102" s="2861"/>
      <c r="AE102" s="2864"/>
      <c r="AF102" s="2864"/>
      <c r="AG102" s="2870"/>
      <c r="AH102" s="2858"/>
      <c r="AI102" s="2861"/>
      <c r="AJ102" s="2861"/>
      <c r="AK102" s="2861"/>
      <c r="AL102" s="2864"/>
      <c r="AM102" s="2864"/>
      <c r="AN102" s="2870"/>
      <c r="AO102" s="2858"/>
      <c r="AP102" s="2861"/>
      <c r="AQ102" s="2861"/>
      <c r="AR102" s="2861"/>
      <c r="AS102" s="2864"/>
      <c r="AT102" s="2864"/>
      <c r="AU102" s="2867"/>
      <c r="AV102" s="1904"/>
      <c r="AW102" s="1904"/>
      <c r="AX102" s="1904"/>
      <c r="AY102" s="1904"/>
      <c r="AZ102" s="1904"/>
      <c r="BA102" s="1904"/>
      <c r="BB102" s="1904"/>
      <c r="BC102" s="1904"/>
      <c r="BD102" s="1904"/>
      <c r="BE102" s="1904"/>
      <c r="BF102" s="1904"/>
      <c r="BG102" s="1904"/>
      <c r="BH102" s="1904"/>
      <c r="BI102" s="1904"/>
      <c r="BJ102" s="1904"/>
      <c r="BK102" s="1904"/>
      <c r="BL102" s="1904"/>
      <c r="BM102" s="1904"/>
      <c r="BN102" s="1904"/>
      <c r="BO102" s="1904"/>
      <c r="BP102" s="1904"/>
      <c r="BQ102" s="1904"/>
      <c r="BR102" s="1904"/>
      <c r="BS102" s="1904"/>
      <c r="BT102" s="1904"/>
      <c r="BU102" s="1904"/>
      <c r="BV102" s="1904"/>
      <c r="BW102" s="1904"/>
      <c r="EE102" s="1909"/>
      <c r="EM102" s="1131"/>
    </row>
    <row r="103" spans="1:143" s="1859" customFormat="1" ht="30" customHeight="1">
      <c r="A103" s="1908"/>
      <c r="B103" s="2885"/>
      <c r="C103" s="2888"/>
      <c r="D103" s="2890"/>
      <c r="E103" s="2890"/>
      <c r="F103" s="2862"/>
      <c r="G103" s="2862"/>
      <c r="H103" s="2862"/>
      <c r="I103" s="2862"/>
      <c r="J103" s="2997"/>
      <c r="K103" s="1910" t="s">
        <v>1928</v>
      </c>
      <c r="L103" s="1911" t="s">
        <v>1929</v>
      </c>
      <c r="M103" s="1911" t="s">
        <v>1928</v>
      </c>
      <c r="N103" s="1911" t="s">
        <v>1929</v>
      </c>
      <c r="O103" s="1911" t="s">
        <v>1928</v>
      </c>
      <c r="P103" s="1911" t="s">
        <v>1929</v>
      </c>
      <c r="Q103" s="1911" t="s">
        <v>1928</v>
      </c>
      <c r="R103" s="1912" t="s">
        <v>1929</v>
      </c>
      <c r="S103" s="2862"/>
      <c r="T103" s="2862"/>
      <c r="U103" s="2862"/>
      <c r="V103" s="2997"/>
      <c r="W103" s="2862"/>
      <c r="X103" s="2862"/>
      <c r="Y103" s="2862"/>
      <c r="Z103" s="2997"/>
      <c r="AA103" s="2859"/>
      <c r="AB103" s="2862"/>
      <c r="AC103" s="2862"/>
      <c r="AD103" s="2862"/>
      <c r="AE103" s="2865"/>
      <c r="AF103" s="2865"/>
      <c r="AG103" s="2871"/>
      <c r="AH103" s="2859"/>
      <c r="AI103" s="2862"/>
      <c r="AJ103" s="2862"/>
      <c r="AK103" s="2862"/>
      <c r="AL103" s="2865"/>
      <c r="AM103" s="2865"/>
      <c r="AN103" s="2871"/>
      <c r="AO103" s="2859"/>
      <c r="AP103" s="2862"/>
      <c r="AQ103" s="2862"/>
      <c r="AR103" s="2862"/>
      <c r="AS103" s="2865"/>
      <c r="AT103" s="2865"/>
      <c r="AU103" s="2868"/>
      <c r="AV103" s="1904"/>
      <c r="AW103" s="1904"/>
      <c r="AX103" s="1904"/>
      <c r="AY103" s="1904"/>
      <c r="AZ103" s="1904"/>
      <c r="BA103" s="1904"/>
      <c r="BB103" s="1904"/>
      <c r="BC103" s="1904"/>
      <c r="BD103" s="1904"/>
      <c r="BE103" s="1904"/>
      <c r="BF103" s="1904"/>
      <c r="BG103" s="1904"/>
      <c r="BH103" s="1904"/>
      <c r="BI103" s="1904"/>
      <c r="BJ103" s="1904"/>
      <c r="BK103" s="1904"/>
      <c r="BL103" s="1904"/>
      <c r="BM103" s="1904"/>
      <c r="BN103" s="1904"/>
      <c r="BO103" s="1904"/>
      <c r="BP103" s="1904"/>
      <c r="BQ103" s="1904"/>
      <c r="BR103" s="1904"/>
      <c r="BS103" s="1904"/>
      <c r="BT103" s="1904"/>
      <c r="BU103" s="1904"/>
      <c r="BV103" s="1904"/>
      <c r="BW103" s="1904"/>
      <c r="EE103" s="1909"/>
      <c r="EM103" s="1131"/>
    </row>
    <row r="104" spans="1:143" ht="30" customHeight="1">
      <c r="A104" s="1731"/>
      <c r="B104" s="1913">
        <v>1</v>
      </c>
      <c r="C104" s="2949" t="s">
        <v>1933</v>
      </c>
      <c r="D104" s="2998" t="s">
        <v>1934</v>
      </c>
      <c r="E104" s="2999"/>
      <c r="F104" s="2177"/>
      <c r="G104" s="2177"/>
      <c r="H104" s="2177"/>
      <c r="I104" s="2177"/>
      <c r="J104" s="2178"/>
      <c r="K104" s="1914"/>
      <c r="L104" s="1866"/>
      <c r="M104" s="1866"/>
      <c r="N104" s="1866"/>
      <c r="O104" s="1866"/>
      <c r="P104" s="1866"/>
      <c r="Q104" s="1866"/>
      <c r="R104" s="1867"/>
      <c r="S104" s="2180"/>
      <c r="T104" s="2177"/>
      <c r="U104" s="2177"/>
      <c r="V104" s="2177"/>
      <c r="W104" s="2180"/>
      <c r="X104" s="2177"/>
      <c r="Y104" s="2177"/>
      <c r="Z104" s="2179"/>
      <c r="AA104" s="2180"/>
      <c r="AB104" s="2177"/>
      <c r="AC104" s="2177"/>
      <c r="AD104" s="2177"/>
      <c r="AE104" s="2177"/>
      <c r="AF104" s="2177"/>
      <c r="AG104" s="2179"/>
      <c r="AH104" s="2180"/>
      <c r="AI104" s="2177"/>
      <c r="AJ104" s="2177"/>
      <c r="AK104" s="2177"/>
      <c r="AL104" s="2177"/>
      <c r="AM104" s="2177"/>
      <c r="AN104" s="2179"/>
      <c r="AO104" s="2180"/>
      <c r="AP104" s="2177"/>
      <c r="AQ104" s="2177"/>
      <c r="AR104" s="2177"/>
      <c r="AS104" s="2177"/>
      <c r="AT104" s="2177"/>
      <c r="AU104" s="2178"/>
      <c r="AV104" s="1904"/>
      <c r="AW104" s="1904"/>
      <c r="AX104" s="1904"/>
      <c r="AY104" s="1904"/>
      <c r="AZ104" s="1904"/>
      <c r="BA104" s="1904"/>
      <c r="BB104" s="1904"/>
      <c r="BC104" s="1904"/>
      <c r="BD104" s="1904"/>
      <c r="BE104" s="1904"/>
      <c r="BF104" s="1904"/>
      <c r="BG104" s="1904"/>
      <c r="BH104" s="1904"/>
      <c r="BI104" s="1904"/>
      <c r="BJ104" s="1904"/>
      <c r="BK104" s="1904"/>
      <c r="BL104" s="1904"/>
      <c r="BM104" s="1904"/>
      <c r="BN104" s="1904"/>
      <c r="BO104" s="1904"/>
      <c r="BP104" s="1904"/>
      <c r="BQ104" s="1904"/>
      <c r="BR104" s="1904"/>
      <c r="BS104" s="1904"/>
      <c r="BT104" s="1904"/>
      <c r="BU104" s="1904"/>
      <c r="BV104" s="1904"/>
      <c r="BW104" s="1904"/>
      <c r="CG104" s="611"/>
      <c r="CH104" s="611"/>
      <c r="CU104" s="611"/>
      <c r="CV104" s="611"/>
      <c r="DG104" s="611"/>
      <c r="DH104" s="611"/>
      <c r="DQ104" s="611"/>
      <c r="DR104" s="611"/>
      <c r="DY104" s="611"/>
      <c r="DZ104" s="611"/>
      <c r="ED104" s="611"/>
      <c r="EF104" s="1089"/>
      <c r="EG104" s="1089"/>
      <c r="EH104" s="1089"/>
      <c r="EM104" s="1206"/>
    </row>
    <row r="105" spans="1:143" ht="30" customHeight="1">
      <c r="A105" s="1731"/>
      <c r="B105" s="378">
        <v>2</v>
      </c>
      <c r="C105" s="2950"/>
      <c r="D105" s="2992" t="s">
        <v>1935</v>
      </c>
      <c r="E105" s="2993"/>
      <c r="F105" s="1846"/>
      <c r="G105" s="1846"/>
      <c r="H105" s="1846"/>
      <c r="I105" s="1846"/>
      <c r="J105" s="1845"/>
      <c r="K105" s="1915"/>
      <c r="L105" s="1878"/>
      <c r="M105" s="1878"/>
      <c r="N105" s="1878"/>
      <c r="O105" s="1878"/>
      <c r="P105" s="1878"/>
      <c r="Q105" s="1878"/>
      <c r="R105" s="1879"/>
      <c r="S105" s="1862"/>
      <c r="T105" s="1863"/>
      <c r="U105" s="1863"/>
      <c r="V105" s="1863"/>
      <c r="W105" s="1862"/>
      <c r="X105" s="1863"/>
      <c r="Y105" s="1863"/>
      <c r="Z105" s="1864"/>
      <c r="AA105" s="1862"/>
      <c r="AB105" s="1863"/>
      <c r="AC105" s="1863"/>
      <c r="AD105" s="1863"/>
      <c r="AE105" s="1863"/>
      <c r="AF105" s="1863"/>
      <c r="AG105" s="1864"/>
      <c r="AH105" s="1862"/>
      <c r="AI105" s="1863"/>
      <c r="AJ105" s="1863"/>
      <c r="AK105" s="1863"/>
      <c r="AL105" s="1863"/>
      <c r="AM105" s="1863"/>
      <c r="AN105" s="1864"/>
      <c r="AO105" s="1862"/>
      <c r="AP105" s="1863"/>
      <c r="AQ105" s="1863"/>
      <c r="AR105" s="1863"/>
      <c r="AS105" s="1863"/>
      <c r="AT105" s="1863"/>
      <c r="AU105" s="1917"/>
      <c r="AV105" s="1904"/>
      <c r="AW105" s="1904"/>
      <c r="AX105" s="1904"/>
      <c r="AY105" s="1904"/>
      <c r="AZ105" s="1904"/>
      <c r="BA105" s="1904"/>
      <c r="BB105" s="1904"/>
      <c r="BC105" s="1904"/>
      <c r="BD105" s="1904"/>
      <c r="BE105" s="1904"/>
      <c r="BF105" s="1904"/>
      <c r="BG105" s="1904"/>
      <c r="BH105" s="1904"/>
      <c r="BI105" s="1904"/>
      <c r="BJ105" s="1904"/>
      <c r="BK105" s="1904"/>
      <c r="BL105" s="1904"/>
      <c r="BM105" s="1904"/>
      <c r="BN105" s="1904"/>
      <c r="BO105" s="1904"/>
      <c r="BP105" s="1904"/>
      <c r="BQ105" s="1904"/>
      <c r="BR105" s="1904"/>
      <c r="BS105" s="1904"/>
      <c r="BT105" s="1904"/>
      <c r="BU105" s="1904"/>
      <c r="BV105" s="1904"/>
      <c r="BW105" s="1904"/>
      <c r="CG105" s="611"/>
      <c r="CH105" s="611"/>
      <c r="CU105" s="611"/>
      <c r="CV105" s="611"/>
      <c r="DG105" s="611"/>
      <c r="DH105" s="611"/>
      <c r="DQ105" s="611"/>
      <c r="DR105" s="611"/>
      <c r="DY105" s="611"/>
      <c r="DZ105" s="611"/>
      <c r="ED105" s="611"/>
      <c r="EF105" s="1089"/>
      <c r="EG105" s="1089"/>
      <c r="EH105" s="1089"/>
      <c r="EM105" s="1206"/>
    </row>
    <row r="106" spans="1:143" ht="15" customHeight="1">
      <c r="A106" s="1731"/>
      <c r="B106" s="378">
        <v>3</v>
      </c>
      <c r="C106" s="2950"/>
      <c r="D106" s="2992" t="s">
        <v>1936</v>
      </c>
      <c r="E106" s="2973"/>
      <c r="F106" s="1846"/>
      <c r="G106" s="1846"/>
      <c r="H106" s="1846"/>
      <c r="I106" s="1846"/>
      <c r="J106" s="1845"/>
      <c r="K106" s="1915"/>
      <c r="L106" s="1878"/>
      <c r="M106" s="1878"/>
      <c r="N106" s="1878"/>
      <c r="O106" s="1878"/>
      <c r="P106" s="1878"/>
      <c r="Q106" s="1878"/>
      <c r="R106" s="1879"/>
      <c r="S106" s="2137"/>
      <c r="T106" s="1846"/>
      <c r="U106" s="1846"/>
      <c r="V106" s="1846"/>
      <c r="W106" s="2137"/>
      <c r="X106" s="1846"/>
      <c r="Y106" s="1846"/>
      <c r="Z106" s="1876"/>
      <c r="AA106" s="2137"/>
      <c r="AB106" s="1846"/>
      <c r="AC106" s="1846"/>
      <c r="AD106" s="1846"/>
      <c r="AE106" s="1846"/>
      <c r="AF106" s="1846"/>
      <c r="AG106" s="1876"/>
      <c r="AH106" s="2137"/>
      <c r="AI106" s="1846"/>
      <c r="AJ106" s="1846"/>
      <c r="AK106" s="1846"/>
      <c r="AL106" s="1846"/>
      <c r="AM106" s="1846"/>
      <c r="AN106" s="1876"/>
      <c r="AO106" s="2137"/>
      <c r="AP106" s="1846"/>
      <c r="AQ106" s="1846"/>
      <c r="AR106" s="1846"/>
      <c r="AS106" s="1846"/>
      <c r="AT106" s="1846"/>
      <c r="AU106" s="1845"/>
      <c r="AV106" s="1904"/>
      <c r="AW106" s="1904"/>
      <c r="AX106" s="1904"/>
      <c r="AY106" s="1904"/>
      <c r="AZ106" s="1904"/>
      <c r="BA106" s="1904"/>
      <c r="BB106" s="1904"/>
      <c r="BC106" s="1904"/>
      <c r="BD106" s="1904"/>
      <c r="BE106" s="1904"/>
      <c r="BF106" s="1904"/>
      <c r="BG106" s="1904"/>
      <c r="BH106" s="1904"/>
      <c r="BI106" s="1904"/>
      <c r="BJ106" s="1904"/>
      <c r="BK106" s="1904"/>
      <c r="BL106" s="1904"/>
      <c r="BM106" s="1904"/>
      <c r="BN106" s="1904"/>
      <c r="BO106" s="1904"/>
      <c r="BP106" s="1904"/>
      <c r="BQ106" s="1904"/>
      <c r="BR106" s="1904"/>
      <c r="BS106" s="1904"/>
      <c r="BT106" s="1904"/>
      <c r="BU106" s="1904"/>
      <c r="BV106" s="1904"/>
      <c r="BW106" s="1904"/>
      <c r="CG106" s="611"/>
      <c r="CH106" s="611"/>
      <c r="CU106" s="611"/>
      <c r="CV106" s="611"/>
      <c r="DG106" s="611"/>
      <c r="DH106" s="611"/>
      <c r="DQ106" s="611"/>
      <c r="DR106" s="611"/>
      <c r="DY106" s="611"/>
      <c r="DZ106" s="611"/>
      <c r="ED106" s="611"/>
      <c r="EF106" s="1089"/>
      <c r="EG106" s="1089"/>
      <c r="EH106" s="1089"/>
      <c r="EM106" s="1206"/>
    </row>
    <row r="107" spans="1:143" ht="30" customHeight="1">
      <c r="A107" s="1731"/>
      <c r="B107" s="378">
        <v>4</v>
      </c>
      <c r="C107" s="2950"/>
      <c r="D107" s="2922" t="s">
        <v>1937</v>
      </c>
      <c r="E107" s="2973"/>
      <c r="F107" s="1846"/>
      <c r="G107" s="1846"/>
      <c r="H107" s="1846"/>
      <c r="I107" s="1846"/>
      <c r="J107" s="1845"/>
      <c r="K107" s="1915"/>
      <c r="L107" s="1878"/>
      <c r="M107" s="1878"/>
      <c r="N107" s="1878"/>
      <c r="O107" s="1878"/>
      <c r="P107" s="1878"/>
      <c r="Q107" s="1878"/>
      <c r="R107" s="1879"/>
      <c r="S107" s="2137"/>
      <c r="T107" s="1846"/>
      <c r="U107" s="1846"/>
      <c r="V107" s="1846"/>
      <c r="W107" s="2137"/>
      <c r="X107" s="1846"/>
      <c r="Y107" s="1846"/>
      <c r="Z107" s="1876"/>
      <c r="AA107" s="2137"/>
      <c r="AB107" s="1846"/>
      <c r="AC107" s="1846"/>
      <c r="AD107" s="1846"/>
      <c r="AE107" s="1846"/>
      <c r="AF107" s="1846"/>
      <c r="AG107" s="1876"/>
      <c r="AH107" s="2137"/>
      <c r="AI107" s="1846"/>
      <c r="AJ107" s="1846"/>
      <c r="AK107" s="1846"/>
      <c r="AL107" s="1846"/>
      <c r="AM107" s="1846"/>
      <c r="AN107" s="1876"/>
      <c r="AO107" s="2137"/>
      <c r="AP107" s="1846"/>
      <c r="AQ107" s="1846"/>
      <c r="AR107" s="1846"/>
      <c r="AS107" s="1846"/>
      <c r="AT107" s="1846"/>
      <c r="AU107" s="1845"/>
      <c r="AV107" s="1904"/>
      <c r="AW107" s="1904"/>
      <c r="AX107" s="1904"/>
      <c r="AY107" s="1904"/>
      <c r="AZ107" s="1904"/>
      <c r="BA107" s="1904"/>
      <c r="BB107" s="1904"/>
      <c r="BC107" s="1904"/>
      <c r="BD107" s="1904"/>
      <c r="BE107" s="1904"/>
      <c r="BF107" s="1904"/>
      <c r="BG107" s="1904"/>
      <c r="BH107" s="1904"/>
      <c r="BI107" s="1904"/>
      <c r="BJ107" s="1904"/>
      <c r="BK107" s="1904"/>
      <c r="BL107" s="1904"/>
      <c r="BM107" s="1904"/>
      <c r="BN107" s="1904"/>
      <c r="BO107" s="1904"/>
      <c r="BP107" s="1904"/>
      <c r="BQ107" s="1904"/>
      <c r="BR107" s="1904"/>
      <c r="BS107" s="1904"/>
      <c r="BT107" s="1904"/>
      <c r="BU107" s="1904"/>
      <c r="BV107" s="1904"/>
      <c r="BW107" s="1904"/>
      <c r="CG107" s="611"/>
      <c r="CH107" s="611"/>
      <c r="CU107" s="611"/>
      <c r="CV107" s="611"/>
      <c r="DG107" s="611"/>
      <c r="DH107" s="611"/>
      <c r="DQ107" s="611"/>
      <c r="DR107" s="611"/>
      <c r="DY107" s="611"/>
      <c r="DZ107" s="611"/>
      <c r="ED107" s="611"/>
      <c r="EF107" s="1089"/>
      <c r="EG107" s="1089"/>
      <c r="EH107" s="1089"/>
      <c r="EM107" s="1206"/>
    </row>
    <row r="108" spans="1:143" ht="45" customHeight="1">
      <c r="A108" s="1731"/>
      <c r="B108" s="378">
        <v>5</v>
      </c>
      <c r="C108" s="2950"/>
      <c r="D108" s="2922" t="s">
        <v>1938</v>
      </c>
      <c r="E108" s="2973"/>
      <c r="F108" s="1846"/>
      <c r="G108" s="1846"/>
      <c r="H108" s="1846"/>
      <c r="I108" s="1846"/>
      <c r="J108" s="1845"/>
      <c r="K108" s="1915"/>
      <c r="L108" s="1878"/>
      <c r="M108" s="1878"/>
      <c r="N108" s="1878"/>
      <c r="O108" s="1878"/>
      <c r="P108" s="1878"/>
      <c r="Q108" s="1878"/>
      <c r="R108" s="1879"/>
      <c r="S108" s="2137"/>
      <c r="T108" s="1846"/>
      <c r="U108" s="1846"/>
      <c r="V108" s="1846"/>
      <c r="W108" s="2137"/>
      <c r="X108" s="1846"/>
      <c r="Y108" s="1846"/>
      <c r="Z108" s="1876"/>
      <c r="AA108" s="2137"/>
      <c r="AB108" s="1846"/>
      <c r="AC108" s="1846"/>
      <c r="AD108" s="1846"/>
      <c r="AE108" s="1846"/>
      <c r="AF108" s="1846"/>
      <c r="AG108" s="1876"/>
      <c r="AH108" s="2137"/>
      <c r="AI108" s="1846"/>
      <c r="AJ108" s="1846"/>
      <c r="AK108" s="1846"/>
      <c r="AL108" s="1846"/>
      <c r="AM108" s="1846"/>
      <c r="AN108" s="1876"/>
      <c r="AO108" s="2137"/>
      <c r="AP108" s="1846"/>
      <c r="AQ108" s="1846"/>
      <c r="AR108" s="1846"/>
      <c r="AS108" s="1846"/>
      <c r="AT108" s="1846"/>
      <c r="AU108" s="1845"/>
      <c r="AV108" s="1904"/>
      <c r="AW108" s="1904"/>
      <c r="AX108" s="1904"/>
      <c r="AY108" s="1904"/>
      <c r="AZ108" s="1904"/>
      <c r="BA108" s="1904"/>
      <c r="BB108" s="1904"/>
      <c r="BC108" s="1904"/>
      <c r="BD108" s="1904"/>
      <c r="BE108" s="1904"/>
      <c r="BF108" s="1904"/>
      <c r="BG108" s="1904"/>
      <c r="BH108" s="1904"/>
      <c r="BI108" s="1904"/>
      <c r="BJ108" s="1904"/>
      <c r="BK108" s="1904"/>
      <c r="BL108" s="1904"/>
      <c r="BM108" s="1904"/>
      <c r="BN108" s="1904"/>
      <c r="BO108" s="1904"/>
      <c r="BP108" s="1904"/>
      <c r="BQ108" s="1904"/>
      <c r="BR108" s="1904"/>
      <c r="BS108" s="1904"/>
      <c r="BT108" s="1904"/>
      <c r="BU108" s="1904"/>
      <c r="BV108" s="1904"/>
      <c r="BW108" s="1904"/>
      <c r="CG108" s="611"/>
      <c r="CH108" s="611"/>
      <c r="CU108" s="611"/>
      <c r="CV108" s="611"/>
      <c r="DG108" s="611"/>
      <c r="DH108" s="611"/>
      <c r="DQ108" s="611"/>
      <c r="DR108" s="611"/>
      <c r="DY108" s="611"/>
      <c r="DZ108" s="611"/>
      <c r="ED108" s="611"/>
      <c r="EF108" s="1089"/>
      <c r="EG108" s="1089"/>
      <c r="EH108" s="1089"/>
      <c r="EM108" s="1206"/>
    </row>
    <row r="109" spans="1:143" ht="15" customHeight="1">
      <c r="A109" s="1731"/>
      <c r="B109" s="378">
        <v>6</v>
      </c>
      <c r="C109" s="2950"/>
      <c r="D109" s="2922" t="s">
        <v>1939</v>
      </c>
      <c r="E109" s="2973"/>
      <c r="F109" s="1846"/>
      <c r="G109" s="1846"/>
      <c r="H109" s="1846"/>
      <c r="I109" s="1846"/>
      <c r="J109" s="1845"/>
      <c r="K109" s="1915"/>
      <c r="L109" s="1878"/>
      <c r="M109" s="1878"/>
      <c r="N109" s="1878"/>
      <c r="O109" s="1878"/>
      <c r="P109" s="1878"/>
      <c r="Q109" s="1878"/>
      <c r="R109" s="1879"/>
      <c r="S109" s="2137"/>
      <c r="T109" s="1846"/>
      <c r="U109" s="1846"/>
      <c r="V109" s="1846"/>
      <c r="W109" s="2137"/>
      <c r="X109" s="1846"/>
      <c r="Y109" s="1846"/>
      <c r="Z109" s="1876"/>
      <c r="AA109" s="2137"/>
      <c r="AB109" s="1846"/>
      <c r="AC109" s="1846"/>
      <c r="AD109" s="1846"/>
      <c r="AE109" s="1846"/>
      <c r="AF109" s="1846"/>
      <c r="AG109" s="1876"/>
      <c r="AH109" s="2137"/>
      <c r="AI109" s="1846"/>
      <c r="AJ109" s="1846"/>
      <c r="AK109" s="1846"/>
      <c r="AL109" s="1846"/>
      <c r="AM109" s="1846"/>
      <c r="AN109" s="1876"/>
      <c r="AO109" s="2137"/>
      <c r="AP109" s="1846"/>
      <c r="AQ109" s="1846"/>
      <c r="AR109" s="1846"/>
      <c r="AS109" s="1846"/>
      <c r="AT109" s="1846"/>
      <c r="AU109" s="1845"/>
      <c r="AV109" s="1904"/>
      <c r="AW109" s="1904"/>
      <c r="AX109" s="1904"/>
      <c r="AY109" s="1904"/>
      <c r="AZ109" s="1904"/>
      <c r="BA109" s="1904"/>
      <c r="BB109" s="1904"/>
      <c r="BC109" s="1904"/>
      <c r="BD109" s="1904"/>
      <c r="BE109" s="1904"/>
      <c r="BF109" s="1904"/>
      <c r="BG109" s="1904"/>
      <c r="BH109" s="1904"/>
      <c r="BI109" s="1904"/>
      <c r="BJ109" s="1904"/>
      <c r="BK109" s="1904"/>
      <c r="BL109" s="1904"/>
      <c r="BM109" s="1904"/>
      <c r="BN109" s="1904"/>
      <c r="BO109" s="1904"/>
      <c r="BP109" s="1904"/>
      <c r="BQ109" s="1904"/>
      <c r="BR109" s="1904"/>
      <c r="BS109" s="1904"/>
      <c r="BT109" s="1904"/>
      <c r="BU109" s="1904"/>
      <c r="BV109" s="1904"/>
      <c r="BW109" s="1904"/>
      <c r="CG109" s="611"/>
      <c r="CH109" s="611"/>
      <c r="CU109" s="611"/>
      <c r="CV109" s="611"/>
      <c r="DG109" s="611"/>
      <c r="DH109" s="611"/>
      <c r="DQ109" s="611"/>
      <c r="DR109" s="611"/>
      <c r="DY109" s="611"/>
      <c r="DZ109" s="611"/>
      <c r="ED109" s="611"/>
      <c r="EF109" s="1089"/>
      <c r="EG109" s="1089"/>
      <c r="EH109" s="1089"/>
      <c r="EM109" s="1206"/>
    </row>
    <row r="110" spans="1:143" ht="30" customHeight="1">
      <c r="A110" s="1731"/>
      <c r="B110" s="378">
        <v>7</v>
      </c>
      <c r="C110" s="2950"/>
      <c r="D110" s="2992" t="s">
        <v>1940</v>
      </c>
      <c r="E110" s="2973"/>
      <c r="F110" s="1846"/>
      <c r="G110" s="1846"/>
      <c r="H110" s="1846"/>
      <c r="I110" s="1846"/>
      <c r="J110" s="1845"/>
      <c r="K110" s="1915"/>
      <c r="L110" s="1878"/>
      <c r="M110" s="1878"/>
      <c r="N110" s="1878"/>
      <c r="O110" s="1878"/>
      <c r="P110" s="1878"/>
      <c r="Q110" s="1878"/>
      <c r="R110" s="1879"/>
      <c r="S110" s="2137"/>
      <c r="T110" s="1846"/>
      <c r="U110" s="1846"/>
      <c r="V110" s="1846"/>
      <c r="W110" s="2137"/>
      <c r="X110" s="1846"/>
      <c r="Y110" s="1846"/>
      <c r="Z110" s="1876"/>
      <c r="AA110" s="2137"/>
      <c r="AB110" s="1846"/>
      <c r="AC110" s="1846"/>
      <c r="AD110" s="1846"/>
      <c r="AE110" s="1846"/>
      <c r="AF110" s="1846"/>
      <c r="AG110" s="1876"/>
      <c r="AH110" s="2137"/>
      <c r="AI110" s="1846"/>
      <c r="AJ110" s="1846"/>
      <c r="AK110" s="1846"/>
      <c r="AL110" s="1846"/>
      <c r="AM110" s="1846"/>
      <c r="AN110" s="1876"/>
      <c r="AO110" s="2137"/>
      <c r="AP110" s="1846"/>
      <c r="AQ110" s="1846"/>
      <c r="AR110" s="1846"/>
      <c r="AS110" s="1846"/>
      <c r="AT110" s="1846"/>
      <c r="AU110" s="1845"/>
      <c r="AV110" s="1904"/>
      <c r="AW110" s="1904"/>
      <c r="AX110" s="1904"/>
      <c r="AY110" s="1904"/>
      <c r="AZ110" s="1904"/>
      <c r="BA110" s="1904"/>
      <c r="BB110" s="1904"/>
      <c r="BC110" s="1904"/>
      <c r="BD110" s="1904"/>
      <c r="BE110" s="1904"/>
      <c r="BF110" s="1904"/>
      <c r="BG110" s="1904"/>
      <c r="BH110" s="1904"/>
      <c r="BI110" s="1904"/>
      <c r="BJ110" s="1904"/>
      <c r="BK110" s="1904"/>
      <c r="BL110" s="1904"/>
      <c r="BM110" s="1904"/>
      <c r="BN110" s="1904"/>
      <c r="BO110" s="1904"/>
      <c r="BP110" s="1904"/>
      <c r="BQ110" s="1904"/>
      <c r="BR110" s="1904"/>
      <c r="BS110" s="1904"/>
      <c r="BT110" s="1904"/>
      <c r="BU110" s="1904"/>
      <c r="BV110" s="1904"/>
      <c r="BW110" s="1904"/>
      <c r="CG110" s="611"/>
      <c r="CH110" s="611"/>
      <c r="CU110" s="611"/>
      <c r="CV110" s="611"/>
      <c r="DG110" s="611"/>
      <c r="DH110" s="611"/>
      <c r="DQ110" s="611"/>
      <c r="DR110" s="611"/>
      <c r="DY110" s="611"/>
      <c r="DZ110" s="611"/>
      <c r="ED110" s="611"/>
      <c r="EF110" s="1089"/>
      <c r="EG110" s="1089"/>
      <c r="EH110" s="1089"/>
      <c r="EM110" s="1206"/>
    </row>
    <row r="111" spans="1:143" ht="15" customHeight="1">
      <c r="A111" s="1731"/>
      <c r="B111" s="378">
        <v>8</v>
      </c>
      <c r="C111" s="2116"/>
      <c r="D111" s="2992" t="s">
        <v>1941</v>
      </c>
      <c r="E111" s="2993"/>
      <c r="F111" s="1846"/>
      <c r="G111" s="1846"/>
      <c r="H111" s="1846"/>
      <c r="I111" s="1846"/>
      <c r="J111" s="1845"/>
      <c r="K111" s="1915"/>
      <c r="L111" s="1878"/>
      <c r="M111" s="1878"/>
      <c r="N111" s="1878"/>
      <c r="O111" s="1878"/>
      <c r="P111" s="1878"/>
      <c r="Q111" s="1878"/>
      <c r="R111" s="1879"/>
      <c r="S111" s="2137"/>
      <c r="T111" s="1846"/>
      <c r="U111" s="1846"/>
      <c r="V111" s="1846"/>
      <c r="W111" s="2137"/>
      <c r="X111" s="1846"/>
      <c r="Y111" s="1846"/>
      <c r="Z111" s="1876"/>
      <c r="AA111" s="2137"/>
      <c r="AB111" s="1846"/>
      <c r="AC111" s="1846"/>
      <c r="AD111" s="1846"/>
      <c r="AE111" s="1846"/>
      <c r="AF111" s="1846"/>
      <c r="AG111" s="1876"/>
      <c r="AH111" s="2137"/>
      <c r="AI111" s="1846"/>
      <c r="AJ111" s="1846"/>
      <c r="AK111" s="1846"/>
      <c r="AL111" s="1846"/>
      <c r="AM111" s="1846"/>
      <c r="AN111" s="1876"/>
      <c r="AO111" s="2137"/>
      <c r="AP111" s="1846"/>
      <c r="AQ111" s="1846"/>
      <c r="AR111" s="1846"/>
      <c r="AS111" s="1846"/>
      <c r="AT111" s="1846"/>
      <c r="AU111" s="1845"/>
      <c r="AV111" s="1904"/>
      <c r="AW111" s="1904"/>
      <c r="AX111" s="1904"/>
      <c r="AY111" s="1904"/>
      <c r="AZ111" s="1904"/>
      <c r="BA111" s="1904"/>
      <c r="BB111" s="1904"/>
      <c r="BC111" s="1904"/>
      <c r="BD111" s="1904"/>
      <c r="BE111" s="1904"/>
      <c r="BF111" s="1904"/>
      <c r="BG111" s="1904"/>
      <c r="BH111" s="1904"/>
      <c r="BI111" s="1904"/>
      <c r="BJ111" s="1904"/>
      <c r="BK111" s="1904"/>
      <c r="BL111" s="1904"/>
      <c r="BM111" s="1904"/>
      <c r="BN111" s="1904"/>
      <c r="BO111" s="1904"/>
      <c r="BP111" s="1904"/>
      <c r="BQ111" s="1904"/>
      <c r="BR111" s="1904"/>
      <c r="BS111" s="1904"/>
      <c r="BT111" s="1904"/>
      <c r="BU111" s="1904"/>
      <c r="BV111" s="1904"/>
      <c r="BW111" s="1904"/>
      <c r="CG111" s="611"/>
      <c r="CH111" s="611"/>
      <c r="CU111" s="611"/>
      <c r="CV111" s="611"/>
      <c r="DG111" s="611"/>
      <c r="DH111" s="611"/>
      <c r="DQ111" s="611"/>
      <c r="DR111" s="611"/>
      <c r="DY111" s="611"/>
      <c r="DZ111" s="611"/>
      <c r="ED111" s="611"/>
      <c r="EF111" s="1089"/>
      <c r="EG111" s="1089"/>
      <c r="EH111" s="1089"/>
      <c r="EM111" s="1206"/>
    </row>
    <row r="112" spans="1:143" ht="30" customHeight="1">
      <c r="A112" s="1731"/>
      <c r="B112" s="378">
        <v>9</v>
      </c>
      <c r="C112" s="2952" t="s">
        <v>1942</v>
      </c>
      <c r="D112" s="2922" t="s">
        <v>1943</v>
      </c>
      <c r="E112" s="2973"/>
      <c r="F112" s="1846"/>
      <c r="G112" s="1846"/>
      <c r="H112" s="1846"/>
      <c r="I112" s="1846"/>
      <c r="J112" s="1845"/>
      <c r="K112" s="1915"/>
      <c r="L112" s="1878"/>
      <c r="M112" s="1878"/>
      <c r="N112" s="1878"/>
      <c r="O112" s="1878"/>
      <c r="P112" s="1878"/>
      <c r="Q112" s="1878"/>
      <c r="R112" s="1879"/>
      <c r="S112" s="2137"/>
      <c r="T112" s="1846"/>
      <c r="U112" s="1846"/>
      <c r="V112" s="1846"/>
      <c r="W112" s="2137"/>
      <c r="X112" s="1846"/>
      <c r="Y112" s="1846"/>
      <c r="Z112" s="1876"/>
      <c r="AA112" s="2137"/>
      <c r="AB112" s="1846"/>
      <c r="AC112" s="1846"/>
      <c r="AD112" s="1846"/>
      <c r="AE112" s="1846"/>
      <c r="AF112" s="1846"/>
      <c r="AG112" s="1876"/>
      <c r="AH112" s="2137"/>
      <c r="AI112" s="1846"/>
      <c r="AJ112" s="1846"/>
      <c r="AK112" s="1846"/>
      <c r="AL112" s="1846"/>
      <c r="AM112" s="1846"/>
      <c r="AN112" s="1876"/>
      <c r="AO112" s="2137"/>
      <c r="AP112" s="1846"/>
      <c r="AQ112" s="1846"/>
      <c r="AR112" s="1846"/>
      <c r="AS112" s="1846"/>
      <c r="AT112" s="1846"/>
      <c r="AU112" s="1845"/>
      <c r="AV112" s="1904"/>
      <c r="AW112" s="1904"/>
      <c r="AX112" s="1904"/>
      <c r="AY112" s="1904"/>
      <c r="AZ112" s="1904"/>
      <c r="BA112" s="1904"/>
      <c r="BB112" s="1904"/>
      <c r="BC112" s="1904"/>
      <c r="BD112" s="1904"/>
      <c r="BE112" s="1904"/>
      <c r="BF112" s="1904"/>
      <c r="BG112" s="1904"/>
      <c r="BH112" s="1904"/>
      <c r="BI112" s="1904"/>
      <c r="BJ112" s="1904"/>
      <c r="BK112" s="1904"/>
      <c r="BL112" s="1904"/>
      <c r="BM112" s="1904"/>
      <c r="BN112" s="1904"/>
      <c r="BO112" s="1904"/>
      <c r="BP112" s="1904"/>
      <c r="BQ112" s="1904"/>
      <c r="BR112" s="1904"/>
      <c r="BS112" s="1904"/>
      <c r="BT112" s="1904"/>
      <c r="BU112" s="1904"/>
      <c r="BV112" s="1904"/>
      <c r="BW112" s="1904"/>
      <c r="CG112" s="611"/>
      <c r="CH112" s="611"/>
      <c r="CU112" s="611"/>
      <c r="CV112" s="611"/>
      <c r="DG112" s="611"/>
      <c r="DH112" s="611"/>
      <c r="DQ112" s="611"/>
      <c r="DR112" s="611"/>
      <c r="DY112" s="611"/>
      <c r="DZ112" s="611"/>
      <c r="ED112" s="611"/>
      <c r="EF112" s="1089"/>
      <c r="EG112" s="1089"/>
      <c r="EH112" s="1089"/>
      <c r="EM112" s="1206"/>
    </row>
    <row r="113" spans="1:143" ht="30" customHeight="1">
      <c r="A113" s="1731"/>
      <c r="B113" s="378">
        <v>10</v>
      </c>
      <c r="C113" s="2950"/>
      <c r="D113" s="2992" t="s">
        <v>1935</v>
      </c>
      <c r="E113" s="2993"/>
      <c r="F113" s="1846"/>
      <c r="G113" s="1846"/>
      <c r="H113" s="1846"/>
      <c r="I113" s="1846"/>
      <c r="J113" s="1845"/>
      <c r="K113" s="1915"/>
      <c r="L113" s="1878"/>
      <c r="M113" s="1878"/>
      <c r="N113" s="1878"/>
      <c r="O113" s="1878"/>
      <c r="P113" s="1878"/>
      <c r="Q113" s="1878"/>
      <c r="R113" s="1879"/>
      <c r="S113" s="2137"/>
      <c r="T113" s="1846"/>
      <c r="U113" s="1846"/>
      <c r="V113" s="1846"/>
      <c r="W113" s="2137"/>
      <c r="X113" s="1846"/>
      <c r="Y113" s="1846"/>
      <c r="Z113" s="1876"/>
      <c r="AA113" s="2137"/>
      <c r="AB113" s="1846"/>
      <c r="AC113" s="1846"/>
      <c r="AD113" s="1846"/>
      <c r="AE113" s="1846"/>
      <c r="AF113" s="1846"/>
      <c r="AG113" s="1876"/>
      <c r="AH113" s="2137"/>
      <c r="AI113" s="1846"/>
      <c r="AJ113" s="1846"/>
      <c r="AK113" s="1846"/>
      <c r="AL113" s="1846"/>
      <c r="AM113" s="1846"/>
      <c r="AN113" s="1876"/>
      <c r="AO113" s="2137"/>
      <c r="AP113" s="1846"/>
      <c r="AQ113" s="1846"/>
      <c r="AR113" s="1846"/>
      <c r="AS113" s="1846"/>
      <c r="AT113" s="1846"/>
      <c r="AU113" s="1845"/>
      <c r="AV113" s="1904"/>
      <c r="AW113" s="1904"/>
      <c r="AX113" s="1904"/>
      <c r="AY113" s="1904"/>
      <c r="AZ113" s="1904"/>
      <c r="BA113" s="1904"/>
      <c r="BB113" s="1904"/>
      <c r="BC113" s="1904"/>
      <c r="BD113" s="1904"/>
      <c r="BE113" s="1904"/>
      <c r="BF113" s="1904"/>
      <c r="BG113" s="1904"/>
      <c r="BH113" s="1904"/>
      <c r="BI113" s="1904"/>
      <c r="BJ113" s="1904"/>
      <c r="BK113" s="1904"/>
      <c r="BL113" s="1904"/>
      <c r="BM113" s="1904"/>
      <c r="BN113" s="1904"/>
      <c r="BO113" s="1904"/>
      <c r="BP113" s="1904"/>
      <c r="BQ113" s="1904"/>
      <c r="BR113" s="1904"/>
      <c r="BS113" s="1904"/>
      <c r="BT113" s="1904"/>
      <c r="BU113" s="1904"/>
      <c r="BV113" s="1904"/>
      <c r="BW113" s="1904"/>
      <c r="CG113" s="611"/>
      <c r="CH113" s="611"/>
      <c r="CU113" s="611"/>
      <c r="CV113" s="611"/>
      <c r="DG113" s="611"/>
      <c r="DH113" s="611"/>
      <c r="DQ113" s="611"/>
      <c r="DR113" s="611"/>
      <c r="DY113" s="611"/>
      <c r="DZ113" s="611"/>
      <c r="ED113" s="611"/>
      <c r="EF113" s="1089"/>
      <c r="EG113" s="1089"/>
      <c r="EH113" s="1089"/>
      <c r="EM113" s="1206"/>
    </row>
    <row r="114" spans="1:143" ht="15" customHeight="1">
      <c r="A114" s="1731"/>
      <c r="B114" s="378">
        <v>11</v>
      </c>
      <c r="C114" s="2950"/>
      <c r="D114" s="2992" t="s">
        <v>1936</v>
      </c>
      <c r="E114" s="2973"/>
      <c r="F114" s="1846"/>
      <c r="G114" s="1846"/>
      <c r="H114" s="1846"/>
      <c r="I114" s="1846"/>
      <c r="J114" s="1845"/>
      <c r="K114" s="1915"/>
      <c r="L114" s="1878"/>
      <c r="M114" s="1878"/>
      <c r="N114" s="1878"/>
      <c r="O114" s="1878"/>
      <c r="P114" s="1878"/>
      <c r="Q114" s="1878"/>
      <c r="R114" s="1879"/>
      <c r="S114" s="2137"/>
      <c r="T114" s="1846"/>
      <c r="U114" s="1846"/>
      <c r="V114" s="1846"/>
      <c r="W114" s="2137"/>
      <c r="X114" s="1846"/>
      <c r="Y114" s="1846"/>
      <c r="Z114" s="1876"/>
      <c r="AA114" s="2137"/>
      <c r="AB114" s="1846"/>
      <c r="AC114" s="1846"/>
      <c r="AD114" s="1846"/>
      <c r="AE114" s="1846"/>
      <c r="AF114" s="1846"/>
      <c r="AG114" s="1876"/>
      <c r="AH114" s="2137"/>
      <c r="AI114" s="1846"/>
      <c r="AJ114" s="1846"/>
      <c r="AK114" s="1846"/>
      <c r="AL114" s="1846"/>
      <c r="AM114" s="1846"/>
      <c r="AN114" s="1876"/>
      <c r="AO114" s="2137"/>
      <c r="AP114" s="1846"/>
      <c r="AQ114" s="1846"/>
      <c r="AR114" s="1846"/>
      <c r="AS114" s="1846"/>
      <c r="AT114" s="1846"/>
      <c r="AU114" s="1845"/>
      <c r="AV114" s="1904"/>
      <c r="AW114" s="1904"/>
      <c r="AX114" s="1904"/>
      <c r="AY114" s="1904"/>
      <c r="AZ114" s="1904"/>
      <c r="BA114" s="1904"/>
      <c r="BB114" s="1904"/>
      <c r="BC114" s="1904"/>
      <c r="BD114" s="1904"/>
      <c r="BE114" s="1904"/>
      <c r="BF114" s="1904"/>
      <c r="BG114" s="1904"/>
      <c r="BH114" s="1904"/>
      <c r="BI114" s="1904"/>
      <c r="BJ114" s="1904"/>
      <c r="BK114" s="1904"/>
      <c r="BL114" s="1904"/>
      <c r="BM114" s="1904"/>
      <c r="BN114" s="1904"/>
      <c r="BO114" s="1904"/>
      <c r="BP114" s="1904"/>
      <c r="BQ114" s="1904"/>
      <c r="BR114" s="1904"/>
      <c r="BS114" s="1904"/>
      <c r="BT114" s="1904"/>
      <c r="BU114" s="1904"/>
      <c r="BV114" s="1904"/>
      <c r="BW114" s="1904"/>
      <c r="CG114" s="611"/>
      <c r="CH114" s="611"/>
      <c r="CU114" s="611"/>
      <c r="CV114" s="611"/>
      <c r="DG114" s="611"/>
      <c r="DH114" s="611"/>
      <c r="DQ114" s="611"/>
      <c r="DR114" s="611"/>
      <c r="DY114" s="611"/>
      <c r="DZ114" s="611"/>
      <c r="ED114" s="611"/>
      <c r="EF114" s="1089"/>
      <c r="EG114" s="1089"/>
      <c r="EH114" s="1089"/>
      <c r="EM114" s="1206"/>
    </row>
    <row r="115" spans="1:143" ht="30" customHeight="1">
      <c r="A115" s="1731"/>
      <c r="B115" s="376">
        <v>12</v>
      </c>
      <c r="C115" s="2950"/>
      <c r="D115" s="2922" t="s">
        <v>1937</v>
      </c>
      <c r="E115" s="2973"/>
      <c r="F115" s="1846"/>
      <c r="G115" s="1846"/>
      <c r="H115" s="1846"/>
      <c r="I115" s="1846"/>
      <c r="J115" s="1845"/>
      <c r="K115" s="1915"/>
      <c r="L115" s="1878"/>
      <c r="M115" s="1878"/>
      <c r="N115" s="1878"/>
      <c r="O115" s="1878"/>
      <c r="P115" s="1878"/>
      <c r="Q115" s="1878"/>
      <c r="R115" s="1879"/>
      <c r="S115" s="2137"/>
      <c r="T115" s="1846"/>
      <c r="U115" s="1846"/>
      <c r="V115" s="1846"/>
      <c r="W115" s="2137"/>
      <c r="X115" s="1846"/>
      <c r="Y115" s="1846"/>
      <c r="Z115" s="1876"/>
      <c r="AA115" s="2137"/>
      <c r="AB115" s="1846"/>
      <c r="AC115" s="1846"/>
      <c r="AD115" s="1846"/>
      <c r="AE115" s="1846"/>
      <c r="AF115" s="1846"/>
      <c r="AG115" s="1876"/>
      <c r="AH115" s="2137"/>
      <c r="AI115" s="1846"/>
      <c r="AJ115" s="1846"/>
      <c r="AK115" s="1846"/>
      <c r="AL115" s="1846"/>
      <c r="AM115" s="1846"/>
      <c r="AN115" s="1876"/>
      <c r="AO115" s="2137"/>
      <c r="AP115" s="1846"/>
      <c r="AQ115" s="1846"/>
      <c r="AR115" s="1846"/>
      <c r="AS115" s="1846"/>
      <c r="AT115" s="1846"/>
      <c r="AU115" s="1845"/>
      <c r="AV115" s="1904"/>
      <c r="AW115" s="1904"/>
      <c r="AX115" s="1904"/>
      <c r="AY115" s="1904"/>
      <c r="AZ115" s="1904"/>
      <c r="BA115" s="1904"/>
      <c r="BB115" s="1904"/>
      <c r="BC115" s="1904"/>
      <c r="BD115" s="1904"/>
      <c r="BE115" s="1904"/>
      <c r="BF115" s="1904"/>
      <c r="BG115" s="1904"/>
      <c r="BH115" s="1904"/>
      <c r="BI115" s="1904"/>
      <c r="BJ115" s="1904"/>
      <c r="BK115" s="1904"/>
      <c r="BL115" s="1904"/>
      <c r="BM115" s="1904"/>
      <c r="BN115" s="1904"/>
      <c r="BO115" s="1904"/>
      <c r="BP115" s="1904"/>
      <c r="BQ115" s="1904"/>
      <c r="BR115" s="1904"/>
      <c r="BS115" s="1904"/>
      <c r="BT115" s="1904"/>
      <c r="BU115" s="1904"/>
      <c r="BV115" s="1904"/>
      <c r="BW115" s="1904"/>
      <c r="CG115" s="611"/>
      <c r="CH115" s="611"/>
      <c r="CU115" s="611"/>
      <c r="CV115" s="611"/>
      <c r="DG115" s="611"/>
      <c r="DH115" s="611"/>
      <c r="DQ115" s="611"/>
      <c r="DR115" s="611"/>
      <c r="DY115" s="611"/>
      <c r="DZ115" s="611"/>
      <c r="ED115" s="611"/>
      <c r="EF115" s="1089"/>
      <c r="EG115" s="1089"/>
      <c r="EH115" s="1089"/>
      <c r="EM115" s="1206"/>
    </row>
    <row r="116" spans="1:143" ht="45" customHeight="1">
      <c r="A116" s="1731"/>
      <c r="B116" s="378">
        <v>13</v>
      </c>
      <c r="C116" s="2950"/>
      <c r="D116" s="2922" t="s">
        <v>1938</v>
      </c>
      <c r="E116" s="2973"/>
      <c r="F116" s="1846"/>
      <c r="G116" s="1846"/>
      <c r="H116" s="1846"/>
      <c r="I116" s="1846"/>
      <c r="J116" s="1845"/>
      <c r="K116" s="1915"/>
      <c r="L116" s="1878"/>
      <c r="M116" s="1878"/>
      <c r="N116" s="1878"/>
      <c r="O116" s="1878"/>
      <c r="P116" s="1878"/>
      <c r="Q116" s="1878"/>
      <c r="R116" s="1879"/>
      <c r="S116" s="2137"/>
      <c r="T116" s="1846"/>
      <c r="U116" s="1846"/>
      <c r="V116" s="1846"/>
      <c r="W116" s="2137"/>
      <c r="X116" s="1846"/>
      <c r="Y116" s="1846"/>
      <c r="Z116" s="1876"/>
      <c r="AA116" s="2137"/>
      <c r="AB116" s="1846"/>
      <c r="AC116" s="1846"/>
      <c r="AD116" s="1846"/>
      <c r="AE116" s="1846"/>
      <c r="AF116" s="1846"/>
      <c r="AG116" s="1876"/>
      <c r="AH116" s="2137"/>
      <c r="AI116" s="1846"/>
      <c r="AJ116" s="1846"/>
      <c r="AK116" s="1846"/>
      <c r="AL116" s="1846"/>
      <c r="AM116" s="1846"/>
      <c r="AN116" s="1876"/>
      <c r="AO116" s="2137"/>
      <c r="AP116" s="1846"/>
      <c r="AQ116" s="1846"/>
      <c r="AR116" s="1846"/>
      <c r="AS116" s="1846"/>
      <c r="AT116" s="1846"/>
      <c r="AU116" s="1845"/>
      <c r="AV116" s="1904"/>
      <c r="AW116" s="1904"/>
      <c r="AX116" s="1904"/>
      <c r="AY116" s="1904"/>
      <c r="AZ116" s="1904"/>
      <c r="BA116" s="1904"/>
      <c r="BB116" s="1904"/>
      <c r="BC116" s="1904"/>
      <c r="BD116" s="1904"/>
      <c r="BE116" s="1904"/>
      <c r="BF116" s="1904"/>
      <c r="BG116" s="1904"/>
      <c r="BH116" s="1904"/>
      <c r="BI116" s="1904"/>
      <c r="BJ116" s="1904"/>
      <c r="BK116" s="1904"/>
      <c r="BL116" s="1904"/>
      <c r="BM116" s="1904"/>
      <c r="BN116" s="1904"/>
      <c r="BO116" s="1904"/>
      <c r="BP116" s="1904"/>
      <c r="BQ116" s="1904"/>
      <c r="BR116" s="1904"/>
      <c r="BS116" s="1904"/>
      <c r="BT116" s="1904"/>
      <c r="BU116" s="1904"/>
      <c r="BV116" s="1904"/>
      <c r="BW116" s="1904"/>
      <c r="CG116" s="611"/>
      <c r="CH116" s="611"/>
      <c r="CU116" s="611"/>
      <c r="CV116" s="611"/>
      <c r="DG116" s="611"/>
      <c r="DH116" s="611"/>
      <c r="DQ116" s="611"/>
      <c r="DR116" s="611"/>
      <c r="DY116" s="611"/>
      <c r="DZ116" s="611"/>
      <c r="ED116" s="611"/>
      <c r="EF116" s="1089"/>
      <c r="EG116" s="1089"/>
      <c r="EH116" s="1089"/>
      <c r="EM116" s="1206"/>
    </row>
    <row r="117" spans="1:143" ht="15" customHeight="1">
      <c r="A117" s="1731"/>
      <c r="B117" s="848">
        <v>14</v>
      </c>
      <c r="C117" s="2950"/>
      <c r="D117" s="2922" t="s">
        <v>1939</v>
      </c>
      <c r="E117" s="2973"/>
      <c r="F117" s="1846"/>
      <c r="G117" s="1846"/>
      <c r="H117" s="1846"/>
      <c r="I117" s="1846"/>
      <c r="J117" s="1845"/>
      <c r="K117" s="1915"/>
      <c r="L117" s="1878"/>
      <c r="M117" s="1878"/>
      <c r="N117" s="1878"/>
      <c r="O117" s="1878"/>
      <c r="P117" s="1878"/>
      <c r="Q117" s="1878"/>
      <c r="R117" s="1879"/>
      <c r="S117" s="2137"/>
      <c r="T117" s="1846"/>
      <c r="U117" s="1846"/>
      <c r="V117" s="1846"/>
      <c r="W117" s="2137"/>
      <c r="X117" s="1846"/>
      <c r="Y117" s="1846"/>
      <c r="Z117" s="1876"/>
      <c r="AA117" s="2137"/>
      <c r="AB117" s="1846"/>
      <c r="AC117" s="1846"/>
      <c r="AD117" s="1846"/>
      <c r="AE117" s="1846"/>
      <c r="AF117" s="1846"/>
      <c r="AG117" s="1876"/>
      <c r="AH117" s="2137"/>
      <c r="AI117" s="1846"/>
      <c r="AJ117" s="1846"/>
      <c r="AK117" s="1846"/>
      <c r="AL117" s="1846"/>
      <c r="AM117" s="1846"/>
      <c r="AN117" s="1876"/>
      <c r="AO117" s="2137"/>
      <c r="AP117" s="1846"/>
      <c r="AQ117" s="1846"/>
      <c r="AR117" s="1846"/>
      <c r="AS117" s="1846"/>
      <c r="AT117" s="1846"/>
      <c r="AU117" s="1845"/>
      <c r="AV117" s="1904"/>
      <c r="AW117" s="1904"/>
      <c r="AX117" s="1904"/>
      <c r="AY117" s="1904"/>
      <c r="AZ117" s="1904"/>
      <c r="BA117" s="1904"/>
      <c r="BB117" s="1904"/>
      <c r="BC117" s="1904"/>
      <c r="BD117" s="1904"/>
      <c r="BE117" s="1904"/>
      <c r="BF117" s="1904"/>
      <c r="BG117" s="1904"/>
      <c r="BH117" s="1904"/>
      <c r="BI117" s="1904"/>
      <c r="BJ117" s="1904"/>
      <c r="BK117" s="1904"/>
      <c r="BL117" s="1904"/>
      <c r="BM117" s="1904"/>
      <c r="BN117" s="1904"/>
      <c r="BO117" s="1904"/>
      <c r="BP117" s="1904"/>
      <c r="BQ117" s="1904"/>
      <c r="BR117" s="1904"/>
      <c r="BS117" s="1904"/>
      <c r="BT117" s="1904"/>
      <c r="BU117" s="1904"/>
      <c r="BV117" s="1904"/>
      <c r="BW117" s="1904"/>
      <c r="CG117" s="611"/>
      <c r="CH117" s="611"/>
      <c r="CU117" s="611"/>
      <c r="CV117" s="611"/>
      <c r="DG117" s="611"/>
      <c r="DH117" s="611"/>
      <c r="DQ117" s="611"/>
      <c r="DR117" s="611"/>
      <c r="DY117" s="611"/>
      <c r="DZ117" s="611"/>
      <c r="ED117" s="611"/>
      <c r="EF117" s="1089"/>
      <c r="EG117" s="1089"/>
      <c r="EH117" s="1089"/>
      <c r="EM117" s="1206"/>
    </row>
    <row r="118" spans="1:143" ht="60" customHeight="1">
      <c r="A118" s="1731"/>
      <c r="B118" s="848">
        <v>15</v>
      </c>
      <c r="C118" s="2951"/>
      <c r="D118" s="2933" t="s">
        <v>1944</v>
      </c>
      <c r="E118" s="2994"/>
      <c r="F118" s="1918"/>
      <c r="G118" s="1918"/>
      <c r="H118" s="1918"/>
      <c r="I118" s="1918"/>
      <c r="J118" s="1901"/>
      <c r="K118" s="1915"/>
      <c r="L118" s="1878"/>
      <c r="M118" s="1878"/>
      <c r="N118" s="1878"/>
      <c r="O118" s="1878"/>
      <c r="P118" s="1878"/>
      <c r="Q118" s="1878"/>
      <c r="R118" s="1879"/>
      <c r="S118" s="1919"/>
      <c r="T118" s="1918"/>
      <c r="U118" s="1918"/>
      <c r="V118" s="1918"/>
      <c r="W118" s="1919"/>
      <c r="X118" s="1918"/>
      <c r="Y118" s="1918"/>
      <c r="Z118" s="1920"/>
      <c r="AA118" s="1919"/>
      <c r="AB118" s="1918"/>
      <c r="AC118" s="1918"/>
      <c r="AD118" s="1918"/>
      <c r="AE118" s="1918"/>
      <c r="AF118" s="1918"/>
      <c r="AG118" s="1920"/>
      <c r="AH118" s="1919"/>
      <c r="AI118" s="1918"/>
      <c r="AJ118" s="1918"/>
      <c r="AK118" s="1918"/>
      <c r="AL118" s="1918"/>
      <c r="AM118" s="1918"/>
      <c r="AN118" s="1920"/>
      <c r="AO118" s="1919"/>
      <c r="AP118" s="1918"/>
      <c r="AQ118" s="1918"/>
      <c r="AR118" s="1918"/>
      <c r="AS118" s="1918"/>
      <c r="AT118" s="1918"/>
      <c r="AU118" s="1901"/>
      <c r="AV118" s="1904"/>
      <c r="AW118" s="1904"/>
      <c r="AX118" s="1904"/>
      <c r="AY118" s="1904"/>
      <c r="AZ118" s="1904"/>
      <c r="BA118" s="1904"/>
      <c r="BB118" s="1904"/>
      <c r="BC118" s="1904"/>
      <c r="BD118" s="1904"/>
      <c r="BE118" s="1904"/>
      <c r="BF118" s="1904"/>
      <c r="BG118" s="1904"/>
      <c r="BH118" s="1904"/>
      <c r="BI118" s="1904"/>
      <c r="BJ118" s="1904"/>
      <c r="BK118" s="1904"/>
      <c r="BL118" s="1904"/>
      <c r="BM118" s="1904"/>
      <c r="BN118" s="1904"/>
      <c r="BO118" s="1904"/>
      <c r="BP118" s="1904"/>
      <c r="BQ118" s="1904"/>
      <c r="BR118" s="1904"/>
      <c r="BS118" s="1904"/>
      <c r="BT118" s="1904"/>
      <c r="BU118" s="1904"/>
      <c r="BV118" s="1904"/>
      <c r="BW118" s="1904"/>
      <c r="CG118" s="611"/>
      <c r="CH118" s="611"/>
      <c r="CU118" s="611"/>
      <c r="CV118" s="611"/>
      <c r="DG118" s="611"/>
      <c r="DH118" s="611"/>
      <c r="DQ118" s="611"/>
      <c r="DR118" s="611"/>
      <c r="DY118" s="611"/>
      <c r="DZ118" s="611"/>
      <c r="ED118" s="611"/>
      <c r="EF118" s="1089"/>
      <c r="EG118" s="1089"/>
      <c r="EH118" s="1089"/>
      <c r="EM118" s="1206"/>
    </row>
    <row r="119" spans="1:143" ht="15" customHeight="1">
      <c r="A119" s="1731"/>
      <c r="B119" s="809">
        <v>16</v>
      </c>
      <c r="C119" s="2976" t="s">
        <v>1945</v>
      </c>
      <c r="D119" s="2983"/>
      <c r="E119" s="2984"/>
      <c r="F119" s="1888"/>
      <c r="G119" s="1888"/>
      <c r="H119" s="1888"/>
      <c r="I119" s="1888"/>
      <c r="J119" s="1903"/>
      <c r="K119" s="2324"/>
      <c r="L119" s="2325"/>
      <c r="M119" s="2325"/>
      <c r="N119" s="2325"/>
      <c r="O119" s="2325"/>
      <c r="P119" s="2325"/>
      <c r="Q119" s="2325"/>
      <c r="R119" s="2326"/>
      <c r="S119" s="1921"/>
      <c r="T119" s="1888"/>
      <c r="U119" s="1888"/>
      <c r="V119" s="1888"/>
      <c r="W119" s="1921"/>
      <c r="X119" s="1888"/>
      <c r="Y119" s="1888"/>
      <c r="Z119" s="1922"/>
      <c r="AA119" s="1921"/>
      <c r="AB119" s="1888"/>
      <c r="AC119" s="1888"/>
      <c r="AD119" s="1888"/>
      <c r="AE119" s="2327"/>
      <c r="AF119" s="2327"/>
      <c r="AG119" s="2328"/>
      <c r="AH119" s="1921"/>
      <c r="AI119" s="1888"/>
      <c r="AJ119" s="1888"/>
      <c r="AK119" s="1888"/>
      <c r="AL119" s="2327"/>
      <c r="AM119" s="2327"/>
      <c r="AN119" s="2328"/>
      <c r="AO119" s="1921"/>
      <c r="AP119" s="1888"/>
      <c r="AQ119" s="1888"/>
      <c r="AR119" s="1888"/>
      <c r="AS119" s="2327"/>
      <c r="AT119" s="2327"/>
      <c r="AU119" s="2329"/>
      <c r="AV119" s="1904"/>
      <c r="AW119" s="1904"/>
      <c r="AX119" s="1904"/>
      <c r="AY119" s="1904"/>
      <c r="AZ119" s="1904"/>
      <c r="BA119" s="1904"/>
      <c r="BB119" s="1904"/>
      <c r="BC119" s="1904"/>
      <c r="BD119" s="1904"/>
      <c r="BE119" s="1904"/>
      <c r="BF119" s="1904"/>
      <c r="BG119" s="1904"/>
      <c r="BH119" s="1904"/>
      <c r="BI119" s="1904"/>
      <c r="BJ119" s="1904"/>
      <c r="BK119" s="1904"/>
      <c r="BL119" s="1904"/>
      <c r="BM119" s="1904"/>
      <c r="BN119" s="1904"/>
      <c r="BO119" s="1904"/>
      <c r="BP119" s="1904"/>
      <c r="BQ119" s="1904"/>
      <c r="BR119" s="1904"/>
      <c r="BS119" s="1904"/>
      <c r="BT119" s="1904"/>
      <c r="BU119" s="1904"/>
      <c r="BV119" s="1904"/>
      <c r="BW119" s="1904"/>
      <c r="CG119" s="611"/>
      <c r="CH119" s="611"/>
      <c r="CU119" s="611"/>
      <c r="CV119" s="611"/>
      <c r="DG119" s="611"/>
      <c r="DH119" s="611"/>
      <c r="DQ119" s="611"/>
      <c r="DR119" s="611"/>
      <c r="DY119" s="611"/>
      <c r="DZ119" s="611"/>
      <c r="ED119" s="611"/>
      <c r="EF119" s="1089"/>
      <c r="EG119" s="1089"/>
      <c r="EH119" s="1089"/>
      <c r="EM119" s="1206"/>
    </row>
    <row r="120" spans="1:143" s="1089" customFormat="1" ht="15" customHeight="1">
      <c r="A120" s="1731"/>
      <c r="B120" s="611"/>
      <c r="C120" s="611"/>
      <c r="D120" s="611"/>
      <c r="E120" s="611"/>
      <c r="F120" s="611"/>
      <c r="G120" s="611"/>
      <c r="H120" s="611"/>
      <c r="I120" s="611"/>
      <c r="J120" s="611"/>
      <c r="K120" s="611"/>
      <c r="L120" s="611"/>
      <c r="M120" s="611"/>
      <c r="N120" s="611"/>
      <c r="U120" s="611"/>
      <c r="V120" s="611"/>
      <c r="W120" s="611"/>
      <c r="X120" s="611"/>
      <c r="Y120" s="611"/>
      <c r="Z120" s="611"/>
      <c r="AA120" s="611"/>
      <c r="AB120" s="611"/>
      <c r="AC120" s="611"/>
      <c r="AD120" s="611"/>
      <c r="AE120" s="611"/>
      <c r="AF120" s="611"/>
      <c r="AG120" s="611"/>
      <c r="AH120" s="611"/>
      <c r="AI120" s="611"/>
      <c r="AJ120" s="611"/>
      <c r="AK120" s="611"/>
      <c r="AL120" s="611"/>
      <c r="AM120" s="611"/>
      <c r="AN120" s="611"/>
      <c r="AO120" s="611"/>
      <c r="AP120" s="611"/>
      <c r="AQ120" s="611"/>
      <c r="AR120" s="611"/>
      <c r="AS120" s="611"/>
      <c r="AT120" s="611"/>
      <c r="AU120" s="611"/>
      <c r="AV120" s="611"/>
      <c r="AW120" s="611"/>
      <c r="AX120" s="611"/>
      <c r="AY120" s="611"/>
      <c r="AZ120" s="611"/>
      <c r="BA120" s="611"/>
      <c r="BB120" s="611"/>
      <c r="BC120" s="611"/>
      <c r="BD120" s="611"/>
      <c r="BE120" s="611"/>
      <c r="BF120" s="611"/>
      <c r="BG120" s="611"/>
      <c r="BH120" s="611"/>
      <c r="BI120" s="611"/>
      <c r="BJ120" s="611"/>
      <c r="BK120" s="611"/>
      <c r="BL120" s="611"/>
      <c r="BM120" s="611"/>
      <c r="BN120" s="611"/>
      <c r="BP120" s="611"/>
      <c r="BQ120" s="611"/>
      <c r="CF120" s="611"/>
      <c r="CG120" s="611"/>
      <c r="CT120" s="611"/>
      <c r="CU120" s="611"/>
      <c r="DF120" s="611"/>
      <c r="DG120" s="611"/>
      <c r="DP120" s="611"/>
      <c r="DQ120" s="611"/>
      <c r="DX120" s="611"/>
      <c r="DY120" s="611"/>
      <c r="EC120" s="611"/>
      <c r="ED120" s="611"/>
      <c r="EM120" s="597"/>
    </row>
    <row r="121" spans="1:143" ht="15" customHeight="1">
      <c r="A121" s="1792"/>
      <c r="B121" s="2929"/>
      <c r="C121" s="2930"/>
      <c r="D121" s="2930"/>
      <c r="E121" s="2931"/>
      <c r="F121" s="1897" t="s">
        <v>857</v>
      </c>
      <c r="G121" s="2120"/>
      <c r="H121" s="2120"/>
      <c r="I121" s="1105"/>
      <c r="J121" s="1105"/>
      <c r="K121" s="611"/>
      <c r="L121" s="1105"/>
      <c r="M121" s="1105"/>
      <c r="N121" s="1105"/>
      <c r="O121" s="1105"/>
      <c r="P121" s="1105"/>
      <c r="Q121" s="1105"/>
      <c r="R121" s="1105"/>
      <c r="S121" s="1105"/>
      <c r="T121" s="1105"/>
      <c r="U121" s="1105"/>
      <c r="V121" s="1105"/>
      <c r="W121" s="1105"/>
      <c r="X121" s="1105"/>
      <c r="Y121" s="1105"/>
      <c r="Z121" s="1105"/>
      <c r="AA121" s="1105"/>
      <c r="AB121" s="1105"/>
      <c r="AC121" s="1105"/>
      <c r="AD121" s="1105"/>
      <c r="AE121" s="1105"/>
      <c r="AF121" s="1105"/>
      <c r="AG121" s="1105"/>
      <c r="AH121" s="1105"/>
      <c r="AI121" s="1105"/>
      <c r="AJ121" s="1105"/>
      <c r="AK121" s="1105"/>
      <c r="AL121" s="1105"/>
      <c r="AM121" s="1105"/>
      <c r="AN121" s="1105"/>
      <c r="AO121" s="1105"/>
      <c r="AP121" s="1105"/>
      <c r="AQ121" s="1105"/>
      <c r="AR121" s="1105"/>
      <c r="AS121" s="1105"/>
      <c r="AT121" s="1105"/>
      <c r="AU121" s="1105"/>
      <c r="AV121" s="1105"/>
      <c r="AW121" s="1105"/>
      <c r="AX121" s="1105"/>
      <c r="AY121" s="1105"/>
      <c r="AZ121" s="1105"/>
      <c r="BA121" s="1105"/>
      <c r="BB121" s="1105"/>
      <c r="BC121" s="1105"/>
      <c r="BD121" s="1105"/>
      <c r="BE121" s="1105"/>
      <c r="BF121" s="1105"/>
      <c r="BG121" s="1105"/>
      <c r="BH121" s="1105"/>
      <c r="BI121" s="1105"/>
      <c r="BJ121" s="1105"/>
      <c r="BK121" s="1105"/>
      <c r="BL121" s="1105"/>
      <c r="BM121" s="1105"/>
      <c r="BN121" s="1105"/>
      <c r="BO121" s="1105"/>
      <c r="BP121" s="1105"/>
      <c r="BQ121" s="1105"/>
      <c r="BR121" s="1105"/>
      <c r="BS121" s="1105"/>
      <c r="BT121" s="1105"/>
      <c r="BU121" s="1105"/>
      <c r="BV121" s="1105"/>
      <c r="BW121" s="1105"/>
      <c r="BX121" s="1105"/>
      <c r="BY121" s="1105"/>
      <c r="BZ121" s="1105"/>
      <c r="CA121" s="1105"/>
      <c r="CB121" s="1105"/>
      <c r="CC121" s="1105"/>
      <c r="CD121" s="1105"/>
      <c r="CE121" s="1105"/>
      <c r="CF121" s="1105"/>
      <c r="CG121" s="1105"/>
      <c r="CH121" s="1105"/>
      <c r="CI121" s="1105"/>
      <c r="CJ121" s="1105"/>
      <c r="CK121" s="1105"/>
      <c r="CL121" s="1105"/>
      <c r="CM121" s="1105"/>
      <c r="CN121" s="1105"/>
      <c r="CO121" s="1105"/>
      <c r="CP121" s="1105"/>
      <c r="CQ121" s="1105"/>
      <c r="CR121" s="1105"/>
      <c r="CS121" s="1105"/>
      <c r="CT121" s="1105"/>
      <c r="CU121" s="1105"/>
      <c r="CV121" s="1105"/>
      <c r="CW121" s="1105"/>
      <c r="CX121" s="1105"/>
      <c r="CY121" s="1105"/>
      <c r="CZ121" s="1105"/>
      <c r="DA121" s="1105"/>
      <c r="DB121" s="1105"/>
      <c r="DI121" s="1105"/>
      <c r="DJ121" s="1105"/>
      <c r="DS121" s="1105"/>
      <c r="DT121" s="1105"/>
      <c r="DZ121" s="1105"/>
      <c r="EA121" s="1105"/>
      <c r="EG121" s="1089"/>
      <c r="EH121" s="1089"/>
      <c r="EM121" s="1206"/>
    </row>
    <row r="122" spans="1:143" ht="15" customHeight="1">
      <c r="A122" s="1792"/>
      <c r="B122" s="1898" t="s">
        <v>933</v>
      </c>
      <c r="C122" s="1898"/>
      <c r="D122" s="1898"/>
      <c r="E122" s="1898"/>
      <c r="F122" s="2460" t="str">
        <f>IF(AND(ISNUMBER(F124), ISNUMBER(F128),  ISNUMBER(F132),  ISNUMBER(F125),  ISNUMBER(F129),  ISNUMBER(F133),  ISNUMBER(F126),  ISNUMBER(F130),  ISNUMBER(F134)),MAX(F124+F128+F132, F125+F129+F133, F126+F130+F134), "")</f>
        <v/>
      </c>
      <c r="G122" s="1923"/>
      <c r="H122" s="611"/>
      <c r="I122" s="611"/>
      <c r="K122" s="611"/>
      <c r="N122" s="1105"/>
      <c r="O122" s="1105"/>
      <c r="P122" s="1105"/>
      <c r="Q122" s="1105"/>
      <c r="R122" s="1105"/>
      <c r="S122" s="1105"/>
      <c r="T122" s="1105"/>
      <c r="U122" s="1105"/>
      <c r="V122" s="1105"/>
      <c r="W122" s="1105"/>
      <c r="X122" s="1105"/>
      <c r="Y122" s="1105"/>
      <c r="Z122" s="1105"/>
      <c r="AA122" s="1105"/>
      <c r="AB122" s="1105"/>
      <c r="AC122" s="1105"/>
      <c r="AD122" s="1105"/>
      <c r="AE122" s="1105"/>
      <c r="AF122" s="1105"/>
      <c r="AG122" s="1105"/>
      <c r="AH122" s="1105"/>
      <c r="AI122" s="1105"/>
      <c r="AJ122" s="1105"/>
      <c r="AK122" s="1105"/>
      <c r="AL122" s="1105"/>
      <c r="AM122" s="1105"/>
      <c r="AN122" s="1105"/>
      <c r="AO122" s="1105"/>
      <c r="AP122" s="1105"/>
      <c r="AQ122" s="1105"/>
      <c r="AR122" s="1105"/>
      <c r="AS122" s="1105"/>
      <c r="AT122" s="1105"/>
      <c r="AU122" s="1105"/>
      <c r="AV122" s="1105"/>
      <c r="AW122" s="1105"/>
      <c r="AX122" s="1105"/>
      <c r="AY122" s="1105"/>
      <c r="AZ122" s="1105"/>
      <c r="BA122" s="1105"/>
      <c r="BB122" s="1105"/>
      <c r="BC122" s="1105"/>
      <c r="BD122" s="1105"/>
      <c r="BE122" s="1105"/>
      <c r="BF122" s="1105"/>
      <c r="BG122" s="1105"/>
      <c r="BH122" s="1105"/>
      <c r="BI122" s="1105"/>
      <c r="BJ122" s="1105"/>
      <c r="BK122" s="1105"/>
      <c r="BL122" s="1105"/>
      <c r="BM122" s="1105"/>
      <c r="BN122" s="1105"/>
      <c r="BO122" s="1105"/>
      <c r="BP122" s="1105"/>
      <c r="BQ122" s="1105"/>
      <c r="BR122" s="1105"/>
      <c r="BS122" s="1105"/>
      <c r="BT122" s="1105"/>
      <c r="BU122" s="1105"/>
      <c r="BV122" s="1105"/>
      <c r="BW122" s="1105"/>
      <c r="BX122" s="1105"/>
      <c r="BY122" s="1105"/>
      <c r="BZ122" s="1105"/>
      <c r="CA122" s="1105"/>
      <c r="CB122" s="1105"/>
      <c r="CC122" s="1105"/>
      <c r="CD122" s="1105"/>
      <c r="CE122" s="1105"/>
      <c r="CF122" s="1105"/>
      <c r="CG122" s="1105"/>
      <c r="CH122" s="1105"/>
      <c r="CI122" s="1105"/>
      <c r="CJ122" s="1105"/>
      <c r="CK122" s="1105"/>
      <c r="CL122" s="1105"/>
      <c r="CM122" s="1105"/>
      <c r="CN122" s="1105"/>
      <c r="CO122" s="1105"/>
      <c r="CP122" s="1105"/>
      <c r="CQ122" s="1105"/>
      <c r="CR122" s="1105"/>
      <c r="CS122" s="1105"/>
      <c r="CT122" s="1105"/>
      <c r="CU122" s="1105"/>
      <c r="CV122" s="1105"/>
      <c r="CW122" s="1105"/>
      <c r="CX122" s="1105"/>
      <c r="CY122" s="1105"/>
      <c r="CZ122" s="1105"/>
      <c r="DA122" s="1105"/>
      <c r="DB122" s="1105"/>
      <c r="DI122" s="1105"/>
      <c r="DJ122" s="1105"/>
      <c r="DS122" s="1105"/>
      <c r="DT122" s="1105"/>
      <c r="DZ122" s="1105"/>
      <c r="EA122" s="1105"/>
      <c r="EG122" s="1089"/>
      <c r="EH122" s="1089"/>
      <c r="EM122" s="1206"/>
    </row>
    <row r="123" spans="1:143" ht="15" customHeight="1">
      <c r="A123" s="1792"/>
      <c r="B123" s="1900" t="s">
        <v>926</v>
      </c>
      <c r="C123" s="733"/>
      <c r="D123" s="733"/>
      <c r="E123" s="733"/>
      <c r="F123" s="2161" t="str">
        <f>IF(AND(ISNUMBER(F122),ISNUMBER(F124),ISNUMBER(F128),ISNUMBER(F132),F122=F124+F128+F132),F124,IF(AND(ISNUMBER(F122),ISNUMBER(F125),ISNUMBER(F129),ISNUMBER(F133),F122=F125+F129+F133),F125,IF(AND(ISNUMBER(F122),ISNUMBER(F126)),F126,"")))</f>
        <v/>
      </c>
      <c r="G123" s="1838"/>
      <c r="H123" s="611"/>
      <c r="I123" s="611"/>
      <c r="K123" s="611"/>
      <c r="N123" s="1105"/>
      <c r="O123" s="1105"/>
      <c r="P123" s="1105"/>
      <c r="Q123" s="1105"/>
      <c r="R123" s="1105"/>
      <c r="S123" s="1105"/>
      <c r="T123" s="1105"/>
      <c r="U123" s="1105"/>
      <c r="V123" s="1105"/>
      <c r="W123" s="1105"/>
      <c r="X123" s="1105"/>
      <c r="Y123" s="1105"/>
      <c r="Z123" s="1105"/>
      <c r="AA123" s="1105"/>
      <c r="AB123" s="1105"/>
      <c r="AC123" s="1105"/>
      <c r="AD123" s="1105"/>
      <c r="AE123" s="1105"/>
      <c r="AF123" s="1105"/>
      <c r="AG123" s="1105"/>
      <c r="AH123" s="1105"/>
      <c r="AI123" s="1105"/>
      <c r="AJ123" s="1105"/>
      <c r="AK123" s="1105"/>
      <c r="AL123" s="1105"/>
      <c r="AM123" s="1105"/>
      <c r="AN123" s="1105"/>
      <c r="AO123" s="1105"/>
      <c r="AP123" s="1105"/>
      <c r="AQ123" s="1105"/>
      <c r="AR123" s="1105"/>
      <c r="AS123" s="1105"/>
      <c r="AT123" s="1105"/>
      <c r="AU123" s="1105"/>
      <c r="AV123" s="1105"/>
      <c r="AW123" s="1105"/>
      <c r="AX123" s="1105"/>
      <c r="AY123" s="1105"/>
      <c r="AZ123" s="1105"/>
      <c r="BA123" s="1105"/>
      <c r="BB123" s="1105"/>
      <c r="BC123" s="1105"/>
      <c r="BD123" s="1105"/>
      <c r="BE123" s="1105"/>
      <c r="BF123" s="1105"/>
      <c r="BG123" s="1105"/>
      <c r="BH123" s="1105"/>
      <c r="BI123" s="1105"/>
      <c r="BJ123" s="1105"/>
      <c r="BK123" s="1105"/>
      <c r="BL123" s="1105"/>
      <c r="BM123" s="1105"/>
      <c r="BN123" s="1105"/>
      <c r="BO123" s="1105"/>
      <c r="BP123" s="1105"/>
      <c r="BQ123" s="1105"/>
      <c r="BR123" s="1105"/>
      <c r="BS123" s="1105"/>
      <c r="BT123" s="1105"/>
      <c r="BU123" s="1105"/>
      <c r="BV123" s="1105"/>
      <c r="BW123" s="1105"/>
      <c r="BX123" s="1105"/>
      <c r="BY123" s="1105"/>
      <c r="BZ123" s="1105"/>
      <c r="CA123" s="1105"/>
      <c r="CB123" s="1105"/>
      <c r="CC123" s="1105"/>
      <c r="CD123" s="1105"/>
      <c r="CE123" s="1105"/>
      <c r="CF123" s="1105"/>
      <c r="CG123" s="1105"/>
      <c r="CH123" s="1105"/>
      <c r="CI123" s="1105"/>
      <c r="CJ123" s="1105"/>
      <c r="CK123" s="1105"/>
      <c r="CL123" s="1105"/>
      <c r="CM123" s="1105"/>
      <c r="CN123" s="1105"/>
      <c r="CO123" s="1105"/>
      <c r="CP123" s="1105"/>
      <c r="CQ123" s="1105"/>
      <c r="CR123" s="1105"/>
      <c r="CS123" s="1105"/>
      <c r="CT123" s="1105"/>
      <c r="CU123" s="1105"/>
      <c r="CV123" s="1105"/>
      <c r="CW123" s="1105"/>
      <c r="CX123" s="1105"/>
      <c r="CY123" s="1105"/>
      <c r="CZ123" s="1105"/>
      <c r="DA123" s="1105"/>
      <c r="DB123" s="1105"/>
      <c r="DI123" s="1105"/>
      <c r="DJ123" s="1105"/>
      <c r="DS123" s="1105"/>
      <c r="DT123" s="1105"/>
      <c r="DZ123" s="1105"/>
      <c r="EA123" s="1105"/>
      <c r="EG123" s="1089"/>
      <c r="EH123" s="1089"/>
      <c r="EM123" s="1206"/>
    </row>
    <row r="124" spans="1:143" ht="15" customHeight="1">
      <c r="A124" s="1792"/>
      <c r="B124" s="1819" t="s">
        <v>927</v>
      </c>
      <c r="C124" s="658"/>
      <c r="D124" s="658"/>
      <c r="E124" s="658"/>
      <c r="F124" s="1845"/>
      <c r="G124" s="1838"/>
      <c r="H124" s="611"/>
      <c r="I124" s="611"/>
      <c r="K124" s="611"/>
      <c r="N124" s="1105"/>
      <c r="O124" s="1105"/>
      <c r="P124" s="1105"/>
      <c r="Q124" s="1105"/>
      <c r="R124" s="1105"/>
      <c r="S124" s="1105"/>
      <c r="T124" s="1105"/>
      <c r="U124" s="1105"/>
      <c r="V124" s="1105"/>
      <c r="W124" s="1105"/>
      <c r="X124" s="1105"/>
      <c r="Y124" s="1105"/>
      <c r="Z124" s="1105"/>
      <c r="AA124" s="1105"/>
      <c r="AB124" s="1105"/>
      <c r="AC124" s="1105"/>
      <c r="AD124" s="1105"/>
      <c r="AE124" s="1105"/>
      <c r="AF124" s="1105"/>
      <c r="AG124" s="1105"/>
      <c r="AH124" s="1105"/>
      <c r="AI124" s="1105"/>
      <c r="AJ124" s="1105"/>
      <c r="AK124" s="1105"/>
      <c r="AL124" s="1105"/>
      <c r="AM124" s="1105"/>
      <c r="AN124" s="1105"/>
      <c r="AO124" s="1105"/>
      <c r="AP124" s="1105"/>
      <c r="AQ124" s="1105"/>
      <c r="AR124" s="1105"/>
      <c r="AS124" s="1105"/>
      <c r="AT124" s="1105"/>
      <c r="AU124" s="1105"/>
      <c r="AV124" s="1105"/>
      <c r="AW124" s="1105"/>
      <c r="AX124" s="1105"/>
      <c r="AY124" s="1105"/>
      <c r="AZ124" s="1105"/>
      <c r="BA124" s="1105"/>
      <c r="BB124" s="1105"/>
      <c r="BC124" s="1105"/>
      <c r="BD124" s="1105"/>
      <c r="BE124" s="1105"/>
      <c r="BF124" s="1105"/>
      <c r="BG124" s="1105"/>
      <c r="BH124" s="1105"/>
      <c r="BI124" s="1105"/>
      <c r="BJ124" s="1105"/>
      <c r="BK124" s="1105"/>
      <c r="BL124" s="1105"/>
      <c r="BM124" s="1105"/>
      <c r="BN124" s="1105"/>
      <c r="BO124" s="1105"/>
      <c r="BP124" s="1105"/>
      <c r="BQ124" s="1105"/>
      <c r="BR124" s="1105"/>
      <c r="BS124" s="1105"/>
      <c r="BT124" s="1105"/>
      <c r="BU124" s="1105"/>
      <c r="BV124" s="1105"/>
      <c r="BW124" s="1105"/>
      <c r="BX124" s="1105"/>
      <c r="BY124" s="1105"/>
      <c r="BZ124" s="1105"/>
      <c r="CA124" s="1105"/>
      <c r="CB124" s="1105"/>
      <c r="CC124" s="1105"/>
      <c r="CD124" s="1105"/>
      <c r="CE124" s="1105"/>
      <c r="CF124" s="1105"/>
      <c r="CG124" s="1105"/>
      <c r="CH124" s="1105"/>
      <c r="CI124" s="1105"/>
      <c r="CJ124" s="1105"/>
      <c r="CK124" s="1105"/>
      <c r="CL124" s="1105"/>
      <c r="CM124" s="1105"/>
      <c r="CN124" s="1105"/>
      <c r="CO124" s="1105"/>
      <c r="CP124" s="1105"/>
      <c r="CQ124" s="1105"/>
      <c r="CR124" s="1105"/>
      <c r="CS124" s="1105"/>
      <c r="CT124" s="1105"/>
      <c r="CU124" s="1105"/>
      <c r="CV124" s="1105"/>
      <c r="CW124" s="1105"/>
      <c r="CX124" s="1105"/>
      <c r="CY124" s="1105"/>
      <c r="CZ124" s="1105"/>
      <c r="DA124" s="1105"/>
      <c r="DB124" s="1105"/>
      <c r="DI124" s="1105"/>
      <c r="DJ124" s="1105"/>
      <c r="DS124" s="1105"/>
      <c r="DT124" s="1105"/>
      <c r="DZ124" s="1105"/>
      <c r="EA124" s="1105"/>
      <c r="EG124" s="1089"/>
      <c r="EH124" s="1089"/>
      <c r="EM124" s="1206"/>
    </row>
    <row r="125" spans="1:143" ht="15" customHeight="1">
      <c r="A125" s="1792"/>
      <c r="B125" s="1819" t="s">
        <v>928</v>
      </c>
      <c r="C125" s="658"/>
      <c r="D125" s="658"/>
      <c r="E125" s="658"/>
      <c r="F125" s="1845"/>
      <c r="G125" s="1838"/>
      <c r="H125" s="611"/>
      <c r="I125" s="611"/>
      <c r="K125" s="611"/>
      <c r="N125" s="1105"/>
      <c r="O125" s="1105"/>
      <c r="P125" s="1105"/>
      <c r="Q125" s="1105"/>
      <c r="R125" s="1105"/>
      <c r="S125" s="1105"/>
      <c r="T125" s="1105"/>
      <c r="U125" s="1105"/>
      <c r="V125" s="1105"/>
      <c r="W125" s="1105"/>
      <c r="X125" s="1105"/>
      <c r="Y125" s="1105"/>
      <c r="Z125" s="1105"/>
      <c r="AA125" s="1105"/>
      <c r="AB125" s="1105"/>
      <c r="AC125" s="1105"/>
      <c r="AD125" s="1105"/>
      <c r="AE125" s="1105"/>
      <c r="AF125" s="1105"/>
      <c r="AG125" s="1105"/>
      <c r="AH125" s="1105"/>
      <c r="AI125" s="1105"/>
      <c r="AJ125" s="1105"/>
      <c r="AK125" s="1105"/>
      <c r="AL125" s="1105"/>
      <c r="AM125" s="1105"/>
      <c r="AN125" s="1105"/>
      <c r="AO125" s="1105"/>
      <c r="AP125" s="1105"/>
      <c r="AQ125" s="1105"/>
      <c r="AR125" s="1105"/>
      <c r="AS125" s="1105"/>
      <c r="AT125" s="1105"/>
      <c r="AU125" s="1105"/>
      <c r="AV125" s="1105"/>
      <c r="AW125" s="1105"/>
      <c r="AX125" s="1105"/>
      <c r="AY125" s="1105"/>
      <c r="AZ125" s="1105"/>
      <c r="BA125" s="1105"/>
      <c r="BB125" s="1105"/>
      <c r="BC125" s="1105"/>
      <c r="BD125" s="1105"/>
      <c r="BE125" s="1105"/>
      <c r="BF125" s="1105"/>
      <c r="BG125" s="1105"/>
      <c r="BH125" s="1105"/>
      <c r="BI125" s="1105"/>
      <c r="BJ125" s="1105"/>
      <c r="BK125" s="1105"/>
      <c r="BL125" s="1105"/>
      <c r="BM125" s="1105"/>
      <c r="BN125" s="1105"/>
      <c r="BO125" s="1105"/>
      <c r="BP125" s="1105"/>
      <c r="BQ125" s="1105"/>
      <c r="BR125" s="1105"/>
      <c r="BS125" s="1105"/>
      <c r="BT125" s="1105"/>
      <c r="BU125" s="1105"/>
      <c r="BV125" s="639"/>
      <c r="BW125" s="1105"/>
      <c r="BX125" s="1105"/>
      <c r="BY125" s="1105"/>
      <c r="BZ125" s="1105"/>
      <c r="CA125" s="1105"/>
      <c r="CB125" s="1105"/>
      <c r="CC125" s="1105"/>
      <c r="CD125" s="1105"/>
      <c r="CE125" s="1105"/>
      <c r="CF125" s="1105"/>
      <c r="CG125" s="1105"/>
      <c r="CH125" s="1105"/>
      <c r="CI125" s="1105"/>
      <c r="CJ125" s="1105"/>
      <c r="CK125" s="1105"/>
      <c r="CL125" s="1105"/>
      <c r="CM125" s="1105"/>
      <c r="CN125" s="1105"/>
      <c r="CO125" s="1105"/>
      <c r="CP125" s="1105"/>
      <c r="CQ125" s="1105"/>
      <c r="CR125" s="1105"/>
      <c r="CS125" s="1105"/>
      <c r="CT125" s="1105"/>
      <c r="CU125" s="1105"/>
      <c r="CV125" s="1105"/>
      <c r="CW125" s="1105"/>
      <c r="CX125" s="1105"/>
      <c r="CY125" s="1105"/>
      <c r="CZ125" s="1105"/>
      <c r="DA125" s="1105"/>
      <c r="DB125" s="1105"/>
      <c r="DI125" s="1105"/>
      <c r="DJ125" s="1105"/>
      <c r="DS125" s="1105"/>
      <c r="DT125" s="1105"/>
      <c r="DZ125" s="1105"/>
      <c r="EA125" s="1105"/>
      <c r="EG125" s="1089"/>
      <c r="EH125" s="1089"/>
      <c r="EM125" s="1206"/>
    </row>
    <row r="126" spans="1:143" ht="15" customHeight="1">
      <c r="A126" s="1792"/>
      <c r="B126" s="1819" t="s">
        <v>929</v>
      </c>
      <c r="C126" s="658"/>
      <c r="D126" s="658"/>
      <c r="E126" s="658"/>
      <c r="F126" s="1845"/>
      <c r="G126" s="1838"/>
      <c r="H126" s="611"/>
      <c r="I126" s="611"/>
      <c r="K126" s="611"/>
      <c r="N126" s="1105"/>
      <c r="O126" s="1105"/>
      <c r="P126" s="1105"/>
      <c r="Q126" s="1105"/>
      <c r="R126" s="1105"/>
      <c r="S126" s="1105"/>
      <c r="T126" s="1105"/>
      <c r="U126" s="1105"/>
      <c r="V126" s="1105"/>
      <c r="W126" s="1105"/>
      <c r="X126" s="1105"/>
      <c r="Y126" s="1105"/>
      <c r="Z126" s="1105"/>
      <c r="AA126" s="1105"/>
      <c r="AB126" s="1105"/>
      <c r="AC126" s="1105"/>
      <c r="AD126" s="1105"/>
      <c r="AE126" s="1105"/>
      <c r="AF126" s="1105"/>
      <c r="AG126" s="1105"/>
      <c r="AH126" s="1105"/>
      <c r="AI126" s="1105"/>
      <c r="AJ126" s="1105"/>
      <c r="AK126" s="1105"/>
      <c r="AL126" s="1105"/>
      <c r="AM126" s="1105"/>
      <c r="AN126" s="1105"/>
      <c r="AO126" s="1105"/>
      <c r="AP126" s="1105"/>
      <c r="AQ126" s="1105"/>
      <c r="AR126" s="1105"/>
      <c r="AS126" s="1105"/>
      <c r="AT126" s="1105"/>
      <c r="AU126" s="1105"/>
      <c r="AV126" s="1105"/>
      <c r="AW126" s="1105"/>
      <c r="AX126" s="1105"/>
      <c r="AY126" s="1105"/>
      <c r="AZ126" s="1105"/>
      <c r="BA126" s="1105"/>
      <c r="BB126" s="1105"/>
      <c r="BC126" s="1105"/>
      <c r="BD126" s="1105"/>
      <c r="BE126" s="1105"/>
      <c r="BF126" s="1105"/>
      <c r="BG126" s="1105"/>
      <c r="BH126" s="1105"/>
      <c r="BI126" s="1105"/>
      <c r="BJ126" s="1105"/>
      <c r="BK126" s="1105"/>
      <c r="BL126" s="1105"/>
      <c r="BM126" s="1105"/>
      <c r="BN126" s="1105"/>
      <c r="BO126" s="1105"/>
      <c r="BP126" s="1105"/>
      <c r="BQ126" s="1105"/>
      <c r="BR126" s="1105"/>
      <c r="BS126" s="1105"/>
      <c r="BT126" s="1105"/>
      <c r="BU126" s="1105"/>
      <c r="BV126" s="1105"/>
      <c r="BW126" s="1105"/>
      <c r="BX126" s="1105"/>
      <c r="BY126" s="1105"/>
      <c r="BZ126" s="1105"/>
      <c r="CA126" s="1105"/>
      <c r="CB126" s="1105"/>
      <c r="CC126" s="1105"/>
      <c r="CD126" s="1105"/>
      <c r="CE126" s="1105"/>
      <c r="CF126" s="1105"/>
      <c r="CG126" s="1105"/>
      <c r="CH126" s="1105"/>
      <c r="CI126" s="1105"/>
      <c r="CJ126" s="1105"/>
      <c r="CK126" s="1105"/>
      <c r="CL126" s="1105"/>
      <c r="CM126" s="1105"/>
      <c r="CN126" s="1105"/>
      <c r="CO126" s="1105"/>
      <c r="CP126" s="1105"/>
      <c r="CQ126" s="1105"/>
      <c r="CR126" s="1105"/>
      <c r="CS126" s="1105"/>
      <c r="CT126" s="1105"/>
      <c r="CU126" s="1105"/>
      <c r="CV126" s="1105"/>
      <c r="CW126" s="1105"/>
      <c r="CX126" s="1105"/>
      <c r="CY126" s="1105"/>
      <c r="CZ126" s="1105"/>
      <c r="DA126" s="1105"/>
      <c r="DB126" s="1105"/>
      <c r="DI126" s="1105"/>
      <c r="DJ126" s="1105"/>
      <c r="DS126" s="1105"/>
      <c r="DT126" s="1105"/>
      <c r="DZ126" s="1105"/>
      <c r="EA126" s="1105"/>
      <c r="EG126" s="1089"/>
      <c r="EH126" s="1089"/>
      <c r="EM126" s="1206"/>
    </row>
    <row r="127" spans="1:143" ht="15" customHeight="1">
      <c r="A127" s="1792"/>
      <c r="B127" s="1900" t="s">
        <v>930</v>
      </c>
      <c r="C127" s="733"/>
      <c r="D127" s="733"/>
      <c r="E127" s="733"/>
      <c r="F127" s="16" t="str">
        <f>IF(AND(ISNUMBER(F122),ISNUMBER(F124),ISNUMBER(F128),ISNUMBER(F132),F122=F124+F128+F132),F128,IF(AND(ISNUMBER(F122),ISNUMBER(F125),ISNUMBER(F129),ISNUMBER(F133),F122=F125+F129+F133),F129,IF(AND(ISNUMBER(F122),ISNUMBER(F130)),F130,"")))</f>
        <v/>
      </c>
      <c r="G127" s="1838"/>
      <c r="H127" s="611"/>
      <c r="I127" s="611"/>
      <c r="K127" s="611"/>
      <c r="N127" s="1105"/>
      <c r="O127" s="1105"/>
      <c r="P127" s="1105"/>
      <c r="Q127" s="1105"/>
      <c r="R127" s="1105"/>
      <c r="S127" s="1105"/>
      <c r="T127" s="1105"/>
      <c r="U127" s="1105"/>
      <c r="V127" s="1105"/>
      <c r="W127" s="1105"/>
      <c r="X127" s="1105"/>
      <c r="Y127" s="1105"/>
      <c r="Z127" s="1105"/>
      <c r="AA127" s="1105"/>
      <c r="AB127" s="1105"/>
      <c r="AC127" s="1105"/>
      <c r="AD127" s="1105"/>
      <c r="AE127" s="1105"/>
      <c r="AF127" s="1105"/>
      <c r="AG127" s="1105"/>
      <c r="AH127" s="1105"/>
      <c r="AI127" s="1105"/>
      <c r="AJ127" s="1105"/>
      <c r="AK127" s="1105"/>
      <c r="AL127" s="1105"/>
      <c r="AM127" s="1105"/>
      <c r="AN127" s="1105"/>
      <c r="AO127" s="1105"/>
      <c r="AP127" s="1105"/>
      <c r="AQ127" s="1105"/>
      <c r="AR127" s="1105"/>
      <c r="AS127" s="1105"/>
      <c r="AT127" s="1105"/>
      <c r="AU127" s="1105"/>
      <c r="AV127" s="1105"/>
      <c r="AW127" s="1105"/>
      <c r="AX127" s="1105"/>
      <c r="AY127" s="1105"/>
      <c r="AZ127" s="1105"/>
      <c r="BA127" s="1105"/>
      <c r="BB127" s="1105"/>
      <c r="BC127" s="1105"/>
      <c r="BD127" s="1105"/>
      <c r="BE127" s="1105"/>
      <c r="BF127" s="1105"/>
      <c r="BG127" s="1105"/>
      <c r="BH127" s="1105"/>
      <c r="BI127" s="1105"/>
      <c r="BJ127" s="1105"/>
      <c r="BK127" s="1105"/>
      <c r="BL127" s="1105"/>
      <c r="BM127" s="1105"/>
      <c r="BN127" s="1105"/>
      <c r="BO127" s="1105"/>
      <c r="BP127" s="1105"/>
      <c r="BQ127" s="1105"/>
      <c r="BR127" s="1105"/>
      <c r="BS127" s="1105"/>
      <c r="BT127" s="1105"/>
      <c r="BU127" s="1105"/>
      <c r="BV127" s="1105"/>
      <c r="BW127" s="1105"/>
      <c r="BX127" s="1105"/>
      <c r="BY127" s="1105"/>
      <c r="BZ127" s="1105"/>
      <c r="CA127" s="1105"/>
      <c r="CB127" s="1105"/>
      <c r="CC127" s="1105"/>
      <c r="CD127" s="1105"/>
      <c r="CE127" s="1105"/>
      <c r="CF127" s="1105"/>
      <c r="CG127" s="1105"/>
      <c r="CH127" s="1105"/>
      <c r="CI127" s="1105"/>
      <c r="CJ127" s="1105"/>
      <c r="CK127" s="1105"/>
      <c r="CL127" s="1105"/>
      <c r="CM127" s="1105"/>
      <c r="CN127" s="1105"/>
      <c r="CO127" s="1105"/>
      <c r="CP127" s="1105"/>
      <c r="CQ127" s="1105"/>
      <c r="CR127" s="1105"/>
      <c r="CS127" s="1105"/>
      <c r="CT127" s="1105"/>
      <c r="CU127" s="1105"/>
      <c r="CV127" s="1105"/>
      <c r="CW127" s="1105"/>
      <c r="CX127" s="1105"/>
      <c r="CY127" s="1105"/>
      <c r="CZ127" s="1105"/>
      <c r="DA127" s="1105"/>
      <c r="DB127" s="1105"/>
      <c r="DI127" s="1105"/>
      <c r="DJ127" s="1105"/>
      <c r="DS127" s="1105"/>
      <c r="DT127" s="1105"/>
      <c r="DZ127" s="1105"/>
      <c r="EA127" s="1105"/>
      <c r="EG127" s="1089"/>
      <c r="EH127" s="1089"/>
      <c r="EM127" s="1206"/>
    </row>
    <row r="128" spans="1:143" ht="15" customHeight="1">
      <c r="A128" s="1792"/>
      <c r="B128" s="1819" t="s">
        <v>927</v>
      </c>
      <c r="C128" s="658"/>
      <c r="D128" s="658"/>
      <c r="E128" s="658"/>
      <c r="F128" s="1845"/>
      <c r="G128" s="1838"/>
      <c r="H128" s="611"/>
      <c r="I128" s="611"/>
      <c r="K128" s="611"/>
      <c r="N128" s="1105"/>
      <c r="O128" s="1105"/>
      <c r="P128" s="1105"/>
      <c r="Q128" s="1105"/>
      <c r="R128" s="1105"/>
      <c r="S128" s="1105"/>
      <c r="T128" s="1105"/>
      <c r="U128" s="1105"/>
      <c r="V128" s="1105"/>
      <c r="W128" s="1105"/>
      <c r="X128" s="1105"/>
      <c r="Y128" s="1105"/>
      <c r="Z128" s="1105"/>
      <c r="AA128" s="1105"/>
      <c r="AB128" s="1105"/>
      <c r="AC128" s="1105"/>
      <c r="AD128" s="1105"/>
      <c r="AE128" s="1105"/>
      <c r="AF128" s="1105"/>
      <c r="AG128" s="1105"/>
      <c r="AH128" s="1105"/>
      <c r="AI128" s="1105"/>
      <c r="AJ128" s="1105"/>
      <c r="AK128" s="1105"/>
      <c r="AL128" s="1105"/>
      <c r="AM128" s="1105"/>
      <c r="AN128" s="1105"/>
      <c r="AO128" s="1105"/>
      <c r="AP128" s="1105"/>
      <c r="AQ128" s="1105"/>
      <c r="AR128" s="1105"/>
      <c r="AS128" s="1105"/>
      <c r="AT128" s="1105"/>
      <c r="AU128" s="1105"/>
      <c r="AV128" s="1105"/>
      <c r="AW128" s="1105"/>
      <c r="AX128" s="1105"/>
      <c r="AY128" s="1105"/>
      <c r="AZ128" s="1105"/>
      <c r="BA128" s="1105"/>
      <c r="BB128" s="1105"/>
      <c r="BC128" s="1105"/>
      <c r="BD128" s="1105"/>
      <c r="BE128" s="1105"/>
      <c r="BF128" s="1105"/>
      <c r="BG128" s="1105"/>
      <c r="BH128" s="1105"/>
      <c r="BI128" s="1105"/>
      <c r="BJ128" s="1105"/>
      <c r="BK128" s="1105"/>
      <c r="BL128" s="1105"/>
      <c r="BM128" s="1105"/>
      <c r="BN128" s="1105"/>
      <c r="BO128" s="1105"/>
      <c r="BP128" s="1105"/>
      <c r="BQ128" s="1105"/>
      <c r="BR128" s="1105"/>
      <c r="BS128" s="1105"/>
      <c r="BT128" s="1105"/>
      <c r="BU128" s="1105"/>
      <c r="BV128" s="1105"/>
      <c r="BW128" s="1105"/>
      <c r="BX128" s="1105"/>
      <c r="BY128" s="1105"/>
      <c r="BZ128" s="1105"/>
      <c r="CA128" s="1105"/>
      <c r="CB128" s="1105"/>
      <c r="CC128" s="1105"/>
      <c r="CD128" s="1105"/>
      <c r="CE128" s="1105"/>
      <c r="CF128" s="1105"/>
      <c r="CG128" s="1105"/>
      <c r="CH128" s="1105"/>
      <c r="CI128" s="1105"/>
      <c r="CJ128" s="1105"/>
      <c r="CK128" s="1105"/>
      <c r="CL128" s="1105"/>
      <c r="CM128" s="1105"/>
      <c r="CN128" s="1105"/>
      <c r="CO128" s="1105"/>
      <c r="CP128" s="1105"/>
      <c r="CQ128" s="1105"/>
      <c r="CR128" s="1105"/>
      <c r="CS128" s="1105"/>
      <c r="CT128" s="1105"/>
      <c r="CU128" s="1105"/>
      <c r="CV128" s="1105"/>
      <c r="CW128" s="1105"/>
      <c r="CX128" s="1105"/>
      <c r="CY128" s="1105"/>
      <c r="CZ128" s="1105"/>
      <c r="DA128" s="1105"/>
      <c r="DB128" s="1105"/>
      <c r="DI128" s="1105"/>
      <c r="DJ128" s="1105"/>
      <c r="DS128" s="1105"/>
      <c r="DT128" s="1105"/>
      <c r="DZ128" s="1105"/>
      <c r="EA128" s="1105"/>
      <c r="EG128" s="1089"/>
      <c r="EH128" s="1089"/>
      <c r="EM128" s="1206"/>
    </row>
    <row r="129" spans="1:213" ht="15" customHeight="1">
      <c r="A129" s="1792"/>
      <c r="B129" s="1819" t="s">
        <v>928</v>
      </c>
      <c r="C129" s="658"/>
      <c r="D129" s="658"/>
      <c r="E129" s="658"/>
      <c r="F129" s="1845"/>
      <c r="G129" s="1838"/>
      <c r="H129" s="611"/>
      <c r="I129" s="611"/>
      <c r="K129" s="611"/>
      <c r="N129" s="1105"/>
      <c r="O129" s="1105"/>
      <c r="P129" s="1105"/>
      <c r="Q129" s="1105"/>
      <c r="R129" s="1105"/>
      <c r="S129" s="1105"/>
      <c r="T129" s="1105"/>
      <c r="U129" s="1105"/>
      <c r="V129" s="1105"/>
      <c r="W129" s="1105"/>
      <c r="X129" s="1105"/>
      <c r="Y129" s="1105"/>
      <c r="Z129" s="1105"/>
      <c r="AA129" s="1105"/>
      <c r="AB129" s="1105"/>
      <c r="AC129" s="1105"/>
      <c r="AD129" s="1105"/>
      <c r="AE129" s="1105"/>
      <c r="AF129" s="1105"/>
      <c r="AG129" s="1105"/>
      <c r="AH129" s="1105"/>
      <c r="AI129" s="1105"/>
      <c r="AJ129" s="1105"/>
      <c r="AK129" s="1105"/>
      <c r="AL129" s="1105"/>
      <c r="AM129" s="1105"/>
      <c r="AN129" s="1105"/>
      <c r="AO129" s="1105"/>
      <c r="AP129" s="1105"/>
      <c r="AQ129" s="1105"/>
      <c r="AR129" s="1105"/>
      <c r="AS129" s="1105"/>
      <c r="AT129" s="1105"/>
      <c r="AU129" s="1105"/>
      <c r="AV129" s="1105"/>
      <c r="AW129" s="1105"/>
      <c r="AX129" s="1105"/>
      <c r="AY129" s="1105"/>
      <c r="AZ129" s="1105"/>
      <c r="BA129" s="1105"/>
      <c r="BB129" s="1105"/>
      <c r="BC129" s="1105"/>
      <c r="BD129" s="1105"/>
      <c r="BE129" s="1105"/>
      <c r="BF129" s="1105"/>
      <c r="BG129" s="1105"/>
      <c r="BH129" s="1105"/>
      <c r="BI129" s="1105"/>
      <c r="BJ129" s="1105"/>
      <c r="BK129" s="1105"/>
      <c r="BL129" s="1105"/>
      <c r="BM129" s="1105"/>
      <c r="BN129" s="1105"/>
      <c r="BO129" s="1105"/>
      <c r="BP129" s="1105"/>
      <c r="BQ129" s="1105"/>
      <c r="BR129" s="1105"/>
      <c r="BS129" s="1105"/>
      <c r="BT129" s="1105"/>
      <c r="BU129" s="1105"/>
      <c r="BV129" s="1105"/>
      <c r="BW129" s="1105"/>
      <c r="BX129" s="1105"/>
      <c r="BY129" s="1105"/>
      <c r="BZ129" s="1105"/>
      <c r="CA129" s="1105"/>
      <c r="CB129" s="1105"/>
      <c r="CC129" s="1105"/>
      <c r="CD129" s="1105"/>
      <c r="CE129" s="1105"/>
      <c r="CF129" s="1105"/>
      <c r="CG129" s="1105"/>
      <c r="CH129" s="1105"/>
      <c r="CI129" s="1105"/>
      <c r="CJ129" s="1105"/>
      <c r="CK129" s="1105"/>
      <c r="CL129" s="1105"/>
      <c r="CM129" s="1105"/>
      <c r="CN129" s="1105"/>
      <c r="CO129" s="1105"/>
      <c r="CP129" s="1105"/>
      <c r="CQ129" s="1105"/>
      <c r="CR129" s="1105"/>
      <c r="CS129" s="1105"/>
      <c r="CT129" s="1105"/>
      <c r="CU129" s="1105"/>
      <c r="CV129" s="1105"/>
      <c r="CW129" s="1105"/>
      <c r="CX129" s="1105"/>
      <c r="CY129" s="1105"/>
      <c r="CZ129" s="1105"/>
      <c r="DA129" s="1105"/>
      <c r="DB129" s="1105"/>
      <c r="DI129" s="1105"/>
      <c r="DJ129" s="1105"/>
      <c r="DS129" s="1105"/>
      <c r="DT129" s="1105"/>
      <c r="DZ129" s="1105"/>
      <c r="EA129" s="1105"/>
      <c r="EG129" s="1089"/>
      <c r="EH129" s="1089"/>
      <c r="EM129" s="1206"/>
    </row>
    <row r="130" spans="1:213" ht="15" customHeight="1">
      <c r="A130" s="1792"/>
      <c r="B130" s="1819" t="s">
        <v>929</v>
      </c>
      <c r="C130" s="658"/>
      <c r="D130" s="658"/>
      <c r="E130" s="658"/>
      <c r="F130" s="1845"/>
      <c r="G130" s="1838"/>
      <c r="H130" s="611"/>
      <c r="I130" s="611"/>
      <c r="K130" s="611"/>
      <c r="N130" s="1105"/>
      <c r="O130" s="1105"/>
      <c r="P130" s="1105"/>
      <c r="Q130" s="1105"/>
      <c r="R130" s="1105"/>
      <c r="S130" s="1105"/>
      <c r="T130" s="1105"/>
      <c r="U130" s="1105"/>
      <c r="V130" s="1105"/>
      <c r="W130" s="1105"/>
      <c r="X130" s="1105"/>
      <c r="Y130" s="1105"/>
      <c r="Z130" s="1105"/>
      <c r="AA130" s="1105"/>
      <c r="AB130" s="1105"/>
      <c r="AC130" s="1105"/>
      <c r="AD130" s="1105"/>
      <c r="AE130" s="1105"/>
      <c r="AF130" s="1105"/>
      <c r="AG130" s="1105"/>
      <c r="AH130" s="1105"/>
      <c r="AI130" s="1105"/>
      <c r="AJ130" s="1105"/>
      <c r="AK130" s="1105"/>
      <c r="AL130" s="1105"/>
      <c r="AM130" s="1105"/>
      <c r="AN130" s="1105"/>
      <c r="AO130" s="1105"/>
      <c r="AP130" s="1105"/>
      <c r="AQ130" s="1105"/>
      <c r="AR130" s="1105"/>
      <c r="AS130" s="1105"/>
      <c r="AT130" s="1105"/>
      <c r="AU130" s="1105"/>
      <c r="AV130" s="1105"/>
      <c r="AW130" s="1105"/>
      <c r="AX130" s="1105"/>
      <c r="AY130" s="1105"/>
      <c r="AZ130" s="1105"/>
      <c r="BA130" s="1105"/>
      <c r="BB130" s="1105"/>
      <c r="BC130" s="1105"/>
      <c r="BD130" s="1105"/>
      <c r="BE130" s="1105"/>
      <c r="BF130" s="1105"/>
      <c r="BG130" s="1105"/>
      <c r="BH130" s="1105"/>
      <c r="BI130" s="1105"/>
      <c r="BJ130" s="1105"/>
      <c r="BK130" s="1105"/>
      <c r="BL130" s="1105"/>
      <c r="BM130" s="1105"/>
      <c r="BN130" s="1105"/>
      <c r="BO130" s="1105"/>
      <c r="BP130" s="1105"/>
      <c r="BQ130" s="1105"/>
      <c r="BR130" s="1105"/>
      <c r="BS130" s="1105"/>
      <c r="BT130" s="1105"/>
      <c r="BU130" s="1105"/>
      <c r="BV130" s="1105"/>
      <c r="BW130" s="1105"/>
      <c r="BX130" s="1105"/>
      <c r="BY130" s="1105"/>
      <c r="BZ130" s="1105"/>
      <c r="CA130" s="1105"/>
      <c r="CB130" s="1105"/>
      <c r="CC130" s="1105"/>
      <c r="CD130" s="1105"/>
      <c r="CE130" s="1105"/>
      <c r="CF130" s="1105"/>
      <c r="CG130" s="1105"/>
      <c r="CH130" s="1105"/>
      <c r="CI130" s="1105"/>
      <c r="CJ130" s="1105"/>
      <c r="CK130" s="1105"/>
      <c r="CL130" s="1105"/>
      <c r="CM130" s="1105"/>
      <c r="CN130" s="1105"/>
      <c r="CO130" s="1105"/>
      <c r="CP130" s="1105"/>
      <c r="CQ130" s="1105"/>
      <c r="CR130" s="1105"/>
      <c r="CS130" s="1105"/>
      <c r="CT130" s="1105"/>
      <c r="CU130" s="1105"/>
      <c r="CV130" s="1105"/>
      <c r="CW130" s="1105"/>
      <c r="CX130" s="1105"/>
      <c r="CY130" s="1105"/>
      <c r="CZ130" s="1105"/>
      <c r="DA130" s="1105"/>
      <c r="DB130" s="1105"/>
      <c r="DI130" s="1105"/>
      <c r="DJ130" s="1105"/>
      <c r="DS130" s="1105"/>
      <c r="DT130" s="1105"/>
      <c r="DZ130" s="1105"/>
      <c r="EA130" s="1105"/>
      <c r="EG130" s="1089"/>
      <c r="EH130" s="1089"/>
      <c r="EM130" s="1206"/>
    </row>
    <row r="131" spans="1:213" ht="15" customHeight="1">
      <c r="A131" s="1792"/>
      <c r="B131" s="1900" t="s">
        <v>931</v>
      </c>
      <c r="C131" s="733"/>
      <c r="D131" s="733"/>
      <c r="E131" s="733"/>
      <c r="F131" s="16" t="str">
        <f>IF(AND(ISNUMBER(F122),ISNUMBER(F124),ISNUMBER(F128), ISNUMBER(F132),F122=F124+F128+F132), F132, IF(AND(ISNUMBER(F122), ISNUMBER(F125),ISNUMBER(F129), ISNUMBER(F133),F122=F125+F129+F133), F133, IF(AND(ISNUMBER(F134), ISNUMBER(F122)),F134,"")))</f>
        <v/>
      </c>
      <c r="G131" s="1838"/>
      <c r="H131" s="611"/>
      <c r="I131" s="611"/>
      <c r="K131" s="611"/>
      <c r="N131" s="1105"/>
      <c r="O131" s="1105"/>
      <c r="P131" s="1105"/>
      <c r="Q131" s="1105"/>
      <c r="R131" s="1105"/>
      <c r="S131" s="1105"/>
      <c r="T131" s="1105"/>
      <c r="U131" s="1105"/>
      <c r="V131" s="1105"/>
      <c r="W131" s="1105"/>
      <c r="X131" s="1105"/>
      <c r="Y131" s="1105"/>
      <c r="Z131" s="1105"/>
      <c r="AA131" s="1105"/>
      <c r="AB131" s="1105"/>
      <c r="AC131" s="1105"/>
      <c r="AD131" s="1105"/>
      <c r="AE131" s="1105"/>
      <c r="AF131" s="1105"/>
      <c r="AG131" s="1105"/>
      <c r="AH131" s="1105"/>
      <c r="AI131" s="1105"/>
      <c r="AJ131" s="1105"/>
      <c r="AK131" s="1105"/>
      <c r="AL131" s="1105"/>
      <c r="AM131" s="1105"/>
      <c r="AN131" s="1105"/>
      <c r="AO131" s="1105"/>
      <c r="AP131" s="1105"/>
      <c r="AQ131" s="1105"/>
      <c r="AR131" s="1105"/>
      <c r="AS131" s="1105"/>
      <c r="AT131" s="1105"/>
      <c r="AU131" s="1105"/>
      <c r="AV131" s="1105"/>
      <c r="AW131" s="1105"/>
      <c r="AX131" s="1105"/>
      <c r="AY131" s="1105"/>
      <c r="AZ131" s="1105"/>
      <c r="BA131" s="1105"/>
      <c r="BB131" s="1105"/>
      <c r="BC131" s="1105"/>
      <c r="BD131" s="1105"/>
      <c r="BE131" s="1105"/>
      <c r="BF131" s="1105"/>
      <c r="BG131" s="1105"/>
      <c r="BH131" s="1105"/>
      <c r="BI131" s="1105"/>
      <c r="BJ131" s="1105"/>
      <c r="BK131" s="1105"/>
      <c r="BL131" s="1105"/>
      <c r="BM131" s="1105"/>
      <c r="BN131" s="1105"/>
      <c r="BO131" s="1105"/>
      <c r="BP131" s="1105"/>
      <c r="BQ131" s="1105"/>
      <c r="BR131" s="1105"/>
      <c r="BS131" s="1105"/>
      <c r="BT131" s="1105"/>
      <c r="BU131" s="1105"/>
      <c r="BV131" s="1105"/>
      <c r="BW131" s="1105"/>
      <c r="BX131" s="1105"/>
      <c r="BY131" s="1105"/>
      <c r="BZ131" s="1105"/>
      <c r="CA131" s="1105"/>
      <c r="CB131" s="1105"/>
      <c r="CC131" s="1105"/>
      <c r="CD131" s="1105"/>
      <c r="CE131" s="1105"/>
      <c r="CF131" s="1105"/>
      <c r="CG131" s="1105"/>
      <c r="CH131" s="1105"/>
      <c r="CI131" s="1105"/>
      <c r="CJ131" s="1105"/>
      <c r="CK131" s="1105"/>
      <c r="CL131" s="1105"/>
      <c r="CM131" s="1105"/>
      <c r="CN131" s="1105"/>
      <c r="CO131" s="1105"/>
      <c r="CP131" s="1105"/>
      <c r="CQ131" s="1105"/>
      <c r="CR131" s="1105"/>
      <c r="CS131" s="1105"/>
      <c r="CT131" s="1105"/>
      <c r="CU131" s="1105"/>
      <c r="CV131" s="1105"/>
      <c r="CW131" s="1105"/>
      <c r="CX131" s="1105"/>
      <c r="CY131" s="1105"/>
      <c r="CZ131" s="1105"/>
      <c r="DA131" s="1105"/>
      <c r="DB131" s="1105"/>
      <c r="DI131" s="1105"/>
      <c r="DJ131" s="1105"/>
      <c r="DS131" s="1105"/>
      <c r="DT131" s="1105"/>
      <c r="DZ131" s="1105"/>
      <c r="EA131" s="1105"/>
      <c r="EG131" s="1089"/>
      <c r="EH131" s="1089"/>
      <c r="EM131" s="1206"/>
    </row>
    <row r="132" spans="1:213" ht="15" customHeight="1">
      <c r="A132" s="1792"/>
      <c r="B132" s="1819" t="s">
        <v>927</v>
      </c>
      <c r="C132" s="658"/>
      <c r="D132" s="658"/>
      <c r="E132" s="658"/>
      <c r="F132" s="1845"/>
      <c r="G132" s="611"/>
      <c r="H132" s="611"/>
      <c r="I132" s="611"/>
      <c r="K132" s="611"/>
      <c r="N132" s="1105"/>
      <c r="O132" s="1105"/>
      <c r="P132" s="1105"/>
      <c r="Q132" s="1105"/>
      <c r="R132" s="1105"/>
      <c r="S132" s="1105"/>
      <c r="T132" s="1105"/>
      <c r="U132" s="1105"/>
      <c r="V132" s="1105"/>
      <c r="W132" s="1105"/>
      <c r="X132" s="1105"/>
      <c r="Y132" s="1105"/>
      <c r="Z132" s="1105"/>
      <c r="AA132" s="1105"/>
      <c r="AB132" s="1105"/>
      <c r="AC132" s="1105"/>
      <c r="AD132" s="1105"/>
      <c r="AE132" s="1105"/>
      <c r="AF132" s="1105"/>
      <c r="AG132" s="1105"/>
      <c r="AH132" s="1105"/>
      <c r="AI132" s="1105"/>
      <c r="AJ132" s="1105"/>
      <c r="AK132" s="1105"/>
      <c r="AL132" s="1105"/>
      <c r="AM132" s="1105"/>
      <c r="AN132" s="1105"/>
      <c r="AO132" s="1105"/>
      <c r="AP132" s="1105"/>
      <c r="AQ132" s="1105"/>
      <c r="AR132" s="1105"/>
      <c r="AS132" s="1105"/>
      <c r="AT132" s="1105"/>
      <c r="AU132" s="1105"/>
      <c r="AV132" s="1105"/>
      <c r="AW132" s="1105"/>
      <c r="AX132" s="1105"/>
      <c r="AY132" s="1105"/>
      <c r="AZ132" s="1105"/>
      <c r="BA132" s="1105"/>
      <c r="BB132" s="1105"/>
      <c r="BC132" s="1105"/>
      <c r="BD132" s="1105"/>
      <c r="BE132" s="1105"/>
      <c r="BF132" s="1105"/>
      <c r="BG132" s="1105"/>
      <c r="BH132" s="1105"/>
      <c r="BI132" s="1105"/>
      <c r="BJ132" s="1105"/>
      <c r="BK132" s="1105"/>
      <c r="BL132" s="1105"/>
      <c r="BM132" s="1105"/>
      <c r="BN132" s="1105"/>
      <c r="BO132" s="1105"/>
      <c r="BP132" s="1105"/>
      <c r="BQ132" s="1105"/>
      <c r="BR132" s="1105"/>
      <c r="BS132" s="1105"/>
      <c r="BT132" s="1105"/>
      <c r="BU132" s="1105"/>
      <c r="BV132" s="1105"/>
      <c r="BW132" s="1105"/>
      <c r="BX132" s="1105"/>
      <c r="BY132" s="1105"/>
      <c r="BZ132" s="1105"/>
      <c r="CA132" s="1105"/>
      <c r="CB132" s="1105"/>
      <c r="CC132" s="1105"/>
      <c r="CD132" s="1105"/>
      <c r="CE132" s="1105"/>
      <c r="CF132" s="1105"/>
      <c r="CG132" s="1105"/>
      <c r="CH132" s="1105"/>
      <c r="CI132" s="1105"/>
      <c r="CJ132" s="1105"/>
      <c r="CK132" s="1105"/>
      <c r="CL132" s="1105"/>
      <c r="CM132" s="1105"/>
      <c r="CN132" s="1105"/>
      <c r="CO132" s="1105"/>
      <c r="CP132" s="1105"/>
      <c r="CQ132" s="1105"/>
      <c r="CR132" s="1105"/>
      <c r="CS132" s="1105"/>
      <c r="CT132" s="1105"/>
      <c r="CU132" s="1105"/>
      <c r="CV132" s="1105"/>
      <c r="CW132" s="1105"/>
      <c r="CX132" s="1105"/>
      <c r="CY132" s="1105"/>
      <c r="CZ132" s="1105"/>
      <c r="DA132" s="1105"/>
      <c r="DB132" s="1105"/>
      <c r="DI132" s="1105"/>
      <c r="DJ132" s="1105"/>
      <c r="DS132" s="1105"/>
      <c r="DT132" s="1105"/>
      <c r="DZ132" s="1105"/>
      <c r="EA132" s="1105"/>
      <c r="EG132" s="1089"/>
      <c r="EH132" s="1089"/>
      <c r="EM132" s="1206"/>
    </row>
    <row r="133" spans="1:213" ht="15" customHeight="1">
      <c r="A133" s="1792"/>
      <c r="B133" s="1819" t="s">
        <v>928</v>
      </c>
      <c r="C133" s="658"/>
      <c r="D133" s="658"/>
      <c r="E133" s="658"/>
      <c r="F133" s="1845"/>
      <c r="G133" s="611"/>
      <c r="H133" s="611"/>
      <c r="I133" s="611"/>
      <c r="K133" s="611"/>
      <c r="N133" s="1105"/>
      <c r="O133" s="1105"/>
      <c r="P133" s="1105"/>
      <c r="Q133" s="1105"/>
      <c r="R133" s="1105"/>
      <c r="S133" s="1105"/>
      <c r="T133" s="1105"/>
      <c r="U133" s="1105"/>
      <c r="V133" s="1105"/>
      <c r="W133" s="1105"/>
      <c r="X133" s="1105"/>
      <c r="Y133" s="1105"/>
      <c r="Z133" s="1105"/>
      <c r="AA133" s="1105"/>
      <c r="AB133" s="1105"/>
      <c r="AC133" s="1105"/>
      <c r="AD133" s="1105"/>
      <c r="AE133" s="1105"/>
      <c r="AF133" s="1105"/>
      <c r="AG133" s="1105"/>
      <c r="AH133" s="1105"/>
      <c r="AI133" s="1105"/>
      <c r="AJ133" s="1105"/>
      <c r="AK133" s="1105"/>
      <c r="AL133" s="1105"/>
      <c r="AM133" s="1105"/>
      <c r="AN133" s="1105"/>
      <c r="AO133" s="1105"/>
      <c r="AP133" s="1105"/>
      <c r="AQ133" s="1105"/>
      <c r="AR133" s="1105"/>
      <c r="AS133" s="1105"/>
      <c r="AT133" s="1105"/>
      <c r="AU133" s="1105"/>
      <c r="AV133" s="1105"/>
      <c r="AW133" s="1105"/>
      <c r="AX133" s="1105"/>
      <c r="AY133" s="1105"/>
      <c r="AZ133" s="1105"/>
      <c r="BA133" s="1105"/>
      <c r="BB133" s="1105"/>
      <c r="BC133" s="1105"/>
      <c r="BD133" s="1105"/>
      <c r="BE133" s="1105"/>
      <c r="BF133" s="1105"/>
      <c r="BG133" s="1105"/>
      <c r="BH133" s="1105"/>
      <c r="BI133" s="1105"/>
      <c r="BJ133" s="1105"/>
      <c r="BK133" s="1105"/>
      <c r="BL133" s="1105"/>
      <c r="BM133" s="1105"/>
      <c r="BN133" s="1105"/>
      <c r="BO133" s="1105"/>
      <c r="BP133" s="1105"/>
      <c r="BQ133" s="1105"/>
      <c r="BR133" s="1105"/>
      <c r="BS133" s="1105"/>
      <c r="BT133" s="1105"/>
      <c r="BU133" s="1105"/>
      <c r="BV133" s="1105"/>
      <c r="BW133" s="1105"/>
      <c r="BX133" s="1105"/>
      <c r="BY133" s="1105"/>
      <c r="BZ133" s="1105"/>
      <c r="CA133" s="1105"/>
      <c r="CB133" s="1105"/>
      <c r="CC133" s="1105"/>
      <c r="CD133" s="1105"/>
      <c r="CE133" s="1105"/>
      <c r="CF133" s="1105"/>
      <c r="CG133" s="1105"/>
      <c r="CH133" s="1105"/>
      <c r="CI133" s="1105"/>
      <c r="CJ133" s="1105"/>
      <c r="CK133" s="1105"/>
      <c r="CL133" s="1105"/>
      <c r="CM133" s="1105"/>
      <c r="CN133" s="1105"/>
      <c r="CO133" s="1105"/>
      <c r="CP133" s="1105"/>
      <c r="CQ133" s="1105"/>
      <c r="CR133" s="1105"/>
      <c r="CS133" s="1105"/>
      <c r="CT133" s="1105"/>
      <c r="CU133" s="1105"/>
      <c r="CV133" s="1105"/>
      <c r="CW133" s="1105"/>
      <c r="CX133" s="1105"/>
      <c r="CY133" s="1105"/>
      <c r="CZ133" s="1105"/>
      <c r="DA133" s="1105"/>
      <c r="DB133" s="1105"/>
      <c r="DI133" s="1105"/>
      <c r="DJ133" s="1105"/>
      <c r="DS133" s="1105"/>
      <c r="DT133" s="1105"/>
      <c r="DZ133" s="1105"/>
      <c r="EA133" s="1105"/>
      <c r="EG133" s="1089"/>
      <c r="EH133" s="1089"/>
      <c r="EM133" s="1206"/>
    </row>
    <row r="134" spans="1:213" ht="15" customHeight="1">
      <c r="A134" s="1792"/>
      <c r="B134" s="1902" t="s">
        <v>929</v>
      </c>
      <c r="C134" s="1822"/>
      <c r="D134" s="1822"/>
      <c r="E134" s="1822"/>
      <c r="F134" s="1903"/>
      <c r="G134" s="611"/>
      <c r="H134" s="611"/>
      <c r="I134" s="611"/>
      <c r="K134" s="611"/>
      <c r="N134" s="1105"/>
      <c r="O134" s="1105"/>
      <c r="P134" s="1105"/>
      <c r="Q134" s="1105"/>
      <c r="R134" s="1105"/>
      <c r="S134" s="1105"/>
      <c r="T134" s="1105"/>
      <c r="U134" s="1105"/>
      <c r="V134" s="1105"/>
      <c r="W134" s="1105"/>
      <c r="X134" s="1105"/>
      <c r="Y134" s="1105"/>
      <c r="Z134" s="1105"/>
      <c r="AA134" s="1105"/>
      <c r="AB134" s="1105"/>
      <c r="AC134" s="1105"/>
      <c r="AD134" s="1105"/>
      <c r="AE134" s="1105"/>
      <c r="AF134" s="1105"/>
      <c r="AG134" s="1105"/>
      <c r="AH134" s="1105"/>
      <c r="AI134" s="1105"/>
      <c r="AJ134" s="1105"/>
      <c r="AK134" s="1105"/>
      <c r="AL134" s="1105"/>
      <c r="AM134" s="1105"/>
      <c r="AN134" s="1105"/>
      <c r="AO134" s="1105"/>
      <c r="AP134" s="1105"/>
      <c r="AQ134" s="1105"/>
      <c r="AR134" s="1105"/>
      <c r="AS134" s="1105"/>
      <c r="AT134" s="1105"/>
      <c r="AU134" s="1105"/>
      <c r="AV134" s="1105"/>
      <c r="AW134" s="1105"/>
      <c r="AX134" s="1105"/>
      <c r="AY134" s="1105"/>
      <c r="AZ134" s="1105"/>
      <c r="BA134" s="1105"/>
      <c r="BB134" s="1105"/>
      <c r="BC134" s="1105"/>
      <c r="BD134" s="1105"/>
      <c r="BE134" s="1105"/>
      <c r="BF134" s="1105"/>
      <c r="BG134" s="1105"/>
      <c r="BH134" s="1105"/>
      <c r="BI134" s="1105"/>
      <c r="BJ134" s="1105"/>
      <c r="BK134" s="1105"/>
      <c r="BL134" s="1105"/>
      <c r="BM134" s="1105"/>
      <c r="BN134" s="1105"/>
      <c r="BO134" s="1105"/>
      <c r="BP134" s="1105"/>
      <c r="BQ134" s="1105"/>
      <c r="BR134" s="1105"/>
      <c r="BS134" s="1105"/>
      <c r="BT134" s="1105"/>
      <c r="BU134" s="1105"/>
      <c r="BV134" s="1105"/>
      <c r="BW134" s="1105"/>
      <c r="BX134" s="1105"/>
      <c r="BY134" s="1105"/>
      <c r="BZ134" s="1105"/>
      <c r="CA134" s="1105"/>
      <c r="CB134" s="1105"/>
      <c r="CC134" s="1105"/>
      <c r="CD134" s="1105"/>
      <c r="CE134" s="1105"/>
      <c r="CF134" s="1105"/>
      <c r="CG134" s="1105"/>
      <c r="CH134" s="1105"/>
      <c r="CI134" s="1105"/>
      <c r="CJ134" s="1105"/>
      <c r="CK134" s="1105"/>
      <c r="CL134" s="1105"/>
      <c r="CM134" s="1105"/>
      <c r="CN134" s="1105"/>
      <c r="CO134" s="1105"/>
      <c r="CP134" s="1105"/>
      <c r="CQ134" s="1105"/>
      <c r="CR134" s="1105"/>
      <c r="CS134" s="1105"/>
      <c r="CT134" s="1105"/>
      <c r="CU134" s="1105"/>
      <c r="CV134" s="1105"/>
      <c r="CW134" s="1105"/>
      <c r="CX134" s="1105"/>
      <c r="CY134" s="1105"/>
      <c r="CZ134" s="1105"/>
      <c r="DA134" s="1105"/>
      <c r="DB134" s="1105"/>
      <c r="DI134" s="1105"/>
      <c r="DJ134" s="1105"/>
      <c r="DS134" s="1105"/>
      <c r="DT134" s="1105"/>
      <c r="DZ134" s="1105"/>
      <c r="EA134" s="1105"/>
      <c r="EG134" s="1089"/>
      <c r="EH134" s="1089"/>
      <c r="EM134" s="1206"/>
    </row>
    <row r="135" spans="1:213" s="1821" customFormat="1" ht="15" customHeight="1">
      <c r="A135" s="1199"/>
      <c r="B135" s="2095"/>
      <c r="C135" s="2095"/>
      <c r="D135" s="2095"/>
      <c r="E135" s="2095"/>
      <c r="F135" s="2095"/>
      <c r="G135" s="2095"/>
      <c r="H135" s="2095"/>
      <c r="I135" s="2095"/>
      <c r="J135" s="2095"/>
      <c r="K135" s="2095"/>
      <c r="L135" s="2095"/>
      <c r="M135" s="2095"/>
      <c r="N135" s="2095"/>
      <c r="O135" s="2095"/>
      <c r="P135" s="2095"/>
      <c r="Q135" s="2095"/>
      <c r="R135" s="2095"/>
      <c r="S135" s="2095"/>
      <c r="T135" s="2095"/>
      <c r="U135" s="2095"/>
      <c r="V135" s="2095"/>
      <c r="W135" s="2095"/>
      <c r="X135" s="2095"/>
      <c r="Y135" s="2095"/>
      <c r="Z135" s="2095"/>
      <c r="AA135" s="2095"/>
      <c r="AB135" s="2095"/>
      <c r="AC135" s="2095"/>
      <c r="AD135" s="2095"/>
      <c r="AE135" s="2095"/>
      <c r="AF135" s="2095"/>
      <c r="AG135" s="2095"/>
      <c r="AH135" s="2095"/>
      <c r="AI135" s="2095"/>
      <c r="AJ135" s="2095"/>
      <c r="AK135" s="2095"/>
      <c r="AL135" s="2095"/>
      <c r="AM135" s="2095"/>
      <c r="AN135" s="2095"/>
      <c r="AO135" s="2095"/>
      <c r="AP135" s="2095"/>
      <c r="AQ135" s="2095"/>
      <c r="AR135" s="2095"/>
      <c r="AS135" s="2095"/>
      <c r="AT135" s="2095"/>
      <c r="AU135" s="2095"/>
      <c r="AV135" s="2095"/>
      <c r="AW135" s="2095"/>
      <c r="AX135" s="2095"/>
      <c r="AY135" s="2095"/>
      <c r="AZ135" s="2095"/>
      <c r="BA135" s="2095"/>
      <c r="BB135" s="2095"/>
      <c r="BC135" s="2095"/>
      <c r="BD135" s="2095"/>
      <c r="BE135" s="2095"/>
      <c r="BF135" s="2095"/>
      <c r="BG135" s="2095"/>
      <c r="BH135" s="2095"/>
      <c r="BI135" s="2095"/>
      <c r="BJ135" s="2095"/>
      <c r="BK135" s="2095"/>
      <c r="BL135" s="2095"/>
      <c r="BM135" s="2095"/>
      <c r="BN135" s="2095"/>
      <c r="BO135" s="2095"/>
      <c r="BP135" s="2095"/>
      <c r="BQ135" s="2095"/>
      <c r="BR135" s="2126"/>
      <c r="BS135" s="2095"/>
      <c r="BT135" s="2095"/>
      <c r="BU135" s="2126"/>
      <c r="BV135" s="2126"/>
      <c r="BW135" s="2126"/>
      <c r="BX135" s="2126"/>
      <c r="BY135" s="2126"/>
      <c r="BZ135" s="2126"/>
      <c r="CA135" s="2126"/>
      <c r="CB135" s="2126"/>
      <c r="CC135" s="2126"/>
      <c r="CD135" s="2126"/>
      <c r="CE135" s="2126"/>
      <c r="CF135" s="2126"/>
      <c r="CG135" s="2126"/>
      <c r="CH135" s="2126"/>
      <c r="CI135" s="2095"/>
      <c r="CJ135" s="2095"/>
      <c r="CK135" s="2126"/>
      <c r="CL135" s="2126"/>
      <c r="CM135" s="2126"/>
      <c r="CN135" s="2126"/>
      <c r="CO135" s="2126"/>
      <c r="CP135" s="2126"/>
      <c r="CQ135" s="2126"/>
      <c r="CR135" s="2126"/>
      <c r="CS135" s="2126"/>
      <c r="CT135" s="2126"/>
      <c r="CU135" s="2126"/>
      <c r="CV135" s="2126"/>
      <c r="CW135" s="2095"/>
      <c r="CX135" s="2095"/>
      <c r="CY135" s="2126"/>
      <c r="CZ135" s="2126"/>
      <c r="DA135" s="2126"/>
      <c r="DB135" s="2126"/>
      <c r="DC135" s="2126"/>
      <c r="DD135" s="2126"/>
      <c r="DE135" s="2126"/>
      <c r="DF135" s="2126"/>
      <c r="DG135" s="2126"/>
      <c r="DH135" s="2126"/>
      <c r="DI135" s="2095"/>
      <c r="DJ135" s="2095"/>
      <c r="DK135" s="2126"/>
      <c r="DL135" s="2126"/>
      <c r="DM135" s="2126"/>
      <c r="DN135" s="2126"/>
      <c r="DO135" s="2126"/>
      <c r="DP135" s="2126"/>
      <c r="DQ135" s="2126"/>
      <c r="DR135" s="2126"/>
      <c r="DS135" s="2095"/>
      <c r="DT135" s="2095"/>
      <c r="DU135" s="2126"/>
      <c r="DV135" s="2126"/>
      <c r="DW135" s="2126"/>
      <c r="DX135" s="2126"/>
      <c r="DY135" s="2126"/>
      <c r="DZ135" s="2095"/>
      <c r="EA135" s="2095"/>
      <c r="EB135" s="2126"/>
      <c r="EC135" s="2126"/>
      <c r="ED135" s="2126"/>
      <c r="EE135" s="2126"/>
      <c r="EF135" s="2126"/>
      <c r="EG135" s="2126"/>
      <c r="EH135" s="2126"/>
      <c r="EI135" s="2126"/>
      <c r="EJ135" s="2126"/>
      <c r="EK135" s="2126"/>
      <c r="EL135" s="2126"/>
      <c r="EM135" s="2181"/>
    </row>
    <row r="136" spans="1:213" s="1745" customFormat="1" ht="45" customHeight="1">
      <c r="A136" s="1824" t="s">
        <v>2080</v>
      </c>
      <c r="B136" s="322"/>
      <c r="C136" s="330"/>
      <c r="D136" s="330"/>
      <c r="E136" s="330"/>
      <c r="F136" s="330"/>
      <c r="G136" s="1105"/>
      <c r="H136" s="1105"/>
      <c r="I136" s="1105"/>
      <c r="J136" s="1105"/>
      <c r="K136" s="1105"/>
      <c r="L136" s="1105"/>
      <c r="M136" s="1105"/>
      <c r="N136" s="1105"/>
      <c r="O136" s="1105"/>
      <c r="P136" s="1105"/>
      <c r="Q136" s="1105"/>
      <c r="R136" s="1105"/>
      <c r="S136" s="1105"/>
      <c r="T136" s="1105"/>
      <c r="U136" s="1105"/>
      <c r="V136" s="1105"/>
      <c r="W136" s="1105"/>
      <c r="X136" s="1105"/>
      <c r="Y136" s="1105"/>
      <c r="Z136" s="1105"/>
      <c r="AA136" s="1105"/>
      <c r="AB136" s="1105"/>
      <c r="AC136" s="1105"/>
      <c r="AD136" s="1105"/>
      <c r="AE136" s="1105"/>
      <c r="AF136" s="1105"/>
      <c r="AG136" s="1105"/>
      <c r="AH136" s="1105"/>
      <c r="AI136" s="1105"/>
      <c r="AJ136" s="1105"/>
      <c r="AK136" s="1105"/>
      <c r="AL136" s="1105"/>
      <c r="AM136" s="1105"/>
      <c r="AN136" s="1105"/>
      <c r="AO136" s="1105"/>
      <c r="AP136" s="1105"/>
      <c r="AQ136" s="1105"/>
      <c r="AR136" s="1105"/>
      <c r="AS136" s="1105"/>
      <c r="AT136" s="1105"/>
      <c r="AU136" s="1105"/>
      <c r="AV136" s="1105"/>
      <c r="AW136" s="1105"/>
      <c r="AX136" s="1105"/>
      <c r="AY136" s="1105"/>
      <c r="AZ136" s="1105"/>
      <c r="BA136" s="1105"/>
      <c r="BB136" s="1105"/>
      <c r="BC136" s="1105"/>
      <c r="BD136" s="1105"/>
      <c r="BE136" s="1105"/>
      <c r="BF136" s="1105"/>
      <c r="BG136" s="1105"/>
      <c r="BH136" s="1105"/>
      <c r="BI136" s="1105"/>
      <c r="BJ136" s="1105"/>
      <c r="BK136" s="1105"/>
      <c r="BL136" s="1105"/>
      <c r="BM136" s="1105"/>
      <c r="BN136" s="1105"/>
      <c r="BO136" s="1105"/>
      <c r="BP136" s="1105"/>
      <c r="BQ136" s="1105"/>
      <c r="BR136" s="2111"/>
      <c r="BS136" s="1105"/>
      <c r="BT136" s="1105"/>
      <c r="BU136" s="2111"/>
      <c r="BV136" s="2111"/>
      <c r="BW136" s="2111"/>
      <c r="BX136" s="2111"/>
      <c r="BY136" s="2111"/>
      <c r="BZ136" s="2111"/>
      <c r="CA136" s="2111"/>
      <c r="CB136" s="2111"/>
      <c r="CC136" s="2111"/>
      <c r="CD136" s="2111"/>
      <c r="CE136" s="2111"/>
      <c r="CF136" s="2111"/>
      <c r="CG136" s="2111"/>
      <c r="CH136" s="2111"/>
      <c r="CI136" s="1105"/>
      <c r="CJ136" s="1105"/>
      <c r="CK136" s="2111"/>
      <c r="CL136" s="2111"/>
      <c r="CM136" s="2111"/>
      <c r="CN136" s="2111"/>
      <c r="CO136" s="2111"/>
      <c r="CP136" s="2111"/>
      <c r="CQ136" s="2111"/>
      <c r="CR136" s="2111"/>
      <c r="CS136" s="2111"/>
      <c r="CT136" s="2111"/>
      <c r="CU136" s="2111"/>
      <c r="CV136" s="2111"/>
      <c r="CW136" s="1105"/>
      <c r="CX136" s="1105"/>
      <c r="CY136" s="2111"/>
      <c r="CZ136" s="2111"/>
      <c r="DA136" s="2111"/>
      <c r="DB136" s="2111"/>
      <c r="DC136" s="2111"/>
      <c r="DD136" s="2111"/>
      <c r="DE136" s="2111"/>
      <c r="DF136" s="2111"/>
      <c r="DG136" s="2111"/>
      <c r="DH136" s="2111"/>
      <c r="DI136" s="1105"/>
      <c r="DJ136" s="1105"/>
      <c r="DK136" s="2111"/>
      <c r="DL136" s="2111"/>
      <c r="DM136" s="2111"/>
      <c r="DN136" s="2111"/>
      <c r="DO136" s="2111"/>
      <c r="DP136" s="2111"/>
      <c r="DQ136" s="2111"/>
      <c r="DR136" s="2111"/>
      <c r="DS136" s="1105"/>
      <c r="DT136" s="1105"/>
      <c r="DU136" s="2111"/>
      <c r="DV136" s="2111"/>
      <c r="DW136" s="2111"/>
      <c r="DX136" s="2111"/>
      <c r="DY136" s="2111"/>
      <c r="DZ136" s="1105"/>
      <c r="EA136" s="1105"/>
      <c r="EB136" s="2111"/>
      <c r="EC136" s="2111"/>
      <c r="ED136" s="2111"/>
      <c r="EE136" s="2111"/>
      <c r="EF136" s="2111"/>
      <c r="EG136" s="2111"/>
      <c r="EH136" s="2111"/>
      <c r="EI136" s="2111"/>
      <c r="EJ136" s="2111"/>
      <c r="EK136" s="2111"/>
      <c r="EL136" s="2111"/>
      <c r="EM136" s="2182"/>
    </row>
    <row r="137" spans="1:213" s="1055" customFormat="1" ht="15" customHeight="1">
      <c r="A137" s="2169"/>
      <c r="B137" s="2153" t="s">
        <v>808</v>
      </c>
      <c r="C137" s="2153"/>
      <c r="D137" s="2154" t="s">
        <v>948</v>
      </c>
      <c r="E137" s="2154"/>
      <c r="F137" s="2154"/>
      <c r="G137" s="2154"/>
      <c r="H137" s="2154"/>
      <c r="I137" s="2154"/>
      <c r="EG137" s="1057"/>
      <c r="EH137" s="1057"/>
      <c r="EM137" s="1133"/>
    </row>
    <row r="138" spans="1:213" ht="15" customHeight="1">
      <c r="A138" s="1746"/>
      <c r="B138" s="443" t="s">
        <v>945</v>
      </c>
      <c r="C138" s="443"/>
      <c r="D138" s="2156" t="s">
        <v>1792</v>
      </c>
      <c r="E138" s="2157"/>
      <c r="F138" s="2157"/>
      <c r="G138" s="2157"/>
      <c r="H138" s="2157"/>
      <c r="I138" s="2157"/>
      <c r="EG138" s="1089"/>
      <c r="EH138" s="1089"/>
      <c r="EM138" s="1206"/>
    </row>
    <row r="139" spans="1:213" s="1089" customFormat="1" ht="15" customHeight="1">
      <c r="A139" s="1746"/>
      <c r="EM139" s="597"/>
    </row>
    <row r="140" spans="1:213" s="1853" customFormat="1" ht="15" customHeight="1">
      <c r="A140" s="1906"/>
      <c r="B140" s="2883" t="s">
        <v>1917</v>
      </c>
      <c r="C140" s="2886" t="s">
        <v>1918</v>
      </c>
      <c r="D140" s="2985" t="s">
        <v>1919</v>
      </c>
      <c r="E140" s="2986"/>
      <c r="F140" s="2979" t="s">
        <v>1795</v>
      </c>
      <c r="G140" s="2854"/>
      <c r="H140" s="2854"/>
      <c r="I140" s="2854"/>
      <c r="J140" s="2854"/>
      <c r="K140" s="2854"/>
      <c r="L140" s="2854"/>
      <c r="M140" s="2854"/>
      <c r="N140" s="2854"/>
      <c r="O140" s="2854"/>
      <c r="P140" s="2854"/>
      <c r="Q140" s="2854"/>
      <c r="R140" s="2854"/>
      <c r="S140" s="2880" t="s">
        <v>1796</v>
      </c>
      <c r="T140" s="2881"/>
      <c r="U140" s="2881"/>
      <c r="V140" s="2882"/>
      <c r="W140" s="2853" t="s">
        <v>1797</v>
      </c>
      <c r="X140" s="2854"/>
      <c r="Y140" s="2854"/>
      <c r="Z140" s="2854"/>
      <c r="AA140" s="2872" t="s">
        <v>1797</v>
      </c>
      <c r="AB140" s="2873"/>
      <c r="AC140" s="2873"/>
      <c r="AD140" s="2873"/>
      <c r="AE140" s="2873"/>
      <c r="AF140" s="2873"/>
      <c r="AG140" s="2874"/>
      <c r="AH140" s="2872" t="s">
        <v>1797</v>
      </c>
      <c r="AI140" s="2873"/>
      <c r="AJ140" s="2873"/>
      <c r="AK140" s="2873"/>
      <c r="AL140" s="2873"/>
      <c r="AM140" s="2873"/>
      <c r="AN140" s="2874"/>
      <c r="AO140" s="2853" t="s">
        <v>1797</v>
      </c>
      <c r="AP140" s="2854"/>
      <c r="AQ140" s="2854"/>
      <c r="AR140" s="2854"/>
      <c r="AS140" s="2854"/>
      <c r="AT140" s="2854"/>
      <c r="AU140" s="2854"/>
      <c r="AV140" s="1089"/>
      <c r="AW140" s="1089"/>
      <c r="AX140" s="1089"/>
      <c r="AY140" s="1089"/>
      <c r="AZ140" s="1089"/>
      <c r="BA140" s="1089"/>
      <c r="BB140" s="1089"/>
      <c r="BC140" s="1089"/>
      <c r="BD140" s="1089"/>
      <c r="BE140" s="1089"/>
      <c r="BF140" s="1089"/>
      <c r="BG140" s="1089"/>
      <c r="BH140" s="1089"/>
      <c r="BI140" s="1089"/>
      <c r="BJ140" s="1089"/>
      <c r="BK140" s="1089"/>
      <c r="BL140" s="1089"/>
      <c r="BM140" s="1089"/>
      <c r="BN140" s="1089"/>
      <c r="BO140" s="1089"/>
      <c r="BP140" s="1089"/>
      <c r="BQ140" s="1089"/>
      <c r="BR140" s="1089"/>
      <c r="BS140" s="1089"/>
      <c r="BT140" s="1089"/>
      <c r="BU140" s="1089"/>
      <c r="BV140" s="1089"/>
      <c r="BW140" s="1089"/>
      <c r="EM140" s="1924"/>
      <c r="HE140" s="1924"/>
    </row>
    <row r="141" spans="1:213" s="1859" customFormat="1" ht="15" customHeight="1">
      <c r="A141" s="1908"/>
      <c r="B141" s="2884"/>
      <c r="C141" s="2887"/>
      <c r="D141" s="2987"/>
      <c r="E141" s="2988"/>
      <c r="F141" s="2956" t="s">
        <v>2105</v>
      </c>
      <c r="G141" s="2957"/>
      <c r="H141" s="2958"/>
      <c r="I141" s="2860" t="s">
        <v>1801</v>
      </c>
      <c r="J141" s="2956" t="s">
        <v>1802</v>
      </c>
      <c r="K141" s="2970" t="s">
        <v>1946</v>
      </c>
      <c r="L141" s="2971"/>
      <c r="M141" s="2971"/>
      <c r="N141" s="2971"/>
      <c r="O141" s="2971"/>
      <c r="P141" s="2971"/>
      <c r="Q141" s="2971"/>
      <c r="R141" s="2972"/>
      <c r="S141" s="2956" t="s">
        <v>2105</v>
      </c>
      <c r="T141" s="2957"/>
      <c r="U141" s="2958"/>
      <c r="V141" s="2860" t="s">
        <v>1801</v>
      </c>
      <c r="W141" s="2956" t="s">
        <v>2105</v>
      </c>
      <c r="X141" s="2957"/>
      <c r="Y141" s="2958"/>
      <c r="Z141" s="2956" t="s">
        <v>1870</v>
      </c>
      <c r="AA141" s="2875" t="s">
        <v>1871</v>
      </c>
      <c r="AB141" s="2876"/>
      <c r="AC141" s="2876"/>
      <c r="AD141" s="2876"/>
      <c r="AE141" s="2876"/>
      <c r="AF141" s="2876"/>
      <c r="AG141" s="2877"/>
      <c r="AH141" s="2875" t="s">
        <v>1921</v>
      </c>
      <c r="AI141" s="2876"/>
      <c r="AJ141" s="2876"/>
      <c r="AK141" s="2876"/>
      <c r="AL141" s="2876"/>
      <c r="AM141" s="2876"/>
      <c r="AN141" s="2877"/>
      <c r="AO141" s="2855" t="s">
        <v>1922</v>
      </c>
      <c r="AP141" s="2856"/>
      <c r="AQ141" s="2856"/>
      <c r="AR141" s="2856"/>
      <c r="AS141" s="2856"/>
      <c r="AT141" s="2856"/>
      <c r="AU141" s="2856"/>
      <c r="AV141" s="1089"/>
      <c r="AW141" s="1089"/>
      <c r="AX141" s="1089"/>
      <c r="AY141" s="1089"/>
      <c r="AZ141" s="1089"/>
      <c r="BA141" s="1089"/>
      <c r="BB141" s="1089"/>
      <c r="BC141" s="1089"/>
      <c r="BD141" s="1089"/>
      <c r="BE141" s="1089"/>
      <c r="BF141" s="1089"/>
      <c r="BG141" s="1089"/>
      <c r="BH141" s="1089"/>
      <c r="BI141" s="1089"/>
      <c r="BJ141" s="1089"/>
      <c r="BK141" s="1089"/>
      <c r="BL141" s="1089"/>
      <c r="BM141" s="1089"/>
      <c r="BN141" s="1089"/>
      <c r="BO141" s="1089"/>
      <c r="BP141" s="1089"/>
      <c r="BQ141" s="1089"/>
      <c r="BR141" s="1089"/>
      <c r="BS141" s="1089"/>
      <c r="BT141" s="1089"/>
      <c r="BU141" s="1089"/>
      <c r="BV141" s="1089"/>
      <c r="BW141" s="1089"/>
      <c r="EM141" s="1131"/>
      <c r="HE141" s="1131"/>
    </row>
    <row r="142" spans="1:213" s="1859" customFormat="1" ht="15" customHeight="1">
      <c r="A142" s="1908"/>
      <c r="B142" s="2884"/>
      <c r="C142" s="2887"/>
      <c r="D142" s="2987"/>
      <c r="E142" s="2988"/>
      <c r="F142" s="2959"/>
      <c r="G142" s="2946"/>
      <c r="H142" s="2960"/>
      <c r="I142" s="2861"/>
      <c r="J142" s="2959"/>
      <c r="K142" s="2981" t="s">
        <v>1947</v>
      </c>
      <c r="L142" s="2925"/>
      <c r="M142" s="2925"/>
      <c r="N142" s="2925"/>
      <c r="O142" s="2925" t="s">
        <v>1948</v>
      </c>
      <c r="P142" s="2925"/>
      <c r="Q142" s="2925"/>
      <c r="R142" s="3043"/>
      <c r="S142" s="2959"/>
      <c r="T142" s="2946"/>
      <c r="U142" s="2960"/>
      <c r="V142" s="2861"/>
      <c r="W142" s="2959"/>
      <c r="X142" s="2946"/>
      <c r="Y142" s="2960"/>
      <c r="Z142" s="2959"/>
      <c r="AA142" s="2857" t="s">
        <v>1870</v>
      </c>
      <c r="AB142" s="2860" t="s">
        <v>1878</v>
      </c>
      <c r="AC142" s="2860" t="s">
        <v>1879</v>
      </c>
      <c r="AD142" s="2860" t="s">
        <v>1925</v>
      </c>
      <c r="AE142" s="2863" t="s">
        <v>1930</v>
      </c>
      <c r="AF142" s="2863" t="s">
        <v>1931</v>
      </c>
      <c r="AG142" s="2869" t="s">
        <v>1932</v>
      </c>
      <c r="AH142" s="2857" t="s">
        <v>1870</v>
      </c>
      <c r="AI142" s="2860" t="s">
        <v>1878</v>
      </c>
      <c r="AJ142" s="2860" t="s">
        <v>1879</v>
      </c>
      <c r="AK142" s="2860" t="s">
        <v>1925</v>
      </c>
      <c r="AL142" s="2863" t="s">
        <v>1930</v>
      </c>
      <c r="AM142" s="2863" t="s">
        <v>1931</v>
      </c>
      <c r="AN142" s="2869" t="s">
        <v>1932</v>
      </c>
      <c r="AO142" s="2857" t="s">
        <v>1870</v>
      </c>
      <c r="AP142" s="2860" t="s">
        <v>1878</v>
      </c>
      <c r="AQ142" s="2860" t="s">
        <v>1879</v>
      </c>
      <c r="AR142" s="2860" t="s">
        <v>1925</v>
      </c>
      <c r="AS142" s="2863" t="s">
        <v>1930</v>
      </c>
      <c r="AT142" s="2863" t="s">
        <v>1931</v>
      </c>
      <c r="AU142" s="2866" t="s">
        <v>1932</v>
      </c>
      <c r="AV142" s="1089"/>
      <c r="AW142" s="1089"/>
      <c r="AX142" s="1089"/>
      <c r="AY142" s="1089"/>
      <c r="AZ142" s="1089"/>
      <c r="BA142" s="1089"/>
      <c r="BB142" s="1089"/>
      <c r="BC142" s="1089"/>
      <c r="BD142" s="1089"/>
      <c r="BE142" s="1089"/>
      <c r="BF142" s="1089"/>
      <c r="BG142" s="1089"/>
      <c r="BH142" s="1089"/>
      <c r="BI142" s="1089"/>
      <c r="BJ142" s="1089"/>
      <c r="BK142" s="1089"/>
      <c r="BL142" s="1089"/>
      <c r="BM142" s="1089"/>
      <c r="BN142" s="1089"/>
      <c r="BO142" s="1089"/>
      <c r="BP142" s="1089"/>
      <c r="BQ142" s="1089"/>
      <c r="BR142" s="1089"/>
      <c r="BS142" s="1089"/>
      <c r="BT142" s="1089"/>
      <c r="BU142" s="1089"/>
      <c r="BV142" s="1089"/>
      <c r="BW142" s="1089"/>
      <c r="EM142" s="1131"/>
      <c r="HE142" s="1131"/>
    </row>
    <row r="143" spans="1:213" s="1859" customFormat="1" ht="15" customHeight="1">
      <c r="A143" s="1908"/>
      <c r="B143" s="2884"/>
      <c r="C143" s="2887"/>
      <c r="D143" s="2987"/>
      <c r="E143" s="2988"/>
      <c r="F143" s="2860" t="s">
        <v>2106</v>
      </c>
      <c r="G143" s="2860" t="s">
        <v>2107</v>
      </c>
      <c r="H143" s="2860" t="s">
        <v>2108</v>
      </c>
      <c r="I143" s="2861"/>
      <c r="J143" s="2959"/>
      <c r="K143" s="2981" t="s">
        <v>1926</v>
      </c>
      <c r="L143" s="2925"/>
      <c r="M143" s="2926" t="s">
        <v>1927</v>
      </c>
      <c r="N143" s="2926"/>
      <c r="O143" s="2925" t="s">
        <v>1926</v>
      </c>
      <c r="P143" s="2925"/>
      <c r="Q143" s="2926" t="s">
        <v>1927</v>
      </c>
      <c r="R143" s="2991"/>
      <c r="S143" s="2860" t="s">
        <v>2106</v>
      </c>
      <c r="T143" s="2860" t="s">
        <v>2107</v>
      </c>
      <c r="U143" s="2860" t="s">
        <v>2108</v>
      </c>
      <c r="V143" s="2861"/>
      <c r="W143" s="2860" t="s">
        <v>2106</v>
      </c>
      <c r="X143" s="2860" t="s">
        <v>2107</v>
      </c>
      <c r="Y143" s="2860" t="s">
        <v>2108</v>
      </c>
      <c r="Z143" s="2959"/>
      <c r="AA143" s="2858"/>
      <c r="AB143" s="2861"/>
      <c r="AC143" s="2861"/>
      <c r="AD143" s="2861"/>
      <c r="AE143" s="2864"/>
      <c r="AF143" s="2864"/>
      <c r="AG143" s="2870"/>
      <c r="AH143" s="2858"/>
      <c r="AI143" s="2861"/>
      <c r="AJ143" s="2861"/>
      <c r="AK143" s="2861"/>
      <c r="AL143" s="2864"/>
      <c r="AM143" s="2864"/>
      <c r="AN143" s="2870"/>
      <c r="AO143" s="2858"/>
      <c r="AP143" s="2861"/>
      <c r="AQ143" s="2861"/>
      <c r="AR143" s="2861"/>
      <c r="AS143" s="2864"/>
      <c r="AT143" s="2864"/>
      <c r="AU143" s="2867"/>
      <c r="AV143" s="1089"/>
      <c r="AW143" s="1089"/>
      <c r="AX143" s="1089"/>
      <c r="AY143" s="1089"/>
      <c r="AZ143" s="1089"/>
      <c r="BA143" s="1089"/>
      <c r="BB143" s="1089"/>
      <c r="BC143" s="1089"/>
      <c r="BD143" s="1089"/>
      <c r="BE143" s="1089"/>
      <c r="BF143" s="1089"/>
      <c r="BG143" s="1089"/>
      <c r="BH143" s="1089"/>
      <c r="BI143" s="1089"/>
      <c r="BJ143" s="1089"/>
      <c r="BK143" s="1089"/>
      <c r="BL143" s="1089"/>
      <c r="BM143" s="1089"/>
      <c r="BN143" s="1089"/>
      <c r="BO143" s="1089"/>
      <c r="BP143" s="1089"/>
      <c r="BQ143" s="1089"/>
      <c r="BR143" s="1089"/>
      <c r="BS143" s="1089"/>
      <c r="BT143" s="1089"/>
      <c r="BU143" s="1089"/>
      <c r="BV143" s="1089"/>
      <c r="BW143" s="1089"/>
      <c r="EM143" s="1131"/>
      <c r="HE143" s="1131"/>
    </row>
    <row r="144" spans="1:213" s="1859" customFormat="1" ht="15" customHeight="1">
      <c r="A144" s="1908"/>
      <c r="B144" s="2885"/>
      <c r="C144" s="2888"/>
      <c r="D144" s="2989"/>
      <c r="E144" s="2990"/>
      <c r="F144" s="2862"/>
      <c r="G144" s="2862"/>
      <c r="H144" s="2862"/>
      <c r="I144" s="2862"/>
      <c r="J144" s="2982"/>
      <c r="K144" s="1910" t="s">
        <v>1928</v>
      </c>
      <c r="L144" s="1911" t="s">
        <v>1929</v>
      </c>
      <c r="M144" s="1911" t="s">
        <v>1928</v>
      </c>
      <c r="N144" s="1911" t="s">
        <v>1929</v>
      </c>
      <c r="O144" s="1911" t="s">
        <v>1928</v>
      </c>
      <c r="P144" s="1911" t="s">
        <v>1929</v>
      </c>
      <c r="Q144" s="1911" t="s">
        <v>1928</v>
      </c>
      <c r="R144" s="1912" t="s">
        <v>1929</v>
      </c>
      <c r="S144" s="2862"/>
      <c r="T144" s="2862"/>
      <c r="U144" s="2862"/>
      <c r="V144" s="2862"/>
      <c r="W144" s="2862"/>
      <c r="X144" s="2862"/>
      <c r="Y144" s="2862"/>
      <c r="Z144" s="2982"/>
      <c r="AA144" s="2859"/>
      <c r="AB144" s="2862"/>
      <c r="AC144" s="2862"/>
      <c r="AD144" s="2862"/>
      <c r="AE144" s="2865"/>
      <c r="AF144" s="2865"/>
      <c r="AG144" s="2871"/>
      <c r="AH144" s="2859"/>
      <c r="AI144" s="2862"/>
      <c r="AJ144" s="2862"/>
      <c r="AK144" s="2862"/>
      <c r="AL144" s="2865"/>
      <c r="AM144" s="2865"/>
      <c r="AN144" s="2871"/>
      <c r="AO144" s="2859"/>
      <c r="AP144" s="2862"/>
      <c r="AQ144" s="2862"/>
      <c r="AR144" s="2862"/>
      <c r="AS144" s="2865"/>
      <c r="AT144" s="2865"/>
      <c r="AU144" s="2868"/>
      <c r="AV144" s="1089"/>
      <c r="AW144" s="1089"/>
      <c r="AX144" s="1089"/>
      <c r="AY144" s="1089"/>
      <c r="AZ144" s="1089"/>
      <c r="BA144" s="1089"/>
      <c r="BB144" s="1089"/>
      <c r="BC144" s="1089"/>
      <c r="BD144" s="1089"/>
      <c r="BE144" s="1089"/>
      <c r="BF144" s="1089"/>
      <c r="BG144" s="1089"/>
      <c r="BH144" s="1089"/>
      <c r="BI144" s="1089"/>
      <c r="BJ144" s="1089"/>
      <c r="BK144" s="1089"/>
      <c r="BL144" s="1089"/>
      <c r="BM144" s="1089"/>
      <c r="BN144" s="1089"/>
      <c r="BO144" s="1089"/>
      <c r="BP144" s="1089"/>
      <c r="BQ144" s="1089"/>
      <c r="BR144" s="1089"/>
      <c r="BS144" s="1089"/>
      <c r="BT144" s="1089"/>
      <c r="BU144" s="1089"/>
      <c r="BV144" s="1089"/>
      <c r="BW144" s="1089"/>
      <c r="EM144" s="1131"/>
      <c r="HE144" s="1131"/>
    </row>
    <row r="145" spans="1:213" s="1089" customFormat="1" ht="15" customHeight="1">
      <c r="A145" s="1731"/>
      <c r="B145" s="378">
        <v>1</v>
      </c>
      <c r="C145" s="2980" t="s">
        <v>1949</v>
      </c>
      <c r="D145" s="2922" t="s">
        <v>1950</v>
      </c>
      <c r="E145" s="2973"/>
      <c r="F145" s="1925"/>
      <c r="G145" s="1925"/>
      <c r="H145" s="1925"/>
      <c r="I145" s="1925"/>
      <c r="J145" s="1925"/>
      <c r="K145" s="1926"/>
      <c r="L145" s="1927"/>
      <c r="M145" s="1927"/>
      <c r="N145" s="1927"/>
      <c r="O145" s="1927"/>
      <c r="P145" s="1927"/>
      <c r="Q145" s="1927"/>
      <c r="R145" s="1928"/>
      <c r="S145" s="1929"/>
      <c r="T145" s="2185"/>
      <c r="U145" s="2185"/>
      <c r="V145" s="2185"/>
      <c r="W145" s="2186"/>
      <c r="X145" s="2185"/>
      <c r="Y145" s="2185"/>
      <c r="Z145" s="1930"/>
      <c r="AA145" s="2180"/>
      <c r="AB145" s="2177"/>
      <c r="AC145" s="2177"/>
      <c r="AD145" s="2177"/>
      <c r="AE145" s="2177"/>
      <c r="AF145" s="2177"/>
      <c r="AG145" s="2179"/>
      <c r="AH145" s="2180"/>
      <c r="AI145" s="2177"/>
      <c r="AJ145" s="2177"/>
      <c r="AK145" s="2177"/>
      <c r="AL145" s="2177"/>
      <c r="AM145" s="2177"/>
      <c r="AN145" s="2179"/>
      <c r="AO145" s="2180"/>
      <c r="AP145" s="2177"/>
      <c r="AQ145" s="2177"/>
      <c r="AR145" s="2177"/>
      <c r="AS145" s="1863"/>
      <c r="AT145" s="1863"/>
      <c r="AU145" s="1917"/>
      <c r="EM145" s="597"/>
      <c r="HE145" s="597"/>
    </row>
    <row r="146" spans="1:213" s="1089" customFormat="1" ht="15" customHeight="1">
      <c r="A146" s="1731"/>
      <c r="B146" s="378">
        <v>2</v>
      </c>
      <c r="C146" s="2978"/>
      <c r="D146" s="2922" t="s">
        <v>1951</v>
      </c>
      <c r="E146" s="2973"/>
      <c r="F146" s="487"/>
      <c r="G146" s="487"/>
      <c r="H146" s="487"/>
      <c r="I146" s="487"/>
      <c r="J146" s="488"/>
      <c r="K146" s="1931"/>
      <c r="L146" s="1932"/>
      <c r="M146" s="1932"/>
      <c r="N146" s="1932"/>
      <c r="O146" s="1932"/>
      <c r="P146" s="1932"/>
      <c r="Q146" s="1932"/>
      <c r="R146" s="1933"/>
      <c r="S146" s="1934"/>
      <c r="T146" s="487"/>
      <c r="U146" s="487"/>
      <c r="V146" s="487"/>
      <c r="W146" s="2187"/>
      <c r="X146" s="487"/>
      <c r="Y146" s="487"/>
      <c r="Z146" s="488"/>
      <c r="AA146" s="1862"/>
      <c r="AB146" s="1863"/>
      <c r="AC146" s="1863"/>
      <c r="AD146" s="1863"/>
      <c r="AE146" s="1863"/>
      <c r="AF146" s="1863"/>
      <c r="AG146" s="1864"/>
      <c r="AH146" s="1862"/>
      <c r="AI146" s="1863"/>
      <c r="AJ146" s="1863"/>
      <c r="AK146" s="1863"/>
      <c r="AL146" s="1863"/>
      <c r="AM146" s="1863"/>
      <c r="AN146" s="1864"/>
      <c r="AO146" s="1862"/>
      <c r="AP146" s="1863"/>
      <c r="AQ146" s="1863"/>
      <c r="AR146" s="1863"/>
      <c r="AS146" s="1863"/>
      <c r="AT146" s="1863"/>
      <c r="AU146" s="1917"/>
      <c r="EM146" s="597"/>
      <c r="HE146" s="597"/>
    </row>
    <row r="147" spans="1:213" s="1089" customFormat="1" ht="15" customHeight="1">
      <c r="A147" s="1731"/>
      <c r="B147" s="378">
        <v>3</v>
      </c>
      <c r="C147" s="2978"/>
      <c r="D147" s="2922" t="s">
        <v>1952</v>
      </c>
      <c r="E147" s="2973"/>
      <c r="F147" s="487"/>
      <c r="G147" s="487"/>
      <c r="H147" s="487"/>
      <c r="I147" s="487"/>
      <c r="J147" s="488"/>
      <c r="K147" s="1931"/>
      <c r="L147" s="1932"/>
      <c r="M147" s="1932"/>
      <c r="N147" s="1932"/>
      <c r="O147" s="1932"/>
      <c r="P147" s="1932"/>
      <c r="Q147" s="1932"/>
      <c r="R147" s="1933"/>
      <c r="S147" s="1934"/>
      <c r="T147" s="487"/>
      <c r="U147" s="487"/>
      <c r="V147" s="487"/>
      <c r="W147" s="2187"/>
      <c r="X147" s="487"/>
      <c r="Y147" s="487"/>
      <c r="Z147" s="488"/>
      <c r="AA147" s="1862"/>
      <c r="AB147" s="1863"/>
      <c r="AC147" s="1863"/>
      <c r="AD147" s="1863"/>
      <c r="AE147" s="1863"/>
      <c r="AF147" s="1863"/>
      <c r="AG147" s="1864"/>
      <c r="AH147" s="1862"/>
      <c r="AI147" s="1863"/>
      <c r="AJ147" s="1863"/>
      <c r="AK147" s="1863"/>
      <c r="AL147" s="1863"/>
      <c r="AM147" s="1863"/>
      <c r="AN147" s="1864"/>
      <c r="AO147" s="1862"/>
      <c r="AP147" s="1863"/>
      <c r="AQ147" s="1863"/>
      <c r="AR147" s="1863"/>
      <c r="AS147" s="1863"/>
      <c r="AT147" s="1863"/>
      <c r="AU147" s="1917"/>
      <c r="EM147" s="597"/>
      <c r="HE147" s="597"/>
    </row>
    <row r="148" spans="1:213" s="1089" customFormat="1" ht="15" customHeight="1">
      <c r="A148" s="1731"/>
      <c r="B148" s="378">
        <v>4</v>
      </c>
      <c r="C148" s="2978"/>
      <c r="D148" s="2922" t="s">
        <v>1953</v>
      </c>
      <c r="E148" s="2973"/>
      <c r="F148" s="487"/>
      <c r="G148" s="487"/>
      <c r="H148" s="487"/>
      <c r="I148" s="487"/>
      <c r="J148" s="488"/>
      <c r="K148" s="1931"/>
      <c r="L148" s="1932"/>
      <c r="M148" s="1932"/>
      <c r="N148" s="1932"/>
      <c r="O148" s="1932"/>
      <c r="P148" s="1932"/>
      <c r="Q148" s="1932"/>
      <c r="R148" s="1933"/>
      <c r="S148" s="1934"/>
      <c r="T148" s="487"/>
      <c r="U148" s="487"/>
      <c r="V148" s="487"/>
      <c r="W148" s="2187"/>
      <c r="X148" s="487"/>
      <c r="Y148" s="487"/>
      <c r="Z148" s="488"/>
      <c r="AA148" s="1862"/>
      <c r="AB148" s="1863"/>
      <c r="AC148" s="1863"/>
      <c r="AD148" s="1863"/>
      <c r="AE148" s="1863"/>
      <c r="AF148" s="1863"/>
      <c r="AG148" s="1864"/>
      <c r="AH148" s="1862"/>
      <c r="AI148" s="1863"/>
      <c r="AJ148" s="1863"/>
      <c r="AK148" s="1863"/>
      <c r="AL148" s="1863"/>
      <c r="AM148" s="1863"/>
      <c r="AN148" s="1864"/>
      <c r="AO148" s="1862"/>
      <c r="AP148" s="1863"/>
      <c r="AQ148" s="1863"/>
      <c r="AR148" s="1863"/>
      <c r="AS148" s="1863"/>
      <c r="AT148" s="1863"/>
      <c r="AU148" s="1917"/>
      <c r="EM148" s="597"/>
      <c r="HE148" s="597"/>
    </row>
    <row r="149" spans="1:213" s="1089" customFormat="1" ht="15" customHeight="1">
      <c r="A149" s="1731"/>
      <c r="B149" s="378">
        <v>5</v>
      </c>
      <c r="C149" s="2978"/>
      <c r="D149" s="2922" t="s">
        <v>1954</v>
      </c>
      <c r="E149" s="2973"/>
      <c r="F149" s="487"/>
      <c r="G149" s="487"/>
      <c r="H149" s="487"/>
      <c r="I149" s="487"/>
      <c r="J149" s="488"/>
      <c r="K149" s="1931"/>
      <c r="L149" s="1932"/>
      <c r="M149" s="1932"/>
      <c r="N149" s="1932"/>
      <c r="O149" s="1932"/>
      <c r="P149" s="1932"/>
      <c r="Q149" s="1932"/>
      <c r="R149" s="1933"/>
      <c r="S149" s="1934"/>
      <c r="T149" s="487"/>
      <c r="U149" s="487"/>
      <c r="V149" s="487"/>
      <c r="W149" s="2187"/>
      <c r="X149" s="487"/>
      <c r="Y149" s="487"/>
      <c r="Z149" s="488"/>
      <c r="AA149" s="1862"/>
      <c r="AB149" s="1863"/>
      <c r="AC149" s="1863"/>
      <c r="AD149" s="1863"/>
      <c r="AE149" s="1863"/>
      <c r="AF149" s="1863"/>
      <c r="AG149" s="1864"/>
      <c r="AH149" s="1862"/>
      <c r="AI149" s="1863"/>
      <c r="AJ149" s="1863"/>
      <c r="AK149" s="1863"/>
      <c r="AL149" s="1863"/>
      <c r="AM149" s="1863"/>
      <c r="AN149" s="1864"/>
      <c r="AO149" s="1862"/>
      <c r="AP149" s="1863"/>
      <c r="AQ149" s="1863"/>
      <c r="AR149" s="1863"/>
      <c r="AS149" s="1863"/>
      <c r="AT149" s="1863"/>
      <c r="AU149" s="1917"/>
      <c r="EM149" s="597"/>
      <c r="HE149" s="597"/>
    </row>
    <row r="150" spans="1:213" s="1089" customFormat="1" ht="15" customHeight="1">
      <c r="A150" s="1731"/>
      <c r="B150" s="378">
        <v>6</v>
      </c>
      <c r="C150" s="2978"/>
      <c r="D150" s="2922" t="s">
        <v>1955</v>
      </c>
      <c r="E150" s="2973"/>
      <c r="F150" s="1935"/>
      <c r="G150" s="1935"/>
      <c r="H150" s="1935"/>
      <c r="I150" s="1935"/>
      <c r="J150" s="1925"/>
      <c r="K150" s="1931"/>
      <c r="L150" s="1932"/>
      <c r="M150" s="1932"/>
      <c r="N150" s="1932"/>
      <c r="O150" s="1932"/>
      <c r="P150" s="1932"/>
      <c r="Q150" s="1932"/>
      <c r="R150" s="1933"/>
      <c r="S150" s="1934"/>
      <c r="T150" s="487"/>
      <c r="U150" s="487"/>
      <c r="V150" s="487"/>
      <c r="W150" s="2187"/>
      <c r="X150" s="487"/>
      <c r="Y150" s="487"/>
      <c r="Z150" s="488"/>
      <c r="AA150" s="1862"/>
      <c r="AB150" s="1863"/>
      <c r="AC150" s="1863"/>
      <c r="AD150" s="1863"/>
      <c r="AE150" s="1863"/>
      <c r="AF150" s="1863"/>
      <c r="AG150" s="1864"/>
      <c r="AH150" s="1862"/>
      <c r="AI150" s="1863"/>
      <c r="AJ150" s="1863"/>
      <c r="AK150" s="1863"/>
      <c r="AL150" s="1863"/>
      <c r="AM150" s="1863"/>
      <c r="AN150" s="1864"/>
      <c r="AO150" s="1862"/>
      <c r="AP150" s="1863"/>
      <c r="AQ150" s="1863"/>
      <c r="AR150" s="1863"/>
      <c r="AS150" s="1863"/>
      <c r="AT150" s="1863"/>
      <c r="AU150" s="1917"/>
      <c r="EM150" s="597"/>
      <c r="HE150" s="597"/>
    </row>
    <row r="151" spans="1:213" s="1089" customFormat="1" ht="15" customHeight="1">
      <c r="A151" s="1731"/>
      <c r="B151" s="378">
        <v>7</v>
      </c>
      <c r="C151" s="2978"/>
      <c r="D151" s="2922" t="s">
        <v>1956</v>
      </c>
      <c r="E151" s="2973"/>
      <c r="F151" s="487"/>
      <c r="G151" s="487"/>
      <c r="H151" s="487"/>
      <c r="I151" s="487"/>
      <c r="J151" s="488"/>
      <c r="K151" s="1931"/>
      <c r="L151" s="1932"/>
      <c r="M151" s="1932"/>
      <c r="N151" s="1932"/>
      <c r="O151" s="1932"/>
      <c r="P151" s="1932"/>
      <c r="Q151" s="1932"/>
      <c r="R151" s="1933"/>
      <c r="S151" s="1934"/>
      <c r="T151" s="487"/>
      <c r="U151" s="487"/>
      <c r="V151" s="487"/>
      <c r="W151" s="2187"/>
      <c r="X151" s="487"/>
      <c r="Y151" s="487"/>
      <c r="Z151" s="488"/>
      <c r="AA151" s="1862"/>
      <c r="AB151" s="1863"/>
      <c r="AC151" s="1863"/>
      <c r="AD151" s="1863"/>
      <c r="AE151" s="1863"/>
      <c r="AF151" s="1863"/>
      <c r="AG151" s="1864"/>
      <c r="AH151" s="1862"/>
      <c r="AI151" s="1863"/>
      <c r="AJ151" s="1863"/>
      <c r="AK151" s="1863"/>
      <c r="AL151" s="1863"/>
      <c r="AM151" s="1863"/>
      <c r="AN151" s="1864"/>
      <c r="AO151" s="1862"/>
      <c r="AP151" s="1863"/>
      <c r="AQ151" s="1863"/>
      <c r="AR151" s="1863"/>
      <c r="AS151" s="1863"/>
      <c r="AT151" s="1863"/>
      <c r="AU151" s="1917"/>
      <c r="EM151" s="597"/>
      <c r="HE151" s="597"/>
    </row>
    <row r="152" spans="1:213" s="1089" customFormat="1" ht="15" customHeight="1">
      <c r="A152" s="1731"/>
      <c r="B152" s="378">
        <v>8</v>
      </c>
      <c r="C152" s="2978"/>
      <c r="D152" s="2922" t="s">
        <v>1957</v>
      </c>
      <c r="E152" s="2973"/>
      <c r="F152" s="487"/>
      <c r="G152" s="487"/>
      <c r="H152" s="487"/>
      <c r="I152" s="487"/>
      <c r="J152" s="488"/>
      <c r="K152" s="1931"/>
      <c r="L152" s="1932"/>
      <c r="M152" s="1932"/>
      <c r="N152" s="1932"/>
      <c r="O152" s="1932"/>
      <c r="P152" s="1932"/>
      <c r="Q152" s="1932"/>
      <c r="R152" s="1933"/>
      <c r="S152" s="1934"/>
      <c r="T152" s="487"/>
      <c r="U152" s="487"/>
      <c r="V152" s="487"/>
      <c r="W152" s="2187"/>
      <c r="X152" s="487"/>
      <c r="Y152" s="487"/>
      <c r="Z152" s="488"/>
      <c r="AA152" s="1862"/>
      <c r="AB152" s="1863"/>
      <c r="AC152" s="1863"/>
      <c r="AD152" s="1863"/>
      <c r="AE152" s="1863"/>
      <c r="AF152" s="1863"/>
      <c r="AG152" s="1864"/>
      <c r="AH152" s="1862"/>
      <c r="AI152" s="1863"/>
      <c r="AJ152" s="1863"/>
      <c r="AK152" s="1863"/>
      <c r="AL152" s="1863"/>
      <c r="AM152" s="1863"/>
      <c r="AN152" s="1864"/>
      <c r="AO152" s="1862"/>
      <c r="AP152" s="1863"/>
      <c r="AQ152" s="1863"/>
      <c r="AR152" s="1863"/>
      <c r="AS152" s="1863"/>
      <c r="AT152" s="1863"/>
      <c r="AU152" s="1917"/>
      <c r="EM152" s="597"/>
      <c r="HE152" s="597"/>
    </row>
    <row r="153" spans="1:213" s="1089" customFormat="1" ht="15" customHeight="1">
      <c r="A153" s="1731"/>
      <c r="B153" s="378">
        <v>9</v>
      </c>
      <c r="C153" s="2978" t="s">
        <v>1958</v>
      </c>
      <c r="D153" s="2922" t="s">
        <v>1950</v>
      </c>
      <c r="E153" s="2973"/>
      <c r="F153" s="487"/>
      <c r="G153" s="487"/>
      <c r="H153" s="487"/>
      <c r="I153" s="487"/>
      <c r="J153" s="488"/>
      <c r="K153" s="1931"/>
      <c r="L153" s="1932"/>
      <c r="M153" s="1932"/>
      <c r="N153" s="1932"/>
      <c r="O153" s="1932"/>
      <c r="P153" s="1932"/>
      <c r="Q153" s="1932"/>
      <c r="R153" s="1933"/>
      <c r="S153" s="1934"/>
      <c r="T153" s="487"/>
      <c r="U153" s="487"/>
      <c r="V153" s="487"/>
      <c r="W153" s="2187"/>
      <c r="X153" s="487"/>
      <c r="Y153" s="487"/>
      <c r="Z153" s="488"/>
      <c r="AA153" s="1862"/>
      <c r="AB153" s="1863"/>
      <c r="AC153" s="1863"/>
      <c r="AD153" s="1863"/>
      <c r="AE153" s="1863"/>
      <c r="AF153" s="1863"/>
      <c r="AG153" s="1864"/>
      <c r="AH153" s="1862"/>
      <c r="AI153" s="1863"/>
      <c r="AJ153" s="1863"/>
      <c r="AK153" s="1863"/>
      <c r="AL153" s="1863"/>
      <c r="AM153" s="1863"/>
      <c r="AN153" s="1864"/>
      <c r="AO153" s="1862"/>
      <c r="AP153" s="1863"/>
      <c r="AQ153" s="1863"/>
      <c r="AR153" s="1863"/>
      <c r="AS153" s="1863"/>
      <c r="AT153" s="1863"/>
      <c r="AU153" s="1917"/>
      <c r="EM153" s="597"/>
      <c r="HE153" s="597"/>
    </row>
    <row r="154" spans="1:213" s="1089" customFormat="1" ht="15" customHeight="1">
      <c r="A154" s="1731"/>
      <c r="B154" s="378">
        <v>10</v>
      </c>
      <c r="C154" s="2978"/>
      <c r="D154" s="2922" t="s">
        <v>1951</v>
      </c>
      <c r="E154" s="2973"/>
      <c r="F154" s="1935"/>
      <c r="G154" s="1935"/>
      <c r="H154" s="1935"/>
      <c r="I154" s="1935"/>
      <c r="J154" s="1925"/>
      <c r="K154" s="1931"/>
      <c r="L154" s="1932"/>
      <c r="M154" s="1932"/>
      <c r="N154" s="1932"/>
      <c r="O154" s="1932"/>
      <c r="P154" s="1932"/>
      <c r="Q154" s="1932"/>
      <c r="R154" s="1933"/>
      <c r="S154" s="1934"/>
      <c r="T154" s="487"/>
      <c r="U154" s="487"/>
      <c r="V154" s="487"/>
      <c r="W154" s="2187"/>
      <c r="X154" s="487"/>
      <c r="Y154" s="487"/>
      <c r="Z154" s="488"/>
      <c r="AA154" s="1862"/>
      <c r="AB154" s="1863"/>
      <c r="AC154" s="1863"/>
      <c r="AD154" s="1863"/>
      <c r="AE154" s="1863"/>
      <c r="AF154" s="1863"/>
      <c r="AG154" s="1864"/>
      <c r="AH154" s="1862"/>
      <c r="AI154" s="1863"/>
      <c r="AJ154" s="1863"/>
      <c r="AK154" s="1863"/>
      <c r="AL154" s="1863"/>
      <c r="AM154" s="1863"/>
      <c r="AN154" s="1864"/>
      <c r="AO154" s="1862"/>
      <c r="AP154" s="1863"/>
      <c r="AQ154" s="1863"/>
      <c r="AR154" s="1863"/>
      <c r="AS154" s="1863"/>
      <c r="AT154" s="1863"/>
      <c r="AU154" s="1917"/>
      <c r="EM154" s="597"/>
      <c r="HE154" s="597"/>
    </row>
    <row r="155" spans="1:213" s="1089" customFormat="1" ht="15" customHeight="1">
      <c r="A155" s="1731"/>
      <c r="B155" s="378">
        <v>11</v>
      </c>
      <c r="C155" s="2978"/>
      <c r="D155" s="2922" t="s">
        <v>1952</v>
      </c>
      <c r="E155" s="2973"/>
      <c r="F155" s="487"/>
      <c r="G155" s="487"/>
      <c r="H155" s="487"/>
      <c r="I155" s="487"/>
      <c r="J155" s="488"/>
      <c r="K155" s="1931"/>
      <c r="L155" s="1932"/>
      <c r="M155" s="1932"/>
      <c r="N155" s="1932"/>
      <c r="O155" s="1932"/>
      <c r="P155" s="1932"/>
      <c r="Q155" s="1932"/>
      <c r="R155" s="1933"/>
      <c r="S155" s="1934"/>
      <c r="T155" s="487"/>
      <c r="U155" s="487"/>
      <c r="V155" s="487"/>
      <c r="W155" s="2187"/>
      <c r="X155" s="487"/>
      <c r="Y155" s="487"/>
      <c r="Z155" s="488"/>
      <c r="AA155" s="1862"/>
      <c r="AB155" s="1863"/>
      <c r="AC155" s="1863"/>
      <c r="AD155" s="1863"/>
      <c r="AE155" s="1863"/>
      <c r="AF155" s="1863"/>
      <c r="AG155" s="1864"/>
      <c r="AH155" s="1862"/>
      <c r="AI155" s="1863"/>
      <c r="AJ155" s="1863"/>
      <c r="AK155" s="1863"/>
      <c r="AL155" s="1863"/>
      <c r="AM155" s="1863"/>
      <c r="AN155" s="1864"/>
      <c r="AO155" s="1862"/>
      <c r="AP155" s="1863"/>
      <c r="AQ155" s="1863"/>
      <c r="AR155" s="1863"/>
      <c r="AS155" s="1863"/>
      <c r="AT155" s="1863"/>
      <c r="AU155" s="1917"/>
      <c r="EM155" s="597"/>
      <c r="HE155" s="597"/>
    </row>
    <row r="156" spans="1:213" s="1089" customFormat="1" ht="15" customHeight="1">
      <c r="A156" s="1731"/>
      <c r="B156" s="378">
        <v>12</v>
      </c>
      <c r="C156" s="2978"/>
      <c r="D156" s="2922" t="s">
        <v>1953</v>
      </c>
      <c r="E156" s="2973"/>
      <c r="F156" s="487"/>
      <c r="G156" s="487"/>
      <c r="H156" s="487"/>
      <c r="I156" s="487"/>
      <c r="J156" s="488"/>
      <c r="K156" s="1931"/>
      <c r="L156" s="1932"/>
      <c r="M156" s="1932"/>
      <c r="N156" s="1932"/>
      <c r="O156" s="1932"/>
      <c r="P156" s="1932"/>
      <c r="Q156" s="1932"/>
      <c r="R156" s="1933"/>
      <c r="S156" s="1934"/>
      <c r="T156" s="487"/>
      <c r="U156" s="487"/>
      <c r="V156" s="487"/>
      <c r="W156" s="2187"/>
      <c r="X156" s="487"/>
      <c r="Y156" s="487"/>
      <c r="Z156" s="488"/>
      <c r="AA156" s="1862"/>
      <c r="AB156" s="1863"/>
      <c r="AC156" s="1863"/>
      <c r="AD156" s="1863"/>
      <c r="AE156" s="1863"/>
      <c r="AF156" s="1863"/>
      <c r="AG156" s="1864"/>
      <c r="AH156" s="1862"/>
      <c r="AI156" s="1863"/>
      <c r="AJ156" s="1863"/>
      <c r="AK156" s="1863"/>
      <c r="AL156" s="1863"/>
      <c r="AM156" s="1863"/>
      <c r="AN156" s="1864"/>
      <c r="AO156" s="1862"/>
      <c r="AP156" s="1863"/>
      <c r="AQ156" s="1863"/>
      <c r="AR156" s="1863"/>
      <c r="AS156" s="1863"/>
      <c r="AT156" s="1863"/>
      <c r="AU156" s="1917"/>
      <c r="EM156" s="597"/>
      <c r="HE156" s="597"/>
    </row>
    <row r="157" spans="1:213" s="1089" customFormat="1" ht="15" customHeight="1">
      <c r="A157" s="1731"/>
      <c r="B157" s="378">
        <v>13</v>
      </c>
      <c r="C157" s="2978"/>
      <c r="D157" s="2922" t="s">
        <v>1954</v>
      </c>
      <c r="E157" s="2973"/>
      <c r="F157" s="487"/>
      <c r="G157" s="487"/>
      <c r="H157" s="487"/>
      <c r="I157" s="487"/>
      <c r="J157" s="488"/>
      <c r="K157" s="1931"/>
      <c r="L157" s="1932"/>
      <c r="M157" s="1932"/>
      <c r="N157" s="1932"/>
      <c r="O157" s="1932"/>
      <c r="P157" s="1932"/>
      <c r="Q157" s="1932"/>
      <c r="R157" s="1933"/>
      <c r="S157" s="1934"/>
      <c r="T157" s="487"/>
      <c r="U157" s="487"/>
      <c r="V157" s="487"/>
      <c r="W157" s="2187"/>
      <c r="X157" s="487"/>
      <c r="Y157" s="487"/>
      <c r="Z157" s="488"/>
      <c r="AA157" s="1862"/>
      <c r="AB157" s="1863"/>
      <c r="AC157" s="1863"/>
      <c r="AD157" s="1863"/>
      <c r="AE157" s="1863"/>
      <c r="AF157" s="1863"/>
      <c r="AG157" s="1864"/>
      <c r="AH157" s="1862"/>
      <c r="AI157" s="1863"/>
      <c r="AJ157" s="1863"/>
      <c r="AK157" s="1863"/>
      <c r="AL157" s="1863"/>
      <c r="AM157" s="1863"/>
      <c r="AN157" s="1864"/>
      <c r="AO157" s="1862"/>
      <c r="AP157" s="1863"/>
      <c r="AQ157" s="1863"/>
      <c r="AR157" s="1863"/>
      <c r="AS157" s="1863"/>
      <c r="AT157" s="1863"/>
      <c r="AU157" s="1917"/>
      <c r="EM157" s="597"/>
      <c r="HE157" s="597"/>
    </row>
    <row r="158" spans="1:213" s="1089" customFormat="1" ht="15" customHeight="1">
      <c r="A158" s="1731"/>
      <c r="B158" s="378">
        <v>14</v>
      </c>
      <c r="C158" s="2978"/>
      <c r="D158" s="2922" t="s">
        <v>1955</v>
      </c>
      <c r="E158" s="2973"/>
      <c r="F158" s="1935"/>
      <c r="G158" s="1935"/>
      <c r="H158" s="1935"/>
      <c r="I158" s="1935"/>
      <c r="J158" s="1925"/>
      <c r="K158" s="1931"/>
      <c r="L158" s="1932"/>
      <c r="M158" s="1932"/>
      <c r="N158" s="1932"/>
      <c r="O158" s="1932"/>
      <c r="P158" s="1932"/>
      <c r="Q158" s="1932"/>
      <c r="R158" s="1933"/>
      <c r="S158" s="1934"/>
      <c r="T158" s="487"/>
      <c r="U158" s="487"/>
      <c r="V158" s="487"/>
      <c r="W158" s="2187"/>
      <c r="X158" s="487"/>
      <c r="Y158" s="487"/>
      <c r="Z158" s="488"/>
      <c r="AA158" s="1862"/>
      <c r="AB158" s="1863"/>
      <c r="AC158" s="1863"/>
      <c r="AD158" s="1863"/>
      <c r="AE158" s="1863"/>
      <c r="AF158" s="1863"/>
      <c r="AG158" s="1864"/>
      <c r="AH158" s="1862"/>
      <c r="AI158" s="1863"/>
      <c r="AJ158" s="1863"/>
      <c r="AK158" s="1863"/>
      <c r="AL158" s="1863"/>
      <c r="AM158" s="1863"/>
      <c r="AN158" s="1864"/>
      <c r="AO158" s="1862"/>
      <c r="AP158" s="1863"/>
      <c r="AQ158" s="1863"/>
      <c r="AR158" s="1863"/>
      <c r="AS158" s="1863"/>
      <c r="AT158" s="1863"/>
      <c r="AU158" s="1917"/>
      <c r="EM158" s="597"/>
      <c r="HE158" s="597"/>
    </row>
    <row r="159" spans="1:213" s="1089" customFormat="1" ht="15" customHeight="1">
      <c r="A159" s="1731"/>
      <c r="B159" s="378">
        <v>15</v>
      </c>
      <c r="C159" s="2978"/>
      <c r="D159" s="2922" t="s">
        <v>1956</v>
      </c>
      <c r="E159" s="2973"/>
      <c r="F159" s="487"/>
      <c r="G159" s="487"/>
      <c r="H159" s="487"/>
      <c r="I159" s="487"/>
      <c r="J159" s="488"/>
      <c r="K159" s="1931"/>
      <c r="L159" s="1932"/>
      <c r="M159" s="1932"/>
      <c r="N159" s="1932"/>
      <c r="O159" s="1932"/>
      <c r="P159" s="1932"/>
      <c r="Q159" s="1932"/>
      <c r="R159" s="1933"/>
      <c r="S159" s="1934"/>
      <c r="T159" s="487"/>
      <c r="U159" s="487"/>
      <c r="V159" s="487"/>
      <c r="W159" s="2187"/>
      <c r="X159" s="487"/>
      <c r="Y159" s="487"/>
      <c r="Z159" s="488"/>
      <c r="AA159" s="1862"/>
      <c r="AB159" s="1863"/>
      <c r="AC159" s="1863"/>
      <c r="AD159" s="1863"/>
      <c r="AE159" s="1863"/>
      <c r="AF159" s="1863"/>
      <c r="AG159" s="1864"/>
      <c r="AH159" s="1862"/>
      <c r="AI159" s="1863"/>
      <c r="AJ159" s="1863"/>
      <c r="AK159" s="1863"/>
      <c r="AL159" s="1863"/>
      <c r="AM159" s="1863"/>
      <c r="AN159" s="1864"/>
      <c r="AO159" s="1862"/>
      <c r="AP159" s="1863"/>
      <c r="AQ159" s="1863"/>
      <c r="AR159" s="1863"/>
      <c r="AS159" s="1863"/>
      <c r="AT159" s="1863"/>
      <c r="AU159" s="1917"/>
      <c r="EM159" s="597"/>
      <c r="HE159" s="597"/>
    </row>
    <row r="160" spans="1:213" s="1089" customFormat="1" ht="15" customHeight="1">
      <c r="A160" s="1731"/>
      <c r="B160" s="378">
        <v>16</v>
      </c>
      <c r="C160" s="2978"/>
      <c r="D160" s="2922" t="s">
        <v>1957</v>
      </c>
      <c r="E160" s="2973"/>
      <c r="F160" s="487"/>
      <c r="G160" s="487"/>
      <c r="H160" s="487"/>
      <c r="I160" s="487"/>
      <c r="J160" s="488"/>
      <c r="K160" s="1931"/>
      <c r="L160" s="1932"/>
      <c r="M160" s="1932"/>
      <c r="N160" s="1932"/>
      <c r="O160" s="1932"/>
      <c r="P160" s="1932"/>
      <c r="Q160" s="1932"/>
      <c r="R160" s="1933"/>
      <c r="S160" s="1934"/>
      <c r="T160" s="487"/>
      <c r="U160" s="487"/>
      <c r="V160" s="487"/>
      <c r="W160" s="2187"/>
      <c r="X160" s="487"/>
      <c r="Y160" s="487"/>
      <c r="Z160" s="488"/>
      <c r="AA160" s="1862"/>
      <c r="AB160" s="1863"/>
      <c r="AC160" s="1863"/>
      <c r="AD160" s="1863"/>
      <c r="AE160" s="1863"/>
      <c r="AF160" s="1863"/>
      <c r="AG160" s="1864"/>
      <c r="AH160" s="1862"/>
      <c r="AI160" s="1863"/>
      <c r="AJ160" s="1863"/>
      <c r="AK160" s="1863"/>
      <c r="AL160" s="1863"/>
      <c r="AM160" s="1863"/>
      <c r="AN160" s="1864"/>
      <c r="AO160" s="1862"/>
      <c r="AP160" s="1863"/>
      <c r="AQ160" s="1863"/>
      <c r="AR160" s="1863"/>
      <c r="AS160" s="1863"/>
      <c r="AT160" s="1863"/>
      <c r="AU160" s="1917"/>
      <c r="EM160" s="597"/>
      <c r="HE160" s="597"/>
    </row>
    <row r="161" spans="1:220" s="1089" customFormat="1" ht="15" customHeight="1">
      <c r="A161" s="1731"/>
      <c r="B161" s="378">
        <v>17</v>
      </c>
      <c r="C161" s="2978" t="s">
        <v>1959</v>
      </c>
      <c r="D161" s="2922" t="s">
        <v>1950</v>
      </c>
      <c r="E161" s="2973"/>
      <c r="F161" s="487"/>
      <c r="G161" s="487"/>
      <c r="H161" s="487"/>
      <c r="I161" s="487"/>
      <c r="J161" s="488"/>
      <c r="K161" s="1931"/>
      <c r="L161" s="1932"/>
      <c r="M161" s="1932"/>
      <c r="N161" s="1932"/>
      <c r="O161" s="1932"/>
      <c r="P161" s="1932"/>
      <c r="Q161" s="1932"/>
      <c r="R161" s="1933"/>
      <c r="S161" s="1934"/>
      <c r="T161" s="487"/>
      <c r="U161" s="487"/>
      <c r="V161" s="487"/>
      <c r="W161" s="2187"/>
      <c r="X161" s="487"/>
      <c r="Y161" s="487"/>
      <c r="Z161" s="488"/>
      <c r="AA161" s="1862"/>
      <c r="AB161" s="1863"/>
      <c r="AC161" s="1863"/>
      <c r="AD161" s="1863"/>
      <c r="AE161" s="1863"/>
      <c r="AF161" s="1863"/>
      <c r="AG161" s="1864"/>
      <c r="AH161" s="1862"/>
      <c r="AI161" s="1863"/>
      <c r="AJ161" s="1863"/>
      <c r="AK161" s="1863"/>
      <c r="AL161" s="1863"/>
      <c r="AM161" s="1863"/>
      <c r="AN161" s="1864"/>
      <c r="AO161" s="1862"/>
      <c r="AP161" s="1863"/>
      <c r="AQ161" s="1863"/>
      <c r="AR161" s="1863"/>
      <c r="AS161" s="1863"/>
      <c r="AT161" s="1863"/>
      <c r="AU161" s="1917"/>
      <c r="EM161" s="597"/>
      <c r="HE161" s="597"/>
    </row>
    <row r="162" spans="1:220" s="1089" customFormat="1" ht="15" customHeight="1">
      <c r="A162" s="1731"/>
      <c r="B162" s="378">
        <v>18</v>
      </c>
      <c r="C162" s="2978"/>
      <c r="D162" s="2922" t="s">
        <v>1951</v>
      </c>
      <c r="E162" s="2973"/>
      <c r="F162" s="1935"/>
      <c r="G162" s="1935"/>
      <c r="H162" s="1935"/>
      <c r="I162" s="1935"/>
      <c r="J162" s="1925"/>
      <c r="K162" s="1931"/>
      <c r="L162" s="1932"/>
      <c r="M162" s="1932"/>
      <c r="N162" s="1932"/>
      <c r="O162" s="1932"/>
      <c r="P162" s="1932"/>
      <c r="Q162" s="1932"/>
      <c r="R162" s="1933"/>
      <c r="S162" s="1934"/>
      <c r="T162" s="487"/>
      <c r="U162" s="487"/>
      <c r="V162" s="487"/>
      <c r="W162" s="2187"/>
      <c r="X162" s="487"/>
      <c r="Y162" s="487"/>
      <c r="Z162" s="488"/>
      <c r="AA162" s="1862"/>
      <c r="AB162" s="1863"/>
      <c r="AC162" s="1863"/>
      <c r="AD162" s="1863"/>
      <c r="AE162" s="1863"/>
      <c r="AF162" s="1863"/>
      <c r="AG162" s="1864"/>
      <c r="AH162" s="1862"/>
      <c r="AI162" s="1863"/>
      <c r="AJ162" s="1863"/>
      <c r="AK162" s="1863"/>
      <c r="AL162" s="1863"/>
      <c r="AM162" s="1863"/>
      <c r="AN162" s="1864"/>
      <c r="AO162" s="1862"/>
      <c r="AP162" s="1863"/>
      <c r="AQ162" s="1863"/>
      <c r="AR162" s="1863"/>
      <c r="AS162" s="1863"/>
      <c r="AT162" s="1863"/>
      <c r="AU162" s="1917"/>
      <c r="EM162" s="597"/>
      <c r="HE162" s="597"/>
    </row>
    <row r="163" spans="1:220" s="1089" customFormat="1" ht="15" customHeight="1">
      <c r="A163" s="1731"/>
      <c r="B163" s="378">
        <v>19</v>
      </c>
      <c r="C163" s="2978"/>
      <c r="D163" s="2922" t="s">
        <v>1952</v>
      </c>
      <c r="E163" s="2973"/>
      <c r="F163" s="487"/>
      <c r="G163" s="487"/>
      <c r="H163" s="487"/>
      <c r="I163" s="487"/>
      <c r="J163" s="488"/>
      <c r="K163" s="1931"/>
      <c r="L163" s="1932"/>
      <c r="M163" s="1932"/>
      <c r="N163" s="1932"/>
      <c r="O163" s="1932"/>
      <c r="P163" s="1932"/>
      <c r="Q163" s="1932"/>
      <c r="R163" s="1933"/>
      <c r="S163" s="1934"/>
      <c r="T163" s="487"/>
      <c r="U163" s="487"/>
      <c r="V163" s="487"/>
      <c r="W163" s="2187"/>
      <c r="X163" s="487"/>
      <c r="Y163" s="487"/>
      <c r="Z163" s="488"/>
      <c r="AA163" s="1862"/>
      <c r="AB163" s="1863"/>
      <c r="AC163" s="1863"/>
      <c r="AD163" s="1863"/>
      <c r="AE163" s="1863"/>
      <c r="AF163" s="1863"/>
      <c r="AG163" s="1864"/>
      <c r="AH163" s="1862"/>
      <c r="AI163" s="1863"/>
      <c r="AJ163" s="1863"/>
      <c r="AK163" s="1863"/>
      <c r="AL163" s="1863"/>
      <c r="AM163" s="1863"/>
      <c r="AN163" s="1864"/>
      <c r="AO163" s="1862"/>
      <c r="AP163" s="1863"/>
      <c r="AQ163" s="1863"/>
      <c r="AR163" s="1863"/>
      <c r="AS163" s="1863"/>
      <c r="AT163" s="1863"/>
      <c r="AU163" s="1917"/>
      <c r="EM163" s="597"/>
      <c r="HE163" s="597"/>
    </row>
    <row r="164" spans="1:220" s="1089" customFormat="1" ht="15" customHeight="1">
      <c r="A164" s="1731"/>
      <c r="B164" s="378">
        <v>20</v>
      </c>
      <c r="C164" s="2978"/>
      <c r="D164" s="2922" t="s">
        <v>1953</v>
      </c>
      <c r="E164" s="2973"/>
      <c r="F164" s="487"/>
      <c r="G164" s="487"/>
      <c r="H164" s="487"/>
      <c r="I164" s="487"/>
      <c r="J164" s="488"/>
      <c r="K164" s="1931"/>
      <c r="L164" s="1932"/>
      <c r="M164" s="1932"/>
      <c r="N164" s="1932"/>
      <c r="O164" s="1932"/>
      <c r="P164" s="1932"/>
      <c r="Q164" s="1932"/>
      <c r="R164" s="1933"/>
      <c r="S164" s="1934"/>
      <c r="T164" s="487"/>
      <c r="U164" s="487"/>
      <c r="V164" s="487"/>
      <c r="W164" s="2187"/>
      <c r="X164" s="487"/>
      <c r="Y164" s="487"/>
      <c r="Z164" s="488"/>
      <c r="AA164" s="1862"/>
      <c r="AB164" s="1863"/>
      <c r="AC164" s="1863"/>
      <c r="AD164" s="1863"/>
      <c r="AE164" s="1863"/>
      <c r="AF164" s="1863"/>
      <c r="AG164" s="1864"/>
      <c r="AH164" s="1862"/>
      <c r="AI164" s="1863"/>
      <c r="AJ164" s="1863"/>
      <c r="AK164" s="1863"/>
      <c r="AL164" s="1863"/>
      <c r="AM164" s="1863"/>
      <c r="AN164" s="1864"/>
      <c r="AO164" s="1862"/>
      <c r="AP164" s="1863"/>
      <c r="AQ164" s="1863"/>
      <c r="AR164" s="1863"/>
      <c r="AS164" s="1863"/>
      <c r="AT164" s="1863"/>
      <c r="AU164" s="1917"/>
      <c r="EM164" s="597"/>
      <c r="HE164" s="597"/>
    </row>
    <row r="165" spans="1:220" s="1089" customFormat="1" ht="15" customHeight="1">
      <c r="A165" s="1731"/>
      <c r="B165" s="378">
        <v>21</v>
      </c>
      <c r="C165" s="2978"/>
      <c r="D165" s="2922" t="s">
        <v>1954</v>
      </c>
      <c r="E165" s="2973"/>
      <c r="F165" s="487"/>
      <c r="G165" s="487"/>
      <c r="H165" s="487"/>
      <c r="I165" s="487"/>
      <c r="J165" s="488"/>
      <c r="K165" s="1931"/>
      <c r="L165" s="1932"/>
      <c r="M165" s="1932"/>
      <c r="N165" s="1932"/>
      <c r="O165" s="1932"/>
      <c r="P165" s="1932"/>
      <c r="Q165" s="1932"/>
      <c r="R165" s="1933"/>
      <c r="S165" s="1934"/>
      <c r="T165" s="487"/>
      <c r="U165" s="487"/>
      <c r="V165" s="487"/>
      <c r="W165" s="2187"/>
      <c r="X165" s="487"/>
      <c r="Y165" s="487"/>
      <c r="Z165" s="488"/>
      <c r="AA165" s="1862"/>
      <c r="AB165" s="1863"/>
      <c r="AC165" s="1863"/>
      <c r="AD165" s="1863"/>
      <c r="AE165" s="1863"/>
      <c r="AF165" s="1863"/>
      <c r="AG165" s="1864"/>
      <c r="AH165" s="1862"/>
      <c r="AI165" s="1863"/>
      <c r="AJ165" s="1863"/>
      <c r="AK165" s="1863"/>
      <c r="AL165" s="1863"/>
      <c r="AM165" s="1863"/>
      <c r="AN165" s="1864"/>
      <c r="AO165" s="1862"/>
      <c r="AP165" s="1863"/>
      <c r="AQ165" s="1863"/>
      <c r="AR165" s="1863"/>
      <c r="AS165" s="1863"/>
      <c r="AT165" s="1863"/>
      <c r="AU165" s="1917"/>
      <c r="EM165" s="597"/>
      <c r="HE165" s="597"/>
    </row>
    <row r="166" spans="1:220" s="1089" customFormat="1" ht="15" customHeight="1">
      <c r="A166" s="1731"/>
      <c r="B166" s="378">
        <v>22</v>
      </c>
      <c r="C166" s="2978"/>
      <c r="D166" s="2922" t="s">
        <v>1955</v>
      </c>
      <c r="E166" s="2973"/>
      <c r="F166" s="1935"/>
      <c r="G166" s="1935"/>
      <c r="H166" s="1935"/>
      <c r="I166" s="1935"/>
      <c r="J166" s="1925"/>
      <c r="K166" s="1931"/>
      <c r="L166" s="1932"/>
      <c r="M166" s="1932"/>
      <c r="N166" s="1932"/>
      <c r="O166" s="1932"/>
      <c r="P166" s="1932"/>
      <c r="Q166" s="1932"/>
      <c r="R166" s="1933"/>
      <c r="S166" s="1934"/>
      <c r="T166" s="487"/>
      <c r="U166" s="487"/>
      <c r="V166" s="487"/>
      <c r="W166" s="2187"/>
      <c r="X166" s="487"/>
      <c r="Y166" s="487"/>
      <c r="Z166" s="488"/>
      <c r="AA166" s="1862"/>
      <c r="AB166" s="1863"/>
      <c r="AC166" s="1863"/>
      <c r="AD166" s="1863"/>
      <c r="AE166" s="1863"/>
      <c r="AF166" s="1863"/>
      <c r="AG166" s="1864"/>
      <c r="AH166" s="1862"/>
      <c r="AI166" s="1863"/>
      <c r="AJ166" s="1863"/>
      <c r="AK166" s="1863"/>
      <c r="AL166" s="1863"/>
      <c r="AM166" s="1863"/>
      <c r="AN166" s="1864"/>
      <c r="AO166" s="1862"/>
      <c r="AP166" s="1863"/>
      <c r="AQ166" s="1863"/>
      <c r="AR166" s="1863"/>
      <c r="AS166" s="1863"/>
      <c r="AT166" s="1863"/>
      <c r="AU166" s="1917"/>
      <c r="EM166" s="597"/>
      <c r="HE166" s="597"/>
    </row>
    <row r="167" spans="1:220" s="1089" customFormat="1" ht="15" customHeight="1">
      <c r="A167" s="1731"/>
      <c r="B167" s="378">
        <v>23</v>
      </c>
      <c r="C167" s="2978"/>
      <c r="D167" s="2922" t="s">
        <v>1956</v>
      </c>
      <c r="E167" s="2973"/>
      <c r="F167" s="487"/>
      <c r="G167" s="487"/>
      <c r="H167" s="487"/>
      <c r="I167" s="487"/>
      <c r="J167" s="488"/>
      <c r="K167" s="1931"/>
      <c r="L167" s="1932"/>
      <c r="M167" s="1932"/>
      <c r="N167" s="1932"/>
      <c r="O167" s="1932"/>
      <c r="P167" s="1932"/>
      <c r="Q167" s="1932"/>
      <c r="R167" s="1933"/>
      <c r="S167" s="1934"/>
      <c r="T167" s="487"/>
      <c r="U167" s="487"/>
      <c r="V167" s="487"/>
      <c r="W167" s="2187"/>
      <c r="X167" s="487"/>
      <c r="Y167" s="487"/>
      <c r="Z167" s="488"/>
      <c r="AA167" s="2137"/>
      <c r="AB167" s="1846"/>
      <c r="AC167" s="1846"/>
      <c r="AD167" s="1846"/>
      <c r="AE167" s="1846"/>
      <c r="AF167" s="1846"/>
      <c r="AG167" s="1876"/>
      <c r="AH167" s="2137"/>
      <c r="AI167" s="1846"/>
      <c r="AJ167" s="1846"/>
      <c r="AK167" s="1846"/>
      <c r="AL167" s="1846"/>
      <c r="AM167" s="1846"/>
      <c r="AN167" s="1876"/>
      <c r="AO167" s="2137"/>
      <c r="AP167" s="1846"/>
      <c r="AQ167" s="1846"/>
      <c r="AR167" s="1846"/>
      <c r="AS167" s="1846"/>
      <c r="AT167" s="1846"/>
      <c r="AU167" s="1845"/>
      <c r="EM167" s="597"/>
      <c r="HE167" s="597"/>
    </row>
    <row r="168" spans="1:220" s="1089" customFormat="1" ht="15" customHeight="1">
      <c r="A168" s="1731"/>
      <c r="B168" s="378">
        <v>24</v>
      </c>
      <c r="C168" s="2978"/>
      <c r="D168" s="2922" t="s">
        <v>1957</v>
      </c>
      <c r="E168" s="2973"/>
      <c r="F168" s="487"/>
      <c r="G168" s="487"/>
      <c r="H168" s="487"/>
      <c r="I168" s="487"/>
      <c r="J168" s="488"/>
      <c r="K168" s="1931"/>
      <c r="L168" s="1932"/>
      <c r="M168" s="1932"/>
      <c r="N168" s="1932"/>
      <c r="O168" s="1932"/>
      <c r="P168" s="1932"/>
      <c r="Q168" s="1932"/>
      <c r="R168" s="1933"/>
      <c r="S168" s="1934"/>
      <c r="T168" s="487"/>
      <c r="U168" s="487"/>
      <c r="V168" s="487"/>
      <c r="W168" s="2187"/>
      <c r="X168" s="487"/>
      <c r="Y168" s="487"/>
      <c r="Z168" s="488"/>
      <c r="AA168" s="1862"/>
      <c r="AB168" s="1863"/>
      <c r="AC168" s="1863"/>
      <c r="AD168" s="1863"/>
      <c r="AE168" s="1863"/>
      <c r="AF168" s="1863"/>
      <c r="AG168" s="1864"/>
      <c r="AH168" s="1862"/>
      <c r="AI168" s="1863"/>
      <c r="AJ168" s="1863"/>
      <c r="AK168" s="1863"/>
      <c r="AL168" s="1863"/>
      <c r="AM168" s="1863"/>
      <c r="AN168" s="1864"/>
      <c r="AO168" s="1862"/>
      <c r="AP168" s="1863"/>
      <c r="AQ168" s="1863"/>
      <c r="AR168" s="1863"/>
      <c r="AS168" s="1863"/>
      <c r="AT168" s="1863"/>
      <c r="AU168" s="1917"/>
      <c r="EM168" s="597"/>
      <c r="HE168" s="597"/>
    </row>
    <row r="169" spans="1:220" ht="15" customHeight="1">
      <c r="A169" s="1731"/>
      <c r="B169" s="809">
        <v>25</v>
      </c>
      <c r="C169" s="2976" t="s">
        <v>1945</v>
      </c>
      <c r="D169" s="2977"/>
      <c r="E169" s="2977"/>
      <c r="F169" s="491"/>
      <c r="G169" s="491"/>
      <c r="H169" s="491"/>
      <c r="I169" s="491"/>
      <c r="J169" s="489"/>
      <c r="K169" s="2330"/>
      <c r="L169" s="2331"/>
      <c r="M169" s="2331"/>
      <c r="N169" s="2331"/>
      <c r="O169" s="2331"/>
      <c r="P169" s="2331"/>
      <c r="Q169" s="2331"/>
      <c r="R169" s="2332"/>
      <c r="S169" s="1936"/>
      <c r="T169" s="491"/>
      <c r="U169" s="491"/>
      <c r="V169" s="491"/>
      <c r="W169" s="1937"/>
      <c r="X169" s="1938"/>
      <c r="Y169" s="1938"/>
      <c r="Z169" s="1939"/>
      <c r="AA169" s="2149"/>
      <c r="AB169" s="2150"/>
      <c r="AC169" s="2150"/>
      <c r="AD169" s="2150"/>
      <c r="AE169" s="2333"/>
      <c r="AF169" s="2333"/>
      <c r="AG169" s="2334"/>
      <c r="AH169" s="2149"/>
      <c r="AI169" s="2150"/>
      <c r="AJ169" s="2150"/>
      <c r="AK169" s="2150"/>
      <c r="AL169" s="2333"/>
      <c r="AM169" s="2333"/>
      <c r="AN169" s="2334"/>
      <c r="AO169" s="2149"/>
      <c r="AP169" s="2150"/>
      <c r="AQ169" s="2150"/>
      <c r="AR169" s="2150"/>
      <c r="AS169" s="2333"/>
      <c r="AT169" s="2333"/>
      <c r="AU169" s="2322"/>
      <c r="AV169" s="1089"/>
      <c r="AW169" s="1089"/>
      <c r="AX169" s="1089"/>
      <c r="AY169" s="1089"/>
      <c r="AZ169" s="1089"/>
      <c r="BA169" s="1089"/>
      <c r="BB169" s="1089"/>
      <c r="BC169" s="1089"/>
      <c r="BD169" s="1089"/>
      <c r="BE169" s="1089"/>
      <c r="BF169" s="1089"/>
      <c r="BG169" s="1089"/>
      <c r="BH169" s="1089"/>
      <c r="BI169" s="1089"/>
      <c r="BJ169" s="1089"/>
      <c r="BK169" s="1089"/>
      <c r="BL169" s="1089"/>
      <c r="BM169" s="1089"/>
      <c r="BN169" s="1089"/>
      <c r="BO169" s="1089"/>
      <c r="BP169" s="1089"/>
      <c r="BQ169" s="1089"/>
      <c r="BR169" s="1089"/>
      <c r="BS169" s="1089"/>
      <c r="BT169" s="1089"/>
      <c r="BU169" s="1089"/>
      <c r="BV169" s="1089"/>
      <c r="BW169" s="1089"/>
      <c r="EE169" s="1089"/>
      <c r="EF169" s="1089"/>
      <c r="EH169" s="484"/>
      <c r="EM169" s="1206"/>
      <c r="HL169" s="1206"/>
    </row>
    <row r="170" spans="1:220" s="1089" customFormat="1" ht="15" customHeight="1">
      <c r="A170" s="1731"/>
      <c r="B170" s="611"/>
      <c r="C170" s="611"/>
      <c r="D170" s="611"/>
      <c r="E170" s="611"/>
      <c r="F170" s="611"/>
      <c r="G170" s="611"/>
      <c r="H170" s="611"/>
      <c r="I170" s="611"/>
      <c r="J170" s="611"/>
      <c r="K170" s="611"/>
      <c r="L170" s="611"/>
      <c r="M170" s="611"/>
      <c r="N170" s="611"/>
      <c r="O170" s="611"/>
      <c r="P170" s="611"/>
      <c r="Q170" s="611"/>
      <c r="R170" s="611"/>
      <c r="S170" s="611"/>
      <c r="T170" s="611"/>
      <c r="U170" s="611"/>
      <c r="V170" s="611"/>
      <c r="W170" s="611"/>
      <c r="X170" s="611"/>
      <c r="Y170" s="611"/>
      <c r="Z170" s="611"/>
      <c r="AA170" s="611"/>
      <c r="AB170" s="611"/>
      <c r="AC170" s="611"/>
      <c r="AD170" s="611"/>
      <c r="AE170" s="611"/>
      <c r="AF170" s="611"/>
      <c r="AG170" s="611"/>
      <c r="AH170" s="611"/>
      <c r="AI170" s="611"/>
      <c r="AJ170" s="611"/>
      <c r="AK170" s="611"/>
      <c r="AL170" s="611"/>
      <c r="AM170" s="611"/>
      <c r="AN170" s="611"/>
      <c r="AO170" s="611"/>
      <c r="AP170" s="611"/>
      <c r="AQ170" s="611"/>
      <c r="AR170" s="611"/>
      <c r="AS170" s="611"/>
      <c r="AT170" s="611"/>
      <c r="AU170" s="611"/>
      <c r="CI170" s="611"/>
      <c r="CJ170" s="611"/>
      <c r="CW170" s="611"/>
      <c r="CX170" s="611"/>
      <c r="DI170" s="611"/>
      <c r="DJ170" s="611"/>
      <c r="DS170" s="611"/>
      <c r="DT170" s="611"/>
      <c r="DZ170" s="611"/>
      <c r="EA170" s="611"/>
      <c r="EM170" s="597"/>
    </row>
    <row r="171" spans="1:220" s="1089" customFormat="1" ht="15" customHeight="1">
      <c r="A171" s="1731"/>
      <c r="B171" s="2929"/>
      <c r="C171" s="2930"/>
      <c r="D171" s="2930"/>
      <c r="E171" s="2931"/>
      <c r="F171" s="1897" t="s">
        <v>857</v>
      </c>
      <c r="G171" s="611"/>
      <c r="H171" s="611"/>
      <c r="I171" s="611"/>
      <c r="J171" s="611"/>
      <c r="K171" s="611"/>
      <c r="L171" s="611"/>
      <c r="M171" s="611"/>
      <c r="N171" s="611"/>
      <c r="O171" s="611"/>
      <c r="P171" s="611"/>
      <c r="Q171" s="611"/>
      <c r="R171" s="611"/>
      <c r="S171" s="611"/>
      <c r="T171" s="611"/>
      <c r="U171" s="611"/>
      <c r="V171" s="611"/>
      <c r="W171" s="611"/>
      <c r="X171" s="611"/>
      <c r="Y171" s="611"/>
      <c r="Z171" s="611"/>
      <c r="AA171" s="611"/>
      <c r="AB171" s="611"/>
      <c r="AC171" s="611"/>
      <c r="AD171" s="611"/>
      <c r="AE171" s="611"/>
      <c r="AF171" s="611"/>
      <c r="AG171" s="611"/>
      <c r="AH171" s="611"/>
      <c r="AI171" s="611"/>
      <c r="AJ171" s="611"/>
      <c r="AK171" s="611"/>
      <c r="AL171" s="611"/>
      <c r="AM171" s="611"/>
      <c r="AN171" s="611"/>
      <c r="AO171" s="611"/>
      <c r="AP171" s="611"/>
      <c r="AQ171" s="611"/>
      <c r="AR171" s="611"/>
      <c r="AS171" s="611"/>
      <c r="AT171" s="611"/>
      <c r="AU171" s="611"/>
      <c r="AV171" s="611"/>
      <c r="AW171" s="611"/>
      <c r="AX171" s="611"/>
      <c r="AY171" s="611"/>
      <c r="AZ171" s="611"/>
      <c r="BA171" s="611"/>
      <c r="BB171" s="611"/>
      <c r="BC171" s="611"/>
      <c r="BD171" s="611"/>
      <c r="BE171" s="611"/>
      <c r="BF171" s="611"/>
      <c r="BG171" s="611"/>
      <c r="BH171" s="611"/>
      <c r="BI171" s="611"/>
      <c r="BJ171" s="611"/>
      <c r="BK171" s="611"/>
      <c r="BL171" s="611"/>
      <c r="BM171" s="611"/>
      <c r="BN171" s="611"/>
      <c r="BO171" s="611"/>
      <c r="BP171" s="611"/>
      <c r="BQ171" s="611"/>
      <c r="BS171" s="611"/>
      <c r="BT171" s="611"/>
      <c r="CI171" s="611"/>
      <c r="CJ171" s="611"/>
      <c r="CW171" s="611"/>
      <c r="CX171" s="611"/>
      <c r="DI171" s="611"/>
      <c r="DJ171" s="611"/>
      <c r="DS171" s="611"/>
      <c r="DT171" s="611"/>
      <c r="DZ171" s="611"/>
      <c r="EA171" s="611"/>
      <c r="EM171" s="597"/>
    </row>
    <row r="172" spans="1:220" s="1089" customFormat="1" ht="15" customHeight="1">
      <c r="A172" s="1731"/>
      <c r="B172" s="1898" t="s">
        <v>937</v>
      </c>
      <c r="C172" s="1898"/>
      <c r="D172" s="1898"/>
      <c r="E172" s="1898"/>
      <c r="F172" s="2460" t="str">
        <f>IF(AND(ISNUMBER(F174), ISNUMBER(F178),  ISNUMBER(F182),  ISNUMBER(F175),  ISNUMBER(F179),  ISNUMBER(F183),  ISNUMBER(F176),  ISNUMBER(F180),  ISNUMBER(F184)),MAX(F174+F178+F182, F175+F179+F183, F176+F180+F184), "")</f>
        <v/>
      </c>
      <c r="G172" s="611"/>
      <c r="H172" s="611"/>
      <c r="I172" s="611"/>
      <c r="J172" s="611"/>
      <c r="K172" s="611"/>
      <c r="L172" s="611"/>
      <c r="M172" s="611"/>
      <c r="N172" s="611"/>
      <c r="O172" s="611"/>
      <c r="P172" s="611"/>
      <c r="Q172" s="611"/>
      <c r="R172" s="611"/>
      <c r="S172" s="611"/>
      <c r="T172" s="611"/>
      <c r="U172" s="611"/>
      <c r="V172" s="611"/>
      <c r="W172" s="611"/>
      <c r="X172" s="611"/>
      <c r="Y172" s="611"/>
      <c r="Z172" s="611"/>
      <c r="AA172" s="611"/>
      <c r="AB172" s="611"/>
      <c r="AC172" s="611"/>
      <c r="AD172" s="611"/>
      <c r="AE172" s="611"/>
      <c r="AF172" s="611"/>
      <c r="AG172" s="611"/>
      <c r="AH172" s="611"/>
      <c r="AI172" s="611"/>
      <c r="AJ172" s="611"/>
      <c r="AK172" s="611"/>
      <c r="AL172" s="611"/>
      <c r="AM172" s="611"/>
      <c r="AN172" s="611"/>
      <c r="AO172" s="611"/>
      <c r="AP172" s="611"/>
      <c r="AQ172" s="611"/>
      <c r="AR172" s="611"/>
      <c r="AS172" s="611"/>
      <c r="AT172" s="611"/>
      <c r="AU172" s="611"/>
      <c r="AV172" s="611"/>
      <c r="AW172" s="611"/>
      <c r="AX172" s="611"/>
      <c r="AY172" s="611"/>
      <c r="AZ172" s="611"/>
      <c r="BA172" s="611"/>
      <c r="BB172" s="611"/>
      <c r="BC172" s="611"/>
      <c r="BD172" s="611"/>
      <c r="BE172" s="611"/>
      <c r="BF172" s="611"/>
      <c r="BG172" s="611"/>
      <c r="BH172" s="611"/>
      <c r="BI172" s="611"/>
      <c r="BJ172" s="611"/>
      <c r="BK172" s="611"/>
      <c r="BL172" s="611"/>
      <c r="BM172" s="611"/>
      <c r="BN172" s="611"/>
      <c r="BO172" s="611"/>
      <c r="BP172" s="611"/>
      <c r="BQ172" s="611"/>
      <c r="BS172" s="611"/>
      <c r="BT172" s="611"/>
      <c r="CI172" s="611"/>
      <c r="CJ172" s="611"/>
      <c r="CW172" s="611"/>
      <c r="CX172" s="611"/>
      <c r="DI172" s="611"/>
      <c r="DJ172" s="611"/>
      <c r="DS172" s="611"/>
      <c r="DT172" s="611"/>
      <c r="DZ172" s="611"/>
      <c r="EA172" s="611"/>
      <c r="EM172" s="597"/>
    </row>
    <row r="173" spans="1:220" s="1089" customFormat="1" ht="15" customHeight="1">
      <c r="A173" s="1792"/>
      <c r="B173" s="1900" t="s">
        <v>926</v>
      </c>
      <c r="C173" s="733"/>
      <c r="D173" s="733"/>
      <c r="E173" s="733"/>
      <c r="F173" s="2161" t="str">
        <f>IF(AND(ISNUMBER(F172),ISNUMBER(F174),ISNUMBER(F178),ISNUMBER(F182),F172=F174+F178+F182),F174,IF(AND(ISNUMBER(F172),ISNUMBER(F175),ISNUMBER(F179),ISNUMBER(F183),F172=F175+F179+F183),F175,IF(AND(ISNUMBER(F172),ISNUMBER(F176)),F176,"")))</f>
        <v/>
      </c>
      <c r="G173" s="611"/>
      <c r="H173" s="611"/>
      <c r="I173" s="611"/>
      <c r="J173" s="611"/>
      <c r="K173" s="611"/>
      <c r="L173" s="611"/>
      <c r="M173" s="611"/>
      <c r="N173" s="611"/>
      <c r="O173" s="611"/>
      <c r="P173" s="611"/>
      <c r="Q173" s="611"/>
      <c r="R173" s="611"/>
      <c r="S173" s="611"/>
      <c r="T173" s="611"/>
      <c r="U173" s="611"/>
      <c r="V173" s="611"/>
      <c r="W173" s="611"/>
      <c r="X173" s="611"/>
      <c r="Y173" s="611"/>
      <c r="Z173" s="611"/>
      <c r="AA173" s="611"/>
      <c r="AB173" s="611"/>
      <c r="AC173" s="611"/>
      <c r="AD173" s="611"/>
      <c r="AE173" s="611"/>
      <c r="AF173" s="611"/>
      <c r="AG173" s="611"/>
      <c r="AH173" s="611"/>
      <c r="AI173" s="611"/>
      <c r="AJ173" s="611"/>
      <c r="AK173" s="611"/>
      <c r="AL173" s="611"/>
      <c r="AM173" s="611"/>
      <c r="AN173" s="611"/>
      <c r="AO173" s="611"/>
      <c r="AP173" s="611"/>
      <c r="AQ173" s="611"/>
      <c r="AR173" s="611"/>
      <c r="AS173" s="611"/>
      <c r="AT173" s="611"/>
      <c r="AU173" s="611"/>
      <c r="AV173" s="611"/>
      <c r="AW173" s="611"/>
      <c r="AX173" s="611"/>
      <c r="AY173" s="611"/>
      <c r="AZ173" s="611"/>
      <c r="BA173" s="611"/>
      <c r="BB173" s="611"/>
      <c r="BC173" s="611"/>
      <c r="BD173" s="611"/>
      <c r="BE173" s="611"/>
      <c r="BF173" s="611"/>
      <c r="BG173" s="611"/>
      <c r="BH173" s="611"/>
      <c r="BI173" s="611"/>
      <c r="BJ173" s="611"/>
      <c r="BK173" s="611"/>
      <c r="BL173" s="611"/>
      <c r="BM173" s="611"/>
      <c r="BN173" s="611"/>
      <c r="BO173" s="611"/>
      <c r="BP173" s="611"/>
      <c r="BQ173" s="611"/>
      <c r="BS173" s="611"/>
      <c r="BT173" s="611"/>
      <c r="CI173" s="611"/>
      <c r="CJ173" s="611"/>
      <c r="CW173" s="611"/>
      <c r="CX173" s="611"/>
      <c r="DI173" s="611"/>
      <c r="DJ173" s="611"/>
      <c r="DS173" s="611"/>
      <c r="DT173" s="611"/>
      <c r="DZ173" s="611"/>
      <c r="EA173" s="611"/>
      <c r="EM173" s="597"/>
    </row>
    <row r="174" spans="1:220" s="1089" customFormat="1" ht="15" customHeight="1">
      <c r="A174" s="1792"/>
      <c r="B174" s="1819" t="s">
        <v>927</v>
      </c>
      <c r="C174" s="658"/>
      <c r="D174" s="658"/>
      <c r="E174" s="658"/>
      <c r="F174" s="1845"/>
      <c r="G174" s="611"/>
      <c r="H174" s="611"/>
      <c r="I174" s="611"/>
      <c r="J174" s="611"/>
      <c r="K174" s="611"/>
      <c r="L174" s="611"/>
      <c r="M174" s="611"/>
      <c r="N174" s="611"/>
      <c r="O174" s="611"/>
      <c r="P174" s="611"/>
      <c r="Q174" s="611"/>
      <c r="R174" s="611"/>
      <c r="S174" s="611"/>
      <c r="T174" s="611"/>
      <c r="U174" s="611"/>
      <c r="V174" s="611"/>
      <c r="W174" s="611"/>
      <c r="X174" s="611"/>
      <c r="Y174" s="611"/>
      <c r="Z174" s="611"/>
      <c r="AA174" s="611"/>
      <c r="AB174" s="611"/>
      <c r="AC174" s="611"/>
      <c r="AD174" s="611"/>
      <c r="AE174" s="611"/>
      <c r="AF174" s="611"/>
      <c r="AG174" s="611"/>
      <c r="AH174" s="611"/>
      <c r="AI174" s="611"/>
      <c r="AJ174" s="611"/>
      <c r="AK174" s="611"/>
      <c r="AL174" s="611"/>
      <c r="AM174" s="611"/>
      <c r="AN174" s="611"/>
      <c r="AO174" s="611"/>
      <c r="AP174" s="611"/>
      <c r="AQ174" s="611"/>
      <c r="AR174" s="611"/>
      <c r="AS174" s="611"/>
      <c r="AT174" s="611"/>
      <c r="AU174" s="611"/>
      <c r="AV174" s="611"/>
      <c r="AW174" s="611"/>
      <c r="AX174" s="611"/>
      <c r="AY174" s="611"/>
      <c r="AZ174" s="611"/>
      <c r="BA174" s="611"/>
      <c r="BB174" s="611"/>
      <c r="BC174" s="611"/>
      <c r="BD174" s="611"/>
      <c r="BE174" s="611"/>
      <c r="BF174" s="611"/>
      <c r="BG174" s="611"/>
      <c r="BH174" s="611"/>
      <c r="BI174" s="611"/>
      <c r="BJ174" s="611"/>
      <c r="BK174" s="611"/>
      <c r="BL174" s="611"/>
      <c r="BM174" s="611"/>
      <c r="BN174" s="611"/>
      <c r="BO174" s="611"/>
      <c r="BP174" s="611"/>
      <c r="BQ174" s="611"/>
      <c r="BS174" s="611"/>
      <c r="BT174" s="611"/>
      <c r="CI174" s="611"/>
      <c r="CJ174" s="611"/>
      <c r="CW174" s="611"/>
      <c r="CX174" s="611"/>
      <c r="DI174" s="611"/>
      <c r="DJ174" s="611"/>
      <c r="DS174" s="611"/>
      <c r="DT174" s="611"/>
      <c r="DZ174" s="611"/>
      <c r="EA174" s="611"/>
      <c r="EM174" s="597"/>
    </row>
    <row r="175" spans="1:220" s="1089" customFormat="1" ht="15" customHeight="1">
      <c r="A175" s="1792"/>
      <c r="B175" s="1819" t="s">
        <v>928</v>
      </c>
      <c r="C175" s="658"/>
      <c r="D175" s="658"/>
      <c r="E175" s="658"/>
      <c r="F175" s="1845"/>
      <c r="G175" s="611"/>
      <c r="H175" s="611"/>
      <c r="I175" s="611"/>
      <c r="J175" s="611"/>
      <c r="K175" s="611"/>
      <c r="L175" s="611"/>
      <c r="M175" s="611"/>
      <c r="N175" s="611"/>
      <c r="O175" s="611"/>
      <c r="P175" s="611"/>
      <c r="Q175" s="611"/>
      <c r="R175" s="611"/>
      <c r="S175" s="611"/>
      <c r="T175" s="611"/>
      <c r="U175" s="611"/>
      <c r="V175" s="611"/>
      <c r="W175" s="611"/>
      <c r="X175" s="611"/>
      <c r="Y175" s="611"/>
      <c r="Z175" s="611"/>
      <c r="AA175" s="611"/>
      <c r="AB175" s="611"/>
      <c r="AC175" s="611"/>
      <c r="AD175" s="611"/>
      <c r="AE175" s="611"/>
      <c r="AF175" s="611"/>
      <c r="AG175" s="611"/>
      <c r="AH175" s="611"/>
      <c r="AI175" s="611"/>
      <c r="AJ175" s="611"/>
      <c r="AK175" s="611"/>
      <c r="AL175" s="611"/>
      <c r="AM175" s="611"/>
      <c r="AN175" s="611"/>
      <c r="AO175" s="611"/>
      <c r="AP175" s="611"/>
      <c r="AQ175" s="611"/>
      <c r="AR175" s="611"/>
      <c r="AS175" s="611"/>
      <c r="AT175" s="611"/>
      <c r="AU175" s="611"/>
      <c r="AV175" s="611"/>
      <c r="AW175" s="611"/>
      <c r="AX175" s="611"/>
      <c r="AY175" s="611"/>
      <c r="AZ175" s="611"/>
      <c r="BA175" s="611"/>
      <c r="BB175" s="611"/>
      <c r="BC175" s="611"/>
      <c r="BD175" s="611"/>
      <c r="BE175" s="611"/>
      <c r="BF175" s="611"/>
      <c r="BG175" s="611"/>
      <c r="BH175" s="611"/>
      <c r="BI175" s="611"/>
      <c r="BJ175" s="611"/>
      <c r="BK175" s="611"/>
      <c r="BL175" s="611"/>
      <c r="BM175" s="611"/>
      <c r="BN175" s="611"/>
      <c r="BO175" s="611"/>
      <c r="BP175" s="611"/>
      <c r="BQ175" s="611"/>
      <c r="BS175" s="611"/>
      <c r="BT175" s="611"/>
      <c r="CI175" s="611"/>
      <c r="CJ175" s="611"/>
      <c r="CW175" s="611"/>
      <c r="CX175" s="611"/>
      <c r="DI175" s="611"/>
      <c r="DJ175" s="611"/>
      <c r="DS175" s="611"/>
      <c r="DT175" s="611"/>
      <c r="DZ175" s="611"/>
      <c r="EA175" s="611"/>
      <c r="EM175" s="597"/>
    </row>
    <row r="176" spans="1:220" s="1089" customFormat="1" ht="15" customHeight="1">
      <c r="A176" s="1792"/>
      <c r="B176" s="1819" t="s">
        <v>929</v>
      </c>
      <c r="C176" s="658"/>
      <c r="D176" s="658"/>
      <c r="E176" s="658"/>
      <c r="F176" s="1845"/>
      <c r="G176" s="611"/>
      <c r="H176" s="611"/>
      <c r="I176" s="611"/>
      <c r="J176" s="611"/>
      <c r="K176" s="611"/>
      <c r="L176" s="611"/>
      <c r="M176" s="611"/>
      <c r="N176" s="611"/>
      <c r="O176" s="611"/>
      <c r="P176" s="611"/>
      <c r="Q176" s="611"/>
      <c r="R176" s="611"/>
      <c r="S176" s="611"/>
      <c r="T176" s="611"/>
      <c r="U176" s="611"/>
      <c r="V176" s="611"/>
      <c r="W176" s="611"/>
      <c r="X176" s="611"/>
      <c r="Y176" s="611"/>
      <c r="Z176" s="611"/>
      <c r="AA176" s="611"/>
      <c r="AB176" s="611"/>
      <c r="AC176" s="611"/>
      <c r="AD176" s="611"/>
      <c r="AE176" s="611"/>
      <c r="AF176" s="611"/>
      <c r="AG176" s="611"/>
      <c r="AH176" s="611"/>
      <c r="AI176" s="611"/>
      <c r="AJ176" s="611"/>
      <c r="AK176" s="611"/>
      <c r="AL176" s="611"/>
      <c r="AM176" s="611"/>
      <c r="AN176" s="611"/>
      <c r="AO176" s="611"/>
      <c r="AP176" s="611"/>
      <c r="AQ176" s="611"/>
      <c r="AR176" s="611"/>
      <c r="AS176" s="611"/>
      <c r="AT176" s="611"/>
      <c r="AU176" s="611"/>
      <c r="AV176" s="611"/>
      <c r="AW176" s="611"/>
      <c r="AX176" s="611"/>
      <c r="AY176" s="611"/>
      <c r="AZ176" s="611"/>
      <c r="BA176" s="611"/>
      <c r="BB176" s="611"/>
      <c r="BC176" s="611"/>
      <c r="BD176" s="611"/>
      <c r="BE176" s="611"/>
      <c r="BF176" s="611"/>
      <c r="BG176" s="611"/>
      <c r="BH176" s="611"/>
      <c r="BI176" s="611"/>
      <c r="BJ176" s="611"/>
      <c r="BK176" s="611"/>
      <c r="BL176" s="611"/>
      <c r="BM176" s="611"/>
      <c r="BN176" s="611"/>
      <c r="BO176" s="611"/>
      <c r="BP176" s="611"/>
      <c r="BQ176" s="611"/>
      <c r="BS176" s="611"/>
      <c r="BT176" s="611"/>
      <c r="CI176" s="611"/>
      <c r="CJ176" s="611"/>
      <c r="CW176" s="611"/>
      <c r="CX176" s="611"/>
      <c r="DI176" s="611"/>
      <c r="DJ176" s="611"/>
      <c r="DS176" s="611"/>
      <c r="DT176" s="611"/>
      <c r="DZ176" s="611"/>
      <c r="EA176" s="611"/>
      <c r="EM176" s="597"/>
    </row>
    <row r="177" spans="1:143" s="1089" customFormat="1" ht="15" customHeight="1">
      <c r="A177" s="1792"/>
      <c r="B177" s="1900" t="s">
        <v>930</v>
      </c>
      <c r="C177" s="733"/>
      <c r="D177" s="733"/>
      <c r="E177" s="733"/>
      <c r="F177" s="16" t="str">
        <f>IF(AND(ISNUMBER(F172),ISNUMBER(F174),ISNUMBER(F178),ISNUMBER(F182),F172=F174+F178+F182),F178,IF(AND(ISNUMBER(F172),ISNUMBER(F175),ISNUMBER(F179),ISNUMBER(F183),F172=F175+F179+F183),F179,IF(AND(ISNUMBER(F172),ISNUMBER(F180)),F180,"")))</f>
        <v/>
      </c>
      <c r="G177" s="611"/>
      <c r="H177" s="611"/>
      <c r="I177" s="611"/>
      <c r="J177" s="611"/>
      <c r="K177" s="611"/>
      <c r="L177" s="611"/>
      <c r="M177" s="611"/>
      <c r="N177" s="611"/>
      <c r="O177" s="611"/>
      <c r="P177" s="611"/>
      <c r="Q177" s="611"/>
      <c r="R177" s="611"/>
      <c r="S177" s="611"/>
      <c r="T177" s="611"/>
      <c r="U177" s="611"/>
      <c r="V177" s="611"/>
      <c r="W177" s="611"/>
      <c r="X177" s="611"/>
      <c r="Y177" s="611"/>
      <c r="Z177" s="611"/>
      <c r="AA177" s="611"/>
      <c r="AB177" s="611"/>
      <c r="AC177" s="611"/>
      <c r="AD177" s="611"/>
      <c r="AE177" s="611"/>
      <c r="AF177" s="611"/>
      <c r="AG177" s="611"/>
      <c r="AH177" s="611"/>
      <c r="AI177" s="611"/>
      <c r="AJ177" s="611"/>
      <c r="AK177" s="611"/>
      <c r="AL177" s="611"/>
      <c r="AM177" s="611"/>
      <c r="AN177" s="611"/>
      <c r="AO177" s="611"/>
      <c r="AP177" s="611"/>
      <c r="AQ177" s="611"/>
      <c r="AR177" s="611"/>
      <c r="AS177" s="611"/>
      <c r="AT177" s="611"/>
      <c r="AU177" s="611"/>
      <c r="AV177" s="611"/>
      <c r="AW177" s="611"/>
      <c r="AX177" s="611"/>
      <c r="AY177" s="611"/>
      <c r="AZ177" s="611"/>
      <c r="BA177" s="611"/>
      <c r="BB177" s="611"/>
      <c r="BC177" s="611"/>
      <c r="BD177" s="611"/>
      <c r="BE177" s="611"/>
      <c r="BF177" s="611"/>
      <c r="BG177" s="611"/>
      <c r="BH177" s="611"/>
      <c r="BI177" s="611"/>
      <c r="BJ177" s="611"/>
      <c r="BK177" s="611"/>
      <c r="BL177" s="611"/>
      <c r="BM177" s="611"/>
      <c r="BN177" s="611"/>
      <c r="BO177" s="611"/>
      <c r="BP177" s="611"/>
      <c r="BQ177" s="611"/>
      <c r="BS177" s="611"/>
      <c r="BT177" s="611"/>
      <c r="CI177" s="611"/>
      <c r="CJ177" s="611"/>
      <c r="CW177" s="611"/>
      <c r="CX177" s="611"/>
      <c r="DI177" s="611"/>
      <c r="DJ177" s="611"/>
      <c r="DS177" s="611"/>
      <c r="DT177" s="611"/>
      <c r="DZ177" s="611"/>
      <c r="EA177" s="611"/>
      <c r="EM177" s="597"/>
    </row>
    <row r="178" spans="1:143" s="1089" customFormat="1" ht="15" customHeight="1">
      <c r="A178" s="1792"/>
      <c r="B178" s="1819" t="s">
        <v>927</v>
      </c>
      <c r="C178" s="658"/>
      <c r="D178" s="658"/>
      <c r="E178" s="658"/>
      <c r="F178" s="1845"/>
      <c r="G178" s="611"/>
      <c r="H178" s="611"/>
      <c r="I178" s="611"/>
      <c r="J178" s="611"/>
      <c r="K178" s="611"/>
      <c r="L178" s="611"/>
      <c r="M178" s="611"/>
      <c r="N178" s="611"/>
      <c r="O178" s="611"/>
      <c r="P178" s="611"/>
      <c r="Q178" s="611"/>
      <c r="R178" s="611"/>
      <c r="S178" s="611"/>
      <c r="T178" s="611"/>
      <c r="U178" s="611"/>
      <c r="V178" s="611"/>
      <c r="W178" s="611"/>
      <c r="X178" s="611"/>
      <c r="Y178" s="611"/>
      <c r="Z178" s="611"/>
      <c r="AA178" s="611"/>
      <c r="AB178" s="611"/>
      <c r="AC178" s="611"/>
      <c r="AD178" s="611"/>
      <c r="AE178" s="611"/>
      <c r="AF178" s="611"/>
      <c r="AG178" s="611"/>
      <c r="AH178" s="611"/>
      <c r="AI178" s="611"/>
      <c r="AJ178" s="611"/>
      <c r="AK178" s="611"/>
      <c r="AL178" s="611"/>
      <c r="AM178" s="611"/>
      <c r="AN178" s="611"/>
      <c r="AO178" s="611"/>
      <c r="AP178" s="611"/>
      <c r="AQ178" s="611"/>
      <c r="AR178" s="611"/>
      <c r="AS178" s="611"/>
      <c r="AT178" s="611"/>
      <c r="AU178" s="611"/>
      <c r="AV178" s="611"/>
      <c r="AW178" s="611"/>
      <c r="AX178" s="611"/>
      <c r="AY178" s="611"/>
      <c r="AZ178" s="611"/>
      <c r="BA178" s="611"/>
      <c r="BB178" s="611"/>
      <c r="BC178" s="611"/>
      <c r="BD178" s="611"/>
      <c r="BE178" s="611"/>
      <c r="BF178" s="611"/>
      <c r="BG178" s="611"/>
      <c r="BH178" s="611"/>
      <c r="BI178" s="611"/>
      <c r="BJ178" s="611"/>
      <c r="BK178" s="611"/>
      <c r="BL178" s="611"/>
      <c r="BM178" s="611"/>
      <c r="BN178" s="611"/>
      <c r="BO178" s="611"/>
      <c r="BP178" s="611"/>
      <c r="BQ178" s="611"/>
      <c r="BS178" s="611"/>
      <c r="BT178" s="611"/>
      <c r="CI178" s="611"/>
      <c r="CJ178" s="611"/>
      <c r="CW178" s="611"/>
      <c r="CX178" s="611"/>
      <c r="DI178" s="611"/>
      <c r="DJ178" s="611"/>
      <c r="DS178" s="611"/>
      <c r="DT178" s="611"/>
      <c r="DZ178" s="611"/>
      <c r="EA178" s="611"/>
      <c r="EM178" s="597"/>
    </row>
    <row r="179" spans="1:143" s="1089" customFormat="1" ht="15" customHeight="1">
      <c r="A179" s="1792"/>
      <c r="B179" s="1819" t="s">
        <v>928</v>
      </c>
      <c r="C179" s="658"/>
      <c r="D179" s="658"/>
      <c r="E179" s="658"/>
      <c r="F179" s="1845"/>
      <c r="G179" s="611"/>
      <c r="H179" s="611"/>
      <c r="I179" s="611"/>
      <c r="J179" s="611"/>
      <c r="K179" s="611"/>
      <c r="L179" s="611"/>
      <c r="M179" s="611"/>
      <c r="N179" s="611"/>
      <c r="O179" s="611"/>
      <c r="P179" s="611"/>
      <c r="Q179" s="611"/>
      <c r="R179" s="611"/>
      <c r="S179" s="611"/>
      <c r="T179" s="611"/>
      <c r="U179" s="611"/>
      <c r="V179" s="611"/>
      <c r="W179" s="611"/>
      <c r="X179" s="611"/>
      <c r="Y179" s="611"/>
      <c r="Z179" s="611"/>
      <c r="AA179" s="611"/>
      <c r="AB179" s="611"/>
      <c r="AC179" s="611"/>
      <c r="AD179" s="611"/>
      <c r="AE179" s="611"/>
      <c r="AF179" s="611"/>
      <c r="AG179" s="611"/>
      <c r="AH179" s="611"/>
      <c r="AI179" s="611"/>
      <c r="AJ179" s="611"/>
      <c r="AK179" s="611"/>
      <c r="AL179" s="611"/>
      <c r="AM179" s="611"/>
      <c r="AN179" s="611"/>
      <c r="AO179" s="611"/>
      <c r="AP179" s="611"/>
      <c r="AQ179" s="611"/>
      <c r="AR179" s="611"/>
      <c r="AS179" s="611"/>
      <c r="AT179" s="611"/>
      <c r="AU179" s="611"/>
      <c r="AV179" s="611"/>
      <c r="AW179" s="611"/>
      <c r="AX179" s="611"/>
      <c r="AY179" s="611"/>
      <c r="AZ179" s="611"/>
      <c r="BA179" s="611"/>
      <c r="BB179" s="611"/>
      <c r="BC179" s="611"/>
      <c r="BD179" s="611"/>
      <c r="BE179" s="611"/>
      <c r="BF179" s="611"/>
      <c r="BG179" s="611"/>
      <c r="BH179" s="611"/>
      <c r="BI179" s="611"/>
      <c r="BJ179" s="611"/>
      <c r="BK179" s="611"/>
      <c r="BL179" s="611"/>
      <c r="BM179" s="611"/>
      <c r="BN179" s="611"/>
      <c r="BO179" s="611"/>
      <c r="BP179" s="611"/>
      <c r="BQ179" s="611"/>
      <c r="BS179" s="611"/>
      <c r="BT179" s="611"/>
      <c r="CI179" s="611"/>
      <c r="CJ179" s="611"/>
      <c r="CW179" s="611"/>
      <c r="CX179" s="611"/>
      <c r="DI179" s="611"/>
      <c r="DJ179" s="611"/>
      <c r="DS179" s="611"/>
      <c r="DT179" s="611"/>
      <c r="DZ179" s="611"/>
      <c r="EA179" s="611"/>
      <c r="EM179" s="597"/>
    </row>
    <row r="180" spans="1:143" s="1089" customFormat="1" ht="15" customHeight="1">
      <c r="A180" s="1792"/>
      <c r="B180" s="1819" t="s">
        <v>929</v>
      </c>
      <c r="C180" s="658"/>
      <c r="D180" s="658"/>
      <c r="E180" s="658"/>
      <c r="F180" s="1845"/>
      <c r="G180" s="611"/>
      <c r="H180" s="611"/>
      <c r="I180" s="611"/>
      <c r="J180" s="611"/>
      <c r="K180" s="611"/>
      <c r="L180" s="611"/>
      <c r="M180" s="611"/>
      <c r="N180" s="611"/>
      <c r="O180" s="611"/>
      <c r="P180" s="611"/>
      <c r="Q180" s="611"/>
      <c r="R180" s="611"/>
      <c r="S180" s="611"/>
      <c r="T180" s="611"/>
      <c r="U180" s="611"/>
      <c r="V180" s="611"/>
      <c r="W180" s="611"/>
      <c r="X180" s="611"/>
      <c r="Y180" s="611"/>
      <c r="Z180" s="611"/>
      <c r="AA180" s="611"/>
      <c r="AB180" s="611"/>
      <c r="AC180" s="611"/>
      <c r="AD180" s="611"/>
      <c r="AE180" s="611"/>
      <c r="AF180" s="611"/>
      <c r="AG180" s="611"/>
      <c r="AH180" s="611"/>
      <c r="AI180" s="611"/>
      <c r="AJ180" s="611"/>
      <c r="AK180" s="611"/>
      <c r="AL180" s="611"/>
      <c r="AM180" s="611"/>
      <c r="AN180" s="611"/>
      <c r="AO180" s="611"/>
      <c r="AP180" s="611"/>
      <c r="AQ180" s="611"/>
      <c r="AR180" s="611"/>
      <c r="AS180" s="611"/>
      <c r="AT180" s="611"/>
      <c r="AU180" s="611"/>
      <c r="AV180" s="611"/>
      <c r="AW180" s="611"/>
      <c r="AX180" s="611"/>
      <c r="AY180" s="611"/>
      <c r="AZ180" s="611"/>
      <c r="BA180" s="611"/>
      <c r="BB180" s="611"/>
      <c r="BC180" s="611"/>
      <c r="BD180" s="611"/>
      <c r="BE180" s="611"/>
      <c r="BF180" s="611"/>
      <c r="BG180" s="611"/>
      <c r="BH180" s="611"/>
      <c r="BI180" s="611"/>
      <c r="BJ180" s="611"/>
      <c r="BK180" s="611"/>
      <c r="BL180" s="611"/>
      <c r="BM180" s="611"/>
      <c r="BN180" s="611"/>
      <c r="BO180" s="611"/>
      <c r="BP180" s="611"/>
      <c r="BQ180" s="611"/>
      <c r="BS180" s="611"/>
      <c r="BT180" s="611"/>
      <c r="CI180" s="611"/>
      <c r="CJ180" s="611"/>
      <c r="CW180" s="611"/>
      <c r="CX180" s="611"/>
      <c r="DI180" s="611"/>
      <c r="DJ180" s="611"/>
      <c r="DS180" s="611"/>
      <c r="DT180" s="611"/>
      <c r="DZ180" s="611"/>
      <c r="EA180" s="611"/>
      <c r="EM180" s="597"/>
    </row>
    <row r="181" spans="1:143" s="1089" customFormat="1" ht="15" customHeight="1">
      <c r="A181" s="1792"/>
      <c r="B181" s="1900" t="s">
        <v>931</v>
      </c>
      <c r="C181" s="733"/>
      <c r="D181" s="733"/>
      <c r="E181" s="733"/>
      <c r="F181" s="16" t="str">
        <f>IF(AND(ISNUMBER(F172),ISNUMBER(F174),ISNUMBER(F178), ISNUMBER(F182),F172=F174+F178+F182), F182, IF(AND(ISNUMBER(F172), ISNUMBER(F175),ISNUMBER(F179), ISNUMBER(F183),F172=F175+F179+F183), F183, IF(AND(ISNUMBER(F184), ISNUMBER(F172)),F184,"")))</f>
        <v/>
      </c>
      <c r="G181" s="611"/>
      <c r="H181" s="611"/>
      <c r="I181" s="611"/>
      <c r="J181" s="611"/>
      <c r="K181" s="611"/>
      <c r="L181" s="611"/>
      <c r="M181" s="611"/>
      <c r="N181" s="611"/>
      <c r="O181" s="611"/>
      <c r="P181" s="611"/>
      <c r="Q181" s="611"/>
      <c r="R181" s="611"/>
      <c r="S181" s="611"/>
      <c r="T181" s="611"/>
      <c r="U181" s="611"/>
      <c r="V181" s="611"/>
      <c r="W181" s="611"/>
      <c r="X181" s="611"/>
      <c r="Y181" s="611"/>
      <c r="Z181" s="611"/>
      <c r="AA181" s="611"/>
      <c r="AB181" s="611"/>
      <c r="AC181" s="611"/>
      <c r="AD181" s="611"/>
      <c r="AE181" s="611"/>
      <c r="AF181" s="611"/>
      <c r="AG181" s="611"/>
      <c r="AH181" s="611"/>
      <c r="AI181" s="611"/>
      <c r="AJ181" s="611"/>
      <c r="AK181" s="611"/>
      <c r="AL181" s="611"/>
      <c r="AM181" s="611"/>
      <c r="AN181" s="611"/>
      <c r="AO181" s="611"/>
      <c r="AP181" s="611"/>
      <c r="AQ181" s="611"/>
      <c r="AR181" s="611"/>
      <c r="AS181" s="611"/>
      <c r="AT181" s="611"/>
      <c r="AU181" s="611"/>
      <c r="AV181" s="611"/>
      <c r="AW181" s="611"/>
      <c r="AX181" s="611"/>
      <c r="AY181" s="611"/>
      <c r="AZ181" s="611"/>
      <c r="BA181" s="611"/>
      <c r="BB181" s="611"/>
      <c r="BC181" s="611"/>
      <c r="BD181" s="611"/>
      <c r="BE181" s="611"/>
      <c r="BF181" s="611"/>
      <c r="BG181" s="611"/>
      <c r="BH181" s="611"/>
      <c r="BI181" s="611"/>
      <c r="BJ181" s="611"/>
      <c r="BK181" s="611"/>
      <c r="BL181" s="611"/>
      <c r="BM181" s="611"/>
      <c r="BN181" s="611"/>
      <c r="BO181" s="611"/>
      <c r="BP181" s="611"/>
      <c r="BQ181" s="611"/>
      <c r="BS181" s="611"/>
      <c r="BT181" s="611"/>
      <c r="CI181" s="611"/>
      <c r="CJ181" s="611"/>
      <c r="CW181" s="611"/>
      <c r="CX181" s="611"/>
      <c r="DI181" s="611"/>
      <c r="DJ181" s="611"/>
      <c r="DS181" s="611"/>
      <c r="DT181" s="611"/>
      <c r="DZ181" s="611"/>
      <c r="EA181" s="611"/>
      <c r="EM181" s="597"/>
    </row>
    <row r="182" spans="1:143" s="1089" customFormat="1" ht="15" customHeight="1">
      <c r="A182" s="1792"/>
      <c r="B182" s="1819" t="s">
        <v>927</v>
      </c>
      <c r="C182" s="658"/>
      <c r="D182" s="658"/>
      <c r="E182" s="658"/>
      <c r="F182" s="1845"/>
      <c r="G182" s="611"/>
      <c r="H182" s="611"/>
      <c r="I182" s="611"/>
      <c r="J182" s="611"/>
      <c r="K182" s="611"/>
      <c r="L182" s="611"/>
      <c r="M182" s="611"/>
      <c r="N182" s="611"/>
      <c r="O182" s="611"/>
      <c r="P182" s="611"/>
      <c r="Q182" s="611"/>
      <c r="R182" s="611"/>
      <c r="S182" s="611"/>
      <c r="T182" s="611"/>
      <c r="U182" s="611"/>
      <c r="V182" s="611"/>
      <c r="W182" s="611"/>
      <c r="X182" s="611"/>
      <c r="Y182" s="611"/>
      <c r="Z182" s="611"/>
      <c r="AA182" s="611"/>
      <c r="AB182" s="611"/>
      <c r="AC182" s="611"/>
      <c r="AD182" s="611"/>
      <c r="AE182" s="611"/>
      <c r="AF182" s="611"/>
      <c r="AG182" s="611"/>
      <c r="AH182" s="611"/>
      <c r="AI182" s="611"/>
      <c r="AJ182" s="611"/>
      <c r="AK182" s="611"/>
      <c r="AL182" s="611"/>
      <c r="AM182" s="611"/>
      <c r="AN182" s="611"/>
      <c r="AO182" s="611"/>
      <c r="AP182" s="611"/>
      <c r="AQ182" s="611"/>
      <c r="AR182" s="611"/>
      <c r="AS182" s="611"/>
      <c r="AT182" s="611"/>
      <c r="AU182" s="611"/>
      <c r="AV182" s="611"/>
      <c r="AW182" s="611"/>
      <c r="AX182" s="611"/>
      <c r="AY182" s="611"/>
      <c r="AZ182" s="611"/>
      <c r="BA182" s="611"/>
      <c r="BB182" s="611"/>
      <c r="BC182" s="611"/>
      <c r="BD182" s="611"/>
      <c r="BE182" s="611"/>
      <c r="BF182" s="611"/>
      <c r="BG182" s="611"/>
      <c r="BH182" s="611"/>
      <c r="BI182" s="611"/>
      <c r="BJ182" s="611"/>
      <c r="BK182" s="611"/>
      <c r="BL182" s="611"/>
      <c r="BM182" s="611"/>
      <c r="BN182" s="611"/>
      <c r="BO182" s="611"/>
      <c r="BP182" s="611"/>
      <c r="BQ182" s="611"/>
      <c r="BS182" s="611"/>
      <c r="BT182" s="611"/>
      <c r="CI182" s="611"/>
      <c r="CJ182" s="611"/>
      <c r="CW182" s="611"/>
      <c r="CX182" s="611"/>
      <c r="DI182" s="611"/>
      <c r="DJ182" s="611"/>
      <c r="DS182" s="611"/>
      <c r="DT182" s="611"/>
      <c r="DZ182" s="611"/>
      <c r="EA182" s="611"/>
      <c r="EM182" s="597"/>
    </row>
    <row r="183" spans="1:143" s="1089" customFormat="1" ht="15" customHeight="1">
      <c r="A183" s="1792"/>
      <c r="B183" s="1819" t="s">
        <v>928</v>
      </c>
      <c r="C183" s="658"/>
      <c r="D183" s="658"/>
      <c r="E183" s="658"/>
      <c r="F183" s="1845"/>
      <c r="G183" s="611"/>
      <c r="H183" s="611"/>
      <c r="I183" s="611"/>
      <c r="J183" s="611"/>
      <c r="K183" s="611"/>
      <c r="L183" s="611"/>
      <c r="M183" s="611"/>
      <c r="N183" s="611"/>
      <c r="O183" s="611"/>
      <c r="P183" s="611"/>
      <c r="Q183" s="611"/>
      <c r="R183" s="611"/>
      <c r="S183" s="611"/>
      <c r="T183" s="611"/>
      <c r="U183" s="611"/>
      <c r="V183" s="611"/>
      <c r="W183" s="611"/>
      <c r="X183" s="611"/>
      <c r="Y183" s="611"/>
      <c r="Z183" s="611"/>
      <c r="AA183" s="611"/>
      <c r="AB183" s="611"/>
      <c r="AC183" s="611"/>
      <c r="AD183" s="611"/>
      <c r="AE183" s="611"/>
      <c r="AF183" s="611"/>
      <c r="AG183" s="611"/>
      <c r="AH183" s="611"/>
      <c r="AI183" s="611"/>
      <c r="AJ183" s="611"/>
      <c r="AK183" s="611"/>
      <c r="AL183" s="611"/>
      <c r="AM183" s="611"/>
      <c r="AN183" s="611"/>
      <c r="AO183" s="611"/>
      <c r="AP183" s="611"/>
      <c r="AQ183" s="611"/>
      <c r="AR183" s="611"/>
      <c r="AS183" s="611"/>
      <c r="AT183" s="611"/>
      <c r="AU183" s="611"/>
      <c r="AV183" s="611"/>
      <c r="AW183" s="611"/>
      <c r="AX183" s="611"/>
      <c r="AY183" s="611"/>
      <c r="AZ183" s="611"/>
      <c r="BA183" s="611"/>
      <c r="BB183" s="611"/>
      <c r="BC183" s="611"/>
      <c r="BD183" s="611"/>
      <c r="BE183" s="611"/>
      <c r="BF183" s="611"/>
      <c r="BG183" s="611"/>
      <c r="BH183" s="611"/>
      <c r="BI183" s="611"/>
      <c r="BJ183" s="611"/>
      <c r="BK183" s="611"/>
      <c r="BL183" s="611"/>
      <c r="BM183" s="611"/>
      <c r="BN183" s="611"/>
      <c r="BO183" s="611"/>
      <c r="BP183" s="611"/>
      <c r="BQ183" s="611"/>
      <c r="BS183" s="611"/>
      <c r="BT183" s="611"/>
      <c r="CI183" s="611"/>
      <c r="CJ183" s="611"/>
      <c r="CW183" s="611"/>
      <c r="CX183" s="611"/>
      <c r="DI183" s="611"/>
      <c r="DJ183" s="611"/>
      <c r="DS183" s="611"/>
      <c r="DT183" s="611"/>
      <c r="DZ183" s="611"/>
      <c r="EA183" s="611"/>
      <c r="EM183" s="597"/>
    </row>
    <row r="184" spans="1:143" ht="15" customHeight="1">
      <c r="A184" s="1792"/>
      <c r="B184" s="1902" t="s">
        <v>929</v>
      </c>
      <c r="C184" s="1822"/>
      <c r="D184" s="1822"/>
      <c r="E184" s="1822"/>
      <c r="F184" s="1903"/>
      <c r="G184" s="1105"/>
      <c r="H184" s="1105"/>
      <c r="I184" s="1105"/>
      <c r="J184" s="1105"/>
      <c r="K184" s="611"/>
      <c r="L184" s="1105"/>
      <c r="M184" s="1105"/>
      <c r="N184" s="1105"/>
      <c r="O184" s="1105"/>
      <c r="P184" s="1105"/>
      <c r="Q184" s="1105"/>
      <c r="R184" s="1105"/>
      <c r="S184" s="1105"/>
      <c r="T184" s="1105"/>
      <c r="U184" s="1105"/>
      <c r="V184" s="1105"/>
      <c r="W184" s="1105"/>
      <c r="X184" s="1105"/>
      <c r="Y184" s="1105"/>
      <c r="Z184" s="1105"/>
      <c r="AA184" s="1105"/>
      <c r="AB184" s="1105"/>
      <c r="AC184" s="1105"/>
      <c r="AD184" s="1105"/>
      <c r="AE184" s="1105"/>
      <c r="AF184" s="1105"/>
      <c r="AG184" s="1105"/>
      <c r="AH184" s="1105"/>
      <c r="AI184" s="1105"/>
      <c r="AJ184" s="1105"/>
      <c r="AK184" s="1105"/>
      <c r="AL184" s="1105"/>
      <c r="AM184" s="1105"/>
      <c r="AN184" s="1105"/>
      <c r="AO184" s="1105"/>
      <c r="AP184" s="1105"/>
      <c r="AQ184" s="1105"/>
      <c r="AR184" s="1105"/>
      <c r="AS184" s="1105"/>
      <c r="AT184" s="1105"/>
      <c r="AU184" s="1105"/>
      <c r="AV184" s="1105"/>
      <c r="AW184" s="1105"/>
      <c r="AX184" s="1105"/>
      <c r="AY184" s="1105"/>
      <c r="AZ184" s="1105"/>
      <c r="BA184" s="1105"/>
      <c r="BB184" s="1105"/>
      <c r="BC184" s="1105"/>
      <c r="BD184" s="1105"/>
      <c r="BE184" s="1105"/>
      <c r="BF184" s="1105"/>
      <c r="BG184" s="1105"/>
      <c r="BH184" s="1105"/>
      <c r="BI184" s="1105"/>
      <c r="BJ184" s="1105"/>
      <c r="BK184" s="1105"/>
      <c r="BL184" s="1105"/>
      <c r="BM184" s="1105"/>
      <c r="BN184" s="1105"/>
      <c r="BO184" s="1105"/>
      <c r="BP184" s="1105"/>
      <c r="BQ184" s="1105"/>
      <c r="BR184" s="1105"/>
      <c r="BS184" s="1105"/>
      <c r="BT184" s="1105"/>
      <c r="BU184" s="1105"/>
      <c r="BV184" s="1105"/>
      <c r="BW184" s="1105"/>
      <c r="BX184" s="1105"/>
      <c r="BY184" s="1105"/>
      <c r="BZ184" s="1105"/>
      <c r="CA184" s="1105"/>
      <c r="CB184" s="1105"/>
      <c r="CC184" s="1105"/>
      <c r="CD184" s="1105"/>
      <c r="CE184" s="1105"/>
      <c r="CF184" s="1105"/>
      <c r="CG184" s="1105"/>
      <c r="CH184" s="1105"/>
      <c r="CI184" s="1105"/>
      <c r="CJ184" s="1105"/>
      <c r="CK184" s="1105"/>
      <c r="CL184" s="1105"/>
      <c r="CM184" s="1105"/>
      <c r="CN184" s="1105"/>
      <c r="CO184" s="1105"/>
      <c r="CP184" s="1105"/>
      <c r="CQ184" s="1105"/>
      <c r="CR184" s="1105"/>
      <c r="CS184" s="1105"/>
      <c r="CT184" s="1105"/>
      <c r="CU184" s="1105"/>
      <c r="CV184" s="1105"/>
      <c r="CW184" s="1105"/>
      <c r="CX184" s="1105"/>
      <c r="CY184" s="1105"/>
      <c r="CZ184" s="1105"/>
      <c r="DA184" s="1105"/>
      <c r="DB184" s="1105"/>
      <c r="DI184" s="1105"/>
      <c r="DJ184" s="1105"/>
      <c r="DS184" s="1105"/>
      <c r="DT184" s="1105"/>
      <c r="DZ184" s="1105"/>
      <c r="EA184" s="1105"/>
      <c r="EG184" s="1089"/>
      <c r="EH184" s="1089"/>
      <c r="EM184" s="1206"/>
    </row>
    <row r="185" spans="1:143" s="1821" customFormat="1" ht="15" customHeight="1">
      <c r="A185" s="1199"/>
      <c r="B185" s="2095"/>
      <c r="C185" s="2095"/>
      <c r="D185" s="2095"/>
      <c r="E185" s="2095"/>
      <c r="F185" s="2095"/>
      <c r="G185" s="2095"/>
      <c r="H185" s="2095"/>
      <c r="I185" s="2095"/>
      <c r="J185" s="2095"/>
      <c r="K185" s="2095"/>
      <c r="L185" s="2095"/>
      <c r="M185" s="2095"/>
      <c r="N185" s="2095"/>
      <c r="O185" s="2095"/>
      <c r="P185" s="2095"/>
      <c r="Q185" s="2095"/>
      <c r="R185" s="2095"/>
      <c r="S185" s="2095"/>
      <c r="T185" s="2095"/>
      <c r="U185" s="2095"/>
      <c r="V185" s="2095"/>
      <c r="W185" s="2095"/>
      <c r="X185" s="2095"/>
      <c r="Y185" s="2095"/>
      <c r="Z185" s="2095"/>
      <c r="AA185" s="2095"/>
      <c r="AB185" s="2095"/>
      <c r="AC185" s="2095"/>
      <c r="AD185" s="2095"/>
      <c r="AE185" s="2095"/>
      <c r="AF185" s="2095"/>
      <c r="AG185" s="2095"/>
      <c r="AH185" s="2095"/>
      <c r="AI185" s="2095"/>
      <c r="AJ185" s="2095"/>
      <c r="AK185" s="2095"/>
      <c r="AL185" s="2095"/>
      <c r="AM185" s="2095"/>
      <c r="AN185" s="2095"/>
      <c r="AO185" s="2095"/>
      <c r="AP185" s="2095"/>
      <c r="AQ185" s="2095"/>
      <c r="AR185" s="2095"/>
      <c r="AS185" s="2095"/>
      <c r="AT185" s="2095"/>
      <c r="AU185" s="2095"/>
      <c r="AV185" s="2095"/>
      <c r="AW185" s="2095"/>
      <c r="AX185" s="2095"/>
      <c r="AY185" s="2095"/>
      <c r="AZ185" s="2095"/>
      <c r="BA185" s="2095"/>
      <c r="BB185" s="2095"/>
      <c r="BC185" s="2095"/>
      <c r="BD185" s="2095"/>
      <c r="BE185" s="2095"/>
      <c r="BF185" s="2095"/>
      <c r="BG185" s="2095"/>
      <c r="BH185" s="2095"/>
      <c r="BI185" s="2095"/>
      <c r="BJ185" s="2095"/>
      <c r="BK185" s="2095"/>
      <c r="BL185" s="2095"/>
      <c r="BM185" s="2095"/>
      <c r="BN185" s="2095"/>
      <c r="BO185" s="2095"/>
      <c r="BP185" s="2095"/>
      <c r="BQ185" s="2095"/>
      <c r="BR185" s="2126"/>
      <c r="BS185" s="2095"/>
      <c r="BT185" s="2095"/>
      <c r="BU185" s="2126"/>
      <c r="BV185" s="2126"/>
      <c r="BW185" s="2126"/>
      <c r="BX185" s="2126"/>
      <c r="BY185" s="2126"/>
      <c r="BZ185" s="2126"/>
      <c r="CA185" s="2126"/>
      <c r="CB185" s="2126"/>
      <c r="CC185" s="2126"/>
      <c r="CD185" s="2126"/>
      <c r="CE185" s="2126"/>
      <c r="CF185" s="2126"/>
      <c r="CG185" s="2126"/>
      <c r="CH185" s="2126"/>
      <c r="CI185" s="2095"/>
      <c r="CJ185" s="2095"/>
      <c r="CK185" s="2126"/>
      <c r="CL185" s="2126"/>
      <c r="CM185" s="2126"/>
      <c r="CN185" s="2126"/>
      <c r="CO185" s="2126"/>
      <c r="CP185" s="2126"/>
      <c r="CQ185" s="2126"/>
      <c r="CR185" s="2126"/>
      <c r="CS185" s="2126"/>
      <c r="CT185" s="2126"/>
      <c r="CU185" s="2126"/>
      <c r="CV185" s="2126"/>
      <c r="CW185" s="2095"/>
      <c r="CX185" s="2095"/>
      <c r="CY185" s="2126"/>
      <c r="CZ185" s="2126"/>
      <c r="DA185" s="2126"/>
      <c r="DB185" s="2126"/>
      <c r="DC185" s="2126"/>
      <c r="DD185" s="2126"/>
      <c r="DE185" s="2126"/>
      <c r="DF185" s="2126"/>
      <c r="DG185" s="2126"/>
      <c r="DH185" s="2126"/>
      <c r="DI185" s="2095"/>
      <c r="DJ185" s="2095"/>
      <c r="DK185" s="2126"/>
      <c r="DL185" s="2126"/>
      <c r="DM185" s="2126"/>
      <c r="DN185" s="2126"/>
      <c r="DO185" s="2126"/>
      <c r="DP185" s="2126"/>
      <c r="DQ185" s="2126"/>
      <c r="DR185" s="2126"/>
      <c r="DS185" s="2095"/>
      <c r="DT185" s="2095"/>
      <c r="DU185" s="2126"/>
      <c r="DV185" s="2126"/>
      <c r="DW185" s="2126"/>
      <c r="DX185" s="2126"/>
      <c r="DY185" s="2126"/>
      <c r="DZ185" s="2095"/>
      <c r="EA185" s="2095"/>
      <c r="EB185" s="2126"/>
      <c r="EC185" s="2126"/>
      <c r="ED185" s="2126"/>
      <c r="EE185" s="2126"/>
      <c r="EF185" s="2126"/>
      <c r="EG185" s="2126"/>
      <c r="EH185" s="2126"/>
      <c r="EI185" s="2126"/>
      <c r="EJ185" s="2126"/>
      <c r="EK185" s="2126"/>
      <c r="EL185" s="2126"/>
      <c r="EM185" s="2181"/>
    </row>
    <row r="186" spans="1:143" s="1089" customFormat="1" ht="45" customHeight="1">
      <c r="A186" s="1824" t="s">
        <v>938</v>
      </c>
      <c r="B186" s="611"/>
      <c r="C186" s="611"/>
      <c r="D186" s="611"/>
      <c r="E186" s="611"/>
      <c r="F186" s="611"/>
      <c r="G186" s="611"/>
      <c r="H186" s="611"/>
      <c r="I186" s="611"/>
      <c r="J186" s="611"/>
      <c r="K186" s="611"/>
      <c r="L186" s="611"/>
      <c r="M186" s="326"/>
      <c r="N186" s="326"/>
      <c r="O186" s="326"/>
      <c r="P186" s="326"/>
      <c r="Q186" s="326"/>
      <c r="R186" s="326"/>
      <c r="S186" s="326"/>
      <c r="T186" s="326"/>
      <c r="U186" s="326"/>
      <c r="V186" s="326"/>
      <c r="W186" s="326"/>
      <c r="X186" s="326"/>
      <c r="Y186" s="326"/>
      <c r="Z186" s="326"/>
      <c r="AA186" s="326"/>
      <c r="AB186" s="326"/>
      <c r="AC186" s="326"/>
      <c r="AD186" s="326"/>
      <c r="AE186" s="326"/>
      <c r="AF186" s="326"/>
      <c r="AG186" s="326"/>
      <c r="AH186" s="326"/>
      <c r="AI186" s="326"/>
      <c r="AJ186" s="326"/>
      <c r="AK186" s="326"/>
      <c r="AL186" s="326"/>
      <c r="AM186" s="326"/>
      <c r="AN186" s="326"/>
      <c r="AO186" s="326"/>
      <c r="AP186" s="326"/>
      <c r="AQ186" s="326"/>
      <c r="AR186" s="326"/>
      <c r="AS186" s="326"/>
      <c r="AT186" s="326"/>
      <c r="AU186" s="326"/>
      <c r="AV186" s="326"/>
      <c r="AW186" s="326"/>
      <c r="AX186" s="326"/>
      <c r="AY186" s="326"/>
      <c r="AZ186" s="326"/>
      <c r="BA186" s="326"/>
      <c r="BB186" s="326"/>
      <c r="BC186" s="326"/>
      <c r="BD186" s="326"/>
      <c r="BE186" s="326"/>
      <c r="BF186" s="326"/>
      <c r="BG186" s="326"/>
      <c r="BH186" s="326"/>
      <c r="BI186" s="326"/>
      <c r="BJ186" s="326"/>
      <c r="BK186" s="326"/>
      <c r="BL186" s="326"/>
      <c r="BM186" s="326"/>
      <c r="BN186" s="326"/>
      <c r="BO186" s="326"/>
      <c r="BP186" s="326"/>
      <c r="BQ186" s="326"/>
      <c r="BS186" s="326"/>
      <c r="BT186" s="326"/>
      <c r="CI186" s="326"/>
      <c r="CJ186" s="326"/>
      <c r="CW186" s="326"/>
      <c r="CX186" s="326"/>
      <c r="DI186" s="326"/>
      <c r="DJ186" s="326"/>
      <c r="DS186" s="326"/>
      <c r="DT186" s="326"/>
      <c r="DZ186" s="326"/>
      <c r="EA186" s="326"/>
      <c r="EM186" s="597"/>
    </row>
    <row r="187" spans="1:143" s="1055" customFormat="1" ht="15" customHeight="1">
      <c r="A187" s="2169"/>
      <c r="B187" s="2153" t="s">
        <v>808</v>
      </c>
      <c r="C187" s="2153"/>
      <c r="D187" s="2154" t="s">
        <v>1791</v>
      </c>
      <c r="E187" s="2154"/>
      <c r="F187" s="2154"/>
      <c r="G187" s="2154"/>
      <c r="H187" s="2154"/>
      <c r="I187" s="2154"/>
      <c r="J187" s="2154"/>
      <c r="EG187" s="1057"/>
      <c r="EH187" s="1057"/>
      <c r="EM187" s="1133"/>
    </row>
    <row r="188" spans="1:143" ht="15" customHeight="1">
      <c r="A188" s="1746"/>
      <c r="B188" s="443" t="s">
        <v>945</v>
      </c>
      <c r="C188" s="443"/>
      <c r="D188" s="2156" t="s">
        <v>1792</v>
      </c>
      <c r="E188" s="2157"/>
      <c r="F188" s="2157"/>
      <c r="G188" s="2157"/>
      <c r="H188" s="2157"/>
      <c r="I188" s="2157"/>
      <c r="J188" s="2157"/>
      <c r="EG188" s="1089"/>
      <c r="EH188" s="1089"/>
      <c r="EM188" s="1206"/>
    </row>
    <row r="189" spans="1:143" ht="15" customHeight="1">
      <c r="A189" s="1746"/>
      <c r="B189" s="1089"/>
      <c r="C189" s="1089"/>
      <c r="D189" s="1089"/>
      <c r="E189" s="1089"/>
      <c r="F189" s="1089"/>
      <c r="G189" s="1089"/>
      <c r="H189" s="1089"/>
      <c r="I189" s="1089"/>
      <c r="J189" s="1089"/>
      <c r="K189" s="1089"/>
      <c r="L189" s="1089"/>
      <c r="EG189" s="1089"/>
      <c r="EH189" s="1089"/>
      <c r="EM189" s="1206"/>
    </row>
    <row r="190" spans="1:143" s="1904" customFormat="1" ht="15" customHeight="1">
      <c r="A190" s="1942"/>
      <c r="B190" s="2883" t="s">
        <v>1917</v>
      </c>
      <c r="C190" s="2886" t="s">
        <v>1960</v>
      </c>
      <c r="D190" s="2886" t="s">
        <v>1961</v>
      </c>
      <c r="E190" s="2886" t="s">
        <v>1919</v>
      </c>
      <c r="F190" s="2979" t="s">
        <v>1795</v>
      </c>
      <c r="G190" s="2854"/>
      <c r="H190" s="2854"/>
      <c r="I190" s="2854"/>
      <c r="J190" s="2854"/>
      <c r="K190" s="2854"/>
      <c r="L190" s="2854"/>
      <c r="M190" s="2879"/>
      <c r="N190" s="2880" t="s">
        <v>1796</v>
      </c>
      <c r="O190" s="2881"/>
      <c r="P190" s="2881"/>
      <c r="Q190" s="2882"/>
      <c r="R190" s="2853" t="s">
        <v>1797</v>
      </c>
      <c r="S190" s="2854"/>
      <c r="T190" s="2854"/>
      <c r="U190" s="2879"/>
      <c r="V190" s="2880" t="s">
        <v>1797</v>
      </c>
      <c r="W190" s="2881"/>
      <c r="X190" s="2881"/>
      <c r="Y190" s="2881"/>
      <c r="Z190" s="2881"/>
      <c r="AA190" s="2881"/>
      <c r="AB190" s="2882"/>
      <c r="AC190" s="2880" t="s">
        <v>1797</v>
      </c>
      <c r="AD190" s="2881"/>
      <c r="AE190" s="2881"/>
      <c r="AF190" s="2881"/>
      <c r="AG190" s="2881"/>
      <c r="AH190" s="2881"/>
      <c r="AI190" s="2882"/>
      <c r="AJ190" s="2889" t="s">
        <v>1797</v>
      </c>
      <c r="AK190" s="2890"/>
      <c r="AL190" s="2890"/>
      <c r="AM190" s="2890"/>
      <c r="AN190" s="2890"/>
      <c r="AO190" s="2890"/>
      <c r="AP190" s="2891"/>
      <c r="AQ190" s="484"/>
      <c r="AR190" s="484"/>
      <c r="AS190" s="484"/>
      <c r="AT190" s="484"/>
      <c r="AU190" s="484"/>
      <c r="AV190" s="484"/>
      <c r="AW190" s="484"/>
      <c r="AX190" s="484"/>
      <c r="AY190" s="484"/>
      <c r="AZ190" s="484"/>
      <c r="BA190" s="484"/>
      <c r="BB190" s="484"/>
      <c r="BC190" s="484"/>
      <c r="BD190" s="484"/>
      <c r="BE190" s="484"/>
      <c r="BF190" s="484"/>
      <c r="BG190" s="484"/>
      <c r="BH190" s="484"/>
      <c r="BI190" s="661"/>
      <c r="BJ190" s="661"/>
      <c r="BK190" s="661"/>
      <c r="BL190" s="661"/>
      <c r="BM190" s="661"/>
      <c r="BN190" s="661"/>
      <c r="BP190" s="661"/>
      <c r="BQ190" s="661"/>
      <c r="CF190" s="661"/>
      <c r="CG190" s="661"/>
      <c r="CT190" s="661"/>
      <c r="CU190" s="661"/>
      <c r="DF190" s="661"/>
      <c r="DG190" s="661"/>
      <c r="DP190" s="661"/>
      <c r="DQ190" s="661"/>
      <c r="DX190" s="661"/>
      <c r="DY190" s="661"/>
      <c r="EC190" s="661"/>
      <c r="ED190" s="661"/>
      <c r="EM190" s="2184"/>
    </row>
    <row r="191" spans="1:143" s="1853" customFormat="1" ht="15" customHeight="1">
      <c r="A191" s="1906"/>
      <c r="B191" s="2884"/>
      <c r="C191" s="2887"/>
      <c r="D191" s="2887"/>
      <c r="E191" s="2887"/>
      <c r="F191" s="2965" t="s">
        <v>2105</v>
      </c>
      <c r="G191" s="2966"/>
      <c r="H191" s="2966"/>
      <c r="I191" s="2946" t="s">
        <v>1801</v>
      </c>
      <c r="J191" s="2946" t="s">
        <v>1802</v>
      </c>
      <c r="K191" s="2963" t="s">
        <v>1962</v>
      </c>
      <c r="L191" s="2963" t="s">
        <v>1963</v>
      </c>
      <c r="M191" s="2974" t="s">
        <v>1964</v>
      </c>
      <c r="N191" s="2965" t="s">
        <v>2105</v>
      </c>
      <c r="O191" s="2966"/>
      <c r="P191" s="2966"/>
      <c r="Q191" s="3044" t="s">
        <v>1801</v>
      </c>
      <c r="R191" s="2965" t="s">
        <v>2105</v>
      </c>
      <c r="S191" s="2966"/>
      <c r="T191" s="2966"/>
      <c r="U191" s="3046" t="s">
        <v>1870</v>
      </c>
      <c r="V191" s="2855" t="s">
        <v>1871</v>
      </c>
      <c r="W191" s="2856"/>
      <c r="X191" s="2856"/>
      <c r="Y191" s="2856"/>
      <c r="Z191" s="2856"/>
      <c r="AA191" s="2856"/>
      <c r="AB191" s="2878"/>
      <c r="AC191" s="2855" t="s">
        <v>1872</v>
      </c>
      <c r="AD191" s="2856"/>
      <c r="AE191" s="2856"/>
      <c r="AF191" s="2856"/>
      <c r="AG191" s="2856"/>
      <c r="AH191" s="2856"/>
      <c r="AI191" s="2878"/>
      <c r="AJ191" s="2875" t="s">
        <v>1873</v>
      </c>
      <c r="AK191" s="2876"/>
      <c r="AL191" s="2876"/>
      <c r="AM191" s="2876"/>
      <c r="AN191" s="2876"/>
      <c r="AO191" s="2876"/>
      <c r="AP191" s="2892"/>
      <c r="AQ191" s="484"/>
      <c r="AR191" s="484"/>
      <c r="AS191" s="484"/>
      <c r="AT191" s="484"/>
      <c r="AU191" s="484"/>
      <c r="AV191" s="484"/>
      <c r="AW191" s="484"/>
      <c r="AX191" s="484"/>
      <c r="AY191" s="484"/>
      <c r="AZ191" s="484"/>
      <c r="BA191" s="484"/>
      <c r="BB191" s="484"/>
      <c r="BC191" s="484"/>
      <c r="BD191" s="484"/>
      <c r="BE191" s="484"/>
      <c r="BF191" s="484"/>
      <c r="BG191" s="484"/>
      <c r="BH191" s="484"/>
      <c r="EM191" s="1924"/>
    </row>
    <row r="192" spans="1:143" s="1859" customFormat="1" ht="60" customHeight="1">
      <c r="A192" s="1908"/>
      <c r="B192" s="2885"/>
      <c r="C192" s="2888"/>
      <c r="D192" s="2888"/>
      <c r="E192" s="2888"/>
      <c r="F192" s="2440" t="s">
        <v>2106</v>
      </c>
      <c r="G192" s="2462" t="s">
        <v>2107</v>
      </c>
      <c r="H192" s="2462" t="s">
        <v>2108</v>
      </c>
      <c r="I192" s="2961"/>
      <c r="J192" s="2961"/>
      <c r="K192" s="2964"/>
      <c r="L192" s="2964"/>
      <c r="M192" s="2975"/>
      <c r="N192" s="2250" t="s">
        <v>2106</v>
      </c>
      <c r="O192" s="2250" t="s">
        <v>2107</v>
      </c>
      <c r="P192" s="2250" t="s">
        <v>2108</v>
      </c>
      <c r="Q192" s="3045"/>
      <c r="R192" s="2250" t="s">
        <v>2106</v>
      </c>
      <c r="S192" s="2250" t="s">
        <v>2107</v>
      </c>
      <c r="T192" s="2250" t="s">
        <v>2108</v>
      </c>
      <c r="U192" s="3045"/>
      <c r="V192" s="2146" t="s">
        <v>1870</v>
      </c>
      <c r="W192" s="2147" t="s">
        <v>1878</v>
      </c>
      <c r="X192" s="2147" t="s">
        <v>1879</v>
      </c>
      <c r="Y192" s="2147" t="s">
        <v>1925</v>
      </c>
      <c r="Z192" s="2138" t="s">
        <v>2060</v>
      </c>
      <c r="AA192" s="2138" t="s">
        <v>2061</v>
      </c>
      <c r="AB192" s="2188" t="s">
        <v>2062</v>
      </c>
      <c r="AC192" s="2148" t="s">
        <v>1870</v>
      </c>
      <c r="AD192" s="2113" t="s">
        <v>1878</v>
      </c>
      <c r="AE192" s="2113" t="s">
        <v>1879</v>
      </c>
      <c r="AF192" s="2113" t="s">
        <v>1925</v>
      </c>
      <c r="AG192" s="2138" t="s">
        <v>2060</v>
      </c>
      <c r="AH192" s="2138" t="s">
        <v>2061</v>
      </c>
      <c r="AI192" s="2188" t="s">
        <v>2062</v>
      </c>
      <c r="AJ192" s="2148" t="s">
        <v>1870</v>
      </c>
      <c r="AK192" s="2113" t="s">
        <v>1878</v>
      </c>
      <c r="AL192" s="2113" t="s">
        <v>1879</v>
      </c>
      <c r="AM192" s="2113" t="s">
        <v>1925</v>
      </c>
      <c r="AN192" s="2138" t="s">
        <v>2060</v>
      </c>
      <c r="AO192" s="2138" t="s">
        <v>2061</v>
      </c>
      <c r="AP192" s="2139" t="s">
        <v>2062</v>
      </c>
      <c r="AQ192" s="484"/>
      <c r="AR192" s="484"/>
      <c r="AS192" s="484"/>
      <c r="AT192" s="484"/>
      <c r="AU192" s="484"/>
      <c r="AV192" s="484"/>
      <c r="AW192" s="484"/>
      <c r="AX192" s="484"/>
      <c r="AY192" s="484"/>
      <c r="AZ192" s="484"/>
      <c r="BA192" s="484"/>
      <c r="BB192" s="484"/>
      <c r="BC192" s="484"/>
      <c r="BD192" s="484"/>
      <c r="BE192" s="484"/>
      <c r="BF192" s="484"/>
      <c r="BG192" s="484"/>
      <c r="BH192" s="484"/>
      <c r="EM192" s="1131"/>
    </row>
    <row r="193" spans="1:143" ht="60" customHeight="1">
      <c r="A193" s="1731"/>
      <c r="B193" s="1913">
        <v>1</v>
      </c>
      <c r="C193" s="2949" t="s">
        <v>1965</v>
      </c>
      <c r="D193" s="2949" t="s">
        <v>1966</v>
      </c>
      <c r="E193" s="2119" t="s">
        <v>1967</v>
      </c>
      <c r="F193" s="2185"/>
      <c r="G193" s="2185"/>
      <c r="H193" s="2185"/>
      <c r="I193" s="2185"/>
      <c r="J193" s="2185"/>
      <c r="K193" s="2185"/>
      <c r="L193" s="2185"/>
      <c r="M193" s="2189"/>
      <c r="N193" s="1929"/>
      <c r="O193" s="2185"/>
      <c r="P193" s="2185"/>
      <c r="Q193" s="2185"/>
      <c r="R193" s="2186"/>
      <c r="S193" s="2185"/>
      <c r="T193" s="2185"/>
      <c r="U193" s="2190"/>
      <c r="V193" s="2140"/>
      <c r="W193" s="2141"/>
      <c r="X193" s="2141"/>
      <c r="Y193" s="2141"/>
      <c r="Z193" s="2177"/>
      <c r="AA193" s="2177"/>
      <c r="AB193" s="2179"/>
      <c r="AC193" s="2140"/>
      <c r="AD193" s="2141"/>
      <c r="AE193" s="2141"/>
      <c r="AF193" s="2141"/>
      <c r="AG193" s="1863"/>
      <c r="AH193" s="1863"/>
      <c r="AI193" s="1864"/>
      <c r="AJ193" s="2140"/>
      <c r="AK193" s="2141"/>
      <c r="AL193" s="2141"/>
      <c r="AM193" s="2141"/>
      <c r="AN193" s="2177"/>
      <c r="AO193" s="2177"/>
      <c r="AP193" s="2178"/>
      <c r="BI193" s="611"/>
      <c r="BJ193" s="611"/>
      <c r="BN193" s="611"/>
      <c r="BO193" s="611"/>
      <c r="CD193" s="611"/>
      <c r="CE193" s="611"/>
      <c r="CR193" s="611"/>
      <c r="CS193" s="611"/>
      <c r="DD193" s="611"/>
      <c r="DE193" s="611"/>
      <c r="DN193" s="611"/>
      <c r="DO193" s="611"/>
      <c r="DV193" s="611"/>
      <c r="DW193" s="611"/>
      <c r="EA193" s="611"/>
      <c r="EB193" s="611"/>
      <c r="ED193" s="611"/>
      <c r="EE193" s="1089"/>
      <c r="EF193" s="1089"/>
      <c r="EG193" s="1089"/>
      <c r="EH193" s="484"/>
      <c r="EM193" s="1206"/>
    </row>
    <row r="194" spans="1:143" ht="15" customHeight="1">
      <c r="A194" s="1731"/>
      <c r="B194" s="378">
        <v>2</v>
      </c>
      <c r="C194" s="2950"/>
      <c r="D194" s="2950"/>
      <c r="E194" s="2118" t="s">
        <v>1968</v>
      </c>
      <c r="F194" s="487"/>
      <c r="G194" s="487"/>
      <c r="H194" s="487"/>
      <c r="I194" s="487"/>
      <c r="J194" s="487"/>
      <c r="K194" s="487"/>
      <c r="L194" s="487"/>
      <c r="M194" s="1946"/>
      <c r="N194" s="1934"/>
      <c r="O194" s="487"/>
      <c r="P194" s="487"/>
      <c r="Q194" s="487"/>
      <c r="R194" s="2187"/>
      <c r="S194" s="487"/>
      <c r="T194" s="487"/>
      <c r="U194" s="488"/>
      <c r="V194" s="2142"/>
      <c r="W194" s="2143"/>
      <c r="X194" s="2143"/>
      <c r="Y194" s="2143"/>
      <c r="Z194" s="1846"/>
      <c r="AA194" s="1846"/>
      <c r="AB194" s="1876"/>
      <c r="AC194" s="2142"/>
      <c r="AD194" s="2143"/>
      <c r="AE194" s="2143"/>
      <c r="AF194" s="2143"/>
      <c r="AG194" s="1846"/>
      <c r="AH194" s="1846"/>
      <c r="AI194" s="1876"/>
      <c r="AJ194" s="2142"/>
      <c r="AK194" s="2143"/>
      <c r="AL194" s="2143"/>
      <c r="AM194" s="2143"/>
      <c r="AN194" s="1846"/>
      <c r="AO194" s="1846"/>
      <c r="AP194" s="1845"/>
      <c r="BI194" s="611"/>
      <c r="BJ194" s="611"/>
      <c r="BN194" s="611"/>
      <c r="BO194" s="611"/>
      <c r="CD194" s="611"/>
      <c r="CE194" s="611"/>
      <c r="CR194" s="611"/>
      <c r="CS194" s="611"/>
      <c r="DD194" s="611"/>
      <c r="DE194" s="611"/>
      <c r="DN194" s="611"/>
      <c r="DO194" s="611"/>
      <c r="DV194" s="611"/>
      <c r="DW194" s="611"/>
      <c r="EA194" s="611"/>
      <c r="EB194" s="611"/>
      <c r="ED194" s="611"/>
      <c r="EE194" s="1089"/>
      <c r="EF194" s="1089"/>
      <c r="EG194" s="1089"/>
      <c r="EH194" s="484"/>
      <c r="EM194" s="1206"/>
    </row>
    <row r="195" spans="1:143" ht="45" customHeight="1">
      <c r="A195" s="1731"/>
      <c r="B195" s="378">
        <v>3</v>
      </c>
      <c r="C195" s="2950"/>
      <c r="D195" s="2950"/>
      <c r="E195" s="2118" t="s">
        <v>1969</v>
      </c>
      <c r="F195" s="487"/>
      <c r="G195" s="487"/>
      <c r="H195" s="487"/>
      <c r="I195" s="487"/>
      <c r="J195" s="487"/>
      <c r="K195" s="487"/>
      <c r="L195" s="487"/>
      <c r="M195" s="1946"/>
      <c r="N195" s="1934"/>
      <c r="O195" s="487"/>
      <c r="P195" s="487"/>
      <c r="Q195" s="487"/>
      <c r="R195" s="2187"/>
      <c r="S195" s="487"/>
      <c r="T195" s="487"/>
      <c r="U195" s="488"/>
      <c r="V195" s="2142"/>
      <c r="W195" s="2143"/>
      <c r="X195" s="2143"/>
      <c r="Y195" s="2143"/>
      <c r="Z195" s="1846"/>
      <c r="AA195" s="1846"/>
      <c r="AB195" s="1876"/>
      <c r="AC195" s="2142"/>
      <c r="AD195" s="2143"/>
      <c r="AE195" s="2143"/>
      <c r="AF195" s="2143"/>
      <c r="AG195" s="1846"/>
      <c r="AH195" s="1846"/>
      <c r="AI195" s="1876"/>
      <c r="AJ195" s="2142"/>
      <c r="AK195" s="2143"/>
      <c r="AL195" s="2143"/>
      <c r="AM195" s="2143"/>
      <c r="AN195" s="1846"/>
      <c r="AO195" s="1846"/>
      <c r="AP195" s="1845"/>
      <c r="BI195" s="611"/>
      <c r="BJ195" s="611"/>
      <c r="BN195" s="611"/>
      <c r="BO195" s="611"/>
      <c r="CD195" s="611"/>
      <c r="CE195" s="611"/>
      <c r="CR195" s="611"/>
      <c r="CS195" s="611"/>
      <c r="DD195" s="611"/>
      <c r="DE195" s="611"/>
      <c r="DN195" s="611"/>
      <c r="DO195" s="611"/>
      <c r="DV195" s="611"/>
      <c r="DW195" s="611"/>
      <c r="EA195" s="611"/>
      <c r="EB195" s="611"/>
      <c r="ED195" s="611"/>
      <c r="EE195" s="1089"/>
      <c r="EF195" s="1089"/>
      <c r="EG195" s="1089"/>
      <c r="EH195" s="484"/>
      <c r="EM195" s="1206"/>
    </row>
    <row r="196" spans="1:143" ht="45" customHeight="1">
      <c r="A196" s="1731"/>
      <c r="B196" s="378">
        <v>4</v>
      </c>
      <c r="C196" s="2950"/>
      <c r="D196" s="2951"/>
      <c r="E196" s="2118" t="s">
        <v>1970</v>
      </c>
      <c r="F196" s="487"/>
      <c r="G196" s="487"/>
      <c r="H196" s="487"/>
      <c r="I196" s="487"/>
      <c r="J196" s="487"/>
      <c r="K196" s="487"/>
      <c r="L196" s="487"/>
      <c r="M196" s="1946"/>
      <c r="N196" s="1934"/>
      <c r="O196" s="487"/>
      <c r="P196" s="487"/>
      <c r="Q196" s="487"/>
      <c r="R196" s="2187"/>
      <c r="S196" s="487"/>
      <c r="T196" s="487"/>
      <c r="U196" s="488"/>
      <c r="V196" s="2142"/>
      <c r="W196" s="2143"/>
      <c r="X196" s="2143"/>
      <c r="Y196" s="2143"/>
      <c r="Z196" s="1846"/>
      <c r="AA196" s="1846"/>
      <c r="AB196" s="1876"/>
      <c r="AC196" s="2142"/>
      <c r="AD196" s="2143"/>
      <c r="AE196" s="2143"/>
      <c r="AF196" s="2143"/>
      <c r="AG196" s="1846"/>
      <c r="AH196" s="1846"/>
      <c r="AI196" s="1876"/>
      <c r="AJ196" s="2142"/>
      <c r="AK196" s="2143"/>
      <c r="AL196" s="2143"/>
      <c r="AM196" s="2143"/>
      <c r="AN196" s="1846"/>
      <c r="AO196" s="1846"/>
      <c r="AP196" s="1845"/>
      <c r="BI196" s="611"/>
      <c r="BJ196" s="611"/>
      <c r="BN196" s="611"/>
      <c r="BO196" s="611"/>
      <c r="CD196" s="611"/>
      <c r="CE196" s="611"/>
      <c r="CR196" s="611"/>
      <c r="CS196" s="611"/>
      <c r="DD196" s="611"/>
      <c r="DE196" s="611"/>
      <c r="DN196" s="611"/>
      <c r="DO196" s="611"/>
      <c r="DV196" s="611"/>
      <c r="DW196" s="611"/>
      <c r="EA196" s="611"/>
      <c r="EB196" s="611"/>
      <c r="ED196" s="611"/>
      <c r="EE196" s="1089"/>
      <c r="EF196" s="1089"/>
      <c r="EG196" s="1089"/>
      <c r="EH196" s="484"/>
      <c r="EM196" s="1206"/>
    </row>
    <row r="197" spans="1:143" ht="60" customHeight="1">
      <c r="A197" s="1731"/>
      <c r="B197" s="378">
        <v>5</v>
      </c>
      <c r="C197" s="2950"/>
      <c r="D197" s="2952" t="s">
        <v>1971</v>
      </c>
      <c r="E197" s="2118" t="s">
        <v>1967</v>
      </c>
      <c r="F197" s="487"/>
      <c r="G197" s="487"/>
      <c r="H197" s="487"/>
      <c r="I197" s="487"/>
      <c r="J197" s="487"/>
      <c r="K197" s="487"/>
      <c r="L197" s="487"/>
      <c r="M197" s="1946"/>
      <c r="N197" s="1934"/>
      <c r="O197" s="487"/>
      <c r="P197" s="487"/>
      <c r="Q197" s="487"/>
      <c r="R197" s="2187"/>
      <c r="S197" s="487"/>
      <c r="T197" s="487"/>
      <c r="U197" s="488"/>
      <c r="V197" s="2142"/>
      <c r="W197" s="2143"/>
      <c r="X197" s="2143"/>
      <c r="Y197" s="2143"/>
      <c r="Z197" s="1846"/>
      <c r="AA197" s="1846"/>
      <c r="AB197" s="1876"/>
      <c r="AC197" s="2142"/>
      <c r="AD197" s="2143"/>
      <c r="AE197" s="2143"/>
      <c r="AF197" s="2143"/>
      <c r="AG197" s="1846"/>
      <c r="AH197" s="1846"/>
      <c r="AI197" s="1876"/>
      <c r="AJ197" s="2142"/>
      <c r="AK197" s="2143"/>
      <c r="AL197" s="2143"/>
      <c r="AM197" s="2143"/>
      <c r="AN197" s="1846"/>
      <c r="AO197" s="1846"/>
      <c r="AP197" s="1845"/>
      <c r="BI197" s="611"/>
      <c r="BJ197" s="611"/>
      <c r="BN197" s="611"/>
      <c r="BO197" s="611"/>
      <c r="CD197" s="611"/>
      <c r="CE197" s="611"/>
      <c r="CR197" s="611"/>
      <c r="CS197" s="611"/>
      <c r="DD197" s="611"/>
      <c r="DE197" s="611"/>
      <c r="DN197" s="611"/>
      <c r="DO197" s="611"/>
      <c r="DV197" s="611"/>
      <c r="DW197" s="611"/>
      <c r="EA197" s="611"/>
      <c r="EB197" s="611"/>
      <c r="ED197" s="611"/>
      <c r="EE197" s="1089"/>
      <c r="EF197" s="1089"/>
      <c r="EG197" s="1089"/>
      <c r="EH197" s="484"/>
      <c r="EM197" s="1206"/>
    </row>
    <row r="198" spans="1:143" ht="15" customHeight="1">
      <c r="A198" s="1731"/>
      <c r="B198" s="378">
        <v>6</v>
      </c>
      <c r="C198" s="2950"/>
      <c r="D198" s="2950"/>
      <c r="E198" s="2118" t="s">
        <v>1968</v>
      </c>
      <c r="F198" s="487"/>
      <c r="G198" s="487"/>
      <c r="H198" s="487"/>
      <c r="I198" s="487"/>
      <c r="J198" s="487"/>
      <c r="K198" s="487"/>
      <c r="L198" s="487"/>
      <c r="M198" s="1946"/>
      <c r="N198" s="1934"/>
      <c r="O198" s="487"/>
      <c r="P198" s="487"/>
      <c r="Q198" s="487"/>
      <c r="R198" s="2187"/>
      <c r="S198" s="487"/>
      <c r="T198" s="487"/>
      <c r="U198" s="488"/>
      <c r="V198" s="2142"/>
      <c r="W198" s="2143"/>
      <c r="X198" s="2143"/>
      <c r="Y198" s="2143"/>
      <c r="Z198" s="1846"/>
      <c r="AA198" s="1846"/>
      <c r="AB198" s="1876"/>
      <c r="AC198" s="2142"/>
      <c r="AD198" s="2143"/>
      <c r="AE198" s="2143"/>
      <c r="AF198" s="2143"/>
      <c r="AG198" s="1846"/>
      <c r="AH198" s="1846"/>
      <c r="AI198" s="1876"/>
      <c r="AJ198" s="2142"/>
      <c r="AK198" s="2143"/>
      <c r="AL198" s="2143"/>
      <c r="AM198" s="2143"/>
      <c r="AN198" s="1846"/>
      <c r="AO198" s="1846"/>
      <c r="AP198" s="1845"/>
      <c r="BI198" s="611"/>
      <c r="BJ198" s="611"/>
      <c r="BN198" s="611"/>
      <c r="BO198" s="611"/>
      <c r="CD198" s="611"/>
      <c r="CE198" s="611"/>
      <c r="CR198" s="611"/>
      <c r="CS198" s="611"/>
      <c r="DD198" s="611"/>
      <c r="DE198" s="611"/>
      <c r="DN198" s="611"/>
      <c r="DO198" s="611"/>
      <c r="DV198" s="611"/>
      <c r="DW198" s="611"/>
      <c r="EA198" s="611"/>
      <c r="EB198" s="611"/>
      <c r="ED198" s="611"/>
      <c r="EE198" s="1089"/>
      <c r="EF198" s="1089"/>
      <c r="EG198" s="1089"/>
      <c r="EH198" s="484"/>
      <c r="EM198" s="1206"/>
    </row>
    <row r="199" spans="1:143" ht="45" customHeight="1">
      <c r="A199" s="1731"/>
      <c r="B199" s="426">
        <v>7</v>
      </c>
      <c r="C199" s="2950"/>
      <c r="D199" s="2950"/>
      <c r="E199" s="2118" t="s">
        <v>1969</v>
      </c>
      <c r="F199" s="487"/>
      <c r="G199" s="487"/>
      <c r="H199" s="487"/>
      <c r="I199" s="487"/>
      <c r="J199" s="487"/>
      <c r="K199" s="487"/>
      <c r="L199" s="487"/>
      <c r="M199" s="1946"/>
      <c r="N199" s="1934"/>
      <c r="O199" s="487"/>
      <c r="P199" s="487"/>
      <c r="Q199" s="487"/>
      <c r="R199" s="2187"/>
      <c r="S199" s="487"/>
      <c r="T199" s="487"/>
      <c r="U199" s="488"/>
      <c r="V199" s="2142"/>
      <c r="W199" s="2143"/>
      <c r="X199" s="2143"/>
      <c r="Y199" s="2143"/>
      <c r="Z199" s="1846"/>
      <c r="AA199" s="1846"/>
      <c r="AB199" s="1876"/>
      <c r="AC199" s="2142"/>
      <c r="AD199" s="2143"/>
      <c r="AE199" s="2143"/>
      <c r="AF199" s="2143"/>
      <c r="AG199" s="1846"/>
      <c r="AH199" s="1846"/>
      <c r="AI199" s="1876"/>
      <c r="AJ199" s="2142"/>
      <c r="AK199" s="2143"/>
      <c r="AL199" s="2143"/>
      <c r="AM199" s="2143"/>
      <c r="AN199" s="1846"/>
      <c r="AO199" s="1846"/>
      <c r="AP199" s="1845"/>
      <c r="BI199" s="611"/>
      <c r="BJ199" s="611"/>
      <c r="BN199" s="611"/>
      <c r="BO199" s="611"/>
      <c r="CD199" s="611"/>
      <c r="CE199" s="611"/>
      <c r="CR199" s="611"/>
      <c r="CS199" s="611"/>
      <c r="DD199" s="611"/>
      <c r="DE199" s="611"/>
      <c r="DN199" s="611"/>
      <c r="DO199" s="611"/>
      <c r="DV199" s="611"/>
      <c r="DW199" s="611"/>
      <c r="EA199" s="611"/>
      <c r="EB199" s="611"/>
      <c r="ED199" s="611"/>
      <c r="EE199" s="1089"/>
      <c r="EF199" s="1089"/>
      <c r="EG199" s="1089"/>
      <c r="EH199" s="484"/>
      <c r="EM199" s="1206"/>
    </row>
    <row r="200" spans="1:143" ht="45" customHeight="1">
      <c r="A200" s="1731"/>
      <c r="B200" s="378">
        <v>8</v>
      </c>
      <c r="C200" s="2951"/>
      <c r="D200" s="2951"/>
      <c r="E200" s="2118" t="s">
        <v>1970</v>
      </c>
      <c r="F200" s="487"/>
      <c r="G200" s="487"/>
      <c r="H200" s="487"/>
      <c r="I200" s="487"/>
      <c r="J200" s="487"/>
      <c r="K200" s="487"/>
      <c r="L200" s="487"/>
      <c r="M200" s="1946"/>
      <c r="N200" s="1934"/>
      <c r="O200" s="487"/>
      <c r="P200" s="487"/>
      <c r="Q200" s="487"/>
      <c r="R200" s="2187"/>
      <c r="S200" s="487"/>
      <c r="T200" s="487"/>
      <c r="U200" s="488"/>
      <c r="V200" s="2142"/>
      <c r="W200" s="2143"/>
      <c r="X200" s="2143"/>
      <c r="Y200" s="2143"/>
      <c r="Z200" s="1846"/>
      <c r="AA200" s="1846"/>
      <c r="AB200" s="1876"/>
      <c r="AC200" s="2142"/>
      <c r="AD200" s="2143"/>
      <c r="AE200" s="2143"/>
      <c r="AF200" s="2143"/>
      <c r="AG200" s="1846"/>
      <c r="AH200" s="1846"/>
      <c r="AI200" s="1876"/>
      <c r="AJ200" s="2142"/>
      <c r="AK200" s="2143"/>
      <c r="AL200" s="2143"/>
      <c r="AM200" s="2143"/>
      <c r="AN200" s="1846"/>
      <c r="AO200" s="1846"/>
      <c r="AP200" s="1845"/>
      <c r="BI200" s="611"/>
      <c r="BJ200" s="611"/>
      <c r="BN200" s="611"/>
      <c r="BO200" s="611"/>
      <c r="CD200" s="611"/>
      <c r="CE200" s="611"/>
      <c r="CR200" s="611"/>
      <c r="CS200" s="611"/>
      <c r="DD200" s="611"/>
      <c r="DE200" s="611"/>
      <c r="DN200" s="611"/>
      <c r="DO200" s="611"/>
      <c r="DV200" s="611"/>
      <c r="DW200" s="611"/>
      <c r="EA200" s="611"/>
      <c r="EB200" s="611"/>
      <c r="ED200" s="611"/>
      <c r="EE200" s="1089"/>
      <c r="EF200" s="1089"/>
      <c r="EG200" s="1089"/>
      <c r="EH200" s="484"/>
      <c r="EM200" s="1206"/>
    </row>
    <row r="201" spans="1:143" ht="45" customHeight="1">
      <c r="A201" s="1731"/>
      <c r="B201" s="378">
        <v>9</v>
      </c>
      <c r="C201" s="2952" t="s">
        <v>1972</v>
      </c>
      <c r="D201" s="1947" t="s">
        <v>1966</v>
      </c>
      <c r="E201" s="2117" t="s">
        <v>1973</v>
      </c>
      <c r="F201" s="487"/>
      <c r="G201" s="487"/>
      <c r="H201" s="487"/>
      <c r="I201" s="487"/>
      <c r="J201" s="487"/>
      <c r="K201" s="487"/>
      <c r="L201" s="487"/>
      <c r="M201" s="1946"/>
      <c r="N201" s="2187"/>
      <c r="O201" s="487"/>
      <c r="P201" s="487"/>
      <c r="Q201" s="487"/>
      <c r="R201" s="2187"/>
      <c r="S201" s="487"/>
      <c r="T201" s="487"/>
      <c r="U201" s="488"/>
      <c r="V201" s="2142"/>
      <c r="W201" s="2143"/>
      <c r="X201" s="2143"/>
      <c r="Y201" s="2143"/>
      <c r="Z201" s="1846"/>
      <c r="AA201" s="1846"/>
      <c r="AB201" s="1876"/>
      <c r="AC201" s="2142"/>
      <c r="AD201" s="2143"/>
      <c r="AE201" s="2143"/>
      <c r="AF201" s="2143"/>
      <c r="AG201" s="1846"/>
      <c r="AH201" s="1846"/>
      <c r="AI201" s="1876"/>
      <c r="AJ201" s="2142"/>
      <c r="AK201" s="2143"/>
      <c r="AL201" s="2143"/>
      <c r="AM201" s="2143"/>
      <c r="AN201" s="1846"/>
      <c r="AO201" s="1846"/>
      <c r="AP201" s="1845"/>
      <c r="BI201" s="611"/>
      <c r="BJ201" s="611"/>
      <c r="BN201" s="611"/>
      <c r="BO201" s="611"/>
      <c r="CD201" s="611"/>
      <c r="CE201" s="611"/>
      <c r="CR201" s="611"/>
      <c r="CS201" s="611"/>
      <c r="DD201" s="611"/>
      <c r="DE201" s="611"/>
      <c r="DN201" s="611"/>
      <c r="DO201" s="611"/>
      <c r="DV201" s="611"/>
      <c r="DW201" s="611"/>
      <c r="EA201" s="611"/>
      <c r="EB201" s="611"/>
      <c r="ED201" s="611"/>
      <c r="EE201" s="1089"/>
      <c r="EF201" s="1089"/>
      <c r="EG201" s="1089"/>
      <c r="EH201" s="484"/>
      <c r="EM201" s="1206"/>
    </row>
    <row r="202" spans="1:143" ht="30" customHeight="1">
      <c r="A202" s="1731"/>
      <c r="B202" s="376">
        <v>10</v>
      </c>
      <c r="C202" s="2950"/>
      <c r="D202" s="1948" t="s">
        <v>1971</v>
      </c>
      <c r="E202" s="1949" t="s">
        <v>1974</v>
      </c>
      <c r="F202" s="223"/>
      <c r="G202" s="223"/>
      <c r="H202" s="223"/>
      <c r="I202" s="223"/>
      <c r="J202" s="223"/>
      <c r="K202" s="223"/>
      <c r="L202" s="223"/>
      <c r="M202" s="1950"/>
      <c r="N202" s="1951"/>
      <c r="O202" s="223"/>
      <c r="P202" s="223"/>
      <c r="Q202" s="223"/>
      <c r="R202" s="1951"/>
      <c r="S202" s="223"/>
      <c r="T202" s="223"/>
      <c r="U202" s="1952"/>
      <c r="V202" s="2142"/>
      <c r="W202" s="2143"/>
      <c r="X202" s="2143"/>
      <c r="Y202" s="2143"/>
      <c r="Z202" s="1846"/>
      <c r="AA202" s="1846"/>
      <c r="AB202" s="1876"/>
      <c r="AC202" s="2142"/>
      <c r="AD202" s="2143"/>
      <c r="AE202" s="2143"/>
      <c r="AF202" s="2143"/>
      <c r="AG202" s="1846"/>
      <c r="AH202" s="1846"/>
      <c r="AI202" s="1876"/>
      <c r="AJ202" s="2142"/>
      <c r="AK202" s="2143"/>
      <c r="AL202" s="2143"/>
      <c r="AM202" s="2143"/>
      <c r="AN202" s="1846"/>
      <c r="AO202" s="1846"/>
      <c r="AP202" s="1845"/>
      <c r="BI202" s="611"/>
      <c r="BJ202" s="611"/>
      <c r="BN202" s="611"/>
      <c r="BO202" s="611"/>
      <c r="CD202" s="611"/>
      <c r="CE202" s="611"/>
      <c r="CR202" s="611"/>
      <c r="CS202" s="611"/>
      <c r="DD202" s="611"/>
      <c r="DE202" s="611"/>
      <c r="DN202" s="611"/>
      <c r="DO202" s="611"/>
      <c r="DV202" s="611"/>
      <c r="DW202" s="611"/>
      <c r="EA202" s="611"/>
      <c r="EB202" s="611"/>
      <c r="ED202" s="611"/>
      <c r="EE202" s="1089"/>
      <c r="EF202" s="1089"/>
      <c r="EG202" s="1089"/>
      <c r="EH202" s="484"/>
      <c r="EM202" s="1206"/>
    </row>
    <row r="203" spans="1:143" ht="15" customHeight="1">
      <c r="A203" s="1731"/>
      <c r="B203" s="421">
        <v>11</v>
      </c>
      <c r="C203" s="2953" t="s">
        <v>1945</v>
      </c>
      <c r="D203" s="2954"/>
      <c r="E203" s="2954"/>
      <c r="F203" s="491"/>
      <c r="G203" s="491"/>
      <c r="H203" s="491"/>
      <c r="I203" s="491"/>
      <c r="J203" s="491"/>
      <c r="K203" s="41"/>
      <c r="L203" s="41"/>
      <c r="M203" s="2335"/>
      <c r="N203" s="1953"/>
      <c r="O203" s="491"/>
      <c r="P203" s="491"/>
      <c r="Q203" s="491"/>
      <c r="R203" s="1953"/>
      <c r="S203" s="491"/>
      <c r="T203" s="491"/>
      <c r="U203" s="489"/>
      <c r="V203" s="2144"/>
      <c r="W203" s="2145"/>
      <c r="X203" s="2145"/>
      <c r="Y203" s="2145"/>
      <c r="Z203" s="41"/>
      <c r="AA203" s="41"/>
      <c r="AB203" s="2335"/>
      <c r="AC203" s="2144"/>
      <c r="AD203" s="2145"/>
      <c r="AE203" s="2145"/>
      <c r="AF203" s="2145"/>
      <c r="AG203" s="41"/>
      <c r="AH203" s="41"/>
      <c r="AI203" s="2335"/>
      <c r="AJ203" s="2144"/>
      <c r="AK203" s="2145"/>
      <c r="AL203" s="2145"/>
      <c r="AM203" s="2145"/>
      <c r="AN203" s="41"/>
      <c r="AO203" s="41"/>
      <c r="AP203" s="321"/>
      <c r="BI203" s="611"/>
      <c r="BJ203" s="611"/>
      <c r="BN203" s="611"/>
      <c r="BO203" s="611"/>
      <c r="CD203" s="611"/>
      <c r="CE203" s="611"/>
      <c r="CR203" s="611"/>
      <c r="CS203" s="611"/>
      <c r="DD203" s="611"/>
      <c r="DE203" s="611"/>
      <c r="DN203" s="611"/>
      <c r="DO203" s="611"/>
      <c r="DV203" s="611"/>
      <c r="DW203" s="611"/>
      <c r="EA203" s="611"/>
      <c r="EB203" s="611"/>
      <c r="ED203" s="611"/>
      <c r="EE203" s="1089"/>
      <c r="EF203" s="1089"/>
      <c r="EG203" s="1089"/>
      <c r="EH203" s="484"/>
      <c r="EM203" s="1206"/>
    </row>
    <row r="204" spans="1:143" s="1089" customFormat="1" ht="15" customHeight="1">
      <c r="A204" s="1731"/>
      <c r="B204" s="611"/>
      <c r="C204" s="611"/>
      <c r="D204" s="611"/>
      <c r="E204" s="611"/>
      <c r="F204" s="611"/>
      <c r="G204" s="611"/>
      <c r="H204" s="611"/>
      <c r="I204" s="611"/>
      <c r="J204" s="611"/>
      <c r="K204" s="611"/>
      <c r="L204" s="611"/>
      <c r="M204" s="611"/>
      <c r="N204" s="611"/>
      <c r="O204" s="611"/>
      <c r="P204" s="611"/>
      <c r="Q204" s="611"/>
      <c r="R204" s="611"/>
      <c r="S204" s="611"/>
      <c r="T204" s="611"/>
      <c r="U204" s="611"/>
      <c r="V204" s="1404"/>
      <c r="W204" s="1404"/>
      <c r="X204" s="1404"/>
      <c r="Y204" s="611"/>
      <c r="Z204" s="611"/>
      <c r="AA204" s="611"/>
      <c r="AB204" s="611"/>
      <c r="AC204" s="611"/>
      <c r="AD204" s="611"/>
      <c r="AE204" s="611"/>
      <c r="AF204" s="611"/>
      <c r="AG204" s="611"/>
      <c r="AH204" s="611"/>
      <c r="AI204" s="611"/>
      <c r="AJ204" s="611"/>
      <c r="AK204" s="611"/>
      <c r="AL204" s="611"/>
      <c r="AM204" s="611"/>
      <c r="AN204" s="611"/>
      <c r="AO204" s="611"/>
      <c r="AP204" s="611"/>
      <c r="AQ204" s="611"/>
      <c r="AR204" s="611"/>
      <c r="AS204" s="611"/>
      <c r="AT204" s="611"/>
      <c r="AU204" s="611"/>
      <c r="AV204" s="611"/>
      <c r="AW204" s="611"/>
      <c r="AX204" s="611"/>
      <c r="AY204" s="611"/>
      <c r="AZ204" s="611"/>
      <c r="BA204" s="611"/>
      <c r="BB204" s="611"/>
      <c r="BC204" s="611"/>
      <c r="BD204" s="611"/>
      <c r="BE204" s="611"/>
      <c r="BF204" s="611"/>
      <c r="BG204" s="611"/>
      <c r="BH204" s="611"/>
      <c r="BI204" s="611"/>
      <c r="BJ204" s="611"/>
      <c r="BK204" s="611"/>
      <c r="BL204" s="611"/>
      <c r="BM204" s="611"/>
      <c r="BN204" s="611"/>
      <c r="BO204" s="611"/>
      <c r="BP204" s="611"/>
      <c r="BQ204" s="611"/>
      <c r="BS204" s="611"/>
      <c r="BT204" s="611"/>
      <c r="CI204" s="611"/>
      <c r="CJ204" s="611"/>
      <c r="CW204" s="611"/>
      <c r="CX204" s="611"/>
      <c r="DI204" s="611"/>
      <c r="DJ204" s="611"/>
      <c r="DS204" s="611"/>
      <c r="DT204" s="611"/>
      <c r="DZ204" s="611"/>
      <c r="EA204" s="611"/>
      <c r="EM204" s="597"/>
    </row>
    <row r="205" spans="1:143" s="1089" customFormat="1" ht="15" customHeight="1">
      <c r="A205" s="1731"/>
      <c r="B205" s="2929"/>
      <c r="C205" s="2930"/>
      <c r="D205" s="2930"/>
      <c r="E205" s="2931"/>
      <c r="F205" s="1897" t="s">
        <v>857</v>
      </c>
      <c r="G205" s="611"/>
      <c r="H205" s="611"/>
      <c r="I205" s="611"/>
      <c r="J205" s="611"/>
      <c r="K205" s="611"/>
      <c r="L205" s="611"/>
      <c r="M205" s="611"/>
      <c r="N205" s="611"/>
      <c r="O205" s="611"/>
      <c r="P205" s="611"/>
      <c r="Q205" s="611"/>
      <c r="R205" s="611"/>
      <c r="S205" s="611"/>
      <c r="T205" s="611"/>
      <c r="U205" s="611"/>
      <c r="V205" s="611"/>
      <c r="W205" s="611"/>
      <c r="X205" s="611"/>
      <c r="Y205" s="611"/>
      <c r="Z205" s="611"/>
      <c r="AA205" s="611"/>
      <c r="AB205" s="611"/>
      <c r="AC205" s="611"/>
      <c r="AD205" s="611"/>
      <c r="AE205" s="611"/>
      <c r="AF205" s="611"/>
      <c r="AG205" s="611"/>
      <c r="AH205" s="611"/>
      <c r="AI205" s="611"/>
      <c r="AJ205" s="611"/>
      <c r="AK205" s="611"/>
      <c r="AL205" s="611"/>
      <c r="AM205" s="611"/>
      <c r="AN205" s="611"/>
      <c r="AO205" s="611"/>
      <c r="AP205" s="611"/>
      <c r="AQ205" s="611"/>
      <c r="AR205" s="611"/>
      <c r="AS205" s="611"/>
      <c r="AT205" s="611"/>
      <c r="AU205" s="611"/>
      <c r="AV205" s="611"/>
      <c r="AW205" s="611"/>
      <c r="AX205" s="611"/>
      <c r="AY205" s="611"/>
      <c r="AZ205" s="611"/>
      <c r="BA205" s="611"/>
      <c r="BB205" s="611"/>
      <c r="BC205" s="611"/>
      <c r="BD205" s="611"/>
      <c r="BE205" s="611"/>
      <c r="BF205" s="611"/>
      <c r="BG205" s="611"/>
      <c r="BH205" s="611"/>
      <c r="BI205" s="611"/>
      <c r="BJ205" s="611"/>
      <c r="BK205" s="611"/>
      <c r="BL205" s="611"/>
      <c r="BM205" s="611"/>
      <c r="BN205" s="611"/>
      <c r="BO205" s="611"/>
      <c r="BP205" s="611"/>
      <c r="BQ205" s="611"/>
      <c r="BS205" s="611"/>
      <c r="BT205" s="611"/>
      <c r="CI205" s="611"/>
      <c r="CJ205" s="611"/>
      <c r="CW205" s="611"/>
      <c r="CX205" s="611"/>
      <c r="DI205" s="611"/>
      <c r="DJ205" s="611"/>
      <c r="DS205" s="611"/>
      <c r="DT205" s="611"/>
      <c r="DZ205" s="611"/>
      <c r="EA205" s="611"/>
      <c r="EM205" s="597"/>
    </row>
    <row r="206" spans="1:143" s="1089" customFormat="1" ht="15" customHeight="1">
      <c r="A206" s="1731"/>
      <c r="B206" s="1898" t="s">
        <v>939</v>
      </c>
      <c r="C206" s="1898"/>
      <c r="D206" s="1898"/>
      <c r="E206" s="1898"/>
      <c r="F206" s="2460" t="str">
        <f>IF(AND(ISNUMBER(F208), ISNUMBER(F212),  ISNUMBER(F216),  ISNUMBER(F209),  ISNUMBER(F213),  ISNUMBER(F217),  ISNUMBER(F210),  ISNUMBER(F214),  ISNUMBER(F218)),MAX(F208+F212+F216, F209+F213+F217, F210+F214+F218), "")</f>
        <v/>
      </c>
      <c r="G206" s="611"/>
      <c r="H206" s="611"/>
      <c r="I206" s="611"/>
      <c r="J206" s="611"/>
      <c r="K206" s="611"/>
      <c r="L206" s="611"/>
      <c r="M206" s="611"/>
      <c r="N206" s="611"/>
      <c r="O206" s="611"/>
      <c r="P206" s="611"/>
      <c r="Q206" s="611"/>
      <c r="R206" s="611"/>
      <c r="S206" s="611"/>
      <c r="T206" s="611"/>
      <c r="U206" s="611"/>
      <c r="V206" s="611"/>
      <c r="W206" s="611"/>
      <c r="X206" s="611"/>
      <c r="Y206" s="611"/>
      <c r="Z206" s="611"/>
      <c r="AA206" s="611"/>
      <c r="AB206" s="611"/>
      <c r="AC206" s="611"/>
      <c r="AD206" s="611"/>
      <c r="AE206" s="611"/>
      <c r="AF206" s="611"/>
      <c r="AG206" s="611"/>
      <c r="AH206" s="611"/>
      <c r="AI206" s="611"/>
      <c r="AJ206" s="611"/>
      <c r="AK206" s="611"/>
      <c r="AL206" s="611"/>
      <c r="AM206" s="611"/>
      <c r="AN206" s="611"/>
      <c r="AO206" s="611"/>
      <c r="AP206" s="611"/>
      <c r="AQ206" s="611"/>
      <c r="AR206" s="611"/>
      <c r="AS206" s="611"/>
      <c r="AT206" s="611"/>
      <c r="AU206" s="611"/>
      <c r="AV206" s="611"/>
      <c r="AW206" s="611"/>
      <c r="AX206" s="611"/>
      <c r="AY206" s="611"/>
      <c r="AZ206" s="611"/>
      <c r="BA206" s="611"/>
      <c r="BB206" s="611"/>
      <c r="BC206" s="611"/>
      <c r="BD206" s="611"/>
      <c r="BE206" s="611"/>
      <c r="BF206" s="611"/>
      <c r="BG206" s="611"/>
      <c r="BH206" s="611"/>
      <c r="BI206" s="611"/>
      <c r="BJ206" s="611"/>
      <c r="BK206" s="611"/>
      <c r="BL206" s="611"/>
      <c r="BM206" s="611"/>
      <c r="BN206" s="611"/>
      <c r="BO206" s="611"/>
      <c r="BP206" s="611"/>
      <c r="BQ206" s="611"/>
      <c r="BS206" s="611"/>
      <c r="BT206" s="611"/>
      <c r="CI206" s="611"/>
      <c r="CJ206" s="611"/>
      <c r="CW206" s="611"/>
      <c r="CX206" s="611"/>
      <c r="DI206" s="611"/>
      <c r="DJ206" s="611"/>
      <c r="DS206" s="611"/>
      <c r="DT206" s="611"/>
      <c r="DZ206" s="611"/>
      <c r="EA206" s="611"/>
      <c r="EM206" s="597"/>
    </row>
    <row r="207" spans="1:143" s="1089" customFormat="1" ht="15" customHeight="1">
      <c r="A207" s="1792"/>
      <c r="B207" s="1900" t="s">
        <v>926</v>
      </c>
      <c r="C207" s="733"/>
      <c r="D207" s="733"/>
      <c r="E207" s="733"/>
      <c r="F207" s="2161" t="str">
        <f>IF(AND(ISNUMBER(F206),ISNUMBER(F208),ISNUMBER(F212),ISNUMBER(F216),F206=F208+F212+F216),F208,IF(AND(ISNUMBER(F206),ISNUMBER(F209),ISNUMBER(F213),ISNUMBER(F217),F206=F209+F213+F217),F209,IF(AND(ISNUMBER(F206),ISNUMBER(F210)),F210,"")))</f>
        <v/>
      </c>
      <c r="G207" s="611"/>
      <c r="H207" s="611"/>
      <c r="I207" s="611"/>
      <c r="J207" s="611"/>
      <c r="K207" s="611"/>
      <c r="L207" s="611"/>
      <c r="M207" s="611"/>
      <c r="N207" s="611"/>
      <c r="O207" s="611"/>
      <c r="P207" s="611"/>
      <c r="Q207" s="611"/>
      <c r="R207" s="611"/>
      <c r="S207" s="611"/>
      <c r="T207" s="611"/>
      <c r="U207" s="611"/>
      <c r="V207" s="611"/>
      <c r="W207" s="611"/>
      <c r="X207" s="611"/>
      <c r="Y207" s="611"/>
      <c r="Z207" s="611"/>
      <c r="AA207" s="611"/>
      <c r="AB207" s="611"/>
      <c r="AC207" s="611"/>
      <c r="AD207" s="611"/>
      <c r="AE207" s="611"/>
      <c r="AF207" s="611"/>
      <c r="AG207" s="611"/>
      <c r="AH207" s="611"/>
      <c r="AI207" s="611"/>
      <c r="AJ207" s="611"/>
      <c r="AK207" s="611"/>
      <c r="AL207" s="611"/>
      <c r="AM207" s="611"/>
      <c r="AN207" s="611"/>
      <c r="AO207" s="611"/>
      <c r="AP207" s="611"/>
      <c r="AQ207" s="611"/>
      <c r="AR207" s="611"/>
      <c r="AS207" s="611"/>
      <c r="AT207" s="611"/>
      <c r="AU207" s="611"/>
      <c r="AV207" s="611"/>
      <c r="AW207" s="611"/>
      <c r="AX207" s="611"/>
      <c r="AY207" s="611"/>
      <c r="AZ207" s="611"/>
      <c r="BA207" s="611"/>
      <c r="BB207" s="611"/>
      <c r="BC207" s="611"/>
      <c r="BD207" s="611"/>
      <c r="BE207" s="611"/>
      <c r="BF207" s="611"/>
      <c r="BG207" s="611"/>
      <c r="BH207" s="611"/>
      <c r="BI207" s="611"/>
      <c r="BJ207" s="611"/>
      <c r="BK207" s="611"/>
      <c r="BL207" s="611"/>
      <c r="BM207" s="611"/>
      <c r="BN207" s="611"/>
      <c r="BO207" s="611"/>
      <c r="BP207" s="611"/>
      <c r="BQ207" s="611"/>
      <c r="BS207" s="611"/>
      <c r="BT207" s="611"/>
      <c r="CI207" s="611"/>
      <c r="CJ207" s="611"/>
      <c r="CW207" s="611"/>
      <c r="CX207" s="611"/>
      <c r="DI207" s="611"/>
      <c r="DJ207" s="611"/>
      <c r="DS207" s="611"/>
      <c r="DT207" s="611"/>
      <c r="DZ207" s="611"/>
      <c r="EA207" s="611"/>
      <c r="EM207" s="597"/>
    </row>
    <row r="208" spans="1:143" s="1089" customFormat="1" ht="15" customHeight="1">
      <c r="A208" s="1792"/>
      <c r="B208" s="1819" t="s">
        <v>927</v>
      </c>
      <c r="C208" s="658"/>
      <c r="D208" s="658"/>
      <c r="E208" s="658"/>
      <c r="F208" s="1845"/>
      <c r="G208" s="611"/>
      <c r="H208" s="611"/>
      <c r="I208" s="611"/>
      <c r="J208" s="611"/>
      <c r="K208" s="611"/>
      <c r="L208" s="611"/>
      <c r="M208" s="611"/>
      <c r="N208" s="611"/>
      <c r="O208" s="611"/>
      <c r="P208" s="611"/>
      <c r="Q208" s="611"/>
      <c r="R208" s="611"/>
      <c r="S208" s="611"/>
      <c r="T208" s="611"/>
      <c r="U208" s="611"/>
      <c r="V208" s="611"/>
      <c r="W208" s="611"/>
      <c r="X208" s="611"/>
      <c r="Y208" s="611"/>
      <c r="Z208" s="611"/>
      <c r="AA208" s="611"/>
      <c r="AB208" s="611"/>
      <c r="AC208" s="611"/>
      <c r="AD208" s="611"/>
      <c r="AE208" s="611"/>
      <c r="AF208" s="611"/>
      <c r="AG208" s="611"/>
      <c r="AH208" s="611"/>
      <c r="AI208" s="611"/>
      <c r="AJ208" s="611"/>
      <c r="AK208" s="611"/>
      <c r="AL208" s="611"/>
      <c r="AM208" s="611"/>
      <c r="AN208" s="611"/>
      <c r="AO208" s="611"/>
      <c r="AP208" s="611"/>
      <c r="AQ208" s="611"/>
      <c r="AR208" s="611"/>
      <c r="AS208" s="611"/>
      <c r="AT208" s="611"/>
      <c r="AU208" s="611"/>
      <c r="AV208" s="611"/>
      <c r="AW208" s="611"/>
      <c r="AX208" s="611"/>
      <c r="AY208" s="611"/>
      <c r="AZ208" s="611"/>
      <c r="BA208" s="611"/>
      <c r="BB208" s="611"/>
      <c r="BC208" s="611"/>
      <c r="BD208" s="611"/>
      <c r="BE208" s="611"/>
      <c r="BF208" s="611"/>
      <c r="BG208" s="611"/>
      <c r="BH208" s="611"/>
      <c r="BI208" s="611"/>
      <c r="BJ208" s="611"/>
      <c r="BK208" s="611"/>
      <c r="BL208" s="611"/>
      <c r="BM208" s="611"/>
      <c r="BN208" s="611"/>
      <c r="BO208" s="611"/>
      <c r="BP208" s="611"/>
      <c r="BQ208" s="611"/>
      <c r="BS208" s="611"/>
      <c r="BT208" s="611"/>
      <c r="CI208" s="611"/>
      <c r="CJ208" s="611"/>
      <c r="CW208" s="611"/>
      <c r="CX208" s="611"/>
      <c r="DI208" s="611"/>
      <c r="DJ208" s="611"/>
      <c r="DS208" s="611"/>
      <c r="DT208" s="611"/>
      <c r="DZ208" s="611"/>
      <c r="EA208" s="611"/>
      <c r="EM208" s="597"/>
    </row>
    <row r="209" spans="1:143" s="1089" customFormat="1" ht="15" customHeight="1">
      <c r="A209" s="1792"/>
      <c r="B209" s="1819" t="s">
        <v>928</v>
      </c>
      <c r="C209" s="658"/>
      <c r="D209" s="658"/>
      <c r="E209" s="658"/>
      <c r="F209" s="1845"/>
      <c r="G209" s="611"/>
      <c r="H209" s="611"/>
      <c r="I209" s="611"/>
      <c r="J209" s="611"/>
      <c r="K209" s="611"/>
      <c r="L209" s="611"/>
      <c r="M209" s="611"/>
      <c r="N209" s="611"/>
      <c r="O209" s="611"/>
      <c r="P209" s="611"/>
      <c r="Q209" s="611"/>
      <c r="R209" s="611"/>
      <c r="S209" s="611"/>
      <c r="T209" s="611"/>
      <c r="U209" s="611"/>
      <c r="V209" s="611"/>
      <c r="W209" s="611"/>
      <c r="X209" s="611"/>
      <c r="Y209" s="611"/>
      <c r="Z209" s="611"/>
      <c r="AA209" s="611"/>
      <c r="AB209" s="611"/>
      <c r="AC209" s="611"/>
      <c r="AD209" s="611"/>
      <c r="AE209" s="611"/>
      <c r="AF209" s="611"/>
      <c r="AG209" s="611"/>
      <c r="AH209" s="611"/>
      <c r="AI209" s="611"/>
      <c r="AJ209" s="611"/>
      <c r="AK209" s="611"/>
      <c r="AL209" s="611"/>
      <c r="AM209" s="611"/>
      <c r="AN209" s="611"/>
      <c r="AO209" s="611"/>
      <c r="AP209" s="611"/>
      <c r="AQ209" s="611"/>
      <c r="AR209" s="611"/>
      <c r="AS209" s="611"/>
      <c r="AT209" s="611"/>
      <c r="AU209" s="611"/>
      <c r="AV209" s="611"/>
      <c r="AW209" s="611"/>
      <c r="AX209" s="611"/>
      <c r="AY209" s="611"/>
      <c r="AZ209" s="611"/>
      <c r="BA209" s="611"/>
      <c r="BB209" s="611"/>
      <c r="BC209" s="611"/>
      <c r="BD209" s="611"/>
      <c r="BE209" s="611"/>
      <c r="BF209" s="611"/>
      <c r="BG209" s="611"/>
      <c r="BH209" s="611"/>
      <c r="BI209" s="611"/>
      <c r="BJ209" s="611"/>
      <c r="BK209" s="611"/>
      <c r="BL209" s="611"/>
      <c r="BM209" s="611"/>
      <c r="BN209" s="611"/>
      <c r="BO209" s="611"/>
      <c r="BP209" s="611"/>
      <c r="BQ209" s="611"/>
      <c r="BS209" s="611"/>
      <c r="BT209" s="611"/>
      <c r="CI209" s="611"/>
      <c r="CJ209" s="611"/>
      <c r="CW209" s="611"/>
      <c r="CX209" s="611"/>
      <c r="DI209" s="611"/>
      <c r="DJ209" s="611"/>
      <c r="DS209" s="611"/>
      <c r="DT209" s="611"/>
      <c r="DZ209" s="611"/>
      <c r="EA209" s="611"/>
      <c r="EM209" s="597"/>
    </row>
    <row r="210" spans="1:143" s="1089" customFormat="1" ht="15" customHeight="1">
      <c r="A210" s="1792"/>
      <c r="B210" s="1819" t="s">
        <v>929</v>
      </c>
      <c r="C210" s="658"/>
      <c r="D210" s="658"/>
      <c r="E210" s="658"/>
      <c r="F210" s="1845"/>
      <c r="G210" s="611"/>
      <c r="H210" s="611"/>
      <c r="I210" s="611"/>
      <c r="J210" s="611"/>
      <c r="K210" s="611"/>
      <c r="L210" s="611"/>
      <c r="M210" s="611"/>
      <c r="N210" s="611"/>
      <c r="O210" s="611"/>
      <c r="P210" s="611"/>
      <c r="Q210" s="611"/>
      <c r="R210" s="611"/>
      <c r="S210" s="611"/>
      <c r="T210" s="611"/>
      <c r="U210" s="611"/>
      <c r="V210" s="611"/>
      <c r="W210" s="611"/>
      <c r="X210" s="611"/>
      <c r="Y210" s="611"/>
      <c r="Z210" s="611"/>
      <c r="AA210" s="611"/>
      <c r="AB210" s="611"/>
      <c r="AC210" s="611"/>
      <c r="AD210" s="611"/>
      <c r="AE210" s="611"/>
      <c r="AF210" s="611"/>
      <c r="AG210" s="611"/>
      <c r="AH210" s="611"/>
      <c r="AI210" s="611"/>
      <c r="AJ210" s="611"/>
      <c r="AK210" s="611"/>
      <c r="AL210" s="611"/>
      <c r="AM210" s="611"/>
      <c r="AN210" s="611"/>
      <c r="AO210" s="611"/>
      <c r="AP210" s="611"/>
      <c r="AQ210" s="611"/>
      <c r="AR210" s="611"/>
      <c r="AS210" s="611"/>
      <c r="AT210" s="611"/>
      <c r="AU210" s="611"/>
      <c r="AV210" s="611"/>
      <c r="AW210" s="611"/>
      <c r="AX210" s="611"/>
      <c r="AY210" s="611"/>
      <c r="AZ210" s="611"/>
      <c r="BA210" s="611"/>
      <c r="BB210" s="611"/>
      <c r="BC210" s="611"/>
      <c r="BD210" s="611"/>
      <c r="BE210" s="611"/>
      <c r="BF210" s="611"/>
      <c r="BG210" s="611"/>
      <c r="BH210" s="611"/>
      <c r="BI210" s="611"/>
      <c r="BJ210" s="611"/>
      <c r="BK210" s="611"/>
      <c r="BL210" s="611"/>
      <c r="BM210" s="611"/>
      <c r="BN210" s="611"/>
      <c r="BO210" s="611"/>
      <c r="BP210" s="611"/>
      <c r="BQ210" s="611"/>
      <c r="BS210" s="611"/>
      <c r="BT210" s="611"/>
      <c r="CI210" s="611"/>
      <c r="CJ210" s="611"/>
      <c r="CW210" s="611"/>
      <c r="CX210" s="611"/>
      <c r="DI210" s="611"/>
      <c r="DJ210" s="611"/>
      <c r="DS210" s="611"/>
      <c r="DT210" s="611"/>
      <c r="DZ210" s="611"/>
      <c r="EA210" s="611"/>
      <c r="EM210" s="597"/>
    </row>
    <row r="211" spans="1:143" s="1089" customFormat="1" ht="15" customHeight="1">
      <c r="A211" s="1792"/>
      <c r="B211" s="1900" t="s">
        <v>930</v>
      </c>
      <c r="C211" s="733"/>
      <c r="D211" s="733"/>
      <c r="E211" s="733"/>
      <c r="F211" s="16" t="str">
        <f>IF(AND(ISNUMBER(F206),ISNUMBER(F208),ISNUMBER(F212),ISNUMBER(F216),F206=F208+F212+F216),F212,IF(AND(ISNUMBER(F206),ISNUMBER(F209),ISNUMBER(F213),ISNUMBER(F217),F206=F209+F213+F217),F213,IF(AND(ISNUMBER(F206),ISNUMBER(F214)),F214,"")))</f>
        <v/>
      </c>
      <c r="G211" s="611"/>
      <c r="H211" s="611"/>
      <c r="I211" s="611"/>
      <c r="J211" s="611"/>
      <c r="K211" s="611"/>
      <c r="L211" s="611"/>
      <c r="M211" s="611"/>
      <c r="N211" s="611"/>
      <c r="O211" s="611"/>
      <c r="P211" s="611"/>
      <c r="Q211" s="611"/>
      <c r="R211" s="611"/>
      <c r="S211" s="611"/>
      <c r="T211" s="611"/>
      <c r="U211" s="611"/>
      <c r="V211" s="611"/>
      <c r="W211" s="611"/>
      <c r="X211" s="611"/>
      <c r="Y211" s="611"/>
      <c r="Z211" s="611"/>
      <c r="AA211" s="611"/>
      <c r="AB211" s="611"/>
      <c r="AC211" s="611"/>
      <c r="AD211" s="611"/>
      <c r="AE211" s="611"/>
      <c r="AF211" s="611"/>
      <c r="AG211" s="611"/>
      <c r="AH211" s="611"/>
      <c r="AI211" s="611"/>
      <c r="AJ211" s="611"/>
      <c r="AK211" s="611"/>
      <c r="AL211" s="611"/>
      <c r="AM211" s="611"/>
      <c r="AN211" s="611"/>
      <c r="AO211" s="611"/>
      <c r="AP211" s="611"/>
      <c r="AQ211" s="611"/>
      <c r="AR211" s="611"/>
      <c r="AS211" s="611"/>
      <c r="AT211" s="611"/>
      <c r="AU211" s="611"/>
      <c r="AV211" s="611"/>
      <c r="AW211" s="611"/>
      <c r="AX211" s="611"/>
      <c r="AY211" s="611"/>
      <c r="AZ211" s="611"/>
      <c r="BA211" s="611"/>
      <c r="BB211" s="611"/>
      <c r="BC211" s="611"/>
      <c r="BD211" s="611"/>
      <c r="BE211" s="611"/>
      <c r="BF211" s="611"/>
      <c r="BG211" s="611"/>
      <c r="BH211" s="611"/>
      <c r="BI211" s="611"/>
      <c r="BJ211" s="611"/>
      <c r="BK211" s="611"/>
      <c r="BL211" s="611"/>
      <c r="BM211" s="611"/>
      <c r="BN211" s="611"/>
      <c r="BO211" s="611"/>
      <c r="BP211" s="611"/>
      <c r="BQ211" s="611"/>
      <c r="BS211" s="611"/>
      <c r="BT211" s="611"/>
      <c r="CI211" s="611"/>
      <c r="CJ211" s="611"/>
      <c r="CW211" s="611"/>
      <c r="CX211" s="611"/>
      <c r="DI211" s="611"/>
      <c r="DJ211" s="611"/>
      <c r="DS211" s="611"/>
      <c r="DT211" s="611"/>
      <c r="DZ211" s="611"/>
      <c r="EA211" s="611"/>
      <c r="EM211" s="597"/>
    </row>
    <row r="212" spans="1:143" s="1089" customFormat="1" ht="15" customHeight="1">
      <c r="A212" s="1792"/>
      <c r="B212" s="1819" t="s">
        <v>927</v>
      </c>
      <c r="C212" s="658"/>
      <c r="D212" s="658"/>
      <c r="E212" s="658"/>
      <c r="F212" s="1845"/>
      <c r="G212" s="611"/>
      <c r="H212" s="611"/>
      <c r="I212" s="611"/>
      <c r="J212" s="611"/>
      <c r="K212" s="611"/>
      <c r="L212" s="611"/>
      <c r="M212" s="611"/>
      <c r="N212" s="611"/>
      <c r="O212" s="611"/>
      <c r="P212" s="611"/>
      <c r="Q212" s="611"/>
      <c r="R212" s="611"/>
      <c r="S212" s="611"/>
      <c r="T212" s="611"/>
      <c r="U212" s="611"/>
      <c r="V212" s="611"/>
      <c r="W212" s="611"/>
      <c r="X212" s="611"/>
      <c r="Y212" s="611"/>
      <c r="Z212" s="611"/>
      <c r="AA212" s="611"/>
      <c r="AB212" s="611"/>
      <c r="AC212" s="611"/>
      <c r="AD212" s="611"/>
      <c r="AE212" s="611"/>
      <c r="AF212" s="611"/>
      <c r="AG212" s="611"/>
      <c r="AH212" s="611"/>
      <c r="AI212" s="611"/>
      <c r="AJ212" s="611"/>
      <c r="AK212" s="611"/>
      <c r="AL212" s="611"/>
      <c r="AM212" s="611"/>
      <c r="AN212" s="611"/>
      <c r="AO212" s="611"/>
      <c r="AP212" s="611"/>
      <c r="AQ212" s="611"/>
      <c r="AR212" s="611"/>
      <c r="AS212" s="611"/>
      <c r="AT212" s="611"/>
      <c r="AU212" s="611"/>
      <c r="AV212" s="611"/>
      <c r="AW212" s="611"/>
      <c r="AX212" s="611"/>
      <c r="AY212" s="611"/>
      <c r="AZ212" s="611"/>
      <c r="BA212" s="611"/>
      <c r="BB212" s="611"/>
      <c r="BC212" s="611"/>
      <c r="BD212" s="611"/>
      <c r="BE212" s="611"/>
      <c r="BF212" s="611"/>
      <c r="BG212" s="611"/>
      <c r="BH212" s="611"/>
      <c r="BI212" s="611"/>
      <c r="BJ212" s="611"/>
      <c r="BK212" s="611"/>
      <c r="BL212" s="611"/>
      <c r="BM212" s="611"/>
      <c r="BN212" s="611"/>
      <c r="BO212" s="611"/>
      <c r="BP212" s="611"/>
      <c r="BQ212" s="611"/>
      <c r="BS212" s="611"/>
      <c r="BT212" s="611"/>
      <c r="CI212" s="611"/>
      <c r="CJ212" s="611"/>
      <c r="CW212" s="611"/>
      <c r="CX212" s="611"/>
      <c r="DI212" s="611"/>
      <c r="DJ212" s="611"/>
      <c r="DS212" s="611"/>
      <c r="DT212" s="611"/>
      <c r="DZ212" s="611"/>
      <c r="EA212" s="611"/>
      <c r="EM212" s="597"/>
    </row>
    <row r="213" spans="1:143" s="1089" customFormat="1" ht="15" customHeight="1">
      <c r="A213" s="1792"/>
      <c r="B213" s="1819" t="s">
        <v>928</v>
      </c>
      <c r="C213" s="658"/>
      <c r="D213" s="658"/>
      <c r="E213" s="658"/>
      <c r="F213" s="1845"/>
      <c r="G213" s="611"/>
      <c r="H213" s="611"/>
      <c r="I213" s="611"/>
      <c r="J213" s="611"/>
      <c r="K213" s="611"/>
      <c r="L213" s="611"/>
      <c r="M213" s="611"/>
      <c r="N213" s="611"/>
      <c r="O213" s="611"/>
      <c r="P213" s="611"/>
      <c r="Q213" s="611"/>
      <c r="R213" s="611"/>
      <c r="S213" s="611"/>
      <c r="T213" s="611"/>
      <c r="U213" s="611"/>
      <c r="V213" s="611"/>
      <c r="W213" s="611"/>
      <c r="X213" s="611"/>
      <c r="Y213" s="611"/>
      <c r="Z213" s="611"/>
      <c r="AA213" s="611"/>
      <c r="AB213" s="611"/>
      <c r="AC213" s="611"/>
      <c r="AD213" s="611"/>
      <c r="AE213" s="611"/>
      <c r="AF213" s="611"/>
      <c r="AG213" s="611"/>
      <c r="AH213" s="611"/>
      <c r="AI213" s="611"/>
      <c r="AJ213" s="611"/>
      <c r="AK213" s="611"/>
      <c r="AL213" s="611"/>
      <c r="AM213" s="611"/>
      <c r="AN213" s="611"/>
      <c r="AO213" s="611"/>
      <c r="AP213" s="611"/>
      <c r="AQ213" s="611"/>
      <c r="AR213" s="611"/>
      <c r="AS213" s="611"/>
      <c r="AT213" s="611"/>
      <c r="AU213" s="611"/>
      <c r="AV213" s="611"/>
      <c r="AW213" s="611"/>
      <c r="AX213" s="611"/>
      <c r="AY213" s="611"/>
      <c r="AZ213" s="611"/>
      <c r="BA213" s="611"/>
      <c r="BB213" s="611"/>
      <c r="BC213" s="611"/>
      <c r="BD213" s="611"/>
      <c r="BE213" s="611"/>
      <c r="BF213" s="611"/>
      <c r="BG213" s="611"/>
      <c r="BH213" s="611"/>
      <c r="BI213" s="611"/>
      <c r="BJ213" s="611"/>
      <c r="BK213" s="611"/>
      <c r="BL213" s="611"/>
      <c r="BM213" s="611"/>
      <c r="BN213" s="611"/>
      <c r="BO213" s="611"/>
      <c r="BP213" s="611"/>
      <c r="BQ213" s="611"/>
      <c r="BS213" s="611"/>
      <c r="BT213" s="611"/>
      <c r="CI213" s="611"/>
      <c r="CJ213" s="611"/>
      <c r="CW213" s="611"/>
      <c r="CX213" s="611"/>
      <c r="DI213" s="611"/>
      <c r="DJ213" s="611"/>
      <c r="DS213" s="611"/>
      <c r="DT213" s="611"/>
      <c r="DZ213" s="611"/>
      <c r="EA213" s="611"/>
      <c r="EM213" s="597"/>
    </row>
    <row r="214" spans="1:143" s="1089" customFormat="1" ht="15" customHeight="1">
      <c r="A214" s="1792"/>
      <c r="B214" s="1819" t="s">
        <v>929</v>
      </c>
      <c r="C214" s="658"/>
      <c r="D214" s="658"/>
      <c r="E214" s="658"/>
      <c r="F214" s="1845"/>
      <c r="G214" s="611"/>
      <c r="H214" s="611"/>
      <c r="I214" s="611"/>
      <c r="J214" s="611"/>
      <c r="K214" s="611"/>
      <c r="L214" s="611"/>
      <c r="M214" s="611"/>
      <c r="N214" s="611"/>
      <c r="O214" s="611"/>
      <c r="P214" s="611"/>
      <c r="Q214" s="611"/>
      <c r="R214" s="611"/>
      <c r="S214" s="611"/>
      <c r="T214" s="611"/>
      <c r="U214" s="611"/>
      <c r="V214" s="611"/>
      <c r="W214" s="611"/>
      <c r="X214" s="611"/>
      <c r="Y214" s="611"/>
      <c r="Z214" s="611"/>
      <c r="AA214" s="611"/>
      <c r="AB214" s="611"/>
      <c r="AC214" s="611"/>
      <c r="AD214" s="611"/>
      <c r="AE214" s="611"/>
      <c r="AF214" s="611"/>
      <c r="AG214" s="611"/>
      <c r="AH214" s="611"/>
      <c r="AI214" s="611"/>
      <c r="AJ214" s="611"/>
      <c r="AK214" s="611"/>
      <c r="AL214" s="611"/>
      <c r="AM214" s="611"/>
      <c r="AN214" s="611"/>
      <c r="AO214" s="611"/>
      <c r="AP214" s="611"/>
      <c r="AQ214" s="611"/>
      <c r="AR214" s="611"/>
      <c r="AS214" s="611"/>
      <c r="AT214" s="611"/>
      <c r="AU214" s="611"/>
      <c r="AV214" s="611"/>
      <c r="AW214" s="611"/>
      <c r="AX214" s="611"/>
      <c r="AY214" s="611"/>
      <c r="AZ214" s="611"/>
      <c r="BA214" s="611"/>
      <c r="BB214" s="611"/>
      <c r="BC214" s="611"/>
      <c r="BD214" s="611"/>
      <c r="BE214" s="611"/>
      <c r="BF214" s="611"/>
      <c r="BG214" s="611"/>
      <c r="BH214" s="611"/>
      <c r="BI214" s="611"/>
      <c r="BJ214" s="611"/>
      <c r="BK214" s="611"/>
      <c r="BL214" s="611"/>
      <c r="BM214" s="611"/>
      <c r="BN214" s="611"/>
      <c r="BO214" s="611"/>
      <c r="BP214" s="611"/>
      <c r="BQ214" s="611"/>
      <c r="BS214" s="611"/>
      <c r="BT214" s="611"/>
      <c r="CI214" s="611"/>
      <c r="CJ214" s="611"/>
      <c r="CW214" s="611"/>
      <c r="CX214" s="611"/>
      <c r="DI214" s="611"/>
      <c r="DJ214" s="611"/>
      <c r="DS214" s="611"/>
      <c r="DT214" s="611"/>
      <c r="DZ214" s="611"/>
      <c r="EA214" s="611"/>
      <c r="EM214" s="597"/>
    </row>
    <row r="215" spans="1:143" s="1089" customFormat="1" ht="15" customHeight="1">
      <c r="A215" s="1792"/>
      <c r="B215" s="1900" t="s">
        <v>931</v>
      </c>
      <c r="C215" s="733"/>
      <c r="D215" s="733"/>
      <c r="E215" s="733"/>
      <c r="F215" s="16" t="str">
        <f>IF(AND(ISNUMBER(F206),ISNUMBER(F208),ISNUMBER(F212), ISNUMBER(F216),F206=F208+F212+F216), F216, IF(AND(ISNUMBER(F206), ISNUMBER(F209),ISNUMBER(F213), ISNUMBER(F217),F206=F209+F213+F217), F217, IF(AND(ISNUMBER(F218), ISNUMBER(F206)),F218,"")))</f>
        <v/>
      </c>
      <c r="G215" s="611"/>
      <c r="H215" s="611"/>
      <c r="I215" s="611"/>
      <c r="J215" s="611"/>
      <c r="K215" s="611"/>
      <c r="L215" s="611"/>
      <c r="M215" s="611"/>
      <c r="N215" s="611"/>
      <c r="O215" s="611"/>
      <c r="P215" s="611"/>
      <c r="Q215" s="611"/>
      <c r="R215" s="611"/>
      <c r="S215" s="611"/>
      <c r="T215" s="611"/>
      <c r="U215" s="611"/>
      <c r="V215" s="611"/>
      <c r="W215" s="611"/>
      <c r="X215" s="611"/>
      <c r="Y215" s="611"/>
      <c r="Z215" s="611"/>
      <c r="AA215" s="611"/>
      <c r="AB215" s="611"/>
      <c r="AC215" s="611"/>
      <c r="AD215" s="611"/>
      <c r="AE215" s="611"/>
      <c r="AF215" s="611"/>
      <c r="AG215" s="611"/>
      <c r="AH215" s="611"/>
      <c r="AI215" s="611"/>
      <c r="AJ215" s="611"/>
      <c r="AK215" s="611"/>
      <c r="AL215" s="611"/>
      <c r="AM215" s="611"/>
      <c r="AN215" s="611"/>
      <c r="AO215" s="611"/>
      <c r="AP215" s="611"/>
      <c r="AQ215" s="611"/>
      <c r="AR215" s="611"/>
      <c r="AS215" s="611"/>
      <c r="AT215" s="611"/>
      <c r="AU215" s="611"/>
      <c r="AV215" s="611"/>
      <c r="AW215" s="611"/>
      <c r="AX215" s="611"/>
      <c r="AY215" s="611"/>
      <c r="AZ215" s="611"/>
      <c r="BA215" s="611"/>
      <c r="BB215" s="611"/>
      <c r="BC215" s="611"/>
      <c r="BD215" s="611"/>
      <c r="BE215" s="611"/>
      <c r="BF215" s="611"/>
      <c r="BG215" s="611"/>
      <c r="BH215" s="611"/>
      <c r="BI215" s="611"/>
      <c r="BJ215" s="611"/>
      <c r="BK215" s="611"/>
      <c r="BL215" s="611"/>
      <c r="BM215" s="611"/>
      <c r="BN215" s="611"/>
      <c r="BO215" s="611"/>
      <c r="BP215" s="611"/>
      <c r="BQ215" s="611"/>
      <c r="BS215" s="611"/>
      <c r="BT215" s="611"/>
      <c r="CI215" s="611"/>
      <c r="CJ215" s="611"/>
      <c r="CW215" s="611"/>
      <c r="CX215" s="611"/>
      <c r="DI215" s="611"/>
      <c r="DJ215" s="611"/>
      <c r="DS215" s="611"/>
      <c r="DT215" s="611"/>
      <c r="DZ215" s="611"/>
      <c r="EA215" s="611"/>
      <c r="EM215" s="597"/>
    </row>
    <row r="216" spans="1:143" s="1089" customFormat="1" ht="15" customHeight="1">
      <c r="A216" s="1792"/>
      <c r="B216" s="1819" t="s">
        <v>927</v>
      </c>
      <c r="C216" s="658"/>
      <c r="D216" s="658"/>
      <c r="E216" s="658"/>
      <c r="F216" s="1845"/>
      <c r="G216" s="611"/>
      <c r="H216" s="611"/>
      <c r="I216" s="611"/>
      <c r="J216" s="611"/>
      <c r="K216" s="611"/>
      <c r="L216" s="611"/>
      <c r="M216" s="611"/>
      <c r="N216" s="611"/>
      <c r="O216" s="611"/>
      <c r="P216" s="611"/>
      <c r="Q216" s="611"/>
      <c r="R216" s="611"/>
      <c r="S216" s="611"/>
      <c r="T216" s="611"/>
      <c r="U216" s="611"/>
      <c r="V216" s="611"/>
      <c r="W216" s="611"/>
      <c r="X216" s="611"/>
      <c r="Y216" s="611"/>
      <c r="Z216" s="611"/>
      <c r="AA216" s="611"/>
      <c r="AB216" s="611"/>
      <c r="AC216" s="611"/>
      <c r="AD216" s="611"/>
      <c r="AE216" s="611"/>
      <c r="AF216" s="611"/>
      <c r="AG216" s="611"/>
      <c r="AH216" s="611"/>
      <c r="AI216" s="611"/>
      <c r="AJ216" s="611"/>
      <c r="AK216" s="611"/>
      <c r="AL216" s="611"/>
      <c r="AM216" s="611"/>
      <c r="AN216" s="611"/>
      <c r="AO216" s="611"/>
      <c r="AP216" s="611"/>
      <c r="AQ216" s="611"/>
      <c r="AR216" s="611"/>
      <c r="AS216" s="611"/>
      <c r="AT216" s="611"/>
      <c r="AU216" s="611"/>
      <c r="AV216" s="611"/>
      <c r="AW216" s="611"/>
      <c r="AX216" s="611"/>
      <c r="AY216" s="611"/>
      <c r="AZ216" s="611"/>
      <c r="BA216" s="611"/>
      <c r="BB216" s="611"/>
      <c r="BC216" s="611"/>
      <c r="BD216" s="611"/>
      <c r="BE216" s="611"/>
      <c r="BF216" s="611"/>
      <c r="BG216" s="611"/>
      <c r="BH216" s="611"/>
      <c r="BI216" s="611"/>
      <c r="BJ216" s="611"/>
      <c r="BK216" s="611"/>
      <c r="BL216" s="611"/>
      <c r="BM216" s="611"/>
      <c r="BN216" s="611"/>
      <c r="BO216" s="611"/>
      <c r="BP216" s="611"/>
      <c r="BQ216" s="611"/>
      <c r="BS216" s="611"/>
      <c r="BT216" s="611"/>
      <c r="CI216" s="611"/>
      <c r="CJ216" s="611"/>
      <c r="CW216" s="611"/>
      <c r="CX216" s="611"/>
      <c r="DI216" s="611"/>
      <c r="DJ216" s="611"/>
      <c r="DS216" s="611"/>
      <c r="DT216" s="611"/>
      <c r="DZ216" s="611"/>
      <c r="EA216" s="611"/>
      <c r="EM216" s="597"/>
    </row>
    <row r="217" spans="1:143" s="1089" customFormat="1" ht="15" customHeight="1">
      <c r="A217" s="1792"/>
      <c r="B217" s="1819" t="s">
        <v>928</v>
      </c>
      <c r="C217" s="658"/>
      <c r="D217" s="658"/>
      <c r="E217" s="658"/>
      <c r="F217" s="1845"/>
      <c r="G217" s="611"/>
      <c r="H217" s="611"/>
      <c r="I217" s="611"/>
      <c r="J217" s="611"/>
      <c r="K217" s="611"/>
      <c r="L217" s="611"/>
      <c r="M217" s="611"/>
      <c r="N217" s="611"/>
      <c r="O217" s="611"/>
      <c r="P217" s="611"/>
      <c r="Q217" s="611"/>
      <c r="R217" s="611"/>
      <c r="S217" s="611"/>
      <c r="T217" s="611"/>
      <c r="U217" s="611"/>
      <c r="V217" s="611"/>
      <c r="W217" s="611"/>
      <c r="X217" s="611"/>
      <c r="Y217" s="611"/>
      <c r="Z217" s="611"/>
      <c r="AA217" s="611"/>
      <c r="AB217" s="611"/>
      <c r="AC217" s="611"/>
      <c r="AD217" s="611"/>
      <c r="AE217" s="611"/>
      <c r="AF217" s="611"/>
      <c r="AG217" s="611"/>
      <c r="AH217" s="611"/>
      <c r="AI217" s="611"/>
      <c r="AJ217" s="611"/>
      <c r="AK217" s="611"/>
      <c r="AL217" s="611"/>
      <c r="AM217" s="611"/>
      <c r="AN217" s="611"/>
      <c r="AO217" s="611"/>
      <c r="AP217" s="611"/>
      <c r="AQ217" s="611"/>
      <c r="AR217" s="611"/>
      <c r="AS217" s="611"/>
      <c r="AT217" s="611"/>
      <c r="AU217" s="611"/>
      <c r="AV217" s="611"/>
      <c r="AW217" s="611"/>
      <c r="AX217" s="611"/>
      <c r="AY217" s="611"/>
      <c r="AZ217" s="611"/>
      <c r="BA217" s="611"/>
      <c r="BB217" s="611"/>
      <c r="BC217" s="611"/>
      <c r="BD217" s="611"/>
      <c r="BE217" s="611"/>
      <c r="BF217" s="611"/>
      <c r="BG217" s="611"/>
      <c r="BH217" s="611"/>
      <c r="BI217" s="611"/>
      <c r="BJ217" s="611"/>
      <c r="BK217" s="611"/>
      <c r="BL217" s="611"/>
      <c r="BM217" s="611"/>
      <c r="BN217" s="611"/>
      <c r="BO217" s="611"/>
      <c r="BP217" s="611"/>
      <c r="BQ217" s="611"/>
      <c r="BS217" s="611"/>
      <c r="BT217" s="611"/>
      <c r="CI217" s="611"/>
      <c r="CJ217" s="611"/>
      <c r="CW217" s="611"/>
      <c r="CX217" s="611"/>
      <c r="DI217" s="611"/>
      <c r="DJ217" s="611"/>
      <c r="DS217" s="611"/>
      <c r="DT217" s="611"/>
      <c r="DZ217" s="611"/>
      <c r="EA217" s="611"/>
      <c r="EM217" s="597"/>
    </row>
    <row r="218" spans="1:143" ht="15" customHeight="1">
      <c r="A218" s="1792"/>
      <c r="B218" s="1902" t="s">
        <v>929</v>
      </c>
      <c r="C218" s="1822"/>
      <c r="D218" s="1822"/>
      <c r="E218" s="1822"/>
      <c r="F218" s="1903"/>
      <c r="G218" s="1105"/>
      <c r="H218" s="1105"/>
      <c r="I218" s="1105"/>
      <c r="J218" s="1105"/>
      <c r="K218" s="611"/>
      <c r="L218" s="1105"/>
      <c r="M218" s="1105"/>
      <c r="N218" s="1105"/>
      <c r="O218" s="1105"/>
      <c r="P218" s="1105"/>
      <c r="Q218" s="1105"/>
      <c r="R218" s="1105"/>
      <c r="S218" s="1105"/>
      <c r="T218" s="1105"/>
      <c r="U218" s="1105"/>
      <c r="V218" s="1105"/>
      <c r="W218" s="1105"/>
      <c r="X218" s="1105"/>
      <c r="Y218" s="1105"/>
      <c r="Z218" s="1105"/>
      <c r="AA218" s="1105"/>
      <c r="AB218" s="1105"/>
      <c r="AC218" s="1105"/>
      <c r="AD218" s="1105"/>
      <c r="AE218" s="1105"/>
      <c r="AF218" s="1105"/>
      <c r="AG218" s="1105"/>
      <c r="AH218" s="1105"/>
      <c r="AI218" s="1105"/>
      <c r="AJ218" s="1105"/>
      <c r="AK218" s="1105"/>
      <c r="AL218" s="1105"/>
      <c r="AM218" s="1105"/>
      <c r="AN218" s="1105"/>
      <c r="AO218" s="1105"/>
      <c r="AP218" s="1105"/>
      <c r="AQ218" s="1105"/>
      <c r="AR218" s="1105"/>
      <c r="AS218" s="1105"/>
      <c r="AT218" s="1105"/>
      <c r="AU218" s="1105"/>
      <c r="AV218" s="1105"/>
      <c r="AW218" s="1105"/>
      <c r="AX218" s="1105"/>
      <c r="AY218" s="1105"/>
      <c r="AZ218" s="1105"/>
      <c r="BA218" s="1105"/>
      <c r="BB218" s="1105"/>
      <c r="BC218" s="1105"/>
      <c r="BD218" s="1105"/>
      <c r="BE218" s="1105"/>
      <c r="BF218" s="1105"/>
      <c r="BG218" s="1105"/>
      <c r="BH218" s="1105"/>
      <c r="BI218" s="1105"/>
      <c r="BJ218" s="1105"/>
      <c r="BK218" s="1105"/>
      <c r="BL218" s="1105"/>
      <c r="BM218" s="1105"/>
      <c r="BN218" s="1105"/>
      <c r="BO218" s="1105"/>
      <c r="BP218" s="1105"/>
      <c r="BQ218" s="1105"/>
      <c r="BR218" s="1105"/>
      <c r="BS218" s="1105"/>
      <c r="BT218" s="1105"/>
      <c r="BU218" s="1105"/>
      <c r="BV218" s="1105"/>
      <c r="BW218" s="1105"/>
      <c r="BX218" s="1105"/>
      <c r="BY218" s="1105"/>
      <c r="BZ218" s="1105"/>
      <c r="CA218" s="1105"/>
      <c r="CB218" s="1105"/>
      <c r="CC218" s="1105"/>
      <c r="CD218" s="1105"/>
      <c r="CE218" s="1105"/>
      <c r="CF218" s="1105"/>
      <c r="CG218" s="1105"/>
      <c r="CH218" s="1105"/>
      <c r="CI218" s="1105"/>
      <c r="CJ218" s="1105"/>
      <c r="CK218" s="1105"/>
      <c r="CL218" s="1105"/>
      <c r="CM218" s="1105"/>
      <c r="CN218" s="1105"/>
      <c r="CO218" s="1105"/>
      <c r="CP218" s="1105"/>
      <c r="CQ218" s="1105"/>
      <c r="CR218" s="1105"/>
      <c r="CS218" s="1105"/>
      <c r="CT218" s="1105"/>
      <c r="CU218" s="1105"/>
      <c r="CV218" s="1105"/>
      <c r="CW218" s="1105"/>
      <c r="CX218" s="1105"/>
      <c r="CY218" s="1105"/>
      <c r="CZ218" s="1105"/>
      <c r="DA218" s="1105"/>
      <c r="DB218" s="1105"/>
      <c r="DI218" s="1105"/>
      <c r="DJ218" s="1105"/>
      <c r="DS218" s="1105"/>
      <c r="DT218" s="1105"/>
      <c r="DZ218" s="1105"/>
      <c r="EA218" s="1105"/>
      <c r="EG218" s="1089"/>
      <c r="EH218" s="1089"/>
      <c r="EM218" s="1206"/>
    </row>
    <row r="219" spans="1:143" s="1821" customFormat="1" ht="15" customHeight="1">
      <c r="A219" s="1199"/>
      <c r="B219" s="2095"/>
      <c r="C219" s="2095"/>
      <c r="D219" s="2095"/>
      <c r="E219" s="2095"/>
      <c r="F219" s="2095"/>
      <c r="G219" s="2095"/>
      <c r="H219" s="2095"/>
      <c r="I219" s="2095"/>
      <c r="J219" s="2095"/>
      <c r="K219" s="2095"/>
      <c r="L219" s="2095"/>
      <c r="M219" s="2095"/>
      <c r="N219" s="2095"/>
      <c r="O219" s="2095"/>
      <c r="P219" s="2095"/>
      <c r="Q219" s="2095"/>
      <c r="R219" s="2095"/>
      <c r="S219" s="2095"/>
      <c r="T219" s="2095"/>
      <c r="U219" s="2095"/>
      <c r="V219" s="2095"/>
      <c r="W219" s="2095"/>
      <c r="X219" s="2095"/>
      <c r="Y219" s="2095"/>
      <c r="Z219" s="2095"/>
      <c r="AA219" s="2095"/>
      <c r="AB219" s="2095"/>
      <c r="AC219" s="2095"/>
      <c r="AD219" s="2095"/>
      <c r="AE219" s="2095"/>
      <c r="AF219" s="2095"/>
      <c r="AG219" s="2095"/>
      <c r="AH219" s="2095"/>
      <c r="AI219" s="2095"/>
      <c r="AJ219" s="2095"/>
      <c r="AK219" s="2095"/>
      <c r="AL219" s="2095"/>
      <c r="AM219" s="2095"/>
      <c r="AN219" s="2095"/>
      <c r="AO219" s="2095"/>
      <c r="AP219" s="2095"/>
      <c r="AQ219" s="2095"/>
      <c r="AR219" s="2095"/>
      <c r="AS219" s="2095"/>
      <c r="AT219" s="2095"/>
      <c r="AU219" s="2095"/>
      <c r="AV219" s="2095"/>
      <c r="AW219" s="2095"/>
      <c r="AX219" s="2095"/>
      <c r="AY219" s="2095"/>
      <c r="AZ219" s="2095"/>
      <c r="BA219" s="2095"/>
      <c r="BB219" s="2095"/>
      <c r="BC219" s="2095"/>
      <c r="BD219" s="2095"/>
      <c r="BE219" s="2095"/>
      <c r="BF219" s="2095"/>
      <c r="BG219" s="2095"/>
      <c r="BH219" s="2095"/>
      <c r="BI219" s="2095"/>
      <c r="BJ219" s="2095"/>
      <c r="BK219" s="2095"/>
      <c r="BL219" s="2095"/>
      <c r="BM219" s="2095"/>
      <c r="BN219" s="2095"/>
      <c r="BO219" s="2095"/>
      <c r="BP219" s="2095"/>
      <c r="BQ219" s="2095"/>
      <c r="BR219" s="2126"/>
      <c r="BS219" s="2095"/>
      <c r="BT219" s="2095"/>
      <c r="BU219" s="2126"/>
      <c r="BV219" s="2126"/>
      <c r="BW219" s="2126"/>
      <c r="BX219" s="2126"/>
      <c r="BY219" s="2126"/>
      <c r="BZ219" s="2126"/>
      <c r="CA219" s="2126"/>
      <c r="CB219" s="2126"/>
      <c r="CC219" s="2126"/>
      <c r="CD219" s="2126"/>
      <c r="CE219" s="2126"/>
      <c r="CF219" s="2126"/>
      <c r="CG219" s="2126"/>
      <c r="CH219" s="2126"/>
      <c r="CI219" s="2095"/>
      <c r="CJ219" s="2095"/>
      <c r="CK219" s="2126"/>
      <c r="CL219" s="2126"/>
      <c r="CM219" s="2126"/>
      <c r="CN219" s="2126"/>
      <c r="CO219" s="2126"/>
      <c r="CP219" s="2126"/>
      <c r="CQ219" s="2126"/>
      <c r="CR219" s="2126"/>
      <c r="CS219" s="2126"/>
      <c r="CT219" s="2126"/>
      <c r="CU219" s="2126"/>
      <c r="CV219" s="2126"/>
      <c r="CW219" s="2095"/>
      <c r="CX219" s="2095"/>
      <c r="CY219" s="2126"/>
      <c r="CZ219" s="2126"/>
      <c r="DA219" s="2126"/>
      <c r="DB219" s="2126"/>
      <c r="DC219" s="2126"/>
      <c r="DD219" s="2126"/>
      <c r="DE219" s="2126"/>
      <c r="DF219" s="2126"/>
      <c r="DG219" s="2126"/>
      <c r="DH219" s="2126"/>
      <c r="DI219" s="2095"/>
      <c r="DJ219" s="2095"/>
      <c r="DK219" s="2126"/>
      <c r="DL219" s="2126"/>
      <c r="DM219" s="2126"/>
      <c r="DN219" s="2126"/>
      <c r="DO219" s="2126"/>
      <c r="DP219" s="2126"/>
      <c r="DQ219" s="2126"/>
      <c r="DR219" s="2126"/>
      <c r="DS219" s="2095"/>
      <c r="DT219" s="2095"/>
      <c r="DU219" s="2126"/>
      <c r="DV219" s="2126"/>
      <c r="DW219" s="2126"/>
      <c r="DX219" s="2126"/>
      <c r="DY219" s="2126"/>
      <c r="DZ219" s="2095"/>
      <c r="EA219" s="2095"/>
      <c r="EB219" s="2126"/>
      <c r="EC219" s="2126"/>
      <c r="ED219" s="2126"/>
      <c r="EE219" s="2126"/>
      <c r="EF219" s="2126"/>
      <c r="EG219" s="2126"/>
      <c r="EH219" s="2126"/>
      <c r="EI219" s="2126"/>
      <c r="EJ219" s="2126"/>
      <c r="EK219" s="2126"/>
      <c r="EL219" s="2126"/>
      <c r="EM219" s="2181"/>
    </row>
    <row r="220" spans="1:143" s="1089" customFormat="1" ht="45" customHeight="1">
      <c r="A220" s="1824" t="s">
        <v>940</v>
      </c>
      <c r="B220" s="611"/>
      <c r="C220" s="611"/>
      <c r="D220" s="611"/>
      <c r="E220" s="611"/>
      <c r="F220" s="611"/>
      <c r="G220" s="611"/>
      <c r="H220" s="611"/>
      <c r="I220" s="611"/>
      <c r="J220" s="611"/>
      <c r="K220" s="611"/>
      <c r="L220" s="611"/>
      <c r="M220" s="326"/>
      <c r="N220" s="326"/>
      <c r="O220" s="326"/>
      <c r="P220" s="326"/>
      <c r="Q220" s="326"/>
      <c r="R220" s="326"/>
      <c r="S220" s="326"/>
      <c r="T220" s="326"/>
      <c r="U220" s="326"/>
      <c r="V220" s="326"/>
      <c r="W220" s="326"/>
      <c r="X220" s="326"/>
      <c r="Y220" s="326"/>
      <c r="Z220" s="326"/>
      <c r="AA220" s="326"/>
      <c r="AB220" s="326"/>
      <c r="AC220" s="326"/>
      <c r="AD220" s="326"/>
      <c r="AE220" s="326"/>
      <c r="AF220" s="326"/>
      <c r="AG220" s="326"/>
      <c r="AH220" s="326"/>
      <c r="AI220" s="326"/>
      <c r="AJ220" s="326"/>
      <c r="AK220" s="326"/>
      <c r="AL220" s="326"/>
      <c r="AM220" s="326"/>
      <c r="AN220" s="326"/>
      <c r="AO220" s="326"/>
      <c r="AP220" s="326"/>
      <c r="AQ220" s="326"/>
      <c r="AR220" s="326"/>
      <c r="AS220" s="326"/>
      <c r="AT220" s="326"/>
      <c r="AU220" s="326"/>
      <c r="AV220" s="326"/>
      <c r="AW220" s="326"/>
      <c r="AX220" s="326"/>
      <c r="AY220" s="326"/>
      <c r="AZ220" s="326"/>
      <c r="BA220" s="326"/>
      <c r="BB220" s="326"/>
      <c r="BC220" s="326"/>
      <c r="BD220" s="326"/>
      <c r="BE220" s="326"/>
      <c r="BF220" s="326"/>
      <c r="BG220" s="326"/>
      <c r="BH220" s="326"/>
      <c r="BI220" s="326"/>
      <c r="BJ220" s="326"/>
      <c r="BK220" s="326"/>
      <c r="BL220" s="326"/>
      <c r="BM220" s="326"/>
      <c r="BN220" s="326"/>
      <c r="BO220" s="326"/>
      <c r="BP220" s="326"/>
      <c r="BQ220" s="326"/>
      <c r="BS220" s="326"/>
      <c r="BT220" s="326"/>
      <c r="CI220" s="326"/>
      <c r="CJ220" s="326"/>
      <c r="CW220" s="326"/>
      <c r="CX220" s="326"/>
      <c r="DI220" s="326"/>
      <c r="DJ220" s="326"/>
      <c r="DS220" s="326"/>
      <c r="DT220" s="326"/>
      <c r="DZ220" s="326"/>
      <c r="EA220" s="326"/>
      <c r="EM220" s="597"/>
    </row>
    <row r="221" spans="1:143" s="1055" customFormat="1" ht="15" customHeight="1">
      <c r="A221" s="2169"/>
      <c r="B221" s="2153" t="s">
        <v>808</v>
      </c>
      <c r="C221" s="2153"/>
      <c r="D221" s="2154" t="s">
        <v>1791</v>
      </c>
      <c r="E221" s="2154"/>
      <c r="F221" s="2154"/>
      <c r="G221" s="2154"/>
      <c r="H221" s="2154"/>
      <c r="I221" s="2154"/>
      <c r="EG221" s="1057"/>
      <c r="EH221" s="1057"/>
      <c r="EM221" s="1133"/>
    </row>
    <row r="222" spans="1:143" ht="15" customHeight="1">
      <c r="A222" s="1746"/>
      <c r="B222" s="443" t="s">
        <v>945</v>
      </c>
      <c r="C222" s="443"/>
      <c r="D222" s="2156" t="s">
        <v>1792</v>
      </c>
      <c r="E222" s="2157"/>
      <c r="F222" s="2157"/>
      <c r="G222" s="2157"/>
      <c r="H222" s="2157"/>
      <c r="I222" s="2157"/>
      <c r="EG222" s="1089"/>
      <c r="EH222" s="1089"/>
      <c r="EM222" s="1206"/>
    </row>
    <row r="223" spans="1:143" s="1089" customFormat="1" ht="15" customHeight="1">
      <c r="A223" s="1731"/>
      <c r="B223" s="611"/>
      <c r="C223" s="611"/>
      <c r="D223" s="611"/>
      <c r="E223" s="611"/>
      <c r="F223" s="611"/>
      <c r="G223" s="611"/>
      <c r="H223" s="611"/>
      <c r="I223" s="611"/>
      <c r="J223" s="611"/>
      <c r="K223" s="611"/>
      <c r="L223" s="611"/>
      <c r="M223" s="611"/>
      <c r="N223" s="611"/>
      <c r="O223" s="611"/>
      <c r="P223" s="611"/>
      <c r="Q223" s="611"/>
      <c r="R223" s="611"/>
      <c r="S223" s="611"/>
      <c r="T223" s="611"/>
      <c r="U223" s="611"/>
      <c r="V223" s="611"/>
      <c r="W223" s="611"/>
      <c r="X223" s="611"/>
      <c r="Y223" s="611"/>
      <c r="Z223" s="611"/>
      <c r="AA223" s="611"/>
      <c r="AB223" s="611"/>
      <c r="AC223" s="611"/>
      <c r="AD223" s="611"/>
      <c r="AE223" s="611"/>
      <c r="AF223" s="611"/>
      <c r="AG223" s="611"/>
      <c r="AH223" s="484"/>
      <c r="AI223" s="484"/>
      <c r="AJ223" s="484"/>
      <c r="AK223" s="484"/>
      <c r="AL223" s="484"/>
      <c r="AM223" s="484"/>
      <c r="AN223" s="484"/>
      <c r="AO223" s="484"/>
      <c r="AP223" s="484"/>
      <c r="AQ223" s="611"/>
      <c r="AR223" s="611"/>
      <c r="AS223" s="611"/>
      <c r="AT223" s="611"/>
      <c r="AU223" s="611"/>
      <c r="AV223" s="611"/>
      <c r="AW223" s="611"/>
      <c r="AX223" s="611"/>
      <c r="AY223" s="611"/>
      <c r="AZ223" s="611"/>
      <c r="BA223" s="611"/>
      <c r="BB223" s="611"/>
      <c r="BC223" s="611"/>
      <c r="BD223" s="611"/>
      <c r="BE223" s="611"/>
      <c r="BF223" s="611"/>
      <c r="BG223" s="611"/>
      <c r="BH223" s="611"/>
      <c r="BI223" s="611"/>
      <c r="BJ223" s="611"/>
      <c r="BK223" s="611"/>
      <c r="BL223" s="611"/>
      <c r="BM223" s="611"/>
      <c r="BN223" s="611"/>
      <c r="BO223" s="611"/>
      <c r="BP223" s="611"/>
      <c r="BQ223" s="611"/>
      <c r="BS223" s="611"/>
      <c r="BT223" s="611"/>
      <c r="CI223" s="611"/>
      <c r="CJ223" s="611"/>
      <c r="CW223" s="611"/>
      <c r="CX223" s="611"/>
      <c r="DI223" s="611"/>
      <c r="DJ223" s="611"/>
      <c r="DS223" s="611"/>
      <c r="DT223" s="611"/>
      <c r="DZ223" s="611"/>
      <c r="EA223" s="611"/>
      <c r="EM223" s="597"/>
    </row>
    <row r="224" spans="1:143" s="1955" customFormat="1" ht="15" customHeight="1">
      <c r="A224" s="1954"/>
      <c r="B224" s="2936" t="s">
        <v>1917</v>
      </c>
      <c r="C224" s="2939" t="s">
        <v>1919</v>
      </c>
      <c r="D224" s="2594"/>
      <c r="E224" s="2594"/>
      <c r="F224" s="2942" t="s">
        <v>1795</v>
      </c>
      <c r="G224" s="2943"/>
      <c r="H224" s="2943"/>
      <c r="I224" s="2943"/>
      <c r="J224" s="2943"/>
      <c r="K224" s="2943"/>
      <c r="L224" s="2943"/>
      <c r="M224" s="2943"/>
      <c r="N224" s="2943"/>
      <c r="O224" s="2943"/>
      <c r="P224" s="2943"/>
      <c r="Q224" s="2943"/>
      <c r="R224" s="2944"/>
      <c r="S224" s="2967" t="s">
        <v>1796</v>
      </c>
      <c r="T224" s="2968"/>
      <c r="U224" s="2968"/>
      <c r="V224" s="2969"/>
      <c r="W224" s="2948" t="s">
        <v>1797</v>
      </c>
      <c r="X224" s="2943"/>
      <c r="Y224" s="2943"/>
      <c r="Z224" s="2943"/>
      <c r="AA224" s="2853" t="s">
        <v>1797</v>
      </c>
      <c r="AB224" s="2854"/>
      <c r="AC224" s="2854"/>
      <c r="AD224" s="2854"/>
      <c r="AE224" s="2854"/>
      <c r="AF224" s="2854"/>
      <c r="AG224" s="2854"/>
      <c r="AH224" s="2853" t="s">
        <v>1797</v>
      </c>
      <c r="AI224" s="2854"/>
      <c r="AJ224" s="2854"/>
      <c r="AK224" s="2854"/>
      <c r="AL224" s="2854"/>
      <c r="AM224" s="2854"/>
      <c r="AN224" s="2879"/>
      <c r="AO224" s="2853" t="s">
        <v>1797</v>
      </c>
      <c r="AP224" s="2854"/>
      <c r="AQ224" s="2854"/>
      <c r="AR224" s="2854"/>
      <c r="AS224" s="2854"/>
      <c r="AT224" s="2854"/>
      <c r="AU224" s="2854"/>
      <c r="CA224" s="1404"/>
      <c r="CB224" s="1404"/>
      <c r="CO224" s="1404"/>
      <c r="CP224" s="1404"/>
      <c r="DA224" s="1404"/>
      <c r="DB224" s="1404"/>
      <c r="DK224" s="1404"/>
      <c r="DL224" s="1404"/>
      <c r="DS224" s="1404"/>
      <c r="DT224" s="1404"/>
      <c r="DX224" s="1404"/>
      <c r="DY224" s="1404"/>
      <c r="EA224" s="1404"/>
      <c r="EB224" s="1404"/>
      <c r="EC224" s="1404"/>
      <c r="ED224" s="1404"/>
      <c r="EM224" s="2191"/>
    </row>
    <row r="225" spans="1:143" s="1853" customFormat="1" ht="15" customHeight="1">
      <c r="A225" s="1906"/>
      <c r="B225" s="2937"/>
      <c r="C225" s="2940"/>
      <c r="D225" s="2941"/>
      <c r="E225" s="2941"/>
      <c r="F225" s="2956" t="s">
        <v>2105</v>
      </c>
      <c r="G225" s="2957"/>
      <c r="H225" s="2958"/>
      <c r="I225" s="2946" t="s">
        <v>1801</v>
      </c>
      <c r="J225" s="2946" t="s">
        <v>1802</v>
      </c>
      <c r="K225" s="2970" t="s">
        <v>1975</v>
      </c>
      <c r="L225" s="2971"/>
      <c r="M225" s="2971"/>
      <c r="N225" s="2971"/>
      <c r="O225" s="2971"/>
      <c r="P225" s="2971"/>
      <c r="Q225" s="2971"/>
      <c r="R225" s="2972"/>
      <c r="S225" s="2956" t="s">
        <v>2105</v>
      </c>
      <c r="T225" s="2957"/>
      <c r="U225" s="2958"/>
      <c r="V225" s="2946" t="s">
        <v>1801</v>
      </c>
      <c r="W225" s="2956" t="s">
        <v>2105</v>
      </c>
      <c r="X225" s="2957"/>
      <c r="Y225" s="2958"/>
      <c r="Z225" s="2945" t="s">
        <v>1870</v>
      </c>
      <c r="AA225" s="2855" t="s">
        <v>1871</v>
      </c>
      <c r="AB225" s="2856"/>
      <c r="AC225" s="2856"/>
      <c r="AD225" s="2856"/>
      <c r="AE225" s="2856"/>
      <c r="AF225" s="2856"/>
      <c r="AG225" s="2856"/>
      <c r="AH225" s="2855" t="s">
        <v>1921</v>
      </c>
      <c r="AI225" s="2856"/>
      <c r="AJ225" s="2856"/>
      <c r="AK225" s="2856"/>
      <c r="AL225" s="2856"/>
      <c r="AM225" s="2856"/>
      <c r="AN225" s="2878"/>
      <c r="AO225" s="2855" t="s">
        <v>1922</v>
      </c>
      <c r="AP225" s="2856"/>
      <c r="AQ225" s="2856"/>
      <c r="AR225" s="2856"/>
      <c r="AS225" s="2856"/>
      <c r="AT225" s="2856"/>
      <c r="AU225" s="2856"/>
      <c r="EM225" s="1924"/>
    </row>
    <row r="226" spans="1:143" s="1853" customFormat="1" ht="15" customHeight="1">
      <c r="A226" s="1906"/>
      <c r="B226" s="2937"/>
      <c r="C226" s="2940"/>
      <c r="D226" s="2941"/>
      <c r="E226" s="2941"/>
      <c r="F226" s="2959"/>
      <c r="G226" s="2946"/>
      <c r="H226" s="2960"/>
      <c r="I226" s="2946"/>
      <c r="J226" s="2946"/>
      <c r="K226" s="2924" t="s">
        <v>1976</v>
      </c>
      <c r="L226" s="2925"/>
      <c r="M226" s="2925"/>
      <c r="N226" s="2925"/>
      <c r="O226" s="2925" t="s">
        <v>1977</v>
      </c>
      <c r="P226" s="2925"/>
      <c r="Q226" s="2925"/>
      <c r="R226" s="2962"/>
      <c r="S226" s="2959"/>
      <c r="T226" s="2946"/>
      <c r="U226" s="2960"/>
      <c r="V226" s="2946"/>
      <c r="W226" s="2959"/>
      <c r="X226" s="2946"/>
      <c r="Y226" s="2960"/>
      <c r="Z226" s="2946"/>
      <c r="AA226" s="2857" t="s">
        <v>1870</v>
      </c>
      <c r="AB226" s="2860" t="s">
        <v>1878</v>
      </c>
      <c r="AC226" s="2860" t="s">
        <v>1879</v>
      </c>
      <c r="AD226" s="2860" t="s">
        <v>1925</v>
      </c>
      <c r="AE226" s="2863" t="s">
        <v>1930</v>
      </c>
      <c r="AF226" s="2863" t="s">
        <v>1931</v>
      </c>
      <c r="AG226" s="2869" t="s">
        <v>1932</v>
      </c>
      <c r="AH226" s="2857" t="s">
        <v>1870</v>
      </c>
      <c r="AI226" s="2860" t="s">
        <v>1878</v>
      </c>
      <c r="AJ226" s="2860" t="s">
        <v>1879</v>
      </c>
      <c r="AK226" s="2860" t="s">
        <v>1925</v>
      </c>
      <c r="AL226" s="2863" t="s">
        <v>1930</v>
      </c>
      <c r="AM226" s="2863" t="s">
        <v>1931</v>
      </c>
      <c r="AN226" s="2869" t="s">
        <v>1932</v>
      </c>
      <c r="AO226" s="2857" t="s">
        <v>1978</v>
      </c>
      <c r="AP226" s="2860" t="s">
        <v>1979</v>
      </c>
      <c r="AQ226" s="2860" t="s">
        <v>1980</v>
      </c>
      <c r="AR226" s="2860" t="s">
        <v>1981</v>
      </c>
      <c r="AS226" s="2863" t="s">
        <v>1930</v>
      </c>
      <c r="AT226" s="2863" t="s">
        <v>1931</v>
      </c>
      <c r="AU226" s="2866" t="s">
        <v>1932</v>
      </c>
      <c r="EM226" s="1924"/>
    </row>
    <row r="227" spans="1:143" s="1853" customFormat="1" ht="15" customHeight="1">
      <c r="A227" s="1906"/>
      <c r="B227" s="2937"/>
      <c r="C227" s="2940"/>
      <c r="D227" s="2941"/>
      <c r="E227" s="2941"/>
      <c r="F227" s="2860" t="s">
        <v>2106</v>
      </c>
      <c r="G227" s="2860" t="s">
        <v>2107</v>
      </c>
      <c r="H227" s="2860" t="s">
        <v>2108</v>
      </c>
      <c r="I227" s="2946"/>
      <c r="J227" s="2946"/>
      <c r="K227" s="2924" t="s">
        <v>1926</v>
      </c>
      <c r="L227" s="2925"/>
      <c r="M227" s="2926" t="s">
        <v>1927</v>
      </c>
      <c r="N227" s="2926"/>
      <c r="O227" s="2925" t="s">
        <v>1926</v>
      </c>
      <c r="P227" s="2925"/>
      <c r="Q227" s="2926" t="s">
        <v>1927</v>
      </c>
      <c r="R227" s="2955"/>
      <c r="S227" s="2860" t="s">
        <v>2106</v>
      </c>
      <c r="T227" s="2860" t="s">
        <v>2107</v>
      </c>
      <c r="U227" s="2860" t="s">
        <v>2108</v>
      </c>
      <c r="V227" s="2946"/>
      <c r="W227" s="2860" t="s">
        <v>2106</v>
      </c>
      <c r="X227" s="2860" t="s">
        <v>2107</v>
      </c>
      <c r="Y227" s="2860" t="s">
        <v>2108</v>
      </c>
      <c r="Z227" s="2946"/>
      <c r="AA227" s="2858"/>
      <c r="AB227" s="2861"/>
      <c r="AC227" s="2861"/>
      <c r="AD227" s="2861"/>
      <c r="AE227" s="2864"/>
      <c r="AF227" s="2864"/>
      <c r="AG227" s="2870"/>
      <c r="AH227" s="2858"/>
      <c r="AI227" s="2861"/>
      <c r="AJ227" s="2861"/>
      <c r="AK227" s="2861"/>
      <c r="AL227" s="2864"/>
      <c r="AM227" s="2864"/>
      <c r="AN227" s="2870"/>
      <c r="AO227" s="2858"/>
      <c r="AP227" s="2861"/>
      <c r="AQ227" s="2861"/>
      <c r="AR227" s="2861"/>
      <c r="AS227" s="2864"/>
      <c r="AT227" s="2864"/>
      <c r="AU227" s="2867"/>
      <c r="EM227" s="1924"/>
    </row>
    <row r="228" spans="1:143" s="1859" customFormat="1" ht="15" customHeight="1">
      <c r="A228" s="1908"/>
      <c r="B228" s="2938"/>
      <c r="C228" s="2724"/>
      <c r="D228" s="2648"/>
      <c r="E228" s="2595"/>
      <c r="F228" s="2862"/>
      <c r="G228" s="2862"/>
      <c r="H228" s="2862"/>
      <c r="I228" s="2961"/>
      <c r="J228" s="2961"/>
      <c r="K228" s="1956" t="s">
        <v>1928</v>
      </c>
      <c r="L228" s="1957" t="s">
        <v>1929</v>
      </c>
      <c r="M228" s="1957" t="s">
        <v>1928</v>
      </c>
      <c r="N228" s="1957" t="s">
        <v>1929</v>
      </c>
      <c r="O228" s="1957" t="s">
        <v>1928</v>
      </c>
      <c r="P228" s="1957" t="s">
        <v>1929</v>
      </c>
      <c r="Q228" s="1957" t="s">
        <v>1928</v>
      </c>
      <c r="R228" s="1958" t="s">
        <v>1929</v>
      </c>
      <c r="S228" s="2862"/>
      <c r="T228" s="2862"/>
      <c r="U228" s="2862"/>
      <c r="V228" s="2947"/>
      <c r="W228" s="2862"/>
      <c r="X228" s="2862"/>
      <c r="Y228" s="2862"/>
      <c r="Z228" s="2947"/>
      <c r="AA228" s="2858"/>
      <c r="AB228" s="2861"/>
      <c r="AC228" s="2861"/>
      <c r="AD228" s="2861"/>
      <c r="AE228" s="2865"/>
      <c r="AF228" s="2865"/>
      <c r="AG228" s="2871"/>
      <c r="AH228" s="2858"/>
      <c r="AI228" s="2861"/>
      <c r="AJ228" s="2861"/>
      <c r="AK228" s="2861"/>
      <c r="AL228" s="2865"/>
      <c r="AM228" s="2865"/>
      <c r="AN228" s="2871"/>
      <c r="AO228" s="2858"/>
      <c r="AP228" s="2861"/>
      <c r="AQ228" s="2861"/>
      <c r="AR228" s="2861"/>
      <c r="AS228" s="2865"/>
      <c r="AT228" s="2865"/>
      <c r="AU228" s="2868"/>
      <c r="EM228" s="1131"/>
    </row>
    <row r="229" spans="1:143" ht="15" customHeight="1">
      <c r="A229" s="1731"/>
      <c r="B229" s="1913">
        <v>1</v>
      </c>
      <c r="C229" s="2920" t="s">
        <v>1982</v>
      </c>
      <c r="D229" s="2921"/>
      <c r="E229" s="2921"/>
      <c r="F229" s="2185"/>
      <c r="G229" s="2185"/>
      <c r="H229" s="2185"/>
      <c r="I229" s="2185"/>
      <c r="J229" s="2190"/>
      <c r="K229" s="1959"/>
      <c r="L229" s="1927"/>
      <c r="M229" s="1927"/>
      <c r="N229" s="1927"/>
      <c r="O229" s="1927"/>
      <c r="P229" s="1927"/>
      <c r="Q229" s="1927"/>
      <c r="R229" s="1960"/>
      <c r="S229" s="1929"/>
      <c r="T229" s="2185"/>
      <c r="U229" s="2185"/>
      <c r="V229" s="2185"/>
      <c r="W229" s="2186"/>
      <c r="X229" s="2185"/>
      <c r="Y229" s="2185"/>
      <c r="Z229" s="2190"/>
      <c r="AA229" s="2180"/>
      <c r="AB229" s="2177"/>
      <c r="AC229" s="2177"/>
      <c r="AD229" s="2177"/>
      <c r="AE229" s="2177"/>
      <c r="AF229" s="2177"/>
      <c r="AG229" s="2179"/>
      <c r="AH229" s="2180"/>
      <c r="AI229" s="2177"/>
      <c r="AJ229" s="2177"/>
      <c r="AK229" s="2177"/>
      <c r="AL229" s="2177"/>
      <c r="AM229" s="2177"/>
      <c r="AN229" s="2179"/>
      <c r="AO229" s="2180"/>
      <c r="AP229" s="2177"/>
      <c r="AQ229" s="2177"/>
      <c r="AR229" s="2177"/>
      <c r="AS229" s="2177"/>
      <c r="AT229" s="2177"/>
      <c r="AU229" s="2178"/>
      <c r="CG229" s="611"/>
      <c r="CH229" s="611"/>
      <c r="CU229" s="611"/>
      <c r="CV229" s="611"/>
      <c r="DG229" s="611"/>
      <c r="DH229" s="611"/>
      <c r="DQ229" s="611"/>
      <c r="DR229" s="611"/>
      <c r="DY229" s="611"/>
      <c r="DZ229" s="611"/>
      <c r="ED229" s="611"/>
      <c r="EF229" s="1089"/>
      <c r="EG229" s="1089"/>
      <c r="EH229" s="1089"/>
      <c r="EM229" s="1206"/>
    </row>
    <row r="230" spans="1:143" ht="15" customHeight="1">
      <c r="A230" s="1731"/>
      <c r="B230" s="378">
        <v>2</v>
      </c>
      <c r="C230" s="2922" t="s">
        <v>1983</v>
      </c>
      <c r="D230" s="2923"/>
      <c r="E230" s="2923"/>
      <c r="F230" s="487"/>
      <c r="G230" s="487"/>
      <c r="H230" s="487"/>
      <c r="I230" s="487"/>
      <c r="J230" s="488"/>
      <c r="K230" s="1961"/>
      <c r="L230" s="1932"/>
      <c r="M230" s="1932"/>
      <c r="N230" s="1932"/>
      <c r="O230" s="1932"/>
      <c r="P230" s="1932"/>
      <c r="Q230" s="1932"/>
      <c r="R230" s="1962"/>
      <c r="S230" s="1934"/>
      <c r="T230" s="487"/>
      <c r="U230" s="487"/>
      <c r="V230" s="487"/>
      <c r="W230" s="2187"/>
      <c r="X230" s="487"/>
      <c r="Y230" s="487"/>
      <c r="Z230" s="488"/>
      <c r="AA230" s="1862"/>
      <c r="AB230" s="1863"/>
      <c r="AC230" s="1863"/>
      <c r="AD230" s="1863"/>
      <c r="AE230" s="1863"/>
      <c r="AF230" s="1863"/>
      <c r="AG230" s="1864"/>
      <c r="AH230" s="1862"/>
      <c r="AI230" s="1863"/>
      <c r="AJ230" s="1863"/>
      <c r="AK230" s="1863"/>
      <c r="AL230" s="1863"/>
      <c r="AM230" s="1863"/>
      <c r="AN230" s="1864"/>
      <c r="AO230" s="1862"/>
      <c r="AP230" s="1863"/>
      <c r="AQ230" s="1863"/>
      <c r="AR230" s="1863"/>
      <c r="AS230" s="1863"/>
      <c r="AT230" s="1863"/>
      <c r="AU230" s="1917"/>
      <c r="CG230" s="611"/>
      <c r="CH230" s="611"/>
      <c r="CU230" s="611"/>
      <c r="CV230" s="611"/>
      <c r="DG230" s="611"/>
      <c r="DH230" s="611"/>
      <c r="DQ230" s="611"/>
      <c r="DR230" s="611"/>
      <c r="DY230" s="611"/>
      <c r="DZ230" s="611"/>
      <c r="ED230" s="611"/>
      <c r="EF230" s="1089"/>
      <c r="EG230" s="1089"/>
      <c r="EH230" s="1089"/>
      <c r="EM230" s="1206"/>
    </row>
    <row r="231" spans="1:143" ht="15" customHeight="1">
      <c r="A231" s="1731"/>
      <c r="B231" s="378">
        <v>3</v>
      </c>
      <c r="C231" s="2922" t="s">
        <v>1984</v>
      </c>
      <c r="D231" s="2923"/>
      <c r="E231" s="2923"/>
      <c r="F231" s="487"/>
      <c r="G231" s="487"/>
      <c r="H231" s="487"/>
      <c r="I231" s="487"/>
      <c r="J231" s="488"/>
      <c r="K231" s="1961"/>
      <c r="L231" s="1932"/>
      <c r="M231" s="1932"/>
      <c r="N231" s="1932"/>
      <c r="O231" s="1932"/>
      <c r="P231" s="1932"/>
      <c r="Q231" s="1932"/>
      <c r="R231" s="1962"/>
      <c r="S231" s="1934"/>
      <c r="T231" s="487"/>
      <c r="U231" s="487"/>
      <c r="V231" s="487"/>
      <c r="W231" s="2187"/>
      <c r="X231" s="487"/>
      <c r="Y231" s="487"/>
      <c r="Z231" s="488"/>
      <c r="AA231" s="2137"/>
      <c r="AB231" s="1846"/>
      <c r="AC231" s="1846"/>
      <c r="AD231" s="1846"/>
      <c r="AE231" s="1846"/>
      <c r="AF231" s="1846"/>
      <c r="AG231" s="1876"/>
      <c r="AH231" s="2137"/>
      <c r="AI231" s="1846"/>
      <c r="AJ231" s="1846"/>
      <c r="AK231" s="1846"/>
      <c r="AL231" s="1846"/>
      <c r="AM231" s="1846"/>
      <c r="AN231" s="1876"/>
      <c r="AO231" s="2137"/>
      <c r="AP231" s="1846"/>
      <c r="AQ231" s="1846"/>
      <c r="AR231" s="1846"/>
      <c r="AS231" s="1846"/>
      <c r="AT231" s="1846"/>
      <c r="AU231" s="1845"/>
      <c r="CG231" s="611"/>
      <c r="CH231" s="611"/>
      <c r="CU231" s="611"/>
      <c r="CV231" s="611"/>
      <c r="DG231" s="611"/>
      <c r="DH231" s="611"/>
      <c r="DQ231" s="611"/>
      <c r="DR231" s="611"/>
      <c r="DY231" s="611"/>
      <c r="DZ231" s="611"/>
      <c r="ED231" s="611"/>
      <c r="EF231" s="1089"/>
      <c r="EG231" s="1089"/>
      <c r="EH231" s="1089"/>
      <c r="EM231" s="1206"/>
    </row>
    <row r="232" spans="1:143" ht="15" customHeight="1">
      <c r="A232" s="1731"/>
      <c r="B232" s="378">
        <v>4</v>
      </c>
      <c r="C232" s="2922" t="s">
        <v>1985</v>
      </c>
      <c r="D232" s="2923"/>
      <c r="E232" s="2923"/>
      <c r="F232" s="487"/>
      <c r="G232" s="487"/>
      <c r="H232" s="487"/>
      <c r="I232" s="487"/>
      <c r="J232" s="488"/>
      <c r="K232" s="1961"/>
      <c r="L232" s="1932"/>
      <c r="M232" s="1932"/>
      <c r="N232" s="1932"/>
      <c r="O232" s="1932"/>
      <c r="P232" s="1932"/>
      <c r="Q232" s="1932"/>
      <c r="R232" s="1962"/>
      <c r="S232" s="1934"/>
      <c r="T232" s="487"/>
      <c r="U232" s="487"/>
      <c r="V232" s="487"/>
      <c r="W232" s="2187"/>
      <c r="X232" s="487"/>
      <c r="Y232" s="487"/>
      <c r="Z232" s="488"/>
      <c r="AA232" s="2137"/>
      <c r="AB232" s="1846"/>
      <c r="AC232" s="1846"/>
      <c r="AD232" s="1846"/>
      <c r="AE232" s="1846"/>
      <c r="AF232" s="1846"/>
      <c r="AG232" s="1876"/>
      <c r="AH232" s="2137"/>
      <c r="AI232" s="1846"/>
      <c r="AJ232" s="1846"/>
      <c r="AK232" s="1846"/>
      <c r="AL232" s="1846"/>
      <c r="AM232" s="1846"/>
      <c r="AN232" s="1876"/>
      <c r="AO232" s="2137"/>
      <c r="AP232" s="1846"/>
      <c r="AQ232" s="1846"/>
      <c r="AR232" s="1846"/>
      <c r="AS232" s="1846"/>
      <c r="AT232" s="1846"/>
      <c r="AU232" s="1845"/>
      <c r="CG232" s="611"/>
      <c r="CH232" s="611"/>
      <c r="CU232" s="611"/>
      <c r="CV232" s="611"/>
      <c r="DG232" s="611"/>
      <c r="DH232" s="611"/>
      <c r="DQ232" s="611"/>
      <c r="DR232" s="611"/>
      <c r="DY232" s="611"/>
      <c r="DZ232" s="611"/>
      <c r="ED232" s="611"/>
      <c r="EF232" s="1089"/>
      <c r="EG232" s="1089"/>
      <c r="EH232" s="1089"/>
      <c r="EM232" s="1206"/>
    </row>
    <row r="233" spans="1:143" ht="15" customHeight="1">
      <c r="A233" s="1731"/>
      <c r="B233" s="378">
        <v>5</v>
      </c>
      <c r="C233" s="2922" t="s">
        <v>1986</v>
      </c>
      <c r="D233" s="2923"/>
      <c r="E233" s="2923"/>
      <c r="F233" s="487"/>
      <c r="G233" s="487"/>
      <c r="H233" s="487"/>
      <c r="I233" s="487"/>
      <c r="J233" s="488"/>
      <c r="K233" s="1961"/>
      <c r="L233" s="1932"/>
      <c r="M233" s="1932"/>
      <c r="N233" s="1932"/>
      <c r="O233" s="1932"/>
      <c r="P233" s="1932"/>
      <c r="Q233" s="1932"/>
      <c r="R233" s="1962"/>
      <c r="S233" s="1934"/>
      <c r="T233" s="487"/>
      <c r="U233" s="487"/>
      <c r="V233" s="487"/>
      <c r="W233" s="2187"/>
      <c r="X233" s="487"/>
      <c r="Y233" s="487"/>
      <c r="Z233" s="488"/>
      <c r="AA233" s="2137"/>
      <c r="AB233" s="1846"/>
      <c r="AC233" s="1846"/>
      <c r="AD233" s="1846"/>
      <c r="AE233" s="1846"/>
      <c r="AF233" s="1846"/>
      <c r="AG233" s="1876"/>
      <c r="AH233" s="2137"/>
      <c r="AI233" s="1846"/>
      <c r="AJ233" s="1846"/>
      <c r="AK233" s="1846"/>
      <c r="AL233" s="1846"/>
      <c r="AM233" s="1846"/>
      <c r="AN233" s="1876"/>
      <c r="AO233" s="2137"/>
      <c r="AP233" s="1846"/>
      <c r="AQ233" s="1846"/>
      <c r="AR233" s="1846"/>
      <c r="AS233" s="1846"/>
      <c r="AT233" s="1846"/>
      <c r="AU233" s="1845"/>
      <c r="CG233" s="611"/>
      <c r="CH233" s="611"/>
      <c r="CU233" s="611"/>
      <c r="CV233" s="611"/>
      <c r="DG233" s="611"/>
      <c r="DH233" s="611"/>
      <c r="DQ233" s="611"/>
      <c r="DR233" s="611"/>
      <c r="DY233" s="611"/>
      <c r="DZ233" s="611"/>
      <c r="ED233" s="611"/>
      <c r="EF233" s="1089"/>
      <c r="EG233" s="1089"/>
      <c r="EH233" s="1089"/>
      <c r="EM233" s="1206"/>
    </row>
    <row r="234" spans="1:143" ht="15" customHeight="1">
      <c r="A234" s="1731"/>
      <c r="B234" s="378">
        <v>6</v>
      </c>
      <c r="C234" s="2922" t="s">
        <v>1987</v>
      </c>
      <c r="D234" s="2923"/>
      <c r="E234" s="2923"/>
      <c r="F234" s="487"/>
      <c r="G234" s="487"/>
      <c r="H234" s="487"/>
      <c r="I234" s="487"/>
      <c r="J234" s="488"/>
      <c r="K234" s="1961"/>
      <c r="L234" s="1932"/>
      <c r="M234" s="1932"/>
      <c r="N234" s="1932"/>
      <c r="O234" s="1932"/>
      <c r="P234" s="1932"/>
      <c r="Q234" s="1932"/>
      <c r="R234" s="1962"/>
      <c r="S234" s="1934"/>
      <c r="T234" s="487"/>
      <c r="U234" s="487"/>
      <c r="V234" s="487"/>
      <c r="W234" s="2187"/>
      <c r="X234" s="487"/>
      <c r="Y234" s="487"/>
      <c r="Z234" s="488"/>
      <c r="AA234" s="2137"/>
      <c r="AB234" s="1846"/>
      <c r="AC234" s="1846"/>
      <c r="AD234" s="1846"/>
      <c r="AE234" s="1846"/>
      <c r="AF234" s="1846"/>
      <c r="AG234" s="1876"/>
      <c r="AH234" s="2137"/>
      <c r="AI234" s="1846"/>
      <c r="AJ234" s="1846"/>
      <c r="AK234" s="1846"/>
      <c r="AL234" s="1846"/>
      <c r="AM234" s="1846"/>
      <c r="AN234" s="1876"/>
      <c r="AO234" s="2137"/>
      <c r="AP234" s="1846"/>
      <c r="AQ234" s="1846"/>
      <c r="AR234" s="1846"/>
      <c r="AS234" s="1846"/>
      <c r="AT234" s="1846"/>
      <c r="AU234" s="1845"/>
      <c r="CG234" s="611"/>
      <c r="CH234" s="611"/>
      <c r="CU234" s="611"/>
      <c r="CV234" s="611"/>
      <c r="DG234" s="611"/>
      <c r="DH234" s="611"/>
      <c r="DQ234" s="611"/>
      <c r="DR234" s="611"/>
      <c r="DY234" s="611"/>
      <c r="DZ234" s="611"/>
      <c r="ED234" s="611"/>
      <c r="EF234" s="1089"/>
      <c r="EG234" s="1089"/>
      <c r="EH234" s="1089"/>
      <c r="EM234" s="1206"/>
    </row>
    <row r="235" spans="1:143" ht="15" customHeight="1">
      <c r="A235" s="1731"/>
      <c r="B235" s="426">
        <v>7</v>
      </c>
      <c r="C235" s="2922" t="s">
        <v>1988</v>
      </c>
      <c r="D235" s="2923"/>
      <c r="E235" s="2923"/>
      <c r="F235" s="487"/>
      <c r="G235" s="487"/>
      <c r="H235" s="487"/>
      <c r="I235" s="487"/>
      <c r="J235" s="488"/>
      <c r="K235" s="1961"/>
      <c r="L235" s="1932"/>
      <c r="M235" s="1932"/>
      <c r="N235" s="1932"/>
      <c r="O235" s="1932"/>
      <c r="P235" s="1932"/>
      <c r="Q235" s="1932"/>
      <c r="R235" s="1962"/>
      <c r="S235" s="1934"/>
      <c r="T235" s="487"/>
      <c r="U235" s="487"/>
      <c r="V235" s="487"/>
      <c r="W235" s="2187"/>
      <c r="X235" s="487"/>
      <c r="Y235" s="487"/>
      <c r="Z235" s="488"/>
      <c r="AA235" s="2137"/>
      <c r="AB235" s="1846"/>
      <c r="AC235" s="1846"/>
      <c r="AD235" s="1846"/>
      <c r="AE235" s="1846"/>
      <c r="AF235" s="1846"/>
      <c r="AG235" s="1876"/>
      <c r="AH235" s="2137"/>
      <c r="AI235" s="1846"/>
      <c r="AJ235" s="1846"/>
      <c r="AK235" s="1846"/>
      <c r="AL235" s="1846"/>
      <c r="AM235" s="1846"/>
      <c r="AN235" s="1876"/>
      <c r="AO235" s="2137"/>
      <c r="AP235" s="1846"/>
      <c r="AQ235" s="1846"/>
      <c r="AR235" s="1846"/>
      <c r="AS235" s="1846"/>
      <c r="AT235" s="1846"/>
      <c r="AU235" s="1845"/>
      <c r="CG235" s="611"/>
      <c r="CH235" s="611"/>
      <c r="CU235" s="611"/>
      <c r="CV235" s="611"/>
      <c r="DG235" s="611"/>
      <c r="DH235" s="611"/>
      <c r="DQ235" s="611"/>
      <c r="DR235" s="611"/>
      <c r="DY235" s="611"/>
      <c r="DZ235" s="611"/>
      <c r="ED235" s="611"/>
      <c r="EF235" s="1089"/>
      <c r="EG235" s="1089"/>
      <c r="EH235" s="1089"/>
      <c r="EM235" s="1206"/>
    </row>
    <row r="236" spans="1:143" ht="15" customHeight="1">
      <c r="A236" s="1731"/>
      <c r="B236" s="378">
        <v>8</v>
      </c>
      <c r="C236" s="2922" t="s">
        <v>1989</v>
      </c>
      <c r="D236" s="2923"/>
      <c r="E236" s="2923"/>
      <c r="F236" s="487"/>
      <c r="G236" s="487"/>
      <c r="H236" s="487"/>
      <c r="I236" s="487"/>
      <c r="J236" s="488"/>
      <c r="K236" s="1961"/>
      <c r="L236" s="1932"/>
      <c r="M236" s="1932"/>
      <c r="N236" s="1932"/>
      <c r="O236" s="1932"/>
      <c r="P236" s="1932"/>
      <c r="Q236" s="1932"/>
      <c r="R236" s="1962"/>
      <c r="S236" s="1934"/>
      <c r="T236" s="487"/>
      <c r="U236" s="487"/>
      <c r="V236" s="487"/>
      <c r="W236" s="2187"/>
      <c r="X236" s="487"/>
      <c r="Y236" s="487"/>
      <c r="Z236" s="488"/>
      <c r="AA236" s="2137"/>
      <c r="AB236" s="1846"/>
      <c r="AC236" s="1846"/>
      <c r="AD236" s="1846"/>
      <c r="AE236" s="1846"/>
      <c r="AF236" s="1846"/>
      <c r="AG236" s="1876"/>
      <c r="AH236" s="2137"/>
      <c r="AI236" s="1846"/>
      <c r="AJ236" s="1846"/>
      <c r="AK236" s="1846"/>
      <c r="AL236" s="1846"/>
      <c r="AM236" s="1846"/>
      <c r="AN236" s="1876"/>
      <c r="AO236" s="2137"/>
      <c r="AP236" s="1846"/>
      <c r="AQ236" s="1846"/>
      <c r="AR236" s="1846"/>
      <c r="AS236" s="1846"/>
      <c r="AT236" s="1846"/>
      <c r="AU236" s="1845"/>
      <c r="CG236" s="611"/>
      <c r="CH236" s="611"/>
      <c r="CU236" s="611"/>
      <c r="CV236" s="611"/>
      <c r="DG236" s="611"/>
      <c r="DH236" s="611"/>
      <c r="DQ236" s="611"/>
      <c r="DR236" s="611"/>
      <c r="DY236" s="611"/>
      <c r="DZ236" s="611"/>
      <c r="ED236" s="611"/>
      <c r="EF236" s="1089"/>
      <c r="EG236" s="1089"/>
      <c r="EH236" s="1089"/>
      <c r="EM236" s="1206"/>
    </row>
    <row r="237" spans="1:143" ht="15" customHeight="1">
      <c r="A237" s="1731"/>
      <c r="B237" s="378">
        <v>9</v>
      </c>
      <c r="C237" s="2922" t="s">
        <v>1990</v>
      </c>
      <c r="D237" s="2932"/>
      <c r="E237" s="2932"/>
      <c r="F237" s="487"/>
      <c r="G237" s="487"/>
      <c r="H237" s="487"/>
      <c r="I237" s="487"/>
      <c r="J237" s="488"/>
      <c r="K237" s="1961"/>
      <c r="L237" s="1932"/>
      <c r="M237" s="1932"/>
      <c r="N237" s="1932"/>
      <c r="O237" s="1932"/>
      <c r="P237" s="1932"/>
      <c r="Q237" s="1932"/>
      <c r="R237" s="1962"/>
      <c r="S237" s="1934"/>
      <c r="T237" s="487"/>
      <c r="U237" s="487"/>
      <c r="V237" s="487"/>
      <c r="W237" s="2187"/>
      <c r="X237" s="487"/>
      <c r="Y237" s="487"/>
      <c r="Z237" s="488"/>
      <c r="AA237" s="2137"/>
      <c r="AB237" s="1846"/>
      <c r="AC237" s="1846"/>
      <c r="AD237" s="1846"/>
      <c r="AE237" s="1846"/>
      <c r="AF237" s="1846"/>
      <c r="AG237" s="1876"/>
      <c r="AH237" s="2137"/>
      <c r="AI237" s="1846"/>
      <c r="AJ237" s="1846"/>
      <c r="AK237" s="1846"/>
      <c r="AL237" s="1846"/>
      <c r="AM237" s="1846"/>
      <c r="AN237" s="1876"/>
      <c r="AO237" s="2137"/>
      <c r="AP237" s="1846"/>
      <c r="AQ237" s="1846"/>
      <c r="AR237" s="1846"/>
      <c r="AS237" s="1846"/>
      <c r="AT237" s="1846"/>
      <c r="AU237" s="1845"/>
      <c r="CG237" s="611"/>
      <c r="CH237" s="611"/>
      <c r="CU237" s="611"/>
      <c r="CV237" s="611"/>
      <c r="DG237" s="611"/>
      <c r="DH237" s="611"/>
      <c r="DQ237" s="611"/>
      <c r="DR237" s="611"/>
      <c r="DY237" s="611"/>
      <c r="DZ237" s="611"/>
      <c r="ED237" s="611"/>
      <c r="EF237" s="1089"/>
      <c r="EG237" s="1089"/>
      <c r="EH237" s="1089"/>
      <c r="EM237" s="1206"/>
    </row>
    <row r="238" spans="1:143" ht="15" customHeight="1">
      <c r="A238" s="1731"/>
      <c r="B238" s="378">
        <v>10</v>
      </c>
      <c r="C238" s="2933" t="s">
        <v>1991</v>
      </c>
      <c r="D238" s="2934"/>
      <c r="E238" s="2934"/>
      <c r="F238" s="487"/>
      <c r="G238" s="487"/>
      <c r="H238" s="487"/>
      <c r="I238" s="487"/>
      <c r="J238" s="488"/>
      <c r="K238" s="1961"/>
      <c r="L238" s="1932"/>
      <c r="M238" s="1932"/>
      <c r="N238" s="1932"/>
      <c r="O238" s="1932"/>
      <c r="P238" s="1932"/>
      <c r="Q238" s="1932"/>
      <c r="R238" s="1962"/>
      <c r="S238" s="1934"/>
      <c r="T238" s="487"/>
      <c r="U238" s="487"/>
      <c r="V238" s="487"/>
      <c r="W238" s="2187"/>
      <c r="X238" s="487"/>
      <c r="Y238" s="487"/>
      <c r="Z238" s="488"/>
      <c r="AA238" s="2137"/>
      <c r="AB238" s="1846"/>
      <c r="AC238" s="1846"/>
      <c r="AD238" s="1846"/>
      <c r="AE238" s="1846"/>
      <c r="AF238" s="1846"/>
      <c r="AG238" s="1876"/>
      <c r="AH238" s="2137"/>
      <c r="AI238" s="1846"/>
      <c r="AJ238" s="1846"/>
      <c r="AK238" s="1846"/>
      <c r="AL238" s="1846"/>
      <c r="AM238" s="1846"/>
      <c r="AN238" s="1876"/>
      <c r="AO238" s="2137"/>
      <c r="AP238" s="1846"/>
      <c r="AQ238" s="1846"/>
      <c r="AR238" s="1846"/>
      <c r="AS238" s="1846"/>
      <c r="AT238" s="1846"/>
      <c r="AU238" s="1845"/>
      <c r="CG238" s="611"/>
      <c r="CH238" s="611"/>
      <c r="CU238" s="611"/>
      <c r="CV238" s="611"/>
      <c r="DG238" s="611"/>
      <c r="DH238" s="611"/>
      <c r="DQ238" s="611"/>
      <c r="DR238" s="611"/>
      <c r="DY238" s="611"/>
      <c r="DZ238" s="611"/>
      <c r="ED238" s="611"/>
      <c r="EF238" s="1089"/>
      <c r="EG238" s="1089"/>
      <c r="EH238" s="1089"/>
      <c r="EM238" s="1206"/>
    </row>
    <row r="239" spans="1:143" ht="15" customHeight="1">
      <c r="A239" s="1731"/>
      <c r="B239" s="421">
        <v>11</v>
      </c>
      <c r="C239" s="2927" t="s">
        <v>1992</v>
      </c>
      <c r="D239" s="2928"/>
      <c r="E239" s="2928"/>
      <c r="F239" s="491"/>
      <c r="G239" s="491"/>
      <c r="H239" s="491"/>
      <c r="I239" s="491"/>
      <c r="J239" s="489"/>
      <c r="K239" s="1963"/>
      <c r="L239" s="1964"/>
      <c r="M239" s="1964"/>
      <c r="N239" s="1964"/>
      <c r="O239" s="1964"/>
      <c r="P239" s="1964"/>
      <c r="Q239" s="1964"/>
      <c r="R239" s="1965"/>
      <c r="S239" s="1936"/>
      <c r="T239" s="491"/>
      <c r="U239" s="491"/>
      <c r="V239" s="491"/>
      <c r="W239" s="1953"/>
      <c r="X239" s="491"/>
      <c r="Y239" s="491"/>
      <c r="Z239" s="489"/>
      <c r="AA239" s="1882"/>
      <c r="AB239" s="1849"/>
      <c r="AC239" s="1849"/>
      <c r="AD239" s="1849"/>
      <c r="AE239" s="1849"/>
      <c r="AF239" s="1849"/>
      <c r="AG239" s="1883"/>
      <c r="AH239" s="1882"/>
      <c r="AI239" s="1849"/>
      <c r="AJ239" s="1849"/>
      <c r="AK239" s="1849"/>
      <c r="AL239" s="1849"/>
      <c r="AM239" s="1849"/>
      <c r="AN239" s="1883"/>
      <c r="AO239" s="1882"/>
      <c r="AP239" s="1849"/>
      <c r="AQ239" s="1849"/>
      <c r="AR239" s="1849"/>
      <c r="AS239" s="1849"/>
      <c r="AT239" s="1849"/>
      <c r="AU239" s="1881"/>
      <c r="CG239" s="611"/>
      <c r="CH239" s="611"/>
      <c r="CU239" s="611"/>
      <c r="CV239" s="611"/>
      <c r="DG239" s="611"/>
      <c r="DH239" s="611"/>
      <c r="DQ239" s="611"/>
      <c r="DR239" s="611"/>
      <c r="DY239" s="611"/>
      <c r="DZ239" s="611"/>
      <c r="ED239" s="611"/>
      <c r="EF239" s="1089"/>
      <c r="EG239" s="1089"/>
      <c r="EH239" s="1089"/>
      <c r="EM239" s="1206"/>
    </row>
    <row r="240" spans="1:143" s="1089" customFormat="1" ht="15" customHeight="1">
      <c r="A240" s="1731"/>
      <c r="B240" s="611"/>
      <c r="C240" s="611"/>
      <c r="D240" s="611"/>
      <c r="E240" s="611"/>
      <c r="F240" s="611"/>
      <c r="G240" s="611"/>
      <c r="H240" s="611"/>
      <c r="I240" s="611"/>
      <c r="J240" s="611"/>
      <c r="K240" s="1105"/>
      <c r="L240" s="1105"/>
      <c r="M240" s="1105"/>
      <c r="N240" s="1105"/>
      <c r="O240" s="611"/>
      <c r="P240" s="611"/>
      <c r="Q240" s="611"/>
      <c r="R240" s="611"/>
      <c r="S240" s="611"/>
      <c r="T240" s="611"/>
      <c r="U240" s="611"/>
      <c r="V240" s="611"/>
      <c r="W240" s="1105"/>
      <c r="X240" s="1105"/>
      <c r="Y240" s="1105"/>
      <c r="Z240" s="1105"/>
      <c r="AA240" s="611"/>
      <c r="AB240" s="611"/>
      <c r="AC240" s="611"/>
      <c r="AD240" s="611"/>
      <c r="AE240" s="611"/>
      <c r="AF240" s="611"/>
      <c r="AG240" s="611"/>
      <c r="AH240" s="611"/>
      <c r="AI240" s="611"/>
      <c r="AJ240" s="611"/>
      <c r="AK240" s="611"/>
      <c r="AL240" s="611"/>
      <c r="AM240" s="611"/>
      <c r="AN240" s="611"/>
      <c r="AO240" s="611"/>
      <c r="AP240" s="611"/>
      <c r="AQ240" s="611"/>
      <c r="AR240" s="611"/>
      <c r="AS240" s="611"/>
      <c r="AT240" s="611"/>
      <c r="AU240" s="611"/>
      <c r="AV240" s="611"/>
      <c r="AW240" s="611"/>
      <c r="AX240" s="611"/>
      <c r="AY240" s="611"/>
      <c r="AZ240" s="611"/>
      <c r="BA240" s="611"/>
      <c r="BB240" s="611"/>
      <c r="BC240" s="611"/>
      <c r="BD240" s="611"/>
      <c r="BE240" s="611"/>
      <c r="BF240" s="611"/>
      <c r="BG240" s="611"/>
      <c r="BH240" s="611"/>
      <c r="BI240" s="611"/>
      <c r="BJ240" s="611"/>
      <c r="BK240" s="611"/>
      <c r="BL240" s="611"/>
      <c r="BM240" s="611"/>
      <c r="BN240" s="611"/>
      <c r="BO240" s="611"/>
      <c r="BP240" s="611"/>
      <c r="BQ240" s="611"/>
      <c r="BS240" s="611"/>
      <c r="BT240" s="611"/>
      <c r="CI240" s="611"/>
      <c r="CJ240" s="611"/>
      <c r="CW240" s="611"/>
      <c r="CX240" s="611"/>
      <c r="DI240" s="611"/>
      <c r="DJ240" s="611"/>
      <c r="DS240" s="611"/>
      <c r="DT240" s="611"/>
      <c r="DZ240" s="611"/>
      <c r="EA240" s="611"/>
      <c r="EM240" s="597"/>
    </row>
    <row r="241" spans="1:143" ht="15" customHeight="1">
      <c r="A241" s="1792"/>
      <c r="B241" s="2929"/>
      <c r="C241" s="2930"/>
      <c r="D241" s="2930"/>
      <c r="E241" s="2931"/>
      <c r="F241" s="1897" t="s">
        <v>857</v>
      </c>
      <c r="G241" s="2120"/>
      <c r="H241" s="2120"/>
      <c r="I241" s="1105"/>
      <c r="J241" s="1105"/>
      <c r="K241" s="611"/>
      <c r="L241" s="1105"/>
      <c r="M241" s="1105"/>
      <c r="N241" s="1105"/>
      <c r="O241" s="1105"/>
      <c r="P241" s="1105"/>
      <c r="Q241" s="1105"/>
      <c r="R241" s="1105"/>
      <c r="S241" s="1105"/>
      <c r="T241" s="1105"/>
      <c r="U241" s="1105"/>
      <c r="V241" s="1105"/>
      <c r="W241" s="1105"/>
      <c r="X241" s="1105"/>
      <c r="Y241" s="1105"/>
      <c r="Z241" s="1105"/>
      <c r="AA241" s="1105"/>
      <c r="AB241" s="1105"/>
      <c r="AC241" s="1105"/>
      <c r="AD241" s="1105"/>
      <c r="AE241" s="1105"/>
      <c r="AF241" s="1105"/>
      <c r="AG241" s="1105"/>
      <c r="AH241" s="611"/>
      <c r="AI241" s="611"/>
      <c r="AJ241" s="611"/>
      <c r="AK241" s="611"/>
      <c r="AL241" s="611"/>
      <c r="AM241" s="611"/>
      <c r="AN241" s="611"/>
      <c r="AO241" s="611"/>
      <c r="AP241" s="611"/>
      <c r="AQ241" s="1105"/>
      <c r="AR241" s="1105"/>
      <c r="AS241" s="1105"/>
      <c r="AT241" s="1105"/>
      <c r="AU241" s="1105"/>
      <c r="AV241" s="1105"/>
      <c r="AW241" s="1105"/>
      <c r="AX241" s="1105"/>
      <c r="AY241" s="1105"/>
      <c r="AZ241" s="1105"/>
      <c r="BA241" s="1105"/>
      <c r="BB241" s="1105"/>
      <c r="BC241" s="1105"/>
      <c r="BD241" s="1105"/>
      <c r="BE241" s="1105"/>
      <c r="BF241" s="1105"/>
      <c r="BG241" s="1105"/>
      <c r="BH241" s="1105"/>
      <c r="BI241" s="1105"/>
      <c r="BJ241" s="1105"/>
      <c r="BK241" s="1105"/>
      <c r="BL241" s="1105"/>
      <c r="BM241" s="1105"/>
      <c r="BN241" s="1105"/>
      <c r="BO241" s="1105"/>
      <c r="BP241" s="1105"/>
      <c r="BQ241" s="1105"/>
      <c r="BR241" s="1105"/>
      <c r="BS241" s="1105"/>
      <c r="BT241" s="1105"/>
      <c r="BU241" s="1105"/>
      <c r="BV241" s="1105"/>
      <c r="BW241" s="1105"/>
      <c r="BX241" s="1105"/>
      <c r="BY241" s="1105"/>
      <c r="BZ241" s="1105"/>
      <c r="CA241" s="1105"/>
      <c r="CB241" s="1105"/>
      <c r="CC241" s="1105"/>
      <c r="CD241" s="1105"/>
      <c r="CE241" s="1105"/>
      <c r="CF241" s="1105"/>
      <c r="CG241" s="1105"/>
      <c r="CH241" s="1105"/>
      <c r="CI241" s="1105"/>
      <c r="CJ241" s="1105"/>
      <c r="CK241" s="1105"/>
      <c r="CL241" s="1105"/>
      <c r="CM241" s="1105"/>
      <c r="CN241" s="1105"/>
      <c r="CO241" s="1105"/>
      <c r="CP241" s="1105"/>
      <c r="CQ241" s="1105"/>
      <c r="CR241" s="1105"/>
      <c r="CS241" s="1105"/>
      <c r="CT241" s="1105"/>
      <c r="CU241" s="1105"/>
      <c r="CV241" s="1105"/>
      <c r="CW241" s="1105"/>
      <c r="CX241" s="1105"/>
      <c r="CY241" s="1105"/>
      <c r="CZ241" s="1105"/>
      <c r="DA241" s="1105"/>
      <c r="DB241" s="1105"/>
      <c r="DI241" s="1105"/>
      <c r="DJ241" s="1105"/>
      <c r="DS241" s="1105"/>
      <c r="DT241" s="1105"/>
      <c r="DZ241" s="1105"/>
      <c r="EA241" s="1105"/>
      <c r="EG241" s="1089"/>
      <c r="EH241" s="1089"/>
      <c r="EM241" s="1206"/>
    </row>
    <row r="242" spans="1:143" ht="15" customHeight="1">
      <c r="A242" s="1792"/>
      <c r="B242" s="1966" t="s">
        <v>2068</v>
      </c>
      <c r="C242" s="1898"/>
      <c r="D242" s="1898"/>
      <c r="E242" s="1898"/>
      <c r="F242" s="2460" t="str">
        <f>IF(AND(ISNUMBER(F244), ISNUMBER(F248),  ISNUMBER(F252),  ISNUMBER(F245),  ISNUMBER(F249),  ISNUMBER(F253),  ISNUMBER(F246),  ISNUMBER(F250),  ISNUMBER(F254)),MAX(F244+F248+F252, F245+F249+F253, F246+F250+F254), "")</f>
        <v/>
      </c>
      <c r="K242" s="611"/>
      <c r="N242" s="1105"/>
      <c r="O242" s="1105"/>
      <c r="P242" s="1105"/>
      <c r="Q242" s="1105"/>
      <c r="R242" s="1105"/>
      <c r="S242" s="1105"/>
      <c r="T242" s="1105"/>
      <c r="U242" s="1105"/>
      <c r="V242" s="1105"/>
      <c r="W242" s="1105"/>
      <c r="X242" s="1105"/>
      <c r="Y242" s="1105"/>
      <c r="Z242" s="1105"/>
      <c r="AA242" s="1105"/>
      <c r="AB242" s="1105"/>
      <c r="AC242" s="1105"/>
      <c r="AD242" s="1105"/>
      <c r="AE242" s="1105"/>
      <c r="AF242" s="1105"/>
      <c r="AG242" s="1105"/>
      <c r="AH242" s="1105"/>
      <c r="AI242" s="1105"/>
      <c r="AJ242" s="1105"/>
      <c r="AK242" s="1105"/>
      <c r="AL242" s="1105"/>
      <c r="AM242" s="1105"/>
      <c r="AN242" s="1105"/>
      <c r="AO242" s="1105"/>
      <c r="AP242" s="1105"/>
      <c r="AQ242" s="1105"/>
      <c r="AR242" s="1105"/>
      <c r="AS242" s="1105"/>
      <c r="AT242" s="1105"/>
      <c r="AU242" s="1105"/>
      <c r="AV242" s="1105"/>
      <c r="AW242" s="1105"/>
      <c r="AX242" s="1105"/>
      <c r="AY242" s="1105"/>
      <c r="AZ242" s="1105"/>
      <c r="BA242" s="1105"/>
      <c r="BB242" s="1105"/>
      <c r="BC242" s="1105"/>
      <c r="BD242" s="1105"/>
      <c r="BE242" s="1105"/>
      <c r="BF242" s="1105"/>
      <c r="BG242" s="1105"/>
      <c r="BH242" s="1105"/>
      <c r="BI242" s="1105"/>
      <c r="BJ242" s="1105"/>
      <c r="BK242" s="1105"/>
      <c r="BL242" s="1105"/>
      <c r="BM242" s="1105"/>
      <c r="BN242" s="1105"/>
      <c r="BO242" s="1105"/>
      <c r="BP242" s="1105"/>
      <c r="BQ242" s="1105"/>
      <c r="BR242" s="1105"/>
      <c r="BS242" s="1105"/>
      <c r="BT242" s="1105"/>
      <c r="BU242" s="1105"/>
      <c r="BV242" s="1105"/>
      <c r="BW242" s="1105"/>
      <c r="BX242" s="1105"/>
      <c r="BY242" s="1105"/>
      <c r="BZ242" s="1105"/>
      <c r="CA242" s="1105"/>
      <c r="CB242" s="1105"/>
      <c r="CC242" s="1105"/>
      <c r="CD242" s="1105"/>
      <c r="CE242" s="1105"/>
      <c r="CF242" s="1105"/>
      <c r="CG242" s="1105"/>
      <c r="CH242" s="1105"/>
      <c r="CI242" s="1105"/>
      <c r="CJ242" s="1105"/>
      <c r="CK242" s="1105"/>
      <c r="CL242" s="1105"/>
      <c r="CM242" s="1105"/>
      <c r="CN242" s="1105"/>
      <c r="CO242" s="1105"/>
      <c r="CP242" s="1105"/>
      <c r="CQ242" s="1105"/>
      <c r="CR242" s="1105"/>
      <c r="CS242" s="1105"/>
      <c r="CT242" s="1105"/>
      <c r="CU242" s="1105"/>
      <c r="CV242" s="1105"/>
      <c r="CW242" s="1105"/>
      <c r="CX242" s="1105"/>
      <c r="CY242" s="1105"/>
      <c r="CZ242" s="1105"/>
      <c r="DA242" s="1105"/>
      <c r="DB242" s="1105"/>
      <c r="DI242" s="1105"/>
      <c r="DJ242" s="1105"/>
      <c r="DS242" s="1105"/>
      <c r="DT242" s="1105"/>
      <c r="DZ242" s="1105"/>
      <c r="EA242" s="1105"/>
      <c r="EG242" s="1089"/>
      <c r="EH242" s="1089"/>
      <c r="EM242" s="1206"/>
    </row>
    <row r="243" spans="1:143" ht="15" customHeight="1">
      <c r="A243" s="1792"/>
      <c r="B243" s="1900" t="s">
        <v>926</v>
      </c>
      <c r="C243" s="733"/>
      <c r="D243" s="733"/>
      <c r="E243" s="733"/>
      <c r="F243" s="2161" t="str">
        <f>IF(AND(ISNUMBER(F242),ISNUMBER(F244),ISNUMBER(F248),ISNUMBER(F252),F242=F244+F248+F252),F244,IF(AND(ISNUMBER(F242),ISNUMBER(F245),ISNUMBER(F249),ISNUMBER(F253),F242=F245+F249+F253),F245,IF(AND(ISNUMBER(F242),ISNUMBER(F246)),F246,"")))</f>
        <v/>
      </c>
      <c r="K243" s="611"/>
      <c r="N243" s="1105"/>
      <c r="O243" s="1105"/>
      <c r="P243" s="1105"/>
      <c r="Q243" s="1105"/>
      <c r="R243" s="1105"/>
      <c r="S243" s="1105"/>
      <c r="T243" s="1105"/>
      <c r="U243" s="1105"/>
      <c r="V243" s="1105"/>
      <c r="W243" s="1105"/>
      <c r="X243" s="1105"/>
      <c r="Y243" s="1105"/>
      <c r="Z243" s="1105"/>
      <c r="AA243" s="1105"/>
      <c r="AB243" s="1105"/>
      <c r="AC243" s="1105"/>
      <c r="AD243" s="1105"/>
      <c r="AE243" s="1105"/>
      <c r="AF243" s="1105"/>
      <c r="AG243" s="1105"/>
      <c r="AH243" s="1105"/>
      <c r="AI243" s="1105"/>
      <c r="AJ243" s="1105"/>
      <c r="AK243" s="1105"/>
      <c r="AL243" s="1105"/>
      <c r="AM243" s="1105"/>
      <c r="AN243" s="1105"/>
      <c r="AO243" s="1105"/>
      <c r="AP243" s="1105"/>
      <c r="AQ243" s="1105"/>
      <c r="AR243" s="1105"/>
      <c r="AS243" s="1105"/>
      <c r="AT243" s="1105"/>
      <c r="AU243" s="1105"/>
      <c r="AV243" s="1105"/>
      <c r="AW243" s="1105"/>
      <c r="AX243" s="1105"/>
      <c r="AY243" s="1105"/>
      <c r="AZ243" s="1105"/>
      <c r="BA243" s="1105"/>
      <c r="BB243" s="1105"/>
      <c r="BC243" s="1105"/>
      <c r="BD243" s="1105"/>
      <c r="BE243" s="1105"/>
      <c r="BF243" s="1105"/>
      <c r="BG243" s="1105"/>
      <c r="BH243" s="1105"/>
      <c r="BI243" s="1105"/>
      <c r="BJ243" s="1105"/>
      <c r="BK243" s="1105"/>
      <c r="BL243" s="1105"/>
      <c r="BM243" s="1105"/>
      <c r="BN243" s="1105"/>
      <c r="BO243" s="1105"/>
      <c r="BP243" s="1105"/>
      <c r="BQ243" s="1105"/>
      <c r="BR243" s="1105"/>
      <c r="BS243" s="1105"/>
      <c r="BT243" s="1105"/>
      <c r="BU243" s="1105"/>
      <c r="BV243" s="1105"/>
      <c r="BW243" s="1105"/>
      <c r="BX243" s="1105"/>
      <c r="BY243" s="1105"/>
      <c r="BZ243" s="1105"/>
      <c r="CA243" s="1105"/>
      <c r="CB243" s="1105"/>
      <c r="CC243" s="1105"/>
      <c r="CD243" s="1105"/>
      <c r="CE243" s="1105"/>
      <c r="CF243" s="1105"/>
      <c r="CG243" s="1105"/>
      <c r="CH243" s="1105"/>
      <c r="CI243" s="1105"/>
      <c r="CJ243" s="1105"/>
      <c r="CK243" s="1105"/>
      <c r="CL243" s="1105"/>
      <c r="CM243" s="1105"/>
      <c r="CN243" s="1105"/>
      <c r="CO243" s="1105"/>
      <c r="CP243" s="1105"/>
      <c r="CQ243" s="1105"/>
      <c r="CR243" s="1105"/>
      <c r="CS243" s="1105"/>
      <c r="CT243" s="1105"/>
      <c r="CU243" s="1105"/>
      <c r="CV243" s="1105"/>
      <c r="CW243" s="1105"/>
      <c r="CX243" s="1105"/>
      <c r="CY243" s="1105"/>
      <c r="CZ243" s="1105"/>
      <c r="DA243" s="1105"/>
      <c r="DB243" s="1105"/>
      <c r="DI243" s="1105"/>
      <c r="DJ243" s="1105"/>
      <c r="DS243" s="1105"/>
      <c r="DT243" s="1105"/>
      <c r="DZ243" s="1105"/>
      <c r="EA243" s="1105"/>
      <c r="EG243" s="1089"/>
      <c r="EH243" s="1089"/>
      <c r="EM243" s="1206"/>
    </row>
    <row r="244" spans="1:143" ht="15" customHeight="1">
      <c r="A244" s="1792"/>
      <c r="B244" s="1819" t="s">
        <v>927</v>
      </c>
      <c r="C244" s="658"/>
      <c r="D244" s="658"/>
      <c r="E244" s="658"/>
      <c r="F244" s="1845"/>
      <c r="K244" s="611"/>
      <c r="N244" s="1105"/>
      <c r="O244" s="1105"/>
      <c r="P244" s="1105"/>
      <c r="Q244" s="1105"/>
      <c r="R244" s="1105"/>
      <c r="S244" s="1105"/>
      <c r="T244" s="1105"/>
      <c r="U244" s="1105"/>
      <c r="V244" s="1105"/>
      <c r="W244" s="1105"/>
      <c r="X244" s="1105"/>
      <c r="Y244" s="1105"/>
      <c r="Z244" s="1105"/>
      <c r="AA244" s="1105"/>
      <c r="AB244" s="1105"/>
      <c r="AC244" s="1105"/>
      <c r="AD244" s="1105"/>
      <c r="AE244" s="1105"/>
      <c r="AF244" s="1105"/>
      <c r="AG244" s="1105"/>
      <c r="AH244" s="1105"/>
      <c r="AI244" s="1105"/>
      <c r="AJ244" s="1105"/>
      <c r="AK244" s="1105"/>
      <c r="AL244" s="1105"/>
      <c r="AM244" s="1105"/>
      <c r="AN244" s="1105"/>
      <c r="AO244" s="1105"/>
      <c r="AP244" s="1105"/>
      <c r="AQ244" s="1105"/>
      <c r="AR244" s="1105"/>
      <c r="AS244" s="1105"/>
      <c r="AT244" s="1105"/>
      <c r="AU244" s="1105"/>
      <c r="AV244" s="1105"/>
      <c r="AW244" s="1105"/>
      <c r="AX244" s="1105"/>
      <c r="AY244" s="1105"/>
      <c r="AZ244" s="1105"/>
      <c r="BA244" s="1105"/>
      <c r="BB244" s="1105"/>
      <c r="BC244" s="1105"/>
      <c r="BD244" s="1105"/>
      <c r="BE244" s="1105"/>
      <c r="BF244" s="1105"/>
      <c r="BG244" s="1105"/>
      <c r="BH244" s="1105"/>
      <c r="BI244" s="1105"/>
      <c r="BJ244" s="1105"/>
      <c r="BK244" s="1105"/>
      <c r="BL244" s="1105"/>
      <c r="BM244" s="1105"/>
      <c r="BN244" s="1105"/>
      <c r="BO244" s="1105"/>
      <c r="BP244" s="1105"/>
      <c r="BQ244" s="1105"/>
      <c r="BR244" s="1105"/>
      <c r="BS244" s="1105"/>
      <c r="BT244" s="1105"/>
      <c r="BU244" s="1105"/>
      <c r="BV244" s="1105"/>
      <c r="BW244" s="1105"/>
      <c r="BX244" s="1105"/>
      <c r="BY244" s="1105"/>
      <c r="BZ244" s="1105"/>
      <c r="CA244" s="1105"/>
      <c r="CB244" s="1105"/>
      <c r="CC244" s="1105"/>
      <c r="CD244" s="1105"/>
      <c r="CE244" s="1105"/>
      <c r="CF244" s="1105"/>
      <c r="CG244" s="1105"/>
      <c r="CH244" s="1105"/>
      <c r="CI244" s="1105"/>
      <c r="CJ244" s="1105"/>
      <c r="CK244" s="1105"/>
      <c r="CL244" s="1105"/>
      <c r="CM244" s="1105"/>
      <c r="CN244" s="1105"/>
      <c r="CO244" s="1105"/>
      <c r="CP244" s="1105"/>
      <c r="CQ244" s="1105"/>
      <c r="CR244" s="1105"/>
      <c r="CS244" s="1105"/>
      <c r="CT244" s="1105"/>
      <c r="CU244" s="1105"/>
      <c r="CV244" s="1105"/>
      <c r="CW244" s="1105"/>
      <c r="CX244" s="1105"/>
      <c r="CY244" s="1105"/>
      <c r="CZ244" s="1105"/>
      <c r="DA244" s="1105"/>
      <c r="DB244" s="1105"/>
      <c r="DI244" s="1105"/>
      <c r="DJ244" s="1105"/>
      <c r="DS244" s="1105"/>
      <c r="DT244" s="1105"/>
      <c r="DZ244" s="1105"/>
      <c r="EA244" s="1105"/>
      <c r="EG244" s="1089"/>
      <c r="EH244" s="1089"/>
      <c r="EM244" s="1206"/>
    </row>
    <row r="245" spans="1:143" ht="15" customHeight="1">
      <c r="A245" s="1792"/>
      <c r="B245" s="1819" t="s">
        <v>928</v>
      </c>
      <c r="C245" s="658"/>
      <c r="D245" s="658"/>
      <c r="E245" s="658"/>
      <c r="F245" s="1845"/>
      <c r="K245" s="611"/>
      <c r="N245" s="1105"/>
      <c r="O245" s="1105"/>
      <c r="P245" s="1105"/>
      <c r="Q245" s="1105"/>
      <c r="R245" s="1105"/>
      <c r="S245" s="1105"/>
      <c r="T245" s="1105"/>
      <c r="U245" s="1105"/>
      <c r="V245" s="1105"/>
      <c r="W245" s="1105"/>
      <c r="X245" s="1105"/>
      <c r="Y245" s="1105"/>
      <c r="Z245" s="1105"/>
      <c r="AA245" s="1105"/>
      <c r="AB245" s="1105"/>
      <c r="AC245" s="1105"/>
      <c r="AD245" s="1105"/>
      <c r="AE245" s="1105"/>
      <c r="AF245" s="1105"/>
      <c r="AG245" s="1105"/>
      <c r="AH245" s="1105"/>
      <c r="AI245" s="1105"/>
      <c r="AJ245" s="1105"/>
      <c r="AK245" s="1105"/>
      <c r="AL245" s="1105"/>
      <c r="AM245" s="1105"/>
      <c r="AN245" s="1105"/>
      <c r="AO245" s="1105"/>
      <c r="AP245" s="1105"/>
      <c r="AQ245" s="1105"/>
      <c r="AR245" s="1105"/>
      <c r="AS245" s="1105"/>
      <c r="AT245" s="1105"/>
      <c r="AU245" s="1105"/>
      <c r="AV245" s="1105"/>
      <c r="AW245" s="1105"/>
      <c r="AX245" s="1105"/>
      <c r="AY245" s="1105"/>
      <c r="AZ245" s="1105"/>
      <c r="BA245" s="1105"/>
      <c r="BB245" s="1105"/>
      <c r="BC245" s="1105"/>
      <c r="BD245" s="1105"/>
      <c r="BE245" s="1105"/>
      <c r="BF245" s="1105"/>
      <c r="BG245" s="1105"/>
      <c r="BH245" s="1105"/>
      <c r="BI245" s="1105"/>
      <c r="BJ245" s="1105"/>
      <c r="BK245" s="1105"/>
      <c r="BL245" s="1105"/>
      <c r="BM245" s="1105"/>
      <c r="BN245" s="1105"/>
      <c r="BO245" s="1105"/>
      <c r="BP245" s="1105"/>
      <c r="BQ245" s="1105"/>
      <c r="BR245" s="1105"/>
      <c r="BS245" s="1105"/>
      <c r="BT245" s="1105"/>
      <c r="BU245" s="1105"/>
      <c r="BV245" s="1105"/>
      <c r="BW245" s="1105"/>
      <c r="BX245" s="1105"/>
      <c r="BY245" s="1105"/>
      <c r="BZ245" s="1105"/>
      <c r="CA245" s="1105"/>
      <c r="CB245" s="1105"/>
      <c r="CC245" s="1105"/>
      <c r="CD245" s="1105"/>
      <c r="CE245" s="1105"/>
      <c r="CF245" s="1105"/>
      <c r="CG245" s="1105"/>
      <c r="CH245" s="1105"/>
      <c r="CI245" s="1105"/>
      <c r="CJ245" s="1105"/>
      <c r="CK245" s="1105"/>
      <c r="CL245" s="1105"/>
      <c r="CM245" s="1105"/>
      <c r="CN245" s="1105"/>
      <c r="CO245" s="1105"/>
      <c r="CP245" s="1105"/>
      <c r="CQ245" s="1105"/>
      <c r="CR245" s="1105"/>
      <c r="CS245" s="1105"/>
      <c r="CT245" s="1105"/>
      <c r="CU245" s="1105"/>
      <c r="CV245" s="1105"/>
      <c r="CW245" s="1105"/>
      <c r="CX245" s="1105"/>
      <c r="CY245" s="1105"/>
      <c r="CZ245" s="1105"/>
      <c r="DA245" s="1105"/>
      <c r="DB245" s="1105"/>
      <c r="DI245" s="1105"/>
      <c r="DJ245" s="1105"/>
      <c r="DS245" s="1105"/>
      <c r="DT245" s="1105"/>
      <c r="DZ245" s="1105"/>
      <c r="EA245" s="1105"/>
      <c r="EG245" s="1089"/>
      <c r="EH245" s="1089"/>
      <c r="EM245" s="1206"/>
    </row>
    <row r="246" spans="1:143" ht="15" customHeight="1">
      <c r="A246" s="1792"/>
      <c r="B246" s="1819" t="s">
        <v>929</v>
      </c>
      <c r="C246" s="658"/>
      <c r="D246" s="658"/>
      <c r="E246" s="658"/>
      <c r="F246" s="1845"/>
      <c r="K246" s="611"/>
      <c r="N246" s="1105"/>
      <c r="O246" s="1105"/>
      <c r="P246" s="1105"/>
      <c r="Q246" s="1105"/>
      <c r="R246" s="1105"/>
      <c r="S246" s="1105"/>
      <c r="T246" s="1105"/>
      <c r="U246" s="1105"/>
      <c r="V246" s="1105"/>
      <c r="W246" s="1105"/>
      <c r="X246" s="1105"/>
      <c r="Y246" s="1105"/>
      <c r="Z246" s="1105"/>
      <c r="AA246" s="1105"/>
      <c r="AB246" s="1105"/>
      <c r="AC246" s="1105"/>
      <c r="AD246" s="1105"/>
      <c r="AE246" s="1105"/>
      <c r="AF246" s="1105"/>
      <c r="AG246" s="1105"/>
      <c r="AH246" s="1105"/>
      <c r="AI246" s="1105"/>
      <c r="AJ246" s="1105"/>
      <c r="AK246" s="1105"/>
      <c r="AL246" s="1105"/>
      <c r="AM246" s="1105"/>
      <c r="AN246" s="1105"/>
      <c r="AO246" s="1105"/>
      <c r="AP246" s="1105"/>
      <c r="AQ246" s="1105"/>
      <c r="AR246" s="1105"/>
      <c r="AS246" s="1105"/>
      <c r="AT246" s="1105"/>
      <c r="AU246" s="1105"/>
      <c r="AV246" s="1105"/>
      <c r="AW246" s="1105"/>
      <c r="AX246" s="1105"/>
      <c r="AY246" s="1105"/>
      <c r="AZ246" s="1105"/>
      <c r="BA246" s="1105"/>
      <c r="BB246" s="1105"/>
      <c r="BC246" s="1105"/>
      <c r="BD246" s="1105"/>
      <c r="BE246" s="1105"/>
      <c r="BF246" s="1105"/>
      <c r="BG246" s="1105"/>
      <c r="BH246" s="1105"/>
      <c r="BI246" s="1105"/>
      <c r="BJ246" s="1105"/>
      <c r="BK246" s="1105"/>
      <c r="BL246" s="1105"/>
      <c r="BM246" s="1105"/>
      <c r="BN246" s="1105"/>
      <c r="BO246" s="1105"/>
      <c r="BP246" s="1105"/>
      <c r="BQ246" s="1105"/>
      <c r="BR246" s="1105"/>
      <c r="BS246" s="1105"/>
      <c r="BT246" s="1105"/>
      <c r="BU246" s="1105"/>
      <c r="BV246" s="1105"/>
      <c r="BW246" s="1105"/>
      <c r="BX246" s="1105"/>
      <c r="BY246" s="1105"/>
      <c r="BZ246" s="1105"/>
      <c r="CA246" s="1105"/>
      <c r="CB246" s="1105"/>
      <c r="CC246" s="1105"/>
      <c r="CD246" s="1105"/>
      <c r="CE246" s="1105"/>
      <c r="CF246" s="1105"/>
      <c r="CG246" s="1105"/>
      <c r="CH246" s="1105"/>
      <c r="CI246" s="1105"/>
      <c r="CJ246" s="1105"/>
      <c r="CK246" s="1105"/>
      <c r="CL246" s="1105"/>
      <c r="CM246" s="1105"/>
      <c r="CN246" s="1105"/>
      <c r="CO246" s="1105"/>
      <c r="CP246" s="1105"/>
      <c r="CQ246" s="1105"/>
      <c r="CR246" s="1105"/>
      <c r="CS246" s="1105"/>
      <c r="CT246" s="1105"/>
      <c r="CU246" s="1105"/>
      <c r="CV246" s="1105"/>
      <c r="CW246" s="1105"/>
      <c r="CX246" s="1105"/>
      <c r="CY246" s="1105"/>
      <c r="CZ246" s="1105"/>
      <c r="DA246" s="1105"/>
      <c r="DB246" s="1105"/>
      <c r="DI246" s="1105"/>
      <c r="DJ246" s="1105"/>
      <c r="DS246" s="1105"/>
      <c r="DT246" s="1105"/>
      <c r="DZ246" s="1105"/>
      <c r="EA246" s="1105"/>
      <c r="EG246" s="1089"/>
      <c r="EH246" s="1089"/>
      <c r="EM246" s="1206"/>
    </row>
    <row r="247" spans="1:143" ht="15" customHeight="1">
      <c r="A247" s="1792"/>
      <c r="B247" s="1900" t="s">
        <v>930</v>
      </c>
      <c r="C247" s="733"/>
      <c r="D247" s="733"/>
      <c r="E247" s="733"/>
      <c r="F247" s="16" t="str">
        <f>IF(AND(ISNUMBER(F242),ISNUMBER(F244),ISNUMBER(F248),ISNUMBER(F252),F242=F244+F248+F252),F248,IF(AND(ISNUMBER(F242),ISNUMBER(F245),ISNUMBER(F249),ISNUMBER(F253),F242=F245+F249+F253),F249,IF(AND(ISNUMBER(F242),ISNUMBER(F250)),F250,"")))</f>
        <v/>
      </c>
      <c r="K247" s="611"/>
      <c r="N247" s="1105"/>
      <c r="O247" s="1105"/>
      <c r="P247" s="1105"/>
      <c r="Q247" s="1105"/>
      <c r="R247" s="1105"/>
      <c r="S247" s="1105"/>
      <c r="T247" s="1105"/>
      <c r="U247" s="1105"/>
      <c r="V247" s="1105"/>
      <c r="W247" s="1105"/>
      <c r="X247" s="1105"/>
      <c r="Y247" s="1105"/>
      <c r="Z247" s="1105"/>
      <c r="AA247" s="1105"/>
      <c r="AB247" s="1105"/>
      <c r="AC247" s="1105"/>
      <c r="AD247" s="1105"/>
      <c r="AE247" s="1105"/>
      <c r="AF247" s="1105"/>
      <c r="AG247" s="1105"/>
      <c r="AH247" s="1105"/>
      <c r="AI247" s="1105"/>
      <c r="AJ247" s="1105"/>
      <c r="AK247" s="1105"/>
      <c r="AL247" s="1105"/>
      <c r="AM247" s="1105"/>
      <c r="AN247" s="1105"/>
      <c r="AO247" s="1105"/>
      <c r="AP247" s="1105"/>
      <c r="AQ247" s="1105"/>
      <c r="AR247" s="1105"/>
      <c r="AS247" s="1105"/>
      <c r="AT247" s="1105"/>
      <c r="AU247" s="1105"/>
      <c r="AV247" s="1105"/>
      <c r="AW247" s="1105"/>
      <c r="AX247" s="1105"/>
      <c r="AY247" s="1105"/>
      <c r="AZ247" s="1105"/>
      <c r="BA247" s="1105"/>
      <c r="BB247" s="1105"/>
      <c r="BC247" s="1105"/>
      <c r="BD247" s="1105"/>
      <c r="BE247" s="1105"/>
      <c r="BF247" s="1105"/>
      <c r="BG247" s="1105"/>
      <c r="BH247" s="1105"/>
      <c r="BI247" s="1105"/>
      <c r="BJ247" s="1105"/>
      <c r="BK247" s="1105"/>
      <c r="BL247" s="1105"/>
      <c r="BM247" s="1105"/>
      <c r="BN247" s="1105"/>
      <c r="BO247" s="1105"/>
      <c r="BP247" s="1105"/>
      <c r="BQ247" s="1105"/>
      <c r="BR247" s="1105"/>
      <c r="BS247" s="1105"/>
      <c r="BT247" s="1105"/>
      <c r="BU247" s="1105"/>
      <c r="BV247" s="1105"/>
      <c r="BW247" s="1105"/>
      <c r="BX247" s="1105"/>
      <c r="BY247" s="1105"/>
      <c r="BZ247" s="1105"/>
      <c r="CA247" s="1105"/>
      <c r="CB247" s="1105"/>
      <c r="CC247" s="1105"/>
      <c r="CD247" s="1105"/>
      <c r="CE247" s="1105"/>
      <c r="CF247" s="1105"/>
      <c r="CG247" s="1105"/>
      <c r="CH247" s="1105"/>
      <c r="CI247" s="1105"/>
      <c r="CJ247" s="1105"/>
      <c r="CK247" s="1105"/>
      <c r="CL247" s="1105"/>
      <c r="CM247" s="1105"/>
      <c r="CN247" s="1105"/>
      <c r="CO247" s="1105"/>
      <c r="CP247" s="1105"/>
      <c r="CQ247" s="1105"/>
      <c r="CR247" s="1105"/>
      <c r="CS247" s="1105"/>
      <c r="CT247" s="1105"/>
      <c r="CU247" s="1105"/>
      <c r="CV247" s="1105"/>
      <c r="CW247" s="1105"/>
      <c r="CX247" s="1105"/>
      <c r="CY247" s="1105"/>
      <c r="CZ247" s="1105"/>
      <c r="DA247" s="1105"/>
      <c r="DB247" s="1105"/>
      <c r="DI247" s="1105"/>
      <c r="DJ247" s="1105"/>
      <c r="DS247" s="1105"/>
      <c r="DT247" s="1105"/>
      <c r="DZ247" s="1105"/>
      <c r="EA247" s="1105"/>
      <c r="EG247" s="1089"/>
      <c r="EH247" s="1089"/>
      <c r="EM247" s="1206"/>
    </row>
    <row r="248" spans="1:143" ht="15" customHeight="1">
      <c r="A248" s="1792"/>
      <c r="B248" s="1819" t="s">
        <v>927</v>
      </c>
      <c r="C248" s="658"/>
      <c r="D248" s="658"/>
      <c r="E248" s="658"/>
      <c r="F248" s="1845"/>
      <c r="K248" s="611"/>
      <c r="N248" s="1105"/>
      <c r="O248" s="1105"/>
      <c r="P248" s="1105"/>
      <c r="Q248" s="1105"/>
      <c r="R248" s="1105"/>
      <c r="S248" s="1105"/>
      <c r="T248" s="1105"/>
      <c r="U248" s="1105"/>
      <c r="V248" s="1105"/>
      <c r="W248" s="1105"/>
      <c r="X248" s="1105"/>
      <c r="Y248" s="1105"/>
      <c r="Z248" s="1105"/>
      <c r="AA248" s="1105"/>
      <c r="AB248" s="1105"/>
      <c r="AC248" s="1105"/>
      <c r="AD248" s="1105"/>
      <c r="AE248" s="1105"/>
      <c r="AF248" s="1105"/>
      <c r="AG248" s="1105"/>
      <c r="AH248" s="1105"/>
      <c r="AI248" s="1105"/>
      <c r="AJ248" s="1105"/>
      <c r="AK248" s="1105"/>
      <c r="AL248" s="1105"/>
      <c r="AM248" s="1105"/>
      <c r="AN248" s="1105"/>
      <c r="AO248" s="1105"/>
      <c r="AP248" s="1105"/>
      <c r="AQ248" s="1105"/>
      <c r="AR248" s="1105"/>
      <c r="AS248" s="1105"/>
      <c r="AT248" s="1105"/>
      <c r="AU248" s="1105"/>
      <c r="AV248" s="1105"/>
      <c r="AW248" s="1105"/>
      <c r="AX248" s="1105"/>
      <c r="AY248" s="1105"/>
      <c r="AZ248" s="1105"/>
      <c r="BA248" s="1105"/>
      <c r="BB248" s="1105"/>
      <c r="BC248" s="1105"/>
      <c r="BD248" s="1105"/>
      <c r="BE248" s="1105"/>
      <c r="BF248" s="1105"/>
      <c r="BG248" s="1105"/>
      <c r="BH248" s="1105"/>
      <c r="BI248" s="1105"/>
      <c r="BJ248" s="1105"/>
      <c r="BK248" s="1105"/>
      <c r="BL248" s="1105"/>
      <c r="BM248" s="1105"/>
      <c r="BN248" s="1105"/>
      <c r="BO248" s="1105"/>
      <c r="BP248" s="1105"/>
      <c r="BQ248" s="1105"/>
      <c r="BR248" s="1105"/>
      <c r="BS248" s="1105"/>
      <c r="BT248" s="1105"/>
      <c r="BU248" s="1105"/>
      <c r="BV248" s="1105"/>
      <c r="BW248" s="1105"/>
      <c r="BX248" s="1105"/>
      <c r="BY248" s="1105"/>
      <c r="BZ248" s="1105"/>
      <c r="CA248" s="1105"/>
      <c r="CB248" s="1105"/>
      <c r="CC248" s="1105"/>
      <c r="CD248" s="1105"/>
      <c r="CE248" s="1105"/>
      <c r="CF248" s="1105"/>
      <c r="CG248" s="1105"/>
      <c r="CH248" s="1105"/>
      <c r="CI248" s="1105"/>
      <c r="CJ248" s="1105"/>
      <c r="CK248" s="1105"/>
      <c r="CL248" s="1105"/>
      <c r="CM248" s="1105"/>
      <c r="CN248" s="1105"/>
      <c r="CO248" s="1105"/>
      <c r="CP248" s="1105"/>
      <c r="CQ248" s="1105"/>
      <c r="CR248" s="1105"/>
      <c r="CS248" s="1105"/>
      <c r="CT248" s="1105"/>
      <c r="CU248" s="1105"/>
      <c r="CV248" s="1105"/>
      <c r="CW248" s="1105"/>
      <c r="CX248" s="1105"/>
      <c r="CY248" s="1105"/>
      <c r="CZ248" s="1105"/>
      <c r="DA248" s="1105"/>
      <c r="DB248" s="1105"/>
      <c r="DI248" s="1105"/>
      <c r="DJ248" s="1105"/>
      <c r="DS248" s="1105"/>
      <c r="DT248" s="1105"/>
      <c r="DZ248" s="1105"/>
      <c r="EA248" s="1105"/>
      <c r="EG248" s="1089"/>
      <c r="EH248" s="1089"/>
      <c r="EM248" s="1206"/>
    </row>
    <row r="249" spans="1:143" ht="15" customHeight="1">
      <c r="A249" s="1792"/>
      <c r="B249" s="1819" t="s">
        <v>928</v>
      </c>
      <c r="C249" s="658"/>
      <c r="D249" s="658"/>
      <c r="E249" s="658"/>
      <c r="F249" s="1845"/>
      <c r="K249" s="611"/>
      <c r="N249" s="1105"/>
      <c r="O249" s="1105"/>
      <c r="P249" s="1105"/>
      <c r="Q249" s="1105"/>
      <c r="R249" s="1105"/>
      <c r="S249" s="1105"/>
      <c r="T249" s="1105"/>
      <c r="U249" s="1105"/>
      <c r="V249" s="1105"/>
      <c r="W249" s="1105"/>
      <c r="X249" s="1105"/>
      <c r="Y249" s="1105"/>
      <c r="Z249" s="1105"/>
      <c r="AA249" s="1105"/>
      <c r="AB249" s="1105"/>
      <c r="AC249" s="1105"/>
      <c r="AD249" s="1105"/>
      <c r="AE249" s="1105"/>
      <c r="AF249" s="1105"/>
      <c r="AG249" s="1105"/>
      <c r="AH249" s="1105"/>
      <c r="AI249" s="1105"/>
      <c r="AJ249" s="1105"/>
      <c r="AK249" s="1105"/>
      <c r="AL249" s="1105"/>
      <c r="AM249" s="1105"/>
      <c r="AN249" s="1105"/>
      <c r="AO249" s="1105"/>
      <c r="AP249" s="1105"/>
      <c r="AQ249" s="1105"/>
      <c r="AR249" s="1105"/>
      <c r="AS249" s="1105"/>
      <c r="AT249" s="1105"/>
      <c r="AU249" s="1105"/>
      <c r="AV249" s="1105"/>
      <c r="AW249" s="1105"/>
      <c r="AX249" s="1105"/>
      <c r="AY249" s="1105"/>
      <c r="AZ249" s="1105"/>
      <c r="BA249" s="1105"/>
      <c r="BB249" s="1105"/>
      <c r="BC249" s="1105"/>
      <c r="BD249" s="1105"/>
      <c r="BE249" s="1105"/>
      <c r="BF249" s="1105"/>
      <c r="BG249" s="1105"/>
      <c r="BH249" s="1105"/>
      <c r="BI249" s="1105"/>
      <c r="BJ249" s="1105"/>
      <c r="BK249" s="1105"/>
      <c r="BL249" s="1105"/>
      <c r="BM249" s="1105"/>
      <c r="BN249" s="1105"/>
      <c r="BO249" s="1105"/>
      <c r="BP249" s="1105"/>
      <c r="BQ249" s="1105"/>
      <c r="BR249" s="1105"/>
      <c r="BS249" s="1105"/>
      <c r="BT249" s="1105"/>
      <c r="BU249" s="1105"/>
      <c r="BV249" s="1105"/>
      <c r="BW249" s="1105"/>
      <c r="BX249" s="1105"/>
      <c r="BY249" s="1105"/>
      <c r="BZ249" s="1105"/>
      <c r="CA249" s="1105"/>
      <c r="CB249" s="1105"/>
      <c r="CC249" s="1105"/>
      <c r="CD249" s="1105"/>
      <c r="CE249" s="1105"/>
      <c r="CF249" s="1105"/>
      <c r="CG249" s="1105"/>
      <c r="CH249" s="1105"/>
      <c r="CI249" s="1105"/>
      <c r="CJ249" s="1105"/>
      <c r="CK249" s="1105"/>
      <c r="CL249" s="1105"/>
      <c r="CM249" s="1105"/>
      <c r="CN249" s="1105"/>
      <c r="CO249" s="1105"/>
      <c r="CP249" s="1105"/>
      <c r="CQ249" s="1105"/>
      <c r="CR249" s="1105"/>
      <c r="CS249" s="1105"/>
      <c r="CT249" s="1105"/>
      <c r="CU249" s="1105"/>
      <c r="CV249" s="1105"/>
      <c r="CW249" s="1105"/>
      <c r="CX249" s="1105"/>
      <c r="CY249" s="1105"/>
      <c r="CZ249" s="1105"/>
      <c r="DA249" s="1105"/>
      <c r="DB249" s="1105"/>
      <c r="DI249" s="1105"/>
      <c r="DJ249" s="1105"/>
      <c r="DS249" s="1105"/>
      <c r="DT249" s="1105"/>
      <c r="DZ249" s="1105"/>
      <c r="EA249" s="1105"/>
      <c r="EG249" s="1089"/>
      <c r="EH249" s="1089"/>
      <c r="EM249" s="1206"/>
    </row>
    <row r="250" spans="1:143" ht="15" customHeight="1">
      <c r="A250" s="1792"/>
      <c r="B250" s="1819" t="s">
        <v>929</v>
      </c>
      <c r="C250" s="658"/>
      <c r="D250" s="658"/>
      <c r="E250" s="658"/>
      <c r="F250" s="1845"/>
      <c r="K250" s="611"/>
      <c r="N250" s="1105"/>
      <c r="O250" s="1105"/>
      <c r="P250" s="1105"/>
      <c r="Q250" s="1105"/>
      <c r="R250" s="1105"/>
      <c r="S250" s="1105"/>
      <c r="T250" s="1105"/>
      <c r="U250" s="1105"/>
      <c r="V250" s="1105"/>
      <c r="W250" s="1105"/>
      <c r="X250" s="1105"/>
      <c r="Y250" s="1105"/>
      <c r="Z250" s="1105"/>
      <c r="AA250" s="1105"/>
      <c r="AB250" s="1105"/>
      <c r="AC250" s="1105"/>
      <c r="AD250" s="1105"/>
      <c r="AE250" s="1105"/>
      <c r="AF250" s="1105"/>
      <c r="AG250" s="1105"/>
      <c r="AH250" s="1105"/>
      <c r="AI250" s="1105"/>
      <c r="AJ250" s="1105"/>
      <c r="AK250" s="1105"/>
      <c r="AL250" s="1105"/>
      <c r="AM250" s="1105"/>
      <c r="AN250" s="1105"/>
      <c r="AO250" s="1105"/>
      <c r="AP250" s="1105"/>
      <c r="AQ250" s="1105"/>
      <c r="AR250" s="1105"/>
      <c r="AS250" s="1105"/>
      <c r="AT250" s="1105"/>
      <c r="AU250" s="1105"/>
      <c r="AV250" s="1105"/>
      <c r="AW250" s="1105"/>
      <c r="AX250" s="1105"/>
      <c r="AY250" s="1105"/>
      <c r="AZ250" s="1105"/>
      <c r="BA250" s="1105"/>
      <c r="BB250" s="1105"/>
      <c r="BC250" s="1105"/>
      <c r="BD250" s="1105"/>
      <c r="BE250" s="1105"/>
      <c r="BF250" s="1105"/>
      <c r="BG250" s="1105"/>
      <c r="BH250" s="1105"/>
      <c r="BI250" s="1105"/>
      <c r="BJ250" s="1105"/>
      <c r="BK250" s="1105"/>
      <c r="BL250" s="1105"/>
      <c r="BM250" s="1105"/>
      <c r="BN250" s="1105"/>
      <c r="BO250" s="1105"/>
      <c r="BP250" s="1105"/>
      <c r="BQ250" s="1105"/>
      <c r="BR250" s="1105"/>
      <c r="BS250" s="1105"/>
      <c r="BT250" s="1105"/>
      <c r="BU250" s="1105"/>
      <c r="BV250" s="1105"/>
      <c r="BW250" s="1105"/>
      <c r="BX250" s="1105"/>
      <c r="BY250" s="1105"/>
      <c r="BZ250" s="1105"/>
      <c r="CA250" s="1105"/>
      <c r="CB250" s="1105"/>
      <c r="CC250" s="1105"/>
      <c r="CD250" s="1105"/>
      <c r="CE250" s="1105"/>
      <c r="CF250" s="1105"/>
      <c r="CG250" s="1105"/>
      <c r="CH250" s="1105"/>
      <c r="CI250" s="1105"/>
      <c r="CJ250" s="1105"/>
      <c r="CK250" s="1105"/>
      <c r="CL250" s="1105"/>
      <c r="CM250" s="1105"/>
      <c r="CN250" s="1105"/>
      <c r="CO250" s="1105"/>
      <c r="CP250" s="1105"/>
      <c r="CQ250" s="1105"/>
      <c r="CR250" s="1105"/>
      <c r="CS250" s="1105"/>
      <c r="CT250" s="1105"/>
      <c r="CU250" s="1105"/>
      <c r="CV250" s="1105"/>
      <c r="CW250" s="1105"/>
      <c r="CX250" s="1105"/>
      <c r="CY250" s="1105"/>
      <c r="CZ250" s="1105"/>
      <c r="DA250" s="1105"/>
      <c r="DB250" s="1105"/>
      <c r="DI250" s="1105"/>
      <c r="DJ250" s="1105"/>
      <c r="DS250" s="1105"/>
      <c r="DT250" s="1105"/>
      <c r="DZ250" s="1105"/>
      <c r="EA250" s="1105"/>
      <c r="EG250" s="1089"/>
      <c r="EH250" s="1089"/>
      <c r="EM250" s="1206"/>
    </row>
    <row r="251" spans="1:143" ht="15" customHeight="1">
      <c r="A251" s="1792"/>
      <c r="B251" s="1900" t="s">
        <v>931</v>
      </c>
      <c r="C251" s="733"/>
      <c r="D251" s="733"/>
      <c r="E251" s="733"/>
      <c r="F251" s="16" t="str">
        <f>IF(AND(ISNUMBER(F242),ISNUMBER(F244),ISNUMBER(F248), ISNUMBER(F252),F242=F244+F248+F252), F252, IF(AND(ISNUMBER(F242), ISNUMBER(F245),ISNUMBER(F249), ISNUMBER(F253),F242=F245+F249+F253), F253, IF(AND(ISNUMBER(F254), ISNUMBER(F242)),F254,"")))</f>
        <v/>
      </c>
      <c r="K251" s="611"/>
      <c r="N251" s="1105"/>
      <c r="O251" s="1105"/>
      <c r="P251" s="1105"/>
      <c r="Q251" s="1105"/>
      <c r="R251" s="1105"/>
      <c r="S251" s="1105"/>
      <c r="T251" s="1105"/>
      <c r="U251" s="1105"/>
      <c r="V251" s="1105"/>
      <c r="W251" s="1105"/>
      <c r="X251" s="1105"/>
      <c r="Y251" s="1105"/>
      <c r="Z251" s="1105"/>
      <c r="AA251" s="1105"/>
      <c r="AB251" s="1105"/>
      <c r="AC251" s="1105"/>
      <c r="AD251" s="1105"/>
      <c r="AE251" s="1105"/>
      <c r="AF251" s="1105"/>
      <c r="AG251" s="1105"/>
      <c r="AH251" s="1105"/>
      <c r="AI251" s="1105"/>
      <c r="AJ251" s="1105"/>
      <c r="AK251" s="1105"/>
      <c r="AL251" s="1105"/>
      <c r="AM251" s="1105"/>
      <c r="AN251" s="1105"/>
      <c r="AO251" s="1105"/>
      <c r="AP251" s="1105"/>
      <c r="AQ251" s="1105"/>
      <c r="AR251" s="1105"/>
      <c r="AS251" s="1105"/>
      <c r="AT251" s="1105"/>
      <c r="AU251" s="1105"/>
      <c r="AV251" s="1105"/>
      <c r="AW251" s="1105"/>
      <c r="AX251" s="1105"/>
      <c r="AY251" s="1105"/>
      <c r="AZ251" s="1105"/>
      <c r="BA251" s="1105"/>
      <c r="BB251" s="1105"/>
      <c r="BC251" s="1105"/>
      <c r="BD251" s="1105"/>
      <c r="BE251" s="1105"/>
      <c r="BF251" s="1105"/>
      <c r="BG251" s="1105"/>
      <c r="BH251" s="1105"/>
      <c r="BI251" s="1105"/>
      <c r="BJ251" s="1105"/>
      <c r="BK251" s="1105"/>
      <c r="BL251" s="1105"/>
      <c r="BM251" s="1105"/>
      <c r="BN251" s="1105"/>
      <c r="BO251" s="1105"/>
      <c r="BP251" s="1105"/>
      <c r="BQ251" s="1105"/>
      <c r="BR251" s="1105"/>
      <c r="BS251" s="1105"/>
      <c r="BT251" s="1105"/>
      <c r="BU251" s="1105"/>
      <c r="BV251" s="1105"/>
      <c r="BW251" s="1105"/>
      <c r="BX251" s="1105"/>
      <c r="BY251" s="1105"/>
      <c r="BZ251" s="1105"/>
      <c r="CA251" s="1105"/>
      <c r="CB251" s="1105"/>
      <c r="CC251" s="1105"/>
      <c r="CD251" s="1105"/>
      <c r="CE251" s="1105"/>
      <c r="CF251" s="1105"/>
      <c r="CG251" s="1105"/>
      <c r="CH251" s="1105"/>
      <c r="CI251" s="1105"/>
      <c r="CJ251" s="1105"/>
      <c r="CK251" s="1105"/>
      <c r="CL251" s="1105"/>
      <c r="CM251" s="1105"/>
      <c r="CN251" s="1105"/>
      <c r="CO251" s="1105"/>
      <c r="CP251" s="1105"/>
      <c r="CQ251" s="1105"/>
      <c r="CR251" s="1105"/>
      <c r="CS251" s="1105"/>
      <c r="CT251" s="1105"/>
      <c r="CU251" s="1105"/>
      <c r="CV251" s="1105"/>
      <c r="CW251" s="1105"/>
      <c r="CX251" s="1105"/>
      <c r="CY251" s="1105"/>
      <c r="CZ251" s="1105"/>
      <c r="DA251" s="1105"/>
      <c r="DB251" s="1105"/>
      <c r="DI251" s="1105"/>
      <c r="DJ251" s="1105"/>
      <c r="DS251" s="1105"/>
      <c r="DT251" s="1105"/>
      <c r="DZ251" s="1105"/>
      <c r="EA251" s="1105"/>
      <c r="EG251" s="1089"/>
      <c r="EH251" s="1089"/>
      <c r="EM251" s="1206"/>
    </row>
    <row r="252" spans="1:143" ht="15" customHeight="1">
      <c r="A252" s="1792"/>
      <c r="B252" s="1819" t="s">
        <v>927</v>
      </c>
      <c r="C252" s="658"/>
      <c r="D252" s="658"/>
      <c r="E252" s="658"/>
      <c r="F252" s="1845"/>
      <c r="K252" s="611"/>
      <c r="N252" s="1105"/>
      <c r="O252" s="1105"/>
      <c r="P252" s="1105"/>
      <c r="Q252" s="1105"/>
      <c r="R252" s="1105"/>
      <c r="S252" s="1105"/>
      <c r="T252" s="1105"/>
      <c r="U252" s="1105"/>
      <c r="V252" s="1105"/>
      <c r="W252" s="1105"/>
      <c r="X252" s="1105"/>
      <c r="Y252" s="1105"/>
      <c r="Z252" s="1105"/>
      <c r="AA252" s="1105"/>
      <c r="AB252" s="1105"/>
      <c r="AC252" s="1105"/>
      <c r="AD252" s="1105"/>
      <c r="AE252" s="1105"/>
      <c r="AF252" s="1105"/>
      <c r="AG252" s="1105"/>
      <c r="AH252" s="1105"/>
      <c r="AI252" s="1105"/>
      <c r="AJ252" s="1105"/>
      <c r="AK252" s="1105"/>
      <c r="AL252" s="1105"/>
      <c r="AM252" s="1105"/>
      <c r="AN252" s="1105"/>
      <c r="AO252" s="1105"/>
      <c r="AP252" s="1105"/>
      <c r="AQ252" s="1105"/>
      <c r="AR252" s="1105"/>
      <c r="AS252" s="1105"/>
      <c r="AT252" s="1105"/>
      <c r="AU252" s="1105"/>
      <c r="AV252" s="1105"/>
      <c r="AW252" s="1105"/>
      <c r="AX252" s="1105"/>
      <c r="AY252" s="1105"/>
      <c r="AZ252" s="1105"/>
      <c r="BA252" s="1105"/>
      <c r="BB252" s="1105"/>
      <c r="BC252" s="1105"/>
      <c r="BD252" s="1105"/>
      <c r="BE252" s="1105"/>
      <c r="BF252" s="1105"/>
      <c r="BG252" s="1105"/>
      <c r="BH252" s="1105"/>
      <c r="BI252" s="1105"/>
      <c r="BJ252" s="1105"/>
      <c r="BK252" s="1105"/>
      <c r="BL252" s="1105"/>
      <c r="BM252" s="1105"/>
      <c r="BN252" s="1105"/>
      <c r="BO252" s="1105"/>
      <c r="BP252" s="1105"/>
      <c r="BQ252" s="1105"/>
      <c r="BR252" s="1105"/>
      <c r="BS252" s="1105"/>
      <c r="BT252" s="1105"/>
      <c r="BU252" s="1105"/>
      <c r="BV252" s="1105"/>
      <c r="BW252" s="1105"/>
      <c r="BX252" s="1105"/>
      <c r="BY252" s="1105"/>
      <c r="BZ252" s="1105"/>
      <c r="CA252" s="1105"/>
      <c r="CB252" s="1105"/>
      <c r="CC252" s="1105"/>
      <c r="CD252" s="1105"/>
      <c r="CE252" s="1105"/>
      <c r="CF252" s="1105"/>
      <c r="CG252" s="1105"/>
      <c r="CH252" s="1105"/>
      <c r="CI252" s="1105"/>
      <c r="CJ252" s="1105"/>
      <c r="CK252" s="1105"/>
      <c r="CL252" s="1105"/>
      <c r="CM252" s="1105"/>
      <c r="CN252" s="1105"/>
      <c r="CO252" s="1105"/>
      <c r="CP252" s="1105"/>
      <c r="CQ252" s="1105"/>
      <c r="CR252" s="1105"/>
      <c r="CS252" s="1105"/>
      <c r="CT252" s="1105"/>
      <c r="CU252" s="1105"/>
      <c r="CV252" s="1105"/>
      <c r="CW252" s="1105"/>
      <c r="CX252" s="1105"/>
      <c r="CY252" s="1105"/>
      <c r="CZ252" s="1105"/>
      <c r="DA252" s="1105"/>
      <c r="DB252" s="1105"/>
      <c r="DI252" s="1105"/>
      <c r="DJ252" s="1105"/>
      <c r="DS252" s="1105"/>
      <c r="DT252" s="1105"/>
      <c r="DZ252" s="1105"/>
      <c r="EA252" s="1105"/>
      <c r="EG252" s="1089"/>
      <c r="EH252" s="1089"/>
      <c r="EM252" s="1206"/>
    </row>
    <row r="253" spans="1:143" ht="15" customHeight="1">
      <c r="A253" s="1792"/>
      <c r="B253" s="1819" t="s">
        <v>928</v>
      </c>
      <c r="C253" s="658"/>
      <c r="D253" s="658"/>
      <c r="E253" s="658"/>
      <c r="F253" s="1845"/>
      <c r="K253" s="611"/>
      <c r="N253" s="1105"/>
      <c r="O253" s="1105"/>
      <c r="P253" s="1105"/>
      <c r="Q253" s="1105"/>
      <c r="R253" s="1105"/>
      <c r="S253" s="1105"/>
      <c r="T253" s="1105"/>
      <c r="U253" s="1105"/>
      <c r="V253" s="1105"/>
      <c r="W253" s="1105"/>
      <c r="X253" s="1105"/>
      <c r="Y253" s="1105"/>
      <c r="Z253" s="1105"/>
      <c r="AA253" s="1105"/>
      <c r="AB253" s="1105"/>
      <c r="AC253" s="1105"/>
      <c r="AD253" s="1105"/>
      <c r="AE253" s="1105"/>
      <c r="AF253" s="1105"/>
      <c r="AG253" s="1105"/>
      <c r="AH253" s="1105"/>
      <c r="AI253" s="1105"/>
      <c r="AJ253" s="1105"/>
      <c r="AK253" s="1105"/>
      <c r="AL253" s="1105"/>
      <c r="AM253" s="1105"/>
      <c r="AN253" s="1105"/>
      <c r="AO253" s="1105"/>
      <c r="AP253" s="1105"/>
      <c r="AQ253" s="1105"/>
      <c r="AR253" s="1105"/>
      <c r="AS253" s="1105"/>
      <c r="AT253" s="1105"/>
      <c r="AU253" s="1105"/>
      <c r="AV253" s="1105"/>
      <c r="AW253" s="1105"/>
      <c r="AX253" s="1105"/>
      <c r="AY253" s="1105"/>
      <c r="AZ253" s="1105"/>
      <c r="BA253" s="1105"/>
      <c r="BB253" s="1105"/>
      <c r="BC253" s="1105"/>
      <c r="BD253" s="1105"/>
      <c r="BE253" s="1105"/>
      <c r="BF253" s="1105"/>
      <c r="BG253" s="1105"/>
      <c r="BH253" s="1105"/>
      <c r="BI253" s="1105"/>
      <c r="BJ253" s="1105"/>
      <c r="BK253" s="1105"/>
      <c r="BL253" s="1105"/>
      <c r="BM253" s="1105"/>
      <c r="BN253" s="1105"/>
      <c r="BO253" s="1105"/>
      <c r="BP253" s="1105"/>
      <c r="BQ253" s="1105"/>
      <c r="BR253" s="1105"/>
      <c r="BS253" s="1105"/>
      <c r="BT253" s="1105"/>
      <c r="BU253" s="1105"/>
      <c r="BV253" s="1105"/>
      <c r="BW253" s="1105"/>
      <c r="BX253" s="1105"/>
      <c r="BY253" s="1105"/>
      <c r="BZ253" s="1105"/>
      <c r="CA253" s="1105"/>
      <c r="CB253" s="1105"/>
      <c r="CC253" s="1105"/>
      <c r="CD253" s="1105"/>
      <c r="CE253" s="1105"/>
      <c r="CF253" s="1105"/>
      <c r="CG253" s="1105"/>
      <c r="CH253" s="1105"/>
      <c r="CI253" s="1105"/>
      <c r="CJ253" s="1105"/>
      <c r="CK253" s="1105"/>
      <c r="CL253" s="1105"/>
      <c r="CM253" s="1105"/>
      <c r="CN253" s="1105"/>
      <c r="CO253" s="1105"/>
      <c r="CP253" s="1105"/>
      <c r="CQ253" s="1105"/>
      <c r="CR253" s="1105"/>
      <c r="CS253" s="1105"/>
      <c r="CT253" s="1105"/>
      <c r="CU253" s="1105"/>
      <c r="CV253" s="1105"/>
      <c r="CW253" s="1105"/>
      <c r="CX253" s="1105"/>
      <c r="CY253" s="1105"/>
      <c r="CZ253" s="1105"/>
      <c r="DA253" s="1105"/>
      <c r="DB253" s="1105"/>
      <c r="DI253" s="1105"/>
      <c r="DJ253" s="1105"/>
      <c r="DS253" s="1105"/>
      <c r="DT253" s="1105"/>
      <c r="DZ253" s="1105"/>
      <c r="EA253" s="1105"/>
      <c r="EG253" s="1089"/>
      <c r="EH253" s="1089"/>
      <c r="EM253" s="1206"/>
    </row>
    <row r="254" spans="1:143" ht="15" customHeight="1">
      <c r="A254" s="1792"/>
      <c r="B254" s="1902" t="s">
        <v>929</v>
      </c>
      <c r="C254" s="1822"/>
      <c r="D254" s="1822"/>
      <c r="E254" s="1822"/>
      <c r="F254" s="1903"/>
      <c r="K254" s="611"/>
      <c r="N254" s="1105"/>
      <c r="O254" s="1105"/>
      <c r="P254" s="1105"/>
      <c r="Q254" s="1105"/>
      <c r="R254" s="1105"/>
      <c r="S254" s="1105"/>
      <c r="T254" s="1105"/>
      <c r="U254" s="1105"/>
      <c r="V254" s="1105"/>
      <c r="W254" s="1105"/>
      <c r="X254" s="1105"/>
      <c r="Y254" s="1105"/>
      <c r="Z254" s="1105"/>
      <c r="AA254" s="1105"/>
      <c r="AB254" s="1105"/>
      <c r="AC254" s="1105"/>
      <c r="AD254" s="1105"/>
      <c r="AE254" s="1105"/>
      <c r="AF254" s="1105"/>
      <c r="AG254" s="1105"/>
      <c r="AH254" s="1105"/>
      <c r="AI254" s="1105"/>
      <c r="AJ254" s="1105"/>
      <c r="AK254" s="1105"/>
      <c r="AL254" s="1105"/>
      <c r="AM254" s="1105"/>
      <c r="AN254" s="1105"/>
      <c r="AO254" s="1105"/>
      <c r="AP254" s="1105"/>
      <c r="AQ254" s="1105"/>
      <c r="AR254" s="1105"/>
      <c r="AS254" s="1105"/>
      <c r="AT254" s="1105"/>
      <c r="AU254" s="1105"/>
      <c r="AV254" s="1105"/>
      <c r="AW254" s="1105"/>
      <c r="AX254" s="1105"/>
      <c r="AY254" s="1105"/>
      <c r="AZ254" s="1105"/>
      <c r="BA254" s="1105"/>
      <c r="BB254" s="1105"/>
      <c r="BC254" s="1105"/>
      <c r="BD254" s="1105"/>
      <c r="BE254" s="1105"/>
      <c r="BF254" s="1105"/>
      <c r="BG254" s="1105"/>
      <c r="BH254" s="1105"/>
      <c r="BI254" s="1105"/>
      <c r="BJ254" s="1105"/>
      <c r="BK254" s="1105"/>
      <c r="BL254" s="1105"/>
      <c r="BM254" s="1105"/>
      <c r="BN254" s="1105"/>
      <c r="BO254" s="1105"/>
      <c r="BP254" s="1105"/>
      <c r="BQ254" s="1105"/>
      <c r="BR254" s="1105"/>
      <c r="BS254" s="1105"/>
      <c r="BT254" s="1105"/>
      <c r="BU254" s="1105"/>
      <c r="BV254" s="1105"/>
      <c r="BW254" s="1105"/>
      <c r="BX254" s="1105"/>
      <c r="BY254" s="1105"/>
      <c r="BZ254" s="1105"/>
      <c r="CA254" s="1105"/>
      <c r="CB254" s="1105"/>
      <c r="CC254" s="1105"/>
      <c r="CD254" s="1105"/>
      <c r="CE254" s="1105"/>
      <c r="CF254" s="1105"/>
      <c r="CG254" s="1105"/>
      <c r="CH254" s="1105"/>
      <c r="CI254" s="1105"/>
      <c r="CJ254" s="1105"/>
      <c r="CK254" s="1105"/>
      <c r="CL254" s="1105"/>
      <c r="CM254" s="1105"/>
      <c r="CN254" s="1105"/>
      <c r="CO254" s="1105"/>
      <c r="CP254" s="1105"/>
      <c r="CQ254" s="1105"/>
      <c r="CR254" s="1105"/>
      <c r="CS254" s="1105"/>
      <c r="CT254" s="1105"/>
      <c r="CU254" s="1105"/>
      <c r="CV254" s="1105"/>
      <c r="CW254" s="1105"/>
      <c r="CX254" s="1105"/>
      <c r="CY254" s="1105"/>
      <c r="CZ254" s="1105"/>
      <c r="DA254" s="1105"/>
      <c r="DB254" s="1105"/>
      <c r="DI254" s="1105"/>
      <c r="DJ254" s="1105"/>
      <c r="DS254" s="1105"/>
      <c r="DT254" s="1105"/>
      <c r="DZ254" s="1105"/>
      <c r="EA254" s="1105"/>
      <c r="EG254" s="1089"/>
      <c r="EH254" s="1089"/>
      <c r="EM254" s="1206"/>
    </row>
    <row r="255" spans="1:143" s="1821" customFormat="1" ht="15" customHeight="1">
      <c r="A255" s="1199"/>
      <c r="B255" s="2095"/>
      <c r="C255" s="2095"/>
      <c r="D255" s="2095"/>
      <c r="E255" s="2095"/>
      <c r="F255" s="2095"/>
      <c r="G255" s="2095"/>
      <c r="H255" s="2095"/>
      <c r="I255" s="2095"/>
      <c r="J255" s="2095"/>
      <c r="K255" s="2095"/>
      <c r="L255" s="2095"/>
      <c r="M255" s="2095"/>
      <c r="N255" s="2095"/>
      <c r="O255" s="2095"/>
      <c r="P255" s="2095"/>
      <c r="Q255" s="2095"/>
      <c r="R255" s="2095"/>
      <c r="S255" s="2095"/>
      <c r="T255" s="2095"/>
      <c r="U255" s="2095"/>
      <c r="V255" s="2095"/>
      <c r="W255" s="2095"/>
      <c r="X255" s="2095"/>
      <c r="Y255" s="2095"/>
      <c r="Z255" s="2095"/>
      <c r="AA255" s="2095"/>
      <c r="AB255" s="2095"/>
      <c r="AC255" s="2095"/>
      <c r="AD255" s="2095"/>
      <c r="AE255" s="2095"/>
      <c r="AF255" s="1779"/>
      <c r="AG255" s="1779"/>
      <c r="AH255" s="1779"/>
      <c r="AI255" s="1779"/>
      <c r="AJ255" s="1779"/>
      <c r="AK255" s="1779"/>
      <c r="AL255" s="1779"/>
      <c r="AM255" s="1779"/>
      <c r="AN255" s="1779"/>
      <c r="AO255" s="1779"/>
      <c r="AP255" s="1779"/>
      <c r="AQ255" s="1779"/>
      <c r="AR255" s="1779"/>
      <c r="AS255" s="2095"/>
      <c r="AT255" s="2095"/>
      <c r="AU255" s="2095"/>
      <c r="AV255" s="2095"/>
      <c r="AW255" s="2095"/>
      <c r="AX255" s="2095"/>
      <c r="AY255" s="2095"/>
      <c r="AZ255" s="2095"/>
      <c r="BA255" s="2095"/>
      <c r="BB255" s="2095"/>
      <c r="BC255" s="2095"/>
      <c r="BD255" s="2095"/>
      <c r="BE255" s="2095"/>
      <c r="BF255" s="2095"/>
      <c r="BG255" s="2095"/>
      <c r="BH255" s="2095"/>
      <c r="BI255" s="2095"/>
      <c r="BJ255" s="2095"/>
      <c r="BK255" s="2095"/>
      <c r="BL255" s="2095"/>
      <c r="BM255" s="2095"/>
      <c r="BN255" s="2095"/>
      <c r="BO255" s="2095"/>
      <c r="BP255" s="2095"/>
      <c r="BQ255" s="2095"/>
      <c r="BR255" s="2126"/>
      <c r="BS255" s="2095"/>
      <c r="BT255" s="2095"/>
      <c r="BU255" s="2126"/>
      <c r="BV255" s="2126"/>
      <c r="BW255" s="2126"/>
      <c r="BX255" s="2126"/>
      <c r="BY255" s="2126"/>
      <c r="BZ255" s="2126"/>
      <c r="CA255" s="2126"/>
      <c r="CB255" s="2126"/>
      <c r="CC255" s="2126"/>
      <c r="CD255" s="2126"/>
      <c r="CE255" s="2126"/>
      <c r="CF255" s="2126"/>
      <c r="CG255" s="2126"/>
      <c r="CH255" s="2126"/>
      <c r="CI255" s="2095"/>
      <c r="CJ255" s="2095"/>
      <c r="CK255" s="2126"/>
      <c r="CL255" s="2126"/>
      <c r="CM255" s="2126"/>
      <c r="CN255" s="2126"/>
      <c r="CO255" s="2126"/>
      <c r="CP255" s="2126"/>
      <c r="CQ255" s="2126"/>
      <c r="CR255" s="2126"/>
      <c r="CS255" s="2126"/>
      <c r="CT255" s="2126"/>
      <c r="CU255" s="2126"/>
      <c r="CV255" s="2126"/>
      <c r="CW255" s="2095"/>
      <c r="CX255" s="2095"/>
      <c r="CY255" s="2126"/>
      <c r="CZ255" s="2126"/>
      <c r="DA255" s="2126"/>
      <c r="DB255" s="2126"/>
      <c r="DC255" s="2126"/>
      <c r="DD255" s="2126"/>
      <c r="DE255" s="2126"/>
      <c r="DF255" s="2126"/>
      <c r="DG255" s="2126"/>
      <c r="DH255" s="2126"/>
      <c r="DI255" s="2095"/>
      <c r="DJ255" s="2095"/>
      <c r="DK255" s="2126"/>
      <c r="DL255" s="2126"/>
      <c r="DM255" s="2126"/>
      <c r="DN255" s="2126"/>
      <c r="DO255" s="2126"/>
      <c r="DP255" s="2126"/>
      <c r="DQ255" s="2126"/>
      <c r="DR255" s="2126"/>
      <c r="DS255" s="2095"/>
      <c r="DT255" s="2095"/>
      <c r="DU255" s="2126"/>
      <c r="DV255" s="2126"/>
      <c r="DW255" s="2126"/>
      <c r="DX255" s="2126"/>
      <c r="DY255" s="2126"/>
      <c r="DZ255" s="2095"/>
      <c r="EA255" s="2095"/>
      <c r="EB255" s="2126"/>
      <c r="EC255" s="2126"/>
      <c r="ED255" s="2126"/>
      <c r="EE255" s="2126"/>
      <c r="EF255" s="2126"/>
      <c r="EG255" s="2126"/>
      <c r="EH255" s="2126"/>
      <c r="EI255" s="2126"/>
      <c r="EJ255" s="2126"/>
      <c r="EK255" s="2126"/>
      <c r="EL255" s="2126"/>
      <c r="EM255" s="2181"/>
    </row>
    <row r="256" spans="1:143" s="1969" customFormat="1" ht="45" customHeight="1">
      <c r="A256" s="1816" t="s">
        <v>942</v>
      </c>
      <c r="B256" s="1967"/>
      <c r="C256" s="1968"/>
      <c r="D256" s="1968"/>
      <c r="E256" s="1968"/>
      <c r="F256" s="1968"/>
      <c r="G256" s="1968"/>
      <c r="H256" s="1968"/>
      <c r="AF256" s="1896"/>
      <c r="AG256" s="1896"/>
      <c r="AH256" s="1896"/>
      <c r="AI256" s="1896"/>
      <c r="AJ256" s="1896"/>
      <c r="AK256" s="1896"/>
      <c r="AL256" s="1896"/>
      <c r="AM256" s="1896"/>
      <c r="AN256" s="1896"/>
      <c r="AO256" s="1896"/>
      <c r="AP256" s="1896"/>
      <c r="AQ256" s="1896"/>
      <c r="AR256" s="1896"/>
      <c r="EM256" s="2192"/>
    </row>
    <row r="257" spans="1:143" s="1055" customFormat="1" ht="15" customHeight="1">
      <c r="A257" s="2169"/>
      <c r="B257" s="2153" t="s">
        <v>808</v>
      </c>
      <c r="C257" s="2153"/>
      <c r="D257" s="2935" t="s">
        <v>1791</v>
      </c>
      <c r="E257" s="2935"/>
      <c r="F257" s="2935"/>
      <c r="G257" s="2935"/>
      <c r="H257" s="2935"/>
      <c r="I257" s="2935"/>
      <c r="J257" s="2935"/>
      <c r="K257" s="2935"/>
      <c r="L257" s="2935"/>
      <c r="M257" s="2935"/>
      <c r="N257" s="2935"/>
      <c r="O257" s="2935"/>
      <c r="P257" s="2935"/>
      <c r="EG257" s="1057"/>
      <c r="EH257" s="1057"/>
      <c r="EM257" s="1133"/>
    </row>
    <row r="258" spans="1:143" ht="15" customHeight="1">
      <c r="A258" s="1746"/>
      <c r="B258" s="1100" t="s">
        <v>945</v>
      </c>
      <c r="C258" s="1100"/>
      <c r="D258" s="2918" t="s">
        <v>1792</v>
      </c>
      <c r="E258" s="2918"/>
      <c r="F258" s="2918"/>
      <c r="G258" s="2918"/>
      <c r="H258" s="2918"/>
      <c r="I258" s="2918"/>
      <c r="J258" s="2918"/>
      <c r="K258" s="2918"/>
      <c r="L258" s="2918"/>
      <c r="M258" s="2918"/>
      <c r="N258" s="2918"/>
      <c r="O258" s="2918"/>
      <c r="P258" s="2918"/>
      <c r="EG258" s="1089"/>
      <c r="EH258" s="1089"/>
      <c r="EM258" s="1206"/>
    </row>
    <row r="259" spans="1:143" s="1055" customFormat="1" ht="60" customHeight="1">
      <c r="A259" s="2169"/>
      <c r="B259" s="730" t="s">
        <v>1993</v>
      </c>
      <c r="C259" s="730"/>
      <c r="D259" s="2919" t="s">
        <v>1994</v>
      </c>
      <c r="E259" s="2919"/>
      <c r="F259" s="2919"/>
      <c r="G259" s="2919"/>
      <c r="H259" s="2919"/>
      <c r="I259" s="2919"/>
      <c r="J259" s="2919"/>
      <c r="K259" s="2919"/>
      <c r="L259" s="2919"/>
      <c r="M259" s="2919"/>
      <c r="N259" s="2919"/>
      <c r="O259" s="2919"/>
      <c r="P259" s="2919"/>
      <c r="EE259" s="1057"/>
      <c r="EF259" s="1057"/>
      <c r="EG259" s="1057"/>
      <c r="EH259" s="1057"/>
      <c r="EM259" s="1133"/>
    </row>
    <row r="260" spans="1:143" ht="15" customHeight="1">
      <c r="A260" s="2193"/>
      <c r="B260" s="2155" t="s">
        <v>1995</v>
      </c>
      <c r="C260" s="443"/>
      <c r="D260" s="443"/>
      <c r="E260" s="443"/>
      <c r="F260" s="2521"/>
      <c r="G260" s="321"/>
      <c r="H260" s="2323"/>
      <c r="I260" s="2323"/>
      <c r="J260" s="2323"/>
      <c r="K260" s="2323"/>
      <c r="L260" s="2323"/>
      <c r="M260" s="2323"/>
      <c r="N260" s="2323"/>
      <c r="O260" s="2323"/>
      <c r="P260" s="2323"/>
      <c r="EA260" s="1089"/>
      <c r="EH260" s="1089"/>
      <c r="EM260" s="1206"/>
    </row>
    <row r="261" spans="1:143" s="1089" customFormat="1" ht="15" customHeight="1">
      <c r="A261" s="1731"/>
      <c r="B261" s="611"/>
      <c r="C261" s="611"/>
      <c r="D261" s="611"/>
      <c r="E261" s="611"/>
      <c r="F261" s="611"/>
      <c r="G261" s="611"/>
      <c r="H261" s="611"/>
      <c r="I261" s="611"/>
      <c r="J261" s="611"/>
      <c r="K261" s="611"/>
      <c r="L261" s="611"/>
      <c r="M261" s="611"/>
      <c r="N261" s="611"/>
      <c r="O261" s="611"/>
      <c r="P261" s="611"/>
      <c r="Q261" s="611"/>
      <c r="R261" s="611"/>
      <c r="S261" s="611"/>
      <c r="T261" s="611"/>
      <c r="U261" s="611"/>
      <c r="V261" s="611"/>
      <c r="W261" s="611"/>
      <c r="X261" s="611"/>
      <c r="Y261" s="611"/>
      <c r="Z261" s="611"/>
      <c r="AA261" s="611"/>
      <c r="AB261" s="611"/>
      <c r="AC261" s="611"/>
      <c r="AD261" s="611"/>
      <c r="AE261" s="611"/>
      <c r="AF261" s="1105"/>
      <c r="AG261" s="1105"/>
      <c r="AH261" s="1105"/>
      <c r="AI261" s="1105"/>
      <c r="AJ261" s="1105"/>
      <c r="AK261" s="1105"/>
      <c r="AL261" s="1105"/>
      <c r="AM261" s="1105"/>
      <c r="AN261" s="1105"/>
      <c r="AO261" s="1105"/>
      <c r="AP261" s="1105"/>
      <c r="AQ261" s="1105"/>
      <c r="AR261" s="1105"/>
      <c r="AS261" s="611"/>
      <c r="AT261" s="611"/>
      <c r="AU261" s="611"/>
      <c r="AV261" s="611"/>
      <c r="AW261" s="611"/>
      <c r="AX261" s="611"/>
      <c r="AY261" s="611"/>
      <c r="AZ261" s="611"/>
      <c r="BA261" s="611"/>
      <c r="BB261" s="611"/>
      <c r="BC261" s="611"/>
      <c r="BD261" s="611"/>
      <c r="BE261" s="611"/>
      <c r="BF261" s="611"/>
      <c r="BG261" s="611"/>
      <c r="BH261" s="611"/>
      <c r="BI261" s="611"/>
      <c r="BJ261" s="611"/>
      <c r="BK261" s="611"/>
      <c r="BL261" s="611"/>
      <c r="BM261" s="611"/>
      <c r="BN261" s="611"/>
      <c r="BO261" s="611"/>
      <c r="BP261" s="611"/>
      <c r="BQ261" s="611"/>
      <c r="BS261" s="611"/>
      <c r="BT261" s="611"/>
      <c r="CI261" s="611"/>
      <c r="CJ261" s="611"/>
      <c r="CW261" s="611"/>
      <c r="CX261" s="611"/>
      <c r="DI261" s="611"/>
      <c r="DJ261" s="611"/>
      <c r="DS261" s="611"/>
      <c r="DT261" s="611"/>
      <c r="DZ261" s="611"/>
      <c r="EA261" s="611"/>
      <c r="EM261" s="597"/>
    </row>
    <row r="262" spans="1:143" s="1089" customFormat="1" ht="15" customHeight="1">
      <c r="A262" s="1731"/>
      <c r="B262" s="2900" t="s">
        <v>1794</v>
      </c>
      <c r="C262" s="2900"/>
      <c r="D262" s="2900"/>
      <c r="E262" s="2900"/>
      <c r="F262" s="2904" t="s">
        <v>1795</v>
      </c>
      <c r="G262" s="2905"/>
      <c r="H262" s="2906" t="s">
        <v>1796</v>
      </c>
      <c r="I262" s="2907"/>
      <c r="J262" s="2907"/>
      <c r="K262" s="2907"/>
      <c r="L262" s="2908"/>
      <c r="M262" s="2909" t="s">
        <v>1797</v>
      </c>
      <c r="N262" s="2910"/>
      <c r="O262" s="2910"/>
      <c r="P262" s="2910"/>
      <c r="Q262" s="2911"/>
      <c r="R262" s="2853" t="s">
        <v>1797</v>
      </c>
      <c r="S262" s="2854"/>
      <c r="T262" s="2854"/>
      <c r="U262" s="2854"/>
      <c r="V262" s="2854"/>
      <c r="W262" s="2854"/>
      <c r="X262" s="2854"/>
      <c r="Y262" s="2854"/>
      <c r="Z262" s="2854"/>
      <c r="AA262" s="2854"/>
      <c r="AB262" s="2854"/>
      <c r="AC262" s="2854"/>
      <c r="AD262" s="611"/>
      <c r="AE262" s="611"/>
      <c r="AF262" s="611"/>
      <c r="AG262" s="611"/>
      <c r="AH262" s="611"/>
      <c r="AI262" s="611"/>
      <c r="AJ262" s="611"/>
      <c r="AK262" s="611"/>
      <c r="AL262" s="611"/>
      <c r="AM262" s="611"/>
      <c r="AN262" s="611"/>
      <c r="AO262" s="611"/>
      <c r="AP262" s="611"/>
      <c r="AQ262" s="611"/>
      <c r="AR262" s="611"/>
      <c r="AS262" s="611"/>
      <c r="AT262" s="611"/>
      <c r="AU262" s="611"/>
      <c r="AV262" s="611"/>
      <c r="AW262" s="611"/>
      <c r="AX262" s="611"/>
      <c r="AY262" s="611"/>
      <c r="AZ262" s="611"/>
      <c r="BA262" s="611"/>
      <c r="BB262" s="611"/>
      <c r="BC262" s="611"/>
      <c r="BD262" s="611"/>
      <c r="BE262" s="611"/>
      <c r="BF262" s="611"/>
      <c r="BG262" s="611"/>
      <c r="BH262" s="611"/>
      <c r="BI262" s="611"/>
      <c r="BJ262" s="611"/>
      <c r="BK262" s="611"/>
      <c r="BL262" s="611"/>
      <c r="BM262" s="611"/>
      <c r="BN262" s="611"/>
      <c r="BO262" s="611"/>
      <c r="BP262" s="611"/>
      <c r="BQ262" s="611"/>
      <c r="BS262" s="611"/>
      <c r="BT262" s="611"/>
      <c r="CI262" s="611"/>
      <c r="CJ262" s="611"/>
      <c r="CW262" s="611"/>
      <c r="CX262" s="611"/>
      <c r="DI262" s="611"/>
      <c r="DJ262" s="611"/>
      <c r="DS262" s="611"/>
      <c r="DT262" s="611"/>
      <c r="DZ262" s="611"/>
      <c r="EA262" s="611"/>
      <c r="EM262" s="597"/>
    </row>
    <row r="263" spans="1:143" s="1955" customFormat="1" ht="15" customHeight="1">
      <c r="A263" s="1970"/>
      <c r="B263" s="2901"/>
      <c r="C263" s="2901"/>
      <c r="D263" s="2901"/>
      <c r="E263" s="2901"/>
      <c r="F263" s="2912" t="s">
        <v>1801</v>
      </c>
      <c r="G263" s="2914" t="s">
        <v>2059</v>
      </c>
      <c r="H263" s="2916" t="s">
        <v>1996</v>
      </c>
      <c r="I263" s="2965" t="s">
        <v>2105</v>
      </c>
      <c r="J263" s="2966"/>
      <c r="K263" s="2966"/>
      <c r="L263" s="2893" t="s">
        <v>1801</v>
      </c>
      <c r="M263" s="2898" t="s">
        <v>1794</v>
      </c>
      <c r="N263" s="2965" t="s">
        <v>2105</v>
      </c>
      <c r="O263" s="2966"/>
      <c r="P263" s="2966"/>
      <c r="Q263" s="2893" t="s">
        <v>1870</v>
      </c>
      <c r="R263" s="2855" t="s">
        <v>1871</v>
      </c>
      <c r="S263" s="2856"/>
      <c r="T263" s="2856"/>
      <c r="U263" s="2878"/>
      <c r="V263" s="2855" t="s">
        <v>1921</v>
      </c>
      <c r="W263" s="2856"/>
      <c r="X263" s="2856"/>
      <c r="Y263" s="2878"/>
      <c r="Z263" s="2855" t="s">
        <v>1922</v>
      </c>
      <c r="AA263" s="2856"/>
      <c r="AB263" s="2856"/>
      <c r="AC263" s="2856"/>
      <c r="AD263" s="1404"/>
      <c r="AE263" s="1404"/>
      <c r="AF263" s="1404"/>
      <c r="AG263" s="1404"/>
      <c r="AH263" s="1404"/>
      <c r="AI263" s="1404"/>
      <c r="AJ263" s="1404"/>
      <c r="AK263" s="1404"/>
      <c r="AL263" s="1404"/>
      <c r="AM263" s="1404"/>
      <c r="AN263" s="1404"/>
      <c r="AO263" s="1404"/>
      <c r="AP263" s="1404"/>
      <c r="AQ263" s="1404"/>
      <c r="AR263" s="1404"/>
      <c r="AS263" s="1404"/>
      <c r="AT263" s="1404"/>
      <c r="AU263" s="1404"/>
      <c r="AV263" s="1404"/>
      <c r="AW263" s="1404"/>
      <c r="AX263" s="1404"/>
      <c r="AY263" s="1404"/>
      <c r="AZ263" s="1404"/>
      <c r="BA263" s="1404"/>
      <c r="BB263" s="1404"/>
      <c r="BC263" s="1404"/>
      <c r="BD263" s="1404"/>
      <c r="BE263" s="1404"/>
      <c r="BO263" s="1404"/>
      <c r="BP263" s="1404"/>
      <c r="CE263" s="1404"/>
      <c r="CF263" s="1404"/>
      <c r="CS263" s="1404"/>
      <c r="CT263" s="1404"/>
      <c r="DE263" s="1404"/>
      <c r="DF263" s="1404"/>
      <c r="DO263" s="1404"/>
      <c r="DP263" s="1404"/>
      <c r="DW263" s="1404"/>
      <c r="DX263" s="1404"/>
      <c r="EB263" s="1404"/>
      <c r="EC263" s="1404"/>
      <c r="EM263" s="2191"/>
    </row>
    <row r="264" spans="1:143" s="1904" customFormat="1" ht="30" customHeight="1">
      <c r="A264" s="1971"/>
      <c r="B264" s="2902"/>
      <c r="C264" s="2902"/>
      <c r="D264" s="2902"/>
      <c r="E264" s="2903"/>
      <c r="F264" s="2913"/>
      <c r="G264" s="2915"/>
      <c r="H264" s="2917"/>
      <c r="I264" s="2250" t="s">
        <v>2106</v>
      </c>
      <c r="J264" s="2250" t="s">
        <v>2107</v>
      </c>
      <c r="K264" s="2250" t="s">
        <v>2108</v>
      </c>
      <c r="L264" s="2894"/>
      <c r="M264" s="2899"/>
      <c r="N264" s="2250" t="s">
        <v>2106</v>
      </c>
      <c r="O264" s="2250" t="s">
        <v>2107</v>
      </c>
      <c r="P264" s="2250" t="s">
        <v>2108</v>
      </c>
      <c r="Q264" s="2894"/>
      <c r="R264" s="2114" t="s">
        <v>1870</v>
      </c>
      <c r="S264" s="2115" t="s">
        <v>1878</v>
      </c>
      <c r="T264" s="2115" t="s">
        <v>1879</v>
      </c>
      <c r="U264" s="2134" t="s">
        <v>1925</v>
      </c>
      <c r="V264" s="2114" t="s">
        <v>1870</v>
      </c>
      <c r="W264" s="2115" t="s">
        <v>1878</v>
      </c>
      <c r="X264" s="2115" t="s">
        <v>1879</v>
      </c>
      <c r="Y264" s="2134" t="s">
        <v>1925</v>
      </c>
      <c r="Z264" s="2114" t="s">
        <v>1870</v>
      </c>
      <c r="AA264" s="2115" t="s">
        <v>1878</v>
      </c>
      <c r="AB264" s="2115" t="s">
        <v>1879</v>
      </c>
      <c r="AC264" s="2115" t="s">
        <v>1925</v>
      </c>
      <c r="AD264" s="661"/>
      <c r="AE264" s="661"/>
      <c r="AF264" s="661"/>
      <c r="AG264" s="661"/>
      <c r="AH264" s="661"/>
      <c r="AI264" s="661"/>
      <c r="AJ264" s="661"/>
      <c r="AK264" s="661"/>
      <c r="AL264" s="661"/>
      <c r="AM264" s="661"/>
      <c r="AN264" s="661"/>
      <c r="AO264" s="661"/>
      <c r="AP264" s="661"/>
      <c r="AQ264" s="661"/>
      <c r="AR264" s="661"/>
      <c r="AS264" s="661"/>
      <c r="AT264" s="661"/>
      <c r="AU264" s="661"/>
      <c r="AV264" s="661"/>
      <c r="AW264" s="661"/>
      <c r="AX264" s="661"/>
      <c r="AY264" s="661"/>
      <c r="AZ264" s="661"/>
      <c r="BA264" s="661"/>
      <c r="BB264" s="661"/>
      <c r="BL264" s="661"/>
      <c r="BM264" s="661"/>
      <c r="CB264" s="661"/>
      <c r="CC264" s="661"/>
      <c r="CP264" s="661"/>
      <c r="CQ264" s="661"/>
      <c r="DB264" s="661"/>
      <c r="DC264" s="661"/>
      <c r="DL264" s="661"/>
      <c r="DM264" s="661"/>
      <c r="DT264" s="661"/>
      <c r="DU264" s="661"/>
      <c r="DY264" s="661"/>
      <c r="DZ264" s="661"/>
      <c r="EB264" s="661"/>
      <c r="EC264" s="661"/>
      <c r="ED264" s="661"/>
      <c r="EM264" s="2184"/>
    </row>
    <row r="265" spans="1:143" ht="15" customHeight="1">
      <c r="A265" s="1792"/>
      <c r="B265" s="1972" t="s">
        <v>1882</v>
      </c>
      <c r="C265" s="1860"/>
      <c r="D265" s="1860"/>
      <c r="E265" s="1860"/>
      <c r="F265" s="2185"/>
      <c r="G265" s="2189"/>
      <c r="H265" s="1972" t="s">
        <v>1997</v>
      </c>
      <c r="I265" s="2194"/>
      <c r="J265" s="2195"/>
      <c r="K265" s="2185"/>
      <c r="L265" s="2189"/>
      <c r="M265" s="1972" t="s">
        <v>1882</v>
      </c>
      <c r="N265" s="2194"/>
      <c r="O265" s="2195"/>
      <c r="P265" s="2185"/>
      <c r="Q265" s="2190"/>
      <c r="R265" s="1868"/>
      <c r="S265" s="2178"/>
      <c r="T265" s="2178"/>
      <c r="U265" s="2179"/>
      <c r="V265" s="1868"/>
      <c r="W265" s="2178"/>
      <c r="X265" s="2178"/>
      <c r="Y265" s="2179"/>
      <c r="Z265" s="1868"/>
      <c r="AA265" s="2178"/>
      <c r="AB265" s="2178"/>
      <c r="AC265" s="2178"/>
      <c r="AD265" s="1105"/>
      <c r="AE265" s="1105"/>
      <c r="AF265" s="1105"/>
      <c r="AG265" s="1105"/>
      <c r="AH265" s="1105"/>
      <c r="AI265" s="1105"/>
      <c r="AJ265" s="1105"/>
      <c r="AK265" s="1105"/>
      <c r="AL265" s="1105"/>
      <c r="AM265" s="1105"/>
      <c r="AN265" s="1105"/>
      <c r="AO265" s="1105"/>
      <c r="AP265" s="1105"/>
      <c r="AQ265" s="1105"/>
      <c r="AR265" s="1105"/>
      <c r="AS265" s="1105"/>
      <c r="AT265" s="1105"/>
      <c r="AU265" s="1105"/>
      <c r="AV265" s="1105"/>
      <c r="AW265" s="1105"/>
      <c r="AX265" s="1105"/>
      <c r="AY265" s="1105"/>
      <c r="AZ265" s="1105"/>
      <c r="BA265" s="1105"/>
      <c r="BB265" s="1105"/>
      <c r="BL265" s="1105"/>
      <c r="BM265" s="1105"/>
      <c r="CB265" s="1105"/>
      <c r="CC265" s="1105"/>
      <c r="CP265" s="1105"/>
      <c r="CQ265" s="1105"/>
      <c r="DB265" s="1105"/>
      <c r="DC265" s="1105"/>
      <c r="DL265" s="1105"/>
      <c r="DM265" s="1105"/>
      <c r="DT265" s="1105"/>
      <c r="DU265" s="1105"/>
      <c r="DY265" s="1105"/>
      <c r="DZ265" s="1105"/>
      <c r="EB265" s="1105"/>
      <c r="EC265" s="1105"/>
      <c r="ED265" s="1105"/>
      <c r="EE265" s="1089"/>
      <c r="EF265" s="1089"/>
      <c r="EG265" s="1089"/>
      <c r="EH265" s="484"/>
      <c r="EM265" s="1206"/>
    </row>
    <row r="266" spans="1:143" ht="15" customHeight="1">
      <c r="A266" s="1792"/>
      <c r="B266" s="1100" t="s">
        <v>1883</v>
      </c>
      <c r="C266" s="444"/>
      <c r="D266" s="444"/>
      <c r="E266" s="444"/>
      <c r="F266" s="487"/>
      <c r="G266" s="1946"/>
      <c r="H266" s="1100" t="s">
        <v>1998</v>
      </c>
      <c r="I266" s="1932"/>
      <c r="J266" s="1973"/>
      <c r="K266" s="487"/>
      <c r="L266" s="1946"/>
      <c r="M266" s="1100" t="s">
        <v>1883</v>
      </c>
      <c r="N266" s="1932"/>
      <c r="O266" s="1973"/>
      <c r="P266" s="487"/>
      <c r="Q266" s="488"/>
      <c r="R266" s="2135"/>
      <c r="S266" s="1845"/>
      <c r="T266" s="1845"/>
      <c r="U266" s="1876"/>
      <c r="V266" s="2135"/>
      <c r="W266" s="1845"/>
      <c r="X266" s="1845"/>
      <c r="Y266" s="1876"/>
      <c r="Z266" s="2135"/>
      <c r="AA266" s="1845"/>
      <c r="AB266" s="1845"/>
      <c r="AC266" s="1845"/>
      <c r="AD266" s="1105"/>
      <c r="AE266" s="1105"/>
      <c r="AF266" s="1105"/>
      <c r="AG266" s="1105"/>
      <c r="AH266" s="1105"/>
      <c r="AI266" s="1105"/>
      <c r="AJ266" s="1105"/>
      <c r="AK266" s="1105"/>
      <c r="AL266" s="1105"/>
      <c r="AM266" s="1105"/>
      <c r="AN266" s="1105"/>
      <c r="AO266" s="1105"/>
      <c r="AP266" s="1105"/>
      <c r="AQ266" s="1105"/>
      <c r="AR266" s="1105"/>
      <c r="AS266" s="1105"/>
      <c r="AT266" s="1105"/>
      <c r="AU266" s="1105"/>
      <c r="AV266" s="1105"/>
      <c r="AW266" s="1105"/>
      <c r="AX266" s="1105"/>
      <c r="AY266" s="1105"/>
      <c r="AZ266" s="1105"/>
      <c r="BA266" s="1105"/>
      <c r="BB266" s="1105"/>
      <c r="BL266" s="1105"/>
      <c r="BM266" s="1105"/>
      <c r="CB266" s="1105"/>
      <c r="CC266" s="1105"/>
      <c r="CP266" s="1105"/>
      <c r="CQ266" s="1105"/>
      <c r="DB266" s="1105"/>
      <c r="DC266" s="1105"/>
      <c r="DL266" s="1105"/>
      <c r="DM266" s="1105"/>
      <c r="DT266" s="1105"/>
      <c r="DU266" s="1105"/>
      <c r="DY266" s="1105"/>
      <c r="DZ266" s="1105"/>
      <c r="EB266" s="1105"/>
      <c r="EC266" s="1105"/>
      <c r="ED266" s="1105"/>
      <c r="EE266" s="1089"/>
      <c r="EF266" s="1089"/>
      <c r="EG266" s="1089"/>
      <c r="EH266" s="484"/>
      <c r="EM266" s="1206"/>
    </row>
    <row r="267" spans="1:143" ht="15" customHeight="1">
      <c r="A267" s="1792"/>
      <c r="B267" s="1100" t="s">
        <v>1884</v>
      </c>
      <c r="C267" s="1100"/>
      <c r="D267" s="1100"/>
      <c r="E267" s="1100"/>
      <c r="F267" s="487"/>
      <c r="G267" s="1946"/>
      <c r="H267" s="1100" t="s">
        <v>1999</v>
      </c>
      <c r="I267" s="1932"/>
      <c r="J267" s="1973"/>
      <c r="K267" s="487"/>
      <c r="L267" s="1946"/>
      <c r="M267" s="1100" t="s">
        <v>1884</v>
      </c>
      <c r="N267" s="1932"/>
      <c r="O267" s="1973"/>
      <c r="P267" s="487"/>
      <c r="Q267" s="488"/>
      <c r="R267" s="1916"/>
      <c r="S267" s="1917"/>
      <c r="T267" s="1917"/>
      <c r="U267" s="1864"/>
      <c r="V267" s="1916"/>
      <c r="W267" s="1917"/>
      <c r="X267" s="1917"/>
      <c r="Y267" s="1864"/>
      <c r="Z267" s="1916"/>
      <c r="AA267" s="1917"/>
      <c r="AB267" s="1917"/>
      <c r="AC267" s="1917"/>
      <c r="AD267" s="1105"/>
      <c r="AE267" s="1105"/>
      <c r="AF267" s="1105"/>
      <c r="AG267" s="1105"/>
      <c r="AH267" s="1105"/>
      <c r="AI267" s="1105"/>
      <c r="AJ267" s="1105"/>
      <c r="AK267" s="1105"/>
      <c r="AL267" s="1105"/>
      <c r="AM267" s="1105"/>
      <c r="AN267" s="1105"/>
      <c r="AO267" s="1105"/>
      <c r="AP267" s="1105"/>
      <c r="AQ267" s="1105"/>
      <c r="AR267" s="1105"/>
      <c r="AS267" s="1105"/>
      <c r="AT267" s="1105"/>
      <c r="AU267" s="1105"/>
      <c r="AV267" s="1105"/>
      <c r="AW267" s="1105"/>
      <c r="AX267" s="1105"/>
      <c r="AY267" s="1105"/>
      <c r="AZ267" s="1105"/>
      <c r="BA267" s="1105"/>
      <c r="BB267" s="1105"/>
      <c r="BL267" s="1105"/>
      <c r="BM267" s="1105"/>
      <c r="CB267" s="1105"/>
      <c r="CC267" s="1105"/>
      <c r="CP267" s="1105"/>
      <c r="CQ267" s="1105"/>
      <c r="DB267" s="1105"/>
      <c r="DC267" s="1105"/>
      <c r="DL267" s="1105"/>
      <c r="DM267" s="1105"/>
      <c r="DT267" s="1105"/>
      <c r="DU267" s="1105"/>
      <c r="DY267" s="1105"/>
      <c r="DZ267" s="1105"/>
      <c r="EB267" s="1105"/>
      <c r="EC267" s="1105"/>
      <c r="ED267" s="1105"/>
      <c r="EE267" s="1089"/>
      <c r="EF267" s="1089"/>
      <c r="EG267" s="1089"/>
      <c r="EH267" s="484"/>
      <c r="EM267" s="1206"/>
    </row>
    <row r="268" spans="1:143" ht="15" customHeight="1">
      <c r="A268" s="1792"/>
      <c r="B268" s="1100" t="s">
        <v>1885</v>
      </c>
      <c r="C268" s="1100"/>
      <c r="D268" s="1100"/>
      <c r="E268" s="1100"/>
      <c r="F268" s="487"/>
      <c r="G268" s="1946"/>
      <c r="H268" s="1100" t="s">
        <v>2000</v>
      </c>
      <c r="I268" s="1932"/>
      <c r="J268" s="1973"/>
      <c r="K268" s="487"/>
      <c r="L268" s="1946"/>
      <c r="M268" s="1100" t="s">
        <v>1885</v>
      </c>
      <c r="N268" s="1932"/>
      <c r="O268" s="1973"/>
      <c r="P268" s="487"/>
      <c r="Q268" s="488"/>
      <c r="R268" s="1916"/>
      <c r="S268" s="1917"/>
      <c r="T268" s="1917"/>
      <c r="U268" s="1864"/>
      <c r="V268" s="1916"/>
      <c r="W268" s="1917"/>
      <c r="X268" s="1917"/>
      <c r="Y268" s="1864"/>
      <c r="Z268" s="1916"/>
      <c r="AA268" s="1917"/>
      <c r="AB268" s="1917"/>
      <c r="AC268" s="1917"/>
      <c r="AD268" s="1105"/>
      <c r="AE268" s="1105"/>
      <c r="AF268" s="1105"/>
      <c r="AG268" s="1105"/>
      <c r="AH268" s="1105"/>
      <c r="AI268" s="1105"/>
      <c r="AJ268" s="1105"/>
      <c r="AK268" s="1105"/>
      <c r="AL268" s="1105"/>
      <c r="AM268" s="1105"/>
      <c r="AN268" s="1105"/>
      <c r="AO268" s="1105"/>
      <c r="AP268" s="1105"/>
      <c r="AQ268" s="1105"/>
      <c r="AR268" s="1105"/>
      <c r="AS268" s="1105"/>
      <c r="AT268" s="1105"/>
      <c r="AU268" s="1105"/>
      <c r="AV268" s="1105"/>
      <c r="AW268" s="1105"/>
      <c r="AX268" s="1105"/>
      <c r="AY268" s="1105"/>
      <c r="AZ268" s="1105"/>
      <c r="BA268" s="1105"/>
      <c r="BB268" s="1105"/>
      <c r="BL268" s="1105"/>
      <c r="BM268" s="1105"/>
      <c r="CB268" s="1105"/>
      <c r="CC268" s="1105"/>
      <c r="CP268" s="1105"/>
      <c r="CQ268" s="1105"/>
      <c r="DB268" s="1105"/>
      <c r="DC268" s="1105"/>
      <c r="DL268" s="1105"/>
      <c r="DM268" s="1105"/>
      <c r="DT268" s="1105"/>
      <c r="DU268" s="1105"/>
      <c r="DY268" s="1105"/>
      <c r="DZ268" s="1105"/>
      <c r="EB268" s="1105"/>
      <c r="EC268" s="1105"/>
      <c r="ED268" s="1105"/>
      <c r="EE268" s="1089"/>
      <c r="EF268" s="1089"/>
      <c r="EG268" s="1089"/>
      <c r="EH268" s="484"/>
      <c r="EM268" s="1206"/>
    </row>
    <row r="269" spans="1:143" ht="15" customHeight="1">
      <c r="A269" s="1792"/>
      <c r="B269" s="1100" t="s">
        <v>1887</v>
      </c>
      <c r="C269" s="1100"/>
      <c r="D269" s="1100"/>
      <c r="E269" s="1100"/>
      <c r="F269" s="487"/>
      <c r="G269" s="1946"/>
      <c r="H269" s="1100" t="s">
        <v>2001</v>
      </c>
      <c r="I269" s="1932"/>
      <c r="J269" s="1973"/>
      <c r="K269" s="487"/>
      <c r="L269" s="1946"/>
      <c r="M269" s="1100" t="s">
        <v>1887</v>
      </c>
      <c r="N269" s="1932"/>
      <c r="O269" s="1973"/>
      <c r="P269" s="487"/>
      <c r="Q269" s="488"/>
      <c r="R269" s="1916"/>
      <c r="S269" s="1917"/>
      <c r="T269" s="1917"/>
      <c r="U269" s="1864"/>
      <c r="V269" s="1916"/>
      <c r="W269" s="1917"/>
      <c r="X269" s="1917"/>
      <c r="Y269" s="1864"/>
      <c r="Z269" s="1916"/>
      <c r="AA269" s="1917"/>
      <c r="AB269" s="1917"/>
      <c r="AC269" s="1917"/>
      <c r="AD269" s="1105"/>
      <c r="AE269" s="1105"/>
      <c r="AF269" s="1105"/>
      <c r="AG269" s="1105"/>
      <c r="AH269" s="1105"/>
      <c r="AI269" s="1105"/>
      <c r="AJ269" s="1105"/>
      <c r="AK269" s="1105"/>
      <c r="AL269" s="1105"/>
      <c r="AM269" s="1105"/>
      <c r="AN269" s="1105"/>
      <c r="AO269" s="1105"/>
      <c r="AP269" s="1105"/>
      <c r="AQ269" s="1105"/>
      <c r="AR269" s="1105"/>
      <c r="AS269" s="1105"/>
      <c r="AT269" s="1105"/>
      <c r="AU269" s="1105"/>
      <c r="AV269" s="1105"/>
      <c r="AW269" s="1105"/>
      <c r="AX269" s="1105"/>
      <c r="AY269" s="1105"/>
      <c r="AZ269" s="1105"/>
      <c r="BA269" s="1105"/>
      <c r="BB269" s="1105"/>
      <c r="BL269" s="1105"/>
      <c r="BM269" s="1105"/>
      <c r="CB269" s="1105"/>
      <c r="CC269" s="1105"/>
      <c r="CP269" s="1105"/>
      <c r="CQ269" s="1105"/>
      <c r="DB269" s="1105"/>
      <c r="DC269" s="1105"/>
      <c r="DL269" s="1105"/>
      <c r="DM269" s="1105"/>
      <c r="DT269" s="1105"/>
      <c r="DU269" s="1105"/>
      <c r="DY269" s="1105"/>
      <c r="DZ269" s="1105"/>
      <c r="EB269" s="1105"/>
      <c r="EC269" s="1105"/>
      <c r="ED269" s="1105"/>
      <c r="EE269" s="1089"/>
      <c r="EF269" s="1089"/>
      <c r="EG269" s="1089"/>
      <c r="EH269" s="484"/>
      <c r="EM269" s="1206"/>
    </row>
    <row r="270" spans="1:143" ht="15" customHeight="1">
      <c r="A270" s="1792"/>
      <c r="B270" s="1728" t="s">
        <v>1886</v>
      </c>
      <c r="C270" s="1100"/>
      <c r="D270" s="1100"/>
      <c r="E270" s="1100"/>
      <c r="F270" s="487"/>
      <c r="G270" s="1946"/>
      <c r="H270" s="1728" t="s">
        <v>2002</v>
      </c>
      <c r="I270" s="1932"/>
      <c r="J270" s="1973"/>
      <c r="K270" s="487"/>
      <c r="L270" s="1946"/>
      <c r="M270" s="1728" t="s">
        <v>1886</v>
      </c>
      <c r="N270" s="1932"/>
      <c r="O270" s="1973"/>
      <c r="P270" s="487"/>
      <c r="Q270" s="488"/>
      <c r="R270" s="1916"/>
      <c r="S270" s="1917"/>
      <c r="T270" s="1917"/>
      <c r="U270" s="1864"/>
      <c r="V270" s="1916"/>
      <c r="W270" s="1917"/>
      <c r="X270" s="1917"/>
      <c r="Y270" s="1864"/>
      <c r="Z270" s="1916"/>
      <c r="AA270" s="1917"/>
      <c r="AB270" s="1917"/>
      <c r="AC270" s="1917"/>
      <c r="AD270" s="1105"/>
      <c r="AE270" s="1105"/>
      <c r="AF270" s="1105"/>
      <c r="AG270" s="1105"/>
      <c r="AH270" s="1105"/>
      <c r="AI270" s="1105"/>
      <c r="AJ270" s="1105"/>
      <c r="AK270" s="1105"/>
      <c r="AL270" s="1105"/>
      <c r="AM270" s="1105"/>
      <c r="AN270" s="1105"/>
      <c r="AO270" s="1105"/>
      <c r="AP270" s="1105"/>
      <c r="AQ270" s="1105"/>
      <c r="AR270" s="1105"/>
      <c r="AS270" s="1105"/>
      <c r="AT270" s="1105"/>
      <c r="AU270" s="1105"/>
      <c r="AV270" s="1105"/>
      <c r="AW270" s="1105"/>
      <c r="AX270" s="1105"/>
      <c r="AY270" s="1105"/>
      <c r="AZ270" s="1105"/>
      <c r="BA270" s="1105"/>
      <c r="BB270" s="1105"/>
      <c r="BL270" s="1105"/>
      <c r="BM270" s="1105"/>
      <c r="CB270" s="1105"/>
      <c r="CC270" s="1105"/>
      <c r="CP270" s="1105"/>
      <c r="CQ270" s="1105"/>
      <c r="DB270" s="1105"/>
      <c r="DC270" s="1105"/>
      <c r="DL270" s="1105"/>
      <c r="DM270" s="1105"/>
      <c r="DT270" s="1105"/>
      <c r="DU270" s="1105"/>
      <c r="DY270" s="1105"/>
      <c r="DZ270" s="1105"/>
      <c r="EB270" s="1105"/>
      <c r="EC270" s="1105"/>
      <c r="ED270" s="1105"/>
      <c r="EE270" s="1089"/>
      <c r="EF270" s="1089"/>
      <c r="EG270" s="1089"/>
      <c r="EH270" s="484"/>
      <c r="EM270" s="1206"/>
    </row>
    <row r="271" spans="1:143" ht="15" customHeight="1">
      <c r="A271" s="1792"/>
      <c r="B271" s="696" t="s">
        <v>1893</v>
      </c>
      <c r="C271" s="1100"/>
      <c r="D271" s="1100"/>
      <c r="E271" s="1100"/>
      <c r="F271" s="487"/>
      <c r="G271" s="1946"/>
      <c r="H271" s="696" t="s">
        <v>2003</v>
      </c>
      <c r="I271" s="1932"/>
      <c r="J271" s="1973"/>
      <c r="K271" s="487"/>
      <c r="L271" s="1946"/>
      <c r="M271" s="696" t="s">
        <v>1893</v>
      </c>
      <c r="N271" s="1932"/>
      <c r="O271" s="1973"/>
      <c r="P271" s="487"/>
      <c r="Q271" s="488"/>
      <c r="R271" s="1916"/>
      <c r="S271" s="1917"/>
      <c r="T271" s="1917"/>
      <c r="U271" s="1864"/>
      <c r="V271" s="1916"/>
      <c r="W271" s="1917"/>
      <c r="X271" s="1917"/>
      <c r="Y271" s="1864"/>
      <c r="Z271" s="1916"/>
      <c r="AA271" s="1917"/>
      <c r="AB271" s="1917"/>
      <c r="AC271" s="1917"/>
      <c r="AD271" s="1105"/>
      <c r="AE271" s="1105"/>
      <c r="AF271" s="1105"/>
      <c r="AG271" s="1105"/>
      <c r="AH271" s="1105"/>
      <c r="AI271" s="1105"/>
      <c r="AJ271" s="1105"/>
      <c r="AK271" s="1105"/>
      <c r="AL271" s="1105"/>
      <c r="AM271" s="1105"/>
      <c r="AN271" s="1105"/>
      <c r="AO271" s="1105"/>
      <c r="AP271" s="1105"/>
      <c r="AQ271" s="1105"/>
      <c r="AR271" s="1105"/>
      <c r="AS271" s="1105"/>
      <c r="AT271" s="1105"/>
      <c r="AU271" s="1105"/>
      <c r="AV271" s="1105"/>
      <c r="AW271" s="1105"/>
      <c r="AX271" s="1105"/>
      <c r="AY271" s="1105"/>
      <c r="AZ271" s="1105"/>
      <c r="BA271" s="1105"/>
      <c r="BB271" s="1105"/>
      <c r="BL271" s="1105"/>
      <c r="BM271" s="1105"/>
      <c r="CB271" s="1105"/>
      <c r="CC271" s="1105"/>
      <c r="CP271" s="1105"/>
      <c r="CQ271" s="1105"/>
      <c r="DB271" s="1105"/>
      <c r="DC271" s="1105"/>
      <c r="DL271" s="1105"/>
      <c r="DM271" s="1105"/>
      <c r="DT271" s="1105"/>
      <c r="DU271" s="1105"/>
      <c r="DY271" s="1105"/>
      <c r="DZ271" s="1105"/>
      <c r="EB271" s="1105"/>
      <c r="EC271" s="1105"/>
      <c r="ED271" s="1105"/>
      <c r="EE271" s="1089"/>
      <c r="EF271" s="1089"/>
      <c r="EG271" s="1089"/>
      <c r="EH271" s="484"/>
      <c r="EM271" s="1206"/>
    </row>
    <row r="272" spans="1:143" ht="15" customHeight="1">
      <c r="A272" s="1792"/>
      <c r="B272" s="696" t="s">
        <v>1898</v>
      </c>
      <c r="C272" s="1100"/>
      <c r="D272" s="1100"/>
      <c r="E272" s="1100"/>
      <c r="F272" s="487"/>
      <c r="G272" s="1946"/>
      <c r="H272" s="696" t="s">
        <v>2004</v>
      </c>
      <c r="I272" s="1932"/>
      <c r="J272" s="1973"/>
      <c r="K272" s="487"/>
      <c r="L272" s="1946"/>
      <c r="M272" s="696" t="s">
        <v>1898</v>
      </c>
      <c r="N272" s="1932"/>
      <c r="O272" s="1973"/>
      <c r="P272" s="487"/>
      <c r="Q272" s="488"/>
      <c r="R272" s="1916"/>
      <c r="S272" s="1917"/>
      <c r="T272" s="1917"/>
      <c r="U272" s="1864"/>
      <c r="V272" s="1916"/>
      <c r="W272" s="1917"/>
      <c r="X272" s="1917"/>
      <c r="Y272" s="1864"/>
      <c r="Z272" s="1916"/>
      <c r="AA272" s="1917"/>
      <c r="AB272" s="1917"/>
      <c r="AC272" s="1917"/>
      <c r="AD272" s="1105"/>
      <c r="AE272" s="1105"/>
      <c r="AF272" s="1105"/>
      <c r="AG272" s="1105"/>
      <c r="AH272" s="1105"/>
      <c r="AI272" s="1105"/>
      <c r="AJ272" s="1105"/>
      <c r="AK272" s="1105"/>
      <c r="AL272" s="1105"/>
      <c r="AM272" s="1105"/>
      <c r="AN272" s="1105"/>
      <c r="AO272" s="1105"/>
      <c r="AP272" s="1105"/>
      <c r="AQ272" s="1105"/>
      <c r="AR272" s="1105"/>
      <c r="AS272" s="1105"/>
      <c r="AT272" s="1105"/>
      <c r="AU272" s="1105"/>
      <c r="AV272" s="1105"/>
      <c r="AW272" s="1105"/>
      <c r="AX272" s="1105"/>
      <c r="AY272" s="1105"/>
      <c r="AZ272" s="1105"/>
      <c r="BA272" s="1105"/>
      <c r="BB272" s="1105"/>
      <c r="BL272" s="1105"/>
      <c r="BM272" s="1105"/>
      <c r="CB272" s="1105"/>
      <c r="CC272" s="1105"/>
      <c r="CP272" s="1105"/>
      <c r="CQ272" s="1105"/>
      <c r="DB272" s="1105"/>
      <c r="DC272" s="1105"/>
      <c r="DL272" s="1105"/>
      <c r="DM272" s="1105"/>
      <c r="DT272" s="1105"/>
      <c r="DU272" s="1105"/>
      <c r="DY272" s="1105"/>
      <c r="DZ272" s="1105"/>
      <c r="EB272" s="1105"/>
      <c r="EC272" s="1105"/>
      <c r="ED272" s="1105"/>
      <c r="EE272" s="1089"/>
      <c r="EF272" s="1089"/>
      <c r="EG272" s="1089"/>
      <c r="EH272" s="484"/>
      <c r="EM272" s="1206"/>
    </row>
    <row r="273" spans="1:143" ht="15" customHeight="1">
      <c r="A273" s="1792"/>
      <c r="B273" s="696" t="s">
        <v>1890</v>
      </c>
      <c r="C273" s="1100"/>
      <c r="D273" s="1100"/>
      <c r="E273" s="1100"/>
      <c r="F273" s="487"/>
      <c r="G273" s="1946"/>
      <c r="H273" s="696" t="s">
        <v>2005</v>
      </c>
      <c r="I273" s="1932"/>
      <c r="J273" s="1973"/>
      <c r="K273" s="487"/>
      <c r="L273" s="1946"/>
      <c r="M273" s="696" t="s">
        <v>1890</v>
      </c>
      <c r="N273" s="1932"/>
      <c r="O273" s="1973"/>
      <c r="P273" s="487"/>
      <c r="Q273" s="488"/>
      <c r="R273" s="1916"/>
      <c r="S273" s="1917"/>
      <c r="T273" s="1917"/>
      <c r="U273" s="1864"/>
      <c r="V273" s="1916"/>
      <c r="W273" s="1917"/>
      <c r="X273" s="1917"/>
      <c r="Y273" s="1864"/>
      <c r="Z273" s="1916"/>
      <c r="AA273" s="1917"/>
      <c r="AB273" s="1917"/>
      <c r="AC273" s="1917"/>
      <c r="AD273" s="1105"/>
      <c r="AE273" s="1105"/>
      <c r="AF273" s="1105"/>
      <c r="AG273" s="1105"/>
      <c r="AH273" s="1105"/>
      <c r="AI273" s="1105"/>
      <c r="AJ273" s="1105"/>
      <c r="AK273" s="1105"/>
      <c r="AL273" s="1105"/>
      <c r="AM273" s="1105"/>
      <c r="AN273" s="1105"/>
      <c r="AO273" s="1105"/>
      <c r="AP273" s="1105"/>
      <c r="AQ273" s="1105"/>
      <c r="AR273" s="1105"/>
      <c r="AS273" s="1105"/>
      <c r="AT273" s="1105"/>
      <c r="AU273" s="1105"/>
      <c r="AV273" s="1105"/>
      <c r="AW273" s="1105"/>
      <c r="AX273" s="1105"/>
      <c r="AY273" s="1105"/>
      <c r="AZ273" s="1105"/>
      <c r="BA273" s="1105"/>
      <c r="BB273" s="1105"/>
      <c r="BL273" s="1105"/>
      <c r="BM273" s="1105"/>
      <c r="CB273" s="1105"/>
      <c r="CC273" s="1105"/>
      <c r="CP273" s="1105"/>
      <c r="CQ273" s="1105"/>
      <c r="DB273" s="1105"/>
      <c r="DC273" s="1105"/>
      <c r="DL273" s="1105"/>
      <c r="DM273" s="1105"/>
      <c r="DT273" s="1105"/>
      <c r="DU273" s="1105"/>
      <c r="DY273" s="1105"/>
      <c r="DZ273" s="1105"/>
      <c r="EB273" s="1105"/>
      <c r="EC273" s="1105"/>
      <c r="ED273" s="1105"/>
      <c r="EE273" s="1089"/>
      <c r="EF273" s="1089"/>
      <c r="EG273" s="1089"/>
      <c r="EH273" s="484"/>
      <c r="EM273" s="1206"/>
    </row>
    <row r="274" spans="1:143" ht="15" customHeight="1">
      <c r="A274" s="1792"/>
      <c r="B274" s="696" t="s">
        <v>1899</v>
      </c>
      <c r="C274" s="1100"/>
      <c r="D274" s="1100"/>
      <c r="E274" s="1100"/>
      <c r="F274" s="487"/>
      <c r="G274" s="1946"/>
      <c r="H274" s="696" t="s">
        <v>2006</v>
      </c>
      <c r="I274" s="1932"/>
      <c r="J274" s="1973"/>
      <c r="K274" s="487"/>
      <c r="L274" s="1946"/>
      <c r="M274" s="696" t="s">
        <v>1899</v>
      </c>
      <c r="N274" s="1932"/>
      <c r="O274" s="1973"/>
      <c r="P274" s="487"/>
      <c r="Q274" s="488"/>
      <c r="R274" s="1916"/>
      <c r="S274" s="1917"/>
      <c r="T274" s="1917"/>
      <c r="U274" s="1864"/>
      <c r="V274" s="1916"/>
      <c r="W274" s="1917"/>
      <c r="X274" s="1917"/>
      <c r="Y274" s="1864"/>
      <c r="Z274" s="1916"/>
      <c r="AA274" s="1917"/>
      <c r="AB274" s="1917"/>
      <c r="AC274" s="1917"/>
      <c r="AD274" s="1105"/>
      <c r="AE274" s="1105"/>
      <c r="AF274" s="1105"/>
      <c r="AG274" s="1105"/>
      <c r="AH274" s="1105"/>
      <c r="AI274" s="1105"/>
      <c r="AJ274" s="1105"/>
      <c r="AK274" s="1105"/>
      <c r="AL274" s="1105"/>
      <c r="AM274" s="1105"/>
      <c r="AN274" s="1105"/>
      <c r="AO274" s="1105"/>
      <c r="AP274" s="1105"/>
      <c r="AQ274" s="1105"/>
      <c r="AR274" s="1105"/>
      <c r="AS274" s="1105"/>
      <c r="AT274" s="1105"/>
      <c r="AU274" s="1105"/>
      <c r="AV274" s="1105"/>
      <c r="AW274" s="1105"/>
      <c r="AX274" s="1105"/>
      <c r="AY274" s="1105"/>
      <c r="AZ274" s="1105"/>
      <c r="BA274" s="1105"/>
      <c r="BB274" s="1105"/>
      <c r="BL274" s="1105"/>
      <c r="BM274" s="1105"/>
      <c r="CB274" s="1105"/>
      <c r="CC274" s="1105"/>
      <c r="CP274" s="1105"/>
      <c r="CQ274" s="1105"/>
      <c r="DB274" s="1105"/>
      <c r="DC274" s="1105"/>
      <c r="DL274" s="1105"/>
      <c r="DM274" s="1105"/>
      <c r="DT274" s="1105"/>
      <c r="DU274" s="1105"/>
      <c r="DY274" s="1105"/>
      <c r="DZ274" s="1105"/>
      <c r="EB274" s="1105"/>
      <c r="EC274" s="1105"/>
      <c r="ED274" s="1105"/>
      <c r="EE274" s="1089"/>
      <c r="EF274" s="1089"/>
      <c r="EG274" s="1089"/>
      <c r="EH274" s="484"/>
      <c r="EM274" s="1206"/>
    </row>
    <row r="275" spans="1:143" ht="15" customHeight="1">
      <c r="A275" s="1792"/>
      <c r="B275" s="696" t="s">
        <v>1888</v>
      </c>
      <c r="C275" s="1100"/>
      <c r="D275" s="1100"/>
      <c r="E275" s="1100"/>
      <c r="F275" s="487"/>
      <c r="G275" s="1946"/>
      <c r="H275" s="696" t="s">
        <v>2007</v>
      </c>
      <c r="I275" s="1932"/>
      <c r="J275" s="1973"/>
      <c r="K275" s="487"/>
      <c r="L275" s="1946"/>
      <c r="M275" s="696" t="s">
        <v>1888</v>
      </c>
      <c r="N275" s="1932"/>
      <c r="O275" s="1973"/>
      <c r="P275" s="487"/>
      <c r="Q275" s="488"/>
      <c r="R275" s="1916"/>
      <c r="S275" s="1917"/>
      <c r="T275" s="1917"/>
      <c r="U275" s="1864"/>
      <c r="V275" s="1916"/>
      <c r="W275" s="1917"/>
      <c r="X275" s="1917"/>
      <c r="Y275" s="1864"/>
      <c r="Z275" s="1916"/>
      <c r="AA275" s="1917"/>
      <c r="AB275" s="1917"/>
      <c r="AC275" s="1917"/>
      <c r="AD275" s="1105"/>
      <c r="AE275" s="1105"/>
      <c r="AF275" s="1105"/>
      <c r="AG275" s="1105"/>
      <c r="AH275" s="1105"/>
      <c r="AI275" s="1105"/>
      <c r="AJ275" s="1105"/>
      <c r="AK275" s="1105"/>
      <c r="AL275" s="1105"/>
      <c r="AM275" s="1105"/>
      <c r="AN275" s="1105"/>
      <c r="AO275" s="1105"/>
      <c r="AP275" s="1105"/>
      <c r="AQ275" s="1105"/>
      <c r="AR275" s="1105"/>
      <c r="AS275" s="1105"/>
      <c r="AT275" s="1105"/>
      <c r="AU275" s="1105"/>
      <c r="AV275" s="1105"/>
      <c r="AW275" s="1105"/>
      <c r="AX275" s="1105"/>
      <c r="AY275" s="1105"/>
      <c r="AZ275" s="1105"/>
      <c r="BA275" s="1105"/>
      <c r="BB275" s="1105"/>
      <c r="BL275" s="1105"/>
      <c r="BM275" s="1105"/>
      <c r="CB275" s="1105"/>
      <c r="CC275" s="1105"/>
      <c r="CP275" s="1105"/>
      <c r="CQ275" s="1105"/>
      <c r="DB275" s="1105"/>
      <c r="DC275" s="1105"/>
      <c r="DL275" s="1105"/>
      <c r="DM275" s="1105"/>
      <c r="DT275" s="1105"/>
      <c r="DU275" s="1105"/>
      <c r="DY275" s="1105"/>
      <c r="DZ275" s="1105"/>
      <c r="EB275" s="1105"/>
      <c r="EC275" s="1105"/>
      <c r="ED275" s="1105"/>
      <c r="EE275" s="1089"/>
      <c r="EF275" s="1089"/>
      <c r="EG275" s="1089"/>
      <c r="EH275" s="484"/>
      <c r="EM275" s="1206"/>
    </row>
    <row r="276" spans="1:143" ht="15" customHeight="1">
      <c r="A276" s="1792"/>
      <c r="B276" s="696" t="s">
        <v>1892</v>
      </c>
      <c r="C276" s="1100"/>
      <c r="D276" s="1100"/>
      <c r="E276" s="1100"/>
      <c r="F276" s="487"/>
      <c r="G276" s="1946"/>
      <c r="H276" s="696" t="s">
        <v>2008</v>
      </c>
      <c r="I276" s="1932"/>
      <c r="J276" s="1973"/>
      <c r="K276" s="487"/>
      <c r="L276" s="1946"/>
      <c r="M276" s="696" t="s">
        <v>1892</v>
      </c>
      <c r="N276" s="1932"/>
      <c r="O276" s="1973"/>
      <c r="P276" s="487"/>
      <c r="Q276" s="488"/>
      <c r="R276" s="1916"/>
      <c r="S276" s="1917"/>
      <c r="T276" s="1917"/>
      <c r="U276" s="1864"/>
      <c r="V276" s="1916"/>
      <c r="W276" s="1917"/>
      <c r="X276" s="1917"/>
      <c r="Y276" s="1864"/>
      <c r="Z276" s="1916"/>
      <c r="AA276" s="1917"/>
      <c r="AB276" s="1917"/>
      <c r="AC276" s="1917"/>
      <c r="AD276" s="1105"/>
      <c r="AE276" s="1105"/>
      <c r="AF276" s="1105"/>
      <c r="AG276" s="1105"/>
      <c r="AH276" s="1105"/>
      <c r="AI276" s="1105"/>
      <c r="AJ276" s="1105"/>
      <c r="AK276" s="1105"/>
      <c r="AL276" s="1105"/>
      <c r="AM276" s="1105"/>
      <c r="AN276" s="1105"/>
      <c r="AO276" s="1105"/>
      <c r="AP276" s="1105"/>
      <c r="AQ276" s="1105"/>
      <c r="AR276" s="1105"/>
      <c r="AS276" s="1105"/>
      <c r="AT276" s="1105"/>
      <c r="AU276" s="1105"/>
      <c r="AV276" s="1105"/>
      <c r="AW276" s="1105"/>
      <c r="AX276" s="1105"/>
      <c r="AY276" s="1105"/>
      <c r="AZ276" s="1105"/>
      <c r="BA276" s="1105"/>
      <c r="BB276" s="1105"/>
      <c r="BL276" s="1105"/>
      <c r="BM276" s="1105"/>
      <c r="CB276" s="1105"/>
      <c r="CC276" s="1105"/>
      <c r="CP276" s="1105"/>
      <c r="CQ276" s="1105"/>
      <c r="DB276" s="1105"/>
      <c r="DC276" s="1105"/>
      <c r="DL276" s="1105"/>
      <c r="DM276" s="1105"/>
      <c r="DT276" s="1105"/>
      <c r="DU276" s="1105"/>
      <c r="DY276" s="1105"/>
      <c r="DZ276" s="1105"/>
      <c r="EB276" s="1105"/>
      <c r="EC276" s="1105"/>
      <c r="ED276" s="1105"/>
      <c r="EE276" s="1089"/>
      <c r="EF276" s="1089"/>
      <c r="EG276" s="1089"/>
      <c r="EH276" s="484"/>
      <c r="EM276" s="1206"/>
    </row>
    <row r="277" spans="1:143" ht="15" customHeight="1">
      <c r="A277" s="1792"/>
      <c r="B277" s="696" t="s">
        <v>1900</v>
      </c>
      <c r="C277" s="1100"/>
      <c r="D277" s="1100"/>
      <c r="E277" s="1100"/>
      <c r="F277" s="487"/>
      <c r="G277" s="1946"/>
      <c r="H277" s="696" t="s">
        <v>2009</v>
      </c>
      <c r="I277" s="1932"/>
      <c r="J277" s="1973"/>
      <c r="K277" s="487"/>
      <c r="L277" s="1946"/>
      <c r="M277" s="696" t="s">
        <v>1900</v>
      </c>
      <c r="N277" s="1932"/>
      <c r="O277" s="1973"/>
      <c r="P277" s="487"/>
      <c r="Q277" s="488"/>
      <c r="R277" s="1916"/>
      <c r="S277" s="1917"/>
      <c r="T277" s="1917"/>
      <c r="U277" s="1864"/>
      <c r="V277" s="1916"/>
      <c r="W277" s="1917"/>
      <c r="X277" s="1917"/>
      <c r="Y277" s="1864"/>
      <c r="Z277" s="1916"/>
      <c r="AA277" s="1917"/>
      <c r="AB277" s="1917"/>
      <c r="AC277" s="1917"/>
      <c r="AD277" s="1105"/>
      <c r="AE277" s="1105"/>
      <c r="AF277" s="1105"/>
      <c r="AG277" s="1105"/>
      <c r="AH277" s="1105"/>
      <c r="AI277" s="1105"/>
      <c r="AJ277" s="1105"/>
      <c r="AK277" s="1105"/>
      <c r="AL277" s="1105"/>
      <c r="AM277" s="1105"/>
      <c r="AN277" s="1105"/>
      <c r="AO277" s="1105"/>
      <c r="AP277" s="1105"/>
      <c r="AQ277" s="1105"/>
      <c r="AR277" s="1105"/>
      <c r="AS277" s="1105"/>
      <c r="AT277" s="1105"/>
      <c r="AU277" s="1105"/>
      <c r="AV277" s="1105"/>
      <c r="AW277" s="1105"/>
      <c r="AX277" s="1105"/>
      <c r="AY277" s="1105"/>
      <c r="AZ277" s="1105"/>
      <c r="BA277" s="1105"/>
      <c r="BB277" s="1105"/>
      <c r="BL277" s="1105"/>
      <c r="BM277" s="1105"/>
      <c r="CB277" s="1105"/>
      <c r="CC277" s="1105"/>
      <c r="CP277" s="1105"/>
      <c r="CQ277" s="1105"/>
      <c r="DB277" s="1105"/>
      <c r="DC277" s="1105"/>
      <c r="DL277" s="1105"/>
      <c r="DM277" s="1105"/>
      <c r="DT277" s="1105"/>
      <c r="DU277" s="1105"/>
      <c r="DY277" s="1105"/>
      <c r="DZ277" s="1105"/>
      <c r="EB277" s="1105"/>
      <c r="EC277" s="1105"/>
      <c r="ED277" s="1105"/>
      <c r="EE277" s="1089"/>
      <c r="EF277" s="1089"/>
      <c r="EG277" s="1089"/>
      <c r="EH277" s="484"/>
      <c r="EM277" s="1206"/>
    </row>
    <row r="278" spans="1:143" ht="15" customHeight="1">
      <c r="A278" s="1792"/>
      <c r="B278" s="696" t="s">
        <v>1891</v>
      </c>
      <c r="C278" s="1100"/>
      <c r="D278" s="1100"/>
      <c r="E278" s="1100"/>
      <c r="F278" s="487"/>
      <c r="G278" s="1946"/>
      <c r="H278" s="696" t="s">
        <v>2010</v>
      </c>
      <c r="I278" s="1932"/>
      <c r="J278" s="1973"/>
      <c r="K278" s="487"/>
      <c r="L278" s="1946"/>
      <c r="M278" s="696" t="s">
        <v>1891</v>
      </c>
      <c r="N278" s="1932"/>
      <c r="O278" s="1973"/>
      <c r="P278" s="487"/>
      <c r="Q278" s="488"/>
      <c r="R278" s="1916"/>
      <c r="S278" s="1917"/>
      <c r="T278" s="1917"/>
      <c r="U278" s="1864"/>
      <c r="V278" s="1916"/>
      <c r="W278" s="1917"/>
      <c r="X278" s="1917"/>
      <c r="Y278" s="1864"/>
      <c r="Z278" s="1916"/>
      <c r="AA278" s="1917"/>
      <c r="AB278" s="1917"/>
      <c r="AC278" s="1917"/>
      <c r="AD278" s="1105"/>
      <c r="AE278" s="1105"/>
      <c r="AF278" s="1105"/>
      <c r="AG278" s="1105"/>
      <c r="AH278" s="1105"/>
      <c r="AI278" s="1105"/>
      <c r="AJ278" s="1105"/>
      <c r="AK278" s="1105"/>
      <c r="AL278" s="1105"/>
      <c r="AM278" s="1105"/>
      <c r="AN278" s="1105"/>
      <c r="AO278" s="1105"/>
      <c r="AP278" s="1105"/>
      <c r="AQ278" s="1105"/>
      <c r="AR278" s="1105"/>
      <c r="AS278" s="1105"/>
      <c r="AT278" s="1105"/>
      <c r="AU278" s="1105"/>
      <c r="AV278" s="1105"/>
      <c r="AW278" s="1105"/>
      <c r="AX278" s="1105"/>
      <c r="AY278" s="1105"/>
      <c r="AZ278" s="1105"/>
      <c r="BA278" s="1105"/>
      <c r="BB278" s="1105"/>
      <c r="BL278" s="1105"/>
      <c r="BM278" s="1105"/>
      <c r="CB278" s="1105"/>
      <c r="CC278" s="1105"/>
      <c r="CP278" s="1105"/>
      <c r="CQ278" s="1105"/>
      <c r="DB278" s="1105"/>
      <c r="DC278" s="1105"/>
      <c r="DL278" s="1105"/>
      <c r="DM278" s="1105"/>
      <c r="DT278" s="1105"/>
      <c r="DU278" s="1105"/>
      <c r="DY278" s="1105"/>
      <c r="DZ278" s="1105"/>
      <c r="EB278" s="1105"/>
      <c r="EC278" s="1105"/>
      <c r="ED278" s="1105"/>
      <c r="EE278" s="1089"/>
      <c r="EF278" s="1089"/>
      <c r="EG278" s="1089"/>
      <c r="EH278" s="484"/>
      <c r="EM278" s="1206"/>
    </row>
    <row r="279" spans="1:143" ht="15" customHeight="1">
      <c r="A279" s="1792"/>
      <c r="B279" s="696" t="s">
        <v>1889</v>
      </c>
      <c r="C279" s="1100"/>
      <c r="D279" s="1100"/>
      <c r="E279" s="1100"/>
      <c r="F279" s="487"/>
      <c r="G279" s="1946"/>
      <c r="H279" s="696" t="s">
        <v>2011</v>
      </c>
      <c r="I279" s="1932"/>
      <c r="J279" s="1973"/>
      <c r="K279" s="487"/>
      <c r="L279" s="1946"/>
      <c r="M279" s="696" t="s">
        <v>1889</v>
      </c>
      <c r="N279" s="1932"/>
      <c r="O279" s="1973"/>
      <c r="P279" s="487"/>
      <c r="Q279" s="488"/>
      <c r="R279" s="1916"/>
      <c r="S279" s="1917"/>
      <c r="T279" s="1917"/>
      <c r="U279" s="1864"/>
      <c r="V279" s="1916"/>
      <c r="W279" s="1917"/>
      <c r="X279" s="1917"/>
      <c r="Y279" s="1864"/>
      <c r="Z279" s="1916"/>
      <c r="AA279" s="1917"/>
      <c r="AB279" s="1917"/>
      <c r="AC279" s="1917"/>
      <c r="AD279" s="1105"/>
      <c r="AE279" s="1105"/>
      <c r="AF279" s="1105"/>
      <c r="AG279" s="1105"/>
      <c r="AH279" s="1105"/>
      <c r="AI279" s="1105"/>
      <c r="AJ279" s="1105"/>
      <c r="AK279" s="1105"/>
      <c r="AL279" s="1105"/>
      <c r="AM279" s="1105"/>
      <c r="AN279" s="1105"/>
      <c r="AO279" s="1105"/>
      <c r="AP279" s="1105"/>
      <c r="AQ279" s="1105"/>
      <c r="AR279" s="1105"/>
      <c r="AS279" s="1105"/>
      <c r="AT279" s="1105"/>
      <c r="AU279" s="1105"/>
      <c r="AV279" s="1105"/>
      <c r="AW279" s="1105"/>
      <c r="AX279" s="1105"/>
      <c r="AY279" s="1105"/>
      <c r="AZ279" s="1105"/>
      <c r="BA279" s="1105"/>
      <c r="BB279" s="1105"/>
      <c r="BL279" s="1105"/>
      <c r="BM279" s="1105"/>
      <c r="CB279" s="1105"/>
      <c r="CC279" s="1105"/>
      <c r="CP279" s="1105"/>
      <c r="CQ279" s="1105"/>
      <c r="DB279" s="1105"/>
      <c r="DC279" s="1105"/>
      <c r="DL279" s="1105"/>
      <c r="DM279" s="1105"/>
      <c r="DT279" s="1105"/>
      <c r="DU279" s="1105"/>
      <c r="DY279" s="1105"/>
      <c r="DZ279" s="1105"/>
      <c r="EB279" s="1105"/>
      <c r="EC279" s="1105"/>
      <c r="ED279" s="1105"/>
      <c r="EE279" s="1089"/>
      <c r="EF279" s="1089"/>
      <c r="EG279" s="1089"/>
      <c r="EH279" s="484"/>
      <c r="EM279" s="1206"/>
    </row>
    <row r="280" spans="1:143" ht="15" customHeight="1">
      <c r="A280" s="1792"/>
      <c r="B280" s="696" t="s">
        <v>1895</v>
      </c>
      <c r="C280" s="1100"/>
      <c r="D280" s="1100"/>
      <c r="E280" s="1100"/>
      <c r="F280" s="487"/>
      <c r="G280" s="1946"/>
      <c r="H280" s="696" t="s">
        <v>2012</v>
      </c>
      <c r="I280" s="1932"/>
      <c r="J280" s="1973"/>
      <c r="K280" s="487"/>
      <c r="L280" s="1946"/>
      <c r="M280" s="696" t="s">
        <v>1895</v>
      </c>
      <c r="N280" s="1932"/>
      <c r="O280" s="1973"/>
      <c r="P280" s="487"/>
      <c r="Q280" s="488"/>
      <c r="R280" s="1916"/>
      <c r="S280" s="1917"/>
      <c r="T280" s="1917"/>
      <c r="U280" s="1864"/>
      <c r="V280" s="1916"/>
      <c r="W280" s="1917"/>
      <c r="X280" s="1917"/>
      <c r="Y280" s="1864"/>
      <c r="Z280" s="1916"/>
      <c r="AA280" s="1917"/>
      <c r="AB280" s="1917"/>
      <c r="AC280" s="1917"/>
      <c r="AD280" s="1105"/>
      <c r="AE280" s="1105"/>
      <c r="AF280" s="1105"/>
      <c r="AG280" s="1105"/>
      <c r="AH280" s="1105"/>
      <c r="AI280" s="1105"/>
      <c r="AJ280" s="1105"/>
      <c r="AK280" s="1105"/>
      <c r="AL280" s="1105"/>
      <c r="AM280" s="1105"/>
      <c r="AN280" s="1105"/>
      <c r="AO280" s="1105"/>
      <c r="AP280" s="1105"/>
      <c r="AQ280" s="1105"/>
      <c r="AR280" s="1105"/>
      <c r="AS280" s="1105"/>
      <c r="AT280" s="1105"/>
      <c r="AU280" s="1105"/>
      <c r="AV280" s="1105"/>
      <c r="AW280" s="1105"/>
      <c r="AX280" s="1105"/>
      <c r="AY280" s="1105"/>
      <c r="AZ280" s="1105"/>
      <c r="BA280" s="1105"/>
      <c r="BB280" s="1105"/>
      <c r="BL280" s="1105"/>
      <c r="BM280" s="1105"/>
      <c r="CB280" s="1105"/>
      <c r="CC280" s="1105"/>
      <c r="CP280" s="1105"/>
      <c r="CQ280" s="1105"/>
      <c r="DB280" s="1105"/>
      <c r="DC280" s="1105"/>
      <c r="DL280" s="1105"/>
      <c r="DM280" s="1105"/>
      <c r="DT280" s="1105"/>
      <c r="DU280" s="1105"/>
      <c r="DY280" s="1105"/>
      <c r="DZ280" s="1105"/>
      <c r="EB280" s="1105"/>
      <c r="EC280" s="1105"/>
      <c r="ED280" s="1105"/>
      <c r="EE280" s="1089"/>
      <c r="EF280" s="1089"/>
      <c r="EG280" s="1089"/>
      <c r="EH280" s="484"/>
      <c r="EM280" s="1206"/>
    </row>
    <row r="281" spans="1:143" ht="15" customHeight="1">
      <c r="A281" s="1792"/>
      <c r="B281" s="696" t="s">
        <v>1906</v>
      </c>
      <c r="C281" s="1100"/>
      <c r="D281" s="1100"/>
      <c r="E281" s="1100"/>
      <c r="F281" s="487"/>
      <c r="G281" s="1946"/>
      <c r="H281" s="696" t="s">
        <v>2013</v>
      </c>
      <c r="I281" s="1932"/>
      <c r="J281" s="1973"/>
      <c r="K281" s="487"/>
      <c r="L281" s="1946"/>
      <c r="M281" s="696" t="s">
        <v>1906</v>
      </c>
      <c r="N281" s="1932"/>
      <c r="O281" s="1973"/>
      <c r="P281" s="487"/>
      <c r="Q281" s="488"/>
      <c r="R281" s="1916"/>
      <c r="S281" s="1917"/>
      <c r="T281" s="1917"/>
      <c r="U281" s="1864"/>
      <c r="V281" s="1916"/>
      <c r="W281" s="1917"/>
      <c r="X281" s="1917"/>
      <c r="Y281" s="1864"/>
      <c r="Z281" s="1916"/>
      <c r="AA281" s="1917"/>
      <c r="AB281" s="1917"/>
      <c r="AC281" s="1917"/>
      <c r="AD281" s="1105"/>
      <c r="AE281" s="1105"/>
      <c r="AF281" s="1105"/>
      <c r="AG281" s="1105"/>
      <c r="AH281" s="1105"/>
      <c r="AI281" s="1105"/>
      <c r="AJ281" s="1105"/>
      <c r="AK281" s="1105"/>
      <c r="AL281" s="1105"/>
      <c r="AM281" s="1105"/>
      <c r="AN281" s="1105"/>
      <c r="AO281" s="1105"/>
      <c r="AP281" s="1105"/>
      <c r="AQ281" s="1105"/>
      <c r="AR281" s="1105"/>
      <c r="AS281" s="1105"/>
      <c r="AT281" s="1105"/>
      <c r="AU281" s="1105"/>
      <c r="AV281" s="1105"/>
      <c r="AW281" s="1105"/>
      <c r="AX281" s="1105"/>
      <c r="AY281" s="1105"/>
      <c r="AZ281" s="1105"/>
      <c r="BA281" s="1105"/>
      <c r="BB281" s="1105"/>
      <c r="BL281" s="1105"/>
      <c r="BM281" s="1105"/>
      <c r="CB281" s="1105"/>
      <c r="CC281" s="1105"/>
      <c r="CP281" s="1105"/>
      <c r="CQ281" s="1105"/>
      <c r="DB281" s="1105"/>
      <c r="DC281" s="1105"/>
      <c r="DL281" s="1105"/>
      <c r="DM281" s="1105"/>
      <c r="DT281" s="1105"/>
      <c r="DU281" s="1105"/>
      <c r="DY281" s="1105"/>
      <c r="DZ281" s="1105"/>
      <c r="EB281" s="1105"/>
      <c r="EC281" s="1105"/>
      <c r="ED281" s="1105"/>
      <c r="EE281" s="1089"/>
      <c r="EF281" s="1089"/>
      <c r="EG281" s="1089"/>
      <c r="EH281" s="484"/>
      <c r="EM281" s="1206"/>
    </row>
    <row r="282" spans="1:143" ht="15" customHeight="1">
      <c r="A282" s="1792"/>
      <c r="B282" s="696" t="s">
        <v>1894</v>
      </c>
      <c r="C282" s="1100"/>
      <c r="D282" s="1100"/>
      <c r="E282" s="1100"/>
      <c r="F282" s="487"/>
      <c r="G282" s="1946"/>
      <c r="H282" s="696" t="s">
        <v>2014</v>
      </c>
      <c r="I282" s="1932"/>
      <c r="J282" s="1973"/>
      <c r="K282" s="487"/>
      <c r="L282" s="1946"/>
      <c r="M282" s="696" t="s">
        <v>1894</v>
      </c>
      <c r="N282" s="1932"/>
      <c r="O282" s="1973"/>
      <c r="P282" s="487"/>
      <c r="Q282" s="488"/>
      <c r="R282" s="1916"/>
      <c r="S282" s="1917"/>
      <c r="T282" s="1917"/>
      <c r="U282" s="1864"/>
      <c r="V282" s="1916"/>
      <c r="W282" s="1917"/>
      <c r="X282" s="1917"/>
      <c r="Y282" s="1864"/>
      <c r="Z282" s="1916"/>
      <c r="AA282" s="1917"/>
      <c r="AB282" s="1917"/>
      <c r="AC282" s="1917"/>
      <c r="AD282" s="1105"/>
      <c r="AE282" s="1105"/>
      <c r="AF282" s="1105"/>
      <c r="AG282" s="1105"/>
      <c r="AH282" s="1105"/>
      <c r="AI282" s="1105"/>
      <c r="AJ282" s="1105"/>
      <c r="AK282" s="1105"/>
      <c r="AL282" s="1105"/>
      <c r="AM282" s="1105"/>
      <c r="AN282" s="1105"/>
      <c r="AO282" s="1105"/>
      <c r="AP282" s="1105"/>
      <c r="AQ282" s="1105"/>
      <c r="AR282" s="1105"/>
      <c r="AS282" s="1105"/>
      <c r="AT282" s="1105"/>
      <c r="AU282" s="1105"/>
      <c r="AV282" s="1105"/>
      <c r="AW282" s="1105"/>
      <c r="AX282" s="1105"/>
      <c r="AY282" s="1105"/>
      <c r="AZ282" s="1105"/>
      <c r="BA282" s="1105"/>
      <c r="BB282" s="1105"/>
      <c r="BL282" s="1105"/>
      <c r="BM282" s="1105"/>
      <c r="CB282" s="1105"/>
      <c r="CC282" s="1105"/>
      <c r="CP282" s="1105"/>
      <c r="CQ282" s="1105"/>
      <c r="DB282" s="1105"/>
      <c r="DC282" s="1105"/>
      <c r="DL282" s="1105"/>
      <c r="DM282" s="1105"/>
      <c r="DT282" s="1105"/>
      <c r="DU282" s="1105"/>
      <c r="DY282" s="1105"/>
      <c r="DZ282" s="1105"/>
      <c r="EB282" s="1105"/>
      <c r="EC282" s="1105"/>
      <c r="ED282" s="1105"/>
      <c r="EE282" s="1089"/>
      <c r="EF282" s="1089"/>
      <c r="EG282" s="1089"/>
      <c r="EH282" s="484"/>
      <c r="EM282" s="1206"/>
    </row>
    <row r="283" spans="1:143" ht="15" customHeight="1">
      <c r="A283" s="1792"/>
      <c r="B283" s="730" t="s">
        <v>1901</v>
      </c>
      <c r="C283" s="1100"/>
      <c r="D283" s="1100"/>
      <c r="E283" s="1100"/>
      <c r="F283" s="487"/>
      <c r="G283" s="1946"/>
      <c r="H283" s="730" t="s">
        <v>2015</v>
      </c>
      <c r="I283" s="1932"/>
      <c r="J283" s="1973"/>
      <c r="K283" s="487"/>
      <c r="L283" s="1946"/>
      <c r="M283" s="730" t="s">
        <v>1901</v>
      </c>
      <c r="N283" s="1932"/>
      <c r="O283" s="1973"/>
      <c r="P283" s="487"/>
      <c r="Q283" s="488"/>
      <c r="R283" s="1916"/>
      <c r="S283" s="1917"/>
      <c r="T283" s="1917"/>
      <c r="U283" s="1864"/>
      <c r="V283" s="1916"/>
      <c r="W283" s="1917"/>
      <c r="X283" s="1917"/>
      <c r="Y283" s="1864"/>
      <c r="Z283" s="1916"/>
      <c r="AA283" s="1917"/>
      <c r="AB283" s="1917"/>
      <c r="AC283" s="1917"/>
      <c r="AD283" s="1105"/>
      <c r="AE283" s="1105"/>
      <c r="AF283" s="1105"/>
      <c r="AG283" s="1105"/>
      <c r="AH283" s="1105"/>
      <c r="AI283" s="1105"/>
      <c r="AJ283" s="1105"/>
      <c r="AK283" s="1105"/>
      <c r="AL283" s="1105"/>
      <c r="AM283" s="1105"/>
      <c r="AN283" s="1105"/>
      <c r="AO283" s="1105"/>
      <c r="AP283" s="1105"/>
      <c r="AQ283" s="1105"/>
      <c r="AR283" s="1105"/>
      <c r="AS283" s="1105"/>
      <c r="AT283" s="1105"/>
      <c r="AU283" s="1105"/>
      <c r="AV283" s="1105"/>
      <c r="AW283" s="1105"/>
      <c r="AX283" s="1105"/>
      <c r="AY283" s="1105"/>
      <c r="AZ283" s="1105"/>
      <c r="BA283" s="1105"/>
      <c r="BB283" s="1105"/>
      <c r="BL283" s="1105"/>
      <c r="BM283" s="1105"/>
      <c r="CB283" s="1105"/>
      <c r="CC283" s="1105"/>
      <c r="CP283" s="1105"/>
      <c r="CQ283" s="1105"/>
      <c r="DB283" s="1105"/>
      <c r="DC283" s="1105"/>
      <c r="DL283" s="1105"/>
      <c r="DM283" s="1105"/>
      <c r="DT283" s="1105"/>
      <c r="DU283" s="1105"/>
      <c r="DY283" s="1105"/>
      <c r="DZ283" s="1105"/>
      <c r="EB283" s="1105"/>
      <c r="EC283" s="1105"/>
      <c r="ED283" s="1105"/>
      <c r="EE283" s="1089"/>
      <c r="EF283" s="1089"/>
      <c r="EG283" s="1089"/>
      <c r="EH283" s="484"/>
      <c r="EM283" s="1206"/>
    </row>
    <row r="284" spans="1:143" s="1055" customFormat="1" ht="15" customHeight="1">
      <c r="A284" s="2454"/>
      <c r="B284" s="1055" t="s">
        <v>1902</v>
      </c>
      <c r="C284" s="1100"/>
      <c r="D284" s="1100"/>
      <c r="E284" s="1100"/>
      <c r="F284" s="1974"/>
      <c r="G284" s="1946"/>
      <c r="H284" s="1055" t="s">
        <v>2016</v>
      </c>
      <c r="I284" s="1975"/>
      <c r="J284" s="1976"/>
      <c r="K284" s="1974"/>
      <c r="L284" s="1977"/>
      <c r="M284" s="1055" t="s">
        <v>1902</v>
      </c>
      <c r="N284" s="1975"/>
      <c r="O284" s="1976"/>
      <c r="P284" s="1974"/>
      <c r="Q284" s="1978"/>
      <c r="R284" s="1916"/>
      <c r="S284" s="1917"/>
      <c r="T284" s="1917"/>
      <c r="U284" s="1864"/>
      <c r="V284" s="1916"/>
      <c r="W284" s="1917"/>
      <c r="X284" s="1917"/>
      <c r="Y284" s="1864"/>
      <c r="Z284" s="1916"/>
      <c r="AA284" s="1917"/>
      <c r="AB284" s="1917"/>
      <c r="AC284" s="1917"/>
      <c r="AD284" s="1059"/>
      <c r="AE284" s="1059"/>
      <c r="AF284" s="1059"/>
      <c r="AG284" s="1059"/>
      <c r="AH284" s="1059"/>
      <c r="AI284" s="1059"/>
      <c r="AJ284" s="1059"/>
      <c r="AK284" s="1059"/>
      <c r="AL284" s="1059"/>
      <c r="AM284" s="1059"/>
      <c r="AN284" s="1059"/>
      <c r="AO284" s="1059"/>
      <c r="AP284" s="1059"/>
      <c r="AQ284" s="1059"/>
      <c r="AR284" s="1059"/>
      <c r="AS284" s="1059"/>
      <c r="AT284" s="1059"/>
      <c r="AU284" s="1059"/>
      <c r="AV284" s="1059"/>
      <c r="AW284" s="1059"/>
      <c r="AX284" s="1059"/>
      <c r="AY284" s="1059"/>
      <c r="AZ284" s="1059"/>
      <c r="BA284" s="1059"/>
      <c r="BB284" s="1059"/>
      <c r="BL284" s="1059"/>
      <c r="BM284" s="1059"/>
      <c r="CB284" s="1059"/>
      <c r="CC284" s="1059"/>
      <c r="CP284" s="1059"/>
      <c r="CQ284" s="1059"/>
      <c r="DB284" s="1059"/>
      <c r="DC284" s="1059"/>
      <c r="DL284" s="1059"/>
      <c r="DM284" s="1059"/>
      <c r="DT284" s="1059"/>
      <c r="DU284" s="1059"/>
      <c r="DY284" s="1059"/>
      <c r="DZ284" s="1059"/>
      <c r="EB284" s="1059"/>
      <c r="EC284" s="1059"/>
      <c r="ED284" s="1059"/>
      <c r="EE284" s="1057"/>
      <c r="EF284" s="1057"/>
      <c r="EG284" s="1057"/>
      <c r="EM284" s="1133"/>
    </row>
    <row r="285" spans="1:143" s="1055" customFormat="1" ht="15" customHeight="1">
      <c r="A285" s="2454"/>
      <c r="B285" s="730" t="s">
        <v>1881</v>
      </c>
      <c r="C285" s="1100"/>
      <c r="D285" s="1100"/>
      <c r="E285" s="1100"/>
      <c r="F285" s="1974"/>
      <c r="G285" s="1946"/>
      <c r="H285" s="696" t="s">
        <v>2017</v>
      </c>
      <c r="I285" s="1975"/>
      <c r="J285" s="1976"/>
      <c r="K285" s="1974"/>
      <c r="L285" s="1977"/>
      <c r="M285" s="696" t="s">
        <v>1881</v>
      </c>
      <c r="N285" s="1975"/>
      <c r="O285" s="1976"/>
      <c r="P285" s="1974"/>
      <c r="Q285" s="1978"/>
      <c r="R285" s="1916"/>
      <c r="S285" s="1917"/>
      <c r="T285" s="1917"/>
      <c r="U285" s="1864"/>
      <c r="V285" s="1916"/>
      <c r="W285" s="1917"/>
      <c r="X285" s="1917"/>
      <c r="Y285" s="1864"/>
      <c r="Z285" s="1916"/>
      <c r="AA285" s="1917"/>
      <c r="AB285" s="1917"/>
      <c r="AC285" s="1917"/>
      <c r="AD285" s="1059"/>
      <c r="AE285" s="1059"/>
      <c r="AF285" s="1059"/>
      <c r="AG285" s="1059"/>
      <c r="AH285" s="1059"/>
      <c r="AI285" s="1059"/>
      <c r="AJ285" s="1059"/>
      <c r="AK285" s="1059"/>
      <c r="AL285" s="1059"/>
      <c r="AM285" s="1059"/>
      <c r="AN285" s="1059"/>
      <c r="AO285" s="1059"/>
      <c r="AP285" s="1059"/>
      <c r="AQ285" s="1059"/>
      <c r="AR285" s="1059"/>
      <c r="AS285" s="1059"/>
      <c r="AT285" s="1059"/>
      <c r="AU285" s="1059"/>
      <c r="AV285" s="1059"/>
      <c r="AW285" s="1059"/>
      <c r="AX285" s="1059"/>
      <c r="AY285" s="1059"/>
      <c r="AZ285" s="1059"/>
      <c r="BA285" s="1059"/>
      <c r="BB285" s="1059"/>
      <c r="BL285" s="1059"/>
      <c r="BM285" s="1059"/>
      <c r="CB285" s="1059"/>
      <c r="CC285" s="1059"/>
      <c r="CP285" s="1059"/>
      <c r="CQ285" s="1059"/>
      <c r="DB285" s="1059"/>
      <c r="DC285" s="1059"/>
      <c r="DL285" s="1059"/>
      <c r="DM285" s="1059"/>
      <c r="DT285" s="1059"/>
      <c r="DU285" s="1059"/>
      <c r="DY285" s="1059"/>
      <c r="DZ285" s="1059"/>
      <c r="EB285" s="1059"/>
      <c r="EC285" s="1059"/>
      <c r="ED285" s="1059"/>
      <c r="EE285" s="1057"/>
      <c r="EF285" s="1057"/>
      <c r="EG285" s="1057"/>
      <c r="EM285" s="1133"/>
    </row>
    <row r="286" spans="1:143" s="1055" customFormat="1" ht="15" customHeight="1">
      <c r="A286" s="2454"/>
      <c r="B286" s="1055" t="s">
        <v>1913</v>
      </c>
      <c r="C286" s="1100"/>
      <c r="D286" s="1100"/>
      <c r="E286" s="1100"/>
      <c r="F286" s="1974"/>
      <c r="G286" s="1946"/>
      <c r="H286" s="730" t="s">
        <v>2018</v>
      </c>
      <c r="I286" s="1975"/>
      <c r="J286" s="1976"/>
      <c r="K286" s="1974"/>
      <c r="L286" s="1977"/>
      <c r="M286" s="730" t="s">
        <v>1913</v>
      </c>
      <c r="N286" s="1975"/>
      <c r="O286" s="1976"/>
      <c r="P286" s="1974"/>
      <c r="Q286" s="1978"/>
      <c r="R286" s="1916"/>
      <c r="S286" s="1917"/>
      <c r="T286" s="1917"/>
      <c r="U286" s="1864"/>
      <c r="V286" s="1916"/>
      <c r="W286" s="1917"/>
      <c r="X286" s="1917"/>
      <c r="Y286" s="1864"/>
      <c r="Z286" s="1916"/>
      <c r="AA286" s="1917"/>
      <c r="AB286" s="1917"/>
      <c r="AC286" s="1917"/>
      <c r="AD286" s="1059"/>
      <c r="AE286" s="1059"/>
      <c r="AF286" s="1059"/>
      <c r="AG286" s="1059"/>
      <c r="AH286" s="1059"/>
      <c r="AI286" s="1059"/>
      <c r="AJ286" s="1059"/>
      <c r="AK286" s="1059"/>
      <c r="AL286" s="1059"/>
      <c r="AM286" s="1059"/>
      <c r="AN286" s="1059"/>
      <c r="AO286" s="1059"/>
      <c r="AP286" s="1059"/>
      <c r="AQ286" s="1059"/>
      <c r="AR286" s="1059"/>
      <c r="AS286" s="1059"/>
      <c r="AT286" s="1059"/>
      <c r="AU286" s="1059"/>
      <c r="AV286" s="1059"/>
      <c r="AW286" s="1059"/>
      <c r="AX286" s="1059"/>
      <c r="AY286" s="1059"/>
      <c r="AZ286" s="1059"/>
      <c r="BA286" s="1059"/>
      <c r="BB286" s="1059"/>
      <c r="BL286" s="1059"/>
      <c r="BM286" s="1059"/>
      <c r="CB286" s="1059"/>
      <c r="CC286" s="1059"/>
      <c r="CP286" s="1059"/>
      <c r="CQ286" s="1059"/>
      <c r="DB286" s="1059"/>
      <c r="DC286" s="1059"/>
      <c r="DL286" s="1059"/>
      <c r="DM286" s="1059"/>
      <c r="DT286" s="1059"/>
      <c r="DU286" s="1059"/>
      <c r="DY286" s="1059"/>
      <c r="DZ286" s="1059"/>
      <c r="EB286" s="1059"/>
      <c r="EC286" s="1059"/>
      <c r="ED286" s="1059"/>
      <c r="EE286" s="1057"/>
      <c r="EF286" s="1057"/>
      <c r="EG286" s="1057"/>
      <c r="EM286" s="1133"/>
    </row>
    <row r="287" spans="1:143" s="1055" customFormat="1" ht="15" customHeight="1">
      <c r="A287" s="2454"/>
      <c r="B287" s="730" t="s">
        <v>1905</v>
      </c>
      <c r="C287" s="1100"/>
      <c r="D287" s="1100"/>
      <c r="E287" s="1100"/>
      <c r="F287" s="1974"/>
      <c r="G287" s="1946"/>
      <c r="H287" s="696" t="s">
        <v>2019</v>
      </c>
      <c r="I287" s="1975"/>
      <c r="J287" s="1976"/>
      <c r="K287" s="1974"/>
      <c r="L287" s="1977"/>
      <c r="M287" s="696" t="s">
        <v>1905</v>
      </c>
      <c r="N287" s="1975"/>
      <c r="O287" s="1976"/>
      <c r="P287" s="1974"/>
      <c r="Q287" s="1978"/>
      <c r="R287" s="1916"/>
      <c r="S287" s="1917"/>
      <c r="T287" s="1917"/>
      <c r="U287" s="1864"/>
      <c r="V287" s="1916"/>
      <c r="W287" s="1917"/>
      <c r="X287" s="1917"/>
      <c r="Y287" s="1864"/>
      <c r="Z287" s="1916"/>
      <c r="AA287" s="1917"/>
      <c r="AB287" s="1917"/>
      <c r="AC287" s="1917"/>
      <c r="AD287" s="1059"/>
      <c r="AE287" s="1059"/>
      <c r="AF287" s="1059"/>
      <c r="AG287" s="1059"/>
      <c r="AH287" s="1059"/>
      <c r="AI287" s="1059"/>
      <c r="AJ287" s="1059"/>
      <c r="AK287" s="1059"/>
      <c r="AL287" s="1059"/>
      <c r="AM287" s="1059"/>
      <c r="AN287" s="1059"/>
      <c r="AO287" s="1059"/>
      <c r="AP287" s="1059"/>
      <c r="AQ287" s="1059"/>
      <c r="AR287" s="1059"/>
      <c r="AS287" s="1059"/>
      <c r="AT287" s="1059"/>
      <c r="AU287" s="1059"/>
      <c r="AV287" s="1059"/>
      <c r="AW287" s="1059"/>
      <c r="AX287" s="1059"/>
      <c r="AY287" s="1059"/>
      <c r="AZ287" s="1059"/>
      <c r="BA287" s="1059"/>
      <c r="BB287" s="1059"/>
      <c r="BL287" s="1059"/>
      <c r="BM287" s="1059"/>
      <c r="CB287" s="1059"/>
      <c r="CC287" s="1059"/>
      <c r="CP287" s="1059"/>
      <c r="CQ287" s="1059"/>
      <c r="DB287" s="1059"/>
      <c r="DC287" s="1059"/>
      <c r="DL287" s="1059"/>
      <c r="DM287" s="1059"/>
      <c r="DT287" s="1059"/>
      <c r="DU287" s="1059"/>
      <c r="DY287" s="1059"/>
      <c r="DZ287" s="1059"/>
      <c r="EB287" s="1059"/>
      <c r="EC287" s="1059"/>
      <c r="ED287" s="1059"/>
      <c r="EE287" s="1057"/>
      <c r="EF287" s="1057"/>
      <c r="EG287" s="1057"/>
      <c r="EM287" s="1133"/>
    </row>
    <row r="288" spans="1:143" s="1055" customFormat="1" ht="15" customHeight="1">
      <c r="A288" s="2454"/>
      <c r="B288" s="696" t="s">
        <v>2020</v>
      </c>
      <c r="C288" s="1100"/>
      <c r="D288" s="1100"/>
      <c r="E288" s="1100"/>
      <c r="F288" s="1974"/>
      <c r="G288" s="1946"/>
      <c r="H288" s="730" t="s">
        <v>2021</v>
      </c>
      <c r="I288" s="1975"/>
      <c r="J288" s="1976"/>
      <c r="K288" s="1974"/>
      <c r="L288" s="1977"/>
      <c r="M288" s="730" t="s">
        <v>2020</v>
      </c>
      <c r="N288" s="1975"/>
      <c r="O288" s="1976"/>
      <c r="P288" s="1974"/>
      <c r="Q288" s="1978"/>
      <c r="R288" s="1916"/>
      <c r="S288" s="1917"/>
      <c r="T288" s="1917"/>
      <c r="U288" s="1864"/>
      <c r="V288" s="1916"/>
      <c r="W288" s="1917"/>
      <c r="X288" s="1917"/>
      <c r="Y288" s="1864"/>
      <c r="Z288" s="1916"/>
      <c r="AA288" s="1917"/>
      <c r="AB288" s="1917"/>
      <c r="AC288" s="1917"/>
      <c r="AD288" s="1059"/>
      <c r="AE288" s="1059"/>
      <c r="AF288" s="1059"/>
      <c r="AG288" s="1059"/>
      <c r="AH288" s="1059"/>
      <c r="AI288" s="1059"/>
      <c r="AJ288" s="1059"/>
      <c r="AK288" s="1059"/>
      <c r="AL288" s="1059"/>
      <c r="AM288" s="1059"/>
      <c r="AN288" s="1059"/>
      <c r="AO288" s="1059"/>
      <c r="AP288" s="1059"/>
      <c r="AQ288" s="1059"/>
      <c r="AR288" s="1059"/>
      <c r="AS288" s="1059"/>
      <c r="AT288" s="1059"/>
      <c r="AU288" s="1059"/>
      <c r="AV288" s="1059"/>
      <c r="AW288" s="1059"/>
      <c r="AX288" s="1059"/>
      <c r="AY288" s="1059"/>
      <c r="AZ288" s="1059"/>
      <c r="BA288" s="1059"/>
      <c r="BB288" s="1059"/>
      <c r="BL288" s="1059"/>
      <c r="BM288" s="1059"/>
      <c r="CB288" s="1059"/>
      <c r="CC288" s="1059"/>
      <c r="CP288" s="1059"/>
      <c r="CQ288" s="1059"/>
      <c r="DB288" s="1059"/>
      <c r="DC288" s="1059"/>
      <c r="DL288" s="1059"/>
      <c r="DM288" s="1059"/>
      <c r="DT288" s="1059"/>
      <c r="DU288" s="1059"/>
      <c r="DY288" s="1059"/>
      <c r="DZ288" s="1059"/>
      <c r="EB288" s="1059"/>
      <c r="EC288" s="1059"/>
      <c r="ED288" s="1059"/>
      <c r="EE288" s="1057"/>
      <c r="EF288" s="1057"/>
      <c r="EG288" s="1057"/>
      <c r="EM288" s="1133"/>
    </row>
    <row r="289" spans="1:143" s="1055" customFormat="1" ht="15" customHeight="1">
      <c r="A289" s="2454"/>
      <c r="B289" s="730" t="s">
        <v>2022</v>
      </c>
      <c r="C289" s="1100"/>
      <c r="D289" s="1100"/>
      <c r="E289" s="1100"/>
      <c r="F289" s="1974"/>
      <c r="G289" s="1946"/>
      <c r="H289" s="1055" t="s">
        <v>2023</v>
      </c>
      <c r="I289" s="1975"/>
      <c r="J289" s="1976"/>
      <c r="K289" s="1974"/>
      <c r="L289" s="1977"/>
      <c r="M289" s="1055" t="s">
        <v>2022</v>
      </c>
      <c r="N289" s="1975"/>
      <c r="O289" s="1976"/>
      <c r="P289" s="1974"/>
      <c r="Q289" s="1978"/>
      <c r="R289" s="1916"/>
      <c r="S289" s="1917"/>
      <c r="T289" s="1917"/>
      <c r="U289" s="1864"/>
      <c r="V289" s="1916"/>
      <c r="W289" s="1917"/>
      <c r="X289" s="1917"/>
      <c r="Y289" s="1864"/>
      <c r="Z289" s="1916"/>
      <c r="AA289" s="1917"/>
      <c r="AB289" s="1917"/>
      <c r="AC289" s="1917"/>
      <c r="AD289" s="1059"/>
      <c r="AE289" s="1059"/>
      <c r="AF289" s="1059"/>
      <c r="AG289" s="1059"/>
      <c r="AH289" s="1059"/>
      <c r="AI289" s="1059"/>
      <c r="AJ289" s="1059"/>
      <c r="AK289" s="1059"/>
      <c r="AL289" s="1059"/>
      <c r="AM289" s="1059"/>
      <c r="AN289" s="1059"/>
      <c r="AO289" s="1059"/>
      <c r="AP289" s="1059"/>
      <c r="AQ289" s="1059"/>
      <c r="AR289" s="1059"/>
      <c r="AS289" s="1059"/>
      <c r="AT289" s="1059"/>
      <c r="AU289" s="1059"/>
      <c r="AV289" s="1059"/>
      <c r="AW289" s="1059"/>
      <c r="AX289" s="1059"/>
      <c r="AY289" s="1059"/>
      <c r="AZ289" s="1059"/>
      <c r="BA289" s="1059"/>
      <c r="BB289" s="1059"/>
      <c r="BL289" s="1059"/>
      <c r="BM289" s="1059"/>
      <c r="CB289" s="1059"/>
      <c r="CC289" s="1059"/>
      <c r="CP289" s="1059"/>
      <c r="CQ289" s="1059"/>
      <c r="DB289" s="1059"/>
      <c r="DC289" s="1059"/>
      <c r="DL289" s="1059"/>
      <c r="DM289" s="1059"/>
      <c r="DT289" s="1059"/>
      <c r="DU289" s="1059"/>
      <c r="DY289" s="1059"/>
      <c r="DZ289" s="1059"/>
      <c r="EB289" s="1059"/>
      <c r="EC289" s="1059"/>
      <c r="ED289" s="1059"/>
      <c r="EE289" s="1057"/>
      <c r="EF289" s="1057"/>
      <c r="EG289" s="1057"/>
      <c r="EM289" s="1133"/>
    </row>
    <row r="290" spans="1:143" s="1055" customFormat="1" ht="15" customHeight="1">
      <c r="A290" s="2454"/>
      <c r="B290" s="1100" t="s">
        <v>1911</v>
      </c>
      <c r="C290" s="1100"/>
      <c r="D290" s="1100"/>
      <c r="E290" s="1100"/>
      <c r="F290" s="1974"/>
      <c r="G290" s="1946"/>
      <c r="H290" s="1100" t="s">
        <v>2024</v>
      </c>
      <c r="I290" s="1975"/>
      <c r="J290" s="1976"/>
      <c r="K290" s="1974"/>
      <c r="L290" s="1977"/>
      <c r="M290" s="1100" t="s">
        <v>1911</v>
      </c>
      <c r="N290" s="1975"/>
      <c r="O290" s="1976"/>
      <c r="P290" s="1974"/>
      <c r="Q290" s="1978"/>
      <c r="R290" s="1916"/>
      <c r="S290" s="1917"/>
      <c r="T290" s="1917"/>
      <c r="U290" s="1864"/>
      <c r="V290" s="1916"/>
      <c r="W290" s="1917"/>
      <c r="X290" s="1917"/>
      <c r="Y290" s="1864"/>
      <c r="Z290" s="1916"/>
      <c r="AA290" s="1917"/>
      <c r="AB290" s="1917"/>
      <c r="AC290" s="1917"/>
      <c r="AD290" s="1059"/>
      <c r="AE290" s="1059"/>
      <c r="AF290" s="1059"/>
      <c r="AG290" s="1059"/>
      <c r="AH290" s="1059"/>
      <c r="AI290" s="1059"/>
      <c r="AJ290" s="1059"/>
      <c r="AK290" s="1059"/>
      <c r="AL290" s="1059"/>
      <c r="AM290" s="1059"/>
      <c r="AN290" s="1059"/>
      <c r="AO290" s="1059"/>
      <c r="AP290" s="1059"/>
      <c r="AQ290" s="1059"/>
      <c r="AR290" s="1059"/>
      <c r="AS290" s="1059"/>
      <c r="AT290" s="1059"/>
      <c r="AU290" s="1059"/>
      <c r="AV290" s="1059"/>
      <c r="AW290" s="1059"/>
      <c r="AX290" s="1059"/>
      <c r="AY290" s="1059"/>
      <c r="AZ290" s="1059"/>
      <c r="BA290" s="1059"/>
      <c r="BB290" s="1059"/>
      <c r="BL290" s="1059"/>
      <c r="BM290" s="1059"/>
      <c r="CB290" s="1059"/>
      <c r="CC290" s="1059"/>
      <c r="CP290" s="1059"/>
      <c r="CQ290" s="1059"/>
      <c r="DB290" s="1059"/>
      <c r="DC290" s="1059"/>
      <c r="DL290" s="1059"/>
      <c r="DM290" s="1059"/>
      <c r="DT290" s="1059"/>
      <c r="DU290" s="1059"/>
      <c r="DY290" s="1059"/>
      <c r="DZ290" s="1059"/>
      <c r="EB290" s="1059"/>
      <c r="EC290" s="1059"/>
      <c r="ED290" s="1059"/>
      <c r="EE290" s="1057"/>
      <c r="EF290" s="1057"/>
      <c r="EG290" s="1057"/>
      <c r="EM290" s="1133"/>
    </row>
    <row r="291" spans="1:143" s="1055" customFormat="1" ht="15" customHeight="1">
      <c r="A291" s="2454"/>
      <c r="B291" s="1100" t="s">
        <v>1896</v>
      </c>
      <c r="C291" s="1100"/>
      <c r="D291" s="1100"/>
      <c r="E291" s="1100"/>
      <c r="F291" s="1974"/>
      <c r="G291" s="1946"/>
      <c r="H291" s="1100" t="s">
        <v>2025</v>
      </c>
      <c r="I291" s="1975"/>
      <c r="J291" s="1976"/>
      <c r="K291" s="1974"/>
      <c r="L291" s="1977"/>
      <c r="M291" s="1100" t="s">
        <v>1896</v>
      </c>
      <c r="N291" s="1975"/>
      <c r="O291" s="1976"/>
      <c r="P291" s="1974"/>
      <c r="Q291" s="1978"/>
      <c r="R291" s="1916"/>
      <c r="S291" s="1917"/>
      <c r="T291" s="1917"/>
      <c r="U291" s="1864"/>
      <c r="V291" s="1916"/>
      <c r="W291" s="1917"/>
      <c r="X291" s="1917"/>
      <c r="Y291" s="1864"/>
      <c r="Z291" s="1916"/>
      <c r="AA291" s="1917"/>
      <c r="AB291" s="1917"/>
      <c r="AC291" s="1917"/>
      <c r="AD291" s="1059"/>
      <c r="AE291" s="1059"/>
      <c r="AF291" s="1059"/>
      <c r="AG291" s="1059"/>
      <c r="AH291" s="1059"/>
      <c r="AI291" s="1059"/>
      <c r="AJ291" s="1059"/>
      <c r="AK291" s="1059"/>
      <c r="AL291" s="1059"/>
      <c r="AM291" s="1059"/>
      <c r="AN291" s="1059"/>
      <c r="AO291" s="1059"/>
      <c r="AP291" s="1059"/>
      <c r="AQ291" s="1059"/>
      <c r="AR291" s="1059"/>
      <c r="AS291" s="1059"/>
      <c r="AT291" s="1059"/>
      <c r="AU291" s="1059"/>
      <c r="AV291" s="1059"/>
      <c r="AW291" s="1059"/>
      <c r="AX291" s="1059"/>
      <c r="AY291" s="1059"/>
      <c r="AZ291" s="1059"/>
      <c r="BA291" s="1059"/>
      <c r="BB291" s="1059"/>
      <c r="BL291" s="1059"/>
      <c r="BM291" s="1059"/>
      <c r="CB291" s="1059"/>
      <c r="CC291" s="1059"/>
      <c r="CP291" s="1059"/>
      <c r="CQ291" s="1059"/>
      <c r="DB291" s="1059"/>
      <c r="DC291" s="1059"/>
      <c r="DL291" s="1059"/>
      <c r="DM291" s="1059"/>
      <c r="DT291" s="1059"/>
      <c r="DU291" s="1059"/>
      <c r="DY291" s="1059"/>
      <c r="DZ291" s="1059"/>
      <c r="EB291" s="1059"/>
      <c r="EC291" s="1059"/>
      <c r="ED291" s="1059"/>
      <c r="EE291" s="1057"/>
      <c r="EF291" s="1057"/>
      <c r="EG291" s="1057"/>
      <c r="EM291" s="1133"/>
    </row>
    <row r="292" spans="1:143" s="1055" customFormat="1" ht="15" customHeight="1">
      <c r="A292" s="2454"/>
      <c r="B292" s="696" t="s">
        <v>1909</v>
      </c>
      <c r="C292" s="1100"/>
      <c r="D292" s="1100"/>
      <c r="E292" s="1100"/>
      <c r="F292" s="1974"/>
      <c r="G292" s="1946"/>
      <c r="H292" s="696" t="s">
        <v>2026</v>
      </c>
      <c r="I292" s="1975"/>
      <c r="J292" s="1976"/>
      <c r="K292" s="1974"/>
      <c r="L292" s="1977"/>
      <c r="M292" s="696" t="s">
        <v>1909</v>
      </c>
      <c r="N292" s="1975"/>
      <c r="O292" s="1976"/>
      <c r="P292" s="1974"/>
      <c r="Q292" s="1978"/>
      <c r="R292" s="1916"/>
      <c r="S292" s="1917"/>
      <c r="T292" s="1917"/>
      <c r="U292" s="1864"/>
      <c r="V292" s="1916"/>
      <c r="W292" s="1917"/>
      <c r="X292" s="1917"/>
      <c r="Y292" s="1864"/>
      <c r="Z292" s="1916"/>
      <c r="AA292" s="1917"/>
      <c r="AB292" s="1917"/>
      <c r="AC292" s="1917"/>
      <c r="AD292" s="1059"/>
      <c r="AE292" s="1059"/>
      <c r="AF292" s="1059"/>
      <c r="AG292" s="1059"/>
      <c r="AH292" s="1059"/>
      <c r="AI292" s="1059"/>
      <c r="AJ292" s="1059"/>
      <c r="AK292" s="1059"/>
      <c r="AL292" s="1059"/>
      <c r="AM292" s="1059"/>
      <c r="AN292" s="1059"/>
      <c r="AO292" s="1059"/>
      <c r="AP292" s="1059"/>
      <c r="AQ292" s="1059"/>
      <c r="AR292" s="1059"/>
      <c r="AS292" s="1059"/>
      <c r="AT292" s="1059"/>
      <c r="AU292" s="1059"/>
      <c r="AV292" s="1059"/>
      <c r="AW292" s="1059"/>
      <c r="AX292" s="1059"/>
      <c r="AY292" s="1059"/>
      <c r="AZ292" s="1059"/>
      <c r="BA292" s="1059"/>
      <c r="BB292" s="1059"/>
      <c r="BL292" s="1059"/>
      <c r="BM292" s="1059"/>
      <c r="CB292" s="1059"/>
      <c r="CC292" s="1059"/>
      <c r="CP292" s="1059"/>
      <c r="CQ292" s="1059"/>
      <c r="DB292" s="1059"/>
      <c r="DC292" s="1059"/>
      <c r="DL292" s="1059"/>
      <c r="DM292" s="1059"/>
      <c r="DT292" s="1059"/>
      <c r="DU292" s="1059"/>
      <c r="DY292" s="1059"/>
      <c r="DZ292" s="1059"/>
      <c r="EB292" s="1059"/>
      <c r="EC292" s="1059"/>
      <c r="ED292" s="1059"/>
      <c r="EE292" s="1057"/>
      <c r="EF292" s="1057"/>
      <c r="EG292" s="1057"/>
      <c r="EM292" s="1133"/>
    </row>
    <row r="293" spans="1:143" s="1055" customFormat="1" ht="15" customHeight="1">
      <c r="A293" s="2454"/>
      <c r="B293" s="730" t="s">
        <v>1914</v>
      </c>
      <c r="C293" s="1100"/>
      <c r="D293" s="1100"/>
      <c r="E293" s="1100"/>
      <c r="F293" s="1974"/>
      <c r="G293" s="1946"/>
      <c r="H293" s="730" t="s">
        <v>2027</v>
      </c>
      <c r="I293" s="1975"/>
      <c r="J293" s="1976"/>
      <c r="K293" s="1974"/>
      <c r="L293" s="1977"/>
      <c r="M293" s="730" t="s">
        <v>1914</v>
      </c>
      <c r="N293" s="1975"/>
      <c r="O293" s="1976"/>
      <c r="P293" s="1974"/>
      <c r="Q293" s="1978"/>
      <c r="R293" s="1916"/>
      <c r="S293" s="1917"/>
      <c r="T293" s="1917"/>
      <c r="U293" s="1864"/>
      <c r="V293" s="1916"/>
      <c r="W293" s="1917"/>
      <c r="X293" s="1917"/>
      <c r="Y293" s="1864"/>
      <c r="Z293" s="1916"/>
      <c r="AA293" s="1917"/>
      <c r="AB293" s="1917"/>
      <c r="AC293" s="1917"/>
      <c r="AD293" s="1059"/>
      <c r="AE293" s="1059"/>
      <c r="AF293" s="1059"/>
      <c r="AG293" s="1059"/>
      <c r="AH293" s="1059"/>
      <c r="AI293" s="1059"/>
      <c r="AJ293" s="1059"/>
      <c r="AK293" s="1059"/>
      <c r="AL293" s="1059"/>
      <c r="AM293" s="1059"/>
      <c r="AN293" s="1059"/>
      <c r="AO293" s="1059"/>
      <c r="AP293" s="1059"/>
      <c r="AQ293" s="1059"/>
      <c r="AR293" s="1059"/>
      <c r="AS293" s="1059"/>
      <c r="AT293" s="1059"/>
      <c r="AU293" s="1059"/>
      <c r="AV293" s="1059"/>
      <c r="AW293" s="1059"/>
      <c r="AX293" s="1059"/>
      <c r="AY293" s="1059"/>
      <c r="AZ293" s="1059"/>
      <c r="BA293" s="1059"/>
      <c r="BB293" s="1059"/>
      <c r="BL293" s="1059"/>
      <c r="BM293" s="1059"/>
      <c r="CB293" s="1059"/>
      <c r="CC293" s="1059"/>
      <c r="CP293" s="1059"/>
      <c r="CQ293" s="1059"/>
      <c r="DB293" s="1059"/>
      <c r="DC293" s="1059"/>
      <c r="DL293" s="1059"/>
      <c r="DM293" s="1059"/>
      <c r="DT293" s="1059"/>
      <c r="DU293" s="1059"/>
      <c r="DY293" s="1059"/>
      <c r="DZ293" s="1059"/>
      <c r="EB293" s="1059"/>
      <c r="EC293" s="1059"/>
      <c r="ED293" s="1059"/>
      <c r="EE293" s="1057"/>
      <c r="EF293" s="1057"/>
      <c r="EG293" s="1057"/>
      <c r="EM293" s="1133"/>
    </row>
    <row r="294" spans="1:143" s="1055" customFormat="1" ht="15" customHeight="1">
      <c r="A294" s="2454"/>
      <c r="B294" s="1100" t="s">
        <v>1897</v>
      </c>
      <c r="C294" s="1100"/>
      <c r="D294" s="1100"/>
      <c r="E294" s="1100"/>
      <c r="F294" s="1974"/>
      <c r="G294" s="1946"/>
      <c r="H294" s="1100" t="s">
        <v>2028</v>
      </c>
      <c r="I294" s="1975"/>
      <c r="J294" s="1976"/>
      <c r="K294" s="1974"/>
      <c r="L294" s="1977"/>
      <c r="M294" s="1100" t="s">
        <v>1897</v>
      </c>
      <c r="N294" s="1975"/>
      <c r="O294" s="1976"/>
      <c r="P294" s="1974"/>
      <c r="Q294" s="1978"/>
      <c r="R294" s="1916"/>
      <c r="S294" s="1917"/>
      <c r="T294" s="1917"/>
      <c r="U294" s="1864"/>
      <c r="V294" s="1916"/>
      <c r="W294" s="1917"/>
      <c r="X294" s="1917"/>
      <c r="Y294" s="1864"/>
      <c r="Z294" s="1916"/>
      <c r="AA294" s="1917"/>
      <c r="AB294" s="1917"/>
      <c r="AC294" s="1917"/>
      <c r="AD294" s="1059"/>
      <c r="AE294" s="1059"/>
      <c r="AF294" s="1059"/>
      <c r="AG294" s="1059"/>
      <c r="AH294" s="1059"/>
      <c r="AI294" s="1059"/>
      <c r="AJ294" s="1059"/>
      <c r="AK294" s="1059"/>
      <c r="AL294" s="1059"/>
      <c r="AM294" s="1059"/>
      <c r="AN294" s="1059"/>
      <c r="AO294" s="1059"/>
      <c r="AP294" s="1059"/>
      <c r="AQ294" s="1059"/>
      <c r="AR294" s="1059"/>
      <c r="AS294" s="1059"/>
      <c r="AT294" s="1059"/>
      <c r="AU294" s="1059"/>
      <c r="AV294" s="1059"/>
      <c r="AW294" s="1059"/>
      <c r="AX294" s="1059"/>
      <c r="AY294" s="1059"/>
      <c r="AZ294" s="1059"/>
      <c r="BA294" s="1059"/>
      <c r="BB294" s="1059"/>
      <c r="BL294" s="1059"/>
      <c r="BM294" s="1059"/>
      <c r="CB294" s="1059"/>
      <c r="CC294" s="1059"/>
      <c r="CP294" s="1059"/>
      <c r="CQ294" s="1059"/>
      <c r="DB294" s="1059"/>
      <c r="DC294" s="1059"/>
      <c r="DL294" s="1059"/>
      <c r="DM294" s="1059"/>
      <c r="DT294" s="1059"/>
      <c r="DU294" s="1059"/>
      <c r="DY294" s="1059"/>
      <c r="DZ294" s="1059"/>
      <c r="EB294" s="1059"/>
      <c r="EC294" s="1059"/>
      <c r="ED294" s="1059"/>
      <c r="EE294" s="1057"/>
      <c r="EF294" s="1057"/>
      <c r="EG294" s="1057"/>
      <c r="EM294" s="1133"/>
    </row>
    <row r="295" spans="1:143" s="1055" customFormat="1" ht="15" customHeight="1">
      <c r="A295" s="2454"/>
      <c r="B295" s="696" t="s">
        <v>2029</v>
      </c>
      <c r="C295" s="1100"/>
      <c r="D295" s="1100"/>
      <c r="E295" s="1100"/>
      <c r="F295" s="1974"/>
      <c r="G295" s="1946"/>
      <c r="H295" s="696" t="s">
        <v>2030</v>
      </c>
      <c r="I295" s="1975"/>
      <c r="J295" s="1976"/>
      <c r="K295" s="1974"/>
      <c r="L295" s="1977"/>
      <c r="M295" s="696" t="s">
        <v>2029</v>
      </c>
      <c r="N295" s="1975"/>
      <c r="O295" s="1976"/>
      <c r="P295" s="1974"/>
      <c r="Q295" s="1978"/>
      <c r="R295" s="1916"/>
      <c r="S295" s="1917"/>
      <c r="T295" s="1917"/>
      <c r="U295" s="1864"/>
      <c r="V295" s="1916"/>
      <c r="W295" s="1917"/>
      <c r="X295" s="1917"/>
      <c r="Y295" s="1864"/>
      <c r="Z295" s="1916"/>
      <c r="AA295" s="1917"/>
      <c r="AB295" s="1917"/>
      <c r="AC295" s="1917"/>
      <c r="AD295" s="1059"/>
      <c r="AE295" s="1059"/>
      <c r="AF295" s="1059"/>
      <c r="AG295" s="1059"/>
      <c r="AH295" s="1059"/>
      <c r="AI295" s="1059"/>
      <c r="AJ295" s="1059"/>
      <c r="AK295" s="1059"/>
      <c r="AL295" s="1059"/>
      <c r="AM295" s="1059"/>
      <c r="AN295" s="1059"/>
      <c r="AO295" s="1059"/>
      <c r="AP295" s="1059"/>
      <c r="AQ295" s="1059"/>
      <c r="AR295" s="1059"/>
      <c r="AS295" s="1059"/>
      <c r="AT295" s="1059"/>
      <c r="AU295" s="1059"/>
      <c r="AV295" s="1059"/>
      <c r="AW295" s="1059"/>
      <c r="AX295" s="1059"/>
      <c r="AY295" s="1059"/>
      <c r="AZ295" s="1059"/>
      <c r="BA295" s="1059"/>
      <c r="BB295" s="1059"/>
      <c r="BL295" s="1059"/>
      <c r="BM295" s="1059"/>
      <c r="CB295" s="1059"/>
      <c r="CC295" s="1059"/>
      <c r="CP295" s="1059"/>
      <c r="CQ295" s="1059"/>
      <c r="DB295" s="1059"/>
      <c r="DC295" s="1059"/>
      <c r="DL295" s="1059"/>
      <c r="DM295" s="1059"/>
      <c r="DT295" s="1059"/>
      <c r="DU295" s="1059"/>
      <c r="DY295" s="1059"/>
      <c r="DZ295" s="1059"/>
      <c r="EB295" s="1059"/>
      <c r="EC295" s="1059"/>
      <c r="ED295" s="1059"/>
      <c r="EE295" s="1057"/>
      <c r="EF295" s="1057"/>
      <c r="EG295" s="1057"/>
      <c r="EM295" s="1133"/>
    </row>
    <row r="296" spans="1:143" s="1055" customFormat="1" ht="15" customHeight="1">
      <c r="A296" s="2454"/>
      <c r="B296" s="1100" t="s">
        <v>1910</v>
      </c>
      <c r="C296" s="1100"/>
      <c r="D296" s="1100"/>
      <c r="E296" s="1100"/>
      <c r="F296" s="1974"/>
      <c r="G296" s="1946"/>
      <c r="H296" s="1100" t="s">
        <v>2031</v>
      </c>
      <c r="I296" s="1975"/>
      <c r="J296" s="1976"/>
      <c r="K296" s="1974"/>
      <c r="L296" s="1977"/>
      <c r="M296" s="1100" t="s">
        <v>1910</v>
      </c>
      <c r="N296" s="1975"/>
      <c r="O296" s="1976"/>
      <c r="P296" s="1974"/>
      <c r="Q296" s="1978"/>
      <c r="R296" s="1916"/>
      <c r="S296" s="1917"/>
      <c r="T296" s="1917"/>
      <c r="U296" s="1864"/>
      <c r="V296" s="1916"/>
      <c r="W296" s="1917"/>
      <c r="X296" s="1917"/>
      <c r="Y296" s="1864"/>
      <c r="Z296" s="1916"/>
      <c r="AA296" s="1917"/>
      <c r="AB296" s="1917"/>
      <c r="AC296" s="1917"/>
      <c r="AD296" s="1059"/>
      <c r="AE296" s="1059"/>
      <c r="AF296" s="1059"/>
      <c r="AG296" s="1059"/>
      <c r="AH296" s="1059"/>
      <c r="AI296" s="1059"/>
      <c r="AJ296" s="1059"/>
      <c r="AK296" s="1059"/>
      <c r="AL296" s="1059"/>
      <c r="AM296" s="1059"/>
      <c r="AN296" s="1059"/>
      <c r="AO296" s="1059"/>
      <c r="AP296" s="1059"/>
      <c r="AQ296" s="1059"/>
      <c r="AR296" s="1059"/>
      <c r="AS296" s="1059"/>
      <c r="AT296" s="1059"/>
      <c r="AU296" s="1059"/>
      <c r="AV296" s="1059"/>
      <c r="AW296" s="1059"/>
      <c r="AX296" s="1059"/>
      <c r="AY296" s="1059"/>
      <c r="AZ296" s="1059"/>
      <c r="BA296" s="1059"/>
      <c r="BB296" s="1059"/>
      <c r="BL296" s="1059"/>
      <c r="BM296" s="1059"/>
      <c r="CB296" s="1059"/>
      <c r="CC296" s="1059"/>
      <c r="CP296" s="1059"/>
      <c r="CQ296" s="1059"/>
      <c r="DB296" s="1059"/>
      <c r="DC296" s="1059"/>
      <c r="DL296" s="1059"/>
      <c r="DM296" s="1059"/>
      <c r="DT296" s="1059"/>
      <c r="DU296" s="1059"/>
      <c r="DY296" s="1059"/>
      <c r="DZ296" s="1059"/>
      <c r="EB296" s="1059"/>
      <c r="EC296" s="1059"/>
      <c r="ED296" s="1059"/>
      <c r="EE296" s="1057"/>
      <c r="EF296" s="1057"/>
      <c r="EG296" s="1057"/>
      <c r="EM296" s="1133"/>
    </row>
    <row r="297" spans="1:143" s="1055" customFormat="1" ht="15" customHeight="1">
      <c r="A297" s="2454"/>
      <c r="B297" s="1100" t="s">
        <v>2032</v>
      </c>
      <c r="C297" s="1100"/>
      <c r="D297" s="1100"/>
      <c r="E297" s="1100"/>
      <c r="F297" s="1974"/>
      <c r="G297" s="1946"/>
      <c r="H297" s="1100" t="s">
        <v>2033</v>
      </c>
      <c r="I297" s="1975"/>
      <c r="J297" s="1976"/>
      <c r="K297" s="1974"/>
      <c r="L297" s="1977"/>
      <c r="M297" s="1100" t="s">
        <v>2032</v>
      </c>
      <c r="N297" s="1975"/>
      <c r="O297" s="1976"/>
      <c r="P297" s="1974"/>
      <c r="Q297" s="1978"/>
      <c r="R297" s="1916"/>
      <c r="S297" s="1917"/>
      <c r="T297" s="1917"/>
      <c r="U297" s="1864"/>
      <c r="V297" s="1916"/>
      <c r="W297" s="1917"/>
      <c r="X297" s="1917"/>
      <c r="Y297" s="1864"/>
      <c r="Z297" s="1916"/>
      <c r="AA297" s="1917"/>
      <c r="AB297" s="1917"/>
      <c r="AC297" s="1917"/>
      <c r="AD297" s="1059"/>
      <c r="AE297" s="1059"/>
      <c r="AF297" s="1059"/>
      <c r="AG297" s="1059"/>
      <c r="AH297" s="1059"/>
      <c r="AI297" s="1059"/>
      <c r="AJ297" s="1059"/>
      <c r="AK297" s="1059"/>
      <c r="AL297" s="1059"/>
      <c r="AM297" s="1059"/>
      <c r="AN297" s="1059"/>
      <c r="AO297" s="1059"/>
      <c r="AP297" s="1059"/>
      <c r="AQ297" s="1059"/>
      <c r="AR297" s="1059"/>
      <c r="AS297" s="1059"/>
      <c r="AT297" s="1059"/>
      <c r="AU297" s="1059"/>
      <c r="AV297" s="1059"/>
      <c r="AW297" s="1059"/>
      <c r="AX297" s="1059"/>
      <c r="AY297" s="1059"/>
      <c r="AZ297" s="1059"/>
      <c r="BA297" s="1059"/>
      <c r="BB297" s="1059"/>
      <c r="BL297" s="1059"/>
      <c r="BM297" s="1059"/>
      <c r="CB297" s="1059"/>
      <c r="CC297" s="1059"/>
      <c r="CP297" s="1059"/>
      <c r="CQ297" s="1059"/>
      <c r="DB297" s="1059"/>
      <c r="DC297" s="1059"/>
      <c r="DL297" s="1059"/>
      <c r="DM297" s="1059"/>
      <c r="DT297" s="1059"/>
      <c r="DU297" s="1059"/>
      <c r="DY297" s="1059"/>
      <c r="DZ297" s="1059"/>
      <c r="EB297" s="1059"/>
      <c r="EC297" s="1059"/>
      <c r="ED297" s="1059"/>
      <c r="EE297" s="1057"/>
      <c r="EF297" s="1057"/>
      <c r="EG297" s="1057"/>
      <c r="EM297" s="1133"/>
    </row>
    <row r="298" spans="1:143" s="1055" customFormat="1" ht="15" customHeight="1">
      <c r="A298" s="2454"/>
      <c r="B298" s="696" t="s">
        <v>1907</v>
      </c>
      <c r="C298" s="1100"/>
      <c r="D298" s="1100"/>
      <c r="E298" s="1100"/>
      <c r="F298" s="1974"/>
      <c r="G298" s="1946"/>
      <c r="H298" s="696" t="s">
        <v>2034</v>
      </c>
      <c r="I298" s="2316"/>
      <c r="J298" s="2317"/>
      <c r="K298" s="2318"/>
      <c r="L298" s="2319"/>
      <c r="M298" s="696" t="s">
        <v>1907</v>
      </c>
      <c r="N298" s="1975"/>
      <c r="O298" s="1976"/>
      <c r="P298" s="1974"/>
      <c r="Q298" s="1978"/>
      <c r="R298" s="1916"/>
      <c r="S298" s="1917"/>
      <c r="T298" s="1917"/>
      <c r="U298" s="1864"/>
      <c r="V298" s="1916"/>
      <c r="W298" s="1917"/>
      <c r="X298" s="1917"/>
      <c r="Y298" s="1864"/>
      <c r="Z298" s="1916"/>
      <c r="AA298" s="1917"/>
      <c r="AB298" s="1917"/>
      <c r="AC298" s="1917"/>
      <c r="AD298" s="1059"/>
      <c r="AE298" s="1059"/>
      <c r="AF298" s="1059"/>
      <c r="AG298" s="1059"/>
      <c r="AH298" s="1059"/>
      <c r="AI298" s="1059"/>
      <c r="AJ298" s="1059"/>
      <c r="AK298" s="1059"/>
      <c r="AL298" s="1059"/>
      <c r="AM298" s="1059"/>
      <c r="AN298" s="1059"/>
      <c r="AO298" s="1059"/>
      <c r="AP298" s="1059"/>
      <c r="AQ298" s="1059"/>
      <c r="AR298" s="1059"/>
      <c r="AS298" s="1059"/>
      <c r="AT298" s="1059"/>
      <c r="AU298" s="1059"/>
      <c r="AV298" s="1059"/>
      <c r="AW298" s="1059"/>
      <c r="AX298" s="1059"/>
      <c r="AY298" s="1059"/>
      <c r="AZ298" s="1059"/>
      <c r="BA298" s="1059"/>
      <c r="BB298" s="1059"/>
      <c r="BL298" s="1059"/>
      <c r="BM298" s="1059"/>
      <c r="CB298" s="1059"/>
      <c r="CC298" s="1059"/>
      <c r="CP298" s="1059"/>
      <c r="CQ298" s="1059"/>
      <c r="DB298" s="1059"/>
      <c r="DC298" s="1059"/>
      <c r="DL298" s="1059"/>
      <c r="DM298" s="1059"/>
      <c r="DT298" s="1059"/>
      <c r="DU298" s="1059"/>
      <c r="DY298" s="1059"/>
      <c r="DZ298" s="1059"/>
      <c r="EB298" s="1059"/>
      <c r="EC298" s="1059"/>
      <c r="ED298" s="1059"/>
      <c r="EE298" s="1057"/>
      <c r="EF298" s="1057"/>
      <c r="EG298" s="1057"/>
      <c r="EM298" s="1133"/>
    </row>
    <row r="299" spans="1:143" s="1055" customFormat="1" ht="15" customHeight="1">
      <c r="A299" s="2454"/>
      <c r="B299" s="730" t="s">
        <v>1912</v>
      </c>
      <c r="C299" s="1100"/>
      <c r="D299" s="1100"/>
      <c r="E299" s="1100"/>
      <c r="F299" s="1974"/>
      <c r="G299" s="1946"/>
      <c r="H299" s="2320"/>
      <c r="I299" s="2312"/>
      <c r="J299" s="2312"/>
      <c r="K299" s="2312"/>
      <c r="L299" s="2313"/>
      <c r="M299" s="730" t="s">
        <v>1912</v>
      </c>
      <c r="N299" s="1975"/>
      <c r="O299" s="1976"/>
      <c r="P299" s="1974"/>
      <c r="Q299" s="1978"/>
      <c r="R299" s="1916"/>
      <c r="S299" s="1917"/>
      <c r="T299" s="1917"/>
      <c r="U299" s="1864"/>
      <c r="V299" s="1916"/>
      <c r="W299" s="1917"/>
      <c r="X299" s="1917"/>
      <c r="Y299" s="1864"/>
      <c r="Z299" s="1916"/>
      <c r="AA299" s="1917"/>
      <c r="AB299" s="1917"/>
      <c r="AC299" s="1917"/>
      <c r="AD299" s="1059"/>
      <c r="AE299" s="1059"/>
      <c r="AF299" s="1059"/>
      <c r="AG299" s="1059"/>
      <c r="AH299" s="1059"/>
      <c r="AI299" s="1059"/>
      <c r="AJ299" s="1059"/>
      <c r="AK299" s="1059"/>
      <c r="AL299" s="1059"/>
      <c r="AM299" s="1059"/>
      <c r="AN299" s="1059"/>
      <c r="AO299" s="1059"/>
      <c r="AP299" s="1059"/>
      <c r="AQ299" s="1059"/>
      <c r="AR299" s="1059"/>
      <c r="AS299" s="1059"/>
      <c r="AT299" s="1059"/>
      <c r="AU299" s="1059"/>
      <c r="AV299" s="1059"/>
      <c r="AW299" s="1059"/>
      <c r="AX299" s="1059"/>
      <c r="AY299" s="1059"/>
      <c r="AZ299" s="1059"/>
      <c r="BA299" s="1059"/>
      <c r="BB299" s="1059"/>
      <c r="BL299" s="1059"/>
      <c r="BM299" s="1059"/>
      <c r="CB299" s="1059"/>
      <c r="CC299" s="1059"/>
      <c r="CP299" s="1059"/>
      <c r="CQ299" s="1059"/>
      <c r="DB299" s="1059"/>
      <c r="DC299" s="1059"/>
      <c r="DL299" s="1059"/>
      <c r="DM299" s="1059"/>
      <c r="DT299" s="1059"/>
      <c r="DU299" s="1059"/>
      <c r="DY299" s="1059"/>
      <c r="DZ299" s="1059"/>
      <c r="EB299" s="1059"/>
      <c r="EC299" s="1059"/>
      <c r="ED299" s="1059"/>
      <c r="EE299" s="1057"/>
      <c r="EF299" s="1057"/>
      <c r="EG299" s="1057"/>
      <c r="EM299" s="1133"/>
    </row>
    <row r="300" spans="1:143" s="1055" customFormat="1" ht="15" customHeight="1">
      <c r="A300" s="2454"/>
      <c r="B300" s="1100" t="s">
        <v>1908</v>
      </c>
      <c r="C300" s="1100"/>
      <c r="D300" s="1100"/>
      <c r="E300" s="1100"/>
      <c r="F300" s="1974"/>
      <c r="G300" s="1946"/>
      <c r="H300" s="2320"/>
      <c r="I300" s="2312"/>
      <c r="J300" s="2312"/>
      <c r="K300" s="2312"/>
      <c r="L300" s="2313"/>
      <c r="M300" s="1100" t="s">
        <v>1908</v>
      </c>
      <c r="N300" s="1975"/>
      <c r="O300" s="1976"/>
      <c r="P300" s="1974"/>
      <c r="Q300" s="1978"/>
      <c r="R300" s="1916"/>
      <c r="S300" s="1917"/>
      <c r="T300" s="1917"/>
      <c r="U300" s="1864"/>
      <c r="V300" s="1916"/>
      <c r="W300" s="1917"/>
      <c r="X300" s="1917"/>
      <c r="Y300" s="1864"/>
      <c r="Z300" s="1916"/>
      <c r="AA300" s="1917"/>
      <c r="AB300" s="1917"/>
      <c r="AC300" s="1917"/>
      <c r="AD300" s="1059"/>
      <c r="AE300" s="1059"/>
      <c r="AF300" s="1059"/>
      <c r="AG300" s="1059"/>
      <c r="AH300" s="1059"/>
      <c r="AI300" s="1059"/>
      <c r="AJ300" s="1059"/>
      <c r="AK300" s="1059"/>
      <c r="AL300" s="1059"/>
      <c r="AM300" s="1059"/>
      <c r="AN300" s="1059"/>
      <c r="AO300" s="1059"/>
      <c r="AP300" s="1059"/>
      <c r="AQ300" s="1059"/>
      <c r="AR300" s="1059"/>
      <c r="AS300" s="1059"/>
      <c r="AT300" s="1059"/>
      <c r="AU300" s="1059"/>
      <c r="AV300" s="1059"/>
      <c r="AW300" s="1059"/>
      <c r="AX300" s="1059"/>
      <c r="AY300" s="1059"/>
      <c r="AZ300" s="1059"/>
      <c r="BA300" s="1059"/>
      <c r="BB300" s="1059"/>
      <c r="BL300" s="1059"/>
      <c r="BM300" s="1059"/>
      <c r="CB300" s="1059"/>
      <c r="CC300" s="1059"/>
      <c r="CP300" s="1059"/>
      <c r="CQ300" s="1059"/>
      <c r="DB300" s="1059"/>
      <c r="DC300" s="1059"/>
      <c r="DL300" s="1059"/>
      <c r="DM300" s="1059"/>
      <c r="DT300" s="1059"/>
      <c r="DU300" s="1059"/>
      <c r="DY300" s="1059"/>
      <c r="DZ300" s="1059"/>
      <c r="EB300" s="1059"/>
      <c r="EC300" s="1059"/>
      <c r="ED300" s="1059"/>
      <c r="EE300" s="1057"/>
      <c r="EF300" s="1057"/>
      <c r="EG300" s="1057"/>
      <c r="EM300" s="1133"/>
    </row>
    <row r="301" spans="1:143" s="1055" customFormat="1" ht="15" customHeight="1">
      <c r="A301" s="2454"/>
      <c r="B301" s="730" t="s">
        <v>2033</v>
      </c>
      <c r="C301" s="1100"/>
      <c r="D301" s="1100"/>
      <c r="E301" s="1100"/>
      <c r="F301" s="1974"/>
      <c r="G301" s="1946"/>
      <c r="H301" s="2320"/>
      <c r="I301" s="2312"/>
      <c r="J301" s="2312"/>
      <c r="K301" s="2312"/>
      <c r="L301" s="2313"/>
      <c r="M301" s="730" t="s">
        <v>2033</v>
      </c>
      <c r="N301" s="1975"/>
      <c r="O301" s="1976"/>
      <c r="P301" s="1974"/>
      <c r="Q301" s="1978"/>
      <c r="R301" s="1916"/>
      <c r="S301" s="1917"/>
      <c r="T301" s="1917"/>
      <c r="U301" s="1864"/>
      <c r="V301" s="1916"/>
      <c r="W301" s="1917"/>
      <c r="X301" s="1917"/>
      <c r="Y301" s="1864"/>
      <c r="Z301" s="1916"/>
      <c r="AA301" s="1917"/>
      <c r="AB301" s="1917"/>
      <c r="AC301" s="1917"/>
      <c r="AD301" s="1059"/>
      <c r="AE301" s="1059"/>
      <c r="AF301" s="1059"/>
      <c r="AG301" s="1059"/>
      <c r="AH301" s="1059"/>
      <c r="AI301" s="1059"/>
      <c r="AJ301" s="1059"/>
      <c r="AK301" s="1059"/>
      <c r="AL301" s="1059"/>
      <c r="AM301" s="1059"/>
      <c r="AN301" s="1059"/>
      <c r="AO301" s="1059"/>
      <c r="AP301" s="1059"/>
      <c r="AQ301" s="1059"/>
      <c r="AR301" s="1059"/>
      <c r="AS301" s="1059"/>
      <c r="AT301" s="1059"/>
      <c r="AU301" s="1059"/>
      <c r="AV301" s="1059"/>
      <c r="AW301" s="1059"/>
      <c r="AX301" s="1059"/>
      <c r="AY301" s="1059"/>
      <c r="AZ301" s="1059"/>
      <c r="BA301" s="1059"/>
      <c r="BB301" s="1059"/>
      <c r="BL301" s="1059"/>
      <c r="BM301" s="1059"/>
      <c r="CB301" s="1059"/>
      <c r="CC301" s="1059"/>
      <c r="CP301" s="1059"/>
      <c r="CQ301" s="1059"/>
      <c r="DB301" s="1059"/>
      <c r="DC301" s="1059"/>
      <c r="DL301" s="1059"/>
      <c r="DM301" s="1059"/>
      <c r="DT301" s="1059"/>
      <c r="DU301" s="1059"/>
      <c r="DY301" s="1059"/>
      <c r="DZ301" s="1059"/>
      <c r="EB301" s="1059"/>
      <c r="EC301" s="1059"/>
      <c r="ED301" s="1059"/>
      <c r="EE301" s="1057"/>
      <c r="EF301" s="1057"/>
      <c r="EG301" s="1057"/>
      <c r="EM301" s="1133"/>
    </row>
    <row r="302" spans="1:143" s="1055" customFormat="1" ht="15" customHeight="1">
      <c r="A302" s="2454"/>
      <c r="B302" s="740" t="s">
        <v>2034</v>
      </c>
      <c r="C302" s="443"/>
      <c r="D302" s="443"/>
      <c r="E302" s="443"/>
      <c r="F302" s="1979"/>
      <c r="G302" s="2461"/>
      <c r="H302" s="2321"/>
      <c r="I302" s="2314"/>
      <c r="J302" s="2314"/>
      <c r="K302" s="2314"/>
      <c r="L302" s="2315"/>
      <c r="M302" s="740" t="s">
        <v>2034</v>
      </c>
      <c r="N302" s="1980"/>
      <c r="O302" s="1981"/>
      <c r="P302" s="1979"/>
      <c r="Q302" s="1982"/>
      <c r="R302" s="2136"/>
      <c r="S302" s="1940"/>
      <c r="T302" s="1940"/>
      <c r="U302" s="1941"/>
      <c r="V302" s="2136"/>
      <c r="W302" s="1940"/>
      <c r="X302" s="1940"/>
      <c r="Y302" s="1941"/>
      <c r="Z302" s="2136"/>
      <c r="AA302" s="1940"/>
      <c r="AB302" s="1940"/>
      <c r="AC302" s="1940"/>
      <c r="AD302" s="1059"/>
      <c r="AE302" s="1059"/>
      <c r="AF302" s="1059"/>
      <c r="AG302" s="1059"/>
      <c r="AH302" s="1059"/>
      <c r="AI302" s="1059"/>
      <c r="AJ302" s="1059"/>
      <c r="AK302" s="1059"/>
      <c r="AL302" s="1059"/>
      <c r="AM302" s="1059"/>
      <c r="AN302" s="1059"/>
      <c r="AO302" s="1059"/>
      <c r="AP302" s="1059"/>
      <c r="AQ302" s="1059"/>
      <c r="AR302" s="1059"/>
      <c r="AS302" s="1059"/>
      <c r="AT302" s="1059"/>
      <c r="AU302" s="1059"/>
      <c r="AV302" s="1059"/>
      <c r="AW302" s="1059"/>
      <c r="AX302" s="1059"/>
      <c r="AY302" s="1059"/>
      <c r="AZ302" s="1059"/>
      <c r="BA302" s="1059"/>
      <c r="BB302" s="1059"/>
      <c r="BL302" s="1059"/>
      <c r="BM302" s="1059"/>
      <c r="CB302" s="1059"/>
      <c r="CC302" s="1059"/>
      <c r="CP302" s="1059"/>
      <c r="CQ302" s="1059"/>
      <c r="DB302" s="1059"/>
      <c r="DC302" s="1059"/>
      <c r="DL302" s="1059"/>
      <c r="DM302" s="1059"/>
      <c r="DT302" s="1059"/>
      <c r="DU302" s="1059"/>
      <c r="DY302" s="1059"/>
      <c r="DZ302" s="1059"/>
      <c r="EB302" s="1059"/>
      <c r="EC302" s="1059"/>
      <c r="ED302" s="1059"/>
      <c r="EE302" s="1057"/>
      <c r="EF302" s="1057"/>
      <c r="EG302" s="1057"/>
      <c r="EM302" s="1133"/>
    </row>
    <row r="303" spans="1:143" s="1821" customFormat="1" ht="15" customHeight="1">
      <c r="A303" s="2196"/>
      <c r="B303" s="2197"/>
      <c r="C303" s="1740"/>
      <c r="D303" s="1740"/>
      <c r="E303" s="1740"/>
      <c r="F303" s="1740"/>
      <c r="G303" s="1740"/>
      <c r="H303" s="1740"/>
      <c r="I303" s="1779"/>
      <c r="J303" s="1779"/>
      <c r="K303" s="1779"/>
      <c r="L303" s="2095"/>
      <c r="M303" s="2197"/>
      <c r="N303" s="2095"/>
      <c r="O303" s="2095"/>
      <c r="P303" s="1779"/>
      <c r="Q303" s="2095"/>
      <c r="R303" s="2096"/>
      <c r="S303" s="1779"/>
      <c r="T303" s="1779"/>
      <c r="U303" s="1779"/>
      <c r="V303" s="1779"/>
      <c r="W303" s="1779"/>
      <c r="X303" s="1779"/>
      <c r="Y303" s="1779"/>
      <c r="Z303" s="1779"/>
      <c r="AA303" s="1779"/>
      <c r="AB303" s="1779"/>
      <c r="AC303" s="1779"/>
      <c r="AD303" s="1779"/>
      <c r="AE303" s="1779"/>
      <c r="AF303" s="1779"/>
      <c r="AG303" s="1779"/>
      <c r="AH303" s="1779"/>
      <c r="AI303" s="1779"/>
      <c r="AJ303" s="1779"/>
      <c r="AK303" s="1779"/>
      <c r="AL303" s="1779"/>
      <c r="AM303" s="1779"/>
      <c r="AN303" s="1779"/>
      <c r="AO303" s="1779"/>
      <c r="AP303" s="1779"/>
      <c r="AQ303" s="1779"/>
      <c r="AR303" s="1779"/>
      <c r="AS303" s="1779"/>
      <c r="AT303" s="1779"/>
      <c r="AU303" s="1779"/>
      <c r="AV303" s="1779"/>
      <c r="AW303" s="1779"/>
      <c r="AX303" s="1779"/>
      <c r="AY303" s="1779"/>
      <c r="AZ303" s="1779"/>
      <c r="BA303" s="1779"/>
      <c r="BB303" s="1779"/>
      <c r="BC303" s="1779"/>
      <c r="BD303" s="1779"/>
      <c r="BE303" s="1779"/>
      <c r="BF303" s="1779"/>
      <c r="BG303" s="1779"/>
      <c r="BH303" s="1779"/>
      <c r="BI303" s="1779"/>
      <c r="BJ303" s="1779"/>
      <c r="BK303" s="1779"/>
      <c r="BL303" s="1779"/>
      <c r="BM303" s="1779"/>
      <c r="BN303" s="1779"/>
      <c r="BO303" s="1779"/>
      <c r="BP303" s="1779"/>
      <c r="BQ303" s="1779"/>
      <c r="BR303" s="2126"/>
      <c r="BS303" s="1779"/>
      <c r="BT303" s="1779"/>
      <c r="BU303" s="2126"/>
      <c r="BV303" s="2126"/>
      <c r="BW303" s="2126"/>
      <c r="BX303" s="2126"/>
      <c r="BY303" s="2126"/>
      <c r="BZ303" s="2126"/>
      <c r="CA303" s="2126"/>
      <c r="CB303" s="2126"/>
      <c r="CC303" s="2126"/>
      <c r="CD303" s="2126"/>
      <c r="CE303" s="2126"/>
      <c r="CF303" s="2126"/>
      <c r="CG303" s="2126"/>
      <c r="CH303" s="2126"/>
      <c r="CI303" s="1779"/>
      <c r="CJ303" s="1779"/>
      <c r="CK303" s="2126"/>
      <c r="CL303" s="2126"/>
      <c r="CM303" s="2126"/>
      <c r="CN303" s="2126"/>
      <c r="CO303" s="2126"/>
      <c r="CP303" s="2126"/>
      <c r="CQ303" s="2126"/>
      <c r="CR303" s="2126"/>
      <c r="CS303" s="2126"/>
      <c r="CT303" s="2126"/>
      <c r="CU303" s="2126"/>
      <c r="CV303" s="2126"/>
      <c r="CW303" s="1779"/>
      <c r="CX303" s="1779"/>
      <c r="CY303" s="2126"/>
      <c r="CZ303" s="2126"/>
      <c r="DA303" s="2126"/>
      <c r="DB303" s="2126"/>
      <c r="DC303" s="2126"/>
      <c r="DD303" s="2126"/>
      <c r="DE303" s="2126"/>
      <c r="DF303" s="2126"/>
      <c r="DG303" s="2126"/>
      <c r="DH303" s="2126"/>
      <c r="DI303" s="1779"/>
      <c r="DJ303" s="1779"/>
      <c r="DK303" s="2126"/>
      <c r="DL303" s="2126"/>
      <c r="DM303" s="2126"/>
      <c r="DN303" s="2126"/>
      <c r="DO303" s="2126"/>
      <c r="DP303" s="2126"/>
      <c r="DQ303" s="2126"/>
      <c r="DR303" s="2126"/>
      <c r="DS303" s="1779"/>
      <c r="DT303" s="1779"/>
      <c r="DU303" s="2126"/>
      <c r="DV303" s="2126"/>
      <c r="DW303" s="2126"/>
      <c r="DX303" s="2126"/>
      <c r="DY303" s="2126"/>
      <c r="DZ303" s="1779"/>
      <c r="EA303" s="1779"/>
      <c r="EB303" s="2126"/>
      <c r="EC303" s="2126"/>
      <c r="ED303" s="2126"/>
      <c r="EE303" s="2126"/>
      <c r="EF303" s="2126"/>
      <c r="EG303" s="2126"/>
      <c r="EH303" s="2126"/>
      <c r="EI303" s="2126"/>
      <c r="EJ303" s="2126"/>
      <c r="EK303" s="2126"/>
      <c r="EL303" s="2126"/>
      <c r="EM303" s="2181"/>
    </row>
    <row r="304" spans="1:143" ht="15" customHeight="1">
      <c r="A304" s="1792"/>
      <c r="B304" s="2895"/>
      <c r="C304" s="2896"/>
      <c r="D304" s="2896"/>
      <c r="E304" s="2897"/>
      <c r="F304" s="1897" t="s">
        <v>857</v>
      </c>
      <c r="I304" s="1105"/>
      <c r="J304" s="611"/>
      <c r="K304" s="1105"/>
      <c r="L304" s="1105"/>
      <c r="M304" s="1105"/>
      <c r="N304" s="1105"/>
      <c r="O304" s="1105"/>
      <c r="P304" s="1105"/>
      <c r="Q304" s="1105"/>
      <c r="R304" s="1105"/>
      <c r="S304" s="1105"/>
      <c r="T304" s="1105"/>
      <c r="U304" s="1105"/>
      <c r="V304" s="1105"/>
      <c r="W304" s="1105"/>
      <c r="X304" s="1105"/>
      <c r="Y304" s="1105"/>
      <c r="Z304" s="1105"/>
      <c r="AA304" s="1105"/>
      <c r="AB304" s="1105"/>
      <c r="AC304" s="1105"/>
      <c r="AD304" s="1105"/>
      <c r="AE304" s="1105"/>
      <c r="AF304" s="1105"/>
      <c r="AG304" s="1105"/>
      <c r="AH304" s="1105"/>
      <c r="AI304" s="1105"/>
      <c r="AJ304" s="1105"/>
      <c r="AK304" s="1105"/>
      <c r="AL304" s="1105"/>
      <c r="AM304" s="1105"/>
      <c r="AN304" s="1105"/>
      <c r="AO304" s="1105"/>
      <c r="AP304" s="1105"/>
      <c r="AQ304" s="1105"/>
      <c r="AR304" s="1105"/>
      <c r="AS304" s="1105"/>
      <c r="AT304" s="1105"/>
      <c r="AU304" s="1105"/>
      <c r="AV304" s="1105"/>
      <c r="AW304" s="1105"/>
      <c r="AX304" s="1105"/>
      <c r="AY304" s="1105"/>
      <c r="AZ304" s="1105"/>
      <c r="BA304" s="1105"/>
      <c r="BB304" s="1105"/>
      <c r="BC304" s="1105"/>
      <c r="BD304" s="1105"/>
      <c r="BE304" s="1105"/>
      <c r="BF304" s="1105"/>
      <c r="BG304" s="1105"/>
      <c r="BH304" s="1105"/>
      <c r="BI304" s="1105"/>
      <c r="BJ304" s="1105"/>
      <c r="BK304" s="1105"/>
      <c r="BL304" s="1105"/>
      <c r="BM304" s="1105"/>
      <c r="BN304" s="1105"/>
      <c r="BO304" s="1105"/>
      <c r="BP304" s="1105"/>
      <c r="BQ304" s="1105"/>
      <c r="BR304" s="1105"/>
      <c r="BS304" s="1105"/>
      <c r="BT304" s="1105"/>
      <c r="BU304" s="1105"/>
      <c r="BV304" s="1105"/>
      <c r="BW304" s="1105"/>
      <c r="BX304" s="1105"/>
      <c r="BY304" s="1105"/>
      <c r="BZ304" s="1105"/>
      <c r="CA304" s="1105"/>
      <c r="CB304" s="1105"/>
      <c r="CC304" s="1105"/>
      <c r="CD304" s="1105"/>
      <c r="CE304" s="1105"/>
      <c r="CF304" s="1105"/>
      <c r="CG304" s="1105"/>
      <c r="CH304" s="1105"/>
      <c r="CI304" s="1105"/>
      <c r="CJ304" s="1105"/>
      <c r="CK304" s="1105"/>
      <c r="CL304" s="1105"/>
      <c r="CM304" s="1105"/>
      <c r="CN304" s="1105"/>
      <c r="CO304" s="1105"/>
      <c r="CP304" s="1105"/>
      <c r="CQ304" s="1105"/>
      <c r="CR304" s="1105"/>
      <c r="CS304" s="1105"/>
      <c r="CT304" s="1105"/>
      <c r="CU304" s="1105"/>
      <c r="CV304" s="1105"/>
      <c r="CW304" s="1105"/>
      <c r="CX304" s="1105"/>
      <c r="CY304" s="1105"/>
      <c r="CZ304" s="1105"/>
      <c r="DA304" s="1105"/>
      <c r="DH304" s="1105"/>
      <c r="DI304" s="1105"/>
      <c r="DR304" s="1105"/>
      <c r="DS304" s="1105"/>
      <c r="DZ304" s="1105"/>
      <c r="EE304" s="1089"/>
      <c r="EF304" s="1089"/>
      <c r="EG304" s="1089"/>
      <c r="EH304" s="1089"/>
      <c r="EM304" s="1206"/>
    </row>
    <row r="305" spans="1:143" ht="15" customHeight="1">
      <c r="A305" s="1792"/>
      <c r="B305" s="1966" t="s">
        <v>2035</v>
      </c>
      <c r="C305" s="1898"/>
      <c r="D305" s="1898"/>
      <c r="E305" s="1898"/>
      <c r="F305" s="2460" t="str">
        <f>IF(AND(ISNUMBER(F307), ISNUMBER(F311),  ISNUMBER(F315),  ISNUMBER(F308),  ISNUMBER(F312),  ISNUMBER(F316),  ISNUMBER(F309),  ISNUMBER(F313),  ISNUMBER(F317)),MAX(F307+F311+F315, F308+F312+F316, F309+F313+F317), "")</f>
        <v/>
      </c>
      <c r="J305" s="611"/>
      <c r="M305" s="1105"/>
      <c r="N305" s="1105"/>
      <c r="O305" s="1105"/>
      <c r="P305" s="1105"/>
      <c r="Q305" s="1105"/>
      <c r="R305" s="1105"/>
      <c r="S305" s="1105"/>
      <c r="T305" s="1105"/>
      <c r="U305" s="1105"/>
      <c r="V305" s="1105"/>
      <c r="W305" s="1105"/>
      <c r="X305" s="1105"/>
      <c r="Y305" s="1105"/>
      <c r="Z305" s="1105"/>
      <c r="AA305" s="1105"/>
      <c r="AB305" s="1105"/>
      <c r="AC305" s="1105"/>
      <c r="AD305" s="1105"/>
      <c r="AE305" s="1105"/>
      <c r="AF305" s="1105"/>
      <c r="AG305" s="1105"/>
      <c r="AH305" s="1105"/>
      <c r="AI305" s="1105"/>
      <c r="AJ305" s="1105"/>
      <c r="AK305" s="1105"/>
      <c r="AL305" s="1105"/>
      <c r="AM305" s="1105"/>
      <c r="AN305" s="1105"/>
      <c r="AO305" s="1105"/>
      <c r="AP305" s="1105"/>
      <c r="AQ305" s="1105"/>
      <c r="AR305" s="1105"/>
      <c r="AS305" s="1105"/>
      <c r="AT305" s="1105"/>
      <c r="AU305" s="1105"/>
      <c r="AV305" s="1105"/>
      <c r="AW305" s="1105"/>
      <c r="AX305" s="1105"/>
      <c r="AY305" s="1105"/>
      <c r="AZ305" s="1105"/>
      <c r="BA305" s="1105"/>
      <c r="BB305" s="1105"/>
      <c r="BC305" s="1105"/>
      <c r="BD305" s="1105"/>
      <c r="BE305" s="1105"/>
      <c r="BF305" s="1105"/>
      <c r="BG305" s="1105"/>
      <c r="BH305" s="1105"/>
      <c r="BI305" s="1105"/>
      <c r="BJ305" s="1105"/>
      <c r="BK305" s="1105"/>
      <c r="BL305" s="1105"/>
      <c r="BM305" s="1105"/>
      <c r="BN305" s="1105"/>
      <c r="BO305" s="1105"/>
      <c r="BP305" s="1105"/>
      <c r="BQ305" s="1105"/>
      <c r="BR305" s="1105"/>
      <c r="BS305" s="1105"/>
      <c r="BT305" s="1105"/>
      <c r="BU305" s="1105"/>
      <c r="BV305" s="1105"/>
      <c r="BW305" s="1105"/>
      <c r="BX305" s="1105"/>
      <c r="BY305" s="1105"/>
      <c r="BZ305" s="1105"/>
      <c r="CA305" s="1105"/>
      <c r="CB305" s="1105"/>
      <c r="CC305" s="1105"/>
      <c r="CD305" s="1105"/>
      <c r="CE305" s="1105"/>
      <c r="CF305" s="1105"/>
      <c r="CG305" s="1105"/>
      <c r="CH305" s="1105"/>
      <c r="CI305" s="1105"/>
      <c r="CJ305" s="1105"/>
      <c r="CK305" s="1105"/>
      <c r="CL305" s="1105"/>
      <c r="CM305" s="1105"/>
      <c r="CN305" s="1105"/>
      <c r="CO305" s="1105"/>
      <c r="CP305" s="1105"/>
      <c r="CQ305" s="1105"/>
      <c r="CR305" s="1105"/>
      <c r="CS305" s="1105"/>
      <c r="CT305" s="1105"/>
      <c r="CU305" s="1105"/>
      <c r="CV305" s="1105"/>
      <c r="CW305" s="1105"/>
      <c r="CX305" s="1105"/>
      <c r="CY305" s="1105"/>
      <c r="CZ305" s="1105"/>
      <c r="DA305" s="1105"/>
      <c r="DH305" s="1105"/>
      <c r="DI305" s="1105"/>
      <c r="DR305" s="1105"/>
      <c r="DS305" s="1105"/>
      <c r="DZ305" s="1105"/>
      <c r="EE305" s="1089"/>
      <c r="EF305" s="1089"/>
      <c r="EG305" s="1089"/>
      <c r="EH305" s="1089"/>
      <c r="EM305" s="1206"/>
    </row>
    <row r="306" spans="1:143" ht="15" customHeight="1">
      <c r="A306" s="1792"/>
      <c r="B306" s="1900" t="s">
        <v>926</v>
      </c>
      <c r="C306" s="733"/>
      <c r="D306" s="733"/>
      <c r="E306" s="733"/>
      <c r="F306" s="2161" t="str">
        <f>IF(AND(ISNUMBER(F305),ISNUMBER(F307),ISNUMBER(F311),ISNUMBER(F315),F305=F307+F311+F315),F307,IF(AND(ISNUMBER(F305),ISNUMBER(F308),ISNUMBER(F312),ISNUMBER(F316),F305=F308+F312+F316),F308,IF(AND(ISNUMBER(F305),ISNUMBER(F309)),F309,"")))</f>
        <v/>
      </c>
      <c r="J306" s="611"/>
      <c r="M306" s="1105"/>
      <c r="N306" s="1105"/>
      <c r="O306" s="1105"/>
      <c r="P306" s="1105"/>
      <c r="Q306" s="1105"/>
      <c r="R306" s="1105"/>
      <c r="S306" s="1105"/>
      <c r="T306" s="1105"/>
      <c r="U306" s="1105"/>
      <c r="V306" s="1105"/>
      <c r="W306" s="1105"/>
      <c r="X306" s="1105"/>
      <c r="Y306" s="1105"/>
      <c r="Z306" s="1105"/>
      <c r="AA306" s="1105"/>
      <c r="AB306" s="1105"/>
      <c r="AC306" s="1105"/>
      <c r="AD306" s="1105"/>
      <c r="AE306" s="1105"/>
      <c r="AF306" s="1105"/>
      <c r="AG306" s="1105"/>
      <c r="AH306" s="1105"/>
      <c r="AI306" s="1105"/>
      <c r="AJ306" s="1105"/>
      <c r="AK306" s="1105"/>
      <c r="AL306" s="1105"/>
      <c r="AM306" s="1105"/>
      <c r="AN306" s="1105"/>
      <c r="AO306" s="1105"/>
      <c r="AP306" s="1105"/>
      <c r="AQ306" s="1105"/>
      <c r="AR306" s="1105"/>
      <c r="AS306" s="1105"/>
      <c r="AT306" s="1105"/>
      <c r="AU306" s="1105"/>
      <c r="AV306" s="1105"/>
      <c r="AW306" s="1105"/>
      <c r="AX306" s="1105"/>
      <c r="AY306" s="1105"/>
      <c r="AZ306" s="1105"/>
      <c r="BA306" s="1105"/>
      <c r="BB306" s="1105"/>
      <c r="BC306" s="1105"/>
      <c r="BD306" s="1105"/>
      <c r="BE306" s="1105"/>
      <c r="BF306" s="1105"/>
      <c r="BG306" s="1105"/>
      <c r="BH306" s="1105"/>
      <c r="BI306" s="1105"/>
      <c r="BJ306" s="1105"/>
      <c r="BK306" s="1105"/>
      <c r="BL306" s="1105"/>
      <c r="BM306" s="1105"/>
      <c r="BN306" s="1105"/>
      <c r="BO306" s="1105"/>
      <c r="BP306" s="1105"/>
      <c r="BQ306" s="1105"/>
      <c r="BR306" s="1105"/>
      <c r="BS306" s="1105"/>
      <c r="BT306" s="1105"/>
      <c r="BU306" s="1105"/>
      <c r="BV306" s="1105"/>
      <c r="BW306" s="1105"/>
      <c r="BX306" s="1105"/>
      <c r="BY306" s="1105"/>
      <c r="BZ306" s="1105"/>
      <c r="CA306" s="1105"/>
      <c r="CB306" s="1105"/>
      <c r="CC306" s="1105"/>
      <c r="CD306" s="1105"/>
      <c r="CE306" s="1105"/>
      <c r="CF306" s="1105"/>
      <c r="CG306" s="1105"/>
      <c r="CH306" s="1105"/>
      <c r="CI306" s="1105"/>
      <c r="CJ306" s="1105"/>
      <c r="CK306" s="1105"/>
      <c r="CL306" s="1105"/>
      <c r="CM306" s="1105"/>
      <c r="CN306" s="1105"/>
      <c r="CO306" s="1105"/>
      <c r="CP306" s="1105"/>
      <c r="CQ306" s="1105"/>
      <c r="CR306" s="1105"/>
      <c r="CS306" s="1105"/>
      <c r="CT306" s="1105"/>
      <c r="CU306" s="1105"/>
      <c r="CV306" s="1105"/>
      <c r="CW306" s="1105"/>
      <c r="CX306" s="1105"/>
      <c r="CY306" s="1105"/>
      <c r="CZ306" s="1105"/>
      <c r="DA306" s="1105"/>
      <c r="DH306" s="1105"/>
      <c r="DI306" s="1105"/>
      <c r="DR306" s="1105"/>
      <c r="DS306" s="1105"/>
      <c r="DZ306" s="1105"/>
      <c r="EE306" s="1089"/>
      <c r="EF306" s="1089"/>
      <c r="EG306" s="1089"/>
      <c r="EH306" s="1089"/>
      <c r="EM306" s="1206"/>
    </row>
    <row r="307" spans="1:143" ht="15" customHeight="1">
      <c r="A307" s="1792"/>
      <c r="B307" s="1819" t="s">
        <v>927</v>
      </c>
      <c r="C307" s="658"/>
      <c r="D307" s="658"/>
      <c r="E307" s="658"/>
      <c r="F307" s="1845"/>
      <c r="J307" s="611"/>
      <c r="M307" s="1105"/>
      <c r="N307" s="1105"/>
      <c r="O307" s="1105"/>
      <c r="P307" s="1105"/>
      <c r="Q307" s="1105"/>
      <c r="R307" s="1105"/>
      <c r="S307" s="1105"/>
      <c r="T307" s="1105"/>
      <c r="U307" s="1105"/>
      <c r="V307" s="1105"/>
      <c r="W307" s="1105"/>
      <c r="X307" s="1105"/>
      <c r="Y307" s="1105"/>
      <c r="Z307" s="1105"/>
      <c r="AA307" s="1105"/>
      <c r="AB307" s="1105"/>
      <c r="AC307" s="1105"/>
      <c r="AD307" s="1105"/>
      <c r="AE307" s="1105"/>
      <c r="AF307" s="1105"/>
      <c r="AG307" s="1105"/>
      <c r="AH307" s="1105"/>
      <c r="AI307" s="1105"/>
      <c r="AJ307" s="1105"/>
      <c r="AK307" s="1105"/>
      <c r="AL307" s="1105"/>
      <c r="AM307" s="1105"/>
      <c r="AN307" s="1105"/>
      <c r="AO307" s="1105"/>
      <c r="AP307" s="1105"/>
      <c r="AQ307" s="1105"/>
      <c r="AR307" s="1105"/>
      <c r="AS307" s="1105"/>
      <c r="AT307" s="1105"/>
      <c r="AU307" s="1105"/>
      <c r="AV307" s="1105"/>
      <c r="AW307" s="1105"/>
      <c r="AX307" s="1105"/>
      <c r="AY307" s="1105"/>
      <c r="AZ307" s="1105"/>
      <c r="BA307" s="1105"/>
      <c r="BB307" s="1105"/>
      <c r="BC307" s="1105"/>
      <c r="BD307" s="1105"/>
      <c r="BE307" s="1105"/>
      <c r="BF307" s="1105"/>
      <c r="BG307" s="1105"/>
      <c r="BH307" s="1105"/>
      <c r="BI307" s="1105"/>
      <c r="BJ307" s="1105"/>
      <c r="BK307" s="1105"/>
      <c r="BL307" s="1105"/>
      <c r="BM307" s="1105"/>
      <c r="BN307" s="1105"/>
      <c r="BO307" s="1105"/>
      <c r="BP307" s="1105"/>
      <c r="BQ307" s="1105"/>
      <c r="BR307" s="1105"/>
      <c r="BS307" s="1105"/>
      <c r="BT307" s="1105"/>
      <c r="BU307" s="1105"/>
      <c r="BV307" s="1105"/>
      <c r="BW307" s="1105"/>
      <c r="BX307" s="1105"/>
      <c r="BY307" s="1105"/>
      <c r="BZ307" s="1105"/>
      <c r="CA307" s="1105"/>
      <c r="CB307" s="1105"/>
      <c r="CC307" s="1105"/>
      <c r="CD307" s="1105"/>
      <c r="CE307" s="1105"/>
      <c r="CF307" s="1105"/>
      <c r="CG307" s="1105"/>
      <c r="CH307" s="1105"/>
      <c r="CI307" s="1105"/>
      <c r="CJ307" s="1105"/>
      <c r="CK307" s="1105"/>
      <c r="CL307" s="1105"/>
      <c r="CM307" s="1105"/>
      <c r="CN307" s="1105"/>
      <c r="CO307" s="1105"/>
      <c r="CP307" s="1105"/>
      <c r="CQ307" s="1105"/>
      <c r="CR307" s="1105"/>
      <c r="CS307" s="1105"/>
      <c r="CT307" s="1105"/>
      <c r="CU307" s="1105"/>
      <c r="CV307" s="1105"/>
      <c r="CW307" s="1105"/>
      <c r="CX307" s="1105"/>
      <c r="CY307" s="1105"/>
      <c r="CZ307" s="1105"/>
      <c r="DA307" s="1105"/>
      <c r="DH307" s="1105"/>
      <c r="DI307" s="1105"/>
      <c r="DR307" s="1105"/>
      <c r="DS307" s="1105"/>
      <c r="DZ307" s="1105"/>
      <c r="EE307" s="1089"/>
      <c r="EF307" s="1089"/>
      <c r="EG307" s="1089"/>
      <c r="EH307" s="1089"/>
      <c r="EM307" s="1206"/>
    </row>
    <row r="308" spans="1:143" ht="15" customHeight="1">
      <c r="A308" s="1792"/>
      <c r="B308" s="1819" t="s">
        <v>928</v>
      </c>
      <c r="C308" s="658"/>
      <c r="D308" s="658"/>
      <c r="E308" s="658"/>
      <c r="F308" s="1845"/>
      <c r="J308" s="611"/>
      <c r="M308" s="1105"/>
      <c r="N308" s="1105"/>
      <c r="O308" s="1105"/>
      <c r="P308" s="1105"/>
      <c r="Q308" s="1105"/>
      <c r="R308" s="1105"/>
      <c r="S308" s="1105"/>
      <c r="T308" s="1105"/>
      <c r="U308" s="1105"/>
      <c r="V308" s="1105"/>
      <c r="W308" s="1105"/>
      <c r="X308" s="1105"/>
      <c r="Y308" s="1105"/>
      <c r="Z308" s="1105"/>
      <c r="AA308" s="1105"/>
      <c r="AB308" s="1105"/>
      <c r="AC308" s="1105"/>
      <c r="AD308" s="1105"/>
      <c r="AE308" s="1105"/>
      <c r="AF308" s="1105"/>
      <c r="AG308" s="1105"/>
      <c r="AH308" s="1105"/>
      <c r="AI308" s="1105"/>
      <c r="AJ308" s="1105"/>
      <c r="AK308" s="1105"/>
      <c r="AL308" s="1105"/>
      <c r="AM308" s="1105"/>
      <c r="AN308" s="1105"/>
      <c r="AO308" s="1105"/>
      <c r="AP308" s="1105"/>
      <c r="AQ308" s="1105"/>
      <c r="AR308" s="1105"/>
      <c r="AS308" s="1105"/>
      <c r="AT308" s="1105"/>
      <c r="AU308" s="1105"/>
      <c r="AV308" s="1105"/>
      <c r="AW308" s="1105"/>
      <c r="AX308" s="1105"/>
      <c r="AY308" s="1105"/>
      <c r="AZ308" s="1105"/>
      <c r="BA308" s="1105"/>
      <c r="BB308" s="1105"/>
      <c r="BC308" s="1105"/>
      <c r="BD308" s="1105"/>
      <c r="BE308" s="1105"/>
      <c r="BF308" s="1105"/>
      <c r="BG308" s="1105"/>
      <c r="BH308" s="1105"/>
      <c r="BI308" s="1105"/>
      <c r="BJ308" s="1105"/>
      <c r="BK308" s="1105"/>
      <c r="BL308" s="1105"/>
      <c r="BM308" s="1105"/>
      <c r="BN308" s="1105"/>
      <c r="BO308" s="1105"/>
      <c r="BP308" s="1105"/>
      <c r="BQ308" s="1105"/>
      <c r="BR308" s="1105"/>
      <c r="BS308" s="1105"/>
      <c r="BT308" s="1105"/>
      <c r="BU308" s="1105"/>
      <c r="BV308" s="1105"/>
      <c r="BW308" s="1105"/>
      <c r="BX308" s="1105"/>
      <c r="BY308" s="1105"/>
      <c r="BZ308" s="1105"/>
      <c r="CA308" s="1105"/>
      <c r="CB308" s="1105"/>
      <c r="CC308" s="1105"/>
      <c r="CD308" s="1105"/>
      <c r="CE308" s="1105"/>
      <c r="CF308" s="1105"/>
      <c r="CG308" s="1105"/>
      <c r="CH308" s="1105"/>
      <c r="CI308" s="1105"/>
      <c r="CJ308" s="1105"/>
      <c r="CK308" s="1105"/>
      <c r="CL308" s="1105"/>
      <c r="CM308" s="1105"/>
      <c r="CN308" s="1105"/>
      <c r="CO308" s="1105"/>
      <c r="CP308" s="1105"/>
      <c r="CQ308" s="1105"/>
      <c r="CR308" s="1105"/>
      <c r="CS308" s="1105"/>
      <c r="CT308" s="1105"/>
      <c r="CU308" s="1105"/>
      <c r="CV308" s="1105"/>
      <c r="CW308" s="1105"/>
      <c r="CX308" s="1105"/>
      <c r="CY308" s="1105"/>
      <c r="CZ308" s="1105"/>
      <c r="DA308" s="1105"/>
      <c r="DH308" s="1105"/>
      <c r="DI308" s="1105"/>
      <c r="DR308" s="1105"/>
      <c r="DS308" s="1105"/>
      <c r="DZ308" s="1105"/>
      <c r="EE308" s="1089"/>
      <c r="EF308" s="1089"/>
      <c r="EG308" s="1089"/>
      <c r="EH308" s="1089"/>
      <c r="EM308" s="1206"/>
    </row>
    <row r="309" spans="1:143" ht="15" customHeight="1">
      <c r="A309" s="1792"/>
      <c r="B309" s="1819" t="s">
        <v>929</v>
      </c>
      <c r="C309" s="658"/>
      <c r="D309" s="658"/>
      <c r="E309" s="658"/>
      <c r="F309" s="1845"/>
      <c r="J309" s="611"/>
      <c r="M309" s="1105"/>
      <c r="N309" s="1105"/>
      <c r="O309" s="1105"/>
      <c r="P309" s="1105"/>
      <c r="Q309" s="1105"/>
      <c r="R309" s="1105"/>
      <c r="S309" s="1105"/>
      <c r="T309" s="1105"/>
      <c r="U309" s="1105"/>
      <c r="V309" s="1105"/>
      <c r="W309" s="1105"/>
      <c r="X309" s="1105"/>
      <c r="Y309" s="1105"/>
      <c r="Z309" s="1105"/>
      <c r="AA309" s="1105"/>
      <c r="AB309" s="1105"/>
      <c r="AC309" s="1105"/>
      <c r="AD309" s="1105"/>
      <c r="AE309" s="1105"/>
      <c r="AF309" s="1105"/>
      <c r="AG309" s="1105"/>
      <c r="AH309" s="1105"/>
      <c r="AI309" s="1105"/>
      <c r="AJ309" s="1105"/>
      <c r="AK309" s="1105"/>
      <c r="AL309" s="1105"/>
      <c r="AM309" s="1105"/>
      <c r="AN309" s="1105"/>
      <c r="AO309" s="1105"/>
      <c r="AP309" s="1105"/>
      <c r="AQ309" s="1105"/>
      <c r="AR309" s="1105"/>
      <c r="AS309" s="1105"/>
      <c r="AT309" s="1105"/>
      <c r="AU309" s="1105"/>
      <c r="AV309" s="1105"/>
      <c r="AW309" s="1105"/>
      <c r="AX309" s="1105"/>
      <c r="AY309" s="1105"/>
      <c r="AZ309" s="1105"/>
      <c r="BA309" s="1105"/>
      <c r="BB309" s="1105"/>
      <c r="BC309" s="1105"/>
      <c r="BD309" s="1105"/>
      <c r="BE309" s="1105"/>
      <c r="BF309" s="1105"/>
      <c r="BG309" s="1105"/>
      <c r="BH309" s="1105"/>
      <c r="BI309" s="1105"/>
      <c r="BJ309" s="1105"/>
      <c r="BK309" s="1105"/>
      <c r="BL309" s="1105"/>
      <c r="BM309" s="1105"/>
      <c r="BN309" s="1105"/>
      <c r="BO309" s="1105"/>
      <c r="BP309" s="1105"/>
      <c r="BQ309" s="1105"/>
      <c r="BR309" s="1105"/>
      <c r="BS309" s="1105"/>
      <c r="BT309" s="1105"/>
      <c r="BU309" s="1105"/>
      <c r="BV309" s="1105"/>
      <c r="BW309" s="1105"/>
      <c r="BX309" s="1105"/>
      <c r="BY309" s="1105"/>
      <c r="BZ309" s="1105"/>
      <c r="CA309" s="1105"/>
      <c r="CB309" s="1105"/>
      <c r="CC309" s="1105"/>
      <c r="CD309" s="1105"/>
      <c r="CE309" s="1105"/>
      <c r="CF309" s="1105"/>
      <c r="CG309" s="1105"/>
      <c r="CH309" s="1105"/>
      <c r="CI309" s="1105"/>
      <c r="CJ309" s="1105"/>
      <c r="CK309" s="1105"/>
      <c r="CL309" s="1105"/>
      <c r="CM309" s="1105"/>
      <c r="CN309" s="1105"/>
      <c r="CO309" s="1105"/>
      <c r="CP309" s="1105"/>
      <c r="CQ309" s="1105"/>
      <c r="CR309" s="1105"/>
      <c r="CS309" s="1105"/>
      <c r="CT309" s="1105"/>
      <c r="CU309" s="1105"/>
      <c r="CV309" s="1105"/>
      <c r="CW309" s="1105"/>
      <c r="CX309" s="1105"/>
      <c r="CY309" s="1105"/>
      <c r="CZ309" s="1105"/>
      <c r="DA309" s="1105"/>
      <c r="DH309" s="1105"/>
      <c r="DI309" s="1105"/>
      <c r="DR309" s="1105"/>
      <c r="DS309" s="1105"/>
      <c r="DZ309" s="1105"/>
      <c r="EE309" s="1089"/>
      <c r="EF309" s="1089"/>
      <c r="EG309" s="1089"/>
      <c r="EH309" s="1089"/>
      <c r="EM309" s="1206"/>
    </row>
    <row r="310" spans="1:143" ht="15" customHeight="1">
      <c r="A310" s="1792"/>
      <c r="B310" s="1900" t="s">
        <v>930</v>
      </c>
      <c r="C310" s="733"/>
      <c r="D310" s="733"/>
      <c r="E310" s="733"/>
      <c r="F310" s="16" t="str">
        <f>IF(AND(ISNUMBER(F305),ISNUMBER(F307),ISNUMBER(F311),ISNUMBER(F315),F305=F307+F311+F315),F311,IF(AND(ISNUMBER(F305),ISNUMBER(F308),ISNUMBER(F312),ISNUMBER(F316),F305=F308+F312+F316),F312,IF(AND(ISNUMBER(F305),ISNUMBER(F313)),F313,"")))</f>
        <v/>
      </c>
      <c r="J310" s="611"/>
      <c r="M310" s="1105"/>
      <c r="N310" s="1105"/>
      <c r="O310" s="1105"/>
      <c r="P310" s="1105"/>
      <c r="Q310" s="1105"/>
      <c r="R310" s="1105"/>
      <c r="S310" s="1105"/>
      <c r="T310" s="1105"/>
      <c r="U310" s="1105"/>
      <c r="V310" s="1105"/>
      <c r="W310" s="1105"/>
      <c r="X310" s="1105"/>
      <c r="Y310" s="1105"/>
      <c r="Z310" s="1105"/>
      <c r="AA310" s="1105"/>
      <c r="AB310" s="1105"/>
      <c r="AC310" s="1105"/>
      <c r="AD310" s="1105"/>
      <c r="AE310" s="1105"/>
      <c r="AF310" s="1105"/>
      <c r="AG310" s="1105"/>
      <c r="AH310" s="1105"/>
      <c r="AI310" s="1105"/>
      <c r="AJ310" s="1105"/>
      <c r="AK310" s="1105"/>
      <c r="AL310" s="1105"/>
      <c r="AM310" s="1105"/>
      <c r="AN310" s="1105"/>
      <c r="AO310" s="1105"/>
      <c r="AP310" s="1105"/>
      <c r="AQ310" s="1105"/>
      <c r="AR310" s="1105"/>
      <c r="AS310" s="1105"/>
      <c r="AT310" s="1105"/>
      <c r="AU310" s="1105"/>
      <c r="AV310" s="1105"/>
      <c r="AW310" s="1105"/>
      <c r="AX310" s="1105"/>
      <c r="AY310" s="1105"/>
      <c r="AZ310" s="1105"/>
      <c r="BA310" s="1105"/>
      <c r="BB310" s="1105"/>
      <c r="BC310" s="1105"/>
      <c r="BD310" s="1105"/>
      <c r="BE310" s="1105"/>
      <c r="BF310" s="1105"/>
      <c r="BG310" s="1105"/>
      <c r="BH310" s="1105"/>
      <c r="BI310" s="1105"/>
      <c r="BJ310" s="1105"/>
      <c r="BK310" s="1105"/>
      <c r="BL310" s="1105"/>
      <c r="BM310" s="1105"/>
      <c r="BN310" s="1105"/>
      <c r="BO310" s="1105"/>
      <c r="BP310" s="1105"/>
      <c r="BQ310" s="1105"/>
      <c r="BR310" s="1105"/>
      <c r="BS310" s="1105"/>
      <c r="BT310" s="1105"/>
      <c r="BU310" s="1105"/>
      <c r="BV310" s="1105"/>
      <c r="BW310" s="1105"/>
      <c r="BX310" s="1105"/>
      <c r="BY310" s="1105"/>
      <c r="BZ310" s="1105"/>
      <c r="CA310" s="1105"/>
      <c r="CB310" s="1105"/>
      <c r="CC310" s="1105"/>
      <c r="CD310" s="1105"/>
      <c r="CE310" s="1105"/>
      <c r="CF310" s="1105"/>
      <c r="CG310" s="1105"/>
      <c r="CH310" s="1105"/>
      <c r="CI310" s="1105"/>
      <c r="CJ310" s="1105"/>
      <c r="CK310" s="1105"/>
      <c r="CL310" s="1105"/>
      <c r="CM310" s="1105"/>
      <c r="CN310" s="1105"/>
      <c r="CO310" s="1105"/>
      <c r="CP310" s="1105"/>
      <c r="CQ310" s="1105"/>
      <c r="CR310" s="1105"/>
      <c r="CS310" s="1105"/>
      <c r="CT310" s="1105"/>
      <c r="CU310" s="1105"/>
      <c r="CV310" s="1105"/>
      <c r="CW310" s="1105"/>
      <c r="CX310" s="1105"/>
      <c r="CY310" s="1105"/>
      <c r="CZ310" s="1105"/>
      <c r="DA310" s="1105"/>
      <c r="DH310" s="1105"/>
      <c r="DI310" s="1105"/>
      <c r="DR310" s="1105"/>
      <c r="DS310" s="1105"/>
      <c r="DZ310" s="1105"/>
      <c r="EE310" s="1089"/>
      <c r="EF310" s="1089"/>
      <c r="EG310" s="1089"/>
      <c r="EH310" s="1089"/>
      <c r="EM310" s="1206"/>
    </row>
    <row r="311" spans="1:143" ht="15" customHeight="1">
      <c r="A311" s="1792"/>
      <c r="B311" s="1819" t="s">
        <v>927</v>
      </c>
      <c r="C311" s="658"/>
      <c r="D311" s="658"/>
      <c r="E311" s="658"/>
      <c r="F311" s="1845"/>
      <c r="J311" s="611"/>
      <c r="M311" s="1105"/>
      <c r="N311" s="1105"/>
      <c r="O311" s="1105"/>
      <c r="P311" s="1105"/>
      <c r="Q311" s="1105"/>
      <c r="R311" s="1105"/>
      <c r="S311" s="1105"/>
      <c r="T311" s="1105"/>
      <c r="U311" s="1105"/>
      <c r="V311" s="1105"/>
      <c r="W311" s="1105"/>
      <c r="X311" s="1105"/>
      <c r="Y311" s="1105"/>
      <c r="Z311" s="1105"/>
      <c r="AA311" s="1105"/>
      <c r="AB311" s="1105"/>
      <c r="AC311" s="1105"/>
      <c r="AD311" s="1105"/>
      <c r="AE311" s="1105"/>
      <c r="AF311" s="1105"/>
      <c r="AG311" s="1105"/>
      <c r="AH311" s="1105"/>
      <c r="AI311" s="1105"/>
      <c r="AJ311" s="1105"/>
      <c r="AK311" s="1105"/>
      <c r="AL311" s="1105"/>
      <c r="AM311" s="1105"/>
      <c r="AN311" s="1105"/>
      <c r="AO311" s="1105"/>
      <c r="AP311" s="1105"/>
      <c r="AQ311" s="1105"/>
      <c r="AR311" s="1105"/>
      <c r="AS311" s="1105"/>
      <c r="AT311" s="1105"/>
      <c r="AU311" s="1105"/>
      <c r="AV311" s="1105"/>
      <c r="AW311" s="1105"/>
      <c r="AX311" s="1105"/>
      <c r="AY311" s="1105"/>
      <c r="AZ311" s="1105"/>
      <c r="BA311" s="1105"/>
      <c r="BB311" s="1105"/>
      <c r="BC311" s="1105"/>
      <c r="BD311" s="1105"/>
      <c r="BE311" s="1105"/>
      <c r="BF311" s="1105"/>
      <c r="BG311" s="1105"/>
      <c r="BH311" s="1105"/>
      <c r="BI311" s="1105"/>
      <c r="BJ311" s="1105"/>
      <c r="BK311" s="1105"/>
      <c r="BL311" s="1105"/>
      <c r="BM311" s="1105"/>
      <c r="BN311" s="1105"/>
      <c r="BO311" s="1105"/>
      <c r="BP311" s="1105"/>
      <c r="BQ311" s="1105"/>
      <c r="BR311" s="1105"/>
      <c r="BS311" s="1105"/>
      <c r="BT311" s="1105"/>
      <c r="BU311" s="1105"/>
      <c r="BV311" s="1105"/>
      <c r="BW311" s="1105"/>
      <c r="BX311" s="1105"/>
      <c r="BY311" s="1105"/>
      <c r="BZ311" s="1105"/>
      <c r="CA311" s="1105"/>
      <c r="CB311" s="1105"/>
      <c r="CC311" s="1105"/>
      <c r="CD311" s="1105"/>
      <c r="CE311" s="1105"/>
      <c r="CF311" s="1105"/>
      <c r="CG311" s="1105"/>
      <c r="CH311" s="1105"/>
      <c r="CI311" s="1105"/>
      <c r="CJ311" s="1105"/>
      <c r="CK311" s="1105"/>
      <c r="CL311" s="1105"/>
      <c r="CM311" s="1105"/>
      <c r="CN311" s="1105"/>
      <c r="CO311" s="1105"/>
      <c r="CP311" s="1105"/>
      <c r="CQ311" s="1105"/>
      <c r="CR311" s="1105"/>
      <c r="CS311" s="1105"/>
      <c r="CT311" s="1105"/>
      <c r="CU311" s="1105"/>
      <c r="CV311" s="1105"/>
      <c r="CW311" s="1105"/>
      <c r="CX311" s="1105"/>
      <c r="CY311" s="1105"/>
      <c r="CZ311" s="1105"/>
      <c r="DA311" s="1105"/>
      <c r="DH311" s="1105"/>
      <c r="DI311" s="1105"/>
      <c r="DR311" s="1105"/>
      <c r="DS311" s="1105"/>
      <c r="DZ311" s="1105"/>
      <c r="EE311" s="1089"/>
      <c r="EF311" s="1089"/>
      <c r="EG311" s="1089"/>
      <c r="EH311" s="1089"/>
      <c r="EM311" s="1206"/>
    </row>
    <row r="312" spans="1:143" ht="15" customHeight="1">
      <c r="A312" s="1792"/>
      <c r="B312" s="1819" t="s">
        <v>928</v>
      </c>
      <c r="C312" s="658"/>
      <c r="D312" s="658"/>
      <c r="E312" s="658"/>
      <c r="F312" s="1845"/>
      <c r="J312" s="611"/>
      <c r="M312" s="1105"/>
      <c r="N312" s="1105"/>
      <c r="O312" s="1105"/>
      <c r="P312" s="1105"/>
      <c r="Q312" s="1105"/>
      <c r="R312" s="1105"/>
      <c r="S312" s="1105"/>
      <c r="T312" s="1105"/>
      <c r="U312" s="1105"/>
      <c r="V312" s="1105"/>
      <c r="W312" s="1105"/>
      <c r="X312" s="1105"/>
      <c r="Y312" s="1105"/>
      <c r="Z312" s="1105"/>
      <c r="AA312" s="1105"/>
      <c r="AB312" s="1105"/>
      <c r="AC312" s="1105"/>
      <c r="AD312" s="1105"/>
      <c r="AE312" s="1105"/>
      <c r="AF312" s="1105"/>
      <c r="AG312" s="1105"/>
      <c r="AH312" s="1105"/>
      <c r="AI312" s="1105"/>
      <c r="AJ312" s="1105"/>
      <c r="AK312" s="1105"/>
      <c r="AL312" s="1105"/>
      <c r="AM312" s="1105"/>
      <c r="AN312" s="1105"/>
      <c r="AO312" s="1105"/>
      <c r="AP312" s="1105"/>
      <c r="AQ312" s="1105"/>
      <c r="AR312" s="1105"/>
      <c r="AS312" s="1105"/>
      <c r="AT312" s="1105"/>
      <c r="AU312" s="1105"/>
      <c r="AV312" s="1105"/>
      <c r="AW312" s="1105"/>
      <c r="AX312" s="1105"/>
      <c r="AY312" s="1105"/>
      <c r="AZ312" s="1105"/>
      <c r="BA312" s="1105"/>
      <c r="BB312" s="1105"/>
      <c r="BC312" s="1105"/>
      <c r="BD312" s="1105"/>
      <c r="BE312" s="1105"/>
      <c r="BF312" s="1105"/>
      <c r="BG312" s="1105"/>
      <c r="BH312" s="1105"/>
      <c r="BI312" s="1105"/>
      <c r="BJ312" s="1105"/>
      <c r="BK312" s="1105"/>
      <c r="BL312" s="1105"/>
      <c r="BM312" s="1105"/>
      <c r="BN312" s="1105"/>
      <c r="BO312" s="1105"/>
      <c r="BP312" s="1105"/>
      <c r="BQ312" s="1105"/>
      <c r="BR312" s="1105"/>
      <c r="BS312" s="1105"/>
      <c r="BT312" s="1105"/>
      <c r="BU312" s="1105"/>
      <c r="BV312" s="1105"/>
      <c r="BW312" s="1105"/>
      <c r="BX312" s="1105"/>
      <c r="BY312" s="1105"/>
      <c r="BZ312" s="1105"/>
      <c r="CA312" s="1105"/>
      <c r="CB312" s="1105"/>
      <c r="CC312" s="1105"/>
      <c r="CD312" s="1105"/>
      <c r="CE312" s="1105"/>
      <c r="CF312" s="1105"/>
      <c r="CG312" s="1105"/>
      <c r="CH312" s="1105"/>
      <c r="CI312" s="1105"/>
      <c r="CJ312" s="1105"/>
      <c r="CK312" s="1105"/>
      <c r="CL312" s="1105"/>
      <c r="CM312" s="1105"/>
      <c r="CN312" s="1105"/>
      <c r="CO312" s="1105"/>
      <c r="CP312" s="1105"/>
      <c r="CQ312" s="1105"/>
      <c r="CR312" s="1105"/>
      <c r="CS312" s="1105"/>
      <c r="CT312" s="1105"/>
      <c r="CU312" s="1105"/>
      <c r="CV312" s="1105"/>
      <c r="CW312" s="1105"/>
      <c r="CX312" s="1105"/>
      <c r="CY312" s="1105"/>
      <c r="CZ312" s="1105"/>
      <c r="DA312" s="1105"/>
      <c r="DH312" s="1105"/>
      <c r="DI312" s="1105"/>
      <c r="DR312" s="1105"/>
      <c r="DS312" s="1105"/>
      <c r="DZ312" s="1105"/>
      <c r="EE312" s="1089"/>
      <c r="EF312" s="1089"/>
      <c r="EG312" s="1089"/>
      <c r="EH312" s="1089"/>
      <c r="EM312" s="1206"/>
    </row>
    <row r="313" spans="1:143" ht="15" customHeight="1">
      <c r="A313" s="1792"/>
      <c r="B313" s="1819" t="s">
        <v>929</v>
      </c>
      <c r="C313" s="658"/>
      <c r="D313" s="658"/>
      <c r="E313" s="658"/>
      <c r="F313" s="1845"/>
      <c r="J313" s="611"/>
      <c r="M313" s="1105"/>
      <c r="N313" s="1105"/>
      <c r="O313" s="1105"/>
      <c r="P313" s="1105"/>
      <c r="Q313" s="1105"/>
      <c r="R313" s="1105"/>
      <c r="S313" s="1105"/>
      <c r="T313" s="1105"/>
      <c r="U313" s="1105"/>
      <c r="V313" s="1105"/>
      <c r="W313" s="1105"/>
      <c r="X313" s="1105"/>
      <c r="Y313" s="1105"/>
      <c r="Z313" s="1105"/>
      <c r="AA313" s="1105"/>
      <c r="AB313" s="1105"/>
      <c r="AC313" s="1105"/>
      <c r="AD313" s="1105"/>
      <c r="AE313" s="1105"/>
      <c r="AF313" s="1105"/>
      <c r="AG313" s="1105"/>
      <c r="AH313" s="1105"/>
      <c r="AI313" s="1105"/>
      <c r="AJ313" s="1105"/>
      <c r="AK313" s="1105"/>
      <c r="AL313" s="1105"/>
      <c r="AM313" s="1105"/>
      <c r="AN313" s="1105"/>
      <c r="AO313" s="1105"/>
      <c r="AP313" s="1105"/>
      <c r="AQ313" s="1105"/>
      <c r="AR313" s="1105"/>
      <c r="AS313" s="1105"/>
      <c r="AT313" s="1105"/>
      <c r="AU313" s="1105"/>
      <c r="AV313" s="1105"/>
      <c r="AW313" s="1105"/>
      <c r="AX313" s="1105"/>
      <c r="AY313" s="1105"/>
      <c r="AZ313" s="1105"/>
      <c r="BA313" s="1105"/>
      <c r="BB313" s="1105"/>
      <c r="BC313" s="1105"/>
      <c r="BD313" s="1105"/>
      <c r="BE313" s="1105"/>
      <c r="BF313" s="1105"/>
      <c r="BG313" s="1105"/>
      <c r="BH313" s="1105"/>
      <c r="BI313" s="1105"/>
      <c r="BJ313" s="1105"/>
      <c r="BK313" s="1105"/>
      <c r="BL313" s="1105"/>
      <c r="BM313" s="1105"/>
      <c r="BN313" s="1105"/>
      <c r="BO313" s="1105"/>
      <c r="BP313" s="1105"/>
      <c r="BQ313" s="1105"/>
      <c r="BR313" s="1105"/>
      <c r="BS313" s="1105"/>
      <c r="BT313" s="1105"/>
      <c r="BU313" s="1105"/>
      <c r="BV313" s="1105"/>
      <c r="BW313" s="1105"/>
      <c r="BX313" s="1105"/>
      <c r="BY313" s="1105"/>
      <c r="BZ313" s="1105"/>
      <c r="CA313" s="1105"/>
      <c r="CB313" s="1105"/>
      <c r="CC313" s="1105"/>
      <c r="CD313" s="1105"/>
      <c r="CE313" s="1105"/>
      <c r="CF313" s="1105"/>
      <c r="CG313" s="1105"/>
      <c r="CH313" s="1105"/>
      <c r="CI313" s="1105"/>
      <c r="CJ313" s="1105"/>
      <c r="CK313" s="1105"/>
      <c r="CL313" s="1105"/>
      <c r="CM313" s="1105"/>
      <c r="CN313" s="1105"/>
      <c r="CO313" s="1105"/>
      <c r="CP313" s="1105"/>
      <c r="CQ313" s="1105"/>
      <c r="CR313" s="1105"/>
      <c r="CS313" s="1105"/>
      <c r="CT313" s="1105"/>
      <c r="CU313" s="1105"/>
      <c r="CV313" s="1105"/>
      <c r="CW313" s="1105"/>
      <c r="CX313" s="1105"/>
      <c r="CY313" s="1105"/>
      <c r="CZ313" s="1105"/>
      <c r="DA313" s="1105"/>
      <c r="DH313" s="1105"/>
      <c r="DI313" s="1105"/>
      <c r="DR313" s="1105"/>
      <c r="DS313" s="1105"/>
      <c r="DZ313" s="1105"/>
      <c r="EE313" s="1089"/>
      <c r="EF313" s="1089"/>
      <c r="EG313" s="1089"/>
      <c r="EH313" s="1089"/>
      <c r="EM313" s="1206"/>
    </row>
    <row r="314" spans="1:143" ht="15" customHeight="1">
      <c r="A314" s="1792"/>
      <c r="B314" s="1900" t="s">
        <v>931</v>
      </c>
      <c r="C314" s="733"/>
      <c r="D314" s="733"/>
      <c r="E314" s="733"/>
      <c r="F314" s="16" t="str">
        <f>IF(AND(ISNUMBER(F305),ISNUMBER(F307),ISNUMBER(F311), ISNUMBER(F315),F305=F307+F311+F315), F315, IF(AND(ISNUMBER(F305), ISNUMBER(F308),ISNUMBER(F312), ISNUMBER(F316),F305=F308+F312+F316), F316, IF(AND(ISNUMBER(F317), ISNUMBER(F305)),F317,"")))</f>
        <v/>
      </c>
      <c r="J314" s="611"/>
      <c r="M314" s="1105"/>
      <c r="N314" s="1105"/>
      <c r="O314" s="1105"/>
      <c r="P314" s="1105"/>
      <c r="Q314" s="1105"/>
      <c r="R314" s="1105"/>
      <c r="S314" s="1105"/>
      <c r="T314" s="1105"/>
      <c r="U314" s="1105"/>
      <c r="V314" s="1105"/>
      <c r="W314" s="1105"/>
      <c r="X314" s="1105"/>
      <c r="Y314" s="1105"/>
      <c r="Z314" s="1105"/>
      <c r="AA314" s="1105"/>
      <c r="AB314" s="1105"/>
      <c r="AC314" s="1105"/>
      <c r="AD314" s="1105"/>
      <c r="AE314" s="1105"/>
      <c r="AF314" s="1105"/>
      <c r="AG314" s="1105"/>
      <c r="AH314" s="1105"/>
      <c r="AI314" s="1105"/>
      <c r="AJ314" s="1105"/>
      <c r="AK314" s="1105"/>
      <c r="AL314" s="1105"/>
      <c r="AM314" s="1105"/>
      <c r="AN314" s="1105"/>
      <c r="AO314" s="1105"/>
      <c r="AP314" s="1105"/>
      <c r="AQ314" s="1105"/>
      <c r="AR314" s="1105"/>
      <c r="AS314" s="1105"/>
      <c r="AT314" s="1105"/>
      <c r="AU314" s="1105"/>
      <c r="AV314" s="1105"/>
      <c r="AW314" s="1105"/>
      <c r="AX314" s="1105"/>
      <c r="AY314" s="1105"/>
      <c r="AZ314" s="1105"/>
      <c r="BA314" s="1105"/>
      <c r="BB314" s="1105"/>
      <c r="BC314" s="1105"/>
      <c r="BD314" s="1105"/>
      <c r="BE314" s="1105"/>
      <c r="BF314" s="1105"/>
      <c r="BG314" s="1105"/>
      <c r="BH314" s="1105"/>
      <c r="BI314" s="1105"/>
      <c r="BJ314" s="1105"/>
      <c r="BK314" s="1105"/>
      <c r="BL314" s="1105"/>
      <c r="BM314" s="1105"/>
      <c r="BN314" s="1105"/>
      <c r="BO314" s="1105"/>
      <c r="BP314" s="1105"/>
      <c r="BQ314" s="1105"/>
      <c r="BR314" s="1105"/>
      <c r="BS314" s="1105"/>
      <c r="BT314" s="1105"/>
      <c r="BU314" s="1105"/>
      <c r="BV314" s="1105"/>
      <c r="BW314" s="1105"/>
      <c r="BX314" s="1105"/>
      <c r="BY314" s="1105"/>
      <c r="BZ314" s="1105"/>
      <c r="CA314" s="1105"/>
      <c r="CB314" s="1105"/>
      <c r="CC314" s="1105"/>
      <c r="CD314" s="1105"/>
      <c r="CE314" s="1105"/>
      <c r="CF314" s="1105"/>
      <c r="CG314" s="1105"/>
      <c r="CH314" s="1105"/>
      <c r="CI314" s="1105"/>
      <c r="CJ314" s="1105"/>
      <c r="CK314" s="1105"/>
      <c r="CL314" s="1105"/>
      <c r="CM314" s="1105"/>
      <c r="CN314" s="1105"/>
      <c r="CO314" s="1105"/>
      <c r="CP314" s="1105"/>
      <c r="CQ314" s="1105"/>
      <c r="CR314" s="1105"/>
      <c r="CS314" s="1105"/>
      <c r="CT314" s="1105"/>
      <c r="CU314" s="1105"/>
      <c r="CV314" s="1105"/>
      <c r="CW314" s="1105"/>
      <c r="CX314" s="1105"/>
      <c r="CY314" s="1105"/>
      <c r="CZ314" s="1105"/>
      <c r="DA314" s="1105"/>
      <c r="DH314" s="1105"/>
      <c r="DI314" s="1105"/>
      <c r="DR314" s="1105"/>
      <c r="DS314" s="1105"/>
      <c r="DZ314" s="1105"/>
      <c r="EE314" s="1089"/>
      <c r="EF314" s="1089"/>
      <c r="EG314" s="1089"/>
      <c r="EH314" s="1089"/>
      <c r="EM314" s="1206"/>
    </row>
    <row r="315" spans="1:143" ht="15" customHeight="1">
      <c r="A315" s="1792"/>
      <c r="B315" s="1819" t="s">
        <v>927</v>
      </c>
      <c r="C315" s="658"/>
      <c r="D315" s="658"/>
      <c r="E315" s="658"/>
      <c r="F315" s="1845"/>
      <c r="J315" s="611"/>
      <c r="M315" s="1105"/>
      <c r="N315" s="1105"/>
      <c r="O315" s="1105"/>
      <c r="P315" s="1105"/>
      <c r="Q315" s="1105"/>
      <c r="R315" s="1105"/>
      <c r="S315" s="1105"/>
      <c r="T315" s="1105"/>
      <c r="U315" s="1105"/>
      <c r="V315" s="1105"/>
      <c r="W315" s="1105"/>
      <c r="X315" s="1105"/>
      <c r="Y315" s="1105"/>
      <c r="Z315" s="1105"/>
      <c r="AA315" s="1105"/>
      <c r="AB315" s="1105"/>
      <c r="AC315" s="1105"/>
      <c r="AD315" s="1105"/>
      <c r="AE315" s="1105"/>
      <c r="AF315" s="1105"/>
      <c r="AG315" s="1105"/>
      <c r="AH315" s="1105"/>
      <c r="AI315" s="1105"/>
      <c r="AJ315" s="1105"/>
      <c r="AK315" s="1105"/>
      <c r="AL315" s="1105"/>
      <c r="AM315" s="1105"/>
      <c r="AN315" s="1105"/>
      <c r="AO315" s="1105"/>
      <c r="AP315" s="1105"/>
      <c r="AQ315" s="1105"/>
      <c r="AR315" s="1105"/>
      <c r="AS315" s="1105"/>
      <c r="AT315" s="1105"/>
      <c r="AU315" s="1105"/>
      <c r="AV315" s="1105"/>
      <c r="AW315" s="1105"/>
      <c r="AX315" s="1105"/>
      <c r="AY315" s="1105"/>
      <c r="AZ315" s="1105"/>
      <c r="BA315" s="1105"/>
      <c r="BB315" s="1105"/>
      <c r="BC315" s="1105"/>
      <c r="BD315" s="1105"/>
      <c r="BE315" s="1105"/>
      <c r="BF315" s="1105"/>
      <c r="BG315" s="1105"/>
      <c r="BH315" s="1105"/>
      <c r="BI315" s="1105"/>
      <c r="BJ315" s="1105"/>
      <c r="BK315" s="1105"/>
      <c r="BL315" s="1105"/>
      <c r="BM315" s="1105"/>
      <c r="BN315" s="1105"/>
      <c r="BO315" s="1105"/>
      <c r="BP315" s="1105"/>
      <c r="BQ315" s="1105"/>
      <c r="BR315" s="1105"/>
      <c r="BS315" s="1105"/>
      <c r="BT315" s="1105"/>
      <c r="BU315" s="1105"/>
      <c r="BV315" s="1105"/>
      <c r="BW315" s="1105"/>
      <c r="BX315" s="1105"/>
      <c r="BY315" s="1105"/>
      <c r="BZ315" s="1105"/>
      <c r="CA315" s="1105"/>
      <c r="CB315" s="1105"/>
      <c r="CC315" s="1105"/>
      <c r="CD315" s="1105"/>
      <c r="CE315" s="1105"/>
      <c r="CF315" s="1105"/>
      <c r="CG315" s="1105"/>
      <c r="CH315" s="1105"/>
      <c r="CI315" s="1105"/>
      <c r="CJ315" s="1105"/>
      <c r="CK315" s="1105"/>
      <c r="CL315" s="1105"/>
      <c r="CM315" s="1105"/>
      <c r="CN315" s="1105"/>
      <c r="CO315" s="1105"/>
      <c r="CP315" s="1105"/>
      <c r="CQ315" s="1105"/>
      <c r="CR315" s="1105"/>
      <c r="CS315" s="1105"/>
      <c r="CT315" s="1105"/>
      <c r="CU315" s="1105"/>
      <c r="CV315" s="1105"/>
      <c r="CW315" s="1105"/>
      <c r="CX315" s="1105"/>
      <c r="CY315" s="1105"/>
      <c r="CZ315" s="1105"/>
      <c r="DA315" s="1105"/>
      <c r="DH315" s="1105"/>
      <c r="DI315" s="1105"/>
      <c r="DR315" s="1105"/>
      <c r="DS315" s="1105"/>
      <c r="DZ315" s="1105"/>
      <c r="EE315" s="1089"/>
      <c r="EF315" s="1089"/>
      <c r="EG315" s="1089"/>
      <c r="EH315" s="1089"/>
      <c r="EM315" s="1206"/>
    </row>
    <row r="316" spans="1:143" ht="15" customHeight="1">
      <c r="A316" s="1792"/>
      <c r="B316" s="1819" t="s">
        <v>928</v>
      </c>
      <c r="C316" s="658"/>
      <c r="D316" s="658"/>
      <c r="E316" s="658"/>
      <c r="F316" s="1845"/>
      <c r="J316" s="611"/>
      <c r="M316" s="1105"/>
      <c r="N316" s="1105"/>
      <c r="O316" s="1105"/>
      <c r="P316" s="1105"/>
      <c r="Q316" s="1105"/>
      <c r="R316" s="1105"/>
      <c r="S316" s="1105"/>
      <c r="T316" s="1105"/>
      <c r="U316" s="1105"/>
      <c r="V316" s="1105"/>
      <c r="W316" s="1105"/>
      <c r="X316" s="1105"/>
      <c r="Y316" s="1105"/>
      <c r="Z316" s="1105"/>
      <c r="AA316" s="1105"/>
      <c r="AB316" s="1105"/>
      <c r="AC316" s="1105"/>
      <c r="AD316" s="1105"/>
      <c r="AE316" s="1105"/>
      <c r="AF316" s="1105"/>
      <c r="AG316" s="1105"/>
      <c r="AH316" s="1105"/>
      <c r="AI316" s="1105"/>
      <c r="AJ316" s="1105"/>
      <c r="AK316" s="1105"/>
      <c r="AL316" s="1105"/>
      <c r="AM316" s="1105"/>
      <c r="AN316" s="1105"/>
      <c r="AO316" s="1105"/>
      <c r="AP316" s="1105"/>
      <c r="AQ316" s="1105"/>
      <c r="AR316" s="1105"/>
      <c r="AS316" s="1105"/>
      <c r="AT316" s="1105"/>
      <c r="AU316" s="1105"/>
      <c r="AV316" s="1105"/>
      <c r="AW316" s="1105"/>
      <c r="AX316" s="1105"/>
      <c r="AY316" s="1105"/>
      <c r="AZ316" s="1105"/>
      <c r="BA316" s="1105"/>
      <c r="BB316" s="1105"/>
      <c r="BC316" s="1105"/>
      <c r="BD316" s="1105"/>
      <c r="BE316" s="1105"/>
      <c r="BF316" s="1105"/>
      <c r="BG316" s="1105"/>
      <c r="BH316" s="1105"/>
      <c r="BI316" s="1105"/>
      <c r="BJ316" s="1105"/>
      <c r="BK316" s="1105"/>
      <c r="BL316" s="1105"/>
      <c r="BM316" s="1105"/>
      <c r="BN316" s="1105"/>
      <c r="BO316" s="1105"/>
      <c r="BP316" s="1105"/>
      <c r="BQ316" s="1105"/>
      <c r="BR316" s="1105"/>
      <c r="BS316" s="1105"/>
      <c r="BT316" s="1105"/>
      <c r="BU316" s="1105"/>
      <c r="BV316" s="1105"/>
      <c r="BW316" s="1105"/>
      <c r="BX316" s="1105"/>
      <c r="BY316" s="1105"/>
      <c r="BZ316" s="1105"/>
      <c r="CA316" s="1105"/>
      <c r="CB316" s="1105"/>
      <c r="CC316" s="1105"/>
      <c r="CD316" s="1105"/>
      <c r="CE316" s="1105"/>
      <c r="CF316" s="1105"/>
      <c r="CG316" s="1105"/>
      <c r="CH316" s="1105"/>
      <c r="CI316" s="1105"/>
      <c r="CJ316" s="1105"/>
      <c r="CK316" s="1105"/>
      <c r="CL316" s="1105"/>
      <c r="CM316" s="1105"/>
      <c r="CN316" s="1105"/>
      <c r="CO316" s="1105"/>
      <c r="CP316" s="1105"/>
      <c r="CQ316" s="1105"/>
      <c r="CR316" s="1105"/>
      <c r="CS316" s="1105"/>
      <c r="CT316" s="1105"/>
      <c r="CU316" s="1105"/>
      <c r="CV316" s="1105"/>
      <c r="CW316" s="1105"/>
      <c r="CX316" s="1105"/>
      <c r="CY316" s="1105"/>
      <c r="CZ316" s="1105"/>
      <c r="DA316" s="1105"/>
      <c r="DH316" s="1105"/>
      <c r="DI316" s="1105"/>
      <c r="DR316" s="1105"/>
      <c r="DS316" s="1105"/>
      <c r="DZ316" s="1105"/>
      <c r="EE316" s="1089"/>
      <c r="EF316" s="1089"/>
      <c r="EG316" s="1089"/>
      <c r="EH316" s="1089"/>
      <c r="EM316" s="1206"/>
    </row>
    <row r="317" spans="1:143" ht="15" customHeight="1">
      <c r="A317" s="1792"/>
      <c r="B317" s="1902" t="s">
        <v>929</v>
      </c>
      <c r="C317" s="1822"/>
      <c r="D317" s="1822"/>
      <c r="E317" s="1822"/>
      <c r="F317" s="1903"/>
      <c r="J317" s="611"/>
      <c r="M317" s="1105"/>
      <c r="N317" s="1105"/>
      <c r="O317" s="1105"/>
      <c r="P317" s="1105"/>
      <c r="Q317" s="1105"/>
      <c r="R317" s="1105"/>
      <c r="S317" s="1105"/>
      <c r="T317" s="1105"/>
      <c r="U317" s="1105"/>
      <c r="V317" s="1105"/>
      <c r="W317" s="1105"/>
      <c r="X317" s="1105"/>
      <c r="Y317" s="1105"/>
      <c r="Z317" s="1105"/>
      <c r="AA317" s="1105"/>
      <c r="AB317" s="1105"/>
      <c r="AC317" s="1105"/>
      <c r="AD317" s="1105"/>
      <c r="AE317" s="1105"/>
      <c r="AF317" s="1105"/>
      <c r="AG317" s="1105"/>
      <c r="AH317" s="1105"/>
      <c r="AI317" s="1105"/>
      <c r="AJ317" s="1105"/>
      <c r="AK317" s="1105"/>
      <c r="AL317" s="1105"/>
      <c r="AM317" s="1105"/>
      <c r="AN317" s="1105"/>
      <c r="AO317" s="1105"/>
      <c r="AP317" s="1105"/>
      <c r="AQ317" s="1105"/>
      <c r="AR317" s="1105"/>
      <c r="AS317" s="1105"/>
      <c r="AT317" s="1105"/>
      <c r="AU317" s="1105"/>
      <c r="AV317" s="1105"/>
      <c r="AW317" s="1105"/>
      <c r="AX317" s="1105"/>
      <c r="AY317" s="1105"/>
      <c r="AZ317" s="1105"/>
      <c r="BA317" s="1105"/>
      <c r="BB317" s="1105"/>
      <c r="BC317" s="1105"/>
      <c r="BD317" s="1105"/>
      <c r="BE317" s="1105"/>
      <c r="BF317" s="1105"/>
      <c r="BG317" s="1105"/>
      <c r="BH317" s="1105"/>
      <c r="BI317" s="1105"/>
      <c r="BJ317" s="1105"/>
      <c r="BK317" s="1105"/>
      <c r="BL317" s="1105"/>
      <c r="BM317" s="1105"/>
      <c r="BN317" s="1105"/>
      <c r="BO317" s="1105"/>
      <c r="BP317" s="1105"/>
      <c r="BQ317" s="1105"/>
      <c r="BR317" s="1105"/>
      <c r="BS317" s="1105"/>
      <c r="BT317" s="1105"/>
      <c r="BU317" s="1105"/>
      <c r="BV317" s="1105"/>
      <c r="BW317" s="1105"/>
      <c r="BX317" s="1105"/>
      <c r="BY317" s="1105"/>
      <c r="BZ317" s="1105"/>
      <c r="CA317" s="1105"/>
      <c r="CB317" s="1105"/>
      <c r="CC317" s="1105"/>
      <c r="CD317" s="1105"/>
      <c r="CE317" s="1105"/>
      <c r="CF317" s="1105"/>
      <c r="CG317" s="1105"/>
      <c r="CH317" s="1105"/>
      <c r="CI317" s="1105"/>
      <c r="CJ317" s="1105"/>
      <c r="CK317" s="1105"/>
      <c r="CL317" s="1105"/>
      <c r="CM317" s="1105"/>
      <c r="CN317" s="1105"/>
      <c r="CO317" s="1105"/>
      <c r="CP317" s="1105"/>
      <c r="CQ317" s="1105"/>
      <c r="CR317" s="1105"/>
      <c r="CS317" s="1105"/>
      <c r="CT317" s="1105"/>
      <c r="CU317" s="1105"/>
      <c r="CV317" s="1105"/>
      <c r="CW317" s="1105"/>
      <c r="CX317" s="1105"/>
      <c r="CY317" s="1105"/>
      <c r="CZ317" s="1105"/>
      <c r="DA317" s="1105"/>
      <c r="DH317" s="1105"/>
      <c r="DI317" s="1105"/>
      <c r="DR317" s="1105"/>
      <c r="DS317" s="1105"/>
      <c r="DZ317" s="1105"/>
      <c r="EE317" s="1089"/>
      <c r="EF317" s="1089"/>
      <c r="EG317" s="1089"/>
      <c r="EH317" s="1089"/>
      <c r="EM317" s="1206"/>
    </row>
    <row r="318" spans="1:143" s="1821" customFormat="1" ht="15" customHeight="1">
      <c r="A318" s="1199"/>
      <c r="B318" s="2095"/>
      <c r="C318" s="2095"/>
      <c r="D318" s="2095"/>
      <c r="E318" s="2095"/>
      <c r="F318" s="2095"/>
      <c r="G318" s="2095"/>
      <c r="H318" s="2095"/>
      <c r="I318" s="2095"/>
      <c r="J318" s="2095"/>
      <c r="K318" s="2095"/>
      <c r="L318" s="2095"/>
      <c r="M318" s="2095"/>
      <c r="N318" s="2095"/>
      <c r="O318" s="2095"/>
      <c r="P318" s="2095"/>
      <c r="Q318" s="2095"/>
      <c r="R318" s="2095"/>
      <c r="S318" s="2095"/>
      <c r="T318" s="2095"/>
      <c r="U318" s="2095"/>
      <c r="V318" s="2095"/>
      <c r="W318" s="2095"/>
      <c r="X318" s="2095"/>
      <c r="Y318" s="2095"/>
      <c r="Z318" s="2095"/>
      <c r="AA318" s="2095"/>
      <c r="AB318" s="2095"/>
      <c r="AC318" s="2095"/>
      <c r="AD318" s="2095"/>
      <c r="AE318" s="2095"/>
      <c r="AF318" s="2095"/>
      <c r="AG318" s="2095"/>
      <c r="AH318" s="2095"/>
      <c r="AI318" s="2095"/>
      <c r="AJ318" s="2095"/>
      <c r="AK318" s="2095"/>
      <c r="AL318" s="2095"/>
      <c r="AM318" s="2095"/>
      <c r="AN318" s="2095"/>
      <c r="AO318" s="2095"/>
      <c r="AP318" s="2095"/>
      <c r="AQ318" s="2095"/>
      <c r="AR318" s="2095"/>
      <c r="AS318" s="2095"/>
      <c r="AT318" s="2095"/>
      <c r="AU318" s="2095"/>
      <c r="AV318" s="2095"/>
      <c r="AW318" s="2095"/>
      <c r="AX318" s="2095"/>
      <c r="AY318" s="2095"/>
      <c r="AZ318" s="2095"/>
      <c r="BA318" s="2095"/>
      <c r="BB318" s="2095"/>
      <c r="BC318" s="2095"/>
      <c r="BD318" s="2095"/>
      <c r="BE318" s="2095"/>
      <c r="BF318" s="2095"/>
      <c r="BG318" s="2095"/>
      <c r="BH318" s="2095"/>
      <c r="BI318" s="2095"/>
      <c r="BJ318" s="2095"/>
      <c r="BK318" s="2095"/>
      <c r="BL318" s="2095"/>
      <c r="BM318" s="2095"/>
      <c r="BN318" s="2095"/>
      <c r="BO318" s="2095"/>
      <c r="BP318" s="2095"/>
      <c r="BQ318" s="2095"/>
      <c r="BR318" s="2126"/>
      <c r="BS318" s="2095"/>
      <c r="BT318" s="2095"/>
      <c r="BU318" s="2126"/>
      <c r="BV318" s="2126"/>
      <c r="BW318" s="2126"/>
      <c r="BX318" s="2126"/>
      <c r="BY318" s="2126"/>
      <c r="BZ318" s="2126"/>
      <c r="CA318" s="2126"/>
      <c r="CB318" s="2126"/>
      <c r="CC318" s="2126"/>
      <c r="CD318" s="2126"/>
      <c r="CE318" s="2126"/>
      <c r="CF318" s="2126"/>
      <c r="CG318" s="2126"/>
      <c r="CH318" s="2126"/>
      <c r="CI318" s="2095"/>
      <c r="CJ318" s="2095"/>
      <c r="CK318" s="2126"/>
      <c r="CL318" s="2126"/>
      <c r="CM318" s="2126"/>
      <c r="CN318" s="2126"/>
      <c r="CO318" s="2126"/>
      <c r="CP318" s="2126"/>
      <c r="CQ318" s="2126"/>
      <c r="CR318" s="2126"/>
      <c r="CS318" s="2126"/>
      <c r="CT318" s="2126"/>
      <c r="CU318" s="2126"/>
      <c r="CV318" s="2126"/>
      <c r="CW318" s="2095"/>
      <c r="CX318" s="2095"/>
      <c r="CY318" s="2126"/>
      <c r="CZ318" s="2126"/>
      <c r="DA318" s="2126"/>
      <c r="DB318" s="2126"/>
      <c r="DC318" s="2126"/>
      <c r="DD318" s="2126"/>
      <c r="DE318" s="2126"/>
      <c r="DF318" s="2126"/>
      <c r="DG318" s="2126"/>
      <c r="DH318" s="2126"/>
      <c r="DI318" s="2095"/>
      <c r="DJ318" s="2095"/>
      <c r="DK318" s="2126"/>
      <c r="DL318" s="2126"/>
      <c r="DM318" s="2126"/>
      <c r="DN318" s="2126"/>
      <c r="DO318" s="2126"/>
      <c r="DP318" s="2126"/>
      <c r="DQ318" s="2126"/>
      <c r="DR318" s="2126"/>
      <c r="DS318" s="2095"/>
      <c r="DT318" s="2095"/>
      <c r="DU318" s="2126"/>
      <c r="DV318" s="2126"/>
      <c r="DW318" s="2126"/>
      <c r="DX318" s="2126"/>
      <c r="DY318" s="2126"/>
      <c r="DZ318" s="2095"/>
      <c r="EA318" s="2095"/>
      <c r="EB318" s="2126"/>
      <c r="EC318" s="2126"/>
      <c r="ED318" s="2126"/>
      <c r="EE318" s="2126"/>
      <c r="EF318" s="2126"/>
      <c r="EG318" s="2126"/>
      <c r="EH318" s="2126"/>
      <c r="EI318" s="2126"/>
      <c r="EJ318" s="2126"/>
      <c r="EK318" s="2126"/>
      <c r="EL318" s="2126"/>
      <c r="EM318" s="2181"/>
    </row>
  </sheetData>
  <mergeCells count="371">
    <mergeCell ref="W225:Y226"/>
    <mergeCell ref="W227:W228"/>
    <mergeCell ref="X227:X228"/>
    <mergeCell ref="Y227:Y228"/>
    <mergeCell ref="I263:K263"/>
    <mergeCell ref="N263:P263"/>
    <mergeCell ref="G14:I14"/>
    <mergeCell ref="J8:K8"/>
    <mergeCell ref="L8:N8"/>
    <mergeCell ref="J9:K9"/>
    <mergeCell ref="L9:N9"/>
    <mergeCell ref="J10:K10"/>
    <mergeCell ref="L10:N10"/>
    <mergeCell ref="O142:R142"/>
    <mergeCell ref="V141:V144"/>
    <mergeCell ref="S140:V140"/>
    <mergeCell ref="W140:Z140"/>
    <mergeCell ref="U143:U144"/>
    <mergeCell ref="W141:Y142"/>
    <mergeCell ref="W143:W144"/>
    <mergeCell ref="X143:X144"/>
    <mergeCell ref="Y143:Y144"/>
    <mergeCell ref="Q191:Q192"/>
    <mergeCell ref="U191:U192"/>
    <mergeCell ref="F3:N3"/>
    <mergeCell ref="G4:I4"/>
    <mergeCell ref="J6:K6"/>
    <mergeCell ref="L6:N6"/>
    <mergeCell ref="J7:K7"/>
    <mergeCell ref="L7:N7"/>
    <mergeCell ref="J11:K11"/>
    <mergeCell ref="L11:N11"/>
    <mergeCell ref="J12:K12"/>
    <mergeCell ref="L12:N12"/>
    <mergeCell ref="B42:E44"/>
    <mergeCell ref="F42:K42"/>
    <mergeCell ref="L42:AE42"/>
    <mergeCell ref="AF42:AW42"/>
    <mergeCell ref="R43:S43"/>
    <mergeCell ref="T43:U43"/>
    <mergeCell ref="V43:W43"/>
    <mergeCell ref="X43:Y43"/>
    <mergeCell ref="AR43:AS43"/>
    <mergeCell ref="AT43:AU43"/>
    <mergeCell ref="F43:H43"/>
    <mergeCell ref="DL42:DO42"/>
    <mergeCell ref="DP42:DQ42"/>
    <mergeCell ref="DS42:DV42"/>
    <mergeCell ref="DW42:DZ42"/>
    <mergeCell ref="AX42:BM42"/>
    <mergeCell ref="BN42:CA42"/>
    <mergeCell ref="CB42:CM42"/>
    <mergeCell ref="CN42:CW42"/>
    <mergeCell ref="CX42:DE42"/>
    <mergeCell ref="DF42:DK42"/>
    <mergeCell ref="BP43:BQ43"/>
    <mergeCell ref="I43:I44"/>
    <mergeCell ref="J43:J44"/>
    <mergeCell ref="K43:K44"/>
    <mergeCell ref="L43:M43"/>
    <mergeCell ref="N43:O43"/>
    <mergeCell ref="P43:Q43"/>
    <mergeCell ref="AN43:AO43"/>
    <mergeCell ref="AP43:AQ43"/>
    <mergeCell ref="BJ43:BK43"/>
    <mergeCell ref="BN43:BO43"/>
    <mergeCell ref="AX43:AY43"/>
    <mergeCell ref="AZ43:BA43"/>
    <mergeCell ref="Z43:AA43"/>
    <mergeCell ref="AB43:AC43"/>
    <mergeCell ref="AF43:AG43"/>
    <mergeCell ref="AH43:AI43"/>
    <mergeCell ref="AJ43:AK43"/>
    <mergeCell ref="AL43:AM43"/>
    <mergeCell ref="DY43:DY44"/>
    <mergeCell ref="DZ43:DZ44"/>
    <mergeCell ref="DH43:DI43"/>
    <mergeCell ref="DL43:DM43"/>
    <mergeCell ref="DS43:DS44"/>
    <mergeCell ref="DT43:DT44"/>
    <mergeCell ref="DU43:DU44"/>
    <mergeCell ref="DV43:DV44"/>
    <mergeCell ref="CR43:CS43"/>
    <mergeCell ref="CT43:CU43"/>
    <mergeCell ref="CX43:CY43"/>
    <mergeCell ref="CZ43:DA43"/>
    <mergeCell ref="DB43:DC43"/>
    <mergeCell ref="DF43:DG43"/>
    <mergeCell ref="B80:E80"/>
    <mergeCell ref="B99:B103"/>
    <mergeCell ref="C99:C103"/>
    <mergeCell ref="D99:E103"/>
    <mergeCell ref="F99:R99"/>
    <mergeCell ref="S99:V99"/>
    <mergeCell ref="W99:Z99"/>
    <mergeCell ref="DW43:DW44"/>
    <mergeCell ref="DX43:DX44"/>
    <mergeCell ref="CD43:CE43"/>
    <mergeCell ref="CF43:CG43"/>
    <mergeCell ref="CH43:CI43"/>
    <mergeCell ref="CJ43:CK43"/>
    <mergeCell ref="CN43:CO43"/>
    <mergeCell ref="CP43:CQ43"/>
    <mergeCell ref="BR43:BS43"/>
    <mergeCell ref="BT43:BU43"/>
    <mergeCell ref="BV43:BW43"/>
    <mergeCell ref="BX43:BY43"/>
    <mergeCell ref="CB43:CC43"/>
    <mergeCell ref="BB43:BC43"/>
    <mergeCell ref="BD43:BE43"/>
    <mergeCell ref="BF43:BG43"/>
    <mergeCell ref="BH43:BI43"/>
    <mergeCell ref="Z100:Z103"/>
    <mergeCell ref="I100:I103"/>
    <mergeCell ref="J100:J103"/>
    <mergeCell ref="K100:R100"/>
    <mergeCell ref="K101:N101"/>
    <mergeCell ref="O101:R101"/>
    <mergeCell ref="Q102:R102"/>
    <mergeCell ref="F100:H101"/>
    <mergeCell ref="F102:F103"/>
    <mergeCell ref="G102:G103"/>
    <mergeCell ref="H102:H103"/>
    <mergeCell ref="S100:U101"/>
    <mergeCell ref="S102:S103"/>
    <mergeCell ref="T102:T103"/>
    <mergeCell ref="U102:U103"/>
    <mergeCell ref="W100:Y101"/>
    <mergeCell ref="W102:W103"/>
    <mergeCell ref="X102:X103"/>
    <mergeCell ref="Y102:Y103"/>
    <mergeCell ref="D109:E109"/>
    <mergeCell ref="D110:E110"/>
    <mergeCell ref="V100:V103"/>
    <mergeCell ref="C104:C110"/>
    <mergeCell ref="D104:E104"/>
    <mergeCell ref="D105:E105"/>
    <mergeCell ref="D106:E106"/>
    <mergeCell ref="D107:E107"/>
    <mergeCell ref="D108:E108"/>
    <mergeCell ref="K102:L102"/>
    <mergeCell ref="M102:N102"/>
    <mergeCell ref="O102:P102"/>
    <mergeCell ref="D111:E111"/>
    <mergeCell ref="C112:C118"/>
    <mergeCell ref="D112:E112"/>
    <mergeCell ref="D113:E113"/>
    <mergeCell ref="D114:E114"/>
    <mergeCell ref="D115:E115"/>
    <mergeCell ref="D116:E116"/>
    <mergeCell ref="D117:E117"/>
    <mergeCell ref="D118:E118"/>
    <mergeCell ref="AA142:AA144"/>
    <mergeCell ref="C119:E119"/>
    <mergeCell ref="B121:E121"/>
    <mergeCell ref="B140:B144"/>
    <mergeCell ref="C140:C144"/>
    <mergeCell ref="D140:E144"/>
    <mergeCell ref="F140:R140"/>
    <mergeCell ref="K141:R141"/>
    <mergeCell ref="O143:P143"/>
    <mergeCell ref="AA140:AG140"/>
    <mergeCell ref="Q143:R143"/>
    <mergeCell ref="AB142:AB144"/>
    <mergeCell ref="AC142:AC144"/>
    <mergeCell ref="Z141:Z144"/>
    <mergeCell ref="AD142:AD144"/>
    <mergeCell ref="F141:H142"/>
    <mergeCell ref="F143:F144"/>
    <mergeCell ref="G143:G144"/>
    <mergeCell ref="H143:H144"/>
    <mergeCell ref="S141:U142"/>
    <mergeCell ref="S143:S144"/>
    <mergeCell ref="T143:T144"/>
    <mergeCell ref="AF142:AF144"/>
    <mergeCell ref="AG142:AG144"/>
    <mergeCell ref="C145:C152"/>
    <mergeCell ref="D145:E145"/>
    <mergeCell ref="D146:E146"/>
    <mergeCell ref="D147:E147"/>
    <mergeCell ref="D148:E148"/>
    <mergeCell ref="D149:E149"/>
    <mergeCell ref="K143:L143"/>
    <mergeCell ref="M143:N143"/>
    <mergeCell ref="I141:I144"/>
    <mergeCell ref="J141:J144"/>
    <mergeCell ref="D150:E150"/>
    <mergeCell ref="D151:E151"/>
    <mergeCell ref="D152:E152"/>
    <mergeCell ref="K142:N142"/>
    <mergeCell ref="D155:E155"/>
    <mergeCell ref="D156:E156"/>
    <mergeCell ref="D157:E157"/>
    <mergeCell ref="D158:E158"/>
    <mergeCell ref="D168:E168"/>
    <mergeCell ref="M191:M192"/>
    <mergeCell ref="C169:E169"/>
    <mergeCell ref="D159:E159"/>
    <mergeCell ref="D160:E160"/>
    <mergeCell ref="C161:C168"/>
    <mergeCell ref="D161:E161"/>
    <mergeCell ref="D162:E162"/>
    <mergeCell ref="D163:E163"/>
    <mergeCell ref="D164:E164"/>
    <mergeCell ref="D165:E165"/>
    <mergeCell ref="D166:E166"/>
    <mergeCell ref="D167:E167"/>
    <mergeCell ref="C153:C160"/>
    <mergeCell ref="D153:E153"/>
    <mergeCell ref="D154:E154"/>
    <mergeCell ref="F191:H191"/>
    <mergeCell ref="B171:E171"/>
    <mergeCell ref="F190:M190"/>
    <mergeCell ref="I191:I192"/>
    <mergeCell ref="J191:J192"/>
    <mergeCell ref="K191:K192"/>
    <mergeCell ref="L191:L192"/>
    <mergeCell ref="N190:Q190"/>
    <mergeCell ref="R190:U190"/>
    <mergeCell ref="N191:P191"/>
    <mergeCell ref="R191:T191"/>
    <mergeCell ref="S224:V224"/>
    <mergeCell ref="K225:R225"/>
    <mergeCell ref="S225:U226"/>
    <mergeCell ref="C193:C200"/>
    <mergeCell ref="D193:D196"/>
    <mergeCell ref="D197:D200"/>
    <mergeCell ref="C201:C202"/>
    <mergeCell ref="C203:E203"/>
    <mergeCell ref="B205:E205"/>
    <mergeCell ref="Q227:R227"/>
    <mergeCell ref="F225:H226"/>
    <mergeCell ref="F227:F228"/>
    <mergeCell ref="G227:G228"/>
    <mergeCell ref="H227:H228"/>
    <mergeCell ref="I225:I228"/>
    <mergeCell ref="J225:J228"/>
    <mergeCell ref="K226:N226"/>
    <mergeCell ref="O226:R226"/>
    <mergeCell ref="S227:S228"/>
    <mergeCell ref="T227:T228"/>
    <mergeCell ref="U227:U228"/>
    <mergeCell ref="Z225:Z228"/>
    <mergeCell ref="AQ226:AQ228"/>
    <mergeCell ref="AR226:AR228"/>
    <mergeCell ref="AS226:AS228"/>
    <mergeCell ref="AT226:AT228"/>
    <mergeCell ref="W224:Z224"/>
    <mergeCell ref="AA226:AA228"/>
    <mergeCell ref="AB226:AB228"/>
    <mergeCell ref="AC226:AC228"/>
    <mergeCell ref="AD226:AD228"/>
    <mergeCell ref="V225:V228"/>
    <mergeCell ref="AA224:AG224"/>
    <mergeCell ref="AA225:AG225"/>
    <mergeCell ref="AH226:AH228"/>
    <mergeCell ref="AI226:AI228"/>
    <mergeCell ref="AJ226:AJ228"/>
    <mergeCell ref="AK226:AK228"/>
    <mergeCell ref="AO226:AO228"/>
    <mergeCell ref="AP226:AP228"/>
    <mergeCell ref="AE226:AE228"/>
    <mergeCell ref="AF226:AF228"/>
    <mergeCell ref="D258:P258"/>
    <mergeCell ref="D259:P259"/>
    <mergeCell ref="C229:E229"/>
    <mergeCell ref="C230:E230"/>
    <mergeCell ref="C231:E231"/>
    <mergeCell ref="C232:E232"/>
    <mergeCell ref="K227:L227"/>
    <mergeCell ref="M227:N227"/>
    <mergeCell ref="O227:P227"/>
    <mergeCell ref="C239:E239"/>
    <mergeCell ref="B241:E241"/>
    <mergeCell ref="C233:E233"/>
    <mergeCell ref="C234:E234"/>
    <mergeCell ref="C235:E235"/>
    <mergeCell ref="C236:E236"/>
    <mergeCell ref="C237:E237"/>
    <mergeCell ref="C238:E238"/>
    <mergeCell ref="D257:P257"/>
    <mergeCell ref="B224:B228"/>
    <mergeCell ref="C224:E228"/>
    <mergeCell ref="F224:R224"/>
    <mergeCell ref="Q263:Q264"/>
    <mergeCell ref="R263:U263"/>
    <mergeCell ref="V263:Y263"/>
    <mergeCell ref="Z263:AC263"/>
    <mergeCell ref="B304:E304"/>
    <mergeCell ref="L263:L264"/>
    <mergeCell ref="M263:M264"/>
    <mergeCell ref="B262:E264"/>
    <mergeCell ref="F262:G262"/>
    <mergeCell ref="H262:L262"/>
    <mergeCell ref="M262:Q262"/>
    <mergeCell ref="R262:AC262"/>
    <mergeCell ref="F263:F264"/>
    <mergeCell ref="G263:G264"/>
    <mergeCell ref="H263:H264"/>
    <mergeCell ref="EA43:ED43"/>
    <mergeCell ref="EE43:EH43"/>
    <mergeCell ref="EI43:EL43"/>
    <mergeCell ref="EA42:ED42"/>
    <mergeCell ref="EE42:EH42"/>
    <mergeCell ref="EI42:EL42"/>
    <mergeCell ref="B190:B192"/>
    <mergeCell ref="C190:C192"/>
    <mergeCell ref="D190:D192"/>
    <mergeCell ref="E190:E192"/>
    <mergeCell ref="AJ190:AP190"/>
    <mergeCell ref="AJ191:AP191"/>
    <mergeCell ref="AC191:AI191"/>
    <mergeCell ref="AC190:AI190"/>
    <mergeCell ref="V190:AB190"/>
    <mergeCell ref="V191:AB191"/>
    <mergeCell ref="AH142:AH144"/>
    <mergeCell ref="AI142:AI144"/>
    <mergeCell ref="AJ142:AJ144"/>
    <mergeCell ref="AK142:AK144"/>
    <mergeCell ref="AA141:AG141"/>
    <mergeCell ref="AE142:AE144"/>
    <mergeCell ref="AH140:AN140"/>
    <mergeCell ref="AH141:AN141"/>
    <mergeCell ref="AG226:AG228"/>
    <mergeCell ref="AH224:AN224"/>
    <mergeCell ref="AH225:AN225"/>
    <mergeCell ref="AL226:AL228"/>
    <mergeCell ref="AM226:AM228"/>
    <mergeCell ref="AN226:AN228"/>
    <mergeCell ref="AO224:AU224"/>
    <mergeCell ref="AO225:AU225"/>
    <mergeCell ref="AU226:AU228"/>
    <mergeCell ref="AL142:AL144"/>
    <mergeCell ref="AM142:AM144"/>
    <mergeCell ref="AN142:AN144"/>
    <mergeCell ref="AO142:AO144"/>
    <mergeCell ref="AP142:AP144"/>
    <mergeCell ref="AO140:AU140"/>
    <mergeCell ref="AO141:AU141"/>
    <mergeCell ref="AT142:AT144"/>
    <mergeCell ref="AU142:AU144"/>
    <mergeCell ref="AS142:AS144"/>
    <mergeCell ref="AR142:AR144"/>
    <mergeCell ref="AQ142:AQ144"/>
    <mergeCell ref="AE101:AE103"/>
    <mergeCell ref="AF101:AF103"/>
    <mergeCell ref="AG101:AG103"/>
    <mergeCell ref="AA99:AG99"/>
    <mergeCell ref="AA100:AG100"/>
    <mergeCell ref="AH100:AN100"/>
    <mergeCell ref="AH99:AN99"/>
    <mergeCell ref="AH101:AH103"/>
    <mergeCell ref="AI101:AI103"/>
    <mergeCell ref="AJ101:AJ103"/>
    <mergeCell ref="AK101:AK103"/>
    <mergeCell ref="AL101:AL103"/>
    <mergeCell ref="AM101:AM103"/>
    <mergeCell ref="AN101:AN103"/>
    <mergeCell ref="AA101:AA103"/>
    <mergeCell ref="AB101:AB103"/>
    <mergeCell ref="AC101:AC103"/>
    <mergeCell ref="AD101:AD103"/>
    <mergeCell ref="AO99:AU99"/>
    <mergeCell ref="AO100:AU100"/>
    <mergeCell ref="AO101:AO103"/>
    <mergeCell ref="AP101:AP103"/>
    <mergeCell ref="AQ101:AQ103"/>
    <mergeCell ref="AR101:AR103"/>
    <mergeCell ref="AS101:AS103"/>
    <mergeCell ref="AT101:AT103"/>
    <mergeCell ref="AU101:AU103"/>
  </mergeCells>
  <conditionalFormatting sqref="G7:I12 F17:L35 F82:F93 F123:F134 F173:F184 F207:F218 F243:F254 F306:F317 F45:H78 F104:H119 F145:H169 F193:H203 F229:H239 J45:J78 J104:J119 J145:J169 J193:J203 J229:J239 DS45:DU78 S104:U119 S145:U169 N193:P203 S229:U239 I265:K298 DW45:DY78 W104:Y119 W145:Y169 R193:T203 W229:Y239 N265:P302 EB45:ED78 AB104:AD119 AB145:AD169 W193:Y203 AB229:AD239 S265:U302 AF104:AG118 AF145:AG168 AA193:AB202 AF229:AG239 EF45:EH78 AI104:AK119 AI145:AK169 AD193:AF203 AI229:AK239 W265:Y302 AM104:AN118 AM145:AN168 AH193:AI202 AM229:AN239 EJ45:EL78 AP104:AR119 AP145:AR169 AK193:AM203 AP229:AR239 AA265:AC302 AT104:AU118 AT145:AU168 AO193:AP202 AT229:AU239">
    <cfRule type="cellIs" dxfId="127" priority="1" stopIfTrue="1" operator="lessThan">
      <formula>0</formula>
    </cfRule>
  </conditionalFormatting>
  <dataValidations disablePrompts="1" count="1">
    <dataValidation type="list" allowBlank="1" showInputMessage="1" showErrorMessage="1" sqref="G265:G302 G261:L261 F260:F261 F40">
      <formula1>"Yes, 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79" max="142" man="1"/>
    <brk id="120" max="79" man="1"/>
  </rowBreaks>
  <colBreaks count="17" manualBreakCount="17">
    <brk id="10" min="94" max="119" man="1"/>
    <brk id="10" min="135" max="169" man="1"/>
    <brk id="10" min="219" max="254" man="1"/>
    <brk id="13" min="185" max="218" man="1"/>
    <brk id="18" min="135" max="169" man="1"/>
    <brk id="18" min="219" max="254" man="1"/>
    <brk id="21" min="185" max="218" man="1"/>
    <brk id="22" min="94" max="119" man="1"/>
    <brk id="26" min="135" max="169" man="1"/>
    <brk id="33" min="94" max="119" man="1"/>
    <brk id="33" min="135" max="169" man="1"/>
    <brk id="40" min="94" max="119" man="1"/>
    <brk id="40" min="135" max="169" man="1"/>
    <brk id="51" min="36" max="78" man="1"/>
    <brk id="122" min="36" max="78" man="1"/>
    <brk id="130" min="36" max="78" man="1"/>
    <brk id="138" min="36" max="78" man="1"/>
  </colBreaks>
  <ignoredErrors>
    <ignoredError sqref="F19:F35 F18 J18:L18 J19:L35" unlockedFormula="1"/>
    <ignoredError sqref="G18:I18 G19:I35" formula="1"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EY799"/>
  <sheetViews>
    <sheetView showGridLines="0" zoomScale="75" zoomScaleNormal="75" workbookViewId="0">
      <pane xSplit="4" ySplit="6" topLeftCell="E7" activePane="bottomRight" state="frozen"/>
      <selection pane="topRight" activeCell="E1" sqref="E1"/>
      <selection pane="bottomLeft" activeCell="A7" sqref="A7"/>
      <selection pane="bottomRight"/>
    </sheetView>
  </sheetViews>
  <sheetFormatPr defaultColWidth="16.7109375" defaultRowHeight="14.25" zeroHeight="1"/>
  <cols>
    <col min="1" max="1" width="1.7109375" style="1731" customWidth="1"/>
    <col min="2" max="2" width="10.7109375" style="611" customWidth="1"/>
    <col min="3" max="3" width="12.7109375" style="611" customWidth="1"/>
    <col min="4" max="4" width="50.7109375" style="679" customWidth="1"/>
    <col min="5" max="5" width="40.7109375" style="679" customWidth="1"/>
    <col min="6" max="6" width="12.7109375" style="679" customWidth="1"/>
    <col min="7" max="7" width="21.42578125" style="607" customWidth="1"/>
    <col min="8" max="148" width="16.7109375" style="611" customWidth="1"/>
    <col min="149" max="149" width="1.7109375" style="2227" customWidth="1"/>
    <col min="150" max="16384" width="16.7109375" style="611"/>
  </cols>
  <sheetData>
    <row r="1" spans="1:155" s="1384" customFormat="1" ht="30" customHeight="1">
      <c r="A1" s="2127" t="s">
        <v>771</v>
      </c>
      <c r="B1" s="2128"/>
      <c r="C1" s="2128"/>
      <c r="D1" s="2225"/>
      <c r="E1" s="2225"/>
      <c r="F1" s="2225"/>
      <c r="G1" s="2128"/>
      <c r="H1" s="1813" t="str">
        <f>CONCATENATE("Reporting unit: ", 'General Info'!$C$55, " ", 'General Info'!$C$54)</f>
        <v xml:space="preserve">Reporting unit: 1 </v>
      </c>
      <c r="I1" s="2104"/>
      <c r="J1" s="2104"/>
      <c r="K1" s="1813"/>
      <c r="L1" s="2104"/>
      <c r="M1" s="2104"/>
      <c r="N1" s="2104"/>
      <c r="O1" s="2104"/>
      <c r="P1" s="2104"/>
      <c r="Q1" s="2104"/>
      <c r="R1" s="2104"/>
      <c r="S1" s="2104"/>
      <c r="T1" s="2104"/>
      <c r="U1" s="2104"/>
      <c r="V1" s="2104"/>
      <c r="W1" s="2104"/>
      <c r="X1" s="2104"/>
      <c r="Y1" s="2104"/>
      <c r="Z1" s="2104"/>
      <c r="AA1" s="2104"/>
      <c r="AB1" s="2104"/>
      <c r="AC1" s="2104"/>
      <c r="AD1" s="2104"/>
      <c r="AE1" s="2104"/>
      <c r="AF1" s="2104"/>
      <c r="AG1" s="2104"/>
      <c r="AH1" s="2104"/>
      <c r="AI1" s="2104"/>
      <c r="AJ1" s="2104"/>
      <c r="AK1" s="2104"/>
      <c r="AL1" s="2104"/>
      <c r="AM1" s="2104"/>
      <c r="AN1" s="2104"/>
      <c r="AO1" s="2104"/>
      <c r="AP1" s="2104"/>
      <c r="AQ1" s="2104"/>
      <c r="AR1" s="2104"/>
      <c r="AS1" s="2104"/>
      <c r="AT1" s="2104"/>
      <c r="AU1" s="2104"/>
      <c r="AV1" s="2104"/>
      <c r="AW1" s="2104"/>
      <c r="AX1" s="2104"/>
      <c r="AY1" s="2104"/>
      <c r="AZ1" s="2104"/>
      <c r="BA1" s="2104"/>
      <c r="BB1" s="2104"/>
      <c r="BC1" s="2104"/>
      <c r="BD1" s="2104"/>
      <c r="BE1" s="2104"/>
      <c r="BF1" s="2104"/>
      <c r="BG1" s="2104"/>
      <c r="BH1" s="2104"/>
      <c r="BI1" s="2104"/>
      <c r="BJ1" s="2104"/>
      <c r="BK1" s="2104"/>
      <c r="BL1" s="2104"/>
      <c r="BM1" s="2104"/>
      <c r="BN1" s="2104"/>
      <c r="BO1" s="2104"/>
      <c r="BP1" s="2104"/>
      <c r="BQ1" s="2104"/>
      <c r="BR1" s="2104"/>
      <c r="BS1" s="2104"/>
      <c r="BT1" s="2104"/>
      <c r="BU1" s="2104"/>
      <c r="BV1" s="2104"/>
      <c r="BW1" s="2104"/>
      <c r="BX1" s="2104"/>
      <c r="BY1" s="2104"/>
      <c r="BZ1" s="2104"/>
      <c r="CA1" s="2104"/>
      <c r="CB1" s="2104"/>
      <c r="CC1" s="2104"/>
      <c r="CD1" s="2104"/>
      <c r="CE1" s="2104"/>
      <c r="CF1" s="2104"/>
      <c r="CG1" s="2104"/>
      <c r="CH1" s="2104"/>
      <c r="CI1" s="2104"/>
      <c r="CJ1" s="2104"/>
      <c r="CK1" s="2104"/>
      <c r="CL1" s="2104"/>
      <c r="CM1" s="2104"/>
      <c r="CN1" s="2104"/>
      <c r="CO1" s="2104"/>
      <c r="CP1" s="2104"/>
      <c r="CQ1" s="2104"/>
      <c r="CR1" s="2104"/>
      <c r="CS1" s="2104"/>
      <c r="CT1" s="2104"/>
      <c r="CU1" s="2104"/>
      <c r="CV1" s="2104"/>
      <c r="CW1" s="2104"/>
      <c r="CX1" s="2104"/>
      <c r="CY1" s="2104"/>
      <c r="CZ1" s="2104"/>
      <c r="DA1" s="2104"/>
      <c r="DB1" s="2104"/>
      <c r="DC1" s="2104"/>
      <c r="DD1" s="2104"/>
      <c r="DE1" s="2104"/>
      <c r="DF1" s="2104"/>
      <c r="DG1" s="2104"/>
      <c r="DH1" s="2104"/>
      <c r="DI1" s="2104"/>
      <c r="DJ1" s="2104"/>
      <c r="DK1" s="2104"/>
      <c r="DL1" s="2104"/>
      <c r="DM1" s="2104"/>
      <c r="DN1" s="2104"/>
      <c r="DO1" s="2104"/>
      <c r="DP1" s="2104"/>
      <c r="DQ1" s="2104"/>
      <c r="DR1" s="2104"/>
      <c r="DS1" s="2104"/>
      <c r="DT1" s="2104"/>
      <c r="DU1" s="2104"/>
      <c r="DV1" s="2104"/>
      <c r="DW1" s="2104"/>
      <c r="DX1" s="2104"/>
      <c r="DY1" s="2104"/>
      <c r="DZ1" s="2104"/>
      <c r="EA1" s="2104"/>
      <c r="EB1" s="2104"/>
      <c r="EC1" s="2104"/>
      <c r="ED1" s="2104"/>
      <c r="EE1" s="2104"/>
      <c r="EF1" s="2104"/>
      <c r="EG1" s="2104"/>
      <c r="EH1" s="2104"/>
      <c r="EI1" s="2104"/>
      <c r="EJ1" s="2104"/>
      <c r="EK1" s="2104"/>
      <c r="EL1" s="2104"/>
      <c r="EM1" s="2104"/>
      <c r="EN1" s="2104"/>
      <c r="EO1" s="2104"/>
      <c r="EP1" s="2104"/>
      <c r="EQ1" s="2104"/>
      <c r="ER1" s="2104"/>
      <c r="ES1" s="2226"/>
    </row>
    <row r="2" spans="1:155" ht="15" customHeight="1">
      <c r="A2" s="1816"/>
      <c r="B2" s="1817"/>
      <c r="C2" s="1817"/>
      <c r="D2" s="1812"/>
      <c r="E2" s="1812"/>
      <c r="F2" s="1812"/>
      <c r="G2" s="1818"/>
      <c r="H2" s="1818"/>
      <c r="I2" s="1818"/>
      <c r="J2" s="1818"/>
      <c r="K2" s="1818"/>
      <c r="L2" s="1814"/>
      <c r="M2" s="1814"/>
      <c r="N2" s="1814"/>
      <c r="O2" s="1814"/>
      <c r="P2" s="1814"/>
      <c r="Q2" s="1814"/>
      <c r="R2" s="1814"/>
      <c r="S2" s="1814"/>
      <c r="T2" s="1814"/>
      <c r="U2" s="1814"/>
      <c r="V2" s="1814"/>
      <c r="W2" s="1814"/>
      <c r="X2" s="1814"/>
      <c r="Y2" s="1814"/>
      <c r="Z2" s="1814"/>
      <c r="AA2" s="1814"/>
      <c r="AB2" s="1814"/>
      <c r="AC2" s="1814"/>
      <c r="AD2" s="1814"/>
      <c r="AE2" s="1814"/>
      <c r="AF2" s="1814"/>
      <c r="AG2" s="1814"/>
      <c r="AH2" s="1814"/>
      <c r="AI2" s="1814"/>
      <c r="AJ2" s="1814"/>
      <c r="AK2" s="1814"/>
      <c r="AL2" s="1814"/>
      <c r="AM2" s="1814"/>
      <c r="AN2" s="1814"/>
      <c r="AO2" s="1814"/>
      <c r="AP2" s="1814"/>
      <c r="AQ2" s="1814"/>
      <c r="AR2" s="1814"/>
      <c r="AS2" s="1814"/>
      <c r="AT2" s="1814"/>
      <c r="AU2" s="1814"/>
      <c r="AV2" s="1814"/>
      <c r="AW2" s="1814"/>
      <c r="AX2" s="1814"/>
      <c r="AY2" s="1814"/>
      <c r="AZ2" s="1814"/>
      <c r="BA2" s="1814"/>
      <c r="BB2" s="1814"/>
      <c r="BC2" s="1814"/>
      <c r="BD2" s="1814"/>
      <c r="BE2" s="1814"/>
      <c r="BF2" s="1814"/>
      <c r="BG2" s="1814"/>
      <c r="BH2" s="1814"/>
      <c r="BI2" s="1814"/>
      <c r="BJ2" s="1814"/>
      <c r="BK2" s="1814"/>
      <c r="BL2" s="1814"/>
      <c r="BM2" s="1814"/>
      <c r="BN2" s="1814"/>
      <c r="BO2" s="1814"/>
      <c r="BP2" s="1814"/>
      <c r="EY2" s="324"/>
    </row>
    <row r="3" spans="1:155" s="641" customFormat="1" ht="75" customHeight="1">
      <c r="A3" s="1731"/>
      <c r="B3" s="3047" t="s">
        <v>1649</v>
      </c>
      <c r="C3" s="3047"/>
      <c r="D3" s="3047"/>
      <c r="E3" s="3047"/>
      <c r="F3" s="3047"/>
      <c r="G3" s="3047"/>
      <c r="H3" s="3047"/>
      <c r="I3" s="3047"/>
      <c r="J3" s="3047"/>
      <c r="K3" s="3047"/>
      <c r="L3" s="3047"/>
      <c r="ES3" s="2228"/>
    </row>
    <row r="4" spans="1:155" s="1105" customFormat="1" ht="15" customHeight="1">
      <c r="A4" s="2229"/>
      <c r="B4" s="322"/>
      <c r="C4" s="322"/>
      <c r="D4" s="451"/>
      <c r="E4" s="451"/>
      <c r="F4" s="451"/>
      <c r="ES4" s="2230"/>
    </row>
    <row r="5" spans="1:155" ht="56.25" customHeight="1">
      <c r="B5" s="2231"/>
      <c r="C5" s="1808" t="s">
        <v>832</v>
      </c>
      <c r="D5" s="2232" t="s">
        <v>798</v>
      </c>
      <c r="E5" s="1808" t="s">
        <v>799</v>
      </c>
      <c r="F5" s="1808" t="s">
        <v>833</v>
      </c>
      <c r="G5" s="1808" t="s">
        <v>1760</v>
      </c>
      <c r="H5" s="1808" t="s">
        <v>667</v>
      </c>
      <c r="I5" s="1808" t="str">
        <f t="shared" ref="I5:BT5" si="0">"T+" &amp; (COLUMN(I5)-COLUMN($H5))</f>
        <v>T+1</v>
      </c>
      <c r="J5" s="1808" t="str">
        <f t="shared" si="0"/>
        <v>T+2</v>
      </c>
      <c r="K5" s="1808" t="str">
        <f t="shared" si="0"/>
        <v>T+3</v>
      </c>
      <c r="L5" s="1808" t="str">
        <f t="shared" si="0"/>
        <v>T+4</v>
      </c>
      <c r="M5" s="1808" t="str">
        <f t="shared" si="0"/>
        <v>T+5</v>
      </c>
      <c r="N5" s="1808" t="str">
        <f t="shared" si="0"/>
        <v>T+6</v>
      </c>
      <c r="O5" s="1808" t="str">
        <f t="shared" si="0"/>
        <v>T+7</v>
      </c>
      <c r="P5" s="1808" t="str">
        <f t="shared" si="0"/>
        <v>T+8</v>
      </c>
      <c r="Q5" s="1808" t="str">
        <f t="shared" si="0"/>
        <v>T+9</v>
      </c>
      <c r="R5" s="1808" t="str">
        <f t="shared" si="0"/>
        <v>T+10</v>
      </c>
      <c r="S5" s="1808" t="str">
        <f t="shared" si="0"/>
        <v>T+11</v>
      </c>
      <c r="T5" s="1808" t="str">
        <f t="shared" si="0"/>
        <v>T+12</v>
      </c>
      <c r="U5" s="1808" t="str">
        <f t="shared" si="0"/>
        <v>T+13</v>
      </c>
      <c r="V5" s="1808" t="str">
        <f t="shared" si="0"/>
        <v>T+14</v>
      </c>
      <c r="W5" s="1808" t="str">
        <f t="shared" si="0"/>
        <v>T+15</v>
      </c>
      <c r="X5" s="1808" t="str">
        <f t="shared" si="0"/>
        <v>T+16</v>
      </c>
      <c r="Y5" s="1808" t="str">
        <f t="shared" si="0"/>
        <v>T+17</v>
      </c>
      <c r="Z5" s="1808" t="str">
        <f t="shared" si="0"/>
        <v>T+18</v>
      </c>
      <c r="AA5" s="1808" t="str">
        <f t="shared" si="0"/>
        <v>T+19</v>
      </c>
      <c r="AB5" s="1808" t="str">
        <f t="shared" si="0"/>
        <v>T+20</v>
      </c>
      <c r="AC5" s="1808" t="str">
        <f t="shared" si="0"/>
        <v>T+21</v>
      </c>
      <c r="AD5" s="1808" t="str">
        <f t="shared" si="0"/>
        <v>T+22</v>
      </c>
      <c r="AE5" s="1808" t="str">
        <f t="shared" si="0"/>
        <v>T+23</v>
      </c>
      <c r="AF5" s="1808" t="str">
        <f t="shared" si="0"/>
        <v>T+24</v>
      </c>
      <c r="AG5" s="1808" t="str">
        <f t="shared" si="0"/>
        <v>T+25</v>
      </c>
      <c r="AH5" s="1808" t="str">
        <f t="shared" si="0"/>
        <v>T+26</v>
      </c>
      <c r="AI5" s="1808" t="str">
        <f t="shared" si="0"/>
        <v>T+27</v>
      </c>
      <c r="AJ5" s="1808" t="str">
        <f t="shared" si="0"/>
        <v>T+28</v>
      </c>
      <c r="AK5" s="1808" t="str">
        <f t="shared" si="0"/>
        <v>T+29</v>
      </c>
      <c r="AL5" s="1808" t="str">
        <f t="shared" si="0"/>
        <v>T+30</v>
      </c>
      <c r="AM5" s="1808" t="str">
        <f t="shared" si="0"/>
        <v>T+31</v>
      </c>
      <c r="AN5" s="1808" t="str">
        <f t="shared" si="0"/>
        <v>T+32</v>
      </c>
      <c r="AO5" s="1808" t="str">
        <f t="shared" si="0"/>
        <v>T+33</v>
      </c>
      <c r="AP5" s="1808" t="str">
        <f t="shared" si="0"/>
        <v>T+34</v>
      </c>
      <c r="AQ5" s="1808" t="str">
        <f t="shared" si="0"/>
        <v>T+35</v>
      </c>
      <c r="AR5" s="1808" t="str">
        <f t="shared" si="0"/>
        <v>T+36</v>
      </c>
      <c r="AS5" s="1808" t="str">
        <f t="shared" si="0"/>
        <v>T+37</v>
      </c>
      <c r="AT5" s="1808" t="str">
        <f t="shared" si="0"/>
        <v>T+38</v>
      </c>
      <c r="AU5" s="1808" t="str">
        <f t="shared" si="0"/>
        <v>T+39</v>
      </c>
      <c r="AV5" s="1808" t="str">
        <f t="shared" si="0"/>
        <v>T+40</v>
      </c>
      <c r="AW5" s="1808" t="str">
        <f t="shared" si="0"/>
        <v>T+41</v>
      </c>
      <c r="AX5" s="1808" t="str">
        <f t="shared" si="0"/>
        <v>T+42</v>
      </c>
      <c r="AY5" s="1808" t="str">
        <f t="shared" si="0"/>
        <v>T+43</v>
      </c>
      <c r="AZ5" s="1808" t="str">
        <f t="shared" si="0"/>
        <v>T+44</v>
      </c>
      <c r="BA5" s="1808" t="str">
        <f t="shared" si="0"/>
        <v>T+45</v>
      </c>
      <c r="BB5" s="1808" t="str">
        <f t="shared" si="0"/>
        <v>T+46</v>
      </c>
      <c r="BC5" s="1808" t="str">
        <f t="shared" si="0"/>
        <v>T+47</v>
      </c>
      <c r="BD5" s="1808" t="str">
        <f t="shared" si="0"/>
        <v>T+48</v>
      </c>
      <c r="BE5" s="1808" t="str">
        <f t="shared" si="0"/>
        <v>T+49</v>
      </c>
      <c r="BF5" s="1808" t="str">
        <f t="shared" si="0"/>
        <v>T+50</v>
      </c>
      <c r="BG5" s="1808" t="str">
        <f t="shared" si="0"/>
        <v>T+51</v>
      </c>
      <c r="BH5" s="1808" t="str">
        <f t="shared" si="0"/>
        <v>T+52</v>
      </c>
      <c r="BI5" s="1808" t="str">
        <f t="shared" si="0"/>
        <v>T+53</v>
      </c>
      <c r="BJ5" s="1808" t="str">
        <f t="shared" si="0"/>
        <v>T+54</v>
      </c>
      <c r="BK5" s="1808" t="str">
        <f t="shared" si="0"/>
        <v>T+55</v>
      </c>
      <c r="BL5" s="1808" t="str">
        <f t="shared" si="0"/>
        <v>T+56</v>
      </c>
      <c r="BM5" s="1808" t="str">
        <f t="shared" si="0"/>
        <v>T+57</v>
      </c>
      <c r="BN5" s="1808" t="str">
        <f t="shared" si="0"/>
        <v>T+58</v>
      </c>
      <c r="BO5" s="1808" t="str">
        <f t="shared" si="0"/>
        <v>T+59</v>
      </c>
      <c r="BP5" s="1808" t="str">
        <f t="shared" si="0"/>
        <v>T+60</v>
      </c>
      <c r="BQ5" s="1808" t="str">
        <f t="shared" si="0"/>
        <v>T+61</v>
      </c>
      <c r="BR5" s="1808" t="str">
        <f t="shared" si="0"/>
        <v>T+62</v>
      </c>
      <c r="BS5" s="1808" t="str">
        <f t="shared" si="0"/>
        <v>T+63</v>
      </c>
      <c r="BT5" s="1808" t="str">
        <f t="shared" si="0"/>
        <v>T+64</v>
      </c>
      <c r="BU5" s="1808" t="str">
        <f t="shared" ref="BU5:EF5" si="1">"T+" &amp; (COLUMN(BU5)-COLUMN($H5))</f>
        <v>T+65</v>
      </c>
      <c r="BV5" s="1808" t="str">
        <f t="shared" si="1"/>
        <v>T+66</v>
      </c>
      <c r="BW5" s="1808" t="str">
        <f t="shared" si="1"/>
        <v>T+67</v>
      </c>
      <c r="BX5" s="1808" t="str">
        <f t="shared" si="1"/>
        <v>T+68</v>
      </c>
      <c r="BY5" s="1808" t="str">
        <f t="shared" si="1"/>
        <v>T+69</v>
      </c>
      <c r="BZ5" s="1808" t="str">
        <f t="shared" si="1"/>
        <v>T+70</v>
      </c>
      <c r="CA5" s="1808" t="str">
        <f t="shared" si="1"/>
        <v>T+71</v>
      </c>
      <c r="CB5" s="1808" t="str">
        <f t="shared" si="1"/>
        <v>T+72</v>
      </c>
      <c r="CC5" s="1808" t="str">
        <f t="shared" si="1"/>
        <v>T+73</v>
      </c>
      <c r="CD5" s="1808" t="str">
        <f t="shared" si="1"/>
        <v>T+74</v>
      </c>
      <c r="CE5" s="1808" t="str">
        <f t="shared" si="1"/>
        <v>T+75</v>
      </c>
      <c r="CF5" s="1808" t="str">
        <f t="shared" si="1"/>
        <v>T+76</v>
      </c>
      <c r="CG5" s="1808" t="str">
        <f t="shared" si="1"/>
        <v>T+77</v>
      </c>
      <c r="CH5" s="1808" t="str">
        <f t="shared" si="1"/>
        <v>T+78</v>
      </c>
      <c r="CI5" s="1808" t="str">
        <f t="shared" si="1"/>
        <v>T+79</v>
      </c>
      <c r="CJ5" s="1808" t="str">
        <f t="shared" si="1"/>
        <v>T+80</v>
      </c>
      <c r="CK5" s="1808" t="str">
        <f t="shared" si="1"/>
        <v>T+81</v>
      </c>
      <c r="CL5" s="1808" t="str">
        <f t="shared" si="1"/>
        <v>T+82</v>
      </c>
      <c r="CM5" s="1808" t="str">
        <f t="shared" si="1"/>
        <v>T+83</v>
      </c>
      <c r="CN5" s="1808" t="str">
        <f t="shared" si="1"/>
        <v>T+84</v>
      </c>
      <c r="CO5" s="1808" t="str">
        <f t="shared" si="1"/>
        <v>T+85</v>
      </c>
      <c r="CP5" s="1808" t="str">
        <f t="shared" si="1"/>
        <v>T+86</v>
      </c>
      <c r="CQ5" s="1808" t="str">
        <f t="shared" si="1"/>
        <v>T+87</v>
      </c>
      <c r="CR5" s="1808" t="str">
        <f t="shared" si="1"/>
        <v>T+88</v>
      </c>
      <c r="CS5" s="1808" t="str">
        <f t="shared" si="1"/>
        <v>T+89</v>
      </c>
      <c r="CT5" s="1808" t="str">
        <f t="shared" si="1"/>
        <v>T+90</v>
      </c>
      <c r="CU5" s="1808" t="str">
        <f t="shared" si="1"/>
        <v>T+91</v>
      </c>
      <c r="CV5" s="1808" t="str">
        <f t="shared" si="1"/>
        <v>T+92</v>
      </c>
      <c r="CW5" s="1808" t="str">
        <f t="shared" si="1"/>
        <v>T+93</v>
      </c>
      <c r="CX5" s="1808" t="str">
        <f t="shared" si="1"/>
        <v>T+94</v>
      </c>
      <c r="CY5" s="1808" t="str">
        <f t="shared" si="1"/>
        <v>T+95</v>
      </c>
      <c r="CZ5" s="1808" t="str">
        <f t="shared" si="1"/>
        <v>T+96</v>
      </c>
      <c r="DA5" s="1808" t="str">
        <f t="shared" si="1"/>
        <v>T+97</v>
      </c>
      <c r="DB5" s="1808" t="str">
        <f t="shared" si="1"/>
        <v>T+98</v>
      </c>
      <c r="DC5" s="1808" t="str">
        <f t="shared" si="1"/>
        <v>T+99</v>
      </c>
      <c r="DD5" s="1808" t="str">
        <f t="shared" si="1"/>
        <v>T+100</v>
      </c>
      <c r="DE5" s="1808" t="str">
        <f t="shared" si="1"/>
        <v>T+101</v>
      </c>
      <c r="DF5" s="1808" t="str">
        <f t="shared" si="1"/>
        <v>T+102</v>
      </c>
      <c r="DG5" s="1808" t="str">
        <f t="shared" si="1"/>
        <v>T+103</v>
      </c>
      <c r="DH5" s="1808" t="str">
        <f t="shared" si="1"/>
        <v>T+104</v>
      </c>
      <c r="DI5" s="1808" t="str">
        <f t="shared" si="1"/>
        <v>T+105</v>
      </c>
      <c r="DJ5" s="1808" t="str">
        <f t="shared" si="1"/>
        <v>T+106</v>
      </c>
      <c r="DK5" s="1808" t="str">
        <f t="shared" si="1"/>
        <v>T+107</v>
      </c>
      <c r="DL5" s="1808" t="str">
        <f t="shared" si="1"/>
        <v>T+108</v>
      </c>
      <c r="DM5" s="1808" t="str">
        <f t="shared" si="1"/>
        <v>T+109</v>
      </c>
      <c r="DN5" s="1808" t="str">
        <f t="shared" si="1"/>
        <v>T+110</v>
      </c>
      <c r="DO5" s="1808" t="str">
        <f t="shared" si="1"/>
        <v>T+111</v>
      </c>
      <c r="DP5" s="1808" t="str">
        <f t="shared" si="1"/>
        <v>T+112</v>
      </c>
      <c r="DQ5" s="1808" t="str">
        <f t="shared" si="1"/>
        <v>T+113</v>
      </c>
      <c r="DR5" s="1808" t="str">
        <f t="shared" si="1"/>
        <v>T+114</v>
      </c>
      <c r="DS5" s="1808" t="str">
        <f t="shared" si="1"/>
        <v>T+115</v>
      </c>
      <c r="DT5" s="1808" t="str">
        <f t="shared" si="1"/>
        <v>T+116</v>
      </c>
      <c r="DU5" s="1808" t="str">
        <f t="shared" si="1"/>
        <v>T+117</v>
      </c>
      <c r="DV5" s="1808" t="str">
        <f t="shared" si="1"/>
        <v>T+118</v>
      </c>
      <c r="DW5" s="1808" t="str">
        <f t="shared" si="1"/>
        <v>T+119</v>
      </c>
      <c r="DX5" s="1808" t="str">
        <f t="shared" si="1"/>
        <v>T+120</v>
      </c>
      <c r="DY5" s="1808" t="str">
        <f t="shared" si="1"/>
        <v>T+121</v>
      </c>
      <c r="DZ5" s="1808" t="str">
        <f t="shared" si="1"/>
        <v>T+122</v>
      </c>
      <c r="EA5" s="1808" t="str">
        <f t="shared" si="1"/>
        <v>T+123</v>
      </c>
      <c r="EB5" s="1808" t="str">
        <f t="shared" si="1"/>
        <v>T+124</v>
      </c>
      <c r="EC5" s="1808" t="str">
        <f t="shared" si="1"/>
        <v>T+125</v>
      </c>
      <c r="ED5" s="1808" t="str">
        <f t="shared" si="1"/>
        <v>T+126</v>
      </c>
      <c r="EE5" s="1808" t="str">
        <f t="shared" si="1"/>
        <v>T+127</v>
      </c>
      <c r="EF5" s="1808" t="str">
        <f t="shared" si="1"/>
        <v>T+128</v>
      </c>
      <c r="EG5" s="1808" t="str">
        <f t="shared" ref="EG5:ER5" si="2">"T+" &amp; (COLUMN(EG5)-COLUMN($H5))</f>
        <v>T+129</v>
      </c>
      <c r="EH5" s="1808" t="str">
        <f t="shared" si="2"/>
        <v>T+130</v>
      </c>
      <c r="EI5" s="1808" t="str">
        <f t="shared" si="2"/>
        <v>T+131</v>
      </c>
      <c r="EJ5" s="1808" t="str">
        <f t="shared" si="2"/>
        <v>T+132</v>
      </c>
      <c r="EK5" s="1808" t="str">
        <f t="shared" si="2"/>
        <v>T+133</v>
      </c>
      <c r="EL5" s="1808" t="str">
        <f t="shared" si="2"/>
        <v>T+134</v>
      </c>
      <c r="EM5" s="1808" t="str">
        <f t="shared" si="2"/>
        <v>T+135</v>
      </c>
      <c r="EN5" s="1808" t="str">
        <f t="shared" si="2"/>
        <v>T+136</v>
      </c>
      <c r="EO5" s="1808" t="str">
        <f t="shared" si="2"/>
        <v>T+137</v>
      </c>
      <c r="EP5" s="1808" t="str">
        <f t="shared" si="2"/>
        <v>T+138</v>
      </c>
      <c r="EQ5" s="1808" t="str">
        <f t="shared" si="2"/>
        <v>T+139</v>
      </c>
      <c r="ER5" s="1808" t="str">
        <f t="shared" si="2"/>
        <v>T+140</v>
      </c>
    </row>
    <row r="6" spans="1:155" ht="15" customHeight="1">
      <c r="B6" s="2233" t="s">
        <v>668</v>
      </c>
      <c r="C6" s="1809"/>
      <c r="D6" s="1809"/>
      <c r="E6" s="1809"/>
      <c r="F6" s="1809"/>
      <c r="G6" s="1809"/>
      <c r="H6" s="2234"/>
      <c r="I6" s="2221"/>
      <c r="J6" s="2221"/>
      <c r="K6" s="2221"/>
      <c r="L6" s="2221"/>
      <c r="M6" s="2221"/>
      <c r="N6" s="2221"/>
      <c r="O6" s="2221"/>
      <c r="P6" s="2221"/>
      <c r="Q6" s="2221"/>
      <c r="R6" s="2221"/>
      <c r="S6" s="2221"/>
      <c r="T6" s="2221"/>
      <c r="U6" s="2221"/>
      <c r="V6" s="2221"/>
      <c r="W6" s="2221"/>
      <c r="X6" s="2221"/>
      <c r="Y6" s="2221"/>
      <c r="Z6" s="2221"/>
      <c r="AA6" s="2221"/>
      <c r="AB6" s="2221"/>
      <c r="AC6" s="2221"/>
      <c r="AD6" s="2221"/>
      <c r="AE6" s="2221"/>
      <c r="AF6" s="2221"/>
      <c r="AG6" s="2221"/>
      <c r="AH6" s="2221"/>
      <c r="AI6" s="2221"/>
      <c r="AJ6" s="2221"/>
      <c r="AK6" s="2221"/>
      <c r="AL6" s="2221"/>
      <c r="AM6" s="2221"/>
      <c r="AN6" s="2221"/>
      <c r="AO6" s="2221"/>
      <c r="AP6" s="2221"/>
      <c r="AQ6" s="2221"/>
      <c r="AR6" s="2221"/>
      <c r="AS6" s="2221"/>
      <c r="AT6" s="2221"/>
      <c r="AU6" s="2221"/>
      <c r="AV6" s="2221"/>
      <c r="AW6" s="2221"/>
      <c r="AX6" s="2221"/>
      <c r="AY6" s="2221"/>
      <c r="AZ6" s="2221"/>
      <c r="BA6" s="2221"/>
      <c r="BB6" s="2221"/>
      <c r="BC6" s="2221"/>
      <c r="BD6" s="2221"/>
      <c r="BE6" s="2221"/>
      <c r="BF6" s="2221"/>
      <c r="BG6" s="2221"/>
      <c r="BH6" s="2221"/>
      <c r="BI6" s="2221"/>
      <c r="BJ6" s="2221"/>
      <c r="BK6" s="2221"/>
      <c r="BL6" s="2221"/>
      <c r="BM6" s="2221"/>
      <c r="BN6" s="2221"/>
      <c r="BO6" s="2221"/>
      <c r="BP6" s="2221"/>
      <c r="BQ6" s="2221"/>
      <c r="BR6" s="2221"/>
      <c r="BS6" s="2221"/>
      <c r="BT6" s="2221"/>
      <c r="BU6" s="2221"/>
      <c r="BV6" s="2221"/>
      <c r="BW6" s="2221"/>
      <c r="BX6" s="2221"/>
      <c r="BY6" s="2221"/>
      <c r="BZ6" s="2221"/>
      <c r="CA6" s="2221"/>
      <c r="CB6" s="2221"/>
      <c r="CC6" s="2221"/>
      <c r="CD6" s="2221"/>
      <c r="CE6" s="2221"/>
      <c r="CF6" s="2221"/>
      <c r="CG6" s="2221"/>
      <c r="CH6" s="2221"/>
      <c r="CI6" s="2221"/>
      <c r="CJ6" s="2221"/>
      <c r="CK6" s="2221"/>
      <c r="CL6" s="2221"/>
      <c r="CM6" s="2221"/>
      <c r="CN6" s="2221"/>
      <c r="CO6" s="2221"/>
      <c r="CP6" s="2221"/>
      <c r="CQ6" s="2221"/>
      <c r="CR6" s="2221"/>
      <c r="CS6" s="2221"/>
      <c r="CT6" s="2221"/>
      <c r="CU6" s="2221"/>
      <c r="CV6" s="2221"/>
      <c r="CW6" s="2221"/>
      <c r="CX6" s="2221"/>
      <c r="CY6" s="2221"/>
      <c r="CZ6" s="2221"/>
      <c r="DA6" s="2221"/>
      <c r="DB6" s="2221"/>
      <c r="DC6" s="2221"/>
      <c r="DD6" s="2221"/>
      <c r="DE6" s="2221"/>
      <c r="DF6" s="2221"/>
      <c r="DG6" s="2221"/>
      <c r="DH6" s="2221"/>
      <c r="DI6" s="2221"/>
      <c r="DJ6" s="2221"/>
      <c r="DK6" s="2221"/>
      <c r="DL6" s="2221"/>
      <c r="DM6" s="2221"/>
      <c r="DN6" s="2221"/>
      <c r="DO6" s="2221"/>
      <c r="DP6" s="2221"/>
      <c r="DQ6" s="2221"/>
      <c r="DR6" s="2221"/>
      <c r="DS6" s="2221"/>
      <c r="DT6" s="2221"/>
      <c r="DU6" s="2221"/>
      <c r="DV6" s="2221"/>
      <c r="DW6" s="2221"/>
      <c r="DX6" s="2221"/>
      <c r="DY6" s="2221"/>
      <c r="DZ6" s="2221"/>
      <c r="EA6" s="2221"/>
      <c r="EB6" s="2221"/>
      <c r="EC6" s="2221"/>
      <c r="ED6" s="2221"/>
      <c r="EE6" s="2221"/>
      <c r="EF6" s="2221"/>
      <c r="EG6" s="2221"/>
      <c r="EH6" s="2221"/>
      <c r="EI6" s="2221"/>
      <c r="EJ6" s="2221"/>
      <c r="EK6" s="2221"/>
      <c r="EL6" s="2221"/>
      <c r="EM6" s="2221"/>
      <c r="EN6" s="2221"/>
      <c r="EO6" s="2221"/>
      <c r="EP6" s="2221"/>
      <c r="EQ6" s="2221"/>
      <c r="ER6" s="2221"/>
    </row>
    <row r="7" spans="1:155" s="900" customFormat="1" ht="15" customHeight="1">
      <c r="A7" s="1199"/>
      <c r="B7" s="2222"/>
      <c r="C7" s="2222"/>
      <c r="D7" s="2235"/>
      <c r="E7" s="2235"/>
      <c r="F7" s="2235"/>
      <c r="G7" s="2235"/>
      <c r="H7" s="2222"/>
      <c r="I7" s="2222"/>
      <c r="J7" s="2222"/>
      <c r="K7" s="2222"/>
      <c r="L7" s="2222"/>
      <c r="M7" s="2222"/>
      <c r="N7" s="2222"/>
      <c r="O7" s="2222"/>
      <c r="P7" s="2222"/>
      <c r="Q7" s="2222"/>
      <c r="R7" s="2222"/>
      <c r="S7" s="2222"/>
      <c r="T7" s="2222"/>
      <c r="U7" s="2222"/>
      <c r="V7" s="2222"/>
      <c r="W7" s="2222"/>
      <c r="X7" s="2222"/>
      <c r="Y7" s="2222"/>
      <c r="Z7" s="2222"/>
      <c r="AA7" s="2222"/>
      <c r="AB7" s="2222"/>
      <c r="AC7" s="2222"/>
      <c r="AD7" s="2222"/>
      <c r="AE7" s="2222"/>
      <c r="AF7" s="2222"/>
      <c r="AG7" s="2222"/>
      <c r="AH7" s="2222"/>
      <c r="AI7" s="2222"/>
      <c r="AJ7" s="2222"/>
      <c r="AK7" s="2222"/>
      <c r="AL7" s="2222"/>
      <c r="AM7" s="2222"/>
      <c r="AN7" s="2222"/>
      <c r="AO7" s="2222"/>
      <c r="AP7" s="2222"/>
      <c r="AQ7" s="2222"/>
      <c r="AR7" s="2222"/>
      <c r="AS7" s="2222"/>
      <c r="AT7" s="2222"/>
      <c r="AU7" s="2222"/>
      <c r="AV7" s="2222"/>
      <c r="AW7" s="2222"/>
      <c r="AX7" s="2222"/>
      <c r="AY7" s="2222"/>
      <c r="AZ7" s="2222"/>
      <c r="BA7" s="2222"/>
      <c r="BB7" s="2222"/>
      <c r="BC7" s="2222"/>
      <c r="BD7" s="2222"/>
      <c r="BE7" s="2222"/>
      <c r="BF7" s="2222"/>
      <c r="BG7" s="2222"/>
      <c r="BH7" s="2222"/>
      <c r="BI7" s="2222"/>
      <c r="BJ7" s="2222"/>
      <c r="BK7" s="2222"/>
      <c r="BL7" s="2222"/>
      <c r="BM7" s="2222"/>
      <c r="BN7" s="2222"/>
      <c r="BO7" s="2222"/>
      <c r="BP7" s="2222"/>
      <c r="BQ7" s="2222"/>
      <c r="BR7" s="2222"/>
      <c r="BS7" s="2222"/>
      <c r="BT7" s="2222"/>
      <c r="BU7" s="2222"/>
      <c r="BV7" s="2222"/>
      <c r="BW7" s="2222"/>
      <c r="BX7" s="2222"/>
      <c r="BY7" s="2222"/>
      <c r="BZ7" s="2222"/>
      <c r="CA7" s="2222"/>
      <c r="CB7" s="2222"/>
      <c r="CC7" s="2222"/>
      <c r="CD7" s="2222"/>
      <c r="CE7" s="2222"/>
      <c r="CF7" s="2222"/>
      <c r="CG7" s="2222"/>
      <c r="CH7" s="2222"/>
      <c r="CI7" s="2222"/>
      <c r="CJ7" s="2222"/>
      <c r="CK7" s="2222"/>
      <c r="CL7" s="2222"/>
      <c r="CM7" s="2222"/>
      <c r="CN7" s="2222"/>
      <c r="CO7" s="2222"/>
      <c r="CP7" s="2222"/>
      <c r="CQ7" s="2222"/>
      <c r="CR7" s="2222"/>
      <c r="CS7" s="2222"/>
      <c r="CT7" s="2222"/>
      <c r="CU7" s="2222"/>
      <c r="CV7" s="2222"/>
      <c r="CW7" s="2222"/>
      <c r="CX7" s="2222"/>
      <c r="CY7" s="2222"/>
      <c r="CZ7" s="2222"/>
      <c r="DA7" s="2222"/>
      <c r="DB7" s="2222"/>
      <c r="DC7" s="2222"/>
      <c r="DD7" s="2222"/>
      <c r="DE7" s="2222"/>
      <c r="DF7" s="2222"/>
      <c r="DG7" s="2222"/>
      <c r="DH7" s="2222"/>
      <c r="DI7" s="2222"/>
      <c r="DJ7" s="2222"/>
      <c r="DK7" s="2222"/>
      <c r="DL7" s="2222"/>
      <c r="DM7" s="2222"/>
      <c r="DN7" s="2222"/>
      <c r="DO7" s="2222"/>
      <c r="DP7" s="2222"/>
      <c r="DQ7" s="2222"/>
      <c r="DR7" s="2222"/>
      <c r="DS7" s="2222"/>
      <c r="DT7" s="2222"/>
      <c r="DU7" s="2222"/>
      <c r="DV7" s="2222"/>
      <c r="DW7" s="2222"/>
      <c r="DX7" s="2222"/>
      <c r="DY7" s="2222"/>
      <c r="DZ7" s="2222"/>
      <c r="EA7" s="2222"/>
      <c r="EB7" s="2222"/>
      <c r="EC7" s="2222"/>
      <c r="ED7" s="2222"/>
      <c r="EE7" s="2222"/>
      <c r="EF7" s="2222"/>
      <c r="EG7" s="2222"/>
      <c r="EH7" s="2222"/>
      <c r="EI7" s="2222"/>
      <c r="EJ7" s="2222"/>
      <c r="EK7" s="2222"/>
      <c r="EL7" s="2222"/>
      <c r="EM7" s="2222"/>
      <c r="EN7" s="2222"/>
      <c r="EO7" s="2222"/>
      <c r="EP7" s="2222"/>
      <c r="EQ7" s="2222"/>
      <c r="ER7" s="2222"/>
      <c r="ES7" s="2082"/>
    </row>
    <row r="8" spans="1:155" s="1105" customFormat="1" ht="45" customHeight="1">
      <c r="A8" s="2229" t="s">
        <v>806</v>
      </c>
      <c r="B8" s="322"/>
      <c r="C8" s="322"/>
      <c r="D8" s="451"/>
      <c r="E8" s="451"/>
      <c r="F8" s="451"/>
      <c r="G8" s="451"/>
      <c r="ES8" s="2230"/>
    </row>
    <row r="9" spans="1:155" s="1105" customFormat="1" ht="45" customHeight="1">
      <c r="A9" s="2229" t="s">
        <v>800</v>
      </c>
      <c r="B9" s="322"/>
      <c r="C9" s="322"/>
      <c r="D9" s="451"/>
      <c r="E9" s="451"/>
      <c r="F9" s="451"/>
      <c r="G9" s="451"/>
      <c r="ES9" s="2230"/>
    </row>
    <row r="10" spans="1:155" ht="66" customHeight="1">
      <c r="B10" s="2231" t="s">
        <v>669</v>
      </c>
      <c r="C10" s="1808" t="s">
        <v>832</v>
      </c>
      <c r="D10" s="2232" t="s">
        <v>798</v>
      </c>
      <c r="E10" s="1808" t="s">
        <v>799</v>
      </c>
      <c r="F10" s="1808" t="s">
        <v>833</v>
      </c>
      <c r="G10" s="1808" t="s">
        <v>1760</v>
      </c>
      <c r="H10" s="1808" t="s">
        <v>667</v>
      </c>
      <c r="I10" s="1808" t="str">
        <f t="shared" ref="I10:BT10" si="3">"T+" &amp; (COLUMN(I10)-COLUMN($H10))</f>
        <v>T+1</v>
      </c>
      <c r="J10" s="1808" t="str">
        <f t="shared" si="3"/>
        <v>T+2</v>
      </c>
      <c r="K10" s="1808" t="str">
        <f t="shared" si="3"/>
        <v>T+3</v>
      </c>
      <c r="L10" s="1808" t="str">
        <f t="shared" si="3"/>
        <v>T+4</v>
      </c>
      <c r="M10" s="1808" t="str">
        <f t="shared" si="3"/>
        <v>T+5</v>
      </c>
      <c r="N10" s="1808" t="str">
        <f t="shared" si="3"/>
        <v>T+6</v>
      </c>
      <c r="O10" s="1808" t="str">
        <f t="shared" si="3"/>
        <v>T+7</v>
      </c>
      <c r="P10" s="1808" t="str">
        <f t="shared" si="3"/>
        <v>T+8</v>
      </c>
      <c r="Q10" s="1808" t="str">
        <f t="shared" si="3"/>
        <v>T+9</v>
      </c>
      <c r="R10" s="1808" t="str">
        <f t="shared" si="3"/>
        <v>T+10</v>
      </c>
      <c r="S10" s="1808" t="str">
        <f t="shared" si="3"/>
        <v>T+11</v>
      </c>
      <c r="T10" s="1808" t="str">
        <f t="shared" si="3"/>
        <v>T+12</v>
      </c>
      <c r="U10" s="1808" t="str">
        <f t="shared" si="3"/>
        <v>T+13</v>
      </c>
      <c r="V10" s="1808" t="str">
        <f t="shared" si="3"/>
        <v>T+14</v>
      </c>
      <c r="W10" s="1808" t="str">
        <f t="shared" si="3"/>
        <v>T+15</v>
      </c>
      <c r="X10" s="1808" t="str">
        <f t="shared" si="3"/>
        <v>T+16</v>
      </c>
      <c r="Y10" s="1808" t="str">
        <f t="shared" si="3"/>
        <v>T+17</v>
      </c>
      <c r="Z10" s="1808" t="str">
        <f t="shared" si="3"/>
        <v>T+18</v>
      </c>
      <c r="AA10" s="1808" t="str">
        <f t="shared" si="3"/>
        <v>T+19</v>
      </c>
      <c r="AB10" s="1808" t="str">
        <f t="shared" si="3"/>
        <v>T+20</v>
      </c>
      <c r="AC10" s="1808" t="str">
        <f t="shared" si="3"/>
        <v>T+21</v>
      </c>
      <c r="AD10" s="1808" t="str">
        <f t="shared" si="3"/>
        <v>T+22</v>
      </c>
      <c r="AE10" s="1808" t="str">
        <f t="shared" si="3"/>
        <v>T+23</v>
      </c>
      <c r="AF10" s="1808" t="str">
        <f t="shared" si="3"/>
        <v>T+24</v>
      </c>
      <c r="AG10" s="1808" t="str">
        <f t="shared" si="3"/>
        <v>T+25</v>
      </c>
      <c r="AH10" s="1808" t="str">
        <f t="shared" si="3"/>
        <v>T+26</v>
      </c>
      <c r="AI10" s="1808" t="str">
        <f t="shared" si="3"/>
        <v>T+27</v>
      </c>
      <c r="AJ10" s="1808" t="str">
        <f t="shared" si="3"/>
        <v>T+28</v>
      </c>
      <c r="AK10" s="1808" t="str">
        <f t="shared" si="3"/>
        <v>T+29</v>
      </c>
      <c r="AL10" s="1808" t="str">
        <f t="shared" si="3"/>
        <v>T+30</v>
      </c>
      <c r="AM10" s="1808" t="str">
        <f t="shared" si="3"/>
        <v>T+31</v>
      </c>
      <c r="AN10" s="1808" t="str">
        <f t="shared" si="3"/>
        <v>T+32</v>
      </c>
      <c r="AO10" s="1808" t="str">
        <f t="shared" si="3"/>
        <v>T+33</v>
      </c>
      <c r="AP10" s="1808" t="str">
        <f t="shared" si="3"/>
        <v>T+34</v>
      </c>
      <c r="AQ10" s="1808" t="str">
        <f t="shared" si="3"/>
        <v>T+35</v>
      </c>
      <c r="AR10" s="1808" t="str">
        <f t="shared" si="3"/>
        <v>T+36</v>
      </c>
      <c r="AS10" s="1808" t="str">
        <f t="shared" si="3"/>
        <v>T+37</v>
      </c>
      <c r="AT10" s="1808" t="str">
        <f t="shared" si="3"/>
        <v>T+38</v>
      </c>
      <c r="AU10" s="1808" t="str">
        <f t="shared" si="3"/>
        <v>T+39</v>
      </c>
      <c r="AV10" s="1808" t="str">
        <f t="shared" si="3"/>
        <v>T+40</v>
      </c>
      <c r="AW10" s="1808" t="str">
        <f t="shared" si="3"/>
        <v>T+41</v>
      </c>
      <c r="AX10" s="1808" t="str">
        <f t="shared" si="3"/>
        <v>T+42</v>
      </c>
      <c r="AY10" s="1808" t="str">
        <f t="shared" si="3"/>
        <v>T+43</v>
      </c>
      <c r="AZ10" s="1808" t="str">
        <f t="shared" si="3"/>
        <v>T+44</v>
      </c>
      <c r="BA10" s="1808" t="str">
        <f t="shared" si="3"/>
        <v>T+45</v>
      </c>
      <c r="BB10" s="1808" t="str">
        <f t="shared" si="3"/>
        <v>T+46</v>
      </c>
      <c r="BC10" s="1808" t="str">
        <f t="shared" si="3"/>
        <v>T+47</v>
      </c>
      <c r="BD10" s="1808" t="str">
        <f t="shared" si="3"/>
        <v>T+48</v>
      </c>
      <c r="BE10" s="1808" t="str">
        <f t="shared" si="3"/>
        <v>T+49</v>
      </c>
      <c r="BF10" s="1808" t="str">
        <f t="shared" si="3"/>
        <v>T+50</v>
      </c>
      <c r="BG10" s="1808" t="str">
        <f t="shared" si="3"/>
        <v>T+51</v>
      </c>
      <c r="BH10" s="1808" t="str">
        <f t="shared" si="3"/>
        <v>T+52</v>
      </c>
      <c r="BI10" s="1808" t="str">
        <f t="shared" si="3"/>
        <v>T+53</v>
      </c>
      <c r="BJ10" s="1808" t="str">
        <f t="shared" si="3"/>
        <v>T+54</v>
      </c>
      <c r="BK10" s="1808" t="str">
        <f t="shared" si="3"/>
        <v>T+55</v>
      </c>
      <c r="BL10" s="1808" t="str">
        <f t="shared" si="3"/>
        <v>T+56</v>
      </c>
      <c r="BM10" s="1808" t="str">
        <f t="shared" si="3"/>
        <v>T+57</v>
      </c>
      <c r="BN10" s="1808" t="str">
        <f t="shared" si="3"/>
        <v>T+58</v>
      </c>
      <c r="BO10" s="1808" t="str">
        <f t="shared" si="3"/>
        <v>T+59</v>
      </c>
      <c r="BP10" s="1808" t="str">
        <f t="shared" si="3"/>
        <v>T+60</v>
      </c>
      <c r="BQ10" s="1808" t="str">
        <f t="shared" si="3"/>
        <v>T+61</v>
      </c>
      <c r="BR10" s="1808" t="str">
        <f t="shared" si="3"/>
        <v>T+62</v>
      </c>
      <c r="BS10" s="1808" t="str">
        <f t="shared" si="3"/>
        <v>T+63</v>
      </c>
      <c r="BT10" s="1808" t="str">
        <f t="shared" si="3"/>
        <v>T+64</v>
      </c>
      <c r="BU10" s="1808" t="str">
        <f t="shared" ref="BU10:EF10" si="4">"T+" &amp; (COLUMN(BU10)-COLUMN($H10))</f>
        <v>T+65</v>
      </c>
      <c r="BV10" s="1808" t="str">
        <f t="shared" si="4"/>
        <v>T+66</v>
      </c>
      <c r="BW10" s="1808" t="str">
        <f t="shared" si="4"/>
        <v>T+67</v>
      </c>
      <c r="BX10" s="1808" t="str">
        <f t="shared" si="4"/>
        <v>T+68</v>
      </c>
      <c r="BY10" s="1808" t="str">
        <f t="shared" si="4"/>
        <v>T+69</v>
      </c>
      <c r="BZ10" s="1808" t="str">
        <f t="shared" si="4"/>
        <v>T+70</v>
      </c>
      <c r="CA10" s="1808" t="str">
        <f t="shared" si="4"/>
        <v>T+71</v>
      </c>
      <c r="CB10" s="1808" t="str">
        <f t="shared" si="4"/>
        <v>T+72</v>
      </c>
      <c r="CC10" s="1808" t="str">
        <f t="shared" si="4"/>
        <v>T+73</v>
      </c>
      <c r="CD10" s="1808" t="str">
        <f t="shared" si="4"/>
        <v>T+74</v>
      </c>
      <c r="CE10" s="1808" t="str">
        <f t="shared" si="4"/>
        <v>T+75</v>
      </c>
      <c r="CF10" s="1808" t="str">
        <f t="shared" si="4"/>
        <v>T+76</v>
      </c>
      <c r="CG10" s="1808" t="str">
        <f t="shared" si="4"/>
        <v>T+77</v>
      </c>
      <c r="CH10" s="1808" t="str">
        <f t="shared" si="4"/>
        <v>T+78</v>
      </c>
      <c r="CI10" s="1808" t="str">
        <f t="shared" si="4"/>
        <v>T+79</v>
      </c>
      <c r="CJ10" s="1808" t="str">
        <f t="shared" si="4"/>
        <v>T+80</v>
      </c>
      <c r="CK10" s="1808" t="str">
        <f t="shared" si="4"/>
        <v>T+81</v>
      </c>
      <c r="CL10" s="1808" t="str">
        <f t="shared" si="4"/>
        <v>T+82</v>
      </c>
      <c r="CM10" s="1808" t="str">
        <f t="shared" si="4"/>
        <v>T+83</v>
      </c>
      <c r="CN10" s="1808" t="str">
        <f t="shared" si="4"/>
        <v>T+84</v>
      </c>
      <c r="CO10" s="1808" t="str">
        <f t="shared" si="4"/>
        <v>T+85</v>
      </c>
      <c r="CP10" s="1808" t="str">
        <f t="shared" si="4"/>
        <v>T+86</v>
      </c>
      <c r="CQ10" s="1808" t="str">
        <f t="shared" si="4"/>
        <v>T+87</v>
      </c>
      <c r="CR10" s="1808" t="str">
        <f t="shared" si="4"/>
        <v>T+88</v>
      </c>
      <c r="CS10" s="1808" t="str">
        <f t="shared" si="4"/>
        <v>T+89</v>
      </c>
      <c r="CT10" s="1808" t="str">
        <f t="shared" si="4"/>
        <v>T+90</v>
      </c>
      <c r="CU10" s="1808" t="str">
        <f t="shared" si="4"/>
        <v>T+91</v>
      </c>
      <c r="CV10" s="1808" t="str">
        <f t="shared" si="4"/>
        <v>T+92</v>
      </c>
      <c r="CW10" s="1808" t="str">
        <f t="shared" si="4"/>
        <v>T+93</v>
      </c>
      <c r="CX10" s="1808" t="str">
        <f t="shared" si="4"/>
        <v>T+94</v>
      </c>
      <c r="CY10" s="1808" t="str">
        <f t="shared" si="4"/>
        <v>T+95</v>
      </c>
      <c r="CZ10" s="1808" t="str">
        <f t="shared" si="4"/>
        <v>T+96</v>
      </c>
      <c r="DA10" s="1808" t="str">
        <f t="shared" si="4"/>
        <v>T+97</v>
      </c>
      <c r="DB10" s="1808" t="str">
        <f t="shared" si="4"/>
        <v>T+98</v>
      </c>
      <c r="DC10" s="1808" t="str">
        <f t="shared" si="4"/>
        <v>T+99</v>
      </c>
      <c r="DD10" s="1808" t="str">
        <f t="shared" si="4"/>
        <v>T+100</v>
      </c>
      <c r="DE10" s="1808" t="str">
        <f t="shared" si="4"/>
        <v>T+101</v>
      </c>
      <c r="DF10" s="1808" t="str">
        <f t="shared" si="4"/>
        <v>T+102</v>
      </c>
      <c r="DG10" s="1808" t="str">
        <f t="shared" si="4"/>
        <v>T+103</v>
      </c>
      <c r="DH10" s="1808" t="str">
        <f t="shared" si="4"/>
        <v>T+104</v>
      </c>
      <c r="DI10" s="1808" t="str">
        <f t="shared" si="4"/>
        <v>T+105</v>
      </c>
      <c r="DJ10" s="1808" t="str">
        <f t="shared" si="4"/>
        <v>T+106</v>
      </c>
      <c r="DK10" s="1808" t="str">
        <f t="shared" si="4"/>
        <v>T+107</v>
      </c>
      <c r="DL10" s="1808" t="str">
        <f t="shared" si="4"/>
        <v>T+108</v>
      </c>
      <c r="DM10" s="1808" t="str">
        <f t="shared" si="4"/>
        <v>T+109</v>
      </c>
      <c r="DN10" s="1808" t="str">
        <f t="shared" si="4"/>
        <v>T+110</v>
      </c>
      <c r="DO10" s="1808" t="str">
        <f t="shared" si="4"/>
        <v>T+111</v>
      </c>
      <c r="DP10" s="1808" t="str">
        <f t="shared" si="4"/>
        <v>T+112</v>
      </c>
      <c r="DQ10" s="1808" t="str">
        <f t="shared" si="4"/>
        <v>T+113</v>
      </c>
      <c r="DR10" s="1808" t="str">
        <f t="shared" si="4"/>
        <v>T+114</v>
      </c>
      <c r="DS10" s="1808" t="str">
        <f t="shared" si="4"/>
        <v>T+115</v>
      </c>
      <c r="DT10" s="1808" t="str">
        <f t="shared" si="4"/>
        <v>T+116</v>
      </c>
      <c r="DU10" s="1808" t="str">
        <f t="shared" si="4"/>
        <v>T+117</v>
      </c>
      <c r="DV10" s="1808" t="str">
        <f t="shared" si="4"/>
        <v>T+118</v>
      </c>
      <c r="DW10" s="1808" t="str">
        <f t="shared" si="4"/>
        <v>T+119</v>
      </c>
      <c r="DX10" s="1808" t="str">
        <f t="shared" si="4"/>
        <v>T+120</v>
      </c>
      <c r="DY10" s="1808" t="str">
        <f t="shared" si="4"/>
        <v>T+121</v>
      </c>
      <c r="DZ10" s="1808" t="str">
        <f t="shared" si="4"/>
        <v>T+122</v>
      </c>
      <c r="EA10" s="1808" t="str">
        <f t="shared" si="4"/>
        <v>T+123</v>
      </c>
      <c r="EB10" s="1808" t="str">
        <f t="shared" si="4"/>
        <v>T+124</v>
      </c>
      <c r="EC10" s="1808" t="str">
        <f t="shared" si="4"/>
        <v>T+125</v>
      </c>
      <c r="ED10" s="1808" t="str">
        <f t="shared" si="4"/>
        <v>T+126</v>
      </c>
      <c r="EE10" s="1808" t="str">
        <f t="shared" si="4"/>
        <v>T+127</v>
      </c>
      <c r="EF10" s="1808" t="str">
        <f t="shared" si="4"/>
        <v>T+128</v>
      </c>
      <c r="EG10" s="1808" t="str">
        <f t="shared" ref="EG10:ER10" si="5">"T+" &amp; (COLUMN(EG10)-COLUMN($H10))</f>
        <v>T+129</v>
      </c>
      <c r="EH10" s="1808" t="str">
        <f t="shared" si="5"/>
        <v>T+130</v>
      </c>
      <c r="EI10" s="1808" t="str">
        <f t="shared" si="5"/>
        <v>T+131</v>
      </c>
      <c r="EJ10" s="1808" t="str">
        <f t="shared" si="5"/>
        <v>T+132</v>
      </c>
      <c r="EK10" s="1808" t="str">
        <f t="shared" si="5"/>
        <v>T+133</v>
      </c>
      <c r="EL10" s="1808" t="str">
        <f t="shared" si="5"/>
        <v>T+134</v>
      </c>
      <c r="EM10" s="1808" t="str">
        <f t="shared" si="5"/>
        <v>T+135</v>
      </c>
      <c r="EN10" s="1808" t="str">
        <f t="shared" si="5"/>
        <v>T+136</v>
      </c>
      <c r="EO10" s="1808" t="str">
        <f t="shared" si="5"/>
        <v>T+137</v>
      </c>
      <c r="EP10" s="1808" t="str">
        <f t="shared" si="5"/>
        <v>T+138</v>
      </c>
      <c r="EQ10" s="1808" t="str">
        <f t="shared" si="5"/>
        <v>T+139</v>
      </c>
      <c r="ER10" s="1808" t="str">
        <f t="shared" si="5"/>
        <v>T+140</v>
      </c>
    </row>
    <row r="11" spans="1:155" ht="15" customHeight="1">
      <c r="B11" s="2236" t="s">
        <v>670</v>
      </c>
      <c r="C11" s="2237" t="str">
        <f xml:space="preserve"> IF(ISBLANK(TB!C146), "", TB!C146)</f>
        <v/>
      </c>
      <c r="D11" s="2237" t="str">
        <f xml:space="preserve"> IF(ISBLANK(TB!D146), "", TB!D146)</f>
        <v/>
      </c>
      <c r="E11" s="2237" t="str">
        <f xml:space="preserve"> IF(ISBLANK(TB!E146), "", TB!E146)</f>
        <v/>
      </c>
      <c r="F11" s="2237" t="str">
        <f xml:space="preserve"> IF(ISBLANK(TB!F146), "", TB!F146)</f>
        <v/>
      </c>
      <c r="G11" s="1810" t="str">
        <f>IF(ISBLANK(TB!G146), "",TB!G146)</f>
        <v/>
      </c>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74"/>
      <c r="DX11" s="47"/>
      <c r="DY11" s="47"/>
      <c r="DZ11" s="47"/>
      <c r="EA11" s="47"/>
      <c r="EB11" s="47"/>
      <c r="EC11" s="47"/>
      <c r="ED11" s="47"/>
      <c r="EE11" s="47"/>
      <c r="EF11" s="47"/>
      <c r="EG11" s="47"/>
      <c r="EH11" s="47"/>
      <c r="EI11" s="47"/>
      <c r="EJ11" s="47"/>
      <c r="EK11" s="47"/>
      <c r="EL11" s="47"/>
      <c r="EM11" s="47"/>
      <c r="EN11" s="47"/>
      <c r="EO11" s="47"/>
      <c r="EP11" s="47"/>
      <c r="EQ11" s="47"/>
      <c r="ER11" s="74"/>
    </row>
    <row r="12" spans="1:155" ht="15" customHeight="1">
      <c r="B12" s="687" t="s">
        <v>671</v>
      </c>
      <c r="C12" s="689" t="str">
        <f xml:space="preserve"> IF(ISBLANK(TB!C147), "", TB!C147)</f>
        <v/>
      </c>
      <c r="D12" s="689" t="str">
        <f xml:space="preserve"> IF(ISBLANK(TB!D147), "", TB!D147)</f>
        <v/>
      </c>
      <c r="E12" s="689" t="str">
        <f xml:space="preserve"> IF(ISBLANK(TB!E147), "", TB!E147)</f>
        <v/>
      </c>
      <c r="F12" s="689" t="str">
        <f xml:space="preserve"> IF(ISBLANK(TB!F147), "", TB!F147)</f>
        <v/>
      </c>
      <c r="G12" s="1810" t="str">
        <f>IF(ISBLANK(TB!G147), "",TB!G147)</f>
        <v/>
      </c>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74"/>
      <c r="DX12" s="47"/>
      <c r="DY12" s="47"/>
      <c r="DZ12" s="47"/>
      <c r="EA12" s="47"/>
      <c r="EB12" s="47"/>
      <c r="EC12" s="47"/>
      <c r="ED12" s="47"/>
      <c r="EE12" s="47"/>
      <c r="EF12" s="47"/>
      <c r="EG12" s="47"/>
      <c r="EH12" s="47"/>
      <c r="EI12" s="47"/>
      <c r="EJ12" s="47"/>
      <c r="EK12" s="47"/>
      <c r="EL12" s="47"/>
      <c r="EM12" s="47"/>
      <c r="EN12" s="47"/>
      <c r="EO12" s="47"/>
      <c r="EP12" s="47"/>
      <c r="EQ12" s="47"/>
      <c r="ER12" s="74"/>
    </row>
    <row r="13" spans="1:155" ht="15" customHeight="1">
      <c r="B13" s="687" t="s">
        <v>672</v>
      </c>
      <c r="C13" s="689" t="str">
        <f xml:space="preserve"> IF(ISBLANK(TB!C148), "", TB!C148)</f>
        <v/>
      </c>
      <c r="D13" s="689" t="str">
        <f xml:space="preserve"> IF(ISBLANK(TB!D148), "", TB!D148)</f>
        <v/>
      </c>
      <c r="E13" s="689" t="str">
        <f xml:space="preserve"> IF(ISBLANK(TB!E148), "", TB!E148)</f>
        <v/>
      </c>
      <c r="F13" s="689" t="str">
        <f xml:space="preserve"> IF(ISBLANK(TB!F148), "", TB!F148)</f>
        <v/>
      </c>
      <c r="G13" s="1810" t="str">
        <f>IF(ISBLANK(TB!G148), "",TB!G148)</f>
        <v/>
      </c>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47"/>
      <c r="DW13" s="74"/>
      <c r="DX13" s="47"/>
      <c r="DY13" s="47"/>
      <c r="DZ13" s="47"/>
      <c r="EA13" s="47"/>
      <c r="EB13" s="47"/>
      <c r="EC13" s="47"/>
      <c r="ED13" s="47"/>
      <c r="EE13" s="47"/>
      <c r="EF13" s="47"/>
      <c r="EG13" s="47"/>
      <c r="EH13" s="47"/>
      <c r="EI13" s="47"/>
      <c r="EJ13" s="47"/>
      <c r="EK13" s="47"/>
      <c r="EL13" s="47"/>
      <c r="EM13" s="47"/>
      <c r="EN13" s="47"/>
      <c r="EO13" s="47"/>
      <c r="EP13" s="47"/>
      <c r="EQ13" s="47"/>
      <c r="ER13" s="74"/>
    </row>
    <row r="14" spans="1:155" ht="15" customHeight="1">
      <c r="B14" s="687" t="s">
        <v>673</v>
      </c>
      <c r="C14" s="689" t="str">
        <f xml:space="preserve"> IF(ISBLANK(TB!C149), "", TB!C149)</f>
        <v/>
      </c>
      <c r="D14" s="689" t="str">
        <f xml:space="preserve"> IF(ISBLANK(TB!D149), "", TB!D149)</f>
        <v/>
      </c>
      <c r="E14" s="689" t="str">
        <f xml:space="preserve"> IF(ISBLANK(TB!E149), "", TB!E149)</f>
        <v/>
      </c>
      <c r="F14" s="689" t="str">
        <f xml:space="preserve"> IF(ISBLANK(TB!F149), "", TB!F149)</f>
        <v/>
      </c>
      <c r="G14" s="1810" t="str">
        <f>IF(ISBLANK(TB!G149), "",TB!G149)</f>
        <v/>
      </c>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47"/>
      <c r="DO14" s="47"/>
      <c r="DP14" s="47"/>
      <c r="DQ14" s="47"/>
      <c r="DR14" s="47"/>
      <c r="DS14" s="47"/>
      <c r="DT14" s="47"/>
      <c r="DU14" s="47"/>
      <c r="DV14" s="47"/>
      <c r="DW14" s="74"/>
      <c r="DX14" s="47"/>
      <c r="DY14" s="47"/>
      <c r="DZ14" s="47"/>
      <c r="EA14" s="47"/>
      <c r="EB14" s="47"/>
      <c r="EC14" s="47"/>
      <c r="ED14" s="47"/>
      <c r="EE14" s="47"/>
      <c r="EF14" s="47"/>
      <c r="EG14" s="47"/>
      <c r="EH14" s="47"/>
      <c r="EI14" s="47"/>
      <c r="EJ14" s="47"/>
      <c r="EK14" s="47"/>
      <c r="EL14" s="47"/>
      <c r="EM14" s="47"/>
      <c r="EN14" s="47"/>
      <c r="EO14" s="47"/>
      <c r="EP14" s="47"/>
      <c r="EQ14" s="47"/>
      <c r="ER14" s="74"/>
    </row>
    <row r="15" spans="1:155" ht="15" customHeight="1">
      <c r="B15" s="687" t="s">
        <v>674</v>
      </c>
      <c r="C15" s="689" t="str">
        <f xml:space="preserve"> IF(ISBLANK(TB!C150), "", TB!C150)</f>
        <v/>
      </c>
      <c r="D15" s="689" t="str">
        <f xml:space="preserve"> IF(ISBLANK(TB!D150), "", TB!D150)</f>
        <v/>
      </c>
      <c r="E15" s="689" t="str">
        <f xml:space="preserve"> IF(ISBLANK(TB!E150), "", TB!E150)</f>
        <v/>
      </c>
      <c r="F15" s="689" t="str">
        <f xml:space="preserve"> IF(ISBLANK(TB!F150), "", TB!F150)</f>
        <v/>
      </c>
      <c r="G15" s="1810" t="str">
        <f>IF(ISBLANK(TB!G150), "",TB!G150)</f>
        <v/>
      </c>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74"/>
      <c r="DX15" s="47"/>
      <c r="DY15" s="47"/>
      <c r="DZ15" s="47"/>
      <c r="EA15" s="47"/>
      <c r="EB15" s="47"/>
      <c r="EC15" s="47"/>
      <c r="ED15" s="47"/>
      <c r="EE15" s="47"/>
      <c r="EF15" s="47"/>
      <c r="EG15" s="47"/>
      <c r="EH15" s="47"/>
      <c r="EI15" s="47"/>
      <c r="EJ15" s="47"/>
      <c r="EK15" s="47"/>
      <c r="EL15" s="47"/>
      <c r="EM15" s="47"/>
      <c r="EN15" s="47"/>
      <c r="EO15" s="47"/>
      <c r="EP15" s="47"/>
      <c r="EQ15" s="47"/>
      <c r="ER15" s="74"/>
    </row>
    <row r="16" spans="1:155" ht="15" customHeight="1">
      <c r="B16" s="687" t="s">
        <v>675</v>
      </c>
      <c r="C16" s="689" t="str">
        <f xml:space="preserve"> IF(ISBLANK(TB!C151), "", TB!C151)</f>
        <v/>
      </c>
      <c r="D16" s="689" t="str">
        <f xml:space="preserve"> IF(ISBLANK(TB!D151), "", TB!D151)</f>
        <v/>
      </c>
      <c r="E16" s="689" t="str">
        <f xml:space="preserve"> IF(ISBLANK(TB!E151), "", TB!E151)</f>
        <v/>
      </c>
      <c r="F16" s="689" t="str">
        <f xml:space="preserve"> IF(ISBLANK(TB!F151), "", TB!F151)</f>
        <v/>
      </c>
      <c r="G16" s="1810" t="str">
        <f>IF(ISBLANK(TB!G151), "",TB!G151)</f>
        <v/>
      </c>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74"/>
      <c r="DX16" s="47"/>
      <c r="DY16" s="47"/>
      <c r="DZ16" s="47"/>
      <c r="EA16" s="47"/>
      <c r="EB16" s="47"/>
      <c r="EC16" s="47"/>
      <c r="ED16" s="47"/>
      <c r="EE16" s="47"/>
      <c r="EF16" s="47"/>
      <c r="EG16" s="47"/>
      <c r="EH16" s="47"/>
      <c r="EI16" s="47"/>
      <c r="EJ16" s="47"/>
      <c r="EK16" s="47"/>
      <c r="EL16" s="47"/>
      <c r="EM16" s="47"/>
      <c r="EN16" s="47"/>
      <c r="EO16" s="47"/>
      <c r="EP16" s="47"/>
      <c r="EQ16" s="47"/>
      <c r="ER16" s="74"/>
    </row>
    <row r="17" spans="2:148" ht="15" customHeight="1">
      <c r="B17" s="687" t="s">
        <v>676</v>
      </c>
      <c r="C17" s="689" t="str">
        <f xml:space="preserve"> IF(ISBLANK(TB!C152), "", TB!C152)</f>
        <v/>
      </c>
      <c r="D17" s="689" t="str">
        <f xml:space="preserve"> IF(ISBLANK(TB!D152), "", TB!D152)</f>
        <v/>
      </c>
      <c r="E17" s="689" t="str">
        <f xml:space="preserve"> IF(ISBLANK(TB!E152), "", TB!E152)</f>
        <v/>
      </c>
      <c r="F17" s="689" t="str">
        <f xml:space="preserve"> IF(ISBLANK(TB!F152), "", TB!F152)</f>
        <v/>
      </c>
      <c r="G17" s="1810" t="str">
        <f>IF(ISBLANK(TB!G152), "",TB!G152)</f>
        <v/>
      </c>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74"/>
      <c r="DX17" s="47"/>
      <c r="DY17" s="47"/>
      <c r="DZ17" s="47"/>
      <c r="EA17" s="47"/>
      <c r="EB17" s="47"/>
      <c r="EC17" s="47"/>
      <c r="ED17" s="47"/>
      <c r="EE17" s="47"/>
      <c r="EF17" s="47"/>
      <c r="EG17" s="47"/>
      <c r="EH17" s="47"/>
      <c r="EI17" s="47"/>
      <c r="EJ17" s="47"/>
      <c r="EK17" s="47"/>
      <c r="EL17" s="47"/>
      <c r="EM17" s="47"/>
      <c r="EN17" s="47"/>
      <c r="EO17" s="47"/>
      <c r="EP17" s="47"/>
      <c r="EQ17" s="47"/>
      <c r="ER17" s="74"/>
    </row>
    <row r="18" spans="2:148" ht="15" customHeight="1">
      <c r="B18" s="687" t="s">
        <v>677</v>
      </c>
      <c r="C18" s="689" t="str">
        <f xml:space="preserve"> IF(ISBLANK(TB!C153), "", TB!C153)</f>
        <v/>
      </c>
      <c r="D18" s="689" t="str">
        <f xml:space="preserve"> IF(ISBLANK(TB!D153), "", TB!D153)</f>
        <v/>
      </c>
      <c r="E18" s="689" t="str">
        <f xml:space="preserve"> IF(ISBLANK(TB!E153), "", TB!E153)</f>
        <v/>
      </c>
      <c r="F18" s="689" t="str">
        <f xml:space="preserve"> IF(ISBLANK(TB!F153), "", TB!F153)</f>
        <v/>
      </c>
      <c r="G18" s="1810" t="str">
        <f>IF(ISBLANK(TB!G153), "",TB!G153)</f>
        <v/>
      </c>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74"/>
      <c r="DX18" s="47"/>
      <c r="DY18" s="47"/>
      <c r="DZ18" s="47"/>
      <c r="EA18" s="47"/>
      <c r="EB18" s="47"/>
      <c r="EC18" s="47"/>
      <c r="ED18" s="47"/>
      <c r="EE18" s="47"/>
      <c r="EF18" s="47"/>
      <c r="EG18" s="47"/>
      <c r="EH18" s="47"/>
      <c r="EI18" s="47"/>
      <c r="EJ18" s="47"/>
      <c r="EK18" s="47"/>
      <c r="EL18" s="47"/>
      <c r="EM18" s="47"/>
      <c r="EN18" s="47"/>
      <c r="EO18" s="47"/>
      <c r="EP18" s="47"/>
      <c r="EQ18" s="47"/>
      <c r="ER18" s="74"/>
    </row>
    <row r="19" spans="2:148" ht="15" customHeight="1">
      <c r="B19" s="687" t="s">
        <v>678</v>
      </c>
      <c r="C19" s="689" t="str">
        <f xml:space="preserve"> IF(ISBLANK(TB!C154), "", TB!C154)</f>
        <v/>
      </c>
      <c r="D19" s="689" t="str">
        <f xml:space="preserve"> IF(ISBLANK(TB!D154), "", TB!D154)</f>
        <v/>
      </c>
      <c r="E19" s="689" t="str">
        <f xml:space="preserve"> IF(ISBLANK(TB!E154), "", TB!E154)</f>
        <v/>
      </c>
      <c r="F19" s="689" t="str">
        <f xml:space="preserve"> IF(ISBLANK(TB!F154), "", TB!F154)</f>
        <v/>
      </c>
      <c r="G19" s="1810" t="str">
        <f>IF(ISBLANK(TB!G154), "",TB!G154)</f>
        <v/>
      </c>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74"/>
      <c r="DX19" s="47"/>
      <c r="DY19" s="47"/>
      <c r="DZ19" s="47"/>
      <c r="EA19" s="47"/>
      <c r="EB19" s="47"/>
      <c r="EC19" s="47"/>
      <c r="ED19" s="47"/>
      <c r="EE19" s="47"/>
      <c r="EF19" s="47"/>
      <c r="EG19" s="47"/>
      <c r="EH19" s="47"/>
      <c r="EI19" s="47"/>
      <c r="EJ19" s="47"/>
      <c r="EK19" s="47"/>
      <c r="EL19" s="47"/>
      <c r="EM19" s="47"/>
      <c r="EN19" s="47"/>
      <c r="EO19" s="47"/>
      <c r="EP19" s="47"/>
      <c r="EQ19" s="47"/>
      <c r="ER19" s="74"/>
    </row>
    <row r="20" spans="2:148" ht="15" customHeight="1">
      <c r="B20" s="687" t="s">
        <v>679</v>
      </c>
      <c r="C20" s="689" t="str">
        <f xml:space="preserve"> IF(ISBLANK(TB!C155), "", TB!C155)</f>
        <v/>
      </c>
      <c r="D20" s="689" t="str">
        <f xml:space="preserve"> IF(ISBLANK(TB!D155), "", TB!D155)</f>
        <v/>
      </c>
      <c r="E20" s="689" t="str">
        <f xml:space="preserve"> IF(ISBLANK(TB!E155), "", TB!E155)</f>
        <v/>
      </c>
      <c r="F20" s="689" t="str">
        <f xml:space="preserve"> IF(ISBLANK(TB!F155), "", TB!F155)</f>
        <v/>
      </c>
      <c r="G20" s="1810" t="str">
        <f>IF(ISBLANK(TB!G155), "",TB!G155)</f>
        <v/>
      </c>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74"/>
      <c r="DX20" s="47"/>
      <c r="DY20" s="47"/>
      <c r="DZ20" s="47"/>
      <c r="EA20" s="47"/>
      <c r="EB20" s="47"/>
      <c r="EC20" s="47"/>
      <c r="ED20" s="47"/>
      <c r="EE20" s="47"/>
      <c r="EF20" s="47"/>
      <c r="EG20" s="47"/>
      <c r="EH20" s="47"/>
      <c r="EI20" s="47"/>
      <c r="EJ20" s="47"/>
      <c r="EK20" s="47"/>
      <c r="EL20" s="47"/>
      <c r="EM20" s="47"/>
      <c r="EN20" s="47"/>
      <c r="EO20" s="47"/>
      <c r="EP20" s="47"/>
      <c r="EQ20" s="47"/>
      <c r="ER20" s="74"/>
    </row>
    <row r="21" spans="2:148" ht="15" customHeight="1">
      <c r="B21" s="687" t="s">
        <v>680</v>
      </c>
      <c r="C21" s="689" t="str">
        <f xml:space="preserve"> IF(ISBLANK(TB!C156), "", TB!C156)</f>
        <v/>
      </c>
      <c r="D21" s="689" t="str">
        <f xml:space="preserve"> IF(ISBLANK(TB!D156), "", TB!D156)</f>
        <v/>
      </c>
      <c r="E21" s="689" t="str">
        <f xml:space="preserve"> IF(ISBLANK(TB!E156), "", TB!E156)</f>
        <v/>
      </c>
      <c r="F21" s="689" t="str">
        <f xml:space="preserve"> IF(ISBLANK(TB!F156), "", TB!F156)</f>
        <v/>
      </c>
      <c r="G21" s="1810" t="str">
        <f>IF(ISBLANK(TB!G156), "",TB!G156)</f>
        <v/>
      </c>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74"/>
      <c r="DX21" s="47"/>
      <c r="DY21" s="47"/>
      <c r="DZ21" s="47"/>
      <c r="EA21" s="47"/>
      <c r="EB21" s="47"/>
      <c r="EC21" s="47"/>
      <c r="ED21" s="47"/>
      <c r="EE21" s="47"/>
      <c r="EF21" s="47"/>
      <c r="EG21" s="47"/>
      <c r="EH21" s="47"/>
      <c r="EI21" s="47"/>
      <c r="EJ21" s="47"/>
      <c r="EK21" s="47"/>
      <c r="EL21" s="47"/>
      <c r="EM21" s="47"/>
      <c r="EN21" s="47"/>
      <c r="EO21" s="47"/>
      <c r="EP21" s="47"/>
      <c r="EQ21" s="47"/>
      <c r="ER21" s="74"/>
    </row>
    <row r="22" spans="2:148" ht="15" customHeight="1">
      <c r="B22" s="687" t="s">
        <v>681</v>
      </c>
      <c r="C22" s="689" t="str">
        <f xml:space="preserve"> IF(ISBLANK(TB!C157), "", TB!C157)</f>
        <v/>
      </c>
      <c r="D22" s="689" t="str">
        <f xml:space="preserve"> IF(ISBLANK(TB!D157), "", TB!D157)</f>
        <v/>
      </c>
      <c r="E22" s="689" t="str">
        <f xml:space="preserve"> IF(ISBLANK(TB!E157), "", TB!E157)</f>
        <v/>
      </c>
      <c r="F22" s="689" t="str">
        <f xml:space="preserve"> IF(ISBLANK(TB!F157), "", TB!F157)</f>
        <v/>
      </c>
      <c r="G22" s="1810" t="str">
        <f>IF(ISBLANK(TB!G157), "",TB!G157)</f>
        <v/>
      </c>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74"/>
      <c r="DX22" s="47"/>
      <c r="DY22" s="47"/>
      <c r="DZ22" s="47"/>
      <c r="EA22" s="47"/>
      <c r="EB22" s="47"/>
      <c r="EC22" s="47"/>
      <c r="ED22" s="47"/>
      <c r="EE22" s="47"/>
      <c r="EF22" s="47"/>
      <c r="EG22" s="47"/>
      <c r="EH22" s="47"/>
      <c r="EI22" s="47"/>
      <c r="EJ22" s="47"/>
      <c r="EK22" s="47"/>
      <c r="EL22" s="47"/>
      <c r="EM22" s="47"/>
      <c r="EN22" s="47"/>
      <c r="EO22" s="47"/>
      <c r="EP22" s="47"/>
      <c r="EQ22" s="47"/>
      <c r="ER22" s="74"/>
    </row>
    <row r="23" spans="2:148" ht="15" customHeight="1">
      <c r="B23" s="687" t="s">
        <v>682</v>
      </c>
      <c r="C23" s="689" t="str">
        <f xml:space="preserve"> IF(ISBLANK(TB!C158), "", TB!C158)</f>
        <v/>
      </c>
      <c r="D23" s="689" t="str">
        <f xml:space="preserve"> IF(ISBLANK(TB!D158), "", TB!D158)</f>
        <v/>
      </c>
      <c r="E23" s="689" t="str">
        <f xml:space="preserve"> IF(ISBLANK(TB!E158), "", TB!E158)</f>
        <v/>
      </c>
      <c r="F23" s="689" t="str">
        <f xml:space="preserve"> IF(ISBLANK(TB!F158), "", TB!F158)</f>
        <v/>
      </c>
      <c r="G23" s="1810" t="str">
        <f>IF(ISBLANK(TB!G158), "",TB!G158)</f>
        <v/>
      </c>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74"/>
      <c r="DX23" s="47"/>
      <c r="DY23" s="47"/>
      <c r="DZ23" s="47"/>
      <c r="EA23" s="47"/>
      <c r="EB23" s="47"/>
      <c r="EC23" s="47"/>
      <c r="ED23" s="47"/>
      <c r="EE23" s="47"/>
      <c r="EF23" s="47"/>
      <c r="EG23" s="47"/>
      <c r="EH23" s="47"/>
      <c r="EI23" s="47"/>
      <c r="EJ23" s="47"/>
      <c r="EK23" s="47"/>
      <c r="EL23" s="47"/>
      <c r="EM23" s="47"/>
      <c r="EN23" s="47"/>
      <c r="EO23" s="47"/>
      <c r="EP23" s="47"/>
      <c r="EQ23" s="47"/>
      <c r="ER23" s="74"/>
    </row>
    <row r="24" spans="2:148" ht="15" customHeight="1">
      <c r="B24" s="687" t="s">
        <v>683</v>
      </c>
      <c r="C24" s="689" t="str">
        <f xml:space="preserve"> IF(ISBLANK(TB!C159), "", TB!C159)</f>
        <v/>
      </c>
      <c r="D24" s="689" t="str">
        <f xml:space="preserve"> IF(ISBLANK(TB!D159), "", TB!D159)</f>
        <v/>
      </c>
      <c r="E24" s="689" t="str">
        <f xml:space="preserve"> IF(ISBLANK(TB!E159), "", TB!E159)</f>
        <v/>
      </c>
      <c r="F24" s="689" t="str">
        <f xml:space="preserve"> IF(ISBLANK(TB!F159), "", TB!F159)</f>
        <v/>
      </c>
      <c r="G24" s="1810" t="str">
        <f>IF(ISBLANK(TB!G159), "",TB!G159)</f>
        <v/>
      </c>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74"/>
      <c r="DX24" s="47"/>
      <c r="DY24" s="47"/>
      <c r="DZ24" s="47"/>
      <c r="EA24" s="47"/>
      <c r="EB24" s="47"/>
      <c r="EC24" s="47"/>
      <c r="ED24" s="47"/>
      <c r="EE24" s="47"/>
      <c r="EF24" s="47"/>
      <c r="EG24" s="47"/>
      <c r="EH24" s="47"/>
      <c r="EI24" s="47"/>
      <c r="EJ24" s="47"/>
      <c r="EK24" s="47"/>
      <c r="EL24" s="47"/>
      <c r="EM24" s="47"/>
      <c r="EN24" s="47"/>
      <c r="EO24" s="47"/>
      <c r="EP24" s="47"/>
      <c r="EQ24" s="47"/>
      <c r="ER24" s="74"/>
    </row>
    <row r="25" spans="2:148" ht="15" customHeight="1">
      <c r="B25" s="687" t="s">
        <v>684</v>
      </c>
      <c r="C25" s="689" t="str">
        <f xml:space="preserve"> IF(ISBLANK(TB!C160), "", TB!C160)</f>
        <v/>
      </c>
      <c r="D25" s="689" t="str">
        <f xml:space="preserve"> IF(ISBLANK(TB!D160), "", TB!D160)</f>
        <v/>
      </c>
      <c r="E25" s="689" t="str">
        <f xml:space="preserve"> IF(ISBLANK(TB!E160), "", TB!E160)</f>
        <v/>
      </c>
      <c r="F25" s="689" t="str">
        <f xml:space="preserve"> IF(ISBLANK(TB!F160), "", TB!F160)</f>
        <v/>
      </c>
      <c r="G25" s="1810" t="str">
        <f>IF(ISBLANK(TB!G160), "",TB!G160)</f>
        <v/>
      </c>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74"/>
      <c r="DX25" s="47"/>
      <c r="DY25" s="47"/>
      <c r="DZ25" s="47"/>
      <c r="EA25" s="47"/>
      <c r="EB25" s="47"/>
      <c r="EC25" s="47"/>
      <c r="ED25" s="47"/>
      <c r="EE25" s="47"/>
      <c r="EF25" s="47"/>
      <c r="EG25" s="47"/>
      <c r="EH25" s="47"/>
      <c r="EI25" s="47"/>
      <c r="EJ25" s="47"/>
      <c r="EK25" s="47"/>
      <c r="EL25" s="47"/>
      <c r="EM25" s="47"/>
      <c r="EN25" s="47"/>
      <c r="EO25" s="47"/>
      <c r="EP25" s="47"/>
      <c r="EQ25" s="47"/>
      <c r="ER25" s="74"/>
    </row>
    <row r="26" spans="2:148" ht="15" customHeight="1">
      <c r="B26" s="687" t="s">
        <v>685</v>
      </c>
      <c r="C26" s="689" t="str">
        <f xml:space="preserve"> IF(ISBLANK(TB!C161), "", TB!C161)</f>
        <v/>
      </c>
      <c r="D26" s="689" t="str">
        <f xml:space="preserve"> IF(ISBLANK(TB!D161), "", TB!D161)</f>
        <v/>
      </c>
      <c r="E26" s="689" t="str">
        <f xml:space="preserve"> IF(ISBLANK(TB!E161), "", TB!E161)</f>
        <v/>
      </c>
      <c r="F26" s="689" t="str">
        <f xml:space="preserve"> IF(ISBLANK(TB!F161), "", TB!F161)</f>
        <v/>
      </c>
      <c r="G26" s="1810" t="str">
        <f>IF(ISBLANK(TB!G161), "",TB!G161)</f>
        <v/>
      </c>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74"/>
      <c r="DX26" s="47"/>
      <c r="DY26" s="47"/>
      <c r="DZ26" s="47"/>
      <c r="EA26" s="47"/>
      <c r="EB26" s="47"/>
      <c r="EC26" s="47"/>
      <c r="ED26" s="47"/>
      <c r="EE26" s="47"/>
      <c r="EF26" s="47"/>
      <c r="EG26" s="47"/>
      <c r="EH26" s="47"/>
      <c r="EI26" s="47"/>
      <c r="EJ26" s="47"/>
      <c r="EK26" s="47"/>
      <c r="EL26" s="47"/>
      <c r="EM26" s="47"/>
      <c r="EN26" s="47"/>
      <c r="EO26" s="47"/>
      <c r="EP26" s="47"/>
      <c r="EQ26" s="47"/>
      <c r="ER26" s="74"/>
    </row>
    <row r="27" spans="2:148" ht="15" customHeight="1">
      <c r="B27" s="687" t="s">
        <v>686</v>
      </c>
      <c r="C27" s="689" t="str">
        <f xml:space="preserve"> IF(ISBLANK(TB!C162), "", TB!C162)</f>
        <v/>
      </c>
      <c r="D27" s="689" t="str">
        <f xml:space="preserve"> IF(ISBLANK(TB!D162), "", TB!D162)</f>
        <v/>
      </c>
      <c r="E27" s="689" t="str">
        <f xml:space="preserve"> IF(ISBLANK(TB!E162), "", TB!E162)</f>
        <v/>
      </c>
      <c r="F27" s="689" t="str">
        <f xml:space="preserve"> IF(ISBLANK(TB!F162), "", TB!F162)</f>
        <v/>
      </c>
      <c r="G27" s="1810" t="str">
        <f>IF(ISBLANK(TB!G162), "",TB!G162)</f>
        <v/>
      </c>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74"/>
      <c r="DX27" s="47"/>
      <c r="DY27" s="47"/>
      <c r="DZ27" s="47"/>
      <c r="EA27" s="47"/>
      <c r="EB27" s="47"/>
      <c r="EC27" s="47"/>
      <c r="ED27" s="47"/>
      <c r="EE27" s="47"/>
      <c r="EF27" s="47"/>
      <c r="EG27" s="47"/>
      <c r="EH27" s="47"/>
      <c r="EI27" s="47"/>
      <c r="EJ27" s="47"/>
      <c r="EK27" s="47"/>
      <c r="EL27" s="47"/>
      <c r="EM27" s="47"/>
      <c r="EN27" s="47"/>
      <c r="EO27" s="47"/>
      <c r="EP27" s="47"/>
      <c r="EQ27" s="47"/>
      <c r="ER27" s="74"/>
    </row>
    <row r="28" spans="2:148" ht="15" customHeight="1">
      <c r="B28" s="687" t="s">
        <v>687</v>
      </c>
      <c r="C28" s="689" t="str">
        <f xml:space="preserve"> IF(ISBLANK(TB!C163), "", TB!C163)</f>
        <v/>
      </c>
      <c r="D28" s="689" t="str">
        <f xml:space="preserve"> IF(ISBLANK(TB!D163), "", TB!D163)</f>
        <v/>
      </c>
      <c r="E28" s="689" t="str">
        <f xml:space="preserve"> IF(ISBLANK(TB!E163), "", TB!E163)</f>
        <v/>
      </c>
      <c r="F28" s="689" t="str">
        <f xml:space="preserve"> IF(ISBLANK(TB!F163), "", TB!F163)</f>
        <v/>
      </c>
      <c r="G28" s="1810" t="str">
        <f>IF(ISBLANK(TB!G163), "",TB!G163)</f>
        <v/>
      </c>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74"/>
      <c r="DX28" s="47"/>
      <c r="DY28" s="47"/>
      <c r="DZ28" s="47"/>
      <c r="EA28" s="47"/>
      <c r="EB28" s="47"/>
      <c r="EC28" s="47"/>
      <c r="ED28" s="47"/>
      <c r="EE28" s="47"/>
      <c r="EF28" s="47"/>
      <c r="EG28" s="47"/>
      <c r="EH28" s="47"/>
      <c r="EI28" s="47"/>
      <c r="EJ28" s="47"/>
      <c r="EK28" s="47"/>
      <c r="EL28" s="47"/>
      <c r="EM28" s="47"/>
      <c r="EN28" s="47"/>
      <c r="EO28" s="47"/>
      <c r="EP28" s="47"/>
      <c r="EQ28" s="47"/>
      <c r="ER28" s="74"/>
    </row>
    <row r="29" spans="2:148" ht="15" customHeight="1">
      <c r="B29" s="687" t="s">
        <v>688</v>
      </c>
      <c r="C29" s="689" t="str">
        <f xml:space="preserve"> IF(ISBLANK(TB!C164), "", TB!C164)</f>
        <v/>
      </c>
      <c r="D29" s="689" t="str">
        <f xml:space="preserve"> IF(ISBLANK(TB!D164), "", TB!D164)</f>
        <v/>
      </c>
      <c r="E29" s="689" t="str">
        <f xml:space="preserve"> IF(ISBLANK(TB!E164), "", TB!E164)</f>
        <v/>
      </c>
      <c r="F29" s="689" t="str">
        <f xml:space="preserve"> IF(ISBLANK(TB!F164), "", TB!F164)</f>
        <v/>
      </c>
      <c r="G29" s="1810" t="str">
        <f>IF(ISBLANK(TB!G164), "",TB!G164)</f>
        <v/>
      </c>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74"/>
      <c r="DX29" s="47"/>
      <c r="DY29" s="47"/>
      <c r="DZ29" s="47"/>
      <c r="EA29" s="47"/>
      <c r="EB29" s="47"/>
      <c r="EC29" s="47"/>
      <c r="ED29" s="47"/>
      <c r="EE29" s="47"/>
      <c r="EF29" s="47"/>
      <c r="EG29" s="47"/>
      <c r="EH29" s="47"/>
      <c r="EI29" s="47"/>
      <c r="EJ29" s="47"/>
      <c r="EK29" s="47"/>
      <c r="EL29" s="47"/>
      <c r="EM29" s="47"/>
      <c r="EN29" s="47"/>
      <c r="EO29" s="47"/>
      <c r="EP29" s="47"/>
      <c r="EQ29" s="47"/>
      <c r="ER29" s="74"/>
    </row>
    <row r="30" spans="2:148" ht="15" customHeight="1">
      <c r="B30" s="687" t="s">
        <v>689</v>
      </c>
      <c r="C30" s="689" t="str">
        <f xml:space="preserve"> IF(ISBLANK(TB!C165), "", TB!C165)</f>
        <v/>
      </c>
      <c r="D30" s="689" t="str">
        <f xml:space="preserve"> IF(ISBLANK(TB!D165), "", TB!D165)</f>
        <v/>
      </c>
      <c r="E30" s="689" t="str">
        <f xml:space="preserve"> IF(ISBLANK(TB!E165), "", TB!E165)</f>
        <v/>
      </c>
      <c r="F30" s="689" t="str">
        <f xml:space="preserve"> IF(ISBLANK(TB!F165), "", TB!F165)</f>
        <v/>
      </c>
      <c r="G30" s="1810" t="str">
        <f>IF(ISBLANK(TB!G165), "",TB!G165)</f>
        <v/>
      </c>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74"/>
      <c r="DX30" s="47"/>
      <c r="DY30" s="47"/>
      <c r="DZ30" s="47"/>
      <c r="EA30" s="47"/>
      <c r="EB30" s="47"/>
      <c r="EC30" s="47"/>
      <c r="ED30" s="47"/>
      <c r="EE30" s="47"/>
      <c r="EF30" s="47"/>
      <c r="EG30" s="47"/>
      <c r="EH30" s="47"/>
      <c r="EI30" s="47"/>
      <c r="EJ30" s="47"/>
      <c r="EK30" s="47"/>
      <c r="EL30" s="47"/>
      <c r="EM30" s="47"/>
      <c r="EN30" s="47"/>
      <c r="EO30" s="47"/>
      <c r="EP30" s="47"/>
      <c r="EQ30" s="47"/>
      <c r="ER30" s="74"/>
    </row>
    <row r="31" spans="2:148" ht="15" customHeight="1">
      <c r="B31" s="687" t="s">
        <v>690</v>
      </c>
      <c r="C31" s="689" t="str">
        <f xml:space="preserve"> IF(ISBLANK(TB!C166), "", TB!C166)</f>
        <v/>
      </c>
      <c r="D31" s="689" t="str">
        <f xml:space="preserve"> IF(ISBLANK(TB!D166), "", TB!D166)</f>
        <v/>
      </c>
      <c r="E31" s="689" t="str">
        <f xml:space="preserve"> IF(ISBLANK(TB!E166), "", TB!E166)</f>
        <v/>
      </c>
      <c r="F31" s="689" t="str">
        <f xml:space="preserve"> IF(ISBLANK(TB!F166), "", TB!F166)</f>
        <v/>
      </c>
      <c r="G31" s="1810" t="str">
        <f>IF(ISBLANK(TB!G166), "",TB!G166)</f>
        <v/>
      </c>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74"/>
      <c r="DX31" s="47"/>
      <c r="DY31" s="47"/>
      <c r="DZ31" s="47"/>
      <c r="EA31" s="47"/>
      <c r="EB31" s="47"/>
      <c r="EC31" s="47"/>
      <c r="ED31" s="47"/>
      <c r="EE31" s="47"/>
      <c r="EF31" s="47"/>
      <c r="EG31" s="47"/>
      <c r="EH31" s="47"/>
      <c r="EI31" s="47"/>
      <c r="EJ31" s="47"/>
      <c r="EK31" s="47"/>
      <c r="EL31" s="47"/>
      <c r="EM31" s="47"/>
      <c r="EN31" s="47"/>
      <c r="EO31" s="47"/>
      <c r="EP31" s="47"/>
      <c r="EQ31" s="47"/>
      <c r="ER31" s="74"/>
    </row>
    <row r="32" spans="2:148" ht="15" customHeight="1">
      <c r="B32" s="687" t="s">
        <v>691</v>
      </c>
      <c r="C32" s="689" t="str">
        <f xml:space="preserve"> IF(ISBLANK(TB!C167), "", TB!C167)</f>
        <v/>
      </c>
      <c r="D32" s="689" t="str">
        <f xml:space="preserve"> IF(ISBLANK(TB!D167), "", TB!D167)</f>
        <v/>
      </c>
      <c r="E32" s="689" t="str">
        <f xml:space="preserve"> IF(ISBLANK(TB!E167), "", TB!E167)</f>
        <v/>
      </c>
      <c r="F32" s="689" t="str">
        <f xml:space="preserve"> IF(ISBLANK(TB!F167), "", TB!F167)</f>
        <v/>
      </c>
      <c r="G32" s="1810" t="str">
        <f>IF(ISBLANK(TB!G167), "",TB!G167)</f>
        <v/>
      </c>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74"/>
      <c r="DX32" s="47"/>
      <c r="DY32" s="47"/>
      <c r="DZ32" s="47"/>
      <c r="EA32" s="47"/>
      <c r="EB32" s="47"/>
      <c r="EC32" s="47"/>
      <c r="ED32" s="47"/>
      <c r="EE32" s="47"/>
      <c r="EF32" s="47"/>
      <c r="EG32" s="47"/>
      <c r="EH32" s="47"/>
      <c r="EI32" s="47"/>
      <c r="EJ32" s="47"/>
      <c r="EK32" s="47"/>
      <c r="EL32" s="47"/>
      <c r="EM32" s="47"/>
      <c r="EN32" s="47"/>
      <c r="EO32" s="47"/>
      <c r="EP32" s="47"/>
      <c r="EQ32" s="47"/>
      <c r="ER32" s="74"/>
    </row>
    <row r="33" spans="2:148" ht="15" customHeight="1">
      <c r="B33" s="687" t="s">
        <v>692</v>
      </c>
      <c r="C33" s="689" t="str">
        <f xml:space="preserve"> IF(ISBLANK(TB!C168), "", TB!C168)</f>
        <v/>
      </c>
      <c r="D33" s="689" t="str">
        <f xml:space="preserve"> IF(ISBLANK(TB!D168), "", TB!D168)</f>
        <v/>
      </c>
      <c r="E33" s="689" t="str">
        <f xml:space="preserve"> IF(ISBLANK(TB!E168), "", TB!E168)</f>
        <v/>
      </c>
      <c r="F33" s="689" t="str">
        <f xml:space="preserve"> IF(ISBLANK(TB!F168), "", TB!F168)</f>
        <v/>
      </c>
      <c r="G33" s="1810" t="str">
        <f>IF(ISBLANK(TB!G168), "",TB!G168)</f>
        <v/>
      </c>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c r="DK33" s="47"/>
      <c r="DL33" s="47"/>
      <c r="DM33" s="47"/>
      <c r="DN33" s="47"/>
      <c r="DO33" s="47"/>
      <c r="DP33" s="47"/>
      <c r="DQ33" s="47"/>
      <c r="DR33" s="47"/>
      <c r="DS33" s="47"/>
      <c r="DT33" s="47"/>
      <c r="DU33" s="47"/>
      <c r="DV33" s="47"/>
      <c r="DW33" s="74"/>
      <c r="DX33" s="47"/>
      <c r="DY33" s="47"/>
      <c r="DZ33" s="47"/>
      <c r="EA33" s="47"/>
      <c r="EB33" s="47"/>
      <c r="EC33" s="47"/>
      <c r="ED33" s="47"/>
      <c r="EE33" s="47"/>
      <c r="EF33" s="47"/>
      <c r="EG33" s="47"/>
      <c r="EH33" s="47"/>
      <c r="EI33" s="47"/>
      <c r="EJ33" s="47"/>
      <c r="EK33" s="47"/>
      <c r="EL33" s="47"/>
      <c r="EM33" s="47"/>
      <c r="EN33" s="47"/>
      <c r="EO33" s="47"/>
      <c r="EP33" s="47"/>
      <c r="EQ33" s="47"/>
      <c r="ER33" s="74"/>
    </row>
    <row r="34" spans="2:148" ht="15" customHeight="1">
      <c r="B34" s="687" t="s">
        <v>693</v>
      </c>
      <c r="C34" s="689" t="str">
        <f xml:space="preserve"> IF(ISBLANK(TB!C169), "", TB!C169)</f>
        <v/>
      </c>
      <c r="D34" s="689" t="str">
        <f xml:space="preserve"> IF(ISBLANK(TB!D169), "", TB!D169)</f>
        <v/>
      </c>
      <c r="E34" s="689" t="str">
        <f xml:space="preserve"> IF(ISBLANK(TB!E169), "", TB!E169)</f>
        <v/>
      </c>
      <c r="F34" s="689" t="str">
        <f xml:space="preserve"> IF(ISBLANK(TB!F169), "", TB!F169)</f>
        <v/>
      </c>
      <c r="G34" s="1810" t="str">
        <f>IF(ISBLANK(TB!G169), "",TB!G169)</f>
        <v/>
      </c>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74"/>
      <c r="DX34" s="47"/>
      <c r="DY34" s="47"/>
      <c r="DZ34" s="47"/>
      <c r="EA34" s="47"/>
      <c r="EB34" s="47"/>
      <c r="EC34" s="47"/>
      <c r="ED34" s="47"/>
      <c r="EE34" s="47"/>
      <c r="EF34" s="47"/>
      <c r="EG34" s="47"/>
      <c r="EH34" s="47"/>
      <c r="EI34" s="47"/>
      <c r="EJ34" s="47"/>
      <c r="EK34" s="47"/>
      <c r="EL34" s="47"/>
      <c r="EM34" s="47"/>
      <c r="EN34" s="47"/>
      <c r="EO34" s="47"/>
      <c r="EP34" s="47"/>
      <c r="EQ34" s="47"/>
      <c r="ER34" s="74"/>
    </row>
    <row r="35" spans="2:148" ht="15" customHeight="1">
      <c r="B35" s="687" t="s">
        <v>694</v>
      </c>
      <c r="C35" s="689" t="str">
        <f xml:space="preserve"> IF(ISBLANK(TB!C170), "", TB!C170)</f>
        <v/>
      </c>
      <c r="D35" s="689" t="str">
        <f xml:space="preserve"> IF(ISBLANK(TB!D170), "", TB!D170)</f>
        <v/>
      </c>
      <c r="E35" s="689" t="str">
        <f xml:space="preserve"> IF(ISBLANK(TB!E170), "", TB!E170)</f>
        <v/>
      </c>
      <c r="F35" s="689" t="str">
        <f xml:space="preserve"> IF(ISBLANK(TB!F170), "", TB!F170)</f>
        <v/>
      </c>
      <c r="G35" s="1810" t="str">
        <f>IF(ISBLANK(TB!G170), "",TB!G170)</f>
        <v/>
      </c>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7"/>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47"/>
      <c r="DW35" s="74"/>
      <c r="DX35" s="47"/>
      <c r="DY35" s="47"/>
      <c r="DZ35" s="47"/>
      <c r="EA35" s="47"/>
      <c r="EB35" s="47"/>
      <c r="EC35" s="47"/>
      <c r="ED35" s="47"/>
      <c r="EE35" s="47"/>
      <c r="EF35" s="47"/>
      <c r="EG35" s="47"/>
      <c r="EH35" s="47"/>
      <c r="EI35" s="47"/>
      <c r="EJ35" s="47"/>
      <c r="EK35" s="47"/>
      <c r="EL35" s="47"/>
      <c r="EM35" s="47"/>
      <c r="EN35" s="47"/>
      <c r="EO35" s="47"/>
      <c r="EP35" s="47"/>
      <c r="EQ35" s="47"/>
      <c r="ER35" s="74"/>
    </row>
    <row r="36" spans="2:148" ht="15" customHeight="1">
      <c r="B36" s="687" t="s">
        <v>695</v>
      </c>
      <c r="C36" s="689" t="str">
        <f xml:space="preserve"> IF(ISBLANK(TB!C171), "", TB!C171)</f>
        <v/>
      </c>
      <c r="D36" s="689" t="str">
        <f xml:space="preserve"> IF(ISBLANK(TB!D171), "", TB!D171)</f>
        <v/>
      </c>
      <c r="E36" s="689" t="str">
        <f xml:space="preserve"> IF(ISBLANK(TB!E171), "", TB!E171)</f>
        <v/>
      </c>
      <c r="F36" s="689" t="str">
        <f xml:space="preserve"> IF(ISBLANK(TB!F171), "", TB!F171)</f>
        <v/>
      </c>
      <c r="G36" s="1810" t="str">
        <f>IF(ISBLANK(TB!G171), "",TB!G171)</f>
        <v/>
      </c>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47"/>
      <c r="DW36" s="74"/>
      <c r="DX36" s="47"/>
      <c r="DY36" s="47"/>
      <c r="DZ36" s="47"/>
      <c r="EA36" s="47"/>
      <c r="EB36" s="47"/>
      <c r="EC36" s="47"/>
      <c r="ED36" s="47"/>
      <c r="EE36" s="47"/>
      <c r="EF36" s="47"/>
      <c r="EG36" s="47"/>
      <c r="EH36" s="47"/>
      <c r="EI36" s="47"/>
      <c r="EJ36" s="47"/>
      <c r="EK36" s="47"/>
      <c r="EL36" s="47"/>
      <c r="EM36" s="47"/>
      <c r="EN36" s="47"/>
      <c r="EO36" s="47"/>
      <c r="EP36" s="47"/>
      <c r="EQ36" s="47"/>
      <c r="ER36" s="74"/>
    </row>
    <row r="37" spans="2:148" ht="15" customHeight="1">
      <c r="B37" s="687" t="s">
        <v>696</v>
      </c>
      <c r="C37" s="689" t="str">
        <f xml:space="preserve"> IF(ISBLANK(TB!C172), "", TB!C172)</f>
        <v/>
      </c>
      <c r="D37" s="689" t="str">
        <f xml:space="preserve"> IF(ISBLANK(TB!D172), "", TB!D172)</f>
        <v/>
      </c>
      <c r="E37" s="689" t="str">
        <f xml:space="preserve"> IF(ISBLANK(TB!E172), "", TB!E172)</f>
        <v/>
      </c>
      <c r="F37" s="689" t="str">
        <f xml:space="preserve"> IF(ISBLANK(TB!F172), "", TB!F172)</f>
        <v/>
      </c>
      <c r="G37" s="1810" t="str">
        <f>IF(ISBLANK(TB!G172), "",TB!G172)</f>
        <v/>
      </c>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47"/>
      <c r="DW37" s="74"/>
      <c r="DX37" s="47"/>
      <c r="DY37" s="47"/>
      <c r="DZ37" s="47"/>
      <c r="EA37" s="47"/>
      <c r="EB37" s="47"/>
      <c r="EC37" s="47"/>
      <c r="ED37" s="47"/>
      <c r="EE37" s="47"/>
      <c r="EF37" s="47"/>
      <c r="EG37" s="47"/>
      <c r="EH37" s="47"/>
      <c r="EI37" s="47"/>
      <c r="EJ37" s="47"/>
      <c r="EK37" s="47"/>
      <c r="EL37" s="47"/>
      <c r="EM37" s="47"/>
      <c r="EN37" s="47"/>
      <c r="EO37" s="47"/>
      <c r="EP37" s="47"/>
      <c r="EQ37" s="47"/>
      <c r="ER37" s="74"/>
    </row>
    <row r="38" spans="2:148" ht="15" customHeight="1">
      <c r="B38" s="687" t="s">
        <v>697</v>
      </c>
      <c r="C38" s="689" t="str">
        <f xml:space="preserve"> IF(ISBLANK(TB!C173), "", TB!C173)</f>
        <v/>
      </c>
      <c r="D38" s="689" t="str">
        <f xml:space="preserve"> IF(ISBLANK(TB!D173), "", TB!D173)</f>
        <v/>
      </c>
      <c r="E38" s="689" t="str">
        <f xml:space="preserve"> IF(ISBLANK(TB!E173), "", TB!E173)</f>
        <v/>
      </c>
      <c r="F38" s="689" t="str">
        <f xml:space="preserve"> IF(ISBLANK(TB!F173), "", TB!F173)</f>
        <v/>
      </c>
      <c r="G38" s="1810" t="str">
        <f>IF(ISBLANK(TB!G173), "",TB!G173)</f>
        <v/>
      </c>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74"/>
      <c r="DX38" s="47"/>
      <c r="DY38" s="47"/>
      <c r="DZ38" s="47"/>
      <c r="EA38" s="47"/>
      <c r="EB38" s="47"/>
      <c r="EC38" s="47"/>
      <c r="ED38" s="47"/>
      <c r="EE38" s="47"/>
      <c r="EF38" s="47"/>
      <c r="EG38" s="47"/>
      <c r="EH38" s="47"/>
      <c r="EI38" s="47"/>
      <c r="EJ38" s="47"/>
      <c r="EK38" s="47"/>
      <c r="EL38" s="47"/>
      <c r="EM38" s="47"/>
      <c r="EN38" s="47"/>
      <c r="EO38" s="47"/>
      <c r="EP38" s="47"/>
      <c r="EQ38" s="47"/>
      <c r="ER38" s="74"/>
    </row>
    <row r="39" spans="2:148" ht="15" customHeight="1">
      <c r="B39" s="687" t="s">
        <v>698</v>
      </c>
      <c r="C39" s="689" t="str">
        <f xml:space="preserve"> IF(ISBLANK(TB!C174), "", TB!C174)</f>
        <v/>
      </c>
      <c r="D39" s="689" t="str">
        <f xml:space="preserve"> IF(ISBLANK(TB!D174), "", TB!D174)</f>
        <v/>
      </c>
      <c r="E39" s="689" t="str">
        <f xml:space="preserve"> IF(ISBLANK(TB!E174), "", TB!E174)</f>
        <v/>
      </c>
      <c r="F39" s="689" t="str">
        <f xml:space="preserve"> IF(ISBLANK(TB!F174), "", TB!F174)</f>
        <v/>
      </c>
      <c r="G39" s="1810" t="str">
        <f>IF(ISBLANK(TB!G174), "",TB!G174)</f>
        <v/>
      </c>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74"/>
      <c r="DX39" s="47"/>
      <c r="DY39" s="47"/>
      <c r="DZ39" s="47"/>
      <c r="EA39" s="47"/>
      <c r="EB39" s="47"/>
      <c r="EC39" s="47"/>
      <c r="ED39" s="47"/>
      <c r="EE39" s="47"/>
      <c r="EF39" s="47"/>
      <c r="EG39" s="47"/>
      <c r="EH39" s="47"/>
      <c r="EI39" s="47"/>
      <c r="EJ39" s="47"/>
      <c r="EK39" s="47"/>
      <c r="EL39" s="47"/>
      <c r="EM39" s="47"/>
      <c r="EN39" s="47"/>
      <c r="EO39" s="47"/>
      <c r="EP39" s="47"/>
      <c r="EQ39" s="47"/>
      <c r="ER39" s="74"/>
    </row>
    <row r="40" spans="2:148" ht="15" customHeight="1">
      <c r="B40" s="687" t="s">
        <v>699</v>
      </c>
      <c r="C40" s="689" t="str">
        <f xml:space="preserve"> IF(ISBLANK(TB!C175), "", TB!C175)</f>
        <v/>
      </c>
      <c r="D40" s="689" t="str">
        <f xml:space="preserve"> IF(ISBLANK(TB!D175), "", TB!D175)</f>
        <v/>
      </c>
      <c r="E40" s="689" t="str">
        <f xml:space="preserve"> IF(ISBLANK(TB!E175), "", TB!E175)</f>
        <v/>
      </c>
      <c r="F40" s="689" t="str">
        <f xml:space="preserve"> IF(ISBLANK(TB!F175), "", TB!F175)</f>
        <v/>
      </c>
      <c r="G40" s="1810" t="str">
        <f>IF(ISBLANK(TB!G175), "",TB!G175)</f>
        <v/>
      </c>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c r="CX40" s="47"/>
      <c r="CY40" s="47"/>
      <c r="CZ40" s="47"/>
      <c r="DA40" s="47"/>
      <c r="DB40" s="47"/>
      <c r="DC40" s="47"/>
      <c r="DD40" s="47"/>
      <c r="DE40" s="47"/>
      <c r="DF40" s="47"/>
      <c r="DG40" s="47"/>
      <c r="DH40" s="47"/>
      <c r="DI40" s="47"/>
      <c r="DJ40" s="47"/>
      <c r="DK40" s="47"/>
      <c r="DL40" s="47"/>
      <c r="DM40" s="47"/>
      <c r="DN40" s="47"/>
      <c r="DO40" s="47"/>
      <c r="DP40" s="47"/>
      <c r="DQ40" s="47"/>
      <c r="DR40" s="47"/>
      <c r="DS40" s="47"/>
      <c r="DT40" s="47"/>
      <c r="DU40" s="47"/>
      <c r="DV40" s="47"/>
      <c r="DW40" s="74"/>
      <c r="DX40" s="47"/>
      <c r="DY40" s="47"/>
      <c r="DZ40" s="47"/>
      <c r="EA40" s="47"/>
      <c r="EB40" s="47"/>
      <c r="EC40" s="47"/>
      <c r="ED40" s="47"/>
      <c r="EE40" s="47"/>
      <c r="EF40" s="47"/>
      <c r="EG40" s="47"/>
      <c r="EH40" s="47"/>
      <c r="EI40" s="47"/>
      <c r="EJ40" s="47"/>
      <c r="EK40" s="47"/>
      <c r="EL40" s="47"/>
      <c r="EM40" s="47"/>
      <c r="EN40" s="47"/>
      <c r="EO40" s="47"/>
      <c r="EP40" s="47"/>
      <c r="EQ40" s="47"/>
      <c r="ER40" s="74"/>
    </row>
    <row r="41" spans="2:148" ht="15" customHeight="1">
      <c r="B41" s="687" t="s">
        <v>700</v>
      </c>
      <c r="C41" s="689" t="str">
        <f xml:space="preserve"> IF(ISBLANK(TB!C176), "", TB!C176)</f>
        <v/>
      </c>
      <c r="D41" s="689" t="str">
        <f xml:space="preserve"> IF(ISBLANK(TB!D176), "", TB!D176)</f>
        <v/>
      </c>
      <c r="E41" s="689" t="str">
        <f xml:space="preserve"> IF(ISBLANK(TB!E176), "", TB!E176)</f>
        <v/>
      </c>
      <c r="F41" s="689" t="str">
        <f xml:space="preserve"> IF(ISBLANK(TB!F176), "", TB!F176)</f>
        <v/>
      </c>
      <c r="G41" s="1810" t="str">
        <f>IF(ISBLANK(TB!G176), "",TB!G176)</f>
        <v/>
      </c>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47"/>
      <c r="BV41" s="47"/>
      <c r="BW41" s="47"/>
      <c r="BX41" s="47"/>
      <c r="BY41" s="47"/>
      <c r="BZ41" s="47"/>
      <c r="CA41" s="47"/>
      <c r="CB41" s="47"/>
      <c r="CC41" s="47"/>
      <c r="CD41" s="47"/>
      <c r="CE41" s="47"/>
      <c r="CF41" s="47"/>
      <c r="CG41" s="47"/>
      <c r="CH41" s="47"/>
      <c r="CI41" s="47"/>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c r="DI41" s="47"/>
      <c r="DJ41" s="47"/>
      <c r="DK41" s="47"/>
      <c r="DL41" s="47"/>
      <c r="DM41" s="47"/>
      <c r="DN41" s="47"/>
      <c r="DO41" s="47"/>
      <c r="DP41" s="47"/>
      <c r="DQ41" s="47"/>
      <c r="DR41" s="47"/>
      <c r="DS41" s="47"/>
      <c r="DT41" s="47"/>
      <c r="DU41" s="47"/>
      <c r="DV41" s="47"/>
      <c r="DW41" s="74"/>
      <c r="DX41" s="47"/>
      <c r="DY41" s="47"/>
      <c r="DZ41" s="47"/>
      <c r="EA41" s="47"/>
      <c r="EB41" s="47"/>
      <c r="EC41" s="47"/>
      <c r="ED41" s="47"/>
      <c r="EE41" s="47"/>
      <c r="EF41" s="47"/>
      <c r="EG41" s="47"/>
      <c r="EH41" s="47"/>
      <c r="EI41" s="47"/>
      <c r="EJ41" s="47"/>
      <c r="EK41" s="47"/>
      <c r="EL41" s="47"/>
      <c r="EM41" s="47"/>
      <c r="EN41" s="47"/>
      <c r="EO41" s="47"/>
      <c r="EP41" s="47"/>
      <c r="EQ41" s="47"/>
      <c r="ER41" s="74"/>
    </row>
    <row r="42" spans="2:148" ht="15" customHeight="1">
      <c r="B42" s="687" t="s">
        <v>701</v>
      </c>
      <c r="C42" s="689" t="str">
        <f xml:space="preserve"> IF(ISBLANK(TB!C177), "", TB!C177)</f>
        <v/>
      </c>
      <c r="D42" s="689" t="str">
        <f xml:space="preserve"> IF(ISBLANK(TB!D177), "", TB!D177)</f>
        <v/>
      </c>
      <c r="E42" s="689" t="str">
        <f xml:space="preserve"> IF(ISBLANK(TB!E177), "", TB!E177)</f>
        <v/>
      </c>
      <c r="F42" s="689" t="str">
        <f xml:space="preserve"> IF(ISBLANK(TB!F177), "", TB!F177)</f>
        <v/>
      </c>
      <c r="G42" s="1810" t="str">
        <f>IF(ISBLANK(TB!G177), "",TB!G177)</f>
        <v/>
      </c>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c r="BY42" s="47"/>
      <c r="BZ42" s="47"/>
      <c r="CA42" s="47"/>
      <c r="CB42" s="47"/>
      <c r="CC42" s="47"/>
      <c r="CD42" s="47"/>
      <c r="CE42" s="47"/>
      <c r="CF42" s="47"/>
      <c r="CG42" s="47"/>
      <c r="CH42" s="47"/>
      <c r="CI42" s="47"/>
      <c r="CJ42" s="47"/>
      <c r="CK42" s="47"/>
      <c r="CL42" s="47"/>
      <c r="CM42" s="47"/>
      <c r="CN42" s="47"/>
      <c r="CO42" s="47"/>
      <c r="CP42" s="47"/>
      <c r="CQ42" s="47"/>
      <c r="CR42" s="47"/>
      <c r="CS42" s="47"/>
      <c r="CT42" s="47"/>
      <c r="CU42" s="47"/>
      <c r="CV42" s="47"/>
      <c r="CW42" s="47"/>
      <c r="CX42" s="47"/>
      <c r="CY42" s="47"/>
      <c r="CZ42" s="47"/>
      <c r="DA42" s="47"/>
      <c r="DB42" s="47"/>
      <c r="DC42" s="47"/>
      <c r="DD42" s="47"/>
      <c r="DE42" s="47"/>
      <c r="DF42" s="47"/>
      <c r="DG42" s="47"/>
      <c r="DH42" s="47"/>
      <c r="DI42" s="47"/>
      <c r="DJ42" s="47"/>
      <c r="DK42" s="47"/>
      <c r="DL42" s="47"/>
      <c r="DM42" s="47"/>
      <c r="DN42" s="47"/>
      <c r="DO42" s="47"/>
      <c r="DP42" s="47"/>
      <c r="DQ42" s="47"/>
      <c r="DR42" s="47"/>
      <c r="DS42" s="47"/>
      <c r="DT42" s="47"/>
      <c r="DU42" s="47"/>
      <c r="DV42" s="47"/>
      <c r="DW42" s="74"/>
      <c r="DX42" s="47"/>
      <c r="DY42" s="47"/>
      <c r="DZ42" s="47"/>
      <c r="EA42" s="47"/>
      <c r="EB42" s="47"/>
      <c r="EC42" s="47"/>
      <c r="ED42" s="47"/>
      <c r="EE42" s="47"/>
      <c r="EF42" s="47"/>
      <c r="EG42" s="47"/>
      <c r="EH42" s="47"/>
      <c r="EI42" s="47"/>
      <c r="EJ42" s="47"/>
      <c r="EK42" s="47"/>
      <c r="EL42" s="47"/>
      <c r="EM42" s="47"/>
      <c r="EN42" s="47"/>
      <c r="EO42" s="47"/>
      <c r="EP42" s="47"/>
      <c r="EQ42" s="47"/>
      <c r="ER42" s="74"/>
    </row>
    <row r="43" spans="2:148" ht="15" customHeight="1">
      <c r="B43" s="687" t="s">
        <v>702</v>
      </c>
      <c r="C43" s="689" t="str">
        <f xml:space="preserve"> IF(ISBLANK(TB!C178), "", TB!C178)</f>
        <v/>
      </c>
      <c r="D43" s="689" t="str">
        <f xml:space="preserve"> IF(ISBLANK(TB!D178), "", TB!D178)</f>
        <v/>
      </c>
      <c r="E43" s="689" t="str">
        <f xml:space="preserve"> IF(ISBLANK(TB!E178), "", TB!E178)</f>
        <v/>
      </c>
      <c r="F43" s="689" t="str">
        <f xml:space="preserve"> IF(ISBLANK(TB!F178), "", TB!F178)</f>
        <v/>
      </c>
      <c r="G43" s="1810" t="str">
        <f>IF(ISBLANK(TB!G178), "",TB!G178)</f>
        <v/>
      </c>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74"/>
      <c r="DX43" s="47"/>
      <c r="DY43" s="47"/>
      <c r="DZ43" s="47"/>
      <c r="EA43" s="47"/>
      <c r="EB43" s="47"/>
      <c r="EC43" s="47"/>
      <c r="ED43" s="47"/>
      <c r="EE43" s="47"/>
      <c r="EF43" s="47"/>
      <c r="EG43" s="47"/>
      <c r="EH43" s="47"/>
      <c r="EI43" s="47"/>
      <c r="EJ43" s="47"/>
      <c r="EK43" s="47"/>
      <c r="EL43" s="47"/>
      <c r="EM43" s="47"/>
      <c r="EN43" s="47"/>
      <c r="EO43" s="47"/>
      <c r="EP43" s="47"/>
      <c r="EQ43" s="47"/>
      <c r="ER43" s="74"/>
    </row>
    <row r="44" spans="2:148" ht="15" customHeight="1">
      <c r="B44" s="687" t="s">
        <v>703</v>
      </c>
      <c r="C44" s="689" t="str">
        <f xml:space="preserve"> IF(ISBLANK(TB!C179), "", TB!C179)</f>
        <v/>
      </c>
      <c r="D44" s="689" t="str">
        <f xml:space="preserve"> IF(ISBLANK(TB!D179), "", TB!D179)</f>
        <v/>
      </c>
      <c r="E44" s="689" t="str">
        <f xml:space="preserve"> IF(ISBLANK(TB!E179), "", TB!E179)</f>
        <v/>
      </c>
      <c r="F44" s="689" t="str">
        <f xml:space="preserve"> IF(ISBLANK(TB!F179), "", TB!F179)</f>
        <v/>
      </c>
      <c r="G44" s="1810" t="str">
        <f>IF(ISBLANK(TB!G179), "",TB!G179)</f>
        <v/>
      </c>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74"/>
      <c r="DX44" s="47"/>
      <c r="DY44" s="47"/>
      <c r="DZ44" s="47"/>
      <c r="EA44" s="47"/>
      <c r="EB44" s="47"/>
      <c r="EC44" s="47"/>
      <c r="ED44" s="47"/>
      <c r="EE44" s="47"/>
      <c r="EF44" s="47"/>
      <c r="EG44" s="47"/>
      <c r="EH44" s="47"/>
      <c r="EI44" s="47"/>
      <c r="EJ44" s="47"/>
      <c r="EK44" s="47"/>
      <c r="EL44" s="47"/>
      <c r="EM44" s="47"/>
      <c r="EN44" s="47"/>
      <c r="EO44" s="47"/>
      <c r="EP44" s="47"/>
      <c r="EQ44" s="47"/>
      <c r="ER44" s="74"/>
    </row>
    <row r="45" spans="2:148" ht="15" customHeight="1">
      <c r="B45" s="687" t="s">
        <v>704</v>
      </c>
      <c r="C45" s="689" t="str">
        <f xml:space="preserve"> IF(ISBLANK(TB!C180), "", TB!C180)</f>
        <v/>
      </c>
      <c r="D45" s="689" t="str">
        <f xml:space="preserve"> IF(ISBLANK(TB!D180), "", TB!D180)</f>
        <v/>
      </c>
      <c r="E45" s="689" t="str">
        <f xml:space="preserve"> IF(ISBLANK(TB!E180), "", TB!E180)</f>
        <v/>
      </c>
      <c r="F45" s="689" t="str">
        <f xml:space="preserve"> IF(ISBLANK(TB!F180), "", TB!F180)</f>
        <v/>
      </c>
      <c r="G45" s="1810" t="str">
        <f>IF(ISBLANK(TB!G180), "",TB!G180)</f>
        <v/>
      </c>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74"/>
      <c r="DX45" s="47"/>
      <c r="DY45" s="47"/>
      <c r="DZ45" s="47"/>
      <c r="EA45" s="47"/>
      <c r="EB45" s="47"/>
      <c r="EC45" s="47"/>
      <c r="ED45" s="47"/>
      <c r="EE45" s="47"/>
      <c r="EF45" s="47"/>
      <c r="EG45" s="47"/>
      <c r="EH45" s="47"/>
      <c r="EI45" s="47"/>
      <c r="EJ45" s="47"/>
      <c r="EK45" s="47"/>
      <c r="EL45" s="47"/>
      <c r="EM45" s="47"/>
      <c r="EN45" s="47"/>
      <c r="EO45" s="47"/>
      <c r="EP45" s="47"/>
      <c r="EQ45" s="47"/>
      <c r="ER45" s="74"/>
    </row>
    <row r="46" spans="2:148" ht="15" customHeight="1">
      <c r="B46" s="687" t="s">
        <v>705</v>
      </c>
      <c r="C46" s="689" t="str">
        <f xml:space="preserve"> IF(ISBLANK(TB!C181), "", TB!C181)</f>
        <v/>
      </c>
      <c r="D46" s="689" t="str">
        <f xml:space="preserve"> IF(ISBLANK(TB!D181), "", TB!D181)</f>
        <v/>
      </c>
      <c r="E46" s="689" t="str">
        <f xml:space="preserve"> IF(ISBLANK(TB!E181), "", TB!E181)</f>
        <v/>
      </c>
      <c r="F46" s="689" t="str">
        <f xml:space="preserve"> IF(ISBLANK(TB!F181), "", TB!F181)</f>
        <v/>
      </c>
      <c r="G46" s="1810" t="str">
        <f>IF(ISBLANK(TB!G181), "",TB!G181)</f>
        <v/>
      </c>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74"/>
      <c r="DX46" s="47"/>
      <c r="DY46" s="47"/>
      <c r="DZ46" s="47"/>
      <c r="EA46" s="47"/>
      <c r="EB46" s="47"/>
      <c r="EC46" s="47"/>
      <c r="ED46" s="47"/>
      <c r="EE46" s="47"/>
      <c r="EF46" s="47"/>
      <c r="EG46" s="47"/>
      <c r="EH46" s="47"/>
      <c r="EI46" s="47"/>
      <c r="EJ46" s="47"/>
      <c r="EK46" s="47"/>
      <c r="EL46" s="47"/>
      <c r="EM46" s="47"/>
      <c r="EN46" s="47"/>
      <c r="EO46" s="47"/>
      <c r="EP46" s="47"/>
      <c r="EQ46" s="47"/>
      <c r="ER46" s="74"/>
    </row>
    <row r="47" spans="2:148" ht="15" customHeight="1">
      <c r="B47" s="687" t="s">
        <v>706</v>
      </c>
      <c r="C47" s="689" t="str">
        <f xml:space="preserve"> IF(ISBLANK(TB!C182), "", TB!C182)</f>
        <v/>
      </c>
      <c r="D47" s="689" t="str">
        <f xml:space="preserve"> IF(ISBLANK(TB!D182), "", TB!D182)</f>
        <v/>
      </c>
      <c r="E47" s="689" t="str">
        <f xml:space="preserve"> IF(ISBLANK(TB!E182), "", TB!E182)</f>
        <v/>
      </c>
      <c r="F47" s="689" t="str">
        <f xml:space="preserve"> IF(ISBLANK(TB!F182), "", TB!F182)</f>
        <v/>
      </c>
      <c r="G47" s="1810" t="str">
        <f>IF(ISBLANK(TB!G182), "",TB!G182)</f>
        <v/>
      </c>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74"/>
      <c r="DX47" s="47"/>
      <c r="DY47" s="47"/>
      <c r="DZ47" s="47"/>
      <c r="EA47" s="47"/>
      <c r="EB47" s="47"/>
      <c r="EC47" s="47"/>
      <c r="ED47" s="47"/>
      <c r="EE47" s="47"/>
      <c r="EF47" s="47"/>
      <c r="EG47" s="47"/>
      <c r="EH47" s="47"/>
      <c r="EI47" s="47"/>
      <c r="EJ47" s="47"/>
      <c r="EK47" s="47"/>
      <c r="EL47" s="47"/>
      <c r="EM47" s="47"/>
      <c r="EN47" s="47"/>
      <c r="EO47" s="47"/>
      <c r="EP47" s="47"/>
      <c r="EQ47" s="47"/>
      <c r="ER47" s="74"/>
    </row>
    <row r="48" spans="2:148" ht="15" customHeight="1">
      <c r="B48" s="687" t="s">
        <v>707</v>
      </c>
      <c r="C48" s="689" t="str">
        <f xml:space="preserve"> IF(ISBLANK(TB!C183), "", TB!C183)</f>
        <v/>
      </c>
      <c r="D48" s="689" t="str">
        <f xml:space="preserve"> IF(ISBLANK(TB!D183), "", TB!D183)</f>
        <v/>
      </c>
      <c r="E48" s="689" t="str">
        <f xml:space="preserve"> IF(ISBLANK(TB!E183), "", TB!E183)</f>
        <v/>
      </c>
      <c r="F48" s="689" t="str">
        <f xml:space="preserve"> IF(ISBLANK(TB!F183), "", TB!F183)</f>
        <v/>
      </c>
      <c r="G48" s="1810" t="str">
        <f>IF(ISBLANK(TB!G183), "",TB!G183)</f>
        <v/>
      </c>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74"/>
      <c r="DX48" s="47"/>
      <c r="DY48" s="47"/>
      <c r="DZ48" s="47"/>
      <c r="EA48" s="47"/>
      <c r="EB48" s="47"/>
      <c r="EC48" s="47"/>
      <c r="ED48" s="47"/>
      <c r="EE48" s="47"/>
      <c r="EF48" s="47"/>
      <c r="EG48" s="47"/>
      <c r="EH48" s="47"/>
      <c r="EI48" s="47"/>
      <c r="EJ48" s="47"/>
      <c r="EK48" s="47"/>
      <c r="EL48" s="47"/>
      <c r="EM48" s="47"/>
      <c r="EN48" s="47"/>
      <c r="EO48" s="47"/>
      <c r="EP48" s="47"/>
      <c r="EQ48" s="47"/>
      <c r="ER48" s="74"/>
    </row>
    <row r="49" spans="2:148" ht="15" customHeight="1">
      <c r="B49" s="687" t="s">
        <v>708</v>
      </c>
      <c r="C49" s="689" t="str">
        <f xml:space="preserve"> IF(ISBLANK(TB!C184), "", TB!C184)</f>
        <v/>
      </c>
      <c r="D49" s="689" t="str">
        <f xml:space="preserve"> IF(ISBLANK(TB!D184), "", TB!D184)</f>
        <v/>
      </c>
      <c r="E49" s="689" t="str">
        <f xml:space="preserve"> IF(ISBLANK(TB!E184), "", TB!E184)</f>
        <v/>
      </c>
      <c r="F49" s="689" t="str">
        <f xml:space="preserve"> IF(ISBLANK(TB!F184), "", TB!F184)</f>
        <v/>
      </c>
      <c r="G49" s="1810" t="str">
        <f>IF(ISBLANK(TB!G184), "",TB!G184)</f>
        <v/>
      </c>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74"/>
      <c r="DX49" s="47"/>
      <c r="DY49" s="47"/>
      <c r="DZ49" s="47"/>
      <c r="EA49" s="47"/>
      <c r="EB49" s="47"/>
      <c r="EC49" s="47"/>
      <c r="ED49" s="47"/>
      <c r="EE49" s="47"/>
      <c r="EF49" s="47"/>
      <c r="EG49" s="47"/>
      <c r="EH49" s="47"/>
      <c r="EI49" s="47"/>
      <c r="EJ49" s="47"/>
      <c r="EK49" s="47"/>
      <c r="EL49" s="47"/>
      <c r="EM49" s="47"/>
      <c r="EN49" s="47"/>
      <c r="EO49" s="47"/>
      <c r="EP49" s="47"/>
      <c r="EQ49" s="47"/>
      <c r="ER49" s="74"/>
    </row>
    <row r="50" spans="2:148" ht="15" customHeight="1">
      <c r="B50" s="687" t="s">
        <v>709</v>
      </c>
      <c r="C50" s="689" t="str">
        <f xml:space="preserve"> IF(ISBLANK(TB!C185), "", TB!C185)</f>
        <v/>
      </c>
      <c r="D50" s="689" t="str">
        <f xml:space="preserve"> IF(ISBLANK(TB!D185), "", TB!D185)</f>
        <v/>
      </c>
      <c r="E50" s="689" t="str">
        <f xml:space="preserve"> IF(ISBLANK(TB!E185), "", TB!E185)</f>
        <v/>
      </c>
      <c r="F50" s="689" t="str">
        <f xml:space="preserve"> IF(ISBLANK(TB!F185), "", TB!F185)</f>
        <v/>
      </c>
      <c r="G50" s="1810" t="str">
        <f>IF(ISBLANK(TB!G185), "",TB!G185)</f>
        <v/>
      </c>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74"/>
      <c r="DX50" s="47"/>
      <c r="DY50" s="47"/>
      <c r="DZ50" s="47"/>
      <c r="EA50" s="47"/>
      <c r="EB50" s="47"/>
      <c r="EC50" s="47"/>
      <c r="ED50" s="47"/>
      <c r="EE50" s="47"/>
      <c r="EF50" s="47"/>
      <c r="EG50" s="47"/>
      <c r="EH50" s="47"/>
      <c r="EI50" s="47"/>
      <c r="EJ50" s="47"/>
      <c r="EK50" s="47"/>
      <c r="EL50" s="47"/>
      <c r="EM50" s="47"/>
      <c r="EN50" s="47"/>
      <c r="EO50" s="47"/>
      <c r="EP50" s="47"/>
      <c r="EQ50" s="47"/>
      <c r="ER50" s="74"/>
    </row>
    <row r="51" spans="2:148" ht="15" customHeight="1">
      <c r="B51" s="687" t="s">
        <v>710</v>
      </c>
      <c r="C51" s="689" t="str">
        <f xml:space="preserve"> IF(ISBLANK(TB!C186), "", TB!C186)</f>
        <v/>
      </c>
      <c r="D51" s="689" t="str">
        <f xml:space="preserve"> IF(ISBLANK(TB!D186), "", TB!D186)</f>
        <v/>
      </c>
      <c r="E51" s="689" t="str">
        <f xml:space="preserve"> IF(ISBLANK(TB!E186), "", TB!E186)</f>
        <v/>
      </c>
      <c r="F51" s="689" t="str">
        <f xml:space="preserve"> IF(ISBLANK(TB!F186), "", TB!F186)</f>
        <v/>
      </c>
      <c r="G51" s="1810" t="str">
        <f>IF(ISBLANK(TB!G186), "",TB!G186)</f>
        <v/>
      </c>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74"/>
      <c r="DX51" s="47"/>
      <c r="DY51" s="47"/>
      <c r="DZ51" s="47"/>
      <c r="EA51" s="47"/>
      <c r="EB51" s="47"/>
      <c r="EC51" s="47"/>
      <c r="ED51" s="47"/>
      <c r="EE51" s="47"/>
      <c r="EF51" s="47"/>
      <c r="EG51" s="47"/>
      <c r="EH51" s="47"/>
      <c r="EI51" s="47"/>
      <c r="EJ51" s="47"/>
      <c r="EK51" s="47"/>
      <c r="EL51" s="47"/>
      <c r="EM51" s="47"/>
      <c r="EN51" s="47"/>
      <c r="EO51" s="47"/>
      <c r="EP51" s="47"/>
      <c r="EQ51" s="47"/>
      <c r="ER51" s="74"/>
    </row>
    <row r="52" spans="2:148" ht="15" customHeight="1">
      <c r="B52" s="687" t="s">
        <v>711</v>
      </c>
      <c r="C52" s="689" t="str">
        <f xml:space="preserve"> IF(ISBLANK(TB!C187), "", TB!C187)</f>
        <v/>
      </c>
      <c r="D52" s="689" t="str">
        <f xml:space="preserve"> IF(ISBLANK(TB!D187), "", TB!D187)</f>
        <v/>
      </c>
      <c r="E52" s="689" t="str">
        <f xml:space="preserve"> IF(ISBLANK(TB!E187), "", TB!E187)</f>
        <v/>
      </c>
      <c r="F52" s="689" t="str">
        <f xml:space="preserve"> IF(ISBLANK(TB!F187), "", TB!F187)</f>
        <v/>
      </c>
      <c r="G52" s="1810" t="str">
        <f>IF(ISBLANK(TB!G187), "",TB!G187)</f>
        <v/>
      </c>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47"/>
      <c r="DE52" s="47"/>
      <c r="DF52" s="47"/>
      <c r="DG52" s="47"/>
      <c r="DH52" s="47"/>
      <c r="DI52" s="47"/>
      <c r="DJ52" s="47"/>
      <c r="DK52" s="47"/>
      <c r="DL52" s="47"/>
      <c r="DM52" s="47"/>
      <c r="DN52" s="47"/>
      <c r="DO52" s="47"/>
      <c r="DP52" s="47"/>
      <c r="DQ52" s="47"/>
      <c r="DR52" s="47"/>
      <c r="DS52" s="47"/>
      <c r="DT52" s="47"/>
      <c r="DU52" s="47"/>
      <c r="DV52" s="47"/>
      <c r="DW52" s="74"/>
      <c r="DX52" s="47"/>
      <c r="DY52" s="47"/>
      <c r="DZ52" s="47"/>
      <c r="EA52" s="47"/>
      <c r="EB52" s="47"/>
      <c r="EC52" s="47"/>
      <c r="ED52" s="47"/>
      <c r="EE52" s="47"/>
      <c r="EF52" s="47"/>
      <c r="EG52" s="47"/>
      <c r="EH52" s="47"/>
      <c r="EI52" s="47"/>
      <c r="EJ52" s="47"/>
      <c r="EK52" s="47"/>
      <c r="EL52" s="47"/>
      <c r="EM52" s="47"/>
      <c r="EN52" s="47"/>
      <c r="EO52" s="47"/>
      <c r="EP52" s="47"/>
      <c r="EQ52" s="47"/>
      <c r="ER52" s="74"/>
    </row>
    <row r="53" spans="2:148" ht="15" customHeight="1">
      <c r="B53" s="687" t="s">
        <v>712</v>
      </c>
      <c r="C53" s="689" t="str">
        <f xml:space="preserve"> IF(ISBLANK(TB!C188), "", TB!C188)</f>
        <v/>
      </c>
      <c r="D53" s="689" t="str">
        <f xml:space="preserve"> IF(ISBLANK(TB!D188), "", TB!D188)</f>
        <v/>
      </c>
      <c r="E53" s="689" t="str">
        <f xml:space="preserve"> IF(ISBLANK(TB!E188), "", TB!E188)</f>
        <v/>
      </c>
      <c r="F53" s="689" t="str">
        <f xml:space="preserve"> IF(ISBLANK(TB!F188), "", TB!F188)</f>
        <v/>
      </c>
      <c r="G53" s="1810" t="str">
        <f>IF(ISBLANK(TB!G188), "",TB!G188)</f>
        <v/>
      </c>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7"/>
      <c r="DN53" s="47"/>
      <c r="DO53" s="47"/>
      <c r="DP53" s="47"/>
      <c r="DQ53" s="47"/>
      <c r="DR53" s="47"/>
      <c r="DS53" s="47"/>
      <c r="DT53" s="47"/>
      <c r="DU53" s="47"/>
      <c r="DV53" s="47"/>
      <c r="DW53" s="74"/>
      <c r="DX53" s="47"/>
      <c r="DY53" s="47"/>
      <c r="DZ53" s="47"/>
      <c r="EA53" s="47"/>
      <c r="EB53" s="47"/>
      <c r="EC53" s="47"/>
      <c r="ED53" s="47"/>
      <c r="EE53" s="47"/>
      <c r="EF53" s="47"/>
      <c r="EG53" s="47"/>
      <c r="EH53" s="47"/>
      <c r="EI53" s="47"/>
      <c r="EJ53" s="47"/>
      <c r="EK53" s="47"/>
      <c r="EL53" s="47"/>
      <c r="EM53" s="47"/>
      <c r="EN53" s="47"/>
      <c r="EO53" s="47"/>
      <c r="EP53" s="47"/>
      <c r="EQ53" s="47"/>
      <c r="ER53" s="74"/>
    </row>
    <row r="54" spans="2:148" ht="15" customHeight="1">
      <c r="B54" s="687" t="s">
        <v>713</v>
      </c>
      <c r="C54" s="689" t="str">
        <f xml:space="preserve"> IF(ISBLANK(TB!C189), "", TB!C189)</f>
        <v/>
      </c>
      <c r="D54" s="689" t="str">
        <f xml:space="preserve"> IF(ISBLANK(TB!D189), "", TB!D189)</f>
        <v/>
      </c>
      <c r="E54" s="689" t="str">
        <f xml:space="preserve"> IF(ISBLANK(TB!E189), "", TB!E189)</f>
        <v/>
      </c>
      <c r="F54" s="689" t="str">
        <f xml:space="preserve"> IF(ISBLANK(TB!F189), "", TB!F189)</f>
        <v/>
      </c>
      <c r="G54" s="1810" t="str">
        <f>IF(ISBLANK(TB!G189), "",TB!G189)</f>
        <v/>
      </c>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74"/>
      <c r="DX54" s="47"/>
      <c r="DY54" s="47"/>
      <c r="DZ54" s="47"/>
      <c r="EA54" s="47"/>
      <c r="EB54" s="47"/>
      <c r="EC54" s="47"/>
      <c r="ED54" s="47"/>
      <c r="EE54" s="47"/>
      <c r="EF54" s="47"/>
      <c r="EG54" s="47"/>
      <c r="EH54" s="47"/>
      <c r="EI54" s="47"/>
      <c r="EJ54" s="47"/>
      <c r="EK54" s="47"/>
      <c r="EL54" s="47"/>
      <c r="EM54" s="47"/>
      <c r="EN54" s="47"/>
      <c r="EO54" s="47"/>
      <c r="EP54" s="47"/>
      <c r="EQ54" s="47"/>
      <c r="ER54" s="74"/>
    </row>
    <row r="55" spans="2:148" ht="15" customHeight="1">
      <c r="B55" s="687" t="s">
        <v>714</v>
      </c>
      <c r="C55" s="689" t="str">
        <f xml:space="preserve"> IF(ISBLANK(TB!C190), "", TB!C190)</f>
        <v/>
      </c>
      <c r="D55" s="689" t="str">
        <f xml:space="preserve"> IF(ISBLANK(TB!D190), "", TB!D190)</f>
        <v/>
      </c>
      <c r="E55" s="689" t="str">
        <f xml:space="preserve"> IF(ISBLANK(TB!E190), "", TB!E190)</f>
        <v/>
      </c>
      <c r="F55" s="689" t="str">
        <f xml:space="preserve"> IF(ISBLANK(TB!F190), "", TB!F190)</f>
        <v/>
      </c>
      <c r="G55" s="1810" t="str">
        <f>IF(ISBLANK(TB!G190), "",TB!G190)</f>
        <v/>
      </c>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74"/>
      <c r="DX55" s="47"/>
      <c r="DY55" s="47"/>
      <c r="DZ55" s="47"/>
      <c r="EA55" s="47"/>
      <c r="EB55" s="47"/>
      <c r="EC55" s="47"/>
      <c r="ED55" s="47"/>
      <c r="EE55" s="47"/>
      <c r="EF55" s="47"/>
      <c r="EG55" s="47"/>
      <c r="EH55" s="47"/>
      <c r="EI55" s="47"/>
      <c r="EJ55" s="47"/>
      <c r="EK55" s="47"/>
      <c r="EL55" s="47"/>
      <c r="EM55" s="47"/>
      <c r="EN55" s="47"/>
      <c r="EO55" s="47"/>
      <c r="EP55" s="47"/>
      <c r="EQ55" s="47"/>
      <c r="ER55" s="74"/>
    </row>
    <row r="56" spans="2:148" ht="15" customHeight="1">
      <c r="B56" s="687" t="s">
        <v>715</v>
      </c>
      <c r="C56" s="689" t="str">
        <f xml:space="preserve"> IF(ISBLANK(TB!C191), "", TB!C191)</f>
        <v/>
      </c>
      <c r="D56" s="689" t="str">
        <f xml:space="preserve"> IF(ISBLANK(TB!D191), "", TB!D191)</f>
        <v/>
      </c>
      <c r="E56" s="689" t="str">
        <f xml:space="preserve"> IF(ISBLANK(TB!E191), "", TB!E191)</f>
        <v/>
      </c>
      <c r="F56" s="689" t="str">
        <f xml:space="preserve"> IF(ISBLANK(TB!F191), "", TB!F191)</f>
        <v/>
      </c>
      <c r="G56" s="1810" t="str">
        <f>IF(ISBLANK(TB!G191), "",TB!G191)</f>
        <v/>
      </c>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74"/>
      <c r="DX56" s="47"/>
      <c r="DY56" s="47"/>
      <c r="DZ56" s="47"/>
      <c r="EA56" s="47"/>
      <c r="EB56" s="47"/>
      <c r="EC56" s="47"/>
      <c r="ED56" s="47"/>
      <c r="EE56" s="47"/>
      <c r="EF56" s="47"/>
      <c r="EG56" s="47"/>
      <c r="EH56" s="47"/>
      <c r="EI56" s="47"/>
      <c r="EJ56" s="47"/>
      <c r="EK56" s="47"/>
      <c r="EL56" s="47"/>
      <c r="EM56" s="47"/>
      <c r="EN56" s="47"/>
      <c r="EO56" s="47"/>
      <c r="EP56" s="47"/>
      <c r="EQ56" s="47"/>
      <c r="ER56" s="74"/>
    </row>
    <row r="57" spans="2:148" ht="15" customHeight="1">
      <c r="B57" s="687" t="s">
        <v>716</v>
      </c>
      <c r="C57" s="689" t="str">
        <f xml:space="preserve"> IF(ISBLANK(TB!C192), "", TB!C192)</f>
        <v/>
      </c>
      <c r="D57" s="689" t="str">
        <f xml:space="preserve"> IF(ISBLANK(TB!D192), "", TB!D192)</f>
        <v/>
      </c>
      <c r="E57" s="689" t="str">
        <f xml:space="preserve"> IF(ISBLANK(TB!E192), "", TB!E192)</f>
        <v/>
      </c>
      <c r="F57" s="689" t="str">
        <f xml:space="preserve"> IF(ISBLANK(TB!F192), "", TB!F192)</f>
        <v/>
      </c>
      <c r="G57" s="1810" t="str">
        <f>IF(ISBLANK(TB!G192), "",TB!G192)</f>
        <v/>
      </c>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74"/>
      <c r="DX57" s="47"/>
      <c r="DY57" s="47"/>
      <c r="DZ57" s="47"/>
      <c r="EA57" s="47"/>
      <c r="EB57" s="47"/>
      <c r="EC57" s="47"/>
      <c r="ED57" s="47"/>
      <c r="EE57" s="47"/>
      <c r="EF57" s="47"/>
      <c r="EG57" s="47"/>
      <c r="EH57" s="47"/>
      <c r="EI57" s="47"/>
      <c r="EJ57" s="47"/>
      <c r="EK57" s="47"/>
      <c r="EL57" s="47"/>
      <c r="EM57" s="47"/>
      <c r="EN57" s="47"/>
      <c r="EO57" s="47"/>
      <c r="EP57" s="47"/>
      <c r="EQ57" s="47"/>
      <c r="ER57" s="74"/>
    </row>
    <row r="58" spans="2:148" ht="15" customHeight="1">
      <c r="B58" s="687" t="s">
        <v>717</v>
      </c>
      <c r="C58" s="689" t="str">
        <f xml:space="preserve"> IF(ISBLANK(TB!C193), "", TB!C193)</f>
        <v/>
      </c>
      <c r="D58" s="689" t="str">
        <f xml:space="preserve"> IF(ISBLANK(TB!D193), "", TB!D193)</f>
        <v/>
      </c>
      <c r="E58" s="689" t="str">
        <f xml:space="preserve"> IF(ISBLANK(TB!E193), "", TB!E193)</f>
        <v/>
      </c>
      <c r="F58" s="689" t="str">
        <f xml:space="preserve"> IF(ISBLANK(TB!F193), "", TB!F193)</f>
        <v/>
      </c>
      <c r="G58" s="1810" t="str">
        <f>IF(ISBLANK(TB!G193), "",TB!G193)</f>
        <v/>
      </c>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7"/>
      <c r="BT58" s="47"/>
      <c r="BU58" s="47"/>
      <c r="BV58" s="47"/>
      <c r="BW58" s="47"/>
      <c r="BX58" s="47"/>
      <c r="BY58" s="47"/>
      <c r="BZ58" s="47"/>
      <c r="CA58" s="47"/>
      <c r="CB58" s="47"/>
      <c r="CC58" s="47"/>
      <c r="CD58" s="47"/>
      <c r="CE58" s="47"/>
      <c r="CF58" s="47"/>
      <c r="CG58" s="47"/>
      <c r="CH58" s="47"/>
      <c r="CI58" s="47"/>
      <c r="CJ58" s="47"/>
      <c r="CK58" s="47"/>
      <c r="CL58" s="47"/>
      <c r="CM58" s="47"/>
      <c r="CN58" s="47"/>
      <c r="CO58" s="47"/>
      <c r="CP58" s="47"/>
      <c r="CQ58" s="47"/>
      <c r="CR58" s="47"/>
      <c r="CS58" s="47"/>
      <c r="CT58" s="47"/>
      <c r="CU58" s="47"/>
      <c r="CV58" s="47"/>
      <c r="CW58" s="47"/>
      <c r="CX58" s="47"/>
      <c r="CY58" s="47"/>
      <c r="CZ58" s="47"/>
      <c r="DA58" s="47"/>
      <c r="DB58" s="47"/>
      <c r="DC58" s="47"/>
      <c r="DD58" s="47"/>
      <c r="DE58" s="47"/>
      <c r="DF58" s="47"/>
      <c r="DG58" s="47"/>
      <c r="DH58" s="47"/>
      <c r="DI58" s="47"/>
      <c r="DJ58" s="47"/>
      <c r="DK58" s="47"/>
      <c r="DL58" s="47"/>
      <c r="DM58" s="47"/>
      <c r="DN58" s="47"/>
      <c r="DO58" s="47"/>
      <c r="DP58" s="47"/>
      <c r="DQ58" s="47"/>
      <c r="DR58" s="47"/>
      <c r="DS58" s="47"/>
      <c r="DT58" s="47"/>
      <c r="DU58" s="47"/>
      <c r="DV58" s="47"/>
      <c r="DW58" s="74"/>
      <c r="DX58" s="47"/>
      <c r="DY58" s="47"/>
      <c r="DZ58" s="47"/>
      <c r="EA58" s="47"/>
      <c r="EB58" s="47"/>
      <c r="EC58" s="47"/>
      <c r="ED58" s="47"/>
      <c r="EE58" s="47"/>
      <c r="EF58" s="47"/>
      <c r="EG58" s="47"/>
      <c r="EH58" s="47"/>
      <c r="EI58" s="47"/>
      <c r="EJ58" s="47"/>
      <c r="EK58" s="47"/>
      <c r="EL58" s="47"/>
      <c r="EM58" s="47"/>
      <c r="EN58" s="47"/>
      <c r="EO58" s="47"/>
      <c r="EP58" s="47"/>
      <c r="EQ58" s="47"/>
      <c r="ER58" s="74"/>
    </row>
    <row r="59" spans="2:148" ht="15" customHeight="1">
      <c r="B59" s="687" t="s">
        <v>718</v>
      </c>
      <c r="C59" s="689" t="str">
        <f xml:space="preserve"> IF(ISBLANK(TB!C194), "", TB!C194)</f>
        <v/>
      </c>
      <c r="D59" s="689" t="str">
        <f xml:space="preserve"> IF(ISBLANK(TB!D194), "", TB!D194)</f>
        <v/>
      </c>
      <c r="E59" s="689" t="str">
        <f xml:space="preserve"> IF(ISBLANK(TB!E194), "", TB!E194)</f>
        <v/>
      </c>
      <c r="F59" s="689" t="str">
        <f xml:space="preserve"> IF(ISBLANK(TB!F194), "", TB!F194)</f>
        <v/>
      </c>
      <c r="G59" s="1810" t="str">
        <f>IF(ISBLANK(TB!G194), "",TB!G194)</f>
        <v/>
      </c>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74"/>
      <c r="DX59" s="47"/>
      <c r="DY59" s="47"/>
      <c r="DZ59" s="47"/>
      <c r="EA59" s="47"/>
      <c r="EB59" s="47"/>
      <c r="EC59" s="47"/>
      <c r="ED59" s="47"/>
      <c r="EE59" s="47"/>
      <c r="EF59" s="47"/>
      <c r="EG59" s="47"/>
      <c r="EH59" s="47"/>
      <c r="EI59" s="47"/>
      <c r="EJ59" s="47"/>
      <c r="EK59" s="47"/>
      <c r="EL59" s="47"/>
      <c r="EM59" s="47"/>
      <c r="EN59" s="47"/>
      <c r="EO59" s="47"/>
      <c r="EP59" s="47"/>
      <c r="EQ59" s="47"/>
      <c r="ER59" s="74"/>
    </row>
    <row r="60" spans="2:148" ht="15" customHeight="1">
      <c r="B60" s="687" t="s">
        <v>719</v>
      </c>
      <c r="C60" s="689" t="str">
        <f xml:space="preserve"> IF(ISBLANK(TB!C195), "", TB!C195)</f>
        <v/>
      </c>
      <c r="D60" s="689" t="str">
        <f xml:space="preserve"> IF(ISBLANK(TB!D195), "", TB!D195)</f>
        <v/>
      </c>
      <c r="E60" s="689" t="str">
        <f xml:space="preserve"> IF(ISBLANK(TB!E195), "", TB!E195)</f>
        <v/>
      </c>
      <c r="F60" s="689" t="str">
        <f xml:space="preserve"> IF(ISBLANK(TB!F195), "", TB!F195)</f>
        <v/>
      </c>
      <c r="G60" s="1810" t="str">
        <f>IF(ISBLANK(TB!G195), "",TB!G195)</f>
        <v/>
      </c>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74"/>
      <c r="DX60" s="47"/>
      <c r="DY60" s="47"/>
      <c r="DZ60" s="47"/>
      <c r="EA60" s="47"/>
      <c r="EB60" s="47"/>
      <c r="EC60" s="47"/>
      <c r="ED60" s="47"/>
      <c r="EE60" s="47"/>
      <c r="EF60" s="47"/>
      <c r="EG60" s="47"/>
      <c r="EH60" s="47"/>
      <c r="EI60" s="47"/>
      <c r="EJ60" s="47"/>
      <c r="EK60" s="47"/>
      <c r="EL60" s="47"/>
      <c r="EM60" s="47"/>
      <c r="EN60" s="47"/>
      <c r="EO60" s="47"/>
      <c r="EP60" s="47"/>
      <c r="EQ60" s="47"/>
      <c r="ER60" s="74"/>
    </row>
    <row r="61" spans="2:148" ht="15" customHeight="1">
      <c r="B61" s="687" t="s">
        <v>720</v>
      </c>
      <c r="C61" s="689" t="str">
        <f xml:space="preserve"> IF(ISBLANK(TB!C196), "", TB!C196)</f>
        <v/>
      </c>
      <c r="D61" s="689" t="str">
        <f xml:space="preserve"> IF(ISBLANK(TB!D196), "", TB!D196)</f>
        <v/>
      </c>
      <c r="E61" s="689" t="str">
        <f xml:space="preserve"> IF(ISBLANK(TB!E196), "", TB!E196)</f>
        <v/>
      </c>
      <c r="F61" s="689" t="str">
        <f xml:space="preserve"> IF(ISBLANK(TB!F196), "", TB!F196)</f>
        <v/>
      </c>
      <c r="G61" s="1810" t="str">
        <f>IF(ISBLANK(TB!G196), "",TB!G196)</f>
        <v/>
      </c>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47"/>
      <c r="DW61" s="74"/>
      <c r="DX61" s="47"/>
      <c r="DY61" s="47"/>
      <c r="DZ61" s="47"/>
      <c r="EA61" s="47"/>
      <c r="EB61" s="47"/>
      <c r="EC61" s="47"/>
      <c r="ED61" s="47"/>
      <c r="EE61" s="47"/>
      <c r="EF61" s="47"/>
      <c r="EG61" s="47"/>
      <c r="EH61" s="47"/>
      <c r="EI61" s="47"/>
      <c r="EJ61" s="47"/>
      <c r="EK61" s="47"/>
      <c r="EL61" s="47"/>
      <c r="EM61" s="47"/>
      <c r="EN61" s="47"/>
      <c r="EO61" s="47"/>
      <c r="EP61" s="47"/>
      <c r="EQ61" s="47"/>
      <c r="ER61" s="74"/>
    </row>
    <row r="62" spans="2:148" ht="15" customHeight="1">
      <c r="B62" s="687" t="s">
        <v>721</v>
      </c>
      <c r="C62" s="689" t="str">
        <f xml:space="preserve"> IF(ISBLANK(TB!C197), "", TB!C197)</f>
        <v/>
      </c>
      <c r="D62" s="689" t="str">
        <f xml:space="preserve"> IF(ISBLANK(TB!D197), "", TB!D197)</f>
        <v/>
      </c>
      <c r="E62" s="689" t="str">
        <f xml:space="preserve"> IF(ISBLANK(TB!E197), "", TB!E197)</f>
        <v/>
      </c>
      <c r="F62" s="689" t="str">
        <f xml:space="preserve"> IF(ISBLANK(TB!F197), "", TB!F197)</f>
        <v/>
      </c>
      <c r="G62" s="1810" t="str">
        <f>IF(ISBLANK(TB!G197), "",TB!G197)</f>
        <v/>
      </c>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74"/>
      <c r="DX62" s="47"/>
      <c r="DY62" s="47"/>
      <c r="DZ62" s="47"/>
      <c r="EA62" s="47"/>
      <c r="EB62" s="47"/>
      <c r="EC62" s="47"/>
      <c r="ED62" s="47"/>
      <c r="EE62" s="47"/>
      <c r="EF62" s="47"/>
      <c r="EG62" s="47"/>
      <c r="EH62" s="47"/>
      <c r="EI62" s="47"/>
      <c r="EJ62" s="47"/>
      <c r="EK62" s="47"/>
      <c r="EL62" s="47"/>
      <c r="EM62" s="47"/>
      <c r="EN62" s="47"/>
      <c r="EO62" s="47"/>
      <c r="EP62" s="47"/>
      <c r="EQ62" s="47"/>
      <c r="ER62" s="74"/>
    </row>
    <row r="63" spans="2:148" ht="15" customHeight="1">
      <c r="B63" s="687" t="s">
        <v>722</v>
      </c>
      <c r="C63" s="689" t="str">
        <f xml:space="preserve"> IF(ISBLANK(TB!C198), "", TB!C198)</f>
        <v/>
      </c>
      <c r="D63" s="689" t="str">
        <f xml:space="preserve"> IF(ISBLANK(TB!D198), "", TB!D198)</f>
        <v/>
      </c>
      <c r="E63" s="689" t="str">
        <f xml:space="preserve"> IF(ISBLANK(TB!E198), "", TB!E198)</f>
        <v/>
      </c>
      <c r="F63" s="689" t="str">
        <f xml:space="preserve"> IF(ISBLANK(TB!F198), "", TB!F198)</f>
        <v/>
      </c>
      <c r="G63" s="1810" t="str">
        <f>IF(ISBLANK(TB!G198), "",TB!G198)</f>
        <v/>
      </c>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74"/>
      <c r="DX63" s="47"/>
      <c r="DY63" s="47"/>
      <c r="DZ63" s="47"/>
      <c r="EA63" s="47"/>
      <c r="EB63" s="47"/>
      <c r="EC63" s="47"/>
      <c r="ED63" s="47"/>
      <c r="EE63" s="47"/>
      <c r="EF63" s="47"/>
      <c r="EG63" s="47"/>
      <c r="EH63" s="47"/>
      <c r="EI63" s="47"/>
      <c r="EJ63" s="47"/>
      <c r="EK63" s="47"/>
      <c r="EL63" s="47"/>
      <c r="EM63" s="47"/>
      <c r="EN63" s="47"/>
      <c r="EO63" s="47"/>
      <c r="EP63" s="47"/>
      <c r="EQ63" s="47"/>
      <c r="ER63" s="74"/>
    </row>
    <row r="64" spans="2:148" ht="15" customHeight="1">
      <c r="B64" s="687" t="s">
        <v>723</v>
      </c>
      <c r="C64" s="689" t="str">
        <f xml:space="preserve"> IF(ISBLANK(TB!C199), "", TB!C199)</f>
        <v/>
      </c>
      <c r="D64" s="689" t="str">
        <f xml:space="preserve"> IF(ISBLANK(TB!D199), "", TB!D199)</f>
        <v/>
      </c>
      <c r="E64" s="689" t="str">
        <f xml:space="preserve"> IF(ISBLANK(TB!E199), "", TB!E199)</f>
        <v/>
      </c>
      <c r="F64" s="689" t="str">
        <f xml:space="preserve"> IF(ISBLANK(TB!F199), "", TB!F199)</f>
        <v/>
      </c>
      <c r="G64" s="1810" t="str">
        <f>IF(ISBLANK(TB!G199), "",TB!G199)</f>
        <v/>
      </c>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74"/>
      <c r="DX64" s="47"/>
      <c r="DY64" s="47"/>
      <c r="DZ64" s="47"/>
      <c r="EA64" s="47"/>
      <c r="EB64" s="47"/>
      <c r="EC64" s="47"/>
      <c r="ED64" s="47"/>
      <c r="EE64" s="47"/>
      <c r="EF64" s="47"/>
      <c r="EG64" s="47"/>
      <c r="EH64" s="47"/>
      <c r="EI64" s="47"/>
      <c r="EJ64" s="47"/>
      <c r="EK64" s="47"/>
      <c r="EL64" s="47"/>
      <c r="EM64" s="47"/>
      <c r="EN64" s="47"/>
      <c r="EO64" s="47"/>
      <c r="EP64" s="47"/>
      <c r="EQ64" s="47"/>
      <c r="ER64" s="74"/>
    </row>
    <row r="65" spans="2:148" ht="15" customHeight="1">
      <c r="B65" s="687" t="s">
        <v>724</v>
      </c>
      <c r="C65" s="689" t="str">
        <f xml:space="preserve"> IF(ISBLANK(TB!C200), "", TB!C200)</f>
        <v/>
      </c>
      <c r="D65" s="689" t="str">
        <f xml:space="preserve"> IF(ISBLANK(TB!D200), "", TB!D200)</f>
        <v/>
      </c>
      <c r="E65" s="689" t="str">
        <f xml:space="preserve"> IF(ISBLANK(TB!E200), "", TB!E200)</f>
        <v/>
      </c>
      <c r="F65" s="689" t="str">
        <f xml:space="preserve"> IF(ISBLANK(TB!F200), "", TB!F200)</f>
        <v/>
      </c>
      <c r="G65" s="1810" t="str">
        <f>IF(ISBLANK(TB!G200), "",TB!G200)</f>
        <v/>
      </c>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74"/>
      <c r="DX65" s="47"/>
      <c r="DY65" s="47"/>
      <c r="DZ65" s="47"/>
      <c r="EA65" s="47"/>
      <c r="EB65" s="47"/>
      <c r="EC65" s="47"/>
      <c r="ED65" s="47"/>
      <c r="EE65" s="47"/>
      <c r="EF65" s="47"/>
      <c r="EG65" s="47"/>
      <c r="EH65" s="47"/>
      <c r="EI65" s="47"/>
      <c r="EJ65" s="47"/>
      <c r="EK65" s="47"/>
      <c r="EL65" s="47"/>
      <c r="EM65" s="47"/>
      <c r="EN65" s="47"/>
      <c r="EO65" s="47"/>
      <c r="EP65" s="47"/>
      <c r="EQ65" s="47"/>
      <c r="ER65" s="74"/>
    </row>
    <row r="66" spans="2:148" ht="15" customHeight="1">
      <c r="B66" s="687" t="s">
        <v>725</v>
      </c>
      <c r="C66" s="689" t="str">
        <f xml:space="preserve"> IF(ISBLANK(TB!C201), "", TB!C201)</f>
        <v/>
      </c>
      <c r="D66" s="689" t="str">
        <f xml:space="preserve"> IF(ISBLANK(TB!D201), "", TB!D201)</f>
        <v/>
      </c>
      <c r="E66" s="689" t="str">
        <f xml:space="preserve"> IF(ISBLANK(TB!E201), "", TB!E201)</f>
        <v/>
      </c>
      <c r="F66" s="689" t="str">
        <f xml:space="preserve"> IF(ISBLANK(TB!F201), "", TB!F201)</f>
        <v/>
      </c>
      <c r="G66" s="1810" t="str">
        <f>IF(ISBLANK(TB!G201), "",TB!G201)</f>
        <v/>
      </c>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74"/>
      <c r="DX66" s="47"/>
      <c r="DY66" s="47"/>
      <c r="DZ66" s="47"/>
      <c r="EA66" s="47"/>
      <c r="EB66" s="47"/>
      <c r="EC66" s="47"/>
      <c r="ED66" s="47"/>
      <c r="EE66" s="47"/>
      <c r="EF66" s="47"/>
      <c r="EG66" s="47"/>
      <c r="EH66" s="47"/>
      <c r="EI66" s="47"/>
      <c r="EJ66" s="47"/>
      <c r="EK66" s="47"/>
      <c r="EL66" s="47"/>
      <c r="EM66" s="47"/>
      <c r="EN66" s="47"/>
      <c r="EO66" s="47"/>
      <c r="EP66" s="47"/>
      <c r="EQ66" s="47"/>
      <c r="ER66" s="74"/>
    </row>
    <row r="67" spans="2:148" ht="15" customHeight="1">
      <c r="B67" s="687" t="s">
        <v>726</v>
      </c>
      <c r="C67" s="689" t="str">
        <f xml:space="preserve"> IF(ISBLANK(TB!C202), "", TB!C202)</f>
        <v/>
      </c>
      <c r="D67" s="689" t="str">
        <f xml:space="preserve"> IF(ISBLANK(TB!D202), "", TB!D202)</f>
        <v/>
      </c>
      <c r="E67" s="689" t="str">
        <f xml:space="preserve"> IF(ISBLANK(TB!E202), "", TB!E202)</f>
        <v/>
      </c>
      <c r="F67" s="689" t="str">
        <f xml:space="preserve"> IF(ISBLANK(TB!F202), "", TB!F202)</f>
        <v/>
      </c>
      <c r="G67" s="1810" t="str">
        <f>IF(ISBLANK(TB!G202), "",TB!G202)</f>
        <v/>
      </c>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74"/>
      <c r="DX67" s="47"/>
      <c r="DY67" s="47"/>
      <c r="DZ67" s="47"/>
      <c r="EA67" s="47"/>
      <c r="EB67" s="47"/>
      <c r="EC67" s="47"/>
      <c r="ED67" s="47"/>
      <c r="EE67" s="47"/>
      <c r="EF67" s="47"/>
      <c r="EG67" s="47"/>
      <c r="EH67" s="47"/>
      <c r="EI67" s="47"/>
      <c r="EJ67" s="47"/>
      <c r="EK67" s="47"/>
      <c r="EL67" s="47"/>
      <c r="EM67" s="47"/>
      <c r="EN67" s="47"/>
      <c r="EO67" s="47"/>
      <c r="EP67" s="47"/>
      <c r="EQ67" s="47"/>
      <c r="ER67" s="74"/>
    </row>
    <row r="68" spans="2:148" ht="15" customHeight="1">
      <c r="B68" s="687" t="s">
        <v>727</v>
      </c>
      <c r="C68" s="689" t="str">
        <f xml:space="preserve"> IF(ISBLANK(TB!C203), "", TB!C203)</f>
        <v/>
      </c>
      <c r="D68" s="689" t="str">
        <f xml:space="preserve"> IF(ISBLANK(TB!D203), "", TB!D203)</f>
        <v/>
      </c>
      <c r="E68" s="689" t="str">
        <f xml:space="preserve"> IF(ISBLANK(TB!E203), "", TB!E203)</f>
        <v/>
      </c>
      <c r="F68" s="689" t="str">
        <f xml:space="preserve"> IF(ISBLANK(TB!F203), "", TB!F203)</f>
        <v/>
      </c>
      <c r="G68" s="1810" t="str">
        <f>IF(ISBLANK(TB!G203), "",TB!G203)</f>
        <v/>
      </c>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74"/>
      <c r="DX68" s="47"/>
      <c r="DY68" s="47"/>
      <c r="DZ68" s="47"/>
      <c r="EA68" s="47"/>
      <c r="EB68" s="47"/>
      <c r="EC68" s="47"/>
      <c r="ED68" s="47"/>
      <c r="EE68" s="47"/>
      <c r="EF68" s="47"/>
      <c r="EG68" s="47"/>
      <c r="EH68" s="47"/>
      <c r="EI68" s="47"/>
      <c r="EJ68" s="47"/>
      <c r="EK68" s="47"/>
      <c r="EL68" s="47"/>
      <c r="EM68" s="47"/>
      <c r="EN68" s="47"/>
      <c r="EO68" s="47"/>
      <c r="EP68" s="47"/>
      <c r="EQ68" s="47"/>
      <c r="ER68" s="74"/>
    </row>
    <row r="69" spans="2:148" ht="15" customHeight="1">
      <c r="B69" s="687" t="s">
        <v>728</v>
      </c>
      <c r="C69" s="689" t="str">
        <f xml:space="preserve"> IF(ISBLANK(TB!C204), "", TB!C204)</f>
        <v/>
      </c>
      <c r="D69" s="689" t="str">
        <f xml:space="preserve"> IF(ISBLANK(TB!D204), "", TB!D204)</f>
        <v/>
      </c>
      <c r="E69" s="689" t="str">
        <f xml:space="preserve"> IF(ISBLANK(TB!E204), "", TB!E204)</f>
        <v/>
      </c>
      <c r="F69" s="689" t="str">
        <f xml:space="preserve"> IF(ISBLANK(TB!F204), "", TB!F204)</f>
        <v/>
      </c>
      <c r="G69" s="1810" t="str">
        <f>IF(ISBLANK(TB!G204), "",TB!G204)</f>
        <v/>
      </c>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74"/>
      <c r="DX69" s="47"/>
      <c r="DY69" s="47"/>
      <c r="DZ69" s="47"/>
      <c r="EA69" s="47"/>
      <c r="EB69" s="47"/>
      <c r="EC69" s="47"/>
      <c r="ED69" s="47"/>
      <c r="EE69" s="47"/>
      <c r="EF69" s="47"/>
      <c r="EG69" s="47"/>
      <c r="EH69" s="47"/>
      <c r="EI69" s="47"/>
      <c r="EJ69" s="47"/>
      <c r="EK69" s="47"/>
      <c r="EL69" s="47"/>
      <c r="EM69" s="47"/>
      <c r="EN69" s="47"/>
      <c r="EO69" s="47"/>
      <c r="EP69" s="47"/>
      <c r="EQ69" s="47"/>
      <c r="ER69" s="74"/>
    </row>
    <row r="70" spans="2:148" ht="15" customHeight="1">
      <c r="B70" s="687" t="s">
        <v>729</v>
      </c>
      <c r="C70" s="689" t="str">
        <f xml:space="preserve"> IF(ISBLANK(TB!C205), "", TB!C205)</f>
        <v/>
      </c>
      <c r="D70" s="689" t="str">
        <f xml:space="preserve"> IF(ISBLANK(TB!D205), "", TB!D205)</f>
        <v/>
      </c>
      <c r="E70" s="689" t="str">
        <f xml:space="preserve"> IF(ISBLANK(TB!E205), "", TB!E205)</f>
        <v/>
      </c>
      <c r="F70" s="689" t="str">
        <f xml:space="preserve"> IF(ISBLANK(TB!F205), "", TB!F205)</f>
        <v/>
      </c>
      <c r="G70" s="1810" t="str">
        <f>IF(ISBLANK(TB!G205), "",TB!G205)</f>
        <v/>
      </c>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74"/>
      <c r="DX70" s="47"/>
      <c r="DY70" s="47"/>
      <c r="DZ70" s="47"/>
      <c r="EA70" s="47"/>
      <c r="EB70" s="47"/>
      <c r="EC70" s="47"/>
      <c r="ED70" s="47"/>
      <c r="EE70" s="47"/>
      <c r="EF70" s="47"/>
      <c r="EG70" s="47"/>
      <c r="EH70" s="47"/>
      <c r="EI70" s="47"/>
      <c r="EJ70" s="47"/>
      <c r="EK70" s="47"/>
      <c r="EL70" s="47"/>
      <c r="EM70" s="47"/>
      <c r="EN70" s="47"/>
      <c r="EO70" s="47"/>
      <c r="EP70" s="47"/>
      <c r="EQ70" s="47"/>
      <c r="ER70" s="74"/>
    </row>
    <row r="71" spans="2:148" ht="15" customHeight="1">
      <c r="B71" s="687" t="s">
        <v>730</v>
      </c>
      <c r="C71" s="689" t="str">
        <f xml:space="preserve"> IF(ISBLANK(TB!C206), "", TB!C206)</f>
        <v/>
      </c>
      <c r="D71" s="689" t="str">
        <f xml:space="preserve"> IF(ISBLANK(TB!D206), "", TB!D206)</f>
        <v/>
      </c>
      <c r="E71" s="689" t="str">
        <f xml:space="preserve"> IF(ISBLANK(TB!E206), "", TB!E206)</f>
        <v/>
      </c>
      <c r="F71" s="689" t="str">
        <f xml:space="preserve"> IF(ISBLANK(TB!F206), "", TB!F206)</f>
        <v/>
      </c>
      <c r="G71" s="1810" t="str">
        <f>IF(ISBLANK(TB!G206), "",TB!G206)</f>
        <v/>
      </c>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74"/>
      <c r="DX71" s="47"/>
      <c r="DY71" s="47"/>
      <c r="DZ71" s="47"/>
      <c r="EA71" s="47"/>
      <c r="EB71" s="47"/>
      <c r="EC71" s="47"/>
      <c r="ED71" s="47"/>
      <c r="EE71" s="47"/>
      <c r="EF71" s="47"/>
      <c r="EG71" s="47"/>
      <c r="EH71" s="47"/>
      <c r="EI71" s="47"/>
      <c r="EJ71" s="47"/>
      <c r="EK71" s="47"/>
      <c r="EL71" s="47"/>
      <c r="EM71" s="47"/>
      <c r="EN71" s="47"/>
      <c r="EO71" s="47"/>
      <c r="EP71" s="47"/>
      <c r="EQ71" s="47"/>
      <c r="ER71" s="74"/>
    </row>
    <row r="72" spans="2:148" ht="15" customHeight="1">
      <c r="B72" s="687" t="s">
        <v>731</v>
      </c>
      <c r="C72" s="689" t="str">
        <f xml:space="preserve"> IF(ISBLANK(TB!C207), "", TB!C207)</f>
        <v/>
      </c>
      <c r="D72" s="689" t="str">
        <f xml:space="preserve"> IF(ISBLANK(TB!D207), "", TB!D207)</f>
        <v/>
      </c>
      <c r="E72" s="689" t="str">
        <f xml:space="preserve"> IF(ISBLANK(TB!E207), "", TB!E207)</f>
        <v/>
      </c>
      <c r="F72" s="689" t="str">
        <f xml:space="preserve"> IF(ISBLANK(TB!F207), "", TB!F207)</f>
        <v/>
      </c>
      <c r="G72" s="1810" t="str">
        <f>IF(ISBLANK(TB!G207), "",TB!G207)</f>
        <v/>
      </c>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74"/>
      <c r="DX72" s="47"/>
      <c r="DY72" s="47"/>
      <c r="DZ72" s="47"/>
      <c r="EA72" s="47"/>
      <c r="EB72" s="47"/>
      <c r="EC72" s="47"/>
      <c r="ED72" s="47"/>
      <c r="EE72" s="47"/>
      <c r="EF72" s="47"/>
      <c r="EG72" s="47"/>
      <c r="EH72" s="47"/>
      <c r="EI72" s="47"/>
      <c r="EJ72" s="47"/>
      <c r="EK72" s="47"/>
      <c r="EL72" s="47"/>
      <c r="EM72" s="47"/>
      <c r="EN72" s="47"/>
      <c r="EO72" s="47"/>
      <c r="EP72" s="47"/>
      <c r="EQ72" s="47"/>
      <c r="ER72" s="74"/>
    </row>
    <row r="73" spans="2:148" ht="15" customHeight="1">
      <c r="B73" s="687" t="s">
        <v>732</v>
      </c>
      <c r="C73" s="689" t="str">
        <f xml:space="preserve"> IF(ISBLANK(TB!C208), "", TB!C208)</f>
        <v/>
      </c>
      <c r="D73" s="689" t="str">
        <f xml:space="preserve"> IF(ISBLANK(TB!D208), "", TB!D208)</f>
        <v/>
      </c>
      <c r="E73" s="689" t="str">
        <f xml:space="preserve"> IF(ISBLANK(TB!E208), "", TB!E208)</f>
        <v/>
      </c>
      <c r="F73" s="689" t="str">
        <f xml:space="preserve"> IF(ISBLANK(TB!F208), "", TB!F208)</f>
        <v/>
      </c>
      <c r="G73" s="1810" t="str">
        <f>IF(ISBLANK(TB!G208), "",TB!G208)</f>
        <v/>
      </c>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74"/>
      <c r="DX73" s="47"/>
      <c r="DY73" s="47"/>
      <c r="DZ73" s="47"/>
      <c r="EA73" s="47"/>
      <c r="EB73" s="47"/>
      <c r="EC73" s="47"/>
      <c r="ED73" s="47"/>
      <c r="EE73" s="47"/>
      <c r="EF73" s="47"/>
      <c r="EG73" s="47"/>
      <c r="EH73" s="47"/>
      <c r="EI73" s="47"/>
      <c r="EJ73" s="47"/>
      <c r="EK73" s="47"/>
      <c r="EL73" s="47"/>
      <c r="EM73" s="47"/>
      <c r="EN73" s="47"/>
      <c r="EO73" s="47"/>
      <c r="EP73" s="47"/>
      <c r="EQ73" s="47"/>
      <c r="ER73" s="74"/>
    </row>
    <row r="74" spans="2:148" ht="15" customHeight="1">
      <c r="B74" s="687" t="s">
        <v>733</v>
      </c>
      <c r="C74" s="689" t="str">
        <f xml:space="preserve"> IF(ISBLANK(TB!C209), "", TB!C209)</f>
        <v/>
      </c>
      <c r="D74" s="689" t="str">
        <f xml:space="preserve"> IF(ISBLANK(TB!D209), "", TB!D209)</f>
        <v/>
      </c>
      <c r="E74" s="689" t="str">
        <f xml:space="preserve"> IF(ISBLANK(TB!E209), "", TB!E209)</f>
        <v/>
      </c>
      <c r="F74" s="689" t="str">
        <f xml:space="preserve"> IF(ISBLANK(TB!F209), "", TB!F209)</f>
        <v/>
      </c>
      <c r="G74" s="1810" t="str">
        <f>IF(ISBLANK(TB!G209), "",TB!G209)</f>
        <v/>
      </c>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74"/>
      <c r="DX74" s="47"/>
      <c r="DY74" s="47"/>
      <c r="DZ74" s="47"/>
      <c r="EA74" s="47"/>
      <c r="EB74" s="47"/>
      <c r="EC74" s="47"/>
      <c r="ED74" s="47"/>
      <c r="EE74" s="47"/>
      <c r="EF74" s="47"/>
      <c r="EG74" s="47"/>
      <c r="EH74" s="47"/>
      <c r="EI74" s="47"/>
      <c r="EJ74" s="47"/>
      <c r="EK74" s="47"/>
      <c r="EL74" s="47"/>
      <c r="EM74" s="47"/>
      <c r="EN74" s="47"/>
      <c r="EO74" s="47"/>
      <c r="EP74" s="47"/>
      <c r="EQ74" s="47"/>
      <c r="ER74" s="74"/>
    </row>
    <row r="75" spans="2:148" ht="15" customHeight="1">
      <c r="B75" s="687" t="s">
        <v>734</v>
      </c>
      <c r="C75" s="689" t="str">
        <f xml:space="preserve"> IF(ISBLANK(TB!C210), "", TB!C210)</f>
        <v/>
      </c>
      <c r="D75" s="689" t="str">
        <f xml:space="preserve"> IF(ISBLANK(TB!D210), "", TB!D210)</f>
        <v/>
      </c>
      <c r="E75" s="689" t="str">
        <f xml:space="preserve"> IF(ISBLANK(TB!E210), "", TB!E210)</f>
        <v/>
      </c>
      <c r="F75" s="689" t="str">
        <f xml:space="preserve"> IF(ISBLANK(TB!F210), "", TB!F210)</f>
        <v/>
      </c>
      <c r="G75" s="1810" t="str">
        <f>IF(ISBLANK(TB!G210), "",TB!G210)</f>
        <v/>
      </c>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74"/>
      <c r="DX75" s="47"/>
      <c r="DY75" s="47"/>
      <c r="DZ75" s="47"/>
      <c r="EA75" s="47"/>
      <c r="EB75" s="47"/>
      <c r="EC75" s="47"/>
      <c r="ED75" s="47"/>
      <c r="EE75" s="47"/>
      <c r="EF75" s="47"/>
      <c r="EG75" s="47"/>
      <c r="EH75" s="47"/>
      <c r="EI75" s="47"/>
      <c r="EJ75" s="47"/>
      <c r="EK75" s="47"/>
      <c r="EL75" s="47"/>
      <c r="EM75" s="47"/>
      <c r="EN75" s="47"/>
      <c r="EO75" s="47"/>
      <c r="EP75" s="47"/>
      <c r="EQ75" s="47"/>
      <c r="ER75" s="74"/>
    </row>
    <row r="76" spans="2:148" ht="15" customHeight="1">
      <c r="B76" s="687" t="s">
        <v>735</v>
      </c>
      <c r="C76" s="689" t="str">
        <f xml:space="preserve"> IF(ISBLANK(TB!C211), "", TB!C211)</f>
        <v/>
      </c>
      <c r="D76" s="689" t="str">
        <f xml:space="preserve"> IF(ISBLANK(TB!D211), "", TB!D211)</f>
        <v/>
      </c>
      <c r="E76" s="689" t="str">
        <f xml:space="preserve"> IF(ISBLANK(TB!E211), "", TB!E211)</f>
        <v/>
      </c>
      <c r="F76" s="689" t="str">
        <f xml:space="preserve"> IF(ISBLANK(TB!F211), "", TB!F211)</f>
        <v/>
      </c>
      <c r="G76" s="1810" t="str">
        <f>IF(ISBLANK(TB!G211), "",TB!G211)</f>
        <v/>
      </c>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74"/>
      <c r="DX76" s="47"/>
      <c r="DY76" s="47"/>
      <c r="DZ76" s="47"/>
      <c r="EA76" s="47"/>
      <c r="EB76" s="47"/>
      <c r="EC76" s="47"/>
      <c r="ED76" s="47"/>
      <c r="EE76" s="47"/>
      <c r="EF76" s="47"/>
      <c r="EG76" s="47"/>
      <c r="EH76" s="47"/>
      <c r="EI76" s="47"/>
      <c r="EJ76" s="47"/>
      <c r="EK76" s="47"/>
      <c r="EL76" s="47"/>
      <c r="EM76" s="47"/>
      <c r="EN76" s="47"/>
      <c r="EO76" s="47"/>
      <c r="EP76" s="47"/>
      <c r="EQ76" s="47"/>
      <c r="ER76" s="74"/>
    </row>
    <row r="77" spans="2:148" ht="15" customHeight="1">
      <c r="B77" s="687" t="s">
        <v>736</v>
      </c>
      <c r="C77" s="689" t="str">
        <f xml:space="preserve"> IF(ISBLANK(TB!C212), "", TB!C212)</f>
        <v/>
      </c>
      <c r="D77" s="689" t="str">
        <f xml:space="preserve"> IF(ISBLANK(TB!D212), "", TB!D212)</f>
        <v/>
      </c>
      <c r="E77" s="689" t="str">
        <f xml:space="preserve"> IF(ISBLANK(TB!E212), "", TB!E212)</f>
        <v/>
      </c>
      <c r="F77" s="689" t="str">
        <f xml:space="preserve"> IF(ISBLANK(TB!F212), "", TB!F212)</f>
        <v/>
      </c>
      <c r="G77" s="1810" t="str">
        <f>IF(ISBLANK(TB!G212), "",TB!G212)</f>
        <v/>
      </c>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74"/>
      <c r="DX77" s="47"/>
      <c r="DY77" s="47"/>
      <c r="DZ77" s="47"/>
      <c r="EA77" s="47"/>
      <c r="EB77" s="47"/>
      <c r="EC77" s="47"/>
      <c r="ED77" s="47"/>
      <c r="EE77" s="47"/>
      <c r="EF77" s="47"/>
      <c r="EG77" s="47"/>
      <c r="EH77" s="47"/>
      <c r="EI77" s="47"/>
      <c r="EJ77" s="47"/>
      <c r="EK77" s="47"/>
      <c r="EL77" s="47"/>
      <c r="EM77" s="47"/>
      <c r="EN77" s="47"/>
      <c r="EO77" s="47"/>
      <c r="EP77" s="47"/>
      <c r="EQ77" s="47"/>
      <c r="ER77" s="74"/>
    </row>
    <row r="78" spans="2:148" ht="15" customHeight="1">
      <c r="B78" s="687" t="s">
        <v>737</v>
      </c>
      <c r="C78" s="689" t="str">
        <f xml:space="preserve"> IF(ISBLANK(TB!C213), "", TB!C213)</f>
        <v/>
      </c>
      <c r="D78" s="689" t="str">
        <f xml:space="preserve"> IF(ISBLANK(TB!D213), "", TB!D213)</f>
        <v/>
      </c>
      <c r="E78" s="689" t="str">
        <f xml:space="preserve"> IF(ISBLANK(TB!E213), "", TB!E213)</f>
        <v/>
      </c>
      <c r="F78" s="689" t="str">
        <f xml:space="preserve"> IF(ISBLANK(TB!F213), "", TB!F213)</f>
        <v/>
      </c>
      <c r="G78" s="1810" t="str">
        <f>IF(ISBLANK(TB!G213), "",TB!G213)</f>
        <v/>
      </c>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74"/>
      <c r="DX78" s="47"/>
      <c r="DY78" s="47"/>
      <c r="DZ78" s="47"/>
      <c r="EA78" s="47"/>
      <c r="EB78" s="47"/>
      <c r="EC78" s="47"/>
      <c r="ED78" s="47"/>
      <c r="EE78" s="47"/>
      <c r="EF78" s="47"/>
      <c r="EG78" s="47"/>
      <c r="EH78" s="47"/>
      <c r="EI78" s="47"/>
      <c r="EJ78" s="47"/>
      <c r="EK78" s="47"/>
      <c r="EL78" s="47"/>
      <c r="EM78" s="47"/>
      <c r="EN78" s="47"/>
      <c r="EO78" s="47"/>
      <c r="EP78" s="47"/>
      <c r="EQ78" s="47"/>
      <c r="ER78" s="74"/>
    </row>
    <row r="79" spans="2:148" ht="15" customHeight="1">
      <c r="B79" s="687" t="s">
        <v>738</v>
      </c>
      <c r="C79" s="689" t="str">
        <f xml:space="preserve"> IF(ISBLANK(TB!C214), "", TB!C214)</f>
        <v/>
      </c>
      <c r="D79" s="689" t="str">
        <f xml:space="preserve"> IF(ISBLANK(TB!D214), "", TB!D214)</f>
        <v/>
      </c>
      <c r="E79" s="689" t="str">
        <f xml:space="preserve"> IF(ISBLANK(TB!E214), "", TB!E214)</f>
        <v/>
      </c>
      <c r="F79" s="689" t="str">
        <f xml:space="preserve"> IF(ISBLANK(TB!F214), "", TB!F214)</f>
        <v/>
      </c>
      <c r="G79" s="1810" t="str">
        <f>IF(ISBLANK(TB!G214), "",TB!G214)</f>
        <v/>
      </c>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74"/>
      <c r="DX79" s="47"/>
      <c r="DY79" s="47"/>
      <c r="DZ79" s="47"/>
      <c r="EA79" s="47"/>
      <c r="EB79" s="47"/>
      <c r="EC79" s="47"/>
      <c r="ED79" s="47"/>
      <c r="EE79" s="47"/>
      <c r="EF79" s="47"/>
      <c r="EG79" s="47"/>
      <c r="EH79" s="47"/>
      <c r="EI79" s="47"/>
      <c r="EJ79" s="47"/>
      <c r="EK79" s="47"/>
      <c r="EL79" s="47"/>
      <c r="EM79" s="47"/>
      <c r="EN79" s="47"/>
      <c r="EO79" s="47"/>
      <c r="EP79" s="47"/>
      <c r="EQ79" s="47"/>
      <c r="ER79" s="74"/>
    </row>
    <row r="80" spans="2:148" ht="15" customHeight="1">
      <c r="B80" s="687" t="s">
        <v>739</v>
      </c>
      <c r="C80" s="689" t="str">
        <f xml:space="preserve"> IF(ISBLANK(TB!C215), "", TB!C215)</f>
        <v/>
      </c>
      <c r="D80" s="689" t="str">
        <f xml:space="preserve"> IF(ISBLANK(TB!D215), "", TB!D215)</f>
        <v/>
      </c>
      <c r="E80" s="689" t="str">
        <f xml:space="preserve"> IF(ISBLANK(TB!E215), "", TB!E215)</f>
        <v/>
      </c>
      <c r="F80" s="689" t="str">
        <f xml:space="preserve"> IF(ISBLANK(TB!F215), "", TB!F215)</f>
        <v/>
      </c>
      <c r="G80" s="1810" t="str">
        <f>IF(ISBLANK(TB!G215), "",TB!G215)</f>
        <v/>
      </c>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74"/>
      <c r="DX80" s="47"/>
      <c r="DY80" s="47"/>
      <c r="DZ80" s="47"/>
      <c r="EA80" s="47"/>
      <c r="EB80" s="47"/>
      <c r="EC80" s="47"/>
      <c r="ED80" s="47"/>
      <c r="EE80" s="47"/>
      <c r="EF80" s="47"/>
      <c r="EG80" s="47"/>
      <c r="EH80" s="47"/>
      <c r="EI80" s="47"/>
      <c r="EJ80" s="47"/>
      <c r="EK80" s="47"/>
      <c r="EL80" s="47"/>
      <c r="EM80" s="47"/>
      <c r="EN80" s="47"/>
      <c r="EO80" s="47"/>
      <c r="EP80" s="47"/>
      <c r="EQ80" s="47"/>
      <c r="ER80" s="74"/>
    </row>
    <row r="81" spans="2:148" ht="15" customHeight="1">
      <c r="B81" s="687" t="s">
        <v>740</v>
      </c>
      <c r="C81" s="689" t="str">
        <f xml:space="preserve"> IF(ISBLANK(TB!C216), "", TB!C216)</f>
        <v/>
      </c>
      <c r="D81" s="689" t="str">
        <f xml:space="preserve"> IF(ISBLANK(TB!D216), "", TB!D216)</f>
        <v/>
      </c>
      <c r="E81" s="689" t="str">
        <f xml:space="preserve"> IF(ISBLANK(TB!E216), "", TB!E216)</f>
        <v/>
      </c>
      <c r="F81" s="689" t="str">
        <f xml:space="preserve"> IF(ISBLANK(TB!F216), "", TB!F216)</f>
        <v/>
      </c>
      <c r="G81" s="1810" t="str">
        <f>IF(ISBLANK(TB!G216), "",TB!G216)</f>
        <v/>
      </c>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74"/>
      <c r="DX81" s="47"/>
      <c r="DY81" s="47"/>
      <c r="DZ81" s="47"/>
      <c r="EA81" s="47"/>
      <c r="EB81" s="47"/>
      <c r="EC81" s="47"/>
      <c r="ED81" s="47"/>
      <c r="EE81" s="47"/>
      <c r="EF81" s="47"/>
      <c r="EG81" s="47"/>
      <c r="EH81" s="47"/>
      <c r="EI81" s="47"/>
      <c r="EJ81" s="47"/>
      <c r="EK81" s="47"/>
      <c r="EL81" s="47"/>
      <c r="EM81" s="47"/>
      <c r="EN81" s="47"/>
      <c r="EO81" s="47"/>
      <c r="EP81" s="47"/>
      <c r="EQ81" s="47"/>
      <c r="ER81" s="74"/>
    </row>
    <row r="82" spans="2:148" ht="15" customHeight="1">
      <c r="B82" s="687" t="s">
        <v>741</v>
      </c>
      <c r="C82" s="689" t="str">
        <f xml:space="preserve"> IF(ISBLANK(TB!C217), "", TB!C217)</f>
        <v/>
      </c>
      <c r="D82" s="689" t="str">
        <f xml:space="preserve"> IF(ISBLANK(TB!D217), "", TB!D217)</f>
        <v/>
      </c>
      <c r="E82" s="689" t="str">
        <f xml:space="preserve"> IF(ISBLANK(TB!E217), "", TB!E217)</f>
        <v/>
      </c>
      <c r="F82" s="689" t="str">
        <f xml:space="preserve"> IF(ISBLANK(TB!F217), "", TB!F217)</f>
        <v/>
      </c>
      <c r="G82" s="1810" t="str">
        <f>IF(ISBLANK(TB!G217), "",TB!G217)</f>
        <v/>
      </c>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47"/>
      <c r="DN82" s="47"/>
      <c r="DO82" s="47"/>
      <c r="DP82" s="47"/>
      <c r="DQ82" s="47"/>
      <c r="DR82" s="47"/>
      <c r="DS82" s="47"/>
      <c r="DT82" s="47"/>
      <c r="DU82" s="47"/>
      <c r="DV82" s="47"/>
      <c r="DW82" s="74"/>
      <c r="DX82" s="47"/>
      <c r="DY82" s="47"/>
      <c r="DZ82" s="47"/>
      <c r="EA82" s="47"/>
      <c r="EB82" s="47"/>
      <c r="EC82" s="47"/>
      <c r="ED82" s="47"/>
      <c r="EE82" s="47"/>
      <c r="EF82" s="47"/>
      <c r="EG82" s="47"/>
      <c r="EH82" s="47"/>
      <c r="EI82" s="47"/>
      <c r="EJ82" s="47"/>
      <c r="EK82" s="47"/>
      <c r="EL82" s="47"/>
      <c r="EM82" s="47"/>
      <c r="EN82" s="47"/>
      <c r="EO82" s="47"/>
      <c r="EP82" s="47"/>
      <c r="EQ82" s="47"/>
      <c r="ER82" s="74"/>
    </row>
    <row r="83" spans="2:148" ht="15" customHeight="1">
      <c r="B83" s="687" t="s">
        <v>742</v>
      </c>
      <c r="C83" s="689" t="str">
        <f xml:space="preserve"> IF(ISBLANK(TB!C218), "", TB!C218)</f>
        <v/>
      </c>
      <c r="D83" s="689" t="str">
        <f xml:space="preserve"> IF(ISBLANK(TB!D218), "", TB!D218)</f>
        <v/>
      </c>
      <c r="E83" s="689" t="str">
        <f xml:space="preserve"> IF(ISBLANK(TB!E218), "", TB!E218)</f>
        <v/>
      </c>
      <c r="F83" s="689" t="str">
        <f xml:space="preserve"> IF(ISBLANK(TB!F218), "", TB!F218)</f>
        <v/>
      </c>
      <c r="G83" s="1810" t="str">
        <f>IF(ISBLANK(TB!G218), "",TB!G218)</f>
        <v/>
      </c>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74"/>
      <c r="DX83" s="47"/>
      <c r="DY83" s="47"/>
      <c r="DZ83" s="47"/>
      <c r="EA83" s="47"/>
      <c r="EB83" s="47"/>
      <c r="EC83" s="47"/>
      <c r="ED83" s="47"/>
      <c r="EE83" s="47"/>
      <c r="EF83" s="47"/>
      <c r="EG83" s="47"/>
      <c r="EH83" s="47"/>
      <c r="EI83" s="47"/>
      <c r="EJ83" s="47"/>
      <c r="EK83" s="47"/>
      <c r="EL83" s="47"/>
      <c r="EM83" s="47"/>
      <c r="EN83" s="47"/>
      <c r="EO83" s="47"/>
      <c r="EP83" s="47"/>
      <c r="EQ83" s="47"/>
      <c r="ER83" s="74"/>
    </row>
    <row r="84" spans="2:148" ht="15" customHeight="1">
      <c r="B84" s="687" t="s">
        <v>743</v>
      </c>
      <c r="C84" s="689" t="str">
        <f xml:space="preserve"> IF(ISBLANK(TB!C219), "", TB!C219)</f>
        <v/>
      </c>
      <c r="D84" s="689" t="str">
        <f xml:space="preserve"> IF(ISBLANK(TB!D219), "", TB!D219)</f>
        <v/>
      </c>
      <c r="E84" s="689" t="str">
        <f xml:space="preserve"> IF(ISBLANK(TB!E219), "", TB!E219)</f>
        <v/>
      </c>
      <c r="F84" s="689" t="str">
        <f xml:space="preserve"> IF(ISBLANK(TB!F219), "", TB!F219)</f>
        <v/>
      </c>
      <c r="G84" s="1810" t="str">
        <f>IF(ISBLANK(TB!G219), "",TB!G219)</f>
        <v/>
      </c>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74"/>
      <c r="DX84" s="47"/>
      <c r="DY84" s="47"/>
      <c r="DZ84" s="47"/>
      <c r="EA84" s="47"/>
      <c r="EB84" s="47"/>
      <c r="EC84" s="47"/>
      <c r="ED84" s="47"/>
      <c r="EE84" s="47"/>
      <c r="EF84" s="47"/>
      <c r="EG84" s="47"/>
      <c r="EH84" s="47"/>
      <c r="EI84" s="47"/>
      <c r="EJ84" s="47"/>
      <c r="EK84" s="47"/>
      <c r="EL84" s="47"/>
      <c r="EM84" s="47"/>
      <c r="EN84" s="47"/>
      <c r="EO84" s="47"/>
      <c r="EP84" s="47"/>
      <c r="EQ84" s="47"/>
      <c r="ER84" s="74"/>
    </row>
    <row r="85" spans="2:148" ht="15" customHeight="1">
      <c r="B85" s="687" t="s">
        <v>744</v>
      </c>
      <c r="C85" s="689" t="str">
        <f xml:space="preserve"> IF(ISBLANK(TB!C220), "", TB!C220)</f>
        <v/>
      </c>
      <c r="D85" s="689" t="str">
        <f xml:space="preserve"> IF(ISBLANK(TB!D220), "", TB!D220)</f>
        <v/>
      </c>
      <c r="E85" s="689" t="str">
        <f xml:space="preserve"> IF(ISBLANK(TB!E220), "", TB!E220)</f>
        <v/>
      </c>
      <c r="F85" s="689" t="str">
        <f xml:space="preserve"> IF(ISBLANK(TB!F220), "", TB!F220)</f>
        <v/>
      </c>
      <c r="G85" s="1810" t="str">
        <f>IF(ISBLANK(TB!G220), "",TB!G220)</f>
        <v/>
      </c>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74"/>
      <c r="DX85" s="47"/>
      <c r="DY85" s="47"/>
      <c r="DZ85" s="47"/>
      <c r="EA85" s="47"/>
      <c r="EB85" s="47"/>
      <c r="EC85" s="47"/>
      <c r="ED85" s="47"/>
      <c r="EE85" s="47"/>
      <c r="EF85" s="47"/>
      <c r="EG85" s="47"/>
      <c r="EH85" s="47"/>
      <c r="EI85" s="47"/>
      <c r="EJ85" s="47"/>
      <c r="EK85" s="47"/>
      <c r="EL85" s="47"/>
      <c r="EM85" s="47"/>
      <c r="EN85" s="47"/>
      <c r="EO85" s="47"/>
      <c r="EP85" s="47"/>
      <c r="EQ85" s="47"/>
      <c r="ER85" s="74"/>
    </row>
    <row r="86" spans="2:148" ht="15" customHeight="1">
      <c r="B86" s="687" t="s">
        <v>745</v>
      </c>
      <c r="C86" s="689" t="str">
        <f xml:space="preserve"> IF(ISBLANK(TB!C221), "", TB!C221)</f>
        <v/>
      </c>
      <c r="D86" s="689" t="str">
        <f xml:space="preserve"> IF(ISBLANK(TB!D221), "", TB!D221)</f>
        <v/>
      </c>
      <c r="E86" s="689" t="str">
        <f xml:space="preserve"> IF(ISBLANK(TB!E221), "", TB!E221)</f>
        <v/>
      </c>
      <c r="F86" s="689" t="str">
        <f xml:space="preserve"> IF(ISBLANK(TB!F221), "", TB!F221)</f>
        <v/>
      </c>
      <c r="G86" s="1810" t="str">
        <f>IF(ISBLANK(TB!G221), "",TB!G221)</f>
        <v/>
      </c>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74"/>
      <c r="DX86" s="47"/>
      <c r="DY86" s="47"/>
      <c r="DZ86" s="47"/>
      <c r="EA86" s="47"/>
      <c r="EB86" s="47"/>
      <c r="EC86" s="47"/>
      <c r="ED86" s="47"/>
      <c r="EE86" s="47"/>
      <c r="EF86" s="47"/>
      <c r="EG86" s="47"/>
      <c r="EH86" s="47"/>
      <c r="EI86" s="47"/>
      <c r="EJ86" s="47"/>
      <c r="EK86" s="47"/>
      <c r="EL86" s="47"/>
      <c r="EM86" s="47"/>
      <c r="EN86" s="47"/>
      <c r="EO86" s="47"/>
      <c r="EP86" s="47"/>
      <c r="EQ86" s="47"/>
      <c r="ER86" s="74"/>
    </row>
    <row r="87" spans="2:148" ht="15" customHeight="1">
      <c r="B87" s="687" t="s">
        <v>746</v>
      </c>
      <c r="C87" s="689" t="str">
        <f xml:space="preserve"> IF(ISBLANK(TB!C222), "", TB!C222)</f>
        <v/>
      </c>
      <c r="D87" s="689" t="str">
        <f xml:space="preserve"> IF(ISBLANK(TB!D222), "", TB!D222)</f>
        <v/>
      </c>
      <c r="E87" s="689" t="str">
        <f xml:space="preserve"> IF(ISBLANK(TB!E222), "", TB!E222)</f>
        <v/>
      </c>
      <c r="F87" s="689" t="str">
        <f xml:space="preserve"> IF(ISBLANK(TB!F222), "", TB!F222)</f>
        <v/>
      </c>
      <c r="G87" s="1810" t="str">
        <f>IF(ISBLANK(TB!G222), "",TB!G222)</f>
        <v/>
      </c>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74"/>
      <c r="DX87" s="47"/>
      <c r="DY87" s="47"/>
      <c r="DZ87" s="47"/>
      <c r="EA87" s="47"/>
      <c r="EB87" s="47"/>
      <c r="EC87" s="47"/>
      <c r="ED87" s="47"/>
      <c r="EE87" s="47"/>
      <c r="EF87" s="47"/>
      <c r="EG87" s="47"/>
      <c r="EH87" s="47"/>
      <c r="EI87" s="47"/>
      <c r="EJ87" s="47"/>
      <c r="EK87" s="47"/>
      <c r="EL87" s="47"/>
      <c r="EM87" s="47"/>
      <c r="EN87" s="47"/>
      <c r="EO87" s="47"/>
      <c r="EP87" s="47"/>
      <c r="EQ87" s="47"/>
      <c r="ER87" s="74"/>
    </row>
    <row r="88" spans="2:148" ht="15" customHeight="1">
      <c r="B88" s="687" t="s">
        <v>747</v>
      </c>
      <c r="C88" s="689" t="str">
        <f xml:space="preserve"> IF(ISBLANK(TB!C223), "", TB!C223)</f>
        <v/>
      </c>
      <c r="D88" s="689" t="str">
        <f xml:space="preserve"> IF(ISBLANK(TB!D223), "", TB!D223)</f>
        <v/>
      </c>
      <c r="E88" s="689" t="str">
        <f xml:space="preserve"> IF(ISBLANK(TB!E223), "", TB!E223)</f>
        <v/>
      </c>
      <c r="F88" s="689" t="str">
        <f xml:space="preserve"> IF(ISBLANK(TB!F223), "", TB!F223)</f>
        <v/>
      </c>
      <c r="G88" s="1810" t="str">
        <f>IF(ISBLANK(TB!G223), "",TB!G223)</f>
        <v/>
      </c>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74"/>
      <c r="DX88" s="47"/>
      <c r="DY88" s="47"/>
      <c r="DZ88" s="47"/>
      <c r="EA88" s="47"/>
      <c r="EB88" s="47"/>
      <c r="EC88" s="47"/>
      <c r="ED88" s="47"/>
      <c r="EE88" s="47"/>
      <c r="EF88" s="47"/>
      <c r="EG88" s="47"/>
      <c r="EH88" s="47"/>
      <c r="EI88" s="47"/>
      <c r="EJ88" s="47"/>
      <c r="EK88" s="47"/>
      <c r="EL88" s="47"/>
      <c r="EM88" s="47"/>
      <c r="EN88" s="47"/>
      <c r="EO88" s="47"/>
      <c r="EP88" s="47"/>
      <c r="EQ88" s="47"/>
      <c r="ER88" s="74"/>
    </row>
    <row r="89" spans="2:148" ht="15" customHeight="1">
      <c r="B89" s="687" t="s">
        <v>748</v>
      </c>
      <c r="C89" s="689" t="str">
        <f xml:space="preserve"> IF(ISBLANK(TB!C224), "", TB!C224)</f>
        <v/>
      </c>
      <c r="D89" s="689" t="str">
        <f xml:space="preserve"> IF(ISBLANK(TB!D224), "", TB!D224)</f>
        <v/>
      </c>
      <c r="E89" s="689" t="str">
        <f xml:space="preserve"> IF(ISBLANK(TB!E224), "", TB!E224)</f>
        <v/>
      </c>
      <c r="F89" s="689" t="str">
        <f xml:space="preserve"> IF(ISBLANK(TB!F224), "", TB!F224)</f>
        <v/>
      </c>
      <c r="G89" s="1810" t="str">
        <f>IF(ISBLANK(TB!G224), "",TB!G224)</f>
        <v/>
      </c>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74"/>
      <c r="DX89" s="47"/>
      <c r="DY89" s="47"/>
      <c r="DZ89" s="47"/>
      <c r="EA89" s="47"/>
      <c r="EB89" s="47"/>
      <c r="EC89" s="47"/>
      <c r="ED89" s="47"/>
      <c r="EE89" s="47"/>
      <c r="EF89" s="47"/>
      <c r="EG89" s="47"/>
      <c r="EH89" s="47"/>
      <c r="EI89" s="47"/>
      <c r="EJ89" s="47"/>
      <c r="EK89" s="47"/>
      <c r="EL89" s="47"/>
      <c r="EM89" s="47"/>
      <c r="EN89" s="47"/>
      <c r="EO89" s="47"/>
      <c r="EP89" s="47"/>
      <c r="EQ89" s="47"/>
      <c r="ER89" s="74"/>
    </row>
    <row r="90" spans="2:148" ht="15" customHeight="1">
      <c r="B90" s="687" t="s">
        <v>749</v>
      </c>
      <c r="C90" s="689" t="str">
        <f xml:space="preserve"> IF(ISBLANK(TB!C225), "", TB!C225)</f>
        <v/>
      </c>
      <c r="D90" s="689" t="str">
        <f xml:space="preserve"> IF(ISBLANK(TB!D225), "", TB!D225)</f>
        <v/>
      </c>
      <c r="E90" s="689" t="str">
        <f xml:space="preserve"> IF(ISBLANK(TB!E225), "", TB!E225)</f>
        <v/>
      </c>
      <c r="F90" s="689" t="str">
        <f xml:space="preserve"> IF(ISBLANK(TB!F225), "", TB!F225)</f>
        <v/>
      </c>
      <c r="G90" s="1810" t="str">
        <f>IF(ISBLANK(TB!G225), "",TB!G225)</f>
        <v/>
      </c>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47"/>
      <c r="CH90" s="47"/>
      <c r="CI90" s="47"/>
      <c r="CJ90" s="47"/>
      <c r="CK90" s="47"/>
      <c r="CL90" s="47"/>
      <c r="CM90" s="47"/>
      <c r="CN90" s="47"/>
      <c r="CO90" s="47"/>
      <c r="CP90" s="47"/>
      <c r="CQ90" s="47"/>
      <c r="CR90" s="47"/>
      <c r="CS90" s="47"/>
      <c r="CT90" s="47"/>
      <c r="CU90" s="47"/>
      <c r="CV90" s="47"/>
      <c r="CW90" s="47"/>
      <c r="CX90" s="47"/>
      <c r="CY90" s="47"/>
      <c r="CZ90" s="47"/>
      <c r="DA90" s="47"/>
      <c r="DB90" s="47"/>
      <c r="DC90" s="47"/>
      <c r="DD90" s="47"/>
      <c r="DE90" s="47"/>
      <c r="DF90" s="47"/>
      <c r="DG90" s="47"/>
      <c r="DH90" s="47"/>
      <c r="DI90" s="47"/>
      <c r="DJ90" s="47"/>
      <c r="DK90" s="47"/>
      <c r="DL90" s="47"/>
      <c r="DM90" s="47"/>
      <c r="DN90" s="47"/>
      <c r="DO90" s="47"/>
      <c r="DP90" s="47"/>
      <c r="DQ90" s="47"/>
      <c r="DR90" s="47"/>
      <c r="DS90" s="47"/>
      <c r="DT90" s="47"/>
      <c r="DU90" s="47"/>
      <c r="DV90" s="47"/>
      <c r="DW90" s="74"/>
      <c r="DX90" s="47"/>
      <c r="DY90" s="47"/>
      <c r="DZ90" s="47"/>
      <c r="EA90" s="47"/>
      <c r="EB90" s="47"/>
      <c r="EC90" s="47"/>
      <c r="ED90" s="47"/>
      <c r="EE90" s="47"/>
      <c r="EF90" s="47"/>
      <c r="EG90" s="47"/>
      <c r="EH90" s="47"/>
      <c r="EI90" s="47"/>
      <c r="EJ90" s="47"/>
      <c r="EK90" s="47"/>
      <c r="EL90" s="47"/>
      <c r="EM90" s="47"/>
      <c r="EN90" s="47"/>
      <c r="EO90" s="47"/>
      <c r="EP90" s="47"/>
      <c r="EQ90" s="47"/>
      <c r="ER90" s="74"/>
    </row>
    <row r="91" spans="2:148" ht="15" customHeight="1">
      <c r="B91" s="687" t="s">
        <v>750</v>
      </c>
      <c r="C91" s="689" t="str">
        <f xml:space="preserve"> IF(ISBLANK(TB!C226), "", TB!C226)</f>
        <v/>
      </c>
      <c r="D91" s="689" t="str">
        <f xml:space="preserve"> IF(ISBLANK(TB!D226), "", TB!D226)</f>
        <v/>
      </c>
      <c r="E91" s="689" t="str">
        <f xml:space="preserve"> IF(ISBLANK(TB!E226), "", TB!E226)</f>
        <v/>
      </c>
      <c r="F91" s="689" t="str">
        <f xml:space="preserve"> IF(ISBLANK(TB!F226), "", TB!F226)</f>
        <v/>
      </c>
      <c r="G91" s="1810" t="str">
        <f>IF(ISBLANK(TB!G226), "",TB!G226)</f>
        <v/>
      </c>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74"/>
      <c r="DX91" s="47"/>
      <c r="DY91" s="47"/>
      <c r="DZ91" s="47"/>
      <c r="EA91" s="47"/>
      <c r="EB91" s="47"/>
      <c r="EC91" s="47"/>
      <c r="ED91" s="47"/>
      <c r="EE91" s="47"/>
      <c r="EF91" s="47"/>
      <c r="EG91" s="47"/>
      <c r="EH91" s="47"/>
      <c r="EI91" s="47"/>
      <c r="EJ91" s="47"/>
      <c r="EK91" s="47"/>
      <c r="EL91" s="47"/>
      <c r="EM91" s="47"/>
      <c r="EN91" s="47"/>
      <c r="EO91" s="47"/>
      <c r="EP91" s="47"/>
      <c r="EQ91" s="47"/>
      <c r="ER91" s="74"/>
    </row>
    <row r="92" spans="2:148" ht="15" customHeight="1">
      <c r="B92" s="687" t="s">
        <v>751</v>
      </c>
      <c r="C92" s="689" t="str">
        <f xml:space="preserve"> IF(ISBLANK(TB!C227), "", TB!C227)</f>
        <v/>
      </c>
      <c r="D92" s="689" t="str">
        <f xml:space="preserve"> IF(ISBLANK(TB!D227), "", TB!D227)</f>
        <v/>
      </c>
      <c r="E92" s="689" t="str">
        <f xml:space="preserve"> IF(ISBLANK(TB!E227), "", TB!E227)</f>
        <v/>
      </c>
      <c r="F92" s="689" t="str">
        <f xml:space="preserve"> IF(ISBLANK(TB!F227), "", TB!F227)</f>
        <v/>
      </c>
      <c r="G92" s="1810" t="str">
        <f>IF(ISBLANK(TB!G227), "",TB!G227)</f>
        <v/>
      </c>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74"/>
      <c r="DX92" s="47"/>
      <c r="DY92" s="47"/>
      <c r="DZ92" s="47"/>
      <c r="EA92" s="47"/>
      <c r="EB92" s="47"/>
      <c r="EC92" s="47"/>
      <c r="ED92" s="47"/>
      <c r="EE92" s="47"/>
      <c r="EF92" s="47"/>
      <c r="EG92" s="47"/>
      <c r="EH92" s="47"/>
      <c r="EI92" s="47"/>
      <c r="EJ92" s="47"/>
      <c r="EK92" s="47"/>
      <c r="EL92" s="47"/>
      <c r="EM92" s="47"/>
      <c r="EN92" s="47"/>
      <c r="EO92" s="47"/>
      <c r="EP92" s="47"/>
      <c r="EQ92" s="47"/>
      <c r="ER92" s="74"/>
    </row>
    <row r="93" spans="2:148" ht="15" customHeight="1">
      <c r="B93" s="687" t="s">
        <v>752</v>
      </c>
      <c r="C93" s="689" t="str">
        <f xml:space="preserve"> IF(ISBLANK(TB!C228), "", TB!C228)</f>
        <v/>
      </c>
      <c r="D93" s="689" t="str">
        <f xml:space="preserve"> IF(ISBLANK(TB!D228), "", TB!D228)</f>
        <v/>
      </c>
      <c r="E93" s="689" t="str">
        <f xml:space="preserve"> IF(ISBLANK(TB!E228), "", TB!E228)</f>
        <v/>
      </c>
      <c r="F93" s="689" t="str">
        <f xml:space="preserve"> IF(ISBLANK(TB!F228), "", TB!F228)</f>
        <v/>
      </c>
      <c r="G93" s="1810" t="str">
        <f>IF(ISBLANK(TB!G228), "",TB!G228)</f>
        <v/>
      </c>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74"/>
      <c r="DX93" s="47"/>
      <c r="DY93" s="47"/>
      <c r="DZ93" s="47"/>
      <c r="EA93" s="47"/>
      <c r="EB93" s="47"/>
      <c r="EC93" s="47"/>
      <c r="ED93" s="47"/>
      <c r="EE93" s="47"/>
      <c r="EF93" s="47"/>
      <c r="EG93" s="47"/>
      <c r="EH93" s="47"/>
      <c r="EI93" s="47"/>
      <c r="EJ93" s="47"/>
      <c r="EK93" s="47"/>
      <c r="EL93" s="47"/>
      <c r="EM93" s="47"/>
      <c r="EN93" s="47"/>
      <c r="EO93" s="47"/>
      <c r="EP93" s="47"/>
      <c r="EQ93" s="47"/>
      <c r="ER93" s="74"/>
    </row>
    <row r="94" spans="2:148" ht="15" customHeight="1">
      <c r="B94" s="687" t="s">
        <v>753</v>
      </c>
      <c r="C94" s="689" t="str">
        <f xml:space="preserve"> IF(ISBLANK(TB!C229), "", TB!C229)</f>
        <v/>
      </c>
      <c r="D94" s="689" t="str">
        <f xml:space="preserve"> IF(ISBLANK(TB!D229), "", TB!D229)</f>
        <v/>
      </c>
      <c r="E94" s="689" t="str">
        <f xml:space="preserve"> IF(ISBLANK(TB!E229), "", TB!E229)</f>
        <v/>
      </c>
      <c r="F94" s="689" t="str">
        <f xml:space="preserve"> IF(ISBLANK(TB!F229), "", TB!F229)</f>
        <v/>
      </c>
      <c r="G94" s="1810" t="str">
        <f>IF(ISBLANK(TB!G229), "",TB!G229)</f>
        <v/>
      </c>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74"/>
      <c r="DX94" s="47"/>
      <c r="DY94" s="47"/>
      <c r="DZ94" s="47"/>
      <c r="EA94" s="47"/>
      <c r="EB94" s="47"/>
      <c r="EC94" s="47"/>
      <c r="ED94" s="47"/>
      <c r="EE94" s="47"/>
      <c r="EF94" s="47"/>
      <c r="EG94" s="47"/>
      <c r="EH94" s="47"/>
      <c r="EI94" s="47"/>
      <c r="EJ94" s="47"/>
      <c r="EK94" s="47"/>
      <c r="EL94" s="47"/>
      <c r="EM94" s="47"/>
      <c r="EN94" s="47"/>
      <c r="EO94" s="47"/>
      <c r="EP94" s="47"/>
      <c r="EQ94" s="47"/>
      <c r="ER94" s="74"/>
    </row>
    <row r="95" spans="2:148" ht="15" customHeight="1">
      <c r="B95" s="687" t="s">
        <v>754</v>
      </c>
      <c r="C95" s="689" t="str">
        <f xml:space="preserve"> IF(ISBLANK(TB!C230), "", TB!C230)</f>
        <v/>
      </c>
      <c r="D95" s="689" t="str">
        <f xml:space="preserve"> IF(ISBLANK(TB!D230), "", TB!D230)</f>
        <v/>
      </c>
      <c r="E95" s="689" t="str">
        <f xml:space="preserve"> IF(ISBLANK(TB!E230), "", TB!E230)</f>
        <v/>
      </c>
      <c r="F95" s="689" t="str">
        <f xml:space="preserve"> IF(ISBLANK(TB!F230), "", TB!F230)</f>
        <v/>
      </c>
      <c r="G95" s="1810" t="str">
        <f>IF(ISBLANK(TB!G230), "",TB!G230)</f>
        <v/>
      </c>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7"/>
      <c r="CH95" s="47"/>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47"/>
      <c r="DN95" s="47"/>
      <c r="DO95" s="47"/>
      <c r="DP95" s="47"/>
      <c r="DQ95" s="47"/>
      <c r="DR95" s="47"/>
      <c r="DS95" s="47"/>
      <c r="DT95" s="47"/>
      <c r="DU95" s="47"/>
      <c r="DV95" s="47"/>
      <c r="DW95" s="74"/>
      <c r="DX95" s="47"/>
      <c r="DY95" s="47"/>
      <c r="DZ95" s="47"/>
      <c r="EA95" s="47"/>
      <c r="EB95" s="47"/>
      <c r="EC95" s="47"/>
      <c r="ED95" s="47"/>
      <c r="EE95" s="47"/>
      <c r="EF95" s="47"/>
      <c r="EG95" s="47"/>
      <c r="EH95" s="47"/>
      <c r="EI95" s="47"/>
      <c r="EJ95" s="47"/>
      <c r="EK95" s="47"/>
      <c r="EL95" s="47"/>
      <c r="EM95" s="47"/>
      <c r="EN95" s="47"/>
      <c r="EO95" s="47"/>
      <c r="EP95" s="47"/>
      <c r="EQ95" s="47"/>
      <c r="ER95" s="74"/>
    </row>
    <row r="96" spans="2:148" ht="15" customHeight="1">
      <c r="B96" s="687" t="s">
        <v>755</v>
      </c>
      <c r="C96" s="689" t="str">
        <f xml:space="preserve"> IF(ISBLANK(TB!C231), "", TB!C231)</f>
        <v/>
      </c>
      <c r="D96" s="689" t="str">
        <f xml:space="preserve"> IF(ISBLANK(TB!D231), "", TB!D231)</f>
        <v/>
      </c>
      <c r="E96" s="689" t="str">
        <f xml:space="preserve"> IF(ISBLANK(TB!E231), "", TB!E231)</f>
        <v/>
      </c>
      <c r="F96" s="689" t="str">
        <f xml:space="preserve"> IF(ISBLANK(TB!F231), "", TB!F231)</f>
        <v/>
      </c>
      <c r="G96" s="1810" t="str">
        <f>IF(ISBLANK(TB!G231), "",TB!G231)</f>
        <v/>
      </c>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47"/>
      <c r="CH96" s="47"/>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74"/>
      <c r="DX96" s="47"/>
      <c r="DY96" s="47"/>
      <c r="DZ96" s="47"/>
      <c r="EA96" s="47"/>
      <c r="EB96" s="47"/>
      <c r="EC96" s="47"/>
      <c r="ED96" s="47"/>
      <c r="EE96" s="47"/>
      <c r="EF96" s="47"/>
      <c r="EG96" s="47"/>
      <c r="EH96" s="47"/>
      <c r="EI96" s="47"/>
      <c r="EJ96" s="47"/>
      <c r="EK96" s="47"/>
      <c r="EL96" s="47"/>
      <c r="EM96" s="47"/>
      <c r="EN96" s="47"/>
      <c r="EO96" s="47"/>
      <c r="EP96" s="47"/>
      <c r="EQ96" s="47"/>
      <c r="ER96" s="74"/>
    </row>
    <row r="97" spans="1:149" ht="15" customHeight="1">
      <c r="B97" s="687" t="s">
        <v>756</v>
      </c>
      <c r="C97" s="689" t="str">
        <f xml:space="preserve"> IF(ISBLANK(TB!C232), "", TB!C232)</f>
        <v/>
      </c>
      <c r="D97" s="689" t="str">
        <f xml:space="preserve"> IF(ISBLANK(TB!D232), "", TB!D232)</f>
        <v/>
      </c>
      <c r="E97" s="689" t="str">
        <f xml:space="preserve"> IF(ISBLANK(TB!E232), "", TB!E232)</f>
        <v/>
      </c>
      <c r="F97" s="689" t="str">
        <f xml:space="preserve"> IF(ISBLANK(TB!F232), "", TB!F232)</f>
        <v/>
      </c>
      <c r="G97" s="1810" t="str">
        <f>IF(ISBLANK(TB!G232), "",TB!G232)</f>
        <v/>
      </c>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74"/>
      <c r="DX97" s="47"/>
      <c r="DY97" s="47"/>
      <c r="DZ97" s="47"/>
      <c r="EA97" s="47"/>
      <c r="EB97" s="47"/>
      <c r="EC97" s="47"/>
      <c r="ED97" s="47"/>
      <c r="EE97" s="47"/>
      <c r="EF97" s="47"/>
      <c r="EG97" s="47"/>
      <c r="EH97" s="47"/>
      <c r="EI97" s="47"/>
      <c r="EJ97" s="47"/>
      <c r="EK97" s="47"/>
      <c r="EL97" s="47"/>
      <c r="EM97" s="47"/>
      <c r="EN97" s="47"/>
      <c r="EO97" s="47"/>
      <c r="EP97" s="47"/>
      <c r="EQ97" s="47"/>
      <c r="ER97" s="74"/>
    </row>
    <row r="98" spans="1:149" ht="15" customHeight="1">
      <c r="B98" s="687" t="s">
        <v>757</v>
      </c>
      <c r="C98" s="689" t="str">
        <f xml:space="preserve"> IF(ISBLANK(TB!C233), "", TB!C233)</f>
        <v/>
      </c>
      <c r="D98" s="689" t="str">
        <f xml:space="preserve"> IF(ISBLANK(TB!D233), "", TB!D233)</f>
        <v/>
      </c>
      <c r="E98" s="689" t="str">
        <f xml:space="preserve"> IF(ISBLANK(TB!E233), "", TB!E233)</f>
        <v/>
      </c>
      <c r="F98" s="689" t="str">
        <f xml:space="preserve"> IF(ISBLANK(TB!F233), "", TB!F233)</f>
        <v/>
      </c>
      <c r="G98" s="1810" t="str">
        <f>IF(ISBLANK(TB!G233), "",TB!G233)</f>
        <v/>
      </c>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7"/>
      <c r="CG98" s="47"/>
      <c r="CH98" s="47"/>
      <c r="CI98" s="47"/>
      <c r="CJ98" s="47"/>
      <c r="CK98" s="47"/>
      <c r="CL98" s="47"/>
      <c r="CM98" s="47"/>
      <c r="CN98" s="47"/>
      <c r="CO98" s="47"/>
      <c r="CP98" s="47"/>
      <c r="CQ98" s="47"/>
      <c r="CR98" s="47"/>
      <c r="CS98" s="47"/>
      <c r="CT98" s="47"/>
      <c r="CU98" s="47"/>
      <c r="CV98" s="47"/>
      <c r="CW98" s="47"/>
      <c r="CX98" s="47"/>
      <c r="CY98" s="47"/>
      <c r="CZ98" s="47"/>
      <c r="DA98" s="47"/>
      <c r="DB98" s="47"/>
      <c r="DC98" s="47"/>
      <c r="DD98" s="47"/>
      <c r="DE98" s="47"/>
      <c r="DF98" s="47"/>
      <c r="DG98" s="47"/>
      <c r="DH98" s="47"/>
      <c r="DI98" s="47"/>
      <c r="DJ98" s="47"/>
      <c r="DK98" s="47"/>
      <c r="DL98" s="47"/>
      <c r="DM98" s="47"/>
      <c r="DN98" s="47"/>
      <c r="DO98" s="47"/>
      <c r="DP98" s="47"/>
      <c r="DQ98" s="47"/>
      <c r="DR98" s="47"/>
      <c r="DS98" s="47"/>
      <c r="DT98" s="47"/>
      <c r="DU98" s="47"/>
      <c r="DV98" s="47"/>
      <c r="DW98" s="74"/>
      <c r="DX98" s="47"/>
      <c r="DY98" s="47"/>
      <c r="DZ98" s="47"/>
      <c r="EA98" s="47"/>
      <c r="EB98" s="47"/>
      <c r="EC98" s="47"/>
      <c r="ED98" s="47"/>
      <c r="EE98" s="47"/>
      <c r="EF98" s="47"/>
      <c r="EG98" s="47"/>
      <c r="EH98" s="47"/>
      <c r="EI98" s="47"/>
      <c r="EJ98" s="47"/>
      <c r="EK98" s="47"/>
      <c r="EL98" s="47"/>
      <c r="EM98" s="47"/>
      <c r="EN98" s="47"/>
      <c r="EO98" s="47"/>
      <c r="EP98" s="47"/>
      <c r="EQ98" s="47"/>
      <c r="ER98" s="74"/>
    </row>
    <row r="99" spans="1:149" ht="15" customHeight="1">
      <c r="B99" s="687" t="s">
        <v>758</v>
      </c>
      <c r="C99" s="689" t="str">
        <f xml:space="preserve"> IF(ISBLANK(TB!C234), "", TB!C234)</f>
        <v/>
      </c>
      <c r="D99" s="689" t="str">
        <f xml:space="preserve"> IF(ISBLANK(TB!D234), "", TB!D234)</f>
        <v/>
      </c>
      <c r="E99" s="689" t="str">
        <f xml:space="preserve"> IF(ISBLANK(TB!E234), "", TB!E234)</f>
        <v/>
      </c>
      <c r="F99" s="689" t="str">
        <f xml:space="preserve"> IF(ISBLANK(TB!F234), "", TB!F234)</f>
        <v/>
      </c>
      <c r="G99" s="1810" t="str">
        <f>IF(ISBLANK(TB!G234), "",TB!G234)</f>
        <v/>
      </c>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74"/>
      <c r="DX99" s="47"/>
      <c r="DY99" s="47"/>
      <c r="DZ99" s="47"/>
      <c r="EA99" s="47"/>
      <c r="EB99" s="47"/>
      <c r="EC99" s="47"/>
      <c r="ED99" s="47"/>
      <c r="EE99" s="47"/>
      <c r="EF99" s="47"/>
      <c r="EG99" s="47"/>
      <c r="EH99" s="47"/>
      <c r="EI99" s="47"/>
      <c r="EJ99" s="47"/>
      <c r="EK99" s="47"/>
      <c r="EL99" s="47"/>
      <c r="EM99" s="47"/>
      <c r="EN99" s="47"/>
      <c r="EO99" s="47"/>
      <c r="EP99" s="47"/>
      <c r="EQ99" s="47"/>
      <c r="ER99" s="74"/>
    </row>
    <row r="100" spans="1:149" ht="15" customHeight="1">
      <c r="B100" s="687" t="s">
        <v>759</v>
      </c>
      <c r="C100" s="689" t="str">
        <f xml:space="preserve"> IF(ISBLANK(TB!C235), "", TB!C235)</f>
        <v/>
      </c>
      <c r="D100" s="689" t="str">
        <f xml:space="preserve"> IF(ISBLANK(TB!D235), "", TB!D235)</f>
        <v/>
      </c>
      <c r="E100" s="689" t="str">
        <f xml:space="preserve"> IF(ISBLANK(TB!E235), "", TB!E235)</f>
        <v/>
      </c>
      <c r="F100" s="689" t="str">
        <f xml:space="preserve"> IF(ISBLANK(TB!F235), "", TB!F235)</f>
        <v/>
      </c>
      <c r="G100" s="1810" t="str">
        <f>IF(ISBLANK(TB!G235), "",TB!G235)</f>
        <v/>
      </c>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47"/>
      <c r="CH100" s="47"/>
      <c r="CI100" s="47"/>
      <c r="CJ100" s="47"/>
      <c r="CK100" s="47"/>
      <c r="CL100" s="47"/>
      <c r="CM100" s="47"/>
      <c r="CN100" s="47"/>
      <c r="CO100" s="47"/>
      <c r="CP100" s="47"/>
      <c r="CQ100" s="47"/>
      <c r="CR100" s="47"/>
      <c r="CS100" s="47"/>
      <c r="CT100" s="47"/>
      <c r="CU100" s="47"/>
      <c r="CV100" s="47"/>
      <c r="CW100" s="47"/>
      <c r="CX100" s="47"/>
      <c r="CY100" s="47"/>
      <c r="CZ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74"/>
      <c r="DX100" s="47"/>
      <c r="DY100" s="47"/>
      <c r="DZ100" s="47"/>
      <c r="EA100" s="47"/>
      <c r="EB100" s="47"/>
      <c r="EC100" s="47"/>
      <c r="ED100" s="47"/>
      <c r="EE100" s="47"/>
      <c r="EF100" s="47"/>
      <c r="EG100" s="47"/>
      <c r="EH100" s="47"/>
      <c r="EI100" s="47"/>
      <c r="EJ100" s="47"/>
      <c r="EK100" s="47"/>
      <c r="EL100" s="47"/>
      <c r="EM100" s="47"/>
      <c r="EN100" s="47"/>
      <c r="EO100" s="47"/>
      <c r="EP100" s="47"/>
      <c r="EQ100" s="47"/>
      <c r="ER100" s="74"/>
    </row>
    <row r="101" spans="1:149" ht="15" customHeight="1">
      <c r="B101" s="687" t="s">
        <v>760</v>
      </c>
      <c r="C101" s="689" t="str">
        <f xml:space="preserve"> IF(ISBLANK(TB!C236), "", TB!C236)</f>
        <v/>
      </c>
      <c r="D101" s="689" t="str">
        <f xml:space="preserve"> IF(ISBLANK(TB!D236), "", TB!D236)</f>
        <v/>
      </c>
      <c r="E101" s="689" t="str">
        <f xml:space="preserve"> IF(ISBLANK(TB!E236), "", TB!E236)</f>
        <v/>
      </c>
      <c r="F101" s="689" t="str">
        <f xml:space="preserve"> IF(ISBLANK(TB!F236), "", TB!F236)</f>
        <v/>
      </c>
      <c r="G101" s="1810" t="str">
        <f>IF(ISBLANK(TB!G236), "",TB!G236)</f>
        <v/>
      </c>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74"/>
      <c r="DX101" s="47"/>
      <c r="DY101" s="47"/>
      <c r="DZ101" s="47"/>
      <c r="EA101" s="47"/>
      <c r="EB101" s="47"/>
      <c r="EC101" s="47"/>
      <c r="ED101" s="47"/>
      <c r="EE101" s="47"/>
      <c r="EF101" s="47"/>
      <c r="EG101" s="47"/>
      <c r="EH101" s="47"/>
      <c r="EI101" s="47"/>
      <c r="EJ101" s="47"/>
      <c r="EK101" s="47"/>
      <c r="EL101" s="47"/>
      <c r="EM101" s="47"/>
      <c r="EN101" s="47"/>
      <c r="EO101" s="47"/>
      <c r="EP101" s="47"/>
      <c r="EQ101" s="47"/>
      <c r="ER101" s="74"/>
    </row>
    <row r="102" spans="1:149" ht="15" customHeight="1">
      <c r="B102" s="687" t="s">
        <v>761</v>
      </c>
      <c r="C102" s="689" t="str">
        <f xml:space="preserve"> IF(ISBLANK(TB!C237), "", TB!C237)</f>
        <v/>
      </c>
      <c r="D102" s="689" t="str">
        <f xml:space="preserve"> IF(ISBLANK(TB!D237), "", TB!D237)</f>
        <v/>
      </c>
      <c r="E102" s="689" t="str">
        <f xml:space="preserve"> IF(ISBLANK(TB!E237), "", TB!E237)</f>
        <v/>
      </c>
      <c r="F102" s="689" t="str">
        <f xml:space="preserve"> IF(ISBLANK(TB!F237), "", TB!F237)</f>
        <v/>
      </c>
      <c r="G102" s="1810" t="str">
        <f>IF(ISBLANK(TB!G237), "",TB!G237)</f>
        <v/>
      </c>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74"/>
      <c r="DX102" s="47"/>
      <c r="DY102" s="47"/>
      <c r="DZ102" s="47"/>
      <c r="EA102" s="47"/>
      <c r="EB102" s="47"/>
      <c r="EC102" s="47"/>
      <c r="ED102" s="47"/>
      <c r="EE102" s="47"/>
      <c r="EF102" s="47"/>
      <c r="EG102" s="47"/>
      <c r="EH102" s="47"/>
      <c r="EI102" s="47"/>
      <c r="EJ102" s="47"/>
      <c r="EK102" s="47"/>
      <c r="EL102" s="47"/>
      <c r="EM102" s="47"/>
      <c r="EN102" s="47"/>
      <c r="EO102" s="47"/>
      <c r="EP102" s="47"/>
      <c r="EQ102" s="47"/>
      <c r="ER102" s="74"/>
    </row>
    <row r="103" spans="1:149" ht="15" customHeight="1">
      <c r="B103" s="687" t="s">
        <v>762</v>
      </c>
      <c r="C103" s="689" t="str">
        <f xml:space="preserve"> IF(ISBLANK(TB!C238), "", TB!C238)</f>
        <v/>
      </c>
      <c r="D103" s="689" t="str">
        <f xml:space="preserve"> IF(ISBLANK(TB!D238), "", TB!D238)</f>
        <v/>
      </c>
      <c r="E103" s="689" t="str">
        <f xml:space="preserve"> IF(ISBLANK(TB!E238), "", TB!E238)</f>
        <v/>
      </c>
      <c r="F103" s="689" t="str">
        <f xml:space="preserve"> IF(ISBLANK(TB!F238), "", TB!F238)</f>
        <v/>
      </c>
      <c r="G103" s="1810" t="str">
        <f>IF(ISBLANK(TB!G238), "",TB!G238)</f>
        <v/>
      </c>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74"/>
      <c r="DX103" s="47"/>
      <c r="DY103" s="47"/>
      <c r="DZ103" s="47"/>
      <c r="EA103" s="47"/>
      <c r="EB103" s="47"/>
      <c r="EC103" s="47"/>
      <c r="ED103" s="47"/>
      <c r="EE103" s="47"/>
      <c r="EF103" s="47"/>
      <c r="EG103" s="47"/>
      <c r="EH103" s="47"/>
      <c r="EI103" s="47"/>
      <c r="EJ103" s="47"/>
      <c r="EK103" s="47"/>
      <c r="EL103" s="47"/>
      <c r="EM103" s="47"/>
      <c r="EN103" s="47"/>
      <c r="EO103" s="47"/>
      <c r="EP103" s="47"/>
      <c r="EQ103" s="47"/>
      <c r="ER103" s="74"/>
    </row>
    <row r="104" spans="1:149" ht="15" customHeight="1">
      <c r="B104" s="687" t="s">
        <v>763</v>
      </c>
      <c r="C104" s="689" t="str">
        <f xml:space="preserve"> IF(ISBLANK(TB!C239), "", TB!C239)</f>
        <v/>
      </c>
      <c r="D104" s="689" t="str">
        <f xml:space="preserve"> IF(ISBLANK(TB!D239), "", TB!D239)</f>
        <v/>
      </c>
      <c r="E104" s="689" t="str">
        <f xml:space="preserve"> IF(ISBLANK(TB!E239), "", TB!E239)</f>
        <v/>
      </c>
      <c r="F104" s="689" t="str">
        <f xml:space="preserve"> IF(ISBLANK(TB!F239), "", TB!F239)</f>
        <v/>
      </c>
      <c r="G104" s="1810" t="str">
        <f>IF(ISBLANK(TB!G239), "",TB!G239)</f>
        <v/>
      </c>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47"/>
      <c r="CH104" s="47"/>
      <c r="CI104" s="47"/>
      <c r="CJ104" s="47"/>
      <c r="CK104" s="47"/>
      <c r="CL104" s="47"/>
      <c r="CM104" s="47"/>
      <c r="CN104" s="47"/>
      <c r="CO104" s="47"/>
      <c r="CP104" s="47"/>
      <c r="CQ104" s="47"/>
      <c r="CR104" s="47"/>
      <c r="CS104" s="47"/>
      <c r="CT104" s="47"/>
      <c r="CU104" s="47"/>
      <c r="CV104" s="47"/>
      <c r="CW104" s="47"/>
      <c r="CX104" s="47"/>
      <c r="CY104" s="47"/>
      <c r="CZ104" s="47"/>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74"/>
      <c r="DX104" s="47"/>
      <c r="DY104" s="47"/>
      <c r="DZ104" s="47"/>
      <c r="EA104" s="47"/>
      <c r="EB104" s="47"/>
      <c r="EC104" s="47"/>
      <c r="ED104" s="47"/>
      <c r="EE104" s="47"/>
      <c r="EF104" s="47"/>
      <c r="EG104" s="47"/>
      <c r="EH104" s="47"/>
      <c r="EI104" s="47"/>
      <c r="EJ104" s="47"/>
      <c r="EK104" s="47"/>
      <c r="EL104" s="47"/>
      <c r="EM104" s="47"/>
      <c r="EN104" s="47"/>
      <c r="EO104" s="47"/>
      <c r="EP104" s="47"/>
      <c r="EQ104" s="47"/>
      <c r="ER104" s="74"/>
    </row>
    <row r="105" spans="1:149" ht="15" customHeight="1">
      <c r="B105" s="687" t="s">
        <v>764</v>
      </c>
      <c r="C105" s="689" t="str">
        <f xml:space="preserve"> IF(ISBLANK(TB!C240), "", TB!C240)</f>
        <v/>
      </c>
      <c r="D105" s="689" t="str">
        <f xml:space="preserve"> IF(ISBLANK(TB!D240), "", TB!D240)</f>
        <v/>
      </c>
      <c r="E105" s="689" t="str">
        <f xml:space="preserve"> IF(ISBLANK(TB!E240), "", TB!E240)</f>
        <v/>
      </c>
      <c r="F105" s="689" t="str">
        <f xml:space="preserve"> IF(ISBLANK(TB!F240), "", TB!F240)</f>
        <v/>
      </c>
      <c r="G105" s="1810" t="str">
        <f>IF(ISBLANK(TB!G240), "",TB!G240)</f>
        <v/>
      </c>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47"/>
      <c r="CH105" s="47"/>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74"/>
      <c r="DX105" s="47"/>
      <c r="DY105" s="47"/>
      <c r="DZ105" s="47"/>
      <c r="EA105" s="47"/>
      <c r="EB105" s="47"/>
      <c r="EC105" s="47"/>
      <c r="ED105" s="47"/>
      <c r="EE105" s="47"/>
      <c r="EF105" s="47"/>
      <c r="EG105" s="47"/>
      <c r="EH105" s="47"/>
      <c r="EI105" s="47"/>
      <c r="EJ105" s="47"/>
      <c r="EK105" s="47"/>
      <c r="EL105" s="47"/>
      <c r="EM105" s="47"/>
      <c r="EN105" s="47"/>
      <c r="EO105" s="47"/>
      <c r="EP105" s="47"/>
      <c r="EQ105" s="47"/>
      <c r="ER105" s="74"/>
    </row>
    <row r="106" spans="1:149" ht="15" customHeight="1">
      <c r="B106" s="687" t="s">
        <v>765</v>
      </c>
      <c r="C106" s="689" t="str">
        <f xml:space="preserve"> IF(ISBLANK(TB!C241), "", TB!C241)</f>
        <v/>
      </c>
      <c r="D106" s="689" t="str">
        <f xml:space="preserve"> IF(ISBLANK(TB!D241), "", TB!D241)</f>
        <v/>
      </c>
      <c r="E106" s="689" t="str">
        <f xml:space="preserve"> IF(ISBLANK(TB!E241), "", TB!E241)</f>
        <v/>
      </c>
      <c r="F106" s="689" t="str">
        <f xml:space="preserve"> IF(ISBLANK(TB!F241), "", TB!F241)</f>
        <v/>
      </c>
      <c r="G106" s="1810" t="str">
        <f>IF(ISBLANK(TB!G241), "",TB!G241)</f>
        <v/>
      </c>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47"/>
      <c r="CD106" s="47"/>
      <c r="CE106" s="47"/>
      <c r="CF106" s="47"/>
      <c r="CG106" s="47"/>
      <c r="CH106" s="47"/>
      <c r="CI106" s="47"/>
      <c r="CJ106" s="47"/>
      <c r="CK106" s="47"/>
      <c r="CL106" s="47"/>
      <c r="CM106" s="47"/>
      <c r="CN106" s="47"/>
      <c r="CO106" s="47"/>
      <c r="CP106" s="47"/>
      <c r="CQ106" s="47"/>
      <c r="CR106" s="47"/>
      <c r="CS106" s="47"/>
      <c r="CT106" s="47"/>
      <c r="CU106" s="47"/>
      <c r="CV106" s="47"/>
      <c r="CW106" s="47"/>
      <c r="CX106" s="47"/>
      <c r="CY106" s="47"/>
      <c r="CZ106" s="47"/>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74"/>
      <c r="DX106" s="47"/>
      <c r="DY106" s="47"/>
      <c r="DZ106" s="47"/>
      <c r="EA106" s="47"/>
      <c r="EB106" s="47"/>
      <c r="EC106" s="47"/>
      <c r="ED106" s="47"/>
      <c r="EE106" s="47"/>
      <c r="EF106" s="47"/>
      <c r="EG106" s="47"/>
      <c r="EH106" s="47"/>
      <c r="EI106" s="47"/>
      <c r="EJ106" s="47"/>
      <c r="EK106" s="47"/>
      <c r="EL106" s="47"/>
      <c r="EM106" s="47"/>
      <c r="EN106" s="47"/>
      <c r="EO106" s="47"/>
      <c r="EP106" s="47"/>
      <c r="EQ106" s="47"/>
      <c r="ER106" s="74"/>
    </row>
    <row r="107" spans="1:149" ht="15" customHeight="1">
      <c r="B107" s="687" t="s">
        <v>766</v>
      </c>
      <c r="C107" s="689" t="str">
        <f xml:space="preserve"> IF(ISBLANK(TB!C242), "", TB!C242)</f>
        <v/>
      </c>
      <c r="D107" s="689" t="str">
        <f xml:space="preserve"> IF(ISBLANK(TB!D242), "", TB!D242)</f>
        <v/>
      </c>
      <c r="E107" s="689" t="str">
        <f xml:space="preserve"> IF(ISBLANK(TB!E242), "", TB!E242)</f>
        <v/>
      </c>
      <c r="F107" s="689" t="str">
        <f xml:space="preserve"> IF(ISBLANK(TB!F242), "", TB!F242)</f>
        <v/>
      </c>
      <c r="G107" s="1810" t="str">
        <f>IF(ISBLANK(TB!G242), "",TB!G242)</f>
        <v/>
      </c>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74"/>
      <c r="DX107" s="47"/>
      <c r="DY107" s="47"/>
      <c r="DZ107" s="47"/>
      <c r="EA107" s="47"/>
      <c r="EB107" s="47"/>
      <c r="EC107" s="47"/>
      <c r="ED107" s="47"/>
      <c r="EE107" s="47"/>
      <c r="EF107" s="47"/>
      <c r="EG107" s="47"/>
      <c r="EH107" s="47"/>
      <c r="EI107" s="47"/>
      <c r="EJ107" s="47"/>
      <c r="EK107" s="47"/>
      <c r="EL107" s="47"/>
      <c r="EM107" s="47"/>
      <c r="EN107" s="47"/>
      <c r="EO107" s="47"/>
      <c r="EP107" s="47"/>
      <c r="EQ107" s="47"/>
      <c r="ER107" s="74"/>
    </row>
    <row r="108" spans="1:149" ht="15" customHeight="1">
      <c r="B108" s="687" t="s">
        <v>767</v>
      </c>
      <c r="C108" s="689" t="str">
        <f xml:space="preserve"> IF(ISBLANK(TB!C243), "", TB!C243)</f>
        <v/>
      </c>
      <c r="D108" s="689" t="str">
        <f xml:space="preserve"> IF(ISBLANK(TB!D243), "", TB!D243)</f>
        <v/>
      </c>
      <c r="E108" s="689" t="str">
        <f xml:space="preserve"> IF(ISBLANK(TB!E243), "", TB!E243)</f>
        <v/>
      </c>
      <c r="F108" s="689" t="str">
        <f xml:space="preserve"> IF(ISBLANK(TB!F243), "", TB!F243)</f>
        <v/>
      </c>
      <c r="G108" s="1810" t="str">
        <f>IF(ISBLANK(TB!G243), "",TB!G243)</f>
        <v/>
      </c>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74"/>
      <c r="DX108" s="47"/>
      <c r="DY108" s="47"/>
      <c r="DZ108" s="47"/>
      <c r="EA108" s="47"/>
      <c r="EB108" s="47"/>
      <c r="EC108" s="47"/>
      <c r="ED108" s="47"/>
      <c r="EE108" s="47"/>
      <c r="EF108" s="47"/>
      <c r="EG108" s="47"/>
      <c r="EH108" s="47"/>
      <c r="EI108" s="47"/>
      <c r="EJ108" s="47"/>
      <c r="EK108" s="47"/>
      <c r="EL108" s="47"/>
      <c r="EM108" s="47"/>
      <c r="EN108" s="47"/>
      <c r="EO108" s="47"/>
      <c r="EP108" s="47"/>
      <c r="EQ108" s="47"/>
      <c r="ER108" s="74"/>
    </row>
    <row r="109" spans="1:149" ht="15" customHeight="1">
      <c r="B109" s="687" t="s">
        <v>768</v>
      </c>
      <c r="C109" s="689" t="str">
        <f xml:space="preserve"> IF(ISBLANK(TB!C244), "", TB!C244)</f>
        <v/>
      </c>
      <c r="D109" s="689" t="str">
        <f xml:space="preserve"> IF(ISBLANK(TB!D244), "", TB!D244)</f>
        <v/>
      </c>
      <c r="E109" s="689" t="str">
        <f xml:space="preserve"> IF(ISBLANK(TB!E244), "", TB!E244)</f>
        <v/>
      </c>
      <c r="F109" s="689" t="str">
        <f xml:space="preserve"> IF(ISBLANK(TB!F244), "", TB!F244)</f>
        <v/>
      </c>
      <c r="G109" s="1810" t="str">
        <f>IF(ISBLANK(TB!G244), "",TB!G244)</f>
        <v/>
      </c>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47"/>
      <c r="CP109" s="47"/>
      <c r="CQ109" s="47"/>
      <c r="CR109" s="47"/>
      <c r="CS109" s="47"/>
      <c r="CT109" s="47"/>
      <c r="CU109" s="47"/>
      <c r="CV109" s="47"/>
      <c r="CW109" s="47"/>
      <c r="CX109" s="47"/>
      <c r="CY109" s="47"/>
      <c r="CZ109" s="47"/>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74"/>
      <c r="DX109" s="47"/>
      <c r="DY109" s="47"/>
      <c r="DZ109" s="47"/>
      <c r="EA109" s="47"/>
      <c r="EB109" s="47"/>
      <c r="EC109" s="47"/>
      <c r="ED109" s="47"/>
      <c r="EE109" s="47"/>
      <c r="EF109" s="47"/>
      <c r="EG109" s="47"/>
      <c r="EH109" s="47"/>
      <c r="EI109" s="47"/>
      <c r="EJ109" s="47"/>
      <c r="EK109" s="47"/>
      <c r="EL109" s="47"/>
      <c r="EM109" s="47"/>
      <c r="EN109" s="47"/>
      <c r="EO109" s="47"/>
      <c r="EP109" s="47"/>
      <c r="EQ109" s="47"/>
      <c r="ER109" s="74"/>
    </row>
    <row r="110" spans="1:149" ht="15" customHeight="1">
      <c r="B110" s="688" t="s">
        <v>769</v>
      </c>
      <c r="C110" s="691" t="str">
        <f xml:space="preserve"> IF(ISBLANK(TB!C245), "", TB!C245)</f>
        <v/>
      </c>
      <c r="D110" s="691" t="str">
        <f xml:space="preserve"> IF(ISBLANK(TB!D245), "", TB!D245)</f>
        <v/>
      </c>
      <c r="E110" s="691" t="str">
        <f xml:space="preserve"> IF(ISBLANK(TB!E245), "", TB!E245)</f>
        <v/>
      </c>
      <c r="F110" s="691" t="str">
        <f xml:space="preserve"> IF(ISBLANK(TB!F245), "", TB!F245)</f>
        <v/>
      </c>
      <c r="G110" s="1810" t="str">
        <f>IF(ISBLANK(TB!G245), "",TB!G245)</f>
        <v/>
      </c>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c r="CM110" s="57"/>
      <c r="CN110" s="57"/>
      <c r="CO110" s="57"/>
      <c r="CP110" s="57"/>
      <c r="CQ110" s="57"/>
      <c r="CR110" s="57"/>
      <c r="CS110" s="57"/>
      <c r="CT110" s="57"/>
      <c r="CU110" s="57"/>
      <c r="CV110" s="57"/>
      <c r="CW110" s="57"/>
      <c r="CX110" s="57"/>
      <c r="CY110" s="57"/>
      <c r="CZ110" s="57"/>
      <c r="DA110" s="57"/>
      <c r="DB110" s="57"/>
      <c r="DC110" s="57"/>
      <c r="DD110" s="57"/>
      <c r="DE110" s="57"/>
      <c r="DF110" s="57"/>
      <c r="DG110" s="57"/>
      <c r="DH110" s="57"/>
      <c r="DI110" s="57"/>
      <c r="DJ110" s="57"/>
      <c r="DK110" s="57"/>
      <c r="DL110" s="57"/>
      <c r="DM110" s="57"/>
      <c r="DN110" s="57"/>
      <c r="DO110" s="57"/>
      <c r="DP110" s="57"/>
      <c r="DQ110" s="57"/>
      <c r="DR110" s="57"/>
      <c r="DS110" s="57"/>
      <c r="DT110" s="57"/>
      <c r="DU110" s="57"/>
      <c r="DV110" s="57"/>
      <c r="DW110" s="181"/>
      <c r="DX110" s="57"/>
      <c r="DY110" s="57"/>
      <c r="DZ110" s="57"/>
      <c r="EA110" s="57"/>
      <c r="EB110" s="57"/>
      <c r="EC110" s="57"/>
      <c r="ED110" s="57"/>
      <c r="EE110" s="57"/>
      <c r="EF110" s="57"/>
      <c r="EG110" s="57"/>
      <c r="EH110" s="57"/>
      <c r="EI110" s="57"/>
      <c r="EJ110" s="57"/>
      <c r="EK110" s="57"/>
      <c r="EL110" s="57"/>
      <c r="EM110" s="57"/>
      <c r="EN110" s="57"/>
      <c r="EO110" s="57"/>
      <c r="EP110" s="57"/>
      <c r="EQ110" s="57"/>
      <c r="ER110" s="181"/>
    </row>
    <row r="111" spans="1:149" ht="15" customHeight="1">
      <c r="B111" s="2238" t="s">
        <v>770</v>
      </c>
      <c r="C111" s="1811"/>
      <c r="D111" s="1811"/>
      <c r="E111" s="1788"/>
      <c r="F111" s="1788"/>
      <c r="G111" s="1788"/>
      <c r="H111" s="2239"/>
      <c r="I111" s="2239"/>
      <c r="J111" s="2239"/>
      <c r="K111" s="2239"/>
      <c r="L111" s="2239"/>
      <c r="M111" s="2239"/>
      <c r="N111" s="2239"/>
      <c r="O111" s="2239"/>
      <c r="P111" s="2239"/>
      <c r="Q111" s="2239"/>
      <c r="R111" s="2239"/>
      <c r="S111" s="2239"/>
      <c r="T111" s="2239"/>
      <c r="U111" s="2239"/>
      <c r="V111" s="2239"/>
      <c r="W111" s="2239"/>
      <c r="X111" s="2239"/>
      <c r="Y111" s="2239"/>
      <c r="Z111" s="2239"/>
      <c r="AA111" s="2239"/>
      <c r="AB111" s="2239"/>
      <c r="AC111" s="2239"/>
      <c r="AD111" s="2239"/>
      <c r="AE111" s="2239"/>
      <c r="AF111" s="2239"/>
      <c r="AG111" s="2239"/>
      <c r="AH111" s="2239"/>
      <c r="AI111" s="2239"/>
      <c r="AJ111" s="2239"/>
      <c r="AK111" s="2239"/>
      <c r="AL111" s="2239"/>
      <c r="AM111" s="2239"/>
      <c r="AN111" s="2239"/>
      <c r="AO111" s="2239"/>
      <c r="AP111" s="2239"/>
      <c r="AQ111" s="2239"/>
      <c r="AR111" s="2239"/>
      <c r="AS111" s="2239"/>
      <c r="AT111" s="2239"/>
      <c r="AU111" s="2239"/>
      <c r="AV111" s="2239"/>
      <c r="AW111" s="2239"/>
      <c r="AX111" s="2239"/>
      <c r="AY111" s="2239"/>
      <c r="AZ111" s="2239"/>
      <c r="BA111" s="2239"/>
      <c r="BB111" s="2239"/>
      <c r="BC111" s="2239"/>
      <c r="BD111" s="2239"/>
      <c r="BE111" s="2239"/>
      <c r="BF111" s="2239"/>
      <c r="BG111" s="2239"/>
      <c r="BH111" s="2239"/>
      <c r="BI111" s="2239"/>
      <c r="BJ111" s="2239"/>
      <c r="BK111" s="2239"/>
      <c r="BL111" s="2239"/>
      <c r="BM111" s="2239"/>
      <c r="BN111" s="2239"/>
      <c r="BO111" s="2239"/>
      <c r="BP111" s="2239"/>
      <c r="BQ111" s="2239"/>
      <c r="BR111" s="2239"/>
      <c r="BS111" s="2239"/>
      <c r="BT111" s="2239"/>
      <c r="BU111" s="2239"/>
      <c r="BV111" s="2239"/>
      <c r="BW111" s="2239"/>
      <c r="BX111" s="2239"/>
      <c r="BY111" s="2239"/>
      <c r="BZ111" s="2239"/>
      <c r="CA111" s="2239"/>
      <c r="CB111" s="2239"/>
      <c r="CC111" s="2239"/>
      <c r="CD111" s="2239"/>
      <c r="CE111" s="2239"/>
      <c r="CF111" s="2239"/>
      <c r="CG111" s="2239"/>
      <c r="CH111" s="2239"/>
      <c r="CI111" s="2239"/>
      <c r="CJ111" s="2239"/>
      <c r="CK111" s="2239"/>
      <c r="CL111" s="2239"/>
      <c r="CM111" s="2239"/>
      <c r="CN111" s="2239"/>
      <c r="CO111" s="2239"/>
      <c r="CP111" s="2239"/>
      <c r="CQ111" s="2239"/>
      <c r="CR111" s="2239"/>
      <c r="CS111" s="2239"/>
      <c r="CT111" s="2239"/>
      <c r="CU111" s="2239"/>
      <c r="CV111" s="2239"/>
      <c r="CW111" s="2239"/>
      <c r="CX111" s="2239"/>
      <c r="CY111" s="2239"/>
      <c r="CZ111" s="2239"/>
      <c r="DA111" s="2239"/>
      <c r="DB111" s="2239"/>
      <c r="DC111" s="2239"/>
      <c r="DD111" s="2239"/>
      <c r="DE111" s="2239"/>
      <c r="DF111" s="2239"/>
      <c r="DG111" s="2239"/>
      <c r="DH111" s="2239"/>
      <c r="DI111" s="2239"/>
      <c r="DJ111" s="2239"/>
      <c r="DK111" s="2239"/>
      <c r="DL111" s="2239"/>
      <c r="DM111" s="2239"/>
      <c r="DN111" s="2239"/>
      <c r="DO111" s="2239"/>
      <c r="DP111" s="2239"/>
      <c r="DQ111" s="2239"/>
      <c r="DR111" s="2239"/>
      <c r="DS111" s="2239"/>
      <c r="DT111" s="2239"/>
      <c r="DU111" s="2239"/>
      <c r="DV111" s="2239"/>
      <c r="DW111" s="2223"/>
      <c r="DX111" s="2239"/>
      <c r="DY111" s="2239"/>
      <c r="DZ111" s="2239"/>
      <c r="EA111" s="2239"/>
      <c r="EB111" s="2239"/>
      <c r="EC111" s="2239"/>
      <c r="ED111" s="2239"/>
      <c r="EE111" s="2239"/>
      <c r="EF111" s="2239"/>
      <c r="EG111" s="2239"/>
      <c r="EH111" s="2239"/>
      <c r="EI111" s="2239"/>
      <c r="EJ111" s="2239"/>
      <c r="EK111" s="2239"/>
      <c r="EL111" s="2239"/>
      <c r="EM111" s="2239"/>
      <c r="EN111" s="2239"/>
      <c r="EO111" s="2239"/>
      <c r="EP111" s="2239"/>
      <c r="EQ111" s="2239"/>
      <c r="ER111" s="2223"/>
    </row>
    <row r="112" spans="1:149" s="1105" customFormat="1" ht="60" customHeight="1">
      <c r="A112" s="2229" t="s">
        <v>802</v>
      </c>
      <c r="B112" s="322"/>
      <c r="C112" s="322"/>
      <c r="D112" s="451"/>
      <c r="E112" s="451"/>
      <c r="F112" s="451"/>
      <c r="G112" s="451"/>
      <c r="ES112" s="2230"/>
    </row>
    <row r="113" spans="2:148" ht="60.75" customHeight="1">
      <c r="B113" s="2231" t="s">
        <v>669</v>
      </c>
      <c r="C113" s="1808" t="s">
        <v>832</v>
      </c>
      <c r="D113" s="2232" t="s">
        <v>798</v>
      </c>
      <c r="E113" s="1808" t="s">
        <v>799</v>
      </c>
      <c r="F113" s="1808" t="s">
        <v>833</v>
      </c>
      <c r="G113" s="1808" t="s">
        <v>1760</v>
      </c>
      <c r="H113" s="1808" t="s">
        <v>667</v>
      </c>
      <c r="I113" s="1808" t="str">
        <f t="shared" ref="I113:BT113" si="6">"T+" &amp; (COLUMN(I113)-COLUMN($H113))</f>
        <v>T+1</v>
      </c>
      <c r="J113" s="1808" t="str">
        <f t="shared" si="6"/>
        <v>T+2</v>
      </c>
      <c r="K113" s="1808" t="str">
        <f t="shared" si="6"/>
        <v>T+3</v>
      </c>
      <c r="L113" s="1808" t="str">
        <f t="shared" si="6"/>
        <v>T+4</v>
      </c>
      <c r="M113" s="1808" t="str">
        <f t="shared" si="6"/>
        <v>T+5</v>
      </c>
      <c r="N113" s="1808" t="str">
        <f t="shared" si="6"/>
        <v>T+6</v>
      </c>
      <c r="O113" s="1808" t="str">
        <f t="shared" si="6"/>
        <v>T+7</v>
      </c>
      <c r="P113" s="1808" t="str">
        <f t="shared" si="6"/>
        <v>T+8</v>
      </c>
      <c r="Q113" s="1808" t="str">
        <f t="shared" si="6"/>
        <v>T+9</v>
      </c>
      <c r="R113" s="1808" t="str">
        <f t="shared" si="6"/>
        <v>T+10</v>
      </c>
      <c r="S113" s="1808" t="str">
        <f t="shared" si="6"/>
        <v>T+11</v>
      </c>
      <c r="T113" s="1808" t="str">
        <f t="shared" si="6"/>
        <v>T+12</v>
      </c>
      <c r="U113" s="1808" t="str">
        <f t="shared" si="6"/>
        <v>T+13</v>
      </c>
      <c r="V113" s="1808" t="str">
        <f t="shared" si="6"/>
        <v>T+14</v>
      </c>
      <c r="W113" s="1808" t="str">
        <f t="shared" si="6"/>
        <v>T+15</v>
      </c>
      <c r="X113" s="1808" t="str">
        <f t="shared" si="6"/>
        <v>T+16</v>
      </c>
      <c r="Y113" s="1808" t="str">
        <f t="shared" si="6"/>
        <v>T+17</v>
      </c>
      <c r="Z113" s="1808" t="str">
        <f t="shared" si="6"/>
        <v>T+18</v>
      </c>
      <c r="AA113" s="1808" t="str">
        <f t="shared" si="6"/>
        <v>T+19</v>
      </c>
      <c r="AB113" s="1808" t="str">
        <f t="shared" si="6"/>
        <v>T+20</v>
      </c>
      <c r="AC113" s="1808" t="str">
        <f t="shared" si="6"/>
        <v>T+21</v>
      </c>
      <c r="AD113" s="1808" t="str">
        <f t="shared" si="6"/>
        <v>T+22</v>
      </c>
      <c r="AE113" s="1808" t="str">
        <f t="shared" si="6"/>
        <v>T+23</v>
      </c>
      <c r="AF113" s="1808" t="str">
        <f t="shared" si="6"/>
        <v>T+24</v>
      </c>
      <c r="AG113" s="1808" t="str">
        <f t="shared" si="6"/>
        <v>T+25</v>
      </c>
      <c r="AH113" s="1808" t="str">
        <f t="shared" si="6"/>
        <v>T+26</v>
      </c>
      <c r="AI113" s="1808" t="str">
        <f t="shared" si="6"/>
        <v>T+27</v>
      </c>
      <c r="AJ113" s="1808" t="str">
        <f t="shared" si="6"/>
        <v>T+28</v>
      </c>
      <c r="AK113" s="1808" t="str">
        <f t="shared" si="6"/>
        <v>T+29</v>
      </c>
      <c r="AL113" s="1808" t="str">
        <f t="shared" si="6"/>
        <v>T+30</v>
      </c>
      <c r="AM113" s="1808" t="str">
        <f t="shared" si="6"/>
        <v>T+31</v>
      </c>
      <c r="AN113" s="1808" t="str">
        <f t="shared" si="6"/>
        <v>T+32</v>
      </c>
      <c r="AO113" s="1808" t="str">
        <f t="shared" si="6"/>
        <v>T+33</v>
      </c>
      <c r="AP113" s="1808" t="str">
        <f t="shared" si="6"/>
        <v>T+34</v>
      </c>
      <c r="AQ113" s="1808" t="str">
        <f t="shared" si="6"/>
        <v>T+35</v>
      </c>
      <c r="AR113" s="1808" t="str">
        <f t="shared" si="6"/>
        <v>T+36</v>
      </c>
      <c r="AS113" s="1808" t="str">
        <f t="shared" si="6"/>
        <v>T+37</v>
      </c>
      <c r="AT113" s="1808" t="str">
        <f t="shared" si="6"/>
        <v>T+38</v>
      </c>
      <c r="AU113" s="1808" t="str">
        <f t="shared" si="6"/>
        <v>T+39</v>
      </c>
      <c r="AV113" s="1808" t="str">
        <f t="shared" si="6"/>
        <v>T+40</v>
      </c>
      <c r="AW113" s="1808" t="str">
        <f t="shared" si="6"/>
        <v>T+41</v>
      </c>
      <c r="AX113" s="1808" t="str">
        <f t="shared" si="6"/>
        <v>T+42</v>
      </c>
      <c r="AY113" s="1808" t="str">
        <f t="shared" si="6"/>
        <v>T+43</v>
      </c>
      <c r="AZ113" s="1808" t="str">
        <f t="shared" si="6"/>
        <v>T+44</v>
      </c>
      <c r="BA113" s="1808" t="str">
        <f t="shared" si="6"/>
        <v>T+45</v>
      </c>
      <c r="BB113" s="1808" t="str">
        <f t="shared" si="6"/>
        <v>T+46</v>
      </c>
      <c r="BC113" s="1808" t="str">
        <f t="shared" si="6"/>
        <v>T+47</v>
      </c>
      <c r="BD113" s="1808" t="str">
        <f t="shared" si="6"/>
        <v>T+48</v>
      </c>
      <c r="BE113" s="1808" t="str">
        <f t="shared" si="6"/>
        <v>T+49</v>
      </c>
      <c r="BF113" s="1808" t="str">
        <f t="shared" si="6"/>
        <v>T+50</v>
      </c>
      <c r="BG113" s="1808" t="str">
        <f t="shared" si="6"/>
        <v>T+51</v>
      </c>
      <c r="BH113" s="1808" t="str">
        <f t="shared" si="6"/>
        <v>T+52</v>
      </c>
      <c r="BI113" s="1808" t="str">
        <f t="shared" si="6"/>
        <v>T+53</v>
      </c>
      <c r="BJ113" s="1808" t="str">
        <f t="shared" si="6"/>
        <v>T+54</v>
      </c>
      <c r="BK113" s="1808" t="str">
        <f t="shared" si="6"/>
        <v>T+55</v>
      </c>
      <c r="BL113" s="1808" t="str">
        <f t="shared" si="6"/>
        <v>T+56</v>
      </c>
      <c r="BM113" s="1808" t="str">
        <f t="shared" si="6"/>
        <v>T+57</v>
      </c>
      <c r="BN113" s="1808" t="str">
        <f t="shared" si="6"/>
        <v>T+58</v>
      </c>
      <c r="BO113" s="1808" t="str">
        <f t="shared" si="6"/>
        <v>T+59</v>
      </c>
      <c r="BP113" s="1808" t="str">
        <f t="shared" si="6"/>
        <v>T+60</v>
      </c>
      <c r="BQ113" s="1808" t="str">
        <f t="shared" si="6"/>
        <v>T+61</v>
      </c>
      <c r="BR113" s="1808" t="str">
        <f t="shared" si="6"/>
        <v>T+62</v>
      </c>
      <c r="BS113" s="1808" t="str">
        <f t="shared" si="6"/>
        <v>T+63</v>
      </c>
      <c r="BT113" s="1808" t="str">
        <f t="shared" si="6"/>
        <v>T+64</v>
      </c>
      <c r="BU113" s="1808" t="str">
        <f t="shared" ref="BU113:EF113" si="7">"T+" &amp; (COLUMN(BU113)-COLUMN($H113))</f>
        <v>T+65</v>
      </c>
      <c r="BV113" s="1808" t="str">
        <f t="shared" si="7"/>
        <v>T+66</v>
      </c>
      <c r="BW113" s="1808" t="str">
        <f t="shared" si="7"/>
        <v>T+67</v>
      </c>
      <c r="BX113" s="1808" t="str">
        <f t="shared" si="7"/>
        <v>T+68</v>
      </c>
      <c r="BY113" s="1808" t="str">
        <f t="shared" si="7"/>
        <v>T+69</v>
      </c>
      <c r="BZ113" s="1808" t="str">
        <f t="shared" si="7"/>
        <v>T+70</v>
      </c>
      <c r="CA113" s="1808" t="str">
        <f t="shared" si="7"/>
        <v>T+71</v>
      </c>
      <c r="CB113" s="1808" t="str">
        <f t="shared" si="7"/>
        <v>T+72</v>
      </c>
      <c r="CC113" s="1808" t="str">
        <f t="shared" si="7"/>
        <v>T+73</v>
      </c>
      <c r="CD113" s="1808" t="str">
        <f t="shared" si="7"/>
        <v>T+74</v>
      </c>
      <c r="CE113" s="1808" t="str">
        <f t="shared" si="7"/>
        <v>T+75</v>
      </c>
      <c r="CF113" s="1808" t="str">
        <f t="shared" si="7"/>
        <v>T+76</v>
      </c>
      <c r="CG113" s="1808" t="str">
        <f t="shared" si="7"/>
        <v>T+77</v>
      </c>
      <c r="CH113" s="1808" t="str">
        <f t="shared" si="7"/>
        <v>T+78</v>
      </c>
      <c r="CI113" s="1808" t="str">
        <f t="shared" si="7"/>
        <v>T+79</v>
      </c>
      <c r="CJ113" s="1808" t="str">
        <f t="shared" si="7"/>
        <v>T+80</v>
      </c>
      <c r="CK113" s="1808" t="str">
        <f t="shared" si="7"/>
        <v>T+81</v>
      </c>
      <c r="CL113" s="1808" t="str">
        <f t="shared" si="7"/>
        <v>T+82</v>
      </c>
      <c r="CM113" s="1808" t="str">
        <f t="shared" si="7"/>
        <v>T+83</v>
      </c>
      <c r="CN113" s="1808" t="str">
        <f t="shared" si="7"/>
        <v>T+84</v>
      </c>
      <c r="CO113" s="1808" t="str">
        <f t="shared" si="7"/>
        <v>T+85</v>
      </c>
      <c r="CP113" s="1808" t="str">
        <f t="shared" si="7"/>
        <v>T+86</v>
      </c>
      <c r="CQ113" s="1808" t="str">
        <f t="shared" si="7"/>
        <v>T+87</v>
      </c>
      <c r="CR113" s="1808" t="str">
        <f t="shared" si="7"/>
        <v>T+88</v>
      </c>
      <c r="CS113" s="1808" t="str">
        <f t="shared" si="7"/>
        <v>T+89</v>
      </c>
      <c r="CT113" s="1808" t="str">
        <f t="shared" si="7"/>
        <v>T+90</v>
      </c>
      <c r="CU113" s="1808" t="str">
        <f t="shared" si="7"/>
        <v>T+91</v>
      </c>
      <c r="CV113" s="1808" t="str">
        <f t="shared" si="7"/>
        <v>T+92</v>
      </c>
      <c r="CW113" s="1808" t="str">
        <f t="shared" si="7"/>
        <v>T+93</v>
      </c>
      <c r="CX113" s="1808" t="str">
        <f t="shared" si="7"/>
        <v>T+94</v>
      </c>
      <c r="CY113" s="1808" t="str">
        <f t="shared" si="7"/>
        <v>T+95</v>
      </c>
      <c r="CZ113" s="1808" t="str">
        <f t="shared" si="7"/>
        <v>T+96</v>
      </c>
      <c r="DA113" s="1808" t="str">
        <f t="shared" si="7"/>
        <v>T+97</v>
      </c>
      <c r="DB113" s="1808" t="str">
        <f t="shared" si="7"/>
        <v>T+98</v>
      </c>
      <c r="DC113" s="1808" t="str">
        <f t="shared" si="7"/>
        <v>T+99</v>
      </c>
      <c r="DD113" s="1808" t="str">
        <f t="shared" si="7"/>
        <v>T+100</v>
      </c>
      <c r="DE113" s="1808" t="str">
        <f t="shared" si="7"/>
        <v>T+101</v>
      </c>
      <c r="DF113" s="1808" t="str">
        <f t="shared" si="7"/>
        <v>T+102</v>
      </c>
      <c r="DG113" s="1808" t="str">
        <f t="shared" si="7"/>
        <v>T+103</v>
      </c>
      <c r="DH113" s="1808" t="str">
        <f t="shared" si="7"/>
        <v>T+104</v>
      </c>
      <c r="DI113" s="1808" t="str">
        <f t="shared" si="7"/>
        <v>T+105</v>
      </c>
      <c r="DJ113" s="1808" t="str">
        <f t="shared" si="7"/>
        <v>T+106</v>
      </c>
      <c r="DK113" s="1808" t="str">
        <f t="shared" si="7"/>
        <v>T+107</v>
      </c>
      <c r="DL113" s="1808" t="str">
        <f t="shared" si="7"/>
        <v>T+108</v>
      </c>
      <c r="DM113" s="1808" t="str">
        <f t="shared" si="7"/>
        <v>T+109</v>
      </c>
      <c r="DN113" s="1808" t="str">
        <f t="shared" si="7"/>
        <v>T+110</v>
      </c>
      <c r="DO113" s="1808" t="str">
        <f t="shared" si="7"/>
        <v>T+111</v>
      </c>
      <c r="DP113" s="1808" t="str">
        <f t="shared" si="7"/>
        <v>T+112</v>
      </c>
      <c r="DQ113" s="1808" t="str">
        <f t="shared" si="7"/>
        <v>T+113</v>
      </c>
      <c r="DR113" s="1808" t="str">
        <f t="shared" si="7"/>
        <v>T+114</v>
      </c>
      <c r="DS113" s="1808" t="str">
        <f t="shared" si="7"/>
        <v>T+115</v>
      </c>
      <c r="DT113" s="1808" t="str">
        <f t="shared" si="7"/>
        <v>T+116</v>
      </c>
      <c r="DU113" s="1808" t="str">
        <f t="shared" si="7"/>
        <v>T+117</v>
      </c>
      <c r="DV113" s="1808" t="str">
        <f t="shared" si="7"/>
        <v>T+118</v>
      </c>
      <c r="DW113" s="1808" t="str">
        <f t="shared" si="7"/>
        <v>T+119</v>
      </c>
      <c r="DX113" s="1808" t="str">
        <f t="shared" si="7"/>
        <v>T+120</v>
      </c>
      <c r="DY113" s="1808" t="str">
        <f t="shared" si="7"/>
        <v>T+121</v>
      </c>
      <c r="DZ113" s="1808" t="str">
        <f t="shared" si="7"/>
        <v>T+122</v>
      </c>
      <c r="EA113" s="1808" t="str">
        <f t="shared" si="7"/>
        <v>T+123</v>
      </c>
      <c r="EB113" s="1808" t="str">
        <f t="shared" si="7"/>
        <v>T+124</v>
      </c>
      <c r="EC113" s="1808" t="str">
        <f t="shared" si="7"/>
        <v>T+125</v>
      </c>
      <c r="ED113" s="1808" t="str">
        <f t="shared" si="7"/>
        <v>T+126</v>
      </c>
      <c r="EE113" s="1808" t="str">
        <f t="shared" si="7"/>
        <v>T+127</v>
      </c>
      <c r="EF113" s="1808" t="str">
        <f t="shared" si="7"/>
        <v>T+128</v>
      </c>
      <c r="EG113" s="1808" t="str">
        <f t="shared" ref="EG113:ER113" si="8">"T+" &amp; (COLUMN(EG113)-COLUMN($H113))</f>
        <v>T+129</v>
      </c>
      <c r="EH113" s="1808" t="str">
        <f t="shared" si="8"/>
        <v>T+130</v>
      </c>
      <c r="EI113" s="1808" t="str">
        <f t="shared" si="8"/>
        <v>T+131</v>
      </c>
      <c r="EJ113" s="1808" t="str">
        <f t="shared" si="8"/>
        <v>T+132</v>
      </c>
      <c r="EK113" s="1808" t="str">
        <f t="shared" si="8"/>
        <v>T+133</v>
      </c>
      <c r="EL113" s="1808" t="str">
        <f t="shared" si="8"/>
        <v>T+134</v>
      </c>
      <c r="EM113" s="1808" t="str">
        <f t="shared" si="8"/>
        <v>T+135</v>
      </c>
      <c r="EN113" s="1808" t="str">
        <f t="shared" si="8"/>
        <v>T+136</v>
      </c>
      <c r="EO113" s="1808" t="str">
        <f t="shared" si="8"/>
        <v>T+137</v>
      </c>
      <c r="EP113" s="1808" t="str">
        <f t="shared" si="8"/>
        <v>T+138</v>
      </c>
      <c r="EQ113" s="1808" t="str">
        <f t="shared" si="8"/>
        <v>T+139</v>
      </c>
      <c r="ER113" s="1808" t="str">
        <f t="shared" si="8"/>
        <v>T+140</v>
      </c>
    </row>
    <row r="114" spans="2:148" ht="15" customHeight="1">
      <c r="B114" s="2236" t="str">
        <f t="shared" ref="B114:B177" si="9">B11</f>
        <v>Desk 1</v>
      </c>
      <c r="C114" s="2237" t="str">
        <f>IF(ISBLANK(C11), "", C11)</f>
        <v/>
      </c>
      <c r="D114" s="2237" t="str">
        <f t="shared" ref="D114:F114" si="10">IF(ISBLANK(D11), "", D11)</f>
        <v/>
      </c>
      <c r="E114" s="2237" t="str">
        <f t="shared" si="10"/>
        <v/>
      </c>
      <c r="F114" s="2237" t="str">
        <f t="shared" si="10"/>
        <v/>
      </c>
      <c r="G114" s="1810" t="str">
        <f>IF(ISBLANK(G11), "", G11)</f>
        <v/>
      </c>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47"/>
      <c r="CG114" s="47"/>
      <c r="CH114" s="47"/>
      <c r="CI114" s="47"/>
      <c r="CJ114" s="47"/>
      <c r="CK114" s="47"/>
      <c r="CL114" s="47"/>
      <c r="CM114" s="47"/>
      <c r="CN114" s="47"/>
      <c r="CO114" s="47"/>
      <c r="CP114" s="47"/>
      <c r="CQ114" s="47"/>
      <c r="CR114" s="47"/>
      <c r="CS114" s="47"/>
      <c r="CT114" s="47"/>
      <c r="CU114" s="47"/>
      <c r="CV114" s="47"/>
      <c r="CW114" s="47"/>
      <c r="CX114" s="47"/>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74"/>
      <c r="DX114" s="47"/>
      <c r="DY114" s="47"/>
      <c r="DZ114" s="47"/>
      <c r="EA114" s="47"/>
      <c r="EB114" s="47"/>
      <c r="EC114" s="47"/>
      <c r="ED114" s="47"/>
      <c r="EE114" s="47"/>
      <c r="EF114" s="47"/>
      <c r="EG114" s="47"/>
      <c r="EH114" s="47"/>
      <c r="EI114" s="47"/>
      <c r="EJ114" s="47"/>
      <c r="EK114" s="47"/>
      <c r="EL114" s="47"/>
      <c r="EM114" s="47"/>
      <c r="EN114" s="47"/>
      <c r="EO114" s="47"/>
      <c r="EP114" s="47"/>
      <c r="EQ114" s="47"/>
      <c r="ER114" s="74"/>
    </row>
    <row r="115" spans="2:148" ht="15" customHeight="1">
      <c r="B115" s="687" t="str">
        <f t="shared" si="9"/>
        <v>Desk 2</v>
      </c>
      <c r="C115" s="689" t="str">
        <f t="shared" ref="C115:G130" si="11">IF(ISBLANK(C12), "", C12)</f>
        <v/>
      </c>
      <c r="D115" s="689" t="str">
        <f t="shared" si="11"/>
        <v/>
      </c>
      <c r="E115" s="689" t="str">
        <f t="shared" si="11"/>
        <v/>
      </c>
      <c r="F115" s="689" t="str">
        <f t="shared" si="11"/>
        <v/>
      </c>
      <c r="G115" s="1810" t="str">
        <f t="shared" si="11"/>
        <v/>
      </c>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47"/>
      <c r="BL115" s="47"/>
      <c r="BM115" s="47"/>
      <c r="BN115" s="47"/>
      <c r="BO115" s="47"/>
      <c r="BP115" s="47"/>
      <c r="BQ115" s="47"/>
      <c r="BR115" s="47"/>
      <c r="BS115" s="47"/>
      <c r="BT115" s="47"/>
      <c r="BU115" s="47"/>
      <c r="BV115" s="47"/>
      <c r="BW115" s="47"/>
      <c r="BX115" s="47"/>
      <c r="BY115" s="47"/>
      <c r="BZ115" s="47"/>
      <c r="CA115" s="47"/>
      <c r="CB115" s="47"/>
      <c r="CC115" s="47"/>
      <c r="CD115" s="47"/>
      <c r="CE115" s="47"/>
      <c r="CF115" s="47"/>
      <c r="CG115" s="47"/>
      <c r="CH115" s="47"/>
      <c r="CI115" s="47"/>
      <c r="CJ115" s="47"/>
      <c r="CK115" s="47"/>
      <c r="CL115" s="47"/>
      <c r="CM115" s="47"/>
      <c r="CN115" s="47"/>
      <c r="CO115" s="47"/>
      <c r="CP115" s="47"/>
      <c r="CQ115" s="47"/>
      <c r="CR115" s="47"/>
      <c r="CS115" s="47"/>
      <c r="CT115" s="47"/>
      <c r="CU115" s="47"/>
      <c r="CV115" s="47"/>
      <c r="CW115" s="47"/>
      <c r="CX115" s="47"/>
      <c r="CY115" s="47"/>
      <c r="CZ115" s="47"/>
      <c r="DA115" s="47"/>
      <c r="DB115" s="47"/>
      <c r="DC115" s="47"/>
      <c r="DD115" s="47"/>
      <c r="DE115" s="47"/>
      <c r="DF115" s="47"/>
      <c r="DG115" s="47"/>
      <c r="DH115" s="47"/>
      <c r="DI115" s="47"/>
      <c r="DJ115" s="47"/>
      <c r="DK115" s="47"/>
      <c r="DL115" s="47"/>
      <c r="DM115" s="47"/>
      <c r="DN115" s="47"/>
      <c r="DO115" s="47"/>
      <c r="DP115" s="47"/>
      <c r="DQ115" s="47"/>
      <c r="DR115" s="47"/>
      <c r="DS115" s="47"/>
      <c r="DT115" s="47"/>
      <c r="DU115" s="47"/>
      <c r="DV115" s="47"/>
      <c r="DW115" s="74"/>
      <c r="DX115" s="47"/>
      <c r="DY115" s="47"/>
      <c r="DZ115" s="47"/>
      <c r="EA115" s="47"/>
      <c r="EB115" s="47"/>
      <c r="EC115" s="47"/>
      <c r="ED115" s="47"/>
      <c r="EE115" s="47"/>
      <c r="EF115" s="47"/>
      <c r="EG115" s="47"/>
      <c r="EH115" s="47"/>
      <c r="EI115" s="47"/>
      <c r="EJ115" s="47"/>
      <c r="EK115" s="47"/>
      <c r="EL115" s="47"/>
      <c r="EM115" s="47"/>
      <c r="EN115" s="47"/>
      <c r="EO115" s="47"/>
      <c r="EP115" s="47"/>
      <c r="EQ115" s="47"/>
      <c r="ER115" s="74"/>
    </row>
    <row r="116" spans="2:148" ht="15" customHeight="1">
      <c r="B116" s="687" t="str">
        <f t="shared" si="9"/>
        <v>Desk 3</v>
      </c>
      <c r="C116" s="689" t="str">
        <f t="shared" si="11"/>
        <v/>
      </c>
      <c r="D116" s="689" t="str">
        <f t="shared" si="11"/>
        <v/>
      </c>
      <c r="E116" s="689" t="str">
        <f t="shared" si="11"/>
        <v/>
      </c>
      <c r="F116" s="689" t="str">
        <f t="shared" si="11"/>
        <v/>
      </c>
      <c r="G116" s="1810" t="str">
        <f t="shared" si="11"/>
        <v/>
      </c>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47"/>
      <c r="BL116" s="47"/>
      <c r="BM116" s="47"/>
      <c r="BN116" s="47"/>
      <c r="BO116" s="47"/>
      <c r="BP116" s="47"/>
      <c r="BQ116" s="47"/>
      <c r="BR116" s="47"/>
      <c r="BS116" s="47"/>
      <c r="BT116" s="47"/>
      <c r="BU116" s="47"/>
      <c r="BV116" s="47"/>
      <c r="BW116" s="47"/>
      <c r="BX116" s="47"/>
      <c r="BY116" s="47"/>
      <c r="BZ116" s="47"/>
      <c r="CA116" s="47"/>
      <c r="CB116" s="47"/>
      <c r="CC116" s="47"/>
      <c r="CD116" s="47"/>
      <c r="CE116" s="47"/>
      <c r="CF116" s="47"/>
      <c r="CG116" s="47"/>
      <c r="CH116" s="47"/>
      <c r="CI116" s="47"/>
      <c r="CJ116" s="47"/>
      <c r="CK116" s="47"/>
      <c r="CL116" s="47"/>
      <c r="CM116" s="47"/>
      <c r="CN116" s="47"/>
      <c r="CO116" s="47"/>
      <c r="CP116" s="47"/>
      <c r="CQ116" s="47"/>
      <c r="CR116" s="47"/>
      <c r="CS116" s="47"/>
      <c r="CT116" s="47"/>
      <c r="CU116" s="47"/>
      <c r="CV116" s="47"/>
      <c r="CW116" s="47"/>
      <c r="CX116" s="47"/>
      <c r="CY116" s="47"/>
      <c r="CZ116" s="47"/>
      <c r="DA116" s="47"/>
      <c r="DB116" s="47"/>
      <c r="DC116" s="47"/>
      <c r="DD116" s="47"/>
      <c r="DE116" s="47"/>
      <c r="DF116" s="47"/>
      <c r="DG116" s="47"/>
      <c r="DH116" s="47"/>
      <c r="DI116" s="47"/>
      <c r="DJ116" s="47"/>
      <c r="DK116" s="47"/>
      <c r="DL116" s="47"/>
      <c r="DM116" s="47"/>
      <c r="DN116" s="47"/>
      <c r="DO116" s="47"/>
      <c r="DP116" s="47"/>
      <c r="DQ116" s="47"/>
      <c r="DR116" s="47"/>
      <c r="DS116" s="47"/>
      <c r="DT116" s="47"/>
      <c r="DU116" s="47"/>
      <c r="DV116" s="47"/>
      <c r="DW116" s="74"/>
      <c r="DX116" s="47"/>
      <c r="DY116" s="47"/>
      <c r="DZ116" s="47"/>
      <c r="EA116" s="47"/>
      <c r="EB116" s="47"/>
      <c r="EC116" s="47"/>
      <c r="ED116" s="47"/>
      <c r="EE116" s="47"/>
      <c r="EF116" s="47"/>
      <c r="EG116" s="47"/>
      <c r="EH116" s="47"/>
      <c r="EI116" s="47"/>
      <c r="EJ116" s="47"/>
      <c r="EK116" s="47"/>
      <c r="EL116" s="47"/>
      <c r="EM116" s="47"/>
      <c r="EN116" s="47"/>
      <c r="EO116" s="47"/>
      <c r="EP116" s="47"/>
      <c r="EQ116" s="47"/>
      <c r="ER116" s="74"/>
    </row>
    <row r="117" spans="2:148" ht="15" customHeight="1">
      <c r="B117" s="687" t="str">
        <f t="shared" si="9"/>
        <v>Desk 4</v>
      </c>
      <c r="C117" s="689" t="str">
        <f t="shared" si="11"/>
        <v/>
      </c>
      <c r="D117" s="689" t="str">
        <f t="shared" si="11"/>
        <v/>
      </c>
      <c r="E117" s="689" t="str">
        <f t="shared" si="11"/>
        <v/>
      </c>
      <c r="F117" s="689" t="str">
        <f t="shared" si="11"/>
        <v/>
      </c>
      <c r="G117" s="1810" t="str">
        <f t="shared" si="11"/>
        <v/>
      </c>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c r="BF117" s="47"/>
      <c r="BG117" s="47"/>
      <c r="BH117" s="47"/>
      <c r="BI117" s="47"/>
      <c r="BJ117" s="47"/>
      <c r="BK117" s="47"/>
      <c r="BL117" s="47"/>
      <c r="BM117" s="47"/>
      <c r="BN117" s="47"/>
      <c r="BO117" s="47"/>
      <c r="BP117" s="47"/>
      <c r="BQ117" s="47"/>
      <c r="BR117" s="47"/>
      <c r="BS117" s="47"/>
      <c r="BT117" s="47"/>
      <c r="BU117" s="47"/>
      <c r="BV117" s="47"/>
      <c r="BW117" s="47"/>
      <c r="BX117" s="47"/>
      <c r="BY117" s="47"/>
      <c r="BZ117" s="47"/>
      <c r="CA117" s="47"/>
      <c r="CB117" s="47"/>
      <c r="CC117" s="47"/>
      <c r="CD117" s="47"/>
      <c r="CE117" s="47"/>
      <c r="CF117" s="47"/>
      <c r="CG117" s="47"/>
      <c r="CH117" s="47"/>
      <c r="CI117" s="47"/>
      <c r="CJ117" s="47"/>
      <c r="CK117" s="47"/>
      <c r="CL117" s="47"/>
      <c r="CM117" s="47"/>
      <c r="CN117" s="47"/>
      <c r="CO117" s="47"/>
      <c r="CP117" s="47"/>
      <c r="CQ117" s="47"/>
      <c r="CR117" s="47"/>
      <c r="CS117" s="47"/>
      <c r="CT117" s="47"/>
      <c r="CU117" s="47"/>
      <c r="CV117" s="47"/>
      <c r="CW117" s="47"/>
      <c r="CX117" s="47"/>
      <c r="CY117" s="47"/>
      <c r="CZ117" s="47"/>
      <c r="DA117" s="47"/>
      <c r="DB117" s="47"/>
      <c r="DC117" s="47"/>
      <c r="DD117" s="47"/>
      <c r="DE117" s="47"/>
      <c r="DF117" s="47"/>
      <c r="DG117" s="47"/>
      <c r="DH117" s="47"/>
      <c r="DI117" s="47"/>
      <c r="DJ117" s="47"/>
      <c r="DK117" s="47"/>
      <c r="DL117" s="47"/>
      <c r="DM117" s="47"/>
      <c r="DN117" s="47"/>
      <c r="DO117" s="47"/>
      <c r="DP117" s="47"/>
      <c r="DQ117" s="47"/>
      <c r="DR117" s="47"/>
      <c r="DS117" s="47"/>
      <c r="DT117" s="47"/>
      <c r="DU117" s="47"/>
      <c r="DV117" s="47"/>
      <c r="DW117" s="74"/>
      <c r="DX117" s="47"/>
      <c r="DY117" s="47"/>
      <c r="DZ117" s="47"/>
      <c r="EA117" s="47"/>
      <c r="EB117" s="47"/>
      <c r="EC117" s="47"/>
      <c r="ED117" s="47"/>
      <c r="EE117" s="47"/>
      <c r="EF117" s="47"/>
      <c r="EG117" s="47"/>
      <c r="EH117" s="47"/>
      <c r="EI117" s="47"/>
      <c r="EJ117" s="47"/>
      <c r="EK117" s="47"/>
      <c r="EL117" s="47"/>
      <c r="EM117" s="47"/>
      <c r="EN117" s="47"/>
      <c r="EO117" s="47"/>
      <c r="EP117" s="47"/>
      <c r="EQ117" s="47"/>
      <c r="ER117" s="74"/>
    </row>
    <row r="118" spans="2:148" ht="15" customHeight="1">
      <c r="B118" s="687" t="str">
        <f t="shared" si="9"/>
        <v>Desk 5</v>
      </c>
      <c r="C118" s="689" t="str">
        <f t="shared" si="11"/>
        <v/>
      </c>
      <c r="D118" s="689" t="str">
        <f t="shared" si="11"/>
        <v/>
      </c>
      <c r="E118" s="689" t="str">
        <f t="shared" si="11"/>
        <v/>
      </c>
      <c r="F118" s="689" t="str">
        <f t="shared" si="11"/>
        <v/>
      </c>
      <c r="G118" s="1810" t="str">
        <f t="shared" si="11"/>
        <v/>
      </c>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c r="BF118" s="47"/>
      <c r="BG118" s="47"/>
      <c r="BH118" s="47"/>
      <c r="BI118" s="47"/>
      <c r="BJ118" s="47"/>
      <c r="BK118" s="47"/>
      <c r="BL118" s="47"/>
      <c r="BM118" s="47"/>
      <c r="BN118" s="47"/>
      <c r="BO118" s="47"/>
      <c r="BP118" s="47"/>
      <c r="BQ118" s="47"/>
      <c r="BR118" s="47"/>
      <c r="BS118" s="47"/>
      <c r="BT118" s="47"/>
      <c r="BU118" s="47"/>
      <c r="BV118" s="47"/>
      <c r="BW118" s="47"/>
      <c r="BX118" s="47"/>
      <c r="BY118" s="47"/>
      <c r="BZ118" s="47"/>
      <c r="CA118" s="47"/>
      <c r="CB118" s="47"/>
      <c r="CC118" s="47"/>
      <c r="CD118" s="47"/>
      <c r="CE118" s="47"/>
      <c r="CF118" s="47"/>
      <c r="CG118" s="47"/>
      <c r="CH118" s="47"/>
      <c r="CI118" s="47"/>
      <c r="CJ118" s="47"/>
      <c r="CK118" s="47"/>
      <c r="CL118" s="47"/>
      <c r="CM118" s="47"/>
      <c r="CN118" s="47"/>
      <c r="CO118" s="47"/>
      <c r="CP118" s="47"/>
      <c r="CQ118" s="47"/>
      <c r="CR118" s="47"/>
      <c r="CS118" s="47"/>
      <c r="CT118" s="47"/>
      <c r="CU118" s="47"/>
      <c r="CV118" s="47"/>
      <c r="CW118" s="47"/>
      <c r="CX118" s="47"/>
      <c r="CY118" s="47"/>
      <c r="CZ118" s="47"/>
      <c r="DA118" s="47"/>
      <c r="DB118" s="47"/>
      <c r="DC118" s="47"/>
      <c r="DD118" s="47"/>
      <c r="DE118" s="47"/>
      <c r="DF118" s="47"/>
      <c r="DG118" s="47"/>
      <c r="DH118" s="47"/>
      <c r="DI118" s="47"/>
      <c r="DJ118" s="47"/>
      <c r="DK118" s="47"/>
      <c r="DL118" s="47"/>
      <c r="DM118" s="47"/>
      <c r="DN118" s="47"/>
      <c r="DO118" s="47"/>
      <c r="DP118" s="47"/>
      <c r="DQ118" s="47"/>
      <c r="DR118" s="47"/>
      <c r="DS118" s="47"/>
      <c r="DT118" s="47"/>
      <c r="DU118" s="47"/>
      <c r="DV118" s="47"/>
      <c r="DW118" s="74"/>
      <c r="DX118" s="47"/>
      <c r="DY118" s="47"/>
      <c r="DZ118" s="47"/>
      <c r="EA118" s="47"/>
      <c r="EB118" s="47"/>
      <c r="EC118" s="47"/>
      <c r="ED118" s="47"/>
      <c r="EE118" s="47"/>
      <c r="EF118" s="47"/>
      <c r="EG118" s="47"/>
      <c r="EH118" s="47"/>
      <c r="EI118" s="47"/>
      <c r="EJ118" s="47"/>
      <c r="EK118" s="47"/>
      <c r="EL118" s="47"/>
      <c r="EM118" s="47"/>
      <c r="EN118" s="47"/>
      <c r="EO118" s="47"/>
      <c r="EP118" s="47"/>
      <c r="EQ118" s="47"/>
      <c r="ER118" s="74"/>
    </row>
    <row r="119" spans="2:148" ht="15" customHeight="1">
      <c r="B119" s="687" t="str">
        <f t="shared" si="9"/>
        <v>Desk 6</v>
      </c>
      <c r="C119" s="689" t="str">
        <f t="shared" si="11"/>
        <v/>
      </c>
      <c r="D119" s="689" t="str">
        <f t="shared" si="11"/>
        <v/>
      </c>
      <c r="E119" s="689" t="str">
        <f t="shared" si="11"/>
        <v/>
      </c>
      <c r="F119" s="689" t="str">
        <f t="shared" si="11"/>
        <v/>
      </c>
      <c r="G119" s="1810" t="str">
        <f t="shared" si="11"/>
        <v/>
      </c>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47"/>
      <c r="BM119" s="47"/>
      <c r="BN119" s="47"/>
      <c r="BO119" s="47"/>
      <c r="BP119" s="47"/>
      <c r="BQ119" s="47"/>
      <c r="BR119" s="47"/>
      <c r="BS119" s="47"/>
      <c r="BT119" s="47"/>
      <c r="BU119" s="47"/>
      <c r="BV119" s="47"/>
      <c r="BW119" s="47"/>
      <c r="BX119" s="47"/>
      <c r="BY119" s="47"/>
      <c r="BZ119" s="47"/>
      <c r="CA119" s="47"/>
      <c r="CB119" s="47"/>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7"/>
      <c r="CY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74"/>
      <c r="DX119" s="47"/>
      <c r="DY119" s="47"/>
      <c r="DZ119" s="47"/>
      <c r="EA119" s="47"/>
      <c r="EB119" s="47"/>
      <c r="EC119" s="47"/>
      <c r="ED119" s="47"/>
      <c r="EE119" s="47"/>
      <c r="EF119" s="47"/>
      <c r="EG119" s="47"/>
      <c r="EH119" s="47"/>
      <c r="EI119" s="47"/>
      <c r="EJ119" s="47"/>
      <c r="EK119" s="47"/>
      <c r="EL119" s="47"/>
      <c r="EM119" s="47"/>
      <c r="EN119" s="47"/>
      <c r="EO119" s="47"/>
      <c r="EP119" s="47"/>
      <c r="EQ119" s="47"/>
      <c r="ER119" s="74"/>
    </row>
    <row r="120" spans="2:148" ht="15" customHeight="1">
      <c r="B120" s="687" t="str">
        <f t="shared" si="9"/>
        <v>Desk 7</v>
      </c>
      <c r="C120" s="689" t="str">
        <f t="shared" si="11"/>
        <v/>
      </c>
      <c r="D120" s="689" t="str">
        <f t="shared" si="11"/>
        <v/>
      </c>
      <c r="E120" s="689" t="str">
        <f t="shared" si="11"/>
        <v/>
      </c>
      <c r="F120" s="689" t="str">
        <f t="shared" si="11"/>
        <v/>
      </c>
      <c r="G120" s="1810" t="str">
        <f t="shared" si="11"/>
        <v/>
      </c>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47"/>
      <c r="BM120" s="47"/>
      <c r="BN120" s="47"/>
      <c r="BO120" s="47"/>
      <c r="BP120" s="47"/>
      <c r="BQ120" s="47"/>
      <c r="BR120" s="47"/>
      <c r="BS120" s="47"/>
      <c r="BT120" s="47"/>
      <c r="BU120" s="47"/>
      <c r="BV120" s="47"/>
      <c r="BW120" s="47"/>
      <c r="BX120" s="47"/>
      <c r="BY120" s="47"/>
      <c r="BZ120" s="47"/>
      <c r="CA120" s="47"/>
      <c r="CB120" s="47"/>
      <c r="CC120" s="47"/>
      <c r="CD120" s="47"/>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74"/>
      <c r="DX120" s="47"/>
      <c r="DY120" s="47"/>
      <c r="DZ120" s="47"/>
      <c r="EA120" s="47"/>
      <c r="EB120" s="47"/>
      <c r="EC120" s="47"/>
      <c r="ED120" s="47"/>
      <c r="EE120" s="47"/>
      <c r="EF120" s="47"/>
      <c r="EG120" s="47"/>
      <c r="EH120" s="47"/>
      <c r="EI120" s="47"/>
      <c r="EJ120" s="47"/>
      <c r="EK120" s="47"/>
      <c r="EL120" s="47"/>
      <c r="EM120" s="47"/>
      <c r="EN120" s="47"/>
      <c r="EO120" s="47"/>
      <c r="EP120" s="47"/>
      <c r="EQ120" s="47"/>
      <c r="ER120" s="74"/>
    </row>
    <row r="121" spans="2:148" ht="15" customHeight="1">
      <c r="B121" s="687" t="str">
        <f t="shared" si="9"/>
        <v>Desk 8</v>
      </c>
      <c r="C121" s="689" t="str">
        <f t="shared" si="11"/>
        <v/>
      </c>
      <c r="D121" s="689" t="str">
        <f t="shared" si="11"/>
        <v/>
      </c>
      <c r="E121" s="689" t="str">
        <f t="shared" si="11"/>
        <v/>
      </c>
      <c r="F121" s="689" t="str">
        <f t="shared" si="11"/>
        <v/>
      </c>
      <c r="G121" s="1810" t="str">
        <f t="shared" si="11"/>
        <v/>
      </c>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7"/>
      <c r="BQ121" s="47"/>
      <c r="BR121" s="47"/>
      <c r="BS121" s="47"/>
      <c r="BT121" s="47"/>
      <c r="BU121" s="47"/>
      <c r="BV121" s="47"/>
      <c r="BW121" s="47"/>
      <c r="BX121" s="47"/>
      <c r="BY121" s="47"/>
      <c r="BZ121" s="47"/>
      <c r="CA121" s="47"/>
      <c r="CB121" s="47"/>
      <c r="CC121" s="47"/>
      <c r="CD121" s="47"/>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74"/>
      <c r="DX121" s="47"/>
      <c r="DY121" s="47"/>
      <c r="DZ121" s="47"/>
      <c r="EA121" s="47"/>
      <c r="EB121" s="47"/>
      <c r="EC121" s="47"/>
      <c r="ED121" s="47"/>
      <c r="EE121" s="47"/>
      <c r="EF121" s="47"/>
      <c r="EG121" s="47"/>
      <c r="EH121" s="47"/>
      <c r="EI121" s="47"/>
      <c r="EJ121" s="47"/>
      <c r="EK121" s="47"/>
      <c r="EL121" s="47"/>
      <c r="EM121" s="47"/>
      <c r="EN121" s="47"/>
      <c r="EO121" s="47"/>
      <c r="EP121" s="47"/>
      <c r="EQ121" s="47"/>
      <c r="ER121" s="74"/>
    </row>
    <row r="122" spans="2:148" ht="15" customHeight="1">
      <c r="B122" s="687" t="str">
        <f t="shared" si="9"/>
        <v>Desk 9</v>
      </c>
      <c r="C122" s="689" t="str">
        <f t="shared" si="11"/>
        <v/>
      </c>
      <c r="D122" s="689" t="str">
        <f t="shared" si="11"/>
        <v/>
      </c>
      <c r="E122" s="689" t="str">
        <f t="shared" si="11"/>
        <v/>
      </c>
      <c r="F122" s="689" t="str">
        <f t="shared" si="11"/>
        <v/>
      </c>
      <c r="G122" s="1810" t="str">
        <f t="shared" si="11"/>
        <v/>
      </c>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47"/>
      <c r="BI122" s="47"/>
      <c r="BJ122" s="47"/>
      <c r="BK122" s="47"/>
      <c r="BL122" s="47"/>
      <c r="BM122" s="47"/>
      <c r="BN122" s="47"/>
      <c r="BO122" s="47"/>
      <c r="BP122" s="47"/>
      <c r="BQ122" s="47"/>
      <c r="BR122" s="47"/>
      <c r="BS122" s="47"/>
      <c r="BT122" s="47"/>
      <c r="BU122" s="47"/>
      <c r="BV122" s="47"/>
      <c r="BW122" s="47"/>
      <c r="BX122" s="47"/>
      <c r="BY122" s="47"/>
      <c r="BZ122" s="47"/>
      <c r="CA122" s="47"/>
      <c r="CB122" s="47"/>
      <c r="CC122" s="47"/>
      <c r="CD122" s="47"/>
      <c r="CE122" s="47"/>
      <c r="CF122" s="47"/>
      <c r="CG122" s="47"/>
      <c r="CH122" s="47"/>
      <c r="CI122" s="47"/>
      <c r="CJ122" s="47"/>
      <c r="CK122" s="47"/>
      <c r="CL122" s="47"/>
      <c r="CM122" s="47"/>
      <c r="CN122" s="47"/>
      <c r="CO122" s="47"/>
      <c r="CP122" s="47"/>
      <c r="CQ122" s="47"/>
      <c r="CR122" s="47"/>
      <c r="CS122" s="47"/>
      <c r="CT122" s="47"/>
      <c r="CU122" s="47"/>
      <c r="CV122" s="47"/>
      <c r="CW122" s="47"/>
      <c r="CX122" s="47"/>
      <c r="CY122" s="47"/>
      <c r="CZ122" s="47"/>
      <c r="DA122" s="47"/>
      <c r="DB122" s="47"/>
      <c r="DC122" s="47"/>
      <c r="DD122" s="47"/>
      <c r="DE122" s="47"/>
      <c r="DF122" s="47"/>
      <c r="DG122" s="47"/>
      <c r="DH122" s="47"/>
      <c r="DI122" s="47"/>
      <c r="DJ122" s="47"/>
      <c r="DK122" s="47"/>
      <c r="DL122" s="47"/>
      <c r="DM122" s="47"/>
      <c r="DN122" s="47"/>
      <c r="DO122" s="47"/>
      <c r="DP122" s="47"/>
      <c r="DQ122" s="47"/>
      <c r="DR122" s="47"/>
      <c r="DS122" s="47"/>
      <c r="DT122" s="47"/>
      <c r="DU122" s="47"/>
      <c r="DV122" s="47"/>
      <c r="DW122" s="74"/>
      <c r="DX122" s="47"/>
      <c r="DY122" s="47"/>
      <c r="DZ122" s="47"/>
      <c r="EA122" s="47"/>
      <c r="EB122" s="47"/>
      <c r="EC122" s="47"/>
      <c r="ED122" s="47"/>
      <c r="EE122" s="47"/>
      <c r="EF122" s="47"/>
      <c r="EG122" s="47"/>
      <c r="EH122" s="47"/>
      <c r="EI122" s="47"/>
      <c r="EJ122" s="47"/>
      <c r="EK122" s="47"/>
      <c r="EL122" s="47"/>
      <c r="EM122" s="47"/>
      <c r="EN122" s="47"/>
      <c r="EO122" s="47"/>
      <c r="EP122" s="47"/>
      <c r="EQ122" s="47"/>
      <c r="ER122" s="74"/>
    </row>
    <row r="123" spans="2:148" ht="15" customHeight="1">
      <c r="B123" s="687" t="str">
        <f t="shared" si="9"/>
        <v>Desk 10</v>
      </c>
      <c r="C123" s="689" t="str">
        <f t="shared" si="11"/>
        <v/>
      </c>
      <c r="D123" s="689" t="str">
        <f t="shared" si="11"/>
        <v/>
      </c>
      <c r="E123" s="689" t="str">
        <f t="shared" si="11"/>
        <v/>
      </c>
      <c r="F123" s="689" t="str">
        <f t="shared" si="11"/>
        <v/>
      </c>
      <c r="G123" s="1810" t="str">
        <f t="shared" si="11"/>
        <v/>
      </c>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47"/>
      <c r="BM123" s="47"/>
      <c r="BN123" s="47"/>
      <c r="BO123" s="47"/>
      <c r="BP123" s="47"/>
      <c r="BQ123" s="47"/>
      <c r="BR123" s="47"/>
      <c r="BS123" s="47"/>
      <c r="BT123" s="47"/>
      <c r="BU123" s="47"/>
      <c r="BV123" s="47"/>
      <c r="BW123" s="47"/>
      <c r="BX123" s="47"/>
      <c r="BY123" s="47"/>
      <c r="BZ123" s="47"/>
      <c r="CA123" s="47"/>
      <c r="CB123" s="47"/>
      <c r="CC123" s="47"/>
      <c r="CD123" s="47"/>
      <c r="CE123" s="47"/>
      <c r="CF123" s="47"/>
      <c r="CG123" s="47"/>
      <c r="CH123" s="47"/>
      <c r="CI123" s="47"/>
      <c r="CJ123" s="47"/>
      <c r="CK123" s="47"/>
      <c r="CL123" s="47"/>
      <c r="CM123" s="47"/>
      <c r="CN123" s="47"/>
      <c r="CO123" s="47"/>
      <c r="CP123" s="47"/>
      <c r="CQ123" s="47"/>
      <c r="CR123" s="47"/>
      <c r="CS123" s="47"/>
      <c r="CT123" s="47"/>
      <c r="CU123" s="47"/>
      <c r="CV123" s="47"/>
      <c r="CW123" s="47"/>
      <c r="CX123" s="47"/>
      <c r="CY123" s="47"/>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47"/>
      <c r="DW123" s="74"/>
      <c r="DX123" s="47"/>
      <c r="DY123" s="47"/>
      <c r="DZ123" s="47"/>
      <c r="EA123" s="47"/>
      <c r="EB123" s="47"/>
      <c r="EC123" s="47"/>
      <c r="ED123" s="47"/>
      <c r="EE123" s="47"/>
      <c r="EF123" s="47"/>
      <c r="EG123" s="47"/>
      <c r="EH123" s="47"/>
      <c r="EI123" s="47"/>
      <c r="EJ123" s="47"/>
      <c r="EK123" s="47"/>
      <c r="EL123" s="47"/>
      <c r="EM123" s="47"/>
      <c r="EN123" s="47"/>
      <c r="EO123" s="47"/>
      <c r="EP123" s="47"/>
      <c r="EQ123" s="47"/>
      <c r="ER123" s="74"/>
    </row>
    <row r="124" spans="2:148" ht="15" customHeight="1">
      <c r="B124" s="687" t="str">
        <f t="shared" si="9"/>
        <v>Desk 11</v>
      </c>
      <c r="C124" s="689" t="str">
        <f t="shared" si="11"/>
        <v/>
      </c>
      <c r="D124" s="689" t="str">
        <f t="shared" si="11"/>
        <v/>
      </c>
      <c r="E124" s="689" t="str">
        <f t="shared" si="11"/>
        <v/>
      </c>
      <c r="F124" s="689" t="str">
        <f t="shared" si="11"/>
        <v/>
      </c>
      <c r="G124" s="1810" t="str">
        <f t="shared" si="11"/>
        <v/>
      </c>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47"/>
      <c r="BM124" s="47"/>
      <c r="BN124" s="47"/>
      <c r="BO124" s="47"/>
      <c r="BP124" s="47"/>
      <c r="BQ124" s="47"/>
      <c r="BR124" s="47"/>
      <c r="BS124" s="47"/>
      <c r="BT124" s="47"/>
      <c r="BU124" s="47"/>
      <c r="BV124" s="47"/>
      <c r="BW124" s="47"/>
      <c r="BX124" s="47"/>
      <c r="BY124" s="47"/>
      <c r="BZ124" s="47"/>
      <c r="CA124" s="47"/>
      <c r="CB124" s="47"/>
      <c r="CC124" s="47"/>
      <c r="CD124" s="47"/>
      <c r="CE124" s="47"/>
      <c r="CF124" s="47"/>
      <c r="CG124" s="47"/>
      <c r="CH124" s="47"/>
      <c r="CI124" s="47"/>
      <c r="CJ124" s="47"/>
      <c r="CK124" s="47"/>
      <c r="CL124" s="47"/>
      <c r="CM124" s="47"/>
      <c r="CN124" s="47"/>
      <c r="CO124" s="47"/>
      <c r="CP124" s="47"/>
      <c r="CQ124" s="47"/>
      <c r="CR124" s="47"/>
      <c r="CS124" s="47"/>
      <c r="CT124" s="47"/>
      <c r="CU124" s="47"/>
      <c r="CV124" s="47"/>
      <c r="CW124" s="47"/>
      <c r="CX124" s="47"/>
      <c r="CY124" s="47"/>
      <c r="CZ124" s="47"/>
      <c r="DA124" s="47"/>
      <c r="DB124" s="47"/>
      <c r="DC124" s="47"/>
      <c r="DD124" s="47"/>
      <c r="DE124" s="47"/>
      <c r="DF124" s="47"/>
      <c r="DG124" s="47"/>
      <c r="DH124" s="47"/>
      <c r="DI124" s="47"/>
      <c r="DJ124" s="47"/>
      <c r="DK124" s="47"/>
      <c r="DL124" s="47"/>
      <c r="DM124" s="47"/>
      <c r="DN124" s="47"/>
      <c r="DO124" s="47"/>
      <c r="DP124" s="47"/>
      <c r="DQ124" s="47"/>
      <c r="DR124" s="47"/>
      <c r="DS124" s="47"/>
      <c r="DT124" s="47"/>
      <c r="DU124" s="47"/>
      <c r="DV124" s="47"/>
      <c r="DW124" s="74"/>
      <c r="DX124" s="47"/>
      <c r="DY124" s="47"/>
      <c r="DZ124" s="47"/>
      <c r="EA124" s="47"/>
      <c r="EB124" s="47"/>
      <c r="EC124" s="47"/>
      <c r="ED124" s="47"/>
      <c r="EE124" s="47"/>
      <c r="EF124" s="47"/>
      <c r="EG124" s="47"/>
      <c r="EH124" s="47"/>
      <c r="EI124" s="47"/>
      <c r="EJ124" s="47"/>
      <c r="EK124" s="47"/>
      <c r="EL124" s="47"/>
      <c r="EM124" s="47"/>
      <c r="EN124" s="47"/>
      <c r="EO124" s="47"/>
      <c r="EP124" s="47"/>
      <c r="EQ124" s="47"/>
      <c r="ER124" s="74"/>
    </row>
    <row r="125" spans="2:148" ht="15" customHeight="1">
      <c r="B125" s="687" t="str">
        <f t="shared" si="9"/>
        <v>Desk 12</v>
      </c>
      <c r="C125" s="689" t="str">
        <f t="shared" si="11"/>
        <v/>
      </c>
      <c r="D125" s="689" t="str">
        <f t="shared" si="11"/>
        <v/>
      </c>
      <c r="E125" s="689" t="str">
        <f t="shared" si="11"/>
        <v/>
      </c>
      <c r="F125" s="689" t="str">
        <f t="shared" si="11"/>
        <v/>
      </c>
      <c r="G125" s="1810" t="str">
        <f t="shared" si="11"/>
        <v/>
      </c>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74"/>
      <c r="DX125" s="47"/>
      <c r="DY125" s="47"/>
      <c r="DZ125" s="47"/>
      <c r="EA125" s="47"/>
      <c r="EB125" s="47"/>
      <c r="EC125" s="47"/>
      <c r="ED125" s="47"/>
      <c r="EE125" s="47"/>
      <c r="EF125" s="47"/>
      <c r="EG125" s="47"/>
      <c r="EH125" s="47"/>
      <c r="EI125" s="47"/>
      <c r="EJ125" s="47"/>
      <c r="EK125" s="47"/>
      <c r="EL125" s="47"/>
      <c r="EM125" s="47"/>
      <c r="EN125" s="47"/>
      <c r="EO125" s="47"/>
      <c r="EP125" s="47"/>
      <c r="EQ125" s="47"/>
      <c r="ER125" s="74"/>
    </row>
    <row r="126" spans="2:148" ht="15" customHeight="1">
      <c r="B126" s="687" t="str">
        <f t="shared" si="9"/>
        <v>Desk 13</v>
      </c>
      <c r="C126" s="689" t="str">
        <f t="shared" si="11"/>
        <v/>
      </c>
      <c r="D126" s="689" t="str">
        <f t="shared" si="11"/>
        <v/>
      </c>
      <c r="E126" s="689" t="str">
        <f t="shared" si="11"/>
        <v/>
      </c>
      <c r="F126" s="689" t="str">
        <f t="shared" si="11"/>
        <v/>
      </c>
      <c r="G126" s="1810" t="str">
        <f t="shared" si="11"/>
        <v/>
      </c>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c r="BF126" s="47"/>
      <c r="BG126" s="47"/>
      <c r="BH126" s="47"/>
      <c r="BI126" s="47"/>
      <c r="BJ126" s="47"/>
      <c r="BK126" s="47"/>
      <c r="BL126" s="47"/>
      <c r="BM126" s="47"/>
      <c r="BN126" s="47"/>
      <c r="BO126" s="47"/>
      <c r="BP126" s="47"/>
      <c r="BQ126" s="47"/>
      <c r="BR126" s="47"/>
      <c r="BS126" s="47"/>
      <c r="BT126" s="47"/>
      <c r="BU126" s="47"/>
      <c r="BV126" s="47"/>
      <c r="BW126" s="47"/>
      <c r="BX126" s="47"/>
      <c r="BY126" s="47"/>
      <c r="BZ126" s="47"/>
      <c r="CA126" s="47"/>
      <c r="CB126" s="47"/>
      <c r="CC126" s="47"/>
      <c r="CD126" s="47"/>
      <c r="CE126" s="47"/>
      <c r="CF126" s="47"/>
      <c r="CG126" s="47"/>
      <c r="CH126" s="47"/>
      <c r="CI126" s="47"/>
      <c r="CJ126" s="47"/>
      <c r="CK126" s="47"/>
      <c r="CL126" s="47"/>
      <c r="CM126" s="47"/>
      <c r="CN126" s="47"/>
      <c r="CO126" s="47"/>
      <c r="CP126" s="47"/>
      <c r="CQ126" s="47"/>
      <c r="CR126" s="47"/>
      <c r="CS126" s="47"/>
      <c r="CT126" s="47"/>
      <c r="CU126" s="47"/>
      <c r="CV126" s="47"/>
      <c r="CW126" s="47"/>
      <c r="CX126" s="47"/>
      <c r="CY126" s="47"/>
      <c r="CZ126" s="47"/>
      <c r="DA126" s="47"/>
      <c r="DB126" s="47"/>
      <c r="DC126" s="47"/>
      <c r="DD126" s="47"/>
      <c r="DE126" s="47"/>
      <c r="DF126" s="47"/>
      <c r="DG126" s="47"/>
      <c r="DH126" s="47"/>
      <c r="DI126" s="47"/>
      <c r="DJ126" s="47"/>
      <c r="DK126" s="47"/>
      <c r="DL126" s="47"/>
      <c r="DM126" s="47"/>
      <c r="DN126" s="47"/>
      <c r="DO126" s="47"/>
      <c r="DP126" s="47"/>
      <c r="DQ126" s="47"/>
      <c r="DR126" s="47"/>
      <c r="DS126" s="47"/>
      <c r="DT126" s="47"/>
      <c r="DU126" s="47"/>
      <c r="DV126" s="47"/>
      <c r="DW126" s="74"/>
      <c r="DX126" s="47"/>
      <c r="DY126" s="47"/>
      <c r="DZ126" s="47"/>
      <c r="EA126" s="47"/>
      <c r="EB126" s="47"/>
      <c r="EC126" s="47"/>
      <c r="ED126" s="47"/>
      <c r="EE126" s="47"/>
      <c r="EF126" s="47"/>
      <c r="EG126" s="47"/>
      <c r="EH126" s="47"/>
      <c r="EI126" s="47"/>
      <c r="EJ126" s="47"/>
      <c r="EK126" s="47"/>
      <c r="EL126" s="47"/>
      <c r="EM126" s="47"/>
      <c r="EN126" s="47"/>
      <c r="EO126" s="47"/>
      <c r="EP126" s="47"/>
      <c r="EQ126" s="47"/>
      <c r="ER126" s="74"/>
    </row>
    <row r="127" spans="2:148" ht="15" customHeight="1">
      <c r="B127" s="687" t="str">
        <f t="shared" si="9"/>
        <v>Desk 14</v>
      </c>
      <c r="C127" s="689" t="str">
        <f t="shared" si="11"/>
        <v/>
      </c>
      <c r="D127" s="689" t="str">
        <f t="shared" si="11"/>
        <v/>
      </c>
      <c r="E127" s="689" t="str">
        <f t="shared" si="11"/>
        <v/>
      </c>
      <c r="F127" s="689" t="str">
        <f t="shared" si="11"/>
        <v/>
      </c>
      <c r="G127" s="1810" t="str">
        <f t="shared" si="11"/>
        <v/>
      </c>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c r="BF127" s="47"/>
      <c r="BG127" s="47"/>
      <c r="BH127" s="47"/>
      <c r="BI127" s="47"/>
      <c r="BJ127" s="47"/>
      <c r="BK127" s="47"/>
      <c r="BL127" s="47"/>
      <c r="BM127" s="47"/>
      <c r="BN127" s="47"/>
      <c r="BO127" s="47"/>
      <c r="BP127" s="47"/>
      <c r="BQ127" s="47"/>
      <c r="BR127" s="47"/>
      <c r="BS127" s="47"/>
      <c r="BT127" s="47"/>
      <c r="BU127" s="47"/>
      <c r="BV127" s="47"/>
      <c r="BW127" s="47"/>
      <c r="BX127" s="47"/>
      <c r="BY127" s="47"/>
      <c r="BZ127" s="47"/>
      <c r="CA127" s="47"/>
      <c r="CB127" s="47"/>
      <c r="CC127" s="47"/>
      <c r="CD127" s="47"/>
      <c r="CE127" s="47"/>
      <c r="CF127" s="47"/>
      <c r="CG127" s="47"/>
      <c r="CH127" s="47"/>
      <c r="CI127" s="47"/>
      <c r="CJ127" s="47"/>
      <c r="CK127" s="47"/>
      <c r="CL127" s="47"/>
      <c r="CM127" s="47"/>
      <c r="CN127" s="47"/>
      <c r="CO127" s="47"/>
      <c r="CP127" s="47"/>
      <c r="CQ127" s="47"/>
      <c r="CR127" s="47"/>
      <c r="CS127" s="47"/>
      <c r="CT127" s="47"/>
      <c r="CU127" s="47"/>
      <c r="CV127" s="47"/>
      <c r="CW127" s="47"/>
      <c r="CX127" s="47"/>
      <c r="CY127" s="47"/>
      <c r="CZ127" s="47"/>
      <c r="DA127" s="47"/>
      <c r="DB127" s="47"/>
      <c r="DC127" s="47"/>
      <c r="DD127" s="47"/>
      <c r="DE127" s="47"/>
      <c r="DF127" s="47"/>
      <c r="DG127" s="47"/>
      <c r="DH127" s="47"/>
      <c r="DI127" s="47"/>
      <c r="DJ127" s="47"/>
      <c r="DK127" s="47"/>
      <c r="DL127" s="47"/>
      <c r="DM127" s="47"/>
      <c r="DN127" s="47"/>
      <c r="DO127" s="47"/>
      <c r="DP127" s="47"/>
      <c r="DQ127" s="47"/>
      <c r="DR127" s="47"/>
      <c r="DS127" s="47"/>
      <c r="DT127" s="47"/>
      <c r="DU127" s="47"/>
      <c r="DV127" s="47"/>
      <c r="DW127" s="74"/>
      <c r="DX127" s="47"/>
      <c r="DY127" s="47"/>
      <c r="DZ127" s="47"/>
      <c r="EA127" s="47"/>
      <c r="EB127" s="47"/>
      <c r="EC127" s="47"/>
      <c r="ED127" s="47"/>
      <c r="EE127" s="47"/>
      <c r="EF127" s="47"/>
      <c r="EG127" s="47"/>
      <c r="EH127" s="47"/>
      <c r="EI127" s="47"/>
      <c r="EJ127" s="47"/>
      <c r="EK127" s="47"/>
      <c r="EL127" s="47"/>
      <c r="EM127" s="47"/>
      <c r="EN127" s="47"/>
      <c r="EO127" s="47"/>
      <c r="EP127" s="47"/>
      <c r="EQ127" s="47"/>
      <c r="ER127" s="74"/>
    </row>
    <row r="128" spans="2:148" ht="15" customHeight="1">
      <c r="B128" s="687" t="str">
        <f t="shared" si="9"/>
        <v>Desk 15</v>
      </c>
      <c r="C128" s="689" t="str">
        <f t="shared" si="11"/>
        <v/>
      </c>
      <c r="D128" s="689" t="str">
        <f t="shared" si="11"/>
        <v/>
      </c>
      <c r="E128" s="689" t="str">
        <f t="shared" si="11"/>
        <v/>
      </c>
      <c r="F128" s="689" t="str">
        <f t="shared" si="11"/>
        <v/>
      </c>
      <c r="G128" s="1810" t="str">
        <f t="shared" si="11"/>
        <v/>
      </c>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47"/>
      <c r="BM128" s="47"/>
      <c r="BN128" s="47"/>
      <c r="BO128" s="47"/>
      <c r="BP128" s="47"/>
      <c r="BQ128" s="47"/>
      <c r="BR128" s="47"/>
      <c r="BS128" s="47"/>
      <c r="BT128" s="47"/>
      <c r="BU128" s="47"/>
      <c r="BV128" s="47"/>
      <c r="BW128" s="47"/>
      <c r="BX128" s="47"/>
      <c r="BY128" s="47"/>
      <c r="BZ128" s="47"/>
      <c r="CA128" s="47"/>
      <c r="CB128" s="47"/>
      <c r="CC128" s="47"/>
      <c r="CD128" s="47"/>
      <c r="CE128" s="47"/>
      <c r="CF128" s="47"/>
      <c r="CG128" s="47"/>
      <c r="CH128" s="47"/>
      <c r="CI128" s="47"/>
      <c r="CJ128" s="47"/>
      <c r="CK128" s="47"/>
      <c r="CL128" s="47"/>
      <c r="CM128" s="47"/>
      <c r="CN128" s="47"/>
      <c r="CO128" s="47"/>
      <c r="CP128" s="47"/>
      <c r="CQ128" s="47"/>
      <c r="CR128" s="47"/>
      <c r="CS128" s="47"/>
      <c r="CT128" s="47"/>
      <c r="CU128" s="47"/>
      <c r="CV128" s="47"/>
      <c r="CW128" s="47"/>
      <c r="CX128" s="47"/>
      <c r="CY128" s="47"/>
      <c r="CZ128" s="47"/>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74"/>
      <c r="DX128" s="47"/>
      <c r="DY128" s="47"/>
      <c r="DZ128" s="47"/>
      <c r="EA128" s="47"/>
      <c r="EB128" s="47"/>
      <c r="EC128" s="47"/>
      <c r="ED128" s="47"/>
      <c r="EE128" s="47"/>
      <c r="EF128" s="47"/>
      <c r="EG128" s="47"/>
      <c r="EH128" s="47"/>
      <c r="EI128" s="47"/>
      <c r="EJ128" s="47"/>
      <c r="EK128" s="47"/>
      <c r="EL128" s="47"/>
      <c r="EM128" s="47"/>
      <c r="EN128" s="47"/>
      <c r="EO128" s="47"/>
      <c r="EP128" s="47"/>
      <c r="EQ128" s="47"/>
      <c r="ER128" s="74"/>
    </row>
    <row r="129" spans="2:148" ht="15" customHeight="1">
      <c r="B129" s="687" t="str">
        <f t="shared" si="9"/>
        <v>Desk 16</v>
      </c>
      <c r="C129" s="689" t="str">
        <f t="shared" si="11"/>
        <v/>
      </c>
      <c r="D129" s="689" t="str">
        <f t="shared" si="11"/>
        <v/>
      </c>
      <c r="E129" s="689" t="str">
        <f t="shared" si="11"/>
        <v/>
      </c>
      <c r="F129" s="689" t="str">
        <f t="shared" si="11"/>
        <v/>
      </c>
      <c r="G129" s="1810" t="str">
        <f t="shared" si="11"/>
        <v/>
      </c>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47"/>
      <c r="BM129" s="47"/>
      <c r="BN129" s="47"/>
      <c r="BO129" s="47"/>
      <c r="BP129" s="47"/>
      <c r="BQ129" s="47"/>
      <c r="BR129" s="47"/>
      <c r="BS129" s="47"/>
      <c r="BT129" s="47"/>
      <c r="BU129" s="47"/>
      <c r="BV129" s="47"/>
      <c r="BW129" s="47"/>
      <c r="BX129" s="47"/>
      <c r="BY129" s="47"/>
      <c r="BZ129" s="47"/>
      <c r="CA129" s="47"/>
      <c r="CB129" s="47"/>
      <c r="CC129" s="47"/>
      <c r="CD129" s="47"/>
      <c r="CE129" s="47"/>
      <c r="CF129" s="47"/>
      <c r="CG129" s="47"/>
      <c r="CH129" s="47"/>
      <c r="CI129" s="47"/>
      <c r="CJ129" s="47"/>
      <c r="CK129" s="47"/>
      <c r="CL129" s="47"/>
      <c r="CM129" s="47"/>
      <c r="CN129" s="47"/>
      <c r="CO129" s="47"/>
      <c r="CP129" s="47"/>
      <c r="CQ129" s="47"/>
      <c r="CR129" s="47"/>
      <c r="CS129" s="47"/>
      <c r="CT129" s="47"/>
      <c r="CU129" s="47"/>
      <c r="CV129" s="47"/>
      <c r="CW129" s="47"/>
      <c r="CX129" s="47"/>
      <c r="CY129" s="47"/>
      <c r="CZ129" s="47"/>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74"/>
      <c r="DX129" s="47"/>
      <c r="DY129" s="47"/>
      <c r="DZ129" s="47"/>
      <c r="EA129" s="47"/>
      <c r="EB129" s="47"/>
      <c r="EC129" s="47"/>
      <c r="ED129" s="47"/>
      <c r="EE129" s="47"/>
      <c r="EF129" s="47"/>
      <c r="EG129" s="47"/>
      <c r="EH129" s="47"/>
      <c r="EI129" s="47"/>
      <c r="EJ129" s="47"/>
      <c r="EK129" s="47"/>
      <c r="EL129" s="47"/>
      <c r="EM129" s="47"/>
      <c r="EN129" s="47"/>
      <c r="EO129" s="47"/>
      <c r="EP129" s="47"/>
      <c r="EQ129" s="47"/>
      <c r="ER129" s="74"/>
    </row>
    <row r="130" spans="2:148" ht="15" customHeight="1">
      <c r="B130" s="687" t="str">
        <f t="shared" si="9"/>
        <v>Desk 17</v>
      </c>
      <c r="C130" s="689" t="str">
        <f t="shared" si="11"/>
        <v/>
      </c>
      <c r="D130" s="689" t="str">
        <f t="shared" si="11"/>
        <v/>
      </c>
      <c r="E130" s="689" t="str">
        <f t="shared" si="11"/>
        <v/>
      </c>
      <c r="F130" s="689" t="str">
        <f t="shared" si="11"/>
        <v/>
      </c>
      <c r="G130" s="1810" t="str">
        <f t="shared" si="11"/>
        <v/>
      </c>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c r="BF130" s="47"/>
      <c r="BG130" s="47"/>
      <c r="BH130" s="47"/>
      <c r="BI130" s="47"/>
      <c r="BJ130" s="47"/>
      <c r="BK130" s="47"/>
      <c r="BL130" s="47"/>
      <c r="BM130" s="47"/>
      <c r="BN130" s="47"/>
      <c r="BO130" s="47"/>
      <c r="BP130" s="47"/>
      <c r="BQ130" s="47"/>
      <c r="BR130" s="47"/>
      <c r="BS130" s="47"/>
      <c r="BT130" s="47"/>
      <c r="BU130" s="47"/>
      <c r="BV130" s="47"/>
      <c r="BW130" s="47"/>
      <c r="BX130" s="47"/>
      <c r="BY130" s="47"/>
      <c r="BZ130" s="47"/>
      <c r="CA130" s="47"/>
      <c r="CB130" s="47"/>
      <c r="CC130" s="47"/>
      <c r="CD130" s="47"/>
      <c r="CE130" s="47"/>
      <c r="CF130" s="47"/>
      <c r="CG130" s="47"/>
      <c r="CH130" s="47"/>
      <c r="CI130" s="47"/>
      <c r="CJ130" s="47"/>
      <c r="CK130" s="47"/>
      <c r="CL130" s="47"/>
      <c r="CM130" s="47"/>
      <c r="CN130" s="47"/>
      <c r="CO130" s="47"/>
      <c r="CP130" s="47"/>
      <c r="CQ130" s="47"/>
      <c r="CR130" s="47"/>
      <c r="CS130" s="47"/>
      <c r="CT130" s="47"/>
      <c r="CU130" s="47"/>
      <c r="CV130" s="47"/>
      <c r="CW130" s="47"/>
      <c r="CX130" s="47"/>
      <c r="CY130" s="47"/>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74"/>
      <c r="DX130" s="47"/>
      <c r="DY130" s="47"/>
      <c r="DZ130" s="47"/>
      <c r="EA130" s="47"/>
      <c r="EB130" s="47"/>
      <c r="EC130" s="47"/>
      <c r="ED130" s="47"/>
      <c r="EE130" s="47"/>
      <c r="EF130" s="47"/>
      <c r="EG130" s="47"/>
      <c r="EH130" s="47"/>
      <c r="EI130" s="47"/>
      <c r="EJ130" s="47"/>
      <c r="EK130" s="47"/>
      <c r="EL130" s="47"/>
      <c r="EM130" s="47"/>
      <c r="EN130" s="47"/>
      <c r="EO130" s="47"/>
      <c r="EP130" s="47"/>
      <c r="EQ130" s="47"/>
      <c r="ER130" s="74"/>
    </row>
    <row r="131" spans="2:148" ht="15" customHeight="1">
      <c r="B131" s="687" t="str">
        <f t="shared" si="9"/>
        <v>Desk 18</v>
      </c>
      <c r="C131" s="689" t="str">
        <f t="shared" ref="C131:G146" si="12">IF(ISBLANK(C28), "", C28)</f>
        <v/>
      </c>
      <c r="D131" s="689" t="str">
        <f t="shared" si="12"/>
        <v/>
      </c>
      <c r="E131" s="689" t="str">
        <f t="shared" si="12"/>
        <v/>
      </c>
      <c r="F131" s="689" t="str">
        <f t="shared" si="12"/>
        <v/>
      </c>
      <c r="G131" s="1810" t="str">
        <f t="shared" si="12"/>
        <v/>
      </c>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47"/>
      <c r="BI131" s="47"/>
      <c r="BJ131" s="47"/>
      <c r="BK131" s="47"/>
      <c r="BL131" s="47"/>
      <c r="BM131" s="47"/>
      <c r="BN131" s="47"/>
      <c r="BO131" s="47"/>
      <c r="BP131" s="47"/>
      <c r="BQ131" s="47"/>
      <c r="BR131" s="47"/>
      <c r="BS131" s="47"/>
      <c r="BT131" s="47"/>
      <c r="BU131" s="47"/>
      <c r="BV131" s="47"/>
      <c r="BW131" s="47"/>
      <c r="BX131" s="47"/>
      <c r="BY131" s="47"/>
      <c r="BZ131" s="47"/>
      <c r="CA131" s="47"/>
      <c r="CB131" s="47"/>
      <c r="CC131" s="47"/>
      <c r="CD131" s="47"/>
      <c r="CE131" s="47"/>
      <c r="CF131" s="47"/>
      <c r="CG131" s="47"/>
      <c r="CH131" s="47"/>
      <c r="CI131" s="47"/>
      <c r="CJ131" s="47"/>
      <c r="CK131" s="47"/>
      <c r="CL131" s="47"/>
      <c r="CM131" s="47"/>
      <c r="CN131" s="47"/>
      <c r="CO131" s="47"/>
      <c r="CP131" s="47"/>
      <c r="CQ131" s="47"/>
      <c r="CR131" s="47"/>
      <c r="CS131" s="47"/>
      <c r="CT131" s="47"/>
      <c r="CU131" s="47"/>
      <c r="CV131" s="47"/>
      <c r="CW131" s="47"/>
      <c r="CX131" s="47"/>
      <c r="CY131" s="47"/>
      <c r="CZ131" s="47"/>
      <c r="DA131" s="47"/>
      <c r="DB131" s="47"/>
      <c r="DC131" s="47"/>
      <c r="DD131" s="47"/>
      <c r="DE131" s="47"/>
      <c r="DF131" s="47"/>
      <c r="DG131" s="47"/>
      <c r="DH131" s="47"/>
      <c r="DI131" s="47"/>
      <c r="DJ131" s="47"/>
      <c r="DK131" s="47"/>
      <c r="DL131" s="47"/>
      <c r="DM131" s="47"/>
      <c r="DN131" s="47"/>
      <c r="DO131" s="47"/>
      <c r="DP131" s="47"/>
      <c r="DQ131" s="47"/>
      <c r="DR131" s="47"/>
      <c r="DS131" s="47"/>
      <c r="DT131" s="47"/>
      <c r="DU131" s="47"/>
      <c r="DV131" s="47"/>
      <c r="DW131" s="74"/>
      <c r="DX131" s="47"/>
      <c r="DY131" s="47"/>
      <c r="DZ131" s="47"/>
      <c r="EA131" s="47"/>
      <c r="EB131" s="47"/>
      <c r="EC131" s="47"/>
      <c r="ED131" s="47"/>
      <c r="EE131" s="47"/>
      <c r="EF131" s="47"/>
      <c r="EG131" s="47"/>
      <c r="EH131" s="47"/>
      <c r="EI131" s="47"/>
      <c r="EJ131" s="47"/>
      <c r="EK131" s="47"/>
      <c r="EL131" s="47"/>
      <c r="EM131" s="47"/>
      <c r="EN131" s="47"/>
      <c r="EO131" s="47"/>
      <c r="EP131" s="47"/>
      <c r="EQ131" s="47"/>
      <c r="ER131" s="74"/>
    </row>
    <row r="132" spans="2:148" ht="15" customHeight="1">
      <c r="B132" s="687" t="str">
        <f t="shared" si="9"/>
        <v>Desk 19</v>
      </c>
      <c r="C132" s="689" t="str">
        <f t="shared" si="12"/>
        <v/>
      </c>
      <c r="D132" s="689" t="str">
        <f t="shared" si="12"/>
        <v/>
      </c>
      <c r="E132" s="689" t="str">
        <f t="shared" si="12"/>
        <v/>
      </c>
      <c r="F132" s="689" t="str">
        <f t="shared" si="12"/>
        <v/>
      </c>
      <c r="G132" s="1810" t="str">
        <f t="shared" si="12"/>
        <v/>
      </c>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47"/>
      <c r="BI132" s="47"/>
      <c r="BJ132" s="47"/>
      <c r="BK132" s="47"/>
      <c r="BL132" s="47"/>
      <c r="BM132" s="47"/>
      <c r="BN132" s="47"/>
      <c r="BO132" s="47"/>
      <c r="BP132" s="47"/>
      <c r="BQ132" s="47"/>
      <c r="BR132" s="47"/>
      <c r="BS132" s="47"/>
      <c r="BT132" s="47"/>
      <c r="BU132" s="47"/>
      <c r="BV132" s="47"/>
      <c r="BW132" s="47"/>
      <c r="BX132" s="47"/>
      <c r="BY132" s="47"/>
      <c r="BZ132" s="47"/>
      <c r="CA132" s="47"/>
      <c r="CB132" s="47"/>
      <c r="CC132" s="47"/>
      <c r="CD132" s="47"/>
      <c r="CE132" s="47"/>
      <c r="CF132" s="47"/>
      <c r="CG132" s="47"/>
      <c r="CH132" s="47"/>
      <c r="CI132" s="47"/>
      <c r="CJ132" s="47"/>
      <c r="CK132" s="47"/>
      <c r="CL132" s="47"/>
      <c r="CM132" s="47"/>
      <c r="CN132" s="47"/>
      <c r="CO132" s="47"/>
      <c r="CP132" s="47"/>
      <c r="CQ132" s="47"/>
      <c r="CR132" s="47"/>
      <c r="CS132" s="47"/>
      <c r="CT132" s="47"/>
      <c r="CU132" s="47"/>
      <c r="CV132" s="47"/>
      <c r="CW132" s="47"/>
      <c r="CX132" s="47"/>
      <c r="CY132" s="47"/>
      <c r="CZ132" s="47"/>
      <c r="DA132" s="47"/>
      <c r="DB132" s="47"/>
      <c r="DC132" s="47"/>
      <c r="DD132" s="47"/>
      <c r="DE132" s="47"/>
      <c r="DF132" s="47"/>
      <c r="DG132" s="47"/>
      <c r="DH132" s="47"/>
      <c r="DI132" s="47"/>
      <c r="DJ132" s="47"/>
      <c r="DK132" s="47"/>
      <c r="DL132" s="47"/>
      <c r="DM132" s="47"/>
      <c r="DN132" s="47"/>
      <c r="DO132" s="47"/>
      <c r="DP132" s="47"/>
      <c r="DQ132" s="47"/>
      <c r="DR132" s="47"/>
      <c r="DS132" s="47"/>
      <c r="DT132" s="47"/>
      <c r="DU132" s="47"/>
      <c r="DV132" s="47"/>
      <c r="DW132" s="74"/>
      <c r="DX132" s="47"/>
      <c r="DY132" s="47"/>
      <c r="DZ132" s="47"/>
      <c r="EA132" s="47"/>
      <c r="EB132" s="47"/>
      <c r="EC132" s="47"/>
      <c r="ED132" s="47"/>
      <c r="EE132" s="47"/>
      <c r="EF132" s="47"/>
      <c r="EG132" s="47"/>
      <c r="EH132" s="47"/>
      <c r="EI132" s="47"/>
      <c r="EJ132" s="47"/>
      <c r="EK132" s="47"/>
      <c r="EL132" s="47"/>
      <c r="EM132" s="47"/>
      <c r="EN132" s="47"/>
      <c r="EO132" s="47"/>
      <c r="EP132" s="47"/>
      <c r="EQ132" s="47"/>
      <c r="ER132" s="74"/>
    </row>
    <row r="133" spans="2:148" ht="15" customHeight="1">
      <c r="B133" s="687" t="str">
        <f t="shared" si="9"/>
        <v>Desk 20</v>
      </c>
      <c r="C133" s="689" t="str">
        <f t="shared" si="12"/>
        <v/>
      </c>
      <c r="D133" s="689" t="str">
        <f t="shared" si="12"/>
        <v/>
      </c>
      <c r="E133" s="689" t="str">
        <f t="shared" si="12"/>
        <v/>
      </c>
      <c r="F133" s="689" t="str">
        <f t="shared" si="12"/>
        <v/>
      </c>
      <c r="G133" s="1810" t="str">
        <f t="shared" si="12"/>
        <v/>
      </c>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47"/>
      <c r="BM133" s="47"/>
      <c r="BN133" s="47"/>
      <c r="BO133" s="47"/>
      <c r="BP133" s="47"/>
      <c r="BQ133" s="47"/>
      <c r="BR133" s="47"/>
      <c r="BS133" s="47"/>
      <c r="BT133" s="47"/>
      <c r="BU133" s="47"/>
      <c r="BV133" s="47"/>
      <c r="BW133" s="47"/>
      <c r="BX133" s="47"/>
      <c r="BY133" s="47"/>
      <c r="BZ133" s="47"/>
      <c r="CA133" s="47"/>
      <c r="CB133" s="47"/>
      <c r="CC133" s="47"/>
      <c r="CD133" s="47"/>
      <c r="CE133" s="47"/>
      <c r="CF133" s="47"/>
      <c r="CG133" s="47"/>
      <c r="CH133" s="47"/>
      <c r="CI133" s="47"/>
      <c r="CJ133" s="47"/>
      <c r="CK133" s="47"/>
      <c r="CL133" s="47"/>
      <c r="CM133" s="47"/>
      <c r="CN133" s="47"/>
      <c r="CO133" s="47"/>
      <c r="CP133" s="47"/>
      <c r="CQ133" s="47"/>
      <c r="CR133" s="47"/>
      <c r="CS133" s="47"/>
      <c r="CT133" s="47"/>
      <c r="CU133" s="47"/>
      <c r="CV133" s="47"/>
      <c r="CW133" s="47"/>
      <c r="CX133" s="47"/>
      <c r="CY133" s="47"/>
      <c r="CZ133" s="47"/>
      <c r="DA133" s="47"/>
      <c r="DB133" s="47"/>
      <c r="DC133" s="47"/>
      <c r="DD133" s="47"/>
      <c r="DE133" s="47"/>
      <c r="DF133" s="47"/>
      <c r="DG133" s="47"/>
      <c r="DH133" s="47"/>
      <c r="DI133" s="47"/>
      <c r="DJ133" s="47"/>
      <c r="DK133" s="47"/>
      <c r="DL133" s="47"/>
      <c r="DM133" s="47"/>
      <c r="DN133" s="47"/>
      <c r="DO133" s="47"/>
      <c r="DP133" s="47"/>
      <c r="DQ133" s="47"/>
      <c r="DR133" s="47"/>
      <c r="DS133" s="47"/>
      <c r="DT133" s="47"/>
      <c r="DU133" s="47"/>
      <c r="DV133" s="47"/>
      <c r="DW133" s="74"/>
      <c r="DX133" s="47"/>
      <c r="DY133" s="47"/>
      <c r="DZ133" s="47"/>
      <c r="EA133" s="47"/>
      <c r="EB133" s="47"/>
      <c r="EC133" s="47"/>
      <c r="ED133" s="47"/>
      <c r="EE133" s="47"/>
      <c r="EF133" s="47"/>
      <c r="EG133" s="47"/>
      <c r="EH133" s="47"/>
      <c r="EI133" s="47"/>
      <c r="EJ133" s="47"/>
      <c r="EK133" s="47"/>
      <c r="EL133" s="47"/>
      <c r="EM133" s="47"/>
      <c r="EN133" s="47"/>
      <c r="EO133" s="47"/>
      <c r="EP133" s="47"/>
      <c r="EQ133" s="47"/>
      <c r="ER133" s="74"/>
    </row>
    <row r="134" spans="2:148" ht="15" customHeight="1">
      <c r="B134" s="687" t="str">
        <f t="shared" si="9"/>
        <v>Desk 21</v>
      </c>
      <c r="C134" s="689" t="str">
        <f t="shared" si="12"/>
        <v/>
      </c>
      <c r="D134" s="689" t="str">
        <f t="shared" si="12"/>
        <v/>
      </c>
      <c r="E134" s="689" t="str">
        <f t="shared" si="12"/>
        <v/>
      </c>
      <c r="F134" s="689" t="str">
        <f t="shared" si="12"/>
        <v/>
      </c>
      <c r="G134" s="1810" t="str">
        <f t="shared" si="12"/>
        <v/>
      </c>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c r="BF134" s="47"/>
      <c r="BG134" s="47"/>
      <c r="BH134" s="47"/>
      <c r="BI134" s="47"/>
      <c r="BJ134" s="47"/>
      <c r="BK134" s="47"/>
      <c r="BL134" s="47"/>
      <c r="BM134" s="47"/>
      <c r="BN134" s="47"/>
      <c r="BO134" s="47"/>
      <c r="BP134" s="47"/>
      <c r="BQ134" s="47"/>
      <c r="BR134" s="47"/>
      <c r="BS134" s="47"/>
      <c r="BT134" s="47"/>
      <c r="BU134" s="47"/>
      <c r="BV134" s="47"/>
      <c r="BW134" s="47"/>
      <c r="BX134" s="47"/>
      <c r="BY134" s="47"/>
      <c r="BZ134" s="47"/>
      <c r="CA134" s="47"/>
      <c r="CB134" s="47"/>
      <c r="CC134" s="47"/>
      <c r="CD134" s="47"/>
      <c r="CE134" s="47"/>
      <c r="CF134" s="47"/>
      <c r="CG134" s="47"/>
      <c r="CH134" s="47"/>
      <c r="CI134" s="47"/>
      <c r="CJ134" s="47"/>
      <c r="CK134" s="47"/>
      <c r="CL134" s="47"/>
      <c r="CM134" s="47"/>
      <c r="CN134" s="47"/>
      <c r="CO134" s="47"/>
      <c r="CP134" s="47"/>
      <c r="CQ134" s="47"/>
      <c r="CR134" s="47"/>
      <c r="CS134" s="47"/>
      <c r="CT134" s="47"/>
      <c r="CU134" s="47"/>
      <c r="CV134" s="47"/>
      <c r="CW134" s="47"/>
      <c r="CX134" s="47"/>
      <c r="CY134" s="47"/>
      <c r="CZ134" s="47"/>
      <c r="DA134" s="47"/>
      <c r="DB134" s="47"/>
      <c r="DC134" s="47"/>
      <c r="DD134" s="47"/>
      <c r="DE134" s="47"/>
      <c r="DF134" s="47"/>
      <c r="DG134" s="47"/>
      <c r="DH134" s="47"/>
      <c r="DI134" s="47"/>
      <c r="DJ134" s="47"/>
      <c r="DK134" s="47"/>
      <c r="DL134" s="47"/>
      <c r="DM134" s="47"/>
      <c r="DN134" s="47"/>
      <c r="DO134" s="47"/>
      <c r="DP134" s="47"/>
      <c r="DQ134" s="47"/>
      <c r="DR134" s="47"/>
      <c r="DS134" s="47"/>
      <c r="DT134" s="47"/>
      <c r="DU134" s="47"/>
      <c r="DV134" s="47"/>
      <c r="DW134" s="74"/>
      <c r="DX134" s="47"/>
      <c r="DY134" s="47"/>
      <c r="DZ134" s="47"/>
      <c r="EA134" s="47"/>
      <c r="EB134" s="47"/>
      <c r="EC134" s="47"/>
      <c r="ED134" s="47"/>
      <c r="EE134" s="47"/>
      <c r="EF134" s="47"/>
      <c r="EG134" s="47"/>
      <c r="EH134" s="47"/>
      <c r="EI134" s="47"/>
      <c r="EJ134" s="47"/>
      <c r="EK134" s="47"/>
      <c r="EL134" s="47"/>
      <c r="EM134" s="47"/>
      <c r="EN134" s="47"/>
      <c r="EO134" s="47"/>
      <c r="EP134" s="47"/>
      <c r="EQ134" s="47"/>
      <c r="ER134" s="74"/>
    </row>
    <row r="135" spans="2:148" ht="15" customHeight="1">
      <c r="B135" s="687" t="str">
        <f t="shared" si="9"/>
        <v>Desk 22</v>
      </c>
      <c r="C135" s="689" t="str">
        <f t="shared" si="12"/>
        <v/>
      </c>
      <c r="D135" s="689" t="str">
        <f t="shared" si="12"/>
        <v/>
      </c>
      <c r="E135" s="689" t="str">
        <f t="shared" si="12"/>
        <v/>
      </c>
      <c r="F135" s="689" t="str">
        <f t="shared" si="12"/>
        <v/>
      </c>
      <c r="G135" s="1810" t="str">
        <f t="shared" si="12"/>
        <v/>
      </c>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c r="BF135" s="47"/>
      <c r="BG135" s="47"/>
      <c r="BH135" s="47"/>
      <c r="BI135" s="47"/>
      <c r="BJ135" s="47"/>
      <c r="BK135" s="47"/>
      <c r="BL135" s="47"/>
      <c r="BM135" s="47"/>
      <c r="BN135" s="47"/>
      <c r="BO135" s="47"/>
      <c r="BP135" s="47"/>
      <c r="BQ135" s="47"/>
      <c r="BR135" s="47"/>
      <c r="BS135" s="47"/>
      <c r="BT135" s="47"/>
      <c r="BU135" s="47"/>
      <c r="BV135" s="47"/>
      <c r="BW135" s="47"/>
      <c r="BX135" s="47"/>
      <c r="BY135" s="47"/>
      <c r="BZ135" s="47"/>
      <c r="CA135" s="47"/>
      <c r="CB135" s="47"/>
      <c r="CC135" s="47"/>
      <c r="CD135" s="47"/>
      <c r="CE135" s="47"/>
      <c r="CF135" s="47"/>
      <c r="CG135" s="47"/>
      <c r="CH135" s="47"/>
      <c r="CI135" s="47"/>
      <c r="CJ135" s="47"/>
      <c r="CK135" s="47"/>
      <c r="CL135" s="47"/>
      <c r="CM135" s="47"/>
      <c r="CN135" s="47"/>
      <c r="CO135" s="47"/>
      <c r="CP135" s="47"/>
      <c r="CQ135" s="47"/>
      <c r="CR135" s="47"/>
      <c r="CS135" s="47"/>
      <c r="CT135" s="47"/>
      <c r="CU135" s="47"/>
      <c r="CV135" s="47"/>
      <c r="CW135" s="47"/>
      <c r="CX135" s="47"/>
      <c r="CY135" s="47"/>
      <c r="CZ135" s="47"/>
      <c r="DA135" s="47"/>
      <c r="DB135" s="47"/>
      <c r="DC135" s="47"/>
      <c r="DD135" s="47"/>
      <c r="DE135" s="47"/>
      <c r="DF135" s="47"/>
      <c r="DG135" s="47"/>
      <c r="DH135" s="47"/>
      <c r="DI135" s="47"/>
      <c r="DJ135" s="47"/>
      <c r="DK135" s="47"/>
      <c r="DL135" s="47"/>
      <c r="DM135" s="47"/>
      <c r="DN135" s="47"/>
      <c r="DO135" s="47"/>
      <c r="DP135" s="47"/>
      <c r="DQ135" s="47"/>
      <c r="DR135" s="47"/>
      <c r="DS135" s="47"/>
      <c r="DT135" s="47"/>
      <c r="DU135" s="47"/>
      <c r="DV135" s="47"/>
      <c r="DW135" s="74"/>
      <c r="DX135" s="47"/>
      <c r="DY135" s="47"/>
      <c r="DZ135" s="47"/>
      <c r="EA135" s="47"/>
      <c r="EB135" s="47"/>
      <c r="EC135" s="47"/>
      <c r="ED135" s="47"/>
      <c r="EE135" s="47"/>
      <c r="EF135" s="47"/>
      <c r="EG135" s="47"/>
      <c r="EH135" s="47"/>
      <c r="EI135" s="47"/>
      <c r="EJ135" s="47"/>
      <c r="EK135" s="47"/>
      <c r="EL135" s="47"/>
      <c r="EM135" s="47"/>
      <c r="EN135" s="47"/>
      <c r="EO135" s="47"/>
      <c r="EP135" s="47"/>
      <c r="EQ135" s="47"/>
      <c r="ER135" s="74"/>
    </row>
    <row r="136" spans="2:148" ht="15" customHeight="1">
      <c r="B136" s="687" t="str">
        <f t="shared" si="9"/>
        <v>Desk 23</v>
      </c>
      <c r="C136" s="689" t="str">
        <f t="shared" si="12"/>
        <v/>
      </c>
      <c r="D136" s="689" t="str">
        <f t="shared" si="12"/>
        <v/>
      </c>
      <c r="E136" s="689" t="str">
        <f t="shared" si="12"/>
        <v/>
      </c>
      <c r="F136" s="689" t="str">
        <f t="shared" si="12"/>
        <v/>
      </c>
      <c r="G136" s="1810" t="str">
        <f t="shared" si="12"/>
        <v/>
      </c>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74"/>
      <c r="DX136" s="47"/>
      <c r="DY136" s="47"/>
      <c r="DZ136" s="47"/>
      <c r="EA136" s="47"/>
      <c r="EB136" s="47"/>
      <c r="EC136" s="47"/>
      <c r="ED136" s="47"/>
      <c r="EE136" s="47"/>
      <c r="EF136" s="47"/>
      <c r="EG136" s="47"/>
      <c r="EH136" s="47"/>
      <c r="EI136" s="47"/>
      <c r="EJ136" s="47"/>
      <c r="EK136" s="47"/>
      <c r="EL136" s="47"/>
      <c r="EM136" s="47"/>
      <c r="EN136" s="47"/>
      <c r="EO136" s="47"/>
      <c r="EP136" s="47"/>
      <c r="EQ136" s="47"/>
      <c r="ER136" s="74"/>
    </row>
    <row r="137" spans="2:148" ht="15" customHeight="1">
      <c r="B137" s="687" t="str">
        <f t="shared" si="9"/>
        <v>Desk 24</v>
      </c>
      <c r="C137" s="689" t="str">
        <f t="shared" si="12"/>
        <v/>
      </c>
      <c r="D137" s="689" t="str">
        <f t="shared" si="12"/>
        <v/>
      </c>
      <c r="E137" s="689" t="str">
        <f t="shared" si="12"/>
        <v/>
      </c>
      <c r="F137" s="689" t="str">
        <f t="shared" si="12"/>
        <v/>
      </c>
      <c r="G137" s="1810" t="str">
        <f t="shared" si="12"/>
        <v/>
      </c>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74"/>
      <c r="DX137" s="47"/>
      <c r="DY137" s="47"/>
      <c r="DZ137" s="47"/>
      <c r="EA137" s="47"/>
      <c r="EB137" s="47"/>
      <c r="EC137" s="47"/>
      <c r="ED137" s="47"/>
      <c r="EE137" s="47"/>
      <c r="EF137" s="47"/>
      <c r="EG137" s="47"/>
      <c r="EH137" s="47"/>
      <c r="EI137" s="47"/>
      <c r="EJ137" s="47"/>
      <c r="EK137" s="47"/>
      <c r="EL137" s="47"/>
      <c r="EM137" s="47"/>
      <c r="EN137" s="47"/>
      <c r="EO137" s="47"/>
      <c r="EP137" s="47"/>
      <c r="EQ137" s="47"/>
      <c r="ER137" s="74"/>
    </row>
    <row r="138" spans="2:148" ht="15" customHeight="1">
      <c r="B138" s="687" t="str">
        <f t="shared" si="9"/>
        <v>Desk 25</v>
      </c>
      <c r="C138" s="689" t="str">
        <f t="shared" si="12"/>
        <v/>
      </c>
      <c r="D138" s="689" t="str">
        <f t="shared" si="12"/>
        <v/>
      </c>
      <c r="E138" s="689" t="str">
        <f t="shared" si="12"/>
        <v/>
      </c>
      <c r="F138" s="689" t="str">
        <f t="shared" si="12"/>
        <v/>
      </c>
      <c r="G138" s="1810" t="str">
        <f t="shared" si="12"/>
        <v/>
      </c>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74"/>
      <c r="DX138" s="47"/>
      <c r="DY138" s="47"/>
      <c r="DZ138" s="47"/>
      <c r="EA138" s="47"/>
      <c r="EB138" s="47"/>
      <c r="EC138" s="47"/>
      <c r="ED138" s="47"/>
      <c r="EE138" s="47"/>
      <c r="EF138" s="47"/>
      <c r="EG138" s="47"/>
      <c r="EH138" s="47"/>
      <c r="EI138" s="47"/>
      <c r="EJ138" s="47"/>
      <c r="EK138" s="47"/>
      <c r="EL138" s="47"/>
      <c r="EM138" s="47"/>
      <c r="EN138" s="47"/>
      <c r="EO138" s="47"/>
      <c r="EP138" s="47"/>
      <c r="EQ138" s="47"/>
      <c r="ER138" s="74"/>
    </row>
    <row r="139" spans="2:148" ht="15" customHeight="1">
      <c r="B139" s="687" t="str">
        <f t="shared" si="9"/>
        <v>Desk 26</v>
      </c>
      <c r="C139" s="689" t="str">
        <f t="shared" si="12"/>
        <v/>
      </c>
      <c r="D139" s="689" t="str">
        <f t="shared" si="12"/>
        <v/>
      </c>
      <c r="E139" s="689" t="str">
        <f t="shared" si="12"/>
        <v/>
      </c>
      <c r="F139" s="689" t="str">
        <f t="shared" si="12"/>
        <v/>
      </c>
      <c r="G139" s="1810" t="str">
        <f t="shared" si="12"/>
        <v/>
      </c>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74"/>
      <c r="DX139" s="47"/>
      <c r="DY139" s="47"/>
      <c r="DZ139" s="47"/>
      <c r="EA139" s="47"/>
      <c r="EB139" s="47"/>
      <c r="EC139" s="47"/>
      <c r="ED139" s="47"/>
      <c r="EE139" s="47"/>
      <c r="EF139" s="47"/>
      <c r="EG139" s="47"/>
      <c r="EH139" s="47"/>
      <c r="EI139" s="47"/>
      <c r="EJ139" s="47"/>
      <c r="EK139" s="47"/>
      <c r="EL139" s="47"/>
      <c r="EM139" s="47"/>
      <c r="EN139" s="47"/>
      <c r="EO139" s="47"/>
      <c r="EP139" s="47"/>
      <c r="EQ139" s="47"/>
      <c r="ER139" s="74"/>
    </row>
    <row r="140" spans="2:148" ht="15" customHeight="1">
      <c r="B140" s="687" t="str">
        <f t="shared" si="9"/>
        <v>Desk 27</v>
      </c>
      <c r="C140" s="689" t="str">
        <f t="shared" si="12"/>
        <v/>
      </c>
      <c r="D140" s="689" t="str">
        <f t="shared" si="12"/>
        <v/>
      </c>
      <c r="E140" s="689" t="str">
        <f t="shared" si="12"/>
        <v/>
      </c>
      <c r="F140" s="689" t="str">
        <f t="shared" si="12"/>
        <v/>
      </c>
      <c r="G140" s="1810" t="str">
        <f t="shared" si="12"/>
        <v/>
      </c>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74"/>
      <c r="DX140" s="47"/>
      <c r="DY140" s="47"/>
      <c r="DZ140" s="47"/>
      <c r="EA140" s="47"/>
      <c r="EB140" s="47"/>
      <c r="EC140" s="47"/>
      <c r="ED140" s="47"/>
      <c r="EE140" s="47"/>
      <c r="EF140" s="47"/>
      <c r="EG140" s="47"/>
      <c r="EH140" s="47"/>
      <c r="EI140" s="47"/>
      <c r="EJ140" s="47"/>
      <c r="EK140" s="47"/>
      <c r="EL140" s="47"/>
      <c r="EM140" s="47"/>
      <c r="EN140" s="47"/>
      <c r="EO140" s="47"/>
      <c r="EP140" s="47"/>
      <c r="EQ140" s="47"/>
      <c r="ER140" s="74"/>
    </row>
    <row r="141" spans="2:148" ht="15" customHeight="1">
      <c r="B141" s="687" t="str">
        <f t="shared" si="9"/>
        <v>Desk 28</v>
      </c>
      <c r="C141" s="689" t="str">
        <f t="shared" si="12"/>
        <v/>
      </c>
      <c r="D141" s="689" t="str">
        <f t="shared" si="12"/>
        <v/>
      </c>
      <c r="E141" s="689" t="str">
        <f t="shared" si="12"/>
        <v/>
      </c>
      <c r="F141" s="689" t="str">
        <f t="shared" si="12"/>
        <v/>
      </c>
      <c r="G141" s="1810" t="str">
        <f t="shared" si="12"/>
        <v/>
      </c>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74"/>
      <c r="DX141" s="47"/>
      <c r="DY141" s="47"/>
      <c r="DZ141" s="47"/>
      <c r="EA141" s="47"/>
      <c r="EB141" s="47"/>
      <c r="EC141" s="47"/>
      <c r="ED141" s="47"/>
      <c r="EE141" s="47"/>
      <c r="EF141" s="47"/>
      <c r="EG141" s="47"/>
      <c r="EH141" s="47"/>
      <c r="EI141" s="47"/>
      <c r="EJ141" s="47"/>
      <c r="EK141" s="47"/>
      <c r="EL141" s="47"/>
      <c r="EM141" s="47"/>
      <c r="EN141" s="47"/>
      <c r="EO141" s="47"/>
      <c r="EP141" s="47"/>
      <c r="EQ141" s="47"/>
      <c r="ER141" s="74"/>
    </row>
    <row r="142" spans="2:148" ht="15" customHeight="1">
      <c r="B142" s="687" t="str">
        <f t="shared" si="9"/>
        <v>Desk 29</v>
      </c>
      <c r="C142" s="689" t="str">
        <f t="shared" si="12"/>
        <v/>
      </c>
      <c r="D142" s="689" t="str">
        <f t="shared" si="12"/>
        <v/>
      </c>
      <c r="E142" s="689" t="str">
        <f t="shared" si="12"/>
        <v/>
      </c>
      <c r="F142" s="689" t="str">
        <f t="shared" si="12"/>
        <v/>
      </c>
      <c r="G142" s="1810" t="str">
        <f t="shared" si="12"/>
        <v/>
      </c>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7"/>
      <c r="BT142" s="47"/>
      <c r="BU142" s="47"/>
      <c r="BV142" s="47"/>
      <c r="BW142" s="47"/>
      <c r="BX142" s="47"/>
      <c r="BY142" s="47"/>
      <c r="BZ142" s="47"/>
      <c r="CA142" s="47"/>
      <c r="CB142" s="47"/>
      <c r="CC142" s="47"/>
      <c r="CD142" s="47"/>
      <c r="CE142" s="47"/>
      <c r="CF142" s="47"/>
      <c r="CG142" s="47"/>
      <c r="CH142" s="47"/>
      <c r="CI142" s="47"/>
      <c r="CJ142" s="47"/>
      <c r="CK142" s="47"/>
      <c r="CL142" s="47"/>
      <c r="CM142" s="47"/>
      <c r="CN142" s="47"/>
      <c r="CO142" s="47"/>
      <c r="CP142" s="47"/>
      <c r="CQ142" s="47"/>
      <c r="CR142" s="47"/>
      <c r="CS142" s="47"/>
      <c r="CT142" s="47"/>
      <c r="CU142" s="47"/>
      <c r="CV142" s="47"/>
      <c r="CW142" s="47"/>
      <c r="CX142" s="47"/>
      <c r="CY142" s="47"/>
      <c r="CZ142" s="47"/>
      <c r="DA142" s="47"/>
      <c r="DB142" s="47"/>
      <c r="DC142" s="47"/>
      <c r="DD142" s="47"/>
      <c r="DE142" s="47"/>
      <c r="DF142" s="47"/>
      <c r="DG142" s="47"/>
      <c r="DH142" s="47"/>
      <c r="DI142" s="47"/>
      <c r="DJ142" s="47"/>
      <c r="DK142" s="47"/>
      <c r="DL142" s="47"/>
      <c r="DM142" s="47"/>
      <c r="DN142" s="47"/>
      <c r="DO142" s="47"/>
      <c r="DP142" s="47"/>
      <c r="DQ142" s="47"/>
      <c r="DR142" s="47"/>
      <c r="DS142" s="47"/>
      <c r="DT142" s="47"/>
      <c r="DU142" s="47"/>
      <c r="DV142" s="47"/>
      <c r="DW142" s="74"/>
      <c r="DX142" s="47"/>
      <c r="DY142" s="47"/>
      <c r="DZ142" s="47"/>
      <c r="EA142" s="47"/>
      <c r="EB142" s="47"/>
      <c r="EC142" s="47"/>
      <c r="ED142" s="47"/>
      <c r="EE142" s="47"/>
      <c r="EF142" s="47"/>
      <c r="EG142" s="47"/>
      <c r="EH142" s="47"/>
      <c r="EI142" s="47"/>
      <c r="EJ142" s="47"/>
      <c r="EK142" s="47"/>
      <c r="EL142" s="47"/>
      <c r="EM142" s="47"/>
      <c r="EN142" s="47"/>
      <c r="EO142" s="47"/>
      <c r="EP142" s="47"/>
      <c r="EQ142" s="47"/>
      <c r="ER142" s="74"/>
    </row>
    <row r="143" spans="2:148" ht="15" customHeight="1">
      <c r="B143" s="687" t="str">
        <f t="shared" si="9"/>
        <v>Desk 30</v>
      </c>
      <c r="C143" s="689" t="str">
        <f t="shared" si="12"/>
        <v/>
      </c>
      <c r="D143" s="689" t="str">
        <f t="shared" si="12"/>
        <v/>
      </c>
      <c r="E143" s="689" t="str">
        <f t="shared" si="12"/>
        <v/>
      </c>
      <c r="F143" s="689" t="str">
        <f t="shared" si="12"/>
        <v/>
      </c>
      <c r="G143" s="1810" t="str">
        <f t="shared" si="12"/>
        <v/>
      </c>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74"/>
      <c r="DX143" s="47"/>
      <c r="DY143" s="47"/>
      <c r="DZ143" s="47"/>
      <c r="EA143" s="47"/>
      <c r="EB143" s="47"/>
      <c r="EC143" s="47"/>
      <c r="ED143" s="47"/>
      <c r="EE143" s="47"/>
      <c r="EF143" s="47"/>
      <c r="EG143" s="47"/>
      <c r="EH143" s="47"/>
      <c r="EI143" s="47"/>
      <c r="EJ143" s="47"/>
      <c r="EK143" s="47"/>
      <c r="EL143" s="47"/>
      <c r="EM143" s="47"/>
      <c r="EN143" s="47"/>
      <c r="EO143" s="47"/>
      <c r="EP143" s="47"/>
      <c r="EQ143" s="47"/>
      <c r="ER143" s="74"/>
    </row>
    <row r="144" spans="2:148" ht="15" customHeight="1">
      <c r="B144" s="687" t="str">
        <f t="shared" si="9"/>
        <v>Desk 31</v>
      </c>
      <c r="C144" s="689" t="str">
        <f t="shared" si="12"/>
        <v/>
      </c>
      <c r="D144" s="689" t="str">
        <f t="shared" si="12"/>
        <v/>
      </c>
      <c r="E144" s="689" t="str">
        <f t="shared" si="12"/>
        <v/>
      </c>
      <c r="F144" s="689" t="str">
        <f t="shared" si="12"/>
        <v/>
      </c>
      <c r="G144" s="1810" t="str">
        <f t="shared" si="12"/>
        <v/>
      </c>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74"/>
      <c r="DX144" s="47"/>
      <c r="DY144" s="47"/>
      <c r="DZ144" s="47"/>
      <c r="EA144" s="47"/>
      <c r="EB144" s="47"/>
      <c r="EC144" s="47"/>
      <c r="ED144" s="47"/>
      <c r="EE144" s="47"/>
      <c r="EF144" s="47"/>
      <c r="EG144" s="47"/>
      <c r="EH144" s="47"/>
      <c r="EI144" s="47"/>
      <c r="EJ144" s="47"/>
      <c r="EK144" s="47"/>
      <c r="EL144" s="47"/>
      <c r="EM144" s="47"/>
      <c r="EN144" s="47"/>
      <c r="EO144" s="47"/>
      <c r="EP144" s="47"/>
      <c r="EQ144" s="47"/>
      <c r="ER144" s="74"/>
    </row>
    <row r="145" spans="2:148" ht="15" customHeight="1">
      <c r="B145" s="687" t="str">
        <f t="shared" si="9"/>
        <v>Desk 32</v>
      </c>
      <c r="C145" s="689" t="str">
        <f t="shared" si="12"/>
        <v/>
      </c>
      <c r="D145" s="689" t="str">
        <f t="shared" si="12"/>
        <v/>
      </c>
      <c r="E145" s="689" t="str">
        <f t="shared" si="12"/>
        <v/>
      </c>
      <c r="F145" s="689" t="str">
        <f t="shared" si="12"/>
        <v/>
      </c>
      <c r="G145" s="1810" t="str">
        <f t="shared" si="12"/>
        <v/>
      </c>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74"/>
      <c r="DX145" s="47"/>
      <c r="DY145" s="47"/>
      <c r="DZ145" s="47"/>
      <c r="EA145" s="47"/>
      <c r="EB145" s="47"/>
      <c r="EC145" s="47"/>
      <c r="ED145" s="47"/>
      <c r="EE145" s="47"/>
      <c r="EF145" s="47"/>
      <c r="EG145" s="47"/>
      <c r="EH145" s="47"/>
      <c r="EI145" s="47"/>
      <c r="EJ145" s="47"/>
      <c r="EK145" s="47"/>
      <c r="EL145" s="47"/>
      <c r="EM145" s="47"/>
      <c r="EN145" s="47"/>
      <c r="EO145" s="47"/>
      <c r="EP145" s="47"/>
      <c r="EQ145" s="47"/>
      <c r="ER145" s="74"/>
    </row>
    <row r="146" spans="2:148" ht="15" customHeight="1">
      <c r="B146" s="687" t="str">
        <f t="shared" si="9"/>
        <v>Desk 33</v>
      </c>
      <c r="C146" s="689" t="str">
        <f t="shared" si="12"/>
        <v/>
      </c>
      <c r="D146" s="689" t="str">
        <f t="shared" si="12"/>
        <v/>
      </c>
      <c r="E146" s="689" t="str">
        <f t="shared" si="12"/>
        <v/>
      </c>
      <c r="F146" s="689" t="str">
        <f t="shared" si="12"/>
        <v/>
      </c>
      <c r="G146" s="1810" t="str">
        <f t="shared" si="12"/>
        <v/>
      </c>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c r="AZ146" s="47"/>
      <c r="BA146" s="47"/>
      <c r="BB146" s="47"/>
      <c r="BC146" s="47"/>
      <c r="BD146" s="47"/>
      <c r="BE146" s="47"/>
      <c r="BF146" s="47"/>
      <c r="BG146" s="47"/>
      <c r="BH146" s="47"/>
      <c r="BI146" s="47"/>
      <c r="BJ146" s="47"/>
      <c r="BK146" s="47"/>
      <c r="BL146" s="47"/>
      <c r="BM146" s="47"/>
      <c r="BN146" s="47"/>
      <c r="BO146" s="47"/>
      <c r="BP146" s="47"/>
      <c r="BQ146" s="47"/>
      <c r="BR146" s="47"/>
      <c r="BS146" s="47"/>
      <c r="BT146" s="47"/>
      <c r="BU146" s="47"/>
      <c r="BV146" s="47"/>
      <c r="BW146" s="47"/>
      <c r="BX146" s="47"/>
      <c r="BY146" s="47"/>
      <c r="BZ146" s="47"/>
      <c r="CA146" s="47"/>
      <c r="CB146" s="47"/>
      <c r="CC146" s="47"/>
      <c r="CD146" s="47"/>
      <c r="CE146" s="47"/>
      <c r="CF146" s="47"/>
      <c r="CG146" s="47"/>
      <c r="CH146" s="47"/>
      <c r="CI146" s="47"/>
      <c r="CJ146" s="47"/>
      <c r="CK146" s="47"/>
      <c r="CL146" s="47"/>
      <c r="CM146" s="47"/>
      <c r="CN146" s="47"/>
      <c r="CO146" s="47"/>
      <c r="CP146" s="47"/>
      <c r="CQ146" s="47"/>
      <c r="CR146" s="47"/>
      <c r="CS146" s="47"/>
      <c r="CT146" s="47"/>
      <c r="CU146" s="47"/>
      <c r="CV146" s="47"/>
      <c r="CW146" s="47"/>
      <c r="CX146" s="47"/>
      <c r="CY146" s="47"/>
      <c r="CZ146" s="47"/>
      <c r="DA146" s="47"/>
      <c r="DB146" s="47"/>
      <c r="DC146" s="47"/>
      <c r="DD146" s="47"/>
      <c r="DE146" s="47"/>
      <c r="DF146" s="47"/>
      <c r="DG146" s="47"/>
      <c r="DH146" s="47"/>
      <c r="DI146" s="47"/>
      <c r="DJ146" s="47"/>
      <c r="DK146" s="47"/>
      <c r="DL146" s="47"/>
      <c r="DM146" s="47"/>
      <c r="DN146" s="47"/>
      <c r="DO146" s="47"/>
      <c r="DP146" s="47"/>
      <c r="DQ146" s="47"/>
      <c r="DR146" s="47"/>
      <c r="DS146" s="47"/>
      <c r="DT146" s="47"/>
      <c r="DU146" s="47"/>
      <c r="DV146" s="47"/>
      <c r="DW146" s="74"/>
      <c r="DX146" s="47"/>
      <c r="DY146" s="47"/>
      <c r="DZ146" s="47"/>
      <c r="EA146" s="47"/>
      <c r="EB146" s="47"/>
      <c r="EC146" s="47"/>
      <c r="ED146" s="47"/>
      <c r="EE146" s="47"/>
      <c r="EF146" s="47"/>
      <c r="EG146" s="47"/>
      <c r="EH146" s="47"/>
      <c r="EI146" s="47"/>
      <c r="EJ146" s="47"/>
      <c r="EK146" s="47"/>
      <c r="EL146" s="47"/>
      <c r="EM146" s="47"/>
      <c r="EN146" s="47"/>
      <c r="EO146" s="47"/>
      <c r="EP146" s="47"/>
      <c r="EQ146" s="47"/>
      <c r="ER146" s="74"/>
    </row>
    <row r="147" spans="2:148" ht="15" customHeight="1">
      <c r="B147" s="687" t="str">
        <f t="shared" si="9"/>
        <v>Desk 34</v>
      </c>
      <c r="C147" s="689" t="str">
        <f t="shared" ref="C147:G162" si="13">IF(ISBLANK(C44), "", C44)</f>
        <v/>
      </c>
      <c r="D147" s="689" t="str">
        <f t="shared" si="13"/>
        <v/>
      </c>
      <c r="E147" s="689" t="str">
        <f t="shared" si="13"/>
        <v/>
      </c>
      <c r="F147" s="689" t="str">
        <f t="shared" si="13"/>
        <v/>
      </c>
      <c r="G147" s="1810" t="str">
        <f t="shared" si="13"/>
        <v/>
      </c>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74"/>
      <c r="DX147" s="47"/>
      <c r="DY147" s="47"/>
      <c r="DZ147" s="47"/>
      <c r="EA147" s="47"/>
      <c r="EB147" s="47"/>
      <c r="EC147" s="47"/>
      <c r="ED147" s="47"/>
      <c r="EE147" s="47"/>
      <c r="EF147" s="47"/>
      <c r="EG147" s="47"/>
      <c r="EH147" s="47"/>
      <c r="EI147" s="47"/>
      <c r="EJ147" s="47"/>
      <c r="EK147" s="47"/>
      <c r="EL147" s="47"/>
      <c r="EM147" s="47"/>
      <c r="EN147" s="47"/>
      <c r="EO147" s="47"/>
      <c r="EP147" s="47"/>
      <c r="EQ147" s="47"/>
      <c r="ER147" s="74"/>
    </row>
    <row r="148" spans="2:148" ht="15" customHeight="1">
      <c r="B148" s="687" t="str">
        <f t="shared" si="9"/>
        <v>Desk 35</v>
      </c>
      <c r="C148" s="689" t="str">
        <f t="shared" si="13"/>
        <v/>
      </c>
      <c r="D148" s="689" t="str">
        <f t="shared" si="13"/>
        <v/>
      </c>
      <c r="E148" s="689" t="str">
        <f t="shared" si="13"/>
        <v/>
      </c>
      <c r="F148" s="689" t="str">
        <f t="shared" si="13"/>
        <v/>
      </c>
      <c r="G148" s="1810" t="str">
        <f t="shared" si="13"/>
        <v/>
      </c>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c r="AZ148" s="47"/>
      <c r="BA148" s="47"/>
      <c r="BB148" s="47"/>
      <c r="BC148" s="47"/>
      <c r="BD148" s="47"/>
      <c r="BE148" s="47"/>
      <c r="BF148" s="47"/>
      <c r="BG148" s="47"/>
      <c r="BH148" s="47"/>
      <c r="BI148" s="47"/>
      <c r="BJ148" s="47"/>
      <c r="BK148" s="47"/>
      <c r="BL148" s="47"/>
      <c r="BM148" s="47"/>
      <c r="BN148" s="47"/>
      <c r="BO148" s="47"/>
      <c r="BP148" s="47"/>
      <c r="BQ148" s="47"/>
      <c r="BR148" s="47"/>
      <c r="BS148" s="47"/>
      <c r="BT148" s="47"/>
      <c r="BU148" s="47"/>
      <c r="BV148" s="47"/>
      <c r="BW148" s="47"/>
      <c r="BX148" s="47"/>
      <c r="BY148" s="47"/>
      <c r="BZ148" s="47"/>
      <c r="CA148" s="47"/>
      <c r="CB148" s="47"/>
      <c r="CC148" s="47"/>
      <c r="CD148" s="47"/>
      <c r="CE148" s="47"/>
      <c r="CF148" s="47"/>
      <c r="CG148" s="47"/>
      <c r="CH148" s="47"/>
      <c r="CI148" s="47"/>
      <c r="CJ148" s="47"/>
      <c r="CK148" s="47"/>
      <c r="CL148" s="47"/>
      <c r="CM148" s="47"/>
      <c r="CN148" s="47"/>
      <c r="CO148" s="47"/>
      <c r="CP148" s="47"/>
      <c r="CQ148" s="47"/>
      <c r="CR148" s="47"/>
      <c r="CS148" s="47"/>
      <c r="CT148" s="47"/>
      <c r="CU148" s="47"/>
      <c r="CV148" s="47"/>
      <c r="CW148" s="47"/>
      <c r="CX148" s="47"/>
      <c r="CY148" s="47"/>
      <c r="CZ148" s="47"/>
      <c r="DA148" s="47"/>
      <c r="DB148" s="47"/>
      <c r="DC148" s="47"/>
      <c r="DD148" s="47"/>
      <c r="DE148" s="47"/>
      <c r="DF148" s="47"/>
      <c r="DG148" s="47"/>
      <c r="DH148" s="47"/>
      <c r="DI148" s="47"/>
      <c r="DJ148" s="47"/>
      <c r="DK148" s="47"/>
      <c r="DL148" s="47"/>
      <c r="DM148" s="47"/>
      <c r="DN148" s="47"/>
      <c r="DO148" s="47"/>
      <c r="DP148" s="47"/>
      <c r="DQ148" s="47"/>
      <c r="DR148" s="47"/>
      <c r="DS148" s="47"/>
      <c r="DT148" s="47"/>
      <c r="DU148" s="47"/>
      <c r="DV148" s="47"/>
      <c r="DW148" s="74"/>
      <c r="DX148" s="47"/>
      <c r="DY148" s="47"/>
      <c r="DZ148" s="47"/>
      <c r="EA148" s="47"/>
      <c r="EB148" s="47"/>
      <c r="EC148" s="47"/>
      <c r="ED148" s="47"/>
      <c r="EE148" s="47"/>
      <c r="EF148" s="47"/>
      <c r="EG148" s="47"/>
      <c r="EH148" s="47"/>
      <c r="EI148" s="47"/>
      <c r="EJ148" s="47"/>
      <c r="EK148" s="47"/>
      <c r="EL148" s="47"/>
      <c r="EM148" s="47"/>
      <c r="EN148" s="47"/>
      <c r="EO148" s="47"/>
      <c r="EP148" s="47"/>
      <c r="EQ148" s="47"/>
      <c r="ER148" s="74"/>
    </row>
    <row r="149" spans="2:148" ht="15" customHeight="1">
      <c r="B149" s="687" t="str">
        <f t="shared" si="9"/>
        <v>Desk 36</v>
      </c>
      <c r="C149" s="689" t="str">
        <f t="shared" si="13"/>
        <v/>
      </c>
      <c r="D149" s="689" t="str">
        <f t="shared" si="13"/>
        <v/>
      </c>
      <c r="E149" s="689" t="str">
        <f t="shared" si="13"/>
        <v/>
      </c>
      <c r="F149" s="689" t="str">
        <f t="shared" si="13"/>
        <v/>
      </c>
      <c r="G149" s="1810" t="str">
        <f t="shared" si="13"/>
        <v/>
      </c>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c r="AY149" s="47"/>
      <c r="AZ149" s="47"/>
      <c r="BA149" s="47"/>
      <c r="BB149" s="47"/>
      <c r="BC149" s="47"/>
      <c r="BD149" s="47"/>
      <c r="BE149" s="47"/>
      <c r="BF149" s="47"/>
      <c r="BG149" s="47"/>
      <c r="BH149" s="47"/>
      <c r="BI149" s="47"/>
      <c r="BJ149" s="47"/>
      <c r="BK149" s="47"/>
      <c r="BL149" s="47"/>
      <c r="BM149" s="47"/>
      <c r="BN149" s="47"/>
      <c r="BO149" s="47"/>
      <c r="BP149" s="47"/>
      <c r="BQ149" s="47"/>
      <c r="BR149" s="47"/>
      <c r="BS149" s="47"/>
      <c r="BT149" s="47"/>
      <c r="BU149" s="47"/>
      <c r="BV149" s="47"/>
      <c r="BW149" s="47"/>
      <c r="BX149" s="47"/>
      <c r="BY149" s="47"/>
      <c r="BZ149" s="47"/>
      <c r="CA149" s="47"/>
      <c r="CB149" s="47"/>
      <c r="CC149" s="47"/>
      <c r="CD149" s="47"/>
      <c r="CE149" s="47"/>
      <c r="CF149" s="47"/>
      <c r="CG149" s="47"/>
      <c r="CH149" s="47"/>
      <c r="CI149" s="47"/>
      <c r="CJ149" s="47"/>
      <c r="CK149" s="47"/>
      <c r="CL149" s="47"/>
      <c r="CM149" s="47"/>
      <c r="CN149" s="47"/>
      <c r="CO149" s="47"/>
      <c r="CP149" s="47"/>
      <c r="CQ149" s="47"/>
      <c r="CR149" s="47"/>
      <c r="CS149" s="47"/>
      <c r="CT149" s="47"/>
      <c r="CU149" s="47"/>
      <c r="CV149" s="47"/>
      <c r="CW149" s="47"/>
      <c r="CX149" s="47"/>
      <c r="CY149" s="47"/>
      <c r="CZ149" s="47"/>
      <c r="DA149" s="47"/>
      <c r="DB149" s="47"/>
      <c r="DC149" s="47"/>
      <c r="DD149" s="47"/>
      <c r="DE149" s="47"/>
      <c r="DF149" s="47"/>
      <c r="DG149" s="47"/>
      <c r="DH149" s="47"/>
      <c r="DI149" s="47"/>
      <c r="DJ149" s="47"/>
      <c r="DK149" s="47"/>
      <c r="DL149" s="47"/>
      <c r="DM149" s="47"/>
      <c r="DN149" s="47"/>
      <c r="DO149" s="47"/>
      <c r="DP149" s="47"/>
      <c r="DQ149" s="47"/>
      <c r="DR149" s="47"/>
      <c r="DS149" s="47"/>
      <c r="DT149" s="47"/>
      <c r="DU149" s="47"/>
      <c r="DV149" s="47"/>
      <c r="DW149" s="74"/>
      <c r="DX149" s="47"/>
      <c r="DY149" s="47"/>
      <c r="DZ149" s="47"/>
      <c r="EA149" s="47"/>
      <c r="EB149" s="47"/>
      <c r="EC149" s="47"/>
      <c r="ED149" s="47"/>
      <c r="EE149" s="47"/>
      <c r="EF149" s="47"/>
      <c r="EG149" s="47"/>
      <c r="EH149" s="47"/>
      <c r="EI149" s="47"/>
      <c r="EJ149" s="47"/>
      <c r="EK149" s="47"/>
      <c r="EL149" s="47"/>
      <c r="EM149" s="47"/>
      <c r="EN149" s="47"/>
      <c r="EO149" s="47"/>
      <c r="EP149" s="47"/>
      <c r="EQ149" s="47"/>
      <c r="ER149" s="74"/>
    </row>
    <row r="150" spans="2:148" ht="15" customHeight="1">
      <c r="B150" s="687" t="str">
        <f t="shared" si="9"/>
        <v>Desk 37</v>
      </c>
      <c r="C150" s="689" t="str">
        <f t="shared" si="13"/>
        <v/>
      </c>
      <c r="D150" s="689" t="str">
        <f t="shared" si="13"/>
        <v/>
      </c>
      <c r="E150" s="689" t="str">
        <f t="shared" si="13"/>
        <v/>
      </c>
      <c r="F150" s="689" t="str">
        <f t="shared" si="13"/>
        <v/>
      </c>
      <c r="G150" s="1810" t="str">
        <f t="shared" si="13"/>
        <v/>
      </c>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47"/>
      <c r="AZ150" s="47"/>
      <c r="BA150" s="47"/>
      <c r="BB150" s="47"/>
      <c r="BC150" s="47"/>
      <c r="BD150" s="47"/>
      <c r="BE150" s="47"/>
      <c r="BF150" s="47"/>
      <c r="BG150" s="47"/>
      <c r="BH150" s="47"/>
      <c r="BI150" s="47"/>
      <c r="BJ150" s="47"/>
      <c r="BK150" s="47"/>
      <c r="BL150" s="47"/>
      <c r="BM150" s="47"/>
      <c r="BN150" s="47"/>
      <c r="BO150" s="47"/>
      <c r="BP150" s="47"/>
      <c r="BQ150" s="47"/>
      <c r="BR150" s="47"/>
      <c r="BS150" s="47"/>
      <c r="BT150" s="47"/>
      <c r="BU150" s="47"/>
      <c r="BV150" s="47"/>
      <c r="BW150" s="47"/>
      <c r="BX150" s="47"/>
      <c r="BY150" s="47"/>
      <c r="BZ150" s="47"/>
      <c r="CA150" s="47"/>
      <c r="CB150" s="47"/>
      <c r="CC150" s="47"/>
      <c r="CD150" s="47"/>
      <c r="CE150" s="47"/>
      <c r="CF150" s="47"/>
      <c r="CG150" s="47"/>
      <c r="CH150" s="47"/>
      <c r="CI150" s="47"/>
      <c r="CJ150" s="47"/>
      <c r="CK150" s="47"/>
      <c r="CL150" s="47"/>
      <c r="CM150" s="47"/>
      <c r="CN150" s="47"/>
      <c r="CO150" s="47"/>
      <c r="CP150" s="47"/>
      <c r="CQ150" s="47"/>
      <c r="CR150" s="47"/>
      <c r="CS150" s="47"/>
      <c r="CT150" s="47"/>
      <c r="CU150" s="47"/>
      <c r="CV150" s="47"/>
      <c r="CW150" s="47"/>
      <c r="CX150" s="47"/>
      <c r="CY150" s="47"/>
      <c r="CZ150" s="47"/>
      <c r="DA150" s="47"/>
      <c r="DB150" s="47"/>
      <c r="DC150" s="47"/>
      <c r="DD150" s="47"/>
      <c r="DE150" s="47"/>
      <c r="DF150" s="47"/>
      <c r="DG150" s="47"/>
      <c r="DH150" s="47"/>
      <c r="DI150" s="47"/>
      <c r="DJ150" s="47"/>
      <c r="DK150" s="47"/>
      <c r="DL150" s="47"/>
      <c r="DM150" s="47"/>
      <c r="DN150" s="47"/>
      <c r="DO150" s="47"/>
      <c r="DP150" s="47"/>
      <c r="DQ150" s="47"/>
      <c r="DR150" s="47"/>
      <c r="DS150" s="47"/>
      <c r="DT150" s="47"/>
      <c r="DU150" s="47"/>
      <c r="DV150" s="47"/>
      <c r="DW150" s="74"/>
      <c r="DX150" s="47"/>
      <c r="DY150" s="47"/>
      <c r="DZ150" s="47"/>
      <c r="EA150" s="47"/>
      <c r="EB150" s="47"/>
      <c r="EC150" s="47"/>
      <c r="ED150" s="47"/>
      <c r="EE150" s="47"/>
      <c r="EF150" s="47"/>
      <c r="EG150" s="47"/>
      <c r="EH150" s="47"/>
      <c r="EI150" s="47"/>
      <c r="EJ150" s="47"/>
      <c r="EK150" s="47"/>
      <c r="EL150" s="47"/>
      <c r="EM150" s="47"/>
      <c r="EN150" s="47"/>
      <c r="EO150" s="47"/>
      <c r="EP150" s="47"/>
      <c r="EQ150" s="47"/>
      <c r="ER150" s="74"/>
    </row>
    <row r="151" spans="2:148" ht="15" customHeight="1">
      <c r="B151" s="687" t="str">
        <f t="shared" si="9"/>
        <v>Desk 38</v>
      </c>
      <c r="C151" s="689" t="str">
        <f t="shared" si="13"/>
        <v/>
      </c>
      <c r="D151" s="689" t="str">
        <f t="shared" si="13"/>
        <v/>
      </c>
      <c r="E151" s="689" t="str">
        <f t="shared" si="13"/>
        <v/>
      </c>
      <c r="F151" s="689" t="str">
        <f t="shared" si="13"/>
        <v/>
      </c>
      <c r="G151" s="1810" t="str">
        <f t="shared" si="13"/>
        <v/>
      </c>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47"/>
      <c r="AZ151" s="47"/>
      <c r="BA151" s="47"/>
      <c r="BB151" s="47"/>
      <c r="BC151" s="47"/>
      <c r="BD151" s="47"/>
      <c r="BE151" s="47"/>
      <c r="BF151" s="47"/>
      <c r="BG151" s="47"/>
      <c r="BH151" s="47"/>
      <c r="BI151" s="47"/>
      <c r="BJ151" s="47"/>
      <c r="BK151" s="47"/>
      <c r="BL151" s="47"/>
      <c r="BM151" s="47"/>
      <c r="BN151" s="47"/>
      <c r="BO151" s="47"/>
      <c r="BP151" s="47"/>
      <c r="BQ151" s="47"/>
      <c r="BR151" s="47"/>
      <c r="BS151" s="47"/>
      <c r="BT151" s="47"/>
      <c r="BU151" s="47"/>
      <c r="BV151" s="47"/>
      <c r="BW151" s="47"/>
      <c r="BX151" s="47"/>
      <c r="BY151" s="47"/>
      <c r="BZ151" s="47"/>
      <c r="CA151" s="47"/>
      <c r="CB151" s="47"/>
      <c r="CC151" s="47"/>
      <c r="CD151" s="47"/>
      <c r="CE151" s="47"/>
      <c r="CF151" s="47"/>
      <c r="CG151" s="47"/>
      <c r="CH151" s="47"/>
      <c r="CI151" s="47"/>
      <c r="CJ151" s="47"/>
      <c r="CK151" s="47"/>
      <c r="CL151" s="47"/>
      <c r="CM151" s="47"/>
      <c r="CN151" s="47"/>
      <c r="CO151" s="47"/>
      <c r="CP151" s="47"/>
      <c r="CQ151" s="47"/>
      <c r="CR151" s="47"/>
      <c r="CS151" s="47"/>
      <c r="CT151" s="47"/>
      <c r="CU151" s="47"/>
      <c r="CV151" s="47"/>
      <c r="CW151" s="47"/>
      <c r="CX151" s="47"/>
      <c r="CY151" s="47"/>
      <c r="CZ151" s="47"/>
      <c r="DA151" s="47"/>
      <c r="DB151" s="47"/>
      <c r="DC151" s="47"/>
      <c r="DD151" s="47"/>
      <c r="DE151" s="47"/>
      <c r="DF151" s="47"/>
      <c r="DG151" s="47"/>
      <c r="DH151" s="47"/>
      <c r="DI151" s="47"/>
      <c r="DJ151" s="47"/>
      <c r="DK151" s="47"/>
      <c r="DL151" s="47"/>
      <c r="DM151" s="47"/>
      <c r="DN151" s="47"/>
      <c r="DO151" s="47"/>
      <c r="DP151" s="47"/>
      <c r="DQ151" s="47"/>
      <c r="DR151" s="47"/>
      <c r="DS151" s="47"/>
      <c r="DT151" s="47"/>
      <c r="DU151" s="47"/>
      <c r="DV151" s="47"/>
      <c r="DW151" s="74"/>
      <c r="DX151" s="47"/>
      <c r="DY151" s="47"/>
      <c r="DZ151" s="47"/>
      <c r="EA151" s="47"/>
      <c r="EB151" s="47"/>
      <c r="EC151" s="47"/>
      <c r="ED151" s="47"/>
      <c r="EE151" s="47"/>
      <c r="EF151" s="47"/>
      <c r="EG151" s="47"/>
      <c r="EH151" s="47"/>
      <c r="EI151" s="47"/>
      <c r="EJ151" s="47"/>
      <c r="EK151" s="47"/>
      <c r="EL151" s="47"/>
      <c r="EM151" s="47"/>
      <c r="EN151" s="47"/>
      <c r="EO151" s="47"/>
      <c r="EP151" s="47"/>
      <c r="EQ151" s="47"/>
      <c r="ER151" s="74"/>
    </row>
    <row r="152" spans="2:148" ht="15" customHeight="1">
      <c r="B152" s="687" t="str">
        <f t="shared" si="9"/>
        <v>Desk 39</v>
      </c>
      <c r="C152" s="689" t="str">
        <f t="shared" si="13"/>
        <v/>
      </c>
      <c r="D152" s="689" t="str">
        <f t="shared" si="13"/>
        <v/>
      </c>
      <c r="E152" s="689" t="str">
        <f t="shared" si="13"/>
        <v/>
      </c>
      <c r="F152" s="689" t="str">
        <f t="shared" si="13"/>
        <v/>
      </c>
      <c r="G152" s="1810" t="str">
        <f t="shared" si="13"/>
        <v/>
      </c>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47"/>
      <c r="AZ152" s="47"/>
      <c r="BA152" s="47"/>
      <c r="BB152" s="47"/>
      <c r="BC152" s="47"/>
      <c r="BD152" s="47"/>
      <c r="BE152" s="47"/>
      <c r="BF152" s="47"/>
      <c r="BG152" s="47"/>
      <c r="BH152" s="47"/>
      <c r="BI152" s="47"/>
      <c r="BJ152" s="47"/>
      <c r="BK152" s="47"/>
      <c r="BL152" s="47"/>
      <c r="BM152" s="47"/>
      <c r="BN152" s="47"/>
      <c r="BO152" s="47"/>
      <c r="BP152" s="47"/>
      <c r="BQ152" s="47"/>
      <c r="BR152" s="47"/>
      <c r="BS152" s="47"/>
      <c r="BT152" s="47"/>
      <c r="BU152" s="47"/>
      <c r="BV152" s="47"/>
      <c r="BW152" s="47"/>
      <c r="BX152" s="47"/>
      <c r="BY152" s="47"/>
      <c r="BZ152" s="47"/>
      <c r="CA152" s="47"/>
      <c r="CB152" s="47"/>
      <c r="CC152" s="47"/>
      <c r="CD152" s="47"/>
      <c r="CE152" s="47"/>
      <c r="CF152" s="47"/>
      <c r="CG152" s="47"/>
      <c r="CH152" s="47"/>
      <c r="CI152" s="47"/>
      <c r="CJ152" s="47"/>
      <c r="CK152" s="47"/>
      <c r="CL152" s="47"/>
      <c r="CM152" s="47"/>
      <c r="CN152" s="47"/>
      <c r="CO152" s="47"/>
      <c r="CP152" s="47"/>
      <c r="CQ152" s="47"/>
      <c r="CR152" s="47"/>
      <c r="CS152" s="47"/>
      <c r="CT152" s="47"/>
      <c r="CU152" s="47"/>
      <c r="CV152" s="47"/>
      <c r="CW152" s="47"/>
      <c r="CX152" s="47"/>
      <c r="CY152" s="47"/>
      <c r="CZ152" s="47"/>
      <c r="DA152" s="47"/>
      <c r="DB152" s="47"/>
      <c r="DC152" s="47"/>
      <c r="DD152" s="47"/>
      <c r="DE152" s="47"/>
      <c r="DF152" s="47"/>
      <c r="DG152" s="47"/>
      <c r="DH152" s="47"/>
      <c r="DI152" s="47"/>
      <c r="DJ152" s="47"/>
      <c r="DK152" s="47"/>
      <c r="DL152" s="47"/>
      <c r="DM152" s="47"/>
      <c r="DN152" s="47"/>
      <c r="DO152" s="47"/>
      <c r="DP152" s="47"/>
      <c r="DQ152" s="47"/>
      <c r="DR152" s="47"/>
      <c r="DS152" s="47"/>
      <c r="DT152" s="47"/>
      <c r="DU152" s="47"/>
      <c r="DV152" s="47"/>
      <c r="DW152" s="74"/>
      <c r="DX152" s="47"/>
      <c r="DY152" s="47"/>
      <c r="DZ152" s="47"/>
      <c r="EA152" s="47"/>
      <c r="EB152" s="47"/>
      <c r="EC152" s="47"/>
      <c r="ED152" s="47"/>
      <c r="EE152" s="47"/>
      <c r="EF152" s="47"/>
      <c r="EG152" s="47"/>
      <c r="EH152" s="47"/>
      <c r="EI152" s="47"/>
      <c r="EJ152" s="47"/>
      <c r="EK152" s="47"/>
      <c r="EL152" s="47"/>
      <c r="EM152" s="47"/>
      <c r="EN152" s="47"/>
      <c r="EO152" s="47"/>
      <c r="EP152" s="47"/>
      <c r="EQ152" s="47"/>
      <c r="ER152" s="74"/>
    </row>
    <row r="153" spans="2:148" ht="15" customHeight="1">
      <c r="B153" s="687" t="str">
        <f t="shared" si="9"/>
        <v>Desk 40</v>
      </c>
      <c r="C153" s="689" t="str">
        <f t="shared" si="13"/>
        <v/>
      </c>
      <c r="D153" s="689" t="str">
        <f t="shared" si="13"/>
        <v/>
      </c>
      <c r="E153" s="689" t="str">
        <f t="shared" si="13"/>
        <v/>
      </c>
      <c r="F153" s="689" t="str">
        <f t="shared" si="13"/>
        <v/>
      </c>
      <c r="G153" s="1810" t="str">
        <f t="shared" si="13"/>
        <v/>
      </c>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c r="AZ153" s="47"/>
      <c r="BA153" s="47"/>
      <c r="BB153" s="47"/>
      <c r="BC153" s="47"/>
      <c r="BD153" s="47"/>
      <c r="BE153" s="47"/>
      <c r="BF153" s="47"/>
      <c r="BG153" s="47"/>
      <c r="BH153" s="47"/>
      <c r="BI153" s="47"/>
      <c r="BJ153" s="47"/>
      <c r="BK153" s="47"/>
      <c r="BL153" s="47"/>
      <c r="BM153" s="47"/>
      <c r="BN153" s="47"/>
      <c r="BO153" s="47"/>
      <c r="BP153" s="47"/>
      <c r="BQ153" s="47"/>
      <c r="BR153" s="47"/>
      <c r="BS153" s="47"/>
      <c r="BT153" s="47"/>
      <c r="BU153" s="47"/>
      <c r="BV153" s="47"/>
      <c r="BW153" s="47"/>
      <c r="BX153" s="47"/>
      <c r="BY153" s="47"/>
      <c r="BZ153" s="47"/>
      <c r="CA153" s="47"/>
      <c r="CB153" s="47"/>
      <c r="CC153" s="47"/>
      <c r="CD153" s="47"/>
      <c r="CE153" s="47"/>
      <c r="CF153" s="47"/>
      <c r="CG153" s="47"/>
      <c r="CH153" s="47"/>
      <c r="CI153" s="47"/>
      <c r="CJ153" s="47"/>
      <c r="CK153" s="47"/>
      <c r="CL153" s="47"/>
      <c r="CM153" s="47"/>
      <c r="CN153" s="47"/>
      <c r="CO153" s="47"/>
      <c r="CP153" s="47"/>
      <c r="CQ153" s="47"/>
      <c r="CR153" s="47"/>
      <c r="CS153" s="47"/>
      <c r="CT153" s="47"/>
      <c r="CU153" s="47"/>
      <c r="CV153" s="47"/>
      <c r="CW153" s="47"/>
      <c r="CX153" s="47"/>
      <c r="CY153" s="47"/>
      <c r="CZ153" s="47"/>
      <c r="DA153" s="47"/>
      <c r="DB153" s="47"/>
      <c r="DC153" s="47"/>
      <c r="DD153" s="47"/>
      <c r="DE153" s="47"/>
      <c r="DF153" s="47"/>
      <c r="DG153" s="47"/>
      <c r="DH153" s="47"/>
      <c r="DI153" s="47"/>
      <c r="DJ153" s="47"/>
      <c r="DK153" s="47"/>
      <c r="DL153" s="47"/>
      <c r="DM153" s="47"/>
      <c r="DN153" s="47"/>
      <c r="DO153" s="47"/>
      <c r="DP153" s="47"/>
      <c r="DQ153" s="47"/>
      <c r="DR153" s="47"/>
      <c r="DS153" s="47"/>
      <c r="DT153" s="47"/>
      <c r="DU153" s="47"/>
      <c r="DV153" s="47"/>
      <c r="DW153" s="74"/>
      <c r="DX153" s="47"/>
      <c r="DY153" s="47"/>
      <c r="DZ153" s="47"/>
      <c r="EA153" s="47"/>
      <c r="EB153" s="47"/>
      <c r="EC153" s="47"/>
      <c r="ED153" s="47"/>
      <c r="EE153" s="47"/>
      <c r="EF153" s="47"/>
      <c r="EG153" s="47"/>
      <c r="EH153" s="47"/>
      <c r="EI153" s="47"/>
      <c r="EJ153" s="47"/>
      <c r="EK153" s="47"/>
      <c r="EL153" s="47"/>
      <c r="EM153" s="47"/>
      <c r="EN153" s="47"/>
      <c r="EO153" s="47"/>
      <c r="EP153" s="47"/>
      <c r="EQ153" s="47"/>
      <c r="ER153" s="74"/>
    </row>
    <row r="154" spans="2:148" ht="15" customHeight="1">
      <c r="B154" s="687" t="str">
        <f t="shared" si="9"/>
        <v>Desk 41</v>
      </c>
      <c r="C154" s="689" t="str">
        <f t="shared" si="13"/>
        <v/>
      </c>
      <c r="D154" s="689" t="str">
        <f t="shared" si="13"/>
        <v/>
      </c>
      <c r="E154" s="689" t="str">
        <f t="shared" si="13"/>
        <v/>
      </c>
      <c r="F154" s="689" t="str">
        <f t="shared" si="13"/>
        <v/>
      </c>
      <c r="G154" s="1810" t="str">
        <f t="shared" si="13"/>
        <v/>
      </c>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74"/>
      <c r="DX154" s="47"/>
      <c r="DY154" s="47"/>
      <c r="DZ154" s="47"/>
      <c r="EA154" s="47"/>
      <c r="EB154" s="47"/>
      <c r="EC154" s="47"/>
      <c r="ED154" s="47"/>
      <c r="EE154" s="47"/>
      <c r="EF154" s="47"/>
      <c r="EG154" s="47"/>
      <c r="EH154" s="47"/>
      <c r="EI154" s="47"/>
      <c r="EJ154" s="47"/>
      <c r="EK154" s="47"/>
      <c r="EL154" s="47"/>
      <c r="EM154" s="47"/>
      <c r="EN154" s="47"/>
      <c r="EO154" s="47"/>
      <c r="EP154" s="47"/>
      <c r="EQ154" s="47"/>
      <c r="ER154" s="74"/>
    </row>
    <row r="155" spans="2:148" ht="15" customHeight="1">
      <c r="B155" s="687" t="str">
        <f t="shared" si="9"/>
        <v>Desk 42</v>
      </c>
      <c r="C155" s="689" t="str">
        <f t="shared" si="13"/>
        <v/>
      </c>
      <c r="D155" s="689" t="str">
        <f t="shared" si="13"/>
        <v/>
      </c>
      <c r="E155" s="689" t="str">
        <f t="shared" si="13"/>
        <v/>
      </c>
      <c r="F155" s="689" t="str">
        <f t="shared" si="13"/>
        <v/>
      </c>
      <c r="G155" s="1810" t="str">
        <f t="shared" si="13"/>
        <v/>
      </c>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47"/>
      <c r="CI155" s="47"/>
      <c r="CJ155" s="47"/>
      <c r="CK155" s="47"/>
      <c r="CL155" s="47"/>
      <c r="CM155" s="47"/>
      <c r="CN155" s="47"/>
      <c r="CO155" s="47"/>
      <c r="CP155" s="47"/>
      <c r="CQ155" s="47"/>
      <c r="CR155" s="47"/>
      <c r="CS155" s="47"/>
      <c r="CT155" s="47"/>
      <c r="CU155" s="47"/>
      <c r="CV155" s="47"/>
      <c r="CW155" s="47"/>
      <c r="CX155" s="47"/>
      <c r="CY155" s="47"/>
      <c r="CZ155" s="47"/>
      <c r="DA155" s="47"/>
      <c r="DB155" s="47"/>
      <c r="DC155" s="47"/>
      <c r="DD155" s="47"/>
      <c r="DE155" s="47"/>
      <c r="DF155" s="47"/>
      <c r="DG155" s="47"/>
      <c r="DH155" s="47"/>
      <c r="DI155" s="47"/>
      <c r="DJ155" s="47"/>
      <c r="DK155" s="47"/>
      <c r="DL155" s="47"/>
      <c r="DM155" s="47"/>
      <c r="DN155" s="47"/>
      <c r="DO155" s="47"/>
      <c r="DP155" s="47"/>
      <c r="DQ155" s="47"/>
      <c r="DR155" s="47"/>
      <c r="DS155" s="47"/>
      <c r="DT155" s="47"/>
      <c r="DU155" s="47"/>
      <c r="DV155" s="47"/>
      <c r="DW155" s="74"/>
      <c r="DX155" s="47"/>
      <c r="DY155" s="47"/>
      <c r="DZ155" s="47"/>
      <c r="EA155" s="47"/>
      <c r="EB155" s="47"/>
      <c r="EC155" s="47"/>
      <c r="ED155" s="47"/>
      <c r="EE155" s="47"/>
      <c r="EF155" s="47"/>
      <c r="EG155" s="47"/>
      <c r="EH155" s="47"/>
      <c r="EI155" s="47"/>
      <c r="EJ155" s="47"/>
      <c r="EK155" s="47"/>
      <c r="EL155" s="47"/>
      <c r="EM155" s="47"/>
      <c r="EN155" s="47"/>
      <c r="EO155" s="47"/>
      <c r="EP155" s="47"/>
      <c r="EQ155" s="47"/>
      <c r="ER155" s="74"/>
    </row>
    <row r="156" spans="2:148" ht="15" customHeight="1">
      <c r="B156" s="687" t="str">
        <f t="shared" si="9"/>
        <v>Desk 43</v>
      </c>
      <c r="C156" s="689" t="str">
        <f t="shared" si="13"/>
        <v/>
      </c>
      <c r="D156" s="689" t="str">
        <f t="shared" si="13"/>
        <v/>
      </c>
      <c r="E156" s="689" t="str">
        <f t="shared" si="13"/>
        <v/>
      </c>
      <c r="F156" s="689" t="str">
        <f t="shared" si="13"/>
        <v/>
      </c>
      <c r="G156" s="1810" t="str">
        <f t="shared" si="13"/>
        <v/>
      </c>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74"/>
      <c r="DX156" s="47"/>
      <c r="DY156" s="47"/>
      <c r="DZ156" s="47"/>
      <c r="EA156" s="47"/>
      <c r="EB156" s="47"/>
      <c r="EC156" s="47"/>
      <c r="ED156" s="47"/>
      <c r="EE156" s="47"/>
      <c r="EF156" s="47"/>
      <c r="EG156" s="47"/>
      <c r="EH156" s="47"/>
      <c r="EI156" s="47"/>
      <c r="EJ156" s="47"/>
      <c r="EK156" s="47"/>
      <c r="EL156" s="47"/>
      <c r="EM156" s="47"/>
      <c r="EN156" s="47"/>
      <c r="EO156" s="47"/>
      <c r="EP156" s="47"/>
      <c r="EQ156" s="47"/>
      <c r="ER156" s="74"/>
    </row>
    <row r="157" spans="2:148" ht="15" customHeight="1">
      <c r="B157" s="687" t="str">
        <f t="shared" si="9"/>
        <v>Desk 44</v>
      </c>
      <c r="C157" s="689" t="str">
        <f t="shared" si="13"/>
        <v/>
      </c>
      <c r="D157" s="689" t="str">
        <f t="shared" si="13"/>
        <v/>
      </c>
      <c r="E157" s="689" t="str">
        <f t="shared" si="13"/>
        <v/>
      </c>
      <c r="F157" s="689" t="str">
        <f t="shared" si="13"/>
        <v/>
      </c>
      <c r="G157" s="1810" t="str">
        <f t="shared" si="13"/>
        <v/>
      </c>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c r="CV157" s="47"/>
      <c r="CW157" s="47"/>
      <c r="CX157" s="47"/>
      <c r="CY157" s="47"/>
      <c r="CZ157" s="47"/>
      <c r="DA157" s="47"/>
      <c r="DB157" s="47"/>
      <c r="DC157" s="47"/>
      <c r="DD157" s="47"/>
      <c r="DE157" s="47"/>
      <c r="DF157" s="47"/>
      <c r="DG157" s="47"/>
      <c r="DH157" s="47"/>
      <c r="DI157" s="47"/>
      <c r="DJ157" s="47"/>
      <c r="DK157" s="47"/>
      <c r="DL157" s="47"/>
      <c r="DM157" s="47"/>
      <c r="DN157" s="47"/>
      <c r="DO157" s="47"/>
      <c r="DP157" s="47"/>
      <c r="DQ157" s="47"/>
      <c r="DR157" s="47"/>
      <c r="DS157" s="47"/>
      <c r="DT157" s="47"/>
      <c r="DU157" s="47"/>
      <c r="DV157" s="47"/>
      <c r="DW157" s="74"/>
      <c r="DX157" s="47"/>
      <c r="DY157" s="47"/>
      <c r="DZ157" s="47"/>
      <c r="EA157" s="47"/>
      <c r="EB157" s="47"/>
      <c r="EC157" s="47"/>
      <c r="ED157" s="47"/>
      <c r="EE157" s="47"/>
      <c r="EF157" s="47"/>
      <c r="EG157" s="47"/>
      <c r="EH157" s="47"/>
      <c r="EI157" s="47"/>
      <c r="EJ157" s="47"/>
      <c r="EK157" s="47"/>
      <c r="EL157" s="47"/>
      <c r="EM157" s="47"/>
      <c r="EN157" s="47"/>
      <c r="EO157" s="47"/>
      <c r="EP157" s="47"/>
      <c r="EQ157" s="47"/>
      <c r="ER157" s="74"/>
    </row>
    <row r="158" spans="2:148" ht="15" customHeight="1">
      <c r="B158" s="687" t="str">
        <f t="shared" si="9"/>
        <v>Desk 45</v>
      </c>
      <c r="C158" s="689" t="str">
        <f t="shared" si="13"/>
        <v/>
      </c>
      <c r="D158" s="689" t="str">
        <f t="shared" si="13"/>
        <v/>
      </c>
      <c r="E158" s="689" t="str">
        <f t="shared" si="13"/>
        <v/>
      </c>
      <c r="F158" s="689" t="str">
        <f t="shared" si="13"/>
        <v/>
      </c>
      <c r="G158" s="1810" t="str">
        <f t="shared" si="13"/>
        <v/>
      </c>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c r="BS158" s="47"/>
      <c r="BT158" s="47"/>
      <c r="BU158" s="47"/>
      <c r="BV158" s="47"/>
      <c r="BW158" s="47"/>
      <c r="BX158" s="47"/>
      <c r="BY158" s="47"/>
      <c r="BZ158" s="47"/>
      <c r="CA158" s="47"/>
      <c r="CB158" s="47"/>
      <c r="CC158" s="47"/>
      <c r="CD158" s="47"/>
      <c r="CE158" s="47"/>
      <c r="CF158" s="47"/>
      <c r="CG158" s="47"/>
      <c r="CH158" s="47"/>
      <c r="CI158" s="47"/>
      <c r="CJ158" s="47"/>
      <c r="CK158" s="47"/>
      <c r="CL158" s="47"/>
      <c r="CM158" s="47"/>
      <c r="CN158" s="47"/>
      <c r="CO158" s="47"/>
      <c r="CP158" s="47"/>
      <c r="CQ158" s="47"/>
      <c r="CR158" s="47"/>
      <c r="CS158" s="47"/>
      <c r="CT158" s="47"/>
      <c r="CU158" s="47"/>
      <c r="CV158" s="47"/>
      <c r="CW158" s="47"/>
      <c r="CX158" s="47"/>
      <c r="CY158" s="47"/>
      <c r="CZ158" s="47"/>
      <c r="DA158" s="47"/>
      <c r="DB158" s="47"/>
      <c r="DC158" s="47"/>
      <c r="DD158" s="47"/>
      <c r="DE158" s="47"/>
      <c r="DF158" s="47"/>
      <c r="DG158" s="47"/>
      <c r="DH158" s="47"/>
      <c r="DI158" s="47"/>
      <c r="DJ158" s="47"/>
      <c r="DK158" s="47"/>
      <c r="DL158" s="47"/>
      <c r="DM158" s="47"/>
      <c r="DN158" s="47"/>
      <c r="DO158" s="47"/>
      <c r="DP158" s="47"/>
      <c r="DQ158" s="47"/>
      <c r="DR158" s="47"/>
      <c r="DS158" s="47"/>
      <c r="DT158" s="47"/>
      <c r="DU158" s="47"/>
      <c r="DV158" s="47"/>
      <c r="DW158" s="74"/>
      <c r="DX158" s="47"/>
      <c r="DY158" s="47"/>
      <c r="DZ158" s="47"/>
      <c r="EA158" s="47"/>
      <c r="EB158" s="47"/>
      <c r="EC158" s="47"/>
      <c r="ED158" s="47"/>
      <c r="EE158" s="47"/>
      <c r="EF158" s="47"/>
      <c r="EG158" s="47"/>
      <c r="EH158" s="47"/>
      <c r="EI158" s="47"/>
      <c r="EJ158" s="47"/>
      <c r="EK158" s="47"/>
      <c r="EL158" s="47"/>
      <c r="EM158" s="47"/>
      <c r="EN158" s="47"/>
      <c r="EO158" s="47"/>
      <c r="EP158" s="47"/>
      <c r="EQ158" s="47"/>
      <c r="ER158" s="74"/>
    </row>
    <row r="159" spans="2:148" ht="15" customHeight="1">
      <c r="B159" s="687" t="str">
        <f t="shared" si="9"/>
        <v>Desk 46</v>
      </c>
      <c r="C159" s="689" t="str">
        <f t="shared" si="13"/>
        <v/>
      </c>
      <c r="D159" s="689" t="str">
        <f t="shared" si="13"/>
        <v/>
      </c>
      <c r="E159" s="689" t="str">
        <f t="shared" si="13"/>
        <v/>
      </c>
      <c r="F159" s="689" t="str">
        <f t="shared" si="13"/>
        <v/>
      </c>
      <c r="G159" s="1810" t="str">
        <f t="shared" si="13"/>
        <v/>
      </c>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c r="CR159" s="47"/>
      <c r="CS159" s="47"/>
      <c r="CT159" s="47"/>
      <c r="CU159" s="47"/>
      <c r="CV159" s="47"/>
      <c r="CW159" s="47"/>
      <c r="CX159" s="47"/>
      <c r="CY159" s="47"/>
      <c r="CZ159" s="47"/>
      <c r="DA159" s="47"/>
      <c r="DB159" s="47"/>
      <c r="DC159" s="47"/>
      <c r="DD159" s="47"/>
      <c r="DE159" s="47"/>
      <c r="DF159" s="47"/>
      <c r="DG159" s="47"/>
      <c r="DH159" s="47"/>
      <c r="DI159" s="47"/>
      <c r="DJ159" s="47"/>
      <c r="DK159" s="47"/>
      <c r="DL159" s="47"/>
      <c r="DM159" s="47"/>
      <c r="DN159" s="47"/>
      <c r="DO159" s="47"/>
      <c r="DP159" s="47"/>
      <c r="DQ159" s="47"/>
      <c r="DR159" s="47"/>
      <c r="DS159" s="47"/>
      <c r="DT159" s="47"/>
      <c r="DU159" s="47"/>
      <c r="DV159" s="47"/>
      <c r="DW159" s="74"/>
      <c r="DX159" s="47"/>
      <c r="DY159" s="47"/>
      <c r="DZ159" s="47"/>
      <c r="EA159" s="47"/>
      <c r="EB159" s="47"/>
      <c r="EC159" s="47"/>
      <c r="ED159" s="47"/>
      <c r="EE159" s="47"/>
      <c r="EF159" s="47"/>
      <c r="EG159" s="47"/>
      <c r="EH159" s="47"/>
      <c r="EI159" s="47"/>
      <c r="EJ159" s="47"/>
      <c r="EK159" s="47"/>
      <c r="EL159" s="47"/>
      <c r="EM159" s="47"/>
      <c r="EN159" s="47"/>
      <c r="EO159" s="47"/>
      <c r="EP159" s="47"/>
      <c r="EQ159" s="47"/>
      <c r="ER159" s="74"/>
    </row>
    <row r="160" spans="2:148" ht="15" customHeight="1">
      <c r="B160" s="687" t="str">
        <f t="shared" si="9"/>
        <v>Desk 47</v>
      </c>
      <c r="C160" s="689" t="str">
        <f t="shared" si="13"/>
        <v/>
      </c>
      <c r="D160" s="689" t="str">
        <f t="shared" si="13"/>
        <v/>
      </c>
      <c r="E160" s="689" t="str">
        <f t="shared" si="13"/>
        <v/>
      </c>
      <c r="F160" s="689" t="str">
        <f t="shared" si="13"/>
        <v/>
      </c>
      <c r="G160" s="1810" t="str">
        <f t="shared" si="13"/>
        <v/>
      </c>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c r="CR160" s="47"/>
      <c r="CS160" s="47"/>
      <c r="CT160" s="47"/>
      <c r="CU160" s="47"/>
      <c r="CV160" s="47"/>
      <c r="CW160" s="47"/>
      <c r="CX160" s="47"/>
      <c r="CY160" s="47"/>
      <c r="CZ160" s="47"/>
      <c r="DA160" s="47"/>
      <c r="DB160" s="47"/>
      <c r="DC160" s="47"/>
      <c r="DD160" s="47"/>
      <c r="DE160" s="47"/>
      <c r="DF160" s="47"/>
      <c r="DG160" s="47"/>
      <c r="DH160" s="47"/>
      <c r="DI160" s="47"/>
      <c r="DJ160" s="47"/>
      <c r="DK160" s="47"/>
      <c r="DL160" s="47"/>
      <c r="DM160" s="47"/>
      <c r="DN160" s="47"/>
      <c r="DO160" s="47"/>
      <c r="DP160" s="47"/>
      <c r="DQ160" s="47"/>
      <c r="DR160" s="47"/>
      <c r="DS160" s="47"/>
      <c r="DT160" s="47"/>
      <c r="DU160" s="47"/>
      <c r="DV160" s="47"/>
      <c r="DW160" s="74"/>
      <c r="DX160" s="47"/>
      <c r="DY160" s="47"/>
      <c r="DZ160" s="47"/>
      <c r="EA160" s="47"/>
      <c r="EB160" s="47"/>
      <c r="EC160" s="47"/>
      <c r="ED160" s="47"/>
      <c r="EE160" s="47"/>
      <c r="EF160" s="47"/>
      <c r="EG160" s="47"/>
      <c r="EH160" s="47"/>
      <c r="EI160" s="47"/>
      <c r="EJ160" s="47"/>
      <c r="EK160" s="47"/>
      <c r="EL160" s="47"/>
      <c r="EM160" s="47"/>
      <c r="EN160" s="47"/>
      <c r="EO160" s="47"/>
      <c r="EP160" s="47"/>
      <c r="EQ160" s="47"/>
      <c r="ER160" s="74"/>
    </row>
    <row r="161" spans="2:148" ht="15" customHeight="1">
      <c r="B161" s="687" t="str">
        <f t="shared" si="9"/>
        <v>Desk 48</v>
      </c>
      <c r="C161" s="689" t="str">
        <f t="shared" si="13"/>
        <v/>
      </c>
      <c r="D161" s="689" t="str">
        <f t="shared" si="13"/>
        <v/>
      </c>
      <c r="E161" s="689" t="str">
        <f t="shared" si="13"/>
        <v/>
      </c>
      <c r="F161" s="689" t="str">
        <f t="shared" si="13"/>
        <v/>
      </c>
      <c r="G161" s="1810" t="str">
        <f t="shared" si="13"/>
        <v/>
      </c>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c r="CR161" s="47"/>
      <c r="CS161" s="47"/>
      <c r="CT161" s="47"/>
      <c r="CU161" s="47"/>
      <c r="CV161" s="47"/>
      <c r="CW161" s="47"/>
      <c r="CX161" s="47"/>
      <c r="CY161" s="47"/>
      <c r="CZ161" s="47"/>
      <c r="DA161" s="47"/>
      <c r="DB161" s="47"/>
      <c r="DC161" s="47"/>
      <c r="DD161" s="47"/>
      <c r="DE161" s="47"/>
      <c r="DF161" s="47"/>
      <c r="DG161" s="47"/>
      <c r="DH161" s="47"/>
      <c r="DI161" s="47"/>
      <c r="DJ161" s="47"/>
      <c r="DK161" s="47"/>
      <c r="DL161" s="47"/>
      <c r="DM161" s="47"/>
      <c r="DN161" s="47"/>
      <c r="DO161" s="47"/>
      <c r="DP161" s="47"/>
      <c r="DQ161" s="47"/>
      <c r="DR161" s="47"/>
      <c r="DS161" s="47"/>
      <c r="DT161" s="47"/>
      <c r="DU161" s="47"/>
      <c r="DV161" s="47"/>
      <c r="DW161" s="74"/>
      <c r="DX161" s="47"/>
      <c r="DY161" s="47"/>
      <c r="DZ161" s="47"/>
      <c r="EA161" s="47"/>
      <c r="EB161" s="47"/>
      <c r="EC161" s="47"/>
      <c r="ED161" s="47"/>
      <c r="EE161" s="47"/>
      <c r="EF161" s="47"/>
      <c r="EG161" s="47"/>
      <c r="EH161" s="47"/>
      <c r="EI161" s="47"/>
      <c r="EJ161" s="47"/>
      <c r="EK161" s="47"/>
      <c r="EL161" s="47"/>
      <c r="EM161" s="47"/>
      <c r="EN161" s="47"/>
      <c r="EO161" s="47"/>
      <c r="EP161" s="47"/>
      <c r="EQ161" s="47"/>
      <c r="ER161" s="74"/>
    </row>
    <row r="162" spans="2:148" ht="15" customHeight="1">
      <c r="B162" s="687" t="str">
        <f t="shared" si="9"/>
        <v>Desk 49</v>
      </c>
      <c r="C162" s="689" t="str">
        <f t="shared" si="13"/>
        <v/>
      </c>
      <c r="D162" s="689" t="str">
        <f t="shared" si="13"/>
        <v/>
      </c>
      <c r="E162" s="689" t="str">
        <f t="shared" si="13"/>
        <v/>
      </c>
      <c r="F162" s="689" t="str">
        <f t="shared" si="13"/>
        <v/>
      </c>
      <c r="G162" s="1810" t="str">
        <f t="shared" si="13"/>
        <v/>
      </c>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47"/>
      <c r="CH162" s="47"/>
      <c r="CI162" s="47"/>
      <c r="CJ162" s="47"/>
      <c r="CK162" s="47"/>
      <c r="CL162" s="47"/>
      <c r="CM162" s="47"/>
      <c r="CN162" s="47"/>
      <c r="CO162" s="47"/>
      <c r="CP162" s="47"/>
      <c r="CQ162" s="47"/>
      <c r="CR162" s="47"/>
      <c r="CS162" s="47"/>
      <c r="CT162" s="47"/>
      <c r="CU162" s="47"/>
      <c r="CV162" s="47"/>
      <c r="CW162" s="47"/>
      <c r="CX162" s="47"/>
      <c r="CY162" s="47"/>
      <c r="CZ162" s="47"/>
      <c r="DA162" s="47"/>
      <c r="DB162" s="47"/>
      <c r="DC162" s="47"/>
      <c r="DD162" s="47"/>
      <c r="DE162" s="47"/>
      <c r="DF162" s="47"/>
      <c r="DG162" s="47"/>
      <c r="DH162" s="47"/>
      <c r="DI162" s="47"/>
      <c r="DJ162" s="47"/>
      <c r="DK162" s="47"/>
      <c r="DL162" s="47"/>
      <c r="DM162" s="47"/>
      <c r="DN162" s="47"/>
      <c r="DO162" s="47"/>
      <c r="DP162" s="47"/>
      <c r="DQ162" s="47"/>
      <c r="DR162" s="47"/>
      <c r="DS162" s="47"/>
      <c r="DT162" s="47"/>
      <c r="DU162" s="47"/>
      <c r="DV162" s="47"/>
      <c r="DW162" s="74"/>
      <c r="DX162" s="47"/>
      <c r="DY162" s="47"/>
      <c r="DZ162" s="47"/>
      <c r="EA162" s="47"/>
      <c r="EB162" s="47"/>
      <c r="EC162" s="47"/>
      <c r="ED162" s="47"/>
      <c r="EE162" s="47"/>
      <c r="EF162" s="47"/>
      <c r="EG162" s="47"/>
      <c r="EH162" s="47"/>
      <c r="EI162" s="47"/>
      <c r="EJ162" s="47"/>
      <c r="EK162" s="47"/>
      <c r="EL162" s="47"/>
      <c r="EM162" s="47"/>
      <c r="EN162" s="47"/>
      <c r="EO162" s="47"/>
      <c r="EP162" s="47"/>
      <c r="EQ162" s="47"/>
      <c r="ER162" s="74"/>
    </row>
    <row r="163" spans="2:148" ht="15" customHeight="1">
      <c r="B163" s="687" t="str">
        <f t="shared" si="9"/>
        <v>Desk 50</v>
      </c>
      <c r="C163" s="689" t="str">
        <f t="shared" ref="C163:G178" si="14">IF(ISBLANK(C60), "", C60)</f>
        <v/>
      </c>
      <c r="D163" s="689" t="str">
        <f t="shared" si="14"/>
        <v/>
      </c>
      <c r="E163" s="689" t="str">
        <f t="shared" si="14"/>
        <v/>
      </c>
      <c r="F163" s="689" t="str">
        <f t="shared" si="14"/>
        <v/>
      </c>
      <c r="G163" s="1810" t="str">
        <f t="shared" si="14"/>
        <v/>
      </c>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c r="CR163" s="47"/>
      <c r="CS163" s="47"/>
      <c r="CT163" s="47"/>
      <c r="CU163" s="47"/>
      <c r="CV163" s="47"/>
      <c r="CW163" s="47"/>
      <c r="CX163" s="47"/>
      <c r="CY163" s="47"/>
      <c r="CZ163" s="47"/>
      <c r="DA163" s="47"/>
      <c r="DB163" s="47"/>
      <c r="DC163" s="47"/>
      <c r="DD163" s="47"/>
      <c r="DE163" s="47"/>
      <c r="DF163" s="47"/>
      <c r="DG163" s="47"/>
      <c r="DH163" s="47"/>
      <c r="DI163" s="47"/>
      <c r="DJ163" s="47"/>
      <c r="DK163" s="47"/>
      <c r="DL163" s="47"/>
      <c r="DM163" s="47"/>
      <c r="DN163" s="47"/>
      <c r="DO163" s="47"/>
      <c r="DP163" s="47"/>
      <c r="DQ163" s="47"/>
      <c r="DR163" s="47"/>
      <c r="DS163" s="47"/>
      <c r="DT163" s="47"/>
      <c r="DU163" s="47"/>
      <c r="DV163" s="47"/>
      <c r="DW163" s="74"/>
      <c r="DX163" s="47"/>
      <c r="DY163" s="47"/>
      <c r="DZ163" s="47"/>
      <c r="EA163" s="47"/>
      <c r="EB163" s="47"/>
      <c r="EC163" s="47"/>
      <c r="ED163" s="47"/>
      <c r="EE163" s="47"/>
      <c r="EF163" s="47"/>
      <c r="EG163" s="47"/>
      <c r="EH163" s="47"/>
      <c r="EI163" s="47"/>
      <c r="EJ163" s="47"/>
      <c r="EK163" s="47"/>
      <c r="EL163" s="47"/>
      <c r="EM163" s="47"/>
      <c r="EN163" s="47"/>
      <c r="EO163" s="47"/>
      <c r="EP163" s="47"/>
      <c r="EQ163" s="47"/>
      <c r="ER163" s="74"/>
    </row>
    <row r="164" spans="2:148" ht="15" customHeight="1">
      <c r="B164" s="687" t="str">
        <f t="shared" si="9"/>
        <v>Desk 51</v>
      </c>
      <c r="C164" s="689" t="str">
        <f t="shared" si="14"/>
        <v/>
      </c>
      <c r="D164" s="689" t="str">
        <f t="shared" si="14"/>
        <v/>
      </c>
      <c r="E164" s="689" t="str">
        <f t="shared" si="14"/>
        <v/>
      </c>
      <c r="F164" s="689" t="str">
        <f t="shared" si="14"/>
        <v/>
      </c>
      <c r="G164" s="1810" t="str">
        <f t="shared" si="14"/>
        <v/>
      </c>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c r="CR164" s="47"/>
      <c r="CS164" s="47"/>
      <c r="CT164" s="47"/>
      <c r="CU164" s="47"/>
      <c r="CV164" s="47"/>
      <c r="CW164" s="47"/>
      <c r="CX164" s="47"/>
      <c r="CY164" s="47"/>
      <c r="CZ164" s="47"/>
      <c r="DA164" s="47"/>
      <c r="DB164" s="47"/>
      <c r="DC164" s="47"/>
      <c r="DD164" s="47"/>
      <c r="DE164" s="47"/>
      <c r="DF164" s="47"/>
      <c r="DG164" s="47"/>
      <c r="DH164" s="47"/>
      <c r="DI164" s="47"/>
      <c r="DJ164" s="47"/>
      <c r="DK164" s="47"/>
      <c r="DL164" s="47"/>
      <c r="DM164" s="47"/>
      <c r="DN164" s="47"/>
      <c r="DO164" s="47"/>
      <c r="DP164" s="47"/>
      <c r="DQ164" s="47"/>
      <c r="DR164" s="47"/>
      <c r="DS164" s="47"/>
      <c r="DT164" s="47"/>
      <c r="DU164" s="47"/>
      <c r="DV164" s="47"/>
      <c r="DW164" s="74"/>
      <c r="DX164" s="47"/>
      <c r="DY164" s="47"/>
      <c r="DZ164" s="47"/>
      <c r="EA164" s="47"/>
      <c r="EB164" s="47"/>
      <c r="EC164" s="47"/>
      <c r="ED164" s="47"/>
      <c r="EE164" s="47"/>
      <c r="EF164" s="47"/>
      <c r="EG164" s="47"/>
      <c r="EH164" s="47"/>
      <c r="EI164" s="47"/>
      <c r="EJ164" s="47"/>
      <c r="EK164" s="47"/>
      <c r="EL164" s="47"/>
      <c r="EM164" s="47"/>
      <c r="EN164" s="47"/>
      <c r="EO164" s="47"/>
      <c r="EP164" s="47"/>
      <c r="EQ164" s="47"/>
      <c r="ER164" s="74"/>
    </row>
    <row r="165" spans="2:148" ht="15" customHeight="1">
      <c r="B165" s="687" t="str">
        <f t="shared" si="9"/>
        <v>Desk 52</v>
      </c>
      <c r="C165" s="689" t="str">
        <f t="shared" si="14"/>
        <v/>
      </c>
      <c r="D165" s="689" t="str">
        <f t="shared" si="14"/>
        <v/>
      </c>
      <c r="E165" s="689" t="str">
        <f t="shared" si="14"/>
        <v/>
      </c>
      <c r="F165" s="689" t="str">
        <f t="shared" si="14"/>
        <v/>
      </c>
      <c r="G165" s="1810" t="str">
        <f t="shared" si="14"/>
        <v/>
      </c>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c r="CR165" s="47"/>
      <c r="CS165" s="47"/>
      <c r="CT165" s="47"/>
      <c r="CU165" s="47"/>
      <c r="CV165" s="47"/>
      <c r="CW165" s="47"/>
      <c r="CX165" s="47"/>
      <c r="CY165" s="47"/>
      <c r="CZ165" s="47"/>
      <c r="DA165" s="47"/>
      <c r="DB165" s="47"/>
      <c r="DC165" s="47"/>
      <c r="DD165" s="47"/>
      <c r="DE165" s="47"/>
      <c r="DF165" s="47"/>
      <c r="DG165" s="47"/>
      <c r="DH165" s="47"/>
      <c r="DI165" s="47"/>
      <c r="DJ165" s="47"/>
      <c r="DK165" s="47"/>
      <c r="DL165" s="47"/>
      <c r="DM165" s="47"/>
      <c r="DN165" s="47"/>
      <c r="DO165" s="47"/>
      <c r="DP165" s="47"/>
      <c r="DQ165" s="47"/>
      <c r="DR165" s="47"/>
      <c r="DS165" s="47"/>
      <c r="DT165" s="47"/>
      <c r="DU165" s="47"/>
      <c r="DV165" s="47"/>
      <c r="DW165" s="74"/>
      <c r="DX165" s="47"/>
      <c r="DY165" s="47"/>
      <c r="DZ165" s="47"/>
      <c r="EA165" s="47"/>
      <c r="EB165" s="47"/>
      <c r="EC165" s="47"/>
      <c r="ED165" s="47"/>
      <c r="EE165" s="47"/>
      <c r="EF165" s="47"/>
      <c r="EG165" s="47"/>
      <c r="EH165" s="47"/>
      <c r="EI165" s="47"/>
      <c r="EJ165" s="47"/>
      <c r="EK165" s="47"/>
      <c r="EL165" s="47"/>
      <c r="EM165" s="47"/>
      <c r="EN165" s="47"/>
      <c r="EO165" s="47"/>
      <c r="EP165" s="47"/>
      <c r="EQ165" s="47"/>
      <c r="ER165" s="74"/>
    </row>
    <row r="166" spans="2:148" ht="15" customHeight="1">
      <c r="B166" s="687" t="str">
        <f t="shared" si="9"/>
        <v>Desk 53</v>
      </c>
      <c r="C166" s="689" t="str">
        <f t="shared" si="14"/>
        <v/>
      </c>
      <c r="D166" s="689" t="str">
        <f t="shared" si="14"/>
        <v/>
      </c>
      <c r="E166" s="689" t="str">
        <f t="shared" si="14"/>
        <v/>
      </c>
      <c r="F166" s="689" t="str">
        <f t="shared" si="14"/>
        <v/>
      </c>
      <c r="G166" s="1810" t="str">
        <f t="shared" si="14"/>
        <v/>
      </c>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c r="CR166" s="47"/>
      <c r="CS166" s="47"/>
      <c r="CT166" s="47"/>
      <c r="CU166" s="47"/>
      <c r="CV166" s="47"/>
      <c r="CW166" s="47"/>
      <c r="CX166" s="47"/>
      <c r="CY166" s="47"/>
      <c r="CZ166" s="47"/>
      <c r="DA166" s="47"/>
      <c r="DB166" s="47"/>
      <c r="DC166" s="47"/>
      <c r="DD166" s="47"/>
      <c r="DE166" s="47"/>
      <c r="DF166" s="47"/>
      <c r="DG166" s="47"/>
      <c r="DH166" s="47"/>
      <c r="DI166" s="47"/>
      <c r="DJ166" s="47"/>
      <c r="DK166" s="47"/>
      <c r="DL166" s="47"/>
      <c r="DM166" s="47"/>
      <c r="DN166" s="47"/>
      <c r="DO166" s="47"/>
      <c r="DP166" s="47"/>
      <c r="DQ166" s="47"/>
      <c r="DR166" s="47"/>
      <c r="DS166" s="47"/>
      <c r="DT166" s="47"/>
      <c r="DU166" s="47"/>
      <c r="DV166" s="47"/>
      <c r="DW166" s="74"/>
      <c r="DX166" s="47"/>
      <c r="DY166" s="47"/>
      <c r="DZ166" s="47"/>
      <c r="EA166" s="47"/>
      <c r="EB166" s="47"/>
      <c r="EC166" s="47"/>
      <c r="ED166" s="47"/>
      <c r="EE166" s="47"/>
      <c r="EF166" s="47"/>
      <c r="EG166" s="47"/>
      <c r="EH166" s="47"/>
      <c r="EI166" s="47"/>
      <c r="EJ166" s="47"/>
      <c r="EK166" s="47"/>
      <c r="EL166" s="47"/>
      <c r="EM166" s="47"/>
      <c r="EN166" s="47"/>
      <c r="EO166" s="47"/>
      <c r="EP166" s="47"/>
      <c r="EQ166" s="47"/>
      <c r="ER166" s="74"/>
    </row>
    <row r="167" spans="2:148" ht="15" customHeight="1">
      <c r="B167" s="687" t="str">
        <f t="shared" si="9"/>
        <v>Desk 54</v>
      </c>
      <c r="C167" s="689" t="str">
        <f t="shared" si="14"/>
        <v/>
      </c>
      <c r="D167" s="689" t="str">
        <f t="shared" si="14"/>
        <v/>
      </c>
      <c r="E167" s="689" t="str">
        <f t="shared" si="14"/>
        <v/>
      </c>
      <c r="F167" s="689" t="str">
        <f t="shared" si="14"/>
        <v/>
      </c>
      <c r="G167" s="1810" t="str">
        <f t="shared" si="14"/>
        <v/>
      </c>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c r="CR167" s="47"/>
      <c r="CS167" s="47"/>
      <c r="CT167" s="47"/>
      <c r="CU167" s="47"/>
      <c r="CV167" s="47"/>
      <c r="CW167" s="47"/>
      <c r="CX167" s="47"/>
      <c r="CY167" s="47"/>
      <c r="CZ167" s="47"/>
      <c r="DA167" s="47"/>
      <c r="DB167" s="47"/>
      <c r="DC167" s="47"/>
      <c r="DD167" s="47"/>
      <c r="DE167" s="47"/>
      <c r="DF167" s="47"/>
      <c r="DG167" s="47"/>
      <c r="DH167" s="47"/>
      <c r="DI167" s="47"/>
      <c r="DJ167" s="47"/>
      <c r="DK167" s="47"/>
      <c r="DL167" s="47"/>
      <c r="DM167" s="47"/>
      <c r="DN167" s="47"/>
      <c r="DO167" s="47"/>
      <c r="DP167" s="47"/>
      <c r="DQ167" s="47"/>
      <c r="DR167" s="47"/>
      <c r="DS167" s="47"/>
      <c r="DT167" s="47"/>
      <c r="DU167" s="47"/>
      <c r="DV167" s="47"/>
      <c r="DW167" s="74"/>
      <c r="DX167" s="47"/>
      <c r="DY167" s="47"/>
      <c r="DZ167" s="47"/>
      <c r="EA167" s="47"/>
      <c r="EB167" s="47"/>
      <c r="EC167" s="47"/>
      <c r="ED167" s="47"/>
      <c r="EE167" s="47"/>
      <c r="EF167" s="47"/>
      <c r="EG167" s="47"/>
      <c r="EH167" s="47"/>
      <c r="EI167" s="47"/>
      <c r="EJ167" s="47"/>
      <c r="EK167" s="47"/>
      <c r="EL167" s="47"/>
      <c r="EM167" s="47"/>
      <c r="EN167" s="47"/>
      <c r="EO167" s="47"/>
      <c r="EP167" s="47"/>
      <c r="EQ167" s="47"/>
      <c r="ER167" s="74"/>
    </row>
    <row r="168" spans="2:148" ht="15" customHeight="1">
      <c r="B168" s="687" t="str">
        <f t="shared" si="9"/>
        <v>Desk 55</v>
      </c>
      <c r="C168" s="689" t="str">
        <f t="shared" si="14"/>
        <v/>
      </c>
      <c r="D168" s="689" t="str">
        <f t="shared" si="14"/>
        <v/>
      </c>
      <c r="E168" s="689" t="str">
        <f t="shared" si="14"/>
        <v/>
      </c>
      <c r="F168" s="689" t="str">
        <f t="shared" si="14"/>
        <v/>
      </c>
      <c r="G168" s="1810" t="str">
        <f t="shared" si="14"/>
        <v/>
      </c>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c r="CR168" s="47"/>
      <c r="CS168" s="47"/>
      <c r="CT168" s="47"/>
      <c r="CU168" s="47"/>
      <c r="CV168" s="47"/>
      <c r="CW168" s="47"/>
      <c r="CX168" s="47"/>
      <c r="CY168" s="47"/>
      <c r="CZ168" s="47"/>
      <c r="DA168" s="47"/>
      <c r="DB168" s="47"/>
      <c r="DC168" s="47"/>
      <c r="DD168" s="47"/>
      <c r="DE168" s="47"/>
      <c r="DF168" s="47"/>
      <c r="DG168" s="47"/>
      <c r="DH168" s="47"/>
      <c r="DI168" s="47"/>
      <c r="DJ168" s="47"/>
      <c r="DK168" s="47"/>
      <c r="DL168" s="47"/>
      <c r="DM168" s="47"/>
      <c r="DN168" s="47"/>
      <c r="DO168" s="47"/>
      <c r="DP168" s="47"/>
      <c r="DQ168" s="47"/>
      <c r="DR168" s="47"/>
      <c r="DS168" s="47"/>
      <c r="DT168" s="47"/>
      <c r="DU168" s="47"/>
      <c r="DV168" s="47"/>
      <c r="DW168" s="74"/>
      <c r="DX168" s="47"/>
      <c r="DY168" s="47"/>
      <c r="DZ168" s="47"/>
      <c r="EA168" s="47"/>
      <c r="EB168" s="47"/>
      <c r="EC168" s="47"/>
      <c r="ED168" s="47"/>
      <c r="EE168" s="47"/>
      <c r="EF168" s="47"/>
      <c r="EG168" s="47"/>
      <c r="EH168" s="47"/>
      <c r="EI168" s="47"/>
      <c r="EJ168" s="47"/>
      <c r="EK168" s="47"/>
      <c r="EL168" s="47"/>
      <c r="EM168" s="47"/>
      <c r="EN168" s="47"/>
      <c r="EO168" s="47"/>
      <c r="EP168" s="47"/>
      <c r="EQ168" s="47"/>
      <c r="ER168" s="74"/>
    </row>
    <row r="169" spans="2:148" ht="15" customHeight="1">
      <c r="B169" s="687" t="str">
        <f t="shared" si="9"/>
        <v>Desk 56</v>
      </c>
      <c r="C169" s="689" t="str">
        <f t="shared" si="14"/>
        <v/>
      </c>
      <c r="D169" s="689" t="str">
        <f t="shared" si="14"/>
        <v/>
      </c>
      <c r="E169" s="689" t="str">
        <f t="shared" si="14"/>
        <v/>
      </c>
      <c r="F169" s="689" t="str">
        <f t="shared" si="14"/>
        <v/>
      </c>
      <c r="G169" s="1810" t="str">
        <f t="shared" si="14"/>
        <v/>
      </c>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47"/>
      <c r="CF169" s="47"/>
      <c r="CG169" s="47"/>
      <c r="CH169" s="47"/>
      <c r="CI169" s="47"/>
      <c r="CJ169" s="47"/>
      <c r="CK169" s="47"/>
      <c r="CL169" s="47"/>
      <c r="CM169" s="47"/>
      <c r="CN169" s="47"/>
      <c r="CO169" s="47"/>
      <c r="CP169" s="47"/>
      <c r="CQ169" s="47"/>
      <c r="CR169" s="47"/>
      <c r="CS169" s="47"/>
      <c r="CT169" s="47"/>
      <c r="CU169" s="47"/>
      <c r="CV169" s="47"/>
      <c r="CW169" s="47"/>
      <c r="CX169" s="47"/>
      <c r="CY169" s="47"/>
      <c r="CZ169" s="47"/>
      <c r="DA169" s="47"/>
      <c r="DB169" s="47"/>
      <c r="DC169" s="47"/>
      <c r="DD169" s="47"/>
      <c r="DE169" s="47"/>
      <c r="DF169" s="47"/>
      <c r="DG169" s="47"/>
      <c r="DH169" s="47"/>
      <c r="DI169" s="47"/>
      <c r="DJ169" s="47"/>
      <c r="DK169" s="47"/>
      <c r="DL169" s="47"/>
      <c r="DM169" s="47"/>
      <c r="DN169" s="47"/>
      <c r="DO169" s="47"/>
      <c r="DP169" s="47"/>
      <c r="DQ169" s="47"/>
      <c r="DR169" s="47"/>
      <c r="DS169" s="47"/>
      <c r="DT169" s="47"/>
      <c r="DU169" s="47"/>
      <c r="DV169" s="47"/>
      <c r="DW169" s="74"/>
      <c r="DX169" s="47"/>
      <c r="DY169" s="47"/>
      <c r="DZ169" s="47"/>
      <c r="EA169" s="47"/>
      <c r="EB169" s="47"/>
      <c r="EC169" s="47"/>
      <c r="ED169" s="47"/>
      <c r="EE169" s="47"/>
      <c r="EF169" s="47"/>
      <c r="EG169" s="47"/>
      <c r="EH169" s="47"/>
      <c r="EI169" s="47"/>
      <c r="EJ169" s="47"/>
      <c r="EK169" s="47"/>
      <c r="EL169" s="47"/>
      <c r="EM169" s="47"/>
      <c r="EN169" s="47"/>
      <c r="EO169" s="47"/>
      <c r="EP169" s="47"/>
      <c r="EQ169" s="47"/>
      <c r="ER169" s="74"/>
    </row>
    <row r="170" spans="2:148" ht="15" customHeight="1">
      <c r="B170" s="687" t="str">
        <f t="shared" si="9"/>
        <v>Desk 57</v>
      </c>
      <c r="C170" s="689" t="str">
        <f t="shared" si="14"/>
        <v/>
      </c>
      <c r="D170" s="689" t="str">
        <f t="shared" si="14"/>
        <v/>
      </c>
      <c r="E170" s="689" t="str">
        <f t="shared" si="14"/>
        <v/>
      </c>
      <c r="F170" s="689" t="str">
        <f t="shared" si="14"/>
        <v/>
      </c>
      <c r="G170" s="1810" t="str">
        <f t="shared" si="14"/>
        <v/>
      </c>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47"/>
      <c r="CG170" s="47"/>
      <c r="CH170" s="47"/>
      <c r="CI170" s="47"/>
      <c r="CJ170" s="47"/>
      <c r="CK170" s="47"/>
      <c r="CL170" s="47"/>
      <c r="CM170" s="47"/>
      <c r="CN170" s="47"/>
      <c r="CO170" s="47"/>
      <c r="CP170" s="47"/>
      <c r="CQ170" s="47"/>
      <c r="CR170" s="47"/>
      <c r="CS170" s="47"/>
      <c r="CT170" s="47"/>
      <c r="CU170" s="47"/>
      <c r="CV170" s="47"/>
      <c r="CW170" s="47"/>
      <c r="CX170" s="47"/>
      <c r="CY170" s="47"/>
      <c r="CZ170" s="47"/>
      <c r="DA170" s="47"/>
      <c r="DB170" s="47"/>
      <c r="DC170" s="47"/>
      <c r="DD170" s="47"/>
      <c r="DE170" s="47"/>
      <c r="DF170" s="47"/>
      <c r="DG170" s="47"/>
      <c r="DH170" s="47"/>
      <c r="DI170" s="47"/>
      <c r="DJ170" s="47"/>
      <c r="DK170" s="47"/>
      <c r="DL170" s="47"/>
      <c r="DM170" s="47"/>
      <c r="DN170" s="47"/>
      <c r="DO170" s="47"/>
      <c r="DP170" s="47"/>
      <c r="DQ170" s="47"/>
      <c r="DR170" s="47"/>
      <c r="DS170" s="47"/>
      <c r="DT170" s="47"/>
      <c r="DU170" s="47"/>
      <c r="DV170" s="47"/>
      <c r="DW170" s="74"/>
      <c r="DX170" s="47"/>
      <c r="DY170" s="47"/>
      <c r="DZ170" s="47"/>
      <c r="EA170" s="47"/>
      <c r="EB170" s="47"/>
      <c r="EC170" s="47"/>
      <c r="ED170" s="47"/>
      <c r="EE170" s="47"/>
      <c r="EF170" s="47"/>
      <c r="EG170" s="47"/>
      <c r="EH170" s="47"/>
      <c r="EI170" s="47"/>
      <c r="EJ170" s="47"/>
      <c r="EK170" s="47"/>
      <c r="EL170" s="47"/>
      <c r="EM170" s="47"/>
      <c r="EN170" s="47"/>
      <c r="EO170" s="47"/>
      <c r="EP170" s="47"/>
      <c r="EQ170" s="47"/>
      <c r="ER170" s="74"/>
    </row>
    <row r="171" spans="2:148" ht="15" customHeight="1">
      <c r="B171" s="687" t="str">
        <f t="shared" si="9"/>
        <v>Desk 58</v>
      </c>
      <c r="C171" s="689" t="str">
        <f t="shared" si="14"/>
        <v/>
      </c>
      <c r="D171" s="689" t="str">
        <f t="shared" si="14"/>
        <v/>
      </c>
      <c r="E171" s="689" t="str">
        <f t="shared" si="14"/>
        <v/>
      </c>
      <c r="F171" s="689" t="str">
        <f t="shared" si="14"/>
        <v/>
      </c>
      <c r="G171" s="1810" t="str">
        <f t="shared" si="14"/>
        <v/>
      </c>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c r="CR171" s="47"/>
      <c r="CS171" s="47"/>
      <c r="CT171" s="47"/>
      <c r="CU171" s="47"/>
      <c r="CV171" s="47"/>
      <c r="CW171" s="47"/>
      <c r="CX171" s="47"/>
      <c r="CY171" s="47"/>
      <c r="CZ171" s="47"/>
      <c r="DA171" s="47"/>
      <c r="DB171" s="47"/>
      <c r="DC171" s="47"/>
      <c r="DD171" s="47"/>
      <c r="DE171" s="47"/>
      <c r="DF171" s="47"/>
      <c r="DG171" s="47"/>
      <c r="DH171" s="47"/>
      <c r="DI171" s="47"/>
      <c r="DJ171" s="47"/>
      <c r="DK171" s="47"/>
      <c r="DL171" s="47"/>
      <c r="DM171" s="47"/>
      <c r="DN171" s="47"/>
      <c r="DO171" s="47"/>
      <c r="DP171" s="47"/>
      <c r="DQ171" s="47"/>
      <c r="DR171" s="47"/>
      <c r="DS171" s="47"/>
      <c r="DT171" s="47"/>
      <c r="DU171" s="47"/>
      <c r="DV171" s="47"/>
      <c r="DW171" s="74"/>
      <c r="DX171" s="47"/>
      <c r="DY171" s="47"/>
      <c r="DZ171" s="47"/>
      <c r="EA171" s="47"/>
      <c r="EB171" s="47"/>
      <c r="EC171" s="47"/>
      <c r="ED171" s="47"/>
      <c r="EE171" s="47"/>
      <c r="EF171" s="47"/>
      <c r="EG171" s="47"/>
      <c r="EH171" s="47"/>
      <c r="EI171" s="47"/>
      <c r="EJ171" s="47"/>
      <c r="EK171" s="47"/>
      <c r="EL171" s="47"/>
      <c r="EM171" s="47"/>
      <c r="EN171" s="47"/>
      <c r="EO171" s="47"/>
      <c r="EP171" s="47"/>
      <c r="EQ171" s="47"/>
      <c r="ER171" s="74"/>
    </row>
    <row r="172" spans="2:148" ht="15" customHeight="1">
      <c r="B172" s="687" t="str">
        <f t="shared" si="9"/>
        <v>Desk 59</v>
      </c>
      <c r="C172" s="689" t="str">
        <f t="shared" si="14"/>
        <v/>
      </c>
      <c r="D172" s="689" t="str">
        <f t="shared" si="14"/>
        <v/>
      </c>
      <c r="E172" s="689" t="str">
        <f t="shared" si="14"/>
        <v/>
      </c>
      <c r="F172" s="689" t="str">
        <f t="shared" si="14"/>
        <v/>
      </c>
      <c r="G172" s="1810" t="str">
        <f t="shared" si="14"/>
        <v/>
      </c>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c r="CR172" s="47"/>
      <c r="CS172" s="47"/>
      <c r="CT172" s="47"/>
      <c r="CU172" s="47"/>
      <c r="CV172" s="47"/>
      <c r="CW172" s="47"/>
      <c r="CX172" s="47"/>
      <c r="CY172" s="47"/>
      <c r="CZ172" s="47"/>
      <c r="DA172" s="47"/>
      <c r="DB172" s="47"/>
      <c r="DC172" s="47"/>
      <c r="DD172" s="47"/>
      <c r="DE172" s="47"/>
      <c r="DF172" s="47"/>
      <c r="DG172" s="47"/>
      <c r="DH172" s="47"/>
      <c r="DI172" s="47"/>
      <c r="DJ172" s="47"/>
      <c r="DK172" s="47"/>
      <c r="DL172" s="47"/>
      <c r="DM172" s="47"/>
      <c r="DN172" s="47"/>
      <c r="DO172" s="47"/>
      <c r="DP172" s="47"/>
      <c r="DQ172" s="47"/>
      <c r="DR172" s="47"/>
      <c r="DS172" s="47"/>
      <c r="DT172" s="47"/>
      <c r="DU172" s="47"/>
      <c r="DV172" s="47"/>
      <c r="DW172" s="74"/>
      <c r="DX172" s="47"/>
      <c r="DY172" s="47"/>
      <c r="DZ172" s="47"/>
      <c r="EA172" s="47"/>
      <c r="EB172" s="47"/>
      <c r="EC172" s="47"/>
      <c r="ED172" s="47"/>
      <c r="EE172" s="47"/>
      <c r="EF172" s="47"/>
      <c r="EG172" s="47"/>
      <c r="EH172" s="47"/>
      <c r="EI172" s="47"/>
      <c r="EJ172" s="47"/>
      <c r="EK172" s="47"/>
      <c r="EL172" s="47"/>
      <c r="EM172" s="47"/>
      <c r="EN172" s="47"/>
      <c r="EO172" s="47"/>
      <c r="EP172" s="47"/>
      <c r="EQ172" s="47"/>
      <c r="ER172" s="74"/>
    </row>
    <row r="173" spans="2:148" ht="15" customHeight="1">
      <c r="B173" s="687" t="str">
        <f t="shared" si="9"/>
        <v>Desk 60</v>
      </c>
      <c r="C173" s="689" t="str">
        <f t="shared" si="14"/>
        <v/>
      </c>
      <c r="D173" s="689" t="str">
        <f t="shared" si="14"/>
        <v/>
      </c>
      <c r="E173" s="689" t="str">
        <f t="shared" si="14"/>
        <v/>
      </c>
      <c r="F173" s="689" t="str">
        <f t="shared" si="14"/>
        <v/>
      </c>
      <c r="G173" s="1810" t="str">
        <f t="shared" si="14"/>
        <v/>
      </c>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c r="CR173" s="47"/>
      <c r="CS173" s="47"/>
      <c r="CT173" s="47"/>
      <c r="CU173" s="47"/>
      <c r="CV173" s="47"/>
      <c r="CW173" s="47"/>
      <c r="CX173" s="47"/>
      <c r="CY173" s="47"/>
      <c r="CZ173" s="47"/>
      <c r="DA173" s="47"/>
      <c r="DB173" s="47"/>
      <c r="DC173" s="47"/>
      <c r="DD173" s="47"/>
      <c r="DE173" s="47"/>
      <c r="DF173" s="47"/>
      <c r="DG173" s="47"/>
      <c r="DH173" s="47"/>
      <c r="DI173" s="47"/>
      <c r="DJ173" s="47"/>
      <c r="DK173" s="47"/>
      <c r="DL173" s="47"/>
      <c r="DM173" s="47"/>
      <c r="DN173" s="47"/>
      <c r="DO173" s="47"/>
      <c r="DP173" s="47"/>
      <c r="DQ173" s="47"/>
      <c r="DR173" s="47"/>
      <c r="DS173" s="47"/>
      <c r="DT173" s="47"/>
      <c r="DU173" s="47"/>
      <c r="DV173" s="47"/>
      <c r="DW173" s="74"/>
      <c r="DX173" s="47"/>
      <c r="DY173" s="47"/>
      <c r="DZ173" s="47"/>
      <c r="EA173" s="47"/>
      <c r="EB173" s="47"/>
      <c r="EC173" s="47"/>
      <c r="ED173" s="47"/>
      <c r="EE173" s="47"/>
      <c r="EF173" s="47"/>
      <c r="EG173" s="47"/>
      <c r="EH173" s="47"/>
      <c r="EI173" s="47"/>
      <c r="EJ173" s="47"/>
      <c r="EK173" s="47"/>
      <c r="EL173" s="47"/>
      <c r="EM173" s="47"/>
      <c r="EN173" s="47"/>
      <c r="EO173" s="47"/>
      <c r="EP173" s="47"/>
      <c r="EQ173" s="47"/>
      <c r="ER173" s="74"/>
    </row>
    <row r="174" spans="2:148" ht="15" customHeight="1">
      <c r="B174" s="687" t="str">
        <f t="shared" si="9"/>
        <v>Desk 61</v>
      </c>
      <c r="C174" s="689" t="str">
        <f t="shared" si="14"/>
        <v/>
      </c>
      <c r="D174" s="689" t="str">
        <f t="shared" si="14"/>
        <v/>
      </c>
      <c r="E174" s="689" t="str">
        <f t="shared" si="14"/>
        <v/>
      </c>
      <c r="F174" s="689" t="str">
        <f t="shared" si="14"/>
        <v/>
      </c>
      <c r="G174" s="1810" t="str">
        <f t="shared" si="14"/>
        <v/>
      </c>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c r="CR174" s="47"/>
      <c r="CS174" s="47"/>
      <c r="CT174" s="47"/>
      <c r="CU174" s="47"/>
      <c r="CV174" s="47"/>
      <c r="CW174" s="47"/>
      <c r="CX174" s="47"/>
      <c r="CY174" s="47"/>
      <c r="CZ174" s="47"/>
      <c r="DA174" s="47"/>
      <c r="DB174" s="47"/>
      <c r="DC174" s="47"/>
      <c r="DD174" s="47"/>
      <c r="DE174" s="47"/>
      <c r="DF174" s="47"/>
      <c r="DG174" s="47"/>
      <c r="DH174" s="47"/>
      <c r="DI174" s="47"/>
      <c r="DJ174" s="47"/>
      <c r="DK174" s="47"/>
      <c r="DL174" s="47"/>
      <c r="DM174" s="47"/>
      <c r="DN174" s="47"/>
      <c r="DO174" s="47"/>
      <c r="DP174" s="47"/>
      <c r="DQ174" s="47"/>
      <c r="DR174" s="47"/>
      <c r="DS174" s="47"/>
      <c r="DT174" s="47"/>
      <c r="DU174" s="47"/>
      <c r="DV174" s="47"/>
      <c r="DW174" s="74"/>
      <c r="DX174" s="47"/>
      <c r="DY174" s="47"/>
      <c r="DZ174" s="47"/>
      <c r="EA174" s="47"/>
      <c r="EB174" s="47"/>
      <c r="EC174" s="47"/>
      <c r="ED174" s="47"/>
      <c r="EE174" s="47"/>
      <c r="EF174" s="47"/>
      <c r="EG174" s="47"/>
      <c r="EH174" s="47"/>
      <c r="EI174" s="47"/>
      <c r="EJ174" s="47"/>
      <c r="EK174" s="47"/>
      <c r="EL174" s="47"/>
      <c r="EM174" s="47"/>
      <c r="EN174" s="47"/>
      <c r="EO174" s="47"/>
      <c r="EP174" s="47"/>
      <c r="EQ174" s="47"/>
      <c r="ER174" s="74"/>
    </row>
    <row r="175" spans="2:148" ht="15" customHeight="1">
      <c r="B175" s="687" t="str">
        <f t="shared" si="9"/>
        <v>Desk 62</v>
      </c>
      <c r="C175" s="689" t="str">
        <f t="shared" si="14"/>
        <v/>
      </c>
      <c r="D175" s="689" t="str">
        <f t="shared" si="14"/>
        <v/>
      </c>
      <c r="E175" s="689" t="str">
        <f t="shared" si="14"/>
        <v/>
      </c>
      <c r="F175" s="689" t="str">
        <f t="shared" si="14"/>
        <v/>
      </c>
      <c r="G175" s="1810" t="str">
        <f t="shared" si="14"/>
        <v/>
      </c>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c r="CR175" s="47"/>
      <c r="CS175" s="47"/>
      <c r="CT175" s="47"/>
      <c r="CU175" s="47"/>
      <c r="CV175" s="47"/>
      <c r="CW175" s="47"/>
      <c r="CX175" s="47"/>
      <c r="CY175" s="47"/>
      <c r="CZ175" s="47"/>
      <c r="DA175" s="47"/>
      <c r="DB175" s="47"/>
      <c r="DC175" s="47"/>
      <c r="DD175" s="47"/>
      <c r="DE175" s="47"/>
      <c r="DF175" s="47"/>
      <c r="DG175" s="47"/>
      <c r="DH175" s="47"/>
      <c r="DI175" s="47"/>
      <c r="DJ175" s="47"/>
      <c r="DK175" s="47"/>
      <c r="DL175" s="47"/>
      <c r="DM175" s="47"/>
      <c r="DN175" s="47"/>
      <c r="DO175" s="47"/>
      <c r="DP175" s="47"/>
      <c r="DQ175" s="47"/>
      <c r="DR175" s="47"/>
      <c r="DS175" s="47"/>
      <c r="DT175" s="47"/>
      <c r="DU175" s="47"/>
      <c r="DV175" s="47"/>
      <c r="DW175" s="74"/>
      <c r="DX175" s="47"/>
      <c r="DY175" s="47"/>
      <c r="DZ175" s="47"/>
      <c r="EA175" s="47"/>
      <c r="EB175" s="47"/>
      <c r="EC175" s="47"/>
      <c r="ED175" s="47"/>
      <c r="EE175" s="47"/>
      <c r="EF175" s="47"/>
      <c r="EG175" s="47"/>
      <c r="EH175" s="47"/>
      <c r="EI175" s="47"/>
      <c r="EJ175" s="47"/>
      <c r="EK175" s="47"/>
      <c r="EL175" s="47"/>
      <c r="EM175" s="47"/>
      <c r="EN175" s="47"/>
      <c r="EO175" s="47"/>
      <c r="EP175" s="47"/>
      <c r="EQ175" s="47"/>
      <c r="ER175" s="74"/>
    </row>
    <row r="176" spans="2:148" ht="15" customHeight="1">
      <c r="B176" s="687" t="str">
        <f t="shared" si="9"/>
        <v>Desk 63</v>
      </c>
      <c r="C176" s="689" t="str">
        <f t="shared" si="14"/>
        <v/>
      </c>
      <c r="D176" s="689" t="str">
        <f t="shared" si="14"/>
        <v/>
      </c>
      <c r="E176" s="689" t="str">
        <f t="shared" si="14"/>
        <v/>
      </c>
      <c r="F176" s="689" t="str">
        <f t="shared" si="14"/>
        <v/>
      </c>
      <c r="G176" s="1810" t="str">
        <f t="shared" si="14"/>
        <v/>
      </c>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c r="CR176" s="47"/>
      <c r="CS176" s="47"/>
      <c r="CT176" s="47"/>
      <c r="CU176" s="47"/>
      <c r="CV176" s="47"/>
      <c r="CW176" s="47"/>
      <c r="CX176" s="47"/>
      <c r="CY176" s="47"/>
      <c r="CZ176" s="47"/>
      <c r="DA176" s="47"/>
      <c r="DB176" s="47"/>
      <c r="DC176" s="47"/>
      <c r="DD176" s="47"/>
      <c r="DE176" s="47"/>
      <c r="DF176" s="47"/>
      <c r="DG176" s="47"/>
      <c r="DH176" s="47"/>
      <c r="DI176" s="47"/>
      <c r="DJ176" s="47"/>
      <c r="DK176" s="47"/>
      <c r="DL176" s="47"/>
      <c r="DM176" s="47"/>
      <c r="DN176" s="47"/>
      <c r="DO176" s="47"/>
      <c r="DP176" s="47"/>
      <c r="DQ176" s="47"/>
      <c r="DR176" s="47"/>
      <c r="DS176" s="47"/>
      <c r="DT176" s="47"/>
      <c r="DU176" s="47"/>
      <c r="DV176" s="47"/>
      <c r="DW176" s="74"/>
      <c r="DX176" s="47"/>
      <c r="DY176" s="47"/>
      <c r="DZ176" s="47"/>
      <c r="EA176" s="47"/>
      <c r="EB176" s="47"/>
      <c r="EC176" s="47"/>
      <c r="ED176" s="47"/>
      <c r="EE176" s="47"/>
      <c r="EF176" s="47"/>
      <c r="EG176" s="47"/>
      <c r="EH176" s="47"/>
      <c r="EI176" s="47"/>
      <c r="EJ176" s="47"/>
      <c r="EK176" s="47"/>
      <c r="EL176" s="47"/>
      <c r="EM176" s="47"/>
      <c r="EN176" s="47"/>
      <c r="EO176" s="47"/>
      <c r="EP176" s="47"/>
      <c r="EQ176" s="47"/>
      <c r="ER176" s="74"/>
    </row>
    <row r="177" spans="2:148" ht="15" customHeight="1">
      <c r="B177" s="687" t="str">
        <f t="shared" si="9"/>
        <v>Desk 64</v>
      </c>
      <c r="C177" s="689" t="str">
        <f t="shared" si="14"/>
        <v/>
      </c>
      <c r="D177" s="689" t="str">
        <f t="shared" si="14"/>
        <v/>
      </c>
      <c r="E177" s="689" t="str">
        <f t="shared" si="14"/>
        <v/>
      </c>
      <c r="F177" s="689" t="str">
        <f t="shared" si="14"/>
        <v/>
      </c>
      <c r="G177" s="1810" t="str">
        <f t="shared" si="14"/>
        <v/>
      </c>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c r="CR177" s="47"/>
      <c r="CS177" s="47"/>
      <c r="CT177" s="47"/>
      <c r="CU177" s="47"/>
      <c r="CV177" s="47"/>
      <c r="CW177" s="47"/>
      <c r="CX177" s="47"/>
      <c r="CY177" s="47"/>
      <c r="CZ177" s="47"/>
      <c r="DA177" s="47"/>
      <c r="DB177" s="47"/>
      <c r="DC177" s="47"/>
      <c r="DD177" s="47"/>
      <c r="DE177" s="47"/>
      <c r="DF177" s="47"/>
      <c r="DG177" s="47"/>
      <c r="DH177" s="47"/>
      <c r="DI177" s="47"/>
      <c r="DJ177" s="47"/>
      <c r="DK177" s="47"/>
      <c r="DL177" s="47"/>
      <c r="DM177" s="47"/>
      <c r="DN177" s="47"/>
      <c r="DO177" s="47"/>
      <c r="DP177" s="47"/>
      <c r="DQ177" s="47"/>
      <c r="DR177" s="47"/>
      <c r="DS177" s="47"/>
      <c r="DT177" s="47"/>
      <c r="DU177" s="47"/>
      <c r="DV177" s="47"/>
      <c r="DW177" s="74"/>
      <c r="DX177" s="47"/>
      <c r="DY177" s="47"/>
      <c r="DZ177" s="47"/>
      <c r="EA177" s="47"/>
      <c r="EB177" s="47"/>
      <c r="EC177" s="47"/>
      <c r="ED177" s="47"/>
      <c r="EE177" s="47"/>
      <c r="EF177" s="47"/>
      <c r="EG177" s="47"/>
      <c r="EH177" s="47"/>
      <c r="EI177" s="47"/>
      <c r="EJ177" s="47"/>
      <c r="EK177" s="47"/>
      <c r="EL177" s="47"/>
      <c r="EM177" s="47"/>
      <c r="EN177" s="47"/>
      <c r="EO177" s="47"/>
      <c r="EP177" s="47"/>
      <c r="EQ177" s="47"/>
      <c r="ER177" s="74"/>
    </row>
    <row r="178" spans="2:148" ht="15" customHeight="1">
      <c r="B178" s="687" t="str">
        <f t="shared" ref="B178:B213" si="15">B75</f>
        <v>Desk 65</v>
      </c>
      <c r="C178" s="689" t="str">
        <f t="shared" si="14"/>
        <v/>
      </c>
      <c r="D178" s="689" t="str">
        <f t="shared" si="14"/>
        <v/>
      </c>
      <c r="E178" s="689" t="str">
        <f t="shared" si="14"/>
        <v/>
      </c>
      <c r="F178" s="689" t="str">
        <f t="shared" si="14"/>
        <v/>
      </c>
      <c r="G178" s="1810" t="str">
        <f t="shared" si="14"/>
        <v/>
      </c>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c r="CR178" s="47"/>
      <c r="CS178" s="47"/>
      <c r="CT178" s="47"/>
      <c r="CU178" s="47"/>
      <c r="CV178" s="47"/>
      <c r="CW178" s="47"/>
      <c r="CX178" s="47"/>
      <c r="CY178" s="47"/>
      <c r="CZ178" s="47"/>
      <c r="DA178" s="47"/>
      <c r="DB178" s="47"/>
      <c r="DC178" s="47"/>
      <c r="DD178" s="47"/>
      <c r="DE178" s="47"/>
      <c r="DF178" s="47"/>
      <c r="DG178" s="47"/>
      <c r="DH178" s="47"/>
      <c r="DI178" s="47"/>
      <c r="DJ178" s="47"/>
      <c r="DK178" s="47"/>
      <c r="DL178" s="47"/>
      <c r="DM178" s="47"/>
      <c r="DN178" s="47"/>
      <c r="DO178" s="47"/>
      <c r="DP178" s="47"/>
      <c r="DQ178" s="47"/>
      <c r="DR178" s="47"/>
      <c r="DS178" s="47"/>
      <c r="DT178" s="47"/>
      <c r="DU178" s="47"/>
      <c r="DV178" s="47"/>
      <c r="DW178" s="74"/>
      <c r="DX178" s="47"/>
      <c r="DY178" s="47"/>
      <c r="DZ178" s="47"/>
      <c r="EA178" s="47"/>
      <c r="EB178" s="47"/>
      <c r="EC178" s="47"/>
      <c r="ED178" s="47"/>
      <c r="EE178" s="47"/>
      <c r="EF178" s="47"/>
      <c r="EG178" s="47"/>
      <c r="EH178" s="47"/>
      <c r="EI178" s="47"/>
      <c r="EJ178" s="47"/>
      <c r="EK178" s="47"/>
      <c r="EL178" s="47"/>
      <c r="EM178" s="47"/>
      <c r="EN178" s="47"/>
      <c r="EO178" s="47"/>
      <c r="EP178" s="47"/>
      <c r="EQ178" s="47"/>
      <c r="ER178" s="74"/>
    </row>
    <row r="179" spans="2:148" ht="15" customHeight="1">
      <c r="B179" s="687" t="str">
        <f t="shared" si="15"/>
        <v>Desk 66</v>
      </c>
      <c r="C179" s="689" t="str">
        <f t="shared" ref="C179:G194" si="16">IF(ISBLANK(C76), "", C76)</f>
        <v/>
      </c>
      <c r="D179" s="689" t="str">
        <f t="shared" si="16"/>
        <v/>
      </c>
      <c r="E179" s="689" t="str">
        <f t="shared" si="16"/>
        <v/>
      </c>
      <c r="F179" s="689" t="str">
        <f t="shared" si="16"/>
        <v/>
      </c>
      <c r="G179" s="1810" t="str">
        <f t="shared" si="16"/>
        <v/>
      </c>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c r="CR179" s="47"/>
      <c r="CS179" s="47"/>
      <c r="CT179" s="47"/>
      <c r="CU179" s="47"/>
      <c r="CV179" s="47"/>
      <c r="CW179" s="47"/>
      <c r="CX179" s="47"/>
      <c r="CY179" s="47"/>
      <c r="CZ179" s="47"/>
      <c r="DA179" s="47"/>
      <c r="DB179" s="47"/>
      <c r="DC179" s="47"/>
      <c r="DD179" s="47"/>
      <c r="DE179" s="47"/>
      <c r="DF179" s="47"/>
      <c r="DG179" s="47"/>
      <c r="DH179" s="47"/>
      <c r="DI179" s="47"/>
      <c r="DJ179" s="47"/>
      <c r="DK179" s="47"/>
      <c r="DL179" s="47"/>
      <c r="DM179" s="47"/>
      <c r="DN179" s="47"/>
      <c r="DO179" s="47"/>
      <c r="DP179" s="47"/>
      <c r="DQ179" s="47"/>
      <c r="DR179" s="47"/>
      <c r="DS179" s="47"/>
      <c r="DT179" s="47"/>
      <c r="DU179" s="47"/>
      <c r="DV179" s="47"/>
      <c r="DW179" s="74"/>
      <c r="DX179" s="47"/>
      <c r="DY179" s="47"/>
      <c r="DZ179" s="47"/>
      <c r="EA179" s="47"/>
      <c r="EB179" s="47"/>
      <c r="EC179" s="47"/>
      <c r="ED179" s="47"/>
      <c r="EE179" s="47"/>
      <c r="EF179" s="47"/>
      <c r="EG179" s="47"/>
      <c r="EH179" s="47"/>
      <c r="EI179" s="47"/>
      <c r="EJ179" s="47"/>
      <c r="EK179" s="47"/>
      <c r="EL179" s="47"/>
      <c r="EM179" s="47"/>
      <c r="EN179" s="47"/>
      <c r="EO179" s="47"/>
      <c r="EP179" s="47"/>
      <c r="EQ179" s="47"/>
      <c r="ER179" s="74"/>
    </row>
    <row r="180" spans="2:148" ht="15" customHeight="1">
      <c r="B180" s="687" t="str">
        <f t="shared" si="15"/>
        <v>Desk 67</v>
      </c>
      <c r="C180" s="689" t="str">
        <f t="shared" si="16"/>
        <v/>
      </c>
      <c r="D180" s="689" t="str">
        <f t="shared" si="16"/>
        <v/>
      </c>
      <c r="E180" s="689" t="str">
        <f t="shared" si="16"/>
        <v/>
      </c>
      <c r="F180" s="689" t="str">
        <f t="shared" si="16"/>
        <v/>
      </c>
      <c r="G180" s="1810" t="str">
        <f t="shared" si="16"/>
        <v/>
      </c>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c r="CR180" s="47"/>
      <c r="CS180" s="47"/>
      <c r="CT180" s="47"/>
      <c r="CU180" s="47"/>
      <c r="CV180" s="47"/>
      <c r="CW180" s="47"/>
      <c r="CX180" s="47"/>
      <c r="CY180" s="47"/>
      <c r="CZ180" s="47"/>
      <c r="DA180" s="47"/>
      <c r="DB180" s="47"/>
      <c r="DC180" s="47"/>
      <c r="DD180" s="47"/>
      <c r="DE180" s="47"/>
      <c r="DF180" s="47"/>
      <c r="DG180" s="47"/>
      <c r="DH180" s="47"/>
      <c r="DI180" s="47"/>
      <c r="DJ180" s="47"/>
      <c r="DK180" s="47"/>
      <c r="DL180" s="47"/>
      <c r="DM180" s="47"/>
      <c r="DN180" s="47"/>
      <c r="DO180" s="47"/>
      <c r="DP180" s="47"/>
      <c r="DQ180" s="47"/>
      <c r="DR180" s="47"/>
      <c r="DS180" s="47"/>
      <c r="DT180" s="47"/>
      <c r="DU180" s="47"/>
      <c r="DV180" s="47"/>
      <c r="DW180" s="74"/>
      <c r="DX180" s="47"/>
      <c r="DY180" s="47"/>
      <c r="DZ180" s="47"/>
      <c r="EA180" s="47"/>
      <c r="EB180" s="47"/>
      <c r="EC180" s="47"/>
      <c r="ED180" s="47"/>
      <c r="EE180" s="47"/>
      <c r="EF180" s="47"/>
      <c r="EG180" s="47"/>
      <c r="EH180" s="47"/>
      <c r="EI180" s="47"/>
      <c r="EJ180" s="47"/>
      <c r="EK180" s="47"/>
      <c r="EL180" s="47"/>
      <c r="EM180" s="47"/>
      <c r="EN180" s="47"/>
      <c r="EO180" s="47"/>
      <c r="EP180" s="47"/>
      <c r="EQ180" s="47"/>
      <c r="ER180" s="74"/>
    </row>
    <row r="181" spans="2:148" ht="15" customHeight="1">
      <c r="B181" s="687" t="str">
        <f t="shared" si="15"/>
        <v>Desk 68</v>
      </c>
      <c r="C181" s="689" t="str">
        <f t="shared" si="16"/>
        <v/>
      </c>
      <c r="D181" s="689" t="str">
        <f t="shared" si="16"/>
        <v/>
      </c>
      <c r="E181" s="689" t="str">
        <f t="shared" si="16"/>
        <v/>
      </c>
      <c r="F181" s="689" t="str">
        <f t="shared" si="16"/>
        <v/>
      </c>
      <c r="G181" s="1810" t="str">
        <f t="shared" si="16"/>
        <v/>
      </c>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N181" s="47"/>
      <c r="CO181" s="47"/>
      <c r="CP181" s="47"/>
      <c r="CQ181" s="47"/>
      <c r="CR181" s="47"/>
      <c r="CS181" s="47"/>
      <c r="CT181" s="47"/>
      <c r="CU181" s="47"/>
      <c r="CV181" s="47"/>
      <c r="CW181" s="47"/>
      <c r="CX181" s="47"/>
      <c r="CY181" s="47"/>
      <c r="CZ181" s="47"/>
      <c r="DA181" s="47"/>
      <c r="DB181" s="47"/>
      <c r="DC181" s="47"/>
      <c r="DD181" s="47"/>
      <c r="DE181" s="47"/>
      <c r="DF181" s="47"/>
      <c r="DG181" s="47"/>
      <c r="DH181" s="47"/>
      <c r="DI181" s="47"/>
      <c r="DJ181" s="47"/>
      <c r="DK181" s="47"/>
      <c r="DL181" s="47"/>
      <c r="DM181" s="47"/>
      <c r="DN181" s="47"/>
      <c r="DO181" s="47"/>
      <c r="DP181" s="47"/>
      <c r="DQ181" s="47"/>
      <c r="DR181" s="47"/>
      <c r="DS181" s="47"/>
      <c r="DT181" s="47"/>
      <c r="DU181" s="47"/>
      <c r="DV181" s="47"/>
      <c r="DW181" s="74"/>
      <c r="DX181" s="47"/>
      <c r="DY181" s="47"/>
      <c r="DZ181" s="47"/>
      <c r="EA181" s="47"/>
      <c r="EB181" s="47"/>
      <c r="EC181" s="47"/>
      <c r="ED181" s="47"/>
      <c r="EE181" s="47"/>
      <c r="EF181" s="47"/>
      <c r="EG181" s="47"/>
      <c r="EH181" s="47"/>
      <c r="EI181" s="47"/>
      <c r="EJ181" s="47"/>
      <c r="EK181" s="47"/>
      <c r="EL181" s="47"/>
      <c r="EM181" s="47"/>
      <c r="EN181" s="47"/>
      <c r="EO181" s="47"/>
      <c r="EP181" s="47"/>
      <c r="EQ181" s="47"/>
      <c r="ER181" s="74"/>
    </row>
    <row r="182" spans="2:148" ht="15" customHeight="1">
      <c r="B182" s="687" t="str">
        <f t="shared" si="15"/>
        <v>Desk 69</v>
      </c>
      <c r="C182" s="689" t="str">
        <f t="shared" si="16"/>
        <v/>
      </c>
      <c r="D182" s="689" t="str">
        <f t="shared" si="16"/>
        <v/>
      </c>
      <c r="E182" s="689" t="str">
        <f t="shared" si="16"/>
        <v/>
      </c>
      <c r="F182" s="689" t="str">
        <f t="shared" si="16"/>
        <v/>
      </c>
      <c r="G182" s="1810" t="str">
        <f t="shared" si="16"/>
        <v/>
      </c>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47"/>
      <c r="CD182" s="47"/>
      <c r="CE182" s="47"/>
      <c r="CF182" s="47"/>
      <c r="CG182" s="47"/>
      <c r="CH182" s="47"/>
      <c r="CI182" s="47"/>
      <c r="CJ182" s="47"/>
      <c r="CK182" s="47"/>
      <c r="CL182" s="47"/>
      <c r="CM182" s="47"/>
      <c r="CN182" s="47"/>
      <c r="CO182" s="47"/>
      <c r="CP182" s="47"/>
      <c r="CQ182" s="47"/>
      <c r="CR182" s="47"/>
      <c r="CS182" s="47"/>
      <c r="CT182" s="47"/>
      <c r="CU182" s="47"/>
      <c r="CV182" s="47"/>
      <c r="CW182" s="47"/>
      <c r="CX182" s="47"/>
      <c r="CY182" s="47"/>
      <c r="CZ182" s="47"/>
      <c r="DA182" s="47"/>
      <c r="DB182" s="47"/>
      <c r="DC182" s="47"/>
      <c r="DD182" s="47"/>
      <c r="DE182" s="47"/>
      <c r="DF182" s="47"/>
      <c r="DG182" s="47"/>
      <c r="DH182" s="47"/>
      <c r="DI182" s="47"/>
      <c r="DJ182" s="47"/>
      <c r="DK182" s="47"/>
      <c r="DL182" s="47"/>
      <c r="DM182" s="47"/>
      <c r="DN182" s="47"/>
      <c r="DO182" s="47"/>
      <c r="DP182" s="47"/>
      <c r="DQ182" s="47"/>
      <c r="DR182" s="47"/>
      <c r="DS182" s="47"/>
      <c r="DT182" s="47"/>
      <c r="DU182" s="47"/>
      <c r="DV182" s="47"/>
      <c r="DW182" s="74"/>
      <c r="DX182" s="47"/>
      <c r="DY182" s="47"/>
      <c r="DZ182" s="47"/>
      <c r="EA182" s="47"/>
      <c r="EB182" s="47"/>
      <c r="EC182" s="47"/>
      <c r="ED182" s="47"/>
      <c r="EE182" s="47"/>
      <c r="EF182" s="47"/>
      <c r="EG182" s="47"/>
      <c r="EH182" s="47"/>
      <c r="EI182" s="47"/>
      <c r="EJ182" s="47"/>
      <c r="EK182" s="47"/>
      <c r="EL182" s="47"/>
      <c r="EM182" s="47"/>
      <c r="EN182" s="47"/>
      <c r="EO182" s="47"/>
      <c r="EP182" s="47"/>
      <c r="EQ182" s="47"/>
      <c r="ER182" s="74"/>
    </row>
    <row r="183" spans="2:148" ht="15" customHeight="1">
      <c r="B183" s="687" t="str">
        <f t="shared" si="15"/>
        <v>Desk 70</v>
      </c>
      <c r="C183" s="689" t="str">
        <f t="shared" si="16"/>
        <v/>
      </c>
      <c r="D183" s="689" t="str">
        <f t="shared" si="16"/>
        <v/>
      </c>
      <c r="E183" s="689" t="str">
        <f t="shared" si="16"/>
        <v/>
      </c>
      <c r="F183" s="689" t="str">
        <f t="shared" si="16"/>
        <v/>
      </c>
      <c r="G183" s="1810" t="str">
        <f t="shared" si="16"/>
        <v/>
      </c>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47"/>
      <c r="CD183" s="47"/>
      <c r="CE183" s="47"/>
      <c r="CF183" s="47"/>
      <c r="CG183" s="47"/>
      <c r="CH183" s="47"/>
      <c r="CI183" s="47"/>
      <c r="CJ183" s="47"/>
      <c r="CK183" s="47"/>
      <c r="CL183" s="47"/>
      <c r="CM183" s="47"/>
      <c r="CN183" s="47"/>
      <c r="CO183" s="47"/>
      <c r="CP183" s="47"/>
      <c r="CQ183" s="47"/>
      <c r="CR183" s="47"/>
      <c r="CS183" s="47"/>
      <c r="CT183" s="47"/>
      <c r="CU183" s="47"/>
      <c r="CV183" s="47"/>
      <c r="CW183" s="47"/>
      <c r="CX183" s="47"/>
      <c r="CY183" s="47"/>
      <c r="CZ183" s="47"/>
      <c r="DA183" s="47"/>
      <c r="DB183" s="47"/>
      <c r="DC183" s="47"/>
      <c r="DD183" s="47"/>
      <c r="DE183" s="47"/>
      <c r="DF183" s="47"/>
      <c r="DG183" s="47"/>
      <c r="DH183" s="47"/>
      <c r="DI183" s="47"/>
      <c r="DJ183" s="47"/>
      <c r="DK183" s="47"/>
      <c r="DL183" s="47"/>
      <c r="DM183" s="47"/>
      <c r="DN183" s="47"/>
      <c r="DO183" s="47"/>
      <c r="DP183" s="47"/>
      <c r="DQ183" s="47"/>
      <c r="DR183" s="47"/>
      <c r="DS183" s="47"/>
      <c r="DT183" s="47"/>
      <c r="DU183" s="47"/>
      <c r="DV183" s="47"/>
      <c r="DW183" s="74"/>
      <c r="DX183" s="47"/>
      <c r="DY183" s="47"/>
      <c r="DZ183" s="47"/>
      <c r="EA183" s="47"/>
      <c r="EB183" s="47"/>
      <c r="EC183" s="47"/>
      <c r="ED183" s="47"/>
      <c r="EE183" s="47"/>
      <c r="EF183" s="47"/>
      <c r="EG183" s="47"/>
      <c r="EH183" s="47"/>
      <c r="EI183" s="47"/>
      <c r="EJ183" s="47"/>
      <c r="EK183" s="47"/>
      <c r="EL183" s="47"/>
      <c r="EM183" s="47"/>
      <c r="EN183" s="47"/>
      <c r="EO183" s="47"/>
      <c r="EP183" s="47"/>
      <c r="EQ183" s="47"/>
      <c r="ER183" s="74"/>
    </row>
    <row r="184" spans="2:148" ht="15" customHeight="1">
      <c r="B184" s="687" t="str">
        <f t="shared" si="15"/>
        <v>Desk 71</v>
      </c>
      <c r="C184" s="689" t="str">
        <f t="shared" si="16"/>
        <v/>
      </c>
      <c r="D184" s="689" t="str">
        <f t="shared" si="16"/>
        <v/>
      </c>
      <c r="E184" s="689" t="str">
        <f t="shared" si="16"/>
        <v/>
      </c>
      <c r="F184" s="689" t="str">
        <f t="shared" si="16"/>
        <v/>
      </c>
      <c r="G184" s="1810" t="str">
        <f t="shared" si="16"/>
        <v/>
      </c>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47"/>
      <c r="CD184" s="47"/>
      <c r="CE184" s="47"/>
      <c r="CF184" s="47"/>
      <c r="CG184" s="47"/>
      <c r="CH184" s="47"/>
      <c r="CI184" s="47"/>
      <c r="CJ184" s="47"/>
      <c r="CK184" s="47"/>
      <c r="CL184" s="47"/>
      <c r="CM184" s="47"/>
      <c r="CN184" s="47"/>
      <c r="CO184" s="47"/>
      <c r="CP184" s="47"/>
      <c r="CQ184" s="47"/>
      <c r="CR184" s="47"/>
      <c r="CS184" s="47"/>
      <c r="CT184" s="47"/>
      <c r="CU184" s="47"/>
      <c r="CV184" s="47"/>
      <c r="CW184" s="47"/>
      <c r="CX184" s="47"/>
      <c r="CY184" s="47"/>
      <c r="CZ184" s="47"/>
      <c r="DA184" s="47"/>
      <c r="DB184" s="47"/>
      <c r="DC184" s="47"/>
      <c r="DD184" s="47"/>
      <c r="DE184" s="47"/>
      <c r="DF184" s="47"/>
      <c r="DG184" s="47"/>
      <c r="DH184" s="47"/>
      <c r="DI184" s="47"/>
      <c r="DJ184" s="47"/>
      <c r="DK184" s="47"/>
      <c r="DL184" s="47"/>
      <c r="DM184" s="47"/>
      <c r="DN184" s="47"/>
      <c r="DO184" s="47"/>
      <c r="DP184" s="47"/>
      <c r="DQ184" s="47"/>
      <c r="DR184" s="47"/>
      <c r="DS184" s="47"/>
      <c r="DT184" s="47"/>
      <c r="DU184" s="47"/>
      <c r="DV184" s="47"/>
      <c r="DW184" s="74"/>
      <c r="DX184" s="47"/>
      <c r="DY184" s="47"/>
      <c r="DZ184" s="47"/>
      <c r="EA184" s="47"/>
      <c r="EB184" s="47"/>
      <c r="EC184" s="47"/>
      <c r="ED184" s="47"/>
      <c r="EE184" s="47"/>
      <c r="EF184" s="47"/>
      <c r="EG184" s="47"/>
      <c r="EH184" s="47"/>
      <c r="EI184" s="47"/>
      <c r="EJ184" s="47"/>
      <c r="EK184" s="47"/>
      <c r="EL184" s="47"/>
      <c r="EM184" s="47"/>
      <c r="EN184" s="47"/>
      <c r="EO184" s="47"/>
      <c r="EP184" s="47"/>
      <c r="EQ184" s="47"/>
      <c r="ER184" s="74"/>
    </row>
    <row r="185" spans="2:148" ht="15" customHeight="1">
      <c r="B185" s="687" t="str">
        <f t="shared" si="15"/>
        <v>Desk 72</v>
      </c>
      <c r="C185" s="689" t="str">
        <f t="shared" si="16"/>
        <v/>
      </c>
      <c r="D185" s="689" t="str">
        <f t="shared" si="16"/>
        <v/>
      </c>
      <c r="E185" s="689" t="str">
        <f t="shared" si="16"/>
        <v/>
      </c>
      <c r="F185" s="689" t="str">
        <f t="shared" si="16"/>
        <v/>
      </c>
      <c r="G185" s="1810" t="str">
        <f t="shared" si="16"/>
        <v/>
      </c>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c r="BI185" s="47"/>
      <c r="BJ185" s="47"/>
      <c r="BK185" s="47"/>
      <c r="BL185" s="47"/>
      <c r="BM185" s="47"/>
      <c r="BN185" s="47"/>
      <c r="BO185" s="47"/>
      <c r="BP185" s="47"/>
      <c r="BQ185" s="47"/>
      <c r="BR185" s="47"/>
      <c r="BS185" s="47"/>
      <c r="BT185" s="47"/>
      <c r="BU185" s="47"/>
      <c r="BV185" s="47"/>
      <c r="BW185" s="47"/>
      <c r="BX185" s="47"/>
      <c r="BY185" s="47"/>
      <c r="BZ185" s="47"/>
      <c r="CA185" s="47"/>
      <c r="CB185" s="47"/>
      <c r="CC185" s="47"/>
      <c r="CD185" s="47"/>
      <c r="CE185" s="47"/>
      <c r="CF185" s="47"/>
      <c r="CG185" s="47"/>
      <c r="CH185" s="47"/>
      <c r="CI185" s="47"/>
      <c r="CJ185" s="47"/>
      <c r="CK185" s="47"/>
      <c r="CL185" s="47"/>
      <c r="CM185" s="47"/>
      <c r="CN185" s="47"/>
      <c r="CO185" s="47"/>
      <c r="CP185" s="47"/>
      <c r="CQ185" s="47"/>
      <c r="CR185" s="47"/>
      <c r="CS185" s="47"/>
      <c r="CT185" s="47"/>
      <c r="CU185" s="47"/>
      <c r="CV185" s="47"/>
      <c r="CW185" s="47"/>
      <c r="CX185" s="47"/>
      <c r="CY185" s="47"/>
      <c r="CZ185" s="47"/>
      <c r="DA185" s="47"/>
      <c r="DB185" s="47"/>
      <c r="DC185" s="47"/>
      <c r="DD185" s="47"/>
      <c r="DE185" s="47"/>
      <c r="DF185" s="47"/>
      <c r="DG185" s="47"/>
      <c r="DH185" s="47"/>
      <c r="DI185" s="47"/>
      <c r="DJ185" s="47"/>
      <c r="DK185" s="47"/>
      <c r="DL185" s="47"/>
      <c r="DM185" s="47"/>
      <c r="DN185" s="47"/>
      <c r="DO185" s="47"/>
      <c r="DP185" s="47"/>
      <c r="DQ185" s="47"/>
      <c r="DR185" s="47"/>
      <c r="DS185" s="47"/>
      <c r="DT185" s="47"/>
      <c r="DU185" s="47"/>
      <c r="DV185" s="47"/>
      <c r="DW185" s="74"/>
      <c r="DX185" s="47"/>
      <c r="DY185" s="47"/>
      <c r="DZ185" s="47"/>
      <c r="EA185" s="47"/>
      <c r="EB185" s="47"/>
      <c r="EC185" s="47"/>
      <c r="ED185" s="47"/>
      <c r="EE185" s="47"/>
      <c r="EF185" s="47"/>
      <c r="EG185" s="47"/>
      <c r="EH185" s="47"/>
      <c r="EI185" s="47"/>
      <c r="EJ185" s="47"/>
      <c r="EK185" s="47"/>
      <c r="EL185" s="47"/>
      <c r="EM185" s="47"/>
      <c r="EN185" s="47"/>
      <c r="EO185" s="47"/>
      <c r="EP185" s="47"/>
      <c r="EQ185" s="47"/>
      <c r="ER185" s="74"/>
    </row>
    <row r="186" spans="2:148" ht="15" customHeight="1">
      <c r="B186" s="687" t="str">
        <f t="shared" si="15"/>
        <v>Desk 73</v>
      </c>
      <c r="C186" s="689" t="str">
        <f t="shared" si="16"/>
        <v/>
      </c>
      <c r="D186" s="689" t="str">
        <f t="shared" si="16"/>
        <v/>
      </c>
      <c r="E186" s="689" t="str">
        <f t="shared" si="16"/>
        <v/>
      </c>
      <c r="F186" s="689" t="str">
        <f t="shared" si="16"/>
        <v/>
      </c>
      <c r="G186" s="1810" t="str">
        <f t="shared" si="16"/>
        <v/>
      </c>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c r="CR186" s="47"/>
      <c r="CS186" s="47"/>
      <c r="CT186" s="47"/>
      <c r="CU186" s="47"/>
      <c r="CV186" s="47"/>
      <c r="CW186" s="47"/>
      <c r="CX186" s="47"/>
      <c r="CY186" s="47"/>
      <c r="CZ186" s="47"/>
      <c r="DA186" s="47"/>
      <c r="DB186" s="47"/>
      <c r="DC186" s="47"/>
      <c r="DD186" s="47"/>
      <c r="DE186" s="47"/>
      <c r="DF186" s="47"/>
      <c r="DG186" s="47"/>
      <c r="DH186" s="47"/>
      <c r="DI186" s="47"/>
      <c r="DJ186" s="47"/>
      <c r="DK186" s="47"/>
      <c r="DL186" s="47"/>
      <c r="DM186" s="47"/>
      <c r="DN186" s="47"/>
      <c r="DO186" s="47"/>
      <c r="DP186" s="47"/>
      <c r="DQ186" s="47"/>
      <c r="DR186" s="47"/>
      <c r="DS186" s="47"/>
      <c r="DT186" s="47"/>
      <c r="DU186" s="47"/>
      <c r="DV186" s="47"/>
      <c r="DW186" s="74"/>
      <c r="DX186" s="47"/>
      <c r="DY186" s="47"/>
      <c r="DZ186" s="47"/>
      <c r="EA186" s="47"/>
      <c r="EB186" s="47"/>
      <c r="EC186" s="47"/>
      <c r="ED186" s="47"/>
      <c r="EE186" s="47"/>
      <c r="EF186" s="47"/>
      <c r="EG186" s="47"/>
      <c r="EH186" s="47"/>
      <c r="EI186" s="47"/>
      <c r="EJ186" s="47"/>
      <c r="EK186" s="47"/>
      <c r="EL186" s="47"/>
      <c r="EM186" s="47"/>
      <c r="EN186" s="47"/>
      <c r="EO186" s="47"/>
      <c r="EP186" s="47"/>
      <c r="EQ186" s="47"/>
      <c r="ER186" s="74"/>
    </row>
    <row r="187" spans="2:148" ht="15" customHeight="1">
      <c r="B187" s="687" t="str">
        <f t="shared" si="15"/>
        <v>Desk 74</v>
      </c>
      <c r="C187" s="689" t="str">
        <f t="shared" si="16"/>
        <v/>
      </c>
      <c r="D187" s="689" t="str">
        <f t="shared" si="16"/>
        <v/>
      </c>
      <c r="E187" s="689" t="str">
        <f t="shared" si="16"/>
        <v/>
      </c>
      <c r="F187" s="689" t="str">
        <f t="shared" si="16"/>
        <v/>
      </c>
      <c r="G187" s="1810" t="str">
        <f t="shared" si="16"/>
        <v/>
      </c>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c r="CR187" s="47"/>
      <c r="CS187" s="47"/>
      <c r="CT187" s="47"/>
      <c r="CU187" s="47"/>
      <c r="CV187" s="47"/>
      <c r="CW187" s="47"/>
      <c r="CX187" s="47"/>
      <c r="CY187" s="47"/>
      <c r="CZ187" s="47"/>
      <c r="DA187" s="47"/>
      <c r="DB187" s="47"/>
      <c r="DC187" s="47"/>
      <c r="DD187" s="47"/>
      <c r="DE187" s="47"/>
      <c r="DF187" s="47"/>
      <c r="DG187" s="47"/>
      <c r="DH187" s="47"/>
      <c r="DI187" s="47"/>
      <c r="DJ187" s="47"/>
      <c r="DK187" s="47"/>
      <c r="DL187" s="47"/>
      <c r="DM187" s="47"/>
      <c r="DN187" s="47"/>
      <c r="DO187" s="47"/>
      <c r="DP187" s="47"/>
      <c r="DQ187" s="47"/>
      <c r="DR187" s="47"/>
      <c r="DS187" s="47"/>
      <c r="DT187" s="47"/>
      <c r="DU187" s="47"/>
      <c r="DV187" s="47"/>
      <c r="DW187" s="74"/>
      <c r="DX187" s="47"/>
      <c r="DY187" s="47"/>
      <c r="DZ187" s="47"/>
      <c r="EA187" s="47"/>
      <c r="EB187" s="47"/>
      <c r="EC187" s="47"/>
      <c r="ED187" s="47"/>
      <c r="EE187" s="47"/>
      <c r="EF187" s="47"/>
      <c r="EG187" s="47"/>
      <c r="EH187" s="47"/>
      <c r="EI187" s="47"/>
      <c r="EJ187" s="47"/>
      <c r="EK187" s="47"/>
      <c r="EL187" s="47"/>
      <c r="EM187" s="47"/>
      <c r="EN187" s="47"/>
      <c r="EO187" s="47"/>
      <c r="EP187" s="47"/>
      <c r="EQ187" s="47"/>
      <c r="ER187" s="74"/>
    </row>
    <row r="188" spans="2:148" ht="15" customHeight="1">
      <c r="B188" s="687" t="str">
        <f t="shared" si="15"/>
        <v>Desk 75</v>
      </c>
      <c r="C188" s="689" t="str">
        <f t="shared" si="16"/>
        <v/>
      </c>
      <c r="D188" s="689" t="str">
        <f t="shared" si="16"/>
        <v/>
      </c>
      <c r="E188" s="689" t="str">
        <f t="shared" si="16"/>
        <v/>
      </c>
      <c r="F188" s="689" t="str">
        <f t="shared" si="16"/>
        <v/>
      </c>
      <c r="G188" s="1810" t="str">
        <f t="shared" si="16"/>
        <v/>
      </c>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c r="CR188" s="47"/>
      <c r="CS188" s="47"/>
      <c r="CT188" s="47"/>
      <c r="CU188" s="47"/>
      <c r="CV188" s="47"/>
      <c r="CW188" s="47"/>
      <c r="CX188" s="47"/>
      <c r="CY188" s="47"/>
      <c r="CZ188" s="47"/>
      <c r="DA188" s="47"/>
      <c r="DB188" s="47"/>
      <c r="DC188" s="47"/>
      <c r="DD188" s="47"/>
      <c r="DE188" s="47"/>
      <c r="DF188" s="47"/>
      <c r="DG188" s="47"/>
      <c r="DH188" s="47"/>
      <c r="DI188" s="47"/>
      <c r="DJ188" s="47"/>
      <c r="DK188" s="47"/>
      <c r="DL188" s="47"/>
      <c r="DM188" s="47"/>
      <c r="DN188" s="47"/>
      <c r="DO188" s="47"/>
      <c r="DP188" s="47"/>
      <c r="DQ188" s="47"/>
      <c r="DR188" s="47"/>
      <c r="DS188" s="47"/>
      <c r="DT188" s="47"/>
      <c r="DU188" s="47"/>
      <c r="DV188" s="47"/>
      <c r="DW188" s="74"/>
      <c r="DX188" s="47"/>
      <c r="DY188" s="47"/>
      <c r="DZ188" s="47"/>
      <c r="EA188" s="47"/>
      <c r="EB188" s="47"/>
      <c r="EC188" s="47"/>
      <c r="ED188" s="47"/>
      <c r="EE188" s="47"/>
      <c r="EF188" s="47"/>
      <c r="EG188" s="47"/>
      <c r="EH188" s="47"/>
      <c r="EI188" s="47"/>
      <c r="EJ188" s="47"/>
      <c r="EK188" s="47"/>
      <c r="EL188" s="47"/>
      <c r="EM188" s="47"/>
      <c r="EN188" s="47"/>
      <c r="EO188" s="47"/>
      <c r="EP188" s="47"/>
      <c r="EQ188" s="47"/>
      <c r="ER188" s="74"/>
    </row>
    <row r="189" spans="2:148" ht="15" customHeight="1">
      <c r="B189" s="687" t="str">
        <f t="shared" si="15"/>
        <v>Desk 76</v>
      </c>
      <c r="C189" s="689" t="str">
        <f t="shared" si="16"/>
        <v/>
      </c>
      <c r="D189" s="689" t="str">
        <f t="shared" si="16"/>
        <v/>
      </c>
      <c r="E189" s="689" t="str">
        <f t="shared" si="16"/>
        <v/>
      </c>
      <c r="F189" s="689" t="str">
        <f t="shared" si="16"/>
        <v/>
      </c>
      <c r="G189" s="1810" t="str">
        <f t="shared" si="16"/>
        <v/>
      </c>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c r="CR189" s="47"/>
      <c r="CS189" s="47"/>
      <c r="CT189" s="47"/>
      <c r="CU189" s="47"/>
      <c r="CV189" s="47"/>
      <c r="CW189" s="47"/>
      <c r="CX189" s="47"/>
      <c r="CY189" s="47"/>
      <c r="CZ189" s="47"/>
      <c r="DA189" s="47"/>
      <c r="DB189" s="47"/>
      <c r="DC189" s="47"/>
      <c r="DD189" s="47"/>
      <c r="DE189" s="47"/>
      <c r="DF189" s="47"/>
      <c r="DG189" s="47"/>
      <c r="DH189" s="47"/>
      <c r="DI189" s="47"/>
      <c r="DJ189" s="47"/>
      <c r="DK189" s="47"/>
      <c r="DL189" s="47"/>
      <c r="DM189" s="47"/>
      <c r="DN189" s="47"/>
      <c r="DO189" s="47"/>
      <c r="DP189" s="47"/>
      <c r="DQ189" s="47"/>
      <c r="DR189" s="47"/>
      <c r="DS189" s="47"/>
      <c r="DT189" s="47"/>
      <c r="DU189" s="47"/>
      <c r="DV189" s="47"/>
      <c r="DW189" s="74"/>
      <c r="DX189" s="47"/>
      <c r="DY189" s="47"/>
      <c r="DZ189" s="47"/>
      <c r="EA189" s="47"/>
      <c r="EB189" s="47"/>
      <c r="EC189" s="47"/>
      <c r="ED189" s="47"/>
      <c r="EE189" s="47"/>
      <c r="EF189" s="47"/>
      <c r="EG189" s="47"/>
      <c r="EH189" s="47"/>
      <c r="EI189" s="47"/>
      <c r="EJ189" s="47"/>
      <c r="EK189" s="47"/>
      <c r="EL189" s="47"/>
      <c r="EM189" s="47"/>
      <c r="EN189" s="47"/>
      <c r="EO189" s="47"/>
      <c r="EP189" s="47"/>
      <c r="EQ189" s="47"/>
      <c r="ER189" s="74"/>
    </row>
    <row r="190" spans="2:148" ht="15" customHeight="1">
      <c r="B190" s="687" t="str">
        <f t="shared" si="15"/>
        <v>Desk 77</v>
      </c>
      <c r="C190" s="689" t="str">
        <f t="shared" si="16"/>
        <v/>
      </c>
      <c r="D190" s="689" t="str">
        <f t="shared" si="16"/>
        <v/>
      </c>
      <c r="E190" s="689" t="str">
        <f t="shared" si="16"/>
        <v/>
      </c>
      <c r="F190" s="689" t="str">
        <f t="shared" si="16"/>
        <v/>
      </c>
      <c r="G190" s="1810" t="str">
        <f t="shared" si="16"/>
        <v/>
      </c>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c r="CR190" s="47"/>
      <c r="CS190" s="47"/>
      <c r="CT190" s="47"/>
      <c r="CU190" s="47"/>
      <c r="CV190" s="47"/>
      <c r="CW190" s="47"/>
      <c r="CX190" s="47"/>
      <c r="CY190" s="47"/>
      <c r="CZ190" s="47"/>
      <c r="DA190" s="47"/>
      <c r="DB190" s="47"/>
      <c r="DC190" s="47"/>
      <c r="DD190" s="47"/>
      <c r="DE190" s="47"/>
      <c r="DF190" s="47"/>
      <c r="DG190" s="47"/>
      <c r="DH190" s="47"/>
      <c r="DI190" s="47"/>
      <c r="DJ190" s="47"/>
      <c r="DK190" s="47"/>
      <c r="DL190" s="47"/>
      <c r="DM190" s="47"/>
      <c r="DN190" s="47"/>
      <c r="DO190" s="47"/>
      <c r="DP190" s="47"/>
      <c r="DQ190" s="47"/>
      <c r="DR190" s="47"/>
      <c r="DS190" s="47"/>
      <c r="DT190" s="47"/>
      <c r="DU190" s="47"/>
      <c r="DV190" s="47"/>
      <c r="DW190" s="74"/>
      <c r="DX190" s="47"/>
      <c r="DY190" s="47"/>
      <c r="DZ190" s="47"/>
      <c r="EA190" s="47"/>
      <c r="EB190" s="47"/>
      <c r="EC190" s="47"/>
      <c r="ED190" s="47"/>
      <c r="EE190" s="47"/>
      <c r="EF190" s="47"/>
      <c r="EG190" s="47"/>
      <c r="EH190" s="47"/>
      <c r="EI190" s="47"/>
      <c r="EJ190" s="47"/>
      <c r="EK190" s="47"/>
      <c r="EL190" s="47"/>
      <c r="EM190" s="47"/>
      <c r="EN190" s="47"/>
      <c r="EO190" s="47"/>
      <c r="EP190" s="47"/>
      <c r="EQ190" s="47"/>
      <c r="ER190" s="74"/>
    </row>
    <row r="191" spans="2:148" ht="15" customHeight="1">
      <c r="B191" s="687" t="str">
        <f t="shared" si="15"/>
        <v>Desk 78</v>
      </c>
      <c r="C191" s="689" t="str">
        <f t="shared" si="16"/>
        <v/>
      </c>
      <c r="D191" s="689" t="str">
        <f t="shared" si="16"/>
        <v/>
      </c>
      <c r="E191" s="689" t="str">
        <f t="shared" si="16"/>
        <v/>
      </c>
      <c r="F191" s="689" t="str">
        <f t="shared" si="16"/>
        <v/>
      </c>
      <c r="G191" s="1810" t="str">
        <f t="shared" si="16"/>
        <v/>
      </c>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c r="CV191" s="47"/>
      <c r="CW191" s="47"/>
      <c r="CX191" s="47"/>
      <c r="CY191" s="47"/>
      <c r="CZ191" s="47"/>
      <c r="DA191" s="47"/>
      <c r="DB191" s="47"/>
      <c r="DC191" s="47"/>
      <c r="DD191" s="47"/>
      <c r="DE191" s="47"/>
      <c r="DF191" s="47"/>
      <c r="DG191" s="47"/>
      <c r="DH191" s="47"/>
      <c r="DI191" s="47"/>
      <c r="DJ191" s="47"/>
      <c r="DK191" s="47"/>
      <c r="DL191" s="47"/>
      <c r="DM191" s="47"/>
      <c r="DN191" s="47"/>
      <c r="DO191" s="47"/>
      <c r="DP191" s="47"/>
      <c r="DQ191" s="47"/>
      <c r="DR191" s="47"/>
      <c r="DS191" s="47"/>
      <c r="DT191" s="47"/>
      <c r="DU191" s="47"/>
      <c r="DV191" s="47"/>
      <c r="DW191" s="74"/>
      <c r="DX191" s="47"/>
      <c r="DY191" s="47"/>
      <c r="DZ191" s="47"/>
      <c r="EA191" s="47"/>
      <c r="EB191" s="47"/>
      <c r="EC191" s="47"/>
      <c r="ED191" s="47"/>
      <c r="EE191" s="47"/>
      <c r="EF191" s="47"/>
      <c r="EG191" s="47"/>
      <c r="EH191" s="47"/>
      <c r="EI191" s="47"/>
      <c r="EJ191" s="47"/>
      <c r="EK191" s="47"/>
      <c r="EL191" s="47"/>
      <c r="EM191" s="47"/>
      <c r="EN191" s="47"/>
      <c r="EO191" s="47"/>
      <c r="EP191" s="47"/>
      <c r="EQ191" s="47"/>
      <c r="ER191" s="74"/>
    </row>
    <row r="192" spans="2:148" ht="15" customHeight="1">
      <c r="B192" s="687" t="str">
        <f t="shared" si="15"/>
        <v>Desk 79</v>
      </c>
      <c r="C192" s="689" t="str">
        <f t="shared" si="16"/>
        <v/>
      </c>
      <c r="D192" s="689" t="str">
        <f t="shared" si="16"/>
        <v/>
      </c>
      <c r="E192" s="689" t="str">
        <f t="shared" si="16"/>
        <v/>
      </c>
      <c r="F192" s="689" t="str">
        <f t="shared" si="16"/>
        <v/>
      </c>
      <c r="G192" s="1810" t="str">
        <f t="shared" si="16"/>
        <v/>
      </c>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c r="CV192" s="47"/>
      <c r="CW192" s="47"/>
      <c r="CX192" s="47"/>
      <c r="CY192" s="47"/>
      <c r="CZ192" s="47"/>
      <c r="DA192" s="47"/>
      <c r="DB192" s="47"/>
      <c r="DC192" s="47"/>
      <c r="DD192" s="47"/>
      <c r="DE192" s="47"/>
      <c r="DF192" s="47"/>
      <c r="DG192" s="47"/>
      <c r="DH192" s="47"/>
      <c r="DI192" s="47"/>
      <c r="DJ192" s="47"/>
      <c r="DK192" s="47"/>
      <c r="DL192" s="47"/>
      <c r="DM192" s="47"/>
      <c r="DN192" s="47"/>
      <c r="DO192" s="47"/>
      <c r="DP192" s="47"/>
      <c r="DQ192" s="47"/>
      <c r="DR192" s="47"/>
      <c r="DS192" s="47"/>
      <c r="DT192" s="47"/>
      <c r="DU192" s="47"/>
      <c r="DV192" s="47"/>
      <c r="DW192" s="74"/>
      <c r="DX192" s="47"/>
      <c r="DY192" s="47"/>
      <c r="DZ192" s="47"/>
      <c r="EA192" s="47"/>
      <c r="EB192" s="47"/>
      <c r="EC192" s="47"/>
      <c r="ED192" s="47"/>
      <c r="EE192" s="47"/>
      <c r="EF192" s="47"/>
      <c r="EG192" s="47"/>
      <c r="EH192" s="47"/>
      <c r="EI192" s="47"/>
      <c r="EJ192" s="47"/>
      <c r="EK192" s="47"/>
      <c r="EL192" s="47"/>
      <c r="EM192" s="47"/>
      <c r="EN192" s="47"/>
      <c r="EO192" s="47"/>
      <c r="EP192" s="47"/>
      <c r="EQ192" s="47"/>
      <c r="ER192" s="74"/>
    </row>
    <row r="193" spans="2:148" ht="15" customHeight="1">
      <c r="B193" s="687" t="str">
        <f t="shared" si="15"/>
        <v>Desk 80</v>
      </c>
      <c r="C193" s="689" t="str">
        <f t="shared" si="16"/>
        <v/>
      </c>
      <c r="D193" s="689" t="str">
        <f t="shared" si="16"/>
        <v/>
      </c>
      <c r="E193" s="689" t="str">
        <f t="shared" si="16"/>
        <v/>
      </c>
      <c r="F193" s="689" t="str">
        <f t="shared" si="16"/>
        <v/>
      </c>
      <c r="G193" s="1810" t="str">
        <f t="shared" si="16"/>
        <v/>
      </c>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c r="CV193" s="47"/>
      <c r="CW193" s="47"/>
      <c r="CX193" s="47"/>
      <c r="CY193" s="47"/>
      <c r="CZ193" s="47"/>
      <c r="DA193" s="47"/>
      <c r="DB193" s="47"/>
      <c r="DC193" s="47"/>
      <c r="DD193" s="47"/>
      <c r="DE193" s="47"/>
      <c r="DF193" s="47"/>
      <c r="DG193" s="47"/>
      <c r="DH193" s="47"/>
      <c r="DI193" s="47"/>
      <c r="DJ193" s="47"/>
      <c r="DK193" s="47"/>
      <c r="DL193" s="47"/>
      <c r="DM193" s="47"/>
      <c r="DN193" s="47"/>
      <c r="DO193" s="47"/>
      <c r="DP193" s="47"/>
      <c r="DQ193" s="47"/>
      <c r="DR193" s="47"/>
      <c r="DS193" s="47"/>
      <c r="DT193" s="47"/>
      <c r="DU193" s="47"/>
      <c r="DV193" s="47"/>
      <c r="DW193" s="74"/>
      <c r="DX193" s="47"/>
      <c r="DY193" s="47"/>
      <c r="DZ193" s="47"/>
      <c r="EA193" s="47"/>
      <c r="EB193" s="47"/>
      <c r="EC193" s="47"/>
      <c r="ED193" s="47"/>
      <c r="EE193" s="47"/>
      <c r="EF193" s="47"/>
      <c r="EG193" s="47"/>
      <c r="EH193" s="47"/>
      <c r="EI193" s="47"/>
      <c r="EJ193" s="47"/>
      <c r="EK193" s="47"/>
      <c r="EL193" s="47"/>
      <c r="EM193" s="47"/>
      <c r="EN193" s="47"/>
      <c r="EO193" s="47"/>
      <c r="EP193" s="47"/>
      <c r="EQ193" s="47"/>
      <c r="ER193" s="74"/>
    </row>
    <row r="194" spans="2:148" ht="15" customHeight="1">
      <c r="B194" s="687" t="str">
        <f t="shared" si="15"/>
        <v>Desk 81</v>
      </c>
      <c r="C194" s="689" t="str">
        <f t="shared" si="16"/>
        <v/>
      </c>
      <c r="D194" s="689" t="str">
        <f t="shared" si="16"/>
        <v/>
      </c>
      <c r="E194" s="689" t="str">
        <f t="shared" si="16"/>
        <v/>
      </c>
      <c r="F194" s="689" t="str">
        <f t="shared" si="16"/>
        <v/>
      </c>
      <c r="G194" s="1810" t="str">
        <f t="shared" si="16"/>
        <v/>
      </c>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c r="CV194" s="47"/>
      <c r="CW194" s="47"/>
      <c r="CX194" s="47"/>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74"/>
      <c r="DX194" s="47"/>
      <c r="DY194" s="47"/>
      <c r="DZ194" s="47"/>
      <c r="EA194" s="47"/>
      <c r="EB194" s="47"/>
      <c r="EC194" s="47"/>
      <c r="ED194" s="47"/>
      <c r="EE194" s="47"/>
      <c r="EF194" s="47"/>
      <c r="EG194" s="47"/>
      <c r="EH194" s="47"/>
      <c r="EI194" s="47"/>
      <c r="EJ194" s="47"/>
      <c r="EK194" s="47"/>
      <c r="EL194" s="47"/>
      <c r="EM194" s="47"/>
      <c r="EN194" s="47"/>
      <c r="EO194" s="47"/>
      <c r="EP194" s="47"/>
      <c r="EQ194" s="47"/>
      <c r="ER194" s="74"/>
    </row>
    <row r="195" spans="2:148" ht="15" customHeight="1">
      <c r="B195" s="687" t="str">
        <f t="shared" si="15"/>
        <v>Desk 82</v>
      </c>
      <c r="C195" s="689" t="str">
        <f t="shared" ref="C195:G210" si="17">IF(ISBLANK(C92), "", C92)</f>
        <v/>
      </c>
      <c r="D195" s="689" t="str">
        <f t="shared" si="17"/>
        <v/>
      </c>
      <c r="E195" s="689" t="str">
        <f t="shared" si="17"/>
        <v/>
      </c>
      <c r="F195" s="689" t="str">
        <f t="shared" si="17"/>
        <v/>
      </c>
      <c r="G195" s="1810" t="str">
        <f t="shared" si="17"/>
        <v/>
      </c>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c r="CV195" s="47"/>
      <c r="CW195" s="47"/>
      <c r="CX195" s="47"/>
      <c r="CY195" s="47"/>
      <c r="CZ195" s="47"/>
      <c r="DA195" s="47"/>
      <c r="DB195" s="47"/>
      <c r="DC195" s="47"/>
      <c r="DD195" s="47"/>
      <c r="DE195" s="47"/>
      <c r="DF195" s="47"/>
      <c r="DG195" s="47"/>
      <c r="DH195" s="47"/>
      <c r="DI195" s="47"/>
      <c r="DJ195" s="47"/>
      <c r="DK195" s="47"/>
      <c r="DL195" s="47"/>
      <c r="DM195" s="47"/>
      <c r="DN195" s="47"/>
      <c r="DO195" s="47"/>
      <c r="DP195" s="47"/>
      <c r="DQ195" s="47"/>
      <c r="DR195" s="47"/>
      <c r="DS195" s="47"/>
      <c r="DT195" s="47"/>
      <c r="DU195" s="47"/>
      <c r="DV195" s="47"/>
      <c r="DW195" s="74"/>
      <c r="DX195" s="47"/>
      <c r="DY195" s="47"/>
      <c r="DZ195" s="47"/>
      <c r="EA195" s="47"/>
      <c r="EB195" s="47"/>
      <c r="EC195" s="47"/>
      <c r="ED195" s="47"/>
      <c r="EE195" s="47"/>
      <c r="EF195" s="47"/>
      <c r="EG195" s="47"/>
      <c r="EH195" s="47"/>
      <c r="EI195" s="47"/>
      <c r="EJ195" s="47"/>
      <c r="EK195" s="47"/>
      <c r="EL195" s="47"/>
      <c r="EM195" s="47"/>
      <c r="EN195" s="47"/>
      <c r="EO195" s="47"/>
      <c r="EP195" s="47"/>
      <c r="EQ195" s="47"/>
      <c r="ER195" s="74"/>
    </row>
    <row r="196" spans="2:148" ht="15" customHeight="1">
      <c r="B196" s="687" t="str">
        <f t="shared" si="15"/>
        <v>Desk 83</v>
      </c>
      <c r="C196" s="689" t="str">
        <f t="shared" si="17"/>
        <v/>
      </c>
      <c r="D196" s="689" t="str">
        <f t="shared" si="17"/>
        <v/>
      </c>
      <c r="E196" s="689" t="str">
        <f t="shared" si="17"/>
        <v/>
      </c>
      <c r="F196" s="689" t="str">
        <f t="shared" si="17"/>
        <v/>
      </c>
      <c r="G196" s="1810" t="str">
        <f t="shared" si="17"/>
        <v/>
      </c>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c r="CV196" s="47"/>
      <c r="CW196" s="47"/>
      <c r="CX196" s="47"/>
      <c r="CY196" s="47"/>
      <c r="CZ196" s="47"/>
      <c r="DA196" s="47"/>
      <c r="DB196" s="47"/>
      <c r="DC196" s="47"/>
      <c r="DD196" s="47"/>
      <c r="DE196" s="47"/>
      <c r="DF196" s="47"/>
      <c r="DG196" s="47"/>
      <c r="DH196" s="47"/>
      <c r="DI196" s="47"/>
      <c r="DJ196" s="47"/>
      <c r="DK196" s="47"/>
      <c r="DL196" s="47"/>
      <c r="DM196" s="47"/>
      <c r="DN196" s="47"/>
      <c r="DO196" s="47"/>
      <c r="DP196" s="47"/>
      <c r="DQ196" s="47"/>
      <c r="DR196" s="47"/>
      <c r="DS196" s="47"/>
      <c r="DT196" s="47"/>
      <c r="DU196" s="47"/>
      <c r="DV196" s="47"/>
      <c r="DW196" s="74"/>
      <c r="DX196" s="47"/>
      <c r="DY196" s="47"/>
      <c r="DZ196" s="47"/>
      <c r="EA196" s="47"/>
      <c r="EB196" s="47"/>
      <c r="EC196" s="47"/>
      <c r="ED196" s="47"/>
      <c r="EE196" s="47"/>
      <c r="EF196" s="47"/>
      <c r="EG196" s="47"/>
      <c r="EH196" s="47"/>
      <c r="EI196" s="47"/>
      <c r="EJ196" s="47"/>
      <c r="EK196" s="47"/>
      <c r="EL196" s="47"/>
      <c r="EM196" s="47"/>
      <c r="EN196" s="47"/>
      <c r="EO196" s="47"/>
      <c r="EP196" s="47"/>
      <c r="EQ196" s="47"/>
      <c r="ER196" s="74"/>
    </row>
    <row r="197" spans="2:148" ht="15" customHeight="1">
      <c r="B197" s="687" t="str">
        <f t="shared" si="15"/>
        <v>Desk 84</v>
      </c>
      <c r="C197" s="689" t="str">
        <f t="shared" si="17"/>
        <v/>
      </c>
      <c r="D197" s="689" t="str">
        <f t="shared" si="17"/>
        <v/>
      </c>
      <c r="E197" s="689" t="str">
        <f t="shared" si="17"/>
        <v/>
      </c>
      <c r="F197" s="689" t="str">
        <f t="shared" si="17"/>
        <v/>
      </c>
      <c r="G197" s="1810" t="str">
        <f t="shared" si="17"/>
        <v/>
      </c>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c r="CV197" s="47"/>
      <c r="CW197" s="47"/>
      <c r="CX197" s="47"/>
      <c r="CY197" s="47"/>
      <c r="CZ197" s="47"/>
      <c r="DA197" s="47"/>
      <c r="DB197" s="47"/>
      <c r="DC197" s="47"/>
      <c r="DD197" s="47"/>
      <c r="DE197" s="47"/>
      <c r="DF197" s="47"/>
      <c r="DG197" s="47"/>
      <c r="DH197" s="47"/>
      <c r="DI197" s="47"/>
      <c r="DJ197" s="47"/>
      <c r="DK197" s="47"/>
      <c r="DL197" s="47"/>
      <c r="DM197" s="47"/>
      <c r="DN197" s="47"/>
      <c r="DO197" s="47"/>
      <c r="DP197" s="47"/>
      <c r="DQ197" s="47"/>
      <c r="DR197" s="47"/>
      <c r="DS197" s="47"/>
      <c r="DT197" s="47"/>
      <c r="DU197" s="47"/>
      <c r="DV197" s="47"/>
      <c r="DW197" s="74"/>
      <c r="DX197" s="47"/>
      <c r="DY197" s="47"/>
      <c r="DZ197" s="47"/>
      <c r="EA197" s="47"/>
      <c r="EB197" s="47"/>
      <c r="EC197" s="47"/>
      <c r="ED197" s="47"/>
      <c r="EE197" s="47"/>
      <c r="EF197" s="47"/>
      <c r="EG197" s="47"/>
      <c r="EH197" s="47"/>
      <c r="EI197" s="47"/>
      <c r="EJ197" s="47"/>
      <c r="EK197" s="47"/>
      <c r="EL197" s="47"/>
      <c r="EM197" s="47"/>
      <c r="EN197" s="47"/>
      <c r="EO197" s="47"/>
      <c r="EP197" s="47"/>
      <c r="EQ197" s="47"/>
      <c r="ER197" s="74"/>
    </row>
    <row r="198" spans="2:148" ht="15" customHeight="1">
      <c r="B198" s="687" t="str">
        <f t="shared" si="15"/>
        <v>Desk 85</v>
      </c>
      <c r="C198" s="689" t="str">
        <f t="shared" si="17"/>
        <v/>
      </c>
      <c r="D198" s="689" t="str">
        <f t="shared" si="17"/>
        <v/>
      </c>
      <c r="E198" s="689" t="str">
        <f t="shared" si="17"/>
        <v/>
      </c>
      <c r="F198" s="689" t="str">
        <f t="shared" si="17"/>
        <v/>
      </c>
      <c r="G198" s="1810" t="str">
        <f t="shared" si="17"/>
        <v/>
      </c>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c r="CV198" s="47"/>
      <c r="CW198" s="47"/>
      <c r="CX198" s="47"/>
      <c r="CY198" s="47"/>
      <c r="CZ198" s="47"/>
      <c r="DA198" s="47"/>
      <c r="DB198" s="47"/>
      <c r="DC198" s="47"/>
      <c r="DD198" s="47"/>
      <c r="DE198" s="47"/>
      <c r="DF198" s="47"/>
      <c r="DG198" s="47"/>
      <c r="DH198" s="47"/>
      <c r="DI198" s="47"/>
      <c r="DJ198" s="47"/>
      <c r="DK198" s="47"/>
      <c r="DL198" s="47"/>
      <c r="DM198" s="47"/>
      <c r="DN198" s="47"/>
      <c r="DO198" s="47"/>
      <c r="DP198" s="47"/>
      <c r="DQ198" s="47"/>
      <c r="DR198" s="47"/>
      <c r="DS198" s="47"/>
      <c r="DT198" s="47"/>
      <c r="DU198" s="47"/>
      <c r="DV198" s="47"/>
      <c r="DW198" s="74"/>
      <c r="DX198" s="47"/>
      <c r="DY198" s="47"/>
      <c r="DZ198" s="47"/>
      <c r="EA198" s="47"/>
      <c r="EB198" s="47"/>
      <c r="EC198" s="47"/>
      <c r="ED198" s="47"/>
      <c r="EE198" s="47"/>
      <c r="EF198" s="47"/>
      <c r="EG198" s="47"/>
      <c r="EH198" s="47"/>
      <c r="EI198" s="47"/>
      <c r="EJ198" s="47"/>
      <c r="EK198" s="47"/>
      <c r="EL198" s="47"/>
      <c r="EM198" s="47"/>
      <c r="EN198" s="47"/>
      <c r="EO198" s="47"/>
      <c r="EP198" s="47"/>
      <c r="EQ198" s="47"/>
      <c r="ER198" s="74"/>
    </row>
    <row r="199" spans="2:148" ht="15" customHeight="1">
      <c r="B199" s="687" t="str">
        <f t="shared" si="15"/>
        <v>Desk 86</v>
      </c>
      <c r="C199" s="689" t="str">
        <f t="shared" si="17"/>
        <v/>
      </c>
      <c r="D199" s="689" t="str">
        <f t="shared" si="17"/>
        <v/>
      </c>
      <c r="E199" s="689" t="str">
        <f t="shared" si="17"/>
        <v/>
      </c>
      <c r="F199" s="689" t="str">
        <f t="shared" si="17"/>
        <v/>
      </c>
      <c r="G199" s="1810" t="str">
        <f t="shared" si="17"/>
        <v/>
      </c>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c r="CV199" s="47"/>
      <c r="CW199" s="47"/>
      <c r="CX199" s="47"/>
      <c r="CY199" s="47"/>
      <c r="CZ199" s="47"/>
      <c r="DA199" s="47"/>
      <c r="DB199" s="47"/>
      <c r="DC199" s="47"/>
      <c r="DD199" s="47"/>
      <c r="DE199" s="47"/>
      <c r="DF199" s="47"/>
      <c r="DG199" s="47"/>
      <c r="DH199" s="47"/>
      <c r="DI199" s="47"/>
      <c r="DJ199" s="47"/>
      <c r="DK199" s="47"/>
      <c r="DL199" s="47"/>
      <c r="DM199" s="47"/>
      <c r="DN199" s="47"/>
      <c r="DO199" s="47"/>
      <c r="DP199" s="47"/>
      <c r="DQ199" s="47"/>
      <c r="DR199" s="47"/>
      <c r="DS199" s="47"/>
      <c r="DT199" s="47"/>
      <c r="DU199" s="47"/>
      <c r="DV199" s="47"/>
      <c r="DW199" s="74"/>
      <c r="DX199" s="47"/>
      <c r="DY199" s="47"/>
      <c r="DZ199" s="47"/>
      <c r="EA199" s="47"/>
      <c r="EB199" s="47"/>
      <c r="EC199" s="47"/>
      <c r="ED199" s="47"/>
      <c r="EE199" s="47"/>
      <c r="EF199" s="47"/>
      <c r="EG199" s="47"/>
      <c r="EH199" s="47"/>
      <c r="EI199" s="47"/>
      <c r="EJ199" s="47"/>
      <c r="EK199" s="47"/>
      <c r="EL199" s="47"/>
      <c r="EM199" s="47"/>
      <c r="EN199" s="47"/>
      <c r="EO199" s="47"/>
      <c r="EP199" s="47"/>
      <c r="EQ199" s="47"/>
      <c r="ER199" s="74"/>
    </row>
    <row r="200" spans="2:148" ht="15" customHeight="1">
      <c r="B200" s="687" t="str">
        <f t="shared" si="15"/>
        <v>Desk 87</v>
      </c>
      <c r="C200" s="689" t="str">
        <f t="shared" si="17"/>
        <v/>
      </c>
      <c r="D200" s="689" t="str">
        <f t="shared" si="17"/>
        <v/>
      </c>
      <c r="E200" s="689" t="str">
        <f t="shared" si="17"/>
        <v/>
      </c>
      <c r="F200" s="689" t="str">
        <f t="shared" si="17"/>
        <v/>
      </c>
      <c r="G200" s="1810" t="str">
        <f t="shared" si="17"/>
        <v/>
      </c>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c r="CV200" s="47"/>
      <c r="CW200" s="47"/>
      <c r="CX200" s="47"/>
      <c r="CY200" s="47"/>
      <c r="CZ200" s="47"/>
      <c r="DA200" s="47"/>
      <c r="DB200" s="47"/>
      <c r="DC200" s="47"/>
      <c r="DD200" s="47"/>
      <c r="DE200" s="47"/>
      <c r="DF200" s="47"/>
      <c r="DG200" s="47"/>
      <c r="DH200" s="47"/>
      <c r="DI200" s="47"/>
      <c r="DJ200" s="47"/>
      <c r="DK200" s="47"/>
      <c r="DL200" s="47"/>
      <c r="DM200" s="47"/>
      <c r="DN200" s="47"/>
      <c r="DO200" s="47"/>
      <c r="DP200" s="47"/>
      <c r="DQ200" s="47"/>
      <c r="DR200" s="47"/>
      <c r="DS200" s="47"/>
      <c r="DT200" s="47"/>
      <c r="DU200" s="47"/>
      <c r="DV200" s="47"/>
      <c r="DW200" s="74"/>
      <c r="DX200" s="47"/>
      <c r="DY200" s="47"/>
      <c r="DZ200" s="47"/>
      <c r="EA200" s="47"/>
      <c r="EB200" s="47"/>
      <c r="EC200" s="47"/>
      <c r="ED200" s="47"/>
      <c r="EE200" s="47"/>
      <c r="EF200" s="47"/>
      <c r="EG200" s="47"/>
      <c r="EH200" s="47"/>
      <c r="EI200" s="47"/>
      <c r="EJ200" s="47"/>
      <c r="EK200" s="47"/>
      <c r="EL200" s="47"/>
      <c r="EM200" s="47"/>
      <c r="EN200" s="47"/>
      <c r="EO200" s="47"/>
      <c r="EP200" s="47"/>
      <c r="EQ200" s="47"/>
      <c r="ER200" s="74"/>
    </row>
    <row r="201" spans="2:148" ht="15" customHeight="1">
      <c r="B201" s="687" t="str">
        <f t="shared" si="15"/>
        <v>Desk 88</v>
      </c>
      <c r="C201" s="689" t="str">
        <f t="shared" si="17"/>
        <v/>
      </c>
      <c r="D201" s="689" t="str">
        <f t="shared" si="17"/>
        <v/>
      </c>
      <c r="E201" s="689" t="str">
        <f t="shared" si="17"/>
        <v/>
      </c>
      <c r="F201" s="689" t="str">
        <f t="shared" si="17"/>
        <v/>
      </c>
      <c r="G201" s="1810" t="str">
        <f t="shared" si="17"/>
        <v/>
      </c>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c r="CR201" s="47"/>
      <c r="CS201" s="47"/>
      <c r="CT201" s="47"/>
      <c r="CU201" s="47"/>
      <c r="CV201" s="47"/>
      <c r="CW201" s="47"/>
      <c r="CX201" s="47"/>
      <c r="CY201" s="47"/>
      <c r="CZ201" s="47"/>
      <c r="DA201" s="47"/>
      <c r="DB201" s="47"/>
      <c r="DC201" s="47"/>
      <c r="DD201" s="47"/>
      <c r="DE201" s="47"/>
      <c r="DF201" s="47"/>
      <c r="DG201" s="47"/>
      <c r="DH201" s="47"/>
      <c r="DI201" s="47"/>
      <c r="DJ201" s="47"/>
      <c r="DK201" s="47"/>
      <c r="DL201" s="47"/>
      <c r="DM201" s="47"/>
      <c r="DN201" s="47"/>
      <c r="DO201" s="47"/>
      <c r="DP201" s="47"/>
      <c r="DQ201" s="47"/>
      <c r="DR201" s="47"/>
      <c r="DS201" s="47"/>
      <c r="DT201" s="47"/>
      <c r="DU201" s="47"/>
      <c r="DV201" s="47"/>
      <c r="DW201" s="74"/>
      <c r="DX201" s="47"/>
      <c r="DY201" s="47"/>
      <c r="DZ201" s="47"/>
      <c r="EA201" s="47"/>
      <c r="EB201" s="47"/>
      <c r="EC201" s="47"/>
      <c r="ED201" s="47"/>
      <c r="EE201" s="47"/>
      <c r="EF201" s="47"/>
      <c r="EG201" s="47"/>
      <c r="EH201" s="47"/>
      <c r="EI201" s="47"/>
      <c r="EJ201" s="47"/>
      <c r="EK201" s="47"/>
      <c r="EL201" s="47"/>
      <c r="EM201" s="47"/>
      <c r="EN201" s="47"/>
      <c r="EO201" s="47"/>
      <c r="EP201" s="47"/>
      <c r="EQ201" s="47"/>
      <c r="ER201" s="74"/>
    </row>
    <row r="202" spans="2:148" ht="15" customHeight="1">
      <c r="B202" s="687" t="str">
        <f t="shared" si="15"/>
        <v>Desk 89</v>
      </c>
      <c r="C202" s="689" t="str">
        <f t="shared" si="17"/>
        <v/>
      </c>
      <c r="D202" s="689" t="str">
        <f t="shared" si="17"/>
        <v/>
      </c>
      <c r="E202" s="689" t="str">
        <f t="shared" si="17"/>
        <v/>
      </c>
      <c r="F202" s="689" t="str">
        <f t="shared" si="17"/>
        <v/>
      </c>
      <c r="G202" s="1810" t="str">
        <f t="shared" si="17"/>
        <v/>
      </c>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c r="CR202" s="47"/>
      <c r="CS202" s="47"/>
      <c r="CT202" s="47"/>
      <c r="CU202" s="47"/>
      <c r="CV202" s="47"/>
      <c r="CW202" s="47"/>
      <c r="CX202" s="47"/>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74"/>
      <c r="DX202" s="47"/>
      <c r="DY202" s="47"/>
      <c r="DZ202" s="47"/>
      <c r="EA202" s="47"/>
      <c r="EB202" s="47"/>
      <c r="EC202" s="47"/>
      <c r="ED202" s="47"/>
      <c r="EE202" s="47"/>
      <c r="EF202" s="47"/>
      <c r="EG202" s="47"/>
      <c r="EH202" s="47"/>
      <c r="EI202" s="47"/>
      <c r="EJ202" s="47"/>
      <c r="EK202" s="47"/>
      <c r="EL202" s="47"/>
      <c r="EM202" s="47"/>
      <c r="EN202" s="47"/>
      <c r="EO202" s="47"/>
      <c r="EP202" s="47"/>
      <c r="EQ202" s="47"/>
      <c r="ER202" s="74"/>
    </row>
    <row r="203" spans="2:148" ht="15" customHeight="1">
      <c r="B203" s="687" t="str">
        <f t="shared" si="15"/>
        <v>Desk 90</v>
      </c>
      <c r="C203" s="689" t="str">
        <f t="shared" si="17"/>
        <v/>
      </c>
      <c r="D203" s="689" t="str">
        <f t="shared" si="17"/>
        <v/>
      </c>
      <c r="E203" s="689" t="str">
        <f t="shared" si="17"/>
        <v/>
      </c>
      <c r="F203" s="689" t="str">
        <f t="shared" si="17"/>
        <v/>
      </c>
      <c r="G203" s="1810" t="str">
        <f t="shared" si="17"/>
        <v/>
      </c>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74"/>
      <c r="DX203" s="47"/>
      <c r="DY203" s="47"/>
      <c r="DZ203" s="47"/>
      <c r="EA203" s="47"/>
      <c r="EB203" s="47"/>
      <c r="EC203" s="47"/>
      <c r="ED203" s="47"/>
      <c r="EE203" s="47"/>
      <c r="EF203" s="47"/>
      <c r="EG203" s="47"/>
      <c r="EH203" s="47"/>
      <c r="EI203" s="47"/>
      <c r="EJ203" s="47"/>
      <c r="EK203" s="47"/>
      <c r="EL203" s="47"/>
      <c r="EM203" s="47"/>
      <c r="EN203" s="47"/>
      <c r="EO203" s="47"/>
      <c r="EP203" s="47"/>
      <c r="EQ203" s="47"/>
      <c r="ER203" s="74"/>
    </row>
    <row r="204" spans="2:148" ht="15" customHeight="1">
      <c r="B204" s="687" t="str">
        <f t="shared" si="15"/>
        <v>Desk 91</v>
      </c>
      <c r="C204" s="689" t="str">
        <f t="shared" si="17"/>
        <v/>
      </c>
      <c r="D204" s="689" t="str">
        <f t="shared" si="17"/>
        <v/>
      </c>
      <c r="E204" s="689" t="str">
        <f t="shared" si="17"/>
        <v/>
      </c>
      <c r="F204" s="689" t="str">
        <f t="shared" si="17"/>
        <v/>
      </c>
      <c r="G204" s="1810" t="str">
        <f t="shared" si="17"/>
        <v/>
      </c>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c r="CR204" s="47"/>
      <c r="CS204" s="47"/>
      <c r="CT204" s="47"/>
      <c r="CU204" s="47"/>
      <c r="CV204" s="47"/>
      <c r="CW204" s="47"/>
      <c r="CX204" s="47"/>
      <c r="CY204" s="47"/>
      <c r="CZ204" s="47"/>
      <c r="DA204" s="47"/>
      <c r="DB204" s="47"/>
      <c r="DC204" s="47"/>
      <c r="DD204" s="47"/>
      <c r="DE204" s="47"/>
      <c r="DF204" s="47"/>
      <c r="DG204" s="47"/>
      <c r="DH204" s="47"/>
      <c r="DI204" s="47"/>
      <c r="DJ204" s="47"/>
      <c r="DK204" s="47"/>
      <c r="DL204" s="47"/>
      <c r="DM204" s="47"/>
      <c r="DN204" s="47"/>
      <c r="DO204" s="47"/>
      <c r="DP204" s="47"/>
      <c r="DQ204" s="47"/>
      <c r="DR204" s="47"/>
      <c r="DS204" s="47"/>
      <c r="DT204" s="47"/>
      <c r="DU204" s="47"/>
      <c r="DV204" s="47"/>
      <c r="DW204" s="74"/>
      <c r="DX204" s="47"/>
      <c r="DY204" s="47"/>
      <c r="DZ204" s="47"/>
      <c r="EA204" s="47"/>
      <c r="EB204" s="47"/>
      <c r="EC204" s="47"/>
      <c r="ED204" s="47"/>
      <c r="EE204" s="47"/>
      <c r="EF204" s="47"/>
      <c r="EG204" s="47"/>
      <c r="EH204" s="47"/>
      <c r="EI204" s="47"/>
      <c r="EJ204" s="47"/>
      <c r="EK204" s="47"/>
      <c r="EL204" s="47"/>
      <c r="EM204" s="47"/>
      <c r="EN204" s="47"/>
      <c r="EO204" s="47"/>
      <c r="EP204" s="47"/>
      <c r="EQ204" s="47"/>
      <c r="ER204" s="74"/>
    </row>
    <row r="205" spans="2:148" ht="15" customHeight="1">
      <c r="B205" s="687" t="str">
        <f t="shared" si="15"/>
        <v>Desk 92</v>
      </c>
      <c r="C205" s="689" t="str">
        <f t="shared" si="17"/>
        <v/>
      </c>
      <c r="D205" s="689" t="str">
        <f t="shared" si="17"/>
        <v/>
      </c>
      <c r="E205" s="689" t="str">
        <f t="shared" si="17"/>
        <v/>
      </c>
      <c r="F205" s="689" t="str">
        <f t="shared" si="17"/>
        <v/>
      </c>
      <c r="G205" s="1810" t="str">
        <f t="shared" si="17"/>
        <v/>
      </c>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7"/>
      <c r="CU205" s="47"/>
      <c r="CV205" s="47"/>
      <c r="CW205" s="47"/>
      <c r="CX205" s="47"/>
      <c r="CY205" s="47"/>
      <c r="CZ205" s="47"/>
      <c r="DA205" s="47"/>
      <c r="DB205" s="47"/>
      <c r="DC205" s="47"/>
      <c r="DD205" s="47"/>
      <c r="DE205" s="47"/>
      <c r="DF205" s="47"/>
      <c r="DG205" s="47"/>
      <c r="DH205" s="47"/>
      <c r="DI205" s="47"/>
      <c r="DJ205" s="47"/>
      <c r="DK205" s="47"/>
      <c r="DL205" s="47"/>
      <c r="DM205" s="47"/>
      <c r="DN205" s="47"/>
      <c r="DO205" s="47"/>
      <c r="DP205" s="47"/>
      <c r="DQ205" s="47"/>
      <c r="DR205" s="47"/>
      <c r="DS205" s="47"/>
      <c r="DT205" s="47"/>
      <c r="DU205" s="47"/>
      <c r="DV205" s="47"/>
      <c r="DW205" s="74"/>
      <c r="DX205" s="47"/>
      <c r="DY205" s="47"/>
      <c r="DZ205" s="47"/>
      <c r="EA205" s="47"/>
      <c r="EB205" s="47"/>
      <c r="EC205" s="47"/>
      <c r="ED205" s="47"/>
      <c r="EE205" s="47"/>
      <c r="EF205" s="47"/>
      <c r="EG205" s="47"/>
      <c r="EH205" s="47"/>
      <c r="EI205" s="47"/>
      <c r="EJ205" s="47"/>
      <c r="EK205" s="47"/>
      <c r="EL205" s="47"/>
      <c r="EM205" s="47"/>
      <c r="EN205" s="47"/>
      <c r="EO205" s="47"/>
      <c r="EP205" s="47"/>
      <c r="EQ205" s="47"/>
      <c r="ER205" s="74"/>
    </row>
    <row r="206" spans="2:148" ht="15" customHeight="1">
      <c r="B206" s="687" t="str">
        <f t="shared" si="15"/>
        <v>Desk 93</v>
      </c>
      <c r="C206" s="689" t="str">
        <f t="shared" si="17"/>
        <v/>
      </c>
      <c r="D206" s="689" t="str">
        <f t="shared" si="17"/>
        <v/>
      </c>
      <c r="E206" s="689" t="str">
        <f t="shared" si="17"/>
        <v/>
      </c>
      <c r="F206" s="689" t="str">
        <f t="shared" si="17"/>
        <v/>
      </c>
      <c r="G206" s="1810" t="str">
        <f t="shared" si="17"/>
        <v/>
      </c>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c r="CV206" s="47"/>
      <c r="CW206" s="47"/>
      <c r="CX206" s="47"/>
      <c r="CY206" s="47"/>
      <c r="CZ206" s="47"/>
      <c r="DA206" s="47"/>
      <c r="DB206" s="47"/>
      <c r="DC206" s="47"/>
      <c r="DD206" s="47"/>
      <c r="DE206" s="47"/>
      <c r="DF206" s="47"/>
      <c r="DG206" s="47"/>
      <c r="DH206" s="47"/>
      <c r="DI206" s="47"/>
      <c r="DJ206" s="47"/>
      <c r="DK206" s="47"/>
      <c r="DL206" s="47"/>
      <c r="DM206" s="47"/>
      <c r="DN206" s="47"/>
      <c r="DO206" s="47"/>
      <c r="DP206" s="47"/>
      <c r="DQ206" s="47"/>
      <c r="DR206" s="47"/>
      <c r="DS206" s="47"/>
      <c r="DT206" s="47"/>
      <c r="DU206" s="47"/>
      <c r="DV206" s="47"/>
      <c r="DW206" s="74"/>
      <c r="DX206" s="47"/>
      <c r="DY206" s="47"/>
      <c r="DZ206" s="47"/>
      <c r="EA206" s="47"/>
      <c r="EB206" s="47"/>
      <c r="EC206" s="47"/>
      <c r="ED206" s="47"/>
      <c r="EE206" s="47"/>
      <c r="EF206" s="47"/>
      <c r="EG206" s="47"/>
      <c r="EH206" s="47"/>
      <c r="EI206" s="47"/>
      <c r="EJ206" s="47"/>
      <c r="EK206" s="47"/>
      <c r="EL206" s="47"/>
      <c r="EM206" s="47"/>
      <c r="EN206" s="47"/>
      <c r="EO206" s="47"/>
      <c r="EP206" s="47"/>
      <c r="EQ206" s="47"/>
      <c r="ER206" s="74"/>
    </row>
    <row r="207" spans="2:148" ht="15" customHeight="1">
      <c r="B207" s="687" t="str">
        <f t="shared" si="15"/>
        <v>Desk 94</v>
      </c>
      <c r="C207" s="689" t="str">
        <f t="shared" si="17"/>
        <v/>
      </c>
      <c r="D207" s="689" t="str">
        <f t="shared" si="17"/>
        <v/>
      </c>
      <c r="E207" s="689" t="str">
        <f t="shared" si="17"/>
        <v/>
      </c>
      <c r="F207" s="689" t="str">
        <f t="shared" si="17"/>
        <v/>
      </c>
      <c r="G207" s="1810" t="str">
        <f t="shared" si="17"/>
        <v/>
      </c>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c r="CR207" s="47"/>
      <c r="CS207" s="47"/>
      <c r="CT207" s="47"/>
      <c r="CU207" s="47"/>
      <c r="CV207" s="47"/>
      <c r="CW207" s="47"/>
      <c r="CX207" s="47"/>
      <c r="CY207" s="47"/>
      <c r="CZ207" s="47"/>
      <c r="DA207" s="47"/>
      <c r="DB207" s="47"/>
      <c r="DC207" s="47"/>
      <c r="DD207" s="47"/>
      <c r="DE207" s="47"/>
      <c r="DF207" s="47"/>
      <c r="DG207" s="47"/>
      <c r="DH207" s="47"/>
      <c r="DI207" s="47"/>
      <c r="DJ207" s="47"/>
      <c r="DK207" s="47"/>
      <c r="DL207" s="47"/>
      <c r="DM207" s="47"/>
      <c r="DN207" s="47"/>
      <c r="DO207" s="47"/>
      <c r="DP207" s="47"/>
      <c r="DQ207" s="47"/>
      <c r="DR207" s="47"/>
      <c r="DS207" s="47"/>
      <c r="DT207" s="47"/>
      <c r="DU207" s="47"/>
      <c r="DV207" s="47"/>
      <c r="DW207" s="74"/>
      <c r="DX207" s="47"/>
      <c r="DY207" s="47"/>
      <c r="DZ207" s="47"/>
      <c r="EA207" s="47"/>
      <c r="EB207" s="47"/>
      <c r="EC207" s="47"/>
      <c r="ED207" s="47"/>
      <c r="EE207" s="47"/>
      <c r="EF207" s="47"/>
      <c r="EG207" s="47"/>
      <c r="EH207" s="47"/>
      <c r="EI207" s="47"/>
      <c r="EJ207" s="47"/>
      <c r="EK207" s="47"/>
      <c r="EL207" s="47"/>
      <c r="EM207" s="47"/>
      <c r="EN207" s="47"/>
      <c r="EO207" s="47"/>
      <c r="EP207" s="47"/>
      <c r="EQ207" s="47"/>
      <c r="ER207" s="74"/>
    </row>
    <row r="208" spans="2:148" ht="15" customHeight="1">
      <c r="B208" s="687" t="str">
        <f t="shared" si="15"/>
        <v>Desk 95</v>
      </c>
      <c r="C208" s="689" t="str">
        <f t="shared" si="17"/>
        <v/>
      </c>
      <c r="D208" s="689" t="str">
        <f t="shared" si="17"/>
        <v/>
      </c>
      <c r="E208" s="689" t="str">
        <f t="shared" si="17"/>
        <v/>
      </c>
      <c r="F208" s="689" t="str">
        <f t="shared" si="17"/>
        <v/>
      </c>
      <c r="G208" s="1810" t="str">
        <f t="shared" si="17"/>
        <v/>
      </c>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c r="CR208" s="47"/>
      <c r="CS208" s="47"/>
      <c r="CT208" s="47"/>
      <c r="CU208" s="47"/>
      <c r="CV208" s="47"/>
      <c r="CW208" s="47"/>
      <c r="CX208" s="47"/>
      <c r="CY208" s="47"/>
      <c r="CZ208" s="47"/>
      <c r="DA208" s="47"/>
      <c r="DB208" s="47"/>
      <c r="DC208" s="47"/>
      <c r="DD208" s="47"/>
      <c r="DE208" s="47"/>
      <c r="DF208" s="47"/>
      <c r="DG208" s="47"/>
      <c r="DH208" s="47"/>
      <c r="DI208" s="47"/>
      <c r="DJ208" s="47"/>
      <c r="DK208" s="47"/>
      <c r="DL208" s="47"/>
      <c r="DM208" s="47"/>
      <c r="DN208" s="47"/>
      <c r="DO208" s="47"/>
      <c r="DP208" s="47"/>
      <c r="DQ208" s="47"/>
      <c r="DR208" s="47"/>
      <c r="DS208" s="47"/>
      <c r="DT208" s="47"/>
      <c r="DU208" s="47"/>
      <c r="DV208" s="47"/>
      <c r="DW208" s="74"/>
      <c r="DX208" s="47"/>
      <c r="DY208" s="47"/>
      <c r="DZ208" s="47"/>
      <c r="EA208" s="47"/>
      <c r="EB208" s="47"/>
      <c r="EC208" s="47"/>
      <c r="ED208" s="47"/>
      <c r="EE208" s="47"/>
      <c r="EF208" s="47"/>
      <c r="EG208" s="47"/>
      <c r="EH208" s="47"/>
      <c r="EI208" s="47"/>
      <c r="EJ208" s="47"/>
      <c r="EK208" s="47"/>
      <c r="EL208" s="47"/>
      <c r="EM208" s="47"/>
      <c r="EN208" s="47"/>
      <c r="EO208" s="47"/>
      <c r="EP208" s="47"/>
      <c r="EQ208" s="47"/>
      <c r="ER208" s="74"/>
    </row>
    <row r="209" spans="1:149" ht="15" customHeight="1">
      <c r="B209" s="687" t="str">
        <f t="shared" si="15"/>
        <v>Desk 96</v>
      </c>
      <c r="C209" s="689" t="str">
        <f t="shared" si="17"/>
        <v/>
      </c>
      <c r="D209" s="689" t="str">
        <f t="shared" si="17"/>
        <v/>
      </c>
      <c r="E209" s="689" t="str">
        <f t="shared" si="17"/>
        <v/>
      </c>
      <c r="F209" s="689" t="str">
        <f t="shared" si="17"/>
        <v/>
      </c>
      <c r="G209" s="1810" t="str">
        <f t="shared" si="17"/>
        <v/>
      </c>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c r="CR209" s="47"/>
      <c r="CS209" s="47"/>
      <c r="CT209" s="47"/>
      <c r="CU209" s="47"/>
      <c r="CV209" s="47"/>
      <c r="CW209" s="47"/>
      <c r="CX209" s="47"/>
      <c r="CY209" s="47"/>
      <c r="CZ209" s="47"/>
      <c r="DA209" s="47"/>
      <c r="DB209" s="47"/>
      <c r="DC209" s="47"/>
      <c r="DD209" s="47"/>
      <c r="DE209" s="47"/>
      <c r="DF209" s="47"/>
      <c r="DG209" s="47"/>
      <c r="DH209" s="47"/>
      <c r="DI209" s="47"/>
      <c r="DJ209" s="47"/>
      <c r="DK209" s="47"/>
      <c r="DL209" s="47"/>
      <c r="DM209" s="47"/>
      <c r="DN209" s="47"/>
      <c r="DO209" s="47"/>
      <c r="DP209" s="47"/>
      <c r="DQ209" s="47"/>
      <c r="DR209" s="47"/>
      <c r="DS209" s="47"/>
      <c r="DT209" s="47"/>
      <c r="DU209" s="47"/>
      <c r="DV209" s="47"/>
      <c r="DW209" s="74"/>
      <c r="DX209" s="47"/>
      <c r="DY209" s="47"/>
      <c r="DZ209" s="47"/>
      <c r="EA209" s="47"/>
      <c r="EB209" s="47"/>
      <c r="EC209" s="47"/>
      <c r="ED209" s="47"/>
      <c r="EE209" s="47"/>
      <c r="EF209" s="47"/>
      <c r="EG209" s="47"/>
      <c r="EH209" s="47"/>
      <c r="EI209" s="47"/>
      <c r="EJ209" s="47"/>
      <c r="EK209" s="47"/>
      <c r="EL209" s="47"/>
      <c r="EM209" s="47"/>
      <c r="EN209" s="47"/>
      <c r="EO209" s="47"/>
      <c r="EP209" s="47"/>
      <c r="EQ209" s="47"/>
      <c r="ER209" s="74"/>
    </row>
    <row r="210" spans="1:149" ht="15" customHeight="1">
      <c r="B210" s="687" t="str">
        <f t="shared" si="15"/>
        <v>Desk 97</v>
      </c>
      <c r="C210" s="689" t="str">
        <f t="shared" si="17"/>
        <v/>
      </c>
      <c r="D210" s="689" t="str">
        <f t="shared" si="17"/>
        <v/>
      </c>
      <c r="E210" s="689" t="str">
        <f t="shared" si="17"/>
        <v/>
      </c>
      <c r="F210" s="689" t="str">
        <f t="shared" si="17"/>
        <v/>
      </c>
      <c r="G210" s="1810" t="str">
        <f t="shared" si="17"/>
        <v/>
      </c>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c r="CR210" s="47"/>
      <c r="CS210" s="47"/>
      <c r="CT210" s="47"/>
      <c r="CU210" s="47"/>
      <c r="CV210" s="47"/>
      <c r="CW210" s="47"/>
      <c r="CX210" s="47"/>
      <c r="CY210" s="47"/>
      <c r="CZ210" s="47"/>
      <c r="DA210" s="47"/>
      <c r="DB210" s="47"/>
      <c r="DC210" s="47"/>
      <c r="DD210" s="47"/>
      <c r="DE210" s="47"/>
      <c r="DF210" s="47"/>
      <c r="DG210" s="47"/>
      <c r="DH210" s="47"/>
      <c r="DI210" s="47"/>
      <c r="DJ210" s="47"/>
      <c r="DK210" s="47"/>
      <c r="DL210" s="47"/>
      <c r="DM210" s="47"/>
      <c r="DN210" s="47"/>
      <c r="DO210" s="47"/>
      <c r="DP210" s="47"/>
      <c r="DQ210" s="47"/>
      <c r="DR210" s="47"/>
      <c r="DS210" s="47"/>
      <c r="DT210" s="47"/>
      <c r="DU210" s="47"/>
      <c r="DV210" s="47"/>
      <c r="DW210" s="74"/>
      <c r="DX210" s="47"/>
      <c r="DY210" s="47"/>
      <c r="DZ210" s="47"/>
      <c r="EA210" s="47"/>
      <c r="EB210" s="47"/>
      <c r="EC210" s="47"/>
      <c r="ED210" s="47"/>
      <c r="EE210" s="47"/>
      <c r="EF210" s="47"/>
      <c r="EG210" s="47"/>
      <c r="EH210" s="47"/>
      <c r="EI210" s="47"/>
      <c r="EJ210" s="47"/>
      <c r="EK210" s="47"/>
      <c r="EL210" s="47"/>
      <c r="EM210" s="47"/>
      <c r="EN210" s="47"/>
      <c r="EO210" s="47"/>
      <c r="EP210" s="47"/>
      <c r="EQ210" s="47"/>
      <c r="ER210" s="74"/>
    </row>
    <row r="211" spans="1:149" ht="15" customHeight="1">
      <c r="B211" s="687" t="str">
        <f t="shared" si="15"/>
        <v>Desk 98</v>
      </c>
      <c r="C211" s="689" t="str">
        <f t="shared" ref="C211:G213" si="18">IF(ISBLANK(C108), "", C108)</f>
        <v/>
      </c>
      <c r="D211" s="689" t="str">
        <f t="shared" si="18"/>
        <v/>
      </c>
      <c r="E211" s="689" t="str">
        <f t="shared" si="18"/>
        <v/>
      </c>
      <c r="F211" s="689" t="str">
        <f t="shared" si="18"/>
        <v/>
      </c>
      <c r="G211" s="1810" t="str">
        <f t="shared" si="18"/>
        <v/>
      </c>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c r="CR211" s="47"/>
      <c r="CS211" s="47"/>
      <c r="CT211" s="47"/>
      <c r="CU211" s="47"/>
      <c r="CV211" s="47"/>
      <c r="CW211" s="47"/>
      <c r="CX211" s="47"/>
      <c r="CY211" s="47"/>
      <c r="CZ211" s="47"/>
      <c r="DA211" s="47"/>
      <c r="DB211" s="47"/>
      <c r="DC211" s="47"/>
      <c r="DD211" s="47"/>
      <c r="DE211" s="47"/>
      <c r="DF211" s="47"/>
      <c r="DG211" s="47"/>
      <c r="DH211" s="47"/>
      <c r="DI211" s="47"/>
      <c r="DJ211" s="47"/>
      <c r="DK211" s="47"/>
      <c r="DL211" s="47"/>
      <c r="DM211" s="47"/>
      <c r="DN211" s="47"/>
      <c r="DO211" s="47"/>
      <c r="DP211" s="47"/>
      <c r="DQ211" s="47"/>
      <c r="DR211" s="47"/>
      <c r="DS211" s="47"/>
      <c r="DT211" s="47"/>
      <c r="DU211" s="47"/>
      <c r="DV211" s="47"/>
      <c r="DW211" s="74"/>
      <c r="DX211" s="47"/>
      <c r="DY211" s="47"/>
      <c r="DZ211" s="47"/>
      <c r="EA211" s="47"/>
      <c r="EB211" s="47"/>
      <c r="EC211" s="47"/>
      <c r="ED211" s="47"/>
      <c r="EE211" s="47"/>
      <c r="EF211" s="47"/>
      <c r="EG211" s="47"/>
      <c r="EH211" s="47"/>
      <c r="EI211" s="47"/>
      <c r="EJ211" s="47"/>
      <c r="EK211" s="47"/>
      <c r="EL211" s="47"/>
      <c r="EM211" s="47"/>
      <c r="EN211" s="47"/>
      <c r="EO211" s="47"/>
      <c r="EP211" s="47"/>
      <c r="EQ211" s="47"/>
      <c r="ER211" s="74"/>
    </row>
    <row r="212" spans="1:149" ht="15" customHeight="1">
      <c r="B212" s="687" t="str">
        <f t="shared" si="15"/>
        <v>Desk 99</v>
      </c>
      <c r="C212" s="689" t="str">
        <f t="shared" si="18"/>
        <v/>
      </c>
      <c r="D212" s="689" t="str">
        <f t="shared" si="18"/>
        <v/>
      </c>
      <c r="E212" s="689" t="str">
        <f t="shared" si="18"/>
        <v/>
      </c>
      <c r="F212" s="689" t="str">
        <f t="shared" si="18"/>
        <v/>
      </c>
      <c r="G212" s="1810" t="str">
        <f t="shared" si="18"/>
        <v/>
      </c>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c r="CR212" s="47"/>
      <c r="CS212" s="47"/>
      <c r="CT212" s="47"/>
      <c r="CU212" s="47"/>
      <c r="CV212" s="47"/>
      <c r="CW212" s="47"/>
      <c r="CX212" s="47"/>
      <c r="CY212" s="47"/>
      <c r="CZ212" s="47"/>
      <c r="DA212" s="47"/>
      <c r="DB212" s="47"/>
      <c r="DC212" s="47"/>
      <c r="DD212" s="47"/>
      <c r="DE212" s="47"/>
      <c r="DF212" s="47"/>
      <c r="DG212" s="47"/>
      <c r="DH212" s="47"/>
      <c r="DI212" s="47"/>
      <c r="DJ212" s="47"/>
      <c r="DK212" s="47"/>
      <c r="DL212" s="47"/>
      <c r="DM212" s="47"/>
      <c r="DN212" s="47"/>
      <c r="DO212" s="47"/>
      <c r="DP212" s="47"/>
      <c r="DQ212" s="47"/>
      <c r="DR212" s="47"/>
      <c r="DS212" s="47"/>
      <c r="DT212" s="47"/>
      <c r="DU212" s="47"/>
      <c r="DV212" s="47"/>
      <c r="DW212" s="74"/>
      <c r="DX212" s="47"/>
      <c r="DY212" s="47"/>
      <c r="DZ212" s="47"/>
      <c r="EA212" s="47"/>
      <c r="EB212" s="47"/>
      <c r="EC212" s="47"/>
      <c r="ED212" s="47"/>
      <c r="EE212" s="47"/>
      <c r="EF212" s="47"/>
      <c r="EG212" s="47"/>
      <c r="EH212" s="47"/>
      <c r="EI212" s="47"/>
      <c r="EJ212" s="47"/>
      <c r="EK212" s="47"/>
      <c r="EL212" s="47"/>
      <c r="EM212" s="47"/>
      <c r="EN212" s="47"/>
      <c r="EO212" s="47"/>
      <c r="EP212" s="47"/>
      <c r="EQ212" s="47"/>
      <c r="ER212" s="74"/>
    </row>
    <row r="213" spans="1:149" ht="15" customHeight="1">
      <c r="B213" s="688" t="str">
        <f t="shared" si="15"/>
        <v>Desk 100</v>
      </c>
      <c r="C213" s="691" t="str">
        <f t="shared" si="18"/>
        <v/>
      </c>
      <c r="D213" s="691" t="str">
        <f t="shared" si="18"/>
        <v/>
      </c>
      <c r="E213" s="691" t="str">
        <f t="shared" si="18"/>
        <v/>
      </c>
      <c r="F213" s="691" t="str">
        <f t="shared" si="18"/>
        <v/>
      </c>
      <c r="G213" s="1810" t="str">
        <f t="shared" si="18"/>
        <v/>
      </c>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c r="CS213" s="57"/>
      <c r="CT213" s="57"/>
      <c r="CU213" s="57"/>
      <c r="CV213" s="57"/>
      <c r="CW213" s="57"/>
      <c r="CX213" s="57"/>
      <c r="CY213" s="57"/>
      <c r="CZ213" s="57"/>
      <c r="DA213" s="57"/>
      <c r="DB213" s="57"/>
      <c r="DC213" s="57"/>
      <c r="DD213" s="57"/>
      <c r="DE213" s="57"/>
      <c r="DF213" s="57"/>
      <c r="DG213" s="57"/>
      <c r="DH213" s="57"/>
      <c r="DI213" s="57"/>
      <c r="DJ213" s="57"/>
      <c r="DK213" s="57"/>
      <c r="DL213" s="57"/>
      <c r="DM213" s="57"/>
      <c r="DN213" s="57"/>
      <c r="DO213" s="57"/>
      <c r="DP213" s="57"/>
      <c r="DQ213" s="57"/>
      <c r="DR213" s="57"/>
      <c r="DS213" s="57"/>
      <c r="DT213" s="57"/>
      <c r="DU213" s="57"/>
      <c r="DV213" s="57"/>
      <c r="DW213" s="181"/>
      <c r="DX213" s="57"/>
      <c r="DY213" s="57"/>
      <c r="DZ213" s="57"/>
      <c r="EA213" s="57"/>
      <c r="EB213" s="57"/>
      <c r="EC213" s="57"/>
      <c r="ED213" s="57"/>
      <c r="EE213" s="57"/>
      <c r="EF213" s="57"/>
      <c r="EG213" s="57"/>
      <c r="EH213" s="57"/>
      <c r="EI213" s="57"/>
      <c r="EJ213" s="57"/>
      <c r="EK213" s="57"/>
      <c r="EL213" s="57"/>
      <c r="EM213" s="57"/>
      <c r="EN213" s="57"/>
      <c r="EO213" s="57"/>
      <c r="EP213" s="57"/>
      <c r="EQ213" s="57"/>
      <c r="ER213" s="181"/>
    </row>
    <row r="214" spans="1:149" ht="15" customHeight="1">
      <c r="B214" s="2238" t="s">
        <v>770</v>
      </c>
      <c r="C214" s="1811"/>
      <c r="D214" s="1811"/>
      <c r="E214" s="1811"/>
      <c r="F214" s="1811"/>
      <c r="G214" s="1811"/>
      <c r="H214" s="2239"/>
      <c r="I214" s="2239"/>
      <c r="J214" s="2239"/>
      <c r="K214" s="2239"/>
      <c r="L214" s="2239"/>
      <c r="M214" s="2239"/>
      <c r="N214" s="2239"/>
      <c r="O214" s="2239"/>
      <c r="P214" s="2239"/>
      <c r="Q214" s="2239"/>
      <c r="R214" s="2239"/>
      <c r="S214" s="2239"/>
      <c r="T214" s="2239"/>
      <c r="U214" s="2239"/>
      <c r="V214" s="2239"/>
      <c r="W214" s="2239"/>
      <c r="X214" s="2239"/>
      <c r="Y214" s="2239"/>
      <c r="Z214" s="2239"/>
      <c r="AA214" s="2239"/>
      <c r="AB214" s="2239"/>
      <c r="AC214" s="2239"/>
      <c r="AD214" s="2239"/>
      <c r="AE214" s="2239"/>
      <c r="AF214" s="2239"/>
      <c r="AG214" s="2239"/>
      <c r="AH214" s="2239"/>
      <c r="AI214" s="2239"/>
      <c r="AJ214" s="2239"/>
      <c r="AK214" s="2239"/>
      <c r="AL214" s="2239"/>
      <c r="AM214" s="2239"/>
      <c r="AN214" s="2239"/>
      <c r="AO214" s="2239"/>
      <c r="AP214" s="2239"/>
      <c r="AQ214" s="2239"/>
      <c r="AR214" s="2239"/>
      <c r="AS214" s="2239"/>
      <c r="AT214" s="2239"/>
      <c r="AU214" s="2239"/>
      <c r="AV214" s="2239"/>
      <c r="AW214" s="2239"/>
      <c r="AX214" s="2239"/>
      <c r="AY214" s="2239"/>
      <c r="AZ214" s="2239"/>
      <c r="BA214" s="2239"/>
      <c r="BB214" s="2239"/>
      <c r="BC214" s="2239"/>
      <c r="BD214" s="2239"/>
      <c r="BE214" s="2239"/>
      <c r="BF214" s="2239"/>
      <c r="BG214" s="2239"/>
      <c r="BH214" s="2239"/>
      <c r="BI214" s="2239"/>
      <c r="BJ214" s="2239"/>
      <c r="BK214" s="2239"/>
      <c r="BL214" s="2239"/>
      <c r="BM214" s="2239"/>
      <c r="BN214" s="2239"/>
      <c r="BO214" s="2239"/>
      <c r="BP214" s="2239"/>
      <c r="BQ214" s="2239"/>
      <c r="BR214" s="2239"/>
      <c r="BS214" s="2239"/>
      <c r="BT214" s="2239"/>
      <c r="BU214" s="2239"/>
      <c r="BV214" s="2239"/>
      <c r="BW214" s="2239"/>
      <c r="BX214" s="2239"/>
      <c r="BY214" s="2239"/>
      <c r="BZ214" s="2239"/>
      <c r="CA214" s="2239"/>
      <c r="CB214" s="2239"/>
      <c r="CC214" s="2239"/>
      <c r="CD214" s="2239"/>
      <c r="CE214" s="2239"/>
      <c r="CF214" s="2239"/>
      <c r="CG214" s="2239"/>
      <c r="CH214" s="2239"/>
      <c r="CI214" s="2239"/>
      <c r="CJ214" s="2239"/>
      <c r="CK214" s="2239"/>
      <c r="CL214" s="2239"/>
      <c r="CM214" s="2239"/>
      <c r="CN214" s="2239"/>
      <c r="CO214" s="2239"/>
      <c r="CP214" s="2239"/>
      <c r="CQ214" s="2239"/>
      <c r="CR214" s="2239"/>
      <c r="CS214" s="2239"/>
      <c r="CT214" s="2239"/>
      <c r="CU214" s="2239"/>
      <c r="CV214" s="2239"/>
      <c r="CW214" s="2239"/>
      <c r="CX214" s="2239"/>
      <c r="CY214" s="2239"/>
      <c r="CZ214" s="2239"/>
      <c r="DA214" s="2239"/>
      <c r="DB214" s="2239"/>
      <c r="DC214" s="2239"/>
      <c r="DD214" s="2239"/>
      <c r="DE214" s="2239"/>
      <c r="DF214" s="2239"/>
      <c r="DG214" s="2239"/>
      <c r="DH214" s="2239"/>
      <c r="DI214" s="2239"/>
      <c r="DJ214" s="2239"/>
      <c r="DK214" s="2239"/>
      <c r="DL214" s="2239"/>
      <c r="DM214" s="2239"/>
      <c r="DN214" s="2239"/>
      <c r="DO214" s="2239"/>
      <c r="DP214" s="2239"/>
      <c r="DQ214" s="2239"/>
      <c r="DR214" s="2239"/>
      <c r="DS214" s="2239"/>
      <c r="DT214" s="2239"/>
      <c r="DU214" s="2239"/>
      <c r="DV214" s="2239"/>
      <c r="DW214" s="2223"/>
      <c r="DX214" s="2239"/>
      <c r="DY214" s="2239"/>
      <c r="DZ214" s="2239"/>
      <c r="EA214" s="2239"/>
      <c r="EB214" s="2239"/>
      <c r="EC214" s="2239"/>
      <c r="ED214" s="2239"/>
      <c r="EE214" s="2239"/>
      <c r="EF214" s="2239"/>
      <c r="EG214" s="2239"/>
      <c r="EH214" s="2239"/>
      <c r="EI214" s="2239"/>
      <c r="EJ214" s="2239"/>
      <c r="EK214" s="2239"/>
      <c r="EL214" s="2239"/>
      <c r="EM214" s="2239"/>
      <c r="EN214" s="2239"/>
      <c r="EO214" s="2239"/>
      <c r="EP214" s="2239"/>
      <c r="EQ214" s="2239"/>
      <c r="ER214" s="2223"/>
    </row>
    <row r="215" spans="1:149" s="1105" customFormat="1" ht="60" customHeight="1">
      <c r="A215" s="1824" t="s">
        <v>803</v>
      </c>
      <c r="B215" s="322"/>
      <c r="C215" s="322"/>
      <c r="D215" s="451"/>
      <c r="E215" s="451"/>
      <c r="F215" s="451"/>
      <c r="G215" s="451"/>
      <c r="ES215" s="2230"/>
    </row>
    <row r="216" spans="1:149" ht="57.75" customHeight="1">
      <c r="B216" s="2231" t="s">
        <v>669</v>
      </c>
      <c r="C216" s="1808" t="s">
        <v>832</v>
      </c>
      <c r="D216" s="2232" t="s">
        <v>798</v>
      </c>
      <c r="E216" s="1808" t="s">
        <v>799</v>
      </c>
      <c r="F216" s="1808" t="s">
        <v>833</v>
      </c>
      <c r="G216" s="1808" t="s">
        <v>1760</v>
      </c>
      <c r="H216" s="1808" t="s">
        <v>667</v>
      </c>
      <c r="I216" s="1808" t="str">
        <f t="shared" ref="I216:BT216" si="19">"T+" &amp; (COLUMN(I216)-COLUMN($H216))</f>
        <v>T+1</v>
      </c>
      <c r="J216" s="1808" t="str">
        <f t="shared" si="19"/>
        <v>T+2</v>
      </c>
      <c r="K216" s="1808" t="str">
        <f t="shared" si="19"/>
        <v>T+3</v>
      </c>
      <c r="L216" s="1808" t="str">
        <f t="shared" si="19"/>
        <v>T+4</v>
      </c>
      <c r="M216" s="1808" t="str">
        <f t="shared" si="19"/>
        <v>T+5</v>
      </c>
      <c r="N216" s="1808" t="str">
        <f t="shared" si="19"/>
        <v>T+6</v>
      </c>
      <c r="O216" s="1808" t="str">
        <f t="shared" si="19"/>
        <v>T+7</v>
      </c>
      <c r="P216" s="1808" t="str">
        <f t="shared" si="19"/>
        <v>T+8</v>
      </c>
      <c r="Q216" s="1808" t="str">
        <f t="shared" si="19"/>
        <v>T+9</v>
      </c>
      <c r="R216" s="1808" t="str">
        <f t="shared" si="19"/>
        <v>T+10</v>
      </c>
      <c r="S216" s="1808" t="str">
        <f t="shared" si="19"/>
        <v>T+11</v>
      </c>
      <c r="T216" s="1808" t="str">
        <f t="shared" si="19"/>
        <v>T+12</v>
      </c>
      <c r="U216" s="1808" t="str">
        <f t="shared" si="19"/>
        <v>T+13</v>
      </c>
      <c r="V216" s="1808" t="str">
        <f t="shared" si="19"/>
        <v>T+14</v>
      </c>
      <c r="W216" s="1808" t="str">
        <f t="shared" si="19"/>
        <v>T+15</v>
      </c>
      <c r="X216" s="1808" t="str">
        <f t="shared" si="19"/>
        <v>T+16</v>
      </c>
      <c r="Y216" s="1808" t="str">
        <f t="shared" si="19"/>
        <v>T+17</v>
      </c>
      <c r="Z216" s="1808" t="str">
        <f t="shared" si="19"/>
        <v>T+18</v>
      </c>
      <c r="AA216" s="1808" t="str">
        <f t="shared" si="19"/>
        <v>T+19</v>
      </c>
      <c r="AB216" s="1808" t="str">
        <f t="shared" si="19"/>
        <v>T+20</v>
      </c>
      <c r="AC216" s="1808" t="str">
        <f t="shared" si="19"/>
        <v>T+21</v>
      </c>
      <c r="AD216" s="1808" t="str">
        <f t="shared" si="19"/>
        <v>T+22</v>
      </c>
      <c r="AE216" s="1808" t="str">
        <f t="shared" si="19"/>
        <v>T+23</v>
      </c>
      <c r="AF216" s="1808" t="str">
        <f t="shared" si="19"/>
        <v>T+24</v>
      </c>
      <c r="AG216" s="1808" t="str">
        <f t="shared" si="19"/>
        <v>T+25</v>
      </c>
      <c r="AH216" s="1808" t="str">
        <f t="shared" si="19"/>
        <v>T+26</v>
      </c>
      <c r="AI216" s="1808" t="str">
        <f t="shared" si="19"/>
        <v>T+27</v>
      </c>
      <c r="AJ216" s="1808" t="str">
        <f t="shared" si="19"/>
        <v>T+28</v>
      </c>
      <c r="AK216" s="1808" t="str">
        <f t="shared" si="19"/>
        <v>T+29</v>
      </c>
      <c r="AL216" s="1808" t="str">
        <f t="shared" si="19"/>
        <v>T+30</v>
      </c>
      <c r="AM216" s="1808" t="str">
        <f t="shared" si="19"/>
        <v>T+31</v>
      </c>
      <c r="AN216" s="1808" t="str">
        <f t="shared" si="19"/>
        <v>T+32</v>
      </c>
      <c r="AO216" s="1808" t="str">
        <f t="shared" si="19"/>
        <v>T+33</v>
      </c>
      <c r="AP216" s="1808" t="str">
        <f t="shared" si="19"/>
        <v>T+34</v>
      </c>
      <c r="AQ216" s="1808" t="str">
        <f t="shared" si="19"/>
        <v>T+35</v>
      </c>
      <c r="AR216" s="1808" t="str">
        <f t="shared" si="19"/>
        <v>T+36</v>
      </c>
      <c r="AS216" s="1808" t="str">
        <f t="shared" si="19"/>
        <v>T+37</v>
      </c>
      <c r="AT216" s="1808" t="str">
        <f t="shared" si="19"/>
        <v>T+38</v>
      </c>
      <c r="AU216" s="1808" t="str">
        <f t="shared" si="19"/>
        <v>T+39</v>
      </c>
      <c r="AV216" s="1808" t="str">
        <f t="shared" si="19"/>
        <v>T+40</v>
      </c>
      <c r="AW216" s="1808" t="str">
        <f t="shared" si="19"/>
        <v>T+41</v>
      </c>
      <c r="AX216" s="1808" t="str">
        <f t="shared" si="19"/>
        <v>T+42</v>
      </c>
      <c r="AY216" s="1808" t="str">
        <f t="shared" si="19"/>
        <v>T+43</v>
      </c>
      <c r="AZ216" s="1808" t="str">
        <f t="shared" si="19"/>
        <v>T+44</v>
      </c>
      <c r="BA216" s="1808" t="str">
        <f t="shared" si="19"/>
        <v>T+45</v>
      </c>
      <c r="BB216" s="1808" t="str">
        <f t="shared" si="19"/>
        <v>T+46</v>
      </c>
      <c r="BC216" s="1808" t="str">
        <f t="shared" si="19"/>
        <v>T+47</v>
      </c>
      <c r="BD216" s="1808" t="str">
        <f t="shared" si="19"/>
        <v>T+48</v>
      </c>
      <c r="BE216" s="1808" t="str">
        <f t="shared" si="19"/>
        <v>T+49</v>
      </c>
      <c r="BF216" s="1808" t="str">
        <f t="shared" si="19"/>
        <v>T+50</v>
      </c>
      <c r="BG216" s="1808" t="str">
        <f t="shared" si="19"/>
        <v>T+51</v>
      </c>
      <c r="BH216" s="1808" t="str">
        <f t="shared" si="19"/>
        <v>T+52</v>
      </c>
      <c r="BI216" s="1808" t="str">
        <f t="shared" si="19"/>
        <v>T+53</v>
      </c>
      <c r="BJ216" s="1808" t="str">
        <f t="shared" si="19"/>
        <v>T+54</v>
      </c>
      <c r="BK216" s="1808" t="str">
        <f t="shared" si="19"/>
        <v>T+55</v>
      </c>
      <c r="BL216" s="1808" t="str">
        <f t="shared" si="19"/>
        <v>T+56</v>
      </c>
      <c r="BM216" s="1808" t="str">
        <f t="shared" si="19"/>
        <v>T+57</v>
      </c>
      <c r="BN216" s="1808" t="str">
        <f t="shared" si="19"/>
        <v>T+58</v>
      </c>
      <c r="BO216" s="1808" t="str">
        <f t="shared" si="19"/>
        <v>T+59</v>
      </c>
      <c r="BP216" s="1808" t="str">
        <f t="shared" si="19"/>
        <v>T+60</v>
      </c>
      <c r="BQ216" s="1808" t="str">
        <f t="shared" si="19"/>
        <v>T+61</v>
      </c>
      <c r="BR216" s="1808" t="str">
        <f t="shared" si="19"/>
        <v>T+62</v>
      </c>
      <c r="BS216" s="1808" t="str">
        <f t="shared" si="19"/>
        <v>T+63</v>
      </c>
      <c r="BT216" s="1808" t="str">
        <f t="shared" si="19"/>
        <v>T+64</v>
      </c>
      <c r="BU216" s="1808" t="str">
        <f t="shared" ref="BU216:EF216" si="20">"T+" &amp; (COLUMN(BU216)-COLUMN($H216))</f>
        <v>T+65</v>
      </c>
      <c r="BV216" s="1808" t="str">
        <f t="shared" si="20"/>
        <v>T+66</v>
      </c>
      <c r="BW216" s="1808" t="str">
        <f t="shared" si="20"/>
        <v>T+67</v>
      </c>
      <c r="BX216" s="1808" t="str">
        <f t="shared" si="20"/>
        <v>T+68</v>
      </c>
      <c r="BY216" s="1808" t="str">
        <f t="shared" si="20"/>
        <v>T+69</v>
      </c>
      <c r="BZ216" s="1808" t="str">
        <f t="shared" si="20"/>
        <v>T+70</v>
      </c>
      <c r="CA216" s="1808" t="str">
        <f t="shared" si="20"/>
        <v>T+71</v>
      </c>
      <c r="CB216" s="1808" t="str">
        <f t="shared" si="20"/>
        <v>T+72</v>
      </c>
      <c r="CC216" s="1808" t="str">
        <f t="shared" si="20"/>
        <v>T+73</v>
      </c>
      <c r="CD216" s="1808" t="str">
        <f t="shared" si="20"/>
        <v>T+74</v>
      </c>
      <c r="CE216" s="1808" t="str">
        <f t="shared" si="20"/>
        <v>T+75</v>
      </c>
      <c r="CF216" s="1808" t="str">
        <f t="shared" si="20"/>
        <v>T+76</v>
      </c>
      <c r="CG216" s="1808" t="str">
        <f t="shared" si="20"/>
        <v>T+77</v>
      </c>
      <c r="CH216" s="1808" t="str">
        <f t="shared" si="20"/>
        <v>T+78</v>
      </c>
      <c r="CI216" s="1808" t="str">
        <f t="shared" si="20"/>
        <v>T+79</v>
      </c>
      <c r="CJ216" s="1808" t="str">
        <f t="shared" si="20"/>
        <v>T+80</v>
      </c>
      <c r="CK216" s="1808" t="str">
        <f t="shared" si="20"/>
        <v>T+81</v>
      </c>
      <c r="CL216" s="1808" t="str">
        <f t="shared" si="20"/>
        <v>T+82</v>
      </c>
      <c r="CM216" s="1808" t="str">
        <f t="shared" si="20"/>
        <v>T+83</v>
      </c>
      <c r="CN216" s="1808" t="str">
        <f t="shared" si="20"/>
        <v>T+84</v>
      </c>
      <c r="CO216" s="1808" t="str">
        <f t="shared" si="20"/>
        <v>T+85</v>
      </c>
      <c r="CP216" s="1808" t="str">
        <f t="shared" si="20"/>
        <v>T+86</v>
      </c>
      <c r="CQ216" s="1808" t="str">
        <f t="shared" si="20"/>
        <v>T+87</v>
      </c>
      <c r="CR216" s="1808" t="str">
        <f t="shared" si="20"/>
        <v>T+88</v>
      </c>
      <c r="CS216" s="1808" t="str">
        <f t="shared" si="20"/>
        <v>T+89</v>
      </c>
      <c r="CT216" s="1808" t="str">
        <f t="shared" si="20"/>
        <v>T+90</v>
      </c>
      <c r="CU216" s="1808" t="str">
        <f t="shared" si="20"/>
        <v>T+91</v>
      </c>
      <c r="CV216" s="1808" t="str">
        <f t="shared" si="20"/>
        <v>T+92</v>
      </c>
      <c r="CW216" s="1808" t="str">
        <f t="shared" si="20"/>
        <v>T+93</v>
      </c>
      <c r="CX216" s="1808" t="str">
        <f t="shared" si="20"/>
        <v>T+94</v>
      </c>
      <c r="CY216" s="1808" t="str">
        <f t="shared" si="20"/>
        <v>T+95</v>
      </c>
      <c r="CZ216" s="1808" t="str">
        <f t="shared" si="20"/>
        <v>T+96</v>
      </c>
      <c r="DA216" s="1808" t="str">
        <f t="shared" si="20"/>
        <v>T+97</v>
      </c>
      <c r="DB216" s="1808" t="str">
        <f t="shared" si="20"/>
        <v>T+98</v>
      </c>
      <c r="DC216" s="1808" t="str">
        <f t="shared" si="20"/>
        <v>T+99</v>
      </c>
      <c r="DD216" s="1808" t="str">
        <f t="shared" si="20"/>
        <v>T+100</v>
      </c>
      <c r="DE216" s="1808" t="str">
        <f t="shared" si="20"/>
        <v>T+101</v>
      </c>
      <c r="DF216" s="1808" t="str">
        <f t="shared" si="20"/>
        <v>T+102</v>
      </c>
      <c r="DG216" s="1808" t="str">
        <f t="shared" si="20"/>
        <v>T+103</v>
      </c>
      <c r="DH216" s="1808" t="str">
        <f t="shared" si="20"/>
        <v>T+104</v>
      </c>
      <c r="DI216" s="1808" t="str">
        <f t="shared" si="20"/>
        <v>T+105</v>
      </c>
      <c r="DJ216" s="1808" t="str">
        <f t="shared" si="20"/>
        <v>T+106</v>
      </c>
      <c r="DK216" s="1808" t="str">
        <f t="shared" si="20"/>
        <v>T+107</v>
      </c>
      <c r="DL216" s="1808" t="str">
        <f t="shared" si="20"/>
        <v>T+108</v>
      </c>
      <c r="DM216" s="1808" t="str">
        <f t="shared" si="20"/>
        <v>T+109</v>
      </c>
      <c r="DN216" s="1808" t="str">
        <f t="shared" si="20"/>
        <v>T+110</v>
      </c>
      <c r="DO216" s="1808" t="str">
        <f t="shared" si="20"/>
        <v>T+111</v>
      </c>
      <c r="DP216" s="1808" t="str">
        <f t="shared" si="20"/>
        <v>T+112</v>
      </c>
      <c r="DQ216" s="1808" t="str">
        <f t="shared" si="20"/>
        <v>T+113</v>
      </c>
      <c r="DR216" s="1808" t="str">
        <f t="shared" si="20"/>
        <v>T+114</v>
      </c>
      <c r="DS216" s="1808" t="str">
        <f t="shared" si="20"/>
        <v>T+115</v>
      </c>
      <c r="DT216" s="1808" t="str">
        <f t="shared" si="20"/>
        <v>T+116</v>
      </c>
      <c r="DU216" s="1808" t="str">
        <f t="shared" si="20"/>
        <v>T+117</v>
      </c>
      <c r="DV216" s="1808" t="str">
        <f t="shared" si="20"/>
        <v>T+118</v>
      </c>
      <c r="DW216" s="1808" t="str">
        <f t="shared" si="20"/>
        <v>T+119</v>
      </c>
      <c r="DX216" s="1808" t="str">
        <f t="shared" si="20"/>
        <v>T+120</v>
      </c>
      <c r="DY216" s="1808" t="str">
        <f t="shared" si="20"/>
        <v>T+121</v>
      </c>
      <c r="DZ216" s="1808" t="str">
        <f t="shared" si="20"/>
        <v>T+122</v>
      </c>
      <c r="EA216" s="1808" t="str">
        <f t="shared" si="20"/>
        <v>T+123</v>
      </c>
      <c r="EB216" s="1808" t="str">
        <f t="shared" si="20"/>
        <v>T+124</v>
      </c>
      <c r="EC216" s="1808" t="str">
        <f t="shared" si="20"/>
        <v>T+125</v>
      </c>
      <c r="ED216" s="1808" t="str">
        <f t="shared" si="20"/>
        <v>T+126</v>
      </c>
      <c r="EE216" s="1808" t="str">
        <f t="shared" si="20"/>
        <v>T+127</v>
      </c>
      <c r="EF216" s="1808" t="str">
        <f t="shared" si="20"/>
        <v>T+128</v>
      </c>
      <c r="EG216" s="1808" t="str">
        <f t="shared" ref="EG216:ER216" si="21">"T+" &amp; (COLUMN(EG216)-COLUMN($H216))</f>
        <v>T+129</v>
      </c>
      <c r="EH216" s="1808" t="str">
        <f t="shared" si="21"/>
        <v>T+130</v>
      </c>
      <c r="EI216" s="1808" t="str">
        <f t="shared" si="21"/>
        <v>T+131</v>
      </c>
      <c r="EJ216" s="1808" t="str">
        <f t="shared" si="21"/>
        <v>T+132</v>
      </c>
      <c r="EK216" s="1808" t="str">
        <f t="shared" si="21"/>
        <v>T+133</v>
      </c>
      <c r="EL216" s="1808" t="str">
        <f t="shared" si="21"/>
        <v>T+134</v>
      </c>
      <c r="EM216" s="1808" t="str">
        <f t="shared" si="21"/>
        <v>T+135</v>
      </c>
      <c r="EN216" s="1808" t="str">
        <f t="shared" si="21"/>
        <v>T+136</v>
      </c>
      <c r="EO216" s="1808" t="str">
        <f t="shared" si="21"/>
        <v>T+137</v>
      </c>
      <c r="EP216" s="1808" t="str">
        <f t="shared" si="21"/>
        <v>T+138</v>
      </c>
      <c r="EQ216" s="1808" t="str">
        <f t="shared" si="21"/>
        <v>T+139</v>
      </c>
      <c r="ER216" s="1808" t="str">
        <f t="shared" si="21"/>
        <v>T+140</v>
      </c>
    </row>
    <row r="217" spans="1:149" ht="15" customHeight="1">
      <c r="B217" s="2236" t="str">
        <f t="shared" ref="B217:B280" si="22">B11</f>
        <v>Desk 1</v>
      </c>
      <c r="C217" s="2237" t="str">
        <f>IF(ISBLANK(C11), "", C11)</f>
        <v/>
      </c>
      <c r="D217" s="2237" t="str">
        <f t="shared" ref="D217:F217" si="23">IF(ISBLANK(D11), "", D11)</f>
        <v/>
      </c>
      <c r="E217" s="2237" t="str">
        <f t="shared" si="23"/>
        <v/>
      </c>
      <c r="F217" s="2237" t="str">
        <f t="shared" si="23"/>
        <v/>
      </c>
      <c r="G217" s="1810" t="str">
        <f>IF(ISBLANK(G11), "", G11)</f>
        <v/>
      </c>
      <c r="H217" s="1633"/>
      <c r="I217" s="1633"/>
      <c r="J217" s="1633"/>
      <c r="K217" s="1633"/>
      <c r="L217" s="1633"/>
      <c r="M217" s="1633"/>
      <c r="N217" s="1633"/>
      <c r="O217" s="1633"/>
      <c r="P217" s="1633"/>
      <c r="Q217" s="1633"/>
      <c r="R217" s="1633"/>
      <c r="S217" s="1633"/>
      <c r="T217" s="1633"/>
      <c r="U217" s="1633"/>
      <c r="V217" s="1633"/>
      <c r="W217" s="1633"/>
      <c r="X217" s="1633"/>
      <c r="Y217" s="1633"/>
      <c r="Z217" s="1633"/>
      <c r="AA217" s="1633"/>
      <c r="AB217" s="1633"/>
      <c r="AC217" s="1633"/>
      <c r="AD217" s="1633"/>
      <c r="AE217" s="1633"/>
      <c r="AF217" s="1633"/>
      <c r="AG217" s="1633"/>
      <c r="AH217" s="1633"/>
      <c r="AI217" s="1633"/>
      <c r="AJ217" s="1633"/>
      <c r="AK217" s="1633"/>
      <c r="AL217" s="1633"/>
      <c r="AM217" s="1633"/>
      <c r="AN217" s="1633"/>
      <c r="AO217" s="1633"/>
      <c r="AP217" s="1633"/>
      <c r="AQ217" s="1633"/>
      <c r="AR217" s="1633"/>
      <c r="AS217" s="1633"/>
      <c r="AT217" s="1633"/>
      <c r="AU217" s="1633"/>
      <c r="AV217" s="1633"/>
      <c r="AW217" s="1633"/>
      <c r="AX217" s="1633"/>
      <c r="AY217" s="1633"/>
      <c r="AZ217" s="1633"/>
      <c r="BA217" s="1633"/>
      <c r="BB217" s="1633"/>
      <c r="BC217" s="1633"/>
      <c r="BD217" s="1633"/>
      <c r="BE217" s="1633"/>
      <c r="BF217" s="1633"/>
      <c r="BG217" s="1633"/>
      <c r="BH217" s="1633"/>
      <c r="BI217" s="1633"/>
      <c r="BJ217" s="1633"/>
      <c r="BK217" s="1633"/>
      <c r="BL217" s="1633"/>
      <c r="BM217" s="1633"/>
      <c r="BN217" s="1633"/>
      <c r="BO217" s="1633"/>
      <c r="BP217" s="1633"/>
      <c r="BQ217" s="1633"/>
      <c r="BR217" s="1633"/>
      <c r="BS217" s="1633"/>
      <c r="BT217" s="1633"/>
      <c r="BU217" s="1633"/>
      <c r="BV217" s="1633"/>
      <c r="BW217" s="1633"/>
      <c r="BX217" s="1633"/>
      <c r="BY217" s="1633"/>
      <c r="BZ217" s="1633"/>
      <c r="CA217" s="1633"/>
      <c r="CB217" s="1633"/>
      <c r="CC217" s="1633"/>
      <c r="CD217" s="1633"/>
      <c r="CE217" s="1633"/>
      <c r="CF217" s="1633"/>
      <c r="CG217" s="1633"/>
      <c r="CH217" s="1633"/>
      <c r="CI217" s="1633"/>
      <c r="CJ217" s="1633"/>
      <c r="CK217" s="1633"/>
      <c r="CL217" s="1633"/>
      <c r="CM217" s="1633"/>
      <c r="CN217" s="1633"/>
      <c r="CO217" s="1633"/>
      <c r="CP217" s="1633"/>
      <c r="CQ217" s="1633"/>
      <c r="CR217" s="1633"/>
      <c r="CS217" s="1633"/>
      <c r="CT217" s="1633"/>
      <c r="CU217" s="1633"/>
      <c r="CV217" s="1633"/>
      <c r="CW217" s="1633"/>
      <c r="CX217" s="1633"/>
      <c r="CY217" s="1633"/>
      <c r="CZ217" s="1633"/>
      <c r="DA217" s="1633"/>
      <c r="DB217" s="1633"/>
      <c r="DC217" s="1633"/>
      <c r="DD217" s="1633"/>
      <c r="DE217" s="1633"/>
      <c r="DF217" s="1633"/>
      <c r="DG217" s="1633"/>
      <c r="DH217" s="1633"/>
      <c r="DI217" s="1633"/>
      <c r="DJ217" s="1633"/>
      <c r="DK217" s="1633"/>
      <c r="DL217" s="1633"/>
      <c r="DM217" s="1633"/>
      <c r="DN217" s="1633"/>
      <c r="DO217" s="1633"/>
      <c r="DP217" s="1633"/>
      <c r="DQ217" s="1633"/>
      <c r="DR217" s="1633"/>
      <c r="DS217" s="1633"/>
      <c r="DT217" s="1633"/>
      <c r="DU217" s="1633"/>
      <c r="DV217" s="1633"/>
      <c r="DW217" s="866"/>
      <c r="DX217" s="1633"/>
      <c r="DY217" s="1633"/>
      <c r="DZ217" s="1633"/>
      <c r="EA217" s="1633"/>
      <c r="EB217" s="1633"/>
      <c r="EC217" s="1633"/>
      <c r="ED217" s="1633"/>
      <c r="EE217" s="1633"/>
      <c r="EF217" s="1633"/>
      <c r="EG217" s="1633"/>
      <c r="EH217" s="1633"/>
      <c r="EI217" s="1633"/>
      <c r="EJ217" s="1633"/>
      <c r="EK217" s="1633"/>
      <c r="EL217" s="1633"/>
      <c r="EM217" s="1633"/>
      <c r="EN217" s="1633"/>
      <c r="EO217" s="1633"/>
      <c r="EP217" s="1633"/>
      <c r="EQ217" s="1633"/>
      <c r="ER217" s="866"/>
    </row>
    <row r="218" spans="1:149" ht="15" customHeight="1">
      <c r="B218" s="687" t="str">
        <f t="shared" si="22"/>
        <v>Desk 2</v>
      </c>
      <c r="C218" s="689" t="str">
        <f t="shared" ref="C218:G233" si="24">IF(ISBLANK(C12), "", C12)</f>
        <v/>
      </c>
      <c r="D218" s="689" t="str">
        <f t="shared" si="24"/>
        <v/>
      </c>
      <c r="E218" s="689" t="str">
        <f t="shared" si="24"/>
        <v/>
      </c>
      <c r="F218" s="689" t="str">
        <f t="shared" si="24"/>
        <v/>
      </c>
      <c r="G218" s="1810" t="str">
        <f t="shared" si="24"/>
        <v/>
      </c>
      <c r="H218" s="1633"/>
      <c r="I218" s="1633"/>
      <c r="J218" s="1633"/>
      <c r="K218" s="1633"/>
      <c r="L218" s="1633"/>
      <c r="M218" s="1633"/>
      <c r="N218" s="1633"/>
      <c r="O218" s="1633"/>
      <c r="P218" s="1633"/>
      <c r="Q218" s="1633"/>
      <c r="R218" s="1633"/>
      <c r="S218" s="1633"/>
      <c r="T218" s="1633"/>
      <c r="U218" s="1633"/>
      <c r="V218" s="1633"/>
      <c r="W218" s="1633"/>
      <c r="X218" s="1633"/>
      <c r="Y218" s="1633"/>
      <c r="Z218" s="1633"/>
      <c r="AA218" s="1633"/>
      <c r="AB218" s="1633"/>
      <c r="AC218" s="1633"/>
      <c r="AD218" s="1633"/>
      <c r="AE218" s="1633"/>
      <c r="AF218" s="1633"/>
      <c r="AG218" s="1633"/>
      <c r="AH218" s="1633"/>
      <c r="AI218" s="1633"/>
      <c r="AJ218" s="1633"/>
      <c r="AK218" s="1633"/>
      <c r="AL218" s="1633"/>
      <c r="AM218" s="1633"/>
      <c r="AN218" s="1633"/>
      <c r="AO218" s="1633"/>
      <c r="AP218" s="1633"/>
      <c r="AQ218" s="1633"/>
      <c r="AR218" s="1633"/>
      <c r="AS218" s="1633"/>
      <c r="AT218" s="1633"/>
      <c r="AU218" s="1633"/>
      <c r="AV218" s="1633"/>
      <c r="AW218" s="1633"/>
      <c r="AX218" s="1633"/>
      <c r="AY218" s="1633"/>
      <c r="AZ218" s="1633"/>
      <c r="BA218" s="1633"/>
      <c r="BB218" s="1633"/>
      <c r="BC218" s="1633"/>
      <c r="BD218" s="1633"/>
      <c r="BE218" s="1633"/>
      <c r="BF218" s="1633"/>
      <c r="BG218" s="1633"/>
      <c r="BH218" s="1633"/>
      <c r="BI218" s="1633"/>
      <c r="BJ218" s="1633"/>
      <c r="BK218" s="1633"/>
      <c r="BL218" s="1633"/>
      <c r="BM218" s="1633"/>
      <c r="BN218" s="1633"/>
      <c r="BO218" s="1633"/>
      <c r="BP218" s="1633"/>
      <c r="BQ218" s="1633"/>
      <c r="BR218" s="1633"/>
      <c r="BS218" s="1633"/>
      <c r="BT218" s="1633"/>
      <c r="BU218" s="1633"/>
      <c r="BV218" s="1633"/>
      <c r="BW218" s="1633"/>
      <c r="BX218" s="1633"/>
      <c r="BY218" s="1633"/>
      <c r="BZ218" s="1633"/>
      <c r="CA218" s="1633"/>
      <c r="CB218" s="1633"/>
      <c r="CC218" s="1633"/>
      <c r="CD218" s="1633"/>
      <c r="CE218" s="1633"/>
      <c r="CF218" s="1633"/>
      <c r="CG218" s="1633"/>
      <c r="CH218" s="1633"/>
      <c r="CI218" s="1633"/>
      <c r="CJ218" s="1633"/>
      <c r="CK218" s="1633"/>
      <c r="CL218" s="1633"/>
      <c r="CM218" s="1633"/>
      <c r="CN218" s="1633"/>
      <c r="CO218" s="1633"/>
      <c r="CP218" s="1633"/>
      <c r="CQ218" s="1633"/>
      <c r="CR218" s="1633"/>
      <c r="CS218" s="1633"/>
      <c r="CT218" s="1633"/>
      <c r="CU218" s="1633"/>
      <c r="CV218" s="1633"/>
      <c r="CW218" s="1633"/>
      <c r="CX218" s="1633"/>
      <c r="CY218" s="1633"/>
      <c r="CZ218" s="1633"/>
      <c r="DA218" s="1633"/>
      <c r="DB218" s="1633"/>
      <c r="DC218" s="1633"/>
      <c r="DD218" s="1633"/>
      <c r="DE218" s="1633"/>
      <c r="DF218" s="1633"/>
      <c r="DG218" s="1633"/>
      <c r="DH218" s="1633"/>
      <c r="DI218" s="1633"/>
      <c r="DJ218" s="1633"/>
      <c r="DK218" s="1633"/>
      <c r="DL218" s="1633"/>
      <c r="DM218" s="1633"/>
      <c r="DN218" s="1633"/>
      <c r="DO218" s="1633"/>
      <c r="DP218" s="1633"/>
      <c r="DQ218" s="1633"/>
      <c r="DR218" s="1633"/>
      <c r="DS218" s="1633"/>
      <c r="DT218" s="1633"/>
      <c r="DU218" s="1633"/>
      <c r="DV218" s="1633"/>
      <c r="DW218" s="866"/>
      <c r="DX218" s="1633"/>
      <c r="DY218" s="1633"/>
      <c r="DZ218" s="1633"/>
      <c r="EA218" s="1633"/>
      <c r="EB218" s="1633"/>
      <c r="EC218" s="1633"/>
      <c r="ED218" s="1633"/>
      <c r="EE218" s="1633"/>
      <c r="EF218" s="1633"/>
      <c r="EG218" s="1633"/>
      <c r="EH218" s="1633"/>
      <c r="EI218" s="1633"/>
      <c r="EJ218" s="1633"/>
      <c r="EK218" s="1633"/>
      <c r="EL218" s="1633"/>
      <c r="EM218" s="1633"/>
      <c r="EN218" s="1633"/>
      <c r="EO218" s="1633"/>
      <c r="EP218" s="1633"/>
      <c r="EQ218" s="1633"/>
      <c r="ER218" s="866"/>
    </row>
    <row r="219" spans="1:149" ht="15" customHeight="1">
      <c r="B219" s="687" t="str">
        <f t="shared" si="22"/>
        <v>Desk 3</v>
      </c>
      <c r="C219" s="689" t="str">
        <f t="shared" si="24"/>
        <v/>
      </c>
      <c r="D219" s="689" t="str">
        <f t="shared" si="24"/>
        <v/>
      </c>
      <c r="E219" s="689" t="str">
        <f t="shared" si="24"/>
        <v/>
      </c>
      <c r="F219" s="689" t="str">
        <f t="shared" si="24"/>
        <v/>
      </c>
      <c r="G219" s="1810" t="str">
        <f t="shared" si="24"/>
        <v/>
      </c>
      <c r="H219" s="1633"/>
      <c r="I219" s="1633"/>
      <c r="J219" s="1633"/>
      <c r="K219" s="1633"/>
      <c r="L219" s="1633"/>
      <c r="M219" s="1633"/>
      <c r="N219" s="1633"/>
      <c r="O219" s="1633"/>
      <c r="P219" s="1633"/>
      <c r="Q219" s="1633"/>
      <c r="R219" s="1633"/>
      <c r="S219" s="1633"/>
      <c r="T219" s="1633"/>
      <c r="U219" s="1633"/>
      <c r="V219" s="1633"/>
      <c r="W219" s="1633"/>
      <c r="X219" s="1633"/>
      <c r="Y219" s="1633"/>
      <c r="Z219" s="1633"/>
      <c r="AA219" s="1633"/>
      <c r="AB219" s="1633"/>
      <c r="AC219" s="1633"/>
      <c r="AD219" s="1633"/>
      <c r="AE219" s="1633"/>
      <c r="AF219" s="1633"/>
      <c r="AG219" s="1633"/>
      <c r="AH219" s="1633"/>
      <c r="AI219" s="1633"/>
      <c r="AJ219" s="1633"/>
      <c r="AK219" s="1633"/>
      <c r="AL219" s="1633"/>
      <c r="AM219" s="1633"/>
      <c r="AN219" s="1633"/>
      <c r="AO219" s="1633"/>
      <c r="AP219" s="1633"/>
      <c r="AQ219" s="1633"/>
      <c r="AR219" s="1633"/>
      <c r="AS219" s="1633"/>
      <c r="AT219" s="1633"/>
      <c r="AU219" s="1633"/>
      <c r="AV219" s="1633"/>
      <c r="AW219" s="1633"/>
      <c r="AX219" s="1633"/>
      <c r="AY219" s="1633"/>
      <c r="AZ219" s="1633"/>
      <c r="BA219" s="1633"/>
      <c r="BB219" s="1633"/>
      <c r="BC219" s="1633"/>
      <c r="BD219" s="1633"/>
      <c r="BE219" s="1633"/>
      <c r="BF219" s="1633"/>
      <c r="BG219" s="1633"/>
      <c r="BH219" s="1633"/>
      <c r="BI219" s="1633"/>
      <c r="BJ219" s="1633"/>
      <c r="BK219" s="1633"/>
      <c r="BL219" s="1633"/>
      <c r="BM219" s="1633"/>
      <c r="BN219" s="1633"/>
      <c r="BO219" s="1633"/>
      <c r="BP219" s="1633"/>
      <c r="BQ219" s="1633"/>
      <c r="BR219" s="1633"/>
      <c r="BS219" s="1633"/>
      <c r="BT219" s="1633"/>
      <c r="BU219" s="1633"/>
      <c r="BV219" s="1633"/>
      <c r="BW219" s="1633"/>
      <c r="BX219" s="1633"/>
      <c r="BY219" s="1633"/>
      <c r="BZ219" s="1633"/>
      <c r="CA219" s="1633"/>
      <c r="CB219" s="1633"/>
      <c r="CC219" s="1633"/>
      <c r="CD219" s="1633"/>
      <c r="CE219" s="1633"/>
      <c r="CF219" s="1633"/>
      <c r="CG219" s="1633"/>
      <c r="CH219" s="1633"/>
      <c r="CI219" s="1633"/>
      <c r="CJ219" s="1633"/>
      <c r="CK219" s="1633"/>
      <c r="CL219" s="1633"/>
      <c r="CM219" s="1633"/>
      <c r="CN219" s="1633"/>
      <c r="CO219" s="1633"/>
      <c r="CP219" s="1633"/>
      <c r="CQ219" s="1633"/>
      <c r="CR219" s="1633"/>
      <c r="CS219" s="1633"/>
      <c r="CT219" s="1633"/>
      <c r="CU219" s="1633"/>
      <c r="CV219" s="1633"/>
      <c r="CW219" s="1633"/>
      <c r="CX219" s="1633"/>
      <c r="CY219" s="1633"/>
      <c r="CZ219" s="1633"/>
      <c r="DA219" s="1633"/>
      <c r="DB219" s="1633"/>
      <c r="DC219" s="1633"/>
      <c r="DD219" s="1633"/>
      <c r="DE219" s="1633"/>
      <c r="DF219" s="1633"/>
      <c r="DG219" s="1633"/>
      <c r="DH219" s="1633"/>
      <c r="DI219" s="1633"/>
      <c r="DJ219" s="1633"/>
      <c r="DK219" s="1633"/>
      <c r="DL219" s="1633"/>
      <c r="DM219" s="1633"/>
      <c r="DN219" s="1633"/>
      <c r="DO219" s="1633"/>
      <c r="DP219" s="1633"/>
      <c r="DQ219" s="1633"/>
      <c r="DR219" s="1633"/>
      <c r="DS219" s="1633"/>
      <c r="DT219" s="1633"/>
      <c r="DU219" s="1633"/>
      <c r="DV219" s="1633"/>
      <c r="DW219" s="866"/>
      <c r="DX219" s="1633"/>
      <c r="DY219" s="1633"/>
      <c r="DZ219" s="1633"/>
      <c r="EA219" s="1633"/>
      <c r="EB219" s="1633"/>
      <c r="EC219" s="1633"/>
      <c r="ED219" s="1633"/>
      <c r="EE219" s="1633"/>
      <c r="EF219" s="1633"/>
      <c r="EG219" s="1633"/>
      <c r="EH219" s="1633"/>
      <c r="EI219" s="1633"/>
      <c r="EJ219" s="1633"/>
      <c r="EK219" s="1633"/>
      <c r="EL219" s="1633"/>
      <c r="EM219" s="1633"/>
      <c r="EN219" s="1633"/>
      <c r="EO219" s="1633"/>
      <c r="EP219" s="1633"/>
      <c r="EQ219" s="1633"/>
      <c r="ER219" s="866"/>
    </row>
    <row r="220" spans="1:149" ht="15" customHeight="1">
      <c r="B220" s="687" t="str">
        <f t="shared" si="22"/>
        <v>Desk 4</v>
      </c>
      <c r="C220" s="689" t="str">
        <f t="shared" si="24"/>
        <v/>
      </c>
      <c r="D220" s="689" t="str">
        <f t="shared" si="24"/>
        <v/>
      </c>
      <c r="E220" s="689" t="str">
        <f t="shared" si="24"/>
        <v/>
      </c>
      <c r="F220" s="689" t="str">
        <f t="shared" si="24"/>
        <v/>
      </c>
      <c r="G220" s="1810" t="str">
        <f t="shared" si="24"/>
        <v/>
      </c>
      <c r="H220" s="1633"/>
      <c r="I220" s="1633"/>
      <c r="J220" s="1633"/>
      <c r="K220" s="1633"/>
      <c r="L220" s="1633"/>
      <c r="M220" s="1633"/>
      <c r="N220" s="1633"/>
      <c r="O220" s="1633"/>
      <c r="P220" s="1633"/>
      <c r="Q220" s="1633"/>
      <c r="R220" s="1633"/>
      <c r="S220" s="1633"/>
      <c r="T220" s="1633"/>
      <c r="U220" s="1633"/>
      <c r="V220" s="1633"/>
      <c r="W220" s="1633"/>
      <c r="X220" s="1633"/>
      <c r="Y220" s="1633"/>
      <c r="Z220" s="1633"/>
      <c r="AA220" s="1633"/>
      <c r="AB220" s="1633"/>
      <c r="AC220" s="1633"/>
      <c r="AD220" s="1633"/>
      <c r="AE220" s="1633"/>
      <c r="AF220" s="1633"/>
      <c r="AG220" s="1633"/>
      <c r="AH220" s="1633"/>
      <c r="AI220" s="1633"/>
      <c r="AJ220" s="1633"/>
      <c r="AK220" s="1633"/>
      <c r="AL220" s="1633"/>
      <c r="AM220" s="1633"/>
      <c r="AN220" s="1633"/>
      <c r="AO220" s="1633"/>
      <c r="AP220" s="1633"/>
      <c r="AQ220" s="1633"/>
      <c r="AR220" s="1633"/>
      <c r="AS220" s="1633"/>
      <c r="AT220" s="1633"/>
      <c r="AU220" s="1633"/>
      <c r="AV220" s="1633"/>
      <c r="AW220" s="1633"/>
      <c r="AX220" s="1633"/>
      <c r="AY220" s="1633"/>
      <c r="AZ220" s="1633"/>
      <c r="BA220" s="1633"/>
      <c r="BB220" s="1633"/>
      <c r="BC220" s="1633"/>
      <c r="BD220" s="1633"/>
      <c r="BE220" s="1633"/>
      <c r="BF220" s="1633"/>
      <c r="BG220" s="1633"/>
      <c r="BH220" s="1633"/>
      <c r="BI220" s="1633"/>
      <c r="BJ220" s="1633"/>
      <c r="BK220" s="1633"/>
      <c r="BL220" s="1633"/>
      <c r="BM220" s="1633"/>
      <c r="BN220" s="1633"/>
      <c r="BO220" s="1633"/>
      <c r="BP220" s="1633"/>
      <c r="BQ220" s="1633"/>
      <c r="BR220" s="1633"/>
      <c r="BS220" s="1633"/>
      <c r="BT220" s="1633"/>
      <c r="BU220" s="1633"/>
      <c r="BV220" s="1633"/>
      <c r="BW220" s="1633"/>
      <c r="BX220" s="1633"/>
      <c r="BY220" s="1633"/>
      <c r="BZ220" s="1633"/>
      <c r="CA220" s="1633"/>
      <c r="CB220" s="1633"/>
      <c r="CC220" s="1633"/>
      <c r="CD220" s="1633"/>
      <c r="CE220" s="1633"/>
      <c r="CF220" s="1633"/>
      <c r="CG220" s="1633"/>
      <c r="CH220" s="1633"/>
      <c r="CI220" s="1633"/>
      <c r="CJ220" s="1633"/>
      <c r="CK220" s="1633"/>
      <c r="CL220" s="1633"/>
      <c r="CM220" s="1633"/>
      <c r="CN220" s="1633"/>
      <c r="CO220" s="1633"/>
      <c r="CP220" s="1633"/>
      <c r="CQ220" s="1633"/>
      <c r="CR220" s="1633"/>
      <c r="CS220" s="1633"/>
      <c r="CT220" s="1633"/>
      <c r="CU220" s="1633"/>
      <c r="CV220" s="1633"/>
      <c r="CW220" s="1633"/>
      <c r="CX220" s="1633"/>
      <c r="CY220" s="1633"/>
      <c r="CZ220" s="1633"/>
      <c r="DA220" s="1633"/>
      <c r="DB220" s="1633"/>
      <c r="DC220" s="1633"/>
      <c r="DD220" s="1633"/>
      <c r="DE220" s="1633"/>
      <c r="DF220" s="1633"/>
      <c r="DG220" s="1633"/>
      <c r="DH220" s="1633"/>
      <c r="DI220" s="1633"/>
      <c r="DJ220" s="1633"/>
      <c r="DK220" s="1633"/>
      <c r="DL220" s="1633"/>
      <c r="DM220" s="1633"/>
      <c r="DN220" s="1633"/>
      <c r="DO220" s="1633"/>
      <c r="DP220" s="1633"/>
      <c r="DQ220" s="1633"/>
      <c r="DR220" s="1633"/>
      <c r="DS220" s="1633"/>
      <c r="DT220" s="1633"/>
      <c r="DU220" s="1633"/>
      <c r="DV220" s="1633"/>
      <c r="DW220" s="866"/>
      <c r="DX220" s="1633"/>
      <c r="DY220" s="1633"/>
      <c r="DZ220" s="1633"/>
      <c r="EA220" s="1633"/>
      <c r="EB220" s="1633"/>
      <c r="EC220" s="1633"/>
      <c r="ED220" s="1633"/>
      <c r="EE220" s="1633"/>
      <c r="EF220" s="1633"/>
      <c r="EG220" s="1633"/>
      <c r="EH220" s="1633"/>
      <c r="EI220" s="1633"/>
      <c r="EJ220" s="1633"/>
      <c r="EK220" s="1633"/>
      <c r="EL220" s="1633"/>
      <c r="EM220" s="1633"/>
      <c r="EN220" s="1633"/>
      <c r="EO220" s="1633"/>
      <c r="EP220" s="1633"/>
      <c r="EQ220" s="1633"/>
      <c r="ER220" s="866"/>
    </row>
    <row r="221" spans="1:149" ht="15" customHeight="1">
      <c r="B221" s="687" t="str">
        <f t="shared" si="22"/>
        <v>Desk 5</v>
      </c>
      <c r="C221" s="689" t="str">
        <f t="shared" si="24"/>
        <v/>
      </c>
      <c r="D221" s="689" t="str">
        <f t="shared" si="24"/>
        <v/>
      </c>
      <c r="E221" s="689" t="str">
        <f t="shared" si="24"/>
        <v/>
      </c>
      <c r="F221" s="689" t="str">
        <f t="shared" si="24"/>
        <v/>
      </c>
      <c r="G221" s="1810" t="str">
        <f t="shared" si="24"/>
        <v/>
      </c>
      <c r="H221" s="1633"/>
      <c r="I221" s="1633"/>
      <c r="J221" s="1633"/>
      <c r="K221" s="1633"/>
      <c r="L221" s="1633"/>
      <c r="M221" s="1633"/>
      <c r="N221" s="1633"/>
      <c r="O221" s="1633"/>
      <c r="P221" s="1633"/>
      <c r="Q221" s="1633"/>
      <c r="R221" s="1633"/>
      <c r="S221" s="1633"/>
      <c r="T221" s="1633"/>
      <c r="U221" s="1633"/>
      <c r="V221" s="1633"/>
      <c r="W221" s="1633"/>
      <c r="X221" s="1633"/>
      <c r="Y221" s="1633"/>
      <c r="Z221" s="1633"/>
      <c r="AA221" s="1633"/>
      <c r="AB221" s="1633"/>
      <c r="AC221" s="1633"/>
      <c r="AD221" s="1633"/>
      <c r="AE221" s="1633"/>
      <c r="AF221" s="1633"/>
      <c r="AG221" s="1633"/>
      <c r="AH221" s="1633"/>
      <c r="AI221" s="1633"/>
      <c r="AJ221" s="1633"/>
      <c r="AK221" s="1633"/>
      <c r="AL221" s="1633"/>
      <c r="AM221" s="1633"/>
      <c r="AN221" s="1633"/>
      <c r="AO221" s="1633"/>
      <c r="AP221" s="1633"/>
      <c r="AQ221" s="1633"/>
      <c r="AR221" s="1633"/>
      <c r="AS221" s="1633"/>
      <c r="AT221" s="1633"/>
      <c r="AU221" s="1633"/>
      <c r="AV221" s="1633"/>
      <c r="AW221" s="1633"/>
      <c r="AX221" s="1633"/>
      <c r="AY221" s="1633"/>
      <c r="AZ221" s="1633"/>
      <c r="BA221" s="1633"/>
      <c r="BB221" s="1633"/>
      <c r="BC221" s="1633"/>
      <c r="BD221" s="1633"/>
      <c r="BE221" s="1633"/>
      <c r="BF221" s="1633"/>
      <c r="BG221" s="1633"/>
      <c r="BH221" s="1633"/>
      <c r="BI221" s="1633"/>
      <c r="BJ221" s="1633"/>
      <c r="BK221" s="1633"/>
      <c r="BL221" s="1633"/>
      <c r="BM221" s="1633"/>
      <c r="BN221" s="1633"/>
      <c r="BO221" s="1633"/>
      <c r="BP221" s="1633"/>
      <c r="BQ221" s="1633"/>
      <c r="BR221" s="1633"/>
      <c r="BS221" s="1633"/>
      <c r="BT221" s="1633"/>
      <c r="BU221" s="1633"/>
      <c r="BV221" s="1633"/>
      <c r="BW221" s="1633"/>
      <c r="BX221" s="1633"/>
      <c r="BY221" s="1633"/>
      <c r="BZ221" s="1633"/>
      <c r="CA221" s="1633"/>
      <c r="CB221" s="1633"/>
      <c r="CC221" s="1633"/>
      <c r="CD221" s="1633"/>
      <c r="CE221" s="1633"/>
      <c r="CF221" s="1633"/>
      <c r="CG221" s="1633"/>
      <c r="CH221" s="1633"/>
      <c r="CI221" s="1633"/>
      <c r="CJ221" s="1633"/>
      <c r="CK221" s="1633"/>
      <c r="CL221" s="1633"/>
      <c r="CM221" s="1633"/>
      <c r="CN221" s="1633"/>
      <c r="CO221" s="1633"/>
      <c r="CP221" s="1633"/>
      <c r="CQ221" s="1633"/>
      <c r="CR221" s="1633"/>
      <c r="CS221" s="1633"/>
      <c r="CT221" s="1633"/>
      <c r="CU221" s="1633"/>
      <c r="CV221" s="1633"/>
      <c r="CW221" s="1633"/>
      <c r="CX221" s="1633"/>
      <c r="CY221" s="1633"/>
      <c r="CZ221" s="1633"/>
      <c r="DA221" s="1633"/>
      <c r="DB221" s="1633"/>
      <c r="DC221" s="1633"/>
      <c r="DD221" s="1633"/>
      <c r="DE221" s="1633"/>
      <c r="DF221" s="1633"/>
      <c r="DG221" s="1633"/>
      <c r="DH221" s="1633"/>
      <c r="DI221" s="1633"/>
      <c r="DJ221" s="1633"/>
      <c r="DK221" s="1633"/>
      <c r="DL221" s="1633"/>
      <c r="DM221" s="1633"/>
      <c r="DN221" s="1633"/>
      <c r="DO221" s="1633"/>
      <c r="DP221" s="1633"/>
      <c r="DQ221" s="1633"/>
      <c r="DR221" s="1633"/>
      <c r="DS221" s="1633"/>
      <c r="DT221" s="1633"/>
      <c r="DU221" s="1633"/>
      <c r="DV221" s="1633"/>
      <c r="DW221" s="866"/>
      <c r="DX221" s="1633"/>
      <c r="DY221" s="1633"/>
      <c r="DZ221" s="1633"/>
      <c r="EA221" s="1633"/>
      <c r="EB221" s="1633"/>
      <c r="EC221" s="1633"/>
      <c r="ED221" s="1633"/>
      <c r="EE221" s="1633"/>
      <c r="EF221" s="1633"/>
      <c r="EG221" s="1633"/>
      <c r="EH221" s="1633"/>
      <c r="EI221" s="1633"/>
      <c r="EJ221" s="1633"/>
      <c r="EK221" s="1633"/>
      <c r="EL221" s="1633"/>
      <c r="EM221" s="1633"/>
      <c r="EN221" s="1633"/>
      <c r="EO221" s="1633"/>
      <c r="EP221" s="1633"/>
      <c r="EQ221" s="1633"/>
      <c r="ER221" s="866"/>
    </row>
    <row r="222" spans="1:149" ht="15" customHeight="1">
      <c r="B222" s="687" t="str">
        <f t="shared" si="22"/>
        <v>Desk 6</v>
      </c>
      <c r="C222" s="689" t="str">
        <f t="shared" si="24"/>
        <v/>
      </c>
      <c r="D222" s="689" t="str">
        <f t="shared" si="24"/>
        <v/>
      </c>
      <c r="E222" s="689" t="str">
        <f t="shared" si="24"/>
        <v/>
      </c>
      <c r="F222" s="689" t="str">
        <f t="shared" si="24"/>
        <v/>
      </c>
      <c r="G222" s="1810" t="str">
        <f t="shared" si="24"/>
        <v/>
      </c>
      <c r="H222" s="1633"/>
      <c r="I222" s="1633"/>
      <c r="J222" s="1633"/>
      <c r="K222" s="1633"/>
      <c r="L222" s="1633"/>
      <c r="M222" s="1633"/>
      <c r="N222" s="1633"/>
      <c r="O222" s="1633"/>
      <c r="P222" s="1633"/>
      <c r="Q222" s="1633"/>
      <c r="R222" s="1633"/>
      <c r="S222" s="1633"/>
      <c r="T222" s="1633"/>
      <c r="U222" s="1633"/>
      <c r="V222" s="1633"/>
      <c r="W222" s="1633"/>
      <c r="X222" s="1633"/>
      <c r="Y222" s="1633"/>
      <c r="Z222" s="1633"/>
      <c r="AA222" s="1633"/>
      <c r="AB222" s="1633"/>
      <c r="AC222" s="1633"/>
      <c r="AD222" s="1633"/>
      <c r="AE222" s="1633"/>
      <c r="AF222" s="1633"/>
      <c r="AG222" s="1633"/>
      <c r="AH222" s="1633"/>
      <c r="AI222" s="1633"/>
      <c r="AJ222" s="1633"/>
      <c r="AK222" s="1633"/>
      <c r="AL222" s="1633"/>
      <c r="AM222" s="1633"/>
      <c r="AN222" s="1633"/>
      <c r="AO222" s="1633"/>
      <c r="AP222" s="1633"/>
      <c r="AQ222" s="1633"/>
      <c r="AR222" s="1633"/>
      <c r="AS222" s="1633"/>
      <c r="AT222" s="1633"/>
      <c r="AU222" s="1633"/>
      <c r="AV222" s="1633"/>
      <c r="AW222" s="1633"/>
      <c r="AX222" s="1633"/>
      <c r="AY222" s="1633"/>
      <c r="AZ222" s="1633"/>
      <c r="BA222" s="1633"/>
      <c r="BB222" s="1633"/>
      <c r="BC222" s="1633"/>
      <c r="BD222" s="1633"/>
      <c r="BE222" s="1633"/>
      <c r="BF222" s="1633"/>
      <c r="BG222" s="1633"/>
      <c r="BH222" s="1633"/>
      <c r="BI222" s="1633"/>
      <c r="BJ222" s="1633"/>
      <c r="BK222" s="1633"/>
      <c r="BL222" s="1633"/>
      <c r="BM222" s="1633"/>
      <c r="BN222" s="1633"/>
      <c r="BO222" s="1633"/>
      <c r="BP222" s="1633"/>
      <c r="BQ222" s="1633"/>
      <c r="BR222" s="1633"/>
      <c r="BS222" s="1633"/>
      <c r="BT222" s="1633"/>
      <c r="BU222" s="1633"/>
      <c r="BV222" s="1633"/>
      <c r="BW222" s="1633"/>
      <c r="BX222" s="1633"/>
      <c r="BY222" s="1633"/>
      <c r="BZ222" s="1633"/>
      <c r="CA222" s="1633"/>
      <c r="CB222" s="1633"/>
      <c r="CC222" s="1633"/>
      <c r="CD222" s="1633"/>
      <c r="CE222" s="1633"/>
      <c r="CF222" s="1633"/>
      <c r="CG222" s="1633"/>
      <c r="CH222" s="1633"/>
      <c r="CI222" s="1633"/>
      <c r="CJ222" s="1633"/>
      <c r="CK222" s="1633"/>
      <c r="CL222" s="1633"/>
      <c r="CM222" s="1633"/>
      <c r="CN222" s="1633"/>
      <c r="CO222" s="1633"/>
      <c r="CP222" s="1633"/>
      <c r="CQ222" s="1633"/>
      <c r="CR222" s="1633"/>
      <c r="CS222" s="1633"/>
      <c r="CT222" s="1633"/>
      <c r="CU222" s="1633"/>
      <c r="CV222" s="1633"/>
      <c r="CW222" s="1633"/>
      <c r="CX222" s="1633"/>
      <c r="CY222" s="1633"/>
      <c r="CZ222" s="1633"/>
      <c r="DA222" s="1633"/>
      <c r="DB222" s="1633"/>
      <c r="DC222" s="1633"/>
      <c r="DD222" s="1633"/>
      <c r="DE222" s="1633"/>
      <c r="DF222" s="1633"/>
      <c r="DG222" s="1633"/>
      <c r="DH222" s="1633"/>
      <c r="DI222" s="1633"/>
      <c r="DJ222" s="1633"/>
      <c r="DK222" s="1633"/>
      <c r="DL222" s="1633"/>
      <c r="DM222" s="1633"/>
      <c r="DN222" s="1633"/>
      <c r="DO222" s="1633"/>
      <c r="DP222" s="1633"/>
      <c r="DQ222" s="1633"/>
      <c r="DR222" s="1633"/>
      <c r="DS222" s="1633"/>
      <c r="DT222" s="1633"/>
      <c r="DU222" s="1633"/>
      <c r="DV222" s="1633"/>
      <c r="DW222" s="866"/>
      <c r="DX222" s="1633"/>
      <c r="DY222" s="1633"/>
      <c r="DZ222" s="1633"/>
      <c r="EA222" s="1633"/>
      <c r="EB222" s="1633"/>
      <c r="EC222" s="1633"/>
      <c r="ED222" s="1633"/>
      <c r="EE222" s="1633"/>
      <c r="EF222" s="1633"/>
      <c r="EG222" s="1633"/>
      <c r="EH222" s="1633"/>
      <c r="EI222" s="1633"/>
      <c r="EJ222" s="1633"/>
      <c r="EK222" s="1633"/>
      <c r="EL222" s="1633"/>
      <c r="EM222" s="1633"/>
      <c r="EN222" s="1633"/>
      <c r="EO222" s="1633"/>
      <c r="EP222" s="1633"/>
      <c r="EQ222" s="1633"/>
      <c r="ER222" s="866"/>
    </row>
    <row r="223" spans="1:149" ht="15" customHeight="1">
      <c r="B223" s="687" t="str">
        <f t="shared" si="22"/>
        <v>Desk 7</v>
      </c>
      <c r="C223" s="689" t="str">
        <f t="shared" si="24"/>
        <v/>
      </c>
      <c r="D223" s="689" t="str">
        <f t="shared" si="24"/>
        <v/>
      </c>
      <c r="E223" s="689" t="str">
        <f t="shared" si="24"/>
        <v/>
      </c>
      <c r="F223" s="689" t="str">
        <f t="shared" si="24"/>
        <v/>
      </c>
      <c r="G223" s="1810" t="str">
        <f t="shared" si="24"/>
        <v/>
      </c>
      <c r="H223" s="1633"/>
      <c r="I223" s="1633"/>
      <c r="J223" s="1633"/>
      <c r="K223" s="1633"/>
      <c r="L223" s="1633"/>
      <c r="M223" s="1633"/>
      <c r="N223" s="1633"/>
      <c r="O223" s="1633"/>
      <c r="P223" s="1633"/>
      <c r="Q223" s="1633"/>
      <c r="R223" s="1633"/>
      <c r="S223" s="1633"/>
      <c r="T223" s="1633"/>
      <c r="U223" s="1633"/>
      <c r="V223" s="1633"/>
      <c r="W223" s="1633"/>
      <c r="X223" s="1633"/>
      <c r="Y223" s="1633"/>
      <c r="Z223" s="1633"/>
      <c r="AA223" s="1633"/>
      <c r="AB223" s="1633"/>
      <c r="AC223" s="1633"/>
      <c r="AD223" s="1633"/>
      <c r="AE223" s="1633"/>
      <c r="AF223" s="1633"/>
      <c r="AG223" s="1633"/>
      <c r="AH223" s="1633"/>
      <c r="AI223" s="1633"/>
      <c r="AJ223" s="1633"/>
      <c r="AK223" s="1633"/>
      <c r="AL223" s="1633"/>
      <c r="AM223" s="1633"/>
      <c r="AN223" s="1633"/>
      <c r="AO223" s="1633"/>
      <c r="AP223" s="1633"/>
      <c r="AQ223" s="1633"/>
      <c r="AR223" s="1633"/>
      <c r="AS223" s="1633"/>
      <c r="AT223" s="1633"/>
      <c r="AU223" s="1633"/>
      <c r="AV223" s="1633"/>
      <c r="AW223" s="1633"/>
      <c r="AX223" s="1633"/>
      <c r="AY223" s="1633"/>
      <c r="AZ223" s="1633"/>
      <c r="BA223" s="1633"/>
      <c r="BB223" s="1633"/>
      <c r="BC223" s="1633"/>
      <c r="BD223" s="1633"/>
      <c r="BE223" s="1633"/>
      <c r="BF223" s="1633"/>
      <c r="BG223" s="1633"/>
      <c r="BH223" s="1633"/>
      <c r="BI223" s="1633"/>
      <c r="BJ223" s="1633"/>
      <c r="BK223" s="1633"/>
      <c r="BL223" s="1633"/>
      <c r="BM223" s="1633"/>
      <c r="BN223" s="1633"/>
      <c r="BO223" s="1633"/>
      <c r="BP223" s="1633"/>
      <c r="BQ223" s="1633"/>
      <c r="BR223" s="1633"/>
      <c r="BS223" s="1633"/>
      <c r="BT223" s="1633"/>
      <c r="BU223" s="1633"/>
      <c r="BV223" s="1633"/>
      <c r="BW223" s="1633"/>
      <c r="BX223" s="1633"/>
      <c r="BY223" s="1633"/>
      <c r="BZ223" s="1633"/>
      <c r="CA223" s="1633"/>
      <c r="CB223" s="1633"/>
      <c r="CC223" s="1633"/>
      <c r="CD223" s="1633"/>
      <c r="CE223" s="1633"/>
      <c r="CF223" s="1633"/>
      <c r="CG223" s="1633"/>
      <c r="CH223" s="1633"/>
      <c r="CI223" s="1633"/>
      <c r="CJ223" s="1633"/>
      <c r="CK223" s="1633"/>
      <c r="CL223" s="1633"/>
      <c r="CM223" s="1633"/>
      <c r="CN223" s="1633"/>
      <c r="CO223" s="1633"/>
      <c r="CP223" s="1633"/>
      <c r="CQ223" s="1633"/>
      <c r="CR223" s="1633"/>
      <c r="CS223" s="1633"/>
      <c r="CT223" s="1633"/>
      <c r="CU223" s="1633"/>
      <c r="CV223" s="1633"/>
      <c r="CW223" s="1633"/>
      <c r="CX223" s="1633"/>
      <c r="CY223" s="1633"/>
      <c r="CZ223" s="1633"/>
      <c r="DA223" s="1633"/>
      <c r="DB223" s="1633"/>
      <c r="DC223" s="1633"/>
      <c r="DD223" s="1633"/>
      <c r="DE223" s="1633"/>
      <c r="DF223" s="1633"/>
      <c r="DG223" s="1633"/>
      <c r="DH223" s="1633"/>
      <c r="DI223" s="1633"/>
      <c r="DJ223" s="1633"/>
      <c r="DK223" s="1633"/>
      <c r="DL223" s="1633"/>
      <c r="DM223" s="1633"/>
      <c r="DN223" s="1633"/>
      <c r="DO223" s="1633"/>
      <c r="DP223" s="1633"/>
      <c r="DQ223" s="1633"/>
      <c r="DR223" s="1633"/>
      <c r="DS223" s="1633"/>
      <c r="DT223" s="1633"/>
      <c r="DU223" s="1633"/>
      <c r="DV223" s="1633"/>
      <c r="DW223" s="866"/>
      <c r="DX223" s="1633"/>
      <c r="DY223" s="1633"/>
      <c r="DZ223" s="1633"/>
      <c r="EA223" s="1633"/>
      <c r="EB223" s="1633"/>
      <c r="EC223" s="1633"/>
      <c r="ED223" s="1633"/>
      <c r="EE223" s="1633"/>
      <c r="EF223" s="1633"/>
      <c r="EG223" s="1633"/>
      <c r="EH223" s="1633"/>
      <c r="EI223" s="1633"/>
      <c r="EJ223" s="1633"/>
      <c r="EK223" s="1633"/>
      <c r="EL223" s="1633"/>
      <c r="EM223" s="1633"/>
      <c r="EN223" s="1633"/>
      <c r="EO223" s="1633"/>
      <c r="EP223" s="1633"/>
      <c r="EQ223" s="1633"/>
      <c r="ER223" s="866"/>
    </row>
    <row r="224" spans="1:149" ht="15" customHeight="1">
      <c r="B224" s="687" t="str">
        <f t="shared" si="22"/>
        <v>Desk 8</v>
      </c>
      <c r="C224" s="689" t="str">
        <f t="shared" si="24"/>
        <v/>
      </c>
      <c r="D224" s="689" t="str">
        <f t="shared" si="24"/>
        <v/>
      </c>
      <c r="E224" s="689" t="str">
        <f t="shared" si="24"/>
        <v/>
      </c>
      <c r="F224" s="689" t="str">
        <f t="shared" si="24"/>
        <v/>
      </c>
      <c r="G224" s="1810" t="str">
        <f t="shared" si="24"/>
        <v/>
      </c>
      <c r="H224" s="1633"/>
      <c r="I224" s="1633"/>
      <c r="J224" s="1633"/>
      <c r="K224" s="1633"/>
      <c r="L224" s="1633"/>
      <c r="M224" s="1633"/>
      <c r="N224" s="1633"/>
      <c r="O224" s="1633"/>
      <c r="P224" s="1633"/>
      <c r="Q224" s="1633"/>
      <c r="R224" s="1633"/>
      <c r="S224" s="1633"/>
      <c r="T224" s="1633"/>
      <c r="U224" s="1633"/>
      <c r="V224" s="1633"/>
      <c r="W224" s="1633"/>
      <c r="X224" s="1633"/>
      <c r="Y224" s="1633"/>
      <c r="Z224" s="1633"/>
      <c r="AA224" s="1633"/>
      <c r="AB224" s="1633"/>
      <c r="AC224" s="1633"/>
      <c r="AD224" s="1633"/>
      <c r="AE224" s="1633"/>
      <c r="AF224" s="1633"/>
      <c r="AG224" s="1633"/>
      <c r="AH224" s="1633"/>
      <c r="AI224" s="1633"/>
      <c r="AJ224" s="1633"/>
      <c r="AK224" s="1633"/>
      <c r="AL224" s="1633"/>
      <c r="AM224" s="1633"/>
      <c r="AN224" s="1633"/>
      <c r="AO224" s="1633"/>
      <c r="AP224" s="1633"/>
      <c r="AQ224" s="1633"/>
      <c r="AR224" s="1633"/>
      <c r="AS224" s="1633"/>
      <c r="AT224" s="1633"/>
      <c r="AU224" s="1633"/>
      <c r="AV224" s="1633"/>
      <c r="AW224" s="1633"/>
      <c r="AX224" s="1633"/>
      <c r="AY224" s="1633"/>
      <c r="AZ224" s="1633"/>
      <c r="BA224" s="1633"/>
      <c r="BB224" s="1633"/>
      <c r="BC224" s="1633"/>
      <c r="BD224" s="1633"/>
      <c r="BE224" s="1633"/>
      <c r="BF224" s="1633"/>
      <c r="BG224" s="1633"/>
      <c r="BH224" s="1633"/>
      <c r="BI224" s="1633"/>
      <c r="BJ224" s="1633"/>
      <c r="BK224" s="1633"/>
      <c r="BL224" s="1633"/>
      <c r="BM224" s="1633"/>
      <c r="BN224" s="1633"/>
      <c r="BO224" s="1633"/>
      <c r="BP224" s="1633"/>
      <c r="BQ224" s="1633"/>
      <c r="BR224" s="1633"/>
      <c r="BS224" s="1633"/>
      <c r="BT224" s="1633"/>
      <c r="BU224" s="1633"/>
      <c r="BV224" s="1633"/>
      <c r="BW224" s="1633"/>
      <c r="BX224" s="1633"/>
      <c r="BY224" s="1633"/>
      <c r="BZ224" s="1633"/>
      <c r="CA224" s="1633"/>
      <c r="CB224" s="1633"/>
      <c r="CC224" s="1633"/>
      <c r="CD224" s="1633"/>
      <c r="CE224" s="1633"/>
      <c r="CF224" s="1633"/>
      <c r="CG224" s="1633"/>
      <c r="CH224" s="1633"/>
      <c r="CI224" s="1633"/>
      <c r="CJ224" s="1633"/>
      <c r="CK224" s="1633"/>
      <c r="CL224" s="1633"/>
      <c r="CM224" s="1633"/>
      <c r="CN224" s="1633"/>
      <c r="CO224" s="1633"/>
      <c r="CP224" s="1633"/>
      <c r="CQ224" s="1633"/>
      <c r="CR224" s="1633"/>
      <c r="CS224" s="1633"/>
      <c r="CT224" s="1633"/>
      <c r="CU224" s="1633"/>
      <c r="CV224" s="1633"/>
      <c r="CW224" s="1633"/>
      <c r="CX224" s="1633"/>
      <c r="CY224" s="1633"/>
      <c r="CZ224" s="1633"/>
      <c r="DA224" s="1633"/>
      <c r="DB224" s="1633"/>
      <c r="DC224" s="1633"/>
      <c r="DD224" s="1633"/>
      <c r="DE224" s="1633"/>
      <c r="DF224" s="1633"/>
      <c r="DG224" s="1633"/>
      <c r="DH224" s="1633"/>
      <c r="DI224" s="1633"/>
      <c r="DJ224" s="1633"/>
      <c r="DK224" s="1633"/>
      <c r="DL224" s="1633"/>
      <c r="DM224" s="1633"/>
      <c r="DN224" s="1633"/>
      <c r="DO224" s="1633"/>
      <c r="DP224" s="1633"/>
      <c r="DQ224" s="1633"/>
      <c r="DR224" s="1633"/>
      <c r="DS224" s="1633"/>
      <c r="DT224" s="1633"/>
      <c r="DU224" s="1633"/>
      <c r="DV224" s="1633"/>
      <c r="DW224" s="866"/>
      <c r="DX224" s="1633"/>
      <c r="DY224" s="1633"/>
      <c r="DZ224" s="1633"/>
      <c r="EA224" s="1633"/>
      <c r="EB224" s="1633"/>
      <c r="EC224" s="1633"/>
      <c r="ED224" s="1633"/>
      <c r="EE224" s="1633"/>
      <c r="EF224" s="1633"/>
      <c r="EG224" s="1633"/>
      <c r="EH224" s="1633"/>
      <c r="EI224" s="1633"/>
      <c r="EJ224" s="1633"/>
      <c r="EK224" s="1633"/>
      <c r="EL224" s="1633"/>
      <c r="EM224" s="1633"/>
      <c r="EN224" s="1633"/>
      <c r="EO224" s="1633"/>
      <c r="EP224" s="1633"/>
      <c r="EQ224" s="1633"/>
      <c r="ER224" s="866"/>
    </row>
    <row r="225" spans="2:148" ht="15" customHeight="1">
      <c r="B225" s="687" t="str">
        <f t="shared" si="22"/>
        <v>Desk 9</v>
      </c>
      <c r="C225" s="689" t="str">
        <f t="shared" si="24"/>
        <v/>
      </c>
      <c r="D225" s="689" t="str">
        <f t="shared" si="24"/>
        <v/>
      </c>
      <c r="E225" s="689" t="str">
        <f t="shared" si="24"/>
        <v/>
      </c>
      <c r="F225" s="689" t="str">
        <f t="shared" si="24"/>
        <v/>
      </c>
      <c r="G225" s="1810" t="str">
        <f t="shared" si="24"/>
        <v/>
      </c>
      <c r="H225" s="1633"/>
      <c r="I225" s="1633"/>
      <c r="J225" s="1633"/>
      <c r="K225" s="1633"/>
      <c r="L225" s="1633"/>
      <c r="M225" s="1633"/>
      <c r="N225" s="1633"/>
      <c r="O225" s="1633"/>
      <c r="P225" s="1633"/>
      <c r="Q225" s="1633"/>
      <c r="R225" s="1633"/>
      <c r="S225" s="1633"/>
      <c r="T225" s="1633"/>
      <c r="U225" s="1633"/>
      <c r="V225" s="1633"/>
      <c r="W225" s="1633"/>
      <c r="X225" s="1633"/>
      <c r="Y225" s="1633"/>
      <c r="Z225" s="1633"/>
      <c r="AA225" s="1633"/>
      <c r="AB225" s="1633"/>
      <c r="AC225" s="1633"/>
      <c r="AD225" s="1633"/>
      <c r="AE225" s="1633"/>
      <c r="AF225" s="1633"/>
      <c r="AG225" s="1633"/>
      <c r="AH225" s="1633"/>
      <c r="AI225" s="1633"/>
      <c r="AJ225" s="1633"/>
      <c r="AK225" s="1633"/>
      <c r="AL225" s="1633"/>
      <c r="AM225" s="1633"/>
      <c r="AN225" s="1633"/>
      <c r="AO225" s="1633"/>
      <c r="AP225" s="1633"/>
      <c r="AQ225" s="1633"/>
      <c r="AR225" s="1633"/>
      <c r="AS225" s="1633"/>
      <c r="AT225" s="1633"/>
      <c r="AU225" s="1633"/>
      <c r="AV225" s="1633"/>
      <c r="AW225" s="1633"/>
      <c r="AX225" s="1633"/>
      <c r="AY225" s="1633"/>
      <c r="AZ225" s="1633"/>
      <c r="BA225" s="1633"/>
      <c r="BB225" s="1633"/>
      <c r="BC225" s="1633"/>
      <c r="BD225" s="1633"/>
      <c r="BE225" s="1633"/>
      <c r="BF225" s="1633"/>
      <c r="BG225" s="1633"/>
      <c r="BH225" s="1633"/>
      <c r="BI225" s="1633"/>
      <c r="BJ225" s="1633"/>
      <c r="BK225" s="1633"/>
      <c r="BL225" s="1633"/>
      <c r="BM225" s="1633"/>
      <c r="BN225" s="1633"/>
      <c r="BO225" s="1633"/>
      <c r="BP225" s="1633"/>
      <c r="BQ225" s="1633"/>
      <c r="BR225" s="1633"/>
      <c r="BS225" s="1633"/>
      <c r="BT225" s="1633"/>
      <c r="BU225" s="1633"/>
      <c r="BV225" s="1633"/>
      <c r="BW225" s="1633"/>
      <c r="BX225" s="1633"/>
      <c r="BY225" s="1633"/>
      <c r="BZ225" s="1633"/>
      <c r="CA225" s="1633"/>
      <c r="CB225" s="1633"/>
      <c r="CC225" s="1633"/>
      <c r="CD225" s="1633"/>
      <c r="CE225" s="1633"/>
      <c r="CF225" s="1633"/>
      <c r="CG225" s="1633"/>
      <c r="CH225" s="1633"/>
      <c r="CI225" s="1633"/>
      <c r="CJ225" s="1633"/>
      <c r="CK225" s="1633"/>
      <c r="CL225" s="1633"/>
      <c r="CM225" s="1633"/>
      <c r="CN225" s="1633"/>
      <c r="CO225" s="1633"/>
      <c r="CP225" s="1633"/>
      <c r="CQ225" s="1633"/>
      <c r="CR225" s="1633"/>
      <c r="CS225" s="1633"/>
      <c r="CT225" s="1633"/>
      <c r="CU225" s="1633"/>
      <c r="CV225" s="1633"/>
      <c r="CW225" s="1633"/>
      <c r="CX225" s="1633"/>
      <c r="CY225" s="1633"/>
      <c r="CZ225" s="1633"/>
      <c r="DA225" s="1633"/>
      <c r="DB225" s="1633"/>
      <c r="DC225" s="1633"/>
      <c r="DD225" s="1633"/>
      <c r="DE225" s="1633"/>
      <c r="DF225" s="1633"/>
      <c r="DG225" s="1633"/>
      <c r="DH225" s="1633"/>
      <c r="DI225" s="1633"/>
      <c r="DJ225" s="1633"/>
      <c r="DK225" s="1633"/>
      <c r="DL225" s="1633"/>
      <c r="DM225" s="1633"/>
      <c r="DN225" s="1633"/>
      <c r="DO225" s="1633"/>
      <c r="DP225" s="1633"/>
      <c r="DQ225" s="1633"/>
      <c r="DR225" s="1633"/>
      <c r="DS225" s="1633"/>
      <c r="DT225" s="1633"/>
      <c r="DU225" s="1633"/>
      <c r="DV225" s="1633"/>
      <c r="DW225" s="866"/>
      <c r="DX225" s="1633"/>
      <c r="DY225" s="1633"/>
      <c r="DZ225" s="1633"/>
      <c r="EA225" s="1633"/>
      <c r="EB225" s="1633"/>
      <c r="EC225" s="1633"/>
      <c r="ED225" s="1633"/>
      <c r="EE225" s="1633"/>
      <c r="EF225" s="1633"/>
      <c r="EG225" s="1633"/>
      <c r="EH225" s="1633"/>
      <c r="EI225" s="1633"/>
      <c r="EJ225" s="1633"/>
      <c r="EK225" s="1633"/>
      <c r="EL225" s="1633"/>
      <c r="EM225" s="1633"/>
      <c r="EN225" s="1633"/>
      <c r="EO225" s="1633"/>
      <c r="EP225" s="1633"/>
      <c r="EQ225" s="1633"/>
      <c r="ER225" s="866"/>
    </row>
    <row r="226" spans="2:148" ht="15" customHeight="1">
      <c r="B226" s="687" t="str">
        <f t="shared" si="22"/>
        <v>Desk 10</v>
      </c>
      <c r="C226" s="689" t="str">
        <f t="shared" si="24"/>
        <v/>
      </c>
      <c r="D226" s="689" t="str">
        <f t="shared" si="24"/>
        <v/>
      </c>
      <c r="E226" s="689" t="str">
        <f t="shared" si="24"/>
        <v/>
      </c>
      <c r="F226" s="689" t="str">
        <f t="shared" si="24"/>
        <v/>
      </c>
      <c r="G226" s="1810" t="str">
        <f t="shared" si="24"/>
        <v/>
      </c>
      <c r="H226" s="1633"/>
      <c r="I226" s="1633"/>
      <c r="J226" s="1633"/>
      <c r="K226" s="1633"/>
      <c r="L226" s="1633"/>
      <c r="M226" s="1633"/>
      <c r="N226" s="1633"/>
      <c r="O226" s="1633"/>
      <c r="P226" s="1633"/>
      <c r="Q226" s="1633"/>
      <c r="R226" s="1633"/>
      <c r="S226" s="1633"/>
      <c r="T226" s="1633"/>
      <c r="U226" s="1633"/>
      <c r="V226" s="1633"/>
      <c r="W226" s="1633"/>
      <c r="X226" s="1633"/>
      <c r="Y226" s="1633"/>
      <c r="Z226" s="1633"/>
      <c r="AA226" s="1633"/>
      <c r="AB226" s="1633"/>
      <c r="AC226" s="1633"/>
      <c r="AD226" s="1633"/>
      <c r="AE226" s="1633"/>
      <c r="AF226" s="1633"/>
      <c r="AG226" s="1633"/>
      <c r="AH226" s="1633"/>
      <c r="AI226" s="1633"/>
      <c r="AJ226" s="1633"/>
      <c r="AK226" s="1633"/>
      <c r="AL226" s="1633"/>
      <c r="AM226" s="1633"/>
      <c r="AN226" s="1633"/>
      <c r="AO226" s="1633"/>
      <c r="AP226" s="1633"/>
      <c r="AQ226" s="1633"/>
      <c r="AR226" s="1633"/>
      <c r="AS226" s="1633"/>
      <c r="AT226" s="1633"/>
      <c r="AU226" s="1633"/>
      <c r="AV226" s="1633"/>
      <c r="AW226" s="1633"/>
      <c r="AX226" s="1633"/>
      <c r="AY226" s="1633"/>
      <c r="AZ226" s="1633"/>
      <c r="BA226" s="1633"/>
      <c r="BB226" s="1633"/>
      <c r="BC226" s="1633"/>
      <c r="BD226" s="1633"/>
      <c r="BE226" s="1633"/>
      <c r="BF226" s="1633"/>
      <c r="BG226" s="1633"/>
      <c r="BH226" s="1633"/>
      <c r="BI226" s="1633"/>
      <c r="BJ226" s="1633"/>
      <c r="BK226" s="1633"/>
      <c r="BL226" s="1633"/>
      <c r="BM226" s="1633"/>
      <c r="BN226" s="1633"/>
      <c r="BO226" s="1633"/>
      <c r="BP226" s="1633"/>
      <c r="BQ226" s="1633"/>
      <c r="BR226" s="1633"/>
      <c r="BS226" s="1633"/>
      <c r="BT226" s="1633"/>
      <c r="BU226" s="1633"/>
      <c r="BV226" s="1633"/>
      <c r="BW226" s="1633"/>
      <c r="BX226" s="1633"/>
      <c r="BY226" s="1633"/>
      <c r="BZ226" s="1633"/>
      <c r="CA226" s="1633"/>
      <c r="CB226" s="1633"/>
      <c r="CC226" s="1633"/>
      <c r="CD226" s="1633"/>
      <c r="CE226" s="1633"/>
      <c r="CF226" s="1633"/>
      <c r="CG226" s="1633"/>
      <c r="CH226" s="1633"/>
      <c r="CI226" s="1633"/>
      <c r="CJ226" s="1633"/>
      <c r="CK226" s="1633"/>
      <c r="CL226" s="1633"/>
      <c r="CM226" s="1633"/>
      <c r="CN226" s="1633"/>
      <c r="CO226" s="1633"/>
      <c r="CP226" s="1633"/>
      <c r="CQ226" s="1633"/>
      <c r="CR226" s="1633"/>
      <c r="CS226" s="1633"/>
      <c r="CT226" s="1633"/>
      <c r="CU226" s="1633"/>
      <c r="CV226" s="1633"/>
      <c r="CW226" s="1633"/>
      <c r="CX226" s="1633"/>
      <c r="CY226" s="1633"/>
      <c r="CZ226" s="1633"/>
      <c r="DA226" s="1633"/>
      <c r="DB226" s="1633"/>
      <c r="DC226" s="1633"/>
      <c r="DD226" s="1633"/>
      <c r="DE226" s="1633"/>
      <c r="DF226" s="1633"/>
      <c r="DG226" s="1633"/>
      <c r="DH226" s="1633"/>
      <c r="DI226" s="1633"/>
      <c r="DJ226" s="1633"/>
      <c r="DK226" s="1633"/>
      <c r="DL226" s="1633"/>
      <c r="DM226" s="1633"/>
      <c r="DN226" s="1633"/>
      <c r="DO226" s="1633"/>
      <c r="DP226" s="1633"/>
      <c r="DQ226" s="1633"/>
      <c r="DR226" s="1633"/>
      <c r="DS226" s="1633"/>
      <c r="DT226" s="1633"/>
      <c r="DU226" s="1633"/>
      <c r="DV226" s="1633"/>
      <c r="DW226" s="866"/>
      <c r="DX226" s="1633"/>
      <c r="DY226" s="1633"/>
      <c r="DZ226" s="1633"/>
      <c r="EA226" s="1633"/>
      <c r="EB226" s="1633"/>
      <c r="EC226" s="1633"/>
      <c r="ED226" s="1633"/>
      <c r="EE226" s="1633"/>
      <c r="EF226" s="1633"/>
      <c r="EG226" s="1633"/>
      <c r="EH226" s="1633"/>
      <c r="EI226" s="1633"/>
      <c r="EJ226" s="1633"/>
      <c r="EK226" s="1633"/>
      <c r="EL226" s="1633"/>
      <c r="EM226" s="1633"/>
      <c r="EN226" s="1633"/>
      <c r="EO226" s="1633"/>
      <c r="EP226" s="1633"/>
      <c r="EQ226" s="1633"/>
      <c r="ER226" s="866"/>
    </row>
    <row r="227" spans="2:148" ht="15" customHeight="1">
      <c r="B227" s="687" t="str">
        <f t="shared" si="22"/>
        <v>Desk 11</v>
      </c>
      <c r="C227" s="689" t="str">
        <f t="shared" si="24"/>
        <v/>
      </c>
      <c r="D227" s="689" t="str">
        <f t="shared" si="24"/>
        <v/>
      </c>
      <c r="E227" s="689" t="str">
        <f t="shared" si="24"/>
        <v/>
      </c>
      <c r="F227" s="689" t="str">
        <f t="shared" si="24"/>
        <v/>
      </c>
      <c r="G227" s="1810" t="str">
        <f t="shared" si="24"/>
        <v/>
      </c>
      <c r="H227" s="1633"/>
      <c r="I227" s="1633"/>
      <c r="J227" s="1633"/>
      <c r="K227" s="1633"/>
      <c r="L227" s="1633"/>
      <c r="M227" s="1633"/>
      <c r="N227" s="1633"/>
      <c r="O227" s="1633"/>
      <c r="P227" s="1633"/>
      <c r="Q227" s="1633"/>
      <c r="R227" s="1633"/>
      <c r="S227" s="1633"/>
      <c r="T227" s="1633"/>
      <c r="U227" s="1633"/>
      <c r="V227" s="1633"/>
      <c r="W227" s="1633"/>
      <c r="X227" s="1633"/>
      <c r="Y227" s="1633"/>
      <c r="Z227" s="1633"/>
      <c r="AA227" s="1633"/>
      <c r="AB227" s="1633"/>
      <c r="AC227" s="1633"/>
      <c r="AD227" s="1633"/>
      <c r="AE227" s="1633"/>
      <c r="AF227" s="1633"/>
      <c r="AG227" s="1633"/>
      <c r="AH227" s="1633"/>
      <c r="AI227" s="1633"/>
      <c r="AJ227" s="1633"/>
      <c r="AK227" s="1633"/>
      <c r="AL227" s="1633"/>
      <c r="AM227" s="1633"/>
      <c r="AN227" s="1633"/>
      <c r="AO227" s="1633"/>
      <c r="AP227" s="1633"/>
      <c r="AQ227" s="1633"/>
      <c r="AR227" s="1633"/>
      <c r="AS227" s="1633"/>
      <c r="AT227" s="1633"/>
      <c r="AU227" s="1633"/>
      <c r="AV227" s="1633"/>
      <c r="AW227" s="1633"/>
      <c r="AX227" s="1633"/>
      <c r="AY227" s="1633"/>
      <c r="AZ227" s="1633"/>
      <c r="BA227" s="1633"/>
      <c r="BB227" s="1633"/>
      <c r="BC227" s="1633"/>
      <c r="BD227" s="1633"/>
      <c r="BE227" s="1633"/>
      <c r="BF227" s="1633"/>
      <c r="BG227" s="1633"/>
      <c r="BH227" s="1633"/>
      <c r="BI227" s="1633"/>
      <c r="BJ227" s="1633"/>
      <c r="BK227" s="1633"/>
      <c r="BL227" s="1633"/>
      <c r="BM227" s="1633"/>
      <c r="BN227" s="1633"/>
      <c r="BO227" s="1633"/>
      <c r="BP227" s="1633"/>
      <c r="BQ227" s="1633"/>
      <c r="BR227" s="1633"/>
      <c r="BS227" s="1633"/>
      <c r="BT227" s="1633"/>
      <c r="BU227" s="1633"/>
      <c r="BV227" s="1633"/>
      <c r="BW227" s="1633"/>
      <c r="BX227" s="1633"/>
      <c r="BY227" s="1633"/>
      <c r="BZ227" s="1633"/>
      <c r="CA227" s="1633"/>
      <c r="CB227" s="1633"/>
      <c r="CC227" s="1633"/>
      <c r="CD227" s="1633"/>
      <c r="CE227" s="1633"/>
      <c r="CF227" s="1633"/>
      <c r="CG227" s="1633"/>
      <c r="CH227" s="1633"/>
      <c r="CI227" s="1633"/>
      <c r="CJ227" s="1633"/>
      <c r="CK227" s="1633"/>
      <c r="CL227" s="1633"/>
      <c r="CM227" s="1633"/>
      <c r="CN227" s="1633"/>
      <c r="CO227" s="1633"/>
      <c r="CP227" s="1633"/>
      <c r="CQ227" s="1633"/>
      <c r="CR227" s="1633"/>
      <c r="CS227" s="1633"/>
      <c r="CT227" s="1633"/>
      <c r="CU227" s="1633"/>
      <c r="CV227" s="1633"/>
      <c r="CW227" s="1633"/>
      <c r="CX227" s="1633"/>
      <c r="CY227" s="1633"/>
      <c r="CZ227" s="1633"/>
      <c r="DA227" s="1633"/>
      <c r="DB227" s="1633"/>
      <c r="DC227" s="1633"/>
      <c r="DD227" s="1633"/>
      <c r="DE227" s="1633"/>
      <c r="DF227" s="1633"/>
      <c r="DG227" s="1633"/>
      <c r="DH227" s="1633"/>
      <c r="DI227" s="1633"/>
      <c r="DJ227" s="1633"/>
      <c r="DK227" s="1633"/>
      <c r="DL227" s="1633"/>
      <c r="DM227" s="1633"/>
      <c r="DN227" s="1633"/>
      <c r="DO227" s="1633"/>
      <c r="DP227" s="1633"/>
      <c r="DQ227" s="1633"/>
      <c r="DR227" s="1633"/>
      <c r="DS227" s="1633"/>
      <c r="DT227" s="1633"/>
      <c r="DU227" s="1633"/>
      <c r="DV227" s="1633"/>
      <c r="DW227" s="866"/>
      <c r="DX227" s="1633"/>
      <c r="DY227" s="1633"/>
      <c r="DZ227" s="1633"/>
      <c r="EA227" s="1633"/>
      <c r="EB227" s="1633"/>
      <c r="EC227" s="1633"/>
      <c r="ED227" s="1633"/>
      <c r="EE227" s="1633"/>
      <c r="EF227" s="1633"/>
      <c r="EG227" s="1633"/>
      <c r="EH227" s="1633"/>
      <c r="EI227" s="1633"/>
      <c r="EJ227" s="1633"/>
      <c r="EK227" s="1633"/>
      <c r="EL227" s="1633"/>
      <c r="EM227" s="1633"/>
      <c r="EN227" s="1633"/>
      <c r="EO227" s="1633"/>
      <c r="EP227" s="1633"/>
      <c r="EQ227" s="1633"/>
      <c r="ER227" s="866"/>
    </row>
    <row r="228" spans="2:148" ht="15" customHeight="1">
      <c r="B228" s="687" t="str">
        <f t="shared" si="22"/>
        <v>Desk 12</v>
      </c>
      <c r="C228" s="689" t="str">
        <f t="shared" si="24"/>
        <v/>
      </c>
      <c r="D228" s="689" t="str">
        <f t="shared" si="24"/>
        <v/>
      </c>
      <c r="E228" s="689" t="str">
        <f t="shared" si="24"/>
        <v/>
      </c>
      <c r="F228" s="689" t="str">
        <f t="shared" si="24"/>
        <v/>
      </c>
      <c r="G228" s="1810" t="str">
        <f t="shared" si="24"/>
        <v/>
      </c>
      <c r="H228" s="1633"/>
      <c r="I228" s="1633"/>
      <c r="J228" s="1633"/>
      <c r="K228" s="1633"/>
      <c r="L228" s="1633"/>
      <c r="M228" s="1633"/>
      <c r="N228" s="1633"/>
      <c r="O228" s="1633"/>
      <c r="P228" s="1633"/>
      <c r="Q228" s="1633"/>
      <c r="R228" s="1633"/>
      <c r="S228" s="1633"/>
      <c r="T228" s="1633"/>
      <c r="U228" s="1633"/>
      <c r="V228" s="1633"/>
      <c r="W228" s="1633"/>
      <c r="X228" s="1633"/>
      <c r="Y228" s="1633"/>
      <c r="Z228" s="1633"/>
      <c r="AA228" s="1633"/>
      <c r="AB228" s="1633"/>
      <c r="AC228" s="1633"/>
      <c r="AD228" s="1633"/>
      <c r="AE228" s="1633"/>
      <c r="AF228" s="1633"/>
      <c r="AG228" s="1633"/>
      <c r="AH228" s="1633"/>
      <c r="AI228" s="1633"/>
      <c r="AJ228" s="1633"/>
      <c r="AK228" s="1633"/>
      <c r="AL228" s="1633"/>
      <c r="AM228" s="1633"/>
      <c r="AN228" s="1633"/>
      <c r="AO228" s="1633"/>
      <c r="AP228" s="1633"/>
      <c r="AQ228" s="1633"/>
      <c r="AR228" s="1633"/>
      <c r="AS228" s="1633"/>
      <c r="AT228" s="1633"/>
      <c r="AU228" s="1633"/>
      <c r="AV228" s="1633"/>
      <c r="AW228" s="1633"/>
      <c r="AX228" s="1633"/>
      <c r="AY228" s="1633"/>
      <c r="AZ228" s="1633"/>
      <c r="BA228" s="1633"/>
      <c r="BB228" s="1633"/>
      <c r="BC228" s="1633"/>
      <c r="BD228" s="1633"/>
      <c r="BE228" s="1633"/>
      <c r="BF228" s="1633"/>
      <c r="BG228" s="1633"/>
      <c r="BH228" s="1633"/>
      <c r="BI228" s="1633"/>
      <c r="BJ228" s="1633"/>
      <c r="BK228" s="1633"/>
      <c r="BL228" s="1633"/>
      <c r="BM228" s="1633"/>
      <c r="BN228" s="1633"/>
      <c r="BO228" s="1633"/>
      <c r="BP228" s="1633"/>
      <c r="BQ228" s="1633"/>
      <c r="BR228" s="1633"/>
      <c r="BS228" s="1633"/>
      <c r="BT228" s="1633"/>
      <c r="BU228" s="1633"/>
      <c r="BV228" s="1633"/>
      <c r="BW228" s="1633"/>
      <c r="BX228" s="1633"/>
      <c r="BY228" s="1633"/>
      <c r="BZ228" s="1633"/>
      <c r="CA228" s="1633"/>
      <c r="CB228" s="1633"/>
      <c r="CC228" s="1633"/>
      <c r="CD228" s="1633"/>
      <c r="CE228" s="1633"/>
      <c r="CF228" s="1633"/>
      <c r="CG228" s="1633"/>
      <c r="CH228" s="1633"/>
      <c r="CI228" s="1633"/>
      <c r="CJ228" s="1633"/>
      <c r="CK228" s="1633"/>
      <c r="CL228" s="1633"/>
      <c r="CM228" s="1633"/>
      <c r="CN228" s="1633"/>
      <c r="CO228" s="1633"/>
      <c r="CP228" s="1633"/>
      <c r="CQ228" s="1633"/>
      <c r="CR228" s="1633"/>
      <c r="CS228" s="1633"/>
      <c r="CT228" s="1633"/>
      <c r="CU228" s="1633"/>
      <c r="CV228" s="1633"/>
      <c r="CW228" s="1633"/>
      <c r="CX228" s="1633"/>
      <c r="CY228" s="1633"/>
      <c r="CZ228" s="1633"/>
      <c r="DA228" s="1633"/>
      <c r="DB228" s="1633"/>
      <c r="DC228" s="1633"/>
      <c r="DD228" s="1633"/>
      <c r="DE228" s="1633"/>
      <c r="DF228" s="1633"/>
      <c r="DG228" s="1633"/>
      <c r="DH228" s="1633"/>
      <c r="DI228" s="1633"/>
      <c r="DJ228" s="1633"/>
      <c r="DK228" s="1633"/>
      <c r="DL228" s="1633"/>
      <c r="DM228" s="1633"/>
      <c r="DN228" s="1633"/>
      <c r="DO228" s="1633"/>
      <c r="DP228" s="1633"/>
      <c r="DQ228" s="1633"/>
      <c r="DR228" s="1633"/>
      <c r="DS228" s="1633"/>
      <c r="DT228" s="1633"/>
      <c r="DU228" s="1633"/>
      <c r="DV228" s="1633"/>
      <c r="DW228" s="866"/>
      <c r="DX228" s="1633"/>
      <c r="DY228" s="1633"/>
      <c r="DZ228" s="1633"/>
      <c r="EA228" s="1633"/>
      <c r="EB228" s="1633"/>
      <c r="EC228" s="1633"/>
      <c r="ED228" s="1633"/>
      <c r="EE228" s="1633"/>
      <c r="EF228" s="1633"/>
      <c r="EG228" s="1633"/>
      <c r="EH228" s="1633"/>
      <c r="EI228" s="1633"/>
      <c r="EJ228" s="1633"/>
      <c r="EK228" s="1633"/>
      <c r="EL228" s="1633"/>
      <c r="EM228" s="1633"/>
      <c r="EN228" s="1633"/>
      <c r="EO228" s="1633"/>
      <c r="EP228" s="1633"/>
      <c r="EQ228" s="1633"/>
      <c r="ER228" s="866"/>
    </row>
    <row r="229" spans="2:148" ht="15" customHeight="1">
      <c r="B229" s="687" t="str">
        <f t="shared" si="22"/>
        <v>Desk 13</v>
      </c>
      <c r="C229" s="689" t="str">
        <f t="shared" si="24"/>
        <v/>
      </c>
      <c r="D229" s="689" t="str">
        <f t="shared" si="24"/>
        <v/>
      </c>
      <c r="E229" s="689" t="str">
        <f t="shared" si="24"/>
        <v/>
      </c>
      <c r="F229" s="689" t="str">
        <f t="shared" si="24"/>
        <v/>
      </c>
      <c r="G229" s="1810" t="str">
        <f t="shared" si="24"/>
        <v/>
      </c>
      <c r="H229" s="1633"/>
      <c r="I229" s="1633"/>
      <c r="J229" s="1633"/>
      <c r="K229" s="1633"/>
      <c r="L229" s="1633"/>
      <c r="M229" s="1633"/>
      <c r="N229" s="1633"/>
      <c r="O229" s="1633"/>
      <c r="P229" s="1633"/>
      <c r="Q229" s="1633"/>
      <c r="R229" s="1633"/>
      <c r="S229" s="1633"/>
      <c r="T229" s="1633"/>
      <c r="U229" s="1633"/>
      <c r="V229" s="1633"/>
      <c r="W229" s="1633"/>
      <c r="X229" s="1633"/>
      <c r="Y229" s="1633"/>
      <c r="Z229" s="1633"/>
      <c r="AA229" s="1633"/>
      <c r="AB229" s="1633"/>
      <c r="AC229" s="1633"/>
      <c r="AD229" s="1633"/>
      <c r="AE229" s="1633"/>
      <c r="AF229" s="1633"/>
      <c r="AG229" s="1633"/>
      <c r="AH229" s="1633"/>
      <c r="AI229" s="1633"/>
      <c r="AJ229" s="1633"/>
      <c r="AK229" s="1633"/>
      <c r="AL229" s="1633"/>
      <c r="AM229" s="1633"/>
      <c r="AN229" s="1633"/>
      <c r="AO229" s="1633"/>
      <c r="AP229" s="1633"/>
      <c r="AQ229" s="1633"/>
      <c r="AR229" s="1633"/>
      <c r="AS229" s="1633"/>
      <c r="AT229" s="1633"/>
      <c r="AU229" s="1633"/>
      <c r="AV229" s="1633"/>
      <c r="AW229" s="1633"/>
      <c r="AX229" s="1633"/>
      <c r="AY229" s="1633"/>
      <c r="AZ229" s="1633"/>
      <c r="BA229" s="1633"/>
      <c r="BB229" s="1633"/>
      <c r="BC229" s="1633"/>
      <c r="BD229" s="1633"/>
      <c r="BE229" s="1633"/>
      <c r="BF229" s="1633"/>
      <c r="BG229" s="1633"/>
      <c r="BH229" s="1633"/>
      <c r="BI229" s="1633"/>
      <c r="BJ229" s="1633"/>
      <c r="BK229" s="1633"/>
      <c r="BL229" s="1633"/>
      <c r="BM229" s="1633"/>
      <c r="BN229" s="1633"/>
      <c r="BO229" s="1633"/>
      <c r="BP229" s="1633"/>
      <c r="BQ229" s="1633"/>
      <c r="BR229" s="1633"/>
      <c r="BS229" s="1633"/>
      <c r="BT229" s="1633"/>
      <c r="BU229" s="1633"/>
      <c r="BV229" s="1633"/>
      <c r="BW229" s="1633"/>
      <c r="BX229" s="1633"/>
      <c r="BY229" s="1633"/>
      <c r="BZ229" s="1633"/>
      <c r="CA229" s="1633"/>
      <c r="CB229" s="1633"/>
      <c r="CC229" s="1633"/>
      <c r="CD229" s="1633"/>
      <c r="CE229" s="1633"/>
      <c r="CF229" s="1633"/>
      <c r="CG229" s="1633"/>
      <c r="CH229" s="1633"/>
      <c r="CI229" s="1633"/>
      <c r="CJ229" s="1633"/>
      <c r="CK229" s="1633"/>
      <c r="CL229" s="1633"/>
      <c r="CM229" s="1633"/>
      <c r="CN229" s="1633"/>
      <c r="CO229" s="1633"/>
      <c r="CP229" s="1633"/>
      <c r="CQ229" s="1633"/>
      <c r="CR229" s="1633"/>
      <c r="CS229" s="1633"/>
      <c r="CT229" s="1633"/>
      <c r="CU229" s="1633"/>
      <c r="CV229" s="1633"/>
      <c r="CW229" s="1633"/>
      <c r="CX229" s="1633"/>
      <c r="CY229" s="1633"/>
      <c r="CZ229" s="1633"/>
      <c r="DA229" s="1633"/>
      <c r="DB229" s="1633"/>
      <c r="DC229" s="1633"/>
      <c r="DD229" s="1633"/>
      <c r="DE229" s="1633"/>
      <c r="DF229" s="1633"/>
      <c r="DG229" s="1633"/>
      <c r="DH229" s="1633"/>
      <c r="DI229" s="1633"/>
      <c r="DJ229" s="1633"/>
      <c r="DK229" s="1633"/>
      <c r="DL229" s="1633"/>
      <c r="DM229" s="1633"/>
      <c r="DN229" s="1633"/>
      <c r="DO229" s="1633"/>
      <c r="DP229" s="1633"/>
      <c r="DQ229" s="1633"/>
      <c r="DR229" s="1633"/>
      <c r="DS229" s="1633"/>
      <c r="DT229" s="1633"/>
      <c r="DU229" s="1633"/>
      <c r="DV229" s="1633"/>
      <c r="DW229" s="866"/>
      <c r="DX229" s="1633"/>
      <c r="DY229" s="1633"/>
      <c r="DZ229" s="1633"/>
      <c r="EA229" s="1633"/>
      <c r="EB229" s="1633"/>
      <c r="EC229" s="1633"/>
      <c r="ED229" s="1633"/>
      <c r="EE229" s="1633"/>
      <c r="EF229" s="1633"/>
      <c r="EG229" s="1633"/>
      <c r="EH229" s="1633"/>
      <c r="EI229" s="1633"/>
      <c r="EJ229" s="1633"/>
      <c r="EK229" s="1633"/>
      <c r="EL229" s="1633"/>
      <c r="EM229" s="1633"/>
      <c r="EN229" s="1633"/>
      <c r="EO229" s="1633"/>
      <c r="EP229" s="1633"/>
      <c r="EQ229" s="1633"/>
      <c r="ER229" s="866"/>
    </row>
    <row r="230" spans="2:148" ht="15" customHeight="1">
      <c r="B230" s="687" t="str">
        <f t="shared" si="22"/>
        <v>Desk 14</v>
      </c>
      <c r="C230" s="689" t="str">
        <f t="shared" si="24"/>
        <v/>
      </c>
      <c r="D230" s="689" t="str">
        <f t="shared" si="24"/>
        <v/>
      </c>
      <c r="E230" s="689" t="str">
        <f t="shared" si="24"/>
        <v/>
      </c>
      <c r="F230" s="689" t="str">
        <f t="shared" si="24"/>
        <v/>
      </c>
      <c r="G230" s="1810" t="str">
        <f t="shared" si="24"/>
        <v/>
      </c>
      <c r="H230" s="1633"/>
      <c r="I230" s="1633"/>
      <c r="J230" s="1633"/>
      <c r="K230" s="1633"/>
      <c r="L230" s="1633"/>
      <c r="M230" s="1633"/>
      <c r="N230" s="1633"/>
      <c r="O230" s="1633"/>
      <c r="P230" s="1633"/>
      <c r="Q230" s="1633"/>
      <c r="R230" s="1633"/>
      <c r="S230" s="1633"/>
      <c r="T230" s="1633"/>
      <c r="U230" s="1633"/>
      <c r="V230" s="1633"/>
      <c r="W230" s="1633"/>
      <c r="X230" s="1633"/>
      <c r="Y230" s="1633"/>
      <c r="Z230" s="1633"/>
      <c r="AA230" s="1633"/>
      <c r="AB230" s="1633"/>
      <c r="AC230" s="1633"/>
      <c r="AD230" s="1633"/>
      <c r="AE230" s="1633"/>
      <c r="AF230" s="1633"/>
      <c r="AG230" s="1633"/>
      <c r="AH230" s="1633"/>
      <c r="AI230" s="1633"/>
      <c r="AJ230" s="1633"/>
      <c r="AK230" s="1633"/>
      <c r="AL230" s="1633"/>
      <c r="AM230" s="1633"/>
      <c r="AN230" s="1633"/>
      <c r="AO230" s="1633"/>
      <c r="AP230" s="1633"/>
      <c r="AQ230" s="1633"/>
      <c r="AR230" s="1633"/>
      <c r="AS230" s="1633"/>
      <c r="AT230" s="1633"/>
      <c r="AU230" s="1633"/>
      <c r="AV230" s="1633"/>
      <c r="AW230" s="1633"/>
      <c r="AX230" s="1633"/>
      <c r="AY230" s="1633"/>
      <c r="AZ230" s="1633"/>
      <c r="BA230" s="1633"/>
      <c r="BB230" s="1633"/>
      <c r="BC230" s="1633"/>
      <c r="BD230" s="1633"/>
      <c r="BE230" s="1633"/>
      <c r="BF230" s="1633"/>
      <c r="BG230" s="1633"/>
      <c r="BH230" s="1633"/>
      <c r="BI230" s="1633"/>
      <c r="BJ230" s="1633"/>
      <c r="BK230" s="1633"/>
      <c r="BL230" s="1633"/>
      <c r="BM230" s="1633"/>
      <c r="BN230" s="1633"/>
      <c r="BO230" s="1633"/>
      <c r="BP230" s="1633"/>
      <c r="BQ230" s="1633"/>
      <c r="BR230" s="1633"/>
      <c r="BS230" s="1633"/>
      <c r="BT230" s="1633"/>
      <c r="BU230" s="1633"/>
      <c r="BV230" s="1633"/>
      <c r="BW230" s="1633"/>
      <c r="BX230" s="1633"/>
      <c r="BY230" s="1633"/>
      <c r="BZ230" s="1633"/>
      <c r="CA230" s="1633"/>
      <c r="CB230" s="1633"/>
      <c r="CC230" s="1633"/>
      <c r="CD230" s="1633"/>
      <c r="CE230" s="1633"/>
      <c r="CF230" s="1633"/>
      <c r="CG230" s="1633"/>
      <c r="CH230" s="1633"/>
      <c r="CI230" s="1633"/>
      <c r="CJ230" s="1633"/>
      <c r="CK230" s="1633"/>
      <c r="CL230" s="1633"/>
      <c r="CM230" s="1633"/>
      <c r="CN230" s="1633"/>
      <c r="CO230" s="1633"/>
      <c r="CP230" s="1633"/>
      <c r="CQ230" s="1633"/>
      <c r="CR230" s="1633"/>
      <c r="CS230" s="1633"/>
      <c r="CT230" s="1633"/>
      <c r="CU230" s="1633"/>
      <c r="CV230" s="1633"/>
      <c r="CW230" s="1633"/>
      <c r="CX230" s="1633"/>
      <c r="CY230" s="1633"/>
      <c r="CZ230" s="1633"/>
      <c r="DA230" s="1633"/>
      <c r="DB230" s="1633"/>
      <c r="DC230" s="1633"/>
      <c r="DD230" s="1633"/>
      <c r="DE230" s="1633"/>
      <c r="DF230" s="1633"/>
      <c r="DG230" s="1633"/>
      <c r="DH230" s="1633"/>
      <c r="DI230" s="1633"/>
      <c r="DJ230" s="1633"/>
      <c r="DK230" s="1633"/>
      <c r="DL230" s="1633"/>
      <c r="DM230" s="1633"/>
      <c r="DN230" s="1633"/>
      <c r="DO230" s="1633"/>
      <c r="DP230" s="1633"/>
      <c r="DQ230" s="1633"/>
      <c r="DR230" s="1633"/>
      <c r="DS230" s="1633"/>
      <c r="DT230" s="1633"/>
      <c r="DU230" s="1633"/>
      <c r="DV230" s="1633"/>
      <c r="DW230" s="866"/>
      <c r="DX230" s="1633"/>
      <c r="DY230" s="1633"/>
      <c r="DZ230" s="1633"/>
      <c r="EA230" s="1633"/>
      <c r="EB230" s="1633"/>
      <c r="EC230" s="1633"/>
      <c r="ED230" s="1633"/>
      <c r="EE230" s="1633"/>
      <c r="EF230" s="1633"/>
      <c r="EG230" s="1633"/>
      <c r="EH230" s="1633"/>
      <c r="EI230" s="1633"/>
      <c r="EJ230" s="1633"/>
      <c r="EK230" s="1633"/>
      <c r="EL230" s="1633"/>
      <c r="EM230" s="1633"/>
      <c r="EN230" s="1633"/>
      <c r="EO230" s="1633"/>
      <c r="EP230" s="1633"/>
      <c r="EQ230" s="1633"/>
      <c r="ER230" s="866"/>
    </row>
    <row r="231" spans="2:148" ht="15" customHeight="1">
      <c r="B231" s="687" t="str">
        <f t="shared" si="22"/>
        <v>Desk 15</v>
      </c>
      <c r="C231" s="689" t="str">
        <f t="shared" si="24"/>
        <v/>
      </c>
      <c r="D231" s="689" t="str">
        <f t="shared" si="24"/>
        <v/>
      </c>
      <c r="E231" s="689" t="str">
        <f t="shared" si="24"/>
        <v/>
      </c>
      <c r="F231" s="689" t="str">
        <f t="shared" si="24"/>
        <v/>
      </c>
      <c r="G231" s="1810" t="str">
        <f t="shared" si="24"/>
        <v/>
      </c>
      <c r="H231" s="1633"/>
      <c r="I231" s="1633"/>
      <c r="J231" s="1633"/>
      <c r="K231" s="1633"/>
      <c r="L231" s="1633"/>
      <c r="M231" s="1633"/>
      <c r="N231" s="1633"/>
      <c r="O231" s="1633"/>
      <c r="P231" s="1633"/>
      <c r="Q231" s="1633"/>
      <c r="R231" s="1633"/>
      <c r="S231" s="1633"/>
      <c r="T231" s="1633"/>
      <c r="U231" s="1633"/>
      <c r="V231" s="1633"/>
      <c r="W231" s="1633"/>
      <c r="X231" s="1633"/>
      <c r="Y231" s="1633"/>
      <c r="Z231" s="1633"/>
      <c r="AA231" s="1633"/>
      <c r="AB231" s="1633"/>
      <c r="AC231" s="1633"/>
      <c r="AD231" s="1633"/>
      <c r="AE231" s="1633"/>
      <c r="AF231" s="1633"/>
      <c r="AG231" s="1633"/>
      <c r="AH231" s="1633"/>
      <c r="AI231" s="1633"/>
      <c r="AJ231" s="1633"/>
      <c r="AK231" s="1633"/>
      <c r="AL231" s="1633"/>
      <c r="AM231" s="1633"/>
      <c r="AN231" s="1633"/>
      <c r="AO231" s="1633"/>
      <c r="AP231" s="1633"/>
      <c r="AQ231" s="1633"/>
      <c r="AR231" s="1633"/>
      <c r="AS231" s="1633"/>
      <c r="AT231" s="1633"/>
      <c r="AU231" s="1633"/>
      <c r="AV231" s="1633"/>
      <c r="AW231" s="1633"/>
      <c r="AX231" s="1633"/>
      <c r="AY231" s="1633"/>
      <c r="AZ231" s="1633"/>
      <c r="BA231" s="1633"/>
      <c r="BB231" s="1633"/>
      <c r="BC231" s="1633"/>
      <c r="BD231" s="1633"/>
      <c r="BE231" s="1633"/>
      <c r="BF231" s="1633"/>
      <c r="BG231" s="1633"/>
      <c r="BH231" s="1633"/>
      <c r="BI231" s="1633"/>
      <c r="BJ231" s="1633"/>
      <c r="BK231" s="1633"/>
      <c r="BL231" s="1633"/>
      <c r="BM231" s="1633"/>
      <c r="BN231" s="1633"/>
      <c r="BO231" s="1633"/>
      <c r="BP231" s="1633"/>
      <c r="BQ231" s="1633"/>
      <c r="BR231" s="1633"/>
      <c r="BS231" s="1633"/>
      <c r="BT231" s="1633"/>
      <c r="BU231" s="1633"/>
      <c r="BV231" s="1633"/>
      <c r="BW231" s="1633"/>
      <c r="BX231" s="1633"/>
      <c r="BY231" s="1633"/>
      <c r="BZ231" s="1633"/>
      <c r="CA231" s="1633"/>
      <c r="CB231" s="1633"/>
      <c r="CC231" s="1633"/>
      <c r="CD231" s="1633"/>
      <c r="CE231" s="1633"/>
      <c r="CF231" s="1633"/>
      <c r="CG231" s="1633"/>
      <c r="CH231" s="1633"/>
      <c r="CI231" s="1633"/>
      <c r="CJ231" s="1633"/>
      <c r="CK231" s="1633"/>
      <c r="CL231" s="1633"/>
      <c r="CM231" s="1633"/>
      <c r="CN231" s="1633"/>
      <c r="CO231" s="1633"/>
      <c r="CP231" s="1633"/>
      <c r="CQ231" s="1633"/>
      <c r="CR231" s="1633"/>
      <c r="CS231" s="1633"/>
      <c r="CT231" s="1633"/>
      <c r="CU231" s="1633"/>
      <c r="CV231" s="1633"/>
      <c r="CW231" s="1633"/>
      <c r="CX231" s="1633"/>
      <c r="CY231" s="1633"/>
      <c r="CZ231" s="1633"/>
      <c r="DA231" s="1633"/>
      <c r="DB231" s="1633"/>
      <c r="DC231" s="1633"/>
      <c r="DD231" s="1633"/>
      <c r="DE231" s="1633"/>
      <c r="DF231" s="1633"/>
      <c r="DG231" s="1633"/>
      <c r="DH231" s="1633"/>
      <c r="DI231" s="1633"/>
      <c r="DJ231" s="1633"/>
      <c r="DK231" s="1633"/>
      <c r="DL231" s="1633"/>
      <c r="DM231" s="1633"/>
      <c r="DN231" s="1633"/>
      <c r="DO231" s="1633"/>
      <c r="DP231" s="1633"/>
      <c r="DQ231" s="1633"/>
      <c r="DR231" s="1633"/>
      <c r="DS231" s="1633"/>
      <c r="DT231" s="1633"/>
      <c r="DU231" s="1633"/>
      <c r="DV231" s="1633"/>
      <c r="DW231" s="866"/>
      <c r="DX231" s="1633"/>
      <c r="DY231" s="1633"/>
      <c r="DZ231" s="1633"/>
      <c r="EA231" s="1633"/>
      <c r="EB231" s="1633"/>
      <c r="EC231" s="1633"/>
      <c r="ED231" s="1633"/>
      <c r="EE231" s="1633"/>
      <c r="EF231" s="1633"/>
      <c r="EG231" s="1633"/>
      <c r="EH231" s="1633"/>
      <c r="EI231" s="1633"/>
      <c r="EJ231" s="1633"/>
      <c r="EK231" s="1633"/>
      <c r="EL231" s="1633"/>
      <c r="EM231" s="1633"/>
      <c r="EN231" s="1633"/>
      <c r="EO231" s="1633"/>
      <c r="EP231" s="1633"/>
      <c r="EQ231" s="1633"/>
      <c r="ER231" s="866"/>
    </row>
    <row r="232" spans="2:148" ht="15" customHeight="1">
      <c r="B232" s="687" t="str">
        <f t="shared" si="22"/>
        <v>Desk 16</v>
      </c>
      <c r="C232" s="689" t="str">
        <f t="shared" si="24"/>
        <v/>
      </c>
      <c r="D232" s="689" t="str">
        <f t="shared" si="24"/>
        <v/>
      </c>
      <c r="E232" s="689" t="str">
        <f t="shared" si="24"/>
        <v/>
      </c>
      <c r="F232" s="689" t="str">
        <f t="shared" si="24"/>
        <v/>
      </c>
      <c r="G232" s="1810" t="str">
        <f t="shared" si="24"/>
        <v/>
      </c>
      <c r="H232" s="1633"/>
      <c r="I232" s="1633"/>
      <c r="J232" s="1633"/>
      <c r="K232" s="1633"/>
      <c r="L232" s="1633"/>
      <c r="M232" s="1633"/>
      <c r="N232" s="1633"/>
      <c r="O232" s="1633"/>
      <c r="P232" s="1633"/>
      <c r="Q232" s="1633"/>
      <c r="R232" s="1633"/>
      <c r="S232" s="1633"/>
      <c r="T232" s="1633"/>
      <c r="U232" s="1633"/>
      <c r="V232" s="1633"/>
      <c r="W232" s="1633"/>
      <c r="X232" s="1633"/>
      <c r="Y232" s="1633"/>
      <c r="Z232" s="1633"/>
      <c r="AA232" s="1633"/>
      <c r="AB232" s="1633"/>
      <c r="AC232" s="1633"/>
      <c r="AD232" s="1633"/>
      <c r="AE232" s="1633"/>
      <c r="AF232" s="1633"/>
      <c r="AG232" s="1633"/>
      <c r="AH232" s="1633"/>
      <c r="AI232" s="1633"/>
      <c r="AJ232" s="1633"/>
      <c r="AK232" s="1633"/>
      <c r="AL232" s="1633"/>
      <c r="AM232" s="1633"/>
      <c r="AN232" s="1633"/>
      <c r="AO232" s="1633"/>
      <c r="AP232" s="1633"/>
      <c r="AQ232" s="1633"/>
      <c r="AR232" s="1633"/>
      <c r="AS232" s="1633"/>
      <c r="AT232" s="1633"/>
      <c r="AU232" s="1633"/>
      <c r="AV232" s="1633"/>
      <c r="AW232" s="1633"/>
      <c r="AX232" s="1633"/>
      <c r="AY232" s="1633"/>
      <c r="AZ232" s="1633"/>
      <c r="BA232" s="1633"/>
      <c r="BB232" s="1633"/>
      <c r="BC232" s="1633"/>
      <c r="BD232" s="1633"/>
      <c r="BE232" s="1633"/>
      <c r="BF232" s="1633"/>
      <c r="BG232" s="1633"/>
      <c r="BH232" s="1633"/>
      <c r="BI232" s="1633"/>
      <c r="BJ232" s="1633"/>
      <c r="BK232" s="1633"/>
      <c r="BL232" s="1633"/>
      <c r="BM232" s="1633"/>
      <c r="BN232" s="1633"/>
      <c r="BO232" s="1633"/>
      <c r="BP232" s="1633"/>
      <c r="BQ232" s="1633"/>
      <c r="BR232" s="1633"/>
      <c r="BS232" s="1633"/>
      <c r="BT232" s="1633"/>
      <c r="BU232" s="1633"/>
      <c r="BV232" s="1633"/>
      <c r="BW232" s="1633"/>
      <c r="BX232" s="1633"/>
      <c r="BY232" s="1633"/>
      <c r="BZ232" s="1633"/>
      <c r="CA232" s="1633"/>
      <c r="CB232" s="1633"/>
      <c r="CC232" s="1633"/>
      <c r="CD232" s="1633"/>
      <c r="CE232" s="1633"/>
      <c r="CF232" s="1633"/>
      <c r="CG232" s="1633"/>
      <c r="CH232" s="1633"/>
      <c r="CI232" s="1633"/>
      <c r="CJ232" s="1633"/>
      <c r="CK232" s="1633"/>
      <c r="CL232" s="1633"/>
      <c r="CM232" s="1633"/>
      <c r="CN232" s="1633"/>
      <c r="CO232" s="1633"/>
      <c r="CP232" s="1633"/>
      <c r="CQ232" s="1633"/>
      <c r="CR232" s="1633"/>
      <c r="CS232" s="1633"/>
      <c r="CT232" s="1633"/>
      <c r="CU232" s="1633"/>
      <c r="CV232" s="1633"/>
      <c r="CW232" s="1633"/>
      <c r="CX232" s="1633"/>
      <c r="CY232" s="1633"/>
      <c r="CZ232" s="1633"/>
      <c r="DA232" s="1633"/>
      <c r="DB232" s="1633"/>
      <c r="DC232" s="1633"/>
      <c r="DD232" s="1633"/>
      <c r="DE232" s="1633"/>
      <c r="DF232" s="1633"/>
      <c r="DG232" s="1633"/>
      <c r="DH232" s="1633"/>
      <c r="DI232" s="1633"/>
      <c r="DJ232" s="1633"/>
      <c r="DK232" s="1633"/>
      <c r="DL232" s="1633"/>
      <c r="DM232" s="1633"/>
      <c r="DN232" s="1633"/>
      <c r="DO232" s="1633"/>
      <c r="DP232" s="1633"/>
      <c r="DQ232" s="1633"/>
      <c r="DR232" s="1633"/>
      <c r="DS232" s="1633"/>
      <c r="DT232" s="1633"/>
      <c r="DU232" s="1633"/>
      <c r="DV232" s="1633"/>
      <c r="DW232" s="866"/>
      <c r="DX232" s="1633"/>
      <c r="DY232" s="1633"/>
      <c r="DZ232" s="1633"/>
      <c r="EA232" s="1633"/>
      <c r="EB232" s="1633"/>
      <c r="EC232" s="1633"/>
      <c r="ED232" s="1633"/>
      <c r="EE232" s="1633"/>
      <c r="EF232" s="1633"/>
      <c r="EG232" s="1633"/>
      <c r="EH232" s="1633"/>
      <c r="EI232" s="1633"/>
      <c r="EJ232" s="1633"/>
      <c r="EK232" s="1633"/>
      <c r="EL232" s="1633"/>
      <c r="EM232" s="1633"/>
      <c r="EN232" s="1633"/>
      <c r="EO232" s="1633"/>
      <c r="EP232" s="1633"/>
      <c r="EQ232" s="1633"/>
      <c r="ER232" s="866"/>
    </row>
    <row r="233" spans="2:148" ht="15" customHeight="1">
      <c r="B233" s="687" t="str">
        <f t="shared" si="22"/>
        <v>Desk 17</v>
      </c>
      <c r="C233" s="689" t="str">
        <f t="shared" si="24"/>
        <v/>
      </c>
      <c r="D233" s="689" t="str">
        <f t="shared" si="24"/>
        <v/>
      </c>
      <c r="E233" s="689" t="str">
        <f t="shared" si="24"/>
        <v/>
      </c>
      <c r="F233" s="689" t="str">
        <f t="shared" si="24"/>
        <v/>
      </c>
      <c r="G233" s="1810" t="str">
        <f t="shared" si="24"/>
        <v/>
      </c>
      <c r="H233" s="1633"/>
      <c r="I233" s="1633"/>
      <c r="J233" s="1633"/>
      <c r="K233" s="1633"/>
      <c r="L233" s="1633"/>
      <c r="M233" s="1633"/>
      <c r="N233" s="1633"/>
      <c r="O233" s="1633"/>
      <c r="P233" s="1633"/>
      <c r="Q233" s="1633"/>
      <c r="R233" s="1633"/>
      <c r="S233" s="1633"/>
      <c r="T233" s="1633"/>
      <c r="U233" s="1633"/>
      <c r="V233" s="1633"/>
      <c r="W233" s="1633"/>
      <c r="X233" s="1633"/>
      <c r="Y233" s="1633"/>
      <c r="Z233" s="1633"/>
      <c r="AA233" s="1633"/>
      <c r="AB233" s="1633"/>
      <c r="AC233" s="1633"/>
      <c r="AD233" s="1633"/>
      <c r="AE233" s="1633"/>
      <c r="AF233" s="1633"/>
      <c r="AG233" s="1633"/>
      <c r="AH233" s="1633"/>
      <c r="AI233" s="1633"/>
      <c r="AJ233" s="1633"/>
      <c r="AK233" s="1633"/>
      <c r="AL233" s="1633"/>
      <c r="AM233" s="1633"/>
      <c r="AN233" s="1633"/>
      <c r="AO233" s="1633"/>
      <c r="AP233" s="1633"/>
      <c r="AQ233" s="1633"/>
      <c r="AR233" s="1633"/>
      <c r="AS233" s="1633"/>
      <c r="AT233" s="1633"/>
      <c r="AU233" s="1633"/>
      <c r="AV233" s="1633"/>
      <c r="AW233" s="1633"/>
      <c r="AX233" s="1633"/>
      <c r="AY233" s="1633"/>
      <c r="AZ233" s="1633"/>
      <c r="BA233" s="1633"/>
      <c r="BB233" s="1633"/>
      <c r="BC233" s="1633"/>
      <c r="BD233" s="1633"/>
      <c r="BE233" s="1633"/>
      <c r="BF233" s="1633"/>
      <c r="BG233" s="1633"/>
      <c r="BH233" s="1633"/>
      <c r="BI233" s="1633"/>
      <c r="BJ233" s="1633"/>
      <c r="BK233" s="1633"/>
      <c r="BL233" s="1633"/>
      <c r="BM233" s="1633"/>
      <c r="BN233" s="1633"/>
      <c r="BO233" s="1633"/>
      <c r="BP233" s="1633"/>
      <c r="BQ233" s="1633"/>
      <c r="BR233" s="1633"/>
      <c r="BS233" s="1633"/>
      <c r="BT233" s="1633"/>
      <c r="BU233" s="1633"/>
      <c r="BV233" s="1633"/>
      <c r="BW233" s="1633"/>
      <c r="BX233" s="1633"/>
      <c r="BY233" s="1633"/>
      <c r="BZ233" s="1633"/>
      <c r="CA233" s="1633"/>
      <c r="CB233" s="1633"/>
      <c r="CC233" s="1633"/>
      <c r="CD233" s="1633"/>
      <c r="CE233" s="1633"/>
      <c r="CF233" s="1633"/>
      <c r="CG233" s="1633"/>
      <c r="CH233" s="1633"/>
      <c r="CI233" s="1633"/>
      <c r="CJ233" s="1633"/>
      <c r="CK233" s="1633"/>
      <c r="CL233" s="1633"/>
      <c r="CM233" s="1633"/>
      <c r="CN233" s="1633"/>
      <c r="CO233" s="1633"/>
      <c r="CP233" s="1633"/>
      <c r="CQ233" s="1633"/>
      <c r="CR233" s="1633"/>
      <c r="CS233" s="1633"/>
      <c r="CT233" s="1633"/>
      <c r="CU233" s="1633"/>
      <c r="CV233" s="1633"/>
      <c r="CW233" s="1633"/>
      <c r="CX233" s="1633"/>
      <c r="CY233" s="1633"/>
      <c r="CZ233" s="1633"/>
      <c r="DA233" s="1633"/>
      <c r="DB233" s="1633"/>
      <c r="DC233" s="1633"/>
      <c r="DD233" s="1633"/>
      <c r="DE233" s="1633"/>
      <c r="DF233" s="1633"/>
      <c r="DG233" s="1633"/>
      <c r="DH233" s="1633"/>
      <c r="DI233" s="1633"/>
      <c r="DJ233" s="1633"/>
      <c r="DK233" s="1633"/>
      <c r="DL233" s="1633"/>
      <c r="DM233" s="1633"/>
      <c r="DN233" s="1633"/>
      <c r="DO233" s="1633"/>
      <c r="DP233" s="1633"/>
      <c r="DQ233" s="1633"/>
      <c r="DR233" s="1633"/>
      <c r="DS233" s="1633"/>
      <c r="DT233" s="1633"/>
      <c r="DU233" s="1633"/>
      <c r="DV233" s="1633"/>
      <c r="DW233" s="866"/>
      <c r="DX233" s="1633"/>
      <c r="DY233" s="1633"/>
      <c r="DZ233" s="1633"/>
      <c r="EA233" s="1633"/>
      <c r="EB233" s="1633"/>
      <c r="EC233" s="1633"/>
      <c r="ED233" s="1633"/>
      <c r="EE233" s="1633"/>
      <c r="EF233" s="1633"/>
      <c r="EG233" s="1633"/>
      <c r="EH233" s="1633"/>
      <c r="EI233" s="1633"/>
      <c r="EJ233" s="1633"/>
      <c r="EK233" s="1633"/>
      <c r="EL233" s="1633"/>
      <c r="EM233" s="1633"/>
      <c r="EN233" s="1633"/>
      <c r="EO233" s="1633"/>
      <c r="EP233" s="1633"/>
      <c r="EQ233" s="1633"/>
      <c r="ER233" s="866"/>
    </row>
    <row r="234" spans="2:148" ht="15" customHeight="1">
      <c r="B234" s="687" t="str">
        <f t="shared" si="22"/>
        <v>Desk 18</v>
      </c>
      <c r="C234" s="689" t="str">
        <f t="shared" ref="C234:G249" si="25">IF(ISBLANK(C28), "", C28)</f>
        <v/>
      </c>
      <c r="D234" s="689" t="str">
        <f t="shared" si="25"/>
        <v/>
      </c>
      <c r="E234" s="689" t="str">
        <f t="shared" si="25"/>
        <v/>
      </c>
      <c r="F234" s="689" t="str">
        <f t="shared" si="25"/>
        <v/>
      </c>
      <c r="G234" s="1810" t="str">
        <f t="shared" si="25"/>
        <v/>
      </c>
      <c r="H234" s="1633"/>
      <c r="I234" s="1633"/>
      <c r="J234" s="1633"/>
      <c r="K234" s="1633"/>
      <c r="L234" s="1633"/>
      <c r="M234" s="1633"/>
      <c r="N234" s="1633"/>
      <c r="O234" s="1633"/>
      <c r="P234" s="1633"/>
      <c r="Q234" s="1633"/>
      <c r="R234" s="1633"/>
      <c r="S234" s="1633"/>
      <c r="T234" s="1633"/>
      <c r="U234" s="1633"/>
      <c r="V234" s="1633"/>
      <c r="W234" s="1633"/>
      <c r="X234" s="1633"/>
      <c r="Y234" s="1633"/>
      <c r="Z234" s="1633"/>
      <c r="AA234" s="1633"/>
      <c r="AB234" s="1633"/>
      <c r="AC234" s="1633"/>
      <c r="AD234" s="1633"/>
      <c r="AE234" s="1633"/>
      <c r="AF234" s="1633"/>
      <c r="AG234" s="1633"/>
      <c r="AH234" s="1633"/>
      <c r="AI234" s="1633"/>
      <c r="AJ234" s="1633"/>
      <c r="AK234" s="1633"/>
      <c r="AL234" s="1633"/>
      <c r="AM234" s="1633"/>
      <c r="AN234" s="1633"/>
      <c r="AO234" s="1633"/>
      <c r="AP234" s="1633"/>
      <c r="AQ234" s="1633"/>
      <c r="AR234" s="1633"/>
      <c r="AS234" s="1633"/>
      <c r="AT234" s="1633"/>
      <c r="AU234" s="1633"/>
      <c r="AV234" s="1633"/>
      <c r="AW234" s="1633"/>
      <c r="AX234" s="1633"/>
      <c r="AY234" s="1633"/>
      <c r="AZ234" s="1633"/>
      <c r="BA234" s="1633"/>
      <c r="BB234" s="1633"/>
      <c r="BC234" s="1633"/>
      <c r="BD234" s="1633"/>
      <c r="BE234" s="1633"/>
      <c r="BF234" s="1633"/>
      <c r="BG234" s="1633"/>
      <c r="BH234" s="1633"/>
      <c r="BI234" s="1633"/>
      <c r="BJ234" s="1633"/>
      <c r="BK234" s="1633"/>
      <c r="BL234" s="1633"/>
      <c r="BM234" s="1633"/>
      <c r="BN234" s="1633"/>
      <c r="BO234" s="1633"/>
      <c r="BP234" s="1633"/>
      <c r="BQ234" s="1633"/>
      <c r="BR234" s="1633"/>
      <c r="BS234" s="1633"/>
      <c r="BT234" s="1633"/>
      <c r="BU234" s="1633"/>
      <c r="BV234" s="1633"/>
      <c r="BW234" s="1633"/>
      <c r="BX234" s="1633"/>
      <c r="BY234" s="1633"/>
      <c r="BZ234" s="1633"/>
      <c r="CA234" s="1633"/>
      <c r="CB234" s="1633"/>
      <c r="CC234" s="1633"/>
      <c r="CD234" s="1633"/>
      <c r="CE234" s="1633"/>
      <c r="CF234" s="1633"/>
      <c r="CG234" s="1633"/>
      <c r="CH234" s="1633"/>
      <c r="CI234" s="1633"/>
      <c r="CJ234" s="1633"/>
      <c r="CK234" s="1633"/>
      <c r="CL234" s="1633"/>
      <c r="CM234" s="1633"/>
      <c r="CN234" s="1633"/>
      <c r="CO234" s="1633"/>
      <c r="CP234" s="1633"/>
      <c r="CQ234" s="1633"/>
      <c r="CR234" s="1633"/>
      <c r="CS234" s="1633"/>
      <c r="CT234" s="1633"/>
      <c r="CU234" s="1633"/>
      <c r="CV234" s="1633"/>
      <c r="CW234" s="1633"/>
      <c r="CX234" s="1633"/>
      <c r="CY234" s="1633"/>
      <c r="CZ234" s="1633"/>
      <c r="DA234" s="1633"/>
      <c r="DB234" s="1633"/>
      <c r="DC234" s="1633"/>
      <c r="DD234" s="1633"/>
      <c r="DE234" s="1633"/>
      <c r="DF234" s="1633"/>
      <c r="DG234" s="1633"/>
      <c r="DH234" s="1633"/>
      <c r="DI234" s="1633"/>
      <c r="DJ234" s="1633"/>
      <c r="DK234" s="1633"/>
      <c r="DL234" s="1633"/>
      <c r="DM234" s="1633"/>
      <c r="DN234" s="1633"/>
      <c r="DO234" s="1633"/>
      <c r="DP234" s="1633"/>
      <c r="DQ234" s="1633"/>
      <c r="DR234" s="1633"/>
      <c r="DS234" s="1633"/>
      <c r="DT234" s="1633"/>
      <c r="DU234" s="1633"/>
      <c r="DV234" s="1633"/>
      <c r="DW234" s="866"/>
      <c r="DX234" s="1633"/>
      <c r="DY234" s="1633"/>
      <c r="DZ234" s="1633"/>
      <c r="EA234" s="1633"/>
      <c r="EB234" s="1633"/>
      <c r="EC234" s="1633"/>
      <c r="ED234" s="1633"/>
      <c r="EE234" s="1633"/>
      <c r="EF234" s="1633"/>
      <c r="EG234" s="1633"/>
      <c r="EH234" s="1633"/>
      <c r="EI234" s="1633"/>
      <c r="EJ234" s="1633"/>
      <c r="EK234" s="1633"/>
      <c r="EL234" s="1633"/>
      <c r="EM234" s="1633"/>
      <c r="EN234" s="1633"/>
      <c r="EO234" s="1633"/>
      <c r="EP234" s="1633"/>
      <c r="EQ234" s="1633"/>
      <c r="ER234" s="866"/>
    </row>
    <row r="235" spans="2:148" ht="15" customHeight="1">
      <c r="B235" s="687" t="str">
        <f t="shared" si="22"/>
        <v>Desk 19</v>
      </c>
      <c r="C235" s="689" t="str">
        <f t="shared" si="25"/>
        <v/>
      </c>
      <c r="D235" s="689" t="str">
        <f t="shared" si="25"/>
        <v/>
      </c>
      <c r="E235" s="689" t="str">
        <f t="shared" si="25"/>
        <v/>
      </c>
      <c r="F235" s="689" t="str">
        <f t="shared" si="25"/>
        <v/>
      </c>
      <c r="G235" s="1810" t="str">
        <f t="shared" si="25"/>
        <v/>
      </c>
      <c r="H235" s="1633"/>
      <c r="I235" s="1633"/>
      <c r="J235" s="1633"/>
      <c r="K235" s="1633"/>
      <c r="L235" s="1633"/>
      <c r="M235" s="1633"/>
      <c r="N235" s="1633"/>
      <c r="O235" s="1633"/>
      <c r="P235" s="1633"/>
      <c r="Q235" s="1633"/>
      <c r="R235" s="1633"/>
      <c r="S235" s="1633"/>
      <c r="T235" s="1633"/>
      <c r="U235" s="1633"/>
      <c r="V235" s="1633"/>
      <c r="W235" s="1633"/>
      <c r="X235" s="1633"/>
      <c r="Y235" s="1633"/>
      <c r="Z235" s="1633"/>
      <c r="AA235" s="1633"/>
      <c r="AB235" s="1633"/>
      <c r="AC235" s="1633"/>
      <c r="AD235" s="1633"/>
      <c r="AE235" s="1633"/>
      <c r="AF235" s="1633"/>
      <c r="AG235" s="1633"/>
      <c r="AH235" s="1633"/>
      <c r="AI235" s="1633"/>
      <c r="AJ235" s="1633"/>
      <c r="AK235" s="1633"/>
      <c r="AL235" s="1633"/>
      <c r="AM235" s="1633"/>
      <c r="AN235" s="1633"/>
      <c r="AO235" s="1633"/>
      <c r="AP235" s="1633"/>
      <c r="AQ235" s="1633"/>
      <c r="AR235" s="1633"/>
      <c r="AS235" s="1633"/>
      <c r="AT235" s="1633"/>
      <c r="AU235" s="1633"/>
      <c r="AV235" s="1633"/>
      <c r="AW235" s="1633"/>
      <c r="AX235" s="1633"/>
      <c r="AY235" s="1633"/>
      <c r="AZ235" s="1633"/>
      <c r="BA235" s="1633"/>
      <c r="BB235" s="1633"/>
      <c r="BC235" s="1633"/>
      <c r="BD235" s="1633"/>
      <c r="BE235" s="1633"/>
      <c r="BF235" s="1633"/>
      <c r="BG235" s="1633"/>
      <c r="BH235" s="1633"/>
      <c r="BI235" s="1633"/>
      <c r="BJ235" s="1633"/>
      <c r="BK235" s="1633"/>
      <c r="BL235" s="1633"/>
      <c r="BM235" s="1633"/>
      <c r="BN235" s="1633"/>
      <c r="BO235" s="1633"/>
      <c r="BP235" s="1633"/>
      <c r="BQ235" s="1633"/>
      <c r="BR235" s="1633"/>
      <c r="BS235" s="1633"/>
      <c r="BT235" s="1633"/>
      <c r="BU235" s="1633"/>
      <c r="BV235" s="1633"/>
      <c r="BW235" s="1633"/>
      <c r="BX235" s="1633"/>
      <c r="BY235" s="1633"/>
      <c r="BZ235" s="1633"/>
      <c r="CA235" s="1633"/>
      <c r="CB235" s="1633"/>
      <c r="CC235" s="1633"/>
      <c r="CD235" s="1633"/>
      <c r="CE235" s="1633"/>
      <c r="CF235" s="1633"/>
      <c r="CG235" s="1633"/>
      <c r="CH235" s="1633"/>
      <c r="CI235" s="1633"/>
      <c r="CJ235" s="1633"/>
      <c r="CK235" s="1633"/>
      <c r="CL235" s="1633"/>
      <c r="CM235" s="1633"/>
      <c r="CN235" s="1633"/>
      <c r="CO235" s="1633"/>
      <c r="CP235" s="1633"/>
      <c r="CQ235" s="1633"/>
      <c r="CR235" s="1633"/>
      <c r="CS235" s="1633"/>
      <c r="CT235" s="1633"/>
      <c r="CU235" s="1633"/>
      <c r="CV235" s="1633"/>
      <c r="CW235" s="1633"/>
      <c r="CX235" s="1633"/>
      <c r="CY235" s="1633"/>
      <c r="CZ235" s="1633"/>
      <c r="DA235" s="1633"/>
      <c r="DB235" s="1633"/>
      <c r="DC235" s="1633"/>
      <c r="DD235" s="1633"/>
      <c r="DE235" s="1633"/>
      <c r="DF235" s="1633"/>
      <c r="DG235" s="1633"/>
      <c r="DH235" s="1633"/>
      <c r="DI235" s="1633"/>
      <c r="DJ235" s="1633"/>
      <c r="DK235" s="1633"/>
      <c r="DL235" s="1633"/>
      <c r="DM235" s="1633"/>
      <c r="DN235" s="1633"/>
      <c r="DO235" s="1633"/>
      <c r="DP235" s="1633"/>
      <c r="DQ235" s="1633"/>
      <c r="DR235" s="1633"/>
      <c r="DS235" s="1633"/>
      <c r="DT235" s="1633"/>
      <c r="DU235" s="1633"/>
      <c r="DV235" s="1633"/>
      <c r="DW235" s="866"/>
      <c r="DX235" s="1633"/>
      <c r="DY235" s="1633"/>
      <c r="DZ235" s="1633"/>
      <c r="EA235" s="1633"/>
      <c r="EB235" s="1633"/>
      <c r="EC235" s="1633"/>
      <c r="ED235" s="1633"/>
      <c r="EE235" s="1633"/>
      <c r="EF235" s="1633"/>
      <c r="EG235" s="1633"/>
      <c r="EH235" s="1633"/>
      <c r="EI235" s="1633"/>
      <c r="EJ235" s="1633"/>
      <c r="EK235" s="1633"/>
      <c r="EL235" s="1633"/>
      <c r="EM235" s="1633"/>
      <c r="EN235" s="1633"/>
      <c r="EO235" s="1633"/>
      <c r="EP235" s="1633"/>
      <c r="EQ235" s="1633"/>
      <c r="ER235" s="866"/>
    </row>
    <row r="236" spans="2:148" ht="15" customHeight="1">
      <c r="B236" s="687" t="str">
        <f t="shared" si="22"/>
        <v>Desk 20</v>
      </c>
      <c r="C236" s="689" t="str">
        <f t="shared" si="25"/>
        <v/>
      </c>
      <c r="D236" s="689" t="str">
        <f t="shared" si="25"/>
        <v/>
      </c>
      <c r="E236" s="689" t="str">
        <f t="shared" si="25"/>
        <v/>
      </c>
      <c r="F236" s="689" t="str">
        <f t="shared" si="25"/>
        <v/>
      </c>
      <c r="G236" s="1810" t="str">
        <f t="shared" si="25"/>
        <v/>
      </c>
      <c r="H236" s="1633"/>
      <c r="I236" s="1633"/>
      <c r="J236" s="1633"/>
      <c r="K236" s="1633"/>
      <c r="L236" s="1633"/>
      <c r="M236" s="1633"/>
      <c r="N236" s="1633"/>
      <c r="O236" s="1633"/>
      <c r="P236" s="1633"/>
      <c r="Q236" s="1633"/>
      <c r="R236" s="1633"/>
      <c r="S236" s="1633"/>
      <c r="T236" s="1633"/>
      <c r="U236" s="1633"/>
      <c r="V236" s="1633"/>
      <c r="W236" s="1633"/>
      <c r="X236" s="1633"/>
      <c r="Y236" s="1633"/>
      <c r="Z236" s="1633"/>
      <c r="AA236" s="1633"/>
      <c r="AB236" s="1633"/>
      <c r="AC236" s="1633"/>
      <c r="AD236" s="1633"/>
      <c r="AE236" s="1633"/>
      <c r="AF236" s="1633"/>
      <c r="AG236" s="1633"/>
      <c r="AH236" s="1633"/>
      <c r="AI236" s="1633"/>
      <c r="AJ236" s="1633"/>
      <c r="AK236" s="1633"/>
      <c r="AL236" s="1633"/>
      <c r="AM236" s="1633"/>
      <c r="AN236" s="1633"/>
      <c r="AO236" s="1633"/>
      <c r="AP236" s="1633"/>
      <c r="AQ236" s="1633"/>
      <c r="AR236" s="1633"/>
      <c r="AS236" s="1633"/>
      <c r="AT236" s="1633"/>
      <c r="AU236" s="1633"/>
      <c r="AV236" s="1633"/>
      <c r="AW236" s="1633"/>
      <c r="AX236" s="1633"/>
      <c r="AY236" s="1633"/>
      <c r="AZ236" s="1633"/>
      <c r="BA236" s="1633"/>
      <c r="BB236" s="1633"/>
      <c r="BC236" s="1633"/>
      <c r="BD236" s="1633"/>
      <c r="BE236" s="1633"/>
      <c r="BF236" s="1633"/>
      <c r="BG236" s="1633"/>
      <c r="BH236" s="1633"/>
      <c r="BI236" s="1633"/>
      <c r="BJ236" s="1633"/>
      <c r="BK236" s="1633"/>
      <c r="BL236" s="1633"/>
      <c r="BM236" s="1633"/>
      <c r="BN236" s="1633"/>
      <c r="BO236" s="1633"/>
      <c r="BP236" s="1633"/>
      <c r="BQ236" s="1633"/>
      <c r="BR236" s="1633"/>
      <c r="BS236" s="1633"/>
      <c r="BT236" s="1633"/>
      <c r="BU236" s="1633"/>
      <c r="BV236" s="1633"/>
      <c r="BW236" s="1633"/>
      <c r="BX236" s="1633"/>
      <c r="BY236" s="1633"/>
      <c r="BZ236" s="1633"/>
      <c r="CA236" s="1633"/>
      <c r="CB236" s="1633"/>
      <c r="CC236" s="1633"/>
      <c r="CD236" s="1633"/>
      <c r="CE236" s="1633"/>
      <c r="CF236" s="1633"/>
      <c r="CG236" s="1633"/>
      <c r="CH236" s="1633"/>
      <c r="CI236" s="1633"/>
      <c r="CJ236" s="1633"/>
      <c r="CK236" s="1633"/>
      <c r="CL236" s="1633"/>
      <c r="CM236" s="1633"/>
      <c r="CN236" s="1633"/>
      <c r="CO236" s="1633"/>
      <c r="CP236" s="1633"/>
      <c r="CQ236" s="1633"/>
      <c r="CR236" s="1633"/>
      <c r="CS236" s="1633"/>
      <c r="CT236" s="1633"/>
      <c r="CU236" s="1633"/>
      <c r="CV236" s="1633"/>
      <c r="CW236" s="1633"/>
      <c r="CX236" s="1633"/>
      <c r="CY236" s="1633"/>
      <c r="CZ236" s="1633"/>
      <c r="DA236" s="1633"/>
      <c r="DB236" s="1633"/>
      <c r="DC236" s="1633"/>
      <c r="DD236" s="1633"/>
      <c r="DE236" s="1633"/>
      <c r="DF236" s="1633"/>
      <c r="DG236" s="1633"/>
      <c r="DH236" s="1633"/>
      <c r="DI236" s="1633"/>
      <c r="DJ236" s="1633"/>
      <c r="DK236" s="1633"/>
      <c r="DL236" s="1633"/>
      <c r="DM236" s="1633"/>
      <c r="DN236" s="1633"/>
      <c r="DO236" s="1633"/>
      <c r="DP236" s="1633"/>
      <c r="DQ236" s="1633"/>
      <c r="DR236" s="1633"/>
      <c r="DS236" s="1633"/>
      <c r="DT236" s="1633"/>
      <c r="DU236" s="1633"/>
      <c r="DV236" s="1633"/>
      <c r="DW236" s="866"/>
      <c r="DX236" s="1633"/>
      <c r="DY236" s="1633"/>
      <c r="DZ236" s="1633"/>
      <c r="EA236" s="1633"/>
      <c r="EB236" s="1633"/>
      <c r="EC236" s="1633"/>
      <c r="ED236" s="1633"/>
      <c r="EE236" s="1633"/>
      <c r="EF236" s="1633"/>
      <c r="EG236" s="1633"/>
      <c r="EH236" s="1633"/>
      <c r="EI236" s="1633"/>
      <c r="EJ236" s="1633"/>
      <c r="EK236" s="1633"/>
      <c r="EL236" s="1633"/>
      <c r="EM236" s="1633"/>
      <c r="EN236" s="1633"/>
      <c r="EO236" s="1633"/>
      <c r="EP236" s="1633"/>
      <c r="EQ236" s="1633"/>
      <c r="ER236" s="866"/>
    </row>
    <row r="237" spans="2:148" ht="15" customHeight="1">
      <c r="B237" s="687" t="str">
        <f t="shared" si="22"/>
        <v>Desk 21</v>
      </c>
      <c r="C237" s="689" t="str">
        <f t="shared" si="25"/>
        <v/>
      </c>
      <c r="D237" s="689" t="str">
        <f t="shared" si="25"/>
        <v/>
      </c>
      <c r="E237" s="689" t="str">
        <f t="shared" si="25"/>
        <v/>
      </c>
      <c r="F237" s="689" t="str">
        <f t="shared" si="25"/>
        <v/>
      </c>
      <c r="G237" s="1810" t="str">
        <f t="shared" si="25"/>
        <v/>
      </c>
      <c r="H237" s="1633"/>
      <c r="I237" s="1633"/>
      <c r="J237" s="1633"/>
      <c r="K237" s="1633"/>
      <c r="L237" s="1633"/>
      <c r="M237" s="1633"/>
      <c r="N237" s="1633"/>
      <c r="O237" s="1633"/>
      <c r="P237" s="1633"/>
      <c r="Q237" s="1633"/>
      <c r="R237" s="1633"/>
      <c r="S237" s="1633"/>
      <c r="T237" s="1633"/>
      <c r="U237" s="1633"/>
      <c r="V237" s="1633"/>
      <c r="W237" s="1633"/>
      <c r="X237" s="1633"/>
      <c r="Y237" s="1633"/>
      <c r="Z237" s="1633"/>
      <c r="AA237" s="1633"/>
      <c r="AB237" s="1633"/>
      <c r="AC237" s="1633"/>
      <c r="AD237" s="1633"/>
      <c r="AE237" s="1633"/>
      <c r="AF237" s="1633"/>
      <c r="AG237" s="1633"/>
      <c r="AH237" s="1633"/>
      <c r="AI237" s="1633"/>
      <c r="AJ237" s="1633"/>
      <c r="AK237" s="1633"/>
      <c r="AL237" s="1633"/>
      <c r="AM237" s="1633"/>
      <c r="AN237" s="1633"/>
      <c r="AO237" s="1633"/>
      <c r="AP237" s="1633"/>
      <c r="AQ237" s="1633"/>
      <c r="AR237" s="1633"/>
      <c r="AS237" s="1633"/>
      <c r="AT237" s="1633"/>
      <c r="AU237" s="1633"/>
      <c r="AV237" s="1633"/>
      <c r="AW237" s="1633"/>
      <c r="AX237" s="1633"/>
      <c r="AY237" s="1633"/>
      <c r="AZ237" s="1633"/>
      <c r="BA237" s="1633"/>
      <c r="BB237" s="1633"/>
      <c r="BC237" s="1633"/>
      <c r="BD237" s="1633"/>
      <c r="BE237" s="1633"/>
      <c r="BF237" s="1633"/>
      <c r="BG237" s="1633"/>
      <c r="BH237" s="1633"/>
      <c r="BI237" s="1633"/>
      <c r="BJ237" s="1633"/>
      <c r="BK237" s="1633"/>
      <c r="BL237" s="1633"/>
      <c r="BM237" s="1633"/>
      <c r="BN237" s="1633"/>
      <c r="BO237" s="1633"/>
      <c r="BP237" s="1633"/>
      <c r="BQ237" s="1633"/>
      <c r="BR237" s="1633"/>
      <c r="BS237" s="1633"/>
      <c r="BT237" s="1633"/>
      <c r="BU237" s="1633"/>
      <c r="BV237" s="1633"/>
      <c r="BW237" s="1633"/>
      <c r="BX237" s="1633"/>
      <c r="BY237" s="1633"/>
      <c r="BZ237" s="1633"/>
      <c r="CA237" s="1633"/>
      <c r="CB237" s="1633"/>
      <c r="CC237" s="1633"/>
      <c r="CD237" s="1633"/>
      <c r="CE237" s="1633"/>
      <c r="CF237" s="1633"/>
      <c r="CG237" s="1633"/>
      <c r="CH237" s="1633"/>
      <c r="CI237" s="1633"/>
      <c r="CJ237" s="1633"/>
      <c r="CK237" s="1633"/>
      <c r="CL237" s="1633"/>
      <c r="CM237" s="1633"/>
      <c r="CN237" s="1633"/>
      <c r="CO237" s="1633"/>
      <c r="CP237" s="1633"/>
      <c r="CQ237" s="1633"/>
      <c r="CR237" s="1633"/>
      <c r="CS237" s="1633"/>
      <c r="CT237" s="1633"/>
      <c r="CU237" s="1633"/>
      <c r="CV237" s="1633"/>
      <c r="CW237" s="1633"/>
      <c r="CX237" s="1633"/>
      <c r="CY237" s="1633"/>
      <c r="CZ237" s="1633"/>
      <c r="DA237" s="1633"/>
      <c r="DB237" s="1633"/>
      <c r="DC237" s="1633"/>
      <c r="DD237" s="1633"/>
      <c r="DE237" s="1633"/>
      <c r="DF237" s="1633"/>
      <c r="DG237" s="1633"/>
      <c r="DH237" s="1633"/>
      <c r="DI237" s="1633"/>
      <c r="DJ237" s="1633"/>
      <c r="DK237" s="1633"/>
      <c r="DL237" s="1633"/>
      <c r="DM237" s="1633"/>
      <c r="DN237" s="1633"/>
      <c r="DO237" s="1633"/>
      <c r="DP237" s="1633"/>
      <c r="DQ237" s="1633"/>
      <c r="DR237" s="1633"/>
      <c r="DS237" s="1633"/>
      <c r="DT237" s="1633"/>
      <c r="DU237" s="1633"/>
      <c r="DV237" s="1633"/>
      <c r="DW237" s="866"/>
      <c r="DX237" s="1633"/>
      <c r="DY237" s="1633"/>
      <c r="DZ237" s="1633"/>
      <c r="EA237" s="1633"/>
      <c r="EB237" s="1633"/>
      <c r="EC237" s="1633"/>
      <c r="ED237" s="1633"/>
      <c r="EE237" s="1633"/>
      <c r="EF237" s="1633"/>
      <c r="EG237" s="1633"/>
      <c r="EH237" s="1633"/>
      <c r="EI237" s="1633"/>
      <c r="EJ237" s="1633"/>
      <c r="EK237" s="1633"/>
      <c r="EL237" s="1633"/>
      <c r="EM237" s="1633"/>
      <c r="EN237" s="1633"/>
      <c r="EO237" s="1633"/>
      <c r="EP237" s="1633"/>
      <c r="EQ237" s="1633"/>
      <c r="ER237" s="866"/>
    </row>
    <row r="238" spans="2:148" ht="15" customHeight="1">
      <c r="B238" s="687" t="str">
        <f t="shared" si="22"/>
        <v>Desk 22</v>
      </c>
      <c r="C238" s="689" t="str">
        <f t="shared" si="25"/>
        <v/>
      </c>
      <c r="D238" s="689" t="str">
        <f t="shared" si="25"/>
        <v/>
      </c>
      <c r="E238" s="689" t="str">
        <f t="shared" si="25"/>
        <v/>
      </c>
      <c r="F238" s="689" t="str">
        <f t="shared" si="25"/>
        <v/>
      </c>
      <c r="G238" s="1810" t="str">
        <f t="shared" si="25"/>
        <v/>
      </c>
      <c r="H238" s="1633"/>
      <c r="I238" s="1633"/>
      <c r="J238" s="1633"/>
      <c r="K238" s="1633"/>
      <c r="L238" s="1633"/>
      <c r="M238" s="1633"/>
      <c r="N238" s="1633"/>
      <c r="O238" s="1633"/>
      <c r="P238" s="1633"/>
      <c r="Q238" s="1633"/>
      <c r="R238" s="1633"/>
      <c r="S238" s="1633"/>
      <c r="T238" s="1633"/>
      <c r="U238" s="1633"/>
      <c r="V238" s="1633"/>
      <c r="W238" s="1633"/>
      <c r="X238" s="1633"/>
      <c r="Y238" s="1633"/>
      <c r="Z238" s="1633"/>
      <c r="AA238" s="1633"/>
      <c r="AB238" s="1633"/>
      <c r="AC238" s="1633"/>
      <c r="AD238" s="1633"/>
      <c r="AE238" s="1633"/>
      <c r="AF238" s="1633"/>
      <c r="AG238" s="1633"/>
      <c r="AH238" s="1633"/>
      <c r="AI238" s="1633"/>
      <c r="AJ238" s="1633"/>
      <c r="AK238" s="1633"/>
      <c r="AL238" s="1633"/>
      <c r="AM238" s="1633"/>
      <c r="AN238" s="1633"/>
      <c r="AO238" s="1633"/>
      <c r="AP238" s="1633"/>
      <c r="AQ238" s="1633"/>
      <c r="AR238" s="1633"/>
      <c r="AS238" s="1633"/>
      <c r="AT238" s="1633"/>
      <c r="AU238" s="1633"/>
      <c r="AV238" s="1633"/>
      <c r="AW238" s="1633"/>
      <c r="AX238" s="1633"/>
      <c r="AY238" s="1633"/>
      <c r="AZ238" s="1633"/>
      <c r="BA238" s="1633"/>
      <c r="BB238" s="1633"/>
      <c r="BC238" s="1633"/>
      <c r="BD238" s="1633"/>
      <c r="BE238" s="1633"/>
      <c r="BF238" s="1633"/>
      <c r="BG238" s="1633"/>
      <c r="BH238" s="1633"/>
      <c r="BI238" s="1633"/>
      <c r="BJ238" s="1633"/>
      <c r="BK238" s="1633"/>
      <c r="BL238" s="1633"/>
      <c r="BM238" s="1633"/>
      <c r="BN238" s="1633"/>
      <c r="BO238" s="1633"/>
      <c r="BP238" s="1633"/>
      <c r="BQ238" s="1633"/>
      <c r="BR238" s="1633"/>
      <c r="BS238" s="1633"/>
      <c r="BT238" s="1633"/>
      <c r="BU238" s="1633"/>
      <c r="BV238" s="1633"/>
      <c r="BW238" s="1633"/>
      <c r="BX238" s="1633"/>
      <c r="BY238" s="1633"/>
      <c r="BZ238" s="1633"/>
      <c r="CA238" s="1633"/>
      <c r="CB238" s="1633"/>
      <c r="CC238" s="1633"/>
      <c r="CD238" s="1633"/>
      <c r="CE238" s="1633"/>
      <c r="CF238" s="1633"/>
      <c r="CG238" s="1633"/>
      <c r="CH238" s="1633"/>
      <c r="CI238" s="1633"/>
      <c r="CJ238" s="1633"/>
      <c r="CK238" s="1633"/>
      <c r="CL238" s="1633"/>
      <c r="CM238" s="1633"/>
      <c r="CN238" s="1633"/>
      <c r="CO238" s="1633"/>
      <c r="CP238" s="1633"/>
      <c r="CQ238" s="1633"/>
      <c r="CR238" s="1633"/>
      <c r="CS238" s="1633"/>
      <c r="CT238" s="1633"/>
      <c r="CU238" s="1633"/>
      <c r="CV238" s="1633"/>
      <c r="CW238" s="1633"/>
      <c r="CX238" s="1633"/>
      <c r="CY238" s="1633"/>
      <c r="CZ238" s="1633"/>
      <c r="DA238" s="1633"/>
      <c r="DB238" s="1633"/>
      <c r="DC238" s="1633"/>
      <c r="DD238" s="1633"/>
      <c r="DE238" s="1633"/>
      <c r="DF238" s="1633"/>
      <c r="DG238" s="1633"/>
      <c r="DH238" s="1633"/>
      <c r="DI238" s="1633"/>
      <c r="DJ238" s="1633"/>
      <c r="DK238" s="1633"/>
      <c r="DL238" s="1633"/>
      <c r="DM238" s="1633"/>
      <c r="DN238" s="1633"/>
      <c r="DO238" s="1633"/>
      <c r="DP238" s="1633"/>
      <c r="DQ238" s="1633"/>
      <c r="DR238" s="1633"/>
      <c r="DS238" s="1633"/>
      <c r="DT238" s="1633"/>
      <c r="DU238" s="1633"/>
      <c r="DV238" s="1633"/>
      <c r="DW238" s="866"/>
      <c r="DX238" s="1633"/>
      <c r="DY238" s="1633"/>
      <c r="DZ238" s="1633"/>
      <c r="EA238" s="1633"/>
      <c r="EB238" s="1633"/>
      <c r="EC238" s="1633"/>
      <c r="ED238" s="1633"/>
      <c r="EE238" s="1633"/>
      <c r="EF238" s="1633"/>
      <c r="EG238" s="1633"/>
      <c r="EH238" s="1633"/>
      <c r="EI238" s="1633"/>
      <c r="EJ238" s="1633"/>
      <c r="EK238" s="1633"/>
      <c r="EL238" s="1633"/>
      <c r="EM238" s="1633"/>
      <c r="EN238" s="1633"/>
      <c r="EO238" s="1633"/>
      <c r="EP238" s="1633"/>
      <c r="EQ238" s="1633"/>
      <c r="ER238" s="866"/>
    </row>
    <row r="239" spans="2:148" ht="15" customHeight="1">
      <c r="B239" s="687" t="str">
        <f t="shared" si="22"/>
        <v>Desk 23</v>
      </c>
      <c r="C239" s="689" t="str">
        <f t="shared" si="25"/>
        <v/>
      </c>
      <c r="D239" s="689" t="str">
        <f t="shared" si="25"/>
        <v/>
      </c>
      <c r="E239" s="689" t="str">
        <f t="shared" si="25"/>
        <v/>
      </c>
      <c r="F239" s="689" t="str">
        <f t="shared" si="25"/>
        <v/>
      </c>
      <c r="G239" s="1810" t="str">
        <f t="shared" si="25"/>
        <v/>
      </c>
      <c r="H239" s="1633"/>
      <c r="I239" s="1633"/>
      <c r="J239" s="1633"/>
      <c r="K239" s="1633"/>
      <c r="L239" s="1633"/>
      <c r="M239" s="1633"/>
      <c r="N239" s="1633"/>
      <c r="O239" s="1633"/>
      <c r="P239" s="1633"/>
      <c r="Q239" s="1633"/>
      <c r="R239" s="1633"/>
      <c r="S239" s="1633"/>
      <c r="T239" s="1633"/>
      <c r="U239" s="1633"/>
      <c r="V239" s="1633"/>
      <c r="W239" s="1633"/>
      <c r="X239" s="1633"/>
      <c r="Y239" s="1633"/>
      <c r="Z239" s="1633"/>
      <c r="AA239" s="1633"/>
      <c r="AB239" s="1633"/>
      <c r="AC239" s="1633"/>
      <c r="AD239" s="1633"/>
      <c r="AE239" s="1633"/>
      <c r="AF239" s="1633"/>
      <c r="AG239" s="1633"/>
      <c r="AH239" s="1633"/>
      <c r="AI239" s="1633"/>
      <c r="AJ239" s="1633"/>
      <c r="AK239" s="1633"/>
      <c r="AL239" s="1633"/>
      <c r="AM239" s="1633"/>
      <c r="AN239" s="1633"/>
      <c r="AO239" s="1633"/>
      <c r="AP239" s="1633"/>
      <c r="AQ239" s="1633"/>
      <c r="AR239" s="1633"/>
      <c r="AS239" s="1633"/>
      <c r="AT239" s="1633"/>
      <c r="AU239" s="1633"/>
      <c r="AV239" s="1633"/>
      <c r="AW239" s="1633"/>
      <c r="AX239" s="1633"/>
      <c r="AY239" s="1633"/>
      <c r="AZ239" s="1633"/>
      <c r="BA239" s="1633"/>
      <c r="BB239" s="1633"/>
      <c r="BC239" s="1633"/>
      <c r="BD239" s="1633"/>
      <c r="BE239" s="1633"/>
      <c r="BF239" s="1633"/>
      <c r="BG239" s="1633"/>
      <c r="BH239" s="1633"/>
      <c r="BI239" s="1633"/>
      <c r="BJ239" s="1633"/>
      <c r="BK239" s="1633"/>
      <c r="BL239" s="1633"/>
      <c r="BM239" s="1633"/>
      <c r="BN239" s="1633"/>
      <c r="BO239" s="1633"/>
      <c r="BP239" s="1633"/>
      <c r="BQ239" s="1633"/>
      <c r="BR239" s="1633"/>
      <c r="BS239" s="1633"/>
      <c r="BT239" s="1633"/>
      <c r="BU239" s="1633"/>
      <c r="BV239" s="1633"/>
      <c r="BW239" s="1633"/>
      <c r="BX239" s="1633"/>
      <c r="BY239" s="1633"/>
      <c r="BZ239" s="1633"/>
      <c r="CA239" s="1633"/>
      <c r="CB239" s="1633"/>
      <c r="CC239" s="1633"/>
      <c r="CD239" s="1633"/>
      <c r="CE239" s="1633"/>
      <c r="CF239" s="1633"/>
      <c r="CG239" s="1633"/>
      <c r="CH239" s="1633"/>
      <c r="CI239" s="1633"/>
      <c r="CJ239" s="1633"/>
      <c r="CK239" s="1633"/>
      <c r="CL239" s="1633"/>
      <c r="CM239" s="1633"/>
      <c r="CN239" s="1633"/>
      <c r="CO239" s="1633"/>
      <c r="CP239" s="1633"/>
      <c r="CQ239" s="1633"/>
      <c r="CR239" s="1633"/>
      <c r="CS239" s="1633"/>
      <c r="CT239" s="1633"/>
      <c r="CU239" s="1633"/>
      <c r="CV239" s="1633"/>
      <c r="CW239" s="1633"/>
      <c r="CX239" s="1633"/>
      <c r="CY239" s="1633"/>
      <c r="CZ239" s="1633"/>
      <c r="DA239" s="1633"/>
      <c r="DB239" s="1633"/>
      <c r="DC239" s="1633"/>
      <c r="DD239" s="1633"/>
      <c r="DE239" s="1633"/>
      <c r="DF239" s="1633"/>
      <c r="DG239" s="1633"/>
      <c r="DH239" s="1633"/>
      <c r="DI239" s="1633"/>
      <c r="DJ239" s="1633"/>
      <c r="DK239" s="1633"/>
      <c r="DL239" s="1633"/>
      <c r="DM239" s="1633"/>
      <c r="DN239" s="1633"/>
      <c r="DO239" s="1633"/>
      <c r="DP239" s="1633"/>
      <c r="DQ239" s="1633"/>
      <c r="DR239" s="1633"/>
      <c r="DS239" s="1633"/>
      <c r="DT239" s="1633"/>
      <c r="DU239" s="1633"/>
      <c r="DV239" s="1633"/>
      <c r="DW239" s="866"/>
      <c r="DX239" s="1633"/>
      <c r="DY239" s="1633"/>
      <c r="DZ239" s="1633"/>
      <c r="EA239" s="1633"/>
      <c r="EB239" s="1633"/>
      <c r="EC239" s="1633"/>
      <c r="ED239" s="1633"/>
      <c r="EE239" s="1633"/>
      <c r="EF239" s="1633"/>
      <c r="EG239" s="1633"/>
      <c r="EH239" s="1633"/>
      <c r="EI239" s="1633"/>
      <c r="EJ239" s="1633"/>
      <c r="EK239" s="1633"/>
      <c r="EL239" s="1633"/>
      <c r="EM239" s="1633"/>
      <c r="EN239" s="1633"/>
      <c r="EO239" s="1633"/>
      <c r="EP239" s="1633"/>
      <c r="EQ239" s="1633"/>
      <c r="ER239" s="866"/>
    </row>
    <row r="240" spans="2:148" ht="15" customHeight="1">
      <c r="B240" s="687" t="str">
        <f t="shared" si="22"/>
        <v>Desk 24</v>
      </c>
      <c r="C240" s="689" t="str">
        <f t="shared" si="25"/>
        <v/>
      </c>
      <c r="D240" s="689" t="str">
        <f t="shared" si="25"/>
        <v/>
      </c>
      <c r="E240" s="689" t="str">
        <f t="shared" si="25"/>
        <v/>
      </c>
      <c r="F240" s="689" t="str">
        <f t="shared" si="25"/>
        <v/>
      </c>
      <c r="G240" s="1810" t="str">
        <f t="shared" si="25"/>
        <v/>
      </c>
      <c r="H240" s="1633"/>
      <c r="I240" s="1633"/>
      <c r="J240" s="1633"/>
      <c r="K240" s="1633"/>
      <c r="L240" s="1633"/>
      <c r="M240" s="1633"/>
      <c r="N240" s="1633"/>
      <c r="O240" s="1633"/>
      <c r="P240" s="1633"/>
      <c r="Q240" s="1633"/>
      <c r="R240" s="1633"/>
      <c r="S240" s="1633"/>
      <c r="T240" s="1633"/>
      <c r="U240" s="1633"/>
      <c r="V240" s="1633"/>
      <c r="W240" s="1633"/>
      <c r="X240" s="1633"/>
      <c r="Y240" s="1633"/>
      <c r="Z240" s="1633"/>
      <c r="AA240" s="1633"/>
      <c r="AB240" s="1633"/>
      <c r="AC240" s="1633"/>
      <c r="AD240" s="1633"/>
      <c r="AE240" s="1633"/>
      <c r="AF240" s="1633"/>
      <c r="AG240" s="1633"/>
      <c r="AH240" s="1633"/>
      <c r="AI240" s="1633"/>
      <c r="AJ240" s="1633"/>
      <c r="AK240" s="1633"/>
      <c r="AL240" s="1633"/>
      <c r="AM240" s="1633"/>
      <c r="AN240" s="1633"/>
      <c r="AO240" s="1633"/>
      <c r="AP240" s="1633"/>
      <c r="AQ240" s="1633"/>
      <c r="AR240" s="1633"/>
      <c r="AS240" s="1633"/>
      <c r="AT240" s="1633"/>
      <c r="AU240" s="1633"/>
      <c r="AV240" s="1633"/>
      <c r="AW240" s="1633"/>
      <c r="AX240" s="1633"/>
      <c r="AY240" s="1633"/>
      <c r="AZ240" s="1633"/>
      <c r="BA240" s="1633"/>
      <c r="BB240" s="1633"/>
      <c r="BC240" s="1633"/>
      <c r="BD240" s="1633"/>
      <c r="BE240" s="1633"/>
      <c r="BF240" s="1633"/>
      <c r="BG240" s="1633"/>
      <c r="BH240" s="1633"/>
      <c r="BI240" s="1633"/>
      <c r="BJ240" s="1633"/>
      <c r="BK240" s="1633"/>
      <c r="BL240" s="1633"/>
      <c r="BM240" s="1633"/>
      <c r="BN240" s="1633"/>
      <c r="BO240" s="1633"/>
      <c r="BP240" s="1633"/>
      <c r="BQ240" s="1633"/>
      <c r="BR240" s="1633"/>
      <c r="BS240" s="1633"/>
      <c r="BT240" s="1633"/>
      <c r="BU240" s="1633"/>
      <c r="BV240" s="1633"/>
      <c r="BW240" s="1633"/>
      <c r="BX240" s="1633"/>
      <c r="BY240" s="1633"/>
      <c r="BZ240" s="1633"/>
      <c r="CA240" s="1633"/>
      <c r="CB240" s="1633"/>
      <c r="CC240" s="1633"/>
      <c r="CD240" s="1633"/>
      <c r="CE240" s="1633"/>
      <c r="CF240" s="1633"/>
      <c r="CG240" s="1633"/>
      <c r="CH240" s="1633"/>
      <c r="CI240" s="1633"/>
      <c r="CJ240" s="1633"/>
      <c r="CK240" s="1633"/>
      <c r="CL240" s="1633"/>
      <c r="CM240" s="1633"/>
      <c r="CN240" s="1633"/>
      <c r="CO240" s="1633"/>
      <c r="CP240" s="1633"/>
      <c r="CQ240" s="1633"/>
      <c r="CR240" s="1633"/>
      <c r="CS240" s="1633"/>
      <c r="CT240" s="1633"/>
      <c r="CU240" s="1633"/>
      <c r="CV240" s="1633"/>
      <c r="CW240" s="1633"/>
      <c r="CX240" s="1633"/>
      <c r="CY240" s="1633"/>
      <c r="CZ240" s="1633"/>
      <c r="DA240" s="1633"/>
      <c r="DB240" s="1633"/>
      <c r="DC240" s="1633"/>
      <c r="DD240" s="1633"/>
      <c r="DE240" s="1633"/>
      <c r="DF240" s="1633"/>
      <c r="DG240" s="1633"/>
      <c r="DH240" s="1633"/>
      <c r="DI240" s="1633"/>
      <c r="DJ240" s="1633"/>
      <c r="DK240" s="1633"/>
      <c r="DL240" s="1633"/>
      <c r="DM240" s="1633"/>
      <c r="DN240" s="1633"/>
      <c r="DO240" s="1633"/>
      <c r="DP240" s="1633"/>
      <c r="DQ240" s="1633"/>
      <c r="DR240" s="1633"/>
      <c r="DS240" s="1633"/>
      <c r="DT240" s="1633"/>
      <c r="DU240" s="1633"/>
      <c r="DV240" s="1633"/>
      <c r="DW240" s="866"/>
      <c r="DX240" s="1633"/>
      <c r="DY240" s="1633"/>
      <c r="DZ240" s="1633"/>
      <c r="EA240" s="1633"/>
      <c r="EB240" s="1633"/>
      <c r="EC240" s="1633"/>
      <c r="ED240" s="1633"/>
      <c r="EE240" s="1633"/>
      <c r="EF240" s="1633"/>
      <c r="EG240" s="1633"/>
      <c r="EH240" s="1633"/>
      <c r="EI240" s="1633"/>
      <c r="EJ240" s="1633"/>
      <c r="EK240" s="1633"/>
      <c r="EL240" s="1633"/>
      <c r="EM240" s="1633"/>
      <c r="EN240" s="1633"/>
      <c r="EO240" s="1633"/>
      <c r="EP240" s="1633"/>
      <c r="EQ240" s="1633"/>
      <c r="ER240" s="866"/>
    </row>
    <row r="241" spans="2:148" ht="15" customHeight="1">
      <c r="B241" s="687" t="str">
        <f t="shared" si="22"/>
        <v>Desk 25</v>
      </c>
      <c r="C241" s="689" t="str">
        <f t="shared" si="25"/>
        <v/>
      </c>
      <c r="D241" s="689" t="str">
        <f t="shared" si="25"/>
        <v/>
      </c>
      <c r="E241" s="689" t="str">
        <f t="shared" si="25"/>
        <v/>
      </c>
      <c r="F241" s="689" t="str">
        <f t="shared" si="25"/>
        <v/>
      </c>
      <c r="G241" s="1810" t="str">
        <f t="shared" si="25"/>
        <v/>
      </c>
      <c r="H241" s="1633"/>
      <c r="I241" s="1633"/>
      <c r="J241" s="1633"/>
      <c r="K241" s="1633"/>
      <c r="L241" s="1633"/>
      <c r="M241" s="1633"/>
      <c r="N241" s="1633"/>
      <c r="O241" s="1633"/>
      <c r="P241" s="1633"/>
      <c r="Q241" s="1633"/>
      <c r="R241" s="1633"/>
      <c r="S241" s="1633"/>
      <c r="T241" s="1633"/>
      <c r="U241" s="1633"/>
      <c r="V241" s="1633"/>
      <c r="W241" s="1633"/>
      <c r="X241" s="1633"/>
      <c r="Y241" s="1633"/>
      <c r="Z241" s="1633"/>
      <c r="AA241" s="1633"/>
      <c r="AB241" s="1633"/>
      <c r="AC241" s="1633"/>
      <c r="AD241" s="1633"/>
      <c r="AE241" s="1633"/>
      <c r="AF241" s="1633"/>
      <c r="AG241" s="1633"/>
      <c r="AH241" s="1633"/>
      <c r="AI241" s="1633"/>
      <c r="AJ241" s="1633"/>
      <c r="AK241" s="1633"/>
      <c r="AL241" s="1633"/>
      <c r="AM241" s="1633"/>
      <c r="AN241" s="1633"/>
      <c r="AO241" s="1633"/>
      <c r="AP241" s="1633"/>
      <c r="AQ241" s="1633"/>
      <c r="AR241" s="1633"/>
      <c r="AS241" s="1633"/>
      <c r="AT241" s="1633"/>
      <c r="AU241" s="1633"/>
      <c r="AV241" s="1633"/>
      <c r="AW241" s="1633"/>
      <c r="AX241" s="1633"/>
      <c r="AY241" s="1633"/>
      <c r="AZ241" s="1633"/>
      <c r="BA241" s="1633"/>
      <c r="BB241" s="1633"/>
      <c r="BC241" s="1633"/>
      <c r="BD241" s="1633"/>
      <c r="BE241" s="1633"/>
      <c r="BF241" s="1633"/>
      <c r="BG241" s="1633"/>
      <c r="BH241" s="1633"/>
      <c r="BI241" s="1633"/>
      <c r="BJ241" s="1633"/>
      <c r="BK241" s="1633"/>
      <c r="BL241" s="1633"/>
      <c r="BM241" s="1633"/>
      <c r="BN241" s="1633"/>
      <c r="BO241" s="1633"/>
      <c r="BP241" s="1633"/>
      <c r="BQ241" s="1633"/>
      <c r="BR241" s="1633"/>
      <c r="BS241" s="1633"/>
      <c r="BT241" s="1633"/>
      <c r="BU241" s="1633"/>
      <c r="BV241" s="1633"/>
      <c r="BW241" s="1633"/>
      <c r="BX241" s="1633"/>
      <c r="BY241" s="1633"/>
      <c r="BZ241" s="1633"/>
      <c r="CA241" s="1633"/>
      <c r="CB241" s="1633"/>
      <c r="CC241" s="1633"/>
      <c r="CD241" s="1633"/>
      <c r="CE241" s="1633"/>
      <c r="CF241" s="1633"/>
      <c r="CG241" s="1633"/>
      <c r="CH241" s="1633"/>
      <c r="CI241" s="1633"/>
      <c r="CJ241" s="1633"/>
      <c r="CK241" s="1633"/>
      <c r="CL241" s="1633"/>
      <c r="CM241" s="1633"/>
      <c r="CN241" s="1633"/>
      <c r="CO241" s="1633"/>
      <c r="CP241" s="1633"/>
      <c r="CQ241" s="1633"/>
      <c r="CR241" s="1633"/>
      <c r="CS241" s="1633"/>
      <c r="CT241" s="1633"/>
      <c r="CU241" s="1633"/>
      <c r="CV241" s="1633"/>
      <c r="CW241" s="1633"/>
      <c r="CX241" s="1633"/>
      <c r="CY241" s="1633"/>
      <c r="CZ241" s="1633"/>
      <c r="DA241" s="1633"/>
      <c r="DB241" s="1633"/>
      <c r="DC241" s="1633"/>
      <c r="DD241" s="1633"/>
      <c r="DE241" s="1633"/>
      <c r="DF241" s="1633"/>
      <c r="DG241" s="1633"/>
      <c r="DH241" s="1633"/>
      <c r="DI241" s="1633"/>
      <c r="DJ241" s="1633"/>
      <c r="DK241" s="1633"/>
      <c r="DL241" s="1633"/>
      <c r="DM241" s="1633"/>
      <c r="DN241" s="1633"/>
      <c r="DO241" s="1633"/>
      <c r="DP241" s="1633"/>
      <c r="DQ241" s="1633"/>
      <c r="DR241" s="1633"/>
      <c r="DS241" s="1633"/>
      <c r="DT241" s="1633"/>
      <c r="DU241" s="1633"/>
      <c r="DV241" s="1633"/>
      <c r="DW241" s="866"/>
      <c r="DX241" s="1633"/>
      <c r="DY241" s="1633"/>
      <c r="DZ241" s="1633"/>
      <c r="EA241" s="1633"/>
      <c r="EB241" s="1633"/>
      <c r="EC241" s="1633"/>
      <c r="ED241" s="1633"/>
      <c r="EE241" s="1633"/>
      <c r="EF241" s="1633"/>
      <c r="EG241" s="1633"/>
      <c r="EH241" s="1633"/>
      <c r="EI241" s="1633"/>
      <c r="EJ241" s="1633"/>
      <c r="EK241" s="1633"/>
      <c r="EL241" s="1633"/>
      <c r="EM241" s="1633"/>
      <c r="EN241" s="1633"/>
      <c r="EO241" s="1633"/>
      <c r="EP241" s="1633"/>
      <c r="EQ241" s="1633"/>
      <c r="ER241" s="866"/>
    </row>
    <row r="242" spans="2:148" ht="15" customHeight="1">
      <c r="B242" s="687" t="str">
        <f t="shared" si="22"/>
        <v>Desk 26</v>
      </c>
      <c r="C242" s="689" t="str">
        <f t="shared" si="25"/>
        <v/>
      </c>
      <c r="D242" s="689" t="str">
        <f t="shared" si="25"/>
        <v/>
      </c>
      <c r="E242" s="689" t="str">
        <f t="shared" si="25"/>
        <v/>
      </c>
      <c r="F242" s="689" t="str">
        <f t="shared" si="25"/>
        <v/>
      </c>
      <c r="G242" s="1810" t="str">
        <f t="shared" si="25"/>
        <v/>
      </c>
      <c r="H242" s="1633"/>
      <c r="I242" s="1633"/>
      <c r="J242" s="1633"/>
      <c r="K242" s="1633"/>
      <c r="L242" s="1633"/>
      <c r="M242" s="1633"/>
      <c r="N242" s="1633"/>
      <c r="O242" s="1633"/>
      <c r="P242" s="1633"/>
      <c r="Q242" s="1633"/>
      <c r="R242" s="1633"/>
      <c r="S242" s="1633"/>
      <c r="T242" s="1633"/>
      <c r="U242" s="1633"/>
      <c r="V242" s="1633"/>
      <c r="W242" s="1633"/>
      <c r="X242" s="1633"/>
      <c r="Y242" s="1633"/>
      <c r="Z242" s="1633"/>
      <c r="AA242" s="1633"/>
      <c r="AB242" s="1633"/>
      <c r="AC242" s="1633"/>
      <c r="AD242" s="1633"/>
      <c r="AE242" s="1633"/>
      <c r="AF242" s="1633"/>
      <c r="AG242" s="1633"/>
      <c r="AH242" s="1633"/>
      <c r="AI242" s="1633"/>
      <c r="AJ242" s="1633"/>
      <c r="AK242" s="1633"/>
      <c r="AL242" s="1633"/>
      <c r="AM242" s="1633"/>
      <c r="AN242" s="1633"/>
      <c r="AO242" s="1633"/>
      <c r="AP242" s="1633"/>
      <c r="AQ242" s="1633"/>
      <c r="AR242" s="1633"/>
      <c r="AS242" s="1633"/>
      <c r="AT242" s="1633"/>
      <c r="AU242" s="1633"/>
      <c r="AV242" s="1633"/>
      <c r="AW242" s="1633"/>
      <c r="AX242" s="1633"/>
      <c r="AY242" s="1633"/>
      <c r="AZ242" s="1633"/>
      <c r="BA242" s="1633"/>
      <c r="BB242" s="1633"/>
      <c r="BC242" s="1633"/>
      <c r="BD242" s="1633"/>
      <c r="BE242" s="1633"/>
      <c r="BF242" s="1633"/>
      <c r="BG242" s="1633"/>
      <c r="BH242" s="1633"/>
      <c r="BI242" s="1633"/>
      <c r="BJ242" s="1633"/>
      <c r="BK242" s="1633"/>
      <c r="BL242" s="1633"/>
      <c r="BM242" s="1633"/>
      <c r="BN242" s="1633"/>
      <c r="BO242" s="1633"/>
      <c r="BP242" s="1633"/>
      <c r="BQ242" s="1633"/>
      <c r="BR242" s="1633"/>
      <c r="BS242" s="1633"/>
      <c r="BT242" s="1633"/>
      <c r="BU242" s="1633"/>
      <c r="BV242" s="1633"/>
      <c r="BW242" s="1633"/>
      <c r="BX242" s="1633"/>
      <c r="BY242" s="1633"/>
      <c r="BZ242" s="1633"/>
      <c r="CA242" s="1633"/>
      <c r="CB242" s="1633"/>
      <c r="CC242" s="1633"/>
      <c r="CD242" s="1633"/>
      <c r="CE242" s="1633"/>
      <c r="CF242" s="1633"/>
      <c r="CG242" s="1633"/>
      <c r="CH242" s="1633"/>
      <c r="CI242" s="1633"/>
      <c r="CJ242" s="1633"/>
      <c r="CK242" s="1633"/>
      <c r="CL242" s="1633"/>
      <c r="CM242" s="1633"/>
      <c r="CN242" s="1633"/>
      <c r="CO242" s="1633"/>
      <c r="CP242" s="1633"/>
      <c r="CQ242" s="1633"/>
      <c r="CR242" s="1633"/>
      <c r="CS242" s="1633"/>
      <c r="CT242" s="1633"/>
      <c r="CU242" s="1633"/>
      <c r="CV242" s="1633"/>
      <c r="CW242" s="1633"/>
      <c r="CX242" s="1633"/>
      <c r="CY242" s="1633"/>
      <c r="CZ242" s="1633"/>
      <c r="DA242" s="1633"/>
      <c r="DB242" s="1633"/>
      <c r="DC242" s="1633"/>
      <c r="DD242" s="1633"/>
      <c r="DE242" s="1633"/>
      <c r="DF242" s="1633"/>
      <c r="DG242" s="1633"/>
      <c r="DH242" s="1633"/>
      <c r="DI242" s="1633"/>
      <c r="DJ242" s="1633"/>
      <c r="DK242" s="1633"/>
      <c r="DL242" s="1633"/>
      <c r="DM242" s="1633"/>
      <c r="DN242" s="1633"/>
      <c r="DO242" s="1633"/>
      <c r="DP242" s="1633"/>
      <c r="DQ242" s="1633"/>
      <c r="DR242" s="1633"/>
      <c r="DS242" s="1633"/>
      <c r="DT242" s="1633"/>
      <c r="DU242" s="1633"/>
      <c r="DV242" s="1633"/>
      <c r="DW242" s="866"/>
      <c r="DX242" s="1633"/>
      <c r="DY242" s="1633"/>
      <c r="DZ242" s="1633"/>
      <c r="EA242" s="1633"/>
      <c r="EB242" s="1633"/>
      <c r="EC242" s="1633"/>
      <c r="ED242" s="1633"/>
      <c r="EE242" s="1633"/>
      <c r="EF242" s="1633"/>
      <c r="EG242" s="1633"/>
      <c r="EH242" s="1633"/>
      <c r="EI242" s="1633"/>
      <c r="EJ242" s="1633"/>
      <c r="EK242" s="1633"/>
      <c r="EL242" s="1633"/>
      <c r="EM242" s="1633"/>
      <c r="EN242" s="1633"/>
      <c r="EO242" s="1633"/>
      <c r="EP242" s="1633"/>
      <c r="EQ242" s="1633"/>
      <c r="ER242" s="866"/>
    </row>
    <row r="243" spans="2:148" ht="15" customHeight="1">
      <c r="B243" s="687" t="str">
        <f t="shared" si="22"/>
        <v>Desk 27</v>
      </c>
      <c r="C243" s="689" t="str">
        <f t="shared" si="25"/>
        <v/>
      </c>
      <c r="D243" s="689" t="str">
        <f t="shared" si="25"/>
        <v/>
      </c>
      <c r="E243" s="689" t="str">
        <f t="shared" si="25"/>
        <v/>
      </c>
      <c r="F243" s="689" t="str">
        <f t="shared" si="25"/>
        <v/>
      </c>
      <c r="G243" s="1810" t="str">
        <f t="shared" si="25"/>
        <v/>
      </c>
      <c r="H243" s="1633"/>
      <c r="I243" s="1633"/>
      <c r="J243" s="1633"/>
      <c r="K243" s="1633"/>
      <c r="L243" s="1633"/>
      <c r="M243" s="1633"/>
      <c r="N243" s="1633"/>
      <c r="O243" s="1633"/>
      <c r="P243" s="1633"/>
      <c r="Q243" s="1633"/>
      <c r="R243" s="1633"/>
      <c r="S243" s="1633"/>
      <c r="T243" s="1633"/>
      <c r="U243" s="1633"/>
      <c r="V243" s="1633"/>
      <c r="W243" s="1633"/>
      <c r="X243" s="1633"/>
      <c r="Y243" s="1633"/>
      <c r="Z243" s="1633"/>
      <c r="AA243" s="1633"/>
      <c r="AB243" s="1633"/>
      <c r="AC243" s="1633"/>
      <c r="AD243" s="1633"/>
      <c r="AE243" s="1633"/>
      <c r="AF243" s="1633"/>
      <c r="AG243" s="1633"/>
      <c r="AH243" s="1633"/>
      <c r="AI243" s="1633"/>
      <c r="AJ243" s="1633"/>
      <c r="AK243" s="1633"/>
      <c r="AL243" s="1633"/>
      <c r="AM243" s="1633"/>
      <c r="AN243" s="1633"/>
      <c r="AO243" s="1633"/>
      <c r="AP243" s="1633"/>
      <c r="AQ243" s="1633"/>
      <c r="AR243" s="1633"/>
      <c r="AS243" s="1633"/>
      <c r="AT243" s="1633"/>
      <c r="AU243" s="1633"/>
      <c r="AV243" s="1633"/>
      <c r="AW243" s="1633"/>
      <c r="AX243" s="1633"/>
      <c r="AY243" s="1633"/>
      <c r="AZ243" s="1633"/>
      <c r="BA243" s="1633"/>
      <c r="BB243" s="1633"/>
      <c r="BC243" s="1633"/>
      <c r="BD243" s="1633"/>
      <c r="BE243" s="1633"/>
      <c r="BF243" s="1633"/>
      <c r="BG243" s="1633"/>
      <c r="BH243" s="1633"/>
      <c r="BI243" s="1633"/>
      <c r="BJ243" s="1633"/>
      <c r="BK243" s="1633"/>
      <c r="BL243" s="1633"/>
      <c r="BM243" s="1633"/>
      <c r="BN243" s="1633"/>
      <c r="BO243" s="1633"/>
      <c r="BP243" s="1633"/>
      <c r="BQ243" s="1633"/>
      <c r="BR243" s="1633"/>
      <c r="BS243" s="1633"/>
      <c r="BT243" s="1633"/>
      <c r="BU243" s="1633"/>
      <c r="BV243" s="1633"/>
      <c r="BW243" s="1633"/>
      <c r="BX243" s="1633"/>
      <c r="BY243" s="1633"/>
      <c r="BZ243" s="1633"/>
      <c r="CA243" s="1633"/>
      <c r="CB243" s="1633"/>
      <c r="CC243" s="1633"/>
      <c r="CD243" s="1633"/>
      <c r="CE243" s="1633"/>
      <c r="CF243" s="1633"/>
      <c r="CG243" s="1633"/>
      <c r="CH243" s="1633"/>
      <c r="CI243" s="1633"/>
      <c r="CJ243" s="1633"/>
      <c r="CK243" s="1633"/>
      <c r="CL243" s="1633"/>
      <c r="CM243" s="1633"/>
      <c r="CN243" s="1633"/>
      <c r="CO243" s="1633"/>
      <c r="CP243" s="1633"/>
      <c r="CQ243" s="1633"/>
      <c r="CR243" s="1633"/>
      <c r="CS243" s="1633"/>
      <c r="CT243" s="1633"/>
      <c r="CU243" s="1633"/>
      <c r="CV243" s="1633"/>
      <c r="CW243" s="1633"/>
      <c r="CX243" s="1633"/>
      <c r="CY243" s="1633"/>
      <c r="CZ243" s="1633"/>
      <c r="DA243" s="1633"/>
      <c r="DB243" s="1633"/>
      <c r="DC243" s="1633"/>
      <c r="DD243" s="1633"/>
      <c r="DE243" s="1633"/>
      <c r="DF243" s="1633"/>
      <c r="DG243" s="1633"/>
      <c r="DH243" s="1633"/>
      <c r="DI243" s="1633"/>
      <c r="DJ243" s="1633"/>
      <c r="DK243" s="1633"/>
      <c r="DL243" s="1633"/>
      <c r="DM243" s="1633"/>
      <c r="DN243" s="1633"/>
      <c r="DO243" s="1633"/>
      <c r="DP243" s="1633"/>
      <c r="DQ243" s="1633"/>
      <c r="DR243" s="1633"/>
      <c r="DS243" s="1633"/>
      <c r="DT243" s="1633"/>
      <c r="DU243" s="1633"/>
      <c r="DV243" s="1633"/>
      <c r="DW243" s="866"/>
      <c r="DX243" s="1633"/>
      <c r="DY243" s="1633"/>
      <c r="DZ243" s="1633"/>
      <c r="EA243" s="1633"/>
      <c r="EB243" s="1633"/>
      <c r="EC243" s="1633"/>
      <c r="ED243" s="1633"/>
      <c r="EE243" s="1633"/>
      <c r="EF243" s="1633"/>
      <c r="EG243" s="1633"/>
      <c r="EH243" s="1633"/>
      <c r="EI243" s="1633"/>
      <c r="EJ243" s="1633"/>
      <c r="EK243" s="1633"/>
      <c r="EL243" s="1633"/>
      <c r="EM243" s="1633"/>
      <c r="EN243" s="1633"/>
      <c r="EO243" s="1633"/>
      <c r="EP243" s="1633"/>
      <c r="EQ243" s="1633"/>
      <c r="ER243" s="866"/>
    </row>
    <row r="244" spans="2:148" ht="15" customHeight="1">
      <c r="B244" s="687" t="str">
        <f t="shared" si="22"/>
        <v>Desk 28</v>
      </c>
      <c r="C244" s="689" t="str">
        <f t="shared" si="25"/>
        <v/>
      </c>
      <c r="D244" s="689" t="str">
        <f t="shared" si="25"/>
        <v/>
      </c>
      <c r="E244" s="689" t="str">
        <f t="shared" si="25"/>
        <v/>
      </c>
      <c r="F244" s="689" t="str">
        <f t="shared" si="25"/>
        <v/>
      </c>
      <c r="G244" s="1810" t="str">
        <f t="shared" si="25"/>
        <v/>
      </c>
      <c r="H244" s="1633"/>
      <c r="I244" s="1633"/>
      <c r="J244" s="1633"/>
      <c r="K244" s="1633"/>
      <c r="L244" s="1633"/>
      <c r="M244" s="1633"/>
      <c r="N244" s="1633"/>
      <c r="O244" s="1633"/>
      <c r="P244" s="1633"/>
      <c r="Q244" s="1633"/>
      <c r="R244" s="1633"/>
      <c r="S244" s="1633"/>
      <c r="T244" s="1633"/>
      <c r="U244" s="1633"/>
      <c r="V244" s="1633"/>
      <c r="W244" s="1633"/>
      <c r="X244" s="1633"/>
      <c r="Y244" s="1633"/>
      <c r="Z244" s="1633"/>
      <c r="AA244" s="1633"/>
      <c r="AB244" s="1633"/>
      <c r="AC244" s="1633"/>
      <c r="AD244" s="1633"/>
      <c r="AE244" s="1633"/>
      <c r="AF244" s="1633"/>
      <c r="AG244" s="1633"/>
      <c r="AH244" s="1633"/>
      <c r="AI244" s="1633"/>
      <c r="AJ244" s="1633"/>
      <c r="AK244" s="1633"/>
      <c r="AL244" s="1633"/>
      <c r="AM244" s="1633"/>
      <c r="AN244" s="1633"/>
      <c r="AO244" s="1633"/>
      <c r="AP244" s="1633"/>
      <c r="AQ244" s="1633"/>
      <c r="AR244" s="1633"/>
      <c r="AS244" s="1633"/>
      <c r="AT244" s="1633"/>
      <c r="AU244" s="1633"/>
      <c r="AV244" s="1633"/>
      <c r="AW244" s="1633"/>
      <c r="AX244" s="1633"/>
      <c r="AY244" s="1633"/>
      <c r="AZ244" s="1633"/>
      <c r="BA244" s="1633"/>
      <c r="BB244" s="1633"/>
      <c r="BC244" s="1633"/>
      <c r="BD244" s="1633"/>
      <c r="BE244" s="1633"/>
      <c r="BF244" s="1633"/>
      <c r="BG244" s="1633"/>
      <c r="BH244" s="1633"/>
      <c r="BI244" s="1633"/>
      <c r="BJ244" s="1633"/>
      <c r="BK244" s="1633"/>
      <c r="BL244" s="1633"/>
      <c r="BM244" s="1633"/>
      <c r="BN244" s="1633"/>
      <c r="BO244" s="1633"/>
      <c r="BP244" s="1633"/>
      <c r="BQ244" s="1633"/>
      <c r="BR244" s="1633"/>
      <c r="BS244" s="1633"/>
      <c r="BT244" s="1633"/>
      <c r="BU244" s="1633"/>
      <c r="BV244" s="1633"/>
      <c r="BW244" s="1633"/>
      <c r="BX244" s="1633"/>
      <c r="BY244" s="1633"/>
      <c r="BZ244" s="1633"/>
      <c r="CA244" s="1633"/>
      <c r="CB244" s="1633"/>
      <c r="CC244" s="1633"/>
      <c r="CD244" s="1633"/>
      <c r="CE244" s="1633"/>
      <c r="CF244" s="1633"/>
      <c r="CG244" s="1633"/>
      <c r="CH244" s="1633"/>
      <c r="CI244" s="1633"/>
      <c r="CJ244" s="1633"/>
      <c r="CK244" s="1633"/>
      <c r="CL244" s="1633"/>
      <c r="CM244" s="1633"/>
      <c r="CN244" s="1633"/>
      <c r="CO244" s="1633"/>
      <c r="CP244" s="1633"/>
      <c r="CQ244" s="1633"/>
      <c r="CR244" s="1633"/>
      <c r="CS244" s="1633"/>
      <c r="CT244" s="1633"/>
      <c r="CU244" s="1633"/>
      <c r="CV244" s="1633"/>
      <c r="CW244" s="1633"/>
      <c r="CX244" s="1633"/>
      <c r="CY244" s="1633"/>
      <c r="CZ244" s="1633"/>
      <c r="DA244" s="1633"/>
      <c r="DB244" s="1633"/>
      <c r="DC244" s="1633"/>
      <c r="DD244" s="1633"/>
      <c r="DE244" s="1633"/>
      <c r="DF244" s="1633"/>
      <c r="DG244" s="1633"/>
      <c r="DH244" s="1633"/>
      <c r="DI244" s="1633"/>
      <c r="DJ244" s="1633"/>
      <c r="DK244" s="1633"/>
      <c r="DL244" s="1633"/>
      <c r="DM244" s="1633"/>
      <c r="DN244" s="1633"/>
      <c r="DO244" s="1633"/>
      <c r="DP244" s="1633"/>
      <c r="DQ244" s="1633"/>
      <c r="DR244" s="1633"/>
      <c r="DS244" s="1633"/>
      <c r="DT244" s="1633"/>
      <c r="DU244" s="1633"/>
      <c r="DV244" s="1633"/>
      <c r="DW244" s="866"/>
      <c r="DX244" s="1633"/>
      <c r="DY244" s="1633"/>
      <c r="DZ244" s="1633"/>
      <c r="EA244" s="1633"/>
      <c r="EB244" s="1633"/>
      <c r="EC244" s="1633"/>
      <c r="ED244" s="1633"/>
      <c r="EE244" s="1633"/>
      <c r="EF244" s="1633"/>
      <c r="EG244" s="1633"/>
      <c r="EH244" s="1633"/>
      <c r="EI244" s="1633"/>
      <c r="EJ244" s="1633"/>
      <c r="EK244" s="1633"/>
      <c r="EL244" s="1633"/>
      <c r="EM244" s="1633"/>
      <c r="EN244" s="1633"/>
      <c r="EO244" s="1633"/>
      <c r="EP244" s="1633"/>
      <c r="EQ244" s="1633"/>
      <c r="ER244" s="866"/>
    </row>
    <row r="245" spans="2:148" ht="15" customHeight="1">
      <c r="B245" s="687" t="str">
        <f t="shared" si="22"/>
        <v>Desk 29</v>
      </c>
      <c r="C245" s="689" t="str">
        <f t="shared" si="25"/>
        <v/>
      </c>
      <c r="D245" s="689" t="str">
        <f t="shared" si="25"/>
        <v/>
      </c>
      <c r="E245" s="689" t="str">
        <f t="shared" si="25"/>
        <v/>
      </c>
      <c r="F245" s="689" t="str">
        <f t="shared" si="25"/>
        <v/>
      </c>
      <c r="G245" s="1810" t="str">
        <f t="shared" si="25"/>
        <v/>
      </c>
      <c r="H245" s="1633"/>
      <c r="I245" s="1633"/>
      <c r="J245" s="1633"/>
      <c r="K245" s="1633"/>
      <c r="L245" s="1633"/>
      <c r="M245" s="1633"/>
      <c r="N245" s="1633"/>
      <c r="O245" s="1633"/>
      <c r="P245" s="1633"/>
      <c r="Q245" s="1633"/>
      <c r="R245" s="1633"/>
      <c r="S245" s="1633"/>
      <c r="T245" s="1633"/>
      <c r="U245" s="1633"/>
      <c r="V245" s="1633"/>
      <c r="W245" s="1633"/>
      <c r="X245" s="1633"/>
      <c r="Y245" s="1633"/>
      <c r="Z245" s="1633"/>
      <c r="AA245" s="1633"/>
      <c r="AB245" s="1633"/>
      <c r="AC245" s="1633"/>
      <c r="AD245" s="1633"/>
      <c r="AE245" s="1633"/>
      <c r="AF245" s="1633"/>
      <c r="AG245" s="1633"/>
      <c r="AH245" s="1633"/>
      <c r="AI245" s="1633"/>
      <c r="AJ245" s="1633"/>
      <c r="AK245" s="1633"/>
      <c r="AL245" s="1633"/>
      <c r="AM245" s="1633"/>
      <c r="AN245" s="1633"/>
      <c r="AO245" s="1633"/>
      <c r="AP245" s="1633"/>
      <c r="AQ245" s="1633"/>
      <c r="AR245" s="1633"/>
      <c r="AS245" s="1633"/>
      <c r="AT245" s="1633"/>
      <c r="AU245" s="1633"/>
      <c r="AV245" s="1633"/>
      <c r="AW245" s="1633"/>
      <c r="AX245" s="1633"/>
      <c r="AY245" s="1633"/>
      <c r="AZ245" s="1633"/>
      <c r="BA245" s="1633"/>
      <c r="BB245" s="1633"/>
      <c r="BC245" s="1633"/>
      <c r="BD245" s="1633"/>
      <c r="BE245" s="1633"/>
      <c r="BF245" s="1633"/>
      <c r="BG245" s="1633"/>
      <c r="BH245" s="1633"/>
      <c r="BI245" s="1633"/>
      <c r="BJ245" s="1633"/>
      <c r="BK245" s="1633"/>
      <c r="BL245" s="1633"/>
      <c r="BM245" s="1633"/>
      <c r="BN245" s="1633"/>
      <c r="BO245" s="1633"/>
      <c r="BP245" s="1633"/>
      <c r="BQ245" s="1633"/>
      <c r="BR245" s="1633"/>
      <c r="BS245" s="1633"/>
      <c r="BT245" s="1633"/>
      <c r="BU245" s="1633"/>
      <c r="BV245" s="1633"/>
      <c r="BW245" s="1633"/>
      <c r="BX245" s="1633"/>
      <c r="BY245" s="1633"/>
      <c r="BZ245" s="1633"/>
      <c r="CA245" s="1633"/>
      <c r="CB245" s="1633"/>
      <c r="CC245" s="1633"/>
      <c r="CD245" s="1633"/>
      <c r="CE245" s="1633"/>
      <c r="CF245" s="1633"/>
      <c r="CG245" s="1633"/>
      <c r="CH245" s="1633"/>
      <c r="CI245" s="1633"/>
      <c r="CJ245" s="1633"/>
      <c r="CK245" s="1633"/>
      <c r="CL245" s="1633"/>
      <c r="CM245" s="1633"/>
      <c r="CN245" s="1633"/>
      <c r="CO245" s="1633"/>
      <c r="CP245" s="1633"/>
      <c r="CQ245" s="1633"/>
      <c r="CR245" s="1633"/>
      <c r="CS245" s="1633"/>
      <c r="CT245" s="1633"/>
      <c r="CU245" s="1633"/>
      <c r="CV245" s="1633"/>
      <c r="CW245" s="1633"/>
      <c r="CX245" s="1633"/>
      <c r="CY245" s="1633"/>
      <c r="CZ245" s="1633"/>
      <c r="DA245" s="1633"/>
      <c r="DB245" s="1633"/>
      <c r="DC245" s="1633"/>
      <c r="DD245" s="1633"/>
      <c r="DE245" s="1633"/>
      <c r="DF245" s="1633"/>
      <c r="DG245" s="1633"/>
      <c r="DH245" s="1633"/>
      <c r="DI245" s="1633"/>
      <c r="DJ245" s="1633"/>
      <c r="DK245" s="1633"/>
      <c r="DL245" s="1633"/>
      <c r="DM245" s="1633"/>
      <c r="DN245" s="1633"/>
      <c r="DO245" s="1633"/>
      <c r="DP245" s="1633"/>
      <c r="DQ245" s="1633"/>
      <c r="DR245" s="1633"/>
      <c r="DS245" s="1633"/>
      <c r="DT245" s="1633"/>
      <c r="DU245" s="1633"/>
      <c r="DV245" s="1633"/>
      <c r="DW245" s="866"/>
      <c r="DX245" s="1633"/>
      <c r="DY245" s="1633"/>
      <c r="DZ245" s="1633"/>
      <c r="EA245" s="1633"/>
      <c r="EB245" s="1633"/>
      <c r="EC245" s="1633"/>
      <c r="ED245" s="1633"/>
      <c r="EE245" s="1633"/>
      <c r="EF245" s="1633"/>
      <c r="EG245" s="1633"/>
      <c r="EH245" s="1633"/>
      <c r="EI245" s="1633"/>
      <c r="EJ245" s="1633"/>
      <c r="EK245" s="1633"/>
      <c r="EL245" s="1633"/>
      <c r="EM245" s="1633"/>
      <c r="EN245" s="1633"/>
      <c r="EO245" s="1633"/>
      <c r="EP245" s="1633"/>
      <c r="EQ245" s="1633"/>
      <c r="ER245" s="866"/>
    </row>
    <row r="246" spans="2:148" ht="15" customHeight="1">
      <c r="B246" s="687" t="str">
        <f t="shared" si="22"/>
        <v>Desk 30</v>
      </c>
      <c r="C246" s="689" t="str">
        <f t="shared" si="25"/>
        <v/>
      </c>
      <c r="D246" s="689" t="str">
        <f t="shared" si="25"/>
        <v/>
      </c>
      <c r="E246" s="689" t="str">
        <f t="shared" si="25"/>
        <v/>
      </c>
      <c r="F246" s="689" t="str">
        <f t="shared" si="25"/>
        <v/>
      </c>
      <c r="G246" s="1810" t="str">
        <f t="shared" si="25"/>
        <v/>
      </c>
      <c r="H246" s="1633"/>
      <c r="I246" s="1633"/>
      <c r="J246" s="1633"/>
      <c r="K246" s="1633"/>
      <c r="L246" s="1633"/>
      <c r="M246" s="1633"/>
      <c r="N246" s="1633"/>
      <c r="O246" s="1633"/>
      <c r="P246" s="1633"/>
      <c r="Q246" s="1633"/>
      <c r="R246" s="1633"/>
      <c r="S246" s="1633"/>
      <c r="T246" s="1633"/>
      <c r="U246" s="1633"/>
      <c r="V246" s="1633"/>
      <c r="W246" s="1633"/>
      <c r="X246" s="1633"/>
      <c r="Y246" s="1633"/>
      <c r="Z246" s="1633"/>
      <c r="AA246" s="1633"/>
      <c r="AB246" s="1633"/>
      <c r="AC246" s="1633"/>
      <c r="AD246" s="1633"/>
      <c r="AE246" s="1633"/>
      <c r="AF246" s="1633"/>
      <c r="AG246" s="1633"/>
      <c r="AH246" s="1633"/>
      <c r="AI246" s="1633"/>
      <c r="AJ246" s="1633"/>
      <c r="AK246" s="1633"/>
      <c r="AL246" s="1633"/>
      <c r="AM246" s="1633"/>
      <c r="AN246" s="1633"/>
      <c r="AO246" s="1633"/>
      <c r="AP246" s="1633"/>
      <c r="AQ246" s="1633"/>
      <c r="AR246" s="1633"/>
      <c r="AS246" s="1633"/>
      <c r="AT246" s="1633"/>
      <c r="AU246" s="1633"/>
      <c r="AV246" s="1633"/>
      <c r="AW246" s="1633"/>
      <c r="AX246" s="1633"/>
      <c r="AY246" s="1633"/>
      <c r="AZ246" s="1633"/>
      <c r="BA246" s="1633"/>
      <c r="BB246" s="1633"/>
      <c r="BC246" s="1633"/>
      <c r="BD246" s="1633"/>
      <c r="BE246" s="1633"/>
      <c r="BF246" s="1633"/>
      <c r="BG246" s="1633"/>
      <c r="BH246" s="1633"/>
      <c r="BI246" s="1633"/>
      <c r="BJ246" s="1633"/>
      <c r="BK246" s="1633"/>
      <c r="BL246" s="1633"/>
      <c r="BM246" s="1633"/>
      <c r="BN246" s="1633"/>
      <c r="BO246" s="1633"/>
      <c r="BP246" s="1633"/>
      <c r="BQ246" s="1633"/>
      <c r="BR246" s="1633"/>
      <c r="BS246" s="1633"/>
      <c r="BT246" s="1633"/>
      <c r="BU246" s="1633"/>
      <c r="BV246" s="1633"/>
      <c r="BW246" s="1633"/>
      <c r="BX246" s="1633"/>
      <c r="BY246" s="1633"/>
      <c r="BZ246" s="1633"/>
      <c r="CA246" s="1633"/>
      <c r="CB246" s="1633"/>
      <c r="CC246" s="1633"/>
      <c r="CD246" s="1633"/>
      <c r="CE246" s="1633"/>
      <c r="CF246" s="1633"/>
      <c r="CG246" s="1633"/>
      <c r="CH246" s="1633"/>
      <c r="CI246" s="1633"/>
      <c r="CJ246" s="1633"/>
      <c r="CK246" s="1633"/>
      <c r="CL246" s="1633"/>
      <c r="CM246" s="1633"/>
      <c r="CN246" s="1633"/>
      <c r="CO246" s="1633"/>
      <c r="CP246" s="1633"/>
      <c r="CQ246" s="1633"/>
      <c r="CR246" s="1633"/>
      <c r="CS246" s="1633"/>
      <c r="CT246" s="1633"/>
      <c r="CU246" s="1633"/>
      <c r="CV246" s="1633"/>
      <c r="CW246" s="1633"/>
      <c r="CX246" s="1633"/>
      <c r="CY246" s="1633"/>
      <c r="CZ246" s="1633"/>
      <c r="DA246" s="1633"/>
      <c r="DB246" s="1633"/>
      <c r="DC246" s="1633"/>
      <c r="DD246" s="1633"/>
      <c r="DE246" s="1633"/>
      <c r="DF246" s="1633"/>
      <c r="DG246" s="1633"/>
      <c r="DH246" s="1633"/>
      <c r="DI246" s="1633"/>
      <c r="DJ246" s="1633"/>
      <c r="DK246" s="1633"/>
      <c r="DL246" s="1633"/>
      <c r="DM246" s="1633"/>
      <c r="DN246" s="1633"/>
      <c r="DO246" s="1633"/>
      <c r="DP246" s="1633"/>
      <c r="DQ246" s="1633"/>
      <c r="DR246" s="1633"/>
      <c r="DS246" s="1633"/>
      <c r="DT246" s="1633"/>
      <c r="DU246" s="1633"/>
      <c r="DV246" s="1633"/>
      <c r="DW246" s="866"/>
      <c r="DX246" s="1633"/>
      <c r="DY246" s="1633"/>
      <c r="DZ246" s="1633"/>
      <c r="EA246" s="1633"/>
      <c r="EB246" s="1633"/>
      <c r="EC246" s="1633"/>
      <c r="ED246" s="1633"/>
      <c r="EE246" s="1633"/>
      <c r="EF246" s="1633"/>
      <c r="EG246" s="1633"/>
      <c r="EH246" s="1633"/>
      <c r="EI246" s="1633"/>
      <c r="EJ246" s="1633"/>
      <c r="EK246" s="1633"/>
      <c r="EL246" s="1633"/>
      <c r="EM246" s="1633"/>
      <c r="EN246" s="1633"/>
      <c r="EO246" s="1633"/>
      <c r="EP246" s="1633"/>
      <c r="EQ246" s="1633"/>
      <c r="ER246" s="866"/>
    </row>
    <row r="247" spans="2:148" ht="15" customHeight="1">
      <c r="B247" s="687" t="str">
        <f t="shared" si="22"/>
        <v>Desk 31</v>
      </c>
      <c r="C247" s="689" t="str">
        <f t="shared" si="25"/>
        <v/>
      </c>
      <c r="D247" s="689" t="str">
        <f t="shared" si="25"/>
        <v/>
      </c>
      <c r="E247" s="689" t="str">
        <f t="shared" si="25"/>
        <v/>
      </c>
      <c r="F247" s="689" t="str">
        <f t="shared" si="25"/>
        <v/>
      </c>
      <c r="G247" s="1810" t="str">
        <f t="shared" si="25"/>
        <v/>
      </c>
      <c r="H247" s="1633"/>
      <c r="I247" s="1633"/>
      <c r="J247" s="1633"/>
      <c r="K247" s="1633"/>
      <c r="L247" s="1633"/>
      <c r="M247" s="1633"/>
      <c r="N247" s="1633"/>
      <c r="O247" s="1633"/>
      <c r="P247" s="1633"/>
      <c r="Q247" s="1633"/>
      <c r="R247" s="1633"/>
      <c r="S247" s="1633"/>
      <c r="T247" s="1633"/>
      <c r="U247" s="1633"/>
      <c r="V247" s="1633"/>
      <c r="W247" s="1633"/>
      <c r="X247" s="1633"/>
      <c r="Y247" s="1633"/>
      <c r="Z247" s="1633"/>
      <c r="AA247" s="1633"/>
      <c r="AB247" s="1633"/>
      <c r="AC247" s="1633"/>
      <c r="AD247" s="1633"/>
      <c r="AE247" s="1633"/>
      <c r="AF247" s="1633"/>
      <c r="AG247" s="1633"/>
      <c r="AH247" s="1633"/>
      <c r="AI247" s="1633"/>
      <c r="AJ247" s="1633"/>
      <c r="AK247" s="1633"/>
      <c r="AL247" s="1633"/>
      <c r="AM247" s="1633"/>
      <c r="AN247" s="1633"/>
      <c r="AO247" s="1633"/>
      <c r="AP247" s="1633"/>
      <c r="AQ247" s="1633"/>
      <c r="AR247" s="1633"/>
      <c r="AS247" s="1633"/>
      <c r="AT247" s="1633"/>
      <c r="AU247" s="1633"/>
      <c r="AV247" s="1633"/>
      <c r="AW247" s="1633"/>
      <c r="AX247" s="1633"/>
      <c r="AY247" s="1633"/>
      <c r="AZ247" s="1633"/>
      <c r="BA247" s="1633"/>
      <c r="BB247" s="1633"/>
      <c r="BC247" s="1633"/>
      <c r="BD247" s="1633"/>
      <c r="BE247" s="1633"/>
      <c r="BF247" s="1633"/>
      <c r="BG247" s="1633"/>
      <c r="BH247" s="1633"/>
      <c r="BI247" s="1633"/>
      <c r="BJ247" s="1633"/>
      <c r="BK247" s="1633"/>
      <c r="BL247" s="1633"/>
      <c r="BM247" s="1633"/>
      <c r="BN247" s="1633"/>
      <c r="BO247" s="1633"/>
      <c r="BP247" s="1633"/>
      <c r="BQ247" s="1633"/>
      <c r="BR247" s="1633"/>
      <c r="BS247" s="1633"/>
      <c r="BT247" s="1633"/>
      <c r="BU247" s="1633"/>
      <c r="BV247" s="1633"/>
      <c r="BW247" s="1633"/>
      <c r="BX247" s="1633"/>
      <c r="BY247" s="1633"/>
      <c r="BZ247" s="1633"/>
      <c r="CA247" s="1633"/>
      <c r="CB247" s="1633"/>
      <c r="CC247" s="1633"/>
      <c r="CD247" s="1633"/>
      <c r="CE247" s="1633"/>
      <c r="CF247" s="1633"/>
      <c r="CG247" s="1633"/>
      <c r="CH247" s="1633"/>
      <c r="CI247" s="1633"/>
      <c r="CJ247" s="1633"/>
      <c r="CK247" s="1633"/>
      <c r="CL247" s="1633"/>
      <c r="CM247" s="1633"/>
      <c r="CN247" s="1633"/>
      <c r="CO247" s="1633"/>
      <c r="CP247" s="1633"/>
      <c r="CQ247" s="1633"/>
      <c r="CR247" s="1633"/>
      <c r="CS247" s="1633"/>
      <c r="CT247" s="1633"/>
      <c r="CU247" s="1633"/>
      <c r="CV247" s="1633"/>
      <c r="CW247" s="1633"/>
      <c r="CX247" s="1633"/>
      <c r="CY247" s="1633"/>
      <c r="CZ247" s="1633"/>
      <c r="DA247" s="1633"/>
      <c r="DB247" s="1633"/>
      <c r="DC247" s="1633"/>
      <c r="DD247" s="1633"/>
      <c r="DE247" s="1633"/>
      <c r="DF247" s="1633"/>
      <c r="DG247" s="1633"/>
      <c r="DH247" s="1633"/>
      <c r="DI247" s="1633"/>
      <c r="DJ247" s="1633"/>
      <c r="DK247" s="1633"/>
      <c r="DL247" s="1633"/>
      <c r="DM247" s="1633"/>
      <c r="DN247" s="1633"/>
      <c r="DO247" s="1633"/>
      <c r="DP247" s="1633"/>
      <c r="DQ247" s="1633"/>
      <c r="DR247" s="1633"/>
      <c r="DS247" s="1633"/>
      <c r="DT247" s="1633"/>
      <c r="DU247" s="1633"/>
      <c r="DV247" s="1633"/>
      <c r="DW247" s="866"/>
      <c r="DX247" s="1633"/>
      <c r="DY247" s="1633"/>
      <c r="DZ247" s="1633"/>
      <c r="EA247" s="1633"/>
      <c r="EB247" s="1633"/>
      <c r="EC247" s="1633"/>
      <c r="ED247" s="1633"/>
      <c r="EE247" s="1633"/>
      <c r="EF247" s="1633"/>
      <c r="EG247" s="1633"/>
      <c r="EH247" s="1633"/>
      <c r="EI247" s="1633"/>
      <c r="EJ247" s="1633"/>
      <c r="EK247" s="1633"/>
      <c r="EL247" s="1633"/>
      <c r="EM247" s="1633"/>
      <c r="EN247" s="1633"/>
      <c r="EO247" s="1633"/>
      <c r="EP247" s="1633"/>
      <c r="EQ247" s="1633"/>
      <c r="ER247" s="866"/>
    </row>
    <row r="248" spans="2:148" ht="15" customHeight="1">
      <c r="B248" s="687" t="str">
        <f t="shared" si="22"/>
        <v>Desk 32</v>
      </c>
      <c r="C248" s="689" t="str">
        <f t="shared" si="25"/>
        <v/>
      </c>
      <c r="D248" s="689" t="str">
        <f t="shared" si="25"/>
        <v/>
      </c>
      <c r="E248" s="689" t="str">
        <f t="shared" si="25"/>
        <v/>
      </c>
      <c r="F248" s="689" t="str">
        <f t="shared" si="25"/>
        <v/>
      </c>
      <c r="G248" s="1810" t="str">
        <f t="shared" si="25"/>
        <v/>
      </c>
      <c r="H248" s="1633"/>
      <c r="I248" s="1633"/>
      <c r="J248" s="1633"/>
      <c r="K248" s="1633"/>
      <c r="L248" s="1633"/>
      <c r="M248" s="1633"/>
      <c r="N248" s="1633"/>
      <c r="O248" s="1633"/>
      <c r="P248" s="1633"/>
      <c r="Q248" s="1633"/>
      <c r="R248" s="1633"/>
      <c r="S248" s="1633"/>
      <c r="T248" s="1633"/>
      <c r="U248" s="1633"/>
      <c r="V248" s="1633"/>
      <c r="W248" s="1633"/>
      <c r="X248" s="1633"/>
      <c r="Y248" s="1633"/>
      <c r="Z248" s="1633"/>
      <c r="AA248" s="1633"/>
      <c r="AB248" s="1633"/>
      <c r="AC248" s="1633"/>
      <c r="AD248" s="1633"/>
      <c r="AE248" s="1633"/>
      <c r="AF248" s="1633"/>
      <c r="AG248" s="1633"/>
      <c r="AH248" s="1633"/>
      <c r="AI248" s="1633"/>
      <c r="AJ248" s="1633"/>
      <c r="AK248" s="1633"/>
      <c r="AL248" s="1633"/>
      <c r="AM248" s="1633"/>
      <c r="AN248" s="1633"/>
      <c r="AO248" s="1633"/>
      <c r="AP248" s="1633"/>
      <c r="AQ248" s="1633"/>
      <c r="AR248" s="1633"/>
      <c r="AS248" s="1633"/>
      <c r="AT248" s="1633"/>
      <c r="AU248" s="1633"/>
      <c r="AV248" s="1633"/>
      <c r="AW248" s="1633"/>
      <c r="AX248" s="1633"/>
      <c r="AY248" s="1633"/>
      <c r="AZ248" s="1633"/>
      <c r="BA248" s="1633"/>
      <c r="BB248" s="1633"/>
      <c r="BC248" s="1633"/>
      <c r="BD248" s="1633"/>
      <c r="BE248" s="1633"/>
      <c r="BF248" s="1633"/>
      <c r="BG248" s="1633"/>
      <c r="BH248" s="1633"/>
      <c r="BI248" s="1633"/>
      <c r="BJ248" s="1633"/>
      <c r="BK248" s="1633"/>
      <c r="BL248" s="1633"/>
      <c r="BM248" s="1633"/>
      <c r="BN248" s="1633"/>
      <c r="BO248" s="1633"/>
      <c r="BP248" s="1633"/>
      <c r="BQ248" s="1633"/>
      <c r="BR248" s="1633"/>
      <c r="BS248" s="1633"/>
      <c r="BT248" s="1633"/>
      <c r="BU248" s="1633"/>
      <c r="BV248" s="1633"/>
      <c r="BW248" s="1633"/>
      <c r="BX248" s="1633"/>
      <c r="BY248" s="1633"/>
      <c r="BZ248" s="1633"/>
      <c r="CA248" s="1633"/>
      <c r="CB248" s="1633"/>
      <c r="CC248" s="1633"/>
      <c r="CD248" s="1633"/>
      <c r="CE248" s="1633"/>
      <c r="CF248" s="1633"/>
      <c r="CG248" s="1633"/>
      <c r="CH248" s="1633"/>
      <c r="CI248" s="1633"/>
      <c r="CJ248" s="1633"/>
      <c r="CK248" s="1633"/>
      <c r="CL248" s="1633"/>
      <c r="CM248" s="1633"/>
      <c r="CN248" s="1633"/>
      <c r="CO248" s="1633"/>
      <c r="CP248" s="1633"/>
      <c r="CQ248" s="1633"/>
      <c r="CR248" s="1633"/>
      <c r="CS248" s="1633"/>
      <c r="CT248" s="1633"/>
      <c r="CU248" s="1633"/>
      <c r="CV248" s="1633"/>
      <c r="CW248" s="1633"/>
      <c r="CX248" s="1633"/>
      <c r="CY248" s="1633"/>
      <c r="CZ248" s="1633"/>
      <c r="DA248" s="1633"/>
      <c r="DB248" s="1633"/>
      <c r="DC248" s="1633"/>
      <c r="DD248" s="1633"/>
      <c r="DE248" s="1633"/>
      <c r="DF248" s="1633"/>
      <c r="DG248" s="1633"/>
      <c r="DH248" s="1633"/>
      <c r="DI248" s="1633"/>
      <c r="DJ248" s="1633"/>
      <c r="DK248" s="1633"/>
      <c r="DL248" s="1633"/>
      <c r="DM248" s="1633"/>
      <c r="DN248" s="1633"/>
      <c r="DO248" s="1633"/>
      <c r="DP248" s="1633"/>
      <c r="DQ248" s="1633"/>
      <c r="DR248" s="1633"/>
      <c r="DS248" s="1633"/>
      <c r="DT248" s="1633"/>
      <c r="DU248" s="1633"/>
      <c r="DV248" s="1633"/>
      <c r="DW248" s="866"/>
      <c r="DX248" s="1633"/>
      <c r="DY248" s="1633"/>
      <c r="DZ248" s="1633"/>
      <c r="EA248" s="1633"/>
      <c r="EB248" s="1633"/>
      <c r="EC248" s="1633"/>
      <c r="ED248" s="1633"/>
      <c r="EE248" s="1633"/>
      <c r="EF248" s="1633"/>
      <c r="EG248" s="1633"/>
      <c r="EH248" s="1633"/>
      <c r="EI248" s="1633"/>
      <c r="EJ248" s="1633"/>
      <c r="EK248" s="1633"/>
      <c r="EL248" s="1633"/>
      <c r="EM248" s="1633"/>
      <c r="EN248" s="1633"/>
      <c r="EO248" s="1633"/>
      <c r="EP248" s="1633"/>
      <c r="EQ248" s="1633"/>
      <c r="ER248" s="866"/>
    </row>
    <row r="249" spans="2:148" ht="15" customHeight="1">
      <c r="B249" s="687" t="str">
        <f t="shared" si="22"/>
        <v>Desk 33</v>
      </c>
      <c r="C249" s="689" t="str">
        <f t="shared" si="25"/>
        <v/>
      </c>
      <c r="D249" s="689" t="str">
        <f t="shared" si="25"/>
        <v/>
      </c>
      <c r="E249" s="689" t="str">
        <f t="shared" si="25"/>
        <v/>
      </c>
      <c r="F249" s="689" t="str">
        <f t="shared" si="25"/>
        <v/>
      </c>
      <c r="G249" s="1810" t="str">
        <f t="shared" si="25"/>
        <v/>
      </c>
      <c r="H249" s="1633"/>
      <c r="I249" s="1633"/>
      <c r="J249" s="1633"/>
      <c r="K249" s="1633"/>
      <c r="L249" s="1633"/>
      <c r="M249" s="1633"/>
      <c r="N249" s="1633"/>
      <c r="O249" s="1633"/>
      <c r="P249" s="1633"/>
      <c r="Q249" s="1633"/>
      <c r="R249" s="1633"/>
      <c r="S249" s="1633"/>
      <c r="T249" s="1633"/>
      <c r="U249" s="1633"/>
      <c r="V249" s="1633"/>
      <c r="W249" s="1633"/>
      <c r="X249" s="1633"/>
      <c r="Y249" s="1633"/>
      <c r="Z249" s="1633"/>
      <c r="AA249" s="1633"/>
      <c r="AB249" s="1633"/>
      <c r="AC249" s="1633"/>
      <c r="AD249" s="1633"/>
      <c r="AE249" s="1633"/>
      <c r="AF249" s="1633"/>
      <c r="AG249" s="1633"/>
      <c r="AH249" s="1633"/>
      <c r="AI249" s="1633"/>
      <c r="AJ249" s="1633"/>
      <c r="AK249" s="1633"/>
      <c r="AL249" s="1633"/>
      <c r="AM249" s="1633"/>
      <c r="AN249" s="1633"/>
      <c r="AO249" s="1633"/>
      <c r="AP249" s="1633"/>
      <c r="AQ249" s="1633"/>
      <c r="AR249" s="1633"/>
      <c r="AS249" s="1633"/>
      <c r="AT249" s="1633"/>
      <c r="AU249" s="1633"/>
      <c r="AV249" s="1633"/>
      <c r="AW249" s="1633"/>
      <c r="AX249" s="1633"/>
      <c r="AY249" s="1633"/>
      <c r="AZ249" s="1633"/>
      <c r="BA249" s="1633"/>
      <c r="BB249" s="1633"/>
      <c r="BC249" s="1633"/>
      <c r="BD249" s="1633"/>
      <c r="BE249" s="1633"/>
      <c r="BF249" s="1633"/>
      <c r="BG249" s="1633"/>
      <c r="BH249" s="1633"/>
      <c r="BI249" s="1633"/>
      <c r="BJ249" s="1633"/>
      <c r="BK249" s="1633"/>
      <c r="BL249" s="1633"/>
      <c r="BM249" s="1633"/>
      <c r="BN249" s="1633"/>
      <c r="BO249" s="1633"/>
      <c r="BP249" s="1633"/>
      <c r="BQ249" s="1633"/>
      <c r="BR249" s="1633"/>
      <c r="BS249" s="1633"/>
      <c r="BT249" s="1633"/>
      <c r="BU249" s="1633"/>
      <c r="BV249" s="1633"/>
      <c r="BW249" s="1633"/>
      <c r="BX249" s="1633"/>
      <c r="BY249" s="1633"/>
      <c r="BZ249" s="1633"/>
      <c r="CA249" s="1633"/>
      <c r="CB249" s="1633"/>
      <c r="CC249" s="1633"/>
      <c r="CD249" s="1633"/>
      <c r="CE249" s="1633"/>
      <c r="CF249" s="1633"/>
      <c r="CG249" s="1633"/>
      <c r="CH249" s="1633"/>
      <c r="CI249" s="1633"/>
      <c r="CJ249" s="1633"/>
      <c r="CK249" s="1633"/>
      <c r="CL249" s="1633"/>
      <c r="CM249" s="1633"/>
      <c r="CN249" s="1633"/>
      <c r="CO249" s="1633"/>
      <c r="CP249" s="1633"/>
      <c r="CQ249" s="1633"/>
      <c r="CR249" s="1633"/>
      <c r="CS249" s="1633"/>
      <c r="CT249" s="1633"/>
      <c r="CU249" s="1633"/>
      <c r="CV249" s="1633"/>
      <c r="CW249" s="1633"/>
      <c r="CX249" s="1633"/>
      <c r="CY249" s="1633"/>
      <c r="CZ249" s="1633"/>
      <c r="DA249" s="1633"/>
      <c r="DB249" s="1633"/>
      <c r="DC249" s="1633"/>
      <c r="DD249" s="1633"/>
      <c r="DE249" s="1633"/>
      <c r="DF249" s="1633"/>
      <c r="DG249" s="1633"/>
      <c r="DH249" s="1633"/>
      <c r="DI249" s="1633"/>
      <c r="DJ249" s="1633"/>
      <c r="DK249" s="1633"/>
      <c r="DL249" s="1633"/>
      <c r="DM249" s="1633"/>
      <c r="DN249" s="1633"/>
      <c r="DO249" s="1633"/>
      <c r="DP249" s="1633"/>
      <c r="DQ249" s="1633"/>
      <c r="DR249" s="1633"/>
      <c r="DS249" s="1633"/>
      <c r="DT249" s="1633"/>
      <c r="DU249" s="1633"/>
      <c r="DV249" s="1633"/>
      <c r="DW249" s="866"/>
      <c r="DX249" s="1633"/>
      <c r="DY249" s="1633"/>
      <c r="DZ249" s="1633"/>
      <c r="EA249" s="1633"/>
      <c r="EB249" s="1633"/>
      <c r="EC249" s="1633"/>
      <c r="ED249" s="1633"/>
      <c r="EE249" s="1633"/>
      <c r="EF249" s="1633"/>
      <c r="EG249" s="1633"/>
      <c r="EH249" s="1633"/>
      <c r="EI249" s="1633"/>
      <c r="EJ249" s="1633"/>
      <c r="EK249" s="1633"/>
      <c r="EL249" s="1633"/>
      <c r="EM249" s="1633"/>
      <c r="EN249" s="1633"/>
      <c r="EO249" s="1633"/>
      <c r="EP249" s="1633"/>
      <c r="EQ249" s="1633"/>
      <c r="ER249" s="866"/>
    </row>
    <row r="250" spans="2:148" ht="15" customHeight="1">
      <c r="B250" s="687" t="str">
        <f t="shared" si="22"/>
        <v>Desk 34</v>
      </c>
      <c r="C250" s="689" t="str">
        <f t="shared" ref="C250:G265" si="26">IF(ISBLANK(C44), "", C44)</f>
        <v/>
      </c>
      <c r="D250" s="689" t="str">
        <f t="shared" si="26"/>
        <v/>
      </c>
      <c r="E250" s="689" t="str">
        <f t="shared" si="26"/>
        <v/>
      </c>
      <c r="F250" s="689" t="str">
        <f t="shared" si="26"/>
        <v/>
      </c>
      <c r="G250" s="1810" t="str">
        <f t="shared" si="26"/>
        <v/>
      </c>
      <c r="H250" s="1633"/>
      <c r="I250" s="1633"/>
      <c r="J250" s="1633"/>
      <c r="K250" s="1633"/>
      <c r="L250" s="1633"/>
      <c r="M250" s="1633"/>
      <c r="N250" s="1633"/>
      <c r="O250" s="1633"/>
      <c r="P250" s="1633"/>
      <c r="Q250" s="1633"/>
      <c r="R250" s="1633"/>
      <c r="S250" s="1633"/>
      <c r="T250" s="1633"/>
      <c r="U250" s="1633"/>
      <c r="V250" s="1633"/>
      <c r="W250" s="1633"/>
      <c r="X250" s="1633"/>
      <c r="Y250" s="1633"/>
      <c r="Z250" s="1633"/>
      <c r="AA250" s="1633"/>
      <c r="AB250" s="1633"/>
      <c r="AC250" s="1633"/>
      <c r="AD250" s="1633"/>
      <c r="AE250" s="1633"/>
      <c r="AF250" s="1633"/>
      <c r="AG250" s="1633"/>
      <c r="AH250" s="1633"/>
      <c r="AI250" s="1633"/>
      <c r="AJ250" s="1633"/>
      <c r="AK250" s="1633"/>
      <c r="AL250" s="1633"/>
      <c r="AM250" s="1633"/>
      <c r="AN250" s="1633"/>
      <c r="AO250" s="1633"/>
      <c r="AP250" s="1633"/>
      <c r="AQ250" s="1633"/>
      <c r="AR250" s="1633"/>
      <c r="AS250" s="1633"/>
      <c r="AT250" s="1633"/>
      <c r="AU250" s="1633"/>
      <c r="AV250" s="1633"/>
      <c r="AW250" s="1633"/>
      <c r="AX250" s="1633"/>
      <c r="AY250" s="1633"/>
      <c r="AZ250" s="1633"/>
      <c r="BA250" s="1633"/>
      <c r="BB250" s="1633"/>
      <c r="BC250" s="1633"/>
      <c r="BD250" s="1633"/>
      <c r="BE250" s="1633"/>
      <c r="BF250" s="1633"/>
      <c r="BG250" s="1633"/>
      <c r="BH250" s="1633"/>
      <c r="BI250" s="1633"/>
      <c r="BJ250" s="1633"/>
      <c r="BK250" s="1633"/>
      <c r="BL250" s="1633"/>
      <c r="BM250" s="1633"/>
      <c r="BN250" s="1633"/>
      <c r="BO250" s="1633"/>
      <c r="BP250" s="1633"/>
      <c r="BQ250" s="1633"/>
      <c r="BR250" s="1633"/>
      <c r="BS250" s="1633"/>
      <c r="BT250" s="1633"/>
      <c r="BU250" s="1633"/>
      <c r="BV250" s="1633"/>
      <c r="BW250" s="1633"/>
      <c r="BX250" s="1633"/>
      <c r="BY250" s="1633"/>
      <c r="BZ250" s="1633"/>
      <c r="CA250" s="1633"/>
      <c r="CB250" s="1633"/>
      <c r="CC250" s="1633"/>
      <c r="CD250" s="1633"/>
      <c r="CE250" s="1633"/>
      <c r="CF250" s="1633"/>
      <c r="CG250" s="1633"/>
      <c r="CH250" s="1633"/>
      <c r="CI250" s="1633"/>
      <c r="CJ250" s="1633"/>
      <c r="CK250" s="1633"/>
      <c r="CL250" s="1633"/>
      <c r="CM250" s="1633"/>
      <c r="CN250" s="1633"/>
      <c r="CO250" s="1633"/>
      <c r="CP250" s="1633"/>
      <c r="CQ250" s="1633"/>
      <c r="CR250" s="1633"/>
      <c r="CS250" s="1633"/>
      <c r="CT250" s="1633"/>
      <c r="CU250" s="1633"/>
      <c r="CV250" s="1633"/>
      <c r="CW250" s="1633"/>
      <c r="CX250" s="1633"/>
      <c r="CY250" s="1633"/>
      <c r="CZ250" s="1633"/>
      <c r="DA250" s="1633"/>
      <c r="DB250" s="1633"/>
      <c r="DC250" s="1633"/>
      <c r="DD250" s="1633"/>
      <c r="DE250" s="1633"/>
      <c r="DF250" s="1633"/>
      <c r="DG250" s="1633"/>
      <c r="DH250" s="1633"/>
      <c r="DI250" s="1633"/>
      <c r="DJ250" s="1633"/>
      <c r="DK250" s="1633"/>
      <c r="DL250" s="1633"/>
      <c r="DM250" s="1633"/>
      <c r="DN250" s="1633"/>
      <c r="DO250" s="1633"/>
      <c r="DP250" s="1633"/>
      <c r="DQ250" s="1633"/>
      <c r="DR250" s="1633"/>
      <c r="DS250" s="1633"/>
      <c r="DT250" s="1633"/>
      <c r="DU250" s="1633"/>
      <c r="DV250" s="1633"/>
      <c r="DW250" s="866"/>
      <c r="DX250" s="1633"/>
      <c r="DY250" s="1633"/>
      <c r="DZ250" s="1633"/>
      <c r="EA250" s="1633"/>
      <c r="EB250" s="1633"/>
      <c r="EC250" s="1633"/>
      <c r="ED250" s="1633"/>
      <c r="EE250" s="1633"/>
      <c r="EF250" s="1633"/>
      <c r="EG250" s="1633"/>
      <c r="EH250" s="1633"/>
      <c r="EI250" s="1633"/>
      <c r="EJ250" s="1633"/>
      <c r="EK250" s="1633"/>
      <c r="EL250" s="1633"/>
      <c r="EM250" s="1633"/>
      <c r="EN250" s="1633"/>
      <c r="EO250" s="1633"/>
      <c r="EP250" s="1633"/>
      <c r="EQ250" s="1633"/>
      <c r="ER250" s="866"/>
    </row>
    <row r="251" spans="2:148" ht="15" customHeight="1">
      <c r="B251" s="687" t="str">
        <f t="shared" si="22"/>
        <v>Desk 35</v>
      </c>
      <c r="C251" s="689" t="str">
        <f t="shared" si="26"/>
        <v/>
      </c>
      <c r="D251" s="689" t="str">
        <f t="shared" si="26"/>
        <v/>
      </c>
      <c r="E251" s="689" t="str">
        <f t="shared" si="26"/>
        <v/>
      </c>
      <c r="F251" s="689" t="str">
        <f t="shared" si="26"/>
        <v/>
      </c>
      <c r="G251" s="1810" t="str">
        <f t="shared" si="26"/>
        <v/>
      </c>
      <c r="H251" s="1633"/>
      <c r="I251" s="1633"/>
      <c r="J251" s="1633"/>
      <c r="K251" s="1633"/>
      <c r="L251" s="1633"/>
      <c r="M251" s="1633"/>
      <c r="N251" s="1633"/>
      <c r="O251" s="1633"/>
      <c r="P251" s="1633"/>
      <c r="Q251" s="1633"/>
      <c r="R251" s="1633"/>
      <c r="S251" s="1633"/>
      <c r="T251" s="1633"/>
      <c r="U251" s="1633"/>
      <c r="V251" s="1633"/>
      <c r="W251" s="1633"/>
      <c r="X251" s="1633"/>
      <c r="Y251" s="1633"/>
      <c r="Z251" s="1633"/>
      <c r="AA251" s="1633"/>
      <c r="AB251" s="1633"/>
      <c r="AC251" s="1633"/>
      <c r="AD251" s="1633"/>
      <c r="AE251" s="1633"/>
      <c r="AF251" s="1633"/>
      <c r="AG251" s="1633"/>
      <c r="AH251" s="1633"/>
      <c r="AI251" s="1633"/>
      <c r="AJ251" s="1633"/>
      <c r="AK251" s="1633"/>
      <c r="AL251" s="1633"/>
      <c r="AM251" s="1633"/>
      <c r="AN251" s="1633"/>
      <c r="AO251" s="1633"/>
      <c r="AP251" s="1633"/>
      <c r="AQ251" s="1633"/>
      <c r="AR251" s="1633"/>
      <c r="AS251" s="1633"/>
      <c r="AT251" s="1633"/>
      <c r="AU251" s="1633"/>
      <c r="AV251" s="1633"/>
      <c r="AW251" s="1633"/>
      <c r="AX251" s="1633"/>
      <c r="AY251" s="1633"/>
      <c r="AZ251" s="1633"/>
      <c r="BA251" s="1633"/>
      <c r="BB251" s="1633"/>
      <c r="BC251" s="1633"/>
      <c r="BD251" s="1633"/>
      <c r="BE251" s="1633"/>
      <c r="BF251" s="1633"/>
      <c r="BG251" s="1633"/>
      <c r="BH251" s="1633"/>
      <c r="BI251" s="1633"/>
      <c r="BJ251" s="1633"/>
      <c r="BK251" s="1633"/>
      <c r="BL251" s="1633"/>
      <c r="BM251" s="1633"/>
      <c r="BN251" s="1633"/>
      <c r="BO251" s="1633"/>
      <c r="BP251" s="1633"/>
      <c r="BQ251" s="1633"/>
      <c r="BR251" s="1633"/>
      <c r="BS251" s="1633"/>
      <c r="BT251" s="1633"/>
      <c r="BU251" s="1633"/>
      <c r="BV251" s="1633"/>
      <c r="BW251" s="1633"/>
      <c r="BX251" s="1633"/>
      <c r="BY251" s="1633"/>
      <c r="BZ251" s="1633"/>
      <c r="CA251" s="1633"/>
      <c r="CB251" s="1633"/>
      <c r="CC251" s="1633"/>
      <c r="CD251" s="1633"/>
      <c r="CE251" s="1633"/>
      <c r="CF251" s="1633"/>
      <c r="CG251" s="1633"/>
      <c r="CH251" s="1633"/>
      <c r="CI251" s="1633"/>
      <c r="CJ251" s="1633"/>
      <c r="CK251" s="1633"/>
      <c r="CL251" s="1633"/>
      <c r="CM251" s="1633"/>
      <c r="CN251" s="1633"/>
      <c r="CO251" s="1633"/>
      <c r="CP251" s="1633"/>
      <c r="CQ251" s="1633"/>
      <c r="CR251" s="1633"/>
      <c r="CS251" s="1633"/>
      <c r="CT251" s="1633"/>
      <c r="CU251" s="1633"/>
      <c r="CV251" s="1633"/>
      <c r="CW251" s="1633"/>
      <c r="CX251" s="1633"/>
      <c r="CY251" s="1633"/>
      <c r="CZ251" s="1633"/>
      <c r="DA251" s="1633"/>
      <c r="DB251" s="1633"/>
      <c r="DC251" s="1633"/>
      <c r="DD251" s="1633"/>
      <c r="DE251" s="1633"/>
      <c r="DF251" s="1633"/>
      <c r="DG251" s="1633"/>
      <c r="DH251" s="1633"/>
      <c r="DI251" s="1633"/>
      <c r="DJ251" s="1633"/>
      <c r="DK251" s="1633"/>
      <c r="DL251" s="1633"/>
      <c r="DM251" s="1633"/>
      <c r="DN251" s="1633"/>
      <c r="DO251" s="1633"/>
      <c r="DP251" s="1633"/>
      <c r="DQ251" s="1633"/>
      <c r="DR251" s="1633"/>
      <c r="DS251" s="1633"/>
      <c r="DT251" s="1633"/>
      <c r="DU251" s="1633"/>
      <c r="DV251" s="1633"/>
      <c r="DW251" s="866"/>
      <c r="DX251" s="1633"/>
      <c r="DY251" s="1633"/>
      <c r="DZ251" s="1633"/>
      <c r="EA251" s="1633"/>
      <c r="EB251" s="1633"/>
      <c r="EC251" s="1633"/>
      <c r="ED251" s="1633"/>
      <c r="EE251" s="1633"/>
      <c r="EF251" s="1633"/>
      <c r="EG251" s="1633"/>
      <c r="EH251" s="1633"/>
      <c r="EI251" s="1633"/>
      <c r="EJ251" s="1633"/>
      <c r="EK251" s="1633"/>
      <c r="EL251" s="1633"/>
      <c r="EM251" s="1633"/>
      <c r="EN251" s="1633"/>
      <c r="EO251" s="1633"/>
      <c r="EP251" s="1633"/>
      <c r="EQ251" s="1633"/>
      <c r="ER251" s="866"/>
    </row>
    <row r="252" spans="2:148" ht="15" customHeight="1">
      <c r="B252" s="687" t="str">
        <f t="shared" si="22"/>
        <v>Desk 36</v>
      </c>
      <c r="C252" s="689" t="str">
        <f t="shared" si="26"/>
        <v/>
      </c>
      <c r="D252" s="689" t="str">
        <f t="shared" si="26"/>
        <v/>
      </c>
      <c r="E252" s="689" t="str">
        <f t="shared" si="26"/>
        <v/>
      </c>
      <c r="F252" s="689" t="str">
        <f t="shared" si="26"/>
        <v/>
      </c>
      <c r="G252" s="1810" t="str">
        <f t="shared" si="26"/>
        <v/>
      </c>
      <c r="H252" s="1633"/>
      <c r="I252" s="1633"/>
      <c r="J252" s="1633"/>
      <c r="K252" s="1633"/>
      <c r="L252" s="1633"/>
      <c r="M252" s="1633"/>
      <c r="N252" s="1633"/>
      <c r="O252" s="1633"/>
      <c r="P252" s="1633"/>
      <c r="Q252" s="1633"/>
      <c r="R252" s="1633"/>
      <c r="S252" s="1633"/>
      <c r="T252" s="1633"/>
      <c r="U252" s="1633"/>
      <c r="V252" s="1633"/>
      <c r="W252" s="1633"/>
      <c r="X252" s="1633"/>
      <c r="Y252" s="1633"/>
      <c r="Z252" s="1633"/>
      <c r="AA252" s="1633"/>
      <c r="AB252" s="1633"/>
      <c r="AC252" s="1633"/>
      <c r="AD252" s="1633"/>
      <c r="AE252" s="1633"/>
      <c r="AF252" s="1633"/>
      <c r="AG252" s="1633"/>
      <c r="AH252" s="1633"/>
      <c r="AI252" s="1633"/>
      <c r="AJ252" s="1633"/>
      <c r="AK252" s="1633"/>
      <c r="AL252" s="1633"/>
      <c r="AM252" s="1633"/>
      <c r="AN252" s="1633"/>
      <c r="AO252" s="1633"/>
      <c r="AP252" s="1633"/>
      <c r="AQ252" s="1633"/>
      <c r="AR252" s="1633"/>
      <c r="AS252" s="1633"/>
      <c r="AT252" s="1633"/>
      <c r="AU252" s="1633"/>
      <c r="AV252" s="1633"/>
      <c r="AW252" s="1633"/>
      <c r="AX252" s="1633"/>
      <c r="AY252" s="1633"/>
      <c r="AZ252" s="1633"/>
      <c r="BA252" s="1633"/>
      <c r="BB252" s="1633"/>
      <c r="BC252" s="1633"/>
      <c r="BD252" s="1633"/>
      <c r="BE252" s="1633"/>
      <c r="BF252" s="1633"/>
      <c r="BG252" s="1633"/>
      <c r="BH252" s="1633"/>
      <c r="BI252" s="1633"/>
      <c r="BJ252" s="1633"/>
      <c r="BK252" s="1633"/>
      <c r="BL252" s="1633"/>
      <c r="BM252" s="1633"/>
      <c r="BN252" s="1633"/>
      <c r="BO252" s="1633"/>
      <c r="BP252" s="1633"/>
      <c r="BQ252" s="1633"/>
      <c r="BR252" s="1633"/>
      <c r="BS252" s="1633"/>
      <c r="BT252" s="1633"/>
      <c r="BU252" s="1633"/>
      <c r="BV252" s="1633"/>
      <c r="BW252" s="1633"/>
      <c r="BX252" s="1633"/>
      <c r="BY252" s="1633"/>
      <c r="BZ252" s="1633"/>
      <c r="CA252" s="1633"/>
      <c r="CB252" s="1633"/>
      <c r="CC252" s="1633"/>
      <c r="CD252" s="1633"/>
      <c r="CE252" s="1633"/>
      <c r="CF252" s="1633"/>
      <c r="CG252" s="1633"/>
      <c r="CH252" s="1633"/>
      <c r="CI252" s="1633"/>
      <c r="CJ252" s="1633"/>
      <c r="CK252" s="1633"/>
      <c r="CL252" s="1633"/>
      <c r="CM252" s="1633"/>
      <c r="CN252" s="1633"/>
      <c r="CO252" s="1633"/>
      <c r="CP252" s="1633"/>
      <c r="CQ252" s="1633"/>
      <c r="CR252" s="1633"/>
      <c r="CS252" s="1633"/>
      <c r="CT252" s="1633"/>
      <c r="CU252" s="1633"/>
      <c r="CV252" s="1633"/>
      <c r="CW252" s="1633"/>
      <c r="CX252" s="1633"/>
      <c r="CY252" s="1633"/>
      <c r="CZ252" s="1633"/>
      <c r="DA252" s="1633"/>
      <c r="DB252" s="1633"/>
      <c r="DC252" s="1633"/>
      <c r="DD252" s="1633"/>
      <c r="DE252" s="1633"/>
      <c r="DF252" s="1633"/>
      <c r="DG252" s="1633"/>
      <c r="DH252" s="1633"/>
      <c r="DI252" s="1633"/>
      <c r="DJ252" s="1633"/>
      <c r="DK252" s="1633"/>
      <c r="DL252" s="1633"/>
      <c r="DM252" s="1633"/>
      <c r="DN252" s="1633"/>
      <c r="DO252" s="1633"/>
      <c r="DP252" s="1633"/>
      <c r="DQ252" s="1633"/>
      <c r="DR252" s="1633"/>
      <c r="DS252" s="1633"/>
      <c r="DT252" s="1633"/>
      <c r="DU252" s="1633"/>
      <c r="DV252" s="1633"/>
      <c r="DW252" s="866"/>
      <c r="DX252" s="1633"/>
      <c r="DY252" s="1633"/>
      <c r="DZ252" s="1633"/>
      <c r="EA252" s="1633"/>
      <c r="EB252" s="1633"/>
      <c r="EC252" s="1633"/>
      <c r="ED252" s="1633"/>
      <c r="EE252" s="1633"/>
      <c r="EF252" s="1633"/>
      <c r="EG252" s="1633"/>
      <c r="EH252" s="1633"/>
      <c r="EI252" s="1633"/>
      <c r="EJ252" s="1633"/>
      <c r="EK252" s="1633"/>
      <c r="EL252" s="1633"/>
      <c r="EM252" s="1633"/>
      <c r="EN252" s="1633"/>
      <c r="EO252" s="1633"/>
      <c r="EP252" s="1633"/>
      <c r="EQ252" s="1633"/>
      <c r="ER252" s="866"/>
    </row>
    <row r="253" spans="2:148" ht="15" customHeight="1">
      <c r="B253" s="687" t="str">
        <f t="shared" si="22"/>
        <v>Desk 37</v>
      </c>
      <c r="C253" s="689" t="str">
        <f t="shared" si="26"/>
        <v/>
      </c>
      <c r="D253" s="689" t="str">
        <f t="shared" si="26"/>
        <v/>
      </c>
      <c r="E253" s="689" t="str">
        <f t="shared" si="26"/>
        <v/>
      </c>
      <c r="F253" s="689" t="str">
        <f t="shared" si="26"/>
        <v/>
      </c>
      <c r="G253" s="1810" t="str">
        <f t="shared" si="26"/>
        <v/>
      </c>
      <c r="H253" s="1633"/>
      <c r="I253" s="1633"/>
      <c r="J253" s="1633"/>
      <c r="K253" s="1633"/>
      <c r="L253" s="1633"/>
      <c r="M253" s="1633"/>
      <c r="N253" s="1633"/>
      <c r="O253" s="1633"/>
      <c r="P253" s="1633"/>
      <c r="Q253" s="1633"/>
      <c r="R253" s="1633"/>
      <c r="S253" s="1633"/>
      <c r="T253" s="1633"/>
      <c r="U253" s="1633"/>
      <c r="V253" s="1633"/>
      <c r="W253" s="1633"/>
      <c r="X253" s="1633"/>
      <c r="Y253" s="1633"/>
      <c r="Z253" s="1633"/>
      <c r="AA253" s="1633"/>
      <c r="AB253" s="1633"/>
      <c r="AC253" s="1633"/>
      <c r="AD253" s="1633"/>
      <c r="AE253" s="1633"/>
      <c r="AF253" s="1633"/>
      <c r="AG253" s="1633"/>
      <c r="AH253" s="1633"/>
      <c r="AI253" s="1633"/>
      <c r="AJ253" s="1633"/>
      <c r="AK253" s="1633"/>
      <c r="AL253" s="1633"/>
      <c r="AM253" s="1633"/>
      <c r="AN253" s="1633"/>
      <c r="AO253" s="1633"/>
      <c r="AP253" s="1633"/>
      <c r="AQ253" s="1633"/>
      <c r="AR253" s="1633"/>
      <c r="AS253" s="1633"/>
      <c r="AT253" s="1633"/>
      <c r="AU253" s="1633"/>
      <c r="AV253" s="1633"/>
      <c r="AW253" s="1633"/>
      <c r="AX253" s="1633"/>
      <c r="AY253" s="1633"/>
      <c r="AZ253" s="1633"/>
      <c r="BA253" s="1633"/>
      <c r="BB253" s="1633"/>
      <c r="BC253" s="1633"/>
      <c r="BD253" s="1633"/>
      <c r="BE253" s="1633"/>
      <c r="BF253" s="1633"/>
      <c r="BG253" s="1633"/>
      <c r="BH253" s="1633"/>
      <c r="BI253" s="1633"/>
      <c r="BJ253" s="1633"/>
      <c r="BK253" s="1633"/>
      <c r="BL253" s="1633"/>
      <c r="BM253" s="1633"/>
      <c r="BN253" s="1633"/>
      <c r="BO253" s="1633"/>
      <c r="BP253" s="1633"/>
      <c r="BQ253" s="1633"/>
      <c r="BR253" s="1633"/>
      <c r="BS253" s="1633"/>
      <c r="BT253" s="1633"/>
      <c r="BU253" s="1633"/>
      <c r="BV253" s="1633"/>
      <c r="BW253" s="1633"/>
      <c r="BX253" s="1633"/>
      <c r="BY253" s="1633"/>
      <c r="BZ253" s="1633"/>
      <c r="CA253" s="1633"/>
      <c r="CB253" s="1633"/>
      <c r="CC253" s="1633"/>
      <c r="CD253" s="1633"/>
      <c r="CE253" s="1633"/>
      <c r="CF253" s="1633"/>
      <c r="CG253" s="1633"/>
      <c r="CH253" s="1633"/>
      <c r="CI253" s="1633"/>
      <c r="CJ253" s="1633"/>
      <c r="CK253" s="1633"/>
      <c r="CL253" s="1633"/>
      <c r="CM253" s="1633"/>
      <c r="CN253" s="1633"/>
      <c r="CO253" s="1633"/>
      <c r="CP253" s="1633"/>
      <c r="CQ253" s="1633"/>
      <c r="CR253" s="1633"/>
      <c r="CS253" s="1633"/>
      <c r="CT253" s="1633"/>
      <c r="CU253" s="1633"/>
      <c r="CV253" s="1633"/>
      <c r="CW253" s="1633"/>
      <c r="CX253" s="1633"/>
      <c r="CY253" s="1633"/>
      <c r="CZ253" s="1633"/>
      <c r="DA253" s="1633"/>
      <c r="DB253" s="1633"/>
      <c r="DC253" s="1633"/>
      <c r="DD253" s="1633"/>
      <c r="DE253" s="1633"/>
      <c r="DF253" s="1633"/>
      <c r="DG253" s="1633"/>
      <c r="DH253" s="1633"/>
      <c r="DI253" s="1633"/>
      <c r="DJ253" s="1633"/>
      <c r="DK253" s="1633"/>
      <c r="DL253" s="1633"/>
      <c r="DM253" s="1633"/>
      <c r="DN253" s="1633"/>
      <c r="DO253" s="1633"/>
      <c r="DP253" s="1633"/>
      <c r="DQ253" s="1633"/>
      <c r="DR253" s="1633"/>
      <c r="DS253" s="1633"/>
      <c r="DT253" s="1633"/>
      <c r="DU253" s="1633"/>
      <c r="DV253" s="1633"/>
      <c r="DW253" s="866"/>
      <c r="DX253" s="1633"/>
      <c r="DY253" s="1633"/>
      <c r="DZ253" s="1633"/>
      <c r="EA253" s="1633"/>
      <c r="EB253" s="1633"/>
      <c r="EC253" s="1633"/>
      <c r="ED253" s="1633"/>
      <c r="EE253" s="1633"/>
      <c r="EF253" s="1633"/>
      <c r="EG253" s="1633"/>
      <c r="EH253" s="1633"/>
      <c r="EI253" s="1633"/>
      <c r="EJ253" s="1633"/>
      <c r="EK253" s="1633"/>
      <c r="EL253" s="1633"/>
      <c r="EM253" s="1633"/>
      <c r="EN253" s="1633"/>
      <c r="EO253" s="1633"/>
      <c r="EP253" s="1633"/>
      <c r="EQ253" s="1633"/>
      <c r="ER253" s="866"/>
    </row>
    <row r="254" spans="2:148" ht="15" customHeight="1">
      <c r="B254" s="687" t="str">
        <f t="shared" si="22"/>
        <v>Desk 38</v>
      </c>
      <c r="C254" s="689" t="str">
        <f t="shared" si="26"/>
        <v/>
      </c>
      <c r="D254" s="689" t="str">
        <f t="shared" si="26"/>
        <v/>
      </c>
      <c r="E254" s="689" t="str">
        <f t="shared" si="26"/>
        <v/>
      </c>
      <c r="F254" s="689" t="str">
        <f t="shared" si="26"/>
        <v/>
      </c>
      <c r="G254" s="1810" t="str">
        <f t="shared" si="26"/>
        <v/>
      </c>
      <c r="H254" s="1633"/>
      <c r="I254" s="1633"/>
      <c r="J254" s="1633"/>
      <c r="K254" s="1633"/>
      <c r="L254" s="1633"/>
      <c r="M254" s="1633"/>
      <c r="N254" s="1633"/>
      <c r="O254" s="1633"/>
      <c r="P254" s="1633"/>
      <c r="Q254" s="1633"/>
      <c r="R254" s="1633"/>
      <c r="S254" s="1633"/>
      <c r="T254" s="1633"/>
      <c r="U254" s="1633"/>
      <c r="V254" s="1633"/>
      <c r="W254" s="1633"/>
      <c r="X254" s="1633"/>
      <c r="Y254" s="1633"/>
      <c r="Z254" s="1633"/>
      <c r="AA254" s="1633"/>
      <c r="AB254" s="1633"/>
      <c r="AC254" s="1633"/>
      <c r="AD254" s="1633"/>
      <c r="AE254" s="1633"/>
      <c r="AF254" s="1633"/>
      <c r="AG254" s="1633"/>
      <c r="AH254" s="1633"/>
      <c r="AI254" s="1633"/>
      <c r="AJ254" s="1633"/>
      <c r="AK254" s="1633"/>
      <c r="AL254" s="1633"/>
      <c r="AM254" s="1633"/>
      <c r="AN254" s="1633"/>
      <c r="AO254" s="1633"/>
      <c r="AP254" s="1633"/>
      <c r="AQ254" s="1633"/>
      <c r="AR254" s="1633"/>
      <c r="AS254" s="1633"/>
      <c r="AT254" s="1633"/>
      <c r="AU254" s="1633"/>
      <c r="AV254" s="1633"/>
      <c r="AW254" s="1633"/>
      <c r="AX254" s="1633"/>
      <c r="AY254" s="1633"/>
      <c r="AZ254" s="1633"/>
      <c r="BA254" s="1633"/>
      <c r="BB254" s="1633"/>
      <c r="BC254" s="1633"/>
      <c r="BD254" s="1633"/>
      <c r="BE254" s="1633"/>
      <c r="BF254" s="1633"/>
      <c r="BG254" s="1633"/>
      <c r="BH254" s="1633"/>
      <c r="BI254" s="1633"/>
      <c r="BJ254" s="1633"/>
      <c r="BK254" s="1633"/>
      <c r="BL254" s="1633"/>
      <c r="BM254" s="1633"/>
      <c r="BN254" s="1633"/>
      <c r="BO254" s="1633"/>
      <c r="BP254" s="1633"/>
      <c r="BQ254" s="1633"/>
      <c r="BR254" s="1633"/>
      <c r="BS254" s="1633"/>
      <c r="BT254" s="1633"/>
      <c r="BU254" s="1633"/>
      <c r="BV254" s="1633"/>
      <c r="BW254" s="1633"/>
      <c r="BX254" s="1633"/>
      <c r="BY254" s="1633"/>
      <c r="BZ254" s="1633"/>
      <c r="CA254" s="1633"/>
      <c r="CB254" s="1633"/>
      <c r="CC254" s="1633"/>
      <c r="CD254" s="1633"/>
      <c r="CE254" s="1633"/>
      <c r="CF254" s="1633"/>
      <c r="CG254" s="1633"/>
      <c r="CH254" s="1633"/>
      <c r="CI254" s="1633"/>
      <c r="CJ254" s="1633"/>
      <c r="CK254" s="1633"/>
      <c r="CL254" s="1633"/>
      <c r="CM254" s="1633"/>
      <c r="CN254" s="1633"/>
      <c r="CO254" s="1633"/>
      <c r="CP254" s="1633"/>
      <c r="CQ254" s="1633"/>
      <c r="CR254" s="1633"/>
      <c r="CS254" s="1633"/>
      <c r="CT254" s="1633"/>
      <c r="CU254" s="1633"/>
      <c r="CV254" s="1633"/>
      <c r="CW254" s="1633"/>
      <c r="CX254" s="1633"/>
      <c r="CY254" s="1633"/>
      <c r="CZ254" s="1633"/>
      <c r="DA254" s="1633"/>
      <c r="DB254" s="1633"/>
      <c r="DC254" s="1633"/>
      <c r="DD254" s="1633"/>
      <c r="DE254" s="1633"/>
      <c r="DF254" s="1633"/>
      <c r="DG254" s="1633"/>
      <c r="DH254" s="1633"/>
      <c r="DI254" s="1633"/>
      <c r="DJ254" s="1633"/>
      <c r="DK254" s="1633"/>
      <c r="DL254" s="1633"/>
      <c r="DM254" s="1633"/>
      <c r="DN254" s="1633"/>
      <c r="DO254" s="1633"/>
      <c r="DP254" s="1633"/>
      <c r="DQ254" s="1633"/>
      <c r="DR254" s="1633"/>
      <c r="DS254" s="1633"/>
      <c r="DT254" s="1633"/>
      <c r="DU254" s="1633"/>
      <c r="DV254" s="1633"/>
      <c r="DW254" s="866"/>
      <c r="DX254" s="1633"/>
      <c r="DY254" s="1633"/>
      <c r="DZ254" s="1633"/>
      <c r="EA254" s="1633"/>
      <c r="EB254" s="1633"/>
      <c r="EC254" s="1633"/>
      <c r="ED254" s="1633"/>
      <c r="EE254" s="1633"/>
      <c r="EF254" s="1633"/>
      <c r="EG254" s="1633"/>
      <c r="EH254" s="1633"/>
      <c r="EI254" s="1633"/>
      <c r="EJ254" s="1633"/>
      <c r="EK254" s="1633"/>
      <c r="EL254" s="1633"/>
      <c r="EM254" s="1633"/>
      <c r="EN254" s="1633"/>
      <c r="EO254" s="1633"/>
      <c r="EP254" s="1633"/>
      <c r="EQ254" s="1633"/>
      <c r="ER254" s="866"/>
    </row>
    <row r="255" spans="2:148" ht="15" customHeight="1">
      <c r="B255" s="687" t="str">
        <f t="shared" si="22"/>
        <v>Desk 39</v>
      </c>
      <c r="C255" s="689" t="str">
        <f t="shared" si="26"/>
        <v/>
      </c>
      <c r="D255" s="689" t="str">
        <f t="shared" si="26"/>
        <v/>
      </c>
      <c r="E255" s="689" t="str">
        <f t="shared" si="26"/>
        <v/>
      </c>
      <c r="F255" s="689" t="str">
        <f t="shared" si="26"/>
        <v/>
      </c>
      <c r="G255" s="1810" t="str">
        <f t="shared" si="26"/>
        <v/>
      </c>
      <c r="H255" s="1633"/>
      <c r="I255" s="1633"/>
      <c r="J255" s="1633"/>
      <c r="K255" s="1633"/>
      <c r="L255" s="1633"/>
      <c r="M255" s="1633"/>
      <c r="N255" s="1633"/>
      <c r="O255" s="1633"/>
      <c r="P255" s="1633"/>
      <c r="Q255" s="1633"/>
      <c r="R255" s="1633"/>
      <c r="S255" s="1633"/>
      <c r="T255" s="1633"/>
      <c r="U255" s="1633"/>
      <c r="V255" s="1633"/>
      <c r="W255" s="1633"/>
      <c r="X255" s="1633"/>
      <c r="Y255" s="1633"/>
      <c r="Z255" s="1633"/>
      <c r="AA255" s="1633"/>
      <c r="AB255" s="1633"/>
      <c r="AC255" s="1633"/>
      <c r="AD255" s="1633"/>
      <c r="AE255" s="1633"/>
      <c r="AF255" s="1633"/>
      <c r="AG255" s="1633"/>
      <c r="AH255" s="1633"/>
      <c r="AI255" s="1633"/>
      <c r="AJ255" s="1633"/>
      <c r="AK255" s="1633"/>
      <c r="AL255" s="1633"/>
      <c r="AM255" s="1633"/>
      <c r="AN255" s="1633"/>
      <c r="AO255" s="1633"/>
      <c r="AP255" s="1633"/>
      <c r="AQ255" s="1633"/>
      <c r="AR255" s="1633"/>
      <c r="AS255" s="1633"/>
      <c r="AT255" s="1633"/>
      <c r="AU255" s="1633"/>
      <c r="AV255" s="1633"/>
      <c r="AW255" s="1633"/>
      <c r="AX255" s="1633"/>
      <c r="AY255" s="1633"/>
      <c r="AZ255" s="1633"/>
      <c r="BA255" s="1633"/>
      <c r="BB255" s="1633"/>
      <c r="BC255" s="1633"/>
      <c r="BD255" s="1633"/>
      <c r="BE255" s="1633"/>
      <c r="BF255" s="1633"/>
      <c r="BG255" s="1633"/>
      <c r="BH255" s="1633"/>
      <c r="BI255" s="1633"/>
      <c r="BJ255" s="1633"/>
      <c r="BK255" s="1633"/>
      <c r="BL255" s="1633"/>
      <c r="BM255" s="1633"/>
      <c r="BN255" s="1633"/>
      <c r="BO255" s="1633"/>
      <c r="BP255" s="1633"/>
      <c r="BQ255" s="1633"/>
      <c r="BR255" s="1633"/>
      <c r="BS255" s="1633"/>
      <c r="BT255" s="1633"/>
      <c r="BU255" s="1633"/>
      <c r="BV255" s="1633"/>
      <c r="BW255" s="1633"/>
      <c r="BX255" s="1633"/>
      <c r="BY255" s="1633"/>
      <c r="BZ255" s="1633"/>
      <c r="CA255" s="1633"/>
      <c r="CB255" s="1633"/>
      <c r="CC255" s="1633"/>
      <c r="CD255" s="1633"/>
      <c r="CE255" s="1633"/>
      <c r="CF255" s="1633"/>
      <c r="CG255" s="1633"/>
      <c r="CH255" s="1633"/>
      <c r="CI255" s="1633"/>
      <c r="CJ255" s="1633"/>
      <c r="CK255" s="1633"/>
      <c r="CL255" s="1633"/>
      <c r="CM255" s="1633"/>
      <c r="CN255" s="1633"/>
      <c r="CO255" s="1633"/>
      <c r="CP255" s="1633"/>
      <c r="CQ255" s="1633"/>
      <c r="CR255" s="1633"/>
      <c r="CS255" s="1633"/>
      <c r="CT255" s="1633"/>
      <c r="CU255" s="1633"/>
      <c r="CV255" s="1633"/>
      <c r="CW255" s="1633"/>
      <c r="CX255" s="1633"/>
      <c r="CY255" s="1633"/>
      <c r="CZ255" s="1633"/>
      <c r="DA255" s="1633"/>
      <c r="DB255" s="1633"/>
      <c r="DC255" s="1633"/>
      <c r="DD255" s="1633"/>
      <c r="DE255" s="1633"/>
      <c r="DF255" s="1633"/>
      <c r="DG255" s="1633"/>
      <c r="DH255" s="1633"/>
      <c r="DI255" s="1633"/>
      <c r="DJ255" s="1633"/>
      <c r="DK255" s="1633"/>
      <c r="DL255" s="1633"/>
      <c r="DM255" s="1633"/>
      <c r="DN255" s="1633"/>
      <c r="DO255" s="1633"/>
      <c r="DP255" s="1633"/>
      <c r="DQ255" s="1633"/>
      <c r="DR255" s="1633"/>
      <c r="DS255" s="1633"/>
      <c r="DT255" s="1633"/>
      <c r="DU255" s="1633"/>
      <c r="DV255" s="1633"/>
      <c r="DW255" s="866"/>
      <c r="DX255" s="1633"/>
      <c r="DY255" s="1633"/>
      <c r="DZ255" s="1633"/>
      <c r="EA255" s="1633"/>
      <c r="EB255" s="1633"/>
      <c r="EC255" s="1633"/>
      <c r="ED255" s="1633"/>
      <c r="EE255" s="1633"/>
      <c r="EF255" s="1633"/>
      <c r="EG255" s="1633"/>
      <c r="EH255" s="1633"/>
      <c r="EI255" s="1633"/>
      <c r="EJ255" s="1633"/>
      <c r="EK255" s="1633"/>
      <c r="EL255" s="1633"/>
      <c r="EM255" s="1633"/>
      <c r="EN255" s="1633"/>
      <c r="EO255" s="1633"/>
      <c r="EP255" s="1633"/>
      <c r="EQ255" s="1633"/>
      <c r="ER255" s="866"/>
    </row>
    <row r="256" spans="2:148" ht="15" customHeight="1">
      <c r="B256" s="687" t="str">
        <f t="shared" si="22"/>
        <v>Desk 40</v>
      </c>
      <c r="C256" s="689" t="str">
        <f t="shared" si="26"/>
        <v/>
      </c>
      <c r="D256" s="689" t="str">
        <f t="shared" si="26"/>
        <v/>
      </c>
      <c r="E256" s="689" t="str">
        <f t="shared" si="26"/>
        <v/>
      </c>
      <c r="F256" s="689" t="str">
        <f t="shared" si="26"/>
        <v/>
      </c>
      <c r="G256" s="1810" t="str">
        <f t="shared" si="26"/>
        <v/>
      </c>
      <c r="H256" s="1633"/>
      <c r="I256" s="1633"/>
      <c r="J256" s="1633"/>
      <c r="K256" s="1633"/>
      <c r="L256" s="1633"/>
      <c r="M256" s="1633"/>
      <c r="N256" s="1633"/>
      <c r="O256" s="1633"/>
      <c r="P256" s="1633"/>
      <c r="Q256" s="1633"/>
      <c r="R256" s="1633"/>
      <c r="S256" s="1633"/>
      <c r="T256" s="1633"/>
      <c r="U256" s="1633"/>
      <c r="V256" s="1633"/>
      <c r="W256" s="1633"/>
      <c r="X256" s="1633"/>
      <c r="Y256" s="1633"/>
      <c r="Z256" s="1633"/>
      <c r="AA256" s="1633"/>
      <c r="AB256" s="1633"/>
      <c r="AC256" s="1633"/>
      <c r="AD256" s="1633"/>
      <c r="AE256" s="1633"/>
      <c r="AF256" s="1633"/>
      <c r="AG256" s="1633"/>
      <c r="AH256" s="1633"/>
      <c r="AI256" s="1633"/>
      <c r="AJ256" s="1633"/>
      <c r="AK256" s="1633"/>
      <c r="AL256" s="1633"/>
      <c r="AM256" s="1633"/>
      <c r="AN256" s="1633"/>
      <c r="AO256" s="1633"/>
      <c r="AP256" s="1633"/>
      <c r="AQ256" s="1633"/>
      <c r="AR256" s="1633"/>
      <c r="AS256" s="1633"/>
      <c r="AT256" s="1633"/>
      <c r="AU256" s="1633"/>
      <c r="AV256" s="1633"/>
      <c r="AW256" s="1633"/>
      <c r="AX256" s="1633"/>
      <c r="AY256" s="1633"/>
      <c r="AZ256" s="1633"/>
      <c r="BA256" s="1633"/>
      <c r="BB256" s="1633"/>
      <c r="BC256" s="1633"/>
      <c r="BD256" s="1633"/>
      <c r="BE256" s="1633"/>
      <c r="BF256" s="1633"/>
      <c r="BG256" s="1633"/>
      <c r="BH256" s="1633"/>
      <c r="BI256" s="1633"/>
      <c r="BJ256" s="1633"/>
      <c r="BK256" s="1633"/>
      <c r="BL256" s="1633"/>
      <c r="BM256" s="1633"/>
      <c r="BN256" s="1633"/>
      <c r="BO256" s="1633"/>
      <c r="BP256" s="1633"/>
      <c r="BQ256" s="1633"/>
      <c r="BR256" s="1633"/>
      <c r="BS256" s="1633"/>
      <c r="BT256" s="1633"/>
      <c r="BU256" s="1633"/>
      <c r="BV256" s="1633"/>
      <c r="BW256" s="1633"/>
      <c r="BX256" s="1633"/>
      <c r="BY256" s="1633"/>
      <c r="BZ256" s="1633"/>
      <c r="CA256" s="1633"/>
      <c r="CB256" s="1633"/>
      <c r="CC256" s="1633"/>
      <c r="CD256" s="1633"/>
      <c r="CE256" s="1633"/>
      <c r="CF256" s="1633"/>
      <c r="CG256" s="1633"/>
      <c r="CH256" s="1633"/>
      <c r="CI256" s="1633"/>
      <c r="CJ256" s="1633"/>
      <c r="CK256" s="1633"/>
      <c r="CL256" s="1633"/>
      <c r="CM256" s="1633"/>
      <c r="CN256" s="1633"/>
      <c r="CO256" s="1633"/>
      <c r="CP256" s="1633"/>
      <c r="CQ256" s="1633"/>
      <c r="CR256" s="1633"/>
      <c r="CS256" s="1633"/>
      <c r="CT256" s="1633"/>
      <c r="CU256" s="1633"/>
      <c r="CV256" s="1633"/>
      <c r="CW256" s="1633"/>
      <c r="CX256" s="1633"/>
      <c r="CY256" s="1633"/>
      <c r="CZ256" s="1633"/>
      <c r="DA256" s="1633"/>
      <c r="DB256" s="1633"/>
      <c r="DC256" s="1633"/>
      <c r="DD256" s="1633"/>
      <c r="DE256" s="1633"/>
      <c r="DF256" s="1633"/>
      <c r="DG256" s="1633"/>
      <c r="DH256" s="1633"/>
      <c r="DI256" s="1633"/>
      <c r="DJ256" s="1633"/>
      <c r="DK256" s="1633"/>
      <c r="DL256" s="1633"/>
      <c r="DM256" s="1633"/>
      <c r="DN256" s="1633"/>
      <c r="DO256" s="1633"/>
      <c r="DP256" s="1633"/>
      <c r="DQ256" s="1633"/>
      <c r="DR256" s="1633"/>
      <c r="DS256" s="1633"/>
      <c r="DT256" s="1633"/>
      <c r="DU256" s="1633"/>
      <c r="DV256" s="1633"/>
      <c r="DW256" s="866"/>
      <c r="DX256" s="1633"/>
      <c r="DY256" s="1633"/>
      <c r="DZ256" s="1633"/>
      <c r="EA256" s="1633"/>
      <c r="EB256" s="1633"/>
      <c r="EC256" s="1633"/>
      <c r="ED256" s="1633"/>
      <c r="EE256" s="1633"/>
      <c r="EF256" s="1633"/>
      <c r="EG256" s="1633"/>
      <c r="EH256" s="1633"/>
      <c r="EI256" s="1633"/>
      <c r="EJ256" s="1633"/>
      <c r="EK256" s="1633"/>
      <c r="EL256" s="1633"/>
      <c r="EM256" s="1633"/>
      <c r="EN256" s="1633"/>
      <c r="EO256" s="1633"/>
      <c r="EP256" s="1633"/>
      <c r="EQ256" s="1633"/>
      <c r="ER256" s="866"/>
    </row>
    <row r="257" spans="2:148" ht="15" customHeight="1">
      <c r="B257" s="687" t="str">
        <f t="shared" si="22"/>
        <v>Desk 41</v>
      </c>
      <c r="C257" s="689" t="str">
        <f t="shared" si="26"/>
        <v/>
      </c>
      <c r="D257" s="689" t="str">
        <f t="shared" si="26"/>
        <v/>
      </c>
      <c r="E257" s="689" t="str">
        <f t="shared" si="26"/>
        <v/>
      </c>
      <c r="F257" s="689" t="str">
        <f t="shared" si="26"/>
        <v/>
      </c>
      <c r="G257" s="1810" t="str">
        <f t="shared" si="26"/>
        <v/>
      </c>
      <c r="H257" s="1633"/>
      <c r="I257" s="1633"/>
      <c r="J257" s="1633"/>
      <c r="K257" s="1633"/>
      <c r="L257" s="1633"/>
      <c r="M257" s="1633"/>
      <c r="N257" s="1633"/>
      <c r="O257" s="1633"/>
      <c r="P257" s="1633"/>
      <c r="Q257" s="1633"/>
      <c r="R257" s="1633"/>
      <c r="S257" s="1633"/>
      <c r="T257" s="1633"/>
      <c r="U257" s="1633"/>
      <c r="V257" s="1633"/>
      <c r="W257" s="1633"/>
      <c r="X257" s="1633"/>
      <c r="Y257" s="1633"/>
      <c r="Z257" s="1633"/>
      <c r="AA257" s="1633"/>
      <c r="AB257" s="1633"/>
      <c r="AC257" s="1633"/>
      <c r="AD257" s="1633"/>
      <c r="AE257" s="1633"/>
      <c r="AF257" s="1633"/>
      <c r="AG257" s="1633"/>
      <c r="AH257" s="1633"/>
      <c r="AI257" s="1633"/>
      <c r="AJ257" s="1633"/>
      <c r="AK257" s="1633"/>
      <c r="AL257" s="1633"/>
      <c r="AM257" s="1633"/>
      <c r="AN257" s="1633"/>
      <c r="AO257" s="1633"/>
      <c r="AP257" s="1633"/>
      <c r="AQ257" s="1633"/>
      <c r="AR257" s="1633"/>
      <c r="AS257" s="1633"/>
      <c r="AT257" s="1633"/>
      <c r="AU257" s="1633"/>
      <c r="AV257" s="1633"/>
      <c r="AW257" s="1633"/>
      <c r="AX257" s="1633"/>
      <c r="AY257" s="1633"/>
      <c r="AZ257" s="1633"/>
      <c r="BA257" s="1633"/>
      <c r="BB257" s="1633"/>
      <c r="BC257" s="1633"/>
      <c r="BD257" s="1633"/>
      <c r="BE257" s="1633"/>
      <c r="BF257" s="1633"/>
      <c r="BG257" s="1633"/>
      <c r="BH257" s="1633"/>
      <c r="BI257" s="1633"/>
      <c r="BJ257" s="1633"/>
      <c r="BK257" s="1633"/>
      <c r="BL257" s="1633"/>
      <c r="BM257" s="1633"/>
      <c r="BN257" s="1633"/>
      <c r="BO257" s="1633"/>
      <c r="BP257" s="1633"/>
      <c r="BQ257" s="1633"/>
      <c r="BR257" s="1633"/>
      <c r="BS257" s="1633"/>
      <c r="BT257" s="1633"/>
      <c r="BU257" s="1633"/>
      <c r="BV257" s="1633"/>
      <c r="BW257" s="1633"/>
      <c r="BX257" s="1633"/>
      <c r="BY257" s="1633"/>
      <c r="BZ257" s="1633"/>
      <c r="CA257" s="1633"/>
      <c r="CB257" s="1633"/>
      <c r="CC257" s="1633"/>
      <c r="CD257" s="1633"/>
      <c r="CE257" s="1633"/>
      <c r="CF257" s="1633"/>
      <c r="CG257" s="1633"/>
      <c r="CH257" s="1633"/>
      <c r="CI257" s="1633"/>
      <c r="CJ257" s="1633"/>
      <c r="CK257" s="1633"/>
      <c r="CL257" s="1633"/>
      <c r="CM257" s="1633"/>
      <c r="CN257" s="1633"/>
      <c r="CO257" s="1633"/>
      <c r="CP257" s="1633"/>
      <c r="CQ257" s="1633"/>
      <c r="CR257" s="1633"/>
      <c r="CS257" s="1633"/>
      <c r="CT257" s="1633"/>
      <c r="CU257" s="1633"/>
      <c r="CV257" s="1633"/>
      <c r="CW257" s="1633"/>
      <c r="CX257" s="1633"/>
      <c r="CY257" s="1633"/>
      <c r="CZ257" s="1633"/>
      <c r="DA257" s="1633"/>
      <c r="DB257" s="1633"/>
      <c r="DC257" s="1633"/>
      <c r="DD257" s="1633"/>
      <c r="DE257" s="1633"/>
      <c r="DF257" s="1633"/>
      <c r="DG257" s="1633"/>
      <c r="DH257" s="1633"/>
      <c r="DI257" s="1633"/>
      <c r="DJ257" s="1633"/>
      <c r="DK257" s="1633"/>
      <c r="DL257" s="1633"/>
      <c r="DM257" s="1633"/>
      <c r="DN257" s="1633"/>
      <c r="DO257" s="1633"/>
      <c r="DP257" s="1633"/>
      <c r="DQ257" s="1633"/>
      <c r="DR257" s="1633"/>
      <c r="DS257" s="1633"/>
      <c r="DT257" s="1633"/>
      <c r="DU257" s="1633"/>
      <c r="DV257" s="1633"/>
      <c r="DW257" s="866"/>
      <c r="DX257" s="1633"/>
      <c r="DY257" s="1633"/>
      <c r="DZ257" s="1633"/>
      <c r="EA257" s="1633"/>
      <c r="EB257" s="1633"/>
      <c r="EC257" s="1633"/>
      <c r="ED257" s="1633"/>
      <c r="EE257" s="1633"/>
      <c r="EF257" s="1633"/>
      <c r="EG257" s="1633"/>
      <c r="EH257" s="1633"/>
      <c r="EI257" s="1633"/>
      <c r="EJ257" s="1633"/>
      <c r="EK257" s="1633"/>
      <c r="EL257" s="1633"/>
      <c r="EM257" s="1633"/>
      <c r="EN257" s="1633"/>
      <c r="EO257" s="1633"/>
      <c r="EP257" s="1633"/>
      <c r="EQ257" s="1633"/>
      <c r="ER257" s="866"/>
    </row>
    <row r="258" spans="2:148" ht="15" customHeight="1">
      <c r="B258" s="687" t="str">
        <f t="shared" si="22"/>
        <v>Desk 42</v>
      </c>
      <c r="C258" s="689" t="str">
        <f t="shared" si="26"/>
        <v/>
      </c>
      <c r="D258" s="689" t="str">
        <f t="shared" si="26"/>
        <v/>
      </c>
      <c r="E258" s="689" t="str">
        <f t="shared" si="26"/>
        <v/>
      </c>
      <c r="F258" s="689" t="str">
        <f t="shared" si="26"/>
        <v/>
      </c>
      <c r="G258" s="1810" t="str">
        <f t="shared" si="26"/>
        <v/>
      </c>
      <c r="H258" s="1633"/>
      <c r="I258" s="1633"/>
      <c r="J258" s="1633"/>
      <c r="K258" s="1633"/>
      <c r="L258" s="1633"/>
      <c r="M258" s="1633"/>
      <c r="N258" s="1633"/>
      <c r="O258" s="1633"/>
      <c r="P258" s="1633"/>
      <c r="Q258" s="1633"/>
      <c r="R258" s="1633"/>
      <c r="S258" s="1633"/>
      <c r="T258" s="1633"/>
      <c r="U258" s="1633"/>
      <c r="V258" s="1633"/>
      <c r="W258" s="1633"/>
      <c r="X258" s="1633"/>
      <c r="Y258" s="1633"/>
      <c r="Z258" s="1633"/>
      <c r="AA258" s="1633"/>
      <c r="AB258" s="1633"/>
      <c r="AC258" s="1633"/>
      <c r="AD258" s="1633"/>
      <c r="AE258" s="1633"/>
      <c r="AF258" s="1633"/>
      <c r="AG258" s="1633"/>
      <c r="AH258" s="1633"/>
      <c r="AI258" s="1633"/>
      <c r="AJ258" s="1633"/>
      <c r="AK258" s="1633"/>
      <c r="AL258" s="1633"/>
      <c r="AM258" s="1633"/>
      <c r="AN258" s="1633"/>
      <c r="AO258" s="1633"/>
      <c r="AP258" s="1633"/>
      <c r="AQ258" s="1633"/>
      <c r="AR258" s="1633"/>
      <c r="AS258" s="1633"/>
      <c r="AT258" s="1633"/>
      <c r="AU258" s="1633"/>
      <c r="AV258" s="1633"/>
      <c r="AW258" s="1633"/>
      <c r="AX258" s="1633"/>
      <c r="AY258" s="1633"/>
      <c r="AZ258" s="1633"/>
      <c r="BA258" s="1633"/>
      <c r="BB258" s="1633"/>
      <c r="BC258" s="1633"/>
      <c r="BD258" s="1633"/>
      <c r="BE258" s="1633"/>
      <c r="BF258" s="1633"/>
      <c r="BG258" s="1633"/>
      <c r="BH258" s="1633"/>
      <c r="BI258" s="1633"/>
      <c r="BJ258" s="1633"/>
      <c r="BK258" s="1633"/>
      <c r="BL258" s="1633"/>
      <c r="BM258" s="1633"/>
      <c r="BN258" s="1633"/>
      <c r="BO258" s="1633"/>
      <c r="BP258" s="1633"/>
      <c r="BQ258" s="1633"/>
      <c r="BR258" s="1633"/>
      <c r="BS258" s="1633"/>
      <c r="BT258" s="1633"/>
      <c r="BU258" s="1633"/>
      <c r="BV258" s="1633"/>
      <c r="BW258" s="1633"/>
      <c r="BX258" s="1633"/>
      <c r="BY258" s="1633"/>
      <c r="BZ258" s="1633"/>
      <c r="CA258" s="1633"/>
      <c r="CB258" s="1633"/>
      <c r="CC258" s="1633"/>
      <c r="CD258" s="1633"/>
      <c r="CE258" s="1633"/>
      <c r="CF258" s="1633"/>
      <c r="CG258" s="1633"/>
      <c r="CH258" s="1633"/>
      <c r="CI258" s="1633"/>
      <c r="CJ258" s="1633"/>
      <c r="CK258" s="1633"/>
      <c r="CL258" s="1633"/>
      <c r="CM258" s="1633"/>
      <c r="CN258" s="1633"/>
      <c r="CO258" s="1633"/>
      <c r="CP258" s="1633"/>
      <c r="CQ258" s="1633"/>
      <c r="CR258" s="1633"/>
      <c r="CS258" s="1633"/>
      <c r="CT258" s="1633"/>
      <c r="CU258" s="1633"/>
      <c r="CV258" s="1633"/>
      <c r="CW258" s="1633"/>
      <c r="CX258" s="1633"/>
      <c r="CY258" s="1633"/>
      <c r="CZ258" s="1633"/>
      <c r="DA258" s="1633"/>
      <c r="DB258" s="1633"/>
      <c r="DC258" s="1633"/>
      <c r="DD258" s="1633"/>
      <c r="DE258" s="1633"/>
      <c r="DF258" s="1633"/>
      <c r="DG258" s="1633"/>
      <c r="DH258" s="1633"/>
      <c r="DI258" s="1633"/>
      <c r="DJ258" s="1633"/>
      <c r="DK258" s="1633"/>
      <c r="DL258" s="1633"/>
      <c r="DM258" s="1633"/>
      <c r="DN258" s="1633"/>
      <c r="DO258" s="1633"/>
      <c r="DP258" s="1633"/>
      <c r="DQ258" s="1633"/>
      <c r="DR258" s="1633"/>
      <c r="DS258" s="1633"/>
      <c r="DT258" s="1633"/>
      <c r="DU258" s="1633"/>
      <c r="DV258" s="1633"/>
      <c r="DW258" s="866"/>
      <c r="DX258" s="1633"/>
      <c r="DY258" s="1633"/>
      <c r="DZ258" s="1633"/>
      <c r="EA258" s="1633"/>
      <c r="EB258" s="1633"/>
      <c r="EC258" s="1633"/>
      <c r="ED258" s="1633"/>
      <c r="EE258" s="1633"/>
      <c r="EF258" s="1633"/>
      <c r="EG258" s="1633"/>
      <c r="EH258" s="1633"/>
      <c r="EI258" s="1633"/>
      <c r="EJ258" s="1633"/>
      <c r="EK258" s="1633"/>
      <c r="EL258" s="1633"/>
      <c r="EM258" s="1633"/>
      <c r="EN258" s="1633"/>
      <c r="EO258" s="1633"/>
      <c r="EP258" s="1633"/>
      <c r="EQ258" s="1633"/>
      <c r="ER258" s="866"/>
    </row>
    <row r="259" spans="2:148" ht="15" customHeight="1">
      <c r="B259" s="687" t="str">
        <f t="shared" si="22"/>
        <v>Desk 43</v>
      </c>
      <c r="C259" s="689" t="str">
        <f t="shared" si="26"/>
        <v/>
      </c>
      <c r="D259" s="689" t="str">
        <f t="shared" si="26"/>
        <v/>
      </c>
      <c r="E259" s="689" t="str">
        <f t="shared" si="26"/>
        <v/>
      </c>
      <c r="F259" s="689" t="str">
        <f t="shared" si="26"/>
        <v/>
      </c>
      <c r="G259" s="1810" t="str">
        <f t="shared" si="26"/>
        <v/>
      </c>
      <c r="H259" s="1633"/>
      <c r="I259" s="1633"/>
      <c r="J259" s="1633"/>
      <c r="K259" s="1633"/>
      <c r="L259" s="1633"/>
      <c r="M259" s="1633"/>
      <c r="N259" s="1633"/>
      <c r="O259" s="1633"/>
      <c r="P259" s="1633"/>
      <c r="Q259" s="1633"/>
      <c r="R259" s="1633"/>
      <c r="S259" s="1633"/>
      <c r="T259" s="1633"/>
      <c r="U259" s="1633"/>
      <c r="V259" s="1633"/>
      <c r="W259" s="1633"/>
      <c r="X259" s="1633"/>
      <c r="Y259" s="1633"/>
      <c r="Z259" s="1633"/>
      <c r="AA259" s="1633"/>
      <c r="AB259" s="1633"/>
      <c r="AC259" s="1633"/>
      <c r="AD259" s="1633"/>
      <c r="AE259" s="1633"/>
      <c r="AF259" s="1633"/>
      <c r="AG259" s="1633"/>
      <c r="AH259" s="1633"/>
      <c r="AI259" s="1633"/>
      <c r="AJ259" s="1633"/>
      <c r="AK259" s="1633"/>
      <c r="AL259" s="1633"/>
      <c r="AM259" s="1633"/>
      <c r="AN259" s="1633"/>
      <c r="AO259" s="1633"/>
      <c r="AP259" s="1633"/>
      <c r="AQ259" s="1633"/>
      <c r="AR259" s="1633"/>
      <c r="AS259" s="1633"/>
      <c r="AT259" s="1633"/>
      <c r="AU259" s="1633"/>
      <c r="AV259" s="1633"/>
      <c r="AW259" s="1633"/>
      <c r="AX259" s="1633"/>
      <c r="AY259" s="1633"/>
      <c r="AZ259" s="1633"/>
      <c r="BA259" s="1633"/>
      <c r="BB259" s="1633"/>
      <c r="BC259" s="1633"/>
      <c r="BD259" s="1633"/>
      <c r="BE259" s="1633"/>
      <c r="BF259" s="1633"/>
      <c r="BG259" s="1633"/>
      <c r="BH259" s="1633"/>
      <c r="BI259" s="1633"/>
      <c r="BJ259" s="1633"/>
      <c r="BK259" s="1633"/>
      <c r="BL259" s="1633"/>
      <c r="BM259" s="1633"/>
      <c r="BN259" s="1633"/>
      <c r="BO259" s="1633"/>
      <c r="BP259" s="1633"/>
      <c r="BQ259" s="1633"/>
      <c r="BR259" s="1633"/>
      <c r="BS259" s="1633"/>
      <c r="BT259" s="1633"/>
      <c r="BU259" s="1633"/>
      <c r="BV259" s="1633"/>
      <c r="BW259" s="1633"/>
      <c r="BX259" s="1633"/>
      <c r="BY259" s="1633"/>
      <c r="BZ259" s="1633"/>
      <c r="CA259" s="1633"/>
      <c r="CB259" s="1633"/>
      <c r="CC259" s="1633"/>
      <c r="CD259" s="1633"/>
      <c r="CE259" s="1633"/>
      <c r="CF259" s="1633"/>
      <c r="CG259" s="1633"/>
      <c r="CH259" s="1633"/>
      <c r="CI259" s="1633"/>
      <c r="CJ259" s="1633"/>
      <c r="CK259" s="1633"/>
      <c r="CL259" s="1633"/>
      <c r="CM259" s="1633"/>
      <c r="CN259" s="1633"/>
      <c r="CO259" s="1633"/>
      <c r="CP259" s="1633"/>
      <c r="CQ259" s="1633"/>
      <c r="CR259" s="1633"/>
      <c r="CS259" s="1633"/>
      <c r="CT259" s="1633"/>
      <c r="CU259" s="1633"/>
      <c r="CV259" s="1633"/>
      <c r="CW259" s="1633"/>
      <c r="CX259" s="1633"/>
      <c r="CY259" s="1633"/>
      <c r="CZ259" s="1633"/>
      <c r="DA259" s="1633"/>
      <c r="DB259" s="1633"/>
      <c r="DC259" s="1633"/>
      <c r="DD259" s="1633"/>
      <c r="DE259" s="1633"/>
      <c r="DF259" s="1633"/>
      <c r="DG259" s="1633"/>
      <c r="DH259" s="1633"/>
      <c r="DI259" s="1633"/>
      <c r="DJ259" s="1633"/>
      <c r="DK259" s="1633"/>
      <c r="DL259" s="1633"/>
      <c r="DM259" s="1633"/>
      <c r="DN259" s="1633"/>
      <c r="DO259" s="1633"/>
      <c r="DP259" s="1633"/>
      <c r="DQ259" s="1633"/>
      <c r="DR259" s="1633"/>
      <c r="DS259" s="1633"/>
      <c r="DT259" s="1633"/>
      <c r="DU259" s="1633"/>
      <c r="DV259" s="1633"/>
      <c r="DW259" s="866"/>
      <c r="DX259" s="1633"/>
      <c r="DY259" s="1633"/>
      <c r="DZ259" s="1633"/>
      <c r="EA259" s="1633"/>
      <c r="EB259" s="1633"/>
      <c r="EC259" s="1633"/>
      <c r="ED259" s="1633"/>
      <c r="EE259" s="1633"/>
      <c r="EF259" s="1633"/>
      <c r="EG259" s="1633"/>
      <c r="EH259" s="1633"/>
      <c r="EI259" s="1633"/>
      <c r="EJ259" s="1633"/>
      <c r="EK259" s="1633"/>
      <c r="EL259" s="1633"/>
      <c r="EM259" s="1633"/>
      <c r="EN259" s="1633"/>
      <c r="EO259" s="1633"/>
      <c r="EP259" s="1633"/>
      <c r="EQ259" s="1633"/>
      <c r="ER259" s="866"/>
    </row>
    <row r="260" spans="2:148" ht="15" customHeight="1">
      <c r="B260" s="687" t="str">
        <f t="shared" si="22"/>
        <v>Desk 44</v>
      </c>
      <c r="C260" s="689" t="str">
        <f t="shared" si="26"/>
        <v/>
      </c>
      <c r="D260" s="689" t="str">
        <f t="shared" si="26"/>
        <v/>
      </c>
      <c r="E260" s="689" t="str">
        <f t="shared" si="26"/>
        <v/>
      </c>
      <c r="F260" s="689" t="str">
        <f t="shared" si="26"/>
        <v/>
      </c>
      <c r="G260" s="1810" t="str">
        <f t="shared" si="26"/>
        <v/>
      </c>
      <c r="H260" s="1633"/>
      <c r="I260" s="1633"/>
      <c r="J260" s="1633"/>
      <c r="K260" s="1633"/>
      <c r="L260" s="1633"/>
      <c r="M260" s="1633"/>
      <c r="N260" s="1633"/>
      <c r="O260" s="1633"/>
      <c r="P260" s="1633"/>
      <c r="Q260" s="1633"/>
      <c r="R260" s="1633"/>
      <c r="S260" s="1633"/>
      <c r="T260" s="1633"/>
      <c r="U260" s="1633"/>
      <c r="V260" s="1633"/>
      <c r="W260" s="1633"/>
      <c r="X260" s="1633"/>
      <c r="Y260" s="1633"/>
      <c r="Z260" s="1633"/>
      <c r="AA260" s="1633"/>
      <c r="AB260" s="1633"/>
      <c r="AC260" s="1633"/>
      <c r="AD260" s="1633"/>
      <c r="AE260" s="1633"/>
      <c r="AF260" s="1633"/>
      <c r="AG260" s="1633"/>
      <c r="AH260" s="1633"/>
      <c r="AI260" s="1633"/>
      <c r="AJ260" s="1633"/>
      <c r="AK260" s="1633"/>
      <c r="AL260" s="1633"/>
      <c r="AM260" s="1633"/>
      <c r="AN260" s="1633"/>
      <c r="AO260" s="1633"/>
      <c r="AP260" s="1633"/>
      <c r="AQ260" s="1633"/>
      <c r="AR260" s="1633"/>
      <c r="AS260" s="1633"/>
      <c r="AT260" s="1633"/>
      <c r="AU260" s="1633"/>
      <c r="AV260" s="1633"/>
      <c r="AW260" s="1633"/>
      <c r="AX260" s="1633"/>
      <c r="AY260" s="1633"/>
      <c r="AZ260" s="1633"/>
      <c r="BA260" s="1633"/>
      <c r="BB260" s="1633"/>
      <c r="BC260" s="1633"/>
      <c r="BD260" s="1633"/>
      <c r="BE260" s="1633"/>
      <c r="BF260" s="1633"/>
      <c r="BG260" s="1633"/>
      <c r="BH260" s="1633"/>
      <c r="BI260" s="1633"/>
      <c r="BJ260" s="1633"/>
      <c r="BK260" s="1633"/>
      <c r="BL260" s="1633"/>
      <c r="BM260" s="1633"/>
      <c r="BN260" s="1633"/>
      <c r="BO260" s="1633"/>
      <c r="BP260" s="1633"/>
      <c r="BQ260" s="1633"/>
      <c r="BR260" s="1633"/>
      <c r="BS260" s="1633"/>
      <c r="BT260" s="1633"/>
      <c r="BU260" s="1633"/>
      <c r="BV260" s="1633"/>
      <c r="BW260" s="1633"/>
      <c r="BX260" s="1633"/>
      <c r="BY260" s="1633"/>
      <c r="BZ260" s="1633"/>
      <c r="CA260" s="1633"/>
      <c r="CB260" s="1633"/>
      <c r="CC260" s="1633"/>
      <c r="CD260" s="1633"/>
      <c r="CE260" s="1633"/>
      <c r="CF260" s="1633"/>
      <c r="CG260" s="1633"/>
      <c r="CH260" s="1633"/>
      <c r="CI260" s="1633"/>
      <c r="CJ260" s="1633"/>
      <c r="CK260" s="1633"/>
      <c r="CL260" s="1633"/>
      <c r="CM260" s="1633"/>
      <c r="CN260" s="1633"/>
      <c r="CO260" s="1633"/>
      <c r="CP260" s="1633"/>
      <c r="CQ260" s="1633"/>
      <c r="CR260" s="1633"/>
      <c r="CS260" s="1633"/>
      <c r="CT260" s="1633"/>
      <c r="CU260" s="1633"/>
      <c r="CV260" s="1633"/>
      <c r="CW260" s="1633"/>
      <c r="CX260" s="1633"/>
      <c r="CY260" s="1633"/>
      <c r="CZ260" s="1633"/>
      <c r="DA260" s="1633"/>
      <c r="DB260" s="1633"/>
      <c r="DC260" s="1633"/>
      <c r="DD260" s="1633"/>
      <c r="DE260" s="1633"/>
      <c r="DF260" s="1633"/>
      <c r="DG260" s="1633"/>
      <c r="DH260" s="1633"/>
      <c r="DI260" s="1633"/>
      <c r="DJ260" s="1633"/>
      <c r="DK260" s="1633"/>
      <c r="DL260" s="1633"/>
      <c r="DM260" s="1633"/>
      <c r="DN260" s="1633"/>
      <c r="DO260" s="1633"/>
      <c r="DP260" s="1633"/>
      <c r="DQ260" s="1633"/>
      <c r="DR260" s="1633"/>
      <c r="DS260" s="1633"/>
      <c r="DT260" s="1633"/>
      <c r="DU260" s="1633"/>
      <c r="DV260" s="1633"/>
      <c r="DW260" s="866"/>
      <c r="DX260" s="1633"/>
      <c r="DY260" s="1633"/>
      <c r="DZ260" s="1633"/>
      <c r="EA260" s="1633"/>
      <c r="EB260" s="1633"/>
      <c r="EC260" s="1633"/>
      <c r="ED260" s="1633"/>
      <c r="EE260" s="1633"/>
      <c r="EF260" s="1633"/>
      <c r="EG260" s="1633"/>
      <c r="EH260" s="1633"/>
      <c r="EI260" s="1633"/>
      <c r="EJ260" s="1633"/>
      <c r="EK260" s="1633"/>
      <c r="EL260" s="1633"/>
      <c r="EM260" s="1633"/>
      <c r="EN260" s="1633"/>
      <c r="EO260" s="1633"/>
      <c r="EP260" s="1633"/>
      <c r="EQ260" s="1633"/>
      <c r="ER260" s="866"/>
    </row>
    <row r="261" spans="2:148" ht="15" customHeight="1">
      <c r="B261" s="687" t="str">
        <f t="shared" si="22"/>
        <v>Desk 45</v>
      </c>
      <c r="C261" s="689" t="str">
        <f t="shared" si="26"/>
        <v/>
      </c>
      <c r="D261" s="689" t="str">
        <f t="shared" si="26"/>
        <v/>
      </c>
      <c r="E261" s="689" t="str">
        <f t="shared" si="26"/>
        <v/>
      </c>
      <c r="F261" s="689" t="str">
        <f t="shared" si="26"/>
        <v/>
      </c>
      <c r="G261" s="1810" t="str">
        <f t="shared" si="26"/>
        <v/>
      </c>
      <c r="H261" s="1633"/>
      <c r="I261" s="1633"/>
      <c r="J261" s="1633"/>
      <c r="K261" s="1633"/>
      <c r="L261" s="1633"/>
      <c r="M261" s="1633"/>
      <c r="N261" s="1633"/>
      <c r="O261" s="1633"/>
      <c r="P261" s="1633"/>
      <c r="Q261" s="1633"/>
      <c r="R261" s="1633"/>
      <c r="S261" s="1633"/>
      <c r="T261" s="1633"/>
      <c r="U261" s="1633"/>
      <c r="V261" s="1633"/>
      <c r="W261" s="1633"/>
      <c r="X261" s="1633"/>
      <c r="Y261" s="1633"/>
      <c r="Z261" s="1633"/>
      <c r="AA261" s="1633"/>
      <c r="AB261" s="1633"/>
      <c r="AC261" s="1633"/>
      <c r="AD261" s="1633"/>
      <c r="AE261" s="1633"/>
      <c r="AF261" s="1633"/>
      <c r="AG261" s="1633"/>
      <c r="AH261" s="1633"/>
      <c r="AI261" s="1633"/>
      <c r="AJ261" s="1633"/>
      <c r="AK261" s="1633"/>
      <c r="AL261" s="1633"/>
      <c r="AM261" s="1633"/>
      <c r="AN261" s="1633"/>
      <c r="AO261" s="1633"/>
      <c r="AP261" s="1633"/>
      <c r="AQ261" s="1633"/>
      <c r="AR261" s="1633"/>
      <c r="AS261" s="1633"/>
      <c r="AT261" s="1633"/>
      <c r="AU261" s="1633"/>
      <c r="AV261" s="1633"/>
      <c r="AW261" s="1633"/>
      <c r="AX261" s="1633"/>
      <c r="AY261" s="1633"/>
      <c r="AZ261" s="1633"/>
      <c r="BA261" s="1633"/>
      <c r="BB261" s="1633"/>
      <c r="BC261" s="1633"/>
      <c r="BD261" s="1633"/>
      <c r="BE261" s="1633"/>
      <c r="BF261" s="1633"/>
      <c r="BG261" s="1633"/>
      <c r="BH261" s="1633"/>
      <c r="BI261" s="1633"/>
      <c r="BJ261" s="1633"/>
      <c r="BK261" s="1633"/>
      <c r="BL261" s="1633"/>
      <c r="BM261" s="1633"/>
      <c r="BN261" s="1633"/>
      <c r="BO261" s="1633"/>
      <c r="BP261" s="1633"/>
      <c r="BQ261" s="1633"/>
      <c r="BR261" s="1633"/>
      <c r="BS261" s="1633"/>
      <c r="BT261" s="1633"/>
      <c r="BU261" s="1633"/>
      <c r="BV261" s="1633"/>
      <c r="BW261" s="1633"/>
      <c r="BX261" s="1633"/>
      <c r="BY261" s="1633"/>
      <c r="BZ261" s="1633"/>
      <c r="CA261" s="1633"/>
      <c r="CB261" s="1633"/>
      <c r="CC261" s="1633"/>
      <c r="CD261" s="1633"/>
      <c r="CE261" s="1633"/>
      <c r="CF261" s="1633"/>
      <c r="CG261" s="1633"/>
      <c r="CH261" s="1633"/>
      <c r="CI261" s="1633"/>
      <c r="CJ261" s="1633"/>
      <c r="CK261" s="1633"/>
      <c r="CL261" s="1633"/>
      <c r="CM261" s="1633"/>
      <c r="CN261" s="1633"/>
      <c r="CO261" s="1633"/>
      <c r="CP261" s="1633"/>
      <c r="CQ261" s="1633"/>
      <c r="CR261" s="1633"/>
      <c r="CS261" s="1633"/>
      <c r="CT261" s="1633"/>
      <c r="CU261" s="1633"/>
      <c r="CV261" s="1633"/>
      <c r="CW261" s="1633"/>
      <c r="CX261" s="1633"/>
      <c r="CY261" s="1633"/>
      <c r="CZ261" s="1633"/>
      <c r="DA261" s="1633"/>
      <c r="DB261" s="1633"/>
      <c r="DC261" s="1633"/>
      <c r="DD261" s="1633"/>
      <c r="DE261" s="1633"/>
      <c r="DF261" s="1633"/>
      <c r="DG261" s="1633"/>
      <c r="DH261" s="1633"/>
      <c r="DI261" s="1633"/>
      <c r="DJ261" s="1633"/>
      <c r="DK261" s="1633"/>
      <c r="DL261" s="1633"/>
      <c r="DM261" s="1633"/>
      <c r="DN261" s="1633"/>
      <c r="DO261" s="1633"/>
      <c r="DP261" s="1633"/>
      <c r="DQ261" s="1633"/>
      <c r="DR261" s="1633"/>
      <c r="DS261" s="1633"/>
      <c r="DT261" s="1633"/>
      <c r="DU261" s="1633"/>
      <c r="DV261" s="1633"/>
      <c r="DW261" s="866"/>
      <c r="DX261" s="1633"/>
      <c r="DY261" s="1633"/>
      <c r="DZ261" s="1633"/>
      <c r="EA261" s="1633"/>
      <c r="EB261" s="1633"/>
      <c r="EC261" s="1633"/>
      <c r="ED261" s="1633"/>
      <c r="EE261" s="1633"/>
      <c r="EF261" s="1633"/>
      <c r="EG261" s="1633"/>
      <c r="EH261" s="1633"/>
      <c r="EI261" s="1633"/>
      <c r="EJ261" s="1633"/>
      <c r="EK261" s="1633"/>
      <c r="EL261" s="1633"/>
      <c r="EM261" s="1633"/>
      <c r="EN261" s="1633"/>
      <c r="EO261" s="1633"/>
      <c r="EP261" s="1633"/>
      <c r="EQ261" s="1633"/>
      <c r="ER261" s="866"/>
    </row>
    <row r="262" spans="2:148" ht="15" customHeight="1">
      <c r="B262" s="687" t="str">
        <f t="shared" si="22"/>
        <v>Desk 46</v>
      </c>
      <c r="C262" s="689" t="str">
        <f t="shared" si="26"/>
        <v/>
      </c>
      <c r="D262" s="689" t="str">
        <f t="shared" si="26"/>
        <v/>
      </c>
      <c r="E262" s="689" t="str">
        <f t="shared" si="26"/>
        <v/>
      </c>
      <c r="F262" s="689" t="str">
        <f t="shared" si="26"/>
        <v/>
      </c>
      <c r="G262" s="1810" t="str">
        <f t="shared" si="26"/>
        <v/>
      </c>
      <c r="H262" s="1633"/>
      <c r="I262" s="1633"/>
      <c r="J262" s="1633"/>
      <c r="K262" s="1633"/>
      <c r="L262" s="1633"/>
      <c r="M262" s="1633"/>
      <c r="N262" s="1633"/>
      <c r="O262" s="1633"/>
      <c r="P262" s="1633"/>
      <c r="Q262" s="1633"/>
      <c r="R262" s="1633"/>
      <c r="S262" s="1633"/>
      <c r="T262" s="1633"/>
      <c r="U262" s="1633"/>
      <c r="V262" s="1633"/>
      <c r="W262" s="1633"/>
      <c r="X262" s="1633"/>
      <c r="Y262" s="1633"/>
      <c r="Z262" s="1633"/>
      <c r="AA262" s="1633"/>
      <c r="AB262" s="1633"/>
      <c r="AC262" s="1633"/>
      <c r="AD262" s="1633"/>
      <c r="AE262" s="1633"/>
      <c r="AF262" s="1633"/>
      <c r="AG262" s="1633"/>
      <c r="AH262" s="1633"/>
      <c r="AI262" s="1633"/>
      <c r="AJ262" s="1633"/>
      <c r="AK262" s="1633"/>
      <c r="AL262" s="1633"/>
      <c r="AM262" s="1633"/>
      <c r="AN262" s="1633"/>
      <c r="AO262" s="1633"/>
      <c r="AP262" s="1633"/>
      <c r="AQ262" s="1633"/>
      <c r="AR262" s="1633"/>
      <c r="AS262" s="1633"/>
      <c r="AT262" s="1633"/>
      <c r="AU262" s="1633"/>
      <c r="AV262" s="1633"/>
      <c r="AW262" s="1633"/>
      <c r="AX262" s="1633"/>
      <c r="AY262" s="1633"/>
      <c r="AZ262" s="1633"/>
      <c r="BA262" s="1633"/>
      <c r="BB262" s="1633"/>
      <c r="BC262" s="1633"/>
      <c r="BD262" s="1633"/>
      <c r="BE262" s="1633"/>
      <c r="BF262" s="1633"/>
      <c r="BG262" s="1633"/>
      <c r="BH262" s="1633"/>
      <c r="BI262" s="1633"/>
      <c r="BJ262" s="1633"/>
      <c r="BK262" s="1633"/>
      <c r="BL262" s="1633"/>
      <c r="BM262" s="1633"/>
      <c r="BN262" s="1633"/>
      <c r="BO262" s="1633"/>
      <c r="BP262" s="1633"/>
      <c r="BQ262" s="1633"/>
      <c r="BR262" s="1633"/>
      <c r="BS262" s="1633"/>
      <c r="BT262" s="1633"/>
      <c r="BU262" s="1633"/>
      <c r="BV262" s="1633"/>
      <c r="BW262" s="1633"/>
      <c r="BX262" s="1633"/>
      <c r="BY262" s="1633"/>
      <c r="BZ262" s="1633"/>
      <c r="CA262" s="1633"/>
      <c r="CB262" s="1633"/>
      <c r="CC262" s="1633"/>
      <c r="CD262" s="1633"/>
      <c r="CE262" s="1633"/>
      <c r="CF262" s="1633"/>
      <c r="CG262" s="1633"/>
      <c r="CH262" s="1633"/>
      <c r="CI262" s="1633"/>
      <c r="CJ262" s="1633"/>
      <c r="CK262" s="1633"/>
      <c r="CL262" s="1633"/>
      <c r="CM262" s="1633"/>
      <c r="CN262" s="1633"/>
      <c r="CO262" s="1633"/>
      <c r="CP262" s="1633"/>
      <c r="CQ262" s="1633"/>
      <c r="CR262" s="1633"/>
      <c r="CS262" s="1633"/>
      <c r="CT262" s="1633"/>
      <c r="CU262" s="1633"/>
      <c r="CV262" s="1633"/>
      <c r="CW262" s="1633"/>
      <c r="CX262" s="1633"/>
      <c r="CY262" s="1633"/>
      <c r="CZ262" s="1633"/>
      <c r="DA262" s="1633"/>
      <c r="DB262" s="1633"/>
      <c r="DC262" s="1633"/>
      <c r="DD262" s="1633"/>
      <c r="DE262" s="1633"/>
      <c r="DF262" s="1633"/>
      <c r="DG262" s="1633"/>
      <c r="DH262" s="1633"/>
      <c r="DI262" s="1633"/>
      <c r="DJ262" s="1633"/>
      <c r="DK262" s="1633"/>
      <c r="DL262" s="1633"/>
      <c r="DM262" s="1633"/>
      <c r="DN262" s="1633"/>
      <c r="DO262" s="1633"/>
      <c r="DP262" s="1633"/>
      <c r="DQ262" s="1633"/>
      <c r="DR262" s="1633"/>
      <c r="DS262" s="1633"/>
      <c r="DT262" s="1633"/>
      <c r="DU262" s="1633"/>
      <c r="DV262" s="1633"/>
      <c r="DW262" s="866"/>
      <c r="DX262" s="1633"/>
      <c r="DY262" s="1633"/>
      <c r="DZ262" s="1633"/>
      <c r="EA262" s="1633"/>
      <c r="EB262" s="1633"/>
      <c r="EC262" s="1633"/>
      <c r="ED262" s="1633"/>
      <c r="EE262" s="1633"/>
      <c r="EF262" s="1633"/>
      <c r="EG262" s="1633"/>
      <c r="EH262" s="1633"/>
      <c r="EI262" s="1633"/>
      <c r="EJ262" s="1633"/>
      <c r="EK262" s="1633"/>
      <c r="EL262" s="1633"/>
      <c r="EM262" s="1633"/>
      <c r="EN262" s="1633"/>
      <c r="EO262" s="1633"/>
      <c r="EP262" s="1633"/>
      <c r="EQ262" s="1633"/>
      <c r="ER262" s="866"/>
    </row>
    <row r="263" spans="2:148" ht="15" customHeight="1">
      <c r="B263" s="687" t="str">
        <f t="shared" si="22"/>
        <v>Desk 47</v>
      </c>
      <c r="C263" s="689" t="str">
        <f t="shared" si="26"/>
        <v/>
      </c>
      <c r="D263" s="689" t="str">
        <f t="shared" si="26"/>
        <v/>
      </c>
      <c r="E263" s="689" t="str">
        <f t="shared" si="26"/>
        <v/>
      </c>
      <c r="F263" s="689" t="str">
        <f t="shared" si="26"/>
        <v/>
      </c>
      <c r="G263" s="1810" t="str">
        <f t="shared" si="26"/>
        <v/>
      </c>
      <c r="H263" s="1633"/>
      <c r="I263" s="1633"/>
      <c r="J263" s="1633"/>
      <c r="K263" s="1633"/>
      <c r="L263" s="1633"/>
      <c r="M263" s="1633"/>
      <c r="N263" s="1633"/>
      <c r="O263" s="1633"/>
      <c r="P263" s="1633"/>
      <c r="Q263" s="1633"/>
      <c r="R263" s="1633"/>
      <c r="S263" s="1633"/>
      <c r="T263" s="1633"/>
      <c r="U263" s="1633"/>
      <c r="V263" s="1633"/>
      <c r="W263" s="1633"/>
      <c r="X263" s="1633"/>
      <c r="Y263" s="1633"/>
      <c r="Z263" s="1633"/>
      <c r="AA263" s="1633"/>
      <c r="AB263" s="1633"/>
      <c r="AC263" s="1633"/>
      <c r="AD263" s="1633"/>
      <c r="AE263" s="1633"/>
      <c r="AF263" s="1633"/>
      <c r="AG263" s="1633"/>
      <c r="AH263" s="1633"/>
      <c r="AI263" s="1633"/>
      <c r="AJ263" s="1633"/>
      <c r="AK263" s="1633"/>
      <c r="AL263" s="1633"/>
      <c r="AM263" s="1633"/>
      <c r="AN263" s="1633"/>
      <c r="AO263" s="1633"/>
      <c r="AP263" s="1633"/>
      <c r="AQ263" s="1633"/>
      <c r="AR263" s="1633"/>
      <c r="AS263" s="1633"/>
      <c r="AT263" s="1633"/>
      <c r="AU263" s="1633"/>
      <c r="AV263" s="1633"/>
      <c r="AW263" s="1633"/>
      <c r="AX263" s="1633"/>
      <c r="AY263" s="1633"/>
      <c r="AZ263" s="1633"/>
      <c r="BA263" s="1633"/>
      <c r="BB263" s="1633"/>
      <c r="BC263" s="1633"/>
      <c r="BD263" s="1633"/>
      <c r="BE263" s="1633"/>
      <c r="BF263" s="1633"/>
      <c r="BG263" s="1633"/>
      <c r="BH263" s="1633"/>
      <c r="BI263" s="1633"/>
      <c r="BJ263" s="1633"/>
      <c r="BK263" s="1633"/>
      <c r="BL263" s="1633"/>
      <c r="BM263" s="1633"/>
      <c r="BN263" s="1633"/>
      <c r="BO263" s="1633"/>
      <c r="BP263" s="1633"/>
      <c r="BQ263" s="1633"/>
      <c r="BR263" s="1633"/>
      <c r="BS263" s="1633"/>
      <c r="BT263" s="1633"/>
      <c r="BU263" s="1633"/>
      <c r="BV263" s="1633"/>
      <c r="BW263" s="1633"/>
      <c r="BX263" s="1633"/>
      <c r="BY263" s="1633"/>
      <c r="BZ263" s="1633"/>
      <c r="CA263" s="1633"/>
      <c r="CB263" s="1633"/>
      <c r="CC263" s="1633"/>
      <c r="CD263" s="1633"/>
      <c r="CE263" s="1633"/>
      <c r="CF263" s="1633"/>
      <c r="CG263" s="1633"/>
      <c r="CH263" s="1633"/>
      <c r="CI263" s="1633"/>
      <c r="CJ263" s="1633"/>
      <c r="CK263" s="1633"/>
      <c r="CL263" s="1633"/>
      <c r="CM263" s="1633"/>
      <c r="CN263" s="1633"/>
      <c r="CO263" s="1633"/>
      <c r="CP263" s="1633"/>
      <c r="CQ263" s="1633"/>
      <c r="CR263" s="1633"/>
      <c r="CS263" s="1633"/>
      <c r="CT263" s="1633"/>
      <c r="CU263" s="1633"/>
      <c r="CV263" s="1633"/>
      <c r="CW263" s="1633"/>
      <c r="CX263" s="1633"/>
      <c r="CY263" s="1633"/>
      <c r="CZ263" s="1633"/>
      <c r="DA263" s="1633"/>
      <c r="DB263" s="1633"/>
      <c r="DC263" s="1633"/>
      <c r="DD263" s="1633"/>
      <c r="DE263" s="1633"/>
      <c r="DF263" s="1633"/>
      <c r="DG263" s="1633"/>
      <c r="DH263" s="1633"/>
      <c r="DI263" s="1633"/>
      <c r="DJ263" s="1633"/>
      <c r="DK263" s="1633"/>
      <c r="DL263" s="1633"/>
      <c r="DM263" s="1633"/>
      <c r="DN263" s="1633"/>
      <c r="DO263" s="1633"/>
      <c r="DP263" s="1633"/>
      <c r="DQ263" s="1633"/>
      <c r="DR263" s="1633"/>
      <c r="DS263" s="1633"/>
      <c r="DT263" s="1633"/>
      <c r="DU263" s="1633"/>
      <c r="DV263" s="1633"/>
      <c r="DW263" s="866"/>
      <c r="DX263" s="1633"/>
      <c r="DY263" s="1633"/>
      <c r="DZ263" s="1633"/>
      <c r="EA263" s="1633"/>
      <c r="EB263" s="1633"/>
      <c r="EC263" s="1633"/>
      <c r="ED263" s="1633"/>
      <c r="EE263" s="1633"/>
      <c r="EF263" s="1633"/>
      <c r="EG263" s="1633"/>
      <c r="EH263" s="1633"/>
      <c r="EI263" s="1633"/>
      <c r="EJ263" s="1633"/>
      <c r="EK263" s="1633"/>
      <c r="EL263" s="1633"/>
      <c r="EM263" s="1633"/>
      <c r="EN263" s="1633"/>
      <c r="EO263" s="1633"/>
      <c r="EP263" s="1633"/>
      <c r="EQ263" s="1633"/>
      <c r="ER263" s="866"/>
    </row>
    <row r="264" spans="2:148" ht="15" customHeight="1">
      <c r="B264" s="687" t="str">
        <f t="shared" si="22"/>
        <v>Desk 48</v>
      </c>
      <c r="C264" s="689" t="str">
        <f t="shared" si="26"/>
        <v/>
      </c>
      <c r="D264" s="689" t="str">
        <f t="shared" si="26"/>
        <v/>
      </c>
      <c r="E264" s="689" t="str">
        <f t="shared" si="26"/>
        <v/>
      </c>
      <c r="F264" s="689" t="str">
        <f t="shared" si="26"/>
        <v/>
      </c>
      <c r="G264" s="1810" t="str">
        <f t="shared" si="26"/>
        <v/>
      </c>
      <c r="H264" s="1633"/>
      <c r="I264" s="1633"/>
      <c r="J264" s="1633"/>
      <c r="K264" s="1633"/>
      <c r="L264" s="1633"/>
      <c r="M264" s="1633"/>
      <c r="N264" s="1633"/>
      <c r="O264" s="1633"/>
      <c r="P264" s="1633"/>
      <c r="Q264" s="1633"/>
      <c r="R264" s="1633"/>
      <c r="S264" s="1633"/>
      <c r="T264" s="1633"/>
      <c r="U264" s="1633"/>
      <c r="V264" s="1633"/>
      <c r="W264" s="1633"/>
      <c r="X264" s="1633"/>
      <c r="Y264" s="1633"/>
      <c r="Z264" s="1633"/>
      <c r="AA264" s="1633"/>
      <c r="AB264" s="1633"/>
      <c r="AC264" s="1633"/>
      <c r="AD264" s="1633"/>
      <c r="AE264" s="1633"/>
      <c r="AF264" s="1633"/>
      <c r="AG264" s="1633"/>
      <c r="AH264" s="1633"/>
      <c r="AI264" s="1633"/>
      <c r="AJ264" s="1633"/>
      <c r="AK264" s="1633"/>
      <c r="AL264" s="1633"/>
      <c r="AM264" s="1633"/>
      <c r="AN264" s="1633"/>
      <c r="AO264" s="1633"/>
      <c r="AP264" s="1633"/>
      <c r="AQ264" s="1633"/>
      <c r="AR264" s="1633"/>
      <c r="AS264" s="1633"/>
      <c r="AT264" s="1633"/>
      <c r="AU264" s="1633"/>
      <c r="AV264" s="1633"/>
      <c r="AW264" s="1633"/>
      <c r="AX264" s="1633"/>
      <c r="AY264" s="1633"/>
      <c r="AZ264" s="1633"/>
      <c r="BA264" s="1633"/>
      <c r="BB264" s="1633"/>
      <c r="BC264" s="1633"/>
      <c r="BD264" s="1633"/>
      <c r="BE264" s="1633"/>
      <c r="BF264" s="1633"/>
      <c r="BG264" s="1633"/>
      <c r="BH264" s="1633"/>
      <c r="BI264" s="1633"/>
      <c r="BJ264" s="1633"/>
      <c r="BK264" s="1633"/>
      <c r="BL264" s="1633"/>
      <c r="BM264" s="1633"/>
      <c r="BN264" s="1633"/>
      <c r="BO264" s="1633"/>
      <c r="BP264" s="1633"/>
      <c r="BQ264" s="1633"/>
      <c r="BR264" s="1633"/>
      <c r="BS264" s="1633"/>
      <c r="BT264" s="1633"/>
      <c r="BU264" s="1633"/>
      <c r="BV264" s="1633"/>
      <c r="BW264" s="1633"/>
      <c r="BX264" s="1633"/>
      <c r="BY264" s="1633"/>
      <c r="BZ264" s="1633"/>
      <c r="CA264" s="1633"/>
      <c r="CB264" s="1633"/>
      <c r="CC264" s="1633"/>
      <c r="CD264" s="1633"/>
      <c r="CE264" s="1633"/>
      <c r="CF264" s="1633"/>
      <c r="CG264" s="1633"/>
      <c r="CH264" s="1633"/>
      <c r="CI264" s="1633"/>
      <c r="CJ264" s="1633"/>
      <c r="CK264" s="1633"/>
      <c r="CL264" s="1633"/>
      <c r="CM264" s="1633"/>
      <c r="CN264" s="1633"/>
      <c r="CO264" s="1633"/>
      <c r="CP264" s="1633"/>
      <c r="CQ264" s="1633"/>
      <c r="CR264" s="1633"/>
      <c r="CS264" s="1633"/>
      <c r="CT264" s="1633"/>
      <c r="CU264" s="1633"/>
      <c r="CV264" s="1633"/>
      <c r="CW264" s="1633"/>
      <c r="CX264" s="1633"/>
      <c r="CY264" s="1633"/>
      <c r="CZ264" s="1633"/>
      <c r="DA264" s="1633"/>
      <c r="DB264" s="1633"/>
      <c r="DC264" s="1633"/>
      <c r="DD264" s="1633"/>
      <c r="DE264" s="1633"/>
      <c r="DF264" s="1633"/>
      <c r="DG264" s="1633"/>
      <c r="DH264" s="1633"/>
      <c r="DI264" s="1633"/>
      <c r="DJ264" s="1633"/>
      <c r="DK264" s="1633"/>
      <c r="DL264" s="1633"/>
      <c r="DM264" s="1633"/>
      <c r="DN264" s="1633"/>
      <c r="DO264" s="1633"/>
      <c r="DP264" s="1633"/>
      <c r="DQ264" s="1633"/>
      <c r="DR264" s="1633"/>
      <c r="DS264" s="1633"/>
      <c r="DT264" s="1633"/>
      <c r="DU264" s="1633"/>
      <c r="DV264" s="1633"/>
      <c r="DW264" s="866"/>
      <c r="DX264" s="1633"/>
      <c r="DY264" s="1633"/>
      <c r="DZ264" s="1633"/>
      <c r="EA264" s="1633"/>
      <c r="EB264" s="1633"/>
      <c r="EC264" s="1633"/>
      <c r="ED264" s="1633"/>
      <c r="EE264" s="1633"/>
      <c r="EF264" s="1633"/>
      <c r="EG264" s="1633"/>
      <c r="EH264" s="1633"/>
      <c r="EI264" s="1633"/>
      <c r="EJ264" s="1633"/>
      <c r="EK264" s="1633"/>
      <c r="EL264" s="1633"/>
      <c r="EM264" s="1633"/>
      <c r="EN264" s="1633"/>
      <c r="EO264" s="1633"/>
      <c r="EP264" s="1633"/>
      <c r="EQ264" s="1633"/>
      <c r="ER264" s="866"/>
    </row>
    <row r="265" spans="2:148" ht="15" customHeight="1">
      <c r="B265" s="687" t="str">
        <f t="shared" si="22"/>
        <v>Desk 49</v>
      </c>
      <c r="C265" s="689" t="str">
        <f t="shared" si="26"/>
        <v/>
      </c>
      <c r="D265" s="689" t="str">
        <f t="shared" si="26"/>
        <v/>
      </c>
      <c r="E265" s="689" t="str">
        <f t="shared" si="26"/>
        <v/>
      </c>
      <c r="F265" s="689" t="str">
        <f t="shared" si="26"/>
        <v/>
      </c>
      <c r="G265" s="1810" t="str">
        <f t="shared" si="26"/>
        <v/>
      </c>
      <c r="H265" s="1633"/>
      <c r="I265" s="1633"/>
      <c r="J265" s="1633"/>
      <c r="K265" s="1633"/>
      <c r="L265" s="1633"/>
      <c r="M265" s="1633"/>
      <c r="N265" s="1633"/>
      <c r="O265" s="1633"/>
      <c r="P265" s="1633"/>
      <c r="Q265" s="1633"/>
      <c r="R265" s="1633"/>
      <c r="S265" s="1633"/>
      <c r="T265" s="1633"/>
      <c r="U265" s="1633"/>
      <c r="V265" s="1633"/>
      <c r="W265" s="1633"/>
      <c r="X265" s="1633"/>
      <c r="Y265" s="1633"/>
      <c r="Z265" s="1633"/>
      <c r="AA265" s="1633"/>
      <c r="AB265" s="1633"/>
      <c r="AC265" s="1633"/>
      <c r="AD265" s="1633"/>
      <c r="AE265" s="1633"/>
      <c r="AF265" s="1633"/>
      <c r="AG265" s="1633"/>
      <c r="AH265" s="1633"/>
      <c r="AI265" s="1633"/>
      <c r="AJ265" s="1633"/>
      <c r="AK265" s="1633"/>
      <c r="AL265" s="1633"/>
      <c r="AM265" s="1633"/>
      <c r="AN265" s="1633"/>
      <c r="AO265" s="1633"/>
      <c r="AP265" s="1633"/>
      <c r="AQ265" s="1633"/>
      <c r="AR265" s="1633"/>
      <c r="AS265" s="1633"/>
      <c r="AT265" s="1633"/>
      <c r="AU265" s="1633"/>
      <c r="AV265" s="1633"/>
      <c r="AW265" s="1633"/>
      <c r="AX265" s="1633"/>
      <c r="AY265" s="1633"/>
      <c r="AZ265" s="1633"/>
      <c r="BA265" s="1633"/>
      <c r="BB265" s="1633"/>
      <c r="BC265" s="1633"/>
      <c r="BD265" s="1633"/>
      <c r="BE265" s="1633"/>
      <c r="BF265" s="1633"/>
      <c r="BG265" s="1633"/>
      <c r="BH265" s="1633"/>
      <c r="BI265" s="1633"/>
      <c r="BJ265" s="1633"/>
      <c r="BK265" s="1633"/>
      <c r="BL265" s="1633"/>
      <c r="BM265" s="1633"/>
      <c r="BN265" s="1633"/>
      <c r="BO265" s="1633"/>
      <c r="BP265" s="1633"/>
      <c r="BQ265" s="1633"/>
      <c r="BR265" s="1633"/>
      <c r="BS265" s="1633"/>
      <c r="BT265" s="1633"/>
      <c r="BU265" s="1633"/>
      <c r="BV265" s="1633"/>
      <c r="BW265" s="1633"/>
      <c r="BX265" s="1633"/>
      <c r="BY265" s="1633"/>
      <c r="BZ265" s="1633"/>
      <c r="CA265" s="1633"/>
      <c r="CB265" s="1633"/>
      <c r="CC265" s="1633"/>
      <c r="CD265" s="1633"/>
      <c r="CE265" s="1633"/>
      <c r="CF265" s="1633"/>
      <c r="CG265" s="1633"/>
      <c r="CH265" s="1633"/>
      <c r="CI265" s="1633"/>
      <c r="CJ265" s="1633"/>
      <c r="CK265" s="1633"/>
      <c r="CL265" s="1633"/>
      <c r="CM265" s="1633"/>
      <c r="CN265" s="1633"/>
      <c r="CO265" s="1633"/>
      <c r="CP265" s="1633"/>
      <c r="CQ265" s="1633"/>
      <c r="CR265" s="1633"/>
      <c r="CS265" s="1633"/>
      <c r="CT265" s="1633"/>
      <c r="CU265" s="1633"/>
      <c r="CV265" s="1633"/>
      <c r="CW265" s="1633"/>
      <c r="CX265" s="1633"/>
      <c r="CY265" s="1633"/>
      <c r="CZ265" s="1633"/>
      <c r="DA265" s="1633"/>
      <c r="DB265" s="1633"/>
      <c r="DC265" s="1633"/>
      <c r="DD265" s="1633"/>
      <c r="DE265" s="1633"/>
      <c r="DF265" s="1633"/>
      <c r="DG265" s="1633"/>
      <c r="DH265" s="1633"/>
      <c r="DI265" s="1633"/>
      <c r="DJ265" s="1633"/>
      <c r="DK265" s="1633"/>
      <c r="DL265" s="1633"/>
      <c r="DM265" s="1633"/>
      <c r="DN265" s="1633"/>
      <c r="DO265" s="1633"/>
      <c r="DP265" s="1633"/>
      <c r="DQ265" s="1633"/>
      <c r="DR265" s="1633"/>
      <c r="DS265" s="1633"/>
      <c r="DT265" s="1633"/>
      <c r="DU265" s="1633"/>
      <c r="DV265" s="1633"/>
      <c r="DW265" s="866"/>
      <c r="DX265" s="1633"/>
      <c r="DY265" s="1633"/>
      <c r="DZ265" s="1633"/>
      <c r="EA265" s="1633"/>
      <c r="EB265" s="1633"/>
      <c r="EC265" s="1633"/>
      <c r="ED265" s="1633"/>
      <c r="EE265" s="1633"/>
      <c r="EF265" s="1633"/>
      <c r="EG265" s="1633"/>
      <c r="EH265" s="1633"/>
      <c r="EI265" s="1633"/>
      <c r="EJ265" s="1633"/>
      <c r="EK265" s="1633"/>
      <c r="EL265" s="1633"/>
      <c r="EM265" s="1633"/>
      <c r="EN265" s="1633"/>
      <c r="EO265" s="1633"/>
      <c r="EP265" s="1633"/>
      <c r="EQ265" s="1633"/>
      <c r="ER265" s="866"/>
    </row>
    <row r="266" spans="2:148" ht="15" customHeight="1">
      <c r="B266" s="687" t="str">
        <f t="shared" si="22"/>
        <v>Desk 50</v>
      </c>
      <c r="C266" s="689" t="str">
        <f t="shared" ref="C266:G281" si="27">IF(ISBLANK(C60), "", C60)</f>
        <v/>
      </c>
      <c r="D266" s="689" t="str">
        <f t="shared" si="27"/>
        <v/>
      </c>
      <c r="E266" s="689" t="str">
        <f t="shared" si="27"/>
        <v/>
      </c>
      <c r="F266" s="689" t="str">
        <f t="shared" si="27"/>
        <v/>
      </c>
      <c r="G266" s="1810" t="str">
        <f t="shared" si="27"/>
        <v/>
      </c>
      <c r="H266" s="1633"/>
      <c r="I266" s="1633"/>
      <c r="J266" s="1633"/>
      <c r="K266" s="1633"/>
      <c r="L266" s="1633"/>
      <c r="M266" s="1633"/>
      <c r="N266" s="1633"/>
      <c r="O266" s="1633"/>
      <c r="P266" s="1633"/>
      <c r="Q266" s="1633"/>
      <c r="R266" s="1633"/>
      <c r="S266" s="1633"/>
      <c r="T266" s="1633"/>
      <c r="U266" s="1633"/>
      <c r="V266" s="1633"/>
      <c r="W266" s="1633"/>
      <c r="X266" s="1633"/>
      <c r="Y266" s="1633"/>
      <c r="Z266" s="1633"/>
      <c r="AA266" s="1633"/>
      <c r="AB266" s="1633"/>
      <c r="AC266" s="1633"/>
      <c r="AD266" s="1633"/>
      <c r="AE266" s="1633"/>
      <c r="AF266" s="1633"/>
      <c r="AG266" s="1633"/>
      <c r="AH266" s="1633"/>
      <c r="AI266" s="1633"/>
      <c r="AJ266" s="1633"/>
      <c r="AK266" s="1633"/>
      <c r="AL266" s="1633"/>
      <c r="AM266" s="1633"/>
      <c r="AN266" s="1633"/>
      <c r="AO266" s="1633"/>
      <c r="AP266" s="1633"/>
      <c r="AQ266" s="1633"/>
      <c r="AR266" s="1633"/>
      <c r="AS266" s="1633"/>
      <c r="AT266" s="1633"/>
      <c r="AU266" s="1633"/>
      <c r="AV266" s="1633"/>
      <c r="AW266" s="1633"/>
      <c r="AX266" s="1633"/>
      <c r="AY266" s="1633"/>
      <c r="AZ266" s="1633"/>
      <c r="BA266" s="1633"/>
      <c r="BB266" s="1633"/>
      <c r="BC266" s="1633"/>
      <c r="BD266" s="1633"/>
      <c r="BE266" s="1633"/>
      <c r="BF266" s="1633"/>
      <c r="BG266" s="1633"/>
      <c r="BH266" s="1633"/>
      <c r="BI266" s="1633"/>
      <c r="BJ266" s="1633"/>
      <c r="BK266" s="1633"/>
      <c r="BL266" s="1633"/>
      <c r="BM266" s="1633"/>
      <c r="BN266" s="1633"/>
      <c r="BO266" s="1633"/>
      <c r="BP266" s="1633"/>
      <c r="BQ266" s="1633"/>
      <c r="BR266" s="1633"/>
      <c r="BS266" s="1633"/>
      <c r="BT266" s="1633"/>
      <c r="BU266" s="1633"/>
      <c r="BV266" s="1633"/>
      <c r="BW266" s="1633"/>
      <c r="BX266" s="1633"/>
      <c r="BY266" s="1633"/>
      <c r="BZ266" s="1633"/>
      <c r="CA266" s="1633"/>
      <c r="CB266" s="1633"/>
      <c r="CC266" s="1633"/>
      <c r="CD266" s="1633"/>
      <c r="CE266" s="1633"/>
      <c r="CF266" s="1633"/>
      <c r="CG266" s="1633"/>
      <c r="CH266" s="1633"/>
      <c r="CI266" s="1633"/>
      <c r="CJ266" s="1633"/>
      <c r="CK266" s="1633"/>
      <c r="CL266" s="1633"/>
      <c r="CM266" s="1633"/>
      <c r="CN266" s="1633"/>
      <c r="CO266" s="1633"/>
      <c r="CP266" s="1633"/>
      <c r="CQ266" s="1633"/>
      <c r="CR266" s="1633"/>
      <c r="CS266" s="1633"/>
      <c r="CT266" s="1633"/>
      <c r="CU266" s="1633"/>
      <c r="CV266" s="1633"/>
      <c r="CW266" s="1633"/>
      <c r="CX266" s="1633"/>
      <c r="CY266" s="1633"/>
      <c r="CZ266" s="1633"/>
      <c r="DA266" s="1633"/>
      <c r="DB266" s="1633"/>
      <c r="DC266" s="1633"/>
      <c r="DD266" s="1633"/>
      <c r="DE266" s="1633"/>
      <c r="DF266" s="1633"/>
      <c r="DG266" s="1633"/>
      <c r="DH266" s="1633"/>
      <c r="DI266" s="1633"/>
      <c r="DJ266" s="1633"/>
      <c r="DK266" s="1633"/>
      <c r="DL266" s="1633"/>
      <c r="DM266" s="1633"/>
      <c r="DN266" s="1633"/>
      <c r="DO266" s="1633"/>
      <c r="DP266" s="1633"/>
      <c r="DQ266" s="1633"/>
      <c r="DR266" s="1633"/>
      <c r="DS266" s="1633"/>
      <c r="DT266" s="1633"/>
      <c r="DU266" s="1633"/>
      <c r="DV266" s="1633"/>
      <c r="DW266" s="866"/>
      <c r="DX266" s="1633"/>
      <c r="DY266" s="1633"/>
      <c r="DZ266" s="1633"/>
      <c r="EA266" s="1633"/>
      <c r="EB266" s="1633"/>
      <c r="EC266" s="1633"/>
      <c r="ED266" s="1633"/>
      <c r="EE266" s="1633"/>
      <c r="EF266" s="1633"/>
      <c r="EG266" s="1633"/>
      <c r="EH266" s="1633"/>
      <c r="EI266" s="1633"/>
      <c r="EJ266" s="1633"/>
      <c r="EK266" s="1633"/>
      <c r="EL266" s="1633"/>
      <c r="EM266" s="1633"/>
      <c r="EN266" s="1633"/>
      <c r="EO266" s="1633"/>
      <c r="EP266" s="1633"/>
      <c r="EQ266" s="1633"/>
      <c r="ER266" s="866"/>
    </row>
    <row r="267" spans="2:148" ht="15" customHeight="1">
      <c r="B267" s="687" t="str">
        <f t="shared" si="22"/>
        <v>Desk 51</v>
      </c>
      <c r="C267" s="689" t="str">
        <f t="shared" si="27"/>
        <v/>
      </c>
      <c r="D267" s="689" t="str">
        <f t="shared" si="27"/>
        <v/>
      </c>
      <c r="E267" s="689" t="str">
        <f t="shared" si="27"/>
        <v/>
      </c>
      <c r="F267" s="689" t="str">
        <f t="shared" si="27"/>
        <v/>
      </c>
      <c r="G267" s="1810" t="str">
        <f t="shared" si="27"/>
        <v/>
      </c>
      <c r="H267" s="1633"/>
      <c r="I267" s="1633"/>
      <c r="J267" s="1633"/>
      <c r="K267" s="1633"/>
      <c r="L267" s="1633"/>
      <c r="M267" s="1633"/>
      <c r="N267" s="1633"/>
      <c r="O267" s="1633"/>
      <c r="P267" s="1633"/>
      <c r="Q267" s="1633"/>
      <c r="R267" s="1633"/>
      <c r="S267" s="1633"/>
      <c r="T267" s="1633"/>
      <c r="U267" s="1633"/>
      <c r="V267" s="1633"/>
      <c r="W267" s="1633"/>
      <c r="X267" s="1633"/>
      <c r="Y267" s="1633"/>
      <c r="Z267" s="1633"/>
      <c r="AA267" s="1633"/>
      <c r="AB267" s="1633"/>
      <c r="AC267" s="1633"/>
      <c r="AD267" s="1633"/>
      <c r="AE267" s="1633"/>
      <c r="AF267" s="1633"/>
      <c r="AG267" s="1633"/>
      <c r="AH267" s="1633"/>
      <c r="AI267" s="1633"/>
      <c r="AJ267" s="1633"/>
      <c r="AK267" s="1633"/>
      <c r="AL267" s="1633"/>
      <c r="AM267" s="1633"/>
      <c r="AN267" s="1633"/>
      <c r="AO267" s="1633"/>
      <c r="AP267" s="1633"/>
      <c r="AQ267" s="1633"/>
      <c r="AR267" s="1633"/>
      <c r="AS267" s="1633"/>
      <c r="AT267" s="1633"/>
      <c r="AU267" s="1633"/>
      <c r="AV267" s="1633"/>
      <c r="AW267" s="1633"/>
      <c r="AX267" s="1633"/>
      <c r="AY267" s="1633"/>
      <c r="AZ267" s="1633"/>
      <c r="BA267" s="1633"/>
      <c r="BB267" s="1633"/>
      <c r="BC267" s="1633"/>
      <c r="BD267" s="1633"/>
      <c r="BE267" s="1633"/>
      <c r="BF267" s="1633"/>
      <c r="BG267" s="1633"/>
      <c r="BH267" s="1633"/>
      <c r="BI267" s="1633"/>
      <c r="BJ267" s="1633"/>
      <c r="BK267" s="1633"/>
      <c r="BL267" s="1633"/>
      <c r="BM267" s="1633"/>
      <c r="BN267" s="1633"/>
      <c r="BO267" s="1633"/>
      <c r="BP267" s="1633"/>
      <c r="BQ267" s="1633"/>
      <c r="BR267" s="1633"/>
      <c r="BS267" s="1633"/>
      <c r="BT267" s="1633"/>
      <c r="BU267" s="1633"/>
      <c r="BV267" s="1633"/>
      <c r="BW267" s="1633"/>
      <c r="BX267" s="1633"/>
      <c r="BY267" s="1633"/>
      <c r="BZ267" s="1633"/>
      <c r="CA267" s="1633"/>
      <c r="CB267" s="1633"/>
      <c r="CC267" s="1633"/>
      <c r="CD267" s="1633"/>
      <c r="CE267" s="1633"/>
      <c r="CF267" s="1633"/>
      <c r="CG267" s="1633"/>
      <c r="CH267" s="1633"/>
      <c r="CI267" s="1633"/>
      <c r="CJ267" s="1633"/>
      <c r="CK267" s="1633"/>
      <c r="CL267" s="1633"/>
      <c r="CM267" s="1633"/>
      <c r="CN267" s="1633"/>
      <c r="CO267" s="1633"/>
      <c r="CP267" s="1633"/>
      <c r="CQ267" s="1633"/>
      <c r="CR267" s="1633"/>
      <c r="CS267" s="1633"/>
      <c r="CT267" s="1633"/>
      <c r="CU267" s="1633"/>
      <c r="CV267" s="1633"/>
      <c r="CW267" s="1633"/>
      <c r="CX267" s="1633"/>
      <c r="CY267" s="1633"/>
      <c r="CZ267" s="1633"/>
      <c r="DA267" s="1633"/>
      <c r="DB267" s="1633"/>
      <c r="DC267" s="1633"/>
      <c r="DD267" s="1633"/>
      <c r="DE267" s="1633"/>
      <c r="DF267" s="1633"/>
      <c r="DG267" s="1633"/>
      <c r="DH267" s="1633"/>
      <c r="DI267" s="1633"/>
      <c r="DJ267" s="1633"/>
      <c r="DK267" s="1633"/>
      <c r="DL267" s="1633"/>
      <c r="DM267" s="1633"/>
      <c r="DN267" s="1633"/>
      <c r="DO267" s="1633"/>
      <c r="DP267" s="1633"/>
      <c r="DQ267" s="1633"/>
      <c r="DR267" s="1633"/>
      <c r="DS267" s="1633"/>
      <c r="DT267" s="1633"/>
      <c r="DU267" s="1633"/>
      <c r="DV267" s="1633"/>
      <c r="DW267" s="866"/>
      <c r="DX267" s="1633"/>
      <c r="DY267" s="1633"/>
      <c r="DZ267" s="1633"/>
      <c r="EA267" s="1633"/>
      <c r="EB267" s="1633"/>
      <c r="EC267" s="1633"/>
      <c r="ED267" s="1633"/>
      <c r="EE267" s="1633"/>
      <c r="EF267" s="1633"/>
      <c r="EG267" s="1633"/>
      <c r="EH267" s="1633"/>
      <c r="EI267" s="1633"/>
      <c r="EJ267" s="1633"/>
      <c r="EK267" s="1633"/>
      <c r="EL267" s="1633"/>
      <c r="EM267" s="1633"/>
      <c r="EN267" s="1633"/>
      <c r="EO267" s="1633"/>
      <c r="EP267" s="1633"/>
      <c r="EQ267" s="1633"/>
      <c r="ER267" s="866"/>
    </row>
    <row r="268" spans="2:148" ht="15" customHeight="1">
      <c r="B268" s="687" t="str">
        <f t="shared" si="22"/>
        <v>Desk 52</v>
      </c>
      <c r="C268" s="689" t="str">
        <f t="shared" si="27"/>
        <v/>
      </c>
      <c r="D268" s="689" t="str">
        <f t="shared" si="27"/>
        <v/>
      </c>
      <c r="E268" s="689" t="str">
        <f t="shared" si="27"/>
        <v/>
      </c>
      <c r="F268" s="689" t="str">
        <f t="shared" si="27"/>
        <v/>
      </c>
      <c r="G268" s="1810" t="str">
        <f t="shared" si="27"/>
        <v/>
      </c>
      <c r="H268" s="1633"/>
      <c r="I268" s="1633"/>
      <c r="J268" s="1633"/>
      <c r="K268" s="1633"/>
      <c r="L268" s="1633"/>
      <c r="M268" s="1633"/>
      <c r="N268" s="1633"/>
      <c r="O268" s="1633"/>
      <c r="P268" s="1633"/>
      <c r="Q268" s="1633"/>
      <c r="R268" s="1633"/>
      <c r="S268" s="1633"/>
      <c r="T268" s="1633"/>
      <c r="U268" s="1633"/>
      <c r="V268" s="1633"/>
      <c r="W268" s="1633"/>
      <c r="X268" s="1633"/>
      <c r="Y268" s="1633"/>
      <c r="Z268" s="1633"/>
      <c r="AA268" s="1633"/>
      <c r="AB268" s="1633"/>
      <c r="AC268" s="1633"/>
      <c r="AD268" s="1633"/>
      <c r="AE268" s="1633"/>
      <c r="AF268" s="1633"/>
      <c r="AG268" s="1633"/>
      <c r="AH268" s="1633"/>
      <c r="AI268" s="1633"/>
      <c r="AJ268" s="1633"/>
      <c r="AK268" s="1633"/>
      <c r="AL268" s="1633"/>
      <c r="AM268" s="1633"/>
      <c r="AN268" s="1633"/>
      <c r="AO268" s="1633"/>
      <c r="AP268" s="1633"/>
      <c r="AQ268" s="1633"/>
      <c r="AR268" s="1633"/>
      <c r="AS268" s="1633"/>
      <c r="AT268" s="1633"/>
      <c r="AU268" s="1633"/>
      <c r="AV268" s="1633"/>
      <c r="AW268" s="1633"/>
      <c r="AX268" s="1633"/>
      <c r="AY268" s="1633"/>
      <c r="AZ268" s="1633"/>
      <c r="BA268" s="1633"/>
      <c r="BB268" s="1633"/>
      <c r="BC268" s="1633"/>
      <c r="BD268" s="1633"/>
      <c r="BE268" s="1633"/>
      <c r="BF268" s="1633"/>
      <c r="BG268" s="1633"/>
      <c r="BH268" s="1633"/>
      <c r="BI268" s="1633"/>
      <c r="BJ268" s="1633"/>
      <c r="BK268" s="1633"/>
      <c r="BL268" s="1633"/>
      <c r="BM268" s="1633"/>
      <c r="BN268" s="1633"/>
      <c r="BO268" s="1633"/>
      <c r="BP268" s="1633"/>
      <c r="BQ268" s="1633"/>
      <c r="BR268" s="1633"/>
      <c r="BS268" s="1633"/>
      <c r="BT268" s="1633"/>
      <c r="BU268" s="1633"/>
      <c r="BV268" s="1633"/>
      <c r="BW268" s="1633"/>
      <c r="BX268" s="1633"/>
      <c r="BY268" s="1633"/>
      <c r="BZ268" s="1633"/>
      <c r="CA268" s="1633"/>
      <c r="CB268" s="1633"/>
      <c r="CC268" s="1633"/>
      <c r="CD268" s="1633"/>
      <c r="CE268" s="1633"/>
      <c r="CF268" s="1633"/>
      <c r="CG268" s="1633"/>
      <c r="CH268" s="1633"/>
      <c r="CI268" s="1633"/>
      <c r="CJ268" s="1633"/>
      <c r="CK268" s="1633"/>
      <c r="CL268" s="1633"/>
      <c r="CM268" s="1633"/>
      <c r="CN268" s="1633"/>
      <c r="CO268" s="1633"/>
      <c r="CP268" s="1633"/>
      <c r="CQ268" s="1633"/>
      <c r="CR268" s="1633"/>
      <c r="CS268" s="1633"/>
      <c r="CT268" s="1633"/>
      <c r="CU268" s="1633"/>
      <c r="CV268" s="1633"/>
      <c r="CW268" s="1633"/>
      <c r="CX268" s="1633"/>
      <c r="CY268" s="1633"/>
      <c r="CZ268" s="1633"/>
      <c r="DA268" s="1633"/>
      <c r="DB268" s="1633"/>
      <c r="DC268" s="1633"/>
      <c r="DD268" s="1633"/>
      <c r="DE268" s="1633"/>
      <c r="DF268" s="1633"/>
      <c r="DG268" s="1633"/>
      <c r="DH268" s="1633"/>
      <c r="DI268" s="1633"/>
      <c r="DJ268" s="1633"/>
      <c r="DK268" s="1633"/>
      <c r="DL268" s="1633"/>
      <c r="DM268" s="1633"/>
      <c r="DN268" s="1633"/>
      <c r="DO268" s="1633"/>
      <c r="DP268" s="1633"/>
      <c r="DQ268" s="1633"/>
      <c r="DR268" s="1633"/>
      <c r="DS268" s="1633"/>
      <c r="DT268" s="1633"/>
      <c r="DU268" s="1633"/>
      <c r="DV268" s="1633"/>
      <c r="DW268" s="866"/>
      <c r="DX268" s="1633"/>
      <c r="DY268" s="1633"/>
      <c r="DZ268" s="1633"/>
      <c r="EA268" s="1633"/>
      <c r="EB268" s="1633"/>
      <c r="EC268" s="1633"/>
      <c r="ED268" s="1633"/>
      <c r="EE268" s="1633"/>
      <c r="EF268" s="1633"/>
      <c r="EG268" s="1633"/>
      <c r="EH268" s="1633"/>
      <c r="EI268" s="1633"/>
      <c r="EJ268" s="1633"/>
      <c r="EK268" s="1633"/>
      <c r="EL268" s="1633"/>
      <c r="EM268" s="1633"/>
      <c r="EN268" s="1633"/>
      <c r="EO268" s="1633"/>
      <c r="EP268" s="1633"/>
      <c r="EQ268" s="1633"/>
      <c r="ER268" s="866"/>
    </row>
    <row r="269" spans="2:148" ht="15" customHeight="1">
      <c r="B269" s="687" t="str">
        <f t="shared" si="22"/>
        <v>Desk 53</v>
      </c>
      <c r="C269" s="689" t="str">
        <f t="shared" si="27"/>
        <v/>
      </c>
      <c r="D269" s="689" t="str">
        <f t="shared" si="27"/>
        <v/>
      </c>
      <c r="E269" s="689" t="str">
        <f t="shared" si="27"/>
        <v/>
      </c>
      <c r="F269" s="689" t="str">
        <f t="shared" si="27"/>
        <v/>
      </c>
      <c r="G269" s="1810" t="str">
        <f t="shared" si="27"/>
        <v/>
      </c>
      <c r="H269" s="1633"/>
      <c r="I269" s="1633"/>
      <c r="J269" s="1633"/>
      <c r="K269" s="1633"/>
      <c r="L269" s="1633"/>
      <c r="M269" s="1633"/>
      <c r="N269" s="1633"/>
      <c r="O269" s="1633"/>
      <c r="P269" s="1633"/>
      <c r="Q269" s="1633"/>
      <c r="R269" s="1633"/>
      <c r="S269" s="1633"/>
      <c r="T269" s="1633"/>
      <c r="U269" s="1633"/>
      <c r="V269" s="1633"/>
      <c r="W269" s="1633"/>
      <c r="X269" s="1633"/>
      <c r="Y269" s="1633"/>
      <c r="Z269" s="1633"/>
      <c r="AA269" s="1633"/>
      <c r="AB269" s="1633"/>
      <c r="AC269" s="1633"/>
      <c r="AD269" s="1633"/>
      <c r="AE269" s="1633"/>
      <c r="AF269" s="1633"/>
      <c r="AG269" s="1633"/>
      <c r="AH269" s="1633"/>
      <c r="AI269" s="1633"/>
      <c r="AJ269" s="1633"/>
      <c r="AK269" s="1633"/>
      <c r="AL269" s="1633"/>
      <c r="AM269" s="1633"/>
      <c r="AN269" s="1633"/>
      <c r="AO269" s="1633"/>
      <c r="AP269" s="1633"/>
      <c r="AQ269" s="1633"/>
      <c r="AR269" s="1633"/>
      <c r="AS269" s="1633"/>
      <c r="AT269" s="1633"/>
      <c r="AU269" s="1633"/>
      <c r="AV269" s="1633"/>
      <c r="AW269" s="1633"/>
      <c r="AX269" s="1633"/>
      <c r="AY269" s="1633"/>
      <c r="AZ269" s="1633"/>
      <c r="BA269" s="1633"/>
      <c r="BB269" s="1633"/>
      <c r="BC269" s="1633"/>
      <c r="BD269" s="1633"/>
      <c r="BE269" s="1633"/>
      <c r="BF269" s="1633"/>
      <c r="BG269" s="1633"/>
      <c r="BH269" s="1633"/>
      <c r="BI269" s="1633"/>
      <c r="BJ269" s="1633"/>
      <c r="BK269" s="1633"/>
      <c r="BL269" s="1633"/>
      <c r="BM269" s="1633"/>
      <c r="BN269" s="1633"/>
      <c r="BO269" s="1633"/>
      <c r="BP269" s="1633"/>
      <c r="BQ269" s="1633"/>
      <c r="BR269" s="1633"/>
      <c r="BS269" s="1633"/>
      <c r="BT269" s="1633"/>
      <c r="BU269" s="1633"/>
      <c r="BV269" s="1633"/>
      <c r="BW269" s="1633"/>
      <c r="BX269" s="1633"/>
      <c r="BY269" s="1633"/>
      <c r="BZ269" s="1633"/>
      <c r="CA269" s="1633"/>
      <c r="CB269" s="1633"/>
      <c r="CC269" s="1633"/>
      <c r="CD269" s="1633"/>
      <c r="CE269" s="1633"/>
      <c r="CF269" s="1633"/>
      <c r="CG269" s="1633"/>
      <c r="CH269" s="1633"/>
      <c r="CI269" s="1633"/>
      <c r="CJ269" s="1633"/>
      <c r="CK269" s="1633"/>
      <c r="CL269" s="1633"/>
      <c r="CM269" s="1633"/>
      <c r="CN269" s="1633"/>
      <c r="CO269" s="1633"/>
      <c r="CP269" s="1633"/>
      <c r="CQ269" s="1633"/>
      <c r="CR269" s="1633"/>
      <c r="CS269" s="1633"/>
      <c r="CT269" s="1633"/>
      <c r="CU269" s="1633"/>
      <c r="CV269" s="1633"/>
      <c r="CW269" s="1633"/>
      <c r="CX269" s="1633"/>
      <c r="CY269" s="1633"/>
      <c r="CZ269" s="1633"/>
      <c r="DA269" s="1633"/>
      <c r="DB269" s="1633"/>
      <c r="DC269" s="1633"/>
      <c r="DD269" s="1633"/>
      <c r="DE269" s="1633"/>
      <c r="DF269" s="1633"/>
      <c r="DG269" s="1633"/>
      <c r="DH269" s="1633"/>
      <c r="DI269" s="1633"/>
      <c r="DJ269" s="1633"/>
      <c r="DK269" s="1633"/>
      <c r="DL269" s="1633"/>
      <c r="DM269" s="1633"/>
      <c r="DN269" s="1633"/>
      <c r="DO269" s="1633"/>
      <c r="DP269" s="1633"/>
      <c r="DQ269" s="1633"/>
      <c r="DR269" s="1633"/>
      <c r="DS269" s="1633"/>
      <c r="DT269" s="1633"/>
      <c r="DU269" s="1633"/>
      <c r="DV269" s="1633"/>
      <c r="DW269" s="866"/>
      <c r="DX269" s="1633"/>
      <c r="DY269" s="1633"/>
      <c r="DZ269" s="1633"/>
      <c r="EA269" s="1633"/>
      <c r="EB269" s="1633"/>
      <c r="EC269" s="1633"/>
      <c r="ED269" s="1633"/>
      <c r="EE269" s="1633"/>
      <c r="EF269" s="1633"/>
      <c r="EG269" s="1633"/>
      <c r="EH269" s="1633"/>
      <c r="EI269" s="1633"/>
      <c r="EJ269" s="1633"/>
      <c r="EK269" s="1633"/>
      <c r="EL269" s="1633"/>
      <c r="EM269" s="1633"/>
      <c r="EN269" s="1633"/>
      <c r="EO269" s="1633"/>
      <c r="EP269" s="1633"/>
      <c r="EQ269" s="1633"/>
      <c r="ER269" s="866"/>
    </row>
    <row r="270" spans="2:148" ht="15" customHeight="1">
      <c r="B270" s="687" t="str">
        <f t="shared" si="22"/>
        <v>Desk 54</v>
      </c>
      <c r="C270" s="689" t="str">
        <f t="shared" si="27"/>
        <v/>
      </c>
      <c r="D270" s="689" t="str">
        <f t="shared" si="27"/>
        <v/>
      </c>
      <c r="E270" s="689" t="str">
        <f t="shared" si="27"/>
        <v/>
      </c>
      <c r="F270" s="689" t="str">
        <f t="shared" si="27"/>
        <v/>
      </c>
      <c r="G270" s="1810" t="str">
        <f t="shared" si="27"/>
        <v/>
      </c>
      <c r="H270" s="1633"/>
      <c r="I270" s="1633"/>
      <c r="J270" s="1633"/>
      <c r="K270" s="1633"/>
      <c r="L270" s="1633"/>
      <c r="M270" s="1633"/>
      <c r="N270" s="1633"/>
      <c r="O270" s="1633"/>
      <c r="P270" s="1633"/>
      <c r="Q270" s="1633"/>
      <c r="R270" s="1633"/>
      <c r="S270" s="1633"/>
      <c r="T270" s="1633"/>
      <c r="U270" s="1633"/>
      <c r="V270" s="1633"/>
      <c r="W270" s="1633"/>
      <c r="X270" s="1633"/>
      <c r="Y270" s="1633"/>
      <c r="Z270" s="1633"/>
      <c r="AA270" s="1633"/>
      <c r="AB270" s="1633"/>
      <c r="AC270" s="1633"/>
      <c r="AD270" s="1633"/>
      <c r="AE270" s="1633"/>
      <c r="AF270" s="1633"/>
      <c r="AG270" s="1633"/>
      <c r="AH270" s="1633"/>
      <c r="AI270" s="1633"/>
      <c r="AJ270" s="1633"/>
      <c r="AK270" s="1633"/>
      <c r="AL270" s="1633"/>
      <c r="AM270" s="1633"/>
      <c r="AN270" s="1633"/>
      <c r="AO270" s="1633"/>
      <c r="AP270" s="1633"/>
      <c r="AQ270" s="1633"/>
      <c r="AR270" s="1633"/>
      <c r="AS270" s="1633"/>
      <c r="AT270" s="1633"/>
      <c r="AU270" s="1633"/>
      <c r="AV270" s="1633"/>
      <c r="AW270" s="1633"/>
      <c r="AX270" s="1633"/>
      <c r="AY270" s="1633"/>
      <c r="AZ270" s="1633"/>
      <c r="BA270" s="1633"/>
      <c r="BB270" s="1633"/>
      <c r="BC270" s="1633"/>
      <c r="BD270" s="1633"/>
      <c r="BE270" s="1633"/>
      <c r="BF270" s="1633"/>
      <c r="BG270" s="1633"/>
      <c r="BH270" s="1633"/>
      <c r="BI270" s="1633"/>
      <c r="BJ270" s="1633"/>
      <c r="BK270" s="1633"/>
      <c r="BL270" s="1633"/>
      <c r="BM270" s="1633"/>
      <c r="BN270" s="1633"/>
      <c r="BO270" s="1633"/>
      <c r="BP270" s="1633"/>
      <c r="BQ270" s="1633"/>
      <c r="BR270" s="1633"/>
      <c r="BS270" s="1633"/>
      <c r="BT270" s="1633"/>
      <c r="BU270" s="1633"/>
      <c r="BV270" s="1633"/>
      <c r="BW270" s="1633"/>
      <c r="BX270" s="1633"/>
      <c r="BY270" s="1633"/>
      <c r="BZ270" s="1633"/>
      <c r="CA270" s="1633"/>
      <c r="CB270" s="1633"/>
      <c r="CC270" s="1633"/>
      <c r="CD270" s="1633"/>
      <c r="CE270" s="1633"/>
      <c r="CF270" s="1633"/>
      <c r="CG270" s="1633"/>
      <c r="CH270" s="1633"/>
      <c r="CI270" s="1633"/>
      <c r="CJ270" s="1633"/>
      <c r="CK270" s="1633"/>
      <c r="CL270" s="1633"/>
      <c r="CM270" s="1633"/>
      <c r="CN270" s="1633"/>
      <c r="CO270" s="1633"/>
      <c r="CP270" s="1633"/>
      <c r="CQ270" s="1633"/>
      <c r="CR270" s="1633"/>
      <c r="CS270" s="1633"/>
      <c r="CT270" s="1633"/>
      <c r="CU270" s="1633"/>
      <c r="CV270" s="1633"/>
      <c r="CW270" s="1633"/>
      <c r="CX270" s="1633"/>
      <c r="CY270" s="1633"/>
      <c r="CZ270" s="1633"/>
      <c r="DA270" s="1633"/>
      <c r="DB270" s="1633"/>
      <c r="DC270" s="1633"/>
      <c r="DD270" s="1633"/>
      <c r="DE270" s="1633"/>
      <c r="DF270" s="1633"/>
      <c r="DG270" s="1633"/>
      <c r="DH270" s="1633"/>
      <c r="DI270" s="1633"/>
      <c r="DJ270" s="1633"/>
      <c r="DK270" s="1633"/>
      <c r="DL270" s="1633"/>
      <c r="DM270" s="1633"/>
      <c r="DN270" s="1633"/>
      <c r="DO270" s="1633"/>
      <c r="DP270" s="1633"/>
      <c r="DQ270" s="1633"/>
      <c r="DR270" s="1633"/>
      <c r="DS270" s="1633"/>
      <c r="DT270" s="1633"/>
      <c r="DU270" s="1633"/>
      <c r="DV270" s="1633"/>
      <c r="DW270" s="866"/>
      <c r="DX270" s="1633"/>
      <c r="DY270" s="1633"/>
      <c r="DZ270" s="1633"/>
      <c r="EA270" s="1633"/>
      <c r="EB270" s="1633"/>
      <c r="EC270" s="1633"/>
      <c r="ED270" s="1633"/>
      <c r="EE270" s="1633"/>
      <c r="EF270" s="1633"/>
      <c r="EG270" s="1633"/>
      <c r="EH270" s="1633"/>
      <c r="EI270" s="1633"/>
      <c r="EJ270" s="1633"/>
      <c r="EK270" s="1633"/>
      <c r="EL270" s="1633"/>
      <c r="EM270" s="1633"/>
      <c r="EN270" s="1633"/>
      <c r="EO270" s="1633"/>
      <c r="EP270" s="1633"/>
      <c r="EQ270" s="1633"/>
      <c r="ER270" s="866"/>
    </row>
    <row r="271" spans="2:148" ht="15" customHeight="1">
      <c r="B271" s="687" t="str">
        <f t="shared" si="22"/>
        <v>Desk 55</v>
      </c>
      <c r="C271" s="689" t="str">
        <f t="shared" si="27"/>
        <v/>
      </c>
      <c r="D271" s="689" t="str">
        <f t="shared" si="27"/>
        <v/>
      </c>
      <c r="E271" s="689" t="str">
        <f t="shared" si="27"/>
        <v/>
      </c>
      <c r="F271" s="689" t="str">
        <f t="shared" si="27"/>
        <v/>
      </c>
      <c r="G271" s="1810" t="str">
        <f t="shared" si="27"/>
        <v/>
      </c>
      <c r="H271" s="1633"/>
      <c r="I271" s="1633"/>
      <c r="J271" s="1633"/>
      <c r="K271" s="1633"/>
      <c r="L271" s="1633"/>
      <c r="M271" s="1633"/>
      <c r="N271" s="1633"/>
      <c r="O271" s="1633"/>
      <c r="P271" s="1633"/>
      <c r="Q271" s="1633"/>
      <c r="R271" s="1633"/>
      <c r="S271" s="1633"/>
      <c r="T271" s="1633"/>
      <c r="U271" s="1633"/>
      <c r="V271" s="1633"/>
      <c r="W271" s="1633"/>
      <c r="X271" s="1633"/>
      <c r="Y271" s="1633"/>
      <c r="Z271" s="1633"/>
      <c r="AA271" s="1633"/>
      <c r="AB271" s="1633"/>
      <c r="AC271" s="1633"/>
      <c r="AD271" s="1633"/>
      <c r="AE271" s="1633"/>
      <c r="AF271" s="1633"/>
      <c r="AG271" s="1633"/>
      <c r="AH271" s="1633"/>
      <c r="AI271" s="1633"/>
      <c r="AJ271" s="1633"/>
      <c r="AK271" s="1633"/>
      <c r="AL271" s="1633"/>
      <c r="AM271" s="1633"/>
      <c r="AN271" s="1633"/>
      <c r="AO271" s="1633"/>
      <c r="AP271" s="1633"/>
      <c r="AQ271" s="1633"/>
      <c r="AR271" s="1633"/>
      <c r="AS271" s="1633"/>
      <c r="AT271" s="1633"/>
      <c r="AU271" s="1633"/>
      <c r="AV271" s="1633"/>
      <c r="AW271" s="1633"/>
      <c r="AX271" s="1633"/>
      <c r="AY271" s="1633"/>
      <c r="AZ271" s="1633"/>
      <c r="BA271" s="1633"/>
      <c r="BB271" s="1633"/>
      <c r="BC271" s="1633"/>
      <c r="BD271" s="1633"/>
      <c r="BE271" s="1633"/>
      <c r="BF271" s="1633"/>
      <c r="BG271" s="1633"/>
      <c r="BH271" s="1633"/>
      <c r="BI271" s="1633"/>
      <c r="BJ271" s="1633"/>
      <c r="BK271" s="1633"/>
      <c r="BL271" s="1633"/>
      <c r="BM271" s="1633"/>
      <c r="BN271" s="1633"/>
      <c r="BO271" s="1633"/>
      <c r="BP271" s="1633"/>
      <c r="BQ271" s="1633"/>
      <c r="BR271" s="1633"/>
      <c r="BS271" s="1633"/>
      <c r="BT271" s="1633"/>
      <c r="BU271" s="1633"/>
      <c r="BV271" s="1633"/>
      <c r="BW271" s="1633"/>
      <c r="BX271" s="1633"/>
      <c r="BY271" s="1633"/>
      <c r="BZ271" s="1633"/>
      <c r="CA271" s="1633"/>
      <c r="CB271" s="1633"/>
      <c r="CC271" s="1633"/>
      <c r="CD271" s="1633"/>
      <c r="CE271" s="1633"/>
      <c r="CF271" s="1633"/>
      <c r="CG271" s="1633"/>
      <c r="CH271" s="1633"/>
      <c r="CI271" s="1633"/>
      <c r="CJ271" s="1633"/>
      <c r="CK271" s="1633"/>
      <c r="CL271" s="1633"/>
      <c r="CM271" s="1633"/>
      <c r="CN271" s="1633"/>
      <c r="CO271" s="1633"/>
      <c r="CP271" s="1633"/>
      <c r="CQ271" s="1633"/>
      <c r="CR271" s="1633"/>
      <c r="CS271" s="1633"/>
      <c r="CT271" s="1633"/>
      <c r="CU271" s="1633"/>
      <c r="CV271" s="1633"/>
      <c r="CW271" s="1633"/>
      <c r="CX271" s="1633"/>
      <c r="CY271" s="1633"/>
      <c r="CZ271" s="1633"/>
      <c r="DA271" s="1633"/>
      <c r="DB271" s="1633"/>
      <c r="DC271" s="1633"/>
      <c r="DD271" s="1633"/>
      <c r="DE271" s="1633"/>
      <c r="DF271" s="1633"/>
      <c r="DG271" s="1633"/>
      <c r="DH271" s="1633"/>
      <c r="DI271" s="1633"/>
      <c r="DJ271" s="1633"/>
      <c r="DK271" s="1633"/>
      <c r="DL271" s="1633"/>
      <c r="DM271" s="1633"/>
      <c r="DN271" s="1633"/>
      <c r="DO271" s="1633"/>
      <c r="DP271" s="1633"/>
      <c r="DQ271" s="1633"/>
      <c r="DR271" s="1633"/>
      <c r="DS271" s="1633"/>
      <c r="DT271" s="1633"/>
      <c r="DU271" s="1633"/>
      <c r="DV271" s="1633"/>
      <c r="DW271" s="866"/>
      <c r="DX271" s="1633"/>
      <c r="DY271" s="1633"/>
      <c r="DZ271" s="1633"/>
      <c r="EA271" s="1633"/>
      <c r="EB271" s="1633"/>
      <c r="EC271" s="1633"/>
      <c r="ED271" s="1633"/>
      <c r="EE271" s="1633"/>
      <c r="EF271" s="1633"/>
      <c r="EG271" s="1633"/>
      <c r="EH271" s="1633"/>
      <c r="EI271" s="1633"/>
      <c r="EJ271" s="1633"/>
      <c r="EK271" s="1633"/>
      <c r="EL271" s="1633"/>
      <c r="EM271" s="1633"/>
      <c r="EN271" s="1633"/>
      <c r="EO271" s="1633"/>
      <c r="EP271" s="1633"/>
      <c r="EQ271" s="1633"/>
      <c r="ER271" s="866"/>
    </row>
    <row r="272" spans="2:148" ht="15" customHeight="1">
      <c r="B272" s="687" t="str">
        <f t="shared" si="22"/>
        <v>Desk 56</v>
      </c>
      <c r="C272" s="689" t="str">
        <f t="shared" si="27"/>
        <v/>
      </c>
      <c r="D272" s="689" t="str">
        <f t="shared" si="27"/>
        <v/>
      </c>
      <c r="E272" s="689" t="str">
        <f t="shared" si="27"/>
        <v/>
      </c>
      <c r="F272" s="689" t="str">
        <f t="shared" si="27"/>
        <v/>
      </c>
      <c r="G272" s="1810" t="str">
        <f t="shared" si="27"/>
        <v/>
      </c>
      <c r="H272" s="1633"/>
      <c r="I272" s="1633"/>
      <c r="J272" s="1633"/>
      <c r="K272" s="1633"/>
      <c r="L272" s="1633"/>
      <c r="M272" s="1633"/>
      <c r="N272" s="1633"/>
      <c r="O272" s="1633"/>
      <c r="P272" s="1633"/>
      <c r="Q272" s="1633"/>
      <c r="R272" s="1633"/>
      <c r="S272" s="1633"/>
      <c r="T272" s="1633"/>
      <c r="U272" s="1633"/>
      <c r="V272" s="1633"/>
      <c r="W272" s="1633"/>
      <c r="X272" s="1633"/>
      <c r="Y272" s="1633"/>
      <c r="Z272" s="1633"/>
      <c r="AA272" s="1633"/>
      <c r="AB272" s="1633"/>
      <c r="AC272" s="1633"/>
      <c r="AD272" s="1633"/>
      <c r="AE272" s="1633"/>
      <c r="AF272" s="1633"/>
      <c r="AG272" s="1633"/>
      <c r="AH272" s="1633"/>
      <c r="AI272" s="1633"/>
      <c r="AJ272" s="1633"/>
      <c r="AK272" s="1633"/>
      <c r="AL272" s="1633"/>
      <c r="AM272" s="1633"/>
      <c r="AN272" s="1633"/>
      <c r="AO272" s="1633"/>
      <c r="AP272" s="1633"/>
      <c r="AQ272" s="1633"/>
      <c r="AR272" s="1633"/>
      <c r="AS272" s="1633"/>
      <c r="AT272" s="1633"/>
      <c r="AU272" s="1633"/>
      <c r="AV272" s="1633"/>
      <c r="AW272" s="1633"/>
      <c r="AX272" s="1633"/>
      <c r="AY272" s="1633"/>
      <c r="AZ272" s="1633"/>
      <c r="BA272" s="1633"/>
      <c r="BB272" s="1633"/>
      <c r="BC272" s="1633"/>
      <c r="BD272" s="1633"/>
      <c r="BE272" s="1633"/>
      <c r="BF272" s="1633"/>
      <c r="BG272" s="1633"/>
      <c r="BH272" s="1633"/>
      <c r="BI272" s="1633"/>
      <c r="BJ272" s="1633"/>
      <c r="BK272" s="1633"/>
      <c r="BL272" s="1633"/>
      <c r="BM272" s="1633"/>
      <c r="BN272" s="1633"/>
      <c r="BO272" s="1633"/>
      <c r="BP272" s="1633"/>
      <c r="BQ272" s="1633"/>
      <c r="BR272" s="1633"/>
      <c r="BS272" s="1633"/>
      <c r="BT272" s="1633"/>
      <c r="BU272" s="1633"/>
      <c r="BV272" s="1633"/>
      <c r="BW272" s="1633"/>
      <c r="BX272" s="1633"/>
      <c r="BY272" s="1633"/>
      <c r="BZ272" s="1633"/>
      <c r="CA272" s="1633"/>
      <c r="CB272" s="1633"/>
      <c r="CC272" s="1633"/>
      <c r="CD272" s="1633"/>
      <c r="CE272" s="1633"/>
      <c r="CF272" s="1633"/>
      <c r="CG272" s="1633"/>
      <c r="CH272" s="1633"/>
      <c r="CI272" s="1633"/>
      <c r="CJ272" s="1633"/>
      <c r="CK272" s="1633"/>
      <c r="CL272" s="1633"/>
      <c r="CM272" s="1633"/>
      <c r="CN272" s="1633"/>
      <c r="CO272" s="1633"/>
      <c r="CP272" s="1633"/>
      <c r="CQ272" s="1633"/>
      <c r="CR272" s="1633"/>
      <c r="CS272" s="1633"/>
      <c r="CT272" s="1633"/>
      <c r="CU272" s="1633"/>
      <c r="CV272" s="1633"/>
      <c r="CW272" s="1633"/>
      <c r="CX272" s="1633"/>
      <c r="CY272" s="1633"/>
      <c r="CZ272" s="1633"/>
      <c r="DA272" s="1633"/>
      <c r="DB272" s="1633"/>
      <c r="DC272" s="1633"/>
      <c r="DD272" s="1633"/>
      <c r="DE272" s="1633"/>
      <c r="DF272" s="1633"/>
      <c r="DG272" s="1633"/>
      <c r="DH272" s="1633"/>
      <c r="DI272" s="1633"/>
      <c r="DJ272" s="1633"/>
      <c r="DK272" s="1633"/>
      <c r="DL272" s="1633"/>
      <c r="DM272" s="1633"/>
      <c r="DN272" s="1633"/>
      <c r="DO272" s="1633"/>
      <c r="DP272" s="1633"/>
      <c r="DQ272" s="1633"/>
      <c r="DR272" s="1633"/>
      <c r="DS272" s="1633"/>
      <c r="DT272" s="1633"/>
      <c r="DU272" s="1633"/>
      <c r="DV272" s="1633"/>
      <c r="DW272" s="866"/>
      <c r="DX272" s="1633"/>
      <c r="DY272" s="1633"/>
      <c r="DZ272" s="1633"/>
      <c r="EA272" s="1633"/>
      <c r="EB272" s="1633"/>
      <c r="EC272" s="1633"/>
      <c r="ED272" s="1633"/>
      <c r="EE272" s="1633"/>
      <c r="EF272" s="1633"/>
      <c r="EG272" s="1633"/>
      <c r="EH272" s="1633"/>
      <c r="EI272" s="1633"/>
      <c r="EJ272" s="1633"/>
      <c r="EK272" s="1633"/>
      <c r="EL272" s="1633"/>
      <c r="EM272" s="1633"/>
      <c r="EN272" s="1633"/>
      <c r="EO272" s="1633"/>
      <c r="EP272" s="1633"/>
      <c r="EQ272" s="1633"/>
      <c r="ER272" s="866"/>
    </row>
    <row r="273" spans="2:148" ht="15" customHeight="1">
      <c r="B273" s="687" t="str">
        <f t="shared" si="22"/>
        <v>Desk 57</v>
      </c>
      <c r="C273" s="689" t="str">
        <f t="shared" si="27"/>
        <v/>
      </c>
      <c r="D273" s="689" t="str">
        <f t="shared" si="27"/>
        <v/>
      </c>
      <c r="E273" s="689" t="str">
        <f t="shared" si="27"/>
        <v/>
      </c>
      <c r="F273" s="689" t="str">
        <f t="shared" si="27"/>
        <v/>
      </c>
      <c r="G273" s="1810" t="str">
        <f t="shared" si="27"/>
        <v/>
      </c>
      <c r="H273" s="1633"/>
      <c r="I273" s="1633"/>
      <c r="J273" s="1633"/>
      <c r="K273" s="1633"/>
      <c r="L273" s="1633"/>
      <c r="M273" s="1633"/>
      <c r="N273" s="1633"/>
      <c r="O273" s="1633"/>
      <c r="P273" s="1633"/>
      <c r="Q273" s="1633"/>
      <c r="R273" s="1633"/>
      <c r="S273" s="1633"/>
      <c r="T273" s="1633"/>
      <c r="U273" s="1633"/>
      <c r="V273" s="1633"/>
      <c r="W273" s="1633"/>
      <c r="X273" s="1633"/>
      <c r="Y273" s="1633"/>
      <c r="Z273" s="1633"/>
      <c r="AA273" s="1633"/>
      <c r="AB273" s="1633"/>
      <c r="AC273" s="1633"/>
      <c r="AD273" s="1633"/>
      <c r="AE273" s="1633"/>
      <c r="AF273" s="1633"/>
      <c r="AG273" s="1633"/>
      <c r="AH273" s="1633"/>
      <c r="AI273" s="1633"/>
      <c r="AJ273" s="1633"/>
      <c r="AK273" s="1633"/>
      <c r="AL273" s="1633"/>
      <c r="AM273" s="1633"/>
      <c r="AN273" s="1633"/>
      <c r="AO273" s="1633"/>
      <c r="AP273" s="1633"/>
      <c r="AQ273" s="1633"/>
      <c r="AR273" s="1633"/>
      <c r="AS273" s="1633"/>
      <c r="AT273" s="1633"/>
      <c r="AU273" s="1633"/>
      <c r="AV273" s="1633"/>
      <c r="AW273" s="1633"/>
      <c r="AX273" s="1633"/>
      <c r="AY273" s="1633"/>
      <c r="AZ273" s="1633"/>
      <c r="BA273" s="1633"/>
      <c r="BB273" s="1633"/>
      <c r="BC273" s="1633"/>
      <c r="BD273" s="1633"/>
      <c r="BE273" s="1633"/>
      <c r="BF273" s="1633"/>
      <c r="BG273" s="1633"/>
      <c r="BH273" s="1633"/>
      <c r="BI273" s="1633"/>
      <c r="BJ273" s="1633"/>
      <c r="BK273" s="1633"/>
      <c r="BL273" s="1633"/>
      <c r="BM273" s="1633"/>
      <c r="BN273" s="1633"/>
      <c r="BO273" s="1633"/>
      <c r="BP273" s="1633"/>
      <c r="BQ273" s="1633"/>
      <c r="BR273" s="1633"/>
      <c r="BS273" s="1633"/>
      <c r="BT273" s="1633"/>
      <c r="BU273" s="1633"/>
      <c r="BV273" s="1633"/>
      <c r="BW273" s="1633"/>
      <c r="BX273" s="1633"/>
      <c r="BY273" s="1633"/>
      <c r="BZ273" s="1633"/>
      <c r="CA273" s="1633"/>
      <c r="CB273" s="1633"/>
      <c r="CC273" s="1633"/>
      <c r="CD273" s="1633"/>
      <c r="CE273" s="1633"/>
      <c r="CF273" s="1633"/>
      <c r="CG273" s="1633"/>
      <c r="CH273" s="1633"/>
      <c r="CI273" s="1633"/>
      <c r="CJ273" s="1633"/>
      <c r="CK273" s="1633"/>
      <c r="CL273" s="1633"/>
      <c r="CM273" s="1633"/>
      <c r="CN273" s="1633"/>
      <c r="CO273" s="1633"/>
      <c r="CP273" s="1633"/>
      <c r="CQ273" s="1633"/>
      <c r="CR273" s="1633"/>
      <c r="CS273" s="1633"/>
      <c r="CT273" s="1633"/>
      <c r="CU273" s="1633"/>
      <c r="CV273" s="1633"/>
      <c r="CW273" s="1633"/>
      <c r="CX273" s="1633"/>
      <c r="CY273" s="1633"/>
      <c r="CZ273" s="1633"/>
      <c r="DA273" s="1633"/>
      <c r="DB273" s="1633"/>
      <c r="DC273" s="1633"/>
      <c r="DD273" s="1633"/>
      <c r="DE273" s="1633"/>
      <c r="DF273" s="1633"/>
      <c r="DG273" s="1633"/>
      <c r="DH273" s="1633"/>
      <c r="DI273" s="1633"/>
      <c r="DJ273" s="1633"/>
      <c r="DK273" s="1633"/>
      <c r="DL273" s="1633"/>
      <c r="DM273" s="1633"/>
      <c r="DN273" s="1633"/>
      <c r="DO273" s="1633"/>
      <c r="DP273" s="1633"/>
      <c r="DQ273" s="1633"/>
      <c r="DR273" s="1633"/>
      <c r="DS273" s="1633"/>
      <c r="DT273" s="1633"/>
      <c r="DU273" s="1633"/>
      <c r="DV273" s="1633"/>
      <c r="DW273" s="866"/>
      <c r="DX273" s="1633"/>
      <c r="DY273" s="1633"/>
      <c r="DZ273" s="1633"/>
      <c r="EA273" s="1633"/>
      <c r="EB273" s="1633"/>
      <c r="EC273" s="1633"/>
      <c r="ED273" s="1633"/>
      <c r="EE273" s="1633"/>
      <c r="EF273" s="1633"/>
      <c r="EG273" s="1633"/>
      <c r="EH273" s="1633"/>
      <c r="EI273" s="1633"/>
      <c r="EJ273" s="1633"/>
      <c r="EK273" s="1633"/>
      <c r="EL273" s="1633"/>
      <c r="EM273" s="1633"/>
      <c r="EN273" s="1633"/>
      <c r="EO273" s="1633"/>
      <c r="EP273" s="1633"/>
      <c r="EQ273" s="1633"/>
      <c r="ER273" s="866"/>
    </row>
    <row r="274" spans="2:148" ht="15" customHeight="1">
      <c r="B274" s="687" t="str">
        <f t="shared" si="22"/>
        <v>Desk 58</v>
      </c>
      <c r="C274" s="689" t="str">
        <f t="shared" si="27"/>
        <v/>
      </c>
      <c r="D274" s="689" t="str">
        <f t="shared" si="27"/>
        <v/>
      </c>
      <c r="E274" s="689" t="str">
        <f t="shared" si="27"/>
        <v/>
      </c>
      <c r="F274" s="689" t="str">
        <f t="shared" si="27"/>
        <v/>
      </c>
      <c r="G274" s="1810" t="str">
        <f t="shared" si="27"/>
        <v/>
      </c>
      <c r="H274" s="1633"/>
      <c r="I274" s="1633"/>
      <c r="J274" s="1633"/>
      <c r="K274" s="1633"/>
      <c r="L274" s="1633"/>
      <c r="M274" s="1633"/>
      <c r="N274" s="1633"/>
      <c r="O274" s="1633"/>
      <c r="P274" s="1633"/>
      <c r="Q274" s="1633"/>
      <c r="R274" s="1633"/>
      <c r="S274" s="1633"/>
      <c r="T274" s="1633"/>
      <c r="U274" s="1633"/>
      <c r="V274" s="1633"/>
      <c r="W274" s="1633"/>
      <c r="X274" s="1633"/>
      <c r="Y274" s="1633"/>
      <c r="Z274" s="1633"/>
      <c r="AA274" s="1633"/>
      <c r="AB274" s="1633"/>
      <c r="AC274" s="1633"/>
      <c r="AD274" s="1633"/>
      <c r="AE274" s="1633"/>
      <c r="AF274" s="1633"/>
      <c r="AG274" s="1633"/>
      <c r="AH274" s="1633"/>
      <c r="AI274" s="1633"/>
      <c r="AJ274" s="1633"/>
      <c r="AK274" s="1633"/>
      <c r="AL274" s="1633"/>
      <c r="AM274" s="1633"/>
      <c r="AN274" s="1633"/>
      <c r="AO274" s="1633"/>
      <c r="AP274" s="1633"/>
      <c r="AQ274" s="1633"/>
      <c r="AR274" s="1633"/>
      <c r="AS274" s="1633"/>
      <c r="AT274" s="1633"/>
      <c r="AU274" s="1633"/>
      <c r="AV274" s="1633"/>
      <c r="AW274" s="1633"/>
      <c r="AX274" s="1633"/>
      <c r="AY274" s="1633"/>
      <c r="AZ274" s="1633"/>
      <c r="BA274" s="1633"/>
      <c r="BB274" s="1633"/>
      <c r="BC274" s="1633"/>
      <c r="BD274" s="1633"/>
      <c r="BE274" s="1633"/>
      <c r="BF274" s="1633"/>
      <c r="BG274" s="1633"/>
      <c r="BH274" s="1633"/>
      <c r="BI274" s="1633"/>
      <c r="BJ274" s="1633"/>
      <c r="BK274" s="1633"/>
      <c r="BL274" s="1633"/>
      <c r="BM274" s="1633"/>
      <c r="BN274" s="1633"/>
      <c r="BO274" s="1633"/>
      <c r="BP274" s="1633"/>
      <c r="BQ274" s="1633"/>
      <c r="BR274" s="1633"/>
      <c r="BS274" s="1633"/>
      <c r="BT274" s="1633"/>
      <c r="BU274" s="1633"/>
      <c r="BV274" s="1633"/>
      <c r="BW274" s="1633"/>
      <c r="BX274" s="1633"/>
      <c r="BY274" s="1633"/>
      <c r="BZ274" s="1633"/>
      <c r="CA274" s="1633"/>
      <c r="CB274" s="1633"/>
      <c r="CC274" s="1633"/>
      <c r="CD274" s="1633"/>
      <c r="CE274" s="1633"/>
      <c r="CF274" s="1633"/>
      <c r="CG274" s="1633"/>
      <c r="CH274" s="1633"/>
      <c r="CI274" s="1633"/>
      <c r="CJ274" s="1633"/>
      <c r="CK274" s="1633"/>
      <c r="CL274" s="1633"/>
      <c r="CM274" s="1633"/>
      <c r="CN274" s="1633"/>
      <c r="CO274" s="1633"/>
      <c r="CP274" s="1633"/>
      <c r="CQ274" s="1633"/>
      <c r="CR274" s="1633"/>
      <c r="CS274" s="1633"/>
      <c r="CT274" s="1633"/>
      <c r="CU274" s="1633"/>
      <c r="CV274" s="1633"/>
      <c r="CW274" s="1633"/>
      <c r="CX274" s="1633"/>
      <c r="CY274" s="1633"/>
      <c r="CZ274" s="1633"/>
      <c r="DA274" s="1633"/>
      <c r="DB274" s="1633"/>
      <c r="DC274" s="1633"/>
      <c r="DD274" s="1633"/>
      <c r="DE274" s="1633"/>
      <c r="DF274" s="1633"/>
      <c r="DG274" s="1633"/>
      <c r="DH274" s="1633"/>
      <c r="DI274" s="1633"/>
      <c r="DJ274" s="1633"/>
      <c r="DK274" s="1633"/>
      <c r="DL274" s="1633"/>
      <c r="DM274" s="1633"/>
      <c r="DN274" s="1633"/>
      <c r="DO274" s="1633"/>
      <c r="DP274" s="1633"/>
      <c r="DQ274" s="1633"/>
      <c r="DR274" s="1633"/>
      <c r="DS274" s="1633"/>
      <c r="DT274" s="1633"/>
      <c r="DU274" s="1633"/>
      <c r="DV274" s="1633"/>
      <c r="DW274" s="866"/>
      <c r="DX274" s="1633"/>
      <c r="DY274" s="1633"/>
      <c r="DZ274" s="1633"/>
      <c r="EA274" s="1633"/>
      <c r="EB274" s="1633"/>
      <c r="EC274" s="1633"/>
      <c r="ED274" s="1633"/>
      <c r="EE274" s="1633"/>
      <c r="EF274" s="1633"/>
      <c r="EG274" s="1633"/>
      <c r="EH274" s="1633"/>
      <c r="EI274" s="1633"/>
      <c r="EJ274" s="1633"/>
      <c r="EK274" s="1633"/>
      <c r="EL274" s="1633"/>
      <c r="EM274" s="1633"/>
      <c r="EN274" s="1633"/>
      <c r="EO274" s="1633"/>
      <c r="EP274" s="1633"/>
      <c r="EQ274" s="1633"/>
      <c r="ER274" s="866"/>
    </row>
    <row r="275" spans="2:148" ht="15" customHeight="1">
      <c r="B275" s="687" t="str">
        <f t="shared" si="22"/>
        <v>Desk 59</v>
      </c>
      <c r="C275" s="689" t="str">
        <f t="shared" si="27"/>
        <v/>
      </c>
      <c r="D275" s="689" t="str">
        <f t="shared" si="27"/>
        <v/>
      </c>
      <c r="E275" s="689" t="str">
        <f t="shared" si="27"/>
        <v/>
      </c>
      <c r="F275" s="689" t="str">
        <f t="shared" si="27"/>
        <v/>
      </c>
      <c r="G275" s="1810" t="str">
        <f t="shared" si="27"/>
        <v/>
      </c>
      <c r="H275" s="1633"/>
      <c r="I275" s="1633"/>
      <c r="J275" s="1633"/>
      <c r="K275" s="1633"/>
      <c r="L275" s="1633"/>
      <c r="M275" s="1633"/>
      <c r="N275" s="1633"/>
      <c r="O275" s="1633"/>
      <c r="P275" s="1633"/>
      <c r="Q275" s="1633"/>
      <c r="R275" s="1633"/>
      <c r="S275" s="1633"/>
      <c r="T275" s="1633"/>
      <c r="U275" s="1633"/>
      <c r="V275" s="1633"/>
      <c r="W275" s="1633"/>
      <c r="X275" s="1633"/>
      <c r="Y275" s="1633"/>
      <c r="Z275" s="1633"/>
      <c r="AA275" s="1633"/>
      <c r="AB275" s="1633"/>
      <c r="AC275" s="1633"/>
      <c r="AD275" s="1633"/>
      <c r="AE275" s="1633"/>
      <c r="AF275" s="1633"/>
      <c r="AG275" s="1633"/>
      <c r="AH275" s="1633"/>
      <c r="AI275" s="1633"/>
      <c r="AJ275" s="1633"/>
      <c r="AK275" s="1633"/>
      <c r="AL275" s="1633"/>
      <c r="AM275" s="1633"/>
      <c r="AN275" s="1633"/>
      <c r="AO275" s="1633"/>
      <c r="AP275" s="1633"/>
      <c r="AQ275" s="1633"/>
      <c r="AR275" s="1633"/>
      <c r="AS275" s="1633"/>
      <c r="AT275" s="1633"/>
      <c r="AU275" s="1633"/>
      <c r="AV275" s="1633"/>
      <c r="AW275" s="1633"/>
      <c r="AX275" s="1633"/>
      <c r="AY275" s="1633"/>
      <c r="AZ275" s="1633"/>
      <c r="BA275" s="1633"/>
      <c r="BB275" s="1633"/>
      <c r="BC275" s="1633"/>
      <c r="BD275" s="1633"/>
      <c r="BE275" s="1633"/>
      <c r="BF275" s="1633"/>
      <c r="BG275" s="1633"/>
      <c r="BH275" s="1633"/>
      <c r="BI275" s="1633"/>
      <c r="BJ275" s="1633"/>
      <c r="BK275" s="1633"/>
      <c r="BL275" s="1633"/>
      <c r="BM275" s="1633"/>
      <c r="BN275" s="1633"/>
      <c r="BO275" s="1633"/>
      <c r="BP275" s="1633"/>
      <c r="BQ275" s="1633"/>
      <c r="BR275" s="1633"/>
      <c r="BS275" s="1633"/>
      <c r="BT275" s="1633"/>
      <c r="BU275" s="1633"/>
      <c r="BV275" s="1633"/>
      <c r="BW275" s="1633"/>
      <c r="BX275" s="1633"/>
      <c r="BY275" s="1633"/>
      <c r="BZ275" s="1633"/>
      <c r="CA275" s="1633"/>
      <c r="CB275" s="1633"/>
      <c r="CC275" s="1633"/>
      <c r="CD275" s="1633"/>
      <c r="CE275" s="1633"/>
      <c r="CF275" s="1633"/>
      <c r="CG275" s="1633"/>
      <c r="CH275" s="1633"/>
      <c r="CI275" s="1633"/>
      <c r="CJ275" s="1633"/>
      <c r="CK275" s="1633"/>
      <c r="CL275" s="1633"/>
      <c r="CM275" s="1633"/>
      <c r="CN275" s="1633"/>
      <c r="CO275" s="1633"/>
      <c r="CP275" s="1633"/>
      <c r="CQ275" s="1633"/>
      <c r="CR275" s="1633"/>
      <c r="CS275" s="1633"/>
      <c r="CT275" s="1633"/>
      <c r="CU275" s="1633"/>
      <c r="CV275" s="1633"/>
      <c r="CW275" s="1633"/>
      <c r="CX275" s="1633"/>
      <c r="CY275" s="1633"/>
      <c r="CZ275" s="1633"/>
      <c r="DA275" s="1633"/>
      <c r="DB275" s="1633"/>
      <c r="DC275" s="1633"/>
      <c r="DD275" s="1633"/>
      <c r="DE275" s="1633"/>
      <c r="DF275" s="1633"/>
      <c r="DG275" s="1633"/>
      <c r="DH275" s="1633"/>
      <c r="DI275" s="1633"/>
      <c r="DJ275" s="1633"/>
      <c r="DK275" s="1633"/>
      <c r="DL275" s="1633"/>
      <c r="DM275" s="1633"/>
      <c r="DN275" s="1633"/>
      <c r="DO275" s="1633"/>
      <c r="DP275" s="1633"/>
      <c r="DQ275" s="1633"/>
      <c r="DR275" s="1633"/>
      <c r="DS275" s="1633"/>
      <c r="DT275" s="1633"/>
      <c r="DU275" s="1633"/>
      <c r="DV275" s="1633"/>
      <c r="DW275" s="866"/>
      <c r="DX275" s="1633"/>
      <c r="DY275" s="1633"/>
      <c r="DZ275" s="1633"/>
      <c r="EA275" s="1633"/>
      <c r="EB275" s="1633"/>
      <c r="EC275" s="1633"/>
      <c r="ED275" s="1633"/>
      <c r="EE275" s="1633"/>
      <c r="EF275" s="1633"/>
      <c r="EG275" s="1633"/>
      <c r="EH275" s="1633"/>
      <c r="EI275" s="1633"/>
      <c r="EJ275" s="1633"/>
      <c r="EK275" s="1633"/>
      <c r="EL275" s="1633"/>
      <c r="EM275" s="1633"/>
      <c r="EN275" s="1633"/>
      <c r="EO275" s="1633"/>
      <c r="EP275" s="1633"/>
      <c r="EQ275" s="1633"/>
      <c r="ER275" s="866"/>
    </row>
    <row r="276" spans="2:148" ht="15" customHeight="1">
      <c r="B276" s="687" t="str">
        <f t="shared" si="22"/>
        <v>Desk 60</v>
      </c>
      <c r="C276" s="689" t="str">
        <f t="shared" si="27"/>
        <v/>
      </c>
      <c r="D276" s="689" t="str">
        <f t="shared" si="27"/>
        <v/>
      </c>
      <c r="E276" s="689" t="str">
        <f t="shared" si="27"/>
        <v/>
      </c>
      <c r="F276" s="689" t="str">
        <f t="shared" si="27"/>
        <v/>
      </c>
      <c r="G276" s="1810" t="str">
        <f t="shared" si="27"/>
        <v/>
      </c>
      <c r="H276" s="1633"/>
      <c r="I276" s="1633"/>
      <c r="J276" s="1633"/>
      <c r="K276" s="1633"/>
      <c r="L276" s="1633"/>
      <c r="M276" s="1633"/>
      <c r="N276" s="1633"/>
      <c r="O276" s="1633"/>
      <c r="P276" s="1633"/>
      <c r="Q276" s="1633"/>
      <c r="R276" s="1633"/>
      <c r="S276" s="1633"/>
      <c r="T276" s="1633"/>
      <c r="U276" s="1633"/>
      <c r="V276" s="1633"/>
      <c r="W276" s="1633"/>
      <c r="X276" s="1633"/>
      <c r="Y276" s="1633"/>
      <c r="Z276" s="1633"/>
      <c r="AA276" s="1633"/>
      <c r="AB276" s="1633"/>
      <c r="AC276" s="1633"/>
      <c r="AD276" s="1633"/>
      <c r="AE276" s="1633"/>
      <c r="AF276" s="1633"/>
      <c r="AG276" s="1633"/>
      <c r="AH276" s="1633"/>
      <c r="AI276" s="1633"/>
      <c r="AJ276" s="1633"/>
      <c r="AK276" s="1633"/>
      <c r="AL276" s="1633"/>
      <c r="AM276" s="1633"/>
      <c r="AN276" s="1633"/>
      <c r="AO276" s="1633"/>
      <c r="AP276" s="1633"/>
      <c r="AQ276" s="1633"/>
      <c r="AR276" s="1633"/>
      <c r="AS276" s="1633"/>
      <c r="AT276" s="1633"/>
      <c r="AU276" s="1633"/>
      <c r="AV276" s="1633"/>
      <c r="AW276" s="1633"/>
      <c r="AX276" s="1633"/>
      <c r="AY276" s="1633"/>
      <c r="AZ276" s="1633"/>
      <c r="BA276" s="1633"/>
      <c r="BB276" s="1633"/>
      <c r="BC276" s="1633"/>
      <c r="BD276" s="1633"/>
      <c r="BE276" s="1633"/>
      <c r="BF276" s="1633"/>
      <c r="BG276" s="1633"/>
      <c r="BH276" s="1633"/>
      <c r="BI276" s="1633"/>
      <c r="BJ276" s="1633"/>
      <c r="BK276" s="1633"/>
      <c r="BL276" s="1633"/>
      <c r="BM276" s="1633"/>
      <c r="BN276" s="1633"/>
      <c r="BO276" s="1633"/>
      <c r="BP276" s="1633"/>
      <c r="BQ276" s="1633"/>
      <c r="BR276" s="1633"/>
      <c r="BS276" s="1633"/>
      <c r="BT276" s="1633"/>
      <c r="BU276" s="1633"/>
      <c r="BV276" s="1633"/>
      <c r="BW276" s="1633"/>
      <c r="BX276" s="1633"/>
      <c r="BY276" s="1633"/>
      <c r="BZ276" s="1633"/>
      <c r="CA276" s="1633"/>
      <c r="CB276" s="1633"/>
      <c r="CC276" s="1633"/>
      <c r="CD276" s="1633"/>
      <c r="CE276" s="1633"/>
      <c r="CF276" s="1633"/>
      <c r="CG276" s="1633"/>
      <c r="CH276" s="1633"/>
      <c r="CI276" s="1633"/>
      <c r="CJ276" s="1633"/>
      <c r="CK276" s="1633"/>
      <c r="CL276" s="1633"/>
      <c r="CM276" s="1633"/>
      <c r="CN276" s="1633"/>
      <c r="CO276" s="1633"/>
      <c r="CP276" s="1633"/>
      <c r="CQ276" s="1633"/>
      <c r="CR276" s="1633"/>
      <c r="CS276" s="1633"/>
      <c r="CT276" s="1633"/>
      <c r="CU276" s="1633"/>
      <c r="CV276" s="1633"/>
      <c r="CW276" s="1633"/>
      <c r="CX276" s="1633"/>
      <c r="CY276" s="1633"/>
      <c r="CZ276" s="1633"/>
      <c r="DA276" s="1633"/>
      <c r="DB276" s="1633"/>
      <c r="DC276" s="1633"/>
      <c r="DD276" s="1633"/>
      <c r="DE276" s="1633"/>
      <c r="DF276" s="1633"/>
      <c r="DG276" s="1633"/>
      <c r="DH276" s="1633"/>
      <c r="DI276" s="1633"/>
      <c r="DJ276" s="1633"/>
      <c r="DK276" s="1633"/>
      <c r="DL276" s="1633"/>
      <c r="DM276" s="1633"/>
      <c r="DN276" s="1633"/>
      <c r="DO276" s="1633"/>
      <c r="DP276" s="1633"/>
      <c r="DQ276" s="1633"/>
      <c r="DR276" s="1633"/>
      <c r="DS276" s="1633"/>
      <c r="DT276" s="1633"/>
      <c r="DU276" s="1633"/>
      <c r="DV276" s="1633"/>
      <c r="DW276" s="866"/>
      <c r="DX276" s="1633"/>
      <c r="DY276" s="1633"/>
      <c r="DZ276" s="1633"/>
      <c r="EA276" s="1633"/>
      <c r="EB276" s="1633"/>
      <c r="EC276" s="1633"/>
      <c r="ED276" s="1633"/>
      <c r="EE276" s="1633"/>
      <c r="EF276" s="1633"/>
      <c r="EG276" s="1633"/>
      <c r="EH276" s="1633"/>
      <c r="EI276" s="1633"/>
      <c r="EJ276" s="1633"/>
      <c r="EK276" s="1633"/>
      <c r="EL276" s="1633"/>
      <c r="EM276" s="1633"/>
      <c r="EN276" s="1633"/>
      <c r="EO276" s="1633"/>
      <c r="EP276" s="1633"/>
      <c r="EQ276" s="1633"/>
      <c r="ER276" s="866"/>
    </row>
    <row r="277" spans="2:148" ht="15" customHeight="1">
      <c r="B277" s="687" t="str">
        <f t="shared" si="22"/>
        <v>Desk 61</v>
      </c>
      <c r="C277" s="689" t="str">
        <f t="shared" si="27"/>
        <v/>
      </c>
      <c r="D277" s="689" t="str">
        <f t="shared" si="27"/>
        <v/>
      </c>
      <c r="E277" s="689" t="str">
        <f t="shared" si="27"/>
        <v/>
      </c>
      <c r="F277" s="689" t="str">
        <f t="shared" si="27"/>
        <v/>
      </c>
      <c r="G277" s="1810" t="str">
        <f t="shared" si="27"/>
        <v/>
      </c>
      <c r="H277" s="1633"/>
      <c r="I277" s="1633"/>
      <c r="J277" s="1633"/>
      <c r="K277" s="1633"/>
      <c r="L277" s="1633"/>
      <c r="M277" s="1633"/>
      <c r="N277" s="1633"/>
      <c r="O277" s="1633"/>
      <c r="P277" s="1633"/>
      <c r="Q277" s="1633"/>
      <c r="R277" s="1633"/>
      <c r="S277" s="1633"/>
      <c r="T277" s="1633"/>
      <c r="U277" s="1633"/>
      <c r="V277" s="1633"/>
      <c r="W277" s="1633"/>
      <c r="X277" s="1633"/>
      <c r="Y277" s="1633"/>
      <c r="Z277" s="1633"/>
      <c r="AA277" s="1633"/>
      <c r="AB277" s="1633"/>
      <c r="AC277" s="1633"/>
      <c r="AD277" s="1633"/>
      <c r="AE277" s="1633"/>
      <c r="AF277" s="1633"/>
      <c r="AG277" s="1633"/>
      <c r="AH277" s="1633"/>
      <c r="AI277" s="1633"/>
      <c r="AJ277" s="1633"/>
      <c r="AK277" s="1633"/>
      <c r="AL277" s="1633"/>
      <c r="AM277" s="1633"/>
      <c r="AN277" s="1633"/>
      <c r="AO277" s="1633"/>
      <c r="AP277" s="1633"/>
      <c r="AQ277" s="1633"/>
      <c r="AR277" s="1633"/>
      <c r="AS277" s="1633"/>
      <c r="AT277" s="1633"/>
      <c r="AU277" s="1633"/>
      <c r="AV277" s="1633"/>
      <c r="AW277" s="1633"/>
      <c r="AX277" s="1633"/>
      <c r="AY277" s="1633"/>
      <c r="AZ277" s="1633"/>
      <c r="BA277" s="1633"/>
      <c r="BB277" s="1633"/>
      <c r="BC277" s="1633"/>
      <c r="BD277" s="1633"/>
      <c r="BE277" s="1633"/>
      <c r="BF277" s="1633"/>
      <c r="BG277" s="1633"/>
      <c r="BH277" s="1633"/>
      <c r="BI277" s="1633"/>
      <c r="BJ277" s="1633"/>
      <c r="BK277" s="1633"/>
      <c r="BL277" s="1633"/>
      <c r="BM277" s="1633"/>
      <c r="BN277" s="1633"/>
      <c r="BO277" s="1633"/>
      <c r="BP277" s="1633"/>
      <c r="BQ277" s="1633"/>
      <c r="BR277" s="1633"/>
      <c r="BS277" s="1633"/>
      <c r="BT277" s="1633"/>
      <c r="BU277" s="1633"/>
      <c r="BV277" s="1633"/>
      <c r="BW277" s="1633"/>
      <c r="BX277" s="1633"/>
      <c r="BY277" s="1633"/>
      <c r="BZ277" s="1633"/>
      <c r="CA277" s="1633"/>
      <c r="CB277" s="1633"/>
      <c r="CC277" s="1633"/>
      <c r="CD277" s="1633"/>
      <c r="CE277" s="1633"/>
      <c r="CF277" s="1633"/>
      <c r="CG277" s="1633"/>
      <c r="CH277" s="1633"/>
      <c r="CI277" s="1633"/>
      <c r="CJ277" s="1633"/>
      <c r="CK277" s="1633"/>
      <c r="CL277" s="1633"/>
      <c r="CM277" s="1633"/>
      <c r="CN277" s="1633"/>
      <c r="CO277" s="1633"/>
      <c r="CP277" s="1633"/>
      <c r="CQ277" s="1633"/>
      <c r="CR277" s="1633"/>
      <c r="CS277" s="1633"/>
      <c r="CT277" s="1633"/>
      <c r="CU277" s="1633"/>
      <c r="CV277" s="1633"/>
      <c r="CW277" s="1633"/>
      <c r="CX277" s="1633"/>
      <c r="CY277" s="1633"/>
      <c r="CZ277" s="1633"/>
      <c r="DA277" s="1633"/>
      <c r="DB277" s="1633"/>
      <c r="DC277" s="1633"/>
      <c r="DD277" s="1633"/>
      <c r="DE277" s="1633"/>
      <c r="DF277" s="1633"/>
      <c r="DG277" s="1633"/>
      <c r="DH277" s="1633"/>
      <c r="DI277" s="1633"/>
      <c r="DJ277" s="1633"/>
      <c r="DK277" s="1633"/>
      <c r="DL277" s="1633"/>
      <c r="DM277" s="1633"/>
      <c r="DN277" s="1633"/>
      <c r="DO277" s="1633"/>
      <c r="DP277" s="1633"/>
      <c r="DQ277" s="1633"/>
      <c r="DR277" s="1633"/>
      <c r="DS277" s="1633"/>
      <c r="DT277" s="1633"/>
      <c r="DU277" s="1633"/>
      <c r="DV277" s="1633"/>
      <c r="DW277" s="866"/>
      <c r="DX277" s="1633"/>
      <c r="DY277" s="1633"/>
      <c r="DZ277" s="1633"/>
      <c r="EA277" s="1633"/>
      <c r="EB277" s="1633"/>
      <c r="EC277" s="1633"/>
      <c r="ED277" s="1633"/>
      <c r="EE277" s="1633"/>
      <c r="EF277" s="1633"/>
      <c r="EG277" s="1633"/>
      <c r="EH277" s="1633"/>
      <c r="EI277" s="1633"/>
      <c r="EJ277" s="1633"/>
      <c r="EK277" s="1633"/>
      <c r="EL277" s="1633"/>
      <c r="EM277" s="1633"/>
      <c r="EN277" s="1633"/>
      <c r="EO277" s="1633"/>
      <c r="EP277" s="1633"/>
      <c r="EQ277" s="1633"/>
      <c r="ER277" s="866"/>
    </row>
    <row r="278" spans="2:148" ht="15" customHeight="1">
      <c r="B278" s="687" t="str">
        <f t="shared" si="22"/>
        <v>Desk 62</v>
      </c>
      <c r="C278" s="689" t="str">
        <f t="shared" si="27"/>
        <v/>
      </c>
      <c r="D278" s="689" t="str">
        <f t="shared" si="27"/>
        <v/>
      </c>
      <c r="E278" s="689" t="str">
        <f t="shared" si="27"/>
        <v/>
      </c>
      <c r="F278" s="689" t="str">
        <f t="shared" si="27"/>
        <v/>
      </c>
      <c r="G278" s="1810" t="str">
        <f t="shared" si="27"/>
        <v/>
      </c>
      <c r="H278" s="1633"/>
      <c r="I278" s="1633"/>
      <c r="J278" s="1633"/>
      <c r="K278" s="1633"/>
      <c r="L278" s="1633"/>
      <c r="M278" s="1633"/>
      <c r="N278" s="1633"/>
      <c r="O278" s="1633"/>
      <c r="P278" s="1633"/>
      <c r="Q278" s="1633"/>
      <c r="R278" s="1633"/>
      <c r="S278" s="1633"/>
      <c r="T278" s="1633"/>
      <c r="U278" s="1633"/>
      <c r="V278" s="1633"/>
      <c r="W278" s="1633"/>
      <c r="X278" s="1633"/>
      <c r="Y278" s="1633"/>
      <c r="Z278" s="1633"/>
      <c r="AA278" s="1633"/>
      <c r="AB278" s="1633"/>
      <c r="AC278" s="1633"/>
      <c r="AD278" s="1633"/>
      <c r="AE278" s="1633"/>
      <c r="AF278" s="1633"/>
      <c r="AG278" s="1633"/>
      <c r="AH278" s="1633"/>
      <c r="AI278" s="1633"/>
      <c r="AJ278" s="1633"/>
      <c r="AK278" s="1633"/>
      <c r="AL278" s="1633"/>
      <c r="AM278" s="1633"/>
      <c r="AN278" s="1633"/>
      <c r="AO278" s="1633"/>
      <c r="AP278" s="1633"/>
      <c r="AQ278" s="1633"/>
      <c r="AR278" s="1633"/>
      <c r="AS278" s="1633"/>
      <c r="AT278" s="1633"/>
      <c r="AU278" s="1633"/>
      <c r="AV278" s="1633"/>
      <c r="AW278" s="1633"/>
      <c r="AX278" s="1633"/>
      <c r="AY278" s="1633"/>
      <c r="AZ278" s="1633"/>
      <c r="BA278" s="1633"/>
      <c r="BB278" s="1633"/>
      <c r="BC278" s="1633"/>
      <c r="BD278" s="1633"/>
      <c r="BE278" s="1633"/>
      <c r="BF278" s="1633"/>
      <c r="BG278" s="1633"/>
      <c r="BH278" s="1633"/>
      <c r="BI278" s="1633"/>
      <c r="BJ278" s="1633"/>
      <c r="BK278" s="1633"/>
      <c r="BL278" s="1633"/>
      <c r="BM278" s="1633"/>
      <c r="BN278" s="1633"/>
      <c r="BO278" s="1633"/>
      <c r="BP278" s="1633"/>
      <c r="BQ278" s="1633"/>
      <c r="BR278" s="1633"/>
      <c r="BS278" s="1633"/>
      <c r="BT278" s="1633"/>
      <c r="BU278" s="1633"/>
      <c r="BV278" s="1633"/>
      <c r="BW278" s="1633"/>
      <c r="BX278" s="1633"/>
      <c r="BY278" s="1633"/>
      <c r="BZ278" s="1633"/>
      <c r="CA278" s="1633"/>
      <c r="CB278" s="1633"/>
      <c r="CC278" s="1633"/>
      <c r="CD278" s="1633"/>
      <c r="CE278" s="1633"/>
      <c r="CF278" s="1633"/>
      <c r="CG278" s="1633"/>
      <c r="CH278" s="1633"/>
      <c r="CI278" s="1633"/>
      <c r="CJ278" s="1633"/>
      <c r="CK278" s="1633"/>
      <c r="CL278" s="1633"/>
      <c r="CM278" s="1633"/>
      <c r="CN278" s="1633"/>
      <c r="CO278" s="1633"/>
      <c r="CP278" s="1633"/>
      <c r="CQ278" s="1633"/>
      <c r="CR278" s="1633"/>
      <c r="CS278" s="1633"/>
      <c r="CT278" s="1633"/>
      <c r="CU278" s="1633"/>
      <c r="CV278" s="1633"/>
      <c r="CW278" s="1633"/>
      <c r="CX278" s="1633"/>
      <c r="CY278" s="1633"/>
      <c r="CZ278" s="1633"/>
      <c r="DA278" s="1633"/>
      <c r="DB278" s="1633"/>
      <c r="DC278" s="1633"/>
      <c r="DD278" s="1633"/>
      <c r="DE278" s="1633"/>
      <c r="DF278" s="1633"/>
      <c r="DG278" s="1633"/>
      <c r="DH278" s="1633"/>
      <c r="DI278" s="1633"/>
      <c r="DJ278" s="1633"/>
      <c r="DK278" s="1633"/>
      <c r="DL278" s="1633"/>
      <c r="DM278" s="1633"/>
      <c r="DN278" s="1633"/>
      <c r="DO278" s="1633"/>
      <c r="DP278" s="1633"/>
      <c r="DQ278" s="1633"/>
      <c r="DR278" s="1633"/>
      <c r="DS278" s="1633"/>
      <c r="DT278" s="1633"/>
      <c r="DU278" s="1633"/>
      <c r="DV278" s="1633"/>
      <c r="DW278" s="866"/>
      <c r="DX278" s="1633"/>
      <c r="DY278" s="1633"/>
      <c r="DZ278" s="1633"/>
      <c r="EA278" s="1633"/>
      <c r="EB278" s="1633"/>
      <c r="EC278" s="1633"/>
      <c r="ED278" s="1633"/>
      <c r="EE278" s="1633"/>
      <c r="EF278" s="1633"/>
      <c r="EG278" s="1633"/>
      <c r="EH278" s="1633"/>
      <c r="EI278" s="1633"/>
      <c r="EJ278" s="1633"/>
      <c r="EK278" s="1633"/>
      <c r="EL278" s="1633"/>
      <c r="EM278" s="1633"/>
      <c r="EN278" s="1633"/>
      <c r="EO278" s="1633"/>
      <c r="EP278" s="1633"/>
      <c r="EQ278" s="1633"/>
      <c r="ER278" s="866"/>
    </row>
    <row r="279" spans="2:148" ht="15" customHeight="1">
      <c r="B279" s="687" t="str">
        <f t="shared" si="22"/>
        <v>Desk 63</v>
      </c>
      <c r="C279" s="689" t="str">
        <f t="shared" si="27"/>
        <v/>
      </c>
      <c r="D279" s="689" t="str">
        <f t="shared" si="27"/>
        <v/>
      </c>
      <c r="E279" s="689" t="str">
        <f t="shared" si="27"/>
        <v/>
      </c>
      <c r="F279" s="689" t="str">
        <f t="shared" si="27"/>
        <v/>
      </c>
      <c r="G279" s="1810" t="str">
        <f t="shared" si="27"/>
        <v/>
      </c>
      <c r="H279" s="1633"/>
      <c r="I279" s="1633"/>
      <c r="J279" s="1633"/>
      <c r="K279" s="1633"/>
      <c r="L279" s="1633"/>
      <c r="M279" s="1633"/>
      <c r="N279" s="1633"/>
      <c r="O279" s="1633"/>
      <c r="P279" s="1633"/>
      <c r="Q279" s="1633"/>
      <c r="R279" s="1633"/>
      <c r="S279" s="1633"/>
      <c r="T279" s="1633"/>
      <c r="U279" s="1633"/>
      <c r="V279" s="1633"/>
      <c r="W279" s="1633"/>
      <c r="X279" s="1633"/>
      <c r="Y279" s="1633"/>
      <c r="Z279" s="1633"/>
      <c r="AA279" s="1633"/>
      <c r="AB279" s="1633"/>
      <c r="AC279" s="1633"/>
      <c r="AD279" s="1633"/>
      <c r="AE279" s="1633"/>
      <c r="AF279" s="1633"/>
      <c r="AG279" s="1633"/>
      <c r="AH279" s="1633"/>
      <c r="AI279" s="1633"/>
      <c r="AJ279" s="1633"/>
      <c r="AK279" s="1633"/>
      <c r="AL279" s="1633"/>
      <c r="AM279" s="1633"/>
      <c r="AN279" s="1633"/>
      <c r="AO279" s="1633"/>
      <c r="AP279" s="1633"/>
      <c r="AQ279" s="1633"/>
      <c r="AR279" s="1633"/>
      <c r="AS279" s="1633"/>
      <c r="AT279" s="1633"/>
      <c r="AU279" s="1633"/>
      <c r="AV279" s="1633"/>
      <c r="AW279" s="1633"/>
      <c r="AX279" s="1633"/>
      <c r="AY279" s="1633"/>
      <c r="AZ279" s="1633"/>
      <c r="BA279" s="1633"/>
      <c r="BB279" s="1633"/>
      <c r="BC279" s="1633"/>
      <c r="BD279" s="1633"/>
      <c r="BE279" s="1633"/>
      <c r="BF279" s="1633"/>
      <c r="BG279" s="1633"/>
      <c r="BH279" s="1633"/>
      <c r="BI279" s="1633"/>
      <c r="BJ279" s="1633"/>
      <c r="BK279" s="1633"/>
      <c r="BL279" s="1633"/>
      <c r="BM279" s="1633"/>
      <c r="BN279" s="1633"/>
      <c r="BO279" s="1633"/>
      <c r="BP279" s="1633"/>
      <c r="BQ279" s="1633"/>
      <c r="BR279" s="1633"/>
      <c r="BS279" s="1633"/>
      <c r="BT279" s="1633"/>
      <c r="BU279" s="1633"/>
      <c r="BV279" s="1633"/>
      <c r="BW279" s="1633"/>
      <c r="BX279" s="1633"/>
      <c r="BY279" s="1633"/>
      <c r="BZ279" s="1633"/>
      <c r="CA279" s="1633"/>
      <c r="CB279" s="1633"/>
      <c r="CC279" s="1633"/>
      <c r="CD279" s="1633"/>
      <c r="CE279" s="1633"/>
      <c r="CF279" s="1633"/>
      <c r="CG279" s="1633"/>
      <c r="CH279" s="1633"/>
      <c r="CI279" s="1633"/>
      <c r="CJ279" s="1633"/>
      <c r="CK279" s="1633"/>
      <c r="CL279" s="1633"/>
      <c r="CM279" s="1633"/>
      <c r="CN279" s="1633"/>
      <c r="CO279" s="1633"/>
      <c r="CP279" s="1633"/>
      <c r="CQ279" s="1633"/>
      <c r="CR279" s="1633"/>
      <c r="CS279" s="1633"/>
      <c r="CT279" s="1633"/>
      <c r="CU279" s="1633"/>
      <c r="CV279" s="1633"/>
      <c r="CW279" s="1633"/>
      <c r="CX279" s="1633"/>
      <c r="CY279" s="1633"/>
      <c r="CZ279" s="1633"/>
      <c r="DA279" s="1633"/>
      <c r="DB279" s="1633"/>
      <c r="DC279" s="1633"/>
      <c r="DD279" s="1633"/>
      <c r="DE279" s="1633"/>
      <c r="DF279" s="1633"/>
      <c r="DG279" s="1633"/>
      <c r="DH279" s="1633"/>
      <c r="DI279" s="1633"/>
      <c r="DJ279" s="1633"/>
      <c r="DK279" s="1633"/>
      <c r="DL279" s="1633"/>
      <c r="DM279" s="1633"/>
      <c r="DN279" s="1633"/>
      <c r="DO279" s="1633"/>
      <c r="DP279" s="1633"/>
      <c r="DQ279" s="1633"/>
      <c r="DR279" s="1633"/>
      <c r="DS279" s="1633"/>
      <c r="DT279" s="1633"/>
      <c r="DU279" s="1633"/>
      <c r="DV279" s="1633"/>
      <c r="DW279" s="866"/>
      <c r="DX279" s="1633"/>
      <c r="DY279" s="1633"/>
      <c r="DZ279" s="1633"/>
      <c r="EA279" s="1633"/>
      <c r="EB279" s="1633"/>
      <c r="EC279" s="1633"/>
      <c r="ED279" s="1633"/>
      <c r="EE279" s="1633"/>
      <c r="EF279" s="1633"/>
      <c r="EG279" s="1633"/>
      <c r="EH279" s="1633"/>
      <c r="EI279" s="1633"/>
      <c r="EJ279" s="1633"/>
      <c r="EK279" s="1633"/>
      <c r="EL279" s="1633"/>
      <c r="EM279" s="1633"/>
      <c r="EN279" s="1633"/>
      <c r="EO279" s="1633"/>
      <c r="EP279" s="1633"/>
      <c r="EQ279" s="1633"/>
      <c r="ER279" s="866"/>
    </row>
    <row r="280" spans="2:148" ht="15" customHeight="1">
      <c r="B280" s="687" t="str">
        <f t="shared" si="22"/>
        <v>Desk 64</v>
      </c>
      <c r="C280" s="689" t="str">
        <f t="shared" si="27"/>
        <v/>
      </c>
      <c r="D280" s="689" t="str">
        <f t="shared" si="27"/>
        <v/>
      </c>
      <c r="E280" s="689" t="str">
        <f t="shared" si="27"/>
        <v/>
      </c>
      <c r="F280" s="689" t="str">
        <f t="shared" si="27"/>
        <v/>
      </c>
      <c r="G280" s="1810" t="str">
        <f t="shared" si="27"/>
        <v/>
      </c>
      <c r="H280" s="1633"/>
      <c r="I280" s="1633"/>
      <c r="J280" s="1633"/>
      <c r="K280" s="1633"/>
      <c r="L280" s="1633"/>
      <c r="M280" s="1633"/>
      <c r="N280" s="1633"/>
      <c r="O280" s="1633"/>
      <c r="P280" s="1633"/>
      <c r="Q280" s="1633"/>
      <c r="R280" s="1633"/>
      <c r="S280" s="1633"/>
      <c r="T280" s="1633"/>
      <c r="U280" s="1633"/>
      <c r="V280" s="1633"/>
      <c r="W280" s="1633"/>
      <c r="X280" s="1633"/>
      <c r="Y280" s="1633"/>
      <c r="Z280" s="1633"/>
      <c r="AA280" s="1633"/>
      <c r="AB280" s="1633"/>
      <c r="AC280" s="1633"/>
      <c r="AD280" s="1633"/>
      <c r="AE280" s="1633"/>
      <c r="AF280" s="1633"/>
      <c r="AG280" s="1633"/>
      <c r="AH280" s="1633"/>
      <c r="AI280" s="1633"/>
      <c r="AJ280" s="1633"/>
      <c r="AK280" s="1633"/>
      <c r="AL280" s="1633"/>
      <c r="AM280" s="1633"/>
      <c r="AN280" s="1633"/>
      <c r="AO280" s="1633"/>
      <c r="AP280" s="1633"/>
      <c r="AQ280" s="1633"/>
      <c r="AR280" s="1633"/>
      <c r="AS280" s="1633"/>
      <c r="AT280" s="1633"/>
      <c r="AU280" s="1633"/>
      <c r="AV280" s="1633"/>
      <c r="AW280" s="1633"/>
      <c r="AX280" s="1633"/>
      <c r="AY280" s="1633"/>
      <c r="AZ280" s="1633"/>
      <c r="BA280" s="1633"/>
      <c r="BB280" s="1633"/>
      <c r="BC280" s="1633"/>
      <c r="BD280" s="1633"/>
      <c r="BE280" s="1633"/>
      <c r="BF280" s="1633"/>
      <c r="BG280" s="1633"/>
      <c r="BH280" s="1633"/>
      <c r="BI280" s="1633"/>
      <c r="BJ280" s="1633"/>
      <c r="BK280" s="1633"/>
      <c r="BL280" s="1633"/>
      <c r="BM280" s="1633"/>
      <c r="BN280" s="1633"/>
      <c r="BO280" s="1633"/>
      <c r="BP280" s="1633"/>
      <c r="BQ280" s="1633"/>
      <c r="BR280" s="1633"/>
      <c r="BS280" s="1633"/>
      <c r="BT280" s="1633"/>
      <c r="BU280" s="1633"/>
      <c r="BV280" s="1633"/>
      <c r="BW280" s="1633"/>
      <c r="BX280" s="1633"/>
      <c r="BY280" s="1633"/>
      <c r="BZ280" s="1633"/>
      <c r="CA280" s="1633"/>
      <c r="CB280" s="1633"/>
      <c r="CC280" s="1633"/>
      <c r="CD280" s="1633"/>
      <c r="CE280" s="1633"/>
      <c r="CF280" s="1633"/>
      <c r="CG280" s="1633"/>
      <c r="CH280" s="1633"/>
      <c r="CI280" s="1633"/>
      <c r="CJ280" s="1633"/>
      <c r="CK280" s="1633"/>
      <c r="CL280" s="1633"/>
      <c r="CM280" s="1633"/>
      <c r="CN280" s="1633"/>
      <c r="CO280" s="1633"/>
      <c r="CP280" s="1633"/>
      <c r="CQ280" s="1633"/>
      <c r="CR280" s="1633"/>
      <c r="CS280" s="1633"/>
      <c r="CT280" s="1633"/>
      <c r="CU280" s="1633"/>
      <c r="CV280" s="1633"/>
      <c r="CW280" s="1633"/>
      <c r="CX280" s="1633"/>
      <c r="CY280" s="1633"/>
      <c r="CZ280" s="1633"/>
      <c r="DA280" s="1633"/>
      <c r="DB280" s="1633"/>
      <c r="DC280" s="1633"/>
      <c r="DD280" s="1633"/>
      <c r="DE280" s="1633"/>
      <c r="DF280" s="1633"/>
      <c r="DG280" s="1633"/>
      <c r="DH280" s="1633"/>
      <c r="DI280" s="1633"/>
      <c r="DJ280" s="1633"/>
      <c r="DK280" s="1633"/>
      <c r="DL280" s="1633"/>
      <c r="DM280" s="1633"/>
      <c r="DN280" s="1633"/>
      <c r="DO280" s="1633"/>
      <c r="DP280" s="1633"/>
      <c r="DQ280" s="1633"/>
      <c r="DR280" s="1633"/>
      <c r="DS280" s="1633"/>
      <c r="DT280" s="1633"/>
      <c r="DU280" s="1633"/>
      <c r="DV280" s="1633"/>
      <c r="DW280" s="866"/>
      <c r="DX280" s="1633"/>
      <c r="DY280" s="1633"/>
      <c r="DZ280" s="1633"/>
      <c r="EA280" s="1633"/>
      <c r="EB280" s="1633"/>
      <c r="EC280" s="1633"/>
      <c r="ED280" s="1633"/>
      <c r="EE280" s="1633"/>
      <c r="EF280" s="1633"/>
      <c r="EG280" s="1633"/>
      <c r="EH280" s="1633"/>
      <c r="EI280" s="1633"/>
      <c r="EJ280" s="1633"/>
      <c r="EK280" s="1633"/>
      <c r="EL280" s="1633"/>
      <c r="EM280" s="1633"/>
      <c r="EN280" s="1633"/>
      <c r="EO280" s="1633"/>
      <c r="EP280" s="1633"/>
      <c r="EQ280" s="1633"/>
      <c r="ER280" s="866"/>
    </row>
    <row r="281" spans="2:148" ht="15" customHeight="1">
      <c r="B281" s="687" t="str">
        <f t="shared" ref="B281:B316" si="28">B75</f>
        <v>Desk 65</v>
      </c>
      <c r="C281" s="689" t="str">
        <f t="shared" si="27"/>
        <v/>
      </c>
      <c r="D281" s="689" t="str">
        <f t="shared" si="27"/>
        <v/>
      </c>
      <c r="E281" s="689" t="str">
        <f t="shared" si="27"/>
        <v/>
      </c>
      <c r="F281" s="689" t="str">
        <f t="shared" si="27"/>
        <v/>
      </c>
      <c r="G281" s="1810" t="str">
        <f t="shared" si="27"/>
        <v/>
      </c>
      <c r="H281" s="1633"/>
      <c r="I281" s="1633"/>
      <c r="J281" s="1633"/>
      <c r="K281" s="1633"/>
      <c r="L281" s="1633"/>
      <c r="M281" s="1633"/>
      <c r="N281" s="1633"/>
      <c r="O281" s="1633"/>
      <c r="P281" s="1633"/>
      <c r="Q281" s="1633"/>
      <c r="R281" s="1633"/>
      <c r="S281" s="1633"/>
      <c r="T281" s="1633"/>
      <c r="U281" s="1633"/>
      <c r="V281" s="1633"/>
      <c r="W281" s="1633"/>
      <c r="X281" s="1633"/>
      <c r="Y281" s="1633"/>
      <c r="Z281" s="1633"/>
      <c r="AA281" s="1633"/>
      <c r="AB281" s="1633"/>
      <c r="AC281" s="1633"/>
      <c r="AD281" s="1633"/>
      <c r="AE281" s="1633"/>
      <c r="AF281" s="1633"/>
      <c r="AG281" s="1633"/>
      <c r="AH281" s="1633"/>
      <c r="AI281" s="1633"/>
      <c r="AJ281" s="1633"/>
      <c r="AK281" s="1633"/>
      <c r="AL281" s="1633"/>
      <c r="AM281" s="1633"/>
      <c r="AN281" s="1633"/>
      <c r="AO281" s="1633"/>
      <c r="AP281" s="1633"/>
      <c r="AQ281" s="1633"/>
      <c r="AR281" s="1633"/>
      <c r="AS281" s="1633"/>
      <c r="AT281" s="1633"/>
      <c r="AU281" s="1633"/>
      <c r="AV281" s="1633"/>
      <c r="AW281" s="1633"/>
      <c r="AX281" s="1633"/>
      <c r="AY281" s="1633"/>
      <c r="AZ281" s="1633"/>
      <c r="BA281" s="1633"/>
      <c r="BB281" s="1633"/>
      <c r="BC281" s="1633"/>
      <c r="BD281" s="1633"/>
      <c r="BE281" s="1633"/>
      <c r="BF281" s="1633"/>
      <c r="BG281" s="1633"/>
      <c r="BH281" s="1633"/>
      <c r="BI281" s="1633"/>
      <c r="BJ281" s="1633"/>
      <c r="BK281" s="1633"/>
      <c r="BL281" s="1633"/>
      <c r="BM281" s="1633"/>
      <c r="BN281" s="1633"/>
      <c r="BO281" s="1633"/>
      <c r="BP281" s="1633"/>
      <c r="BQ281" s="1633"/>
      <c r="BR281" s="1633"/>
      <c r="BS281" s="1633"/>
      <c r="BT281" s="1633"/>
      <c r="BU281" s="1633"/>
      <c r="BV281" s="1633"/>
      <c r="BW281" s="1633"/>
      <c r="BX281" s="1633"/>
      <c r="BY281" s="1633"/>
      <c r="BZ281" s="1633"/>
      <c r="CA281" s="1633"/>
      <c r="CB281" s="1633"/>
      <c r="CC281" s="1633"/>
      <c r="CD281" s="1633"/>
      <c r="CE281" s="1633"/>
      <c r="CF281" s="1633"/>
      <c r="CG281" s="1633"/>
      <c r="CH281" s="1633"/>
      <c r="CI281" s="1633"/>
      <c r="CJ281" s="1633"/>
      <c r="CK281" s="1633"/>
      <c r="CL281" s="1633"/>
      <c r="CM281" s="1633"/>
      <c r="CN281" s="1633"/>
      <c r="CO281" s="1633"/>
      <c r="CP281" s="1633"/>
      <c r="CQ281" s="1633"/>
      <c r="CR281" s="1633"/>
      <c r="CS281" s="1633"/>
      <c r="CT281" s="1633"/>
      <c r="CU281" s="1633"/>
      <c r="CV281" s="1633"/>
      <c r="CW281" s="1633"/>
      <c r="CX281" s="1633"/>
      <c r="CY281" s="1633"/>
      <c r="CZ281" s="1633"/>
      <c r="DA281" s="1633"/>
      <c r="DB281" s="1633"/>
      <c r="DC281" s="1633"/>
      <c r="DD281" s="1633"/>
      <c r="DE281" s="1633"/>
      <c r="DF281" s="1633"/>
      <c r="DG281" s="1633"/>
      <c r="DH281" s="1633"/>
      <c r="DI281" s="1633"/>
      <c r="DJ281" s="1633"/>
      <c r="DK281" s="1633"/>
      <c r="DL281" s="1633"/>
      <c r="DM281" s="1633"/>
      <c r="DN281" s="1633"/>
      <c r="DO281" s="1633"/>
      <c r="DP281" s="1633"/>
      <c r="DQ281" s="1633"/>
      <c r="DR281" s="1633"/>
      <c r="DS281" s="1633"/>
      <c r="DT281" s="1633"/>
      <c r="DU281" s="1633"/>
      <c r="DV281" s="1633"/>
      <c r="DW281" s="866"/>
      <c r="DX281" s="1633"/>
      <c r="DY281" s="1633"/>
      <c r="DZ281" s="1633"/>
      <c r="EA281" s="1633"/>
      <c r="EB281" s="1633"/>
      <c r="EC281" s="1633"/>
      <c r="ED281" s="1633"/>
      <c r="EE281" s="1633"/>
      <c r="EF281" s="1633"/>
      <c r="EG281" s="1633"/>
      <c r="EH281" s="1633"/>
      <c r="EI281" s="1633"/>
      <c r="EJ281" s="1633"/>
      <c r="EK281" s="1633"/>
      <c r="EL281" s="1633"/>
      <c r="EM281" s="1633"/>
      <c r="EN281" s="1633"/>
      <c r="EO281" s="1633"/>
      <c r="EP281" s="1633"/>
      <c r="EQ281" s="1633"/>
      <c r="ER281" s="866"/>
    </row>
    <row r="282" spans="2:148" ht="15" customHeight="1">
      <c r="B282" s="687" t="str">
        <f t="shared" si="28"/>
        <v>Desk 66</v>
      </c>
      <c r="C282" s="689" t="str">
        <f t="shared" ref="C282:G297" si="29">IF(ISBLANK(C76), "", C76)</f>
        <v/>
      </c>
      <c r="D282" s="689" t="str">
        <f t="shared" si="29"/>
        <v/>
      </c>
      <c r="E282" s="689" t="str">
        <f t="shared" si="29"/>
        <v/>
      </c>
      <c r="F282" s="689" t="str">
        <f t="shared" si="29"/>
        <v/>
      </c>
      <c r="G282" s="1810" t="str">
        <f t="shared" si="29"/>
        <v/>
      </c>
      <c r="H282" s="1633"/>
      <c r="I282" s="1633"/>
      <c r="J282" s="1633"/>
      <c r="K282" s="1633"/>
      <c r="L282" s="1633"/>
      <c r="M282" s="1633"/>
      <c r="N282" s="1633"/>
      <c r="O282" s="1633"/>
      <c r="P282" s="1633"/>
      <c r="Q282" s="1633"/>
      <c r="R282" s="1633"/>
      <c r="S282" s="1633"/>
      <c r="T282" s="1633"/>
      <c r="U282" s="1633"/>
      <c r="V282" s="1633"/>
      <c r="W282" s="1633"/>
      <c r="X282" s="1633"/>
      <c r="Y282" s="1633"/>
      <c r="Z282" s="1633"/>
      <c r="AA282" s="1633"/>
      <c r="AB282" s="1633"/>
      <c r="AC282" s="1633"/>
      <c r="AD282" s="1633"/>
      <c r="AE282" s="1633"/>
      <c r="AF282" s="1633"/>
      <c r="AG282" s="1633"/>
      <c r="AH282" s="1633"/>
      <c r="AI282" s="1633"/>
      <c r="AJ282" s="1633"/>
      <c r="AK282" s="1633"/>
      <c r="AL282" s="1633"/>
      <c r="AM282" s="1633"/>
      <c r="AN282" s="1633"/>
      <c r="AO282" s="1633"/>
      <c r="AP282" s="1633"/>
      <c r="AQ282" s="1633"/>
      <c r="AR282" s="1633"/>
      <c r="AS282" s="1633"/>
      <c r="AT282" s="1633"/>
      <c r="AU282" s="1633"/>
      <c r="AV282" s="1633"/>
      <c r="AW282" s="1633"/>
      <c r="AX282" s="1633"/>
      <c r="AY282" s="1633"/>
      <c r="AZ282" s="1633"/>
      <c r="BA282" s="1633"/>
      <c r="BB282" s="1633"/>
      <c r="BC282" s="1633"/>
      <c r="BD282" s="1633"/>
      <c r="BE282" s="1633"/>
      <c r="BF282" s="1633"/>
      <c r="BG282" s="1633"/>
      <c r="BH282" s="1633"/>
      <c r="BI282" s="1633"/>
      <c r="BJ282" s="1633"/>
      <c r="BK282" s="1633"/>
      <c r="BL282" s="1633"/>
      <c r="BM282" s="1633"/>
      <c r="BN282" s="1633"/>
      <c r="BO282" s="1633"/>
      <c r="BP282" s="1633"/>
      <c r="BQ282" s="1633"/>
      <c r="BR282" s="1633"/>
      <c r="BS282" s="1633"/>
      <c r="BT282" s="1633"/>
      <c r="BU282" s="1633"/>
      <c r="BV282" s="1633"/>
      <c r="BW282" s="1633"/>
      <c r="BX282" s="1633"/>
      <c r="BY282" s="1633"/>
      <c r="BZ282" s="1633"/>
      <c r="CA282" s="1633"/>
      <c r="CB282" s="1633"/>
      <c r="CC282" s="1633"/>
      <c r="CD282" s="1633"/>
      <c r="CE282" s="1633"/>
      <c r="CF282" s="1633"/>
      <c r="CG282" s="1633"/>
      <c r="CH282" s="1633"/>
      <c r="CI282" s="1633"/>
      <c r="CJ282" s="1633"/>
      <c r="CK282" s="1633"/>
      <c r="CL282" s="1633"/>
      <c r="CM282" s="1633"/>
      <c r="CN282" s="1633"/>
      <c r="CO282" s="1633"/>
      <c r="CP282" s="1633"/>
      <c r="CQ282" s="1633"/>
      <c r="CR282" s="1633"/>
      <c r="CS282" s="1633"/>
      <c r="CT282" s="1633"/>
      <c r="CU282" s="1633"/>
      <c r="CV282" s="1633"/>
      <c r="CW282" s="1633"/>
      <c r="CX282" s="1633"/>
      <c r="CY282" s="1633"/>
      <c r="CZ282" s="1633"/>
      <c r="DA282" s="1633"/>
      <c r="DB282" s="1633"/>
      <c r="DC282" s="1633"/>
      <c r="DD282" s="1633"/>
      <c r="DE282" s="1633"/>
      <c r="DF282" s="1633"/>
      <c r="DG282" s="1633"/>
      <c r="DH282" s="1633"/>
      <c r="DI282" s="1633"/>
      <c r="DJ282" s="1633"/>
      <c r="DK282" s="1633"/>
      <c r="DL282" s="1633"/>
      <c r="DM282" s="1633"/>
      <c r="DN282" s="1633"/>
      <c r="DO282" s="1633"/>
      <c r="DP282" s="1633"/>
      <c r="DQ282" s="1633"/>
      <c r="DR282" s="1633"/>
      <c r="DS282" s="1633"/>
      <c r="DT282" s="1633"/>
      <c r="DU282" s="1633"/>
      <c r="DV282" s="1633"/>
      <c r="DW282" s="866"/>
      <c r="DX282" s="1633"/>
      <c r="DY282" s="1633"/>
      <c r="DZ282" s="1633"/>
      <c r="EA282" s="1633"/>
      <c r="EB282" s="1633"/>
      <c r="EC282" s="1633"/>
      <c r="ED282" s="1633"/>
      <c r="EE282" s="1633"/>
      <c r="EF282" s="1633"/>
      <c r="EG282" s="1633"/>
      <c r="EH282" s="1633"/>
      <c r="EI282" s="1633"/>
      <c r="EJ282" s="1633"/>
      <c r="EK282" s="1633"/>
      <c r="EL282" s="1633"/>
      <c r="EM282" s="1633"/>
      <c r="EN282" s="1633"/>
      <c r="EO282" s="1633"/>
      <c r="EP282" s="1633"/>
      <c r="EQ282" s="1633"/>
      <c r="ER282" s="866"/>
    </row>
    <row r="283" spans="2:148" ht="15" customHeight="1">
      <c r="B283" s="687" t="str">
        <f t="shared" si="28"/>
        <v>Desk 67</v>
      </c>
      <c r="C283" s="689" t="str">
        <f t="shared" si="29"/>
        <v/>
      </c>
      <c r="D283" s="689" t="str">
        <f t="shared" si="29"/>
        <v/>
      </c>
      <c r="E283" s="689" t="str">
        <f t="shared" si="29"/>
        <v/>
      </c>
      <c r="F283" s="689" t="str">
        <f t="shared" si="29"/>
        <v/>
      </c>
      <c r="G283" s="1810" t="str">
        <f t="shared" si="29"/>
        <v/>
      </c>
      <c r="H283" s="1633"/>
      <c r="I283" s="1633"/>
      <c r="J283" s="1633"/>
      <c r="K283" s="1633"/>
      <c r="L283" s="1633"/>
      <c r="M283" s="1633"/>
      <c r="N283" s="1633"/>
      <c r="O283" s="1633"/>
      <c r="P283" s="1633"/>
      <c r="Q283" s="1633"/>
      <c r="R283" s="1633"/>
      <c r="S283" s="1633"/>
      <c r="T283" s="1633"/>
      <c r="U283" s="1633"/>
      <c r="V283" s="1633"/>
      <c r="W283" s="1633"/>
      <c r="X283" s="1633"/>
      <c r="Y283" s="1633"/>
      <c r="Z283" s="1633"/>
      <c r="AA283" s="1633"/>
      <c r="AB283" s="1633"/>
      <c r="AC283" s="1633"/>
      <c r="AD283" s="1633"/>
      <c r="AE283" s="1633"/>
      <c r="AF283" s="1633"/>
      <c r="AG283" s="1633"/>
      <c r="AH283" s="1633"/>
      <c r="AI283" s="1633"/>
      <c r="AJ283" s="1633"/>
      <c r="AK283" s="1633"/>
      <c r="AL283" s="1633"/>
      <c r="AM283" s="1633"/>
      <c r="AN283" s="1633"/>
      <c r="AO283" s="1633"/>
      <c r="AP283" s="1633"/>
      <c r="AQ283" s="1633"/>
      <c r="AR283" s="1633"/>
      <c r="AS283" s="1633"/>
      <c r="AT283" s="1633"/>
      <c r="AU283" s="1633"/>
      <c r="AV283" s="1633"/>
      <c r="AW283" s="1633"/>
      <c r="AX283" s="1633"/>
      <c r="AY283" s="1633"/>
      <c r="AZ283" s="1633"/>
      <c r="BA283" s="1633"/>
      <c r="BB283" s="1633"/>
      <c r="BC283" s="1633"/>
      <c r="BD283" s="1633"/>
      <c r="BE283" s="1633"/>
      <c r="BF283" s="1633"/>
      <c r="BG283" s="1633"/>
      <c r="BH283" s="1633"/>
      <c r="BI283" s="1633"/>
      <c r="BJ283" s="1633"/>
      <c r="BK283" s="1633"/>
      <c r="BL283" s="1633"/>
      <c r="BM283" s="1633"/>
      <c r="BN283" s="1633"/>
      <c r="BO283" s="1633"/>
      <c r="BP283" s="1633"/>
      <c r="BQ283" s="1633"/>
      <c r="BR283" s="1633"/>
      <c r="BS283" s="1633"/>
      <c r="BT283" s="1633"/>
      <c r="BU283" s="1633"/>
      <c r="BV283" s="1633"/>
      <c r="BW283" s="1633"/>
      <c r="BX283" s="1633"/>
      <c r="BY283" s="1633"/>
      <c r="BZ283" s="1633"/>
      <c r="CA283" s="1633"/>
      <c r="CB283" s="1633"/>
      <c r="CC283" s="1633"/>
      <c r="CD283" s="1633"/>
      <c r="CE283" s="1633"/>
      <c r="CF283" s="1633"/>
      <c r="CG283" s="1633"/>
      <c r="CH283" s="1633"/>
      <c r="CI283" s="1633"/>
      <c r="CJ283" s="1633"/>
      <c r="CK283" s="1633"/>
      <c r="CL283" s="1633"/>
      <c r="CM283" s="1633"/>
      <c r="CN283" s="1633"/>
      <c r="CO283" s="1633"/>
      <c r="CP283" s="1633"/>
      <c r="CQ283" s="1633"/>
      <c r="CR283" s="1633"/>
      <c r="CS283" s="1633"/>
      <c r="CT283" s="1633"/>
      <c r="CU283" s="1633"/>
      <c r="CV283" s="1633"/>
      <c r="CW283" s="1633"/>
      <c r="CX283" s="1633"/>
      <c r="CY283" s="1633"/>
      <c r="CZ283" s="1633"/>
      <c r="DA283" s="1633"/>
      <c r="DB283" s="1633"/>
      <c r="DC283" s="1633"/>
      <c r="DD283" s="1633"/>
      <c r="DE283" s="1633"/>
      <c r="DF283" s="1633"/>
      <c r="DG283" s="1633"/>
      <c r="DH283" s="1633"/>
      <c r="DI283" s="1633"/>
      <c r="DJ283" s="1633"/>
      <c r="DK283" s="1633"/>
      <c r="DL283" s="1633"/>
      <c r="DM283" s="1633"/>
      <c r="DN283" s="1633"/>
      <c r="DO283" s="1633"/>
      <c r="DP283" s="1633"/>
      <c r="DQ283" s="1633"/>
      <c r="DR283" s="1633"/>
      <c r="DS283" s="1633"/>
      <c r="DT283" s="1633"/>
      <c r="DU283" s="1633"/>
      <c r="DV283" s="1633"/>
      <c r="DW283" s="866"/>
      <c r="DX283" s="1633"/>
      <c r="DY283" s="1633"/>
      <c r="DZ283" s="1633"/>
      <c r="EA283" s="1633"/>
      <c r="EB283" s="1633"/>
      <c r="EC283" s="1633"/>
      <c r="ED283" s="1633"/>
      <c r="EE283" s="1633"/>
      <c r="EF283" s="1633"/>
      <c r="EG283" s="1633"/>
      <c r="EH283" s="1633"/>
      <c r="EI283" s="1633"/>
      <c r="EJ283" s="1633"/>
      <c r="EK283" s="1633"/>
      <c r="EL283" s="1633"/>
      <c r="EM283" s="1633"/>
      <c r="EN283" s="1633"/>
      <c r="EO283" s="1633"/>
      <c r="EP283" s="1633"/>
      <c r="EQ283" s="1633"/>
      <c r="ER283" s="866"/>
    </row>
    <row r="284" spans="2:148" ht="15" customHeight="1">
      <c r="B284" s="687" t="str">
        <f t="shared" si="28"/>
        <v>Desk 68</v>
      </c>
      <c r="C284" s="689" t="str">
        <f t="shared" si="29"/>
        <v/>
      </c>
      <c r="D284" s="689" t="str">
        <f t="shared" si="29"/>
        <v/>
      </c>
      <c r="E284" s="689" t="str">
        <f t="shared" si="29"/>
        <v/>
      </c>
      <c r="F284" s="689" t="str">
        <f t="shared" si="29"/>
        <v/>
      </c>
      <c r="G284" s="1810" t="str">
        <f t="shared" si="29"/>
        <v/>
      </c>
      <c r="H284" s="1633"/>
      <c r="I284" s="1633"/>
      <c r="J284" s="1633"/>
      <c r="K284" s="1633"/>
      <c r="L284" s="1633"/>
      <c r="M284" s="1633"/>
      <c r="N284" s="1633"/>
      <c r="O284" s="1633"/>
      <c r="P284" s="1633"/>
      <c r="Q284" s="1633"/>
      <c r="R284" s="1633"/>
      <c r="S284" s="1633"/>
      <c r="T284" s="1633"/>
      <c r="U284" s="1633"/>
      <c r="V284" s="1633"/>
      <c r="W284" s="1633"/>
      <c r="X284" s="1633"/>
      <c r="Y284" s="1633"/>
      <c r="Z284" s="1633"/>
      <c r="AA284" s="1633"/>
      <c r="AB284" s="1633"/>
      <c r="AC284" s="1633"/>
      <c r="AD284" s="1633"/>
      <c r="AE284" s="1633"/>
      <c r="AF284" s="1633"/>
      <c r="AG284" s="1633"/>
      <c r="AH284" s="1633"/>
      <c r="AI284" s="1633"/>
      <c r="AJ284" s="1633"/>
      <c r="AK284" s="1633"/>
      <c r="AL284" s="1633"/>
      <c r="AM284" s="1633"/>
      <c r="AN284" s="1633"/>
      <c r="AO284" s="1633"/>
      <c r="AP284" s="1633"/>
      <c r="AQ284" s="1633"/>
      <c r="AR284" s="1633"/>
      <c r="AS284" s="1633"/>
      <c r="AT284" s="1633"/>
      <c r="AU284" s="1633"/>
      <c r="AV284" s="1633"/>
      <c r="AW284" s="1633"/>
      <c r="AX284" s="1633"/>
      <c r="AY284" s="1633"/>
      <c r="AZ284" s="1633"/>
      <c r="BA284" s="1633"/>
      <c r="BB284" s="1633"/>
      <c r="BC284" s="1633"/>
      <c r="BD284" s="1633"/>
      <c r="BE284" s="1633"/>
      <c r="BF284" s="1633"/>
      <c r="BG284" s="1633"/>
      <c r="BH284" s="1633"/>
      <c r="BI284" s="1633"/>
      <c r="BJ284" s="1633"/>
      <c r="BK284" s="1633"/>
      <c r="BL284" s="1633"/>
      <c r="BM284" s="1633"/>
      <c r="BN284" s="1633"/>
      <c r="BO284" s="1633"/>
      <c r="BP284" s="1633"/>
      <c r="BQ284" s="1633"/>
      <c r="BR284" s="1633"/>
      <c r="BS284" s="1633"/>
      <c r="BT284" s="1633"/>
      <c r="BU284" s="1633"/>
      <c r="BV284" s="1633"/>
      <c r="BW284" s="1633"/>
      <c r="BX284" s="1633"/>
      <c r="BY284" s="1633"/>
      <c r="BZ284" s="1633"/>
      <c r="CA284" s="1633"/>
      <c r="CB284" s="1633"/>
      <c r="CC284" s="1633"/>
      <c r="CD284" s="1633"/>
      <c r="CE284" s="1633"/>
      <c r="CF284" s="1633"/>
      <c r="CG284" s="1633"/>
      <c r="CH284" s="1633"/>
      <c r="CI284" s="1633"/>
      <c r="CJ284" s="1633"/>
      <c r="CK284" s="1633"/>
      <c r="CL284" s="1633"/>
      <c r="CM284" s="1633"/>
      <c r="CN284" s="1633"/>
      <c r="CO284" s="1633"/>
      <c r="CP284" s="1633"/>
      <c r="CQ284" s="1633"/>
      <c r="CR284" s="1633"/>
      <c r="CS284" s="1633"/>
      <c r="CT284" s="1633"/>
      <c r="CU284" s="1633"/>
      <c r="CV284" s="1633"/>
      <c r="CW284" s="1633"/>
      <c r="CX284" s="1633"/>
      <c r="CY284" s="1633"/>
      <c r="CZ284" s="1633"/>
      <c r="DA284" s="1633"/>
      <c r="DB284" s="1633"/>
      <c r="DC284" s="1633"/>
      <c r="DD284" s="1633"/>
      <c r="DE284" s="1633"/>
      <c r="DF284" s="1633"/>
      <c r="DG284" s="1633"/>
      <c r="DH284" s="1633"/>
      <c r="DI284" s="1633"/>
      <c r="DJ284" s="1633"/>
      <c r="DK284" s="1633"/>
      <c r="DL284" s="1633"/>
      <c r="DM284" s="1633"/>
      <c r="DN284" s="1633"/>
      <c r="DO284" s="1633"/>
      <c r="DP284" s="1633"/>
      <c r="DQ284" s="1633"/>
      <c r="DR284" s="1633"/>
      <c r="DS284" s="1633"/>
      <c r="DT284" s="1633"/>
      <c r="DU284" s="1633"/>
      <c r="DV284" s="1633"/>
      <c r="DW284" s="866"/>
      <c r="DX284" s="1633"/>
      <c r="DY284" s="1633"/>
      <c r="DZ284" s="1633"/>
      <c r="EA284" s="1633"/>
      <c r="EB284" s="1633"/>
      <c r="EC284" s="1633"/>
      <c r="ED284" s="1633"/>
      <c r="EE284" s="1633"/>
      <c r="EF284" s="1633"/>
      <c r="EG284" s="1633"/>
      <c r="EH284" s="1633"/>
      <c r="EI284" s="1633"/>
      <c r="EJ284" s="1633"/>
      <c r="EK284" s="1633"/>
      <c r="EL284" s="1633"/>
      <c r="EM284" s="1633"/>
      <c r="EN284" s="1633"/>
      <c r="EO284" s="1633"/>
      <c r="EP284" s="1633"/>
      <c r="EQ284" s="1633"/>
      <c r="ER284" s="866"/>
    </row>
    <row r="285" spans="2:148" ht="15" customHeight="1">
      <c r="B285" s="687" t="str">
        <f t="shared" si="28"/>
        <v>Desk 69</v>
      </c>
      <c r="C285" s="689" t="str">
        <f t="shared" si="29"/>
        <v/>
      </c>
      <c r="D285" s="689" t="str">
        <f t="shared" si="29"/>
        <v/>
      </c>
      <c r="E285" s="689" t="str">
        <f t="shared" si="29"/>
        <v/>
      </c>
      <c r="F285" s="689" t="str">
        <f t="shared" si="29"/>
        <v/>
      </c>
      <c r="G285" s="1810" t="str">
        <f t="shared" si="29"/>
        <v/>
      </c>
      <c r="H285" s="1633"/>
      <c r="I285" s="1633"/>
      <c r="J285" s="1633"/>
      <c r="K285" s="1633"/>
      <c r="L285" s="1633"/>
      <c r="M285" s="1633"/>
      <c r="N285" s="1633"/>
      <c r="O285" s="1633"/>
      <c r="P285" s="1633"/>
      <c r="Q285" s="1633"/>
      <c r="R285" s="1633"/>
      <c r="S285" s="1633"/>
      <c r="T285" s="1633"/>
      <c r="U285" s="1633"/>
      <c r="V285" s="1633"/>
      <c r="W285" s="1633"/>
      <c r="X285" s="1633"/>
      <c r="Y285" s="1633"/>
      <c r="Z285" s="1633"/>
      <c r="AA285" s="1633"/>
      <c r="AB285" s="1633"/>
      <c r="AC285" s="1633"/>
      <c r="AD285" s="1633"/>
      <c r="AE285" s="1633"/>
      <c r="AF285" s="1633"/>
      <c r="AG285" s="1633"/>
      <c r="AH285" s="1633"/>
      <c r="AI285" s="1633"/>
      <c r="AJ285" s="1633"/>
      <c r="AK285" s="1633"/>
      <c r="AL285" s="1633"/>
      <c r="AM285" s="1633"/>
      <c r="AN285" s="1633"/>
      <c r="AO285" s="1633"/>
      <c r="AP285" s="1633"/>
      <c r="AQ285" s="1633"/>
      <c r="AR285" s="1633"/>
      <c r="AS285" s="1633"/>
      <c r="AT285" s="1633"/>
      <c r="AU285" s="1633"/>
      <c r="AV285" s="1633"/>
      <c r="AW285" s="1633"/>
      <c r="AX285" s="1633"/>
      <c r="AY285" s="1633"/>
      <c r="AZ285" s="1633"/>
      <c r="BA285" s="1633"/>
      <c r="BB285" s="1633"/>
      <c r="BC285" s="1633"/>
      <c r="BD285" s="1633"/>
      <c r="BE285" s="1633"/>
      <c r="BF285" s="1633"/>
      <c r="BG285" s="1633"/>
      <c r="BH285" s="1633"/>
      <c r="BI285" s="1633"/>
      <c r="BJ285" s="1633"/>
      <c r="BK285" s="1633"/>
      <c r="BL285" s="1633"/>
      <c r="BM285" s="1633"/>
      <c r="BN285" s="1633"/>
      <c r="BO285" s="1633"/>
      <c r="BP285" s="1633"/>
      <c r="BQ285" s="1633"/>
      <c r="BR285" s="1633"/>
      <c r="BS285" s="1633"/>
      <c r="BT285" s="1633"/>
      <c r="BU285" s="1633"/>
      <c r="BV285" s="1633"/>
      <c r="BW285" s="1633"/>
      <c r="BX285" s="1633"/>
      <c r="BY285" s="1633"/>
      <c r="BZ285" s="1633"/>
      <c r="CA285" s="1633"/>
      <c r="CB285" s="1633"/>
      <c r="CC285" s="1633"/>
      <c r="CD285" s="1633"/>
      <c r="CE285" s="1633"/>
      <c r="CF285" s="1633"/>
      <c r="CG285" s="1633"/>
      <c r="CH285" s="1633"/>
      <c r="CI285" s="1633"/>
      <c r="CJ285" s="1633"/>
      <c r="CK285" s="1633"/>
      <c r="CL285" s="1633"/>
      <c r="CM285" s="1633"/>
      <c r="CN285" s="1633"/>
      <c r="CO285" s="1633"/>
      <c r="CP285" s="1633"/>
      <c r="CQ285" s="1633"/>
      <c r="CR285" s="1633"/>
      <c r="CS285" s="1633"/>
      <c r="CT285" s="1633"/>
      <c r="CU285" s="1633"/>
      <c r="CV285" s="1633"/>
      <c r="CW285" s="1633"/>
      <c r="CX285" s="1633"/>
      <c r="CY285" s="1633"/>
      <c r="CZ285" s="1633"/>
      <c r="DA285" s="1633"/>
      <c r="DB285" s="1633"/>
      <c r="DC285" s="1633"/>
      <c r="DD285" s="1633"/>
      <c r="DE285" s="1633"/>
      <c r="DF285" s="1633"/>
      <c r="DG285" s="1633"/>
      <c r="DH285" s="1633"/>
      <c r="DI285" s="1633"/>
      <c r="DJ285" s="1633"/>
      <c r="DK285" s="1633"/>
      <c r="DL285" s="1633"/>
      <c r="DM285" s="1633"/>
      <c r="DN285" s="1633"/>
      <c r="DO285" s="1633"/>
      <c r="DP285" s="1633"/>
      <c r="DQ285" s="1633"/>
      <c r="DR285" s="1633"/>
      <c r="DS285" s="1633"/>
      <c r="DT285" s="1633"/>
      <c r="DU285" s="1633"/>
      <c r="DV285" s="1633"/>
      <c r="DW285" s="866"/>
      <c r="DX285" s="1633"/>
      <c r="DY285" s="1633"/>
      <c r="DZ285" s="1633"/>
      <c r="EA285" s="1633"/>
      <c r="EB285" s="1633"/>
      <c r="EC285" s="1633"/>
      <c r="ED285" s="1633"/>
      <c r="EE285" s="1633"/>
      <c r="EF285" s="1633"/>
      <c r="EG285" s="1633"/>
      <c r="EH285" s="1633"/>
      <c r="EI285" s="1633"/>
      <c r="EJ285" s="1633"/>
      <c r="EK285" s="1633"/>
      <c r="EL285" s="1633"/>
      <c r="EM285" s="1633"/>
      <c r="EN285" s="1633"/>
      <c r="EO285" s="1633"/>
      <c r="EP285" s="1633"/>
      <c r="EQ285" s="1633"/>
      <c r="ER285" s="866"/>
    </row>
    <row r="286" spans="2:148" ht="15" customHeight="1">
      <c r="B286" s="687" t="str">
        <f t="shared" si="28"/>
        <v>Desk 70</v>
      </c>
      <c r="C286" s="689" t="str">
        <f t="shared" si="29"/>
        <v/>
      </c>
      <c r="D286" s="689" t="str">
        <f t="shared" si="29"/>
        <v/>
      </c>
      <c r="E286" s="689" t="str">
        <f t="shared" si="29"/>
        <v/>
      </c>
      <c r="F286" s="689" t="str">
        <f t="shared" si="29"/>
        <v/>
      </c>
      <c r="G286" s="1810" t="str">
        <f t="shared" si="29"/>
        <v/>
      </c>
      <c r="H286" s="1633"/>
      <c r="I286" s="1633"/>
      <c r="J286" s="1633"/>
      <c r="K286" s="1633"/>
      <c r="L286" s="1633"/>
      <c r="M286" s="1633"/>
      <c r="N286" s="1633"/>
      <c r="O286" s="1633"/>
      <c r="P286" s="1633"/>
      <c r="Q286" s="1633"/>
      <c r="R286" s="1633"/>
      <c r="S286" s="1633"/>
      <c r="T286" s="1633"/>
      <c r="U286" s="1633"/>
      <c r="V286" s="1633"/>
      <c r="W286" s="1633"/>
      <c r="X286" s="1633"/>
      <c r="Y286" s="1633"/>
      <c r="Z286" s="1633"/>
      <c r="AA286" s="1633"/>
      <c r="AB286" s="1633"/>
      <c r="AC286" s="1633"/>
      <c r="AD286" s="1633"/>
      <c r="AE286" s="1633"/>
      <c r="AF286" s="1633"/>
      <c r="AG286" s="1633"/>
      <c r="AH286" s="1633"/>
      <c r="AI286" s="1633"/>
      <c r="AJ286" s="1633"/>
      <c r="AK286" s="1633"/>
      <c r="AL286" s="1633"/>
      <c r="AM286" s="1633"/>
      <c r="AN286" s="1633"/>
      <c r="AO286" s="1633"/>
      <c r="AP286" s="1633"/>
      <c r="AQ286" s="1633"/>
      <c r="AR286" s="1633"/>
      <c r="AS286" s="1633"/>
      <c r="AT286" s="1633"/>
      <c r="AU286" s="1633"/>
      <c r="AV286" s="1633"/>
      <c r="AW286" s="1633"/>
      <c r="AX286" s="1633"/>
      <c r="AY286" s="1633"/>
      <c r="AZ286" s="1633"/>
      <c r="BA286" s="1633"/>
      <c r="BB286" s="1633"/>
      <c r="BC286" s="1633"/>
      <c r="BD286" s="1633"/>
      <c r="BE286" s="1633"/>
      <c r="BF286" s="1633"/>
      <c r="BG286" s="1633"/>
      <c r="BH286" s="1633"/>
      <c r="BI286" s="1633"/>
      <c r="BJ286" s="1633"/>
      <c r="BK286" s="1633"/>
      <c r="BL286" s="1633"/>
      <c r="BM286" s="1633"/>
      <c r="BN286" s="1633"/>
      <c r="BO286" s="1633"/>
      <c r="BP286" s="1633"/>
      <c r="BQ286" s="1633"/>
      <c r="BR286" s="1633"/>
      <c r="BS286" s="1633"/>
      <c r="BT286" s="1633"/>
      <c r="BU286" s="1633"/>
      <c r="BV286" s="1633"/>
      <c r="BW286" s="1633"/>
      <c r="BX286" s="1633"/>
      <c r="BY286" s="1633"/>
      <c r="BZ286" s="1633"/>
      <c r="CA286" s="1633"/>
      <c r="CB286" s="1633"/>
      <c r="CC286" s="1633"/>
      <c r="CD286" s="1633"/>
      <c r="CE286" s="1633"/>
      <c r="CF286" s="1633"/>
      <c r="CG286" s="1633"/>
      <c r="CH286" s="1633"/>
      <c r="CI286" s="1633"/>
      <c r="CJ286" s="1633"/>
      <c r="CK286" s="1633"/>
      <c r="CL286" s="1633"/>
      <c r="CM286" s="1633"/>
      <c r="CN286" s="1633"/>
      <c r="CO286" s="1633"/>
      <c r="CP286" s="1633"/>
      <c r="CQ286" s="1633"/>
      <c r="CR286" s="1633"/>
      <c r="CS286" s="1633"/>
      <c r="CT286" s="1633"/>
      <c r="CU286" s="1633"/>
      <c r="CV286" s="1633"/>
      <c r="CW286" s="1633"/>
      <c r="CX286" s="1633"/>
      <c r="CY286" s="1633"/>
      <c r="CZ286" s="1633"/>
      <c r="DA286" s="1633"/>
      <c r="DB286" s="1633"/>
      <c r="DC286" s="1633"/>
      <c r="DD286" s="1633"/>
      <c r="DE286" s="1633"/>
      <c r="DF286" s="1633"/>
      <c r="DG286" s="1633"/>
      <c r="DH286" s="1633"/>
      <c r="DI286" s="1633"/>
      <c r="DJ286" s="1633"/>
      <c r="DK286" s="1633"/>
      <c r="DL286" s="1633"/>
      <c r="DM286" s="1633"/>
      <c r="DN286" s="1633"/>
      <c r="DO286" s="1633"/>
      <c r="DP286" s="1633"/>
      <c r="DQ286" s="1633"/>
      <c r="DR286" s="1633"/>
      <c r="DS286" s="1633"/>
      <c r="DT286" s="1633"/>
      <c r="DU286" s="1633"/>
      <c r="DV286" s="1633"/>
      <c r="DW286" s="866"/>
      <c r="DX286" s="1633"/>
      <c r="DY286" s="1633"/>
      <c r="DZ286" s="1633"/>
      <c r="EA286" s="1633"/>
      <c r="EB286" s="1633"/>
      <c r="EC286" s="1633"/>
      <c r="ED286" s="1633"/>
      <c r="EE286" s="1633"/>
      <c r="EF286" s="1633"/>
      <c r="EG286" s="1633"/>
      <c r="EH286" s="1633"/>
      <c r="EI286" s="1633"/>
      <c r="EJ286" s="1633"/>
      <c r="EK286" s="1633"/>
      <c r="EL286" s="1633"/>
      <c r="EM286" s="1633"/>
      <c r="EN286" s="1633"/>
      <c r="EO286" s="1633"/>
      <c r="EP286" s="1633"/>
      <c r="EQ286" s="1633"/>
      <c r="ER286" s="866"/>
    </row>
    <row r="287" spans="2:148" ht="15" customHeight="1">
      <c r="B287" s="687" t="str">
        <f t="shared" si="28"/>
        <v>Desk 71</v>
      </c>
      <c r="C287" s="689" t="str">
        <f t="shared" si="29"/>
        <v/>
      </c>
      <c r="D287" s="689" t="str">
        <f t="shared" si="29"/>
        <v/>
      </c>
      <c r="E287" s="689" t="str">
        <f t="shared" si="29"/>
        <v/>
      </c>
      <c r="F287" s="689" t="str">
        <f t="shared" si="29"/>
        <v/>
      </c>
      <c r="G287" s="1810" t="str">
        <f t="shared" si="29"/>
        <v/>
      </c>
      <c r="H287" s="1633"/>
      <c r="I287" s="1633"/>
      <c r="J287" s="1633"/>
      <c r="K287" s="1633"/>
      <c r="L287" s="1633"/>
      <c r="M287" s="1633"/>
      <c r="N287" s="1633"/>
      <c r="O287" s="1633"/>
      <c r="P287" s="1633"/>
      <c r="Q287" s="1633"/>
      <c r="R287" s="1633"/>
      <c r="S287" s="1633"/>
      <c r="T287" s="1633"/>
      <c r="U287" s="1633"/>
      <c r="V287" s="1633"/>
      <c r="W287" s="1633"/>
      <c r="X287" s="1633"/>
      <c r="Y287" s="1633"/>
      <c r="Z287" s="1633"/>
      <c r="AA287" s="1633"/>
      <c r="AB287" s="1633"/>
      <c r="AC287" s="1633"/>
      <c r="AD287" s="1633"/>
      <c r="AE287" s="1633"/>
      <c r="AF287" s="1633"/>
      <c r="AG287" s="1633"/>
      <c r="AH287" s="1633"/>
      <c r="AI287" s="1633"/>
      <c r="AJ287" s="1633"/>
      <c r="AK287" s="1633"/>
      <c r="AL287" s="1633"/>
      <c r="AM287" s="1633"/>
      <c r="AN287" s="1633"/>
      <c r="AO287" s="1633"/>
      <c r="AP287" s="1633"/>
      <c r="AQ287" s="1633"/>
      <c r="AR287" s="1633"/>
      <c r="AS287" s="1633"/>
      <c r="AT287" s="1633"/>
      <c r="AU287" s="1633"/>
      <c r="AV287" s="1633"/>
      <c r="AW287" s="1633"/>
      <c r="AX287" s="1633"/>
      <c r="AY287" s="1633"/>
      <c r="AZ287" s="1633"/>
      <c r="BA287" s="1633"/>
      <c r="BB287" s="1633"/>
      <c r="BC287" s="1633"/>
      <c r="BD287" s="1633"/>
      <c r="BE287" s="1633"/>
      <c r="BF287" s="1633"/>
      <c r="BG287" s="1633"/>
      <c r="BH287" s="1633"/>
      <c r="BI287" s="1633"/>
      <c r="BJ287" s="1633"/>
      <c r="BK287" s="1633"/>
      <c r="BL287" s="1633"/>
      <c r="BM287" s="1633"/>
      <c r="BN287" s="1633"/>
      <c r="BO287" s="1633"/>
      <c r="BP287" s="1633"/>
      <c r="BQ287" s="1633"/>
      <c r="BR287" s="1633"/>
      <c r="BS287" s="1633"/>
      <c r="BT287" s="1633"/>
      <c r="BU287" s="1633"/>
      <c r="BV287" s="1633"/>
      <c r="BW287" s="1633"/>
      <c r="BX287" s="1633"/>
      <c r="BY287" s="1633"/>
      <c r="BZ287" s="1633"/>
      <c r="CA287" s="1633"/>
      <c r="CB287" s="1633"/>
      <c r="CC287" s="1633"/>
      <c r="CD287" s="1633"/>
      <c r="CE287" s="1633"/>
      <c r="CF287" s="1633"/>
      <c r="CG287" s="1633"/>
      <c r="CH287" s="1633"/>
      <c r="CI287" s="1633"/>
      <c r="CJ287" s="1633"/>
      <c r="CK287" s="1633"/>
      <c r="CL287" s="1633"/>
      <c r="CM287" s="1633"/>
      <c r="CN287" s="1633"/>
      <c r="CO287" s="1633"/>
      <c r="CP287" s="1633"/>
      <c r="CQ287" s="1633"/>
      <c r="CR287" s="1633"/>
      <c r="CS287" s="1633"/>
      <c r="CT287" s="1633"/>
      <c r="CU287" s="1633"/>
      <c r="CV287" s="1633"/>
      <c r="CW287" s="1633"/>
      <c r="CX287" s="1633"/>
      <c r="CY287" s="1633"/>
      <c r="CZ287" s="1633"/>
      <c r="DA287" s="1633"/>
      <c r="DB287" s="1633"/>
      <c r="DC287" s="1633"/>
      <c r="DD287" s="1633"/>
      <c r="DE287" s="1633"/>
      <c r="DF287" s="1633"/>
      <c r="DG287" s="1633"/>
      <c r="DH287" s="1633"/>
      <c r="DI287" s="1633"/>
      <c r="DJ287" s="1633"/>
      <c r="DK287" s="1633"/>
      <c r="DL287" s="1633"/>
      <c r="DM287" s="1633"/>
      <c r="DN287" s="1633"/>
      <c r="DO287" s="1633"/>
      <c r="DP287" s="1633"/>
      <c r="DQ287" s="1633"/>
      <c r="DR287" s="1633"/>
      <c r="DS287" s="1633"/>
      <c r="DT287" s="1633"/>
      <c r="DU287" s="1633"/>
      <c r="DV287" s="1633"/>
      <c r="DW287" s="866"/>
      <c r="DX287" s="1633"/>
      <c r="DY287" s="1633"/>
      <c r="DZ287" s="1633"/>
      <c r="EA287" s="1633"/>
      <c r="EB287" s="1633"/>
      <c r="EC287" s="1633"/>
      <c r="ED287" s="1633"/>
      <c r="EE287" s="1633"/>
      <c r="EF287" s="1633"/>
      <c r="EG287" s="1633"/>
      <c r="EH287" s="1633"/>
      <c r="EI287" s="1633"/>
      <c r="EJ287" s="1633"/>
      <c r="EK287" s="1633"/>
      <c r="EL287" s="1633"/>
      <c r="EM287" s="1633"/>
      <c r="EN287" s="1633"/>
      <c r="EO287" s="1633"/>
      <c r="EP287" s="1633"/>
      <c r="EQ287" s="1633"/>
      <c r="ER287" s="866"/>
    </row>
    <row r="288" spans="2:148" ht="15" customHeight="1">
      <c r="B288" s="687" t="str">
        <f t="shared" si="28"/>
        <v>Desk 72</v>
      </c>
      <c r="C288" s="689" t="str">
        <f t="shared" si="29"/>
        <v/>
      </c>
      <c r="D288" s="689" t="str">
        <f t="shared" si="29"/>
        <v/>
      </c>
      <c r="E288" s="689" t="str">
        <f t="shared" si="29"/>
        <v/>
      </c>
      <c r="F288" s="689" t="str">
        <f t="shared" si="29"/>
        <v/>
      </c>
      <c r="G288" s="1810" t="str">
        <f t="shared" si="29"/>
        <v/>
      </c>
      <c r="H288" s="1633"/>
      <c r="I288" s="1633"/>
      <c r="J288" s="1633"/>
      <c r="K288" s="1633"/>
      <c r="L288" s="1633"/>
      <c r="M288" s="1633"/>
      <c r="N288" s="1633"/>
      <c r="O288" s="1633"/>
      <c r="P288" s="1633"/>
      <c r="Q288" s="1633"/>
      <c r="R288" s="1633"/>
      <c r="S288" s="1633"/>
      <c r="T288" s="1633"/>
      <c r="U288" s="1633"/>
      <c r="V288" s="1633"/>
      <c r="W288" s="1633"/>
      <c r="X288" s="1633"/>
      <c r="Y288" s="1633"/>
      <c r="Z288" s="1633"/>
      <c r="AA288" s="1633"/>
      <c r="AB288" s="1633"/>
      <c r="AC288" s="1633"/>
      <c r="AD288" s="1633"/>
      <c r="AE288" s="1633"/>
      <c r="AF288" s="1633"/>
      <c r="AG288" s="1633"/>
      <c r="AH288" s="1633"/>
      <c r="AI288" s="1633"/>
      <c r="AJ288" s="1633"/>
      <c r="AK288" s="1633"/>
      <c r="AL288" s="1633"/>
      <c r="AM288" s="1633"/>
      <c r="AN288" s="1633"/>
      <c r="AO288" s="1633"/>
      <c r="AP288" s="1633"/>
      <c r="AQ288" s="1633"/>
      <c r="AR288" s="1633"/>
      <c r="AS288" s="1633"/>
      <c r="AT288" s="1633"/>
      <c r="AU288" s="1633"/>
      <c r="AV288" s="1633"/>
      <c r="AW288" s="1633"/>
      <c r="AX288" s="1633"/>
      <c r="AY288" s="1633"/>
      <c r="AZ288" s="1633"/>
      <c r="BA288" s="1633"/>
      <c r="BB288" s="1633"/>
      <c r="BC288" s="1633"/>
      <c r="BD288" s="1633"/>
      <c r="BE288" s="1633"/>
      <c r="BF288" s="1633"/>
      <c r="BG288" s="1633"/>
      <c r="BH288" s="1633"/>
      <c r="BI288" s="1633"/>
      <c r="BJ288" s="1633"/>
      <c r="BK288" s="1633"/>
      <c r="BL288" s="1633"/>
      <c r="BM288" s="1633"/>
      <c r="BN288" s="1633"/>
      <c r="BO288" s="1633"/>
      <c r="BP288" s="1633"/>
      <c r="BQ288" s="1633"/>
      <c r="BR288" s="1633"/>
      <c r="BS288" s="1633"/>
      <c r="BT288" s="1633"/>
      <c r="BU288" s="1633"/>
      <c r="BV288" s="1633"/>
      <c r="BW288" s="1633"/>
      <c r="BX288" s="1633"/>
      <c r="BY288" s="1633"/>
      <c r="BZ288" s="1633"/>
      <c r="CA288" s="1633"/>
      <c r="CB288" s="1633"/>
      <c r="CC288" s="1633"/>
      <c r="CD288" s="1633"/>
      <c r="CE288" s="1633"/>
      <c r="CF288" s="1633"/>
      <c r="CG288" s="1633"/>
      <c r="CH288" s="1633"/>
      <c r="CI288" s="1633"/>
      <c r="CJ288" s="1633"/>
      <c r="CK288" s="1633"/>
      <c r="CL288" s="1633"/>
      <c r="CM288" s="1633"/>
      <c r="CN288" s="1633"/>
      <c r="CO288" s="1633"/>
      <c r="CP288" s="1633"/>
      <c r="CQ288" s="1633"/>
      <c r="CR288" s="1633"/>
      <c r="CS288" s="1633"/>
      <c r="CT288" s="1633"/>
      <c r="CU288" s="1633"/>
      <c r="CV288" s="1633"/>
      <c r="CW288" s="1633"/>
      <c r="CX288" s="1633"/>
      <c r="CY288" s="1633"/>
      <c r="CZ288" s="1633"/>
      <c r="DA288" s="1633"/>
      <c r="DB288" s="1633"/>
      <c r="DC288" s="1633"/>
      <c r="DD288" s="1633"/>
      <c r="DE288" s="1633"/>
      <c r="DF288" s="1633"/>
      <c r="DG288" s="1633"/>
      <c r="DH288" s="1633"/>
      <c r="DI288" s="1633"/>
      <c r="DJ288" s="1633"/>
      <c r="DK288" s="1633"/>
      <c r="DL288" s="1633"/>
      <c r="DM288" s="1633"/>
      <c r="DN288" s="1633"/>
      <c r="DO288" s="1633"/>
      <c r="DP288" s="1633"/>
      <c r="DQ288" s="1633"/>
      <c r="DR288" s="1633"/>
      <c r="DS288" s="1633"/>
      <c r="DT288" s="1633"/>
      <c r="DU288" s="1633"/>
      <c r="DV288" s="1633"/>
      <c r="DW288" s="866"/>
      <c r="DX288" s="1633"/>
      <c r="DY288" s="1633"/>
      <c r="DZ288" s="1633"/>
      <c r="EA288" s="1633"/>
      <c r="EB288" s="1633"/>
      <c r="EC288" s="1633"/>
      <c r="ED288" s="1633"/>
      <c r="EE288" s="1633"/>
      <c r="EF288" s="1633"/>
      <c r="EG288" s="1633"/>
      <c r="EH288" s="1633"/>
      <c r="EI288" s="1633"/>
      <c r="EJ288" s="1633"/>
      <c r="EK288" s="1633"/>
      <c r="EL288" s="1633"/>
      <c r="EM288" s="1633"/>
      <c r="EN288" s="1633"/>
      <c r="EO288" s="1633"/>
      <c r="EP288" s="1633"/>
      <c r="EQ288" s="1633"/>
      <c r="ER288" s="866"/>
    </row>
    <row r="289" spans="2:148" ht="15" customHeight="1">
      <c r="B289" s="687" t="str">
        <f t="shared" si="28"/>
        <v>Desk 73</v>
      </c>
      <c r="C289" s="689" t="str">
        <f t="shared" si="29"/>
        <v/>
      </c>
      <c r="D289" s="689" t="str">
        <f t="shared" si="29"/>
        <v/>
      </c>
      <c r="E289" s="689" t="str">
        <f t="shared" si="29"/>
        <v/>
      </c>
      <c r="F289" s="689" t="str">
        <f t="shared" si="29"/>
        <v/>
      </c>
      <c r="G289" s="1810" t="str">
        <f t="shared" si="29"/>
        <v/>
      </c>
      <c r="H289" s="1633"/>
      <c r="I289" s="1633"/>
      <c r="J289" s="1633"/>
      <c r="K289" s="1633"/>
      <c r="L289" s="1633"/>
      <c r="M289" s="1633"/>
      <c r="N289" s="1633"/>
      <c r="O289" s="1633"/>
      <c r="P289" s="1633"/>
      <c r="Q289" s="1633"/>
      <c r="R289" s="1633"/>
      <c r="S289" s="1633"/>
      <c r="T289" s="1633"/>
      <c r="U289" s="1633"/>
      <c r="V289" s="1633"/>
      <c r="W289" s="1633"/>
      <c r="X289" s="1633"/>
      <c r="Y289" s="1633"/>
      <c r="Z289" s="1633"/>
      <c r="AA289" s="1633"/>
      <c r="AB289" s="1633"/>
      <c r="AC289" s="1633"/>
      <c r="AD289" s="1633"/>
      <c r="AE289" s="1633"/>
      <c r="AF289" s="1633"/>
      <c r="AG289" s="1633"/>
      <c r="AH289" s="1633"/>
      <c r="AI289" s="1633"/>
      <c r="AJ289" s="1633"/>
      <c r="AK289" s="1633"/>
      <c r="AL289" s="1633"/>
      <c r="AM289" s="1633"/>
      <c r="AN289" s="1633"/>
      <c r="AO289" s="1633"/>
      <c r="AP289" s="1633"/>
      <c r="AQ289" s="1633"/>
      <c r="AR289" s="1633"/>
      <c r="AS289" s="1633"/>
      <c r="AT289" s="1633"/>
      <c r="AU289" s="1633"/>
      <c r="AV289" s="1633"/>
      <c r="AW289" s="1633"/>
      <c r="AX289" s="1633"/>
      <c r="AY289" s="1633"/>
      <c r="AZ289" s="1633"/>
      <c r="BA289" s="1633"/>
      <c r="BB289" s="1633"/>
      <c r="BC289" s="1633"/>
      <c r="BD289" s="1633"/>
      <c r="BE289" s="1633"/>
      <c r="BF289" s="1633"/>
      <c r="BG289" s="1633"/>
      <c r="BH289" s="1633"/>
      <c r="BI289" s="1633"/>
      <c r="BJ289" s="1633"/>
      <c r="BK289" s="1633"/>
      <c r="BL289" s="1633"/>
      <c r="BM289" s="1633"/>
      <c r="BN289" s="1633"/>
      <c r="BO289" s="1633"/>
      <c r="BP289" s="1633"/>
      <c r="BQ289" s="1633"/>
      <c r="BR289" s="1633"/>
      <c r="BS289" s="1633"/>
      <c r="BT289" s="1633"/>
      <c r="BU289" s="1633"/>
      <c r="BV289" s="1633"/>
      <c r="BW289" s="1633"/>
      <c r="BX289" s="1633"/>
      <c r="BY289" s="1633"/>
      <c r="BZ289" s="1633"/>
      <c r="CA289" s="1633"/>
      <c r="CB289" s="1633"/>
      <c r="CC289" s="1633"/>
      <c r="CD289" s="1633"/>
      <c r="CE289" s="1633"/>
      <c r="CF289" s="1633"/>
      <c r="CG289" s="1633"/>
      <c r="CH289" s="1633"/>
      <c r="CI289" s="1633"/>
      <c r="CJ289" s="1633"/>
      <c r="CK289" s="1633"/>
      <c r="CL289" s="1633"/>
      <c r="CM289" s="1633"/>
      <c r="CN289" s="1633"/>
      <c r="CO289" s="1633"/>
      <c r="CP289" s="1633"/>
      <c r="CQ289" s="1633"/>
      <c r="CR289" s="1633"/>
      <c r="CS289" s="1633"/>
      <c r="CT289" s="1633"/>
      <c r="CU289" s="1633"/>
      <c r="CV289" s="1633"/>
      <c r="CW289" s="1633"/>
      <c r="CX289" s="1633"/>
      <c r="CY289" s="1633"/>
      <c r="CZ289" s="1633"/>
      <c r="DA289" s="1633"/>
      <c r="DB289" s="1633"/>
      <c r="DC289" s="1633"/>
      <c r="DD289" s="1633"/>
      <c r="DE289" s="1633"/>
      <c r="DF289" s="1633"/>
      <c r="DG289" s="1633"/>
      <c r="DH289" s="1633"/>
      <c r="DI289" s="1633"/>
      <c r="DJ289" s="1633"/>
      <c r="DK289" s="1633"/>
      <c r="DL289" s="1633"/>
      <c r="DM289" s="1633"/>
      <c r="DN289" s="1633"/>
      <c r="DO289" s="1633"/>
      <c r="DP289" s="1633"/>
      <c r="DQ289" s="1633"/>
      <c r="DR289" s="1633"/>
      <c r="DS289" s="1633"/>
      <c r="DT289" s="1633"/>
      <c r="DU289" s="1633"/>
      <c r="DV289" s="1633"/>
      <c r="DW289" s="866"/>
      <c r="DX289" s="1633"/>
      <c r="DY289" s="1633"/>
      <c r="DZ289" s="1633"/>
      <c r="EA289" s="1633"/>
      <c r="EB289" s="1633"/>
      <c r="EC289" s="1633"/>
      <c r="ED289" s="1633"/>
      <c r="EE289" s="1633"/>
      <c r="EF289" s="1633"/>
      <c r="EG289" s="1633"/>
      <c r="EH289" s="1633"/>
      <c r="EI289" s="1633"/>
      <c r="EJ289" s="1633"/>
      <c r="EK289" s="1633"/>
      <c r="EL289" s="1633"/>
      <c r="EM289" s="1633"/>
      <c r="EN289" s="1633"/>
      <c r="EO289" s="1633"/>
      <c r="EP289" s="1633"/>
      <c r="EQ289" s="1633"/>
      <c r="ER289" s="866"/>
    </row>
    <row r="290" spans="2:148" ht="15" customHeight="1">
      <c r="B290" s="687" t="str">
        <f t="shared" si="28"/>
        <v>Desk 74</v>
      </c>
      <c r="C290" s="689" t="str">
        <f t="shared" si="29"/>
        <v/>
      </c>
      <c r="D290" s="689" t="str">
        <f t="shared" si="29"/>
        <v/>
      </c>
      <c r="E290" s="689" t="str">
        <f t="shared" si="29"/>
        <v/>
      </c>
      <c r="F290" s="689" t="str">
        <f t="shared" si="29"/>
        <v/>
      </c>
      <c r="G290" s="1810" t="str">
        <f t="shared" si="29"/>
        <v/>
      </c>
      <c r="H290" s="1633"/>
      <c r="I290" s="1633"/>
      <c r="J290" s="1633"/>
      <c r="K290" s="1633"/>
      <c r="L290" s="1633"/>
      <c r="M290" s="1633"/>
      <c r="N290" s="1633"/>
      <c r="O290" s="1633"/>
      <c r="P290" s="1633"/>
      <c r="Q290" s="1633"/>
      <c r="R290" s="1633"/>
      <c r="S290" s="1633"/>
      <c r="T290" s="1633"/>
      <c r="U290" s="1633"/>
      <c r="V290" s="1633"/>
      <c r="W290" s="1633"/>
      <c r="X290" s="1633"/>
      <c r="Y290" s="1633"/>
      <c r="Z290" s="1633"/>
      <c r="AA290" s="1633"/>
      <c r="AB290" s="1633"/>
      <c r="AC290" s="1633"/>
      <c r="AD290" s="1633"/>
      <c r="AE290" s="1633"/>
      <c r="AF290" s="1633"/>
      <c r="AG290" s="1633"/>
      <c r="AH290" s="1633"/>
      <c r="AI290" s="1633"/>
      <c r="AJ290" s="1633"/>
      <c r="AK290" s="1633"/>
      <c r="AL290" s="1633"/>
      <c r="AM290" s="1633"/>
      <c r="AN290" s="1633"/>
      <c r="AO290" s="1633"/>
      <c r="AP290" s="1633"/>
      <c r="AQ290" s="1633"/>
      <c r="AR290" s="1633"/>
      <c r="AS290" s="1633"/>
      <c r="AT290" s="1633"/>
      <c r="AU290" s="1633"/>
      <c r="AV290" s="1633"/>
      <c r="AW290" s="1633"/>
      <c r="AX290" s="1633"/>
      <c r="AY290" s="1633"/>
      <c r="AZ290" s="1633"/>
      <c r="BA290" s="1633"/>
      <c r="BB290" s="1633"/>
      <c r="BC290" s="1633"/>
      <c r="BD290" s="1633"/>
      <c r="BE290" s="1633"/>
      <c r="BF290" s="1633"/>
      <c r="BG290" s="1633"/>
      <c r="BH290" s="1633"/>
      <c r="BI290" s="1633"/>
      <c r="BJ290" s="1633"/>
      <c r="BK290" s="1633"/>
      <c r="BL290" s="1633"/>
      <c r="BM290" s="1633"/>
      <c r="BN290" s="1633"/>
      <c r="BO290" s="1633"/>
      <c r="BP290" s="1633"/>
      <c r="BQ290" s="1633"/>
      <c r="BR290" s="1633"/>
      <c r="BS290" s="1633"/>
      <c r="BT290" s="1633"/>
      <c r="BU290" s="1633"/>
      <c r="BV290" s="1633"/>
      <c r="BW290" s="1633"/>
      <c r="BX290" s="1633"/>
      <c r="BY290" s="1633"/>
      <c r="BZ290" s="1633"/>
      <c r="CA290" s="1633"/>
      <c r="CB290" s="1633"/>
      <c r="CC290" s="1633"/>
      <c r="CD290" s="1633"/>
      <c r="CE290" s="1633"/>
      <c r="CF290" s="1633"/>
      <c r="CG290" s="1633"/>
      <c r="CH290" s="1633"/>
      <c r="CI290" s="1633"/>
      <c r="CJ290" s="1633"/>
      <c r="CK290" s="1633"/>
      <c r="CL290" s="1633"/>
      <c r="CM290" s="1633"/>
      <c r="CN290" s="1633"/>
      <c r="CO290" s="1633"/>
      <c r="CP290" s="1633"/>
      <c r="CQ290" s="1633"/>
      <c r="CR290" s="1633"/>
      <c r="CS290" s="1633"/>
      <c r="CT290" s="1633"/>
      <c r="CU290" s="1633"/>
      <c r="CV290" s="1633"/>
      <c r="CW290" s="1633"/>
      <c r="CX290" s="1633"/>
      <c r="CY290" s="1633"/>
      <c r="CZ290" s="1633"/>
      <c r="DA290" s="1633"/>
      <c r="DB290" s="1633"/>
      <c r="DC290" s="1633"/>
      <c r="DD290" s="1633"/>
      <c r="DE290" s="1633"/>
      <c r="DF290" s="1633"/>
      <c r="DG290" s="1633"/>
      <c r="DH290" s="1633"/>
      <c r="DI290" s="1633"/>
      <c r="DJ290" s="1633"/>
      <c r="DK290" s="1633"/>
      <c r="DL290" s="1633"/>
      <c r="DM290" s="1633"/>
      <c r="DN290" s="1633"/>
      <c r="DO290" s="1633"/>
      <c r="DP290" s="1633"/>
      <c r="DQ290" s="1633"/>
      <c r="DR290" s="1633"/>
      <c r="DS290" s="1633"/>
      <c r="DT290" s="1633"/>
      <c r="DU290" s="1633"/>
      <c r="DV290" s="1633"/>
      <c r="DW290" s="866"/>
      <c r="DX290" s="1633"/>
      <c r="DY290" s="1633"/>
      <c r="DZ290" s="1633"/>
      <c r="EA290" s="1633"/>
      <c r="EB290" s="1633"/>
      <c r="EC290" s="1633"/>
      <c r="ED290" s="1633"/>
      <c r="EE290" s="1633"/>
      <c r="EF290" s="1633"/>
      <c r="EG290" s="1633"/>
      <c r="EH290" s="1633"/>
      <c r="EI290" s="1633"/>
      <c r="EJ290" s="1633"/>
      <c r="EK290" s="1633"/>
      <c r="EL290" s="1633"/>
      <c r="EM290" s="1633"/>
      <c r="EN290" s="1633"/>
      <c r="EO290" s="1633"/>
      <c r="EP290" s="1633"/>
      <c r="EQ290" s="1633"/>
      <c r="ER290" s="866"/>
    </row>
    <row r="291" spans="2:148" ht="15" customHeight="1">
      <c r="B291" s="687" t="str">
        <f t="shared" si="28"/>
        <v>Desk 75</v>
      </c>
      <c r="C291" s="689" t="str">
        <f t="shared" si="29"/>
        <v/>
      </c>
      <c r="D291" s="689" t="str">
        <f t="shared" si="29"/>
        <v/>
      </c>
      <c r="E291" s="689" t="str">
        <f t="shared" si="29"/>
        <v/>
      </c>
      <c r="F291" s="689" t="str">
        <f t="shared" si="29"/>
        <v/>
      </c>
      <c r="G291" s="1810" t="str">
        <f t="shared" si="29"/>
        <v/>
      </c>
      <c r="H291" s="1633"/>
      <c r="I291" s="1633"/>
      <c r="J291" s="1633"/>
      <c r="K291" s="1633"/>
      <c r="L291" s="1633"/>
      <c r="M291" s="1633"/>
      <c r="N291" s="1633"/>
      <c r="O291" s="1633"/>
      <c r="P291" s="1633"/>
      <c r="Q291" s="1633"/>
      <c r="R291" s="1633"/>
      <c r="S291" s="1633"/>
      <c r="T291" s="1633"/>
      <c r="U291" s="1633"/>
      <c r="V291" s="1633"/>
      <c r="W291" s="1633"/>
      <c r="X291" s="1633"/>
      <c r="Y291" s="1633"/>
      <c r="Z291" s="1633"/>
      <c r="AA291" s="1633"/>
      <c r="AB291" s="1633"/>
      <c r="AC291" s="1633"/>
      <c r="AD291" s="1633"/>
      <c r="AE291" s="1633"/>
      <c r="AF291" s="1633"/>
      <c r="AG291" s="1633"/>
      <c r="AH291" s="1633"/>
      <c r="AI291" s="1633"/>
      <c r="AJ291" s="1633"/>
      <c r="AK291" s="1633"/>
      <c r="AL291" s="1633"/>
      <c r="AM291" s="1633"/>
      <c r="AN291" s="1633"/>
      <c r="AO291" s="1633"/>
      <c r="AP291" s="1633"/>
      <c r="AQ291" s="1633"/>
      <c r="AR291" s="1633"/>
      <c r="AS291" s="1633"/>
      <c r="AT291" s="1633"/>
      <c r="AU291" s="1633"/>
      <c r="AV291" s="1633"/>
      <c r="AW291" s="1633"/>
      <c r="AX291" s="1633"/>
      <c r="AY291" s="1633"/>
      <c r="AZ291" s="1633"/>
      <c r="BA291" s="1633"/>
      <c r="BB291" s="1633"/>
      <c r="BC291" s="1633"/>
      <c r="BD291" s="1633"/>
      <c r="BE291" s="1633"/>
      <c r="BF291" s="1633"/>
      <c r="BG291" s="1633"/>
      <c r="BH291" s="1633"/>
      <c r="BI291" s="1633"/>
      <c r="BJ291" s="1633"/>
      <c r="BK291" s="1633"/>
      <c r="BL291" s="1633"/>
      <c r="BM291" s="1633"/>
      <c r="BN291" s="1633"/>
      <c r="BO291" s="1633"/>
      <c r="BP291" s="1633"/>
      <c r="BQ291" s="1633"/>
      <c r="BR291" s="1633"/>
      <c r="BS291" s="1633"/>
      <c r="BT291" s="1633"/>
      <c r="BU291" s="1633"/>
      <c r="BV291" s="1633"/>
      <c r="BW291" s="1633"/>
      <c r="BX291" s="1633"/>
      <c r="BY291" s="1633"/>
      <c r="BZ291" s="1633"/>
      <c r="CA291" s="1633"/>
      <c r="CB291" s="1633"/>
      <c r="CC291" s="1633"/>
      <c r="CD291" s="1633"/>
      <c r="CE291" s="1633"/>
      <c r="CF291" s="1633"/>
      <c r="CG291" s="1633"/>
      <c r="CH291" s="1633"/>
      <c r="CI291" s="1633"/>
      <c r="CJ291" s="1633"/>
      <c r="CK291" s="1633"/>
      <c r="CL291" s="1633"/>
      <c r="CM291" s="1633"/>
      <c r="CN291" s="1633"/>
      <c r="CO291" s="1633"/>
      <c r="CP291" s="1633"/>
      <c r="CQ291" s="1633"/>
      <c r="CR291" s="1633"/>
      <c r="CS291" s="1633"/>
      <c r="CT291" s="1633"/>
      <c r="CU291" s="1633"/>
      <c r="CV291" s="1633"/>
      <c r="CW291" s="1633"/>
      <c r="CX291" s="1633"/>
      <c r="CY291" s="1633"/>
      <c r="CZ291" s="1633"/>
      <c r="DA291" s="1633"/>
      <c r="DB291" s="1633"/>
      <c r="DC291" s="1633"/>
      <c r="DD291" s="1633"/>
      <c r="DE291" s="1633"/>
      <c r="DF291" s="1633"/>
      <c r="DG291" s="1633"/>
      <c r="DH291" s="1633"/>
      <c r="DI291" s="1633"/>
      <c r="DJ291" s="1633"/>
      <c r="DK291" s="1633"/>
      <c r="DL291" s="1633"/>
      <c r="DM291" s="1633"/>
      <c r="DN291" s="1633"/>
      <c r="DO291" s="1633"/>
      <c r="DP291" s="1633"/>
      <c r="DQ291" s="1633"/>
      <c r="DR291" s="1633"/>
      <c r="DS291" s="1633"/>
      <c r="DT291" s="1633"/>
      <c r="DU291" s="1633"/>
      <c r="DV291" s="1633"/>
      <c r="DW291" s="866"/>
      <c r="DX291" s="1633"/>
      <c r="DY291" s="1633"/>
      <c r="DZ291" s="1633"/>
      <c r="EA291" s="1633"/>
      <c r="EB291" s="1633"/>
      <c r="EC291" s="1633"/>
      <c r="ED291" s="1633"/>
      <c r="EE291" s="1633"/>
      <c r="EF291" s="1633"/>
      <c r="EG291" s="1633"/>
      <c r="EH291" s="1633"/>
      <c r="EI291" s="1633"/>
      <c r="EJ291" s="1633"/>
      <c r="EK291" s="1633"/>
      <c r="EL291" s="1633"/>
      <c r="EM291" s="1633"/>
      <c r="EN291" s="1633"/>
      <c r="EO291" s="1633"/>
      <c r="EP291" s="1633"/>
      <c r="EQ291" s="1633"/>
      <c r="ER291" s="866"/>
    </row>
    <row r="292" spans="2:148" ht="15" customHeight="1">
      <c r="B292" s="687" t="str">
        <f t="shared" si="28"/>
        <v>Desk 76</v>
      </c>
      <c r="C292" s="689" t="str">
        <f t="shared" si="29"/>
        <v/>
      </c>
      <c r="D292" s="689" t="str">
        <f t="shared" si="29"/>
        <v/>
      </c>
      <c r="E292" s="689" t="str">
        <f t="shared" si="29"/>
        <v/>
      </c>
      <c r="F292" s="689" t="str">
        <f t="shared" si="29"/>
        <v/>
      </c>
      <c r="G292" s="1810" t="str">
        <f t="shared" si="29"/>
        <v/>
      </c>
      <c r="H292" s="1633"/>
      <c r="I292" s="1633"/>
      <c r="J292" s="1633"/>
      <c r="K292" s="1633"/>
      <c r="L292" s="1633"/>
      <c r="M292" s="1633"/>
      <c r="N292" s="1633"/>
      <c r="O292" s="1633"/>
      <c r="P292" s="1633"/>
      <c r="Q292" s="1633"/>
      <c r="R292" s="1633"/>
      <c r="S292" s="1633"/>
      <c r="T292" s="1633"/>
      <c r="U292" s="1633"/>
      <c r="V292" s="1633"/>
      <c r="W292" s="1633"/>
      <c r="X292" s="1633"/>
      <c r="Y292" s="1633"/>
      <c r="Z292" s="1633"/>
      <c r="AA292" s="1633"/>
      <c r="AB292" s="1633"/>
      <c r="AC292" s="1633"/>
      <c r="AD292" s="1633"/>
      <c r="AE292" s="1633"/>
      <c r="AF292" s="1633"/>
      <c r="AG292" s="1633"/>
      <c r="AH292" s="1633"/>
      <c r="AI292" s="1633"/>
      <c r="AJ292" s="1633"/>
      <c r="AK292" s="1633"/>
      <c r="AL292" s="1633"/>
      <c r="AM292" s="1633"/>
      <c r="AN292" s="1633"/>
      <c r="AO292" s="1633"/>
      <c r="AP292" s="1633"/>
      <c r="AQ292" s="1633"/>
      <c r="AR292" s="1633"/>
      <c r="AS292" s="1633"/>
      <c r="AT292" s="1633"/>
      <c r="AU292" s="1633"/>
      <c r="AV292" s="1633"/>
      <c r="AW292" s="1633"/>
      <c r="AX292" s="1633"/>
      <c r="AY292" s="1633"/>
      <c r="AZ292" s="1633"/>
      <c r="BA292" s="1633"/>
      <c r="BB292" s="1633"/>
      <c r="BC292" s="1633"/>
      <c r="BD292" s="1633"/>
      <c r="BE292" s="1633"/>
      <c r="BF292" s="1633"/>
      <c r="BG292" s="1633"/>
      <c r="BH292" s="1633"/>
      <c r="BI292" s="1633"/>
      <c r="BJ292" s="1633"/>
      <c r="BK292" s="1633"/>
      <c r="BL292" s="1633"/>
      <c r="BM292" s="1633"/>
      <c r="BN292" s="1633"/>
      <c r="BO292" s="1633"/>
      <c r="BP292" s="1633"/>
      <c r="BQ292" s="1633"/>
      <c r="BR292" s="1633"/>
      <c r="BS292" s="1633"/>
      <c r="BT292" s="1633"/>
      <c r="BU292" s="1633"/>
      <c r="BV292" s="1633"/>
      <c r="BW292" s="1633"/>
      <c r="BX292" s="1633"/>
      <c r="BY292" s="1633"/>
      <c r="BZ292" s="1633"/>
      <c r="CA292" s="1633"/>
      <c r="CB292" s="1633"/>
      <c r="CC292" s="1633"/>
      <c r="CD292" s="1633"/>
      <c r="CE292" s="1633"/>
      <c r="CF292" s="1633"/>
      <c r="CG292" s="1633"/>
      <c r="CH292" s="1633"/>
      <c r="CI292" s="1633"/>
      <c r="CJ292" s="1633"/>
      <c r="CK292" s="1633"/>
      <c r="CL292" s="1633"/>
      <c r="CM292" s="1633"/>
      <c r="CN292" s="1633"/>
      <c r="CO292" s="1633"/>
      <c r="CP292" s="1633"/>
      <c r="CQ292" s="1633"/>
      <c r="CR292" s="1633"/>
      <c r="CS292" s="1633"/>
      <c r="CT292" s="1633"/>
      <c r="CU292" s="1633"/>
      <c r="CV292" s="1633"/>
      <c r="CW292" s="1633"/>
      <c r="CX292" s="1633"/>
      <c r="CY292" s="1633"/>
      <c r="CZ292" s="1633"/>
      <c r="DA292" s="1633"/>
      <c r="DB292" s="1633"/>
      <c r="DC292" s="1633"/>
      <c r="DD292" s="1633"/>
      <c r="DE292" s="1633"/>
      <c r="DF292" s="1633"/>
      <c r="DG292" s="1633"/>
      <c r="DH292" s="1633"/>
      <c r="DI292" s="1633"/>
      <c r="DJ292" s="1633"/>
      <c r="DK292" s="1633"/>
      <c r="DL292" s="1633"/>
      <c r="DM292" s="1633"/>
      <c r="DN292" s="1633"/>
      <c r="DO292" s="1633"/>
      <c r="DP292" s="1633"/>
      <c r="DQ292" s="1633"/>
      <c r="DR292" s="1633"/>
      <c r="DS292" s="1633"/>
      <c r="DT292" s="1633"/>
      <c r="DU292" s="1633"/>
      <c r="DV292" s="1633"/>
      <c r="DW292" s="866"/>
      <c r="DX292" s="1633"/>
      <c r="DY292" s="1633"/>
      <c r="DZ292" s="1633"/>
      <c r="EA292" s="1633"/>
      <c r="EB292" s="1633"/>
      <c r="EC292" s="1633"/>
      <c r="ED292" s="1633"/>
      <c r="EE292" s="1633"/>
      <c r="EF292" s="1633"/>
      <c r="EG292" s="1633"/>
      <c r="EH292" s="1633"/>
      <c r="EI292" s="1633"/>
      <c r="EJ292" s="1633"/>
      <c r="EK292" s="1633"/>
      <c r="EL292" s="1633"/>
      <c r="EM292" s="1633"/>
      <c r="EN292" s="1633"/>
      <c r="EO292" s="1633"/>
      <c r="EP292" s="1633"/>
      <c r="EQ292" s="1633"/>
      <c r="ER292" s="866"/>
    </row>
    <row r="293" spans="2:148" ht="15" customHeight="1">
      <c r="B293" s="687" t="str">
        <f t="shared" si="28"/>
        <v>Desk 77</v>
      </c>
      <c r="C293" s="689" t="str">
        <f t="shared" si="29"/>
        <v/>
      </c>
      <c r="D293" s="689" t="str">
        <f t="shared" si="29"/>
        <v/>
      </c>
      <c r="E293" s="689" t="str">
        <f t="shared" si="29"/>
        <v/>
      </c>
      <c r="F293" s="689" t="str">
        <f t="shared" si="29"/>
        <v/>
      </c>
      <c r="G293" s="1810" t="str">
        <f t="shared" si="29"/>
        <v/>
      </c>
      <c r="H293" s="1633"/>
      <c r="I293" s="1633"/>
      <c r="J293" s="1633"/>
      <c r="K293" s="1633"/>
      <c r="L293" s="1633"/>
      <c r="M293" s="1633"/>
      <c r="N293" s="1633"/>
      <c r="O293" s="1633"/>
      <c r="P293" s="1633"/>
      <c r="Q293" s="1633"/>
      <c r="R293" s="1633"/>
      <c r="S293" s="1633"/>
      <c r="T293" s="1633"/>
      <c r="U293" s="1633"/>
      <c r="V293" s="1633"/>
      <c r="W293" s="1633"/>
      <c r="X293" s="1633"/>
      <c r="Y293" s="1633"/>
      <c r="Z293" s="1633"/>
      <c r="AA293" s="1633"/>
      <c r="AB293" s="1633"/>
      <c r="AC293" s="1633"/>
      <c r="AD293" s="1633"/>
      <c r="AE293" s="1633"/>
      <c r="AF293" s="1633"/>
      <c r="AG293" s="1633"/>
      <c r="AH293" s="1633"/>
      <c r="AI293" s="1633"/>
      <c r="AJ293" s="1633"/>
      <c r="AK293" s="1633"/>
      <c r="AL293" s="1633"/>
      <c r="AM293" s="1633"/>
      <c r="AN293" s="1633"/>
      <c r="AO293" s="1633"/>
      <c r="AP293" s="1633"/>
      <c r="AQ293" s="1633"/>
      <c r="AR293" s="1633"/>
      <c r="AS293" s="1633"/>
      <c r="AT293" s="1633"/>
      <c r="AU293" s="1633"/>
      <c r="AV293" s="1633"/>
      <c r="AW293" s="1633"/>
      <c r="AX293" s="1633"/>
      <c r="AY293" s="1633"/>
      <c r="AZ293" s="1633"/>
      <c r="BA293" s="1633"/>
      <c r="BB293" s="1633"/>
      <c r="BC293" s="1633"/>
      <c r="BD293" s="1633"/>
      <c r="BE293" s="1633"/>
      <c r="BF293" s="1633"/>
      <c r="BG293" s="1633"/>
      <c r="BH293" s="1633"/>
      <c r="BI293" s="1633"/>
      <c r="BJ293" s="1633"/>
      <c r="BK293" s="1633"/>
      <c r="BL293" s="1633"/>
      <c r="BM293" s="1633"/>
      <c r="BN293" s="1633"/>
      <c r="BO293" s="1633"/>
      <c r="BP293" s="1633"/>
      <c r="BQ293" s="1633"/>
      <c r="BR293" s="1633"/>
      <c r="BS293" s="1633"/>
      <c r="BT293" s="1633"/>
      <c r="BU293" s="1633"/>
      <c r="BV293" s="1633"/>
      <c r="BW293" s="1633"/>
      <c r="BX293" s="1633"/>
      <c r="BY293" s="1633"/>
      <c r="BZ293" s="1633"/>
      <c r="CA293" s="1633"/>
      <c r="CB293" s="1633"/>
      <c r="CC293" s="1633"/>
      <c r="CD293" s="1633"/>
      <c r="CE293" s="1633"/>
      <c r="CF293" s="1633"/>
      <c r="CG293" s="1633"/>
      <c r="CH293" s="1633"/>
      <c r="CI293" s="1633"/>
      <c r="CJ293" s="1633"/>
      <c r="CK293" s="1633"/>
      <c r="CL293" s="1633"/>
      <c r="CM293" s="1633"/>
      <c r="CN293" s="1633"/>
      <c r="CO293" s="1633"/>
      <c r="CP293" s="1633"/>
      <c r="CQ293" s="1633"/>
      <c r="CR293" s="1633"/>
      <c r="CS293" s="1633"/>
      <c r="CT293" s="1633"/>
      <c r="CU293" s="1633"/>
      <c r="CV293" s="1633"/>
      <c r="CW293" s="1633"/>
      <c r="CX293" s="1633"/>
      <c r="CY293" s="1633"/>
      <c r="CZ293" s="1633"/>
      <c r="DA293" s="1633"/>
      <c r="DB293" s="1633"/>
      <c r="DC293" s="1633"/>
      <c r="DD293" s="1633"/>
      <c r="DE293" s="1633"/>
      <c r="DF293" s="1633"/>
      <c r="DG293" s="1633"/>
      <c r="DH293" s="1633"/>
      <c r="DI293" s="1633"/>
      <c r="DJ293" s="1633"/>
      <c r="DK293" s="1633"/>
      <c r="DL293" s="1633"/>
      <c r="DM293" s="1633"/>
      <c r="DN293" s="1633"/>
      <c r="DO293" s="1633"/>
      <c r="DP293" s="1633"/>
      <c r="DQ293" s="1633"/>
      <c r="DR293" s="1633"/>
      <c r="DS293" s="1633"/>
      <c r="DT293" s="1633"/>
      <c r="DU293" s="1633"/>
      <c r="DV293" s="1633"/>
      <c r="DW293" s="866"/>
      <c r="DX293" s="1633"/>
      <c r="DY293" s="1633"/>
      <c r="DZ293" s="1633"/>
      <c r="EA293" s="1633"/>
      <c r="EB293" s="1633"/>
      <c r="EC293" s="1633"/>
      <c r="ED293" s="1633"/>
      <c r="EE293" s="1633"/>
      <c r="EF293" s="1633"/>
      <c r="EG293" s="1633"/>
      <c r="EH293" s="1633"/>
      <c r="EI293" s="1633"/>
      <c r="EJ293" s="1633"/>
      <c r="EK293" s="1633"/>
      <c r="EL293" s="1633"/>
      <c r="EM293" s="1633"/>
      <c r="EN293" s="1633"/>
      <c r="EO293" s="1633"/>
      <c r="EP293" s="1633"/>
      <c r="EQ293" s="1633"/>
      <c r="ER293" s="866"/>
    </row>
    <row r="294" spans="2:148" ht="15" customHeight="1">
      <c r="B294" s="687" t="str">
        <f t="shared" si="28"/>
        <v>Desk 78</v>
      </c>
      <c r="C294" s="689" t="str">
        <f t="shared" si="29"/>
        <v/>
      </c>
      <c r="D294" s="689" t="str">
        <f t="shared" si="29"/>
        <v/>
      </c>
      <c r="E294" s="689" t="str">
        <f t="shared" si="29"/>
        <v/>
      </c>
      <c r="F294" s="689" t="str">
        <f t="shared" si="29"/>
        <v/>
      </c>
      <c r="G294" s="1810" t="str">
        <f t="shared" si="29"/>
        <v/>
      </c>
      <c r="H294" s="1633"/>
      <c r="I294" s="1633"/>
      <c r="J294" s="1633"/>
      <c r="K294" s="1633"/>
      <c r="L294" s="1633"/>
      <c r="M294" s="1633"/>
      <c r="N294" s="1633"/>
      <c r="O294" s="1633"/>
      <c r="P294" s="1633"/>
      <c r="Q294" s="1633"/>
      <c r="R294" s="1633"/>
      <c r="S294" s="1633"/>
      <c r="T294" s="1633"/>
      <c r="U294" s="1633"/>
      <c r="V294" s="1633"/>
      <c r="W294" s="1633"/>
      <c r="X294" s="1633"/>
      <c r="Y294" s="1633"/>
      <c r="Z294" s="1633"/>
      <c r="AA294" s="1633"/>
      <c r="AB294" s="1633"/>
      <c r="AC294" s="1633"/>
      <c r="AD294" s="1633"/>
      <c r="AE294" s="1633"/>
      <c r="AF294" s="1633"/>
      <c r="AG294" s="1633"/>
      <c r="AH294" s="1633"/>
      <c r="AI294" s="1633"/>
      <c r="AJ294" s="1633"/>
      <c r="AK294" s="1633"/>
      <c r="AL294" s="1633"/>
      <c r="AM294" s="1633"/>
      <c r="AN294" s="1633"/>
      <c r="AO294" s="1633"/>
      <c r="AP294" s="1633"/>
      <c r="AQ294" s="1633"/>
      <c r="AR294" s="1633"/>
      <c r="AS294" s="1633"/>
      <c r="AT294" s="1633"/>
      <c r="AU294" s="1633"/>
      <c r="AV294" s="1633"/>
      <c r="AW294" s="1633"/>
      <c r="AX294" s="1633"/>
      <c r="AY294" s="1633"/>
      <c r="AZ294" s="1633"/>
      <c r="BA294" s="1633"/>
      <c r="BB294" s="1633"/>
      <c r="BC294" s="1633"/>
      <c r="BD294" s="1633"/>
      <c r="BE294" s="1633"/>
      <c r="BF294" s="1633"/>
      <c r="BG294" s="1633"/>
      <c r="BH294" s="1633"/>
      <c r="BI294" s="1633"/>
      <c r="BJ294" s="1633"/>
      <c r="BK294" s="1633"/>
      <c r="BL294" s="1633"/>
      <c r="BM294" s="1633"/>
      <c r="BN294" s="1633"/>
      <c r="BO294" s="1633"/>
      <c r="BP294" s="1633"/>
      <c r="BQ294" s="1633"/>
      <c r="BR294" s="1633"/>
      <c r="BS294" s="1633"/>
      <c r="BT294" s="1633"/>
      <c r="BU294" s="1633"/>
      <c r="BV294" s="1633"/>
      <c r="BW294" s="1633"/>
      <c r="BX294" s="1633"/>
      <c r="BY294" s="1633"/>
      <c r="BZ294" s="1633"/>
      <c r="CA294" s="1633"/>
      <c r="CB294" s="1633"/>
      <c r="CC294" s="1633"/>
      <c r="CD294" s="1633"/>
      <c r="CE294" s="1633"/>
      <c r="CF294" s="1633"/>
      <c r="CG294" s="1633"/>
      <c r="CH294" s="1633"/>
      <c r="CI294" s="1633"/>
      <c r="CJ294" s="1633"/>
      <c r="CK294" s="1633"/>
      <c r="CL294" s="1633"/>
      <c r="CM294" s="1633"/>
      <c r="CN294" s="1633"/>
      <c r="CO294" s="1633"/>
      <c r="CP294" s="1633"/>
      <c r="CQ294" s="1633"/>
      <c r="CR294" s="1633"/>
      <c r="CS294" s="1633"/>
      <c r="CT294" s="1633"/>
      <c r="CU294" s="1633"/>
      <c r="CV294" s="1633"/>
      <c r="CW294" s="1633"/>
      <c r="CX294" s="1633"/>
      <c r="CY294" s="1633"/>
      <c r="CZ294" s="1633"/>
      <c r="DA294" s="1633"/>
      <c r="DB294" s="1633"/>
      <c r="DC294" s="1633"/>
      <c r="DD294" s="1633"/>
      <c r="DE294" s="1633"/>
      <c r="DF294" s="1633"/>
      <c r="DG294" s="1633"/>
      <c r="DH294" s="1633"/>
      <c r="DI294" s="1633"/>
      <c r="DJ294" s="1633"/>
      <c r="DK294" s="1633"/>
      <c r="DL294" s="1633"/>
      <c r="DM294" s="1633"/>
      <c r="DN294" s="1633"/>
      <c r="DO294" s="1633"/>
      <c r="DP294" s="1633"/>
      <c r="DQ294" s="1633"/>
      <c r="DR294" s="1633"/>
      <c r="DS294" s="1633"/>
      <c r="DT294" s="1633"/>
      <c r="DU294" s="1633"/>
      <c r="DV294" s="1633"/>
      <c r="DW294" s="866"/>
      <c r="DX294" s="1633"/>
      <c r="DY294" s="1633"/>
      <c r="DZ294" s="1633"/>
      <c r="EA294" s="1633"/>
      <c r="EB294" s="1633"/>
      <c r="EC294" s="1633"/>
      <c r="ED294" s="1633"/>
      <c r="EE294" s="1633"/>
      <c r="EF294" s="1633"/>
      <c r="EG294" s="1633"/>
      <c r="EH294" s="1633"/>
      <c r="EI294" s="1633"/>
      <c r="EJ294" s="1633"/>
      <c r="EK294" s="1633"/>
      <c r="EL294" s="1633"/>
      <c r="EM294" s="1633"/>
      <c r="EN294" s="1633"/>
      <c r="EO294" s="1633"/>
      <c r="EP294" s="1633"/>
      <c r="EQ294" s="1633"/>
      <c r="ER294" s="866"/>
    </row>
    <row r="295" spans="2:148" ht="15" customHeight="1">
      <c r="B295" s="687" t="str">
        <f t="shared" si="28"/>
        <v>Desk 79</v>
      </c>
      <c r="C295" s="689" t="str">
        <f t="shared" si="29"/>
        <v/>
      </c>
      <c r="D295" s="689" t="str">
        <f t="shared" si="29"/>
        <v/>
      </c>
      <c r="E295" s="689" t="str">
        <f t="shared" si="29"/>
        <v/>
      </c>
      <c r="F295" s="689" t="str">
        <f t="shared" si="29"/>
        <v/>
      </c>
      <c r="G295" s="1810" t="str">
        <f t="shared" si="29"/>
        <v/>
      </c>
      <c r="H295" s="1633"/>
      <c r="I295" s="1633"/>
      <c r="J295" s="1633"/>
      <c r="K295" s="1633"/>
      <c r="L295" s="1633"/>
      <c r="M295" s="1633"/>
      <c r="N295" s="1633"/>
      <c r="O295" s="1633"/>
      <c r="P295" s="1633"/>
      <c r="Q295" s="1633"/>
      <c r="R295" s="1633"/>
      <c r="S295" s="1633"/>
      <c r="T295" s="1633"/>
      <c r="U295" s="1633"/>
      <c r="V295" s="1633"/>
      <c r="W295" s="1633"/>
      <c r="X295" s="1633"/>
      <c r="Y295" s="1633"/>
      <c r="Z295" s="1633"/>
      <c r="AA295" s="1633"/>
      <c r="AB295" s="1633"/>
      <c r="AC295" s="1633"/>
      <c r="AD295" s="1633"/>
      <c r="AE295" s="1633"/>
      <c r="AF295" s="1633"/>
      <c r="AG295" s="1633"/>
      <c r="AH295" s="1633"/>
      <c r="AI295" s="1633"/>
      <c r="AJ295" s="1633"/>
      <c r="AK295" s="1633"/>
      <c r="AL295" s="1633"/>
      <c r="AM295" s="1633"/>
      <c r="AN295" s="1633"/>
      <c r="AO295" s="1633"/>
      <c r="AP295" s="1633"/>
      <c r="AQ295" s="1633"/>
      <c r="AR295" s="1633"/>
      <c r="AS295" s="1633"/>
      <c r="AT295" s="1633"/>
      <c r="AU295" s="1633"/>
      <c r="AV295" s="1633"/>
      <c r="AW295" s="1633"/>
      <c r="AX295" s="1633"/>
      <c r="AY295" s="1633"/>
      <c r="AZ295" s="1633"/>
      <c r="BA295" s="1633"/>
      <c r="BB295" s="1633"/>
      <c r="BC295" s="1633"/>
      <c r="BD295" s="1633"/>
      <c r="BE295" s="1633"/>
      <c r="BF295" s="1633"/>
      <c r="BG295" s="1633"/>
      <c r="BH295" s="1633"/>
      <c r="BI295" s="1633"/>
      <c r="BJ295" s="1633"/>
      <c r="BK295" s="1633"/>
      <c r="BL295" s="1633"/>
      <c r="BM295" s="1633"/>
      <c r="BN295" s="1633"/>
      <c r="BO295" s="1633"/>
      <c r="BP295" s="1633"/>
      <c r="BQ295" s="1633"/>
      <c r="BR295" s="1633"/>
      <c r="BS295" s="1633"/>
      <c r="BT295" s="1633"/>
      <c r="BU295" s="1633"/>
      <c r="BV295" s="1633"/>
      <c r="BW295" s="1633"/>
      <c r="BX295" s="1633"/>
      <c r="BY295" s="1633"/>
      <c r="BZ295" s="1633"/>
      <c r="CA295" s="1633"/>
      <c r="CB295" s="1633"/>
      <c r="CC295" s="1633"/>
      <c r="CD295" s="1633"/>
      <c r="CE295" s="1633"/>
      <c r="CF295" s="1633"/>
      <c r="CG295" s="1633"/>
      <c r="CH295" s="1633"/>
      <c r="CI295" s="1633"/>
      <c r="CJ295" s="1633"/>
      <c r="CK295" s="1633"/>
      <c r="CL295" s="1633"/>
      <c r="CM295" s="1633"/>
      <c r="CN295" s="1633"/>
      <c r="CO295" s="1633"/>
      <c r="CP295" s="1633"/>
      <c r="CQ295" s="1633"/>
      <c r="CR295" s="1633"/>
      <c r="CS295" s="1633"/>
      <c r="CT295" s="1633"/>
      <c r="CU295" s="1633"/>
      <c r="CV295" s="1633"/>
      <c r="CW295" s="1633"/>
      <c r="CX295" s="1633"/>
      <c r="CY295" s="1633"/>
      <c r="CZ295" s="1633"/>
      <c r="DA295" s="1633"/>
      <c r="DB295" s="1633"/>
      <c r="DC295" s="1633"/>
      <c r="DD295" s="1633"/>
      <c r="DE295" s="1633"/>
      <c r="DF295" s="1633"/>
      <c r="DG295" s="1633"/>
      <c r="DH295" s="1633"/>
      <c r="DI295" s="1633"/>
      <c r="DJ295" s="1633"/>
      <c r="DK295" s="1633"/>
      <c r="DL295" s="1633"/>
      <c r="DM295" s="1633"/>
      <c r="DN295" s="1633"/>
      <c r="DO295" s="1633"/>
      <c r="DP295" s="1633"/>
      <c r="DQ295" s="1633"/>
      <c r="DR295" s="1633"/>
      <c r="DS295" s="1633"/>
      <c r="DT295" s="1633"/>
      <c r="DU295" s="1633"/>
      <c r="DV295" s="1633"/>
      <c r="DW295" s="866"/>
      <c r="DX295" s="1633"/>
      <c r="DY295" s="1633"/>
      <c r="DZ295" s="1633"/>
      <c r="EA295" s="1633"/>
      <c r="EB295" s="1633"/>
      <c r="EC295" s="1633"/>
      <c r="ED295" s="1633"/>
      <c r="EE295" s="1633"/>
      <c r="EF295" s="1633"/>
      <c r="EG295" s="1633"/>
      <c r="EH295" s="1633"/>
      <c r="EI295" s="1633"/>
      <c r="EJ295" s="1633"/>
      <c r="EK295" s="1633"/>
      <c r="EL295" s="1633"/>
      <c r="EM295" s="1633"/>
      <c r="EN295" s="1633"/>
      <c r="EO295" s="1633"/>
      <c r="EP295" s="1633"/>
      <c r="EQ295" s="1633"/>
      <c r="ER295" s="866"/>
    </row>
    <row r="296" spans="2:148" ht="15" customHeight="1">
      <c r="B296" s="687" t="str">
        <f t="shared" si="28"/>
        <v>Desk 80</v>
      </c>
      <c r="C296" s="689" t="str">
        <f t="shared" si="29"/>
        <v/>
      </c>
      <c r="D296" s="689" t="str">
        <f t="shared" si="29"/>
        <v/>
      </c>
      <c r="E296" s="689" t="str">
        <f t="shared" si="29"/>
        <v/>
      </c>
      <c r="F296" s="689" t="str">
        <f t="shared" si="29"/>
        <v/>
      </c>
      <c r="G296" s="1810" t="str">
        <f t="shared" si="29"/>
        <v/>
      </c>
      <c r="H296" s="1633"/>
      <c r="I296" s="1633"/>
      <c r="J296" s="1633"/>
      <c r="K296" s="1633"/>
      <c r="L296" s="1633"/>
      <c r="M296" s="1633"/>
      <c r="N296" s="1633"/>
      <c r="O296" s="1633"/>
      <c r="P296" s="1633"/>
      <c r="Q296" s="1633"/>
      <c r="R296" s="1633"/>
      <c r="S296" s="1633"/>
      <c r="T296" s="1633"/>
      <c r="U296" s="1633"/>
      <c r="V296" s="1633"/>
      <c r="W296" s="1633"/>
      <c r="X296" s="1633"/>
      <c r="Y296" s="1633"/>
      <c r="Z296" s="1633"/>
      <c r="AA296" s="1633"/>
      <c r="AB296" s="1633"/>
      <c r="AC296" s="1633"/>
      <c r="AD296" s="1633"/>
      <c r="AE296" s="1633"/>
      <c r="AF296" s="1633"/>
      <c r="AG296" s="1633"/>
      <c r="AH296" s="1633"/>
      <c r="AI296" s="1633"/>
      <c r="AJ296" s="1633"/>
      <c r="AK296" s="1633"/>
      <c r="AL296" s="1633"/>
      <c r="AM296" s="1633"/>
      <c r="AN296" s="1633"/>
      <c r="AO296" s="1633"/>
      <c r="AP296" s="1633"/>
      <c r="AQ296" s="1633"/>
      <c r="AR296" s="1633"/>
      <c r="AS296" s="1633"/>
      <c r="AT296" s="1633"/>
      <c r="AU296" s="1633"/>
      <c r="AV296" s="1633"/>
      <c r="AW296" s="1633"/>
      <c r="AX296" s="1633"/>
      <c r="AY296" s="1633"/>
      <c r="AZ296" s="1633"/>
      <c r="BA296" s="1633"/>
      <c r="BB296" s="1633"/>
      <c r="BC296" s="1633"/>
      <c r="BD296" s="1633"/>
      <c r="BE296" s="1633"/>
      <c r="BF296" s="1633"/>
      <c r="BG296" s="1633"/>
      <c r="BH296" s="1633"/>
      <c r="BI296" s="1633"/>
      <c r="BJ296" s="1633"/>
      <c r="BK296" s="1633"/>
      <c r="BL296" s="1633"/>
      <c r="BM296" s="1633"/>
      <c r="BN296" s="1633"/>
      <c r="BO296" s="1633"/>
      <c r="BP296" s="1633"/>
      <c r="BQ296" s="1633"/>
      <c r="BR296" s="1633"/>
      <c r="BS296" s="1633"/>
      <c r="BT296" s="1633"/>
      <c r="BU296" s="1633"/>
      <c r="BV296" s="1633"/>
      <c r="BW296" s="1633"/>
      <c r="BX296" s="1633"/>
      <c r="BY296" s="1633"/>
      <c r="BZ296" s="1633"/>
      <c r="CA296" s="1633"/>
      <c r="CB296" s="1633"/>
      <c r="CC296" s="1633"/>
      <c r="CD296" s="1633"/>
      <c r="CE296" s="1633"/>
      <c r="CF296" s="1633"/>
      <c r="CG296" s="1633"/>
      <c r="CH296" s="1633"/>
      <c r="CI296" s="1633"/>
      <c r="CJ296" s="1633"/>
      <c r="CK296" s="1633"/>
      <c r="CL296" s="1633"/>
      <c r="CM296" s="1633"/>
      <c r="CN296" s="1633"/>
      <c r="CO296" s="1633"/>
      <c r="CP296" s="1633"/>
      <c r="CQ296" s="1633"/>
      <c r="CR296" s="1633"/>
      <c r="CS296" s="1633"/>
      <c r="CT296" s="1633"/>
      <c r="CU296" s="1633"/>
      <c r="CV296" s="1633"/>
      <c r="CW296" s="1633"/>
      <c r="CX296" s="1633"/>
      <c r="CY296" s="1633"/>
      <c r="CZ296" s="1633"/>
      <c r="DA296" s="1633"/>
      <c r="DB296" s="1633"/>
      <c r="DC296" s="1633"/>
      <c r="DD296" s="1633"/>
      <c r="DE296" s="1633"/>
      <c r="DF296" s="1633"/>
      <c r="DG296" s="1633"/>
      <c r="DH296" s="1633"/>
      <c r="DI296" s="1633"/>
      <c r="DJ296" s="1633"/>
      <c r="DK296" s="1633"/>
      <c r="DL296" s="1633"/>
      <c r="DM296" s="1633"/>
      <c r="DN296" s="1633"/>
      <c r="DO296" s="1633"/>
      <c r="DP296" s="1633"/>
      <c r="DQ296" s="1633"/>
      <c r="DR296" s="1633"/>
      <c r="DS296" s="1633"/>
      <c r="DT296" s="1633"/>
      <c r="DU296" s="1633"/>
      <c r="DV296" s="1633"/>
      <c r="DW296" s="866"/>
      <c r="DX296" s="1633"/>
      <c r="DY296" s="1633"/>
      <c r="DZ296" s="1633"/>
      <c r="EA296" s="1633"/>
      <c r="EB296" s="1633"/>
      <c r="EC296" s="1633"/>
      <c r="ED296" s="1633"/>
      <c r="EE296" s="1633"/>
      <c r="EF296" s="1633"/>
      <c r="EG296" s="1633"/>
      <c r="EH296" s="1633"/>
      <c r="EI296" s="1633"/>
      <c r="EJ296" s="1633"/>
      <c r="EK296" s="1633"/>
      <c r="EL296" s="1633"/>
      <c r="EM296" s="1633"/>
      <c r="EN296" s="1633"/>
      <c r="EO296" s="1633"/>
      <c r="EP296" s="1633"/>
      <c r="EQ296" s="1633"/>
      <c r="ER296" s="866"/>
    </row>
    <row r="297" spans="2:148" ht="15" customHeight="1">
      <c r="B297" s="687" t="str">
        <f t="shared" si="28"/>
        <v>Desk 81</v>
      </c>
      <c r="C297" s="689" t="str">
        <f t="shared" si="29"/>
        <v/>
      </c>
      <c r="D297" s="689" t="str">
        <f t="shared" si="29"/>
        <v/>
      </c>
      <c r="E297" s="689" t="str">
        <f t="shared" si="29"/>
        <v/>
      </c>
      <c r="F297" s="689" t="str">
        <f t="shared" si="29"/>
        <v/>
      </c>
      <c r="G297" s="1810" t="str">
        <f t="shared" si="29"/>
        <v/>
      </c>
      <c r="H297" s="1633"/>
      <c r="I297" s="1633"/>
      <c r="J297" s="1633"/>
      <c r="K297" s="1633"/>
      <c r="L297" s="1633"/>
      <c r="M297" s="1633"/>
      <c r="N297" s="1633"/>
      <c r="O297" s="1633"/>
      <c r="P297" s="1633"/>
      <c r="Q297" s="1633"/>
      <c r="R297" s="1633"/>
      <c r="S297" s="1633"/>
      <c r="T297" s="1633"/>
      <c r="U297" s="1633"/>
      <c r="V297" s="1633"/>
      <c r="W297" s="1633"/>
      <c r="X297" s="1633"/>
      <c r="Y297" s="1633"/>
      <c r="Z297" s="1633"/>
      <c r="AA297" s="1633"/>
      <c r="AB297" s="1633"/>
      <c r="AC297" s="1633"/>
      <c r="AD297" s="1633"/>
      <c r="AE297" s="1633"/>
      <c r="AF297" s="1633"/>
      <c r="AG297" s="1633"/>
      <c r="AH297" s="1633"/>
      <c r="AI297" s="1633"/>
      <c r="AJ297" s="1633"/>
      <c r="AK297" s="1633"/>
      <c r="AL297" s="1633"/>
      <c r="AM297" s="1633"/>
      <c r="AN297" s="1633"/>
      <c r="AO297" s="1633"/>
      <c r="AP297" s="1633"/>
      <c r="AQ297" s="1633"/>
      <c r="AR297" s="1633"/>
      <c r="AS297" s="1633"/>
      <c r="AT297" s="1633"/>
      <c r="AU297" s="1633"/>
      <c r="AV297" s="1633"/>
      <c r="AW297" s="1633"/>
      <c r="AX297" s="1633"/>
      <c r="AY297" s="1633"/>
      <c r="AZ297" s="1633"/>
      <c r="BA297" s="1633"/>
      <c r="BB297" s="1633"/>
      <c r="BC297" s="1633"/>
      <c r="BD297" s="1633"/>
      <c r="BE297" s="1633"/>
      <c r="BF297" s="1633"/>
      <c r="BG297" s="1633"/>
      <c r="BH297" s="1633"/>
      <c r="BI297" s="1633"/>
      <c r="BJ297" s="1633"/>
      <c r="BK297" s="1633"/>
      <c r="BL297" s="1633"/>
      <c r="BM297" s="1633"/>
      <c r="BN297" s="1633"/>
      <c r="BO297" s="1633"/>
      <c r="BP297" s="1633"/>
      <c r="BQ297" s="1633"/>
      <c r="BR297" s="1633"/>
      <c r="BS297" s="1633"/>
      <c r="BT297" s="1633"/>
      <c r="BU297" s="1633"/>
      <c r="BV297" s="1633"/>
      <c r="BW297" s="1633"/>
      <c r="BX297" s="1633"/>
      <c r="BY297" s="1633"/>
      <c r="BZ297" s="1633"/>
      <c r="CA297" s="1633"/>
      <c r="CB297" s="1633"/>
      <c r="CC297" s="1633"/>
      <c r="CD297" s="1633"/>
      <c r="CE297" s="1633"/>
      <c r="CF297" s="1633"/>
      <c r="CG297" s="1633"/>
      <c r="CH297" s="1633"/>
      <c r="CI297" s="1633"/>
      <c r="CJ297" s="1633"/>
      <c r="CK297" s="1633"/>
      <c r="CL297" s="1633"/>
      <c r="CM297" s="1633"/>
      <c r="CN297" s="1633"/>
      <c r="CO297" s="1633"/>
      <c r="CP297" s="1633"/>
      <c r="CQ297" s="1633"/>
      <c r="CR297" s="1633"/>
      <c r="CS297" s="1633"/>
      <c r="CT297" s="1633"/>
      <c r="CU297" s="1633"/>
      <c r="CV297" s="1633"/>
      <c r="CW297" s="1633"/>
      <c r="CX297" s="1633"/>
      <c r="CY297" s="1633"/>
      <c r="CZ297" s="1633"/>
      <c r="DA297" s="1633"/>
      <c r="DB297" s="1633"/>
      <c r="DC297" s="1633"/>
      <c r="DD297" s="1633"/>
      <c r="DE297" s="1633"/>
      <c r="DF297" s="1633"/>
      <c r="DG297" s="1633"/>
      <c r="DH297" s="1633"/>
      <c r="DI297" s="1633"/>
      <c r="DJ297" s="1633"/>
      <c r="DK297" s="1633"/>
      <c r="DL297" s="1633"/>
      <c r="DM297" s="1633"/>
      <c r="DN297" s="1633"/>
      <c r="DO297" s="1633"/>
      <c r="DP297" s="1633"/>
      <c r="DQ297" s="1633"/>
      <c r="DR297" s="1633"/>
      <c r="DS297" s="1633"/>
      <c r="DT297" s="1633"/>
      <c r="DU297" s="1633"/>
      <c r="DV297" s="1633"/>
      <c r="DW297" s="866"/>
      <c r="DX297" s="1633"/>
      <c r="DY297" s="1633"/>
      <c r="DZ297" s="1633"/>
      <c r="EA297" s="1633"/>
      <c r="EB297" s="1633"/>
      <c r="EC297" s="1633"/>
      <c r="ED297" s="1633"/>
      <c r="EE297" s="1633"/>
      <c r="EF297" s="1633"/>
      <c r="EG297" s="1633"/>
      <c r="EH297" s="1633"/>
      <c r="EI297" s="1633"/>
      <c r="EJ297" s="1633"/>
      <c r="EK297" s="1633"/>
      <c r="EL297" s="1633"/>
      <c r="EM297" s="1633"/>
      <c r="EN297" s="1633"/>
      <c r="EO297" s="1633"/>
      <c r="EP297" s="1633"/>
      <c r="EQ297" s="1633"/>
      <c r="ER297" s="866"/>
    </row>
    <row r="298" spans="2:148" ht="15" customHeight="1">
      <c r="B298" s="687" t="str">
        <f t="shared" si="28"/>
        <v>Desk 82</v>
      </c>
      <c r="C298" s="689" t="str">
        <f t="shared" ref="C298:G313" si="30">IF(ISBLANK(C92), "", C92)</f>
        <v/>
      </c>
      <c r="D298" s="689" t="str">
        <f t="shared" si="30"/>
        <v/>
      </c>
      <c r="E298" s="689" t="str">
        <f t="shared" si="30"/>
        <v/>
      </c>
      <c r="F298" s="689" t="str">
        <f t="shared" si="30"/>
        <v/>
      </c>
      <c r="G298" s="1810" t="str">
        <f t="shared" si="30"/>
        <v/>
      </c>
      <c r="H298" s="1633"/>
      <c r="I298" s="1633"/>
      <c r="J298" s="1633"/>
      <c r="K298" s="1633"/>
      <c r="L298" s="1633"/>
      <c r="M298" s="1633"/>
      <c r="N298" s="1633"/>
      <c r="O298" s="1633"/>
      <c r="P298" s="1633"/>
      <c r="Q298" s="1633"/>
      <c r="R298" s="1633"/>
      <c r="S298" s="1633"/>
      <c r="T298" s="1633"/>
      <c r="U298" s="1633"/>
      <c r="V298" s="1633"/>
      <c r="W298" s="1633"/>
      <c r="X298" s="1633"/>
      <c r="Y298" s="1633"/>
      <c r="Z298" s="1633"/>
      <c r="AA298" s="1633"/>
      <c r="AB298" s="1633"/>
      <c r="AC298" s="1633"/>
      <c r="AD298" s="1633"/>
      <c r="AE298" s="1633"/>
      <c r="AF298" s="1633"/>
      <c r="AG298" s="1633"/>
      <c r="AH298" s="1633"/>
      <c r="AI298" s="1633"/>
      <c r="AJ298" s="1633"/>
      <c r="AK298" s="1633"/>
      <c r="AL298" s="1633"/>
      <c r="AM298" s="1633"/>
      <c r="AN298" s="1633"/>
      <c r="AO298" s="1633"/>
      <c r="AP298" s="1633"/>
      <c r="AQ298" s="1633"/>
      <c r="AR298" s="1633"/>
      <c r="AS298" s="1633"/>
      <c r="AT298" s="1633"/>
      <c r="AU298" s="1633"/>
      <c r="AV298" s="1633"/>
      <c r="AW298" s="1633"/>
      <c r="AX298" s="1633"/>
      <c r="AY298" s="1633"/>
      <c r="AZ298" s="1633"/>
      <c r="BA298" s="1633"/>
      <c r="BB298" s="1633"/>
      <c r="BC298" s="1633"/>
      <c r="BD298" s="1633"/>
      <c r="BE298" s="1633"/>
      <c r="BF298" s="1633"/>
      <c r="BG298" s="1633"/>
      <c r="BH298" s="1633"/>
      <c r="BI298" s="1633"/>
      <c r="BJ298" s="1633"/>
      <c r="BK298" s="1633"/>
      <c r="BL298" s="1633"/>
      <c r="BM298" s="1633"/>
      <c r="BN298" s="1633"/>
      <c r="BO298" s="1633"/>
      <c r="BP298" s="1633"/>
      <c r="BQ298" s="1633"/>
      <c r="BR298" s="1633"/>
      <c r="BS298" s="1633"/>
      <c r="BT298" s="1633"/>
      <c r="BU298" s="1633"/>
      <c r="BV298" s="1633"/>
      <c r="BW298" s="1633"/>
      <c r="BX298" s="1633"/>
      <c r="BY298" s="1633"/>
      <c r="BZ298" s="1633"/>
      <c r="CA298" s="1633"/>
      <c r="CB298" s="1633"/>
      <c r="CC298" s="1633"/>
      <c r="CD298" s="1633"/>
      <c r="CE298" s="1633"/>
      <c r="CF298" s="1633"/>
      <c r="CG298" s="1633"/>
      <c r="CH298" s="1633"/>
      <c r="CI298" s="1633"/>
      <c r="CJ298" s="1633"/>
      <c r="CK298" s="1633"/>
      <c r="CL298" s="1633"/>
      <c r="CM298" s="1633"/>
      <c r="CN298" s="1633"/>
      <c r="CO298" s="1633"/>
      <c r="CP298" s="1633"/>
      <c r="CQ298" s="1633"/>
      <c r="CR298" s="1633"/>
      <c r="CS298" s="1633"/>
      <c r="CT298" s="1633"/>
      <c r="CU298" s="1633"/>
      <c r="CV298" s="1633"/>
      <c r="CW298" s="1633"/>
      <c r="CX298" s="1633"/>
      <c r="CY298" s="1633"/>
      <c r="CZ298" s="1633"/>
      <c r="DA298" s="1633"/>
      <c r="DB298" s="1633"/>
      <c r="DC298" s="1633"/>
      <c r="DD298" s="1633"/>
      <c r="DE298" s="1633"/>
      <c r="DF298" s="1633"/>
      <c r="DG298" s="1633"/>
      <c r="DH298" s="1633"/>
      <c r="DI298" s="1633"/>
      <c r="DJ298" s="1633"/>
      <c r="DK298" s="1633"/>
      <c r="DL298" s="1633"/>
      <c r="DM298" s="1633"/>
      <c r="DN298" s="1633"/>
      <c r="DO298" s="1633"/>
      <c r="DP298" s="1633"/>
      <c r="DQ298" s="1633"/>
      <c r="DR298" s="1633"/>
      <c r="DS298" s="1633"/>
      <c r="DT298" s="1633"/>
      <c r="DU298" s="1633"/>
      <c r="DV298" s="1633"/>
      <c r="DW298" s="866"/>
      <c r="DX298" s="1633"/>
      <c r="DY298" s="1633"/>
      <c r="DZ298" s="1633"/>
      <c r="EA298" s="1633"/>
      <c r="EB298" s="1633"/>
      <c r="EC298" s="1633"/>
      <c r="ED298" s="1633"/>
      <c r="EE298" s="1633"/>
      <c r="EF298" s="1633"/>
      <c r="EG298" s="1633"/>
      <c r="EH298" s="1633"/>
      <c r="EI298" s="1633"/>
      <c r="EJ298" s="1633"/>
      <c r="EK298" s="1633"/>
      <c r="EL298" s="1633"/>
      <c r="EM298" s="1633"/>
      <c r="EN298" s="1633"/>
      <c r="EO298" s="1633"/>
      <c r="EP298" s="1633"/>
      <c r="EQ298" s="1633"/>
      <c r="ER298" s="866"/>
    </row>
    <row r="299" spans="2:148" ht="15" customHeight="1">
      <c r="B299" s="687" t="str">
        <f t="shared" si="28"/>
        <v>Desk 83</v>
      </c>
      <c r="C299" s="689" t="str">
        <f t="shared" si="30"/>
        <v/>
      </c>
      <c r="D299" s="689" t="str">
        <f t="shared" si="30"/>
        <v/>
      </c>
      <c r="E299" s="689" t="str">
        <f t="shared" si="30"/>
        <v/>
      </c>
      <c r="F299" s="689" t="str">
        <f t="shared" si="30"/>
        <v/>
      </c>
      <c r="G299" s="1810" t="str">
        <f t="shared" si="30"/>
        <v/>
      </c>
      <c r="H299" s="1633"/>
      <c r="I299" s="1633"/>
      <c r="J299" s="1633"/>
      <c r="K299" s="1633"/>
      <c r="L299" s="1633"/>
      <c r="M299" s="1633"/>
      <c r="N299" s="1633"/>
      <c r="O299" s="1633"/>
      <c r="P299" s="1633"/>
      <c r="Q299" s="1633"/>
      <c r="R299" s="1633"/>
      <c r="S299" s="1633"/>
      <c r="T299" s="1633"/>
      <c r="U299" s="1633"/>
      <c r="V299" s="1633"/>
      <c r="W299" s="1633"/>
      <c r="X299" s="1633"/>
      <c r="Y299" s="1633"/>
      <c r="Z299" s="1633"/>
      <c r="AA299" s="1633"/>
      <c r="AB299" s="1633"/>
      <c r="AC299" s="1633"/>
      <c r="AD299" s="1633"/>
      <c r="AE299" s="1633"/>
      <c r="AF299" s="1633"/>
      <c r="AG299" s="1633"/>
      <c r="AH299" s="1633"/>
      <c r="AI299" s="1633"/>
      <c r="AJ299" s="1633"/>
      <c r="AK299" s="1633"/>
      <c r="AL299" s="1633"/>
      <c r="AM299" s="1633"/>
      <c r="AN299" s="1633"/>
      <c r="AO299" s="1633"/>
      <c r="AP299" s="1633"/>
      <c r="AQ299" s="1633"/>
      <c r="AR299" s="1633"/>
      <c r="AS299" s="1633"/>
      <c r="AT299" s="1633"/>
      <c r="AU299" s="1633"/>
      <c r="AV299" s="1633"/>
      <c r="AW299" s="1633"/>
      <c r="AX299" s="1633"/>
      <c r="AY299" s="1633"/>
      <c r="AZ299" s="1633"/>
      <c r="BA299" s="1633"/>
      <c r="BB299" s="1633"/>
      <c r="BC299" s="1633"/>
      <c r="BD299" s="1633"/>
      <c r="BE299" s="1633"/>
      <c r="BF299" s="1633"/>
      <c r="BG299" s="1633"/>
      <c r="BH299" s="1633"/>
      <c r="BI299" s="1633"/>
      <c r="BJ299" s="1633"/>
      <c r="BK299" s="1633"/>
      <c r="BL299" s="1633"/>
      <c r="BM299" s="1633"/>
      <c r="BN299" s="1633"/>
      <c r="BO299" s="1633"/>
      <c r="BP299" s="1633"/>
      <c r="BQ299" s="1633"/>
      <c r="BR299" s="1633"/>
      <c r="BS299" s="1633"/>
      <c r="BT299" s="1633"/>
      <c r="BU299" s="1633"/>
      <c r="BV299" s="1633"/>
      <c r="BW299" s="1633"/>
      <c r="BX299" s="1633"/>
      <c r="BY299" s="1633"/>
      <c r="BZ299" s="1633"/>
      <c r="CA299" s="1633"/>
      <c r="CB299" s="1633"/>
      <c r="CC299" s="1633"/>
      <c r="CD299" s="1633"/>
      <c r="CE299" s="1633"/>
      <c r="CF299" s="1633"/>
      <c r="CG299" s="1633"/>
      <c r="CH299" s="1633"/>
      <c r="CI299" s="1633"/>
      <c r="CJ299" s="1633"/>
      <c r="CK299" s="1633"/>
      <c r="CL299" s="1633"/>
      <c r="CM299" s="1633"/>
      <c r="CN299" s="1633"/>
      <c r="CO299" s="1633"/>
      <c r="CP299" s="1633"/>
      <c r="CQ299" s="1633"/>
      <c r="CR299" s="1633"/>
      <c r="CS299" s="1633"/>
      <c r="CT299" s="1633"/>
      <c r="CU299" s="1633"/>
      <c r="CV299" s="1633"/>
      <c r="CW299" s="1633"/>
      <c r="CX299" s="1633"/>
      <c r="CY299" s="1633"/>
      <c r="CZ299" s="1633"/>
      <c r="DA299" s="1633"/>
      <c r="DB299" s="1633"/>
      <c r="DC299" s="1633"/>
      <c r="DD299" s="1633"/>
      <c r="DE299" s="1633"/>
      <c r="DF299" s="1633"/>
      <c r="DG299" s="1633"/>
      <c r="DH299" s="1633"/>
      <c r="DI299" s="1633"/>
      <c r="DJ299" s="1633"/>
      <c r="DK299" s="1633"/>
      <c r="DL299" s="1633"/>
      <c r="DM299" s="1633"/>
      <c r="DN299" s="1633"/>
      <c r="DO299" s="1633"/>
      <c r="DP299" s="1633"/>
      <c r="DQ299" s="1633"/>
      <c r="DR299" s="1633"/>
      <c r="DS299" s="1633"/>
      <c r="DT299" s="1633"/>
      <c r="DU299" s="1633"/>
      <c r="DV299" s="1633"/>
      <c r="DW299" s="866"/>
      <c r="DX299" s="1633"/>
      <c r="DY299" s="1633"/>
      <c r="DZ299" s="1633"/>
      <c r="EA299" s="1633"/>
      <c r="EB299" s="1633"/>
      <c r="EC299" s="1633"/>
      <c r="ED299" s="1633"/>
      <c r="EE299" s="1633"/>
      <c r="EF299" s="1633"/>
      <c r="EG299" s="1633"/>
      <c r="EH299" s="1633"/>
      <c r="EI299" s="1633"/>
      <c r="EJ299" s="1633"/>
      <c r="EK299" s="1633"/>
      <c r="EL299" s="1633"/>
      <c r="EM299" s="1633"/>
      <c r="EN299" s="1633"/>
      <c r="EO299" s="1633"/>
      <c r="EP299" s="1633"/>
      <c r="EQ299" s="1633"/>
      <c r="ER299" s="866"/>
    </row>
    <row r="300" spans="2:148" ht="15" customHeight="1">
      <c r="B300" s="687" t="str">
        <f t="shared" si="28"/>
        <v>Desk 84</v>
      </c>
      <c r="C300" s="689" t="str">
        <f t="shared" si="30"/>
        <v/>
      </c>
      <c r="D300" s="689" t="str">
        <f t="shared" si="30"/>
        <v/>
      </c>
      <c r="E300" s="689" t="str">
        <f t="shared" si="30"/>
        <v/>
      </c>
      <c r="F300" s="689" t="str">
        <f t="shared" si="30"/>
        <v/>
      </c>
      <c r="G300" s="1810" t="str">
        <f t="shared" si="30"/>
        <v/>
      </c>
      <c r="H300" s="1633"/>
      <c r="I300" s="1633"/>
      <c r="J300" s="1633"/>
      <c r="K300" s="1633"/>
      <c r="L300" s="1633"/>
      <c r="M300" s="1633"/>
      <c r="N300" s="1633"/>
      <c r="O300" s="1633"/>
      <c r="P300" s="1633"/>
      <c r="Q300" s="1633"/>
      <c r="R300" s="1633"/>
      <c r="S300" s="1633"/>
      <c r="T300" s="1633"/>
      <c r="U300" s="1633"/>
      <c r="V300" s="1633"/>
      <c r="W300" s="1633"/>
      <c r="X300" s="1633"/>
      <c r="Y300" s="1633"/>
      <c r="Z300" s="1633"/>
      <c r="AA300" s="1633"/>
      <c r="AB300" s="1633"/>
      <c r="AC300" s="1633"/>
      <c r="AD300" s="1633"/>
      <c r="AE300" s="1633"/>
      <c r="AF300" s="1633"/>
      <c r="AG300" s="1633"/>
      <c r="AH300" s="1633"/>
      <c r="AI300" s="1633"/>
      <c r="AJ300" s="1633"/>
      <c r="AK300" s="1633"/>
      <c r="AL300" s="1633"/>
      <c r="AM300" s="1633"/>
      <c r="AN300" s="1633"/>
      <c r="AO300" s="1633"/>
      <c r="AP300" s="1633"/>
      <c r="AQ300" s="1633"/>
      <c r="AR300" s="1633"/>
      <c r="AS300" s="1633"/>
      <c r="AT300" s="1633"/>
      <c r="AU300" s="1633"/>
      <c r="AV300" s="1633"/>
      <c r="AW300" s="1633"/>
      <c r="AX300" s="1633"/>
      <c r="AY300" s="1633"/>
      <c r="AZ300" s="1633"/>
      <c r="BA300" s="1633"/>
      <c r="BB300" s="1633"/>
      <c r="BC300" s="1633"/>
      <c r="BD300" s="1633"/>
      <c r="BE300" s="1633"/>
      <c r="BF300" s="1633"/>
      <c r="BG300" s="1633"/>
      <c r="BH300" s="1633"/>
      <c r="BI300" s="1633"/>
      <c r="BJ300" s="1633"/>
      <c r="BK300" s="1633"/>
      <c r="BL300" s="1633"/>
      <c r="BM300" s="1633"/>
      <c r="BN300" s="1633"/>
      <c r="BO300" s="1633"/>
      <c r="BP300" s="1633"/>
      <c r="BQ300" s="1633"/>
      <c r="BR300" s="1633"/>
      <c r="BS300" s="1633"/>
      <c r="BT300" s="1633"/>
      <c r="BU300" s="1633"/>
      <c r="BV300" s="1633"/>
      <c r="BW300" s="1633"/>
      <c r="BX300" s="1633"/>
      <c r="BY300" s="1633"/>
      <c r="BZ300" s="1633"/>
      <c r="CA300" s="1633"/>
      <c r="CB300" s="1633"/>
      <c r="CC300" s="1633"/>
      <c r="CD300" s="1633"/>
      <c r="CE300" s="1633"/>
      <c r="CF300" s="1633"/>
      <c r="CG300" s="1633"/>
      <c r="CH300" s="1633"/>
      <c r="CI300" s="1633"/>
      <c r="CJ300" s="1633"/>
      <c r="CK300" s="1633"/>
      <c r="CL300" s="1633"/>
      <c r="CM300" s="1633"/>
      <c r="CN300" s="1633"/>
      <c r="CO300" s="1633"/>
      <c r="CP300" s="1633"/>
      <c r="CQ300" s="1633"/>
      <c r="CR300" s="1633"/>
      <c r="CS300" s="1633"/>
      <c r="CT300" s="1633"/>
      <c r="CU300" s="1633"/>
      <c r="CV300" s="1633"/>
      <c r="CW300" s="1633"/>
      <c r="CX300" s="1633"/>
      <c r="CY300" s="1633"/>
      <c r="CZ300" s="1633"/>
      <c r="DA300" s="1633"/>
      <c r="DB300" s="1633"/>
      <c r="DC300" s="1633"/>
      <c r="DD300" s="1633"/>
      <c r="DE300" s="1633"/>
      <c r="DF300" s="1633"/>
      <c r="DG300" s="1633"/>
      <c r="DH300" s="1633"/>
      <c r="DI300" s="1633"/>
      <c r="DJ300" s="1633"/>
      <c r="DK300" s="1633"/>
      <c r="DL300" s="1633"/>
      <c r="DM300" s="1633"/>
      <c r="DN300" s="1633"/>
      <c r="DO300" s="1633"/>
      <c r="DP300" s="1633"/>
      <c r="DQ300" s="1633"/>
      <c r="DR300" s="1633"/>
      <c r="DS300" s="1633"/>
      <c r="DT300" s="1633"/>
      <c r="DU300" s="1633"/>
      <c r="DV300" s="1633"/>
      <c r="DW300" s="866"/>
      <c r="DX300" s="1633"/>
      <c r="DY300" s="1633"/>
      <c r="DZ300" s="1633"/>
      <c r="EA300" s="1633"/>
      <c r="EB300" s="1633"/>
      <c r="EC300" s="1633"/>
      <c r="ED300" s="1633"/>
      <c r="EE300" s="1633"/>
      <c r="EF300" s="1633"/>
      <c r="EG300" s="1633"/>
      <c r="EH300" s="1633"/>
      <c r="EI300" s="1633"/>
      <c r="EJ300" s="1633"/>
      <c r="EK300" s="1633"/>
      <c r="EL300" s="1633"/>
      <c r="EM300" s="1633"/>
      <c r="EN300" s="1633"/>
      <c r="EO300" s="1633"/>
      <c r="EP300" s="1633"/>
      <c r="EQ300" s="1633"/>
      <c r="ER300" s="866"/>
    </row>
    <row r="301" spans="2:148" ht="15" customHeight="1">
      <c r="B301" s="687" t="str">
        <f t="shared" si="28"/>
        <v>Desk 85</v>
      </c>
      <c r="C301" s="689" t="str">
        <f t="shared" si="30"/>
        <v/>
      </c>
      <c r="D301" s="689" t="str">
        <f t="shared" si="30"/>
        <v/>
      </c>
      <c r="E301" s="689" t="str">
        <f t="shared" si="30"/>
        <v/>
      </c>
      <c r="F301" s="689" t="str">
        <f t="shared" si="30"/>
        <v/>
      </c>
      <c r="G301" s="1810" t="str">
        <f t="shared" si="30"/>
        <v/>
      </c>
      <c r="H301" s="1633"/>
      <c r="I301" s="1633"/>
      <c r="J301" s="1633"/>
      <c r="K301" s="1633"/>
      <c r="L301" s="1633"/>
      <c r="M301" s="1633"/>
      <c r="N301" s="1633"/>
      <c r="O301" s="1633"/>
      <c r="P301" s="1633"/>
      <c r="Q301" s="1633"/>
      <c r="R301" s="1633"/>
      <c r="S301" s="1633"/>
      <c r="T301" s="1633"/>
      <c r="U301" s="1633"/>
      <c r="V301" s="1633"/>
      <c r="W301" s="1633"/>
      <c r="X301" s="1633"/>
      <c r="Y301" s="1633"/>
      <c r="Z301" s="1633"/>
      <c r="AA301" s="1633"/>
      <c r="AB301" s="1633"/>
      <c r="AC301" s="1633"/>
      <c r="AD301" s="1633"/>
      <c r="AE301" s="1633"/>
      <c r="AF301" s="1633"/>
      <c r="AG301" s="1633"/>
      <c r="AH301" s="1633"/>
      <c r="AI301" s="1633"/>
      <c r="AJ301" s="1633"/>
      <c r="AK301" s="1633"/>
      <c r="AL301" s="1633"/>
      <c r="AM301" s="1633"/>
      <c r="AN301" s="1633"/>
      <c r="AO301" s="1633"/>
      <c r="AP301" s="1633"/>
      <c r="AQ301" s="1633"/>
      <c r="AR301" s="1633"/>
      <c r="AS301" s="1633"/>
      <c r="AT301" s="1633"/>
      <c r="AU301" s="1633"/>
      <c r="AV301" s="1633"/>
      <c r="AW301" s="1633"/>
      <c r="AX301" s="1633"/>
      <c r="AY301" s="1633"/>
      <c r="AZ301" s="1633"/>
      <c r="BA301" s="1633"/>
      <c r="BB301" s="1633"/>
      <c r="BC301" s="1633"/>
      <c r="BD301" s="1633"/>
      <c r="BE301" s="1633"/>
      <c r="BF301" s="1633"/>
      <c r="BG301" s="1633"/>
      <c r="BH301" s="1633"/>
      <c r="BI301" s="1633"/>
      <c r="BJ301" s="1633"/>
      <c r="BK301" s="1633"/>
      <c r="BL301" s="1633"/>
      <c r="BM301" s="1633"/>
      <c r="BN301" s="1633"/>
      <c r="BO301" s="1633"/>
      <c r="BP301" s="1633"/>
      <c r="BQ301" s="1633"/>
      <c r="BR301" s="1633"/>
      <c r="BS301" s="1633"/>
      <c r="BT301" s="1633"/>
      <c r="BU301" s="1633"/>
      <c r="BV301" s="1633"/>
      <c r="BW301" s="1633"/>
      <c r="BX301" s="1633"/>
      <c r="BY301" s="1633"/>
      <c r="BZ301" s="1633"/>
      <c r="CA301" s="1633"/>
      <c r="CB301" s="1633"/>
      <c r="CC301" s="1633"/>
      <c r="CD301" s="1633"/>
      <c r="CE301" s="1633"/>
      <c r="CF301" s="1633"/>
      <c r="CG301" s="1633"/>
      <c r="CH301" s="1633"/>
      <c r="CI301" s="1633"/>
      <c r="CJ301" s="1633"/>
      <c r="CK301" s="1633"/>
      <c r="CL301" s="1633"/>
      <c r="CM301" s="1633"/>
      <c r="CN301" s="1633"/>
      <c r="CO301" s="1633"/>
      <c r="CP301" s="1633"/>
      <c r="CQ301" s="1633"/>
      <c r="CR301" s="1633"/>
      <c r="CS301" s="1633"/>
      <c r="CT301" s="1633"/>
      <c r="CU301" s="1633"/>
      <c r="CV301" s="1633"/>
      <c r="CW301" s="1633"/>
      <c r="CX301" s="1633"/>
      <c r="CY301" s="1633"/>
      <c r="CZ301" s="1633"/>
      <c r="DA301" s="1633"/>
      <c r="DB301" s="1633"/>
      <c r="DC301" s="1633"/>
      <c r="DD301" s="1633"/>
      <c r="DE301" s="1633"/>
      <c r="DF301" s="1633"/>
      <c r="DG301" s="1633"/>
      <c r="DH301" s="1633"/>
      <c r="DI301" s="1633"/>
      <c r="DJ301" s="1633"/>
      <c r="DK301" s="1633"/>
      <c r="DL301" s="1633"/>
      <c r="DM301" s="1633"/>
      <c r="DN301" s="1633"/>
      <c r="DO301" s="1633"/>
      <c r="DP301" s="1633"/>
      <c r="DQ301" s="1633"/>
      <c r="DR301" s="1633"/>
      <c r="DS301" s="1633"/>
      <c r="DT301" s="1633"/>
      <c r="DU301" s="1633"/>
      <c r="DV301" s="1633"/>
      <c r="DW301" s="866"/>
      <c r="DX301" s="1633"/>
      <c r="DY301" s="1633"/>
      <c r="DZ301" s="1633"/>
      <c r="EA301" s="1633"/>
      <c r="EB301" s="1633"/>
      <c r="EC301" s="1633"/>
      <c r="ED301" s="1633"/>
      <c r="EE301" s="1633"/>
      <c r="EF301" s="1633"/>
      <c r="EG301" s="1633"/>
      <c r="EH301" s="1633"/>
      <c r="EI301" s="1633"/>
      <c r="EJ301" s="1633"/>
      <c r="EK301" s="1633"/>
      <c r="EL301" s="1633"/>
      <c r="EM301" s="1633"/>
      <c r="EN301" s="1633"/>
      <c r="EO301" s="1633"/>
      <c r="EP301" s="1633"/>
      <c r="EQ301" s="1633"/>
      <c r="ER301" s="866"/>
    </row>
    <row r="302" spans="2:148" ht="15" customHeight="1">
      <c r="B302" s="687" t="str">
        <f t="shared" si="28"/>
        <v>Desk 86</v>
      </c>
      <c r="C302" s="689" t="str">
        <f t="shared" si="30"/>
        <v/>
      </c>
      <c r="D302" s="689" t="str">
        <f t="shared" si="30"/>
        <v/>
      </c>
      <c r="E302" s="689" t="str">
        <f t="shared" si="30"/>
        <v/>
      </c>
      <c r="F302" s="689" t="str">
        <f t="shared" si="30"/>
        <v/>
      </c>
      <c r="G302" s="1810" t="str">
        <f t="shared" si="30"/>
        <v/>
      </c>
      <c r="H302" s="1633"/>
      <c r="I302" s="1633"/>
      <c r="J302" s="1633"/>
      <c r="K302" s="1633"/>
      <c r="L302" s="1633"/>
      <c r="M302" s="1633"/>
      <c r="N302" s="1633"/>
      <c r="O302" s="1633"/>
      <c r="P302" s="1633"/>
      <c r="Q302" s="1633"/>
      <c r="R302" s="1633"/>
      <c r="S302" s="1633"/>
      <c r="T302" s="1633"/>
      <c r="U302" s="1633"/>
      <c r="V302" s="1633"/>
      <c r="W302" s="1633"/>
      <c r="X302" s="1633"/>
      <c r="Y302" s="1633"/>
      <c r="Z302" s="1633"/>
      <c r="AA302" s="1633"/>
      <c r="AB302" s="1633"/>
      <c r="AC302" s="1633"/>
      <c r="AD302" s="1633"/>
      <c r="AE302" s="1633"/>
      <c r="AF302" s="1633"/>
      <c r="AG302" s="1633"/>
      <c r="AH302" s="1633"/>
      <c r="AI302" s="1633"/>
      <c r="AJ302" s="1633"/>
      <c r="AK302" s="1633"/>
      <c r="AL302" s="1633"/>
      <c r="AM302" s="1633"/>
      <c r="AN302" s="1633"/>
      <c r="AO302" s="1633"/>
      <c r="AP302" s="1633"/>
      <c r="AQ302" s="1633"/>
      <c r="AR302" s="1633"/>
      <c r="AS302" s="1633"/>
      <c r="AT302" s="1633"/>
      <c r="AU302" s="1633"/>
      <c r="AV302" s="1633"/>
      <c r="AW302" s="1633"/>
      <c r="AX302" s="1633"/>
      <c r="AY302" s="1633"/>
      <c r="AZ302" s="1633"/>
      <c r="BA302" s="1633"/>
      <c r="BB302" s="1633"/>
      <c r="BC302" s="1633"/>
      <c r="BD302" s="1633"/>
      <c r="BE302" s="1633"/>
      <c r="BF302" s="1633"/>
      <c r="BG302" s="1633"/>
      <c r="BH302" s="1633"/>
      <c r="BI302" s="1633"/>
      <c r="BJ302" s="1633"/>
      <c r="BK302" s="1633"/>
      <c r="BL302" s="1633"/>
      <c r="BM302" s="1633"/>
      <c r="BN302" s="1633"/>
      <c r="BO302" s="1633"/>
      <c r="BP302" s="1633"/>
      <c r="BQ302" s="1633"/>
      <c r="BR302" s="1633"/>
      <c r="BS302" s="1633"/>
      <c r="BT302" s="1633"/>
      <c r="BU302" s="1633"/>
      <c r="BV302" s="1633"/>
      <c r="BW302" s="1633"/>
      <c r="BX302" s="1633"/>
      <c r="BY302" s="1633"/>
      <c r="BZ302" s="1633"/>
      <c r="CA302" s="1633"/>
      <c r="CB302" s="1633"/>
      <c r="CC302" s="1633"/>
      <c r="CD302" s="1633"/>
      <c r="CE302" s="1633"/>
      <c r="CF302" s="1633"/>
      <c r="CG302" s="1633"/>
      <c r="CH302" s="1633"/>
      <c r="CI302" s="1633"/>
      <c r="CJ302" s="1633"/>
      <c r="CK302" s="1633"/>
      <c r="CL302" s="1633"/>
      <c r="CM302" s="1633"/>
      <c r="CN302" s="1633"/>
      <c r="CO302" s="1633"/>
      <c r="CP302" s="1633"/>
      <c r="CQ302" s="1633"/>
      <c r="CR302" s="1633"/>
      <c r="CS302" s="1633"/>
      <c r="CT302" s="1633"/>
      <c r="CU302" s="1633"/>
      <c r="CV302" s="1633"/>
      <c r="CW302" s="1633"/>
      <c r="CX302" s="1633"/>
      <c r="CY302" s="1633"/>
      <c r="CZ302" s="1633"/>
      <c r="DA302" s="1633"/>
      <c r="DB302" s="1633"/>
      <c r="DC302" s="1633"/>
      <c r="DD302" s="1633"/>
      <c r="DE302" s="1633"/>
      <c r="DF302" s="1633"/>
      <c r="DG302" s="1633"/>
      <c r="DH302" s="1633"/>
      <c r="DI302" s="1633"/>
      <c r="DJ302" s="1633"/>
      <c r="DK302" s="1633"/>
      <c r="DL302" s="1633"/>
      <c r="DM302" s="1633"/>
      <c r="DN302" s="1633"/>
      <c r="DO302" s="1633"/>
      <c r="DP302" s="1633"/>
      <c r="DQ302" s="1633"/>
      <c r="DR302" s="1633"/>
      <c r="DS302" s="1633"/>
      <c r="DT302" s="1633"/>
      <c r="DU302" s="1633"/>
      <c r="DV302" s="1633"/>
      <c r="DW302" s="866"/>
      <c r="DX302" s="1633"/>
      <c r="DY302" s="1633"/>
      <c r="DZ302" s="1633"/>
      <c r="EA302" s="1633"/>
      <c r="EB302" s="1633"/>
      <c r="EC302" s="1633"/>
      <c r="ED302" s="1633"/>
      <c r="EE302" s="1633"/>
      <c r="EF302" s="1633"/>
      <c r="EG302" s="1633"/>
      <c r="EH302" s="1633"/>
      <c r="EI302" s="1633"/>
      <c r="EJ302" s="1633"/>
      <c r="EK302" s="1633"/>
      <c r="EL302" s="1633"/>
      <c r="EM302" s="1633"/>
      <c r="EN302" s="1633"/>
      <c r="EO302" s="1633"/>
      <c r="EP302" s="1633"/>
      <c r="EQ302" s="1633"/>
      <c r="ER302" s="866"/>
    </row>
    <row r="303" spans="2:148" ht="15" customHeight="1">
      <c r="B303" s="687" t="str">
        <f t="shared" si="28"/>
        <v>Desk 87</v>
      </c>
      <c r="C303" s="689" t="str">
        <f t="shared" si="30"/>
        <v/>
      </c>
      <c r="D303" s="689" t="str">
        <f t="shared" si="30"/>
        <v/>
      </c>
      <c r="E303" s="689" t="str">
        <f t="shared" si="30"/>
        <v/>
      </c>
      <c r="F303" s="689" t="str">
        <f t="shared" si="30"/>
        <v/>
      </c>
      <c r="G303" s="1810" t="str">
        <f t="shared" si="30"/>
        <v/>
      </c>
      <c r="H303" s="1633"/>
      <c r="I303" s="1633"/>
      <c r="J303" s="1633"/>
      <c r="K303" s="1633"/>
      <c r="L303" s="1633"/>
      <c r="M303" s="1633"/>
      <c r="N303" s="1633"/>
      <c r="O303" s="1633"/>
      <c r="P303" s="1633"/>
      <c r="Q303" s="1633"/>
      <c r="R303" s="1633"/>
      <c r="S303" s="1633"/>
      <c r="T303" s="1633"/>
      <c r="U303" s="1633"/>
      <c r="V303" s="1633"/>
      <c r="W303" s="1633"/>
      <c r="X303" s="1633"/>
      <c r="Y303" s="1633"/>
      <c r="Z303" s="1633"/>
      <c r="AA303" s="1633"/>
      <c r="AB303" s="1633"/>
      <c r="AC303" s="1633"/>
      <c r="AD303" s="1633"/>
      <c r="AE303" s="1633"/>
      <c r="AF303" s="1633"/>
      <c r="AG303" s="1633"/>
      <c r="AH303" s="1633"/>
      <c r="AI303" s="1633"/>
      <c r="AJ303" s="1633"/>
      <c r="AK303" s="1633"/>
      <c r="AL303" s="1633"/>
      <c r="AM303" s="1633"/>
      <c r="AN303" s="1633"/>
      <c r="AO303" s="1633"/>
      <c r="AP303" s="1633"/>
      <c r="AQ303" s="1633"/>
      <c r="AR303" s="1633"/>
      <c r="AS303" s="1633"/>
      <c r="AT303" s="1633"/>
      <c r="AU303" s="1633"/>
      <c r="AV303" s="1633"/>
      <c r="AW303" s="1633"/>
      <c r="AX303" s="1633"/>
      <c r="AY303" s="1633"/>
      <c r="AZ303" s="1633"/>
      <c r="BA303" s="1633"/>
      <c r="BB303" s="1633"/>
      <c r="BC303" s="1633"/>
      <c r="BD303" s="1633"/>
      <c r="BE303" s="1633"/>
      <c r="BF303" s="1633"/>
      <c r="BG303" s="1633"/>
      <c r="BH303" s="1633"/>
      <c r="BI303" s="1633"/>
      <c r="BJ303" s="1633"/>
      <c r="BK303" s="1633"/>
      <c r="BL303" s="1633"/>
      <c r="BM303" s="1633"/>
      <c r="BN303" s="1633"/>
      <c r="BO303" s="1633"/>
      <c r="BP303" s="1633"/>
      <c r="BQ303" s="1633"/>
      <c r="BR303" s="1633"/>
      <c r="BS303" s="1633"/>
      <c r="BT303" s="1633"/>
      <c r="BU303" s="1633"/>
      <c r="BV303" s="1633"/>
      <c r="BW303" s="1633"/>
      <c r="BX303" s="1633"/>
      <c r="BY303" s="1633"/>
      <c r="BZ303" s="1633"/>
      <c r="CA303" s="1633"/>
      <c r="CB303" s="1633"/>
      <c r="CC303" s="1633"/>
      <c r="CD303" s="1633"/>
      <c r="CE303" s="1633"/>
      <c r="CF303" s="1633"/>
      <c r="CG303" s="1633"/>
      <c r="CH303" s="1633"/>
      <c r="CI303" s="1633"/>
      <c r="CJ303" s="1633"/>
      <c r="CK303" s="1633"/>
      <c r="CL303" s="1633"/>
      <c r="CM303" s="1633"/>
      <c r="CN303" s="1633"/>
      <c r="CO303" s="1633"/>
      <c r="CP303" s="1633"/>
      <c r="CQ303" s="1633"/>
      <c r="CR303" s="1633"/>
      <c r="CS303" s="1633"/>
      <c r="CT303" s="1633"/>
      <c r="CU303" s="1633"/>
      <c r="CV303" s="1633"/>
      <c r="CW303" s="1633"/>
      <c r="CX303" s="1633"/>
      <c r="CY303" s="1633"/>
      <c r="CZ303" s="1633"/>
      <c r="DA303" s="1633"/>
      <c r="DB303" s="1633"/>
      <c r="DC303" s="1633"/>
      <c r="DD303" s="1633"/>
      <c r="DE303" s="1633"/>
      <c r="DF303" s="1633"/>
      <c r="DG303" s="1633"/>
      <c r="DH303" s="1633"/>
      <c r="DI303" s="1633"/>
      <c r="DJ303" s="1633"/>
      <c r="DK303" s="1633"/>
      <c r="DL303" s="1633"/>
      <c r="DM303" s="1633"/>
      <c r="DN303" s="1633"/>
      <c r="DO303" s="1633"/>
      <c r="DP303" s="1633"/>
      <c r="DQ303" s="1633"/>
      <c r="DR303" s="1633"/>
      <c r="DS303" s="1633"/>
      <c r="DT303" s="1633"/>
      <c r="DU303" s="1633"/>
      <c r="DV303" s="1633"/>
      <c r="DW303" s="866"/>
      <c r="DX303" s="1633"/>
      <c r="DY303" s="1633"/>
      <c r="DZ303" s="1633"/>
      <c r="EA303" s="1633"/>
      <c r="EB303" s="1633"/>
      <c r="EC303" s="1633"/>
      <c r="ED303" s="1633"/>
      <c r="EE303" s="1633"/>
      <c r="EF303" s="1633"/>
      <c r="EG303" s="1633"/>
      <c r="EH303" s="1633"/>
      <c r="EI303" s="1633"/>
      <c r="EJ303" s="1633"/>
      <c r="EK303" s="1633"/>
      <c r="EL303" s="1633"/>
      <c r="EM303" s="1633"/>
      <c r="EN303" s="1633"/>
      <c r="EO303" s="1633"/>
      <c r="EP303" s="1633"/>
      <c r="EQ303" s="1633"/>
      <c r="ER303" s="866"/>
    </row>
    <row r="304" spans="2:148" ht="15" customHeight="1">
      <c r="B304" s="687" t="str">
        <f t="shared" si="28"/>
        <v>Desk 88</v>
      </c>
      <c r="C304" s="689" t="str">
        <f t="shared" si="30"/>
        <v/>
      </c>
      <c r="D304" s="689" t="str">
        <f t="shared" si="30"/>
        <v/>
      </c>
      <c r="E304" s="689" t="str">
        <f t="shared" si="30"/>
        <v/>
      </c>
      <c r="F304" s="689" t="str">
        <f t="shared" si="30"/>
        <v/>
      </c>
      <c r="G304" s="1810" t="str">
        <f t="shared" si="30"/>
        <v/>
      </c>
      <c r="H304" s="1633"/>
      <c r="I304" s="1633"/>
      <c r="J304" s="1633"/>
      <c r="K304" s="1633"/>
      <c r="L304" s="1633"/>
      <c r="M304" s="1633"/>
      <c r="N304" s="1633"/>
      <c r="O304" s="1633"/>
      <c r="P304" s="1633"/>
      <c r="Q304" s="1633"/>
      <c r="R304" s="1633"/>
      <c r="S304" s="1633"/>
      <c r="T304" s="1633"/>
      <c r="U304" s="1633"/>
      <c r="V304" s="1633"/>
      <c r="W304" s="1633"/>
      <c r="X304" s="1633"/>
      <c r="Y304" s="1633"/>
      <c r="Z304" s="1633"/>
      <c r="AA304" s="1633"/>
      <c r="AB304" s="1633"/>
      <c r="AC304" s="1633"/>
      <c r="AD304" s="1633"/>
      <c r="AE304" s="1633"/>
      <c r="AF304" s="1633"/>
      <c r="AG304" s="1633"/>
      <c r="AH304" s="1633"/>
      <c r="AI304" s="1633"/>
      <c r="AJ304" s="1633"/>
      <c r="AK304" s="1633"/>
      <c r="AL304" s="1633"/>
      <c r="AM304" s="1633"/>
      <c r="AN304" s="1633"/>
      <c r="AO304" s="1633"/>
      <c r="AP304" s="1633"/>
      <c r="AQ304" s="1633"/>
      <c r="AR304" s="1633"/>
      <c r="AS304" s="1633"/>
      <c r="AT304" s="1633"/>
      <c r="AU304" s="1633"/>
      <c r="AV304" s="1633"/>
      <c r="AW304" s="1633"/>
      <c r="AX304" s="1633"/>
      <c r="AY304" s="1633"/>
      <c r="AZ304" s="1633"/>
      <c r="BA304" s="1633"/>
      <c r="BB304" s="1633"/>
      <c r="BC304" s="1633"/>
      <c r="BD304" s="1633"/>
      <c r="BE304" s="1633"/>
      <c r="BF304" s="1633"/>
      <c r="BG304" s="1633"/>
      <c r="BH304" s="1633"/>
      <c r="BI304" s="1633"/>
      <c r="BJ304" s="1633"/>
      <c r="BK304" s="1633"/>
      <c r="BL304" s="1633"/>
      <c r="BM304" s="1633"/>
      <c r="BN304" s="1633"/>
      <c r="BO304" s="1633"/>
      <c r="BP304" s="1633"/>
      <c r="BQ304" s="1633"/>
      <c r="BR304" s="1633"/>
      <c r="BS304" s="1633"/>
      <c r="BT304" s="1633"/>
      <c r="BU304" s="1633"/>
      <c r="BV304" s="1633"/>
      <c r="BW304" s="1633"/>
      <c r="BX304" s="1633"/>
      <c r="BY304" s="1633"/>
      <c r="BZ304" s="1633"/>
      <c r="CA304" s="1633"/>
      <c r="CB304" s="1633"/>
      <c r="CC304" s="1633"/>
      <c r="CD304" s="1633"/>
      <c r="CE304" s="1633"/>
      <c r="CF304" s="1633"/>
      <c r="CG304" s="1633"/>
      <c r="CH304" s="1633"/>
      <c r="CI304" s="1633"/>
      <c r="CJ304" s="1633"/>
      <c r="CK304" s="1633"/>
      <c r="CL304" s="1633"/>
      <c r="CM304" s="1633"/>
      <c r="CN304" s="1633"/>
      <c r="CO304" s="1633"/>
      <c r="CP304" s="1633"/>
      <c r="CQ304" s="1633"/>
      <c r="CR304" s="1633"/>
      <c r="CS304" s="1633"/>
      <c r="CT304" s="1633"/>
      <c r="CU304" s="1633"/>
      <c r="CV304" s="1633"/>
      <c r="CW304" s="1633"/>
      <c r="CX304" s="1633"/>
      <c r="CY304" s="1633"/>
      <c r="CZ304" s="1633"/>
      <c r="DA304" s="1633"/>
      <c r="DB304" s="1633"/>
      <c r="DC304" s="1633"/>
      <c r="DD304" s="1633"/>
      <c r="DE304" s="1633"/>
      <c r="DF304" s="1633"/>
      <c r="DG304" s="1633"/>
      <c r="DH304" s="1633"/>
      <c r="DI304" s="1633"/>
      <c r="DJ304" s="1633"/>
      <c r="DK304" s="1633"/>
      <c r="DL304" s="1633"/>
      <c r="DM304" s="1633"/>
      <c r="DN304" s="1633"/>
      <c r="DO304" s="1633"/>
      <c r="DP304" s="1633"/>
      <c r="DQ304" s="1633"/>
      <c r="DR304" s="1633"/>
      <c r="DS304" s="1633"/>
      <c r="DT304" s="1633"/>
      <c r="DU304" s="1633"/>
      <c r="DV304" s="1633"/>
      <c r="DW304" s="866"/>
      <c r="DX304" s="1633"/>
      <c r="DY304" s="1633"/>
      <c r="DZ304" s="1633"/>
      <c r="EA304" s="1633"/>
      <c r="EB304" s="1633"/>
      <c r="EC304" s="1633"/>
      <c r="ED304" s="1633"/>
      <c r="EE304" s="1633"/>
      <c r="EF304" s="1633"/>
      <c r="EG304" s="1633"/>
      <c r="EH304" s="1633"/>
      <c r="EI304" s="1633"/>
      <c r="EJ304" s="1633"/>
      <c r="EK304" s="1633"/>
      <c r="EL304" s="1633"/>
      <c r="EM304" s="1633"/>
      <c r="EN304" s="1633"/>
      <c r="EO304" s="1633"/>
      <c r="EP304" s="1633"/>
      <c r="EQ304" s="1633"/>
      <c r="ER304" s="866"/>
    </row>
    <row r="305" spans="1:149" ht="15" customHeight="1">
      <c r="B305" s="687" t="str">
        <f t="shared" si="28"/>
        <v>Desk 89</v>
      </c>
      <c r="C305" s="689" t="str">
        <f t="shared" si="30"/>
        <v/>
      </c>
      <c r="D305" s="689" t="str">
        <f t="shared" si="30"/>
        <v/>
      </c>
      <c r="E305" s="689" t="str">
        <f t="shared" si="30"/>
        <v/>
      </c>
      <c r="F305" s="689" t="str">
        <f t="shared" si="30"/>
        <v/>
      </c>
      <c r="G305" s="1810" t="str">
        <f t="shared" si="30"/>
        <v/>
      </c>
      <c r="H305" s="1633"/>
      <c r="I305" s="1633"/>
      <c r="J305" s="1633"/>
      <c r="K305" s="1633"/>
      <c r="L305" s="1633"/>
      <c r="M305" s="1633"/>
      <c r="N305" s="1633"/>
      <c r="O305" s="1633"/>
      <c r="P305" s="1633"/>
      <c r="Q305" s="1633"/>
      <c r="R305" s="1633"/>
      <c r="S305" s="1633"/>
      <c r="T305" s="1633"/>
      <c r="U305" s="1633"/>
      <c r="V305" s="1633"/>
      <c r="W305" s="1633"/>
      <c r="X305" s="1633"/>
      <c r="Y305" s="1633"/>
      <c r="Z305" s="1633"/>
      <c r="AA305" s="1633"/>
      <c r="AB305" s="1633"/>
      <c r="AC305" s="1633"/>
      <c r="AD305" s="1633"/>
      <c r="AE305" s="1633"/>
      <c r="AF305" s="1633"/>
      <c r="AG305" s="1633"/>
      <c r="AH305" s="1633"/>
      <c r="AI305" s="1633"/>
      <c r="AJ305" s="1633"/>
      <c r="AK305" s="1633"/>
      <c r="AL305" s="1633"/>
      <c r="AM305" s="1633"/>
      <c r="AN305" s="1633"/>
      <c r="AO305" s="1633"/>
      <c r="AP305" s="1633"/>
      <c r="AQ305" s="1633"/>
      <c r="AR305" s="1633"/>
      <c r="AS305" s="1633"/>
      <c r="AT305" s="1633"/>
      <c r="AU305" s="1633"/>
      <c r="AV305" s="1633"/>
      <c r="AW305" s="1633"/>
      <c r="AX305" s="1633"/>
      <c r="AY305" s="1633"/>
      <c r="AZ305" s="1633"/>
      <c r="BA305" s="1633"/>
      <c r="BB305" s="1633"/>
      <c r="BC305" s="1633"/>
      <c r="BD305" s="1633"/>
      <c r="BE305" s="1633"/>
      <c r="BF305" s="1633"/>
      <c r="BG305" s="1633"/>
      <c r="BH305" s="1633"/>
      <c r="BI305" s="1633"/>
      <c r="BJ305" s="1633"/>
      <c r="BK305" s="1633"/>
      <c r="BL305" s="1633"/>
      <c r="BM305" s="1633"/>
      <c r="BN305" s="1633"/>
      <c r="BO305" s="1633"/>
      <c r="BP305" s="1633"/>
      <c r="BQ305" s="1633"/>
      <c r="BR305" s="1633"/>
      <c r="BS305" s="1633"/>
      <c r="BT305" s="1633"/>
      <c r="BU305" s="1633"/>
      <c r="BV305" s="1633"/>
      <c r="BW305" s="1633"/>
      <c r="BX305" s="1633"/>
      <c r="BY305" s="1633"/>
      <c r="BZ305" s="1633"/>
      <c r="CA305" s="1633"/>
      <c r="CB305" s="1633"/>
      <c r="CC305" s="1633"/>
      <c r="CD305" s="1633"/>
      <c r="CE305" s="1633"/>
      <c r="CF305" s="1633"/>
      <c r="CG305" s="1633"/>
      <c r="CH305" s="1633"/>
      <c r="CI305" s="1633"/>
      <c r="CJ305" s="1633"/>
      <c r="CK305" s="1633"/>
      <c r="CL305" s="1633"/>
      <c r="CM305" s="1633"/>
      <c r="CN305" s="1633"/>
      <c r="CO305" s="1633"/>
      <c r="CP305" s="1633"/>
      <c r="CQ305" s="1633"/>
      <c r="CR305" s="1633"/>
      <c r="CS305" s="1633"/>
      <c r="CT305" s="1633"/>
      <c r="CU305" s="1633"/>
      <c r="CV305" s="1633"/>
      <c r="CW305" s="1633"/>
      <c r="CX305" s="1633"/>
      <c r="CY305" s="1633"/>
      <c r="CZ305" s="1633"/>
      <c r="DA305" s="1633"/>
      <c r="DB305" s="1633"/>
      <c r="DC305" s="1633"/>
      <c r="DD305" s="1633"/>
      <c r="DE305" s="1633"/>
      <c r="DF305" s="1633"/>
      <c r="DG305" s="1633"/>
      <c r="DH305" s="1633"/>
      <c r="DI305" s="1633"/>
      <c r="DJ305" s="1633"/>
      <c r="DK305" s="1633"/>
      <c r="DL305" s="1633"/>
      <c r="DM305" s="1633"/>
      <c r="DN305" s="1633"/>
      <c r="DO305" s="1633"/>
      <c r="DP305" s="1633"/>
      <c r="DQ305" s="1633"/>
      <c r="DR305" s="1633"/>
      <c r="DS305" s="1633"/>
      <c r="DT305" s="1633"/>
      <c r="DU305" s="1633"/>
      <c r="DV305" s="1633"/>
      <c r="DW305" s="866"/>
      <c r="DX305" s="1633"/>
      <c r="DY305" s="1633"/>
      <c r="DZ305" s="1633"/>
      <c r="EA305" s="1633"/>
      <c r="EB305" s="1633"/>
      <c r="EC305" s="1633"/>
      <c r="ED305" s="1633"/>
      <c r="EE305" s="1633"/>
      <c r="EF305" s="1633"/>
      <c r="EG305" s="1633"/>
      <c r="EH305" s="1633"/>
      <c r="EI305" s="1633"/>
      <c r="EJ305" s="1633"/>
      <c r="EK305" s="1633"/>
      <c r="EL305" s="1633"/>
      <c r="EM305" s="1633"/>
      <c r="EN305" s="1633"/>
      <c r="EO305" s="1633"/>
      <c r="EP305" s="1633"/>
      <c r="EQ305" s="1633"/>
      <c r="ER305" s="866"/>
    </row>
    <row r="306" spans="1:149" ht="15" customHeight="1">
      <c r="B306" s="687" t="str">
        <f t="shared" si="28"/>
        <v>Desk 90</v>
      </c>
      <c r="C306" s="689" t="str">
        <f t="shared" si="30"/>
        <v/>
      </c>
      <c r="D306" s="689" t="str">
        <f t="shared" si="30"/>
        <v/>
      </c>
      <c r="E306" s="689" t="str">
        <f t="shared" si="30"/>
        <v/>
      </c>
      <c r="F306" s="689" t="str">
        <f t="shared" si="30"/>
        <v/>
      </c>
      <c r="G306" s="1810" t="str">
        <f t="shared" si="30"/>
        <v/>
      </c>
      <c r="H306" s="1633"/>
      <c r="I306" s="1633"/>
      <c r="J306" s="1633"/>
      <c r="K306" s="1633"/>
      <c r="L306" s="1633"/>
      <c r="M306" s="1633"/>
      <c r="N306" s="1633"/>
      <c r="O306" s="1633"/>
      <c r="P306" s="1633"/>
      <c r="Q306" s="1633"/>
      <c r="R306" s="1633"/>
      <c r="S306" s="1633"/>
      <c r="T306" s="1633"/>
      <c r="U306" s="1633"/>
      <c r="V306" s="1633"/>
      <c r="W306" s="1633"/>
      <c r="X306" s="1633"/>
      <c r="Y306" s="1633"/>
      <c r="Z306" s="1633"/>
      <c r="AA306" s="1633"/>
      <c r="AB306" s="1633"/>
      <c r="AC306" s="1633"/>
      <c r="AD306" s="1633"/>
      <c r="AE306" s="1633"/>
      <c r="AF306" s="1633"/>
      <c r="AG306" s="1633"/>
      <c r="AH306" s="1633"/>
      <c r="AI306" s="1633"/>
      <c r="AJ306" s="1633"/>
      <c r="AK306" s="1633"/>
      <c r="AL306" s="1633"/>
      <c r="AM306" s="1633"/>
      <c r="AN306" s="1633"/>
      <c r="AO306" s="1633"/>
      <c r="AP306" s="1633"/>
      <c r="AQ306" s="1633"/>
      <c r="AR306" s="1633"/>
      <c r="AS306" s="1633"/>
      <c r="AT306" s="1633"/>
      <c r="AU306" s="1633"/>
      <c r="AV306" s="1633"/>
      <c r="AW306" s="1633"/>
      <c r="AX306" s="1633"/>
      <c r="AY306" s="1633"/>
      <c r="AZ306" s="1633"/>
      <c r="BA306" s="1633"/>
      <c r="BB306" s="1633"/>
      <c r="BC306" s="1633"/>
      <c r="BD306" s="1633"/>
      <c r="BE306" s="1633"/>
      <c r="BF306" s="1633"/>
      <c r="BG306" s="1633"/>
      <c r="BH306" s="1633"/>
      <c r="BI306" s="1633"/>
      <c r="BJ306" s="1633"/>
      <c r="BK306" s="1633"/>
      <c r="BL306" s="1633"/>
      <c r="BM306" s="1633"/>
      <c r="BN306" s="1633"/>
      <c r="BO306" s="1633"/>
      <c r="BP306" s="1633"/>
      <c r="BQ306" s="1633"/>
      <c r="BR306" s="1633"/>
      <c r="BS306" s="1633"/>
      <c r="BT306" s="1633"/>
      <c r="BU306" s="1633"/>
      <c r="BV306" s="1633"/>
      <c r="BW306" s="1633"/>
      <c r="BX306" s="1633"/>
      <c r="BY306" s="1633"/>
      <c r="BZ306" s="1633"/>
      <c r="CA306" s="1633"/>
      <c r="CB306" s="1633"/>
      <c r="CC306" s="1633"/>
      <c r="CD306" s="1633"/>
      <c r="CE306" s="1633"/>
      <c r="CF306" s="1633"/>
      <c r="CG306" s="1633"/>
      <c r="CH306" s="1633"/>
      <c r="CI306" s="1633"/>
      <c r="CJ306" s="1633"/>
      <c r="CK306" s="1633"/>
      <c r="CL306" s="1633"/>
      <c r="CM306" s="1633"/>
      <c r="CN306" s="1633"/>
      <c r="CO306" s="1633"/>
      <c r="CP306" s="1633"/>
      <c r="CQ306" s="1633"/>
      <c r="CR306" s="1633"/>
      <c r="CS306" s="1633"/>
      <c r="CT306" s="1633"/>
      <c r="CU306" s="1633"/>
      <c r="CV306" s="1633"/>
      <c r="CW306" s="1633"/>
      <c r="CX306" s="1633"/>
      <c r="CY306" s="1633"/>
      <c r="CZ306" s="1633"/>
      <c r="DA306" s="1633"/>
      <c r="DB306" s="1633"/>
      <c r="DC306" s="1633"/>
      <c r="DD306" s="1633"/>
      <c r="DE306" s="1633"/>
      <c r="DF306" s="1633"/>
      <c r="DG306" s="1633"/>
      <c r="DH306" s="1633"/>
      <c r="DI306" s="1633"/>
      <c r="DJ306" s="1633"/>
      <c r="DK306" s="1633"/>
      <c r="DL306" s="1633"/>
      <c r="DM306" s="1633"/>
      <c r="DN306" s="1633"/>
      <c r="DO306" s="1633"/>
      <c r="DP306" s="1633"/>
      <c r="DQ306" s="1633"/>
      <c r="DR306" s="1633"/>
      <c r="DS306" s="1633"/>
      <c r="DT306" s="1633"/>
      <c r="DU306" s="1633"/>
      <c r="DV306" s="1633"/>
      <c r="DW306" s="866"/>
      <c r="DX306" s="1633"/>
      <c r="DY306" s="1633"/>
      <c r="DZ306" s="1633"/>
      <c r="EA306" s="1633"/>
      <c r="EB306" s="1633"/>
      <c r="EC306" s="1633"/>
      <c r="ED306" s="1633"/>
      <c r="EE306" s="1633"/>
      <c r="EF306" s="1633"/>
      <c r="EG306" s="1633"/>
      <c r="EH306" s="1633"/>
      <c r="EI306" s="1633"/>
      <c r="EJ306" s="1633"/>
      <c r="EK306" s="1633"/>
      <c r="EL306" s="1633"/>
      <c r="EM306" s="1633"/>
      <c r="EN306" s="1633"/>
      <c r="EO306" s="1633"/>
      <c r="EP306" s="1633"/>
      <c r="EQ306" s="1633"/>
      <c r="ER306" s="866"/>
    </row>
    <row r="307" spans="1:149" ht="15" customHeight="1">
      <c r="B307" s="687" t="str">
        <f t="shared" si="28"/>
        <v>Desk 91</v>
      </c>
      <c r="C307" s="689" t="str">
        <f t="shared" si="30"/>
        <v/>
      </c>
      <c r="D307" s="689" t="str">
        <f t="shared" si="30"/>
        <v/>
      </c>
      <c r="E307" s="689" t="str">
        <f t="shared" si="30"/>
        <v/>
      </c>
      <c r="F307" s="689" t="str">
        <f t="shared" si="30"/>
        <v/>
      </c>
      <c r="G307" s="1810" t="str">
        <f t="shared" si="30"/>
        <v/>
      </c>
      <c r="H307" s="1633"/>
      <c r="I307" s="1633"/>
      <c r="J307" s="1633"/>
      <c r="K307" s="1633"/>
      <c r="L307" s="1633"/>
      <c r="M307" s="1633"/>
      <c r="N307" s="1633"/>
      <c r="O307" s="1633"/>
      <c r="P307" s="1633"/>
      <c r="Q307" s="1633"/>
      <c r="R307" s="1633"/>
      <c r="S307" s="1633"/>
      <c r="T307" s="1633"/>
      <c r="U307" s="1633"/>
      <c r="V307" s="1633"/>
      <c r="W307" s="1633"/>
      <c r="X307" s="1633"/>
      <c r="Y307" s="1633"/>
      <c r="Z307" s="1633"/>
      <c r="AA307" s="1633"/>
      <c r="AB307" s="1633"/>
      <c r="AC307" s="1633"/>
      <c r="AD307" s="1633"/>
      <c r="AE307" s="1633"/>
      <c r="AF307" s="1633"/>
      <c r="AG307" s="1633"/>
      <c r="AH307" s="1633"/>
      <c r="AI307" s="1633"/>
      <c r="AJ307" s="1633"/>
      <c r="AK307" s="1633"/>
      <c r="AL307" s="1633"/>
      <c r="AM307" s="1633"/>
      <c r="AN307" s="1633"/>
      <c r="AO307" s="1633"/>
      <c r="AP307" s="1633"/>
      <c r="AQ307" s="1633"/>
      <c r="AR307" s="1633"/>
      <c r="AS307" s="1633"/>
      <c r="AT307" s="1633"/>
      <c r="AU307" s="1633"/>
      <c r="AV307" s="1633"/>
      <c r="AW307" s="1633"/>
      <c r="AX307" s="1633"/>
      <c r="AY307" s="1633"/>
      <c r="AZ307" s="1633"/>
      <c r="BA307" s="1633"/>
      <c r="BB307" s="1633"/>
      <c r="BC307" s="1633"/>
      <c r="BD307" s="1633"/>
      <c r="BE307" s="1633"/>
      <c r="BF307" s="1633"/>
      <c r="BG307" s="1633"/>
      <c r="BH307" s="1633"/>
      <c r="BI307" s="1633"/>
      <c r="BJ307" s="1633"/>
      <c r="BK307" s="1633"/>
      <c r="BL307" s="1633"/>
      <c r="BM307" s="1633"/>
      <c r="BN307" s="1633"/>
      <c r="BO307" s="1633"/>
      <c r="BP307" s="1633"/>
      <c r="BQ307" s="1633"/>
      <c r="BR307" s="1633"/>
      <c r="BS307" s="1633"/>
      <c r="BT307" s="1633"/>
      <c r="BU307" s="1633"/>
      <c r="BV307" s="1633"/>
      <c r="BW307" s="1633"/>
      <c r="BX307" s="1633"/>
      <c r="BY307" s="1633"/>
      <c r="BZ307" s="1633"/>
      <c r="CA307" s="1633"/>
      <c r="CB307" s="1633"/>
      <c r="CC307" s="1633"/>
      <c r="CD307" s="1633"/>
      <c r="CE307" s="1633"/>
      <c r="CF307" s="1633"/>
      <c r="CG307" s="1633"/>
      <c r="CH307" s="1633"/>
      <c r="CI307" s="1633"/>
      <c r="CJ307" s="1633"/>
      <c r="CK307" s="1633"/>
      <c r="CL307" s="1633"/>
      <c r="CM307" s="1633"/>
      <c r="CN307" s="1633"/>
      <c r="CO307" s="1633"/>
      <c r="CP307" s="1633"/>
      <c r="CQ307" s="1633"/>
      <c r="CR307" s="1633"/>
      <c r="CS307" s="1633"/>
      <c r="CT307" s="1633"/>
      <c r="CU307" s="1633"/>
      <c r="CV307" s="1633"/>
      <c r="CW307" s="1633"/>
      <c r="CX307" s="1633"/>
      <c r="CY307" s="1633"/>
      <c r="CZ307" s="1633"/>
      <c r="DA307" s="1633"/>
      <c r="DB307" s="1633"/>
      <c r="DC307" s="1633"/>
      <c r="DD307" s="1633"/>
      <c r="DE307" s="1633"/>
      <c r="DF307" s="1633"/>
      <c r="DG307" s="1633"/>
      <c r="DH307" s="1633"/>
      <c r="DI307" s="1633"/>
      <c r="DJ307" s="1633"/>
      <c r="DK307" s="1633"/>
      <c r="DL307" s="1633"/>
      <c r="DM307" s="1633"/>
      <c r="DN307" s="1633"/>
      <c r="DO307" s="1633"/>
      <c r="DP307" s="1633"/>
      <c r="DQ307" s="1633"/>
      <c r="DR307" s="1633"/>
      <c r="DS307" s="1633"/>
      <c r="DT307" s="1633"/>
      <c r="DU307" s="1633"/>
      <c r="DV307" s="1633"/>
      <c r="DW307" s="866"/>
      <c r="DX307" s="1633"/>
      <c r="DY307" s="1633"/>
      <c r="DZ307" s="1633"/>
      <c r="EA307" s="1633"/>
      <c r="EB307" s="1633"/>
      <c r="EC307" s="1633"/>
      <c r="ED307" s="1633"/>
      <c r="EE307" s="1633"/>
      <c r="EF307" s="1633"/>
      <c r="EG307" s="1633"/>
      <c r="EH307" s="1633"/>
      <c r="EI307" s="1633"/>
      <c r="EJ307" s="1633"/>
      <c r="EK307" s="1633"/>
      <c r="EL307" s="1633"/>
      <c r="EM307" s="1633"/>
      <c r="EN307" s="1633"/>
      <c r="EO307" s="1633"/>
      <c r="EP307" s="1633"/>
      <c r="EQ307" s="1633"/>
      <c r="ER307" s="866"/>
    </row>
    <row r="308" spans="1:149" ht="15" customHeight="1">
      <c r="B308" s="687" t="str">
        <f t="shared" si="28"/>
        <v>Desk 92</v>
      </c>
      <c r="C308" s="689" t="str">
        <f t="shared" si="30"/>
        <v/>
      </c>
      <c r="D308" s="689" t="str">
        <f t="shared" si="30"/>
        <v/>
      </c>
      <c r="E308" s="689" t="str">
        <f t="shared" si="30"/>
        <v/>
      </c>
      <c r="F308" s="689" t="str">
        <f t="shared" si="30"/>
        <v/>
      </c>
      <c r="G308" s="1810" t="str">
        <f t="shared" si="30"/>
        <v/>
      </c>
      <c r="H308" s="1633"/>
      <c r="I308" s="1633"/>
      <c r="J308" s="1633"/>
      <c r="K308" s="1633"/>
      <c r="L308" s="1633"/>
      <c r="M308" s="1633"/>
      <c r="N308" s="1633"/>
      <c r="O308" s="1633"/>
      <c r="P308" s="1633"/>
      <c r="Q308" s="1633"/>
      <c r="R308" s="1633"/>
      <c r="S308" s="1633"/>
      <c r="T308" s="1633"/>
      <c r="U308" s="1633"/>
      <c r="V308" s="1633"/>
      <c r="W308" s="1633"/>
      <c r="X308" s="1633"/>
      <c r="Y308" s="1633"/>
      <c r="Z308" s="1633"/>
      <c r="AA308" s="1633"/>
      <c r="AB308" s="1633"/>
      <c r="AC308" s="1633"/>
      <c r="AD308" s="1633"/>
      <c r="AE308" s="1633"/>
      <c r="AF308" s="1633"/>
      <c r="AG308" s="1633"/>
      <c r="AH308" s="1633"/>
      <c r="AI308" s="1633"/>
      <c r="AJ308" s="1633"/>
      <c r="AK308" s="1633"/>
      <c r="AL308" s="1633"/>
      <c r="AM308" s="1633"/>
      <c r="AN308" s="1633"/>
      <c r="AO308" s="1633"/>
      <c r="AP308" s="1633"/>
      <c r="AQ308" s="1633"/>
      <c r="AR308" s="1633"/>
      <c r="AS308" s="1633"/>
      <c r="AT308" s="1633"/>
      <c r="AU308" s="1633"/>
      <c r="AV308" s="1633"/>
      <c r="AW308" s="1633"/>
      <c r="AX308" s="1633"/>
      <c r="AY308" s="1633"/>
      <c r="AZ308" s="1633"/>
      <c r="BA308" s="1633"/>
      <c r="BB308" s="1633"/>
      <c r="BC308" s="1633"/>
      <c r="BD308" s="1633"/>
      <c r="BE308" s="1633"/>
      <c r="BF308" s="1633"/>
      <c r="BG308" s="1633"/>
      <c r="BH308" s="1633"/>
      <c r="BI308" s="1633"/>
      <c r="BJ308" s="1633"/>
      <c r="BK308" s="1633"/>
      <c r="BL308" s="1633"/>
      <c r="BM308" s="1633"/>
      <c r="BN308" s="1633"/>
      <c r="BO308" s="1633"/>
      <c r="BP308" s="1633"/>
      <c r="BQ308" s="1633"/>
      <c r="BR308" s="1633"/>
      <c r="BS308" s="1633"/>
      <c r="BT308" s="1633"/>
      <c r="BU308" s="1633"/>
      <c r="BV308" s="1633"/>
      <c r="BW308" s="1633"/>
      <c r="BX308" s="1633"/>
      <c r="BY308" s="1633"/>
      <c r="BZ308" s="1633"/>
      <c r="CA308" s="1633"/>
      <c r="CB308" s="1633"/>
      <c r="CC308" s="1633"/>
      <c r="CD308" s="1633"/>
      <c r="CE308" s="1633"/>
      <c r="CF308" s="1633"/>
      <c r="CG308" s="1633"/>
      <c r="CH308" s="1633"/>
      <c r="CI308" s="1633"/>
      <c r="CJ308" s="1633"/>
      <c r="CK308" s="1633"/>
      <c r="CL308" s="1633"/>
      <c r="CM308" s="1633"/>
      <c r="CN308" s="1633"/>
      <c r="CO308" s="1633"/>
      <c r="CP308" s="1633"/>
      <c r="CQ308" s="1633"/>
      <c r="CR308" s="1633"/>
      <c r="CS308" s="1633"/>
      <c r="CT308" s="1633"/>
      <c r="CU308" s="1633"/>
      <c r="CV308" s="1633"/>
      <c r="CW308" s="1633"/>
      <c r="CX308" s="1633"/>
      <c r="CY308" s="1633"/>
      <c r="CZ308" s="1633"/>
      <c r="DA308" s="1633"/>
      <c r="DB308" s="1633"/>
      <c r="DC308" s="1633"/>
      <c r="DD308" s="1633"/>
      <c r="DE308" s="1633"/>
      <c r="DF308" s="1633"/>
      <c r="DG308" s="1633"/>
      <c r="DH308" s="1633"/>
      <c r="DI308" s="1633"/>
      <c r="DJ308" s="1633"/>
      <c r="DK308" s="1633"/>
      <c r="DL308" s="1633"/>
      <c r="DM308" s="1633"/>
      <c r="DN308" s="1633"/>
      <c r="DO308" s="1633"/>
      <c r="DP308" s="1633"/>
      <c r="DQ308" s="1633"/>
      <c r="DR308" s="1633"/>
      <c r="DS308" s="1633"/>
      <c r="DT308" s="1633"/>
      <c r="DU308" s="1633"/>
      <c r="DV308" s="1633"/>
      <c r="DW308" s="866"/>
      <c r="DX308" s="1633"/>
      <c r="DY308" s="1633"/>
      <c r="DZ308" s="1633"/>
      <c r="EA308" s="1633"/>
      <c r="EB308" s="1633"/>
      <c r="EC308" s="1633"/>
      <c r="ED308" s="1633"/>
      <c r="EE308" s="1633"/>
      <c r="EF308" s="1633"/>
      <c r="EG308" s="1633"/>
      <c r="EH308" s="1633"/>
      <c r="EI308" s="1633"/>
      <c r="EJ308" s="1633"/>
      <c r="EK308" s="1633"/>
      <c r="EL308" s="1633"/>
      <c r="EM308" s="1633"/>
      <c r="EN308" s="1633"/>
      <c r="EO308" s="1633"/>
      <c r="EP308" s="1633"/>
      <c r="EQ308" s="1633"/>
      <c r="ER308" s="866"/>
    </row>
    <row r="309" spans="1:149" ht="15" customHeight="1">
      <c r="B309" s="687" t="str">
        <f t="shared" si="28"/>
        <v>Desk 93</v>
      </c>
      <c r="C309" s="689" t="str">
        <f t="shared" si="30"/>
        <v/>
      </c>
      <c r="D309" s="689" t="str">
        <f t="shared" si="30"/>
        <v/>
      </c>
      <c r="E309" s="689" t="str">
        <f t="shared" si="30"/>
        <v/>
      </c>
      <c r="F309" s="689" t="str">
        <f t="shared" si="30"/>
        <v/>
      </c>
      <c r="G309" s="1810" t="str">
        <f t="shared" si="30"/>
        <v/>
      </c>
      <c r="H309" s="1633"/>
      <c r="I309" s="1633"/>
      <c r="J309" s="1633"/>
      <c r="K309" s="1633"/>
      <c r="L309" s="1633"/>
      <c r="M309" s="1633"/>
      <c r="N309" s="1633"/>
      <c r="O309" s="1633"/>
      <c r="P309" s="1633"/>
      <c r="Q309" s="1633"/>
      <c r="R309" s="1633"/>
      <c r="S309" s="1633"/>
      <c r="T309" s="1633"/>
      <c r="U309" s="1633"/>
      <c r="V309" s="1633"/>
      <c r="W309" s="1633"/>
      <c r="X309" s="1633"/>
      <c r="Y309" s="1633"/>
      <c r="Z309" s="1633"/>
      <c r="AA309" s="1633"/>
      <c r="AB309" s="1633"/>
      <c r="AC309" s="1633"/>
      <c r="AD309" s="1633"/>
      <c r="AE309" s="1633"/>
      <c r="AF309" s="1633"/>
      <c r="AG309" s="1633"/>
      <c r="AH309" s="1633"/>
      <c r="AI309" s="1633"/>
      <c r="AJ309" s="1633"/>
      <c r="AK309" s="1633"/>
      <c r="AL309" s="1633"/>
      <c r="AM309" s="1633"/>
      <c r="AN309" s="1633"/>
      <c r="AO309" s="1633"/>
      <c r="AP309" s="1633"/>
      <c r="AQ309" s="1633"/>
      <c r="AR309" s="1633"/>
      <c r="AS309" s="1633"/>
      <c r="AT309" s="1633"/>
      <c r="AU309" s="1633"/>
      <c r="AV309" s="1633"/>
      <c r="AW309" s="1633"/>
      <c r="AX309" s="1633"/>
      <c r="AY309" s="1633"/>
      <c r="AZ309" s="1633"/>
      <c r="BA309" s="1633"/>
      <c r="BB309" s="1633"/>
      <c r="BC309" s="1633"/>
      <c r="BD309" s="1633"/>
      <c r="BE309" s="1633"/>
      <c r="BF309" s="1633"/>
      <c r="BG309" s="1633"/>
      <c r="BH309" s="1633"/>
      <c r="BI309" s="1633"/>
      <c r="BJ309" s="1633"/>
      <c r="BK309" s="1633"/>
      <c r="BL309" s="1633"/>
      <c r="BM309" s="1633"/>
      <c r="BN309" s="1633"/>
      <c r="BO309" s="1633"/>
      <c r="BP309" s="1633"/>
      <c r="BQ309" s="1633"/>
      <c r="BR309" s="1633"/>
      <c r="BS309" s="1633"/>
      <c r="BT309" s="1633"/>
      <c r="BU309" s="1633"/>
      <c r="BV309" s="1633"/>
      <c r="BW309" s="1633"/>
      <c r="BX309" s="1633"/>
      <c r="BY309" s="1633"/>
      <c r="BZ309" s="1633"/>
      <c r="CA309" s="1633"/>
      <c r="CB309" s="1633"/>
      <c r="CC309" s="1633"/>
      <c r="CD309" s="1633"/>
      <c r="CE309" s="1633"/>
      <c r="CF309" s="1633"/>
      <c r="CG309" s="1633"/>
      <c r="CH309" s="1633"/>
      <c r="CI309" s="1633"/>
      <c r="CJ309" s="1633"/>
      <c r="CK309" s="1633"/>
      <c r="CL309" s="1633"/>
      <c r="CM309" s="1633"/>
      <c r="CN309" s="1633"/>
      <c r="CO309" s="1633"/>
      <c r="CP309" s="1633"/>
      <c r="CQ309" s="1633"/>
      <c r="CR309" s="1633"/>
      <c r="CS309" s="1633"/>
      <c r="CT309" s="1633"/>
      <c r="CU309" s="1633"/>
      <c r="CV309" s="1633"/>
      <c r="CW309" s="1633"/>
      <c r="CX309" s="1633"/>
      <c r="CY309" s="1633"/>
      <c r="CZ309" s="1633"/>
      <c r="DA309" s="1633"/>
      <c r="DB309" s="1633"/>
      <c r="DC309" s="1633"/>
      <c r="DD309" s="1633"/>
      <c r="DE309" s="1633"/>
      <c r="DF309" s="1633"/>
      <c r="DG309" s="1633"/>
      <c r="DH309" s="1633"/>
      <c r="DI309" s="1633"/>
      <c r="DJ309" s="1633"/>
      <c r="DK309" s="1633"/>
      <c r="DL309" s="1633"/>
      <c r="DM309" s="1633"/>
      <c r="DN309" s="1633"/>
      <c r="DO309" s="1633"/>
      <c r="DP309" s="1633"/>
      <c r="DQ309" s="1633"/>
      <c r="DR309" s="1633"/>
      <c r="DS309" s="1633"/>
      <c r="DT309" s="1633"/>
      <c r="DU309" s="1633"/>
      <c r="DV309" s="1633"/>
      <c r="DW309" s="866"/>
      <c r="DX309" s="1633"/>
      <c r="DY309" s="1633"/>
      <c r="DZ309" s="1633"/>
      <c r="EA309" s="1633"/>
      <c r="EB309" s="1633"/>
      <c r="EC309" s="1633"/>
      <c r="ED309" s="1633"/>
      <c r="EE309" s="1633"/>
      <c r="EF309" s="1633"/>
      <c r="EG309" s="1633"/>
      <c r="EH309" s="1633"/>
      <c r="EI309" s="1633"/>
      <c r="EJ309" s="1633"/>
      <c r="EK309" s="1633"/>
      <c r="EL309" s="1633"/>
      <c r="EM309" s="1633"/>
      <c r="EN309" s="1633"/>
      <c r="EO309" s="1633"/>
      <c r="EP309" s="1633"/>
      <c r="EQ309" s="1633"/>
      <c r="ER309" s="866"/>
    </row>
    <row r="310" spans="1:149" ht="15" customHeight="1">
      <c r="B310" s="687" t="str">
        <f t="shared" si="28"/>
        <v>Desk 94</v>
      </c>
      <c r="C310" s="689" t="str">
        <f t="shared" si="30"/>
        <v/>
      </c>
      <c r="D310" s="689" t="str">
        <f t="shared" si="30"/>
        <v/>
      </c>
      <c r="E310" s="689" t="str">
        <f t="shared" si="30"/>
        <v/>
      </c>
      <c r="F310" s="689" t="str">
        <f t="shared" si="30"/>
        <v/>
      </c>
      <c r="G310" s="1810" t="str">
        <f t="shared" si="30"/>
        <v/>
      </c>
      <c r="H310" s="1633"/>
      <c r="I310" s="1633"/>
      <c r="J310" s="1633"/>
      <c r="K310" s="1633"/>
      <c r="L310" s="1633"/>
      <c r="M310" s="1633"/>
      <c r="N310" s="1633"/>
      <c r="O310" s="1633"/>
      <c r="P310" s="1633"/>
      <c r="Q310" s="1633"/>
      <c r="R310" s="1633"/>
      <c r="S310" s="1633"/>
      <c r="T310" s="1633"/>
      <c r="U310" s="1633"/>
      <c r="V310" s="1633"/>
      <c r="W310" s="1633"/>
      <c r="X310" s="1633"/>
      <c r="Y310" s="1633"/>
      <c r="Z310" s="1633"/>
      <c r="AA310" s="1633"/>
      <c r="AB310" s="1633"/>
      <c r="AC310" s="1633"/>
      <c r="AD310" s="1633"/>
      <c r="AE310" s="1633"/>
      <c r="AF310" s="1633"/>
      <c r="AG310" s="1633"/>
      <c r="AH310" s="1633"/>
      <c r="AI310" s="1633"/>
      <c r="AJ310" s="1633"/>
      <c r="AK310" s="1633"/>
      <c r="AL310" s="1633"/>
      <c r="AM310" s="1633"/>
      <c r="AN310" s="1633"/>
      <c r="AO310" s="1633"/>
      <c r="AP310" s="1633"/>
      <c r="AQ310" s="1633"/>
      <c r="AR310" s="1633"/>
      <c r="AS310" s="1633"/>
      <c r="AT310" s="1633"/>
      <c r="AU310" s="1633"/>
      <c r="AV310" s="1633"/>
      <c r="AW310" s="1633"/>
      <c r="AX310" s="1633"/>
      <c r="AY310" s="1633"/>
      <c r="AZ310" s="1633"/>
      <c r="BA310" s="1633"/>
      <c r="BB310" s="1633"/>
      <c r="BC310" s="1633"/>
      <c r="BD310" s="1633"/>
      <c r="BE310" s="1633"/>
      <c r="BF310" s="1633"/>
      <c r="BG310" s="1633"/>
      <c r="BH310" s="1633"/>
      <c r="BI310" s="1633"/>
      <c r="BJ310" s="1633"/>
      <c r="BK310" s="1633"/>
      <c r="BL310" s="1633"/>
      <c r="BM310" s="1633"/>
      <c r="BN310" s="1633"/>
      <c r="BO310" s="1633"/>
      <c r="BP310" s="1633"/>
      <c r="BQ310" s="1633"/>
      <c r="BR310" s="1633"/>
      <c r="BS310" s="1633"/>
      <c r="BT310" s="1633"/>
      <c r="BU310" s="1633"/>
      <c r="BV310" s="1633"/>
      <c r="BW310" s="1633"/>
      <c r="BX310" s="1633"/>
      <c r="BY310" s="1633"/>
      <c r="BZ310" s="1633"/>
      <c r="CA310" s="1633"/>
      <c r="CB310" s="1633"/>
      <c r="CC310" s="1633"/>
      <c r="CD310" s="1633"/>
      <c r="CE310" s="1633"/>
      <c r="CF310" s="1633"/>
      <c r="CG310" s="1633"/>
      <c r="CH310" s="1633"/>
      <c r="CI310" s="1633"/>
      <c r="CJ310" s="1633"/>
      <c r="CK310" s="1633"/>
      <c r="CL310" s="1633"/>
      <c r="CM310" s="1633"/>
      <c r="CN310" s="1633"/>
      <c r="CO310" s="1633"/>
      <c r="CP310" s="1633"/>
      <c r="CQ310" s="1633"/>
      <c r="CR310" s="1633"/>
      <c r="CS310" s="1633"/>
      <c r="CT310" s="1633"/>
      <c r="CU310" s="1633"/>
      <c r="CV310" s="1633"/>
      <c r="CW310" s="1633"/>
      <c r="CX310" s="1633"/>
      <c r="CY310" s="1633"/>
      <c r="CZ310" s="1633"/>
      <c r="DA310" s="1633"/>
      <c r="DB310" s="1633"/>
      <c r="DC310" s="1633"/>
      <c r="DD310" s="1633"/>
      <c r="DE310" s="1633"/>
      <c r="DF310" s="1633"/>
      <c r="DG310" s="1633"/>
      <c r="DH310" s="1633"/>
      <c r="DI310" s="1633"/>
      <c r="DJ310" s="1633"/>
      <c r="DK310" s="1633"/>
      <c r="DL310" s="1633"/>
      <c r="DM310" s="1633"/>
      <c r="DN310" s="1633"/>
      <c r="DO310" s="1633"/>
      <c r="DP310" s="1633"/>
      <c r="DQ310" s="1633"/>
      <c r="DR310" s="1633"/>
      <c r="DS310" s="1633"/>
      <c r="DT310" s="1633"/>
      <c r="DU310" s="1633"/>
      <c r="DV310" s="1633"/>
      <c r="DW310" s="866"/>
      <c r="DX310" s="1633"/>
      <c r="DY310" s="1633"/>
      <c r="DZ310" s="1633"/>
      <c r="EA310" s="1633"/>
      <c r="EB310" s="1633"/>
      <c r="EC310" s="1633"/>
      <c r="ED310" s="1633"/>
      <c r="EE310" s="1633"/>
      <c r="EF310" s="1633"/>
      <c r="EG310" s="1633"/>
      <c r="EH310" s="1633"/>
      <c r="EI310" s="1633"/>
      <c r="EJ310" s="1633"/>
      <c r="EK310" s="1633"/>
      <c r="EL310" s="1633"/>
      <c r="EM310" s="1633"/>
      <c r="EN310" s="1633"/>
      <c r="EO310" s="1633"/>
      <c r="EP310" s="1633"/>
      <c r="EQ310" s="1633"/>
      <c r="ER310" s="866"/>
    </row>
    <row r="311" spans="1:149" ht="15" customHeight="1">
      <c r="B311" s="687" t="str">
        <f t="shared" si="28"/>
        <v>Desk 95</v>
      </c>
      <c r="C311" s="689" t="str">
        <f t="shared" si="30"/>
        <v/>
      </c>
      <c r="D311" s="689" t="str">
        <f t="shared" si="30"/>
        <v/>
      </c>
      <c r="E311" s="689" t="str">
        <f t="shared" si="30"/>
        <v/>
      </c>
      <c r="F311" s="689" t="str">
        <f t="shared" si="30"/>
        <v/>
      </c>
      <c r="G311" s="1810" t="str">
        <f t="shared" si="30"/>
        <v/>
      </c>
      <c r="H311" s="1633"/>
      <c r="I311" s="1633"/>
      <c r="J311" s="1633"/>
      <c r="K311" s="1633"/>
      <c r="L311" s="1633"/>
      <c r="M311" s="1633"/>
      <c r="N311" s="1633"/>
      <c r="O311" s="1633"/>
      <c r="P311" s="1633"/>
      <c r="Q311" s="1633"/>
      <c r="R311" s="1633"/>
      <c r="S311" s="1633"/>
      <c r="T311" s="1633"/>
      <c r="U311" s="1633"/>
      <c r="V311" s="1633"/>
      <c r="W311" s="1633"/>
      <c r="X311" s="1633"/>
      <c r="Y311" s="1633"/>
      <c r="Z311" s="1633"/>
      <c r="AA311" s="1633"/>
      <c r="AB311" s="1633"/>
      <c r="AC311" s="1633"/>
      <c r="AD311" s="1633"/>
      <c r="AE311" s="1633"/>
      <c r="AF311" s="1633"/>
      <c r="AG311" s="1633"/>
      <c r="AH311" s="1633"/>
      <c r="AI311" s="1633"/>
      <c r="AJ311" s="1633"/>
      <c r="AK311" s="1633"/>
      <c r="AL311" s="1633"/>
      <c r="AM311" s="1633"/>
      <c r="AN311" s="1633"/>
      <c r="AO311" s="1633"/>
      <c r="AP311" s="1633"/>
      <c r="AQ311" s="1633"/>
      <c r="AR311" s="1633"/>
      <c r="AS311" s="1633"/>
      <c r="AT311" s="1633"/>
      <c r="AU311" s="1633"/>
      <c r="AV311" s="1633"/>
      <c r="AW311" s="1633"/>
      <c r="AX311" s="1633"/>
      <c r="AY311" s="1633"/>
      <c r="AZ311" s="1633"/>
      <c r="BA311" s="1633"/>
      <c r="BB311" s="1633"/>
      <c r="BC311" s="1633"/>
      <c r="BD311" s="1633"/>
      <c r="BE311" s="1633"/>
      <c r="BF311" s="1633"/>
      <c r="BG311" s="1633"/>
      <c r="BH311" s="1633"/>
      <c r="BI311" s="1633"/>
      <c r="BJ311" s="1633"/>
      <c r="BK311" s="1633"/>
      <c r="BL311" s="1633"/>
      <c r="BM311" s="1633"/>
      <c r="BN311" s="1633"/>
      <c r="BO311" s="1633"/>
      <c r="BP311" s="1633"/>
      <c r="BQ311" s="1633"/>
      <c r="BR311" s="1633"/>
      <c r="BS311" s="1633"/>
      <c r="BT311" s="1633"/>
      <c r="BU311" s="1633"/>
      <c r="BV311" s="1633"/>
      <c r="BW311" s="1633"/>
      <c r="BX311" s="1633"/>
      <c r="BY311" s="1633"/>
      <c r="BZ311" s="1633"/>
      <c r="CA311" s="1633"/>
      <c r="CB311" s="1633"/>
      <c r="CC311" s="1633"/>
      <c r="CD311" s="1633"/>
      <c r="CE311" s="1633"/>
      <c r="CF311" s="1633"/>
      <c r="CG311" s="1633"/>
      <c r="CH311" s="1633"/>
      <c r="CI311" s="1633"/>
      <c r="CJ311" s="1633"/>
      <c r="CK311" s="1633"/>
      <c r="CL311" s="1633"/>
      <c r="CM311" s="1633"/>
      <c r="CN311" s="1633"/>
      <c r="CO311" s="1633"/>
      <c r="CP311" s="1633"/>
      <c r="CQ311" s="1633"/>
      <c r="CR311" s="1633"/>
      <c r="CS311" s="1633"/>
      <c r="CT311" s="1633"/>
      <c r="CU311" s="1633"/>
      <c r="CV311" s="1633"/>
      <c r="CW311" s="1633"/>
      <c r="CX311" s="1633"/>
      <c r="CY311" s="1633"/>
      <c r="CZ311" s="1633"/>
      <c r="DA311" s="1633"/>
      <c r="DB311" s="1633"/>
      <c r="DC311" s="1633"/>
      <c r="DD311" s="1633"/>
      <c r="DE311" s="1633"/>
      <c r="DF311" s="1633"/>
      <c r="DG311" s="1633"/>
      <c r="DH311" s="1633"/>
      <c r="DI311" s="1633"/>
      <c r="DJ311" s="1633"/>
      <c r="DK311" s="1633"/>
      <c r="DL311" s="1633"/>
      <c r="DM311" s="1633"/>
      <c r="DN311" s="1633"/>
      <c r="DO311" s="1633"/>
      <c r="DP311" s="1633"/>
      <c r="DQ311" s="1633"/>
      <c r="DR311" s="1633"/>
      <c r="DS311" s="1633"/>
      <c r="DT311" s="1633"/>
      <c r="DU311" s="1633"/>
      <c r="DV311" s="1633"/>
      <c r="DW311" s="866"/>
      <c r="DX311" s="1633"/>
      <c r="DY311" s="1633"/>
      <c r="DZ311" s="1633"/>
      <c r="EA311" s="1633"/>
      <c r="EB311" s="1633"/>
      <c r="EC311" s="1633"/>
      <c r="ED311" s="1633"/>
      <c r="EE311" s="1633"/>
      <c r="EF311" s="1633"/>
      <c r="EG311" s="1633"/>
      <c r="EH311" s="1633"/>
      <c r="EI311" s="1633"/>
      <c r="EJ311" s="1633"/>
      <c r="EK311" s="1633"/>
      <c r="EL311" s="1633"/>
      <c r="EM311" s="1633"/>
      <c r="EN311" s="1633"/>
      <c r="EO311" s="1633"/>
      <c r="EP311" s="1633"/>
      <c r="EQ311" s="1633"/>
      <c r="ER311" s="866"/>
    </row>
    <row r="312" spans="1:149" ht="15" customHeight="1">
      <c r="B312" s="687" t="str">
        <f t="shared" si="28"/>
        <v>Desk 96</v>
      </c>
      <c r="C312" s="689" t="str">
        <f t="shared" si="30"/>
        <v/>
      </c>
      <c r="D312" s="689" t="str">
        <f t="shared" si="30"/>
        <v/>
      </c>
      <c r="E312" s="689" t="str">
        <f t="shared" si="30"/>
        <v/>
      </c>
      <c r="F312" s="689" t="str">
        <f t="shared" si="30"/>
        <v/>
      </c>
      <c r="G312" s="1810" t="str">
        <f t="shared" si="30"/>
        <v/>
      </c>
      <c r="H312" s="1633"/>
      <c r="I312" s="1633"/>
      <c r="J312" s="1633"/>
      <c r="K312" s="1633"/>
      <c r="L312" s="1633"/>
      <c r="M312" s="1633"/>
      <c r="N312" s="1633"/>
      <c r="O312" s="1633"/>
      <c r="P312" s="1633"/>
      <c r="Q312" s="1633"/>
      <c r="R312" s="1633"/>
      <c r="S312" s="1633"/>
      <c r="T312" s="1633"/>
      <c r="U312" s="1633"/>
      <c r="V312" s="1633"/>
      <c r="W312" s="1633"/>
      <c r="X312" s="1633"/>
      <c r="Y312" s="1633"/>
      <c r="Z312" s="1633"/>
      <c r="AA312" s="1633"/>
      <c r="AB312" s="1633"/>
      <c r="AC312" s="1633"/>
      <c r="AD312" s="1633"/>
      <c r="AE312" s="1633"/>
      <c r="AF312" s="1633"/>
      <c r="AG312" s="1633"/>
      <c r="AH312" s="1633"/>
      <c r="AI312" s="1633"/>
      <c r="AJ312" s="1633"/>
      <c r="AK312" s="1633"/>
      <c r="AL312" s="1633"/>
      <c r="AM312" s="1633"/>
      <c r="AN312" s="1633"/>
      <c r="AO312" s="1633"/>
      <c r="AP312" s="1633"/>
      <c r="AQ312" s="1633"/>
      <c r="AR312" s="1633"/>
      <c r="AS312" s="1633"/>
      <c r="AT312" s="1633"/>
      <c r="AU312" s="1633"/>
      <c r="AV312" s="1633"/>
      <c r="AW312" s="1633"/>
      <c r="AX312" s="1633"/>
      <c r="AY312" s="1633"/>
      <c r="AZ312" s="1633"/>
      <c r="BA312" s="1633"/>
      <c r="BB312" s="1633"/>
      <c r="BC312" s="1633"/>
      <c r="BD312" s="1633"/>
      <c r="BE312" s="1633"/>
      <c r="BF312" s="1633"/>
      <c r="BG312" s="1633"/>
      <c r="BH312" s="1633"/>
      <c r="BI312" s="1633"/>
      <c r="BJ312" s="1633"/>
      <c r="BK312" s="1633"/>
      <c r="BL312" s="1633"/>
      <c r="BM312" s="1633"/>
      <c r="BN312" s="1633"/>
      <c r="BO312" s="1633"/>
      <c r="BP312" s="1633"/>
      <c r="BQ312" s="1633"/>
      <c r="BR312" s="1633"/>
      <c r="BS312" s="1633"/>
      <c r="BT312" s="1633"/>
      <c r="BU312" s="1633"/>
      <c r="BV312" s="1633"/>
      <c r="BW312" s="1633"/>
      <c r="BX312" s="1633"/>
      <c r="BY312" s="1633"/>
      <c r="BZ312" s="1633"/>
      <c r="CA312" s="1633"/>
      <c r="CB312" s="1633"/>
      <c r="CC312" s="1633"/>
      <c r="CD312" s="1633"/>
      <c r="CE312" s="1633"/>
      <c r="CF312" s="1633"/>
      <c r="CG312" s="1633"/>
      <c r="CH312" s="1633"/>
      <c r="CI312" s="1633"/>
      <c r="CJ312" s="1633"/>
      <c r="CK312" s="1633"/>
      <c r="CL312" s="1633"/>
      <c r="CM312" s="1633"/>
      <c r="CN312" s="1633"/>
      <c r="CO312" s="1633"/>
      <c r="CP312" s="1633"/>
      <c r="CQ312" s="1633"/>
      <c r="CR312" s="1633"/>
      <c r="CS312" s="1633"/>
      <c r="CT312" s="1633"/>
      <c r="CU312" s="1633"/>
      <c r="CV312" s="1633"/>
      <c r="CW312" s="1633"/>
      <c r="CX312" s="1633"/>
      <c r="CY312" s="1633"/>
      <c r="CZ312" s="1633"/>
      <c r="DA312" s="1633"/>
      <c r="DB312" s="1633"/>
      <c r="DC312" s="1633"/>
      <c r="DD312" s="1633"/>
      <c r="DE312" s="1633"/>
      <c r="DF312" s="1633"/>
      <c r="DG312" s="1633"/>
      <c r="DH312" s="1633"/>
      <c r="DI312" s="1633"/>
      <c r="DJ312" s="1633"/>
      <c r="DK312" s="1633"/>
      <c r="DL312" s="1633"/>
      <c r="DM312" s="1633"/>
      <c r="DN312" s="1633"/>
      <c r="DO312" s="1633"/>
      <c r="DP312" s="1633"/>
      <c r="DQ312" s="1633"/>
      <c r="DR312" s="1633"/>
      <c r="DS312" s="1633"/>
      <c r="DT312" s="1633"/>
      <c r="DU312" s="1633"/>
      <c r="DV312" s="1633"/>
      <c r="DW312" s="866"/>
      <c r="DX312" s="1633"/>
      <c r="DY312" s="1633"/>
      <c r="DZ312" s="1633"/>
      <c r="EA312" s="1633"/>
      <c r="EB312" s="1633"/>
      <c r="EC312" s="1633"/>
      <c r="ED312" s="1633"/>
      <c r="EE312" s="1633"/>
      <c r="EF312" s="1633"/>
      <c r="EG312" s="1633"/>
      <c r="EH312" s="1633"/>
      <c r="EI312" s="1633"/>
      <c r="EJ312" s="1633"/>
      <c r="EK312" s="1633"/>
      <c r="EL312" s="1633"/>
      <c r="EM312" s="1633"/>
      <c r="EN312" s="1633"/>
      <c r="EO312" s="1633"/>
      <c r="EP312" s="1633"/>
      <c r="EQ312" s="1633"/>
      <c r="ER312" s="866"/>
    </row>
    <row r="313" spans="1:149" ht="15" customHeight="1">
      <c r="B313" s="687" t="str">
        <f t="shared" si="28"/>
        <v>Desk 97</v>
      </c>
      <c r="C313" s="689" t="str">
        <f t="shared" si="30"/>
        <v/>
      </c>
      <c r="D313" s="689" t="str">
        <f t="shared" si="30"/>
        <v/>
      </c>
      <c r="E313" s="689" t="str">
        <f t="shared" si="30"/>
        <v/>
      </c>
      <c r="F313" s="689" t="str">
        <f t="shared" si="30"/>
        <v/>
      </c>
      <c r="G313" s="1810" t="str">
        <f t="shared" si="30"/>
        <v/>
      </c>
      <c r="H313" s="1633"/>
      <c r="I313" s="1633"/>
      <c r="J313" s="1633"/>
      <c r="K313" s="1633"/>
      <c r="L313" s="1633"/>
      <c r="M313" s="1633"/>
      <c r="N313" s="1633"/>
      <c r="O313" s="1633"/>
      <c r="P313" s="1633"/>
      <c r="Q313" s="1633"/>
      <c r="R313" s="1633"/>
      <c r="S313" s="1633"/>
      <c r="T313" s="1633"/>
      <c r="U313" s="1633"/>
      <c r="V313" s="1633"/>
      <c r="W313" s="1633"/>
      <c r="X313" s="1633"/>
      <c r="Y313" s="1633"/>
      <c r="Z313" s="1633"/>
      <c r="AA313" s="1633"/>
      <c r="AB313" s="1633"/>
      <c r="AC313" s="1633"/>
      <c r="AD313" s="1633"/>
      <c r="AE313" s="1633"/>
      <c r="AF313" s="1633"/>
      <c r="AG313" s="1633"/>
      <c r="AH313" s="1633"/>
      <c r="AI313" s="1633"/>
      <c r="AJ313" s="1633"/>
      <c r="AK313" s="1633"/>
      <c r="AL313" s="1633"/>
      <c r="AM313" s="1633"/>
      <c r="AN313" s="1633"/>
      <c r="AO313" s="1633"/>
      <c r="AP313" s="1633"/>
      <c r="AQ313" s="1633"/>
      <c r="AR313" s="1633"/>
      <c r="AS313" s="1633"/>
      <c r="AT313" s="1633"/>
      <c r="AU313" s="1633"/>
      <c r="AV313" s="1633"/>
      <c r="AW313" s="1633"/>
      <c r="AX313" s="1633"/>
      <c r="AY313" s="1633"/>
      <c r="AZ313" s="1633"/>
      <c r="BA313" s="1633"/>
      <c r="BB313" s="1633"/>
      <c r="BC313" s="1633"/>
      <c r="BD313" s="1633"/>
      <c r="BE313" s="1633"/>
      <c r="BF313" s="1633"/>
      <c r="BG313" s="1633"/>
      <c r="BH313" s="1633"/>
      <c r="BI313" s="1633"/>
      <c r="BJ313" s="1633"/>
      <c r="BK313" s="1633"/>
      <c r="BL313" s="1633"/>
      <c r="BM313" s="1633"/>
      <c r="BN313" s="1633"/>
      <c r="BO313" s="1633"/>
      <c r="BP313" s="1633"/>
      <c r="BQ313" s="1633"/>
      <c r="BR313" s="1633"/>
      <c r="BS313" s="1633"/>
      <c r="BT313" s="1633"/>
      <c r="BU313" s="1633"/>
      <c r="BV313" s="1633"/>
      <c r="BW313" s="1633"/>
      <c r="BX313" s="1633"/>
      <c r="BY313" s="1633"/>
      <c r="BZ313" s="1633"/>
      <c r="CA313" s="1633"/>
      <c r="CB313" s="1633"/>
      <c r="CC313" s="1633"/>
      <c r="CD313" s="1633"/>
      <c r="CE313" s="1633"/>
      <c r="CF313" s="1633"/>
      <c r="CG313" s="1633"/>
      <c r="CH313" s="1633"/>
      <c r="CI313" s="1633"/>
      <c r="CJ313" s="1633"/>
      <c r="CK313" s="1633"/>
      <c r="CL313" s="1633"/>
      <c r="CM313" s="1633"/>
      <c r="CN313" s="1633"/>
      <c r="CO313" s="1633"/>
      <c r="CP313" s="1633"/>
      <c r="CQ313" s="1633"/>
      <c r="CR313" s="1633"/>
      <c r="CS313" s="1633"/>
      <c r="CT313" s="1633"/>
      <c r="CU313" s="1633"/>
      <c r="CV313" s="1633"/>
      <c r="CW313" s="1633"/>
      <c r="CX313" s="1633"/>
      <c r="CY313" s="1633"/>
      <c r="CZ313" s="1633"/>
      <c r="DA313" s="1633"/>
      <c r="DB313" s="1633"/>
      <c r="DC313" s="1633"/>
      <c r="DD313" s="1633"/>
      <c r="DE313" s="1633"/>
      <c r="DF313" s="1633"/>
      <c r="DG313" s="1633"/>
      <c r="DH313" s="1633"/>
      <c r="DI313" s="1633"/>
      <c r="DJ313" s="1633"/>
      <c r="DK313" s="1633"/>
      <c r="DL313" s="1633"/>
      <c r="DM313" s="1633"/>
      <c r="DN313" s="1633"/>
      <c r="DO313" s="1633"/>
      <c r="DP313" s="1633"/>
      <c r="DQ313" s="1633"/>
      <c r="DR313" s="1633"/>
      <c r="DS313" s="1633"/>
      <c r="DT313" s="1633"/>
      <c r="DU313" s="1633"/>
      <c r="DV313" s="1633"/>
      <c r="DW313" s="866"/>
      <c r="DX313" s="1633"/>
      <c r="DY313" s="1633"/>
      <c r="DZ313" s="1633"/>
      <c r="EA313" s="1633"/>
      <c r="EB313" s="1633"/>
      <c r="EC313" s="1633"/>
      <c r="ED313" s="1633"/>
      <c r="EE313" s="1633"/>
      <c r="EF313" s="1633"/>
      <c r="EG313" s="1633"/>
      <c r="EH313" s="1633"/>
      <c r="EI313" s="1633"/>
      <c r="EJ313" s="1633"/>
      <c r="EK313" s="1633"/>
      <c r="EL313" s="1633"/>
      <c r="EM313" s="1633"/>
      <c r="EN313" s="1633"/>
      <c r="EO313" s="1633"/>
      <c r="EP313" s="1633"/>
      <c r="EQ313" s="1633"/>
      <c r="ER313" s="866"/>
    </row>
    <row r="314" spans="1:149" ht="15" customHeight="1">
      <c r="B314" s="687" t="str">
        <f t="shared" si="28"/>
        <v>Desk 98</v>
      </c>
      <c r="C314" s="689" t="str">
        <f t="shared" ref="C314:G316" si="31">IF(ISBLANK(C108), "", C108)</f>
        <v/>
      </c>
      <c r="D314" s="689" t="str">
        <f t="shared" si="31"/>
        <v/>
      </c>
      <c r="E314" s="689" t="str">
        <f t="shared" si="31"/>
        <v/>
      </c>
      <c r="F314" s="689" t="str">
        <f t="shared" si="31"/>
        <v/>
      </c>
      <c r="G314" s="1810" t="str">
        <f t="shared" si="31"/>
        <v/>
      </c>
      <c r="H314" s="1633"/>
      <c r="I314" s="1633"/>
      <c r="J314" s="1633"/>
      <c r="K314" s="1633"/>
      <c r="L314" s="1633"/>
      <c r="M314" s="1633"/>
      <c r="N314" s="1633"/>
      <c r="O314" s="1633"/>
      <c r="P314" s="1633"/>
      <c r="Q314" s="1633"/>
      <c r="R314" s="1633"/>
      <c r="S314" s="1633"/>
      <c r="T314" s="1633"/>
      <c r="U314" s="1633"/>
      <c r="V314" s="1633"/>
      <c r="W314" s="1633"/>
      <c r="X314" s="1633"/>
      <c r="Y314" s="1633"/>
      <c r="Z314" s="1633"/>
      <c r="AA314" s="1633"/>
      <c r="AB314" s="1633"/>
      <c r="AC314" s="1633"/>
      <c r="AD314" s="1633"/>
      <c r="AE314" s="1633"/>
      <c r="AF314" s="1633"/>
      <c r="AG314" s="1633"/>
      <c r="AH314" s="1633"/>
      <c r="AI314" s="1633"/>
      <c r="AJ314" s="1633"/>
      <c r="AK314" s="1633"/>
      <c r="AL314" s="1633"/>
      <c r="AM314" s="1633"/>
      <c r="AN314" s="1633"/>
      <c r="AO314" s="1633"/>
      <c r="AP314" s="1633"/>
      <c r="AQ314" s="1633"/>
      <c r="AR314" s="1633"/>
      <c r="AS314" s="1633"/>
      <c r="AT314" s="1633"/>
      <c r="AU314" s="1633"/>
      <c r="AV314" s="1633"/>
      <c r="AW314" s="1633"/>
      <c r="AX314" s="1633"/>
      <c r="AY314" s="1633"/>
      <c r="AZ314" s="1633"/>
      <c r="BA314" s="1633"/>
      <c r="BB314" s="1633"/>
      <c r="BC314" s="1633"/>
      <c r="BD314" s="1633"/>
      <c r="BE314" s="1633"/>
      <c r="BF314" s="1633"/>
      <c r="BG314" s="1633"/>
      <c r="BH314" s="1633"/>
      <c r="BI314" s="1633"/>
      <c r="BJ314" s="1633"/>
      <c r="BK314" s="1633"/>
      <c r="BL314" s="1633"/>
      <c r="BM314" s="1633"/>
      <c r="BN314" s="1633"/>
      <c r="BO314" s="1633"/>
      <c r="BP314" s="1633"/>
      <c r="BQ314" s="1633"/>
      <c r="BR314" s="1633"/>
      <c r="BS314" s="1633"/>
      <c r="BT314" s="1633"/>
      <c r="BU314" s="1633"/>
      <c r="BV314" s="1633"/>
      <c r="BW314" s="1633"/>
      <c r="BX314" s="1633"/>
      <c r="BY314" s="1633"/>
      <c r="BZ314" s="1633"/>
      <c r="CA314" s="1633"/>
      <c r="CB314" s="1633"/>
      <c r="CC314" s="1633"/>
      <c r="CD314" s="1633"/>
      <c r="CE314" s="1633"/>
      <c r="CF314" s="1633"/>
      <c r="CG314" s="1633"/>
      <c r="CH314" s="1633"/>
      <c r="CI314" s="1633"/>
      <c r="CJ314" s="1633"/>
      <c r="CK314" s="1633"/>
      <c r="CL314" s="1633"/>
      <c r="CM314" s="1633"/>
      <c r="CN314" s="1633"/>
      <c r="CO314" s="1633"/>
      <c r="CP314" s="1633"/>
      <c r="CQ314" s="1633"/>
      <c r="CR314" s="1633"/>
      <c r="CS314" s="1633"/>
      <c r="CT314" s="1633"/>
      <c r="CU314" s="1633"/>
      <c r="CV314" s="1633"/>
      <c r="CW314" s="1633"/>
      <c r="CX314" s="1633"/>
      <c r="CY314" s="1633"/>
      <c r="CZ314" s="1633"/>
      <c r="DA314" s="1633"/>
      <c r="DB314" s="1633"/>
      <c r="DC314" s="1633"/>
      <c r="DD314" s="1633"/>
      <c r="DE314" s="1633"/>
      <c r="DF314" s="1633"/>
      <c r="DG314" s="1633"/>
      <c r="DH314" s="1633"/>
      <c r="DI314" s="1633"/>
      <c r="DJ314" s="1633"/>
      <c r="DK314" s="1633"/>
      <c r="DL314" s="1633"/>
      <c r="DM314" s="1633"/>
      <c r="DN314" s="1633"/>
      <c r="DO314" s="1633"/>
      <c r="DP314" s="1633"/>
      <c r="DQ314" s="1633"/>
      <c r="DR314" s="1633"/>
      <c r="DS314" s="1633"/>
      <c r="DT314" s="1633"/>
      <c r="DU314" s="1633"/>
      <c r="DV314" s="1633"/>
      <c r="DW314" s="866"/>
      <c r="DX314" s="1633"/>
      <c r="DY314" s="1633"/>
      <c r="DZ314" s="1633"/>
      <c r="EA314" s="1633"/>
      <c r="EB314" s="1633"/>
      <c r="EC314" s="1633"/>
      <c r="ED314" s="1633"/>
      <c r="EE314" s="1633"/>
      <c r="EF314" s="1633"/>
      <c r="EG314" s="1633"/>
      <c r="EH314" s="1633"/>
      <c r="EI314" s="1633"/>
      <c r="EJ314" s="1633"/>
      <c r="EK314" s="1633"/>
      <c r="EL314" s="1633"/>
      <c r="EM314" s="1633"/>
      <c r="EN314" s="1633"/>
      <c r="EO314" s="1633"/>
      <c r="EP314" s="1633"/>
      <c r="EQ314" s="1633"/>
      <c r="ER314" s="866"/>
    </row>
    <row r="315" spans="1:149" ht="15" customHeight="1">
      <c r="B315" s="687" t="str">
        <f t="shared" si="28"/>
        <v>Desk 99</v>
      </c>
      <c r="C315" s="689" t="str">
        <f t="shared" si="31"/>
        <v/>
      </c>
      <c r="D315" s="689" t="str">
        <f t="shared" si="31"/>
        <v/>
      </c>
      <c r="E315" s="689" t="str">
        <f t="shared" si="31"/>
        <v/>
      </c>
      <c r="F315" s="689" t="str">
        <f t="shared" si="31"/>
        <v/>
      </c>
      <c r="G315" s="1810" t="str">
        <f t="shared" si="31"/>
        <v/>
      </c>
      <c r="H315" s="1633"/>
      <c r="I315" s="1633"/>
      <c r="J315" s="1633"/>
      <c r="K315" s="1633"/>
      <c r="L315" s="1633"/>
      <c r="M315" s="1633"/>
      <c r="N315" s="1633"/>
      <c r="O315" s="1633"/>
      <c r="P315" s="1633"/>
      <c r="Q315" s="1633"/>
      <c r="R315" s="1633"/>
      <c r="S315" s="1633"/>
      <c r="T315" s="1633"/>
      <c r="U315" s="1633"/>
      <c r="V315" s="1633"/>
      <c r="W315" s="1633"/>
      <c r="X315" s="1633"/>
      <c r="Y315" s="1633"/>
      <c r="Z315" s="1633"/>
      <c r="AA315" s="1633"/>
      <c r="AB315" s="1633"/>
      <c r="AC315" s="1633"/>
      <c r="AD315" s="1633"/>
      <c r="AE315" s="1633"/>
      <c r="AF315" s="1633"/>
      <c r="AG315" s="1633"/>
      <c r="AH315" s="1633"/>
      <c r="AI315" s="1633"/>
      <c r="AJ315" s="1633"/>
      <c r="AK315" s="1633"/>
      <c r="AL315" s="1633"/>
      <c r="AM315" s="1633"/>
      <c r="AN315" s="1633"/>
      <c r="AO315" s="1633"/>
      <c r="AP315" s="1633"/>
      <c r="AQ315" s="1633"/>
      <c r="AR315" s="1633"/>
      <c r="AS315" s="1633"/>
      <c r="AT315" s="1633"/>
      <c r="AU315" s="1633"/>
      <c r="AV315" s="1633"/>
      <c r="AW315" s="1633"/>
      <c r="AX315" s="1633"/>
      <c r="AY315" s="1633"/>
      <c r="AZ315" s="1633"/>
      <c r="BA315" s="1633"/>
      <c r="BB315" s="1633"/>
      <c r="BC315" s="1633"/>
      <c r="BD315" s="1633"/>
      <c r="BE315" s="1633"/>
      <c r="BF315" s="1633"/>
      <c r="BG315" s="1633"/>
      <c r="BH315" s="1633"/>
      <c r="BI315" s="1633"/>
      <c r="BJ315" s="1633"/>
      <c r="BK315" s="1633"/>
      <c r="BL315" s="1633"/>
      <c r="BM315" s="1633"/>
      <c r="BN315" s="1633"/>
      <c r="BO315" s="1633"/>
      <c r="BP315" s="1633"/>
      <c r="BQ315" s="1633"/>
      <c r="BR315" s="1633"/>
      <c r="BS315" s="1633"/>
      <c r="BT315" s="1633"/>
      <c r="BU315" s="1633"/>
      <c r="BV315" s="1633"/>
      <c r="BW315" s="1633"/>
      <c r="BX315" s="1633"/>
      <c r="BY315" s="1633"/>
      <c r="BZ315" s="1633"/>
      <c r="CA315" s="1633"/>
      <c r="CB315" s="1633"/>
      <c r="CC315" s="1633"/>
      <c r="CD315" s="1633"/>
      <c r="CE315" s="1633"/>
      <c r="CF315" s="1633"/>
      <c r="CG315" s="1633"/>
      <c r="CH315" s="1633"/>
      <c r="CI315" s="1633"/>
      <c r="CJ315" s="1633"/>
      <c r="CK315" s="1633"/>
      <c r="CL315" s="1633"/>
      <c r="CM315" s="1633"/>
      <c r="CN315" s="1633"/>
      <c r="CO315" s="1633"/>
      <c r="CP315" s="1633"/>
      <c r="CQ315" s="1633"/>
      <c r="CR315" s="1633"/>
      <c r="CS315" s="1633"/>
      <c r="CT315" s="1633"/>
      <c r="CU315" s="1633"/>
      <c r="CV315" s="1633"/>
      <c r="CW315" s="1633"/>
      <c r="CX315" s="1633"/>
      <c r="CY315" s="1633"/>
      <c r="CZ315" s="1633"/>
      <c r="DA315" s="1633"/>
      <c r="DB315" s="1633"/>
      <c r="DC315" s="1633"/>
      <c r="DD315" s="1633"/>
      <c r="DE315" s="1633"/>
      <c r="DF315" s="1633"/>
      <c r="DG315" s="1633"/>
      <c r="DH315" s="1633"/>
      <c r="DI315" s="1633"/>
      <c r="DJ315" s="1633"/>
      <c r="DK315" s="1633"/>
      <c r="DL315" s="1633"/>
      <c r="DM315" s="1633"/>
      <c r="DN315" s="1633"/>
      <c r="DO315" s="1633"/>
      <c r="DP315" s="1633"/>
      <c r="DQ315" s="1633"/>
      <c r="DR315" s="1633"/>
      <c r="DS315" s="1633"/>
      <c r="DT315" s="1633"/>
      <c r="DU315" s="1633"/>
      <c r="DV315" s="1633"/>
      <c r="DW315" s="866"/>
      <c r="DX315" s="1633"/>
      <c r="DY315" s="1633"/>
      <c r="DZ315" s="1633"/>
      <c r="EA315" s="1633"/>
      <c r="EB315" s="1633"/>
      <c r="EC315" s="1633"/>
      <c r="ED315" s="1633"/>
      <c r="EE315" s="1633"/>
      <c r="EF315" s="1633"/>
      <c r="EG315" s="1633"/>
      <c r="EH315" s="1633"/>
      <c r="EI315" s="1633"/>
      <c r="EJ315" s="1633"/>
      <c r="EK315" s="1633"/>
      <c r="EL315" s="1633"/>
      <c r="EM315" s="1633"/>
      <c r="EN315" s="1633"/>
      <c r="EO315" s="1633"/>
      <c r="EP315" s="1633"/>
      <c r="EQ315" s="1633"/>
      <c r="ER315" s="866"/>
    </row>
    <row r="316" spans="1:149" ht="15" customHeight="1">
      <c r="B316" s="690" t="str">
        <f t="shared" si="28"/>
        <v>Desk 100</v>
      </c>
      <c r="C316" s="691" t="str">
        <f t="shared" si="31"/>
        <v/>
      </c>
      <c r="D316" s="691" t="str">
        <f t="shared" si="31"/>
        <v/>
      </c>
      <c r="E316" s="691" t="str">
        <f t="shared" si="31"/>
        <v/>
      </c>
      <c r="F316" s="691" t="str">
        <f t="shared" si="31"/>
        <v/>
      </c>
      <c r="G316" s="1810" t="str">
        <f t="shared" si="31"/>
        <v/>
      </c>
      <c r="H316" s="1634"/>
      <c r="I316" s="1634"/>
      <c r="J316" s="1634"/>
      <c r="K316" s="1634"/>
      <c r="L316" s="1634"/>
      <c r="M316" s="1634"/>
      <c r="N316" s="1634"/>
      <c r="O316" s="1634"/>
      <c r="P316" s="1634"/>
      <c r="Q316" s="1634"/>
      <c r="R316" s="1634"/>
      <c r="S316" s="1634"/>
      <c r="T316" s="1634"/>
      <c r="U316" s="1634"/>
      <c r="V316" s="1634"/>
      <c r="W316" s="1634"/>
      <c r="X316" s="1634"/>
      <c r="Y316" s="1634"/>
      <c r="Z316" s="1634"/>
      <c r="AA316" s="1634"/>
      <c r="AB316" s="1634"/>
      <c r="AC316" s="1634"/>
      <c r="AD316" s="1634"/>
      <c r="AE316" s="1634"/>
      <c r="AF316" s="1634"/>
      <c r="AG316" s="1634"/>
      <c r="AH316" s="1634"/>
      <c r="AI316" s="1634"/>
      <c r="AJ316" s="1634"/>
      <c r="AK316" s="1634"/>
      <c r="AL316" s="1634"/>
      <c r="AM316" s="1634"/>
      <c r="AN316" s="1634"/>
      <c r="AO316" s="1634"/>
      <c r="AP316" s="1634"/>
      <c r="AQ316" s="1634"/>
      <c r="AR316" s="1634"/>
      <c r="AS316" s="1634"/>
      <c r="AT316" s="1634"/>
      <c r="AU316" s="1634"/>
      <c r="AV316" s="1634"/>
      <c r="AW316" s="1634"/>
      <c r="AX316" s="1634"/>
      <c r="AY316" s="1634"/>
      <c r="AZ316" s="1634"/>
      <c r="BA316" s="1634"/>
      <c r="BB316" s="1634"/>
      <c r="BC316" s="1634"/>
      <c r="BD316" s="1634"/>
      <c r="BE316" s="1634"/>
      <c r="BF316" s="1634"/>
      <c r="BG316" s="1634"/>
      <c r="BH316" s="1634"/>
      <c r="BI316" s="1634"/>
      <c r="BJ316" s="1634"/>
      <c r="BK316" s="1634"/>
      <c r="BL316" s="1634"/>
      <c r="BM316" s="1634"/>
      <c r="BN316" s="1634"/>
      <c r="BO316" s="1634"/>
      <c r="BP316" s="1634"/>
      <c r="BQ316" s="1634"/>
      <c r="BR316" s="1634"/>
      <c r="BS316" s="1634"/>
      <c r="BT316" s="1634"/>
      <c r="BU316" s="1634"/>
      <c r="BV316" s="1634"/>
      <c r="BW316" s="1634"/>
      <c r="BX316" s="1634"/>
      <c r="BY316" s="1634"/>
      <c r="BZ316" s="1634"/>
      <c r="CA316" s="1634"/>
      <c r="CB316" s="1634"/>
      <c r="CC316" s="1634"/>
      <c r="CD316" s="1634"/>
      <c r="CE316" s="1634"/>
      <c r="CF316" s="1634"/>
      <c r="CG316" s="1634"/>
      <c r="CH316" s="1634"/>
      <c r="CI316" s="1634"/>
      <c r="CJ316" s="1634"/>
      <c r="CK316" s="1634"/>
      <c r="CL316" s="1634"/>
      <c r="CM316" s="1634"/>
      <c r="CN316" s="1634"/>
      <c r="CO316" s="1634"/>
      <c r="CP316" s="1634"/>
      <c r="CQ316" s="1634"/>
      <c r="CR316" s="1634"/>
      <c r="CS316" s="1634"/>
      <c r="CT316" s="1634"/>
      <c r="CU316" s="1634"/>
      <c r="CV316" s="1634"/>
      <c r="CW316" s="1634"/>
      <c r="CX316" s="1634"/>
      <c r="CY316" s="1634"/>
      <c r="CZ316" s="1634"/>
      <c r="DA316" s="1634"/>
      <c r="DB316" s="1634"/>
      <c r="DC316" s="1634"/>
      <c r="DD316" s="1634"/>
      <c r="DE316" s="1634"/>
      <c r="DF316" s="1634"/>
      <c r="DG316" s="1634"/>
      <c r="DH316" s="1634"/>
      <c r="DI316" s="1634"/>
      <c r="DJ316" s="1634"/>
      <c r="DK316" s="1634"/>
      <c r="DL316" s="1634"/>
      <c r="DM316" s="1634"/>
      <c r="DN316" s="1634"/>
      <c r="DO316" s="1634"/>
      <c r="DP316" s="1634"/>
      <c r="DQ316" s="1634"/>
      <c r="DR316" s="1634"/>
      <c r="DS316" s="1634"/>
      <c r="DT316" s="1634"/>
      <c r="DU316" s="1634"/>
      <c r="DV316" s="1634"/>
      <c r="DW316" s="1635"/>
      <c r="DX316" s="1634"/>
      <c r="DY316" s="1634"/>
      <c r="DZ316" s="1634"/>
      <c r="EA316" s="1634"/>
      <c r="EB316" s="1634"/>
      <c r="EC316" s="1634"/>
      <c r="ED316" s="1634"/>
      <c r="EE316" s="1634"/>
      <c r="EF316" s="1634"/>
      <c r="EG316" s="1634"/>
      <c r="EH316" s="1634"/>
      <c r="EI316" s="1634"/>
      <c r="EJ316" s="1634"/>
      <c r="EK316" s="1634"/>
      <c r="EL316" s="1634"/>
      <c r="EM316" s="1634"/>
      <c r="EN316" s="1634"/>
      <c r="EO316" s="1634"/>
      <c r="EP316" s="1634"/>
      <c r="EQ316" s="1634"/>
      <c r="ER316" s="1635"/>
    </row>
    <row r="317" spans="1:149" ht="15" customHeight="1">
      <c r="B317" s="2240" t="s">
        <v>770</v>
      </c>
      <c r="C317" s="1811"/>
      <c r="D317" s="1811"/>
      <c r="E317" s="1811"/>
      <c r="F317" s="1811"/>
      <c r="G317" s="1811"/>
      <c r="H317" s="2241"/>
      <c r="I317" s="2241"/>
      <c r="J317" s="2241"/>
      <c r="K317" s="2241"/>
      <c r="L317" s="2241"/>
      <c r="M317" s="2241"/>
      <c r="N317" s="2241"/>
      <c r="O317" s="2241"/>
      <c r="P317" s="2241"/>
      <c r="Q317" s="2241"/>
      <c r="R317" s="2241"/>
      <c r="S317" s="2241"/>
      <c r="T317" s="2241"/>
      <c r="U317" s="2241"/>
      <c r="V317" s="2241"/>
      <c r="W317" s="2241"/>
      <c r="X317" s="2241"/>
      <c r="Y317" s="2241"/>
      <c r="Z317" s="2241"/>
      <c r="AA317" s="2241"/>
      <c r="AB317" s="2241"/>
      <c r="AC317" s="2241"/>
      <c r="AD317" s="2241"/>
      <c r="AE317" s="2241"/>
      <c r="AF317" s="2241"/>
      <c r="AG317" s="2241"/>
      <c r="AH317" s="2241"/>
      <c r="AI317" s="2241"/>
      <c r="AJ317" s="2241"/>
      <c r="AK317" s="2241"/>
      <c r="AL317" s="2241"/>
      <c r="AM317" s="2241"/>
      <c r="AN317" s="2241"/>
      <c r="AO317" s="2241"/>
      <c r="AP317" s="2241"/>
      <c r="AQ317" s="2241"/>
      <c r="AR317" s="2241"/>
      <c r="AS317" s="2241"/>
      <c r="AT317" s="2241"/>
      <c r="AU317" s="2241"/>
      <c r="AV317" s="2241"/>
      <c r="AW317" s="2241"/>
      <c r="AX317" s="2241"/>
      <c r="AY317" s="2241"/>
      <c r="AZ317" s="2241"/>
      <c r="BA317" s="2241"/>
      <c r="BB317" s="2241"/>
      <c r="BC317" s="2241"/>
      <c r="BD317" s="2241"/>
      <c r="BE317" s="2241"/>
      <c r="BF317" s="2241"/>
      <c r="BG317" s="2241"/>
      <c r="BH317" s="2241"/>
      <c r="BI317" s="2241"/>
      <c r="BJ317" s="2241"/>
      <c r="BK317" s="2241"/>
      <c r="BL317" s="2241"/>
      <c r="BM317" s="2241"/>
      <c r="BN317" s="2241"/>
      <c r="BO317" s="2241"/>
      <c r="BP317" s="2241"/>
      <c r="BQ317" s="2241"/>
      <c r="BR317" s="2241"/>
      <c r="BS317" s="2241"/>
      <c r="BT317" s="2241"/>
      <c r="BU317" s="2241"/>
      <c r="BV317" s="2241"/>
      <c r="BW317" s="2241"/>
      <c r="BX317" s="2241"/>
      <c r="BY317" s="2241"/>
      <c r="BZ317" s="2241"/>
      <c r="CA317" s="2241"/>
      <c r="CB317" s="2241"/>
      <c r="CC317" s="2241"/>
      <c r="CD317" s="2241"/>
      <c r="CE317" s="2241"/>
      <c r="CF317" s="2241"/>
      <c r="CG317" s="2241"/>
      <c r="CH317" s="2241"/>
      <c r="CI317" s="2241"/>
      <c r="CJ317" s="2241"/>
      <c r="CK317" s="2241"/>
      <c r="CL317" s="2241"/>
      <c r="CM317" s="2241"/>
      <c r="CN317" s="2241"/>
      <c r="CO317" s="2241"/>
      <c r="CP317" s="2241"/>
      <c r="CQ317" s="2241"/>
      <c r="CR317" s="2241"/>
      <c r="CS317" s="2241"/>
      <c r="CT317" s="2241"/>
      <c r="CU317" s="2241"/>
      <c r="CV317" s="2241"/>
      <c r="CW317" s="2241"/>
      <c r="CX317" s="2241"/>
      <c r="CY317" s="2241"/>
      <c r="CZ317" s="2241"/>
      <c r="DA317" s="2241"/>
      <c r="DB317" s="2241"/>
      <c r="DC317" s="2241"/>
      <c r="DD317" s="2241"/>
      <c r="DE317" s="2241"/>
      <c r="DF317" s="2241"/>
      <c r="DG317" s="2241"/>
      <c r="DH317" s="2241"/>
      <c r="DI317" s="2241"/>
      <c r="DJ317" s="2241"/>
      <c r="DK317" s="2241"/>
      <c r="DL317" s="2241"/>
      <c r="DM317" s="2241"/>
      <c r="DN317" s="2241"/>
      <c r="DO317" s="2241"/>
      <c r="DP317" s="2241"/>
      <c r="DQ317" s="2241"/>
      <c r="DR317" s="2241"/>
      <c r="DS317" s="2241"/>
      <c r="DT317" s="2241"/>
      <c r="DU317" s="2241"/>
      <c r="DV317" s="2241"/>
      <c r="DW317" s="2224"/>
      <c r="DX317" s="2241"/>
      <c r="DY317" s="2241"/>
      <c r="DZ317" s="2241"/>
      <c r="EA317" s="2241"/>
      <c r="EB317" s="2241"/>
      <c r="EC317" s="2241"/>
      <c r="ED317" s="2241"/>
      <c r="EE317" s="2241"/>
      <c r="EF317" s="2241"/>
      <c r="EG317" s="2241"/>
      <c r="EH317" s="2241"/>
      <c r="EI317" s="2241"/>
      <c r="EJ317" s="2241"/>
      <c r="EK317" s="2241"/>
      <c r="EL317" s="2241"/>
      <c r="EM317" s="2241"/>
      <c r="EN317" s="2241"/>
      <c r="EO317" s="2241"/>
      <c r="EP317" s="2241"/>
      <c r="EQ317" s="2241"/>
      <c r="ER317" s="2224"/>
    </row>
    <row r="318" spans="1:149" s="1105" customFormat="1" ht="60" customHeight="1">
      <c r="A318" s="1824" t="s">
        <v>804</v>
      </c>
      <c r="B318" s="322"/>
      <c r="C318" s="322"/>
      <c r="D318" s="451"/>
      <c r="E318" s="451"/>
      <c r="F318" s="451"/>
      <c r="G318" s="451"/>
      <c r="ES318" s="2230"/>
    </row>
    <row r="319" spans="1:149" ht="57.75" customHeight="1">
      <c r="B319" s="2231" t="s">
        <v>669</v>
      </c>
      <c r="C319" s="1808" t="s">
        <v>832</v>
      </c>
      <c r="D319" s="2232" t="s">
        <v>798</v>
      </c>
      <c r="E319" s="1808" t="s">
        <v>799</v>
      </c>
      <c r="F319" s="1808" t="s">
        <v>833</v>
      </c>
      <c r="G319" s="1808" t="s">
        <v>1760</v>
      </c>
      <c r="H319" s="1808" t="s">
        <v>667</v>
      </c>
      <c r="I319" s="1808" t="str">
        <f t="shared" ref="I319:BT319" si="32">"T+" &amp; (COLUMN(I319)-COLUMN($H319))</f>
        <v>T+1</v>
      </c>
      <c r="J319" s="1808" t="str">
        <f t="shared" si="32"/>
        <v>T+2</v>
      </c>
      <c r="K319" s="1808" t="str">
        <f t="shared" si="32"/>
        <v>T+3</v>
      </c>
      <c r="L319" s="1808" t="str">
        <f t="shared" si="32"/>
        <v>T+4</v>
      </c>
      <c r="M319" s="1808" t="str">
        <f t="shared" si="32"/>
        <v>T+5</v>
      </c>
      <c r="N319" s="1808" t="str">
        <f t="shared" si="32"/>
        <v>T+6</v>
      </c>
      <c r="O319" s="1808" t="str">
        <f t="shared" si="32"/>
        <v>T+7</v>
      </c>
      <c r="P319" s="1808" t="str">
        <f t="shared" si="32"/>
        <v>T+8</v>
      </c>
      <c r="Q319" s="1808" t="str">
        <f t="shared" si="32"/>
        <v>T+9</v>
      </c>
      <c r="R319" s="1808" t="str">
        <f t="shared" si="32"/>
        <v>T+10</v>
      </c>
      <c r="S319" s="1808" t="str">
        <f t="shared" si="32"/>
        <v>T+11</v>
      </c>
      <c r="T319" s="1808" t="str">
        <f t="shared" si="32"/>
        <v>T+12</v>
      </c>
      <c r="U319" s="1808" t="str">
        <f t="shared" si="32"/>
        <v>T+13</v>
      </c>
      <c r="V319" s="1808" t="str">
        <f t="shared" si="32"/>
        <v>T+14</v>
      </c>
      <c r="W319" s="1808" t="str">
        <f t="shared" si="32"/>
        <v>T+15</v>
      </c>
      <c r="X319" s="1808" t="str">
        <f t="shared" si="32"/>
        <v>T+16</v>
      </c>
      <c r="Y319" s="1808" t="str">
        <f t="shared" si="32"/>
        <v>T+17</v>
      </c>
      <c r="Z319" s="1808" t="str">
        <f t="shared" si="32"/>
        <v>T+18</v>
      </c>
      <c r="AA319" s="1808" t="str">
        <f t="shared" si="32"/>
        <v>T+19</v>
      </c>
      <c r="AB319" s="1808" t="str">
        <f t="shared" si="32"/>
        <v>T+20</v>
      </c>
      <c r="AC319" s="1808" t="str">
        <f t="shared" si="32"/>
        <v>T+21</v>
      </c>
      <c r="AD319" s="1808" t="str">
        <f t="shared" si="32"/>
        <v>T+22</v>
      </c>
      <c r="AE319" s="1808" t="str">
        <f t="shared" si="32"/>
        <v>T+23</v>
      </c>
      <c r="AF319" s="1808" t="str">
        <f t="shared" si="32"/>
        <v>T+24</v>
      </c>
      <c r="AG319" s="1808" t="str">
        <f t="shared" si="32"/>
        <v>T+25</v>
      </c>
      <c r="AH319" s="1808" t="str">
        <f t="shared" si="32"/>
        <v>T+26</v>
      </c>
      <c r="AI319" s="1808" t="str">
        <f t="shared" si="32"/>
        <v>T+27</v>
      </c>
      <c r="AJ319" s="1808" t="str">
        <f t="shared" si="32"/>
        <v>T+28</v>
      </c>
      <c r="AK319" s="1808" t="str">
        <f t="shared" si="32"/>
        <v>T+29</v>
      </c>
      <c r="AL319" s="1808" t="str">
        <f t="shared" si="32"/>
        <v>T+30</v>
      </c>
      <c r="AM319" s="1808" t="str">
        <f t="shared" si="32"/>
        <v>T+31</v>
      </c>
      <c r="AN319" s="1808" t="str">
        <f t="shared" si="32"/>
        <v>T+32</v>
      </c>
      <c r="AO319" s="1808" t="str">
        <f t="shared" si="32"/>
        <v>T+33</v>
      </c>
      <c r="AP319" s="1808" t="str">
        <f t="shared" si="32"/>
        <v>T+34</v>
      </c>
      <c r="AQ319" s="1808" t="str">
        <f t="shared" si="32"/>
        <v>T+35</v>
      </c>
      <c r="AR319" s="1808" t="str">
        <f t="shared" si="32"/>
        <v>T+36</v>
      </c>
      <c r="AS319" s="1808" t="str">
        <f t="shared" si="32"/>
        <v>T+37</v>
      </c>
      <c r="AT319" s="1808" t="str">
        <f t="shared" si="32"/>
        <v>T+38</v>
      </c>
      <c r="AU319" s="1808" t="str">
        <f t="shared" si="32"/>
        <v>T+39</v>
      </c>
      <c r="AV319" s="1808" t="str">
        <f t="shared" si="32"/>
        <v>T+40</v>
      </c>
      <c r="AW319" s="1808" t="str">
        <f t="shared" si="32"/>
        <v>T+41</v>
      </c>
      <c r="AX319" s="1808" t="str">
        <f t="shared" si="32"/>
        <v>T+42</v>
      </c>
      <c r="AY319" s="1808" t="str">
        <f t="shared" si="32"/>
        <v>T+43</v>
      </c>
      <c r="AZ319" s="1808" t="str">
        <f t="shared" si="32"/>
        <v>T+44</v>
      </c>
      <c r="BA319" s="1808" t="str">
        <f t="shared" si="32"/>
        <v>T+45</v>
      </c>
      <c r="BB319" s="1808" t="str">
        <f t="shared" si="32"/>
        <v>T+46</v>
      </c>
      <c r="BC319" s="1808" t="str">
        <f t="shared" si="32"/>
        <v>T+47</v>
      </c>
      <c r="BD319" s="1808" t="str">
        <f t="shared" si="32"/>
        <v>T+48</v>
      </c>
      <c r="BE319" s="1808" t="str">
        <f t="shared" si="32"/>
        <v>T+49</v>
      </c>
      <c r="BF319" s="1808" t="str">
        <f t="shared" si="32"/>
        <v>T+50</v>
      </c>
      <c r="BG319" s="1808" t="str">
        <f t="shared" si="32"/>
        <v>T+51</v>
      </c>
      <c r="BH319" s="1808" t="str">
        <f t="shared" si="32"/>
        <v>T+52</v>
      </c>
      <c r="BI319" s="1808" t="str">
        <f t="shared" si="32"/>
        <v>T+53</v>
      </c>
      <c r="BJ319" s="1808" t="str">
        <f t="shared" si="32"/>
        <v>T+54</v>
      </c>
      <c r="BK319" s="1808" t="str">
        <f t="shared" si="32"/>
        <v>T+55</v>
      </c>
      <c r="BL319" s="1808" t="str">
        <f t="shared" si="32"/>
        <v>T+56</v>
      </c>
      <c r="BM319" s="1808" t="str">
        <f t="shared" si="32"/>
        <v>T+57</v>
      </c>
      <c r="BN319" s="1808" t="str">
        <f t="shared" si="32"/>
        <v>T+58</v>
      </c>
      <c r="BO319" s="1808" t="str">
        <f t="shared" si="32"/>
        <v>T+59</v>
      </c>
      <c r="BP319" s="1808" t="str">
        <f t="shared" si="32"/>
        <v>T+60</v>
      </c>
      <c r="BQ319" s="1808" t="str">
        <f t="shared" si="32"/>
        <v>T+61</v>
      </c>
      <c r="BR319" s="1808" t="str">
        <f t="shared" si="32"/>
        <v>T+62</v>
      </c>
      <c r="BS319" s="1808" t="str">
        <f t="shared" si="32"/>
        <v>T+63</v>
      </c>
      <c r="BT319" s="1808" t="str">
        <f t="shared" si="32"/>
        <v>T+64</v>
      </c>
      <c r="BU319" s="1808" t="str">
        <f t="shared" ref="BU319:EF319" si="33">"T+" &amp; (COLUMN(BU319)-COLUMN($H319))</f>
        <v>T+65</v>
      </c>
      <c r="BV319" s="1808" t="str">
        <f t="shared" si="33"/>
        <v>T+66</v>
      </c>
      <c r="BW319" s="1808" t="str">
        <f t="shared" si="33"/>
        <v>T+67</v>
      </c>
      <c r="BX319" s="1808" t="str">
        <f t="shared" si="33"/>
        <v>T+68</v>
      </c>
      <c r="BY319" s="1808" t="str">
        <f t="shared" si="33"/>
        <v>T+69</v>
      </c>
      <c r="BZ319" s="1808" t="str">
        <f t="shared" si="33"/>
        <v>T+70</v>
      </c>
      <c r="CA319" s="1808" t="str">
        <f t="shared" si="33"/>
        <v>T+71</v>
      </c>
      <c r="CB319" s="1808" t="str">
        <f t="shared" si="33"/>
        <v>T+72</v>
      </c>
      <c r="CC319" s="1808" t="str">
        <f t="shared" si="33"/>
        <v>T+73</v>
      </c>
      <c r="CD319" s="1808" t="str">
        <f t="shared" si="33"/>
        <v>T+74</v>
      </c>
      <c r="CE319" s="1808" t="str">
        <f t="shared" si="33"/>
        <v>T+75</v>
      </c>
      <c r="CF319" s="1808" t="str">
        <f t="shared" si="33"/>
        <v>T+76</v>
      </c>
      <c r="CG319" s="1808" t="str">
        <f t="shared" si="33"/>
        <v>T+77</v>
      </c>
      <c r="CH319" s="1808" t="str">
        <f t="shared" si="33"/>
        <v>T+78</v>
      </c>
      <c r="CI319" s="1808" t="str">
        <f t="shared" si="33"/>
        <v>T+79</v>
      </c>
      <c r="CJ319" s="1808" t="str">
        <f t="shared" si="33"/>
        <v>T+80</v>
      </c>
      <c r="CK319" s="1808" t="str">
        <f t="shared" si="33"/>
        <v>T+81</v>
      </c>
      <c r="CL319" s="1808" t="str">
        <f t="shared" si="33"/>
        <v>T+82</v>
      </c>
      <c r="CM319" s="1808" t="str">
        <f t="shared" si="33"/>
        <v>T+83</v>
      </c>
      <c r="CN319" s="1808" t="str">
        <f t="shared" si="33"/>
        <v>T+84</v>
      </c>
      <c r="CO319" s="1808" t="str">
        <f t="shared" si="33"/>
        <v>T+85</v>
      </c>
      <c r="CP319" s="1808" t="str">
        <f t="shared" si="33"/>
        <v>T+86</v>
      </c>
      <c r="CQ319" s="1808" t="str">
        <f t="shared" si="33"/>
        <v>T+87</v>
      </c>
      <c r="CR319" s="1808" t="str">
        <f t="shared" si="33"/>
        <v>T+88</v>
      </c>
      <c r="CS319" s="1808" t="str">
        <f t="shared" si="33"/>
        <v>T+89</v>
      </c>
      <c r="CT319" s="1808" t="str">
        <f t="shared" si="33"/>
        <v>T+90</v>
      </c>
      <c r="CU319" s="1808" t="str">
        <f t="shared" si="33"/>
        <v>T+91</v>
      </c>
      <c r="CV319" s="1808" t="str">
        <f t="shared" si="33"/>
        <v>T+92</v>
      </c>
      <c r="CW319" s="1808" t="str">
        <f t="shared" si="33"/>
        <v>T+93</v>
      </c>
      <c r="CX319" s="1808" t="str">
        <f t="shared" si="33"/>
        <v>T+94</v>
      </c>
      <c r="CY319" s="1808" t="str">
        <f t="shared" si="33"/>
        <v>T+95</v>
      </c>
      <c r="CZ319" s="1808" t="str">
        <f t="shared" si="33"/>
        <v>T+96</v>
      </c>
      <c r="DA319" s="1808" t="str">
        <f t="shared" si="33"/>
        <v>T+97</v>
      </c>
      <c r="DB319" s="1808" t="str">
        <f t="shared" si="33"/>
        <v>T+98</v>
      </c>
      <c r="DC319" s="1808" t="str">
        <f t="shared" si="33"/>
        <v>T+99</v>
      </c>
      <c r="DD319" s="1808" t="str">
        <f t="shared" si="33"/>
        <v>T+100</v>
      </c>
      <c r="DE319" s="1808" t="str">
        <f t="shared" si="33"/>
        <v>T+101</v>
      </c>
      <c r="DF319" s="1808" t="str">
        <f t="shared" si="33"/>
        <v>T+102</v>
      </c>
      <c r="DG319" s="1808" t="str">
        <f t="shared" si="33"/>
        <v>T+103</v>
      </c>
      <c r="DH319" s="1808" t="str">
        <f t="shared" si="33"/>
        <v>T+104</v>
      </c>
      <c r="DI319" s="1808" t="str">
        <f t="shared" si="33"/>
        <v>T+105</v>
      </c>
      <c r="DJ319" s="1808" t="str">
        <f t="shared" si="33"/>
        <v>T+106</v>
      </c>
      <c r="DK319" s="1808" t="str">
        <f t="shared" si="33"/>
        <v>T+107</v>
      </c>
      <c r="DL319" s="1808" t="str">
        <f t="shared" si="33"/>
        <v>T+108</v>
      </c>
      <c r="DM319" s="1808" t="str">
        <f t="shared" si="33"/>
        <v>T+109</v>
      </c>
      <c r="DN319" s="1808" t="str">
        <f t="shared" si="33"/>
        <v>T+110</v>
      </c>
      <c r="DO319" s="1808" t="str">
        <f t="shared" si="33"/>
        <v>T+111</v>
      </c>
      <c r="DP319" s="1808" t="str">
        <f t="shared" si="33"/>
        <v>T+112</v>
      </c>
      <c r="DQ319" s="1808" t="str">
        <f t="shared" si="33"/>
        <v>T+113</v>
      </c>
      <c r="DR319" s="1808" t="str">
        <f t="shared" si="33"/>
        <v>T+114</v>
      </c>
      <c r="DS319" s="1808" t="str">
        <f t="shared" si="33"/>
        <v>T+115</v>
      </c>
      <c r="DT319" s="1808" t="str">
        <f t="shared" si="33"/>
        <v>T+116</v>
      </c>
      <c r="DU319" s="1808" t="str">
        <f t="shared" si="33"/>
        <v>T+117</v>
      </c>
      <c r="DV319" s="1808" t="str">
        <f t="shared" si="33"/>
        <v>T+118</v>
      </c>
      <c r="DW319" s="1808" t="str">
        <f t="shared" si="33"/>
        <v>T+119</v>
      </c>
      <c r="DX319" s="1808" t="str">
        <f t="shared" si="33"/>
        <v>T+120</v>
      </c>
      <c r="DY319" s="1808" t="str">
        <f t="shared" si="33"/>
        <v>T+121</v>
      </c>
      <c r="DZ319" s="1808" t="str">
        <f t="shared" si="33"/>
        <v>T+122</v>
      </c>
      <c r="EA319" s="1808" t="str">
        <f t="shared" si="33"/>
        <v>T+123</v>
      </c>
      <c r="EB319" s="1808" t="str">
        <f t="shared" si="33"/>
        <v>T+124</v>
      </c>
      <c r="EC319" s="1808" t="str">
        <f t="shared" si="33"/>
        <v>T+125</v>
      </c>
      <c r="ED319" s="1808" t="str">
        <f t="shared" si="33"/>
        <v>T+126</v>
      </c>
      <c r="EE319" s="1808" t="str">
        <f t="shared" si="33"/>
        <v>T+127</v>
      </c>
      <c r="EF319" s="1808" t="str">
        <f t="shared" si="33"/>
        <v>T+128</v>
      </c>
      <c r="EG319" s="1808" t="str">
        <f t="shared" ref="EG319:ER319" si="34">"T+" &amp; (COLUMN(EG319)-COLUMN($H319))</f>
        <v>T+129</v>
      </c>
      <c r="EH319" s="1808" t="str">
        <f t="shared" si="34"/>
        <v>T+130</v>
      </c>
      <c r="EI319" s="1808" t="str">
        <f t="shared" si="34"/>
        <v>T+131</v>
      </c>
      <c r="EJ319" s="1808" t="str">
        <f t="shared" si="34"/>
        <v>T+132</v>
      </c>
      <c r="EK319" s="1808" t="str">
        <f t="shared" si="34"/>
        <v>T+133</v>
      </c>
      <c r="EL319" s="1808" t="str">
        <f t="shared" si="34"/>
        <v>T+134</v>
      </c>
      <c r="EM319" s="1808" t="str">
        <f t="shared" si="34"/>
        <v>T+135</v>
      </c>
      <c r="EN319" s="1808" t="str">
        <f t="shared" si="34"/>
        <v>T+136</v>
      </c>
      <c r="EO319" s="1808" t="str">
        <f t="shared" si="34"/>
        <v>T+137</v>
      </c>
      <c r="EP319" s="1808" t="str">
        <f t="shared" si="34"/>
        <v>T+138</v>
      </c>
      <c r="EQ319" s="1808" t="str">
        <f t="shared" si="34"/>
        <v>T+139</v>
      </c>
      <c r="ER319" s="1808" t="str">
        <f t="shared" si="34"/>
        <v>T+140</v>
      </c>
    </row>
    <row r="320" spans="1:149" ht="15" customHeight="1">
      <c r="B320" s="2236" t="str">
        <f t="shared" ref="B320:B383" si="35">B11</f>
        <v>Desk 1</v>
      </c>
      <c r="C320" s="2237" t="str">
        <f>IF(ISBLANK(C11), "", C11)</f>
        <v/>
      </c>
      <c r="D320" s="2237" t="str">
        <f t="shared" ref="D320:F320" si="36">IF(ISBLANK(D11), "", D11)</f>
        <v/>
      </c>
      <c r="E320" s="2237" t="str">
        <f t="shared" si="36"/>
        <v/>
      </c>
      <c r="F320" s="2237" t="str">
        <f t="shared" si="36"/>
        <v/>
      </c>
      <c r="G320" s="1810" t="str">
        <f>IF(ISBLANK(G11), "", G11)</f>
        <v/>
      </c>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c r="AZ320" s="47"/>
      <c r="BA320" s="47"/>
      <c r="BB320" s="47"/>
      <c r="BC320" s="47"/>
      <c r="BD320" s="47"/>
      <c r="BE320" s="47"/>
      <c r="BF320" s="47"/>
      <c r="BG320" s="47"/>
      <c r="BH320" s="47"/>
      <c r="BI320" s="47"/>
      <c r="BJ320" s="47"/>
      <c r="BK320" s="47"/>
      <c r="BL320" s="47"/>
      <c r="BM320" s="47"/>
      <c r="BN320" s="47"/>
      <c r="BO320" s="47"/>
      <c r="BP320" s="47"/>
      <c r="BQ320" s="47"/>
      <c r="BR320" s="47"/>
      <c r="BS320" s="47"/>
      <c r="BT320" s="47"/>
      <c r="BU320" s="47"/>
      <c r="BV320" s="47"/>
      <c r="BW320" s="47"/>
      <c r="BX320" s="47"/>
      <c r="BY320" s="47"/>
      <c r="BZ320" s="47"/>
      <c r="CA320" s="47"/>
      <c r="CB320" s="47"/>
      <c r="CC320" s="47"/>
      <c r="CD320" s="47"/>
      <c r="CE320" s="47"/>
      <c r="CF320" s="47"/>
      <c r="CG320" s="47"/>
      <c r="CH320" s="47"/>
      <c r="CI320" s="47"/>
      <c r="CJ320" s="47"/>
      <c r="CK320" s="47"/>
      <c r="CL320" s="47"/>
      <c r="CM320" s="47"/>
      <c r="CN320" s="47"/>
      <c r="CO320" s="47"/>
      <c r="CP320" s="47"/>
      <c r="CQ320" s="47"/>
      <c r="CR320" s="47"/>
      <c r="CS320" s="47"/>
      <c r="CT320" s="47"/>
      <c r="CU320" s="47"/>
      <c r="CV320" s="47"/>
      <c r="CW320" s="47"/>
      <c r="CX320" s="47"/>
      <c r="CY320" s="47"/>
      <c r="CZ320" s="47"/>
      <c r="DA320" s="47"/>
      <c r="DB320" s="47"/>
      <c r="DC320" s="47"/>
      <c r="DD320" s="47"/>
      <c r="DE320" s="47"/>
      <c r="DF320" s="47"/>
      <c r="DG320" s="47"/>
      <c r="DH320" s="47"/>
      <c r="DI320" s="47"/>
      <c r="DJ320" s="47"/>
      <c r="DK320" s="47"/>
      <c r="DL320" s="47"/>
      <c r="DM320" s="47"/>
      <c r="DN320" s="47"/>
      <c r="DO320" s="47"/>
      <c r="DP320" s="47"/>
      <c r="DQ320" s="47"/>
      <c r="DR320" s="47"/>
      <c r="DS320" s="47"/>
      <c r="DT320" s="47"/>
      <c r="DU320" s="47"/>
      <c r="DV320" s="47"/>
      <c r="DW320" s="74"/>
      <c r="DX320" s="47"/>
      <c r="DY320" s="47"/>
      <c r="DZ320" s="47"/>
      <c r="EA320" s="47"/>
      <c r="EB320" s="47"/>
      <c r="EC320" s="47"/>
      <c r="ED320" s="47"/>
      <c r="EE320" s="47"/>
      <c r="EF320" s="47"/>
      <c r="EG320" s="47"/>
      <c r="EH320" s="47"/>
      <c r="EI320" s="47"/>
      <c r="EJ320" s="47"/>
      <c r="EK320" s="47"/>
      <c r="EL320" s="47"/>
      <c r="EM320" s="47"/>
      <c r="EN320" s="47"/>
      <c r="EO320" s="47"/>
      <c r="EP320" s="47"/>
      <c r="EQ320" s="47"/>
      <c r="ER320" s="74"/>
    </row>
    <row r="321" spans="2:148" ht="15" customHeight="1">
      <c r="B321" s="687" t="str">
        <f t="shared" si="35"/>
        <v>Desk 2</v>
      </c>
      <c r="C321" s="689" t="str">
        <f t="shared" ref="C321:G336" si="37">IF(ISBLANK(C12), "", C12)</f>
        <v/>
      </c>
      <c r="D321" s="689" t="str">
        <f t="shared" si="37"/>
        <v/>
      </c>
      <c r="E321" s="689" t="str">
        <f t="shared" si="37"/>
        <v/>
      </c>
      <c r="F321" s="689" t="str">
        <f t="shared" si="37"/>
        <v/>
      </c>
      <c r="G321" s="1810" t="str">
        <f t="shared" si="37"/>
        <v/>
      </c>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c r="AZ321" s="47"/>
      <c r="BA321" s="47"/>
      <c r="BB321" s="47"/>
      <c r="BC321" s="47"/>
      <c r="BD321" s="47"/>
      <c r="BE321" s="47"/>
      <c r="BF321" s="47"/>
      <c r="BG321" s="47"/>
      <c r="BH321" s="47"/>
      <c r="BI321" s="47"/>
      <c r="BJ321" s="47"/>
      <c r="BK321" s="47"/>
      <c r="BL321" s="47"/>
      <c r="BM321" s="47"/>
      <c r="BN321" s="47"/>
      <c r="BO321" s="47"/>
      <c r="BP321" s="47"/>
      <c r="BQ321" s="47"/>
      <c r="BR321" s="47"/>
      <c r="BS321" s="47"/>
      <c r="BT321" s="47"/>
      <c r="BU321" s="47"/>
      <c r="BV321" s="47"/>
      <c r="BW321" s="47"/>
      <c r="BX321" s="47"/>
      <c r="BY321" s="47"/>
      <c r="BZ321" s="47"/>
      <c r="CA321" s="47"/>
      <c r="CB321" s="47"/>
      <c r="CC321" s="47"/>
      <c r="CD321" s="47"/>
      <c r="CE321" s="47"/>
      <c r="CF321" s="47"/>
      <c r="CG321" s="47"/>
      <c r="CH321" s="47"/>
      <c r="CI321" s="47"/>
      <c r="CJ321" s="47"/>
      <c r="CK321" s="47"/>
      <c r="CL321" s="47"/>
      <c r="CM321" s="47"/>
      <c r="CN321" s="47"/>
      <c r="CO321" s="47"/>
      <c r="CP321" s="47"/>
      <c r="CQ321" s="47"/>
      <c r="CR321" s="47"/>
      <c r="CS321" s="47"/>
      <c r="CT321" s="47"/>
      <c r="CU321" s="47"/>
      <c r="CV321" s="47"/>
      <c r="CW321" s="47"/>
      <c r="CX321" s="47"/>
      <c r="CY321" s="47"/>
      <c r="CZ321" s="47"/>
      <c r="DA321" s="47"/>
      <c r="DB321" s="47"/>
      <c r="DC321" s="47"/>
      <c r="DD321" s="47"/>
      <c r="DE321" s="47"/>
      <c r="DF321" s="47"/>
      <c r="DG321" s="47"/>
      <c r="DH321" s="47"/>
      <c r="DI321" s="47"/>
      <c r="DJ321" s="47"/>
      <c r="DK321" s="47"/>
      <c r="DL321" s="47"/>
      <c r="DM321" s="47"/>
      <c r="DN321" s="47"/>
      <c r="DO321" s="47"/>
      <c r="DP321" s="47"/>
      <c r="DQ321" s="47"/>
      <c r="DR321" s="47"/>
      <c r="DS321" s="47"/>
      <c r="DT321" s="47"/>
      <c r="DU321" s="47"/>
      <c r="DV321" s="47"/>
      <c r="DW321" s="74"/>
      <c r="DX321" s="47"/>
      <c r="DY321" s="47"/>
      <c r="DZ321" s="47"/>
      <c r="EA321" s="47"/>
      <c r="EB321" s="47"/>
      <c r="EC321" s="47"/>
      <c r="ED321" s="47"/>
      <c r="EE321" s="47"/>
      <c r="EF321" s="47"/>
      <c r="EG321" s="47"/>
      <c r="EH321" s="47"/>
      <c r="EI321" s="47"/>
      <c r="EJ321" s="47"/>
      <c r="EK321" s="47"/>
      <c r="EL321" s="47"/>
      <c r="EM321" s="47"/>
      <c r="EN321" s="47"/>
      <c r="EO321" s="47"/>
      <c r="EP321" s="47"/>
      <c r="EQ321" s="47"/>
      <c r="ER321" s="74"/>
    </row>
    <row r="322" spans="2:148" ht="15" customHeight="1">
      <c r="B322" s="687" t="str">
        <f t="shared" si="35"/>
        <v>Desk 3</v>
      </c>
      <c r="C322" s="689" t="str">
        <f t="shared" si="37"/>
        <v/>
      </c>
      <c r="D322" s="689" t="str">
        <f t="shared" si="37"/>
        <v/>
      </c>
      <c r="E322" s="689" t="str">
        <f t="shared" si="37"/>
        <v/>
      </c>
      <c r="F322" s="689" t="str">
        <f t="shared" si="37"/>
        <v/>
      </c>
      <c r="G322" s="1810" t="str">
        <f t="shared" si="37"/>
        <v/>
      </c>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c r="AZ322" s="47"/>
      <c r="BA322" s="47"/>
      <c r="BB322" s="47"/>
      <c r="BC322" s="47"/>
      <c r="BD322" s="47"/>
      <c r="BE322" s="47"/>
      <c r="BF322" s="47"/>
      <c r="BG322" s="47"/>
      <c r="BH322" s="47"/>
      <c r="BI322" s="47"/>
      <c r="BJ322" s="47"/>
      <c r="BK322" s="47"/>
      <c r="BL322" s="47"/>
      <c r="BM322" s="47"/>
      <c r="BN322" s="47"/>
      <c r="BO322" s="47"/>
      <c r="BP322" s="47"/>
      <c r="BQ322" s="47"/>
      <c r="BR322" s="47"/>
      <c r="BS322" s="47"/>
      <c r="BT322" s="47"/>
      <c r="BU322" s="47"/>
      <c r="BV322" s="47"/>
      <c r="BW322" s="47"/>
      <c r="BX322" s="47"/>
      <c r="BY322" s="47"/>
      <c r="BZ322" s="47"/>
      <c r="CA322" s="47"/>
      <c r="CB322" s="47"/>
      <c r="CC322" s="47"/>
      <c r="CD322" s="47"/>
      <c r="CE322" s="47"/>
      <c r="CF322" s="47"/>
      <c r="CG322" s="47"/>
      <c r="CH322" s="47"/>
      <c r="CI322" s="47"/>
      <c r="CJ322" s="47"/>
      <c r="CK322" s="47"/>
      <c r="CL322" s="47"/>
      <c r="CM322" s="47"/>
      <c r="CN322" s="47"/>
      <c r="CO322" s="47"/>
      <c r="CP322" s="47"/>
      <c r="CQ322" s="47"/>
      <c r="CR322" s="47"/>
      <c r="CS322" s="47"/>
      <c r="CT322" s="47"/>
      <c r="CU322" s="47"/>
      <c r="CV322" s="47"/>
      <c r="CW322" s="47"/>
      <c r="CX322" s="47"/>
      <c r="CY322" s="47"/>
      <c r="CZ322" s="47"/>
      <c r="DA322" s="47"/>
      <c r="DB322" s="47"/>
      <c r="DC322" s="47"/>
      <c r="DD322" s="47"/>
      <c r="DE322" s="47"/>
      <c r="DF322" s="47"/>
      <c r="DG322" s="47"/>
      <c r="DH322" s="47"/>
      <c r="DI322" s="47"/>
      <c r="DJ322" s="47"/>
      <c r="DK322" s="47"/>
      <c r="DL322" s="47"/>
      <c r="DM322" s="47"/>
      <c r="DN322" s="47"/>
      <c r="DO322" s="47"/>
      <c r="DP322" s="47"/>
      <c r="DQ322" s="47"/>
      <c r="DR322" s="47"/>
      <c r="DS322" s="47"/>
      <c r="DT322" s="47"/>
      <c r="DU322" s="47"/>
      <c r="DV322" s="47"/>
      <c r="DW322" s="74"/>
      <c r="DX322" s="47"/>
      <c r="DY322" s="47"/>
      <c r="DZ322" s="47"/>
      <c r="EA322" s="47"/>
      <c r="EB322" s="47"/>
      <c r="EC322" s="47"/>
      <c r="ED322" s="47"/>
      <c r="EE322" s="47"/>
      <c r="EF322" s="47"/>
      <c r="EG322" s="47"/>
      <c r="EH322" s="47"/>
      <c r="EI322" s="47"/>
      <c r="EJ322" s="47"/>
      <c r="EK322" s="47"/>
      <c r="EL322" s="47"/>
      <c r="EM322" s="47"/>
      <c r="EN322" s="47"/>
      <c r="EO322" s="47"/>
      <c r="EP322" s="47"/>
      <c r="EQ322" s="47"/>
      <c r="ER322" s="74"/>
    </row>
    <row r="323" spans="2:148" ht="15" customHeight="1">
      <c r="B323" s="687" t="str">
        <f t="shared" si="35"/>
        <v>Desk 4</v>
      </c>
      <c r="C323" s="689" t="str">
        <f t="shared" si="37"/>
        <v/>
      </c>
      <c r="D323" s="689" t="str">
        <f t="shared" si="37"/>
        <v/>
      </c>
      <c r="E323" s="689" t="str">
        <f t="shared" si="37"/>
        <v/>
      </c>
      <c r="F323" s="689" t="str">
        <f t="shared" si="37"/>
        <v/>
      </c>
      <c r="G323" s="1810" t="str">
        <f t="shared" si="37"/>
        <v/>
      </c>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c r="BF323" s="47"/>
      <c r="BG323" s="47"/>
      <c r="BH323" s="47"/>
      <c r="BI323" s="47"/>
      <c r="BJ323" s="47"/>
      <c r="BK323" s="47"/>
      <c r="BL323" s="47"/>
      <c r="BM323" s="47"/>
      <c r="BN323" s="47"/>
      <c r="BO323" s="47"/>
      <c r="BP323" s="47"/>
      <c r="BQ323" s="47"/>
      <c r="BR323" s="47"/>
      <c r="BS323" s="47"/>
      <c r="BT323" s="47"/>
      <c r="BU323" s="47"/>
      <c r="BV323" s="47"/>
      <c r="BW323" s="47"/>
      <c r="BX323" s="47"/>
      <c r="BY323" s="47"/>
      <c r="BZ323" s="47"/>
      <c r="CA323" s="47"/>
      <c r="CB323" s="47"/>
      <c r="CC323" s="47"/>
      <c r="CD323" s="47"/>
      <c r="CE323" s="47"/>
      <c r="CF323" s="47"/>
      <c r="CG323" s="47"/>
      <c r="CH323" s="47"/>
      <c r="CI323" s="47"/>
      <c r="CJ323" s="47"/>
      <c r="CK323" s="47"/>
      <c r="CL323" s="47"/>
      <c r="CM323" s="47"/>
      <c r="CN323" s="47"/>
      <c r="CO323" s="47"/>
      <c r="CP323" s="47"/>
      <c r="CQ323" s="47"/>
      <c r="CR323" s="47"/>
      <c r="CS323" s="47"/>
      <c r="CT323" s="47"/>
      <c r="CU323" s="47"/>
      <c r="CV323" s="47"/>
      <c r="CW323" s="47"/>
      <c r="CX323" s="47"/>
      <c r="CY323" s="47"/>
      <c r="CZ323" s="47"/>
      <c r="DA323" s="47"/>
      <c r="DB323" s="47"/>
      <c r="DC323" s="47"/>
      <c r="DD323" s="47"/>
      <c r="DE323" s="47"/>
      <c r="DF323" s="47"/>
      <c r="DG323" s="47"/>
      <c r="DH323" s="47"/>
      <c r="DI323" s="47"/>
      <c r="DJ323" s="47"/>
      <c r="DK323" s="47"/>
      <c r="DL323" s="47"/>
      <c r="DM323" s="47"/>
      <c r="DN323" s="47"/>
      <c r="DO323" s="47"/>
      <c r="DP323" s="47"/>
      <c r="DQ323" s="47"/>
      <c r="DR323" s="47"/>
      <c r="DS323" s="47"/>
      <c r="DT323" s="47"/>
      <c r="DU323" s="47"/>
      <c r="DV323" s="47"/>
      <c r="DW323" s="74"/>
      <c r="DX323" s="47"/>
      <c r="DY323" s="47"/>
      <c r="DZ323" s="47"/>
      <c r="EA323" s="47"/>
      <c r="EB323" s="47"/>
      <c r="EC323" s="47"/>
      <c r="ED323" s="47"/>
      <c r="EE323" s="47"/>
      <c r="EF323" s="47"/>
      <c r="EG323" s="47"/>
      <c r="EH323" s="47"/>
      <c r="EI323" s="47"/>
      <c r="EJ323" s="47"/>
      <c r="EK323" s="47"/>
      <c r="EL323" s="47"/>
      <c r="EM323" s="47"/>
      <c r="EN323" s="47"/>
      <c r="EO323" s="47"/>
      <c r="EP323" s="47"/>
      <c r="EQ323" s="47"/>
      <c r="ER323" s="74"/>
    </row>
    <row r="324" spans="2:148" ht="15" customHeight="1">
      <c r="B324" s="687" t="str">
        <f t="shared" si="35"/>
        <v>Desk 5</v>
      </c>
      <c r="C324" s="689" t="str">
        <f t="shared" si="37"/>
        <v/>
      </c>
      <c r="D324" s="689" t="str">
        <f t="shared" si="37"/>
        <v/>
      </c>
      <c r="E324" s="689" t="str">
        <f t="shared" si="37"/>
        <v/>
      </c>
      <c r="F324" s="689" t="str">
        <f t="shared" si="37"/>
        <v/>
      </c>
      <c r="G324" s="1810" t="str">
        <f t="shared" si="37"/>
        <v/>
      </c>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7"/>
      <c r="BF324" s="47"/>
      <c r="BG324" s="47"/>
      <c r="BH324" s="47"/>
      <c r="BI324" s="47"/>
      <c r="BJ324" s="47"/>
      <c r="BK324" s="47"/>
      <c r="BL324" s="47"/>
      <c r="BM324" s="47"/>
      <c r="BN324" s="47"/>
      <c r="BO324" s="47"/>
      <c r="BP324" s="47"/>
      <c r="BQ324" s="47"/>
      <c r="BR324" s="47"/>
      <c r="BS324" s="47"/>
      <c r="BT324" s="47"/>
      <c r="BU324" s="47"/>
      <c r="BV324" s="47"/>
      <c r="BW324" s="47"/>
      <c r="BX324" s="47"/>
      <c r="BY324" s="47"/>
      <c r="BZ324" s="47"/>
      <c r="CA324" s="47"/>
      <c r="CB324" s="47"/>
      <c r="CC324" s="47"/>
      <c r="CD324" s="47"/>
      <c r="CE324" s="47"/>
      <c r="CF324" s="47"/>
      <c r="CG324" s="47"/>
      <c r="CH324" s="47"/>
      <c r="CI324" s="47"/>
      <c r="CJ324" s="47"/>
      <c r="CK324" s="47"/>
      <c r="CL324" s="47"/>
      <c r="CM324" s="47"/>
      <c r="CN324" s="47"/>
      <c r="CO324" s="47"/>
      <c r="CP324" s="47"/>
      <c r="CQ324" s="47"/>
      <c r="CR324" s="47"/>
      <c r="CS324" s="47"/>
      <c r="CT324" s="47"/>
      <c r="CU324" s="47"/>
      <c r="CV324" s="47"/>
      <c r="CW324" s="47"/>
      <c r="CX324" s="47"/>
      <c r="CY324" s="47"/>
      <c r="CZ324" s="47"/>
      <c r="DA324" s="47"/>
      <c r="DB324" s="47"/>
      <c r="DC324" s="47"/>
      <c r="DD324" s="47"/>
      <c r="DE324" s="47"/>
      <c r="DF324" s="47"/>
      <c r="DG324" s="47"/>
      <c r="DH324" s="47"/>
      <c r="DI324" s="47"/>
      <c r="DJ324" s="47"/>
      <c r="DK324" s="47"/>
      <c r="DL324" s="47"/>
      <c r="DM324" s="47"/>
      <c r="DN324" s="47"/>
      <c r="DO324" s="47"/>
      <c r="DP324" s="47"/>
      <c r="DQ324" s="47"/>
      <c r="DR324" s="47"/>
      <c r="DS324" s="47"/>
      <c r="DT324" s="47"/>
      <c r="DU324" s="47"/>
      <c r="DV324" s="47"/>
      <c r="DW324" s="74"/>
      <c r="DX324" s="47"/>
      <c r="DY324" s="47"/>
      <c r="DZ324" s="47"/>
      <c r="EA324" s="47"/>
      <c r="EB324" s="47"/>
      <c r="EC324" s="47"/>
      <c r="ED324" s="47"/>
      <c r="EE324" s="47"/>
      <c r="EF324" s="47"/>
      <c r="EG324" s="47"/>
      <c r="EH324" s="47"/>
      <c r="EI324" s="47"/>
      <c r="EJ324" s="47"/>
      <c r="EK324" s="47"/>
      <c r="EL324" s="47"/>
      <c r="EM324" s="47"/>
      <c r="EN324" s="47"/>
      <c r="EO324" s="47"/>
      <c r="EP324" s="47"/>
      <c r="EQ324" s="47"/>
      <c r="ER324" s="74"/>
    </row>
    <row r="325" spans="2:148" ht="15" customHeight="1">
      <c r="B325" s="687" t="str">
        <f t="shared" si="35"/>
        <v>Desk 6</v>
      </c>
      <c r="C325" s="689" t="str">
        <f t="shared" si="37"/>
        <v/>
      </c>
      <c r="D325" s="689" t="str">
        <f t="shared" si="37"/>
        <v/>
      </c>
      <c r="E325" s="689" t="str">
        <f t="shared" si="37"/>
        <v/>
      </c>
      <c r="F325" s="689" t="str">
        <f t="shared" si="37"/>
        <v/>
      </c>
      <c r="G325" s="1810" t="str">
        <f t="shared" si="37"/>
        <v/>
      </c>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c r="AZ325" s="47"/>
      <c r="BA325" s="47"/>
      <c r="BB325" s="47"/>
      <c r="BC325" s="47"/>
      <c r="BD325" s="47"/>
      <c r="BE325" s="47"/>
      <c r="BF325" s="47"/>
      <c r="BG325" s="47"/>
      <c r="BH325" s="47"/>
      <c r="BI325" s="47"/>
      <c r="BJ325" s="47"/>
      <c r="BK325" s="47"/>
      <c r="BL325" s="47"/>
      <c r="BM325" s="47"/>
      <c r="BN325" s="47"/>
      <c r="BO325" s="47"/>
      <c r="BP325" s="47"/>
      <c r="BQ325" s="47"/>
      <c r="BR325" s="47"/>
      <c r="BS325" s="47"/>
      <c r="BT325" s="47"/>
      <c r="BU325" s="47"/>
      <c r="BV325" s="47"/>
      <c r="BW325" s="47"/>
      <c r="BX325" s="47"/>
      <c r="BY325" s="47"/>
      <c r="BZ325" s="47"/>
      <c r="CA325" s="47"/>
      <c r="CB325" s="47"/>
      <c r="CC325" s="47"/>
      <c r="CD325" s="47"/>
      <c r="CE325" s="47"/>
      <c r="CF325" s="47"/>
      <c r="CG325" s="47"/>
      <c r="CH325" s="47"/>
      <c r="CI325" s="47"/>
      <c r="CJ325" s="47"/>
      <c r="CK325" s="47"/>
      <c r="CL325" s="47"/>
      <c r="CM325" s="47"/>
      <c r="CN325" s="47"/>
      <c r="CO325" s="47"/>
      <c r="CP325" s="47"/>
      <c r="CQ325" s="47"/>
      <c r="CR325" s="47"/>
      <c r="CS325" s="47"/>
      <c r="CT325" s="47"/>
      <c r="CU325" s="47"/>
      <c r="CV325" s="47"/>
      <c r="CW325" s="47"/>
      <c r="CX325" s="47"/>
      <c r="CY325" s="47"/>
      <c r="CZ325" s="47"/>
      <c r="DA325" s="47"/>
      <c r="DB325" s="47"/>
      <c r="DC325" s="47"/>
      <c r="DD325" s="47"/>
      <c r="DE325" s="47"/>
      <c r="DF325" s="47"/>
      <c r="DG325" s="47"/>
      <c r="DH325" s="47"/>
      <c r="DI325" s="47"/>
      <c r="DJ325" s="47"/>
      <c r="DK325" s="47"/>
      <c r="DL325" s="47"/>
      <c r="DM325" s="47"/>
      <c r="DN325" s="47"/>
      <c r="DO325" s="47"/>
      <c r="DP325" s="47"/>
      <c r="DQ325" s="47"/>
      <c r="DR325" s="47"/>
      <c r="DS325" s="47"/>
      <c r="DT325" s="47"/>
      <c r="DU325" s="47"/>
      <c r="DV325" s="47"/>
      <c r="DW325" s="74"/>
      <c r="DX325" s="47"/>
      <c r="DY325" s="47"/>
      <c r="DZ325" s="47"/>
      <c r="EA325" s="47"/>
      <c r="EB325" s="47"/>
      <c r="EC325" s="47"/>
      <c r="ED325" s="47"/>
      <c r="EE325" s="47"/>
      <c r="EF325" s="47"/>
      <c r="EG325" s="47"/>
      <c r="EH325" s="47"/>
      <c r="EI325" s="47"/>
      <c r="EJ325" s="47"/>
      <c r="EK325" s="47"/>
      <c r="EL325" s="47"/>
      <c r="EM325" s="47"/>
      <c r="EN325" s="47"/>
      <c r="EO325" s="47"/>
      <c r="EP325" s="47"/>
      <c r="EQ325" s="47"/>
      <c r="ER325" s="74"/>
    </row>
    <row r="326" spans="2:148" ht="15" customHeight="1">
      <c r="B326" s="687" t="str">
        <f t="shared" si="35"/>
        <v>Desk 7</v>
      </c>
      <c r="C326" s="689" t="str">
        <f t="shared" si="37"/>
        <v/>
      </c>
      <c r="D326" s="689" t="str">
        <f t="shared" si="37"/>
        <v/>
      </c>
      <c r="E326" s="689" t="str">
        <f t="shared" si="37"/>
        <v/>
      </c>
      <c r="F326" s="689" t="str">
        <f t="shared" si="37"/>
        <v/>
      </c>
      <c r="G326" s="1810" t="str">
        <f t="shared" si="37"/>
        <v/>
      </c>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c r="AZ326" s="47"/>
      <c r="BA326" s="47"/>
      <c r="BB326" s="47"/>
      <c r="BC326" s="47"/>
      <c r="BD326" s="47"/>
      <c r="BE326" s="47"/>
      <c r="BF326" s="47"/>
      <c r="BG326" s="47"/>
      <c r="BH326" s="47"/>
      <c r="BI326" s="47"/>
      <c r="BJ326" s="47"/>
      <c r="BK326" s="47"/>
      <c r="BL326" s="47"/>
      <c r="BM326" s="47"/>
      <c r="BN326" s="47"/>
      <c r="BO326" s="47"/>
      <c r="BP326" s="47"/>
      <c r="BQ326" s="47"/>
      <c r="BR326" s="47"/>
      <c r="BS326" s="47"/>
      <c r="BT326" s="47"/>
      <c r="BU326" s="47"/>
      <c r="BV326" s="47"/>
      <c r="BW326" s="47"/>
      <c r="BX326" s="47"/>
      <c r="BY326" s="47"/>
      <c r="BZ326" s="47"/>
      <c r="CA326" s="47"/>
      <c r="CB326" s="47"/>
      <c r="CC326" s="47"/>
      <c r="CD326" s="47"/>
      <c r="CE326" s="47"/>
      <c r="CF326" s="47"/>
      <c r="CG326" s="47"/>
      <c r="CH326" s="47"/>
      <c r="CI326" s="47"/>
      <c r="CJ326" s="47"/>
      <c r="CK326" s="47"/>
      <c r="CL326" s="47"/>
      <c r="CM326" s="47"/>
      <c r="CN326" s="47"/>
      <c r="CO326" s="47"/>
      <c r="CP326" s="47"/>
      <c r="CQ326" s="47"/>
      <c r="CR326" s="47"/>
      <c r="CS326" s="47"/>
      <c r="CT326" s="47"/>
      <c r="CU326" s="47"/>
      <c r="CV326" s="47"/>
      <c r="CW326" s="47"/>
      <c r="CX326" s="47"/>
      <c r="CY326" s="47"/>
      <c r="CZ326" s="47"/>
      <c r="DA326" s="47"/>
      <c r="DB326" s="47"/>
      <c r="DC326" s="47"/>
      <c r="DD326" s="47"/>
      <c r="DE326" s="47"/>
      <c r="DF326" s="47"/>
      <c r="DG326" s="47"/>
      <c r="DH326" s="47"/>
      <c r="DI326" s="47"/>
      <c r="DJ326" s="47"/>
      <c r="DK326" s="47"/>
      <c r="DL326" s="47"/>
      <c r="DM326" s="47"/>
      <c r="DN326" s="47"/>
      <c r="DO326" s="47"/>
      <c r="DP326" s="47"/>
      <c r="DQ326" s="47"/>
      <c r="DR326" s="47"/>
      <c r="DS326" s="47"/>
      <c r="DT326" s="47"/>
      <c r="DU326" s="47"/>
      <c r="DV326" s="47"/>
      <c r="DW326" s="74"/>
      <c r="DX326" s="47"/>
      <c r="DY326" s="47"/>
      <c r="DZ326" s="47"/>
      <c r="EA326" s="47"/>
      <c r="EB326" s="47"/>
      <c r="EC326" s="47"/>
      <c r="ED326" s="47"/>
      <c r="EE326" s="47"/>
      <c r="EF326" s="47"/>
      <c r="EG326" s="47"/>
      <c r="EH326" s="47"/>
      <c r="EI326" s="47"/>
      <c r="EJ326" s="47"/>
      <c r="EK326" s="47"/>
      <c r="EL326" s="47"/>
      <c r="EM326" s="47"/>
      <c r="EN326" s="47"/>
      <c r="EO326" s="47"/>
      <c r="EP326" s="47"/>
      <c r="EQ326" s="47"/>
      <c r="ER326" s="74"/>
    </row>
    <row r="327" spans="2:148" ht="15" customHeight="1">
      <c r="B327" s="687" t="str">
        <f t="shared" si="35"/>
        <v>Desk 8</v>
      </c>
      <c r="C327" s="689" t="str">
        <f t="shared" si="37"/>
        <v/>
      </c>
      <c r="D327" s="689" t="str">
        <f t="shared" si="37"/>
        <v/>
      </c>
      <c r="E327" s="689" t="str">
        <f t="shared" si="37"/>
        <v/>
      </c>
      <c r="F327" s="689" t="str">
        <f t="shared" si="37"/>
        <v/>
      </c>
      <c r="G327" s="1810" t="str">
        <f t="shared" si="37"/>
        <v/>
      </c>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c r="AZ327" s="47"/>
      <c r="BA327" s="47"/>
      <c r="BB327" s="47"/>
      <c r="BC327" s="47"/>
      <c r="BD327" s="47"/>
      <c r="BE327" s="47"/>
      <c r="BF327" s="47"/>
      <c r="BG327" s="47"/>
      <c r="BH327" s="47"/>
      <c r="BI327" s="47"/>
      <c r="BJ327" s="47"/>
      <c r="BK327" s="47"/>
      <c r="BL327" s="47"/>
      <c r="BM327" s="47"/>
      <c r="BN327" s="47"/>
      <c r="BO327" s="47"/>
      <c r="BP327" s="47"/>
      <c r="BQ327" s="47"/>
      <c r="BR327" s="47"/>
      <c r="BS327" s="47"/>
      <c r="BT327" s="47"/>
      <c r="BU327" s="47"/>
      <c r="BV327" s="47"/>
      <c r="BW327" s="47"/>
      <c r="BX327" s="47"/>
      <c r="BY327" s="47"/>
      <c r="BZ327" s="47"/>
      <c r="CA327" s="47"/>
      <c r="CB327" s="47"/>
      <c r="CC327" s="47"/>
      <c r="CD327" s="47"/>
      <c r="CE327" s="47"/>
      <c r="CF327" s="47"/>
      <c r="CG327" s="47"/>
      <c r="CH327" s="47"/>
      <c r="CI327" s="47"/>
      <c r="CJ327" s="47"/>
      <c r="CK327" s="47"/>
      <c r="CL327" s="47"/>
      <c r="CM327" s="47"/>
      <c r="CN327" s="47"/>
      <c r="CO327" s="47"/>
      <c r="CP327" s="47"/>
      <c r="CQ327" s="47"/>
      <c r="CR327" s="47"/>
      <c r="CS327" s="47"/>
      <c r="CT327" s="47"/>
      <c r="CU327" s="47"/>
      <c r="CV327" s="47"/>
      <c r="CW327" s="47"/>
      <c r="CX327" s="47"/>
      <c r="CY327" s="47"/>
      <c r="CZ327" s="47"/>
      <c r="DA327" s="47"/>
      <c r="DB327" s="47"/>
      <c r="DC327" s="47"/>
      <c r="DD327" s="47"/>
      <c r="DE327" s="47"/>
      <c r="DF327" s="47"/>
      <c r="DG327" s="47"/>
      <c r="DH327" s="47"/>
      <c r="DI327" s="47"/>
      <c r="DJ327" s="47"/>
      <c r="DK327" s="47"/>
      <c r="DL327" s="47"/>
      <c r="DM327" s="47"/>
      <c r="DN327" s="47"/>
      <c r="DO327" s="47"/>
      <c r="DP327" s="47"/>
      <c r="DQ327" s="47"/>
      <c r="DR327" s="47"/>
      <c r="DS327" s="47"/>
      <c r="DT327" s="47"/>
      <c r="DU327" s="47"/>
      <c r="DV327" s="47"/>
      <c r="DW327" s="74"/>
      <c r="DX327" s="47"/>
      <c r="DY327" s="47"/>
      <c r="DZ327" s="47"/>
      <c r="EA327" s="47"/>
      <c r="EB327" s="47"/>
      <c r="EC327" s="47"/>
      <c r="ED327" s="47"/>
      <c r="EE327" s="47"/>
      <c r="EF327" s="47"/>
      <c r="EG327" s="47"/>
      <c r="EH327" s="47"/>
      <c r="EI327" s="47"/>
      <c r="EJ327" s="47"/>
      <c r="EK327" s="47"/>
      <c r="EL327" s="47"/>
      <c r="EM327" s="47"/>
      <c r="EN327" s="47"/>
      <c r="EO327" s="47"/>
      <c r="EP327" s="47"/>
      <c r="EQ327" s="47"/>
      <c r="ER327" s="74"/>
    </row>
    <row r="328" spans="2:148" ht="15" customHeight="1">
      <c r="B328" s="687" t="str">
        <f t="shared" si="35"/>
        <v>Desk 9</v>
      </c>
      <c r="C328" s="689" t="str">
        <f t="shared" si="37"/>
        <v/>
      </c>
      <c r="D328" s="689" t="str">
        <f t="shared" si="37"/>
        <v/>
      </c>
      <c r="E328" s="689" t="str">
        <f t="shared" si="37"/>
        <v/>
      </c>
      <c r="F328" s="689" t="str">
        <f t="shared" si="37"/>
        <v/>
      </c>
      <c r="G328" s="1810" t="str">
        <f t="shared" si="37"/>
        <v/>
      </c>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c r="AZ328" s="47"/>
      <c r="BA328" s="47"/>
      <c r="BB328" s="47"/>
      <c r="BC328" s="47"/>
      <c r="BD328" s="47"/>
      <c r="BE328" s="47"/>
      <c r="BF328" s="47"/>
      <c r="BG328" s="47"/>
      <c r="BH328" s="47"/>
      <c r="BI328" s="47"/>
      <c r="BJ328" s="47"/>
      <c r="BK328" s="47"/>
      <c r="BL328" s="47"/>
      <c r="BM328" s="47"/>
      <c r="BN328" s="47"/>
      <c r="BO328" s="47"/>
      <c r="BP328" s="47"/>
      <c r="BQ328" s="47"/>
      <c r="BR328" s="47"/>
      <c r="BS328" s="47"/>
      <c r="BT328" s="47"/>
      <c r="BU328" s="47"/>
      <c r="BV328" s="47"/>
      <c r="BW328" s="47"/>
      <c r="BX328" s="47"/>
      <c r="BY328" s="47"/>
      <c r="BZ328" s="47"/>
      <c r="CA328" s="47"/>
      <c r="CB328" s="47"/>
      <c r="CC328" s="47"/>
      <c r="CD328" s="47"/>
      <c r="CE328" s="47"/>
      <c r="CF328" s="47"/>
      <c r="CG328" s="47"/>
      <c r="CH328" s="47"/>
      <c r="CI328" s="47"/>
      <c r="CJ328" s="47"/>
      <c r="CK328" s="47"/>
      <c r="CL328" s="47"/>
      <c r="CM328" s="47"/>
      <c r="CN328" s="47"/>
      <c r="CO328" s="47"/>
      <c r="CP328" s="47"/>
      <c r="CQ328" s="47"/>
      <c r="CR328" s="47"/>
      <c r="CS328" s="47"/>
      <c r="CT328" s="47"/>
      <c r="CU328" s="47"/>
      <c r="CV328" s="47"/>
      <c r="CW328" s="47"/>
      <c r="CX328" s="47"/>
      <c r="CY328" s="47"/>
      <c r="CZ328" s="47"/>
      <c r="DA328" s="47"/>
      <c r="DB328" s="47"/>
      <c r="DC328" s="47"/>
      <c r="DD328" s="47"/>
      <c r="DE328" s="47"/>
      <c r="DF328" s="47"/>
      <c r="DG328" s="47"/>
      <c r="DH328" s="47"/>
      <c r="DI328" s="47"/>
      <c r="DJ328" s="47"/>
      <c r="DK328" s="47"/>
      <c r="DL328" s="47"/>
      <c r="DM328" s="47"/>
      <c r="DN328" s="47"/>
      <c r="DO328" s="47"/>
      <c r="DP328" s="47"/>
      <c r="DQ328" s="47"/>
      <c r="DR328" s="47"/>
      <c r="DS328" s="47"/>
      <c r="DT328" s="47"/>
      <c r="DU328" s="47"/>
      <c r="DV328" s="47"/>
      <c r="DW328" s="74"/>
      <c r="DX328" s="47"/>
      <c r="DY328" s="47"/>
      <c r="DZ328" s="47"/>
      <c r="EA328" s="47"/>
      <c r="EB328" s="47"/>
      <c r="EC328" s="47"/>
      <c r="ED328" s="47"/>
      <c r="EE328" s="47"/>
      <c r="EF328" s="47"/>
      <c r="EG328" s="47"/>
      <c r="EH328" s="47"/>
      <c r="EI328" s="47"/>
      <c r="EJ328" s="47"/>
      <c r="EK328" s="47"/>
      <c r="EL328" s="47"/>
      <c r="EM328" s="47"/>
      <c r="EN328" s="47"/>
      <c r="EO328" s="47"/>
      <c r="EP328" s="47"/>
      <c r="EQ328" s="47"/>
      <c r="ER328" s="74"/>
    </row>
    <row r="329" spans="2:148" ht="15" customHeight="1">
      <c r="B329" s="687" t="str">
        <f t="shared" si="35"/>
        <v>Desk 10</v>
      </c>
      <c r="C329" s="689" t="str">
        <f t="shared" si="37"/>
        <v/>
      </c>
      <c r="D329" s="689" t="str">
        <f t="shared" si="37"/>
        <v/>
      </c>
      <c r="E329" s="689" t="str">
        <f t="shared" si="37"/>
        <v/>
      </c>
      <c r="F329" s="689" t="str">
        <f t="shared" si="37"/>
        <v/>
      </c>
      <c r="G329" s="1810" t="str">
        <f t="shared" si="37"/>
        <v/>
      </c>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c r="AZ329" s="47"/>
      <c r="BA329" s="47"/>
      <c r="BB329" s="47"/>
      <c r="BC329" s="47"/>
      <c r="BD329" s="47"/>
      <c r="BE329" s="47"/>
      <c r="BF329" s="47"/>
      <c r="BG329" s="47"/>
      <c r="BH329" s="47"/>
      <c r="BI329" s="47"/>
      <c r="BJ329" s="47"/>
      <c r="BK329" s="47"/>
      <c r="BL329" s="47"/>
      <c r="BM329" s="47"/>
      <c r="BN329" s="47"/>
      <c r="BO329" s="47"/>
      <c r="BP329" s="47"/>
      <c r="BQ329" s="47"/>
      <c r="BR329" s="47"/>
      <c r="BS329" s="47"/>
      <c r="BT329" s="47"/>
      <c r="BU329" s="47"/>
      <c r="BV329" s="47"/>
      <c r="BW329" s="47"/>
      <c r="BX329" s="47"/>
      <c r="BY329" s="47"/>
      <c r="BZ329" s="47"/>
      <c r="CA329" s="47"/>
      <c r="CB329" s="47"/>
      <c r="CC329" s="47"/>
      <c r="CD329" s="47"/>
      <c r="CE329" s="47"/>
      <c r="CF329" s="47"/>
      <c r="CG329" s="47"/>
      <c r="CH329" s="47"/>
      <c r="CI329" s="47"/>
      <c r="CJ329" s="47"/>
      <c r="CK329" s="47"/>
      <c r="CL329" s="47"/>
      <c r="CM329" s="47"/>
      <c r="CN329" s="47"/>
      <c r="CO329" s="47"/>
      <c r="CP329" s="47"/>
      <c r="CQ329" s="47"/>
      <c r="CR329" s="47"/>
      <c r="CS329" s="47"/>
      <c r="CT329" s="47"/>
      <c r="CU329" s="47"/>
      <c r="CV329" s="47"/>
      <c r="CW329" s="47"/>
      <c r="CX329" s="47"/>
      <c r="CY329" s="47"/>
      <c r="CZ329" s="47"/>
      <c r="DA329" s="47"/>
      <c r="DB329" s="47"/>
      <c r="DC329" s="47"/>
      <c r="DD329" s="47"/>
      <c r="DE329" s="47"/>
      <c r="DF329" s="47"/>
      <c r="DG329" s="47"/>
      <c r="DH329" s="47"/>
      <c r="DI329" s="47"/>
      <c r="DJ329" s="47"/>
      <c r="DK329" s="47"/>
      <c r="DL329" s="47"/>
      <c r="DM329" s="47"/>
      <c r="DN329" s="47"/>
      <c r="DO329" s="47"/>
      <c r="DP329" s="47"/>
      <c r="DQ329" s="47"/>
      <c r="DR329" s="47"/>
      <c r="DS329" s="47"/>
      <c r="DT329" s="47"/>
      <c r="DU329" s="47"/>
      <c r="DV329" s="47"/>
      <c r="DW329" s="74"/>
      <c r="DX329" s="47"/>
      <c r="DY329" s="47"/>
      <c r="DZ329" s="47"/>
      <c r="EA329" s="47"/>
      <c r="EB329" s="47"/>
      <c r="EC329" s="47"/>
      <c r="ED329" s="47"/>
      <c r="EE329" s="47"/>
      <c r="EF329" s="47"/>
      <c r="EG329" s="47"/>
      <c r="EH329" s="47"/>
      <c r="EI329" s="47"/>
      <c r="EJ329" s="47"/>
      <c r="EK329" s="47"/>
      <c r="EL329" s="47"/>
      <c r="EM329" s="47"/>
      <c r="EN329" s="47"/>
      <c r="EO329" s="47"/>
      <c r="EP329" s="47"/>
      <c r="EQ329" s="47"/>
      <c r="ER329" s="74"/>
    </row>
    <row r="330" spans="2:148" ht="15" customHeight="1">
      <c r="B330" s="687" t="str">
        <f t="shared" si="35"/>
        <v>Desk 11</v>
      </c>
      <c r="C330" s="689" t="str">
        <f t="shared" si="37"/>
        <v/>
      </c>
      <c r="D330" s="689" t="str">
        <f t="shared" si="37"/>
        <v/>
      </c>
      <c r="E330" s="689" t="str">
        <f t="shared" si="37"/>
        <v/>
      </c>
      <c r="F330" s="689" t="str">
        <f t="shared" si="37"/>
        <v/>
      </c>
      <c r="G330" s="1810" t="str">
        <f t="shared" si="37"/>
        <v/>
      </c>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c r="AZ330" s="47"/>
      <c r="BA330" s="47"/>
      <c r="BB330" s="47"/>
      <c r="BC330" s="47"/>
      <c r="BD330" s="47"/>
      <c r="BE330" s="47"/>
      <c r="BF330" s="47"/>
      <c r="BG330" s="47"/>
      <c r="BH330" s="47"/>
      <c r="BI330" s="47"/>
      <c r="BJ330" s="47"/>
      <c r="BK330" s="47"/>
      <c r="BL330" s="47"/>
      <c r="BM330" s="47"/>
      <c r="BN330" s="47"/>
      <c r="BO330" s="47"/>
      <c r="BP330" s="47"/>
      <c r="BQ330" s="47"/>
      <c r="BR330" s="47"/>
      <c r="BS330" s="47"/>
      <c r="BT330" s="47"/>
      <c r="BU330" s="47"/>
      <c r="BV330" s="47"/>
      <c r="BW330" s="47"/>
      <c r="BX330" s="47"/>
      <c r="BY330" s="47"/>
      <c r="BZ330" s="47"/>
      <c r="CA330" s="47"/>
      <c r="CB330" s="47"/>
      <c r="CC330" s="47"/>
      <c r="CD330" s="47"/>
      <c r="CE330" s="47"/>
      <c r="CF330" s="47"/>
      <c r="CG330" s="47"/>
      <c r="CH330" s="47"/>
      <c r="CI330" s="47"/>
      <c r="CJ330" s="47"/>
      <c r="CK330" s="47"/>
      <c r="CL330" s="47"/>
      <c r="CM330" s="47"/>
      <c r="CN330" s="47"/>
      <c r="CO330" s="47"/>
      <c r="CP330" s="47"/>
      <c r="CQ330" s="47"/>
      <c r="CR330" s="47"/>
      <c r="CS330" s="47"/>
      <c r="CT330" s="47"/>
      <c r="CU330" s="47"/>
      <c r="CV330" s="47"/>
      <c r="CW330" s="47"/>
      <c r="CX330" s="47"/>
      <c r="CY330" s="47"/>
      <c r="CZ330" s="47"/>
      <c r="DA330" s="47"/>
      <c r="DB330" s="47"/>
      <c r="DC330" s="47"/>
      <c r="DD330" s="47"/>
      <c r="DE330" s="47"/>
      <c r="DF330" s="47"/>
      <c r="DG330" s="47"/>
      <c r="DH330" s="47"/>
      <c r="DI330" s="47"/>
      <c r="DJ330" s="47"/>
      <c r="DK330" s="47"/>
      <c r="DL330" s="47"/>
      <c r="DM330" s="47"/>
      <c r="DN330" s="47"/>
      <c r="DO330" s="47"/>
      <c r="DP330" s="47"/>
      <c r="DQ330" s="47"/>
      <c r="DR330" s="47"/>
      <c r="DS330" s="47"/>
      <c r="DT330" s="47"/>
      <c r="DU330" s="47"/>
      <c r="DV330" s="47"/>
      <c r="DW330" s="74"/>
      <c r="DX330" s="47"/>
      <c r="DY330" s="47"/>
      <c r="DZ330" s="47"/>
      <c r="EA330" s="47"/>
      <c r="EB330" s="47"/>
      <c r="EC330" s="47"/>
      <c r="ED330" s="47"/>
      <c r="EE330" s="47"/>
      <c r="EF330" s="47"/>
      <c r="EG330" s="47"/>
      <c r="EH330" s="47"/>
      <c r="EI330" s="47"/>
      <c r="EJ330" s="47"/>
      <c r="EK330" s="47"/>
      <c r="EL330" s="47"/>
      <c r="EM330" s="47"/>
      <c r="EN330" s="47"/>
      <c r="EO330" s="47"/>
      <c r="EP330" s="47"/>
      <c r="EQ330" s="47"/>
      <c r="ER330" s="74"/>
    </row>
    <row r="331" spans="2:148" ht="15" customHeight="1">
      <c r="B331" s="687" t="str">
        <f t="shared" si="35"/>
        <v>Desk 12</v>
      </c>
      <c r="C331" s="689" t="str">
        <f t="shared" si="37"/>
        <v/>
      </c>
      <c r="D331" s="689" t="str">
        <f t="shared" si="37"/>
        <v/>
      </c>
      <c r="E331" s="689" t="str">
        <f t="shared" si="37"/>
        <v/>
      </c>
      <c r="F331" s="689" t="str">
        <f t="shared" si="37"/>
        <v/>
      </c>
      <c r="G331" s="1810" t="str">
        <f t="shared" si="37"/>
        <v/>
      </c>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47"/>
      <c r="BU331" s="47"/>
      <c r="BV331" s="47"/>
      <c r="BW331" s="47"/>
      <c r="BX331" s="47"/>
      <c r="BY331" s="47"/>
      <c r="BZ331" s="47"/>
      <c r="CA331" s="47"/>
      <c r="CB331" s="47"/>
      <c r="CC331" s="47"/>
      <c r="CD331" s="47"/>
      <c r="CE331" s="47"/>
      <c r="CF331" s="47"/>
      <c r="CG331" s="47"/>
      <c r="CH331" s="47"/>
      <c r="CI331" s="47"/>
      <c r="CJ331" s="47"/>
      <c r="CK331" s="47"/>
      <c r="CL331" s="47"/>
      <c r="CM331" s="47"/>
      <c r="CN331" s="47"/>
      <c r="CO331" s="47"/>
      <c r="CP331" s="47"/>
      <c r="CQ331" s="47"/>
      <c r="CR331" s="47"/>
      <c r="CS331" s="47"/>
      <c r="CT331" s="47"/>
      <c r="CU331" s="47"/>
      <c r="CV331" s="47"/>
      <c r="CW331" s="47"/>
      <c r="CX331" s="47"/>
      <c r="CY331" s="47"/>
      <c r="CZ331" s="47"/>
      <c r="DA331" s="47"/>
      <c r="DB331" s="47"/>
      <c r="DC331" s="47"/>
      <c r="DD331" s="47"/>
      <c r="DE331" s="47"/>
      <c r="DF331" s="47"/>
      <c r="DG331" s="47"/>
      <c r="DH331" s="47"/>
      <c r="DI331" s="47"/>
      <c r="DJ331" s="47"/>
      <c r="DK331" s="47"/>
      <c r="DL331" s="47"/>
      <c r="DM331" s="47"/>
      <c r="DN331" s="47"/>
      <c r="DO331" s="47"/>
      <c r="DP331" s="47"/>
      <c r="DQ331" s="47"/>
      <c r="DR331" s="47"/>
      <c r="DS331" s="47"/>
      <c r="DT331" s="47"/>
      <c r="DU331" s="47"/>
      <c r="DV331" s="47"/>
      <c r="DW331" s="74"/>
      <c r="DX331" s="47"/>
      <c r="DY331" s="47"/>
      <c r="DZ331" s="47"/>
      <c r="EA331" s="47"/>
      <c r="EB331" s="47"/>
      <c r="EC331" s="47"/>
      <c r="ED331" s="47"/>
      <c r="EE331" s="47"/>
      <c r="EF331" s="47"/>
      <c r="EG331" s="47"/>
      <c r="EH331" s="47"/>
      <c r="EI331" s="47"/>
      <c r="EJ331" s="47"/>
      <c r="EK331" s="47"/>
      <c r="EL331" s="47"/>
      <c r="EM331" s="47"/>
      <c r="EN331" s="47"/>
      <c r="EO331" s="47"/>
      <c r="EP331" s="47"/>
      <c r="EQ331" s="47"/>
      <c r="ER331" s="74"/>
    </row>
    <row r="332" spans="2:148" ht="15" customHeight="1">
      <c r="B332" s="687" t="str">
        <f t="shared" si="35"/>
        <v>Desk 13</v>
      </c>
      <c r="C332" s="689" t="str">
        <f t="shared" si="37"/>
        <v/>
      </c>
      <c r="D332" s="689" t="str">
        <f t="shared" si="37"/>
        <v/>
      </c>
      <c r="E332" s="689" t="str">
        <f t="shared" si="37"/>
        <v/>
      </c>
      <c r="F332" s="689" t="str">
        <f t="shared" si="37"/>
        <v/>
      </c>
      <c r="G332" s="1810" t="str">
        <f t="shared" si="37"/>
        <v/>
      </c>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47"/>
      <c r="BU332" s="47"/>
      <c r="BV332" s="47"/>
      <c r="BW332" s="47"/>
      <c r="BX332" s="47"/>
      <c r="BY332" s="47"/>
      <c r="BZ332" s="47"/>
      <c r="CA332" s="47"/>
      <c r="CB332" s="47"/>
      <c r="CC332" s="47"/>
      <c r="CD332" s="47"/>
      <c r="CE332" s="47"/>
      <c r="CF332" s="47"/>
      <c r="CG332" s="47"/>
      <c r="CH332" s="47"/>
      <c r="CI332" s="47"/>
      <c r="CJ332" s="47"/>
      <c r="CK332" s="47"/>
      <c r="CL332" s="47"/>
      <c r="CM332" s="47"/>
      <c r="CN332" s="47"/>
      <c r="CO332" s="47"/>
      <c r="CP332" s="47"/>
      <c r="CQ332" s="47"/>
      <c r="CR332" s="47"/>
      <c r="CS332" s="47"/>
      <c r="CT332" s="47"/>
      <c r="CU332" s="47"/>
      <c r="CV332" s="47"/>
      <c r="CW332" s="47"/>
      <c r="CX332" s="47"/>
      <c r="CY332" s="47"/>
      <c r="CZ332" s="47"/>
      <c r="DA332" s="47"/>
      <c r="DB332" s="47"/>
      <c r="DC332" s="47"/>
      <c r="DD332" s="47"/>
      <c r="DE332" s="47"/>
      <c r="DF332" s="47"/>
      <c r="DG332" s="47"/>
      <c r="DH332" s="47"/>
      <c r="DI332" s="47"/>
      <c r="DJ332" s="47"/>
      <c r="DK332" s="47"/>
      <c r="DL332" s="47"/>
      <c r="DM332" s="47"/>
      <c r="DN332" s="47"/>
      <c r="DO332" s="47"/>
      <c r="DP332" s="47"/>
      <c r="DQ332" s="47"/>
      <c r="DR332" s="47"/>
      <c r="DS332" s="47"/>
      <c r="DT332" s="47"/>
      <c r="DU332" s="47"/>
      <c r="DV332" s="47"/>
      <c r="DW332" s="74"/>
      <c r="DX332" s="47"/>
      <c r="DY332" s="47"/>
      <c r="DZ332" s="47"/>
      <c r="EA332" s="47"/>
      <c r="EB332" s="47"/>
      <c r="EC332" s="47"/>
      <c r="ED332" s="47"/>
      <c r="EE332" s="47"/>
      <c r="EF332" s="47"/>
      <c r="EG332" s="47"/>
      <c r="EH332" s="47"/>
      <c r="EI332" s="47"/>
      <c r="EJ332" s="47"/>
      <c r="EK332" s="47"/>
      <c r="EL332" s="47"/>
      <c r="EM332" s="47"/>
      <c r="EN332" s="47"/>
      <c r="EO332" s="47"/>
      <c r="EP332" s="47"/>
      <c r="EQ332" s="47"/>
      <c r="ER332" s="74"/>
    </row>
    <row r="333" spans="2:148" ht="15" customHeight="1">
      <c r="B333" s="687" t="str">
        <f t="shared" si="35"/>
        <v>Desk 14</v>
      </c>
      <c r="C333" s="689" t="str">
        <f t="shared" si="37"/>
        <v/>
      </c>
      <c r="D333" s="689" t="str">
        <f t="shared" si="37"/>
        <v/>
      </c>
      <c r="E333" s="689" t="str">
        <f t="shared" si="37"/>
        <v/>
      </c>
      <c r="F333" s="689" t="str">
        <f t="shared" si="37"/>
        <v/>
      </c>
      <c r="G333" s="1810" t="str">
        <f t="shared" si="37"/>
        <v/>
      </c>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c r="BF333" s="47"/>
      <c r="BG333" s="47"/>
      <c r="BH333" s="47"/>
      <c r="BI333" s="47"/>
      <c r="BJ333" s="47"/>
      <c r="BK333" s="47"/>
      <c r="BL333" s="47"/>
      <c r="BM333" s="47"/>
      <c r="BN333" s="47"/>
      <c r="BO333" s="47"/>
      <c r="BP333" s="47"/>
      <c r="BQ333" s="47"/>
      <c r="BR333" s="47"/>
      <c r="BS333" s="47"/>
      <c r="BT333" s="47"/>
      <c r="BU333" s="47"/>
      <c r="BV333" s="47"/>
      <c r="BW333" s="47"/>
      <c r="BX333" s="47"/>
      <c r="BY333" s="47"/>
      <c r="BZ333" s="47"/>
      <c r="CA333" s="47"/>
      <c r="CB333" s="47"/>
      <c r="CC333" s="47"/>
      <c r="CD333" s="47"/>
      <c r="CE333" s="47"/>
      <c r="CF333" s="47"/>
      <c r="CG333" s="47"/>
      <c r="CH333" s="47"/>
      <c r="CI333" s="47"/>
      <c r="CJ333" s="47"/>
      <c r="CK333" s="47"/>
      <c r="CL333" s="47"/>
      <c r="CM333" s="47"/>
      <c r="CN333" s="47"/>
      <c r="CO333" s="47"/>
      <c r="CP333" s="47"/>
      <c r="CQ333" s="47"/>
      <c r="CR333" s="47"/>
      <c r="CS333" s="47"/>
      <c r="CT333" s="47"/>
      <c r="CU333" s="47"/>
      <c r="CV333" s="47"/>
      <c r="CW333" s="47"/>
      <c r="CX333" s="47"/>
      <c r="CY333" s="47"/>
      <c r="CZ333" s="47"/>
      <c r="DA333" s="47"/>
      <c r="DB333" s="47"/>
      <c r="DC333" s="47"/>
      <c r="DD333" s="47"/>
      <c r="DE333" s="47"/>
      <c r="DF333" s="47"/>
      <c r="DG333" s="47"/>
      <c r="DH333" s="47"/>
      <c r="DI333" s="47"/>
      <c r="DJ333" s="47"/>
      <c r="DK333" s="47"/>
      <c r="DL333" s="47"/>
      <c r="DM333" s="47"/>
      <c r="DN333" s="47"/>
      <c r="DO333" s="47"/>
      <c r="DP333" s="47"/>
      <c r="DQ333" s="47"/>
      <c r="DR333" s="47"/>
      <c r="DS333" s="47"/>
      <c r="DT333" s="47"/>
      <c r="DU333" s="47"/>
      <c r="DV333" s="47"/>
      <c r="DW333" s="74"/>
      <c r="DX333" s="47"/>
      <c r="DY333" s="47"/>
      <c r="DZ333" s="47"/>
      <c r="EA333" s="47"/>
      <c r="EB333" s="47"/>
      <c r="EC333" s="47"/>
      <c r="ED333" s="47"/>
      <c r="EE333" s="47"/>
      <c r="EF333" s="47"/>
      <c r="EG333" s="47"/>
      <c r="EH333" s="47"/>
      <c r="EI333" s="47"/>
      <c r="EJ333" s="47"/>
      <c r="EK333" s="47"/>
      <c r="EL333" s="47"/>
      <c r="EM333" s="47"/>
      <c r="EN333" s="47"/>
      <c r="EO333" s="47"/>
      <c r="EP333" s="47"/>
      <c r="EQ333" s="47"/>
      <c r="ER333" s="74"/>
    </row>
    <row r="334" spans="2:148" ht="15" customHeight="1">
      <c r="B334" s="687" t="str">
        <f t="shared" si="35"/>
        <v>Desk 15</v>
      </c>
      <c r="C334" s="689" t="str">
        <f t="shared" si="37"/>
        <v/>
      </c>
      <c r="D334" s="689" t="str">
        <f t="shared" si="37"/>
        <v/>
      </c>
      <c r="E334" s="689" t="str">
        <f t="shared" si="37"/>
        <v/>
      </c>
      <c r="F334" s="689" t="str">
        <f t="shared" si="37"/>
        <v/>
      </c>
      <c r="G334" s="1810" t="str">
        <f t="shared" si="37"/>
        <v/>
      </c>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47"/>
      <c r="BU334" s="47"/>
      <c r="BV334" s="47"/>
      <c r="BW334" s="47"/>
      <c r="BX334" s="47"/>
      <c r="BY334" s="47"/>
      <c r="BZ334" s="47"/>
      <c r="CA334" s="47"/>
      <c r="CB334" s="47"/>
      <c r="CC334" s="47"/>
      <c r="CD334" s="47"/>
      <c r="CE334" s="47"/>
      <c r="CF334" s="47"/>
      <c r="CG334" s="47"/>
      <c r="CH334" s="47"/>
      <c r="CI334" s="47"/>
      <c r="CJ334" s="47"/>
      <c r="CK334" s="47"/>
      <c r="CL334" s="47"/>
      <c r="CM334" s="47"/>
      <c r="CN334" s="47"/>
      <c r="CO334" s="47"/>
      <c r="CP334" s="47"/>
      <c r="CQ334" s="47"/>
      <c r="CR334" s="47"/>
      <c r="CS334" s="47"/>
      <c r="CT334" s="47"/>
      <c r="CU334" s="47"/>
      <c r="CV334" s="47"/>
      <c r="CW334" s="47"/>
      <c r="CX334" s="47"/>
      <c r="CY334" s="47"/>
      <c r="CZ334" s="47"/>
      <c r="DA334" s="47"/>
      <c r="DB334" s="47"/>
      <c r="DC334" s="47"/>
      <c r="DD334" s="47"/>
      <c r="DE334" s="47"/>
      <c r="DF334" s="47"/>
      <c r="DG334" s="47"/>
      <c r="DH334" s="47"/>
      <c r="DI334" s="47"/>
      <c r="DJ334" s="47"/>
      <c r="DK334" s="47"/>
      <c r="DL334" s="47"/>
      <c r="DM334" s="47"/>
      <c r="DN334" s="47"/>
      <c r="DO334" s="47"/>
      <c r="DP334" s="47"/>
      <c r="DQ334" s="47"/>
      <c r="DR334" s="47"/>
      <c r="DS334" s="47"/>
      <c r="DT334" s="47"/>
      <c r="DU334" s="47"/>
      <c r="DV334" s="47"/>
      <c r="DW334" s="74"/>
      <c r="DX334" s="47"/>
      <c r="DY334" s="47"/>
      <c r="DZ334" s="47"/>
      <c r="EA334" s="47"/>
      <c r="EB334" s="47"/>
      <c r="EC334" s="47"/>
      <c r="ED334" s="47"/>
      <c r="EE334" s="47"/>
      <c r="EF334" s="47"/>
      <c r="EG334" s="47"/>
      <c r="EH334" s="47"/>
      <c r="EI334" s="47"/>
      <c r="EJ334" s="47"/>
      <c r="EK334" s="47"/>
      <c r="EL334" s="47"/>
      <c r="EM334" s="47"/>
      <c r="EN334" s="47"/>
      <c r="EO334" s="47"/>
      <c r="EP334" s="47"/>
      <c r="EQ334" s="47"/>
      <c r="ER334" s="74"/>
    </row>
    <row r="335" spans="2:148" ht="15" customHeight="1">
      <c r="B335" s="687" t="str">
        <f t="shared" si="35"/>
        <v>Desk 16</v>
      </c>
      <c r="C335" s="689" t="str">
        <f t="shared" si="37"/>
        <v/>
      </c>
      <c r="D335" s="689" t="str">
        <f t="shared" si="37"/>
        <v/>
      </c>
      <c r="E335" s="689" t="str">
        <f t="shared" si="37"/>
        <v/>
      </c>
      <c r="F335" s="689" t="str">
        <f t="shared" si="37"/>
        <v/>
      </c>
      <c r="G335" s="1810" t="str">
        <f t="shared" si="37"/>
        <v/>
      </c>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7"/>
      <c r="BF335" s="47"/>
      <c r="BG335" s="47"/>
      <c r="BH335" s="47"/>
      <c r="BI335" s="47"/>
      <c r="BJ335" s="47"/>
      <c r="BK335" s="47"/>
      <c r="BL335" s="47"/>
      <c r="BM335" s="47"/>
      <c r="BN335" s="47"/>
      <c r="BO335" s="47"/>
      <c r="BP335" s="47"/>
      <c r="BQ335" s="47"/>
      <c r="BR335" s="47"/>
      <c r="BS335" s="47"/>
      <c r="BT335" s="47"/>
      <c r="BU335" s="47"/>
      <c r="BV335" s="47"/>
      <c r="BW335" s="47"/>
      <c r="BX335" s="47"/>
      <c r="BY335" s="47"/>
      <c r="BZ335" s="47"/>
      <c r="CA335" s="47"/>
      <c r="CB335" s="47"/>
      <c r="CC335" s="47"/>
      <c r="CD335" s="47"/>
      <c r="CE335" s="47"/>
      <c r="CF335" s="47"/>
      <c r="CG335" s="47"/>
      <c r="CH335" s="47"/>
      <c r="CI335" s="47"/>
      <c r="CJ335" s="47"/>
      <c r="CK335" s="47"/>
      <c r="CL335" s="47"/>
      <c r="CM335" s="47"/>
      <c r="CN335" s="47"/>
      <c r="CO335" s="47"/>
      <c r="CP335" s="47"/>
      <c r="CQ335" s="47"/>
      <c r="CR335" s="47"/>
      <c r="CS335" s="47"/>
      <c r="CT335" s="47"/>
      <c r="CU335" s="47"/>
      <c r="CV335" s="47"/>
      <c r="CW335" s="47"/>
      <c r="CX335" s="47"/>
      <c r="CY335" s="47"/>
      <c r="CZ335" s="47"/>
      <c r="DA335" s="47"/>
      <c r="DB335" s="47"/>
      <c r="DC335" s="47"/>
      <c r="DD335" s="47"/>
      <c r="DE335" s="47"/>
      <c r="DF335" s="47"/>
      <c r="DG335" s="47"/>
      <c r="DH335" s="47"/>
      <c r="DI335" s="47"/>
      <c r="DJ335" s="47"/>
      <c r="DK335" s="47"/>
      <c r="DL335" s="47"/>
      <c r="DM335" s="47"/>
      <c r="DN335" s="47"/>
      <c r="DO335" s="47"/>
      <c r="DP335" s="47"/>
      <c r="DQ335" s="47"/>
      <c r="DR335" s="47"/>
      <c r="DS335" s="47"/>
      <c r="DT335" s="47"/>
      <c r="DU335" s="47"/>
      <c r="DV335" s="47"/>
      <c r="DW335" s="74"/>
      <c r="DX335" s="47"/>
      <c r="DY335" s="47"/>
      <c r="DZ335" s="47"/>
      <c r="EA335" s="47"/>
      <c r="EB335" s="47"/>
      <c r="EC335" s="47"/>
      <c r="ED335" s="47"/>
      <c r="EE335" s="47"/>
      <c r="EF335" s="47"/>
      <c r="EG335" s="47"/>
      <c r="EH335" s="47"/>
      <c r="EI335" s="47"/>
      <c r="EJ335" s="47"/>
      <c r="EK335" s="47"/>
      <c r="EL335" s="47"/>
      <c r="EM335" s="47"/>
      <c r="EN335" s="47"/>
      <c r="EO335" s="47"/>
      <c r="EP335" s="47"/>
      <c r="EQ335" s="47"/>
      <c r="ER335" s="74"/>
    </row>
    <row r="336" spans="2:148" ht="15" customHeight="1">
      <c r="B336" s="687" t="str">
        <f t="shared" si="35"/>
        <v>Desk 17</v>
      </c>
      <c r="C336" s="689" t="str">
        <f t="shared" si="37"/>
        <v/>
      </c>
      <c r="D336" s="689" t="str">
        <f t="shared" si="37"/>
        <v/>
      </c>
      <c r="E336" s="689" t="str">
        <f t="shared" si="37"/>
        <v/>
      </c>
      <c r="F336" s="689" t="str">
        <f t="shared" si="37"/>
        <v/>
      </c>
      <c r="G336" s="1810" t="str">
        <f t="shared" si="37"/>
        <v/>
      </c>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7"/>
      <c r="BF336" s="47"/>
      <c r="BG336" s="47"/>
      <c r="BH336" s="47"/>
      <c r="BI336" s="47"/>
      <c r="BJ336" s="47"/>
      <c r="BK336" s="47"/>
      <c r="BL336" s="47"/>
      <c r="BM336" s="47"/>
      <c r="BN336" s="47"/>
      <c r="BO336" s="47"/>
      <c r="BP336" s="47"/>
      <c r="BQ336" s="47"/>
      <c r="BR336" s="47"/>
      <c r="BS336" s="47"/>
      <c r="BT336" s="47"/>
      <c r="BU336" s="47"/>
      <c r="BV336" s="47"/>
      <c r="BW336" s="47"/>
      <c r="BX336" s="47"/>
      <c r="BY336" s="47"/>
      <c r="BZ336" s="47"/>
      <c r="CA336" s="47"/>
      <c r="CB336" s="47"/>
      <c r="CC336" s="47"/>
      <c r="CD336" s="47"/>
      <c r="CE336" s="47"/>
      <c r="CF336" s="47"/>
      <c r="CG336" s="47"/>
      <c r="CH336" s="47"/>
      <c r="CI336" s="47"/>
      <c r="CJ336" s="47"/>
      <c r="CK336" s="47"/>
      <c r="CL336" s="47"/>
      <c r="CM336" s="47"/>
      <c r="CN336" s="47"/>
      <c r="CO336" s="47"/>
      <c r="CP336" s="47"/>
      <c r="CQ336" s="47"/>
      <c r="CR336" s="47"/>
      <c r="CS336" s="47"/>
      <c r="CT336" s="47"/>
      <c r="CU336" s="47"/>
      <c r="CV336" s="47"/>
      <c r="CW336" s="47"/>
      <c r="CX336" s="47"/>
      <c r="CY336" s="47"/>
      <c r="CZ336" s="47"/>
      <c r="DA336" s="47"/>
      <c r="DB336" s="47"/>
      <c r="DC336" s="47"/>
      <c r="DD336" s="47"/>
      <c r="DE336" s="47"/>
      <c r="DF336" s="47"/>
      <c r="DG336" s="47"/>
      <c r="DH336" s="47"/>
      <c r="DI336" s="47"/>
      <c r="DJ336" s="47"/>
      <c r="DK336" s="47"/>
      <c r="DL336" s="47"/>
      <c r="DM336" s="47"/>
      <c r="DN336" s="47"/>
      <c r="DO336" s="47"/>
      <c r="DP336" s="47"/>
      <c r="DQ336" s="47"/>
      <c r="DR336" s="47"/>
      <c r="DS336" s="47"/>
      <c r="DT336" s="47"/>
      <c r="DU336" s="47"/>
      <c r="DV336" s="47"/>
      <c r="DW336" s="74"/>
      <c r="DX336" s="47"/>
      <c r="DY336" s="47"/>
      <c r="DZ336" s="47"/>
      <c r="EA336" s="47"/>
      <c r="EB336" s="47"/>
      <c r="EC336" s="47"/>
      <c r="ED336" s="47"/>
      <c r="EE336" s="47"/>
      <c r="EF336" s="47"/>
      <c r="EG336" s="47"/>
      <c r="EH336" s="47"/>
      <c r="EI336" s="47"/>
      <c r="EJ336" s="47"/>
      <c r="EK336" s="47"/>
      <c r="EL336" s="47"/>
      <c r="EM336" s="47"/>
      <c r="EN336" s="47"/>
      <c r="EO336" s="47"/>
      <c r="EP336" s="47"/>
      <c r="EQ336" s="47"/>
      <c r="ER336" s="74"/>
    </row>
    <row r="337" spans="2:148" ht="15" customHeight="1">
      <c r="B337" s="687" t="str">
        <f t="shared" si="35"/>
        <v>Desk 18</v>
      </c>
      <c r="C337" s="689" t="str">
        <f t="shared" ref="C337:G352" si="38">IF(ISBLANK(C28), "", C28)</f>
        <v/>
      </c>
      <c r="D337" s="689" t="str">
        <f t="shared" si="38"/>
        <v/>
      </c>
      <c r="E337" s="689" t="str">
        <f t="shared" si="38"/>
        <v/>
      </c>
      <c r="F337" s="689" t="str">
        <f t="shared" si="38"/>
        <v/>
      </c>
      <c r="G337" s="1810" t="str">
        <f t="shared" si="38"/>
        <v/>
      </c>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c r="AZ337" s="47"/>
      <c r="BA337" s="47"/>
      <c r="BB337" s="47"/>
      <c r="BC337" s="47"/>
      <c r="BD337" s="47"/>
      <c r="BE337" s="47"/>
      <c r="BF337" s="47"/>
      <c r="BG337" s="47"/>
      <c r="BH337" s="47"/>
      <c r="BI337" s="47"/>
      <c r="BJ337" s="47"/>
      <c r="BK337" s="47"/>
      <c r="BL337" s="47"/>
      <c r="BM337" s="47"/>
      <c r="BN337" s="47"/>
      <c r="BO337" s="47"/>
      <c r="BP337" s="47"/>
      <c r="BQ337" s="47"/>
      <c r="BR337" s="47"/>
      <c r="BS337" s="47"/>
      <c r="BT337" s="47"/>
      <c r="BU337" s="47"/>
      <c r="BV337" s="47"/>
      <c r="BW337" s="47"/>
      <c r="BX337" s="47"/>
      <c r="BY337" s="47"/>
      <c r="BZ337" s="47"/>
      <c r="CA337" s="47"/>
      <c r="CB337" s="47"/>
      <c r="CC337" s="47"/>
      <c r="CD337" s="47"/>
      <c r="CE337" s="47"/>
      <c r="CF337" s="47"/>
      <c r="CG337" s="47"/>
      <c r="CH337" s="47"/>
      <c r="CI337" s="47"/>
      <c r="CJ337" s="47"/>
      <c r="CK337" s="47"/>
      <c r="CL337" s="47"/>
      <c r="CM337" s="47"/>
      <c r="CN337" s="47"/>
      <c r="CO337" s="47"/>
      <c r="CP337" s="47"/>
      <c r="CQ337" s="47"/>
      <c r="CR337" s="47"/>
      <c r="CS337" s="47"/>
      <c r="CT337" s="47"/>
      <c r="CU337" s="47"/>
      <c r="CV337" s="47"/>
      <c r="CW337" s="47"/>
      <c r="CX337" s="47"/>
      <c r="CY337" s="47"/>
      <c r="CZ337" s="47"/>
      <c r="DA337" s="47"/>
      <c r="DB337" s="47"/>
      <c r="DC337" s="47"/>
      <c r="DD337" s="47"/>
      <c r="DE337" s="47"/>
      <c r="DF337" s="47"/>
      <c r="DG337" s="47"/>
      <c r="DH337" s="47"/>
      <c r="DI337" s="47"/>
      <c r="DJ337" s="47"/>
      <c r="DK337" s="47"/>
      <c r="DL337" s="47"/>
      <c r="DM337" s="47"/>
      <c r="DN337" s="47"/>
      <c r="DO337" s="47"/>
      <c r="DP337" s="47"/>
      <c r="DQ337" s="47"/>
      <c r="DR337" s="47"/>
      <c r="DS337" s="47"/>
      <c r="DT337" s="47"/>
      <c r="DU337" s="47"/>
      <c r="DV337" s="47"/>
      <c r="DW337" s="74"/>
      <c r="DX337" s="47"/>
      <c r="DY337" s="47"/>
      <c r="DZ337" s="47"/>
      <c r="EA337" s="47"/>
      <c r="EB337" s="47"/>
      <c r="EC337" s="47"/>
      <c r="ED337" s="47"/>
      <c r="EE337" s="47"/>
      <c r="EF337" s="47"/>
      <c r="EG337" s="47"/>
      <c r="EH337" s="47"/>
      <c r="EI337" s="47"/>
      <c r="EJ337" s="47"/>
      <c r="EK337" s="47"/>
      <c r="EL337" s="47"/>
      <c r="EM337" s="47"/>
      <c r="EN337" s="47"/>
      <c r="EO337" s="47"/>
      <c r="EP337" s="47"/>
      <c r="EQ337" s="47"/>
      <c r="ER337" s="74"/>
    </row>
    <row r="338" spans="2:148" ht="15" customHeight="1">
      <c r="B338" s="687" t="str">
        <f t="shared" si="35"/>
        <v>Desk 19</v>
      </c>
      <c r="C338" s="689" t="str">
        <f t="shared" si="38"/>
        <v/>
      </c>
      <c r="D338" s="689" t="str">
        <f t="shared" si="38"/>
        <v/>
      </c>
      <c r="E338" s="689" t="str">
        <f t="shared" si="38"/>
        <v/>
      </c>
      <c r="F338" s="689" t="str">
        <f t="shared" si="38"/>
        <v/>
      </c>
      <c r="G338" s="1810" t="str">
        <f t="shared" si="38"/>
        <v/>
      </c>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c r="AZ338" s="47"/>
      <c r="BA338" s="47"/>
      <c r="BB338" s="47"/>
      <c r="BC338" s="47"/>
      <c r="BD338" s="47"/>
      <c r="BE338" s="47"/>
      <c r="BF338" s="47"/>
      <c r="BG338" s="47"/>
      <c r="BH338" s="47"/>
      <c r="BI338" s="47"/>
      <c r="BJ338" s="47"/>
      <c r="BK338" s="47"/>
      <c r="BL338" s="47"/>
      <c r="BM338" s="47"/>
      <c r="BN338" s="47"/>
      <c r="BO338" s="47"/>
      <c r="BP338" s="47"/>
      <c r="BQ338" s="47"/>
      <c r="BR338" s="47"/>
      <c r="BS338" s="47"/>
      <c r="BT338" s="47"/>
      <c r="BU338" s="47"/>
      <c r="BV338" s="47"/>
      <c r="BW338" s="47"/>
      <c r="BX338" s="47"/>
      <c r="BY338" s="47"/>
      <c r="BZ338" s="47"/>
      <c r="CA338" s="47"/>
      <c r="CB338" s="47"/>
      <c r="CC338" s="47"/>
      <c r="CD338" s="47"/>
      <c r="CE338" s="47"/>
      <c r="CF338" s="47"/>
      <c r="CG338" s="47"/>
      <c r="CH338" s="47"/>
      <c r="CI338" s="47"/>
      <c r="CJ338" s="47"/>
      <c r="CK338" s="47"/>
      <c r="CL338" s="47"/>
      <c r="CM338" s="47"/>
      <c r="CN338" s="47"/>
      <c r="CO338" s="47"/>
      <c r="CP338" s="47"/>
      <c r="CQ338" s="47"/>
      <c r="CR338" s="47"/>
      <c r="CS338" s="47"/>
      <c r="CT338" s="47"/>
      <c r="CU338" s="47"/>
      <c r="CV338" s="47"/>
      <c r="CW338" s="47"/>
      <c r="CX338" s="47"/>
      <c r="CY338" s="47"/>
      <c r="CZ338" s="47"/>
      <c r="DA338" s="47"/>
      <c r="DB338" s="47"/>
      <c r="DC338" s="47"/>
      <c r="DD338" s="47"/>
      <c r="DE338" s="47"/>
      <c r="DF338" s="47"/>
      <c r="DG338" s="47"/>
      <c r="DH338" s="47"/>
      <c r="DI338" s="47"/>
      <c r="DJ338" s="47"/>
      <c r="DK338" s="47"/>
      <c r="DL338" s="47"/>
      <c r="DM338" s="47"/>
      <c r="DN338" s="47"/>
      <c r="DO338" s="47"/>
      <c r="DP338" s="47"/>
      <c r="DQ338" s="47"/>
      <c r="DR338" s="47"/>
      <c r="DS338" s="47"/>
      <c r="DT338" s="47"/>
      <c r="DU338" s="47"/>
      <c r="DV338" s="47"/>
      <c r="DW338" s="74"/>
      <c r="DX338" s="47"/>
      <c r="DY338" s="47"/>
      <c r="DZ338" s="47"/>
      <c r="EA338" s="47"/>
      <c r="EB338" s="47"/>
      <c r="EC338" s="47"/>
      <c r="ED338" s="47"/>
      <c r="EE338" s="47"/>
      <c r="EF338" s="47"/>
      <c r="EG338" s="47"/>
      <c r="EH338" s="47"/>
      <c r="EI338" s="47"/>
      <c r="EJ338" s="47"/>
      <c r="EK338" s="47"/>
      <c r="EL338" s="47"/>
      <c r="EM338" s="47"/>
      <c r="EN338" s="47"/>
      <c r="EO338" s="47"/>
      <c r="EP338" s="47"/>
      <c r="EQ338" s="47"/>
      <c r="ER338" s="74"/>
    </row>
    <row r="339" spans="2:148" ht="15" customHeight="1">
      <c r="B339" s="687" t="str">
        <f t="shared" si="35"/>
        <v>Desk 20</v>
      </c>
      <c r="C339" s="689" t="str">
        <f t="shared" si="38"/>
        <v/>
      </c>
      <c r="D339" s="689" t="str">
        <f t="shared" si="38"/>
        <v/>
      </c>
      <c r="E339" s="689" t="str">
        <f t="shared" si="38"/>
        <v/>
      </c>
      <c r="F339" s="689" t="str">
        <f t="shared" si="38"/>
        <v/>
      </c>
      <c r="G339" s="1810" t="str">
        <f t="shared" si="38"/>
        <v/>
      </c>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c r="AZ339" s="47"/>
      <c r="BA339" s="47"/>
      <c r="BB339" s="47"/>
      <c r="BC339" s="47"/>
      <c r="BD339" s="47"/>
      <c r="BE339" s="47"/>
      <c r="BF339" s="47"/>
      <c r="BG339" s="47"/>
      <c r="BH339" s="47"/>
      <c r="BI339" s="47"/>
      <c r="BJ339" s="47"/>
      <c r="BK339" s="47"/>
      <c r="BL339" s="47"/>
      <c r="BM339" s="47"/>
      <c r="BN339" s="47"/>
      <c r="BO339" s="47"/>
      <c r="BP339" s="47"/>
      <c r="BQ339" s="47"/>
      <c r="BR339" s="47"/>
      <c r="BS339" s="47"/>
      <c r="BT339" s="47"/>
      <c r="BU339" s="47"/>
      <c r="BV339" s="47"/>
      <c r="BW339" s="47"/>
      <c r="BX339" s="47"/>
      <c r="BY339" s="47"/>
      <c r="BZ339" s="47"/>
      <c r="CA339" s="47"/>
      <c r="CB339" s="47"/>
      <c r="CC339" s="47"/>
      <c r="CD339" s="47"/>
      <c r="CE339" s="47"/>
      <c r="CF339" s="47"/>
      <c r="CG339" s="47"/>
      <c r="CH339" s="47"/>
      <c r="CI339" s="47"/>
      <c r="CJ339" s="47"/>
      <c r="CK339" s="47"/>
      <c r="CL339" s="47"/>
      <c r="CM339" s="47"/>
      <c r="CN339" s="47"/>
      <c r="CO339" s="47"/>
      <c r="CP339" s="47"/>
      <c r="CQ339" s="47"/>
      <c r="CR339" s="47"/>
      <c r="CS339" s="47"/>
      <c r="CT339" s="47"/>
      <c r="CU339" s="47"/>
      <c r="CV339" s="47"/>
      <c r="CW339" s="47"/>
      <c r="CX339" s="47"/>
      <c r="CY339" s="47"/>
      <c r="CZ339" s="47"/>
      <c r="DA339" s="47"/>
      <c r="DB339" s="47"/>
      <c r="DC339" s="47"/>
      <c r="DD339" s="47"/>
      <c r="DE339" s="47"/>
      <c r="DF339" s="47"/>
      <c r="DG339" s="47"/>
      <c r="DH339" s="47"/>
      <c r="DI339" s="47"/>
      <c r="DJ339" s="47"/>
      <c r="DK339" s="47"/>
      <c r="DL339" s="47"/>
      <c r="DM339" s="47"/>
      <c r="DN339" s="47"/>
      <c r="DO339" s="47"/>
      <c r="DP339" s="47"/>
      <c r="DQ339" s="47"/>
      <c r="DR339" s="47"/>
      <c r="DS339" s="47"/>
      <c r="DT339" s="47"/>
      <c r="DU339" s="47"/>
      <c r="DV339" s="47"/>
      <c r="DW339" s="74"/>
      <c r="DX339" s="47"/>
      <c r="DY339" s="47"/>
      <c r="DZ339" s="47"/>
      <c r="EA339" s="47"/>
      <c r="EB339" s="47"/>
      <c r="EC339" s="47"/>
      <c r="ED339" s="47"/>
      <c r="EE339" s="47"/>
      <c r="EF339" s="47"/>
      <c r="EG339" s="47"/>
      <c r="EH339" s="47"/>
      <c r="EI339" s="47"/>
      <c r="EJ339" s="47"/>
      <c r="EK339" s="47"/>
      <c r="EL339" s="47"/>
      <c r="EM339" s="47"/>
      <c r="EN339" s="47"/>
      <c r="EO339" s="47"/>
      <c r="EP339" s="47"/>
      <c r="EQ339" s="47"/>
      <c r="ER339" s="74"/>
    </row>
    <row r="340" spans="2:148" ht="15" customHeight="1">
      <c r="B340" s="687" t="str">
        <f t="shared" si="35"/>
        <v>Desk 21</v>
      </c>
      <c r="C340" s="689" t="str">
        <f t="shared" si="38"/>
        <v/>
      </c>
      <c r="D340" s="689" t="str">
        <f t="shared" si="38"/>
        <v/>
      </c>
      <c r="E340" s="689" t="str">
        <f t="shared" si="38"/>
        <v/>
      </c>
      <c r="F340" s="689" t="str">
        <f t="shared" si="38"/>
        <v/>
      </c>
      <c r="G340" s="1810" t="str">
        <f t="shared" si="38"/>
        <v/>
      </c>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c r="AZ340" s="47"/>
      <c r="BA340" s="47"/>
      <c r="BB340" s="47"/>
      <c r="BC340" s="47"/>
      <c r="BD340" s="47"/>
      <c r="BE340" s="47"/>
      <c r="BF340" s="47"/>
      <c r="BG340" s="47"/>
      <c r="BH340" s="47"/>
      <c r="BI340" s="47"/>
      <c r="BJ340" s="47"/>
      <c r="BK340" s="47"/>
      <c r="BL340" s="47"/>
      <c r="BM340" s="47"/>
      <c r="BN340" s="47"/>
      <c r="BO340" s="47"/>
      <c r="BP340" s="47"/>
      <c r="BQ340" s="47"/>
      <c r="BR340" s="47"/>
      <c r="BS340" s="47"/>
      <c r="BT340" s="47"/>
      <c r="BU340" s="47"/>
      <c r="BV340" s="47"/>
      <c r="BW340" s="47"/>
      <c r="BX340" s="47"/>
      <c r="BY340" s="47"/>
      <c r="BZ340" s="47"/>
      <c r="CA340" s="47"/>
      <c r="CB340" s="47"/>
      <c r="CC340" s="47"/>
      <c r="CD340" s="47"/>
      <c r="CE340" s="47"/>
      <c r="CF340" s="47"/>
      <c r="CG340" s="47"/>
      <c r="CH340" s="47"/>
      <c r="CI340" s="47"/>
      <c r="CJ340" s="47"/>
      <c r="CK340" s="47"/>
      <c r="CL340" s="47"/>
      <c r="CM340" s="47"/>
      <c r="CN340" s="47"/>
      <c r="CO340" s="47"/>
      <c r="CP340" s="47"/>
      <c r="CQ340" s="47"/>
      <c r="CR340" s="47"/>
      <c r="CS340" s="47"/>
      <c r="CT340" s="47"/>
      <c r="CU340" s="47"/>
      <c r="CV340" s="47"/>
      <c r="CW340" s="47"/>
      <c r="CX340" s="47"/>
      <c r="CY340" s="47"/>
      <c r="CZ340" s="47"/>
      <c r="DA340" s="47"/>
      <c r="DB340" s="47"/>
      <c r="DC340" s="47"/>
      <c r="DD340" s="47"/>
      <c r="DE340" s="47"/>
      <c r="DF340" s="47"/>
      <c r="DG340" s="47"/>
      <c r="DH340" s="47"/>
      <c r="DI340" s="47"/>
      <c r="DJ340" s="47"/>
      <c r="DK340" s="47"/>
      <c r="DL340" s="47"/>
      <c r="DM340" s="47"/>
      <c r="DN340" s="47"/>
      <c r="DO340" s="47"/>
      <c r="DP340" s="47"/>
      <c r="DQ340" s="47"/>
      <c r="DR340" s="47"/>
      <c r="DS340" s="47"/>
      <c r="DT340" s="47"/>
      <c r="DU340" s="47"/>
      <c r="DV340" s="47"/>
      <c r="DW340" s="74"/>
      <c r="DX340" s="47"/>
      <c r="DY340" s="47"/>
      <c r="DZ340" s="47"/>
      <c r="EA340" s="47"/>
      <c r="EB340" s="47"/>
      <c r="EC340" s="47"/>
      <c r="ED340" s="47"/>
      <c r="EE340" s="47"/>
      <c r="EF340" s="47"/>
      <c r="EG340" s="47"/>
      <c r="EH340" s="47"/>
      <c r="EI340" s="47"/>
      <c r="EJ340" s="47"/>
      <c r="EK340" s="47"/>
      <c r="EL340" s="47"/>
      <c r="EM340" s="47"/>
      <c r="EN340" s="47"/>
      <c r="EO340" s="47"/>
      <c r="EP340" s="47"/>
      <c r="EQ340" s="47"/>
      <c r="ER340" s="74"/>
    </row>
    <row r="341" spans="2:148" ht="15" customHeight="1">
      <c r="B341" s="687" t="str">
        <f t="shared" si="35"/>
        <v>Desk 22</v>
      </c>
      <c r="C341" s="689" t="str">
        <f t="shared" si="38"/>
        <v/>
      </c>
      <c r="D341" s="689" t="str">
        <f t="shared" si="38"/>
        <v/>
      </c>
      <c r="E341" s="689" t="str">
        <f t="shared" si="38"/>
        <v/>
      </c>
      <c r="F341" s="689" t="str">
        <f t="shared" si="38"/>
        <v/>
      </c>
      <c r="G341" s="1810" t="str">
        <f t="shared" si="38"/>
        <v/>
      </c>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7"/>
      <c r="BF341" s="47"/>
      <c r="BG341" s="47"/>
      <c r="BH341" s="47"/>
      <c r="BI341" s="47"/>
      <c r="BJ341" s="47"/>
      <c r="BK341" s="47"/>
      <c r="BL341" s="47"/>
      <c r="BM341" s="47"/>
      <c r="BN341" s="47"/>
      <c r="BO341" s="47"/>
      <c r="BP341" s="47"/>
      <c r="BQ341" s="47"/>
      <c r="BR341" s="47"/>
      <c r="BS341" s="47"/>
      <c r="BT341" s="47"/>
      <c r="BU341" s="47"/>
      <c r="BV341" s="47"/>
      <c r="BW341" s="47"/>
      <c r="BX341" s="47"/>
      <c r="BY341" s="47"/>
      <c r="BZ341" s="47"/>
      <c r="CA341" s="47"/>
      <c r="CB341" s="47"/>
      <c r="CC341" s="47"/>
      <c r="CD341" s="47"/>
      <c r="CE341" s="47"/>
      <c r="CF341" s="47"/>
      <c r="CG341" s="47"/>
      <c r="CH341" s="47"/>
      <c r="CI341" s="47"/>
      <c r="CJ341" s="47"/>
      <c r="CK341" s="47"/>
      <c r="CL341" s="47"/>
      <c r="CM341" s="47"/>
      <c r="CN341" s="47"/>
      <c r="CO341" s="47"/>
      <c r="CP341" s="47"/>
      <c r="CQ341" s="47"/>
      <c r="CR341" s="47"/>
      <c r="CS341" s="47"/>
      <c r="CT341" s="47"/>
      <c r="CU341" s="47"/>
      <c r="CV341" s="47"/>
      <c r="CW341" s="47"/>
      <c r="CX341" s="47"/>
      <c r="CY341" s="47"/>
      <c r="CZ341" s="47"/>
      <c r="DA341" s="47"/>
      <c r="DB341" s="47"/>
      <c r="DC341" s="47"/>
      <c r="DD341" s="47"/>
      <c r="DE341" s="47"/>
      <c r="DF341" s="47"/>
      <c r="DG341" s="47"/>
      <c r="DH341" s="47"/>
      <c r="DI341" s="47"/>
      <c r="DJ341" s="47"/>
      <c r="DK341" s="47"/>
      <c r="DL341" s="47"/>
      <c r="DM341" s="47"/>
      <c r="DN341" s="47"/>
      <c r="DO341" s="47"/>
      <c r="DP341" s="47"/>
      <c r="DQ341" s="47"/>
      <c r="DR341" s="47"/>
      <c r="DS341" s="47"/>
      <c r="DT341" s="47"/>
      <c r="DU341" s="47"/>
      <c r="DV341" s="47"/>
      <c r="DW341" s="74"/>
      <c r="DX341" s="47"/>
      <c r="DY341" s="47"/>
      <c r="DZ341" s="47"/>
      <c r="EA341" s="47"/>
      <c r="EB341" s="47"/>
      <c r="EC341" s="47"/>
      <c r="ED341" s="47"/>
      <c r="EE341" s="47"/>
      <c r="EF341" s="47"/>
      <c r="EG341" s="47"/>
      <c r="EH341" s="47"/>
      <c r="EI341" s="47"/>
      <c r="EJ341" s="47"/>
      <c r="EK341" s="47"/>
      <c r="EL341" s="47"/>
      <c r="EM341" s="47"/>
      <c r="EN341" s="47"/>
      <c r="EO341" s="47"/>
      <c r="EP341" s="47"/>
      <c r="EQ341" s="47"/>
      <c r="ER341" s="74"/>
    </row>
    <row r="342" spans="2:148" ht="15" customHeight="1">
      <c r="B342" s="687" t="str">
        <f t="shared" si="35"/>
        <v>Desk 23</v>
      </c>
      <c r="C342" s="689" t="str">
        <f t="shared" si="38"/>
        <v/>
      </c>
      <c r="D342" s="689" t="str">
        <f t="shared" si="38"/>
        <v/>
      </c>
      <c r="E342" s="689" t="str">
        <f t="shared" si="38"/>
        <v/>
      </c>
      <c r="F342" s="689" t="str">
        <f t="shared" si="38"/>
        <v/>
      </c>
      <c r="G342" s="1810" t="str">
        <f t="shared" si="38"/>
        <v/>
      </c>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c r="AZ342" s="47"/>
      <c r="BA342" s="47"/>
      <c r="BB342" s="47"/>
      <c r="BC342" s="47"/>
      <c r="BD342" s="47"/>
      <c r="BE342" s="47"/>
      <c r="BF342" s="47"/>
      <c r="BG342" s="47"/>
      <c r="BH342" s="47"/>
      <c r="BI342" s="47"/>
      <c r="BJ342" s="47"/>
      <c r="BK342" s="47"/>
      <c r="BL342" s="47"/>
      <c r="BM342" s="47"/>
      <c r="BN342" s="47"/>
      <c r="BO342" s="47"/>
      <c r="BP342" s="47"/>
      <c r="BQ342" s="47"/>
      <c r="BR342" s="47"/>
      <c r="BS342" s="47"/>
      <c r="BT342" s="47"/>
      <c r="BU342" s="47"/>
      <c r="BV342" s="47"/>
      <c r="BW342" s="47"/>
      <c r="BX342" s="47"/>
      <c r="BY342" s="47"/>
      <c r="BZ342" s="47"/>
      <c r="CA342" s="47"/>
      <c r="CB342" s="47"/>
      <c r="CC342" s="47"/>
      <c r="CD342" s="47"/>
      <c r="CE342" s="47"/>
      <c r="CF342" s="47"/>
      <c r="CG342" s="47"/>
      <c r="CH342" s="47"/>
      <c r="CI342" s="47"/>
      <c r="CJ342" s="47"/>
      <c r="CK342" s="47"/>
      <c r="CL342" s="47"/>
      <c r="CM342" s="47"/>
      <c r="CN342" s="47"/>
      <c r="CO342" s="47"/>
      <c r="CP342" s="47"/>
      <c r="CQ342" s="47"/>
      <c r="CR342" s="47"/>
      <c r="CS342" s="47"/>
      <c r="CT342" s="47"/>
      <c r="CU342" s="47"/>
      <c r="CV342" s="47"/>
      <c r="CW342" s="47"/>
      <c r="CX342" s="47"/>
      <c r="CY342" s="47"/>
      <c r="CZ342" s="47"/>
      <c r="DA342" s="47"/>
      <c r="DB342" s="47"/>
      <c r="DC342" s="47"/>
      <c r="DD342" s="47"/>
      <c r="DE342" s="47"/>
      <c r="DF342" s="47"/>
      <c r="DG342" s="47"/>
      <c r="DH342" s="47"/>
      <c r="DI342" s="47"/>
      <c r="DJ342" s="47"/>
      <c r="DK342" s="47"/>
      <c r="DL342" s="47"/>
      <c r="DM342" s="47"/>
      <c r="DN342" s="47"/>
      <c r="DO342" s="47"/>
      <c r="DP342" s="47"/>
      <c r="DQ342" s="47"/>
      <c r="DR342" s="47"/>
      <c r="DS342" s="47"/>
      <c r="DT342" s="47"/>
      <c r="DU342" s="47"/>
      <c r="DV342" s="47"/>
      <c r="DW342" s="74"/>
      <c r="DX342" s="47"/>
      <c r="DY342" s="47"/>
      <c r="DZ342" s="47"/>
      <c r="EA342" s="47"/>
      <c r="EB342" s="47"/>
      <c r="EC342" s="47"/>
      <c r="ED342" s="47"/>
      <c r="EE342" s="47"/>
      <c r="EF342" s="47"/>
      <c r="EG342" s="47"/>
      <c r="EH342" s="47"/>
      <c r="EI342" s="47"/>
      <c r="EJ342" s="47"/>
      <c r="EK342" s="47"/>
      <c r="EL342" s="47"/>
      <c r="EM342" s="47"/>
      <c r="EN342" s="47"/>
      <c r="EO342" s="47"/>
      <c r="EP342" s="47"/>
      <c r="EQ342" s="47"/>
      <c r="ER342" s="74"/>
    </row>
    <row r="343" spans="2:148" ht="15" customHeight="1">
      <c r="B343" s="687" t="str">
        <f t="shared" si="35"/>
        <v>Desk 24</v>
      </c>
      <c r="C343" s="689" t="str">
        <f t="shared" si="38"/>
        <v/>
      </c>
      <c r="D343" s="689" t="str">
        <f t="shared" si="38"/>
        <v/>
      </c>
      <c r="E343" s="689" t="str">
        <f t="shared" si="38"/>
        <v/>
      </c>
      <c r="F343" s="689" t="str">
        <f t="shared" si="38"/>
        <v/>
      </c>
      <c r="G343" s="1810" t="str">
        <f t="shared" si="38"/>
        <v/>
      </c>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47"/>
      <c r="BU343" s="47"/>
      <c r="BV343" s="47"/>
      <c r="BW343" s="47"/>
      <c r="BX343" s="47"/>
      <c r="BY343" s="47"/>
      <c r="BZ343" s="47"/>
      <c r="CA343" s="47"/>
      <c r="CB343" s="47"/>
      <c r="CC343" s="47"/>
      <c r="CD343" s="47"/>
      <c r="CE343" s="47"/>
      <c r="CF343" s="47"/>
      <c r="CG343" s="47"/>
      <c r="CH343" s="47"/>
      <c r="CI343" s="47"/>
      <c r="CJ343" s="47"/>
      <c r="CK343" s="47"/>
      <c r="CL343" s="47"/>
      <c r="CM343" s="47"/>
      <c r="CN343" s="47"/>
      <c r="CO343" s="47"/>
      <c r="CP343" s="47"/>
      <c r="CQ343" s="47"/>
      <c r="CR343" s="47"/>
      <c r="CS343" s="47"/>
      <c r="CT343" s="47"/>
      <c r="CU343" s="47"/>
      <c r="CV343" s="47"/>
      <c r="CW343" s="47"/>
      <c r="CX343" s="47"/>
      <c r="CY343" s="47"/>
      <c r="CZ343" s="47"/>
      <c r="DA343" s="47"/>
      <c r="DB343" s="47"/>
      <c r="DC343" s="47"/>
      <c r="DD343" s="47"/>
      <c r="DE343" s="47"/>
      <c r="DF343" s="47"/>
      <c r="DG343" s="47"/>
      <c r="DH343" s="47"/>
      <c r="DI343" s="47"/>
      <c r="DJ343" s="47"/>
      <c r="DK343" s="47"/>
      <c r="DL343" s="47"/>
      <c r="DM343" s="47"/>
      <c r="DN343" s="47"/>
      <c r="DO343" s="47"/>
      <c r="DP343" s="47"/>
      <c r="DQ343" s="47"/>
      <c r="DR343" s="47"/>
      <c r="DS343" s="47"/>
      <c r="DT343" s="47"/>
      <c r="DU343" s="47"/>
      <c r="DV343" s="47"/>
      <c r="DW343" s="74"/>
      <c r="DX343" s="47"/>
      <c r="DY343" s="47"/>
      <c r="DZ343" s="47"/>
      <c r="EA343" s="47"/>
      <c r="EB343" s="47"/>
      <c r="EC343" s="47"/>
      <c r="ED343" s="47"/>
      <c r="EE343" s="47"/>
      <c r="EF343" s="47"/>
      <c r="EG343" s="47"/>
      <c r="EH343" s="47"/>
      <c r="EI343" s="47"/>
      <c r="EJ343" s="47"/>
      <c r="EK343" s="47"/>
      <c r="EL343" s="47"/>
      <c r="EM343" s="47"/>
      <c r="EN343" s="47"/>
      <c r="EO343" s="47"/>
      <c r="EP343" s="47"/>
      <c r="EQ343" s="47"/>
      <c r="ER343" s="74"/>
    </row>
    <row r="344" spans="2:148" ht="15" customHeight="1">
      <c r="B344" s="687" t="str">
        <f t="shared" si="35"/>
        <v>Desk 25</v>
      </c>
      <c r="C344" s="689" t="str">
        <f t="shared" si="38"/>
        <v/>
      </c>
      <c r="D344" s="689" t="str">
        <f t="shared" si="38"/>
        <v/>
      </c>
      <c r="E344" s="689" t="str">
        <f t="shared" si="38"/>
        <v/>
      </c>
      <c r="F344" s="689" t="str">
        <f t="shared" si="38"/>
        <v/>
      </c>
      <c r="G344" s="1810" t="str">
        <f t="shared" si="38"/>
        <v/>
      </c>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c r="AZ344" s="47"/>
      <c r="BA344" s="47"/>
      <c r="BB344" s="47"/>
      <c r="BC344" s="47"/>
      <c r="BD344" s="47"/>
      <c r="BE344" s="47"/>
      <c r="BF344" s="47"/>
      <c r="BG344" s="47"/>
      <c r="BH344" s="47"/>
      <c r="BI344" s="47"/>
      <c r="BJ344" s="47"/>
      <c r="BK344" s="47"/>
      <c r="BL344" s="47"/>
      <c r="BM344" s="47"/>
      <c r="BN344" s="47"/>
      <c r="BO344" s="47"/>
      <c r="BP344" s="47"/>
      <c r="BQ344" s="47"/>
      <c r="BR344" s="47"/>
      <c r="BS344" s="47"/>
      <c r="BT344" s="47"/>
      <c r="BU344" s="47"/>
      <c r="BV344" s="47"/>
      <c r="BW344" s="47"/>
      <c r="BX344" s="47"/>
      <c r="BY344" s="47"/>
      <c r="BZ344" s="47"/>
      <c r="CA344" s="47"/>
      <c r="CB344" s="47"/>
      <c r="CC344" s="47"/>
      <c r="CD344" s="47"/>
      <c r="CE344" s="47"/>
      <c r="CF344" s="47"/>
      <c r="CG344" s="47"/>
      <c r="CH344" s="47"/>
      <c r="CI344" s="47"/>
      <c r="CJ344" s="47"/>
      <c r="CK344" s="47"/>
      <c r="CL344" s="47"/>
      <c r="CM344" s="47"/>
      <c r="CN344" s="47"/>
      <c r="CO344" s="47"/>
      <c r="CP344" s="47"/>
      <c r="CQ344" s="47"/>
      <c r="CR344" s="47"/>
      <c r="CS344" s="47"/>
      <c r="CT344" s="47"/>
      <c r="CU344" s="47"/>
      <c r="CV344" s="47"/>
      <c r="CW344" s="47"/>
      <c r="CX344" s="47"/>
      <c r="CY344" s="47"/>
      <c r="CZ344" s="47"/>
      <c r="DA344" s="47"/>
      <c r="DB344" s="47"/>
      <c r="DC344" s="47"/>
      <c r="DD344" s="47"/>
      <c r="DE344" s="47"/>
      <c r="DF344" s="47"/>
      <c r="DG344" s="47"/>
      <c r="DH344" s="47"/>
      <c r="DI344" s="47"/>
      <c r="DJ344" s="47"/>
      <c r="DK344" s="47"/>
      <c r="DL344" s="47"/>
      <c r="DM344" s="47"/>
      <c r="DN344" s="47"/>
      <c r="DO344" s="47"/>
      <c r="DP344" s="47"/>
      <c r="DQ344" s="47"/>
      <c r="DR344" s="47"/>
      <c r="DS344" s="47"/>
      <c r="DT344" s="47"/>
      <c r="DU344" s="47"/>
      <c r="DV344" s="47"/>
      <c r="DW344" s="74"/>
      <c r="DX344" s="47"/>
      <c r="DY344" s="47"/>
      <c r="DZ344" s="47"/>
      <c r="EA344" s="47"/>
      <c r="EB344" s="47"/>
      <c r="EC344" s="47"/>
      <c r="ED344" s="47"/>
      <c r="EE344" s="47"/>
      <c r="EF344" s="47"/>
      <c r="EG344" s="47"/>
      <c r="EH344" s="47"/>
      <c r="EI344" s="47"/>
      <c r="EJ344" s="47"/>
      <c r="EK344" s="47"/>
      <c r="EL344" s="47"/>
      <c r="EM344" s="47"/>
      <c r="EN344" s="47"/>
      <c r="EO344" s="47"/>
      <c r="EP344" s="47"/>
      <c r="EQ344" s="47"/>
      <c r="ER344" s="74"/>
    </row>
    <row r="345" spans="2:148" ht="15" customHeight="1">
      <c r="B345" s="687" t="str">
        <f t="shared" si="35"/>
        <v>Desk 26</v>
      </c>
      <c r="C345" s="689" t="str">
        <f t="shared" si="38"/>
        <v/>
      </c>
      <c r="D345" s="689" t="str">
        <f t="shared" si="38"/>
        <v/>
      </c>
      <c r="E345" s="689" t="str">
        <f t="shared" si="38"/>
        <v/>
      </c>
      <c r="F345" s="689" t="str">
        <f t="shared" si="38"/>
        <v/>
      </c>
      <c r="G345" s="1810" t="str">
        <f t="shared" si="38"/>
        <v/>
      </c>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47"/>
      <c r="BU345" s="47"/>
      <c r="BV345" s="47"/>
      <c r="BW345" s="47"/>
      <c r="BX345" s="47"/>
      <c r="BY345" s="47"/>
      <c r="BZ345" s="47"/>
      <c r="CA345" s="47"/>
      <c r="CB345" s="47"/>
      <c r="CC345" s="47"/>
      <c r="CD345" s="47"/>
      <c r="CE345" s="47"/>
      <c r="CF345" s="47"/>
      <c r="CG345" s="47"/>
      <c r="CH345" s="47"/>
      <c r="CI345" s="47"/>
      <c r="CJ345" s="47"/>
      <c r="CK345" s="47"/>
      <c r="CL345" s="47"/>
      <c r="CM345" s="47"/>
      <c r="CN345" s="47"/>
      <c r="CO345" s="47"/>
      <c r="CP345" s="47"/>
      <c r="CQ345" s="47"/>
      <c r="CR345" s="47"/>
      <c r="CS345" s="47"/>
      <c r="CT345" s="47"/>
      <c r="CU345" s="47"/>
      <c r="CV345" s="47"/>
      <c r="CW345" s="47"/>
      <c r="CX345" s="47"/>
      <c r="CY345" s="47"/>
      <c r="CZ345" s="47"/>
      <c r="DA345" s="47"/>
      <c r="DB345" s="47"/>
      <c r="DC345" s="47"/>
      <c r="DD345" s="47"/>
      <c r="DE345" s="47"/>
      <c r="DF345" s="47"/>
      <c r="DG345" s="47"/>
      <c r="DH345" s="47"/>
      <c r="DI345" s="47"/>
      <c r="DJ345" s="47"/>
      <c r="DK345" s="47"/>
      <c r="DL345" s="47"/>
      <c r="DM345" s="47"/>
      <c r="DN345" s="47"/>
      <c r="DO345" s="47"/>
      <c r="DP345" s="47"/>
      <c r="DQ345" s="47"/>
      <c r="DR345" s="47"/>
      <c r="DS345" s="47"/>
      <c r="DT345" s="47"/>
      <c r="DU345" s="47"/>
      <c r="DV345" s="47"/>
      <c r="DW345" s="74"/>
      <c r="DX345" s="47"/>
      <c r="DY345" s="47"/>
      <c r="DZ345" s="47"/>
      <c r="EA345" s="47"/>
      <c r="EB345" s="47"/>
      <c r="EC345" s="47"/>
      <c r="ED345" s="47"/>
      <c r="EE345" s="47"/>
      <c r="EF345" s="47"/>
      <c r="EG345" s="47"/>
      <c r="EH345" s="47"/>
      <c r="EI345" s="47"/>
      <c r="EJ345" s="47"/>
      <c r="EK345" s="47"/>
      <c r="EL345" s="47"/>
      <c r="EM345" s="47"/>
      <c r="EN345" s="47"/>
      <c r="EO345" s="47"/>
      <c r="EP345" s="47"/>
      <c r="EQ345" s="47"/>
      <c r="ER345" s="74"/>
    </row>
    <row r="346" spans="2:148" ht="15" customHeight="1">
      <c r="B346" s="687" t="str">
        <f t="shared" si="35"/>
        <v>Desk 27</v>
      </c>
      <c r="C346" s="689" t="str">
        <f t="shared" si="38"/>
        <v/>
      </c>
      <c r="D346" s="689" t="str">
        <f t="shared" si="38"/>
        <v/>
      </c>
      <c r="E346" s="689" t="str">
        <f t="shared" si="38"/>
        <v/>
      </c>
      <c r="F346" s="689" t="str">
        <f t="shared" si="38"/>
        <v/>
      </c>
      <c r="G346" s="1810" t="str">
        <f t="shared" si="38"/>
        <v/>
      </c>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47"/>
      <c r="BU346" s="47"/>
      <c r="BV346" s="47"/>
      <c r="BW346" s="47"/>
      <c r="BX346" s="47"/>
      <c r="BY346" s="47"/>
      <c r="BZ346" s="47"/>
      <c r="CA346" s="47"/>
      <c r="CB346" s="47"/>
      <c r="CC346" s="47"/>
      <c r="CD346" s="47"/>
      <c r="CE346" s="47"/>
      <c r="CF346" s="47"/>
      <c r="CG346" s="47"/>
      <c r="CH346" s="47"/>
      <c r="CI346" s="47"/>
      <c r="CJ346" s="47"/>
      <c r="CK346" s="47"/>
      <c r="CL346" s="47"/>
      <c r="CM346" s="47"/>
      <c r="CN346" s="47"/>
      <c r="CO346" s="47"/>
      <c r="CP346" s="47"/>
      <c r="CQ346" s="47"/>
      <c r="CR346" s="47"/>
      <c r="CS346" s="47"/>
      <c r="CT346" s="47"/>
      <c r="CU346" s="47"/>
      <c r="CV346" s="47"/>
      <c r="CW346" s="47"/>
      <c r="CX346" s="47"/>
      <c r="CY346" s="47"/>
      <c r="CZ346" s="47"/>
      <c r="DA346" s="47"/>
      <c r="DB346" s="47"/>
      <c r="DC346" s="47"/>
      <c r="DD346" s="47"/>
      <c r="DE346" s="47"/>
      <c r="DF346" s="47"/>
      <c r="DG346" s="47"/>
      <c r="DH346" s="47"/>
      <c r="DI346" s="47"/>
      <c r="DJ346" s="47"/>
      <c r="DK346" s="47"/>
      <c r="DL346" s="47"/>
      <c r="DM346" s="47"/>
      <c r="DN346" s="47"/>
      <c r="DO346" s="47"/>
      <c r="DP346" s="47"/>
      <c r="DQ346" s="47"/>
      <c r="DR346" s="47"/>
      <c r="DS346" s="47"/>
      <c r="DT346" s="47"/>
      <c r="DU346" s="47"/>
      <c r="DV346" s="47"/>
      <c r="DW346" s="74"/>
      <c r="DX346" s="47"/>
      <c r="DY346" s="47"/>
      <c r="DZ346" s="47"/>
      <c r="EA346" s="47"/>
      <c r="EB346" s="47"/>
      <c r="EC346" s="47"/>
      <c r="ED346" s="47"/>
      <c r="EE346" s="47"/>
      <c r="EF346" s="47"/>
      <c r="EG346" s="47"/>
      <c r="EH346" s="47"/>
      <c r="EI346" s="47"/>
      <c r="EJ346" s="47"/>
      <c r="EK346" s="47"/>
      <c r="EL346" s="47"/>
      <c r="EM346" s="47"/>
      <c r="EN346" s="47"/>
      <c r="EO346" s="47"/>
      <c r="EP346" s="47"/>
      <c r="EQ346" s="47"/>
      <c r="ER346" s="74"/>
    </row>
    <row r="347" spans="2:148" ht="15" customHeight="1">
      <c r="B347" s="687" t="str">
        <f t="shared" si="35"/>
        <v>Desk 28</v>
      </c>
      <c r="C347" s="689" t="str">
        <f t="shared" si="38"/>
        <v/>
      </c>
      <c r="D347" s="689" t="str">
        <f t="shared" si="38"/>
        <v/>
      </c>
      <c r="E347" s="689" t="str">
        <f t="shared" si="38"/>
        <v/>
      </c>
      <c r="F347" s="689" t="str">
        <f t="shared" si="38"/>
        <v/>
      </c>
      <c r="G347" s="1810" t="str">
        <f t="shared" si="38"/>
        <v/>
      </c>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c r="AZ347" s="47"/>
      <c r="BA347" s="47"/>
      <c r="BB347" s="47"/>
      <c r="BC347" s="47"/>
      <c r="BD347" s="47"/>
      <c r="BE347" s="47"/>
      <c r="BF347" s="47"/>
      <c r="BG347" s="47"/>
      <c r="BH347" s="47"/>
      <c r="BI347" s="47"/>
      <c r="BJ347" s="47"/>
      <c r="BK347" s="47"/>
      <c r="BL347" s="47"/>
      <c r="BM347" s="47"/>
      <c r="BN347" s="47"/>
      <c r="BO347" s="47"/>
      <c r="BP347" s="47"/>
      <c r="BQ347" s="47"/>
      <c r="BR347" s="47"/>
      <c r="BS347" s="47"/>
      <c r="BT347" s="47"/>
      <c r="BU347" s="47"/>
      <c r="BV347" s="47"/>
      <c r="BW347" s="47"/>
      <c r="BX347" s="47"/>
      <c r="BY347" s="47"/>
      <c r="BZ347" s="47"/>
      <c r="CA347" s="47"/>
      <c r="CB347" s="47"/>
      <c r="CC347" s="47"/>
      <c r="CD347" s="47"/>
      <c r="CE347" s="47"/>
      <c r="CF347" s="47"/>
      <c r="CG347" s="47"/>
      <c r="CH347" s="47"/>
      <c r="CI347" s="47"/>
      <c r="CJ347" s="47"/>
      <c r="CK347" s="47"/>
      <c r="CL347" s="47"/>
      <c r="CM347" s="47"/>
      <c r="CN347" s="47"/>
      <c r="CO347" s="47"/>
      <c r="CP347" s="47"/>
      <c r="CQ347" s="47"/>
      <c r="CR347" s="47"/>
      <c r="CS347" s="47"/>
      <c r="CT347" s="47"/>
      <c r="CU347" s="47"/>
      <c r="CV347" s="47"/>
      <c r="CW347" s="47"/>
      <c r="CX347" s="47"/>
      <c r="CY347" s="47"/>
      <c r="CZ347" s="47"/>
      <c r="DA347" s="47"/>
      <c r="DB347" s="47"/>
      <c r="DC347" s="47"/>
      <c r="DD347" s="47"/>
      <c r="DE347" s="47"/>
      <c r="DF347" s="47"/>
      <c r="DG347" s="47"/>
      <c r="DH347" s="47"/>
      <c r="DI347" s="47"/>
      <c r="DJ347" s="47"/>
      <c r="DK347" s="47"/>
      <c r="DL347" s="47"/>
      <c r="DM347" s="47"/>
      <c r="DN347" s="47"/>
      <c r="DO347" s="47"/>
      <c r="DP347" s="47"/>
      <c r="DQ347" s="47"/>
      <c r="DR347" s="47"/>
      <c r="DS347" s="47"/>
      <c r="DT347" s="47"/>
      <c r="DU347" s="47"/>
      <c r="DV347" s="47"/>
      <c r="DW347" s="74"/>
      <c r="DX347" s="47"/>
      <c r="DY347" s="47"/>
      <c r="DZ347" s="47"/>
      <c r="EA347" s="47"/>
      <c r="EB347" s="47"/>
      <c r="EC347" s="47"/>
      <c r="ED347" s="47"/>
      <c r="EE347" s="47"/>
      <c r="EF347" s="47"/>
      <c r="EG347" s="47"/>
      <c r="EH347" s="47"/>
      <c r="EI347" s="47"/>
      <c r="EJ347" s="47"/>
      <c r="EK347" s="47"/>
      <c r="EL347" s="47"/>
      <c r="EM347" s="47"/>
      <c r="EN347" s="47"/>
      <c r="EO347" s="47"/>
      <c r="EP347" s="47"/>
      <c r="EQ347" s="47"/>
      <c r="ER347" s="74"/>
    </row>
    <row r="348" spans="2:148" ht="15" customHeight="1">
      <c r="B348" s="687" t="str">
        <f t="shared" si="35"/>
        <v>Desk 29</v>
      </c>
      <c r="C348" s="689" t="str">
        <f t="shared" si="38"/>
        <v/>
      </c>
      <c r="D348" s="689" t="str">
        <f t="shared" si="38"/>
        <v/>
      </c>
      <c r="E348" s="689" t="str">
        <f t="shared" si="38"/>
        <v/>
      </c>
      <c r="F348" s="689" t="str">
        <f t="shared" si="38"/>
        <v/>
      </c>
      <c r="G348" s="1810" t="str">
        <f t="shared" si="38"/>
        <v/>
      </c>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c r="AZ348" s="47"/>
      <c r="BA348" s="47"/>
      <c r="BB348" s="47"/>
      <c r="BC348" s="47"/>
      <c r="BD348" s="47"/>
      <c r="BE348" s="47"/>
      <c r="BF348" s="47"/>
      <c r="BG348" s="47"/>
      <c r="BH348" s="47"/>
      <c r="BI348" s="47"/>
      <c r="BJ348" s="47"/>
      <c r="BK348" s="47"/>
      <c r="BL348" s="47"/>
      <c r="BM348" s="47"/>
      <c r="BN348" s="47"/>
      <c r="BO348" s="47"/>
      <c r="BP348" s="47"/>
      <c r="BQ348" s="47"/>
      <c r="BR348" s="47"/>
      <c r="BS348" s="47"/>
      <c r="BT348" s="47"/>
      <c r="BU348" s="47"/>
      <c r="BV348" s="47"/>
      <c r="BW348" s="47"/>
      <c r="BX348" s="47"/>
      <c r="BY348" s="47"/>
      <c r="BZ348" s="47"/>
      <c r="CA348" s="47"/>
      <c r="CB348" s="47"/>
      <c r="CC348" s="47"/>
      <c r="CD348" s="47"/>
      <c r="CE348" s="47"/>
      <c r="CF348" s="47"/>
      <c r="CG348" s="47"/>
      <c r="CH348" s="47"/>
      <c r="CI348" s="47"/>
      <c r="CJ348" s="47"/>
      <c r="CK348" s="47"/>
      <c r="CL348" s="47"/>
      <c r="CM348" s="47"/>
      <c r="CN348" s="47"/>
      <c r="CO348" s="47"/>
      <c r="CP348" s="47"/>
      <c r="CQ348" s="47"/>
      <c r="CR348" s="47"/>
      <c r="CS348" s="47"/>
      <c r="CT348" s="47"/>
      <c r="CU348" s="47"/>
      <c r="CV348" s="47"/>
      <c r="CW348" s="47"/>
      <c r="CX348" s="47"/>
      <c r="CY348" s="47"/>
      <c r="CZ348" s="47"/>
      <c r="DA348" s="47"/>
      <c r="DB348" s="47"/>
      <c r="DC348" s="47"/>
      <c r="DD348" s="47"/>
      <c r="DE348" s="47"/>
      <c r="DF348" s="47"/>
      <c r="DG348" s="47"/>
      <c r="DH348" s="47"/>
      <c r="DI348" s="47"/>
      <c r="DJ348" s="47"/>
      <c r="DK348" s="47"/>
      <c r="DL348" s="47"/>
      <c r="DM348" s="47"/>
      <c r="DN348" s="47"/>
      <c r="DO348" s="47"/>
      <c r="DP348" s="47"/>
      <c r="DQ348" s="47"/>
      <c r="DR348" s="47"/>
      <c r="DS348" s="47"/>
      <c r="DT348" s="47"/>
      <c r="DU348" s="47"/>
      <c r="DV348" s="47"/>
      <c r="DW348" s="74"/>
      <c r="DX348" s="47"/>
      <c r="DY348" s="47"/>
      <c r="DZ348" s="47"/>
      <c r="EA348" s="47"/>
      <c r="EB348" s="47"/>
      <c r="EC348" s="47"/>
      <c r="ED348" s="47"/>
      <c r="EE348" s="47"/>
      <c r="EF348" s="47"/>
      <c r="EG348" s="47"/>
      <c r="EH348" s="47"/>
      <c r="EI348" s="47"/>
      <c r="EJ348" s="47"/>
      <c r="EK348" s="47"/>
      <c r="EL348" s="47"/>
      <c r="EM348" s="47"/>
      <c r="EN348" s="47"/>
      <c r="EO348" s="47"/>
      <c r="EP348" s="47"/>
      <c r="EQ348" s="47"/>
      <c r="ER348" s="74"/>
    </row>
    <row r="349" spans="2:148" ht="15" customHeight="1">
      <c r="B349" s="687" t="str">
        <f t="shared" si="35"/>
        <v>Desk 30</v>
      </c>
      <c r="C349" s="689" t="str">
        <f t="shared" si="38"/>
        <v/>
      </c>
      <c r="D349" s="689" t="str">
        <f t="shared" si="38"/>
        <v/>
      </c>
      <c r="E349" s="689" t="str">
        <f t="shared" si="38"/>
        <v/>
      </c>
      <c r="F349" s="689" t="str">
        <f t="shared" si="38"/>
        <v/>
      </c>
      <c r="G349" s="1810" t="str">
        <f t="shared" si="38"/>
        <v/>
      </c>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7"/>
      <c r="BF349" s="47"/>
      <c r="BG349" s="47"/>
      <c r="BH349" s="47"/>
      <c r="BI349" s="47"/>
      <c r="BJ349" s="47"/>
      <c r="BK349" s="47"/>
      <c r="BL349" s="47"/>
      <c r="BM349" s="47"/>
      <c r="BN349" s="47"/>
      <c r="BO349" s="47"/>
      <c r="BP349" s="47"/>
      <c r="BQ349" s="47"/>
      <c r="BR349" s="47"/>
      <c r="BS349" s="47"/>
      <c r="BT349" s="47"/>
      <c r="BU349" s="47"/>
      <c r="BV349" s="47"/>
      <c r="BW349" s="47"/>
      <c r="BX349" s="47"/>
      <c r="BY349" s="47"/>
      <c r="BZ349" s="47"/>
      <c r="CA349" s="47"/>
      <c r="CB349" s="47"/>
      <c r="CC349" s="47"/>
      <c r="CD349" s="47"/>
      <c r="CE349" s="47"/>
      <c r="CF349" s="47"/>
      <c r="CG349" s="47"/>
      <c r="CH349" s="47"/>
      <c r="CI349" s="47"/>
      <c r="CJ349" s="47"/>
      <c r="CK349" s="47"/>
      <c r="CL349" s="47"/>
      <c r="CM349" s="47"/>
      <c r="CN349" s="47"/>
      <c r="CO349" s="47"/>
      <c r="CP349" s="47"/>
      <c r="CQ349" s="47"/>
      <c r="CR349" s="47"/>
      <c r="CS349" s="47"/>
      <c r="CT349" s="47"/>
      <c r="CU349" s="47"/>
      <c r="CV349" s="47"/>
      <c r="CW349" s="47"/>
      <c r="CX349" s="47"/>
      <c r="CY349" s="47"/>
      <c r="CZ349" s="47"/>
      <c r="DA349" s="47"/>
      <c r="DB349" s="47"/>
      <c r="DC349" s="47"/>
      <c r="DD349" s="47"/>
      <c r="DE349" s="47"/>
      <c r="DF349" s="47"/>
      <c r="DG349" s="47"/>
      <c r="DH349" s="47"/>
      <c r="DI349" s="47"/>
      <c r="DJ349" s="47"/>
      <c r="DK349" s="47"/>
      <c r="DL349" s="47"/>
      <c r="DM349" s="47"/>
      <c r="DN349" s="47"/>
      <c r="DO349" s="47"/>
      <c r="DP349" s="47"/>
      <c r="DQ349" s="47"/>
      <c r="DR349" s="47"/>
      <c r="DS349" s="47"/>
      <c r="DT349" s="47"/>
      <c r="DU349" s="47"/>
      <c r="DV349" s="47"/>
      <c r="DW349" s="74"/>
      <c r="DX349" s="47"/>
      <c r="DY349" s="47"/>
      <c r="DZ349" s="47"/>
      <c r="EA349" s="47"/>
      <c r="EB349" s="47"/>
      <c r="EC349" s="47"/>
      <c r="ED349" s="47"/>
      <c r="EE349" s="47"/>
      <c r="EF349" s="47"/>
      <c r="EG349" s="47"/>
      <c r="EH349" s="47"/>
      <c r="EI349" s="47"/>
      <c r="EJ349" s="47"/>
      <c r="EK349" s="47"/>
      <c r="EL349" s="47"/>
      <c r="EM349" s="47"/>
      <c r="EN349" s="47"/>
      <c r="EO349" s="47"/>
      <c r="EP349" s="47"/>
      <c r="EQ349" s="47"/>
      <c r="ER349" s="74"/>
    </row>
    <row r="350" spans="2:148" ht="15" customHeight="1">
      <c r="B350" s="687" t="str">
        <f t="shared" si="35"/>
        <v>Desk 31</v>
      </c>
      <c r="C350" s="689" t="str">
        <f t="shared" si="38"/>
        <v/>
      </c>
      <c r="D350" s="689" t="str">
        <f t="shared" si="38"/>
        <v/>
      </c>
      <c r="E350" s="689" t="str">
        <f t="shared" si="38"/>
        <v/>
      </c>
      <c r="F350" s="689" t="str">
        <f t="shared" si="38"/>
        <v/>
      </c>
      <c r="G350" s="1810" t="str">
        <f t="shared" si="38"/>
        <v/>
      </c>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7"/>
      <c r="BF350" s="47"/>
      <c r="BG350" s="47"/>
      <c r="BH350" s="47"/>
      <c r="BI350" s="47"/>
      <c r="BJ350" s="47"/>
      <c r="BK350" s="47"/>
      <c r="BL350" s="47"/>
      <c r="BM350" s="47"/>
      <c r="BN350" s="47"/>
      <c r="BO350" s="47"/>
      <c r="BP350" s="47"/>
      <c r="BQ350" s="47"/>
      <c r="BR350" s="47"/>
      <c r="BS350" s="47"/>
      <c r="BT350" s="47"/>
      <c r="BU350" s="47"/>
      <c r="BV350" s="47"/>
      <c r="BW350" s="47"/>
      <c r="BX350" s="47"/>
      <c r="BY350" s="47"/>
      <c r="BZ350" s="47"/>
      <c r="CA350" s="47"/>
      <c r="CB350" s="47"/>
      <c r="CC350" s="47"/>
      <c r="CD350" s="47"/>
      <c r="CE350" s="47"/>
      <c r="CF350" s="47"/>
      <c r="CG350" s="47"/>
      <c r="CH350" s="47"/>
      <c r="CI350" s="47"/>
      <c r="CJ350" s="47"/>
      <c r="CK350" s="47"/>
      <c r="CL350" s="47"/>
      <c r="CM350" s="47"/>
      <c r="CN350" s="47"/>
      <c r="CO350" s="47"/>
      <c r="CP350" s="47"/>
      <c r="CQ350" s="47"/>
      <c r="CR350" s="47"/>
      <c r="CS350" s="47"/>
      <c r="CT350" s="47"/>
      <c r="CU350" s="47"/>
      <c r="CV350" s="47"/>
      <c r="CW350" s="47"/>
      <c r="CX350" s="47"/>
      <c r="CY350" s="47"/>
      <c r="CZ350" s="47"/>
      <c r="DA350" s="47"/>
      <c r="DB350" s="47"/>
      <c r="DC350" s="47"/>
      <c r="DD350" s="47"/>
      <c r="DE350" s="47"/>
      <c r="DF350" s="47"/>
      <c r="DG350" s="47"/>
      <c r="DH350" s="47"/>
      <c r="DI350" s="47"/>
      <c r="DJ350" s="47"/>
      <c r="DK350" s="47"/>
      <c r="DL350" s="47"/>
      <c r="DM350" s="47"/>
      <c r="DN350" s="47"/>
      <c r="DO350" s="47"/>
      <c r="DP350" s="47"/>
      <c r="DQ350" s="47"/>
      <c r="DR350" s="47"/>
      <c r="DS350" s="47"/>
      <c r="DT350" s="47"/>
      <c r="DU350" s="47"/>
      <c r="DV350" s="47"/>
      <c r="DW350" s="74"/>
      <c r="DX350" s="47"/>
      <c r="DY350" s="47"/>
      <c r="DZ350" s="47"/>
      <c r="EA350" s="47"/>
      <c r="EB350" s="47"/>
      <c r="EC350" s="47"/>
      <c r="ED350" s="47"/>
      <c r="EE350" s="47"/>
      <c r="EF350" s="47"/>
      <c r="EG350" s="47"/>
      <c r="EH350" s="47"/>
      <c r="EI350" s="47"/>
      <c r="EJ350" s="47"/>
      <c r="EK350" s="47"/>
      <c r="EL350" s="47"/>
      <c r="EM350" s="47"/>
      <c r="EN350" s="47"/>
      <c r="EO350" s="47"/>
      <c r="EP350" s="47"/>
      <c r="EQ350" s="47"/>
      <c r="ER350" s="74"/>
    </row>
    <row r="351" spans="2:148" ht="15" customHeight="1">
      <c r="B351" s="687" t="str">
        <f t="shared" si="35"/>
        <v>Desk 32</v>
      </c>
      <c r="C351" s="689" t="str">
        <f t="shared" si="38"/>
        <v/>
      </c>
      <c r="D351" s="689" t="str">
        <f t="shared" si="38"/>
        <v/>
      </c>
      <c r="E351" s="689" t="str">
        <f t="shared" si="38"/>
        <v/>
      </c>
      <c r="F351" s="689" t="str">
        <f t="shared" si="38"/>
        <v/>
      </c>
      <c r="G351" s="1810" t="str">
        <f t="shared" si="38"/>
        <v/>
      </c>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7"/>
      <c r="BF351" s="47"/>
      <c r="BG351" s="47"/>
      <c r="BH351" s="47"/>
      <c r="BI351" s="47"/>
      <c r="BJ351" s="47"/>
      <c r="BK351" s="47"/>
      <c r="BL351" s="47"/>
      <c r="BM351" s="47"/>
      <c r="BN351" s="47"/>
      <c r="BO351" s="47"/>
      <c r="BP351" s="47"/>
      <c r="BQ351" s="47"/>
      <c r="BR351" s="47"/>
      <c r="BS351" s="47"/>
      <c r="BT351" s="47"/>
      <c r="BU351" s="47"/>
      <c r="BV351" s="47"/>
      <c r="BW351" s="47"/>
      <c r="BX351" s="47"/>
      <c r="BY351" s="47"/>
      <c r="BZ351" s="47"/>
      <c r="CA351" s="47"/>
      <c r="CB351" s="47"/>
      <c r="CC351" s="47"/>
      <c r="CD351" s="47"/>
      <c r="CE351" s="47"/>
      <c r="CF351" s="47"/>
      <c r="CG351" s="47"/>
      <c r="CH351" s="47"/>
      <c r="CI351" s="47"/>
      <c r="CJ351" s="47"/>
      <c r="CK351" s="47"/>
      <c r="CL351" s="47"/>
      <c r="CM351" s="47"/>
      <c r="CN351" s="47"/>
      <c r="CO351" s="47"/>
      <c r="CP351" s="47"/>
      <c r="CQ351" s="47"/>
      <c r="CR351" s="47"/>
      <c r="CS351" s="47"/>
      <c r="CT351" s="47"/>
      <c r="CU351" s="47"/>
      <c r="CV351" s="47"/>
      <c r="CW351" s="47"/>
      <c r="CX351" s="47"/>
      <c r="CY351" s="47"/>
      <c r="CZ351" s="47"/>
      <c r="DA351" s="47"/>
      <c r="DB351" s="47"/>
      <c r="DC351" s="47"/>
      <c r="DD351" s="47"/>
      <c r="DE351" s="47"/>
      <c r="DF351" s="47"/>
      <c r="DG351" s="47"/>
      <c r="DH351" s="47"/>
      <c r="DI351" s="47"/>
      <c r="DJ351" s="47"/>
      <c r="DK351" s="47"/>
      <c r="DL351" s="47"/>
      <c r="DM351" s="47"/>
      <c r="DN351" s="47"/>
      <c r="DO351" s="47"/>
      <c r="DP351" s="47"/>
      <c r="DQ351" s="47"/>
      <c r="DR351" s="47"/>
      <c r="DS351" s="47"/>
      <c r="DT351" s="47"/>
      <c r="DU351" s="47"/>
      <c r="DV351" s="47"/>
      <c r="DW351" s="74"/>
      <c r="DX351" s="47"/>
      <c r="DY351" s="47"/>
      <c r="DZ351" s="47"/>
      <c r="EA351" s="47"/>
      <c r="EB351" s="47"/>
      <c r="EC351" s="47"/>
      <c r="ED351" s="47"/>
      <c r="EE351" s="47"/>
      <c r="EF351" s="47"/>
      <c r="EG351" s="47"/>
      <c r="EH351" s="47"/>
      <c r="EI351" s="47"/>
      <c r="EJ351" s="47"/>
      <c r="EK351" s="47"/>
      <c r="EL351" s="47"/>
      <c r="EM351" s="47"/>
      <c r="EN351" s="47"/>
      <c r="EO351" s="47"/>
      <c r="EP351" s="47"/>
      <c r="EQ351" s="47"/>
      <c r="ER351" s="74"/>
    </row>
    <row r="352" spans="2:148" ht="15" customHeight="1">
      <c r="B352" s="687" t="str">
        <f t="shared" si="35"/>
        <v>Desk 33</v>
      </c>
      <c r="C352" s="689" t="str">
        <f t="shared" si="38"/>
        <v/>
      </c>
      <c r="D352" s="689" t="str">
        <f t="shared" si="38"/>
        <v/>
      </c>
      <c r="E352" s="689" t="str">
        <f t="shared" si="38"/>
        <v/>
      </c>
      <c r="F352" s="689" t="str">
        <f t="shared" si="38"/>
        <v/>
      </c>
      <c r="G352" s="1810" t="str">
        <f t="shared" si="38"/>
        <v/>
      </c>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7"/>
      <c r="BF352" s="47"/>
      <c r="BG352" s="47"/>
      <c r="BH352" s="47"/>
      <c r="BI352" s="47"/>
      <c r="BJ352" s="47"/>
      <c r="BK352" s="47"/>
      <c r="BL352" s="47"/>
      <c r="BM352" s="47"/>
      <c r="BN352" s="47"/>
      <c r="BO352" s="47"/>
      <c r="BP352" s="47"/>
      <c r="BQ352" s="47"/>
      <c r="BR352" s="47"/>
      <c r="BS352" s="47"/>
      <c r="BT352" s="47"/>
      <c r="BU352" s="47"/>
      <c r="BV352" s="47"/>
      <c r="BW352" s="47"/>
      <c r="BX352" s="47"/>
      <c r="BY352" s="47"/>
      <c r="BZ352" s="47"/>
      <c r="CA352" s="47"/>
      <c r="CB352" s="47"/>
      <c r="CC352" s="47"/>
      <c r="CD352" s="47"/>
      <c r="CE352" s="47"/>
      <c r="CF352" s="47"/>
      <c r="CG352" s="47"/>
      <c r="CH352" s="47"/>
      <c r="CI352" s="47"/>
      <c r="CJ352" s="47"/>
      <c r="CK352" s="47"/>
      <c r="CL352" s="47"/>
      <c r="CM352" s="47"/>
      <c r="CN352" s="47"/>
      <c r="CO352" s="47"/>
      <c r="CP352" s="47"/>
      <c r="CQ352" s="47"/>
      <c r="CR352" s="47"/>
      <c r="CS352" s="47"/>
      <c r="CT352" s="47"/>
      <c r="CU352" s="47"/>
      <c r="CV352" s="47"/>
      <c r="CW352" s="47"/>
      <c r="CX352" s="47"/>
      <c r="CY352" s="47"/>
      <c r="CZ352" s="47"/>
      <c r="DA352" s="47"/>
      <c r="DB352" s="47"/>
      <c r="DC352" s="47"/>
      <c r="DD352" s="47"/>
      <c r="DE352" s="47"/>
      <c r="DF352" s="47"/>
      <c r="DG352" s="47"/>
      <c r="DH352" s="47"/>
      <c r="DI352" s="47"/>
      <c r="DJ352" s="47"/>
      <c r="DK352" s="47"/>
      <c r="DL352" s="47"/>
      <c r="DM352" s="47"/>
      <c r="DN352" s="47"/>
      <c r="DO352" s="47"/>
      <c r="DP352" s="47"/>
      <c r="DQ352" s="47"/>
      <c r="DR352" s="47"/>
      <c r="DS352" s="47"/>
      <c r="DT352" s="47"/>
      <c r="DU352" s="47"/>
      <c r="DV352" s="47"/>
      <c r="DW352" s="74"/>
      <c r="DX352" s="47"/>
      <c r="DY352" s="47"/>
      <c r="DZ352" s="47"/>
      <c r="EA352" s="47"/>
      <c r="EB352" s="47"/>
      <c r="EC352" s="47"/>
      <c r="ED352" s="47"/>
      <c r="EE352" s="47"/>
      <c r="EF352" s="47"/>
      <c r="EG352" s="47"/>
      <c r="EH352" s="47"/>
      <c r="EI352" s="47"/>
      <c r="EJ352" s="47"/>
      <c r="EK352" s="47"/>
      <c r="EL352" s="47"/>
      <c r="EM352" s="47"/>
      <c r="EN352" s="47"/>
      <c r="EO352" s="47"/>
      <c r="EP352" s="47"/>
      <c r="EQ352" s="47"/>
      <c r="ER352" s="74"/>
    </row>
    <row r="353" spans="2:148" ht="15" customHeight="1">
      <c r="B353" s="687" t="str">
        <f t="shared" si="35"/>
        <v>Desk 34</v>
      </c>
      <c r="C353" s="689" t="str">
        <f t="shared" ref="C353:G368" si="39">IF(ISBLANK(C44), "", C44)</f>
        <v/>
      </c>
      <c r="D353" s="689" t="str">
        <f t="shared" si="39"/>
        <v/>
      </c>
      <c r="E353" s="689" t="str">
        <f t="shared" si="39"/>
        <v/>
      </c>
      <c r="F353" s="689" t="str">
        <f t="shared" si="39"/>
        <v/>
      </c>
      <c r="G353" s="1810" t="str">
        <f t="shared" si="39"/>
        <v/>
      </c>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c r="BF353" s="47"/>
      <c r="BG353" s="47"/>
      <c r="BH353" s="47"/>
      <c r="BI353" s="47"/>
      <c r="BJ353" s="47"/>
      <c r="BK353" s="47"/>
      <c r="BL353" s="47"/>
      <c r="BM353" s="47"/>
      <c r="BN353" s="47"/>
      <c r="BO353" s="47"/>
      <c r="BP353" s="47"/>
      <c r="BQ353" s="47"/>
      <c r="BR353" s="47"/>
      <c r="BS353" s="47"/>
      <c r="BT353" s="47"/>
      <c r="BU353" s="47"/>
      <c r="BV353" s="47"/>
      <c r="BW353" s="47"/>
      <c r="BX353" s="47"/>
      <c r="BY353" s="47"/>
      <c r="BZ353" s="47"/>
      <c r="CA353" s="47"/>
      <c r="CB353" s="47"/>
      <c r="CC353" s="47"/>
      <c r="CD353" s="47"/>
      <c r="CE353" s="47"/>
      <c r="CF353" s="47"/>
      <c r="CG353" s="47"/>
      <c r="CH353" s="47"/>
      <c r="CI353" s="47"/>
      <c r="CJ353" s="47"/>
      <c r="CK353" s="47"/>
      <c r="CL353" s="47"/>
      <c r="CM353" s="47"/>
      <c r="CN353" s="47"/>
      <c r="CO353" s="47"/>
      <c r="CP353" s="47"/>
      <c r="CQ353" s="47"/>
      <c r="CR353" s="47"/>
      <c r="CS353" s="47"/>
      <c r="CT353" s="47"/>
      <c r="CU353" s="47"/>
      <c r="CV353" s="47"/>
      <c r="CW353" s="47"/>
      <c r="CX353" s="47"/>
      <c r="CY353" s="47"/>
      <c r="CZ353" s="47"/>
      <c r="DA353" s="47"/>
      <c r="DB353" s="47"/>
      <c r="DC353" s="47"/>
      <c r="DD353" s="47"/>
      <c r="DE353" s="47"/>
      <c r="DF353" s="47"/>
      <c r="DG353" s="47"/>
      <c r="DH353" s="47"/>
      <c r="DI353" s="47"/>
      <c r="DJ353" s="47"/>
      <c r="DK353" s="47"/>
      <c r="DL353" s="47"/>
      <c r="DM353" s="47"/>
      <c r="DN353" s="47"/>
      <c r="DO353" s="47"/>
      <c r="DP353" s="47"/>
      <c r="DQ353" s="47"/>
      <c r="DR353" s="47"/>
      <c r="DS353" s="47"/>
      <c r="DT353" s="47"/>
      <c r="DU353" s="47"/>
      <c r="DV353" s="47"/>
      <c r="DW353" s="74"/>
      <c r="DX353" s="47"/>
      <c r="DY353" s="47"/>
      <c r="DZ353" s="47"/>
      <c r="EA353" s="47"/>
      <c r="EB353" s="47"/>
      <c r="EC353" s="47"/>
      <c r="ED353" s="47"/>
      <c r="EE353" s="47"/>
      <c r="EF353" s="47"/>
      <c r="EG353" s="47"/>
      <c r="EH353" s="47"/>
      <c r="EI353" s="47"/>
      <c r="EJ353" s="47"/>
      <c r="EK353" s="47"/>
      <c r="EL353" s="47"/>
      <c r="EM353" s="47"/>
      <c r="EN353" s="47"/>
      <c r="EO353" s="47"/>
      <c r="EP353" s="47"/>
      <c r="EQ353" s="47"/>
      <c r="ER353" s="74"/>
    </row>
    <row r="354" spans="2:148" ht="15" customHeight="1">
      <c r="B354" s="687" t="str">
        <f t="shared" si="35"/>
        <v>Desk 35</v>
      </c>
      <c r="C354" s="689" t="str">
        <f t="shared" si="39"/>
        <v/>
      </c>
      <c r="D354" s="689" t="str">
        <f t="shared" si="39"/>
        <v/>
      </c>
      <c r="E354" s="689" t="str">
        <f t="shared" si="39"/>
        <v/>
      </c>
      <c r="F354" s="689" t="str">
        <f t="shared" si="39"/>
        <v/>
      </c>
      <c r="G354" s="1810" t="str">
        <f t="shared" si="39"/>
        <v/>
      </c>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c r="BF354" s="47"/>
      <c r="BG354" s="47"/>
      <c r="BH354" s="47"/>
      <c r="BI354" s="47"/>
      <c r="BJ354" s="47"/>
      <c r="BK354" s="47"/>
      <c r="BL354" s="47"/>
      <c r="BM354" s="47"/>
      <c r="BN354" s="47"/>
      <c r="BO354" s="47"/>
      <c r="BP354" s="47"/>
      <c r="BQ354" s="47"/>
      <c r="BR354" s="47"/>
      <c r="BS354" s="47"/>
      <c r="BT354" s="47"/>
      <c r="BU354" s="47"/>
      <c r="BV354" s="47"/>
      <c r="BW354" s="47"/>
      <c r="BX354" s="47"/>
      <c r="BY354" s="47"/>
      <c r="BZ354" s="47"/>
      <c r="CA354" s="47"/>
      <c r="CB354" s="47"/>
      <c r="CC354" s="47"/>
      <c r="CD354" s="47"/>
      <c r="CE354" s="47"/>
      <c r="CF354" s="47"/>
      <c r="CG354" s="47"/>
      <c r="CH354" s="47"/>
      <c r="CI354" s="47"/>
      <c r="CJ354" s="47"/>
      <c r="CK354" s="47"/>
      <c r="CL354" s="47"/>
      <c r="CM354" s="47"/>
      <c r="CN354" s="47"/>
      <c r="CO354" s="47"/>
      <c r="CP354" s="47"/>
      <c r="CQ354" s="47"/>
      <c r="CR354" s="47"/>
      <c r="CS354" s="47"/>
      <c r="CT354" s="47"/>
      <c r="CU354" s="47"/>
      <c r="CV354" s="47"/>
      <c r="CW354" s="47"/>
      <c r="CX354" s="47"/>
      <c r="CY354" s="47"/>
      <c r="CZ354" s="47"/>
      <c r="DA354" s="47"/>
      <c r="DB354" s="47"/>
      <c r="DC354" s="47"/>
      <c r="DD354" s="47"/>
      <c r="DE354" s="47"/>
      <c r="DF354" s="47"/>
      <c r="DG354" s="47"/>
      <c r="DH354" s="47"/>
      <c r="DI354" s="47"/>
      <c r="DJ354" s="47"/>
      <c r="DK354" s="47"/>
      <c r="DL354" s="47"/>
      <c r="DM354" s="47"/>
      <c r="DN354" s="47"/>
      <c r="DO354" s="47"/>
      <c r="DP354" s="47"/>
      <c r="DQ354" s="47"/>
      <c r="DR354" s="47"/>
      <c r="DS354" s="47"/>
      <c r="DT354" s="47"/>
      <c r="DU354" s="47"/>
      <c r="DV354" s="47"/>
      <c r="DW354" s="74"/>
      <c r="DX354" s="47"/>
      <c r="DY354" s="47"/>
      <c r="DZ354" s="47"/>
      <c r="EA354" s="47"/>
      <c r="EB354" s="47"/>
      <c r="EC354" s="47"/>
      <c r="ED354" s="47"/>
      <c r="EE354" s="47"/>
      <c r="EF354" s="47"/>
      <c r="EG354" s="47"/>
      <c r="EH354" s="47"/>
      <c r="EI354" s="47"/>
      <c r="EJ354" s="47"/>
      <c r="EK354" s="47"/>
      <c r="EL354" s="47"/>
      <c r="EM354" s="47"/>
      <c r="EN354" s="47"/>
      <c r="EO354" s="47"/>
      <c r="EP354" s="47"/>
      <c r="EQ354" s="47"/>
      <c r="ER354" s="74"/>
    </row>
    <row r="355" spans="2:148" ht="15" customHeight="1">
      <c r="B355" s="687" t="str">
        <f t="shared" si="35"/>
        <v>Desk 36</v>
      </c>
      <c r="C355" s="689" t="str">
        <f t="shared" si="39"/>
        <v/>
      </c>
      <c r="D355" s="689" t="str">
        <f t="shared" si="39"/>
        <v/>
      </c>
      <c r="E355" s="689" t="str">
        <f t="shared" si="39"/>
        <v/>
      </c>
      <c r="F355" s="689" t="str">
        <f t="shared" si="39"/>
        <v/>
      </c>
      <c r="G355" s="1810" t="str">
        <f t="shared" si="39"/>
        <v/>
      </c>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7"/>
      <c r="BF355" s="47"/>
      <c r="BG355" s="47"/>
      <c r="BH355" s="47"/>
      <c r="BI355" s="47"/>
      <c r="BJ355" s="47"/>
      <c r="BK355" s="47"/>
      <c r="BL355" s="47"/>
      <c r="BM355" s="47"/>
      <c r="BN355" s="47"/>
      <c r="BO355" s="47"/>
      <c r="BP355" s="47"/>
      <c r="BQ355" s="47"/>
      <c r="BR355" s="47"/>
      <c r="BS355" s="47"/>
      <c r="BT355" s="47"/>
      <c r="BU355" s="47"/>
      <c r="BV355" s="47"/>
      <c r="BW355" s="47"/>
      <c r="BX355" s="47"/>
      <c r="BY355" s="47"/>
      <c r="BZ355" s="47"/>
      <c r="CA355" s="47"/>
      <c r="CB355" s="47"/>
      <c r="CC355" s="47"/>
      <c r="CD355" s="47"/>
      <c r="CE355" s="47"/>
      <c r="CF355" s="47"/>
      <c r="CG355" s="47"/>
      <c r="CH355" s="47"/>
      <c r="CI355" s="47"/>
      <c r="CJ355" s="47"/>
      <c r="CK355" s="47"/>
      <c r="CL355" s="47"/>
      <c r="CM355" s="47"/>
      <c r="CN355" s="47"/>
      <c r="CO355" s="47"/>
      <c r="CP355" s="47"/>
      <c r="CQ355" s="47"/>
      <c r="CR355" s="47"/>
      <c r="CS355" s="47"/>
      <c r="CT355" s="47"/>
      <c r="CU355" s="47"/>
      <c r="CV355" s="47"/>
      <c r="CW355" s="47"/>
      <c r="CX355" s="47"/>
      <c r="CY355" s="47"/>
      <c r="CZ355" s="47"/>
      <c r="DA355" s="47"/>
      <c r="DB355" s="47"/>
      <c r="DC355" s="47"/>
      <c r="DD355" s="47"/>
      <c r="DE355" s="47"/>
      <c r="DF355" s="47"/>
      <c r="DG355" s="47"/>
      <c r="DH355" s="47"/>
      <c r="DI355" s="47"/>
      <c r="DJ355" s="47"/>
      <c r="DK355" s="47"/>
      <c r="DL355" s="47"/>
      <c r="DM355" s="47"/>
      <c r="DN355" s="47"/>
      <c r="DO355" s="47"/>
      <c r="DP355" s="47"/>
      <c r="DQ355" s="47"/>
      <c r="DR355" s="47"/>
      <c r="DS355" s="47"/>
      <c r="DT355" s="47"/>
      <c r="DU355" s="47"/>
      <c r="DV355" s="47"/>
      <c r="DW355" s="74"/>
      <c r="DX355" s="47"/>
      <c r="DY355" s="47"/>
      <c r="DZ355" s="47"/>
      <c r="EA355" s="47"/>
      <c r="EB355" s="47"/>
      <c r="EC355" s="47"/>
      <c r="ED355" s="47"/>
      <c r="EE355" s="47"/>
      <c r="EF355" s="47"/>
      <c r="EG355" s="47"/>
      <c r="EH355" s="47"/>
      <c r="EI355" s="47"/>
      <c r="EJ355" s="47"/>
      <c r="EK355" s="47"/>
      <c r="EL355" s="47"/>
      <c r="EM355" s="47"/>
      <c r="EN355" s="47"/>
      <c r="EO355" s="47"/>
      <c r="EP355" s="47"/>
      <c r="EQ355" s="47"/>
      <c r="ER355" s="74"/>
    </row>
    <row r="356" spans="2:148" ht="15" customHeight="1">
      <c r="B356" s="687" t="str">
        <f t="shared" si="35"/>
        <v>Desk 37</v>
      </c>
      <c r="C356" s="689" t="str">
        <f t="shared" si="39"/>
        <v/>
      </c>
      <c r="D356" s="689" t="str">
        <f t="shared" si="39"/>
        <v/>
      </c>
      <c r="E356" s="689" t="str">
        <f t="shared" si="39"/>
        <v/>
      </c>
      <c r="F356" s="689" t="str">
        <f t="shared" si="39"/>
        <v/>
      </c>
      <c r="G356" s="1810" t="str">
        <f t="shared" si="39"/>
        <v/>
      </c>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7"/>
      <c r="BF356" s="47"/>
      <c r="BG356" s="47"/>
      <c r="BH356" s="47"/>
      <c r="BI356" s="47"/>
      <c r="BJ356" s="47"/>
      <c r="BK356" s="47"/>
      <c r="BL356" s="47"/>
      <c r="BM356" s="47"/>
      <c r="BN356" s="47"/>
      <c r="BO356" s="47"/>
      <c r="BP356" s="47"/>
      <c r="BQ356" s="47"/>
      <c r="BR356" s="47"/>
      <c r="BS356" s="47"/>
      <c r="BT356" s="47"/>
      <c r="BU356" s="47"/>
      <c r="BV356" s="47"/>
      <c r="BW356" s="47"/>
      <c r="BX356" s="47"/>
      <c r="BY356" s="47"/>
      <c r="BZ356" s="47"/>
      <c r="CA356" s="47"/>
      <c r="CB356" s="47"/>
      <c r="CC356" s="47"/>
      <c r="CD356" s="47"/>
      <c r="CE356" s="47"/>
      <c r="CF356" s="47"/>
      <c r="CG356" s="47"/>
      <c r="CH356" s="47"/>
      <c r="CI356" s="47"/>
      <c r="CJ356" s="47"/>
      <c r="CK356" s="47"/>
      <c r="CL356" s="47"/>
      <c r="CM356" s="47"/>
      <c r="CN356" s="47"/>
      <c r="CO356" s="47"/>
      <c r="CP356" s="47"/>
      <c r="CQ356" s="47"/>
      <c r="CR356" s="47"/>
      <c r="CS356" s="47"/>
      <c r="CT356" s="47"/>
      <c r="CU356" s="47"/>
      <c r="CV356" s="47"/>
      <c r="CW356" s="47"/>
      <c r="CX356" s="47"/>
      <c r="CY356" s="47"/>
      <c r="CZ356" s="47"/>
      <c r="DA356" s="47"/>
      <c r="DB356" s="47"/>
      <c r="DC356" s="47"/>
      <c r="DD356" s="47"/>
      <c r="DE356" s="47"/>
      <c r="DF356" s="47"/>
      <c r="DG356" s="47"/>
      <c r="DH356" s="47"/>
      <c r="DI356" s="47"/>
      <c r="DJ356" s="47"/>
      <c r="DK356" s="47"/>
      <c r="DL356" s="47"/>
      <c r="DM356" s="47"/>
      <c r="DN356" s="47"/>
      <c r="DO356" s="47"/>
      <c r="DP356" s="47"/>
      <c r="DQ356" s="47"/>
      <c r="DR356" s="47"/>
      <c r="DS356" s="47"/>
      <c r="DT356" s="47"/>
      <c r="DU356" s="47"/>
      <c r="DV356" s="47"/>
      <c r="DW356" s="74"/>
      <c r="DX356" s="47"/>
      <c r="DY356" s="47"/>
      <c r="DZ356" s="47"/>
      <c r="EA356" s="47"/>
      <c r="EB356" s="47"/>
      <c r="EC356" s="47"/>
      <c r="ED356" s="47"/>
      <c r="EE356" s="47"/>
      <c r="EF356" s="47"/>
      <c r="EG356" s="47"/>
      <c r="EH356" s="47"/>
      <c r="EI356" s="47"/>
      <c r="EJ356" s="47"/>
      <c r="EK356" s="47"/>
      <c r="EL356" s="47"/>
      <c r="EM356" s="47"/>
      <c r="EN356" s="47"/>
      <c r="EO356" s="47"/>
      <c r="EP356" s="47"/>
      <c r="EQ356" s="47"/>
      <c r="ER356" s="74"/>
    </row>
    <row r="357" spans="2:148" ht="15" customHeight="1">
      <c r="B357" s="687" t="str">
        <f t="shared" si="35"/>
        <v>Desk 38</v>
      </c>
      <c r="C357" s="689" t="str">
        <f t="shared" si="39"/>
        <v/>
      </c>
      <c r="D357" s="689" t="str">
        <f t="shared" si="39"/>
        <v/>
      </c>
      <c r="E357" s="689" t="str">
        <f t="shared" si="39"/>
        <v/>
      </c>
      <c r="F357" s="689" t="str">
        <f t="shared" si="39"/>
        <v/>
      </c>
      <c r="G357" s="1810" t="str">
        <f t="shared" si="39"/>
        <v/>
      </c>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7"/>
      <c r="BF357" s="47"/>
      <c r="BG357" s="47"/>
      <c r="BH357" s="47"/>
      <c r="BI357" s="47"/>
      <c r="BJ357" s="47"/>
      <c r="BK357" s="47"/>
      <c r="BL357" s="47"/>
      <c r="BM357" s="47"/>
      <c r="BN357" s="47"/>
      <c r="BO357" s="47"/>
      <c r="BP357" s="47"/>
      <c r="BQ357" s="47"/>
      <c r="BR357" s="47"/>
      <c r="BS357" s="47"/>
      <c r="BT357" s="47"/>
      <c r="BU357" s="47"/>
      <c r="BV357" s="47"/>
      <c r="BW357" s="47"/>
      <c r="BX357" s="47"/>
      <c r="BY357" s="47"/>
      <c r="BZ357" s="47"/>
      <c r="CA357" s="47"/>
      <c r="CB357" s="47"/>
      <c r="CC357" s="47"/>
      <c r="CD357" s="47"/>
      <c r="CE357" s="47"/>
      <c r="CF357" s="47"/>
      <c r="CG357" s="47"/>
      <c r="CH357" s="47"/>
      <c r="CI357" s="47"/>
      <c r="CJ357" s="47"/>
      <c r="CK357" s="47"/>
      <c r="CL357" s="47"/>
      <c r="CM357" s="47"/>
      <c r="CN357" s="47"/>
      <c r="CO357" s="47"/>
      <c r="CP357" s="47"/>
      <c r="CQ357" s="47"/>
      <c r="CR357" s="47"/>
      <c r="CS357" s="47"/>
      <c r="CT357" s="47"/>
      <c r="CU357" s="47"/>
      <c r="CV357" s="47"/>
      <c r="CW357" s="47"/>
      <c r="CX357" s="47"/>
      <c r="CY357" s="47"/>
      <c r="CZ357" s="47"/>
      <c r="DA357" s="47"/>
      <c r="DB357" s="47"/>
      <c r="DC357" s="47"/>
      <c r="DD357" s="47"/>
      <c r="DE357" s="47"/>
      <c r="DF357" s="47"/>
      <c r="DG357" s="47"/>
      <c r="DH357" s="47"/>
      <c r="DI357" s="47"/>
      <c r="DJ357" s="47"/>
      <c r="DK357" s="47"/>
      <c r="DL357" s="47"/>
      <c r="DM357" s="47"/>
      <c r="DN357" s="47"/>
      <c r="DO357" s="47"/>
      <c r="DP357" s="47"/>
      <c r="DQ357" s="47"/>
      <c r="DR357" s="47"/>
      <c r="DS357" s="47"/>
      <c r="DT357" s="47"/>
      <c r="DU357" s="47"/>
      <c r="DV357" s="47"/>
      <c r="DW357" s="74"/>
      <c r="DX357" s="47"/>
      <c r="DY357" s="47"/>
      <c r="DZ357" s="47"/>
      <c r="EA357" s="47"/>
      <c r="EB357" s="47"/>
      <c r="EC357" s="47"/>
      <c r="ED357" s="47"/>
      <c r="EE357" s="47"/>
      <c r="EF357" s="47"/>
      <c r="EG357" s="47"/>
      <c r="EH357" s="47"/>
      <c r="EI357" s="47"/>
      <c r="EJ357" s="47"/>
      <c r="EK357" s="47"/>
      <c r="EL357" s="47"/>
      <c r="EM357" s="47"/>
      <c r="EN357" s="47"/>
      <c r="EO357" s="47"/>
      <c r="EP357" s="47"/>
      <c r="EQ357" s="47"/>
      <c r="ER357" s="74"/>
    </row>
    <row r="358" spans="2:148" ht="15" customHeight="1">
      <c r="B358" s="687" t="str">
        <f t="shared" si="35"/>
        <v>Desk 39</v>
      </c>
      <c r="C358" s="689" t="str">
        <f t="shared" si="39"/>
        <v/>
      </c>
      <c r="D358" s="689" t="str">
        <f t="shared" si="39"/>
        <v/>
      </c>
      <c r="E358" s="689" t="str">
        <f t="shared" si="39"/>
        <v/>
      </c>
      <c r="F358" s="689" t="str">
        <f t="shared" si="39"/>
        <v/>
      </c>
      <c r="G358" s="1810" t="str">
        <f t="shared" si="39"/>
        <v/>
      </c>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7"/>
      <c r="BF358" s="47"/>
      <c r="BG358" s="47"/>
      <c r="BH358" s="47"/>
      <c r="BI358" s="47"/>
      <c r="BJ358" s="47"/>
      <c r="BK358" s="47"/>
      <c r="BL358" s="47"/>
      <c r="BM358" s="47"/>
      <c r="BN358" s="47"/>
      <c r="BO358" s="47"/>
      <c r="BP358" s="47"/>
      <c r="BQ358" s="47"/>
      <c r="BR358" s="47"/>
      <c r="BS358" s="47"/>
      <c r="BT358" s="47"/>
      <c r="BU358" s="47"/>
      <c r="BV358" s="47"/>
      <c r="BW358" s="47"/>
      <c r="BX358" s="47"/>
      <c r="BY358" s="47"/>
      <c r="BZ358" s="47"/>
      <c r="CA358" s="47"/>
      <c r="CB358" s="47"/>
      <c r="CC358" s="47"/>
      <c r="CD358" s="47"/>
      <c r="CE358" s="47"/>
      <c r="CF358" s="47"/>
      <c r="CG358" s="47"/>
      <c r="CH358" s="47"/>
      <c r="CI358" s="47"/>
      <c r="CJ358" s="47"/>
      <c r="CK358" s="47"/>
      <c r="CL358" s="47"/>
      <c r="CM358" s="47"/>
      <c r="CN358" s="47"/>
      <c r="CO358" s="47"/>
      <c r="CP358" s="47"/>
      <c r="CQ358" s="47"/>
      <c r="CR358" s="47"/>
      <c r="CS358" s="47"/>
      <c r="CT358" s="47"/>
      <c r="CU358" s="47"/>
      <c r="CV358" s="47"/>
      <c r="CW358" s="47"/>
      <c r="CX358" s="47"/>
      <c r="CY358" s="47"/>
      <c r="CZ358" s="47"/>
      <c r="DA358" s="47"/>
      <c r="DB358" s="47"/>
      <c r="DC358" s="47"/>
      <c r="DD358" s="47"/>
      <c r="DE358" s="47"/>
      <c r="DF358" s="47"/>
      <c r="DG358" s="47"/>
      <c r="DH358" s="47"/>
      <c r="DI358" s="47"/>
      <c r="DJ358" s="47"/>
      <c r="DK358" s="47"/>
      <c r="DL358" s="47"/>
      <c r="DM358" s="47"/>
      <c r="DN358" s="47"/>
      <c r="DO358" s="47"/>
      <c r="DP358" s="47"/>
      <c r="DQ358" s="47"/>
      <c r="DR358" s="47"/>
      <c r="DS358" s="47"/>
      <c r="DT358" s="47"/>
      <c r="DU358" s="47"/>
      <c r="DV358" s="47"/>
      <c r="DW358" s="74"/>
      <c r="DX358" s="47"/>
      <c r="DY358" s="47"/>
      <c r="DZ358" s="47"/>
      <c r="EA358" s="47"/>
      <c r="EB358" s="47"/>
      <c r="EC358" s="47"/>
      <c r="ED358" s="47"/>
      <c r="EE358" s="47"/>
      <c r="EF358" s="47"/>
      <c r="EG358" s="47"/>
      <c r="EH358" s="47"/>
      <c r="EI358" s="47"/>
      <c r="EJ358" s="47"/>
      <c r="EK358" s="47"/>
      <c r="EL358" s="47"/>
      <c r="EM358" s="47"/>
      <c r="EN358" s="47"/>
      <c r="EO358" s="47"/>
      <c r="EP358" s="47"/>
      <c r="EQ358" s="47"/>
      <c r="ER358" s="74"/>
    </row>
    <row r="359" spans="2:148" ht="15" customHeight="1">
      <c r="B359" s="687" t="str">
        <f t="shared" si="35"/>
        <v>Desk 40</v>
      </c>
      <c r="C359" s="689" t="str">
        <f t="shared" si="39"/>
        <v/>
      </c>
      <c r="D359" s="689" t="str">
        <f t="shared" si="39"/>
        <v/>
      </c>
      <c r="E359" s="689" t="str">
        <f t="shared" si="39"/>
        <v/>
      </c>
      <c r="F359" s="689" t="str">
        <f t="shared" si="39"/>
        <v/>
      </c>
      <c r="G359" s="1810" t="str">
        <f t="shared" si="39"/>
        <v/>
      </c>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7"/>
      <c r="BF359" s="47"/>
      <c r="BG359" s="47"/>
      <c r="BH359" s="47"/>
      <c r="BI359" s="47"/>
      <c r="BJ359" s="47"/>
      <c r="BK359" s="47"/>
      <c r="BL359" s="47"/>
      <c r="BM359" s="47"/>
      <c r="BN359" s="47"/>
      <c r="BO359" s="47"/>
      <c r="BP359" s="47"/>
      <c r="BQ359" s="47"/>
      <c r="BR359" s="47"/>
      <c r="BS359" s="47"/>
      <c r="BT359" s="47"/>
      <c r="BU359" s="47"/>
      <c r="BV359" s="47"/>
      <c r="BW359" s="47"/>
      <c r="BX359" s="47"/>
      <c r="BY359" s="47"/>
      <c r="BZ359" s="47"/>
      <c r="CA359" s="47"/>
      <c r="CB359" s="47"/>
      <c r="CC359" s="47"/>
      <c r="CD359" s="47"/>
      <c r="CE359" s="47"/>
      <c r="CF359" s="47"/>
      <c r="CG359" s="47"/>
      <c r="CH359" s="47"/>
      <c r="CI359" s="47"/>
      <c r="CJ359" s="47"/>
      <c r="CK359" s="47"/>
      <c r="CL359" s="47"/>
      <c r="CM359" s="47"/>
      <c r="CN359" s="47"/>
      <c r="CO359" s="47"/>
      <c r="CP359" s="47"/>
      <c r="CQ359" s="47"/>
      <c r="CR359" s="47"/>
      <c r="CS359" s="47"/>
      <c r="CT359" s="47"/>
      <c r="CU359" s="47"/>
      <c r="CV359" s="47"/>
      <c r="CW359" s="47"/>
      <c r="CX359" s="47"/>
      <c r="CY359" s="47"/>
      <c r="CZ359" s="47"/>
      <c r="DA359" s="47"/>
      <c r="DB359" s="47"/>
      <c r="DC359" s="47"/>
      <c r="DD359" s="47"/>
      <c r="DE359" s="47"/>
      <c r="DF359" s="47"/>
      <c r="DG359" s="47"/>
      <c r="DH359" s="47"/>
      <c r="DI359" s="47"/>
      <c r="DJ359" s="47"/>
      <c r="DK359" s="47"/>
      <c r="DL359" s="47"/>
      <c r="DM359" s="47"/>
      <c r="DN359" s="47"/>
      <c r="DO359" s="47"/>
      <c r="DP359" s="47"/>
      <c r="DQ359" s="47"/>
      <c r="DR359" s="47"/>
      <c r="DS359" s="47"/>
      <c r="DT359" s="47"/>
      <c r="DU359" s="47"/>
      <c r="DV359" s="47"/>
      <c r="DW359" s="74"/>
      <c r="DX359" s="47"/>
      <c r="DY359" s="47"/>
      <c r="DZ359" s="47"/>
      <c r="EA359" s="47"/>
      <c r="EB359" s="47"/>
      <c r="EC359" s="47"/>
      <c r="ED359" s="47"/>
      <c r="EE359" s="47"/>
      <c r="EF359" s="47"/>
      <c r="EG359" s="47"/>
      <c r="EH359" s="47"/>
      <c r="EI359" s="47"/>
      <c r="EJ359" s="47"/>
      <c r="EK359" s="47"/>
      <c r="EL359" s="47"/>
      <c r="EM359" s="47"/>
      <c r="EN359" s="47"/>
      <c r="EO359" s="47"/>
      <c r="EP359" s="47"/>
      <c r="EQ359" s="47"/>
      <c r="ER359" s="74"/>
    </row>
    <row r="360" spans="2:148" ht="15" customHeight="1">
      <c r="B360" s="687" t="str">
        <f t="shared" si="35"/>
        <v>Desk 41</v>
      </c>
      <c r="C360" s="689" t="str">
        <f t="shared" si="39"/>
        <v/>
      </c>
      <c r="D360" s="689" t="str">
        <f t="shared" si="39"/>
        <v/>
      </c>
      <c r="E360" s="689" t="str">
        <f t="shared" si="39"/>
        <v/>
      </c>
      <c r="F360" s="689" t="str">
        <f t="shared" si="39"/>
        <v/>
      </c>
      <c r="G360" s="1810" t="str">
        <f t="shared" si="39"/>
        <v/>
      </c>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c r="BF360" s="47"/>
      <c r="BG360" s="47"/>
      <c r="BH360" s="47"/>
      <c r="BI360" s="47"/>
      <c r="BJ360" s="47"/>
      <c r="BK360" s="47"/>
      <c r="BL360" s="47"/>
      <c r="BM360" s="47"/>
      <c r="BN360" s="47"/>
      <c r="BO360" s="47"/>
      <c r="BP360" s="47"/>
      <c r="BQ360" s="47"/>
      <c r="BR360" s="47"/>
      <c r="BS360" s="47"/>
      <c r="BT360" s="47"/>
      <c r="BU360" s="47"/>
      <c r="BV360" s="47"/>
      <c r="BW360" s="47"/>
      <c r="BX360" s="47"/>
      <c r="BY360" s="47"/>
      <c r="BZ360" s="47"/>
      <c r="CA360" s="47"/>
      <c r="CB360" s="47"/>
      <c r="CC360" s="47"/>
      <c r="CD360" s="47"/>
      <c r="CE360" s="47"/>
      <c r="CF360" s="47"/>
      <c r="CG360" s="47"/>
      <c r="CH360" s="47"/>
      <c r="CI360" s="47"/>
      <c r="CJ360" s="47"/>
      <c r="CK360" s="47"/>
      <c r="CL360" s="47"/>
      <c r="CM360" s="47"/>
      <c r="CN360" s="47"/>
      <c r="CO360" s="47"/>
      <c r="CP360" s="47"/>
      <c r="CQ360" s="47"/>
      <c r="CR360" s="47"/>
      <c r="CS360" s="47"/>
      <c r="CT360" s="47"/>
      <c r="CU360" s="47"/>
      <c r="CV360" s="47"/>
      <c r="CW360" s="47"/>
      <c r="CX360" s="47"/>
      <c r="CY360" s="47"/>
      <c r="CZ360" s="47"/>
      <c r="DA360" s="47"/>
      <c r="DB360" s="47"/>
      <c r="DC360" s="47"/>
      <c r="DD360" s="47"/>
      <c r="DE360" s="47"/>
      <c r="DF360" s="47"/>
      <c r="DG360" s="47"/>
      <c r="DH360" s="47"/>
      <c r="DI360" s="47"/>
      <c r="DJ360" s="47"/>
      <c r="DK360" s="47"/>
      <c r="DL360" s="47"/>
      <c r="DM360" s="47"/>
      <c r="DN360" s="47"/>
      <c r="DO360" s="47"/>
      <c r="DP360" s="47"/>
      <c r="DQ360" s="47"/>
      <c r="DR360" s="47"/>
      <c r="DS360" s="47"/>
      <c r="DT360" s="47"/>
      <c r="DU360" s="47"/>
      <c r="DV360" s="47"/>
      <c r="DW360" s="74"/>
      <c r="DX360" s="47"/>
      <c r="DY360" s="47"/>
      <c r="DZ360" s="47"/>
      <c r="EA360" s="47"/>
      <c r="EB360" s="47"/>
      <c r="EC360" s="47"/>
      <c r="ED360" s="47"/>
      <c r="EE360" s="47"/>
      <c r="EF360" s="47"/>
      <c r="EG360" s="47"/>
      <c r="EH360" s="47"/>
      <c r="EI360" s="47"/>
      <c r="EJ360" s="47"/>
      <c r="EK360" s="47"/>
      <c r="EL360" s="47"/>
      <c r="EM360" s="47"/>
      <c r="EN360" s="47"/>
      <c r="EO360" s="47"/>
      <c r="EP360" s="47"/>
      <c r="EQ360" s="47"/>
      <c r="ER360" s="74"/>
    </row>
    <row r="361" spans="2:148" ht="15" customHeight="1">
      <c r="B361" s="687" t="str">
        <f t="shared" si="35"/>
        <v>Desk 42</v>
      </c>
      <c r="C361" s="689" t="str">
        <f t="shared" si="39"/>
        <v/>
      </c>
      <c r="D361" s="689" t="str">
        <f t="shared" si="39"/>
        <v/>
      </c>
      <c r="E361" s="689" t="str">
        <f t="shared" si="39"/>
        <v/>
      </c>
      <c r="F361" s="689" t="str">
        <f t="shared" si="39"/>
        <v/>
      </c>
      <c r="G361" s="1810" t="str">
        <f t="shared" si="39"/>
        <v/>
      </c>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7"/>
      <c r="BF361" s="47"/>
      <c r="BG361" s="47"/>
      <c r="BH361" s="47"/>
      <c r="BI361" s="47"/>
      <c r="BJ361" s="47"/>
      <c r="BK361" s="47"/>
      <c r="BL361" s="47"/>
      <c r="BM361" s="47"/>
      <c r="BN361" s="47"/>
      <c r="BO361" s="47"/>
      <c r="BP361" s="47"/>
      <c r="BQ361" s="47"/>
      <c r="BR361" s="47"/>
      <c r="BS361" s="47"/>
      <c r="BT361" s="47"/>
      <c r="BU361" s="47"/>
      <c r="BV361" s="47"/>
      <c r="BW361" s="47"/>
      <c r="BX361" s="47"/>
      <c r="BY361" s="47"/>
      <c r="BZ361" s="47"/>
      <c r="CA361" s="47"/>
      <c r="CB361" s="47"/>
      <c r="CC361" s="47"/>
      <c r="CD361" s="47"/>
      <c r="CE361" s="47"/>
      <c r="CF361" s="47"/>
      <c r="CG361" s="47"/>
      <c r="CH361" s="47"/>
      <c r="CI361" s="47"/>
      <c r="CJ361" s="47"/>
      <c r="CK361" s="47"/>
      <c r="CL361" s="47"/>
      <c r="CM361" s="47"/>
      <c r="CN361" s="47"/>
      <c r="CO361" s="47"/>
      <c r="CP361" s="47"/>
      <c r="CQ361" s="47"/>
      <c r="CR361" s="47"/>
      <c r="CS361" s="47"/>
      <c r="CT361" s="47"/>
      <c r="CU361" s="47"/>
      <c r="CV361" s="47"/>
      <c r="CW361" s="47"/>
      <c r="CX361" s="47"/>
      <c r="CY361" s="47"/>
      <c r="CZ361" s="47"/>
      <c r="DA361" s="47"/>
      <c r="DB361" s="47"/>
      <c r="DC361" s="47"/>
      <c r="DD361" s="47"/>
      <c r="DE361" s="47"/>
      <c r="DF361" s="47"/>
      <c r="DG361" s="47"/>
      <c r="DH361" s="47"/>
      <c r="DI361" s="47"/>
      <c r="DJ361" s="47"/>
      <c r="DK361" s="47"/>
      <c r="DL361" s="47"/>
      <c r="DM361" s="47"/>
      <c r="DN361" s="47"/>
      <c r="DO361" s="47"/>
      <c r="DP361" s="47"/>
      <c r="DQ361" s="47"/>
      <c r="DR361" s="47"/>
      <c r="DS361" s="47"/>
      <c r="DT361" s="47"/>
      <c r="DU361" s="47"/>
      <c r="DV361" s="47"/>
      <c r="DW361" s="74"/>
      <c r="DX361" s="47"/>
      <c r="DY361" s="47"/>
      <c r="DZ361" s="47"/>
      <c r="EA361" s="47"/>
      <c r="EB361" s="47"/>
      <c r="EC361" s="47"/>
      <c r="ED361" s="47"/>
      <c r="EE361" s="47"/>
      <c r="EF361" s="47"/>
      <c r="EG361" s="47"/>
      <c r="EH361" s="47"/>
      <c r="EI361" s="47"/>
      <c r="EJ361" s="47"/>
      <c r="EK361" s="47"/>
      <c r="EL361" s="47"/>
      <c r="EM361" s="47"/>
      <c r="EN361" s="47"/>
      <c r="EO361" s="47"/>
      <c r="EP361" s="47"/>
      <c r="EQ361" s="47"/>
      <c r="ER361" s="74"/>
    </row>
    <row r="362" spans="2:148" ht="15" customHeight="1">
      <c r="B362" s="687" t="str">
        <f t="shared" si="35"/>
        <v>Desk 43</v>
      </c>
      <c r="C362" s="689" t="str">
        <f t="shared" si="39"/>
        <v/>
      </c>
      <c r="D362" s="689" t="str">
        <f t="shared" si="39"/>
        <v/>
      </c>
      <c r="E362" s="689" t="str">
        <f t="shared" si="39"/>
        <v/>
      </c>
      <c r="F362" s="689" t="str">
        <f t="shared" si="39"/>
        <v/>
      </c>
      <c r="G362" s="1810" t="str">
        <f t="shared" si="39"/>
        <v/>
      </c>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c r="BF362" s="47"/>
      <c r="BG362" s="47"/>
      <c r="BH362" s="47"/>
      <c r="BI362" s="47"/>
      <c r="BJ362" s="47"/>
      <c r="BK362" s="47"/>
      <c r="BL362" s="47"/>
      <c r="BM362" s="47"/>
      <c r="BN362" s="47"/>
      <c r="BO362" s="47"/>
      <c r="BP362" s="47"/>
      <c r="BQ362" s="47"/>
      <c r="BR362" s="47"/>
      <c r="BS362" s="47"/>
      <c r="BT362" s="47"/>
      <c r="BU362" s="47"/>
      <c r="BV362" s="47"/>
      <c r="BW362" s="47"/>
      <c r="BX362" s="47"/>
      <c r="BY362" s="47"/>
      <c r="BZ362" s="47"/>
      <c r="CA362" s="47"/>
      <c r="CB362" s="47"/>
      <c r="CC362" s="47"/>
      <c r="CD362" s="47"/>
      <c r="CE362" s="47"/>
      <c r="CF362" s="47"/>
      <c r="CG362" s="47"/>
      <c r="CH362" s="47"/>
      <c r="CI362" s="47"/>
      <c r="CJ362" s="47"/>
      <c r="CK362" s="47"/>
      <c r="CL362" s="47"/>
      <c r="CM362" s="47"/>
      <c r="CN362" s="47"/>
      <c r="CO362" s="47"/>
      <c r="CP362" s="47"/>
      <c r="CQ362" s="47"/>
      <c r="CR362" s="47"/>
      <c r="CS362" s="47"/>
      <c r="CT362" s="47"/>
      <c r="CU362" s="47"/>
      <c r="CV362" s="47"/>
      <c r="CW362" s="47"/>
      <c r="CX362" s="47"/>
      <c r="CY362" s="47"/>
      <c r="CZ362" s="47"/>
      <c r="DA362" s="47"/>
      <c r="DB362" s="47"/>
      <c r="DC362" s="47"/>
      <c r="DD362" s="47"/>
      <c r="DE362" s="47"/>
      <c r="DF362" s="47"/>
      <c r="DG362" s="47"/>
      <c r="DH362" s="47"/>
      <c r="DI362" s="47"/>
      <c r="DJ362" s="47"/>
      <c r="DK362" s="47"/>
      <c r="DL362" s="47"/>
      <c r="DM362" s="47"/>
      <c r="DN362" s="47"/>
      <c r="DO362" s="47"/>
      <c r="DP362" s="47"/>
      <c r="DQ362" s="47"/>
      <c r="DR362" s="47"/>
      <c r="DS362" s="47"/>
      <c r="DT362" s="47"/>
      <c r="DU362" s="47"/>
      <c r="DV362" s="47"/>
      <c r="DW362" s="74"/>
      <c r="DX362" s="47"/>
      <c r="DY362" s="47"/>
      <c r="DZ362" s="47"/>
      <c r="EA362" s="47"/>
      <c r="EB362" s="47"/>
      <c r="EC362" s="47"/>
      <c r="ED362" s="47"/>
      <c r="EE362" s="47"/>
      <c r="EF362" s="47"/>
      <c r="EG362" s="47"/>
      <c r="EH362" s="47"/>
      <c r="EI362" s="47"/>
      <c r="EJ362" s="47"/>
      <c r="EK362" s="47"/>
      <c r="EL362" s="47"/>
      <c r="EM362" s="47"/>
      <c r="EN362" s="47"/>
      <c r="EO362" s="47"/>
      <c r="EP362" s="47"/>
      <c r="EQ362" s="47"/>
      <c r="ER362" s="74"/>
    </row>
    <row r="363" spans="2:148" ht="15" customHeight="1">
      <c r="B363" s="687" t="str">
        <f t="shared" si="35"/>
        <v>Desk 44</v>
      </c>
      <c r="C363" s="689" t="str">
        <f t="shared" si="39"/>
        <v/>
      </c>
      <c r="D363" s="689" t="str">
        <f t="shared" si="39"/>
        <v/>
      </c>
      <c r="E363" s="689" t="str">
        <f t="shared" si="39"/>
        <v/>
      </c>
      <c r="F363" s="689" t="str">
        <f t="shared" si="39"/>
        <v/>
      </c>
      <c r="G363" s="1810" t="str">
        <f t="shared" si="39"/>
        <v/>
      </c>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c r="BF363" s="47"/>
      <c r="BG363" s="47"/>
      <c r="BH363" s="47"/>
      <c r="BI363" s="47"/>
      <c r="BJ363" s="47"/>
      <c r="BK363" s="47"/>
      <c r="BL363" s="47"/>
      <c r="BM363" s="47"/>
      <c r="BN363" s="47"/>
      <c r="BO363" s="47"/>
      <c r="BP363" s="47"/>
      <c r="BQ363" s="47"/>
      <c r="BR363" s="47"/>
      <c r="BS363" s="47"/>
      <c r="BT363" s="47"/>
      <c r="BU363" s="47"/>
      <c r="BV363" s="47"/>
      <c r="BW363" s="47"/>
      <c r="BX363" s="47"/>
      <c r="BY363" s="47"/>
      <c r="BZ363" s="47"/>
      <c r="CA363" s="47"/>
      <c r="CB363" s="47"/>
      <c r="CC363" s="47"/>
      <c r="CD363" s="47"/>
      <c r="CE363" s="47"/>
      <c r="CF363" s="47"/>
      <c r="CG363" s="47"/>
      <c r="CH363" s="47"/>
      <c r="CI363" s="47"/>
      <c r="CJ363" s="47"/>
      <c r="CK363" s="47"/>
      <c r="CL363" s="47"/>
      <c r="CM363" s="47"/>
      <c r="CN363" s="47"/>
      <c r="CO363" s="47"/>
      <c r="CP363" s="47"/>
      <c r="CQ363" s="47"/>
      <c r="CR363" s="47"/>
      <c r="CS363" s="47"/>
      <c r="CT363" s="47"/>
      <c r="CU363" s="47"/>
      <c r="CV363" s="47"/>
      <c r="CW363" s="47"/>
      <c r="CX363" s="47"/>
      <c r="CY363" s="47"/>
      <c r="CZ363" s="47"/>
      <c r="DA363" s="47"/>
      <c r="DB363" s="47"/>
      <c r="DC363" s="47"/>
      <c r="DD363" s="47"/>
      <c r="DE363" s="47"/>
      <c r="DF363" s="47"/>
      <c r="DG363" s="47"/>
      <c r="DH363" s="47"/>
      <c r="DI363" s="47"/>
      <c r="DJ363" s="47"/>
      <c r="DK363" s="47"/>
      <c r="DL363" s="47"/>
      <c r="DM363" s="47"/>
      <c r="DN363" s="47"/>
      <c r="DO363" s="47"/>
      <c r="DP363" s="47"/>
      <c r="DQ363" s="47"/>
      <c r="DR363" s="47"/>
      <c r="DS363" s="47"/>
      <c r="DT363" s="47"/>
      <c r="DU363" s="47"/>
      <c r="DV363" s="47"/>
      <c r="DW363" s="74"/>
      <c r="DX363" s="47"/>
      <c r="DY363" s="47"/>
      <c r="DZ363" s="47"/>
      <c r="EA363" s="47"/>
      <c r="EB363" s="47"/>
      <c r="EC363" s="47"/>
      <c r="ED363" s="47"/>
      <c r="EE363" s="47"/>
      <c r="EF363" s="47"/>
      <c r="EG363" s="47"/>
      <c r="EH363" s="47"/>
      <c r="EI363" s="47"/>
      <c r="EJ363" s="47"/>
      <c r="EK363" s="47"/>
      <c r="EL363" s="47"/>
      <c r="EM363" s="47"/>
      <c r="EN363" s="47"/>
      <c r="EO363" s="47"/>
      <c r="EP363" s="47"/>
      <c r="EQ363" s="47"/>
      <c r="ER363" s="74"/>
    </row>
    <row r="364" spans="2:148" ht="15" customHeight="1">
      <c r="B364" s="687" t="str">
        <f t="shared" si="35"/>
        <v>Desk 45</v>
      </c>
      <c r="C364" s="689" t="str">
        <f t="shared" si="39"/>
        <v/>
      </c>
      <c r="D364" s="689" t="str">
        <f t="shared" si="39"/>
        <v/>
      </c>
      <c r="E364" s="689" t="str">
        <f t="shared" si="39"/>
        <v/>
      </c>
      <c r="F364" s="689" t="str">
        <f t="shared" si="39"/>
        <v/>
      </c>
      <c r="G364" s="1810" t="str">
        <f t="shared" si="39"/>
        <v/>
      </c>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7"/>
      <c r="BF364" s="47"/>
      <c r="BG364" s="47"/>
      <c r="BH364" s="47"/>
      <c r="BI364" s="47"/>
      <c r="BJ364" s="47"/>
      <c r="BK364" s="47"/>
      <c r="BL364" s="47"/>
      <c r="BM364" s="47"/>
      <c r="BN364" s="47"/>
      <c r="BO364" s="47"/>
      <c r="BP364" s="47"/>
      <c r="BQ364" s="47"/>
      <c r="BR364" s="47"/>
      <c r="BS364" s="47"/>
      <c r="BT364" s="47"/>
      <c r="BU364" s="47"/>
      <c r="BV364" s="47"/>
      <c r="BW364" s="47"/>
      <c r="BX364" s="47"/>
      <c r="BY364" s="47"/>
      <c r="BZ364" s="47"/>
      <c r="CA364" s="47"/>
      <c r="CB364" s="47"/>
      <c r="CC364" s="47"/>
      <c r="CD364" s="47"/>
      <c r="CE364" s="47"/>
      <c r="CF364" s="47"/>
      <c r="CG364" s="47"/>
      <c r="CH364" s="47"/>
      <c r="CI364" s="47"/>
      <c r="CJ364" s="47"/>
      <c r="CK364" s="47"/>
      <c r="CL364" s="47"/>
      <c r="CM364" s="47"/>
      <c r="CN364" s="47"/>
      <c r="CO364" s="47"/>
      <c r="CP364" s="47"/>
      <c r="CQ364" s="47"/>
      <c r="CR364" s="47"/>
      <c r="CS364" s="47"/>
      <c r="CT364" s="47"/>
      <c r="CU364" s="47"/>
      <c r="CV364" s="47"/>
      <c r="CW364" s="47"/>
      <c r="CX364" s="47"/>
      <c r="CY364" s="47"/>
      <c r="CZ364" s="47"/>
      <c r="DA364" s="47"/>
      <c r="DB364" s="47"/>
      <c r="DC364" s="47"/>
      <c r="DD364" s="47"/>
      <c r="DE364" s="47"/>
      <c r="DF364" s="47"/>
      <c r="DG364" s="47"/>
      <c r="DH364" s="47"/>
      <c r="DI364" s="47"/>
      <c r="DJ364" s="47"/>
      <c r="DK364" s="47"/>
      <c r="DL364" s="47"/>
      <c r="DM364" s="47"/>
      <c r="DN364" s="47"/>
      <c r="DO364" s="47"/>
      <c r="DP364" s="47"/>
      <c r="DQ364" s="47"/>
      <c r="DR364" s="47"/>
      <c r="DS364" s="47"/>
      <c r="DT364" s="47"/>
      <c r="DU364" s="47"/>
      <c r="DV364" s="47"/>
      <c r="DW364" s="74"/>
      <c r="DX364" s="47"/>
      <c r="DY364" s="47"/>
      <c r="DZ364" s="47"/>
      <c r="EA364" s="47"/>
      <c r="EB364" s="47"/>
      <c r="EC364" s="47"/>
      <c r="ED364" s="47"/>
      <c r="EE364" s="47"/>
      <c r="EF364" s="47"/>
      <c r="EG364" s="47"/>
      <c r="EH364" s="47"/>
      <c r="EI364" s="47"/>
      <c r="EJ364" s="47"/>
      <c r="EK364" s="47"/>
      <c r="EL364" s="47"/>
      <c r="EM364" s="47"/>
      <c r="EN364" s="47"/>
      <c r="EO364" s="47"/>
      <c r="EP364" s="47"/>
      <c r="EQ364" s="47"/>
      <c r="ER364" s="74"/>
    </row>
    <row r="365" spans="2:148" ht="15" customHeight="1">
      <c r="B365" s="687" t="str">
        <f t="shared" si="35"/>
        <v>Desk 46</v>
      </c>
      <c r="C365" s="689" t="str">
        <f t="shared" si="39"/>
        <v/>
      </c>
      <c r="D365" s="689" t="str">
        <f t="shared" si="39"/>
        <v/>
      </c>
      <c r="E365" s="689" t="str">
        <f t="shared" si="39"/>
        <v/>
      </c>
      <c r="F365" s="689" t="str">
        <f t="shared" si="39"/>
        <v/>
      </c>
      <c r="G365" s="1810" t="str">
        <f t="shared" si="39"/>
        <v/>
      </c>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7"/>
      <c r="BF365" s="47"/>
      <c r="BG365" s="47"/>
      <c r="BH365" s="47"/>
      <c r="BI365" s="47"/>
      <c r="BJ365" s="47"/>
      <c r="BK365" s="47"/>
      <c r="BL365" s="47"/>
      <c r="BM365" s="47"/>
      <c r="BN365" s="47"/>
      <c r="BO365" s="47"/>
      <c r="BP365" s="47"/>
      <c r="BQ365" s="47"/>
      <c r="BR365" s="47"/>
      <c r="BS365" s="47"/>
      <c r="BT365" s="47"/>
      <c r="BU365" s="47"/>
      <c r="BV365" s="47"/>
      <c r="BW365" s="47"/>
      <c r="BX365" s="47"/>
      <c r="BY365" s="47"/>
      <c r="BZ365" s="47"/>
      <c r="CA365" s="47"/>
      <c r="CB365" s="47"/>
      <c r="CC365" s="47"/>
      <c r="CD365" s="47"/>
      <c r="CE365" s="47"/>
      <c r="CF365" s="47"/>
      <c r="CG365" s="47"/>
      <c r="CH365" s="47"/>
      <c r="CI365" s="47"/>
      <c r="CJ365" s="47"/>
      <c r="CK365" s="47"/>
      <c r="CL365" s="47"/>
      <c r="CM365" s="47"/>
      <c r="CN365" s="47"/>
      <c r="CO365" s="47"/>
      <c r="CP365" s="47"/>
      <c r="CQ365" s="47"/>
      <c r="CR365" s="47"/>
      <c r="CS365" s="47"/>
      <c r="CT365" s="47"/>
      <c r="CU365" s="47"/>
      <c r="CV365" s="47"/>
      <c r="CW365" s="47"/>
      <c r="CX365" s="47"/>
      <c r="CY365" s="47"/>
      <c r="CZ365" s="47"/>
      <c r="DA365" s="47"/>
      <c r="DB365" s="47"/>
      <c r="DC365" s="47"/>
      <c r="DD365" s="47"/>
      <c r="DE365" s="47"/>
      <c r="DF365" s="47"/>
      <c r="DG365" s="47"/>
      <c r="DH365" s="47"/>
      <c r="DI365" s="47"/>
      <c r="DJ365" s="47"/>
      <c r="DK365" s="47"/>
      <c r="DL365" s="47"/>
      <c r="DM365" s="47"/>
      <c r="DN365" s="47"/>
      <c r="DO365" s="47"/>
      <c r="DP365" s="47"/>
      <c r="DQ365" s="47"/>
      <c r="DR365" s="47"/>
      <c r="DS365" s="47"/>
      <c r="DT365" s="47"/>
      <c r="DU365" s="47"/>
      <c r="DV365" s="47"/>
      <c r="DW365" s="74"/>
      <c r="DX365" s="47"/>
      <c r="DY365" s="47"/>
      <c r="DZ365" s="47"/>
      <c r="EA365" s="47"/>
      <c r="EB365" s="47"/>
      <c r="EC365" s="47"/>
      <c r="ED365" s="47"/>
      <c r="EE365" s="47"/>
      <c r="EF365" s="47"/>
      <c r="EG365" s="47"/>
      <c r="EH365" s="47"/>
      <c r="EI365" s="47"/>
      <c r="EJ365" s="47"/>
      <c r="EK365" s="47"/>
      <c r="EL365" s="47"/>
      <c r="EM365" s="47"/>
      <c r="EN365" s="47"/>
      <c r="EO365" s="47"/>
      <c r="EP365" s="47"/>
      <c r="EQ365" s="47"/>
      <c r="ER365" s="74"/>
    </row>
    <row r="366" spans="2:148" ht="15" customHeight="1">
      <c r="B366" s="687" t="str">
        <f t="shared" si="35"/>
        <v>Desk 47</v>
      </c>
      <c r="C366" s="689" t="str">
        <f t="shared" si="39"/>
        <v/>
      </c>
      <c r="D366" s="689" t="str">
        <f t="shared" si="39"/>
        <v/>
      </c>
      <c r="E366" s="689" t="str">
        <f t="shared" si="39"/>
        <v/>
      </c>
      <c r="F366" s="689" t="str">
        <f t="shared" si="39"/>
        <v/>
      </c>
      <c r="G366" s="1810" t="str">
        <f t="shared" si="39"/>
        <v/>
      </c>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7"/>
      <c r="BF366" s="47"/>
      <c r="BG366" s="47"/>
      <c r="BH366" s="47"/>
      <c r="BI366" s="47"/>
      <c r="BJ366" s="47"/>
      <c r="BK366" s="47"/>
      <c r="BL366" s="47"/>
      <c r="BM366" s="47"/>
      <c r="BN366" s="47"/>
      <c r="BO366" s="47"/>
      <c r="BP366" s="47"/>
      <c r="BQ366" s="47"/>
      <c r="BR366" s="47"/>
      <c r="BS366" s="47"/>
      <c r="BT366" s="47"/>
      <c r="BU366" s="47"/>
      <c r="BV366" s="47"/>
      <c r="BW366" s="47"/>
      <c r="BX366" s="47"/>
      <c r="BY366" s="47"/>
      <c r="BZ366" s="47"/>
      <c r="CA366" s="47"/>
      <c r="CB366" s="47"/>
      <c r="CC366" s="47"/>
      <c r="CD366" s="47"/>
      <c r="CE366" s="47"/>
      <c r="CF366" s="47"/>
      <c r="CG366" s="47"/>
      <c r="CH366" s="47"/>
      <c r="CI366" s="47"/>
      <c r="CJ366" s="47"/>
      <c r="CK366" s="47"/>
      <c r="CL366" s="47"/>
      <c r="CM366" s="47"/>
      <c r="CN366" s="47"/>
      <c r="CO366" s="47"/>
      <c r="CP366" s="47"/>
      <c r="CQ366" s="47"/>
      <c r="CR366" s="47"/>
      <c r="CS366" s="47"/>
      <c r="CT366" s="47"/>
      <c r="CU366" s="47"/>
      <c r="CV366" s="47"/>
      <c r="CW366" s="47"/>
      <c r="CX366" s="47"/>
      <c r="CY366" s="47"/>
      <c r="CZ366" s="47"/>
      <c r="DA366" s="47"/>
      <c r="DB366" s="47"/>
      <c r="DC366" s="47"/>
      <c r="DD366" s="47"/>
      <c r="DE366" s="47"/>
      <c r="DF366" s="47"/>
      <c r="DG366" s="47"/>
      <c r="DH366" s="47"/>
      <c r="DI366" s="47"/>
      <c r="DJ366" s="47"/>
      <c r="DK366" s="47"/>
      <c r="DL366" s="47"/>
      <c r="DM366" s="47"/>
      <c r="DN366" s="47"/>
      <c r="DO366" s="47"/>
      <c r="DP366" s="47"/>
      <c r="DQ366" s="47"/>
      <c r="DR366" s="47"/>
      <c r="DS366" s="47"/>
      <c r="DT366" s="47"/>
      <c r="DU366" s="47"/>
      <c r="DV366" s="47"/>
      <c r="DW366" s="74"/>
      <c r="DX366" s="47"/>
      <c r="DY366" s="47"/>
      <c r="DZ366" s="47"/>
      <c r="EA366" s="47"/>
      <c r="EB366" s="47"/>
      <c r="EC366" s="47"/>
      <c r="ED366" s="47"/>
      <c r="EE366" s="47"/>
      <c r="EF366" s="47"/>
      <c r="EG366" s="47"/>
      <c r="EH366" s="47"/>
      <c r="EI366" s="47"/>
      <c r="EJ366" s="47"/>
      <c r="EK366" s="47"/>
      <c r="EL366" s="47"/>
      <c r="EM366" s="47"/>
      <c r="EN366" s="47"/>
      <c r="EO366" s="47"/>
      <c r="EP366" s="47"/>
      <c r="EQ366" s="47"/>
      <c r="ER366" s="74"/>
    </row>
    <row r="367" spans="2:148" ht="15" customHeight="1">
      <c r="B367" s="687" t="str">
        <f t="shared" si="35"/>
        <v>Desk 48</v>
      </c>
      <c r="C367" s="689" t="str">
        <f t="shared" si="39"/>
        <v/>
      </c>
      <c r="D367" s="689" t="str">
        <f t="shared" si="39"/>
        <v/>
      </c>
      <c r="E367" s="689" t="str">
        <f t="shared" si="39"/>
        <v/>
      </c>
      <c r="F367" s="689" t="str">
        <f t="shared" si="39"/>
        <v/>
      </c>
      <c r="G367" s="1810" t="str">
        <f t="shared" si="39"/>
        <v/>
      </c>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7"/>
      <c r="BF367" s="47"/>
      <c r="BG367" s="47"/>
      <c r="BH367" s="47"/>
      <c r="BI367" s="47"/>
      <c r="BJ367" s="47"/>
      <c r="BK367" s="47"/>
      <c r="BL367" s="47"/>
      <c r="BM367" s="47"/>
      <c r="BN367" s="47"/>
      <c r="BO367" s="47"/>
      <c r="BP367" s="47"/>
      <c r="BQ367" s="47"/>
      <c r="BR367" s="47"/>
      <c r="BS367" s="47"/>
      <c r="BT367" s="47"/>
      <c r="BU367" s="47"/>
      <c r="BV367" s="47"/>
      <c r="BW367" s="47"/>
      <c r="BX367" s="47"/>
      <c r="BY367" s="47"/>
      <c r="BZ367" s="47"/>
      <c r="CA367" s="47"/>
      <c r="CB367" s="47"/>
      <c r="CC367" s="47"/>
      <c r="CD367" s="47"/>
      <c r="CE367" s="47"/>
      <c r="CF367" s="47"/>
      <c r="CG367" s="47"/>
      <c r="CH367" s="47"/>
      <c r="CI367" s="47"/>
      <c r="CJ367" s="47"/>
      <c r="CK367" s="47"/>
      <c r="CL367" s="47"/>
      <c r="CM367" s="47"/>
      <c r="CN367" s="47"/>
      <c r="CO367" s="47"/>
      <c r="CP367" s="47"/>
      <c r="CQ367" s="47"/>
      <c r="CR367" s="47"/>
      <c r="CS367" s="47"/>
      <c r="CT367" s="47"/>
      <c r="CU367" s="47"/>
      <c r="CV367" s="47"/>
      <c r="CW367" s="47"/>
      <c r="CX367" s="47"/>
      <c r="CY367" s="47"/>
      <c r="CZ367" s="47"/>
      <c r="DA367" s="47"/>
      <c r="DB367" s="47"/>
      <c r="DC367" s="47"/>
      <c r="DD367" s="47"/>
      <c r="DE367" s="47"/>
      <c r="DF367" s="47"/>
      <c r="DG367" s="47"/>
      <c r="DH367" s="47"/>
      <c r="DI367" s="47"/>
      <c r="DJ367" s="47"/>
      <c r="DK367" s="47"/>
      <c r="DL367" s="47"/>
      <c r="DM367" s="47"/>
      <c r="DN367" s="47"/>
      <c r="DO367" s="47"/>
      <c r="DP367" s="47"/>
      <c r="DQ367" s="47"/>
      <c r="DR367" s="47"/>
      <c r="DS367" s="47"/>
      <c r="DT367" s="47"/>
      <c r="DU367" s="47"/>
      <c r="DV367" s="47"/>
      <c r="DW367" s="74"/>
      <c r="DX367" s="47"/>
      <c r="DY367" s="47"/>
      <c r="DZ367" s="47"/>
      <c r="EA367" s="47"/>
      <c r="EB367" s="47"/>
      <c r="EC367" s="47"/>
      <c r="ED367" s="47"/>
      <c r="EE367" s="47"/>
      <c r="EF367" s="47"/>
      <c r="EG367" s="47"/>
      <c r="EH367" s="47"/>
      <c r="EI367" s="47"/>
      <c r="EJ367" s="47"/>
      <c r="EK367" s="47"/>
      <c r="EL367" s="47"/>
      <c r="EM367" s="47"/>
      <c r="EN367" s="47"/>
      <c r="EO367" s="47"/>
      <c r="EP367" s="47"/>
      <c r="EQ367" s="47"/>
      <c r="ER367" s="74"/>
    </row>
    <row r="368" spans="2:148" ht="15" customHeight="1">
      <c r="B368" s="687" t="str">
        <f t="shared" si="35"/>
        <v>Desk 49</v>
      </c>
      <c r="C368" s="689" t="str">
        <f t="shared" si="39"/>
        <v/>
      </c>
      <c r="D368" s="689" t="str">
        <f t="shared" si="39"/>
        <v/>
      </c>
      <c r="E368" s="689" t="str">
        <f t="shared" si="39"/>
        <v/>
      </c>
      <c r="F368" s="689" t="str">
        <f t="shared" si="39"/>
        <v/>
      </c>
      <c r="G368" s="1810" t="str">
        <f t="shared" si="39"/>
        <v/>
      </c>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7"/>
      <c r="BF368" s="47"/>
      <c r="BG368" s="47"/>
      <c r="BH368" s="47"/>
      <c r="BI368" s="47"/>
      <c r="BJ368" s="47"/>
      <c r="BK368" s="47"/>
      <c r="BL368" s="47"/>
      <c r="BM368" s="47"/>
      <c r="BN368" s="47"/>
      <c r="BO368" s="47"/>
      <c r="BP368" s="47"/>
      <c r="BQ368" s="47"/>
      <c r="BR368" s="47"/>
      <c r="BS368" s="47"/>
      <c r="BT368" s="47"/>
      <c r="BU368" s="47"/>
      <c r="BV368" s="47"/>
      <c r="BW368" s="47"/>
      <c r="BX368" s="47"/>
      <c r="BY368" s="47"/>
      <c r="BZ368" s="47"/>
      <c r="CA368" s="47"/>
      <c r="CB368" s="47"/>
      <c r="CC368" s="47"/>
      <c r="CD368" s="47"/>
      <c r="CE368" s="47"/>
      <c r="CF368" s="47"/>
      <c r="CG368" s="47"/>
      <c r="CH368" s="47"/>
      <c r="CI368" s="47"/>
      <c r="CJ368" s="47"/>
      <c r="CK368" s="47"/>
      <c r="CL368" s="47"/>
      <c r="CM368" s="47"/>
      <c r="CN368" s="47"/>
      <c r="CO368" s="47"/>
      <c r="CP368" s="47"/>
      <c r="CQ368" s="47"/>
      <c r="CR368" s="47"/>
      <c r="CS368" s="47"/>
      <c r="CT368" s="47"/>
      <c r="CU368" s="47"/>
      <c r="CV368" s="47"/>
      <c r="CW368" s="47"/>
      <c r="CX368" s="47"/>
      <c r="CY368" s="47"/>
      <c r="CZ368" s="47"/>
      <c r="DA368" s="47"/>
      <c r="DB368" s="47"/>
      <c r="DC368" s="47"/>
      <c r="DD368" s="47"/>
      <c r="DE368" s="47"/>
      <c r="DF368" s="47"/>
      <c r="DG368" s="47"/>
      <c r="DH368" s="47"/>
      <c r="DI368" s="47"/>
      <c r="DJ368" s="47"/>
      <c r="DK368" s="47"/>
      <c r="DL368" s="47"/>
      <c r="DM368" s="47"/>
      <c r="DN368" s="47"/>
      <c r="DO368" s="47"/>
      <c r="DP368" s="47"/>
      <c r="DQ368" s="47"/>
      <c r="DR368" s="47"/>
      <c r="DS368" s="47"/>
      <c r="DT368" s="47"/>
      <c r="DU368" s="47"/>
      <c r="DV368" s="47"/>
      <c r="DW368" s="74"/>
      <c r="DX368" s="47"/>
      <c r="DY368" s="47"/>
      <c r="DZ368" s="47"/>
      <c r="EA368" s="47"/>
      <c r="EB368" s="47"/>
      <c r="EC368" s="47"/>
      <c r="ED368" s="47"/>
      <c r="EE368" s="47"/>
      <c r="EF368" s="47"/>
      <c r="EG368" s="47"/>
      <c r="EH368" s="47"/>
      <c r="EI368" s="47"/>
      <c r="EJ368" s="47"/>
      <c r="EK368" s="47"/>
      <c r="EL368" s="47"/>
      <c r="EM368" s="47"/>
      <c r="EN368" s="47"/>
      <c r="EO368" s="47"/>
      <c r="EP368" s="47"/>
      <c r="EQ368" s="47"/>
      <c r="ER368" s="74"/>
    </row>
    <row r="369" spans="2:148" ht="15" customHeight="1">
      <c r="B369" s="687" t="str">
        <f t="shared" si="35"/>
        <v>Desk 50</v>
      </c>
      <c r="C369" s="689" t="str">
        <f t="shared" ref="C369:G384" si="40">IF(ISBLANK(C60), "", C60)</f>
        <v/>
      </c>
      <c r="D369" s="689" t="str">
        <f t="shared" si="40"/>
        <v/>
      </c>
      <c r="E369" s="689" t="str">
        <f t="shared" si="40"/>
        <v/>
      </c>
      <c r="F369" s="689" t="str">
        <f t="shared" si="40"/>
        <v/>
      </c>
      <c r="G369" s="1810" t="str">
        <f t="shared" si="40"/>
        <v/>
      </c>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c r="AZ369" s="47"/>
      <c r="BA369" s="47"/>
      <c r="BB369" s="47"/>
      <c r="BC369" s="47"/>
      <c r="BD369" s="47"/>
      <c r="BE369" s="47"/>
      <c r="BF369" s="47"/>
      <c r="BG369" s="47"/>
      <c r="BH369" s="47"/>
      <c r="BI369" s="47"/>
      <c r="BJ369" s="47"/>
      <c r="BK369" s="47"/>
      <c r="BL369" s="47"/>
      <c r="BM369" s="47"/>
      <c r="BN369" s="47"/>
      <c r="BO369" s="47"/>
      <c r="BP369" s="47"/>
      <c r="BQ369" s="47"/>
      <c r="BR369" s="47"/>
      <c r="BS369" s="47"/>
      <c r="BT369" s="47"/>
      <c r="BU369" s="47"/>
      <c r="BV369" s="47"/>
      <c r="BW369" s="47"/>
      <c r="BX369" s="47"/>
      <c r="BY369" s="47"/>
      <c r="BZ369" s="47"/>
      <c r="CA369" s="47"/>
      <c r="CB369" s="47"/>
      <c r="CC369" s="47"/>
      <c r="CD369" s="47"/>
      <c r="CE369" s="47"/>
      <c r="CF369" s="47"/>
      <c r="CG369" s="47"/>
      <c r="CH369" s="47"/>
      <c r="CI369" s="47"/>
      <c r="CJ369" s="47"/>
      <c r="CK369" s="47"/>
      <c r="CL369" s="47"/>
      <c r="CM369" s="47"/>
      <c r="CN369" s="47"/>
      <c r="CO369" s="47"/>
      <c r="CP369" s="47"/>
      <c r="CQ369" s="47"/>
      <c r="CR369" s="47"/>
      <c r="CS369" s="47"/>
      <c r="CT369" s="47"/>
      <c r="CU369" s="47"/>
      <c r="CV369" s="47"/>
      <c r="CW369" s="47"/>
      <c r="CX369" s="47"/>
      <c r="CY369" s="47"/>
      <c r="CZ369" s="47"/>
      <c r="DA369" s="47"/>
      <c r="DB369" s="47"/>
      <c r="DC369" s="47"/>
      <c r="DD369" s="47"/>
      <c r="DE369" s="47"/>
      <c r="DF369" s="47"/>
      <c r="DG369" s="47"/>
      <c r="DH369" s="47"/>
      <c r="DI369" s="47"/>
      <c r="DJ369" s="47"/>
      <c r="DK369" s="47"/>
      <c r="DL369" s="47"/>
      <c r="DM369" s="47"/>
      <c r="DN369" s="47"/>
      <c r="DO369" s="47"/>
      <c r="DP369" s="47"/>
      <c r="DQ369" s="47"/>
      <c r="DR369" s="47"/>
      <c r="DS369" s="47"/>
      <c r="DT369" s="47"/>
      <c r="DU369" s="47"/>
      <c r="DV369" s="47"/>
      <c r="DW369" s="74"/>
      <c r="DX369" s="47"/>
      <c r="DY369" s="47"/>
      <c r="DZ369" s="47"/>
      <c r="EA369" s="47"/>
      <c r="EB369" s="47"/>
      <c r="EC369" s="47"/>
      <c r="ED369" s="47"/>
      <c r="EE369" s="47"/>
      <c r="EF369" s="47"/>
      <c r="EG369" s="47"/>
      <c r="EH369" s="47"/>
      <c r="EI369" s="47"/>
      <c r="EJ369" s="47"/>
      <c r="EK369" s="47"/>
      <c r="EL369" s="47"/>
      <c r="EM369" s="47"/>
      <c r="EN369" s="47"/>
      <c r="EO369" s="47"/>
      <c r="EP369" s="47"/>
      <c r="EQ369" s="47"/>
      <c r="ER369" s="74"/>
    </row>
    <row r="370" spans="2:148" ht="15" customHeight="1">
      <c r="B370" s="687" t="str">
        <f t="shared" si="35"/>
        <v>Desk 51</v>
      </c>
      <c r="C370" s="689" t="str">
        <f t="shared" si="40"/>
        <v/>
      </c>
      <c r="D370" s="689" t="str">
        <f t="shared" si="40"/>
        <v/>
      </c>
      <c r="E370" s="689" t="str">
        <f t="shared" si="40"/>
        <v/>
      </c>
      <c r="F370" s="689" t="str">
        <f t="shared" si="40"/>
        <v/>
      </c>
      <c r="G370" s="1810" t="str">
        <f t="shared" si="40"/>
        <v/>
      </c>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c r="AZ370" s="47"/>
      <c r="BA370" s="47"/>
      <c r="BB370" s="47"/>
      <c r="BC370" s="47"/>
      <c r="BD370" s="47"/>
      <c r="BE370" s="47"/>
      <c r="BF370" s="47"/>
      <c r="BG370" s="47"/>
      <c r="BH370" s="47"/>
      <c r="BI370" s="47"/>
      <c r="BJ370" s="47"/>
      <c r="BK370" s="47"/>
      <c r="BL370" s="47"/>
      <c r="BM370" s="47"/>
      <c r="BN370" s="47"/>
      <c r="BO370" s="47"/>
      <c r="BP370" s="47"/>
      <c r="BQ370" s="47"/>
      <c r="BR370" s="47"/>
      <c r="BS370" s="47"/>
      <c r="BT370" s="47"/>
      <c r="BU370" s="47"/>
      <c r="BV370" s="47"/>
      <c r="BW370" s="47"/>
      <c r="BX370" s="47"/>
      <c r="BY370" s="47"/>
      <c r="BZ370" s="47"/>
      <c r="CA370" s="47"/>
      <c r="CB370" s="47"/>
      <c r="CC370" s="47"/>
      <c r="CD370" s="47"/>
      <c r="CE370" s="47"/>
      <c r="CF370" s="47"/>
      <c r="CG370" s="47"/>
      <c r="CH370" s="47"/>
      <c r="CI370" s="47"/>
      <c r="CJ370" s="47"/>
      <c r="CK370" s="47"/>
      <c r="CL370" s="47"/>
      <c r="CM370" s="47"/>
      <c r="CN370" s="47"/>
      <c r="CO370" s="47"/>
      <c r="CP370" s="47"/>
      <c r="CQ370" s="47"/>
      <c r="CR370" s="47"/>
      <c r="CS370" s="47"/>
      <c r="CT370" s="47"/>
      <c r="CU370" s="47"/>
      <c r="CV370" s="47"/>
      <c r="CW370" s="47"/>
      <c r="CX370" s="47"/>
      <c r="CY370" s="47"/>
      <c r="CZ370" s="47"/>
      <c r="DA370" s="47"/>
      <c r="DB370" s="47"/>
      <c r="DC370" s="47"/>
      <c r="DD370" s="47"/>
      <c r="DE370" s="47"/>
      <c r="DF370" s="47"/>
      <c r="DG370" s="47"/>
      <c r="DH370" s="47"/>
      <c r="DI370" s="47"/>
      <c r="DJ370" s="47"/>
      <c r="DK370" s="47"/>
      <c r="DL370" s="47"/>
      <c r="DM370" s="47"/>
      <c r="DN370" s="47"/>
      <c r="DO370" s="47"/>
      <c r="DP370" s="47"/>
      <c r="DQ370" s="47"/>
      <c r="DR370" s="47"/>
      <c r="DS370" s="47"/>
      <c r="DT370" s="47"/>
      <c r="DU370" s="47"/>
      <c r="DV370" s="47"/>
      <c r="DW370" s="74"/>
      <c r="DX370" s="47"/>
      <c r="DY370" s="47"/>
      <c r="DZ370" s="47"/>
      <c r="EA370" s="47"/>
      <c r="EB370" s="47"/>
      <c r="EC370" s="47"/>
      <c r="ED370" s="47"/>
      <c r="EE370" s="47"/>
      <c r="EF370" s="47"/>
      <c r="EG370" s="47"/>
      <c r="EH370" s="47"/>
      <c r="EI370" s="47"/>
      <c r="EJ370" s="47"/>
      <c r="EK370" s="47"/>
      <c r="EL370" s="47"/>
      <c r="EM370" s="47"/>
      <c r="EN370" s="47"/>
      <c r="EO370" s="47"/>
      <c r="EP370" s="47"/>
      <c r="EQ370" s="47"/>
      <c r="ER370" s="74"/>
    </row>
    <row r="371" spans="2:148" ht="15" customHeight="1">
      <c r="B371" s="687" t="str">
        <f t="shared" si="35"/>
        <v>Desk 52</v>
      </c>
      <c r="C371" s="689" t="str">
        <f t="shared" si="40"/>
        <v/>
      </c>
      <c r="D371" s="689" t="str">
        <f t="shared" si="40"/>
        <v/>
      </c>
      <c r="E371" s="689" t="str">
        <f t="shared" si="40"/>
        <v/>
      </c>
      <c r="F371" s="689" t="str">
        <f t="shared" si="40"/>
        <v/>
      </c>
      <c r="G371" s="1810" t="str">
        <f t="shared" si="40"/>
        <v/>
      </c>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47"/>
      <c r="BF371" s="47"/>
      <c r="BG371" s="47"/>
      <c r="BH371" s="47"/>
      <c r="BI371" s="47"/>
      <c r="BJ371" s="47"/>
      <c r="BK371" s="47"/>
      <c r="BL371" s="47"/>
      <c r="BM371" s="47"/>
      <c r="BN371" s="47"/>
      <c r="BO371" s="47"/>
      <c r="BP371" s="47"/>
      <c r="BQ371" s="47"/>
      <c r="BR371" s="47"/>
      <c r="BS371" s="47"/>
      <c r="BT371" s="47"/>
      <c r="BU371" s="47"/>
      <c r="BV371" s="47"/>
      <c r="BW371" s="47"/>
      <c r="BX371" s="47"/>
      <c r="BY371" s="47"/>
      <c r="BZ371" s="47"/>
      <c r="CA371" s="47"/>
      <c r="CB371" s="47"/>
      <c r="CC371" s="47"/>
      <c r="CD371" s="47"/>
      <c r="CE371" s="47"/>
      <c r="CF371" s="47"/>
      <c r="CG371" s="47"/>
      <c r="CH371" s="47"/>
      <c r="CI371" s="47"/>
      <c r="CJ371" s="47"/>
      <c r="CK371" s="47"/>
      <c r="CL371" s="47"/>
      <c r="CM371" s="47"/>
      <c r="CN371" s="47"/>
      <c r="CO371" s="47"/>
      <c r="CP371" s="47"/>
      <c r="CQ371" s="47"/>
      <c r="CR371" s="47"/>
      <c r="CS371" s="47"/>
      <c r="CT371" s="47"/>
      <c r="CU371" s="47"/>
      <c r="CV371" s="47"/>
      <c r="CW371" s="47"/>
      <c r="CX371" s="47"/>
      <c r="CY371" s="47"/>
      <c r="CZ371" s="47"/>
      <c r="DA371" s="47"/>
      <c r="DB371" s="47"/>
      <c r="DC371" s="47"/>
      <c r="DD371" s="47"/>
      <c r="DE371" s="47"/>
      <c r="DF371" s="47"/>
      <c r="DG371" s="47"/>
      <c r="DH371" s="47"/>
      <c r="DI371" s="47"/>
      <c r="DJ371" s="47"/>
      <c r="DK371" s="47"/>
      <c r="DL371" s="47"/>
      <c r="DM371" s="47"/>
      <c r="DN371" s="47"/>
      <c r="DO371" s="47"/>
      <c r="DP371" s="47"/>
      <c r="DQ371" s="47"/>
      <c r="DR371" s="47"/>
      <c r="DS371" s="47"/>
      <c r="DT371" s="47"/>
      <c r="DU371" s="47"/>
      <c r="DV371" s="47"/>
      <c r="DW371" s="74"/>
      <c r="DX371" s="47"/>
      <c r="DY371" s="47"/>
      <c r="DZ371" s="47"/>
      <c r="EA371" s="47"/>
      <c r="EB371" s="47"/>
      <c r="EC371" s="47"/>
      <c r="ED371" s="47"/>
      <c r="EE371" s="47"/>
      <c r="EF371" s="47"/>
      <c r="EG371" s="47"/>
      <c r="EH371" s="47"/>
      <c r="EI371" s="47"/>
      <c r="EJ371" s="47"/>
      <c r="EK371" s="47"/>
      <c r="EL371" s="47"/>
      <c r="EM371" s="47"/>
      <c r="EN371" s="47"/>
      <c r="EO371" s="47"/>
      <c r="EP371" s="47"/>
      <c r="EQ371" s="47"/>
      <c r="ER371" s="74"/>
    </row>
    <row r="372" spans="2:148" ht="15" customHeight="1">
      <c r="B372" s="687" t="str">
        <f t="shared" si="35"/>
        <v>Desk 53</v>
      </c>
      <c r="C372" s="689" t="str">
        <f t="shared" si="40"/>
        <v/>
      </c>
      <c r="D372" s="689" t="str">
        <f t="shared" si="40"/>
        <v/>
      </c>
      <c r="E372" s="689" t="str">
        <f t="shared" si="40"/>
        <v/>
      </c>
      <c r="F372" s="689" t="str">
        <f t="shared" si="40"/>
        <v/>
      </c>
      <c r="G372" s="1810" t="str">
        <f t="shared" si="40"/>
        <v/>
      </c>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c r="AZ372" s="47"/>
      <c r="BA372" s="47"/>
      <c r="BB372" s="47"/>
      <c r="BC372" s="47"/>
      <c r="BD372" s="47"/>
      <c r="BE372" s="47"/>
      <c r="BF372" s="47"/>
      <c r="BG372" s="47"/>
      <c r="BH372" s="47"/>
      <c r="BI372" s="47"/>
      <c r="BJ372" s="47"/>
      <c r="BK372" s="47"/>
      <c r="BL372" s="47"/>
      <c r="BM372" s="47"/>
      <c r="BN372" s="47"/>
      <c r="BO372" s="47"/>
      <c r="BP372" s="47"/>
      <c r="BQ372" s="47"/>
      <c r="BR372" s="47"/>
      <c r="BS372" s="47"/>
      <c r="BT372" s="47"/>
      <c r="BU372" s="47"/>
      <c r="BV372" s="47"/>
      <c r="BW372" s="47"/>
      <c r="BX372" s="47"/>
      <c r="BY372" s="47"/>
      <c r="BZ372" s="47"/>
      <c r="CA372" s="47"/>
      <c r="CB372" s="47"/>
      <c r="CC372" s="47"/>
      <c r="CD372" s="47"/>
      <c r="CE372" s="47"/>
      <c r="CF372" s="47"/>
      <c r="CG372" s="47"/>
      <c r="CH372" s="47"/>
      <c r="CI372" s="47"/>
      <c r="CJ372" s="47"/>
      <c r="CK372" s="47"/>
      <c r="CL372" s="47"/>
      <c r="CM372" s="47"/>
      <c r="CN372" s="47"/>
      <c r="CO372" s="47"/>
      <c r="CP372" s="47"/>
      <c r="CQ372" s="47"/>
      <c r="CR372" s="47"/>
      <c r="CS372" s="47"/>
      <c r="CT372" s="47"/>
      <c r="CU372" s="47"/>
      <c r="CV372" s="47"/>
      <c r="CW372" s="47"/>
      <c r="CX372" s="47"/>
      <c r="CY372" s="47"/>
      <c r="CZ372" s="47"/>
      <c r="DA372" s="47"/>
      <c r="DB372" s="47"/>
      <c r="DC372" s="47"/>
      <c r="DD372" s="47"/>
      <c r="DE372" s="47"/>
      <c r="DF372" s="47"/>
      <c r="DG372" s="47"/>
      <c r="DH372" s="47"/>
      <c r="DI372" s="47"/>
      <c r="DJ372" s="47"/>
      <c r="DK372" s="47"/>
      <c r="DL372" s="47"/>
      <c r="DM372" s="47"/>
      <c r="DN372" s="47"/>
      <c r="DO372" s="47"/>
      <c r="DP372" s="47"/>
      <c r="DQ372" s="47"/>
      <c r="DR372" s="47"/>
      <c r="DS372" s="47"/>
      <c r="DT372" s="47"/>
      <c r="DU372" s="47"/>
      <c r="DV372" s="47"/>
      <c r="DW372" s="74"/>
      <c r="DX372" s="47"/>
      <c r="DY372" s="47"/>
      <c r="DZ372" s="47"/>
      <c r="EA372" s="47"/>
      <c r="EB372" s="47"/>
      <c r="EC372" s="47"/>
      <c r="ED372" s="47"/>
      <c r="EE372" s="47"/>
      <c r="EF372" s="47"/>
      <c r="EG372" s="47"/>
      <c r="EH372" s="47"/>
      <c r="EI372" s="47"/>
      <c r="EJ372" s="47"/>
      <c r="EK372" s="47"/>
      <c r="EL372" s="47"/>
      <c r="EM372" s="47"/>
      <c r="EN372" s="47"/>
      <c r="EO372" s="47"/>
      <c r="EP372" s="47"/>
      <c r="EQ372" s="47"/>
      <c r="ER372" s="74"/>
    </row>
    <row r="373" spans="2:148" ht="15" customHeight="1">
      <c r="B373" s="687" t="str">
        <f t="shared" si="35"/>
        <v>Desk 54</v>
      </c>
      <c r="C373" s="689" t="str">
        <f t="shared" si="40"/>
        <v/>
      </c>
      <c r="D373" s="689" t="str">
        <f t="shared" si="40"/>
        <v/>
      </c>
      <c r="E373" s="689" t="str">
        <f t="shared" si="40"/>
        <v/>
      </c>
      <c r="F373" s="689" t="str">
        <f t="shared" si="40"/>
        <v/>
      </c>
      <c r="G373" s="1810" t="str">
        <f t="shared" si="40"/>
        <v/>
      </c>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c r="AZ373" s="47"/>
      <c r="BA373" s="47"/>
      <c r="BB373" s="47"/>
      <c r="BC373" s="47"/>
      <c r="BD373" s="47"/>
      <c r="BE373" s="47"/>
      <c r="BF373" s="47"/>
      <c r="BG373" s="47"/>
      <c r="BH373" s="47"/>
      <c r="BI373" s="47"/>
      <c r="BJ373" s="47"/>
      <c r="BK373" s="47"/>
      <c r="BL373" s="47"/>
      <c r="BM373" s="47"/>
      <c r="BN373" s="47"/>
      <c r="BO373" s="47"/>
      <c r="BP373" s="47"/>
      <c r="BQ373" s="47"/>
      <c r="BR373" s="47"/>
      <c r="BS373" s="47"/>
      <c r="BT373" s="47"/>
      <c r="BU373" s="47"/>
      <c r="BV373" s="47"/>
      <c r="BW373" s="47"/>
      <c r="BX373" s="47"/>
      <c r="BY373" s="47"/>
      <c r="BZ373" s="47"/>
      <c r="CA373" s="47"/>
      <c r="CB373" s="47"/>
      <c r="CC373" s="47"/>
      <c r="CD373" s="47"/>
      <c r="CE373" s="47"/>
      <c r="CF373" s="47"/>
      <c r="CG373" s="47"/>
      <c r="CH373" s="47"/>
      <c r="CI373" s="47"/>
      <c r="CJ373" s="47"/>
      <c r="CK373" s="47"/>
      <c r="CL373" s="47"/>
      <c r="CM373" s="47"/>
      <c r="CN373" s="47"/>
      <c r="CO373" s="47"/>
      <c r="CP373" s="47"/>
      <c r="CQ373" s="47"/>
      <c r="CR373" s="47"/>
      <c r="CS373" s="47"/>
      <c r="CT373" s="47"/>
      <c r="CU373" s="47"/>
      <c r="CV373" s="47"/>
      <c r="CW373" s="47"/>
      <c r="CX373" s="47"/>
      <c r="CY373" s="47"/>
      <c r="CZ373" s="47"/>
      <c r="DA373" s="47"/>
      <c r="DB373" s="47"/>
      <c r="DC373" s="47"/>
      <c r="DD373" s="47"/>
      <c r="DE373" s="47"/>
      <c r="DF373" s="47"/>
      <c r="DG373" s="47"/>
      <c r="DH373" s="47"/>
      <c r="DI373" s="47"/>
      <c r="DJ373" s="47"/>
      <c r="DK373" s="47"/>
      <c r="DL373" s="47"/>
      <c r="DM373" s="47"/>
      <c r="DN373" s="47"/>
      <c r="DO373" s="47"/>
      <c r="DP373" s="47"/>
      <c r="DQ373" s="47"/>
      <c r="DR373" s="47"/>
      <c r="DS373" s="47"/>
      <c r="DT373" s="47"/>
      <c r="DU373" s="47"/>
      <c r="DV373" s="47"/>
      <c r="DW373" s="74"/>
      <c r="DX373" s="47"/>
      <c r="DY373" s="47"/>
      <c r="DZ373" s="47"/>
      <c r="EA373" s="47"/>
      <c r="EB373" s="47"/>
      <c r="EC373" s="47"/>
      <c r="ED373" s="47"/>
      <c r="EE373" s="47"/>
      <c r="EF373" s="47"/>
      <c r="EG373" s="47"/>
      <c r="EH373" s="47"/>
      <c r="EI373" s="47"/>
      <c r="EJ373" s="47"/>
      <c r="EK373" s="47"/>
      <c r="EL373" s="47"/>
      <c r="EM373" s="47"/>
      <c r="EN373" s="47"/>
      <c r="EO373" s="47"/>
      <c r="EP373" s="47"/>
      <c r="EQ373" s="47"/>
      <c r="ER373" s="74"/>
    </row>
    <row r="374" spans="2:148" ht="15" customHeight="1">
      <c r="B374" s="687" t="str">
        <f t="shared" si="35"/>
        <v>Desk 55</v>
      </c>
      <c r="C374" s="689" t="str">
        <f t="shared" si="40"/>
        <v/>
      </c>
      <c r="D374" s="689" t="str">
        <f t="shared" si="40"/>
        <v/>
      </c>
      <c r="E374" s="689" t="str">
        <f t="shared" si="40"/>
        <v/>
      </c>
      <c r="F374" s="689" t="str">
        <f t="shared" si="40"/>
        <v/>
      </c>
      <c r="G374" s="1810" t="str">
        <f t="shared" si="40"/>
        <v/>
      </c>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c r="AZ374" s="47"/>
      <c r="BA374" s="47"/>
      <c r="BB374" s="47"/>
      <c r="BC374" s="47"/>
      <c r="BD374" s="47"/>
      <c r="BE374" s="47"/>
      <c r="BF374" s="47"/>
      <c r="BG374" s="47"/>
      <c r="BH374" s="47"/>
      <c r="BI374" s="47"/>
      <c r="BJ374" s="47"/>
      <c r="BK374" s="47"/>
      <c r="BL374" s="47"/>
      <c r="BM374" s="47"/>
      <c r="BN374" s="47"/>
      <c r="BO374" s="47"/>
      <c r="BP374" s="47"/>
      <c r="BQ374" s="47"/>
      <c r="BR374" s="47"/>
      <c r="BS374" s="47"/>
      <c r="BT374" s="47"/>
      <c r="BU374" s="47"/>
      <c r="BV374" s="47"/>
      <c r="BW374" s="47"/>
      <c r="BX374" s="47"/>
      <c r="BY374" s="47"/>
      <c r="BZ374" s="47"/>
      <c r="CA374" s="47"/>
      <c r="CB374" s="47"/>
      <c r="CC374" s="47"/>
      <c r="CD374" s="47"/>
      <c r="CE374" s="47"/>
      <c r="CF374" s="47"/>
      <c r="CG374" s="47"/>
      <c r="CH374" s="47"/>
      <c r="CI374" s="47"/>
      <c r="CJ374" s="47"/>
      <c r="CK374" s="47"/>
      <c r="CL374" s="47"/>
      <c r="CM374" s="47"/>
      <c r="CN374" s="47"/>
      <c r="CO374" s="47"/>
      <c r="CP374" s="47"/>
      <c r="CQ374" s="47"/>
      <c r="CR374" s="47"/>
      <c r="CS374" s="47"/>
      <c r="CT374" s="47"/>
      <c r="CU374" s="47"/>
      <c r="CV374" s="47"/>
      <c r="CW374" s="47"/>
      <c r="CX374" s="47"/>
      <c r="CY374" s="47"/>
      <c r="CZ374" s="47"/>
      <c r="DA374" s="47"/>
      <c r="DB374" s="47"/>
      <c r="DC374" s="47"/>
      <c r="DD374" s="47"/>
      <c r="DE374" s="47"/>
      <c r="DF374" s="47"/>
      <c r="DG374" s="47"/>
      <c r="DH374" s="47"/>
      <c r="DI374" s="47"/>
      <c r="DJ374" s="47"/>
      <c r="DK374" s="47"/>
      <c r="DL374" s="47"/>
      <c r="DM374" s="47"/>
      <c r="DN374" s="47"/>
      <c r="DO374" s="47"/>
      <c r="DP374" s="47"/>
      <c r="DQ374" s="47"/>
      <c r="DR374" s="47"/>
      <c r="DS374" s="47"/>
      <c r="DT374" s="47"/>
      <c r="DU374" s="47"/>
      <c r="DV374" s="47"/>
      <c r="DW374" s="74"/>
      <c r="DX374" s="47"/>
      <c r="DY374" s="47"/>
      <c r="DZ374" s="47"/>
      <c r="EA374" s="47"/>
      <c r="EB374" s="47"/>
      <c r="EC374" s="47"/>
      <c r="ED374" s="47"/>
      <c r="EE374" s="47"/>
      <c r="EF374" s="47"/>
      <c r="EG374" s="47"/>
      <c r="EH374" s="47"/>
      <c r="EI374" s="47"/>
      <c r="EJ374" s="47"/>
      <c r="EK374" s="47"/>
      <c r="EL374" s="47"/>
      <c r="EM374" s="47"/>
      <c r="EN374" s="47"/>
      <c r="EO374" s="47"/>
      <c r="EP374" s="47"/>
      <c r="EQ374" s="47"/>
      <c r="ER374" s="74"/>
    </row>
    <row r="375" spans="2:148" ht="15" customHeight="1">
      <c r="B375" s="687" t="str">
        <f t="shared" si="35"/>
        <v>Desk 56</v>
      </c>
      <c r="C375" s="689" t="str">
        <f t="shared" si="40"/>
        <v/>
      </c>
      <c r="D375" s="689" t="str">
        <f t="shared" si="40"/>
        <v/>
      </c>
      <c r="E375" s="689" t="str">
        <f t="shared" si="40"/>
        <v/>
      </c>
      <c r="F375" s="689" t="str">
        <f t="shared" si="40"/>
        <v/>
      </c>
      <c r="G375" s="1810" t="str">
        <f t="shared" si="40"/>
        <v/>
      </c>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c r="AZ375" s="47"/>
      <c r="BA375" s="47"/>
      <c r="BB375" s="47"/>
      <c r="BC375" s="47"/>
      <c r="BD375" s="47"/>
      <c r="BE375" s="47"/>
      <c r="BF375" s="47"/>
      <c r="BG375" s="47"/>
      <c r="BH375" s="47"/>
      <c r="BI375" s="47"/>
      <c r="BJ375" s="47"/>
      <c r="BK375" s="47"/>
      <c r="BL375" s="47"/>
      <c r="BM375" s="47"/>
      <c r="BN375" s="47"/>
      <c r="BO375" s="47"/>
      <c r="BP375" s="47"/>
      <c r="BQ375" s="47"/>
      <c r="BR375" s="47"/>
      <c r="BS375" s="47"/>
      <c r="BT375" s="47"/>
      <c r="BU375" s="47"/>
      <c r="BV375" s="47"/>
      <c r="BW375" s="47"/>
      <c r="BX375" s="47"/>
      <c r="BY375" s="47"/>
      <c r="BZ375" s="47"/>
      <c r="CA375" s="47"/>
      <c r="CB375" s="47"/>
      <c r="CC375" s="47"/>
      <c r="CD375" s="47"/>
      <c r="CE375" s="47"/>
      <c r="CF375" s="47"/>
      <c r="CG375" s="47"/>
      <c r="CH375" s="47"/>
      <c r="CI375" s="47"/>
      <c r="CJ375" s="47"/>
      <c r="CK375" s="47"/>
      <c r="CL375" s="47"/>
      <c r="CM375" s="47"/>
      <c r="CN375" s="47"/>
      <c r="CO375" s="47"/>
      <c r="CP375" s="47"/>
      <c r="CQ375" s="47"/>
      <c r="CR375" s="47"/>
      <c r="CS375" s="47"/>
      <c r="CT375" s="47"/>
      <c r="CU375" s="47"/>
      <c r="CV375" s="47"/>
      <c r="CW375" s="47"/>
      <c r="CX375" s="47"/>
      <c r="CY375" s="47"/>
      <c r="CZ375" s="47"/>
      <c r="DA375" s="47"/>
      <c r="DB375" s="47"/>
      <c r="DC375" s="47"/>
      <c r="DD375" s="47"/>
      <c r="DE375" s="47"/>
      <c r="DF375" s="47"/>
      <c r="DG375" s="47"/>
      <c r="DH375" s="47"/>
      <c r="DI375" s="47"/>
      <c r="DJ375" s="47"/>
      <c r="DK375" s="47"/>
      <c r="DL375" s="47"/>
      <c r="DM375" s="47"/>
      <c r="DN375" s="47"/>
      <c r="DO375" s="47"/>
      <c r="DP375" s="47"/>
      <c r="DQ375" s="47"/>
      <c r="DR375" s="47"/>
      <c r="DS375" s="47"/>
      <c r="DT375" s="47"/>
      <c r="DU375" s="47"/>
      <c r="DV375" s="47"/>
      <c r="DW375" s="74"/>
      <c r="DX375" s="47"/>
      <c r="DY375" s="47"/>
      <c r="DZ375" s="47"/>
      <c r="EA375" s="47"/>
      <c r="EB375" s="47"/>
      <c r="EC375" s="47"/>
      <c r="ED375" s="47"/>
      <c r="EE375" s="47"/>
      <c r="EF375" s="47"/>
      <c r="EG375" s="47"/>
      <c r="EH375" s="47"/>
      <c r="EI375" s="47"/>
      <c r="EJ375" s="47"/>
      <c r="EK375" s="47"/>
      <c r="EL375" s="47"/>
      <c r="EM375" s="47"/>
      <c r="EN375" s="47"/>
      <c r="EO375" s="47"/>
      <c r="EP375" s="47"/>
      <c r="EQ375" s="47"/>
      <c r="ER375" s="74"/>
    </row>
    <row r="376" spans="2:148" ht="15" customHeight="1">
      <c r="B376" s="687" t="str">
        <f t="shared" si="35"/>
        <v>Desk 57</v>
      </c>
      <c r="C376" s="689" t="str">
        <f t="shared" si="40"/>
        <v/>
      </c>
      <c r="D376" s="689" t="str">
        <f t="shared" si="40"/>
        <v/>
      </c>
      <c r="E376" s="689" t="str">
        <f t="shared" si="40"/>
        <v/>
      </c>
      <c r="F376" s="689" t="str">
        <f t="shared" si="40"/>
        <v/>
      </c>
      <c r="G376" s="1810" t="str">
        <f t="shared" si="40"/>
        <v/>
      </c>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c r="AZ376" s="47"/>
      <c r="BA376" s="47"/>
      <c r="BB376" s="47"/>
      <c r="BC376" s="47"/>
      <c r="BD376" s="47"/>
      <c r="BE376" s="47"/>
      <c r="BF376" s="47"/>
      <c r="BG376" s="47"/>
      <c r="BH376" s="47"/>
      <c r="BI376" s="47"/>
      <c r="BJ376" s="47"/>
      <c r="BK376" s="47"/>
      <c r="BL376" s="47"/>
      <c r="BM376" s="47"/>
      <c r="BN376" s="47"/>
      <c r="BO376" s="47"/>
      <c r="BP376" s="47"/>
      <c r="BQ376" s="47"/>
      <c r="BR376" s="47"/>
      <c r="BS376" s="47"/>
      <c r="BT376" s="47"/>
      <c r="BU376" s="47"/>
      <c r="BV376" s="47"/>
      <c r="BW376" s="47"/>
      <c r="BX376" s="47"/>
      <c r="BY376" s="47"/>
      <c r="BZ376" s="47"/>
      <c r="CA376" s="47"/>
      <c r="CB376" s="47"/>
      <c r="CC376" s="47"/>
      <c r="CD376" s="47"/>
      <c r="CE376" s="47"/>
      <c r="CF376" s="47"/>
      <c r="CG376" s="47"/>
      <c r="CH376" s="47"/>
      <c r="CI376" s="47"/>
      <c r="CJ376" s="47"/>
      <c r="CK376" s="47"/>
      <c r="CL376" s="47"/>
      <c r="CM376" s="47"/>
      <c r="CN376" s="47"/>
      <c r="CO376" s="47"/>
      <c r="CP376" s="47"/>
      <c r="CQ376" s="47"/>
      <c r="CR376" s="47"/>
      <c r="CS376" s="47"/>
      <c r="CT376" s="47"/>
      <c r="CU376" s="47"/>
      <c r="CV376" s="47"/>
      <c r="CW376" s="47"/>
      <c r="CX376" s="47"/>
      <c r="CY376" s="47"/>
      <c r="CZ376" s="47"/>
      <c r="DA376" s="47"/>
      <c r="DB376" s="47"/>
      <c r="DC376" s="47"/>
      <c r="DD376" s="47"/>
      <c r="DE376" s="47"/>
      <c r="DF376" s="47"/>
      <c r="DG376" s="47"/>
      <c r="DH376" s="47"/>
      <c r="DI376" s="47"/>
      <c r="DJ376" s="47"/>
      <c r="DK376" s="47"/>
      <c r="DL376" s="47"/>
      <c r="DM376" s="47"/>
      <c r="DN376" s="47"/>
      <c r="DO376" s="47"/>
      <c r="DP376" s="47"/>
      <c r="DQ376" s="47"/>
      <c r="DR376" s="47"/>
      <c r="DS376" s="47"/>
      <c r="DT376" s="47"/>
      <c r="DU376" s="47"/>
      <c r="DV376" s="47"/>
      <c r="DW376" s="74"/>
      <c r="DX376" s="47"/>
      <c r="DY376" s="47"/>
      <c r="DZ376" s="47"/>
      <c r="EA376" s="47"/>
      <c r="EB376" s="47"/>
      <c r="EC376" s="47"/>
      <c r="ED376" s="47"/>
      <c r="EE376" s="47"/>
      <c r="EF376" s="47"/>
      <c r="EG376" s="47"/>
      <c r="EH376" s="47"/>
      <c r="EI376" s="47"/>
      <c r="EJ376" s="47"/>
      <c r="EK376" s="47"/>
      <c r="EL376" s="47"/>
      <c r="EM376" s="47"/>
      <c r="EN376" s="47"/>
      <c r="EO376" s="47"/>
      <c r="EP376" s="47"/>
      <c r="EQ376" s="47"/>
      <c r="ER376" s="74"/>
    </row>
    <row r="377" spans="2:148" ht="15" customHeight="1">
      <c r="B377" s="687" t="str">
        <f t="shared" si="35"/>
        <v>Desk 58</v>
      </c>
      <c r="C377" s="689" t="str">
        <f t="shared" si="40"/>
        <v/>
      </c>
      <c r="D377" s="689" t="str">
        <f t="shared" si="40"/>
        <v/>
      </c>
      <c r="E377" s="689" t="str">
        <f t="shared" si="40"/>
        <v/>
      </c>
      <c r="F377" s="689" t="str">
        <f t="shared" si="40"/>
        <v/>
      </c>
      <c r="G377" s="1810" t="str">
        <f t="shared" si="40"/>
        <v/>
      </c>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c r="AZ377" s="47"/>
      <c r="BA377" s="47"/>
      <c r="BB377" s="47"/>
      <c r="BC377" s="47"/>
      <c r="BD377" s="47"/>
      <c r="BE377" s="47"/>
      <c r="BF377" s="47"/>
      <c r="BG377" s="47"/>
      <c r="BH377" s="47"/>
      <c r="BI377" s="47"/>
      <c r="BJ377" s="47"/>
      <c r="BK377" s="47"/>
      <c r="BL377" s="47"/>
      <c r="BM377" s="47"/>
      <c r="BN377" s="47"/>
      <c r="BO377" s="47"/>
      <c r="BP377" s="47"/>
      <c r="BQ377" s="47"/>
      <c r="BR377" s="47"/>
      <c r="BS377" s="47"/>
      <c r="BT377" s="47"/>
      <c r="BU377" s="47"/>
      <c r="BV377" s="47"/>
      <c r="BW377" s="47"/>
      <c r="BX377" s="47"/>
      <c r="BY377" s="47"/>
      <c r="BZ377" s="47"/>
      <c r="CA377" s="47"/>
      <c r="CB377" s="47"/>
      <c r="CC377" s="47"/>
      <c r="CD377" s="47"/>
      <c r="CE377" s="47"/>
      <c r="CF377" s="47"/>
      <c r="CG377" s="47"/>
      <c r="CH377" s="47"/>
      <c r="CI377" s="47"/>
      <c r="CJ377" s="47"/>
      <c r="CK377" s="47"/>
      <c r="CL377" s="47"/>
      <c r="CM377" s="47"/>
      <c r="CN377" s="47"/>
      <c r="CO377" s="47"/>
      <c r="CP377" s="47"/>
      <c r="CQ377" s="47"/>
      <c r="CR377" s="47"/>
      <c r="CS377" s="47"/>
      <c r="CT377" s="47"/>
      <c r="CU377" s="47"/>
      <c r="CV377" s="47"/>
      <c r="CW377" s="47"/>
      <c r="CX377" s="47"/>
      <c r="CY377" s="47"/>
      <c r="CZ377" s="47"/>
      <c r="DA377" s="47"/>
      <c r="DB377" s="47"/>
      <c r="DC377" s="47"/>
      <c r="DD377" s="47"/>
      <c r="DE377" s="47"/>
      <c r="DF377" s="47"/>
      <c r="DG377" s="47"/>
      <c r="DH377" s="47"/>
      <c r="DI377" s="47"/>
      <c r="DJ377" s="47"/>
      <c r="DK377" s="47"/>
      <c r="DL377" s="47"/>
      <c r="DM377" s="47"/>
      <c r="DN377" s="47"/>
      <c r="DO377" s="47"/>
      <c r="DP377" s="47"/>
      <c r="DQ377" s="47"/>
      <c r="DR377" s="47"/>
      <c r="DS377" s="47"/>
      <c r="DT377" s="47"/>
      <c r="DU377" s="47"/>
      <c r="DV377" s="47"/>
      <c r="DW377" s="74"/>
      <c r="DX377" s="47"/>
      <c r="DY377" s="47"/>
      <c r="DZ377" s="47"/>
      <c r="EA377" s="47"/>
      <c r="EB377" s="47"/>
      <c r="EC377" s="47"/>
      <c r="ED377" s="47"/>
      <c r="EE377" s="47"/>
      <c r="EF377" s="47"/>
      <c r="EG377" s="47"/>
      <c r="EH377" s="47"/>
      <c r="EI377" s="47"/>
      <c r="EJ377" s="47"/>
      <c r="EK377" s="47"/>
      <c r="EL377" s="47"/>
      <c r="EM377" s="47"/>
      <c r="EN377" s="47"/>
      <c r="EO377" s="47"/>
      <c r="EP377" s="47"/>
      <c r="EQ377" s="47"/>
      <c r="ER377" s="74"/>
    </row>
    <row r="378" spans="2:148" ht="15" customHeight="1">
      <c r="B378" s="687" t="str">
        <f t="shared" si="35"/>
        <v>Desk 59</v>
      </c>
      <c r="C378" s="689" t="str">
        <f t="shared" si="40"/>
        <v/>
      </c>
      <c r="D378" s="689" t="str">
        <f t="shared" si="40"/>
        <v/>
      </c>
      <c r="E378" s="689" t="str">
        <f t="shared" si="40"/>
        <v/>
      </c>
      <c r="F378" s="689" t="str">
        <f t="shared" si="40"/>
        <v/>
      </c>
      <c r="G378" s="1810" t="str">
        <f t="shared" si="40"/>
        <v/>
      </c>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c r="AZ378" s="47"/>
      <c r="BA378" s="47"/>
      <c r="BB378" s="47"/>
      <c r="BC378" s="47"/>
      <c r="BD378" s="47"/>
      <c r="BE378" s="47"/>
      <c r="BF378" s="47"/>
      <c r="BG378" s="47"/>
      <c r="BH378" s="47"/>
      <c r="BI378" s="47"/>
      <c r="BJ378" s="47"/>
      <c r="BK378" s="47"/>
      <c r="BL378" s="47"/>
      <c r="BM378" s="47"/>
      <c r="BN378" s="47"/>
      <c r="BO378" s="47"/>
      <c r="BP378" s="47"/>
      <c r="BQ378" s="47"/>
      <c r="BR378" s="47"/>
      <c r="BS378" s="47"/>
      <c r="BT378" s="47"/>
      <c r="BU378" s="47"/>
      <c r="BV378" s="47"/>
      <c r="BW378" s="47"/>
      <c r="BX378" s="47"/>
      <c r="BY378" s="47"/>
      <c r="BZ378" s="47"/>
      <c r="CA378" s="47"/>
      <c r="CB378" s="47"/>
      <c r="CC378" s="47"/>
      <c r="CD378" s="47"/>
      <c r="CE378" s="47"/>
      <c r="CF378" s="47"/>
      <c r="CG378" s="47"/>
      <c r="CH378" s="47"/>
      <c r="CI378" s="47"/>
      <c r="CJ378" s="47"/>
      <c r="CK378" s="47"/>
      <c r="CL378" s="47"/>
      <c r="CM378" s="47"/>
      <c r="CN378" s="47"/>
      <c r="CO378" s="47"/>
      <c r="CP378" s="47"/>
      <c r="CQ378" s="47"/>
      <c r="CR378" s="47"/>
      <c r="CS378" s="47"/>
      <c r="CT378" s="47"/>
      <c r="CU378" s="47"/>
      <c r="CV378" s="47"/>
      <c r="CW378" s="47"/>
      <c r="CX378" s="47"/>
      <c r="CY378" s="47"/>
      <c r="CZ378" s="47"/>
      <c r="DA378" s="47"/>
      <c r="DB378" s="47"/>
      <c r="DC378" s="47"/>
      <c r="DD378" s="47"/>
      <c r="DE378" s="47"/>
      <c r="DF378" s="47"/>
      <c r="DG378" s="47"/>
      <c r="DH378" s="47"/>
      <c r="DI378" s="47"/>
      <c r="DJ378" s="47"/>
      <c r="DK378" s="47"/>
      <c r="DL378" s="47"/>
      <c r="DM378" s="47"/>
      <c r="DN378" s="47"/>
      <c r="DO378" s="47"/>
      <c r="DP378" s="47"/>
      <c r="DQ378" s="47"/>
      <c r="DR378" s="47"/>
      <c r="DS378" s="47"/>
      <c r="DT378" s="47"/>
      <c r="DU378" s="47"/>
      <c r="DV378" s="47"/>
      <c r="DW378" s="74"/>
      <c r="DX378" s="47"/>
      <c r="DY378" s="47"/>
      <c r="DZ378" s="47"/>
      <c r="EA378" s="47"/>
      <c r="EB378" s="47"/>
      <c r="EC378" s="47"/>
      <c r="ED378" s="47"/>
      <c r="EE378" s="47"/>
      <c r="EF378" s="47"/>
      <c r="EG378" s="47"/>
      <c r="EH378" s="47"/>
      <c r="EI378" s="47"/>
      <c r="EJ378" s="47"/>
      <c r="EK378" s="47"/>
      <c r="EL378" s="47"/>
      <c r="EM378" s="47"/>
      <c r="EN378" s="47"/>
      <c r="EO378" s="47"/>
      <c r="EP378" s="47"/>
      <c r="EQ378" s="47"/>
      <c r="ER378" s="74"/>
    </row>
    <row r="379" spans="2:148" ht="15" customHeight="1">
      <c r="B379" s="687" t="str">
        <f t="shared" si="35"/>
        <v>Desk 60</v>
      </c>
      <c r="C379" s="689" t="str">
        <f t="shared" si="40"/>
        <v/>
      </c>
      <c r="D379" s="689" t="str">
        <f t="shared" si="40"/>
        <v/>
      </c>
      <c r="E379" s="689" t="str">
        <f t="shared" si="40"/>
        <v/>
      </c>
      <c r="F379" s="689" t="str">
        <f t="shared" si="40"/>
        <v/>
      </c>
      <c r="G379" s="1810" t="str">
        <f t="shared" si="40"/>
        <v/>
      </c>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c r="AZ379" s="47"/>
      <c r="BA379" s="47"/>
      <c r="BB379" s="47"/>
      <c r="BC379" s="47"/>
      <c r="BD379" s="47"/>
      <c r="BE379" s="47"/>
      <c r="BF379" s="47"/>
      <c r="BG379" s="47"/>
      <c r="BH379" s="47"/>
      <c r="BI379" s="47"/>
      <c r="BJ379" s="47"/>
      <c r="BK379" s="47"/>
      <c r="BL379" s="47"/>
      <c r="BM379" s="47"/>
      <c r="BN379" s="47"/>
      <c r="BO379" s="47"/>
      <c r="BP379" s="47"/>
      <c r="BQ379" s="47"/>
      <c r="BR379" s="47"/>
      <c r="BS379" s="47"/>
      <c r="BT379" s="47"/>
      <c r="BU379" s="47"/>
      <c r="BV379" s="47"/>
      <c r="BW379" s="47"/>
      <c r="BX379" s="47"/>
      <c r="BY379" s="47"/>
      <c r="BZ379" s="47"/>
      <c r="CA379" s="47"/>
      <c r="CB379" s="47"/>
      <c r="CC379" s="47"/>
      <c r="CD379" s="47"/>
      <c r="CE379" s="47"/>
      <c r="CF379" s="47"/>
      <c r="CG379" s="47"/>
      <c r="CH379" s="47"/>
      <c r="CI379" s="47"/>
      <c r="CJ379" s="47"/>
      <c r="CK379" s="47"/>
      <c r="CL379" s="47"/>
      <c r="CM379" s="47"/>
      <c r="CN379" s="47"/>
      <c r="CO379" s="47"/>
      <c r="CP379" s="47"/>
      <c r="CQ379" s="47"/>
      <c r="CR379" s="47"/>
      <c r="CS379" s="47"/>
      <c r="CT379" s="47"/>
      <c r="CU379" s="47"/>
      <c r="CV379" s="47"/>
      <c r="CW379" s="47"/>
      <c r="CX379" s="47"/>
      <c r="CY379" s="47"/>
      <c r="CZ379" s="47"/>
      <c r="DA379" s="47"/>
      <c r="DB379" s="47"/>
      <c r="DC379" s="47"/>
      <c r="DD379" s="47"/>
      <c r="DE379" s="47"/>
      <c r="DF379" s="47"/>
      <c r="DG379" s="47"/>
      <c r="DH379" s="47"/>
      <c r="DI379" s="47"/>
      <c r="DJ379" s="47"/>
      <c r="DK379" s="47"/>
      <c r="DL379" s="47"/>
      <c r="DM379" s="47"/>
      <c r="DN379" s="47"/>
      <c r="DO379" s="47"/>
      <c r="DP379" s="47"/>
      <c r="DQ379" s="47"/>
      <c r="DR379" s="47"/>
      <c r="DS379" s="47"/>
      <c r="DT379" s="47"/>
      <c r="DU379" s="47"/>
      <c r="DV379" s="47"/>
      <c r="DW379" s="74"/>
      <c r="DX379" s="47"/>
      <c r="DY379" s="47"/>
      <c r="DZ379" s="47"/>
      <c r="EA379" s="47"/>
      <c r="EB379" s="47"/>
      <c r="EC379" s="47"/>
      <c r="ED379" s="47"/>
      <c r="EE379" s="47"/>
      <c r="EF379" s="47"/>
      <c r="EG379" s="47"/>
      <c r="EH379" s="47"/>
      <c r="EI379" s="47"/>
      <c r="EJ379" s="47"/>
      <c r="EK379" s="47"/>
      <c r="EL379" s="47"/>
      <c r="EM379" s="47"/>
      <c r="EN379" s="47"/>
      <c r="EO379" s="47"/>
      <c r="EP379" s="47"/>
      <c r="EQ379" s="47"/>
      <c r="ER379" s="74"/>
    </row>
    <row r="380" spans="2:148" ht="15" customHeight="1">
      <c r="B380" s="687" t="str">
        <f t="shared" si="35"/>
        <v>Desk 61</v>
      </c>
      <c r="C380" s="689" t="str">
        <f t="shared" si="40"/>
        <v/>
      </c>
      <c r="D380" s="689" t="str">
        <f t="shared" si="40"/>
        <v/>
      </c>
      <c r="E380" s="689" t="str">
        <f t="shared" si="40"/>
        <v/>
      </c>
      <c r="F380" s="689" t="str">
        <f t="shared" si="40"/>
        <v/>
      </c>
      <c r="G380" s="1810" t="str">
        <f t="shared" si="40"/>
        <v/>
      </c>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c r="AZ380" s="47"/>
      <c r="BA380" s="47"/>
      <c r="BB380" s="47"/>
      <c r="BC380" s="47"/>
      <c r="BD380" s="47"/>
      <c r="BE380" s="47"/>
      <c r="BF380" s="47"/>
      <c r="BG380" s="47"/>
      <c r="BH380" s="47"/>
      <c r="BI380" s="47"/>
      <c r="BJ380" s="47"/>
      <c r="BK380" s="47"/>
      <c r="BL380" s="47"/>
      <c r="BM380" s="47"/>
      <c r="BN380" s="47"/>
      <c r="BO380" s="47"/>
      <c r="BP380" s="47"/>
      <c r="BQ380" s="47"/>
      <c r="BR380" s="47"/>
      <c r="BS380" s="47"/>
      <c r="BT380" s="47"/>
      <c r="BU380" s="47"/>
      <c r="BV380" s="47"/>
      <c r="BW380" s="47"/>
      <c r="BX380" s="47"/>
      <c r="BY380" s="47"/>
      <c r="BZ380" s="47"/>
      <c r="CA380" s="47"/>
      <c r="CB380" s="47"/>
      <c r="CC380" s="47"/>
      <c r="CD380" s="47"/>
      <c r="CE380" s="47"/>
      <c r="CF380" s="47"/>
      <c r="CG380" s="47"/>
      <c r="CH380" s="47"/>
      <c r="CI380" s="47"/>
      <c r="CJ380" s="47"/>
      <c r="CK380" s="47"/>
      <c r="CL380" s="47"/>
      <c r="CM380" s="47"/>
      <c r="CN380" s="47"/>
      <c r="CO380" s="47"/>
      <c r="CP380" s="47"/>
      <c r="CQ380" s="47"/>
      <c r="CR380" s="47"/>
      <c r="CS380" s="47"/>
      <c r="CT380" s="47"/>
      <c r="CU380" s="47"/>
      <c r="CV380" s="47"/>
      <c r="CW380" s="47"/>
      <c r="CX380" s="47"/>
      <c r="CY380" s="47"/>
      <c r="CZ380" s="47"/>
      <c r="DA380" s="47"/>
      <c r="DB380" s="47"/>
      <c r="DC380" s="47"/>
      <c r="DD380" s="47"/>
      <c r="DE380" s="47"/>
      <c r="DF380" s="47"/>
      <c r="DG380" s="47"/>
      <c r="DH380" s="47"/>
      <c r="DI380" s="47"/>
      <c r="DJ380" s="47"/>
      <c r="DK380" s="47"/>
      <c r="DL380" s="47"/>
      <c r="DM380" s="47"/>
      <c r="DN380" s="47"/>
      <c r="DO380" s="47"/>
      <c r="DP380" s="47"/>
      <c r="DQ380" s="47"/>
      <c r="DR380" s="47"/>
      <c r="DS380" s="47"/>
      <c r="DT380" s="47"/>
      <c r="DU380" s="47"/>
      <c r="DV380" s="47"/>
      <c r="DW380" s="74"/>
      <c r="DX380" s="47"/>
      <c r="DY380" s="47"/>
      <c r="DZ380" s="47"/>
      <c r="EA380" s="47"/>
      <c r="EB380" s="47"/>
      <c r="EC380" s="47"/>
      <c r="ED380" s="47"/>
      <c r="EE380" s="47"/>
      <c r="EF380" s="47"/>
      <c r="EG380" s="47"/>
      <c r="EH380" s="47"/>
      <c r="EI380" s="47"/>
      <c r="EJ380" s="47"/>
      <c r="EK380" s="47"/>
      <c r="EL380" s="47"/>
      <c r="EM380" s="47"/>
      <c r="EN380" s="47"/>
      <c r="EO380" s="47"/>
      <c r="EP380" s="47"/>
      <c r="EQ380" s="47"/>
      <c r="ER380" s="74"/>
    </row>
    <row r="381" spans="2:148" ht="15" customHeight="1">
      <c r="B381" s="687" t="str">
        <f t="shared" si="35"/>
        <v>Desk 62</v>
      </c>
      <c r="C381" s="689" t="str">
        <f t="shared" si="40"/>
        <v/>
      </c>
      <c r="D381" s="689" t="str">
        <f t="shared" si="40"/>
        <v/>
      </c>
      <c r="E381" s="689" t="str">
        <f t="shared" si="40"/>
        <v/>
      </c>
      <c r="F381" s="689" t="str">
        <f t="shared" si="40"/>
        <v/>
      </c>
      <c r="G381" s="1810" t="str">
        <f t="shared" si="40"/>
        <v/>
      </c>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c r="AZ381" s="47"/>
      <c r="BA381" s="47"/>
      <c r="BB381" s="47"/>
      <c r="BC381" s="47"/>
      <c r="BD381" s="47"/>
      <c r="BE381" s="47"/>
      <c r="BF381" s="47"/>
      <c r="BG381" s="47"/>
      <c r="BH381" s="47"/>
      <c r="BI381" s="47"/>
      <c r="BJ381" s="47"/>
      <c r="BK381" s="47"/>
      <c r="BL381" s="47"/>
      <c r="BM381" s="47"/>
      <c r="BN381" s="47"/>
      <c r="BO381" s="47"/>
      <c r="BP381" s="47"/>
      <c r="BQ381" s="47"/>
      <c r="BR381" s="47"/>
      <c r="BS381" s="47"/>
      <c r="BT381" s="47"/>
      <c r="BU381" s="47"/>
      <c r="BV381" s="47"/>
      <c r="BW381" s="47"/>
      <c r="BX381" s="47"/>
      <c r="BY381" s="47"/>
      <c r="BZ381" s="47"/>
      <c r="CA381" s="47"/>
      <c r="CB381" s="47"/>
      <c r="CC381" s="47"/>
      <c r="CD381" s="47"/>
      <c r="CE381" s="47"/>
      <c r="CF381" s="47"/>
      <c r="CG381" s="47"/>
      <c r="CH381" s="47"/>
      <c r="CI381" s="47"/>
      <c r="CJ381" s="47"/>
      <c r="CK381" s="47"/>
      <c r="CL381" s="47"/>
      <c r="CM381" s="47"/>
      <c r="CN381" s="47"/>
      <c r="CO381" s="47"/>
      <c r="CP381" s="47"/>
      <c r="CQ381" s="47"/>
      <c r="CR381" s="47"/>
      <c r="CS381" s="47"/>
      <c r="CT381" s="47"/>
      <c r="CU381" s="47"/>
      <c r="CV381" s="47"/>
      <c r="CW381" s="47"/>
      <c r="CX381" s="47"/>
      <c r="CY381" s="47"/>
      <c r="CZ381" s="47"/>
      <c r="DA381" s="47"/>
      <c r="DB381" s="47"/>
      <c r="DC381" s="47"/>
      <c r="DD381" s="47"/>
      <c r="DE381" s="47"/>
      <c r="DF381" s="47"/>
      <c r="DG381" s="47"/>
      <c r="DH381" s="47"/>
      <c r="DI381" s="47"/>
      <c r="DJ381" s="47"/>
      <c r="DK381" s="47"/>
      <c r="DL381" s="47"/>
      <c r="DM381" s="47"/>
      <c r="DN381" s="47"/>
      <c r="DO381" s="47"/>
      <c r="DP381" s="47"/>
      <c r="DQ381" s="47"/>
      <c r="DR381" s="47"/>
      <c r="DS381" s="47"/>
      <c r="DT381" s="47"/>
      <c r="DU381" s="47"/>
      <c r="DV381" s="47"/>
      <c r="DW381" s="74"/>
      <c r="DX381" s="47"/>
      <c r="DY381" s="47"/>
      <c r="DZ381" s="47"/>
      <c r="EA381" s="47"/>
      <c r="EB381" s="47"/>
      <c r="EC381" s="47"/>
      <c r="ED381" s="47"/>
      <c r="EE381" s="47"/>
      <c r="EF381" s="47"/>
      <c r="EG381" s="47"/>
      <c r="EH381" s="47"/>
      <c r="EI381" s="47"/>
      <c r="EJ381" s="47"/>
      <c r="EK381" s="47"/>
      <c r="EL381" s="47"/>
      <c r="EM381" s="47"/>
      <c r="EN381" s="47"/>
      <c r="EO381" s="47"/>
      <c r="EP381" s="47"/>
      <c r="EQ381" s="47"/>
      <c r="ER381" s="74"/>
    </row>
    <row r="382" spans="2:148" ht="15" customHeight="1">
      <c r="B382" s="687" t="str">
        <f t="shared" si="35"/>
        <v>Desk 63</v>
      </c>
      <c r="C382" s="689" t="str">
        <f t="shared" si="40"/>
        <v/>
      </c>
      <c r="D382" s="689" t="str">
        <f t="shared" si="40"/>
        <v/>
      </c>
      <c r="E382" s="689" t="str">
        <f t="shared" si="40"/>
        <v/>
      </c>
      <c r="F382" s="689" t="str">
        <f t="shared" si="40"/>
        <v/>
      </c>
      <c r="G382" s="1810" t="str">
        <f t="shared" si="40"/>
        <v/>
      </c>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c r="AZ382" s="47"/>
      <c r="BA382" s="47"/>
      <c r="BB382" s="47"/>
      <c r="BC382" s="47"/>
      <c r="BD382" s="47"/>
      <c r="BE382" s="47"/>
      <c r="BF382" s="47"/>
      <c r="BG382" s="47"/>
      <c r="BH382" s="47"/>
      <c r="BI382" s="47"/>
      <c r="BJ382" s="47"/>
      <c r="BK382" s="47"/>
      <c r="BL382" s="47"/>
      <c r="BM382" s="47"/>
      <c r="BN382" s="47"/>
      <c r="BO382" s="47"/>
      <c r="BP382" s="47"/>
      <c r="BQ382" s="47"/>
      <c r="BR382" s="47"/>
      <c r="BS382" s="47"/>
      <c r="BT382" s="47"/>
      <c r="BU382" s="47"/>
      <c r="BV382" s="47"/>
      <c r="BW382" s="47"/>
      <c r="BX382" s="47"/>
      <c r="BY382" s="47"/>
      <c r="BZ382" s="47"/>
      <c r="CA382" s="47"/>
      <c r="CB382" s="47"/>
      <c r="CC382" s="47"/>
      <c r="CD382" s="47"/>
      <c r="CE382" s="47"/>
      <c r="CF382" s="47"/>
      <c r="CG382" s="47"/>
      <c r="CH382" s="47"/>
      <c r="CI382" s="47"/>
      <c r="CJ382" s="47"/>
      <c r="CK382" s="47"/>
      <c r="CL382" s="47"/>
      <c r="CM382" s="47"/>
      <c r="CN382" s="47"/>
      <c r="CO382" s="47"/>
      <c r="CP382" s="47"/>
      <c r="CQ382" s="47"/>
      <c r="CR382" s="47"/>
      <c r="CS382" s="47"/>
      <c r="CT382" s="47"/>
      <c r="CU382" s="47"/>
      <c r="CV382" s="47"/>
      <c r="CW382" s="47"/>
      <c r="CX382" s="47"/>
      <c r="CY382" s="47"/>
      <c r="CZ382" s="47"/>
      <c r="DA382" s="47"/>
      <c r="DB382" s="47"/>
      <c r="DC382" s="47"/>
      <c r="DD382" s="47"/>
      <c r="DE382" s="47"/>
      <c r="DF382" s="47"/>
      <c r="DG382" s="47"/>
      <c r="DH382" s="47"/>
      <c r="DI382" s="47"/>
      <c r="DJ382" s="47"/>
      <c r="DK382" s="47"/>
      <c r="DL382" s="47"/>
      <c r="DM382" s="47"/>
      <c r="DN382" s="47"/>
      <c r="DO382" s="47"/>
      <c r="DP382" s="47"/>
      <c r="DQ382" s="47"/>
      <c r="DR382" s="47"/>
      <c r="DS382" s="47"/>
      <c r="DT382" s="47"/>
      <c r="DU382" s="47"/>
      <c r="DV382" s="47"/>
      <c r="DW382" s="74"/>
      <c r="DX382" s="47"/>
      <c r="DY382" s="47"/>
      <c r="DZ382" s="47"/>
      <c r="EA382" s="47"/>
      <c r="EB382" s="47"/>
      <c r="EC382" s="47"/>
      <c r="ED382" s="47"/>
      <c r="EE382" s="47"/>
      <c r="EF382" s="47"/>
      <c r="EG382" s="47"/>
      <c r="EH382" s="47"/>
      <c r="EI382" s="47"/>
      <c r="EJ382" s="47"/>
      <c r="EK382" s="47"/>
      <c r="EL382" s="47"/>
      <c r="EM382" s="47"/>
      <c r="EN382" s="47"/>
      <c r="EO382" s="47"/>
      <c r="EP382" s="47"/>
      <c r="EQ382" s="47"/>
      <c r="ER382" s="74"/>
    </row>
    <row r="383" spans="2:148" ht="15" customHeight="1">
      <c r="B383" s="687" t="str">
        <f t="shared" si="35"/>
        <v>Desk 64</v>
      </c>
      <c r="C383" s="689" t="str">
        <f t="shared" si="40"/>
        <v/>
      </c>
      <c r="D383" s="689" t="str">
        <f t="shared" si="40"/>
        <v/>
      </c>
      <c r="E383" s="689" t="str">
        <f t="shared" si="40"/>
        <v/>
      </c>
      <c r="F383" s="689" t="str">
        <f t="shared" si="40"/>
        <v/>
      </c>
      <c r="G383" s="1810" t="str">
        <f t="shared" si="40"/>
        <v/>
      </c>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c r="BF383" s="47"/>
      <c r="BG383" s="47"/>
      <c r="BH383" s="47"/>
      <c r="BI383" s="47"/>
      <c r="BJ383" s="47"/>
      <c r="BK383" s="47"/>
      <c r="BL383" s="47"/>
      <c r="BM383" s="47"/>
      <c r="BN383" s="47"/>
      <c r="BO383" s="47"/>
      <c r="BP383" s="47"/>
      <c r="BQ383" s="47"/>
      <c r="BR383" s="47"/>
      <c r="BS383" s="47"/>
      <c r="BT383" s="47"/>
      <c r="BU383" s="47"/>
      <c r="BV383" s="47"/>
      <c r="BW383" s="47"/>
      <c r="BX383" s="47"/>
      <c r="BY383" s="47"/>
      <c r="BZ383" s="47"/>
      <c r="CA383" s="47"/>
      <c r="CB383" s="47"/>
      <c r="CC383" s="47"/>
      <c r="CD383" s="47"/>
      <c r="CE383" s="47"/>
      <c r="CF383" s="47"/>
      <c r="CG383" s="47"/>
      <c r="CH383" s="47"/>
      <c r="CI383" s="47"/>
      <c r="CJ383" s="47"/>
      <c r="CK383" s="47"/>
      <c r="CL383" s="47"/>
      <c r="CM383" s="47"/>
      <c r="CN383" s="47"/>
      <c r="CO383" s="47"/>
      <c r="CP383" s="47"/>
      <c r="CQ383" s="47"/>
      <c r="CR383" s="47"/>
      <c r="CS383" s="47"/>
      <c r="CT383" s="47"/>
      <c r="CU383" s="47"/>
      <c r="CV383" s="47"/>
      <c r="CW383" s="47"/>
      <c r="CX383" s="47"/>
      <c r="CY383" s="47"/>
      <c r="CZ383" s="47"/>
      <c r="DA383" s="47"/>
      <c r="DB383" s="47"/>
      <c r="DC383" s="47"/>
      <c r="DD383" s="47"/>
      <c r="DE383" s="47"/>
      <c r="DF383" s="47"/>
      <c r="DG383" s="47"/>
      <c r="DH383" s="47"/>
      <c r="DI383" s="47"/>
      <c r="DJ383" s="47"/>
      <c r="DK383" s="47"/>
      <c r="DL383" s="47"/>
      <c r="DM383" s="47"/>
      <c r="DN383" s="47"/>
      <c r="DO383" s="47"/>
      <c r="DP383" s="47"/>
      <c r="DQ383" s="47"/>
      <c r="DR383" s="47"/>
      <c r="DS383" s="47"/>
      <c r="DT383" s="47"/>
      <c r="DU383" s="47"/>
      <c r="DV383" s="47"/>
      <c r="DW383" s="74"/>
      <c r="DX383" s="47"/>
      <c r="DY383" s="47"/>
      <c r="DZ383" s="47"/>
      <c r="EA383" s="47"/>
      <c r="EB383" s="47"/>
      <c r="EC383" s="47"/>
      <c r="ED383" s="47"/>
      <c r="EE383" s="47"/>
      <c r="EF383" s="47"/>
      <c r="EG383" s="47"/>
      <c r="EH383" s="47"/>
      <c r="EI383" s="47"/>
      <c r="EJ383" s="47"/>
      <c r="EK383" s="47"/>
      <c r="EL383" s="47"/>
      <c r="EM383" s="47"/>
      <c r="EN383" s="47"/>
      <c r="EO383" s="47"/>
      <c r="EP383" s="47"/>
      <c r="EQ383" s="47"/>
      <c r="ER383" s="74"/>
    </row>
    <row r="384" spans="2:148" ht="15" customHeight="1">
      <c r="B384" s="687" t="str">
        <f t="shared" ref="B384:B419" si="41">B75</f>
        <v>Desk 65</v>
      </c>
      <c r="C384" s="689" t="str">
        <f t="shared" si="40"/>
        <v/>
      </c>
      <c r="D384" s="689" t="str">
        <f t="shared" si="40"/>
        <v/>
      </c>
      <c r="E384" s="689" t="str">
        <f t="shared" si="40"/>
        <v/>
      </c>
      <c r="F384" s="689" t="str">
        <f t="shared" si="40"/>
        <v/>
      </c>
      <c r="G384" s="1810" t="str">
        <f t="shared" si="40"/>
        <v/>
      </c>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c r="AZ384" s="47"/>
      <c r="BA384" s="47"/>
      <c r="BB384" s="47"/>
      <c r="BC384" s="47"/>
      <c r="BD384" s="47"/>
      <c r="BE384" s="47"/>
      <c r="BF384" s="47"/>
      <c r="BG384" s="47"/>
      <c r="BH384" s="47"/>
      <c r="BI384" s="47"/>
      <c r="BJ384" s="47"/>
      <c r="BK384" s="47"/>
      <c r="BL384" s="47"/>
      <c r="BM384" s="47"/>
      <c r="BN384" s="47"/>
      <c r="BO384" s="47"/>
      <c r="BP384" s="47"/>
      <c r="BQ384" s="47"/>
      <c r="BR384" s="47"/>
      <c r="BS384" s="47"/>
      <c r="BT384" s="47"/>
      <c r="BU384" s="47"/>
      <c r="BV384" s="47"/>
      <c r="BW384" s="47"/>
      <c r="BX384" s="47"/>
      <c r="BY384" s="47"/>
      <c r="BZ384" s="47"/>
      <c r="CA384" s="47"/>
      <c r="CB384" s="47"/>
      <c r="CC384" s="47"/>
      <c r="CD384" s="47"/>
      <c r="CE384" s="47"/>
      <c r="CF384" s="47"/>
      <c r="CG384" s="47"/>
      <c r="CH384" s="47"/>
      <c r="CI384" s="47"/>
      <c r="CJ384" s="47"/>
      <c r="CK384" s="47"/>
      <c r="CL384" s="47"/>
      <c r="CM384" s="47"/>
      <c r="CN384" s="47"/>
      <c r="CO384" s="47"/>
      <c r="CP384" s="47"/>
      <c r="CQ384" s="47"/>
      <c r="CR384" s="47"/>
      <c r="CS384" s="47"/>
      <c r="CT384" s="47"/>
      <c r="CU384" s="47"/>
      <c r="CV384" s="47"/>
      <c r="CW384" s="47"/>
      <c r="CX384" s="47"/>
      <c r="CY384" s="47"/>
      <c r="CZ384" s="47"/>
      <c r="DA384" s="47"/>
      <c r="DB384" s="47"/>
      <c r="DC384" s="47"/>
      <c r="DD384" s="47"/>
      <c r="DE384" s="47"/>
      <c r="DF384" s="47"/>
      <c r="DG384" s="47"/>
      <c r="DH384" s="47"/>
      <c r="DI384" s="47"/>
      <c r="DJ384" s="47"/>
      <c r="DK384" s="47"/>
      <c r="DL384" s="47"/>
      <c r="DM384" s="47"/>
      <c r="DN384" s="47"/>
      <c r="DO384" s="47"/>
      <c r="DP384" s="47"/>
      <c r="DQ384" s="47"/>
      <c r="DR384" s="47"/>
      <c r="DS384" s="47"/>
      <c r="DT384" s="47"/>
      <c r="DU384" s="47"/>
      <c r="DV384" s="47"/>
      <c r="DW384" s="74"/>
      <c r="DX384" s="47"/>
      <c r="DY384" s="47"/>
      <c r="DZ384" s="47"/>
      <c r="EA384" s="47"/>
      <c r="EB384" s="47"/>
      <c r="EC384" s="47"/>
      <c r="ED384" s="47"/>
      <c r="EE384" s="47"/>
      <c r="EF384" s="47"/>
      <c r="EG384" s="47"/>
      <c r="EH384" s="47"/>
      <c r="EI384" s="47"/>
      <c r="EJ384" s="47"/>
      <c r="EK384" s="47"/>
      <c r="EL384" s="47"/>
      <c r="EM384" s="47"/>
      <c r="EN384" s="47"/>
      <c r="EO384" s="47"/>
      <c r="EP384" s="47"/>
      <c r="EQ384" s="47"/>
      <c r="ER384" s="74"/>
    </row>
    <row r="385" spans="2:148" ht="15" customHeight="1">
      <c r="B385" s="687" t="str">
        <f t="shared" si="41"/>
        <v>Desk 66</v>
      </c>
      <c r="C385" s="689" t="str">
        <f t="shared" ref="C385:G400" si="42">IF(ISBLANK(C76), "", C76)</f>
        <v/>
      </c>
      <c r="D385" s="689" t="str">
        <f t="shared" si="42"/>
        <v/>
      </c>
      <c r="E385" s="689" t="str">
        <f t="shared" si="42"/>
        <v/>
      </c>
      <c r="F385" s="689" t="str">
        <f t="shared" si="42"/>
        <v/>
      </c>
      <c r="G385" s="1810" t="str">
        <f t="shared" si="42"/>
        <v/>
      </c>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7"/>
      <c r="BE385" s="47"/>
      <c r="BF385" s="47"/>
      <c r="BG385" s="47"/>
      <c r="BH385" s="47"/>
      <c r="BI385" s="47"/>
      <c r="BJ385" s="47"/>
      <c r="BK385" s="47"/>
      <c r="BL385" s="47"/>
      <c r="BM385" s="47"/>
      <c r="BN385" s="47"/>
      <c r="BO385" s="47"/>
      <c r="BP385" s="47"/>
      <c r="BQ385" s="47"/>
      <c r="BR385" s="47"/>
      <c r="BS385" s="47"/>
      <c r="BT385" s="47"/>
      <c r="BU385" s="47"/>
      <c r="BV385" s="47"/>
      <c r="BW385" s="47"/>
      <c r="BX385" s="47"/>
      <c r="BY385" s="47"/>
      <c r="BZ385" s="47"/>
      <c r="CA385" s="47"/>
      <c r="CB385" s="47"/>
      <c r="CC385" s="47"/>
      <c r="CD385" s="47"/>
      <c r="CE385" s="47"/>
      <c r="CF385" s="47"/>
      <c r="CG385" s="47"/>
      <c r="CH385" s="47"/>
      <c r="CI385" s="47"/>
      <c r="CJ385" s="47"/>
      <c r="CK385" s="47"/>
      <c r="CL385" s="47"/>
      <c r="CM385" s="47"/>
      <c r="CN385" s="47"/>
      <c r="CO385" s="47"/>
      <c r="CP385" s="47"/>
      <c r="CQ385" s="47"/>
      <c r="CR385" s="47"/>
      <c r="CS385" s="47"/>
      <c r="CT385" s="47"/>
      <c r="CU385" s="47"/>
      <c r="CV385" s="47"/>
      <c r="CW385" s="47"/>
      <c r="CX385" s="47"/>
      <c r="CY385" s="47"/>
      <c r="CZ385" s="47"/>
      <c r="DA385" s="47"/>
      <c r="DB385" s="47"/>
      <c r="DC385" s="47"/>
      <c r="DD385" s="47"/>
      <c r="DE385" s="47"/>
      <c r="DF385" s="47"/>
      <c r="DG385" s="47"/>
      <c r="DH385" s="47"/>
      <c r="DI385" s="47"/>
      <c r="DJ385" s="47"/>
      <c r="DK385" s="47"/>
      <c r="DL385" s="47"/>
      <c r="DM385" s="47"/>
      <c r="DN385" s="47"/>
      <c r="DO385" s="47"/>
      <c r="DP385" s="47"/>
      <c r="DQ385" s="47"/>
      <c r="DR385" s="47"/>
      <c r="DS385" s="47"/>
      <c r="DT385" s="47"/>
      <c r="DU385" s="47"/>
      <c r="DV385" s="47"/>
      <c r="DW385" s="74"/>
      <c r="DX385" s="47"/>
      <c r="DY385" s="47"/>
      <c r="DZ385" s="47"/>
      <c r="EA385" s="47"/>
      <c r="EB385" s="47"/>
      <c r="EC385" s="47"/>
      <c r="ED385" s="47"/>
      <c r="EE385" s="47"/>
      <c r="EF385" s="47"/>
      <c r="EG385" s="47"/>
      <c r="EH385" s="47"/>
      <c r="EI385" s="47"/>
      <c r="EJ385" s="47"/>
      <c r="EK385" s="47"/>
      <c r="EL385" s="47"/>
      <c r="EM385" s="47"/>
      <c r="EN385" s="47"/>
      <c r="EO385" s="47"/>
      <c r="EP385" s="47"/>
      <c r="EQ385" s="47"/>
      <c r="ER385" s="74"/>
    </row>
    <row r="386" spans="2:148" ht="15" customHeight="1">
      <c r="B386" s="687" t="str">
        <f t="shared" si="41"/>
        <v>Desk 67</v>
      </c>
      <c r="C386" s="689" t="str">
        <f t="shared" si="42"/>
        <v/>
      </c>
      <c r="D386" s="689" t="str">
        <f t="shared" si="42"/>
        <v/>
      </c>
      <c r="E386" s="689" t="str">
        <f t="shared" si="42"/>
        <v/>
      </c>
      <c r="F386" s="689" t="str">
        <f t="shared" si="42"/>
        <v/>
      </c>
      <c r="G386" s="1810" t="str">
        <f t="shared" si="42"/>
        <v/>
      </c>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c r="AZ386" s="47"/>
      <c r="BA386" s="47"/>
      <c r="BB386" s="47"/>
      <c r="BC386" s="47"/>
      <c r="BD386" s="47"/>
      <c r="BE386" s="47"/>
      <c r="BF386" s="47"/>
      <c r="BG386" s="47"/>
      <c r="BH386" s="47"/>
      <c r="BI386" s="47"/>
      <c r="BJ386" s="47"/>
      <c r="BK386" s="47"/>
      <c r="BL386" s="47"/>
      <c r="BM386" s="47"/>
      <c r="BN386" s="47"/>
      <c r="BO386" s="47"/>
      <c r="BP386" s="47"/>
      <c r="BQ386" s="47"/>
      <c r="BR386" s="47"/>
      <c r="BS386" s="47"/>
      <c r="BT386" s="47"/>
      <c r="BU386" s="47"/>
      <c r="BV386" s="47"/>
      <c r="BW386" s="47"/>
      <c r="BX386" s="47"/>
      <c r="BY386" s="47"/>
      <c r="BZ386" s="47"/>
      <c r="CA386" s="47"/>
      <c r="CB386" s="47"/>
      <c r="CC386" s="47"/>
      <c r="CD386" s="47"/>
      <c r="CE386" s="47"/>
      <c r="CF386" s="47"/>
      <c r="CG386" s="47"/>
      <c r="CH386" s="47"/>
      <c r="CI386" s="47"/>
      <c r="CJ386" s="47"/>
      <c r="CK386" s="47"/>
      <c r="CL386" s="47"/>
      <c r="CM386" s="47"/>
      <c r="CN386" s="47"/>
      <c r="CO386" s="47"/>
      <c r="CP386" s="47"/>
      <c r="CQ386" s="47"/>
      <c r="CR386" s="47"/>
      <c r="CS386" s="47"/>
      <c r="CT386" s="47"/>
      <c r="CU386" s="47"/>
      <c r="CV386" s="47"/>
      <c r="CW386" s="47"/>
      <c r="CX386" s="47"/>
      <c r="CY386" s="47"/>
      <c r="CZ386" s="47"/>
      <c r="DA386" s="47"/>
      <c r="DB386" s="47"/>
      <c r="DC386" s="47"/>
      <c r="DD386" s="47"/>
      <c r="DE386" s="47"/>
      <c r="DF386" s="47"/>
      <c r="DG386" s="47"/>
      <c r="DH386" s="47"/>
      <c r="DI386" s="47"/>
      <c r="DJ386" s="47"/>
      <c r="DK386" s="47"/>
      <c r="DL386" s="47"/>
      <c r="DM386" s="47"/>
      <c r="DN386" s="47"/>
      <c r="DO386" s="47"/>
      <c r="DP386" s="47"/>
      <c r="DQ386" s="47"/>
      <c r="DR386" s="47"/>
      <c r="DS386" s="47"/>
      <c r="DT386" s="47"/>
      <c r="DU386" s="47"/>
      <c r="DV386" s="47"/>
      <c r="DW386" s="74"/>
      <c r="DX386" s="47"/>
      <c r="DY386" s="47"/>
      <c r="DZ386" s="47"/>
      <c r="EA386" s="47"/>
      <c r="EB386" s="47"/>
      <c r="EC386" s="47"/>
      <c r="ED386" s="47"/>
      <c r="EE386" s="47"/>
      <c r="EF386" s="47"/>
      <c r="EG386" s="47"/>
      <c r="EH386" s="47"/>
      <c r="EI386" s="47"/>
      <c r="EJ386" s="47"/>
      <c r="EK386" s="47"/>
      <c r="EL386" s="47"/>
      <c r="EM386" s="47"/>
      <c r="EN386" s="47"/>
      <c r="EO386" s="47"/>
      <c r="EP386" s="47"/>
      <c r="EQ386" s="47"/>
      <c r="ER386" s="74"/>
    </row>
    <row r="387" spans="2:148" ht="15" customHeight="1">
      <c r="B387" s="687" t="str">
        <f t="shared" si="41"/>
        <v>Desk 68</v>
      </c>
      <c r="C387" s="689" t="str">
        <f t="shared" si="42"/>
        <v/>
      </c>
      <c r="D387" s="689" t="str">
        <f t="shared" si="42"/>
        <v/>
      </c>
      <c r="E387" s="689" t="str">
        <f t="shared" si="42"/>
        <v/>
      </c>
      <c r="F387" s="689" t="str">
        <f t="shared" si="42"/>
        <v/>
      </c>
      <c r="G387" s="1810" t="str">
        <f t="shared" si="42"/>
        <v/>
      </c>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c r="AZ387" s="47"/>
      <c r="BA387" s="47"/>
      <c r="BB387" s="47"/>
      <c r="BC387" s="47"/>
      <c r="BD387" s="47"/>
      <c r="BE387" s="47"/>
      <c r="BF387" s="47"/>
      <c r="BG387" s="47"/>
      <c r="BH387" s="47"/>
      <c r="BI387" s="47"/>
      <c r="BJ387" s="47"/>
      <c r="BK387" s="47"/>
      <c r="BL387" s="47"/>
      <c r="BM387" s="47"/>
      <c r="BN387" s="47"/>
      <c r="BO387" s="47"/>
      <c r="BP387" s="47"/>
      <c r="BQ387" s="47"/>
      <c r="BR387" s="47"/>
      <c r="BS387" s="47"/>
      <c r="BT387" s="47"/>
      <c r="BU387" s="47"/>
      <c r="BV387" s="47"/>
      <c r="BW387" s="47"/>
      <c r="BX387" s="47"/>
      <c r="BY387" s="47"/>
      <c r="BZ387" s="47"/>
      <c r="CA387" s="47"/>
      <c r="CB387" s="47"/>
      <c r="CC387" s="47"/>
      <c r="CD387" s="47"/>
      <c r="CE387" s="47"/>
      <c r="CF387" s="47"/>
      <c r="CG387" s="47"/>
      <c r="CH387" s="47"/>
      <c r="CI387" s="47"/>
      <c r="CJ387" s="47"/>
      <c r="CK387" s="47"/>
      <c r="CL387" s="47"/>
      <c r="CM387" s="47"/>
      <c r="CN387" s="47"/>
      <c r="CO387" s="47"/>
      <c r="CP387" s="47"/>
      <c r="CQ387" s="47"/>
      <c r="CR387" s="47"/>
      <c r="CS387" s="47"/>
      <c r="CT387" s="47"/>
      <c r="CU387" s="47"/>
      <c r="CV387" s="47"/>
      <c r="CW387" s="47"/>
      <c r="CX387" s="47"/>
      <c r="CY387" s="47"/>
      <c r="CZ387" s="47"/>
      <c r="DA387" s="47"/>
      <c r="DB387" s="47"/>
      <c r="DC387" s="47"/>
      <c r="DD387" s="47"/>
      <c r="DE387" s="47"/>
      <c r="DF387" s="47"/>
      <c r="DG387" s="47"/>
      <c r="DH387" s="47"/>
      <c r="DI387" s="47"/>
      <c r="DJ387" s="47"/>
      <c r="DK387" s="47"/>
      <c r="DL387" s="47"/>
      <c r="DM387" s="47"/>
      <c r="DN387" s="47"/>
      <c r="DO387" s="47"/>
      <c r="DP387" s="47"/>
      <c r="DQ387" s="47"/>
      <c r="DR387" s="47"/>
      <c r="DS387" s="47"/>
      <c r="DT387" s="47"/>
      <c r="DU387" s="47"/>
      <c r="DV387" s="47"/>
      <c r="DW387" s="74"/>
      <c r="DX387" s="47"/>
      <c r="DY387" s="47"/>
      <c r="DZ387" s="47"/>
      <c r="EA387" s="47"/>
      <c r="EB387" s="47"/>
      <c r="EC387" s="47"/>
      <c r="ED387" s="47"/>
      <c r="EE387" s="47"/>
      <c r="EF387" s="47"/>
      <c r="EG387" s="47"/>
      <c r="EH387" s="47"/>
      <c r="EI387" s="47"/>
      <c r="EJ387" s="47"/>
      <c r="EK387" s="47"/>
      <c r="EL387" s="47"/>
      <c r="EM387" s="47"/>
      <c r="EN387" s="47"/>
      <c r="EO387" s="47"/>
      <c r="EP387" s="47"/>
      <c r="EQ387" s="47"/>
      <c r="ER387" s="74"/>
    </row>
    <row r="388" spans="2:148" ht="15" customHeight="1">
      <c r="B388" s="687" t="str">
        <f t="shared" si="41"/>
        <v>Desk 69</v>
      </c>
      <c r="C388" s="689" t="str">
        <f t="shared" si="42"/>
        <v/>
      </c>
      <c r="D388" s="689" t="str">
        <f t="shared" si="42"/>
        <v/>
      </c>
      <c r="E388" s="689" t="str">
        <f t="shared" si="42"/>
        <v/>
      </c>
      <c r="F388" s="689" t="str">
        <f t="shared" si="42"/>
        <v/>
      </c>
      <c r="G388" s="1810" t="str">
        <f t="shared" si="42"/>
        <v/>
      </c>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c r="AZ388" s="47"/>
      <c r="BA388" s="47"/>
      <c r="BB388" s="47"/>
      <c r="BC388" s="47"/>
      <c r="BD388" s="47"/>
      <c r="BE388" s="47"/>
      <c r="BF388" s="47"/>
      <c r="BG388" s="47"/>
      <c r="BH388" s="47"/>
      <c r="BI388" s="47"/>
      <c r="BJ388" s="47"/>
      <c r="BK388" s="47"/>
      <c r="BL388" s="47"/>
      <c r="BM388" s="47"/>
      <c r="BN388" s="47"/>
      <c r="BO388" s="47"/>
      <c r="BP388" s="47"/>
      <c r="BQ388" s="47"/>
      <c r="BR388" s="47"/>
      <c r="BS388" s="47"/>
      <c r="BT388" s="47"/>
      <c r="BU388" s="47"/>
      <c r="BV388" s="47"/>
      <c r="BW388" s="47"/>
      <c r="BX388" s="47"/>
      <c r="BY388" s="47"/>
      <c r="BZ388" s="47"/>
      <c r="CA388" s="47"/>
      <c r="CB388" s="47"/>
      <c r="CC388" s="47"/>
      <c r="CD388" s="47"/>
      <c r="CE388" s="47"/>
      <c r="CF388" s="47"/>
      <c r="CG388" s="47"/>
      <c r="CH388" s="47"/>
      <c r="CI388" s="47"/>
      <c r="CJ388" s="47"/>
      <c r="CK388" s="47"/>
      <c r="CL388" s="47"/>
      <c r="CM388" s="47"/>
      <c r="CN388" s="47"/>
      <c r="CO388" s="47"/>
      <c r="CP388" s="47"/>
      <c r="CQ388" s="47"/>
      <c r="CR388" s="47"/>
      <c r="CS388" s="47"/>
      <c r="CT388" s="47"/>
      <c r="CU388" s="47"/>
      <c r="CV388" s="47"/>
      <c r="CW388" s="47"/>
      <c r="CX388" s="47"/>
      <c r="CY388" s="47"/>
      <c r="CZ388" s="47"/>
      <c r="DA388" s="47"/>
      <c r="DB388" s="47"/>
      <c r="DC388" s="47"/>
      <c r="DD388" s="47"/>
      <c r="DE388" s="47"/>
      <c r="DF388" s="47"/>
      <c r="DG388" s="47"/>
      <c r="DH388" s="47"/>
      <c r="DI388" s="47"/>
      <c r="DJ388" s="47"/>
      <c r="DK388" s="47"/>
      <c r="DL388" s="47"/>
      <c r="DM388" s="47"/>
      <c r="DN388" s="47"/>
      <c r="DO388" s="47"/>
      <c r="DP388" s="47"/>
      <c r="DQ388" s="47"/>
      <c r="DR388" s="47"/>
      <c r="DS388" s="47"/>
      <c r="DT388" s="47"/>
      <c r="DU388" s="47"/>
      <c r="DV388" s="47"/>
      <c r="DW388" s="74"/>
      <c r="DX388" s="47"/>
      <c r="DY388" s="47"/>
      <c r="DZ388" s="47"/>
      <c r="EA388" s="47"/>
      <c r="EB388" s="47"/>
      <c r="EC388" s="47"/>
      <c r="ED388" s="47"/>
      <c r="EE388" s="47"/>
      <c r="EF388" s="47"/>
      <c r="EG388" s="47"/>
      <c r="EH388" s="47"/>
      <c r="EI388" s="47"/>
      <c r="EJ388" s="47"/>
      <c r="EK388" s="47"/>
      <c r="EL388" s="47"/>
      <c r="EM388" s="47"/>
      <c r="EN388" s="47"/>
      <c r="EO388" s="47"/>
      <c r="EP388" s="47"/>
      <c r="EQ388" s="47"/>
      <c r="ER388" s="74"/>
    </row>
    <row r="389" spans="2:148" ht="15" customHeight="1">
      <c r="B389" s="687" t="str">
        <f t="shared" si="41"/>
        <v>Desk 70</v>
      </c>
      <c r="C389" s="689" t="str">
        <f t="shared" si="42"/>
        <v/>
      </c>
      <c r="D389" s="689" t="str">
        <f t="shared" si="42"/>
        <v/>
      </c>
      <c r="E389" s="689" t="str">
        <f t="shared" si="42"/>
        <v/>
      </c>
      <c r="F389" s="689" t="str">
        <f t="shared" si="42"/>
        <v/>
      </c>
      <c r="G389" s="1810" t="str">
        <f t="shared" si="42"/>
        <v/>
      </c>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c r="AZ389" s="47"/>
      <c r="BA389" s="47"/>
      <c r="BB389" s="47"/>
      <c r="BC389" s="47"/>
      <c r="BD389" s="47"/>
      <c r="BE389" s="47"/>
      <c r="BF389" s="47"/>
      <c r="BG389" s="47"/>
      <c r="BH389" s="47"/>
      <c r="BI389" s="47"/>
      <c r="BJ389" s="47"/>
      <c r="BK389" s="47"/>
      <c r="BL389" s="47"/>
      <c r="BM389" s="47"/>
      <c r="BN389" s="47"/>
      <c r="BO389" s="47"/>
      <c r="BP389" s="47"/>
      <c r="BQ389" s="47"/>
      <c r="BR389" s="47"/>
      <c r="BS389" s="47"/>
      <c r="BT389" s="47"/>
      <c r="BU389" s="47"/>
      <c r="BV389" s="47"/>
      <c r="BW389" s="47"/>
      <c r="BX389" s="47"/>
      <c r="BY389" s="47"/>
      <c r="BZ389" s="47"/>
      <c r="CA389" s="47"/>
      <c r="CB389" s="47"/>
      <c r="CC389" s="47"/>
      <c r="CD389" s="47"/>
      <c r="CE389" s="47"/>
      <c r="CF389" s="47"/>
      <c r="CG389" s="47"/>
      <c r="CH389" s="47"/>
      <c r="CI389" s="47"/>
      <c r="CJ389" s="47"/>
      <c r="CK389" s="47"/>
      <c r="CL389" s="47"/>
      <c r="CM389" s="47"/>
      <c r="CN389" s="47"/>
      <c r="CO389" s="47"/>
      <c r="CP389" s="47"/>
      <c r="CQ389" s="47"/>
      <c r="CR389" s="47"/>
      <c r="CS389" s="47"/>
      <c r="CT389" s="47"/>
      <c r="CU389" s="47"/>
      <c r="CV389" s="47"/>
      <c r="CW389" s="47"/>
      <c r="CX389" s="47"/>
      <c r="CY389" s="47"/>
      <c r="CZ389" s="47"/>
      <c r="DA389" s="47"/>
      <c r="DB389" s="47"/>
      <c r="DC389" s="47"/>
      <c r="DD389" s="47"/>
      <c r="DE389" s="47"/>
      <c r="DF389" s="47"/>
      <c r="DG389" s="47"/>
      <c r="DH389" s="47"/>
      <c r="DI389" s="47"/>
      <c r="DJ389" s="47"/>
      <c r="DK389" s="47"/>
      <c r="DL389" s="47"/>
      <c r="DM389" s="47"/>
      <c r="DN389" s="47"/>
      <c r="DO389" s="47"/>
      <c r="DP389" s="47"/>
      <c r="DQ389" s="47"/>
      <c r="DR389" s="47"/>
      <c r="DS389" s="47"/>
      <c r="DT389" s="47"/>
      <c r="DU389" s="47"/>
      <c r="DV389" s="47"/>
      <c r="DW389" s="74"/>
      <c r="DX389" s="47"/>
      <c r="DY389" s="47"/>
      <c r="DZ389" s="47"/>
      <c r="EA389" s="47"/>
      <c r="EB389" s="47"/>
      <c r="EC389" s="47"/>
      <c r="ED389" s="47"/>
      <c r="EE389" s="47"/>
      <c r="EF389" s="47"/>
      <c r="EG389" s="47"/>
      <c r="EH389" s="47"/>
      <c r="EI389" s="47"/>
      <c r="EJ389" s="47"/>
      <c r="EK389" s="47"/>
      <c r="EL389" s="47"/>
      <c r="EM389" s="47"/>
      <c r="EN389" s="47"/>
      <c r="EO389" s="47"/>
      <c r="EP389" s="47"/>
      <c r="EQ389" s="47"/>
      <c r="ER389" s="74"/>
    </row>
    <row r="390" spans="2:148" ht="15" customHeight="1">
      <c r="B390" s="687" t="str">
        <f t="shared" si="41"/>
        <v>Desk 71</v>
      </c>
      <c r="C390" s="689" t="str">
        <f t="shared" si="42"/>
        <v/>
      </c>
      <c r="D390" s="689" t="str">
        <f t="shared" si="42"/>
        <v/>
      </c>
      <c r="E390" s="689" t="str">
        <f t="shared" si="42"/>
        <v/>
      </c>
      <c r="F390" s="689" t="str">
        <f t="shared" si="42"/>
        <v/>
      </c>
      <c r="G390" s="1810" t="str">
        <f t="shared" si="42"/>
        <v/>
      </c>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c r="AZ390" s="47"/>
      <c r="BA390" s="47"/>
      <c r="BB390" s="47"/>
      <c r="BC390" s="47"/>
      <c r="BD390" s="47"/>
      <c r="BE390" s="47"/>
      <c r="BF390" s="47"/>
      <c r="BG390" s="47"/>
      <c r="BH390" s="47"/>
      <c r="BI390" s="47"/>
      <c r="BJ390" s="47"/>
      <c r="BK390" s="47"/>
      <c r="BL390" s="47"/>
      <c r="BM390" s="47"/>
      <c r="BN390" s="47"/>
      <c r="BO390" s="47"/>
      <c r="BP390" s="47"/>
      <c r="BQ390" s="47"/>
      <c r="BR390" s="47"/>
      <c r="BS390" s="47"/>
      <c r="BT390" s="47"/>
      <c r="BU390" s="47"/>
      <c r="BV390" s="47"/>
      <c r="BW390" s="47"/>
      <c r="BX390" s="47"/>
      <c r="BY390" s="47"/>
      <c r="BZ390" s="47"/>
      <c r="CA390" s="47"/>
      <c r="CB390" s="47"/>
      <c r="CC390" s="47"/>
      <c r="CD390" s="47"/>
      <c r="CE390" s="47"/>
      <c r="CF390" s="47"/>
      <c r="CG390" s="47"/>
      <c r="CH390" s="47"/>
      <c r="CI390" s="47"/>
      <c r="CJ390" s="47"/>
      <c r="CK390" s="47"/>
      <c r="CL390" s="47"/>
      <c r="CM390" s="47"/>
      <c r="CN390" s="47"/>
      <c r="CO390" s="47"/>
      <c r="CP390" s="47"/>
      <c r="CQ390" s="47"/>
      <c r="CR390" s="47"/>
      <c r="CS390" s="47"/>
      <c r="CT390" s="47"/>
      <c r="CU390" s="47"/>
      <c r="CV390" s="47"/>
      <c r="CW390" s="47"/>
      <c r="CX390" s="47"/>
      <c r="CY390" s="47"/>
      <c r="CZ390" s="47"/>
      <c r="DA390" s="47"/>
      <c r="DB390" s="47"/>
      <c r="DC390" s="47"/>
      <c r="DD390" s="47"/>
      <c r="DE390" s="47"/>
      <c r="DF390" s="47"/>
      <c r="DG390" s="47"/>
      <c r="DH390" s="47"/>
      <c r="DI390" s="47"/>
      <c r="DJ390" s="47"/>
      <c r="DK390" s="47"/>
      <c r="DL390" s="47"/>
      <c r="DM390" s="47"/>
      <c r="DN390" s="47"/>
      <c r="DO390" s="47"/>
      <c r="DP390" s="47"/>
      <c r="DQ390" s="47"/>
      <c r="DR390" s="47"/>
      <c r="DS390" s="47"/>
      <c r="DT390" s="47"/>
      <c r="DU390" s="47"/>
      <c r="DV390" s="47"/>
      <c r="DW390" s="74"/>
      <c r="DX390" s="47"/>
      <c r="DY390" s="47"/>
      <c r="DZ390" s="47"/>
      <c r="EA390" s="47"/>
      <c r="EB390" s="47"/>
      <c r="EC390" s="47"/>
      <c r="ED390" s="47"/>
      <c r="EE390" s="47"/>
      <c r="EF390" s="47"/>
      <c r="EG390" s="47"/>
      <c r="EH390" s="47"/>
      <c r="EI390" s="47"/>
      <c r="EJ390" s="47"/>
      <c r="EK390" s="47"/>
      <c r="EL390" s="47"/>
      <c r="EM390" s="47"/>
      <c r="EN390" s="47"/>
      <c r="EO390" s="47"/>
      <c r="EP390" s="47"/>
      <c r="EQ390" s="47"/>
      <c r="ER390" s="74"/>
    </row>
    <row r="391" spans="2:148" ht="15" customHeight="1">
      <c r="B391" s="687" t="str">
        <f t="shared" si="41"/>
        <v>Desk 72</v>
      </c>
      <c r="C391" s="689" t="str">
        <f t="shared" si="42"/>
        <v/>
      </c>
      <c r="D391" s="689" t="str">
        <f t="shared" si="42"/>
        <v/>
      </c>
      <c r="E391" s="689" t="str">
        <f t="shared" si="42"/>
        <v/>
      </c>
      <c r="F391" s="689" t="str">
        <f t="shared" si="42"/>
        <v/>
      </c>
      <c r="G391" s="1810" t="str">
        <f t="shared" si="42"/>
        <v/>
      </c>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c r="AZ391" s="47"/>
      <c r="BA391" s="47"/>
      <c r="BB391" s="47"/>
      <c r="BC391" s="47"/>
      <c r="BD391" s="47"/>
      <c r="BE391" s="47"/>
      <c r="BF391" s="47"/>
      <c r="BG391" s="47"/>
      <c r="BH391" s="47"/>
      <c r="BI391" s="47"/>
      <c r="BJ391" s="47"/>
      <c r="BK391" s="47"/>
      <c r="BL391" s="47"/>
      <c r="BM391" s="47"/>
      <c r="BN391" s="47"/>
      <c r="BO391" s="47"/>
      <c r="BP391" s="47"/>
      <c r="BQ391" s="47"/>
      <c r="BR391" s="47"/>
      <c r="BS391" s="47"/>
      <c r="BT391" s="47"/>
      <c r="BU391" s="47"/>
      <c r="BV391" s="47"/>
      <c r="BW391" s="47"/>
      <c r="BX391" s="47"/>
      <c r="BY391" s="47"/>
      <c r="BZ391" s="47"/>
      <c r="CA391" s="47"/>
      <c r="CB391" s="47"/>
      <c r="CC391" s="47"/>
      <c r="CD391" s="47"/>
      <c r="CE391" s="47"/>
      <c r="CF391" s="47"/>
      <c r="CG391" s="47"/>
      <c r="CH391" s="47"/>
      <c r="CI391" s="47"/>
      <c r="CJ391" s="47"/>
      <c r="CK391" s="47"/>
      <c r="CL391" s="47"/>
      <c r="CM391" s="47"/>
      <c r="CN391" s="47"/>
      <c r="CO391" s="47"/>
      <c r="CP391" s="47"/>
      <c r="CQ391" s="47"/>
      <c r="CR391" s="47"/>
      <c r="CS391" s="47"/>
      <c r="CT391" s="47"/>
      <c r="CU391" s="47"/>
      <c r="CV391" s="47"/>
      <c r="CW391" s="47"/>
      <c r="CX391" s="47"/>
      <c r="CY391" s="47"/>
      <c r="CZ391" s="47"/>
      <c r="DA391" s="47"/>
      <c r="DB391" s="47"/>
      <c r="DC391" s="47"/>
      <c r="DD391" s="47"/>
      <c r="DE391" s="47"/>
      <c r="DF391" s="47"/>
      <c r="DG391" s="47"/>
      <c r="DH391" s="47"/>
      <c r="DI391" s="47"/>
      <c r="DJ391" s="47"/>
      <c r="DK391" s="47"/>
      <c r="DL391" s="47"/>
      <c r="DM391" s="47"/>
      <c r="DN391" s="47"/>
      <c r="DO391" s="47"/>
      <c r="DP391" s="47"/>
      <c r="DQ391" s="47"/>
      <c r="DR391" s="47"/>
      <c r="DS391" s="47"/>
      <c r="DT391" s="47"/>
      <c r="DU391" s="47"/>
      <c r="DV391" s="47"/>
      <c r="DW391" s="74"/>
      <c r="DX391" s="47"/>
      <c r="DY391" s="47"/>
      <c r="DZ391" s="47"/>
      <c r="EA391" s="47"/>
      <c r="EB391" s="47"/>
      <c r="EC391" s="47"/>
      <c r="ED391" s="47"/>
      <c r="EE391" s="47"/>
      <c r="EF391" s="47"/>
      <c r="EG391" s="47"/>
      <c r="EH391" s="47"/>
      <c r="EI391" s="47"/>
      <c r="EJ391" s="47"/>
      <c r="EK391" s="47"/>
      <c r="EL391" s="47"/>
      <c r="EM391" s="47"/>
      <c r="EN391" s="47"/>
      <c r="EO391" s="47"/>
      <c r="EP391" s="47"/>
      <c r="EQ391" s="47"/>
      <c r="ER391" s="74"/>
    </row>
    <row r="392" spans="2:148" ht="15" customHeight="1">
      <c r="B392" s="687" t="str">
        <f t="shared" si="41"/>
        <v>Desk 73</v>
      </c>
      <c r="C392" s="689" t="str">
        <f t="shared" si="42"/>
        <v/>
      </c>
      <c r="D392" s="689" t="str">
        <f t="shared" si="42"/>
        <v/>
      </c>
      <c r="E392" s="689" t="str">
        <f t="shared" si="42"/>
        <v/>
      </c>
      <c r="F392" s="689" t="str">
        <f t="shared" si="42"/>
        <v/>
      </c>
      <c r="G392" s="1810" t="str">
        <f t="shared" si="42"/>
        <v/>
      </c>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7"/>
      <c r="BF392" s="47"/>
      <c r="BG392" s="47"/>
      <c r="BH392" s="47"/>
      <c r="BI392" s="47"/>
      <c r="BJ392" s="47"/>
      <c r="BK392" s="47"/>
      <c r="BL392" s="47"/>
      <c r="BM392" s="47"/>
      <c r="BN392" s="47"/>
      <c r="BO392" s="47"/>
      <c r="BP392" s="47"/>
      <c r="BQ392" s="47"/>
      <c r="BR392" s="47"/>
      <c r="BS392" s="47"/>
      <c r="BT392" s="47"/>
      <c r="BU392" s="47"/>
      <c r="BV392" s="47"/>
      <c r="BW392" s="47"/>
      <c r="BX392" s="47"/>
      <c r="BY392" s="47"/>
      <c r="BZ392" s="47"/>
      <c r="CA392" s="47"/>
      <c r="CB392" s="47"/>
      <c r="CC392" s="47"/>
      <c r="CD392" s="47"/>
      <c r="CE392" s="47"/>
      <c r="CF392" s="47"/>
      <c r="CG392" s="47"/>
      <c r="CH392" s="47"/>
      <c r="CI392" s="47"/>
      <c r="CJ392" s="47"/>
      <c r="CK392" s="47"/>
      <c r="CL392" s="47"/>
      <c r="CM392" s="47"/>
      <c r="CN392" s="47"/>
      <c r="CO392" s="47"/>
      <c r="CP392" s="47"/>
      <c r="CQ392" s="47"/>
      <c r="CR392" s="47"/>
      <c r="CS392" s="47"/>
      <c r="CT392" s="47"/>
      <c r="CU392" s="47"/>
      <c r="CV392" s="47"/>
      <c r="CW392" s="47"/>
      <c r="CX392" s="47"/>
      <c r="CY392" s="47"/>
      <c r="CZ392" s="47"/>
      <c r="DA392" s="47"/>
      <c r="DB392" s="47"/>
      <c r="DC392" s="47"/>
      <c r="DD392" s="47"/>
      <c r="DE392" s="47"/>
      <c r="DF392" s="47"/>
      <c r="DG392" s="47"/>
      <c r="DH392" s="47"/>
      <c r="DI392" s="47"/>
      <c r="DJ392" s="47"/>
      <c r="DK392" s="47"/>
      <c r="DL392" s="47"/>
      <c r="DM392" s="47"/>
      <c r="DN392" s="47"/>
      <c r="DO392" s="47"/>
      <c r="DP392" s="47"/>
      <c r="DQ392" s="47"/>
      <c r="DR392" s="47"/>
      <c r="DS392" s="47"/>
      <c r="DT392" s="47"/>
      <c r="DU392" s="47"/>
      <c r="DV392" s="47"/>
      <c r="DW392" s="74"/>
      <c r="DX392" s="47"/>
      <c r="DY392" s="47"/>
      <c r="DZ392" s="47"/>
      <c r="EA392" s="47"/>
      <c r="EB392" s="47"/>
      <c r="EC392" s="47"/>
      <c r="ED392" s="47"/>
      <c r="EE392" s="47"/>
      <c r="EF392" s="47"/>
      <c r="EG392" s="47"/>
      <c r="EH392" s="47"/>
      <c r="EI392" s="47"/>
      <c r="EJ392" s="47"/>
      <c r="EK392" s="47"/>
      <c r="EL392" s="47"/>
      <c r="EM392" s="47"/>
      <c r="EN392" s="47"/>
      <c r="EO392" s="47"/>
      <c r="EP392" s="47"/>
      <c r="EQ392" s="47"/>
      <c r="ER392" s="74"/>
    </row>
    <row r="393" spans="2:148" ht="15" customHeight="1">
      <c r="B393" s="687" t="str">
        <f t="shared" si="41"/>
        <v>Desk 74</v>
      </c>
      <c r="C393" s="689" t="str">
        <f t="shared" si="42"/>
        <v/>
      </c>
      <c r="D393" s="689" t="str">
        <f t="shared" si="42"/>
        <v/>
      </c>
      <c r="E393" s="689" t="str">
        <f t="shared" si="42"/>
        <v/>
      </c>
      <c r="F393" s="689" t="str">
        <f t="shared" si="42"/>
        <v/>
      </c>
      <c r="G393" s="1810" t="str">
        <f t="shared" si="42"/>
        <v/>
      </c>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c r="AZ393" s="47"/>
      <c r="BA393" s="47"/>
      <c r="BB393" s="47"/>
      <c r="BC393" s="47"/>
      <c r="BD393" s="47"/>
      <c r="BE393" s="47"/>
      <c r="BF393" s="47"/>
      <c r="BG393" s="47"/>
      <c r="BH393" s="47"/>
      <c r="BI393" s="47"/>
      <c r="BJ393" s="47"/>
      <c r="BK393" s="47"/>
      <c r="BL393" s="47"/>
      <c r="BM393" s="47"/>
      <c r="BN393" s="47"/>
      <c r="BO393" s="47"/>
      <c r="BP393" s="47"/>
      <c r="BQ393" s="47"/>
      <c r="BR393" s="47"/>
      <c r="BS393" s="47"/>
      <c r="BT393" s="47"/>
      <c r="BU393" s="47"/>
      <c r="BV393" s="47"/>
      <c r="BW393" s="47"/>
      <c r="BX393" s="47"/>
      <c r="BY393" s="47"/>
      <c r="BZ393" s="47"/>
      <c r="CA393" s="47"/>
      <c r="CB393" s="47"/>
      <c r="CC393" s="47"/>
      <c r="CD393" s="47"/>
      <c r="CE393" s="47"/>
      <c r="CF393" s="47"/>
      <c r="CG393" s="47"/>
      <c r="CH393" s="47"/>
      <c r="CI393" s="47"/>
      <c r="CJ393" s="47"/>
      <c r="CK393" s="47"/>
      <c r="CL393" s="47"/>
      <c r="CM393" s="47"/>
      <c r="CN393" s="47"/>
      <c r="CO393" s="47"/>
      <c r="CP393" s="47"/>
      <c r="CQ393" s="47"/>
      <c r="CR393" s="47"/>
      <c r="CS393" s="47"/>
      <c r="CT393" s="47"/>
      <c r="CU393" s="47"/>
      <c r="CV393" s="47"/>
      <c r="CW393" s="47"/>
      <c r="CX393" s="47"/>
      <c r="CY393" s="47"/>
      <c r="CZ393" s="47"/>
      <c r="DA393" s="47"/>
      <c r="DB393" s="47"/>
      <c r="DC393" s="47"/>
      <c r="DD393" s="47"/>
      <c r="DE393" s="47"/>
      <c r="DF393" s="47"/>
      <c r="DG393" s="47"/>
      <c r="DH393" s="47"/>
      <c r="DI393" s="47"/>
      <c r="DJ393" s="47"/>
      <c r="DK393" s="47"/>
      <c r="DL393" s="47"/>
      <c r="DM393" s="47"/>
      <c r="DN393" s="47"/>
      <c r="DO393" s="47"/>
      <c r="DP393" s="47"/>
      <c r="DQ393" s="47"/>
      <c r="DR393" s="47"/>
      <c r="DS393" s="47"/>
      <c r="DT393" s="47"/>
      <c r="DU393" s="47"/>
      <c r="DV393" s="47"/>
      <c r="DW393" s="74"/>
      <c r="DX393" s="47"/>
      <c r="DY393" s="47"/>
      <c r="DZ393" s="47"/>
      <c r="EA393" s="47"/>
      <c r="EB393" s="47"/>
      <c r="EC393" s="47"/>
      <c r="ED393" s="47"/>
      <c r="EE393" s="47"/>
      <c r="EF393" s="47"/>
      <c r="EG393" s="47"/>
      <c r="EH393" s="47"/>
      <c r="EI393" s="47"/>
      <c r="EJ393" s="47"/>
      <c r="EK393" s="47"/>
      <c r="EL393" s="47"/>
      <c r="EM393" s="47"/>
      <c r="EN393" s="47"/>
      <c r="EO393" s="47"/>
      <c r="EP393" s="47"/>
      <c r="EQ393" s="47"/>
      <c r="ER393" s="74"/>
    </row>
    <row r="394" spans="2:148" ht="15" customHeight="1">
      <c r="B394" s="687" t="str">
        <f t="shared" si="41"/>
        <v>Desk 75</v>
      </c>
      <c r="C394" s="689" t="str">
        <f t="shared" si="42"/>
        <v/>
      </c>
      <c r="D394" s="689" t="str">
        <f t="shared" si="42"/>
        <v/>
      </c>
      <c r="E394" s="689" t="str">
        <f t="shared" si="42"/>
        <v/>
      </c>
      <c r="F394" s="689" t="str">
        <f t="shared" si="42"/>
        <v/>
      </c>
      <c r="G394" s="1810" t="str">
        <f t="shared" si="42"/>
        <v/>
      </c>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c r="BF394" s="47"/>
      <c r="BG394" s="47"/>
      <c r="BH394" s="47"/>
      <c r="BI394" s="47"/>
      <c r="BJ394" s="47"/>
      <c r="BK394" s="47"/>
      <c r="BL394" s="47"/>
      <c r="BM394" s="47"/>
      <c r="BN394" s="47"/>
      <c r="BO394" s="47"/>
      <c r="BP394" s="47"/>
      <c r="BQ394" s="47"/>
      <c r="BR394" s="47"/>
      <c r="BS394" s="47"/>
      <c r="BT394" s="47"/>
      <c r="BU394" s="47"/>
      <c r="BV394" s="47"/>
      <c r="BW394" s="47"/>
      <c r="BX394" s="47"/>
      <c r="BY394" s="47"/>
      <c r="BZ394" s="47"/>
      <c r="CA394" s="47"/>
      <c r="CB394" s="47"/>
      <c r="CC394" s="47"/>
      <c r="CD394" s="47"/>
      <c r="CE394" s="47"/>
      <c r="CF394" s="47"/>
      <c r="CG394" s="47"/>
      <c r="CH394" s="47"/>
      <c r="CI394" s="47"/>
      <c r="CJ394" s="47"/>
      <c r="CK394" s="47"/>
      <c r="CL394" s="47"/>
      <c r="CM394" s="47"/>
      <c r="CN394" s="47"/>
      <c r="CO394" s="47"/>
      <c r="CP394" s="47"/>
      <c r="CQ394" s="47"/>
      <c r="CR394" s="47"/>
      <c r="CS394" s="47"/>
      <c r="CT394" s="47"/>
      <c r="CU394" s="47"/>
      <c r="CV394" s="47"/>
      <c r="CW394" s="47"/>
      <c r="CX394" s="47"/>
      <c r="CY394" s="47"/>
      <c r="CZ394" s="47"/>
      <c r="DA394" s="47"/>
      <c r="DB394" s="47"/>
      <c r="DC394" s="47"/>
      <c r="DD394" s="47"/>
      <c r="DE394" s="47"/>
      <c r="DF394" s="47"/>
      <c r="DG394" s="47"/>
      <c r="DH394" s="47"/>
      <c r="DI394" s="47"/>
      <c r="DJ394" s="47"/>
      <c r="DK394" s="47"/>
      <c r="DL394" s="47"/>
      <c r="DM394" s="47"/>
      <c r="DN394" s="47"/>
      <c r="DO394" s="47"/>
      <c r="DP394" s="47"/>
      <c r="DQ394" s="47"/>
      <c r="DR394" s="47"/>
      <c r="DS394" s="47"/>
      <c r="DT394" s="47"/>
      <c r="DU394" s="47"/>
      <c r="DV394" s="47"/>
      <c r="DW394" s="74"/>
      <c r="DX394" s="47"/>
      <c r="DY394" s="47"/>
      <c r="DZ394" s="47"/>
      <c r="EA394" s="47"/>
      <c r="EB394" s="47"/>
      <c r="EC394" s="47"/>
      <c r="ED394" s="47"/>
      <c r="EE394" s="47"/>
      <c r="EF394" s="47"/>
      <c r="EG394" s="47"/>
      <c r="EH394" s="47"/>
      <c r="EI394" s="47"/>
      <c r="EJ394" s="47"/>
      <c r="EK394" s="47"/>
      <c r="EL394" s="47"/>
      <c r="EM394" s="47"/>
      <c r="EN394" s="47"/>
      <c r="EO394" s="47"/>
      <c r="EP394" s="47"/>
      <c r="EQ394" s="47"/>
      <c r="ER394" s="74"/>
    </row>
    <row r="395" spans="2:148" ht="15" customHeight="1">
      <c r="B395" s="687" t="str">
        <f t="shared" si="41"/>
        <v>Desk 76</v>
      </c>
      <c r="C395" s="689" t="str">
        <f t="shared" si="42"/>
        <v/>
      </c>
      <c r="D395" s="689" t="str">
        <f t="shared" si="42"/>
        <v/>
      </c>
      <c r="E395" s="689" t="str">
        <f t="shared" si="42"/>
        <v/>
      </c>
      <c r="F395" s="689" t="str">
        <f t="shared" si="42"/>
        <v/>
      </c>
      <c r="G395" s="1810" t="str">
        <f t="shared" si="42"/>
        <v/>
      </c>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c r="AZ395" s="47"/>
      <c r="BA395" s="47"/>
      <c r="BB395" s="47"/>
      <c r="BC395" s="47"/>
      <c r="BD395" s="47"/>
      <c r="BE395" s="47"/>
      <c r="BF395" s="47"/>
      <c r="BG395" s="47"/>
      <c r="BH395" s="47"/>
      <c r="BI395" s="47"/>
      <c r="BJ395" s="47"/>
      <c r="BK395" s="47"/>
      <c r="BL395" s="47"/>
      <c r="BM395" s="47"/>
      <c r="BN395" s="47"/>
      <c r="BO395" s="47"/>
      <c r="BP395" s="47"/>
      <c r="BQ395" s="47"/>
      <c r="BR395" s="47"/>
      <c r="BS395" s="47"/>
      <c r="BT395" s="47"/>
      <c r="BU395" s="47"/>
      <c r="BV395" s="47"/>
      <c r="BW395" s="47"/>
      <c r="BX395" s="47"/>
      <c r="BY395" s="47"/>
      <c r="BZ395" s="47"/>
      <c r="CA395" s="47"/>
      <c r="CB395" s="47"/>
      <c r="CC395" s="47"/>
      <c r="CD395" s="47"/>
      <c r="CE395" s="47"/>
      <c r="CF395" s="47"/>
      <c r="CG395" s="47"/>
      <c r="CH395" s="47"/>
      <c r="CI395" s="47"/>
      <c r="CJ395" s="47"/>
      <c r="CK395" s="47"/>
      <c r="CL395" s="47"/>
      <c r="CM395" s="47"/>
      <c r="CN395" s="47"/>
      <c r="CO395" s="47"/>
      <c r="CP395" s="47"/>
      <c r="CQ395" s="47"/>
      <c r="CR395" s="47"/>
      <c r="CS395" s="47"/>
      <c r="CT395" s="47"/>
      <c r="CU395" s="47"/>
      <c r="CV395" s="47"/>
      <c r="CW395" s="47"/>
      <c r="CX395" s="47"/>
      <c r="CY395" s="47"/>
      <c r="CZ395" s="47"/>
      <c r="DA395" s="47"/>
      <c r="DB395" s="47"/>
      <c r="DC395" s="47"/>
      <c r="DD395" s="47"/>
      <c r="DE395" s="47"/>
      <c r="DF395" s="47"/>
      <c r="DG395" s="47"/>
      <c r="DH395" s="47"/>
      <c r="DI395" s="47"/>
      <c r="DJ395" s="47"/>
      <c r="DK395" s="47"/>
      <c r="DL395" s="47"/>
      <c r="DM395" s="47"/>
      <c r="DN395" s="47"/>
      <c r="DO395" s="47"/>
      <c r="DP395" s="47"/>
      <c r="DQ395" s="47"/>
      <c r="DR395" s="47"/>
      <c r="DS395" s="47"/>
      <c r="DT395" s="47"/>
      <c r="DU395" s="47"/>
      <c r="DV395" s="47"/>
      <c r="DW395" s="74"/>
      <c r="DX395" s="47"/>
      <c r="DY395" s="47"/>
      <c r="DZ395" s="47"/>
      <c r="EA395" s="47"/>
      <c r="EB395" s="47"/>
      <c r="EC395" s="47"/>
      <c r="ED395" s="47"/>
      <c r="EE395" s="47"/>
      <c r="EF395" s="47"/>
      <c r="EG395" s="47"/>
      <c r="EH395" s="47"/>
      <c r="EI395" s="47"/>
      <c r="EJ395" s="47"/>
      <c r="EK395" s="47"/>
      <c r="EL395" s="47"/>
      <c r="EM395" s="47"/>
      <c r="EN395" s="47"/>
      <c r="EO395" s="47"/>
      <c r="EP395" s="47"/>
      <c r="EQ395" s="47"/>
      <c r="ER395" s="74"/>
    </row>
    <row r="396" spans="2:148" ht="15" customHeight="1">
      <c r="B396" s="687" t="str">
        <f t="shared" si="41"/>
        <v>Desk 77</v>
      </c>
      <c r="C396" s="689" t="str">
        <f t="shared" si="42"/>
        <v/>
      </c>
      <c r="D396" s="689" t="str">
        <f t="shared" si="42"/>
        <v/>
      </c>
      <c r="E396" s="689" t="str">
        <f t="shared" si="42"/>
        <v/>
      </c>
      <c r="F396" s="689" t="str">
        <f t="shared" si="42"/>
        <v/>
      </c>
      <c r="G396" s="1810" t="str">
        <f t="shared" si="42"/>
        <v/>
      </c>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c r="AZ396" s="47"/>
      <c r="BA396" s="47"/>
      <c r="BB396" s="47"/>
      <c r="BC396" s="47"/>
      <c r="BD396" s="47"/>
      <c r="BE396" s="47"/>
      <c r="BF396" s="47"/>
      <c r="BG396" s="47"/>
      <c r="BH396" s="47"/>
      <c r="BI396" s="47"/>
      <c r="BJ396" s="47"/>
      <c r="BK396" s="47"/>
      <c r="BL396" s="47"/>
      <c r="BM396" s="47"/>
      <c r="BN396" s="47"/>
      <c r="BO396" s="47"/>
      <c r="BP396" s="47"/>
      <c r="BQ396" s="47"/>
      <c r="BR396" s="47"/>
      <c r="BS396" s="47"/>
      <c r="BT396" s="47"/>
      <c r="BU396" s="47"/>
      <c r="BV396" s="47"/>
      <c r="BW396" s="47"/>
      <c r="BX396" s="47"/>
      <c r="BY396" s="47"/>
      <c r="BZ396" s="47"/>
      <c r="CA396" s="47"/>
      <c r="CB396" s="47"/>
      <c r="CC396" s="47"/>
      <c r="CD396" s="47"/>
      <c r="CE396" s="47"/>
      <c r="CF396" s="47"/>
      <c r="CG396" s="47"/>
      <c r="CH396" s="47"/>
      <c r="CI396" s="47"/>
      <c r="CJ396" s="47"/>
      <c r="CK396" s="47"/>
      <c r="CL396" s="47"/>
      <c r="CM396" s="47"/>
      <c r="CN396" s="47"/>
      <c r="CO396" s="47"/>
      <c r="CP396" s="47"/>
      <c r="CQ396" s="47"/>
      <c r="CR396" s="47"/>
      <c r="CS396" s="47"/>
      <c r="CT396" s="47"/>
      <c r="CU396" s="47"/>
      <c r="CV396" s="47"/>
      <c r="CW396" s="47"/>
      <c r="CX396" s="47"/>
      <c r="CY396" s="47"/>
      <c r="CZ396" s="47"/>
      <c r="DA396" s="47"/>
      <c r="DB396" s="47"/>
      <c r="DC396" s="47"/>
      <c r="DD396" s="47"/>
      <c r="DE396" s="47"/>
      <c r="DF396" s="47"/>
      <c r="DG396" s="47"/>
      <c r="DH396" s="47"/>
      <c r="DI396" s="47"/>
      <c r="DJ396" s="47"/>
      <c r="DK396" s="47"/>
      <c r="DL396" s="47"/>
      <c r="DM396" s="47"/>
      <c r="DN396" s="47"/>
      <c r="DO396" s="47"/>
      <c r="DP396" s="47"/>
      <c r="DQ396" s="47"/>
      <c r="DR396" s="47"/>
      <c r="DS396" s="47"/>
      <c r="DT396" s="47"/>
      <c r="DU396" s="47"/>
      <c r="DV396" s="47"/>
      <c r="DW396" s="74"/>
      <c r="DX396" s="47"/>
      <c r="DY396" s="47"/>
      <c r="DZ396" s="47"/>
      <c r="EA396" s="47"/>
      <c r="EB396" s="47"/>
      <c r="EC396" s="47"/>
      <c r="ED396" s="47"/>
      <c r="EE396" s="47"/>
      <c r="EF396" s="47"/>
      <c r="EG396" s="47"/>
      <c r="EH396" s="47"/>
      <c r="EI396" s="47"/>
      <c r="EJ396" s="47"/>
      <c r="EK396" s="47"/>
      <c r="EL396" s="47"/>
      <c r="EM396" s="47"/>
      <c r="EN396" s="47"/>
      <c r="EO396" s="47"/>
      <c r="EP396" s="47"/>
      <c r="EQ396" s="47"/>
      <c r="ER396" s="74"/>
    </row>
    <row r="397" spans="2:148" ht="15" customHeight="1">
      <c r="B397" s="687" t="str">
        <f t="shared" si="41"/>
        <v>Desk 78</v>
      </c>
      <c r="C397" s="689" t="str">
        <f t="shared" si="42"/>
        <v/>
      </c>
      <c r="D397" s="689" t="str">
        <f t="shared" si="42"/>
        <v/>
      </c>
      <c r="E397" s="689" t="str">
        <f t="shared" si="42"/>
        <v/>
      </c>
      <c r="F397" s="689" t="str">
        <f t="shared" si="42"/>
        <v/>
      </c>
      <c r="G397" s="1810" t="str">
        <f t="shared" si="42"/>
        <v/>
      </c>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c r="AZ397" s="47"/>
      <c r="BA397" s="47"/>
      <c r="BB397" s="47"/>
      <c r="BC397" s="47"/>
      <c r="BD397" s="47"/>
      <c r="BE397" s="47"/>
      <c r="BF397" s="47"/>
      <c r="BG397" s="47"/>
      <c r="BH397" s="47"/>
      <c r="BI397" s="47"/>
      <c r="BJ397" s="47"/>
      <c r="BK397" s="47"/>
      <c r="BL397" s="47"/>
      <c r="BM397" s="47"/>
      <c r="BN397" s="47"/>
      <c r="BO397" s="47"/>
      <c r="BP397" s="47"/>
      <c r="BQ397" s="47"/>
      <c r="BR397" s="47"/>
      <c r="BS397" s="47"/>
      <c r="BT397" s="47"/>
      <c r="BU397" s="47"/>
      <c r="BV397" s="47"/>
      <c r="BW397" s="47"/>
      <c r="BX397" s="47"/>
      <c r="BY397" s="47"/>
      <c r="BZ397" s="47"/>
      <c r="CA397" s="47"/>
      <c r="CB397" s="47"/>
      <c r="CC397" s="47"/>
      <c r="CD397" s="47"/>
      <c r="CE397" s="47"/>
      <c r="CF397" s="47"/>
      <c r="CG397" s="47"/>
      <c r="CH397" s="47"/>
      <c r="CI397" s="47"/>
      <c r="CJ397" s="47"/>
      <c r="CK397" s="47"/>
      <c r="CL397" s="47"/>
      <c r="CM397" s="47"/>
      <c r="CN397" s="47"/>
      <c r="CO397" s="47"/>
      <c r="CP397" s="47"/>
      <c r="CQ397" s="47"/>
      <c r="CR397" s="47"/>
      <c r="CS397" s="47"/>
      <c r="CT397" s="47"/>
      <c r="CU397" s="47"/>
      <c r="CV397" s="47"/>
      <c r="CW397" s="47"/>
      <c r="CX397" s="47"/>
      <c r="CY397" s="47"/>
      <c r="CZ397" s="47"/>
      <c r="DA397" s="47"/>
      <c r="DB397" s="47"/>
      <c r="DC397" s="47"/>
      <c r="DD397" s="47"/>
      <c r="DE397" s="47"/>
      <c r="DF397" s="47"/>
      <c r="DG397" s="47"/>
      <c r="DH397" s="47"/>
      <c r="DI397" s="47"/>
      <c r="DJ397" s="47"/>
      <c r="DK397" s="47"/>
      <c r="DL397" s="47"/>
      <c r="DM397" s="47"/>
      <c r="DN397" s="47"/>
      <c r="DO397" s="47"/>
      <c r="DP397" s="47"/>
      <c r="DQ397" s="47"/>
      <c r="DR397" s="47"/>
      <c r="DS397" s="47"/>
      <c r="DT397" s="47"/>
      <c r="DU397" s="47"/>
      <c r="DV397" s="47"/>
      <c r="DW397" s="74"/>
      <c r="DX397" s="47"/>
      <c r="DY397" s="47"/>
      <c r="DZ397" s="47"/>
      <c r="EA397" s="47"/>
      <c r="EB397" s="47"/>
      <c r="EC397" s="47"/>
      <c r="ED397" s="47"/>
      <c r="EE397" s="47"/>
      <c r="EF397" s="47"/>
      <c r="EG397" s="47"/>
      <c r="EH397" s="47"/>
      <c r="EI397" s="47"/>
      <c r="EJ397" s="47"/>
      <c r="EK397" s="47"/>
      <c r="EL397" s="47"/>
      <c r="EM397" s="47"/>
      <c r="EN397" s="47"/>
      <c r="EO397" s="47"/>
      <c r="EP397" s="47"/>
      <c r="EQ397" s="47"/>
      <c r="ER397" s="74"/>
    </row>
    <row r="398" spans="2:148" ht="15" customHeight="1">
      <c r="B398" s="687" t="str">
        <f t="shared" si="41"/>
        <v>Desk 79</v>
      </c>
      <c r="C398" s="689" t="str">
        <f t="shared" si="42"/>
        <v/>
      </c>
      <c r="D398" s="689" t="str">
        <f t="shared" si="42"/>
        <v/>
      </c>
      <c r="E398" s="689" t="str">
        <f t="shared" si="42"/>
        <v/>
      </c>
      <c r="F398" s="689" t="str">
        <f t="shared" si="42"/>
        <v/>
      </c>
      <c r="G398" s="1810" t="str">
        <f t="shared" si="42"/>
        <v/>
      </c>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c r="AZ398" s="47"/>
      <c r="BA398" s="47"/>
      <c r="BB398" s="47"/>
      <c r="BC398" s="47"/>
      <c r="BD398" s="47"/>
      <c r="BE398" s="47"/>
      <c r="BF398" s="47"/>
      <c r="BG398" s="47"/>
      <c r="BH398" s="47"/>
      <c r="BI398" s="47"/>
      <c r="BJ398" s="47"/>
      <c r="BK398" s="47"/>
      <c r="BL398" s="47"/>
      <c r="BM398" s="47"/>
      <c r="BN398" s="47"/>
      <c r="BO398" s="47"/>
      <c r="BP398" s="47"/>
      <c r="BQ398" s="47"/>
      <c r="BR398" s="47"/>
      <c r="BS398" s="47"/>
      <c r="BT398" s="47"/>
      <c r="BU398" s="47"/>
      <c r="BV398" s="47"/>
      <c r="BW398" s="47"/>
      <c r="BX398" s="47"/>
      <c r="BY398" s="47"/>
      <c r="BZ398" s="47"/>
      <c r="CA398" s="47"/>
      <c r="CB398" s="47"/>
      <c r="CC398" s="47"/>
      <c r="CD398" s="47"/>
      <c r="CE398" s="47"/>
      <c r="CF398" s="47"/>
      <c r="CG398" s="47"/>
      <c r="CH398" s="47"/>
      <c r="CI398" s="47"/>
      <c r="CJ398" s="47"/>
      <c r="CK398" s="47"/>
      <c r="CL398" s="47"/>
      <c r="CM398" s="47"/>
      <c r="CN398" s="47"/>
      <c r="CO398" s="47"/>
      <c r="CP398" s="47"/>
      <c r="CQ398" s="47"/>
      <c r="CR398" s="47"/>
      <c r="CS398" s="47"/>
      <c r="CT398" s="47"/>
      <c r="CU398" s="47"/>
      <c r="CV398" s="47"/>
      <c r="CW398" s="47"/>
      <c r="CX398" s="47"/>
      <c r="CY398" s="47"/>
      <c r="CZ398" s="47"/>
      <c r="DA398" s="47"/>
      <c r="DB398" s="47"/>
      <c r="DC398" s="47"/>
      <c r="DD398" s="47"/>
      <c r="DE398" s="47"/>
      <c r="DF398" s="47"/>
      <c r="DG398" s="47"/>
      <c r="DH398" s="47"/>
      <c r="DI398" s="47"/>
      <c r="DJ398" s="47"/>
      <c r="DK398" s="47"/>
      <c r="DL398" s="47"/>
      <c r="DM398" s="47"/>
      <c r="DN398" s="47"/>
      <c r="DO398" s="47"/>
      <c r="DP398" s="47"/>
      <c r="DQ398" s="47"/>
      <c r="DR398" s="47"/>
      <c r="DS398" s="47"/>
      <c r="DT398" s="47"/>
      <c r="DU398" s="47"/>
      <c r="DV398" s="47"/>
      <c r="DW398" s="74"/>
      <c r="DX398" s="47"/>
      <c r="DY398" s="47"/>
      <c r="DZ398" s="47"/>
      <c r="EA398" s="47"/>
      <c r="EB398" s="47"/>
      <c r="EC398" s="47"/>
      <c r="ED398" s="47"/>
      <c r="EE398" s="47"/>
      <c r="EF398" s="47"/>
      <c r="EG398" s="47"/>
      <c r="EH398" s="47"/>
      <c r="EI398" s="47"/>
      <c r="EJ398" s="47"/>
      <c r="EK398" s="47"/>
      <c r="EL398" s="47"/>
      <c r="EM398" s="47"/>
      <c r="EN398" s="47"/>
      <c r="EO398" s="47"/>
      <c r="EP398" s="47"/>
      <c r="EQ398" s="47"/>
      <c r="ER398" s="74"/>
    </row>
    <row r="399" spans="2:148" ht="15" customHeight="1">
      <c r="B399" s="687" t="str">
        <f t="shared" si="41"/>
        <v>Desk 80</v>
      </c>
      <c r="C399" s="689" t="str">
        <f t="shared" si="42"/>
        <v/>
      </c>
      <c r="D399" s="689" t="str">
        <f t="shared" si="42"/>
        <v/>
      </c>
      <c r="E399" s="689" t="str">
        <f t="shared" si="42"/>
        <v/>
      </c>
      <c r="F399" s="689" t="str">
        <f t="shared" si="42"/>
        <v/>
      </c>
      <c r="G399" s="1810" t="str">
        <f t="shared" si="42"/>
        <v/>
      </c>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c r="AZ399" s="47"/>
      <c r="BA399" s="47"/>
      <c r="BB399" s="47"/>
      <c r="BC399" s="47"/>
      <c r="BD399" s="47"/>
      <c r="BE399" s="47"/>
      <c r="BF399" s="47"/>
      <c r="BG399" s="47"/>
      <c r="BH399" s="47"/>
      <c r="BI399" s="47"/>
      <c r="BJ399" s="47"/>
      <c r="BK399" s="47"/>
      <c r="BL399" s="47"/>
      <c r="BM399" s="47"/>
      <c r="BN399" s="47"/>
      <c r="BO399" s="47"/>
      <c r="BP399" s="47"/>
      <c r="BQ399" s="47"/>
      <c r="BR399" s="47"/>
      <c r="BS399" s="47"/>
      <c r="BT399" s="47"/>
      <c r="BU399" s="47"/>
      <c r="BV399" s="47"/>
      <c r="BW399" s="47"/>
      <c r="BX399" s="47"/>
      <c r="BY399" s="47"/>
      <c r="BZ399" s="47"/>
      <c r="CA399" s="47"/>
      <c r="CB399" s="47"/>
      <c r="CC399" s="47"/>
      <c r="CD399" s="47"/>
      <c r="CE399" s="47"/>
      <c r="CF399" s="47"/>
      <c r="CG399" s="47"/>
      <c r="CH399" s="47"/>
      <c r="CI399" s="47"/>
      <c r="CJ399" s="47"/>
      <c r="CK399" s="47"/>
      <c r="CL399" s="47"/>
      <c r="CM399" s="47"/>
      <c r="CN399" s="47"/>
      <c r="CO399" s="47"/>
      <c r="CP399" s="47"/>
      <c r="CQ399" s="47"/>
      <c r="CR399" s="47"/>
      <c r="CS399" s="47"/>
      <c r="CT399" s="47"/>
      <c r="CU399" s="47"/>
      <c r="CV399" s="47"/>
      <c r="CW399" s="47"/>
      <c r="CX399" s="47"/>
      <c r="CY399" s="47"/>
      <c r="CZ399" s="47"/>
      <c r="DA399" s="47"/>
      <c r="DB399" s="47"/>
      <c r="DC399" s="47"/>
      <c r="DD399" s="47"/>
      <c r="DE399" s="47"/>
      <c r="DF399" s="47"/>
      <c r="DG399" s="47"/>
      <c r="DH399" s="47"/>
      <c r="DI399" s="47"/>
      <c r="DJ399" s="47"/>
      <c r="DK399" s="47"/>
      <c r="DL399" s="47"/>
      <c r="DM399" s="47"/>
      <c r="DN399" s="47"/>
      <c r="DO399" s="47"/>
      <c r="DP399" s="47"/>
      <c r="DQ399" s="47"/>
      <c r="DR399" s="47"/>
      <c r="DS399" s="47"/>
      <c r="DT399" s="47"/>
      <c r="DU399" s="47"/>
      <c r="DV399" s="47"/>
      <c r="DW399" s="74"/>
      <c r="DX399" s="47"/>
      <c r="DY399" s="47"/>
      <c r="DZ399" s="47"/>
      <c r="EA399" s="47"/>
      <c r="EB399" s="47"/>
      <c r="EC399" s="47"/>
      <c r="ED399" s="47"/>
      <c r="EE399" s="47"/>
      <c r="EF399" s="47"/>
      <c r="EG399" s="47"/>
      <c r="EH399" s="47"/>
      <c r="EI399" s="47"/>
      <c r="EJ399" s="47"/>
      <c r="EK399" s="47"/>
      <c r="EL399" s="47"/>
      <c r="EM399" s="47"/>
      <c r="EN399" s="47"/>
      <c r="EO399" s="47"/>
      <c r="EP399" s="47"/>
      <c r="EQ399" s="47"/>
      <c r="ER399" s="74"/>
    </row>
    <row r="400" spans="2:148" ht="15" customHeight="1">
      <c r="B400" s="687" t="str">
        <f t="shared" si="41"/>
        <v>Desk 81</v>
      </c>
      <c r="C400" s="689" t="str">
        <f t="shared" si="42"/>
        <v/>
      </c>
      <c r="D400" s="689" t="str">
        <f t="shared" si="42"/>
        <v/>
      </c>
      <c r="E400" s="689" t="str">
        <f t="shared" si="42"/>
        <v/>
      </c>
      <c r="F400" s="689" t="str">
        <f t="shared" si="42"/>
        <v/>
      </c>
      <c r="G400" s="1810" t="str">
        <f t="shared" si="42"/>
        <v/>
      </c>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c r="AZ400" s="47"/>
      <c r="BA400" s="47"/>
      <c r="BB400" s="47"/>
      <c r="BC400" s="47"/>
      <c r="BD400" s="47"/>
      <c r="BE400" s="47"/>
      <c r="BF400" s="47"/>
      <c r="BG400" s="47"/>
      <c r="BH400" s="47"/>
      <c r="BI400" s="47"/>
      <c r="BJ400" s="47"/>
      <c r="BK400" s="47"/>
      <c r="BL400" s="47"/>
      <c r="BM400" s="47"/>
      <c r="BN400" s="47"/>
      <c r="BO400" s="47"/>
      <c r="BP400" s="47"/>
      <c r="BQ400" s="47"/>
      <c r="BR400" s="47"/>
      <c r="BS400" s="47"/>
      <c r="BT400" s="47"/>
      <c r="BU400" s="47"/>
      <c r="BV400" s="47"/>
      <c r="BW400" s="47"/>
      <c r="BX400" s="47"/>
      <c r="BY400" s="47"/>
      <c r="BZ400" s="47"/>
      <c r="CA400" s="47"/>
      <c r="CB400" s="47"/>
      <c r="CC400" s="47"/>
      <c r="CD400" s="47"/>
      <c r="CE400" s="47"/>
      <c r="CF400" s="47"/>
      <c r="CG400" s="47"/>
      <c r="CH400" s="47"/>
      <c r="CI400" s="47"/>
      <c r="CJ400" s="47"/>
      <c r="CK400" s="47"/>
      <c r="CL400" s="47"/>
      <c r="CM400" s="47"/>
      <c r="CN400" s="47"/>
      <c r="CO400" s="47"/>
      <c r="CP400" s="47"/>
      <c r="CQ400" s="47"/>
      <c r="CR400" s="47"/>
      <c r="CS400" s="47"/>
      <c r="CT400" s="47"/>
      <c r="CU400" s="47"/>
      <c r="CV400" s="47"/>
      <c r="CW400" s="47"/>
      <c r="CX400" s="47"/>
      <c r="CY400" s="47"/>
      <c r="CZ400" s="47"/>
      <c r="DA400" s="47"/>
      <c r="DB400" s="47"/>
      <c r="DC400" s="47"/>
      <c r="DD400" s="47"/>
      <c r="DE400" s="47"/>
      <c r="DF400" s="47"/>
      <c r="DG400" s="47"/>
      <c r="DH400" s="47"/>
      <c r="DI400" s="47"/>
      <c r="DJ400" s="47"/>
      <c r="DK400" s="47"/>
      <c r="DL400" s="47"/>
      <c r="DM400" s="47"/>
      <c r="DN400" s="47"/>
      <c r="DO400" s="47"/>
      <c r="DP400" s="47"/>
      <c r="DQ400" s="47"/>
      <c r="DR400" s="47"/>
      <c r="DS400" s="47"/>
      <c r="DT400" s="47"/>
      <c r="DU400" s="47"/>
      <c r="DV400" s="47"/>
      <c r="DW400" s="74"/>
      <c r="DX400" s="47"/>
      <c r="DY400" s="47"/>
      <c r="DZ400" s="47"/>
      <c r="EA400" s="47"/>
      <c r="EB400" s="47"/>
      <c r="EC400" s="47"/>
      <c r="ED400" s="47"/>
      <c r="EE400" s="47"/>
      <c r="EF400" s="47"/>
      <c r="EG400" s="47"/>
      <c r="EH400" s="47"/>
      <c r="EI400" s="47"/>
      <c r="EJ400" s="47"/>
      <c r="EK400" s="47"/>
      <c r="EL400" s="47"/>
      <c r="EM400" s="47"/>
      <c r="EN400" s="47"/>
      <c r="EO400" s="47"/>
      <c r="EP400" s="47"/>
      <c r="EQ400" s="47"/>
      <c r="ER400" s="74"/>
    </row>
    <row r="401" spans="2:148" ht="15" customHeight="1">
      <c r="B401" s="687" t="str">
        <f t="shared" si="41"/>
        <v>Desk 82</v>
      </c>
      <c r="C401" s="689" t="str">
        <f t="shared" ref="C401:G416" si="43">IF(ISBLANK(C92), "", C92)</f>
        <v/>
      </c>
      <c r="D401" s="689" t="str">
        <f t="shared" si="43"/>
        <v/>
      </c>
      <c r="E401" s="689" t="str">
        <f t="shared" si="43"/>
        <v/>
      </c>
      <c r="F401" s="689" t="str">
        <f t="shared" si="43"/>
        <v/>
      </c>
      <c r="G401" s="1810" t="str">
        <f t="shared" si="43"/>
        <v/>
      </c>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c r="AZ401" s="47"/>
      <c r="BA401" s="47"/>
      <c r="BB401" s="47"/>
      <c r="BC401" s="47"/>
      <c r="BD401" s="47"/>
      <c r="BE401" s="47"/>
      <c r="BF401" s="47"/>
      <c r="BG401" s="47"/>
      <c r="BH401" s="47"/>
      <c r="BI401" s="47"/>
      <c r="BJ401" s="47"/>
      <c r="BK401" s="47"/>
      <c r="BL401" s="47"/>
      <c r="BM401" s="47"/>
      <c r="BN401" s="47"/>
      <c r="BO401" s="47"/>
      <c r="BP401" s="47"/>
      <c r="BQ401" s="47"/>
      <c r="BR401" s="47"/>
      <c r="BS401" s="47"/>
      <c r="BT401" s="47"/>
      <c r="BU401" s="47"/>
      <c r="BV401" s="47"/>
      <c r="BW401" s="47"/>
      <c r="BX401" s="47"/>
      <c r="BY401" s="47"/>
      <c r="BZ401" s="47"/>
      <c r="CA401" s="47"/>
      <c r="CB401" s="47"/>
      <c r="CC401" s="47"/>
      <c r="CD401" s="47"/>
      <c r="CE401" s="47"/>
      <c r="CF401" s="47"/>
      <c r="CG401" s="47"/>
      <c r="CH401" s="47"/>
      <c r="CI401" s="47"/>
      <c r="CJ401" s="47"/>
      <c r="CK401" s="47"/>
      <c r="CL401" s="47"/>
      <c r="CM401" s="47"/>
      <c r="CN401" s="47"/>
      <c r="CO401" s="47"/>
      <c r="CP401" s="47"/>
      <c r="CQ401" s="47"/>
      <c r="CR401" s="47"/>
      <c r="CS401" s="47"/>
      <c r="CT401" s="47"/>
      <c r="CU401" s="47"/>
      <c r="CV401" s="47"/>
      <c r="CW401" s="47"/>
      <c r="CX401" s="47"/>
      <c r="CY401" s="47"/>
      <c r="CZ401" s="47"/>
      <c r="DA401" s="47"/>
      <c r="DB401" s="47"/>
      <c r="DC401" s="47"/>
      <c r="DD401" s="47"/>
      <c r="DE401" s="47"/>
      <c r="DF401" s="47"/>
      <c r="DG401" s="47"/>
      <c r="DH401" s="47"/>
      <c r="DI401" s="47"/>
      <c r="DJ401" s="47"/>
      <c r="DK401" s="47"/>
      <c r="DL401" s="47"/>
      <c r="DM401" s="47"/>
      <c r="DN401" s="47"/>
      <c r="DO401" s="47"/>
      <c r="DP401" s="47"/>
      <c r="DQ401" s="47"/>
      <c r="DR401" s="47"/>
      <c r="DS401" s="47"/>
      <c r="DT401" s="47"/>
      <c r="DU401" s="47"/>
      <c r="DV401" s="47"/>
      <c r="DW401" s="74"/>
      <c r="DX401" s="47"/>
      <c r="DY401" s="47"/>
      <c r="DZ401" s="47"/>
      <c r="EA401" s="47"/>
      <c r="EB401" s="47"/>
      <c r="EC401" s="47"/>
      <c r="ED401" s="47"/>
      <c r="EE401" s="47"/>
      <c r="EF401" s="47"/>
      <c r="EG401" s="47"/>
      <c r="EH401" s="47"/>
      <c r="EI401" s="47"/>
      <c r="EJ401" s="47"/>
      <c r="EK401" s="47"/>
      <c r="EL401" s="47"/>
      <c r="EM401" s="47"/>
      <c r="EN401" s="47"/>
      <c r="EO401" s="47"/>
      <c r="EP401" s="47"/>
      <c r="EQ401" s="47"/>
      <c r="ER401" s="74"/>
    </row>
    <row r="402" spans="2:148" ht="15" customHeight="1">
      <c r="B402" s="687" t="str">
        <f t="shared" si="41"/>
        <v>Desk 83</v>
      </c>
      <c r="C402" s="689" t="str">
        <f t="shared" si="43"/>
        <v/>
      </c>
      <c r="D402" s="689" t="str">
        <f t="shared" si="43"/>
        <v/>
      </c>
      <c r="E402" s="689" t="str">
        <f t="shared" si="43"/>
        <v/>
      </c>
      <c r="F402" s="689" t="str">
        <f t="shared" si="43"/>
        <v/>
      </c>
      <c r="G402" s="1810" t="str">
        <f t="shared" si="43"/>
        <v/>
      </c>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c r="AZ402" s="47"/>
      <c r="BA402" s="47"/>
      <c r="BB402" s="47"/>
      <c r="BC402" s="47"/>
      <c r="BD402" s="47"/>
      <c r="BE402" s="47"/>
      <c r="BF402" s="47"/>
      <c r="BG402" s="47"/>
      <c r="BH402" s="47"/>
      <c r="BI402" s="47"/>
      <c r="BJ402" s="47"/>
      <c r="BK402" s="47"/>
      <c r="BL402" s="47"/>
      <c r="BM402" s="47"/>
      <c r="BN402" s="47"/>
      <c r="BO402" s="47"/>
      <c r="BP402" s="47"/>
      <c r="BQ402" s="47"/>
      <c r="BR402" s="47"/>
      <c r="BS402" s="47"/>
      <c r="BT402" s="47"/>
      <c r="BU402" s="47"/>
      <c r="BV402" s="47"/>
      <c r="BW402" s="47"/>
      <c r="BX402" s="47"/>
      <c r="BY402" s="47"/>
      <c r="BZ402" s="47"/>
      <c r="CA402" s="47"/>
      <c r="CB402" s="47"/>
      <c r="CC402" s="47"/>
      <c r="CD402" s="47"/>
      <c r="CE402" s="47"/>
      <c r="CF402" s="47"/>
      <c r="CG402" s="47"/>
      <c r="CH402" s="47"/>
      <c r="CI402" s="47"/>
      <c r="CJ402" s="47"/>
      <c r="CK402" s="47"/>
      <c r="CL402" s="47"/>
      <c r="CM402" s="47"/>
      <c r="CN402" s="47"/>
      <c r="CO402" s="47"/>
      <c r="CP402" s="47"/>
      <c r="CQ402" s="47"/>
      <c r="CR402" s="47"/>
      <c r="CS402" s="47"/>
      <c r="CT402" s="47"/>
      <c r="CU402" s="47"/>
      <c r="CV402" s="47"/>
      <c r="CW402" s="47"/>
      <c r="CX402" s="47"/>
      <c r="CY402" s="47"/>
      <c r="CZ402" s="47"/>
      <c r="DA402" s="47"/>
      <c r="DB402" s="47"/>
      <c r="DC402" s="47"/>
      <c r="DD402" s="47"/>
      <c r="DE402" s="47"/>
      <c r="DF402" s="47"/>
      <c r="DG402" s="47"/>
      <c r="DH402" s="47"/>
      <c r="DI402" s="47"/>
      <c r="DJ402" s="47"/>
      <c r="DK402" s="47"/>
      <c r="DL402" s="47"/>
      <c r="DM402" s="47"/>
      <c r="DN402" s="47"/>
      <c r="DO402" s="47"/>
      <c r="DP402" s="47"/>
      <c r="DQ402" s="47"/>
      <c r="DR402" s="47"/>
      <c r="DS402" s="47"/>
      <c r="DT402" s="47"/>
      <c r="DU402" s="47"/>
      <c r="DV402" s="47"/>
      <c r="DW402" s="74"/>
      <c r="DX402" s="47"/>
      <c r="DY402" s="47"/>
      <c r="DZ402" s="47"/>
      <c r="EA402" s="47"/>
      <c r="EB402" s="47"/>
      <c r="EC402" s="47"/>
      <c r="ED402" s="47"/>
      <c r="EE402" s="47"/>
      <c r="EF402" s="47"/>
      <c r="EG402" s="47"/>
      <c r="EH402" s="47"/>
      <c r="EI402" s="47"/>
      <c r="EJ402" s="47"/>
      <c r="EK402" s="47"/>
      <c r="EL402" s="47"/>
      <c r="EM402" s="47"/>
      <c r="EN402" s="47"/>
      <c r="EO402" s="47"/>
      <c r="EP402" s="47"/>
      <c r="EQ402" s="47"/>
      <c r="ER402" s="74"/>
    </row>
    <row r="403" spans="2:148" ht="15" customHeight="1">
      <c r="B403" s="687" t="str">
        <f t="shared" si="41"/>
        <v>Desk 84</v>
      </c>
      <c r="C403" s="689" t="str">
        <f t="shared" si="43"/>
        <v/>
      </c>
      <c r="D403" s="689" t="str">
        <f t="shared" si="43"/>
        <v/>
      </c>
      <c r="E403" s="689" t="str">
        <f t="shared" si="43"/>
        <v/>
      </c>
      <c r="F403" s="689" t="str">
        <f t="shared" si="43"/>
        <v/>
      </c>
      <c r="G403" s="1810" t="str">
        <f t="shared" si="43"/>
        <v/>
      </c>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7"/>
      <c r="BF403" s="47"/>
      <c r="BG403" s="47"/>
      <c r="BH403" s="47"/>
      <c r="BI403" s="47"/>
      <c r="BJ403" s="47"/>
      <c r="BK403" s="47"/>
      <c r="BL403" s="47"/>
      <c r="BM403" s="47"/>
      <c r="BN403" s="47"/>
      <c r="BO403" s="47"/>
      <c r="BP403" s="47"/>
      <c r="BQ403" s="47"/>
      <c r="BR403" s="47"/>
      <c r="BS403" s="47"/>
      <c r="BT403" s="47"/>
      <c r="BU403" s="47"/>
      <c r="BV403" s="47"/>
      <c r="BW403" s="47"/>
      <c r="BX403" s="47"/>
      <c r="BY403" s="47"/>
      <c r="BZ403" s="47"/>
      <c r="CA403" s="47"/>
      <c r="CB403" s="47"/>
      <c r="CC403" s="47"/>
      <c r="CD403" s="47"/>
      <c r="CE403" s="47"/>
      <c r="CF403" s="47"/>
      <c r="CG403" s="47"/>
      <c r="CH403" s="47"/>
      <c r="CI403" s="47"/>
      <c r="CJ403" s="47"/>
      <c r="CK403" s="47"/>
      <c r="CL403" s="47"/>
      <c r="CM403" s="47"/>
      <c r="CN403" s="47"/>
      <c r="CO403" s="47"/>
      <c r="CP403" s="47"/>
      <c r="CQ403" s="47"/>
      <c r="CR403" s="47"/>
      <c r="CS403" s="47"/>
      <c r="CT403" s="47"/>
      <c r="CU403" s="47"/>
      <c r="CV403" s="47"/>
      <c r="CW403" s="47"/>
      <c r="CX403" s="47"/>
      <c r="CY403" s="47"/>
      <c r="CZ403" s="47"/>
      <c r="DA403" s="47"/>
      <c r="DB403" s="47"/>
      <c r="DC403" s="47"/>
      <c r="DD403" s="47"/>
      <c r="DE403" s="47"/>
      <c r="DF403" s="47"/>
      <c r="DG403" s="47"/>
      <c r="DH403" s="47"/>
      <c r="DI403" s="47"/>
      <c r="DJ403" s="47"/>
      <c r="DK403" s="47"/>
      <c r="DL403" s="47"/>
      <c r="DM403" s="47"/>
      <c r="DN403" s="47"/>
      <c r="DO403" s="47"/>
      <c r="DP403" s="47"/>
      <c r="DQ403" s="47"/>
      <c r="DR403" s="47"/>
      <c r="DS403" s="47"/>
      <c r="DT403" s="47"/>
      <c r="DU403" s="47"/>
      <c r="DV403" s="47"/>
      <c r="DW403" s="74"/>
      <c r="DX403" s="47"/>
      <c r="DY403" s="47"/>
      <c r="DZ403" s="47"/>
      <c r="EA403" s="47"/>
      <c r="EB403" s="47"/>
      <c r="EC403" s="47"/>
      <c r="ED403" s="47"/>
      <c r="EE403" s="47"/>
      <c r="EF403" s="47"/>
      <c r="EG403" s="47"/>
      <c r="EH403" s="47"/>
      <c r="EI403" s="47"/>
      <c r="EJ403" s="47"/>
      <c r="EK403" s="47"/>
      <c r="EL403" s="47"/>
      <c r="EM403" s="47"/>
      <c r="EN403" s="47"/>
      <c r="EO403" s="47"/>
      <c r="EP403" s="47"/>
      <c r="EQ403" s="47"/>
      <c r="ER403" s="74"/>
    </row>
    <row r="404" spans="2:148" ht="15" customHeight="1">
      <c r="B404" s="687" t="str">
        <f t="shared" si="41"/>
        <v>Desk 85</v>
      </c>
      <c r="C404" s="689" t="str">
        <f t="shared" si="43"/>
        <v/>
      </c>
      <c r="D404" s="689" t="str">
        <f t="shared" si="43"/>
        <v/>
      </c>
      <c r="E404" s="689" t="str">
        <f t="shared" si="43"/>
        <v/>
      </c>
      <c r="F404" s="689" t="str">
        <f t="shared" si="43"/>
        <v/>
      </c>
      <c r="G404" s="1810" t="str">
        <f t="shared" si="43"/>
        <v/>
      </c>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c r="AZ404" s="47"/>
      <c r="BA404" s="47"/>
      <c r="BB404" s="47"/>
      <c r="BC404" s="47"/>
      <c r="BD404" s="47"/>
      <c r="BE404" s="47"/>
      <c r="BF404" s="47"/>
      <c r="BG404" s="47"/>
      <c r="BH404" s="47"/>
      <c r="BI404" s="47"/>
      <c r="BJ404" s="47"/>
      <c r="BK404" s="47"/>
      <c r="BL404" s="47"/>
      <c r="BM404" s="47"/>
      <c r="BN404" s="47"/>
      <c r="BO404" s="47"/>
      <c r="BP404" s="47"/>
      <c r="BQ404" s="47"/>
      <c r="BR404" s="47"/>
      <c r="BS404" s="47"/>
      <c r="BT404" s="47"/>
      <c r="BU404" s="47"/>
      <c r="BV404" s="47"/>
      <c r="BW404" s="47"/>
      <c r="BX404" s="47"/>
      <c r="BY404" s="47"/>
      <c r="BZ404" s="47"/>
      <c r="CA404" s="47"/>
      <c r="CB404" s="47"/>
      <c r="CC404" s="47"/>
      <c r="CD404" s="47"/>
      <c r="CE404" s="47"/>
      <c r="CF404" s="47"/>
      <c r="CG404" s="47"/>
      <c r="CH404" s="47"/>
      <c r="CI404" s="47"/>
      <c r="CJ404" s="47"/>
      <c r="CK404" s="47"/>
      <c r="CL404" s="47"/>
      <c r="CM404" s="47"/>
      <c r="CN404" s="47"/>
      <c r="CO404" s="47"/>
      <c r="CP404" s="47"/>
      <c r="CQ404" s="47"/>
      <c r="CR404" s="47"/>
      <c r="CS404" s="47"/>
      <c r="CT404" s="47"/>
      <c r="CU404" s="47"/>
      <c r="CV404" s="47"/>
      <c r="CW404" s="47"/>
      <c r="CX404" s="47"/>
      <c r="CY404" s="47"/>
      <c r="CZ404" s="47"/>
      <c r="DA404" s="47"/>
      <c r="DB404" s="47"/>
      <c r="DC404" s="47"/>
      <c r="DD404" s="47"/>
      <c r="DE404" s="47"/>
      <c r="DF404" s="47"/>
      <c r="DG404" s="47"/>
      <c r="DH404" s="47"/>
      <c r="DI404" s="47"/>
      <c r="DJ404" s="47"/>
      <c r="DK404" s="47"/>
      <c r="DL404" s="47"/>
      <c r="DM404" s="47"/>
      <c r="DN404" s="47"/>
      <c r="DO404" s="47"/>
      <c r="DP404" s="47"/>
      <c r="DQ404" s="47"/>
      <c r="DR404" s="47"/>
      <c r="DS404" s="47"/>
      <c r="DT404" s="47"/>
      <c r="DU404" s="47"/>
      <c r="DV404" s="47"/>
      <c r="DW404" s="74"/>
      <c r="DX404" s="47"/>
      <c r="DY404" s="47"/>
      <c r="DZ404" s="47"/>
      <c r="EA404" s="47"/>
      <c r="EB404" s="47"/>
      <c r="EC404" s="47"/>
      <c r="ED404" s="47"/>
      <c r="EE404" s="47"/>
      <c r="EF404" s="47"/>
      <c r="EG404" s="47"/>
      <c r="EH404" s="47"/>
      <c r="EI404" s="47"/>
      <c r="EJ404" s="47"/>
      <c r="EK404" s="47"/>
      <c r="EL404" s="47"/>
      <c r="EM404" s="47"/>
      <c r="EN404" s="47"/>
      <c r="EO404" s="47"/>
      <c r="EP404" s="47"/>
      <c r="EQ404" s="47"/>
      <c r="ER404" s="74"/>
    </row>
    <row r="405" spans="2:148" ht="15" customHeight="1">
      <c r="B405" s="687" t="str">
        <f t="shared" si="41"/>
        <v>Desk 86</v>
      </c>
      <c r="C405" s="689" t="str">
        <f t="shared" si="43"/>
        <v/>
      </c>
      <c r="D405" s="689" t="str">
        <f t="shared" si="43"/>
        <v/>
      </c>
      <c r="E405" s="689" t="str">
        <f t="shared" si="43"/>
        <v/>
      </c>
      <c r="F405" s="689" t="str">
        <f t="shared" si="43"/>
        <v/>
      </c>
      <c r="G405" s="1810" t="str">
        <f t="shared" si="43"/>
        <v/>
      </c>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c r="AZ405" s="47"/>
      <c r="BA405" s="47"/>
      <c r="BB405" s="47"/>
      <c r="BC405" s="47"/>
      <c r="BD405" s="47"/>
      <c r="BE405" s="47"/>
      <c r="BF405" s="47"/>
      <c r="BG405" s="47"/>
      <c r="BH405" s="47"/>
      <c r="BI405" s="47"/>
      <c r="BJ405" s="47"/>
      <c r="BK405" s="47"/>
      <c r="BL405" s="47"/>
      <c r="BM405" s="47"/>
      <c r="BN405" s="47"/>
      <c r="BO405" s="47"/>
      <c r="BP405" s="47"/>
      <c r="BQ405" s="47"/>
      <c r="BR405" s="47"/>
      <c r="BS405" s="47"/>
      <c r="BT405" s="47"/>
      <c r="BU405" s="47"/>
      <c r="BV405" s="47"/>
      <c r="BW405" s="47"/>
      <c r="BX405" s="47"/>
      <c r="BY405" s="47"/>
      <c r="BZ405" s="47"/>
      <c r="CA405" s="47"/>
      <c r="CB405" s="47"/>
      <c r="CC405" s="47"/>
      <c r="CD405" s="47"/>
      <c r="CE405" s="47"/>
      <c r="CF405" s="47"/>
      <c r="CG405" s="47"/>
      <c r="CH405" s="47"/>
      <c r="CI405" s="47"/>
      <c r="CJ405" s="47"/>
      <c r="CK405" s="47"/>
      <c r="CL405" s="47"/>
      <c r="CM405" s="47"/>
      <c r="CN405" s="47"/>
      <c r="CO405" s="47"/>
      <c r="CP405" s="47"/>
      <c r="CQ405" s="47"/>
      <c r="CR405" s="47"/>
      <c r="CS405" s="47"/>
      <c r="CT405" s="47"/>
      <c r="CU405" s="47"/>
      <c r="CV405" s="47"/>
      <c r="CW405" s="47"/>
      <c r="CX405" s="47"/>
      <c r="CY405" s="47"/>
      <c r="CZ405" s="47"/>
      <c r="DA405" s="47"/>
      <c r="DB405" s="47"/>
      <c r="DC405" s="47"/>
      <c r="DD405" s="47"/>
      <c r="DE405" s="47"/>
      <c r="DF405" s="47"/>
      <c r="DG405" s="47"/>
      <c r="DH405" s="47"/>
      <c r="DI405" s="47"/>
      <c r="DJ405" s="47"/>
      <c r="DK405" s="47"/>
      <c r="DL405" s="47"/>
      <c r="DM405" s="47"/>
      <c r="DN405" s="47"/>
      <c r="DO405" s="47"/>
      <c r="DP405" s="47"/>
      <c r="DQ405" s="47"/>
      <c r="DR405" s="47"/>
      <c r="DS405" s="47"/>
      <c r="DT405" s="47"/>
      <c r="DU405" s="47"/>
      <c r="DV405" s="47"/>
      <c r="DW405" s="74"/>
      <c r="DX405" s="47"/>
      <c r="DY405" s="47"/>
      <c r="DZ405" s="47"/>
      <c r="EA405" s="47"/>
      <c r="EB405" s="47"/>
      <c r="EC405" s="47"/>
      <c r="ED405" s="47"/>
      <c r="EE405" s="47"/>
      <c r="EF405" s="47"/>
      <c r="EG405" s="47"/>
      <c r="EH405" s="47"/>
      <c r="EI405" s="47"/>
      <c r="EJ405" s="47"/>
      <c r="EK405" s="47"/>
      <c r="EL405" s="47"/>
      <c r="EM405" s="47"/>
      <c r="EN405" s="47"/>
      <c r="EO405" s="47"/>
      <c r="EP405" s="47"/>
      <c r="EQ405" s="47"/>
      <c r="ER405" s="74"/>
    </row>
    <row r="406" spans="2:148" ht="15" customHeight="1">
      <c r="B406" s="687" t="str">
        <f t="shared" si="41"/>
        <v>Desk 87</v>
      </c>
      <c r="C406" s="689" t="str">
        <f t="shared" si="43"/>
        <v/>
      </c>
      <c r="D406" s="689" t="str">
        <f t="shared" si="43"/>
        <v/>
      </c>
      <c r="E406" s="689" t="str">
        <f t="shared" si="43"/>
        <v/>
      </c>
      <c r="F406" s="689" t="str">
        <f t="shared" si="43"/>
        <v/>
      </c>
      <c r="G406" s="1810" t="str">
        <f t="shared" si="43"/>
        <v/>
      </c>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c r="AZ406" s="47"/>
      <c r="BA406" s="47"/>
      <c r="BB406" s="47"/>
      <c r="BC406" s="47"/>
      <c r="BD406" s="47"/>
      <c r="BE406" s="47"/>
      <c r="BF406" s="47"/>
      <c r="BG406" s="47"/>
      <c r="BH406" s="47"/>
      <c r="BI406" s="47"/>
      <c r="BJ406" s="47"/>
      <c r="BK406" s="47"/>
      <c r="BL406" s="47"/>
      <c r="BM406" s="47"/>
      <c r="BN406" s="47"/>
      <c r="BO406" s="47"/>
      <c r="BP406" s="47"/>
      <c r="BQ406" s="47"/>
      <c r="BR406" s="47"/>
      <c r="BS406" s="47"/>
      <c r="BT406" s="47"/>
      <c r="BU406" s="47"/>
      <c r="BV406" s="47"/>
      <c r="BW406" s="47"/>
      <c r="BX406" s="47"/>
      <c r="BY406" s="47"/>
      <c r="BZ406" s="47"/>
      <c r="CA406" s="47"/>
      <c r="CB406" s="47"/>
      <c r="CC406" s="47"/>
      <c r="CD406" s="47"/>
      <c r="CE406" s="47"/>
      <c r="CF406" s="47"/>
      <c r="CG406" s="47"/>
      <c r="CH406" s="47"/>
      <c r="CI406" s="47"/>
      <c r="CJ406" s="47"/>
      <c r="CK406" s="47"/>
      <c r="CL406" s="47"/>
      <c r="CM406" s="47"/>
      <c r="CN406" s="47"/>
      <c r="CO406" s="47"/>
      <c r="CP406" s="47"/>
      <c r="CQ406" s="47"/>
      <c r="CR406" s="47"/>
      <c r="CS406" s="47"/>
      <c r="CT406" s="47"/>
      <c r="CU406" s="47"/>
      <c r="CV406" s="47"/>
      <c r="CW406" s="47"/>
      <c r="CX406" s="47"/>
      <c r="CY406" s="47"/>
      <c r="CZ406" s="47"/>
      <c r="DA406" s="47"/>
      <c r="DB406" s="47"/>
      <c r="DC406" s="47"/>
      <c r="DD406" s="47"/>
      <c r="DE406" s="47"/>
      <c r="DF406" s="47"/>
      <c r="DG406" s="47"/>
      <c r="DH406" s="47"/>
      <c r="DI406" s="47"/>
      <c r="DJ406" s="47"/>
      <c r="DK406" s="47"/>
      <c r="DL406" s="47"/>
      <c r="DM406" s="47"/>
      <c r="DN406" s="47"/>
      <c r="DO406" s="47"/>
      <c r="DP406" s="47"/>
      <c r="DQ406" s="47"/>
      <c r="DR406" s="47"/>
      <c r="DS406" s="47"/>
      <c r="DT406" s="47"/>
      <c r="DU406" s="47"/>
      <c r="DV406" s="47"/>
      <c r="DW406" s="74"/>
      <c r="DX406" s="47"/>
      <c r="DY406" s="47"/>
      <c r="DZ406" s="47"/>
      <c r="EA406" s="47"/>
      <c r="EB406" s="47"/>
      <c r="EC406" s="47"/>
      <c r="ED406" s="47"/>
      <c r="EE406" s="47"/>
      <c r="EF406" s="47"/>
      <c r="EG406" s="47"/>
      <c r="EH406" s="47"/>
      <c r="EI406" s="47"/>
      <c r="EJ406" s="47"/>
      <c r="EK406" s="47"/>
      <c r="EL406" s="47"/>
      <c r="EM406" s="47"/>
      <c r="EN406" s="47"/>
      <c r="EO406" s="47"/>
      <c r="EP406" s="47"/>
      <c r="EQ406" s="47"/>
      <c r="ER406" s="74"/>
    </row>
    <row r="407" spans="2:148" ht="15" customHeight="1">
      <c r="B407" s="687" t="str">
        <f t="shared" si="41"/>
        <v>Desk 88</v>
      </c>
      <c r="C407" s="689" t="str">
        <f t="shared" si="43"/>
        <v/>
      </c>
      <c r="D407" s="689" t="str">
        <f t="shared" si="43"/>
        <v/>
      </c>
      <c r="E407" s="689" t="str">
        <f t="shared" si="43"/>
        <v/>
      </c>
      <c r="F407" s="689" t="str">
        <f t="shared" si="43"/>
        <v/>
      </c>
      <c r="G407" s="1810" t="str">
        <f t="shared" si="43"/>
        <v/>
      </c>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c r="AZ407" s="47"/>
      <c r="BA407" s="47"/>
      <c r="BB407" s="47"/>
      <c r="BC407" s="47"/>
      <c r="BD407" s="47"/>
      <c r="BE407" s="47"/>
      <c r="BF407" s="47"/>
      <c r="BG407" s="47"/>
      <c r="BH407" s="47"/>
      <c r="BI407" s="47"/>
      <c r="BJ407" s="47"/>
      <c r="BK407" s="47"/>
      <c r="BL407" s="47"/>
      <c r="BM407" s="47"/>
      <c r="BN407" s="47"/>
      <c r="BO407" s="47"/>
      <c r="BP407" s="47"/>
      <c r="BQ407" s="47"/>
      <c r="BR407" s="47"/>
      <c r="BS407" s="47"/>
      <c r="BT407" s="47"/>
      <c r="BU407" s="47"/>
      <c r="BV407" s="47"/>
      <c r="BW407" s="47"/>
      <c r="BX407" s="47"/>
      <c r="BY407" s="47"/>
      <c r="BZ407" s="47"/>
      <c r="CA407" s="47"/>
      <c r="CB407" s="47"/>
      <c r="CC407" s="47"/>
      <c r="CD407" s="47"/>
      <c r="CE407" s="47"/>
      <c r="CF407" s="47"/>
      <c r="CG407" s="47"/>
      <c r="CH407" s="47"/>
      <c r="CI407" s="47"/>
      <c r="CJ407" s="47"/>
      <c r="CK407" s="47"/>
      <c r="CL407" s="47"/>
      <c r="CM407" s="47"/>
      <c r="CN407" s="47"/>
      <c r="CO407" s="47"/>
      <c r="CP407" s="47"/>
      <c r="CQ407" s="47"/>
      <c r="CR407" s="47"/>
      <c r="CS407" s="47"/>
      <c r="CT407" s="47"/>
      <c r="CU407" s="47"/>
      <c r="CV407" s="47"/>
      <c r="CW407" s="47"/>
      <c r="CX407" s="47"/>
      <c r="CY407" s="47"/>
      <c r="CZ407" s="47"/>
      <c r="DA407" s="47"/>
      <c r="DB407" s="47"/>
      <c r="DC407" s="47"/>
      <c r="DD407" s="47"/>
      <c r="DE407" s="47"/>
      <c r="DF407" s="47"/>
      <c r="DG407" s="47"/>
      <c r="DH407" s="47"/>
      <c r="DI407" s="47"/>
      <c r="DJ407" s="47"/>
      <c r="DK407" s="47"/>
      <c r="DL407" s="47"/>
      <c r="DM407" s="47"/>
      <c r="DN407" s="47"/>
      <c r="DO407" s="47"/>
      <c r="DP407" s="47"/>
      <c r="DQ407" s="47"/>
      <c r="DR407" s="47"/>
      <c r="DS407" s="47"/>
      <c r="DT407" s="47"/>
      <c r="DU407" s="47"/>
      <c r="DV407" s="47"/>
      <c r="DW407" s="74"/>
      <c r="DX407" s="47"/>
      <c r="DY407" s="47"/>
      <c r="DZ407" s="47"/>
      <c r="EA407" s="47"/>
      <c r="EB407" s="47"/>
      <c r="EC407" s="47"/>
      <c r="ED407" s="47"/>
      <c r="EE407" s="47"/>
      <c r="EF407" s="47"/>
      <c r="EG407" s="47"/>
      <c r="EH407" s="47"/>
      <c r="EI407" s="47"/>
      <c r="EJ407" s="47"/>
      <c r="EK407" s="47"/>
      <c r="EL407" s="47"/>
      <c r="EM407" s="47"/>
      <c r="EN407" s="47"/>
      <c r="EO407" s="47"/>
      <c r="EP407" s="47"/>
      <c r="EQ407" s="47"/>
      <c r="ER407" s="74"/>
    </row>
    <row r="408" spans="2:148" ht="15" customHeight="1">
      <c r="B408" s="687" t="str">
        <f t="shared" si="41"/>
        <v>Desk 89</v>
      </c>
      <c r="C408" s="689" t="str">
        <f t="shared" si="43"/>
        <v/>
      </c>
      <c r="D408" s="689" t="str">
        <f t="shared" si="43"/>
        <v/>
      </c>
      <c r="E408" s="689" t="str">
        <f t="shared" si="43"/>
        <v/>
      </c>
      <c r="F408" s="689" t="str">
        <f t="shared" si="43"/>
        <v/>
      </c>
      <c r="G408" s="1810" t="str">
        <f t="shared" si="43"/>
        <v/>
      </c>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c r="AZ408" s="47"/>
      <c r="BA408" s="47"/>
      <c r="BB408" s="47"/>
      <c r="BC408" s="47"/>
      <c r="BD408" s="47"/>
      <c r="BE408" s="47"/>
      <c r="BF408" s="47"/>
      <c r="BG408" s="47"/>
      <c r="BH408" s="47"/>
      <c r="BI408" s="47"/>
      <c r="BJ408" s="47"/>
      <c r="BK408" s="47"/>
      <c r="BL408" s="47"/>
      <c r="BM408" s="47"/>
      <c r="BN408" s="47"/>
      <c r="BO408" s="47"/>
      <c r="BP408" s="47"/>
      <c r="BQ408" s="47"/>
      <c r="BR408" s="47"/>
      <c r="BS408" s="47"/>
      <c r="BT408" s="47"/>
      <c r="BU408" s="47"/>
      <c r="BV408" s="47"/>
      <c r="BW408" s="47"/>
      <c r="BX408" s="47"/>
      <c r="BY408" s="47"/>
      <c r="BZ408" s="47"/>
      <c r="CA408" s="47"/>
      <c r="CB408" s="47"/>
      <c r="CC408" s="47"/>
      <c r="CD408" s="47"/>
      <c r="CE408" s="47"/>
      <c r="CF408" s="47"/>
      <c r="CG408" s="47"/>
      <c r="CH408" s="47"/>
      <c r="CI408" s="47"/>
      <c r="CJ408" s="47"/>
      <c r="CK408" s="47"/>
      <c r="CL408" s="47"/>
      <c r="CM408" s="47"/>
      <c r="CN408" s="47"/>
      <c r="CO408" s="47"/>
      <c r="CP408" s="47"/>
      <c r="CQ408" s="47"/>
      <c r="CR408" s="47"/>
      <c r="CS408" s="47"/>
      <c r="CT408" s="47"/>
      <c r="CU408" s="47"/>
      <c r="CV408" s="47"/>
      <c r="CW408" s="47"/>
      <c r="CX408" s="47"/>
      <c r="CY408" s="47"/>
      <c r="CZ408" s="47"/>
      <c r="DA408" s="47"/>
      <c r="DB408" s="47"/>
      <c r="DC408" s="47"/>
      <c r="DD408" s="47"/>
      <c r="DE408" s="47"/>
      <c r="DF408" s="47"/>
      <c r="DG408" s="47"/>
      <c r="DH408" s="47"/>
      <c r="DI408" s="47"/>
      <c r="DJ408" s="47"/>
      <c r="DK408" s="47"/>
      <c r="DL408" s="47"/>
      <c r="DM408" s="47"/>
      <c r="DN408" s="47"/>
      <c r="DO408" s="47"/>
      <c r="DP408" s="47"/>
      <c r="DQ408" s="47"/>
      <c r="DR408" s="47"/>
      <c r="DS408" s="47"/>
      <c r="DT408" s="47"/>
      <c r="DU408" s="47"/>
      <c r="DV408" s="47"/>
      <c r="DW408" s="74"/>
      <c r="DX408" s="47"/>
      <c r="DY408" s="47"/>
      <c r="DZ408" s="47"/>
      <c r="EA408" s="47"/>
      <c r="EB408" s="47"/>
      <c r="EC408" s="47"/>
      <c r="ED408" s="47"/>
      <c r="EE408" s="47"/>
      <c r="EF408" s="47"/>
      <c r="EG408" s="47"/>
      <c r="EH408" s="47"/>
      <c r="EI408" s="47"/>
      <c r="EJ408" s="47"/>
      <c r="EK408" s="47"/>
      <c r="EL408" s="47"/>
      <c r="EM408" s="47"/>
      <c r="EN408" s="47"/>
      <c r="EO408" s="47"/>
      <c r="EP408" s="47"/>
      <c r="EQ408" s="47"/>
      <c r="ER408" s="74"/>
    </row>
    <row r="409" spans="2:148" ht="15" customHeight="1">
      <c r="B409" s="687" t="str">
        <f t="shared" si="41"/>
        <v>Desk 90</v>
      </c>
      <c r="C409" s="689" t="str">
        <f t="shared" si="43"/>
        <v/>
      </c>
      <c r="D409" s="689" t="str">
        <f t="shared" si="43"/>
        <v/>
      </c>
      <c r="E409" s="689" t="str">
        <f t="shared" si="43"/>
        <v/>
      </c>
      <c r="F409" s="689" t="str">
        <f t="shared" si="43"/>
        <v/>
      </c>
      <c r="G409" s="1810" t="str">
        <f t="shared" si="43"/>
        <v/>
      </c>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c r="AZ409" s="47"/>
      <c r="BA409" s="47"/>
      <c r="BB409" s="47"/>
      <c r="BC409" s="47"/>
      <c r="BD409" s="47"/>
      <c r="BE409" s="47"/>
      <c r="BF409" s="47"/>
      <c r="BG409" s="47"/>
      <c r="BH409" s="47"/>
      <c r="BI409" s="47"/>
      <c r="BJ409" s="47"/>
      <c r="BK409" s="47"/>
      <c r="BL409" s="47"/>
      <c r="BM409" s="47"/>
      <c r="BN409" s="47"/>
      <c r="BO409" s="47"/>
      <c r="BP409" s="47"/>
      <c r="BQ409" s="47"/>
      <c r="BR409" s="47"/>
      <c r="BS409" s="47"/>
      <c r="BT409" s="47"/>
      <c r="BU409" s="47"/>
      <c r="BV409" s="47"/>
      <c r="BW409" s="47"/>
      <c r="BX409" s="47"/>
      <c r="BY409" s="47"/>
      <c r="BZ409" s="47"/>
      <c r="CA409" s="47"/>
      <c r="CB409" s="47"/>
      <c r="CC409" s="47"/>
      <c r="CD409" s="47"/>
      <c r="CE409" s="47"/>
      <c r="CF409" s="47"/>
      <c r="CG409" s="47"/>
      <c r="CH409" s="47"/>
      <c r="CI409" s="47"/>
      <c r="CJ409" s="47"/>
      <c r="CK409" s="47"/>
      <c r="CL409" s="47"/>
      <c r="CM409" s="47"/>
      <c r="CN409" s="47"/>
      <c r="CO409" s="47"/>
      <c r="CP409" s="47"/>
      <c r="CQ409" s="47"/>
      <c r="CR409" s="47"/>
      <c r="CS409" s="47"/>
      <c r="CT409" s="47"/>
      <c r="CU409" s="47"/>
      <c r="CV409" s="47"/>
      <c r="CW409" s="47"/>
      <c r="CX409" s="47"/>
      <c r="CY409" s="47"/>
      <c r="CZ409" s="47"/>
      <c r="DA409" s="47"/>
      <c r="DB409" s="47"/>
      <c r="DC409" s="47"/>
      <c r="DD409" s="47"/>
      <c r="DE409" s="47"/>
      <c r="DF409" s="47"/>
      <c r="DG409" s="47"/>
      <c r="DH409" s="47"/>
      <c r="DI409" s="47"/>
      <c r="DJ409" s="47"/>
      <c r="DK409" s="47"/>
      <c r="DL409" s="47"/>
      <c r="DM409" s="47"/>
      <c r="DN409" s="47"/>
      <c r="DO409" s="47"/>
      <c r="DP409" s="47"/>
      <c r="DQ409" s="47"/>
      <c r="DR409" s="47"/>
      <c r="DS409" s="47"/>
      <c r="DT409" s="47"/>
      <c r="DU409" s="47"/>
      <c r="DV409" s="47"/>
      <c r="DW409" s="74"/>
      <c r="DX409" s="47"/>
      <c r="DY409" s="47"/>
      <c r="DZ409" s="47"/>
      <c r="EA409" s="47"/>
      <c r="EB409" s="47"/>
      <c r="EC409" s="47"/>
      <c r="ED409" s="47"/>
      <c r="EE409" s="47"/>
      <c r="EF409" s="47"/>
      <c r="EG409" s="47"/>
      <c r="EH409" s="47"/>
      <c r="EI409" s="47"/>
      <c r="EJ409" s="47"/>
      <c r="EK409" s="47"/>
      <c r="EL409" s="47"/>
      <c r="EM409" s="47"/>
      <c r="EN409" s="47"/>
      <c r="EO409" s="47"/>
      <c r="EP409" s="47"/>
      <c r="EQ409" s="47"/>
      <c r="ER409" s="74"/>
    </row>
    <row r="410" spans="2:148" ht="15" customHeight="1">
      <c r="B410" s="687" t="str">
        <f t="shared" si="41"/>
        <v>Desk 91</v>
      </c>
      <c r="C410" s="689" t="str">
        <f t="shared" si="43"/>
        <v/>
      </c>
      <c r="D410" s="689" t="str">
        <f t="shared" si="43"/>
        <v/>
      </c>
      <c r="E410" s="689" t="str">
        <f t="shared" si="43"/>
        <v/>
      </c>
      <c r="F410" s="689" t="str">
        <f t="shared" si="43"/>
        <v/>
      </c>
      <c r="G410" s="1810" t="str">
        <f t="shared" si="43"/>
        <v/>
      </c>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c r="AZ410" s="47"/>
      <c r="BA410" s="47"/>
      <c r="BB410" s="47"/>
      <c r="BC410" s="47"/>
      <c r="BD410" s="47"/>
      <c r="BE410" s="47"/>
      <c r="BF410" s="47"/>
      <c r="BG410" s="47"/>
      <c r="BH410" s="47"/>
      <c r="BI410" s="47"/>
      <c r="BJ410" s="47"/>
      <c r="BK410" s="47"/>
      <c r="BL410" s="47"/>
      <c r="BM410" s="47"/>
      <c r="BN410" s="47"/>
      <c r="BO410" s="47"/>
      <c r="BP410" s="47"/>
      <c r="BQ410" s="47"/>
      <c r="BR410" s="47"/>
      <c r="BS410" s="47"/>
      <c r="BT410" s="47"/>
      <c r="BU410" s="47"/>
      <c r="BV410" s="47"/>
      <c r="BW410" s="47"/>
      <c r="BX410" s="47"/>
      <c r="BY410" s="47"/>
      <c r="BZ410" s="47"/>
      <c r="CA410" s="47"/>
      <c r="CB410" s="47"/>
      <c r="CC410" s="47"/>
      <c r="CD410" s="47"/>
      <c r="CE410" s="47"/>
      <c r="CF410" s="47"/>
      <c r="CG410" s="47"/>
      <c r="CH410" s="47"/>
      <c r="CI410" s="47"/>
      <c r="CJ410" s="47"/>
      <c r="CK410" s="47"/>
      <c r="CL410" s="47"/>
      <c r="CM410" s="47"/>
      <c r="CN410" s="47"/>
      <c r="CO410" s="47"/>
      <c r="CP410" s="47"/>
      <c r="CQ410" s="47"/>
      <c r="CR410" s="47"/>
      <c r="CS410" s="47"/>
      <c r="CT410" s="47"/>
      <c r="CU410" s="47"/>
      <c r="CV410" s="47"/>
      <c r="CW410" s="47"/>
      <c r="CX410" s="47"/>
      <c r="CY410" s="47"/>
      <c r="CZ410" s="47"/>
      <c r="DA410" s="47"/>
      <c r="DB410" s="47"/>
      <c r="DC410" s="47"/>
      <c r="DD410" s="47"/>
      <c r="DE410" s="47"/>
      <c r="DF410" s="47"/>
      <c r="DG410" s="47"/>
      <c r="DH410" s="47"/>
      <c r="DI410" s="47"/>
      <c r="DJ410" s="47"/>
      <c r="DK410" s="47"/>
      <c r="DL410" s="47"/>
      <c r="DM410" s="47"/>
      <c r="DN410" s="47"/>
      <c r="DO410" s="47"/>
      <c r="DP410" s="47"/>
      <c r="DQ410" s="47"/>
      <c r="DR410" s="47"/>
      <c r="DS410" s="47"/>
      <c r="DT410" s="47"/>
      <c r="DU410" s="47"/>
      <c r="DV410" s="47"/>
      <c r="DW410" s="74"/>
      <c r="DX410" s="47"/>
      <c r="DY410" s="47"/>
      <c r="DZ410" s="47"/>
      <c r="EA410" s="47"/>
      <c r="EB410" s="47"/>
      <c r="EC410" s="47"/>
      <c r="ED410" s="47"/>
      <c r="EE410" s="47"/>
      <c r="EF410" s="47"/>
      <c r="EG410" s="47"/>
      <c r="EH410" s="47"/>
      <c r="EI410" s="47"/>
      <c r="EJ410" s="47"/>
      <c r="EK410" s="47"/>
      <c r="EL410" s="47"/>
      <c r="EM410" s="47"/>
      <c r="EN410" s="47"/>
      <c r="EO410" s="47"/>
      <c r="EP410" s="47"/>
      <c r="EQ410" s="47"/>
      <c r="ER410" s="74"/>
    </row>
    <row r="411" spans="2:148" ht="15" customHeight="1">
      <c r="B411" s="687" t="str">
        <f t="shared" si="41"/>
        <v>Desk 92</v>
      </c>
      <c r="C411" s="689" t="str">
        <f t="shared" si="43"/>
        <v/>
      </c>
      <c r="D411" s="689" t="str">
        <f t="shared" si="43"/>
        <v/>
      </c>
      <c r="E411" s="689" t="str">
        <f t="shared" si="43"/>
        <v/>
      </c>
      <c r="F411" s="689" t="str">
        <f t="shared" si="43"/>
        <v/>
      </c>
      <c r="G411" s="1810" t="str">
        <f t="shared" si="43"/>
        <v/>
      </c>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c r="AZ411" s="47"/>
      <c r="BA411" s="47"/>
      <c r="BB411" s="47"/>
      <c r="BC411" s="47"/>
      <c r="BD411" s="47"/>
      <c r="BE411" s="47"/>
      <c r="BF411" s="47"/>
      <c r="BG411" s="47"/>
      <c r="BH411" s="47"/>
      <c r="BI411" s="47"/>
      <c r="BJ411" s="47"/>
      <c r="BK411" s="47"/>
      <c r="BL411" s="47"/>
      <c r="BM411" s="47"/>
      <c r="BN411" s="47"/>
      <c r="BO411" s="47"/>
      <c r="BP411" s="47"/>
      <c r="BQ411" s="47"/>
      <c r="BR411" s="47"/>
      <c r="BS411" s="47"/>
      <c r="BT411" s="47"/>
      <c r="BU411" s="47"/>
      <c r="BV411" s="47"/>
      <c r="BW411" s="47"/>
      <c r="BX411" s="47"/>
      <c r="BY411" s="47"/>
      <c r="BZ411" s="47"/>
      <c r="CA411" s="47"/>
      <c r="CB411" s="47"/>
      <c r="CC411" s="47"/>
      <c r="CD411" s="47"/>
      <c r="CE411" s="47"/>
      <c r="CF411" s="47"/>
      <c r="CG411" s="47"/>
      <c r="CH411" s="47"/>
      <c r="CI411" s="47"/>
      <c r="CJ411" s="47"/>
      <c r="CK411" s="47"/>
      <c r="CL411" s="47"/>
      <c r="CM411" s="47"/>
      <c r="CN411" s="47"/>
      <c r="CO411" s="47"/>
      <c r="CP411" s="47"/>
      <c r="CQ411" s="47"/>
      <c r="CR411" s="47"/>
      <c r="CS411" s="47"/>
      <c r="CT411" s="47"/>
      <c r="CU411" s="47"/>
      <c r="CV411" s="47"/>
      <c r="CW411" s="47"/>
      <c r="CX411" s="47"/>
      <c r="CY411" s="47"/>
      <c r="CZ411" s="47"/>
      <c r="DA411" s="47"/>
      <c r="DB411" s="47"/>
      <c r="DC411" s="47"/>
      <c r="DD411" s="47"/>
      <c r="DE411" s="47"/>
      <c r="DF411" s="47"/>
      <c r="DG411" s="47"/>
      <c r="DH411" s="47"/>
      <c r="DI411" s="47"/>
      <c r="DJ411" s="47"/>
      <c r="DK411" s="47"/>
      <c r="DL411" s="47"/>
      <c r="DM411" s="47"/>
      <c r="DN411" s="47"/>
      <c r="DO411" s="47"/>
      <c r="DP411" s="47"/>
      <c r="DQ411" s="47"/>
      <c r="DR411" s="47"/>
      <c r="DS411" s="47"/>
      <c r="DT411" s="47"/>
      <c r="DU411" s="47"/>
      <c r="DV411" s="47"/>
      <c r="DW411" s="74"/>
      <c r="DX411" s="47"/>
      <c r="DY411" s="47"/>
      <c r="DZ411" s="47"/>
      <c r="EA411" s="47"/>
      <c r="EB411" s="47"/>
      <c r="EC411" s="47"/>
      <c r="ED411" s="47"/>
      <c r="EE411" s="47"/>
      <c r="EF411" s="47"/>
      <c r="EG411" s="47"/>
      <c r="EH411" s="47"/>
      <c r="EI411" s="47"/>
      <c r="EJ411" s="47"/>
      <c r="EK411" s="47"/>
      <c r="EL411" s="47"/>
      <c r="EM411" s="47"/>
      <c r="EN411" s="47"/>
      <c r="EO411" s="47"/>
      <c r="EP411" s="47"/>
      <c r="EQ411" s="47"/>
      <c r="ER411" s="74"/>
    </row>
    <row r="412" spans="2:148" ht="15" customHeight="1">
      <c r="B412" s="687" t="str">
        <f t="shared" si="41"/>
        <v>Desk 93</v>
      </c>
      <c r="C412" s="689" t="str">
        <f t="shared" si="43"/>
        <v/>
      </c>
      <c r="D412" s="689" t="str">
        <f t="shared" si="43"/>
        <v/>
      </c>
      <c r="E412" s="689" t="str">
        <f t="shared" si="43"/>
        <v/>
      </c>
      <c r="F412" s="689" t="str">
        <f t="shared" si="43"/>
        <v/>
      </c>
      <c r="G412" s="1810" t="str">
        <f t="shared" si="43"/>
        <v/>
      </c>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c r="AZ412" s="47"/>
      <c r="BA412" s="47"/>
      <c r="BB412" s="47"/>
      <c r="BC412" s="47"/>
      <c r="BD412" s="47"/>
      <c r="BE412" s="47"/>
      <c r="BF412" s="47"/>
      <c r="BG412" s="47"/>
      <c r="BH412" s="47"/>
      <c r="BI412" s="47"/>
      <c r="BJ412" s="47"/>
      <c r="BK412" s="47"/>
      <c r="BL412" s="47"/>
      <c r="BM412" s="47"/>
      <c r="BN412" s="47"/>
      <c r="BO412" s="47"/>
      <c r="BP412" s="47"/>
      <c r="BQ412" s="47"/>
      <c r="BR412" s="47"/>
      <c r="BS412" s="47"/>
      <c r="BT412" s="47"/>
      <c r="BU412" s="47"/>
      <c r="BV412" s="47"/>
      <c r="BW412" s="47"/>
      <c r="BX412" s="47"/>
      <c r="BY412" s="47"/>
      <c r="BZ412" s="47"/>
      <c r="CA412" s="47"/>
      <c r="CB412" s="47"/>
      <c r="CC412" s="47"/>
      <c r="CD412" s="47"/>
      <c r="CE412" s="47"/>
      <c r="CF412" s="47"/>
      <c r="CG412" s="47"/>
      <c r="CH412" s="47"/>
      <c r="CI412" s="47"/>
      <c r="CJ412" s="47"/>
      <c r="CK412" s="47"/>
      <c r="CL412" s="47"/>
      <c r="CM412" s="47"/>
      <c r="CN412" s="47"/>
      <c r="CO412" s="47"/>
      <c r="CP412" s="47"/>
      <c r="CQ412" s="47"/>
      <c r="CR412" s="47"/>
      <c r="CS412" s="47"/>
      <c r="CT412" s="47"/>
      <c r="CU412" s="47"/>
      <c r="CV412" s="47"/>
      <c r="CW412" s="47"/>
      <c r="CX412" s="47"/>
      <c r="CY412" s="47"/>
      <c r="CZ412" s="47"/>
      <c r="DA412" s="47"/>
      <c r="DB412" s="47"/>
      <c r="DC412" s="47"/>
      <c r="DD412" s="47"/>
      <c r="DE412" s="47"/>
      <c r="DF412" s="47"/>
      <c r="DG412" s="47"/>
      <c r="DH412" s="47"/>
      <c r="DI412" s="47"/>
      <c r="DJ412" s="47"/>
      <c r="DK412" s="47"/>
      <c r="DL412" s="47"/>
      <c r="DM412" s="47"/>
      <c r="DN412" s="47"/>
      <c r="DO412" s="47"/>
      <c r="DP412" s="47"/>
      <c r="DQ412" s="47"/>
      <c r="DR412" s="47"/>
      <c r="DS412" s="47"/>
      <c r="DT412" s="47"/>
      <c r="DU412" s="47"/>
      <c r="DV412" s="47"/>
      <c r="DW412" s="74"/>
      <c r="DX412" s="47"/>
      <c r="DY412" s="47"/>
      <c r="DZ412" s="47"/>
      <c r="EA412" s="47"/>
      <c r="EB412" s="47"/>
      <c r="EC412" s="47"/>
      <c r="ED412" s="47"/>
      <c r="EE412" s="47"/>
      <c r="EF412" s="47"/>
      <c r="EG412" s="47"/>
      <c r="EH412" s="47"/>
      <c r="EI412" s="47"/>
      <c r="EJ412" s="47"/>
      <c r="EK412" s="47"/>
      <c r="EL412" s="47"/>
      <c r="EM412" s="47"/>
      <c r="EN412" s="47"/>
      <c r="EO412" s="47"/>
      <c r="EP412" s="47"/>
      <c r="EQ412" s="47"/>
      <c r="ER412" s="74"/>
    </row>
    <row r="413" spans="2:148" ht="15" customHeight="1">
      <c r="B413" s="687" t="str">
        <f t="shared" si="41"/>
        <v>Desk 94</v>
      </c>
      <c r="C413" s="689" t="str">
        <f t="shared" si="43"/>
        <v/>
      </c>
      <c r="D413" s="689" t="str">
        <f t="shared" si="43"/>
        <v/>
      </c>
      <c r="E413" s="689" t="str">
        <f t="shared" si="43"/>
        <v/>
      </c>
      <c r="F413" s="689" t="str">
        <f t="shared" si="43"/>
        <v/>
      </c>
      <c r="G413" s="1810" t="str">
        <f t="shared" si="43"/>
        <v/>
      </c>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c r="AZ413" s="47"/>
      <c r="BA413" s="47"/>
      <c r="BB413" s="47"/>
      <c r="BC413" s="47"/>
      <c r="BD413" s="47"/>
      <c r="BE413" s="47"/>
      <c r="BF413" s="47"/>
      <c r="BG413" s="47"/>
      <c r="BH413" s="47"/>
      <c r="BI413" s="47"/>
      <c r="BJ413" s="47"/>
      <c r="BK413" s="47"/>
      <c r="BL413" s="47"/>
      <c r="BM413" s="47"/>
      <c r="BN413" s="47"/>
      <c r="BO413" s="47"/>
      <c r="BP413" s="47"/>
      <c r="BQ413" s="47"/>
      <c r="BR413" s="47"/>
      <c r="BS413" s="47"/>
      <c r="BT413" s="47"/>
      <c r="BU413" s="47"/>
      <c r="BV413" s="47"/>
      <c r="BW413" s="47"/>
      <c r="BX413" s="47"/>
      <c r="BY413" s="47"/>
      <c r="BZ413" s="47"/>
      <c r="CA413" s="47"/>
      <c r="CB413" s="47"/>
      <c r="CC413" s="47"/>
      <c r="CD413" s="47"/>
      <c r="CE413" s="47"/>
      <c r="CF413" s="47"/>
      <c r="CG413" s="47"/>
      <c r="CH413" s="47"/>
      <c r="CI413" s="47"/>
      <c r="CJ413" s="47"/>
      <c r="CK413" s="47"/>
      <c r="CL413" s="47"/>
      <c r="CM413" s="47"/>
      <c r="CN413" s="47"/>
      <c r="CO413" s="47"/>
      <c r="CP413" s="47"/>
      <c r="CQ413" s="47"/>
      <c r="CR413" s="47"/>
      <c r="CS413" s="47"/>
      <c r="CT413" s="47"/>
      <c r="CU413" s="47"/>
      <c r="CV413" s="47"/>
      <c r="CW413" s="47"/>
      <c r="CX413" s="47"/>
      <c r="CY413" s="47"/>
      <c r="CZ413" s="47"/>
      <c r="DA413" s="47"/>
      <c r="DB413" s="47"/>
      <c r="DC413" s="47"/>
      <c r="DD413" s="47"/>
      <c r="DE413" s="47"/>
      <c r="DF413" s="47"/>
      <c r="DG413" s="47"/>
      <c r="DH413" s="47"/>
      <c r="DI413" s="47"/>
      <c r="DJ413" s="47"/>
      <c r="DK413" s="47"/>
      <c r="DL413" s="47"/>
      <c r="DM413" s="47"/>
      <c r="DN413" s="47"/>
      <c r="DO413" s="47"/>
      <c r="DP413" s="47"/>
      <c r="DQ413" s="47"/>
      <c r="DR413" s="47"/>
      <c r="DS413" s="47"/>
      <c r="DT413" s="47"/>
      <c r="DU413" s="47"/>
      <c r="DV413" s="47"/>
      <c r="DW413" s="74"/>
      <c r="DX413" s="47"/>
      <c r="DY413" s="47"/>
      <c r="DZ413" s="47"/>
      <c r="EA413" s="47"/>
      <c r="EB413" s="47"/>
      <c r="EC413" s="47"/>
      <c r="ED413" s="47"/>
      <c r="EE413" s="47"/>
      <c r="EF413" s="47"/>
      <c r="EG413" s="47"/>
      <c r="EH413" s="47"/>
      <c r="EI413" s="47"/>
      <c r="EJ413" s="47"/>
      <c r="EK413" s="47"/>
      <c r="EL413" s="47"/>
      <c r="EM413" s="47"/>
      <c r="EN413" s="47"/>
      <c r="EO413" s="47"/>
      <c r="EP413" s="47"/>
      <c r="EQ413" s="47"/>
      <c r="ER413" s="74"/>
    </row>
    <row r="414" spans="2:148" ht="15" customHeight="1">
      <c r="B414" s="687" t="str">
        <f t="shared" si="41"/>
        <v>Desk 95</v>
      </c>
      <c r="C414" s="689" t="str">
        <f t="shared" si="43"/>
        <v/>
      </c>
      <c r="D414" s="689" t="str">
        <f t="shared" si="43"/>
        <v/>
      </c>
      <c r="E414" s="689" t="str">
        <f t="shared" si="43"/>
        <v/>
      </c>
      <c r="F414" s="689" t="str">
        <f t="shared" si="43"/>
        <v/>
      </c>
      <c r="G414" s="1810" t="str">
        <f t="shared" si="43"/>
        <v/>
      </c>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c r="AZ414" s="47"/>
      <c r="BA414" s="47"/>
      <c r="BB414" s="47"/>
      <c r="BC414" s="47"/>
      <c r="BD414" s="47"/>
      <c r="BE414" s="47"/>
      <c r="BF414" s="47"/>
      <c r="BG414" s="47"/>
      <c r="BH414" s="47"/>
      <c r="BI414" s="47"/>
      <c r="BJ414" s="47"/>
      <c r="BK414" s="47"/>
      <c r="BL414" s="47"/>
      <c r="BM414" s="47"/>
      <c r="BN414" s="47"/>
      <c r="BO414" s="47"/>
      <c r="BP414" s="47"/>
      <c r="BQ414" s="47"/>
      <c r="BR414" s="47"/>
      <c r="BS414" s="47"/>
      <c r="BT414" s="47"/>
      <c r="BU414" s="47"/>
      <c r="BV414" s="47"/>
      <c r="BW414" s="47"/>
      <c r="BX414" s="47"/>
      <c r="BY414" s="47"/>
      <c r="BZ414" s="47"/>
      <c r="CA414" s="47"/>
      <c r="CB414" s="47"/>
      <c r="CC414" s="47"/>
      <c r="CD414" s="47"/>
      <c r="CE414" s="47"/>
      <c r="CF414" s="47"/>
      <c r="CG414" s="47"/>
      <c r="CH414" s="47"/>
      <c r="CI414" s="47"/>
      <c r="CJ414" s="47"/>
      <c r="CK414" s="47"/>
      <c r="CL414" s="47"/>
      <c r="CM414" s="47"/>
      <c r="CN414" s="47"/>
      <c r="CO414" s="47"/>
      <c r="CP414" s="47"/>
      <c r="CQ414" s="47"/>
      <c r="CR414" s="47"/>
      <c r="CS414" s="47"/>
      <c r="CT414" s="47"/>
      <c r="CU414" s="47"/>
      <c r="CV414" s="47"/>
      <c r="CW414" s="47"/>
      <c r="CX414" s="47"/>
      <c r="CY414" s="47"/>
      <c r="CZ414" s="47"/>
      <c r="DA414" s="47"/>
      <c r="DB414" s="47"/>
      <c r="DC414" s="47"/>
      <c r="DD414" s="47"/>
      <c r="DE414" s="47"/>
      <c r="DF414" s="47"/>
      <c r="DG414" s="47"/>
      <c r="DH414" s="47"/>
      <c r="DI414" s="47"/>
      <c r="DJ414" s="47"/>
      <c r="DK414" s="47"/>
      <c r="DL414" s="47"/>
      <c r="DM414" s="47"/>
      <c r="DN414" s="47"/>
      <c r="DO414" s="47"/>
      <c r="DP414" s="47"/>
      <c r="DQ414" s="47"/>
      <c r="DR414" s="47"/>
      <c r="DS414" s="47"/>
      <c r="DT414" s="47"/>
      <c r="DU414" s="47"/>
      <c r="DV414" s="47"/>
      <c r="DW414" s="74"/>
      <c r="DX414" s="47"/>
      <c r="DY414" s="47"/>
      <c r="DZ414" s="47"/>
      <c r="EA414" s="47"/>
      <c r="EB414" s="47"/>
      <c r="EC414" s="47"/>
      <c r="ED414" s="47"/>
      <c r="EE414" s="47"/>
      <c r="EF414" s="47"/>
      <c r="EG414" s="47"/>
      <c r="EH414" s="47"/>
      <c r="EI414" s="47"/>
      <c r="EJ414" s="47"/>
      <c r="EK414" s="47"/>
      <c r="EL414" s="47"/>
      <c r="EM414" s="47"/>
      <c r="EN414" s="47"/>
      <c r="EO414" s="47"/>
      <c r="EP414" s="47"/>
      <c r="EQ414" s="47"/>
      <c r="ER414" s="74"/>
    </row>
    <row r="415" spans="2:148" ht="15" customHeight="1">
      <c r="B415" s="687" t="str">
        <f t="shared" si="41"/>
        <v>Desk 96</v>
      </c>
      <c r="C415" s="689" t="str">
        <f t="shared" si="43"/>
        <v/>
      </c>
      <c r="D415" s="689" t="str">
        <f t="shared" si="43"/>
        <v/>
      </c>
      <c r="E415" s="689" t="str">
        <f t="shared" si="43"/>
        <v/>
      </c>
      <c r="F415" s="689" t="str">
        <f t="shared" si="43"/>
        <v/>
      </c>
      <c r="G415" s="1810" t="str">
        <f t="shared" si="43"/>
        <v/>
      </c>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c r="AZ415" s="47"/>
      <c r="BA415" s="47"/>
      <c r="BB415" s="47"/>
      <c r="BC415" s="47"/>
      <c r="BD415" s="47"/>
      <c r="BE415" s="47"/>
      <c r="BF415" s="47"/>
      <c r="BG415" s="47"/>
      <c r="BH415" s="47"/>
      <c r="BI415" s="47"/>
      <c r="BJ415" s="47"/>
      <c r="BK415" s="47"/>
      <c r="BL415" s="47"/>
      <c r="BM415" s="47"/>
      <c r="BN415" s="47"/>
      <c r="BO415" s="47"/>
      <c r="BP415" s="47"/>
      <c r="BQ415" s="47"/>
      <c r="BR415" s="47"/>
      <c r="BS415" s="47"/>
      <c r="BT415" s="47"/>
      <c r="BU415" s="47"/>
      <c r="BV415" s="47"/>
      <c r="BW415" s="47"/>
      <c r="BX415" s="47"/>
      <c r="BY415" s="47"/>
      <c r="BZ415" s="47"/>
      <c r="CA415" s="47"/>
      <c r="CB415" s="47"/>
      <c r="CC415" s="47"/>
      <c r="CD415" s="47"/>
      <c r="CE415" s="47"/>
      <c r="CF415" s="47"/>
      <c r="CG415" s="47"/>
      <c r="CH415" s="47"/>
      <c r="CI415" s="47"/>
      <c r="CJ415" s="47"/>
      <c r="CK415" s="47"/>
      <c r="CL415" s="47"/>
      <c r="CM415" s="47"/>
      <c r="CN415" s="47"/>
      <c r="CO415" s="47"/>
      <c r="CP415" s="47"/>
      <c r="CQ415" s="47"/>
      <c r="CR415" s="47"/>
      <c r="CS415" s="47"/>
      <c r="CT415" s="47"/>
      <c r="CU415" s="47"/>
      <c r="CV415" s="47"/>
      <c r="CW415" s="47"/>
      <c r="CX415" s="47"/>
      <c r="CY415" s="47"/>
      <c r="CZ415" s="47"/>
      <c r="DA415" s="47"/>
      <c r="DB415" s="47"/>
      <c r="DC415" s="47"/>
      <c r="DD415" s="47"/>
      <c r="DE415" s="47"/>
      <c r="DF415" s="47"/>
      <c r="DG415" s="47"/>
      <c r="DH415" s="47"/>
      <c r="DI415" s="47"/>
      <c r="DJ415" s="47"/>
      <c r="DK415" s="47"/>
      <c r="DL415" s="47"/>
      <c r="DM415" s="47"/>
      <c r="DN415" s="47"/>
      <c r="DO415" s="47"/>
      <c r="DP415" s="47"/>
      <c r="DQ415" s="47"/>
      <c r="DR415" s="47"/>
      <c r="DS415" s="47"/>
      <c r="DT415" s="47"/>
      <c r="DU415" s="47"/>
      <c r="DV415" s="47"/>
      <c r="DW415" s="74"/>
      <c r="DX415" s="47"/>
      <c r="DY415" s="47"/>
      <c r="DZ415" s="47"/>
      <c r="EA415" s="47"/>
      <c r="EB415" s="47"/>
      <c r="EC415" s="47"/>
      <c r="ED415" s="47"/>
      <c r="EE415" s="47"/>
      <c r="EF415" s="47"/>
      <c r="EG415" s="47"/>
      <c r="EH415" s="47"/>
      <c r="EI415" s="47"/>
      <c r="EJ415" s="47"/>
      <c r="EK415" s="47"/>
      <c r="EL415" s="47"/>
      <c r="EM415" s="47"/>
      <c r="EN415" s="47"/>
      <c r="EO415" s="47"/>
      <c r="EP415" s="47"/>
      <c r="EQ415" s="47"/>
      <c r="ER415" s="74"/>
    </row>
    <row r="416" spans="2:148" ht="15" customHeight="1">
      <c r="B416" s="687" t="str">
        <f t="shared" si="41"/>
        <v>Desk 97</v>
      </c>
      <c r="C416" s="689" t="str">
        <f t="shared" si="43"/>
        <v/>
      </c>
      <c r="D416" s="689" t="str">
        <f t="shared" si="43"/>
        <v/>
      </c>
      <c r="E416" s="689" t="str">
        <f t="shared" si="43"/>
        <v/>
      </c>
      <c r="F416" s="689" t="str">
        <f t="shared" si="43"/>
        <v/>
      </c>
      <c r="G416" s="1810" t="str">
        <f t="shared" si="43"/>
        <v/>
      </c>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c r="AZ416" s="47"/>
      <c r="BA416" s="47"/>
      <c r="BB416" s="47"/>
      <c r="BC416" s="47"/>
      <c r="BD416" s="47"/>
      <c r="BE416" s="47"/>
      <c r="BF416" s="47"/>
      <c r="BG416" s="47"/>
      <c r="BH416" s="47"/>
      <c r="BI416" s="47"/>
      <c r="BJ416" s="47"/>
      <c r="BK416" s="47"/>
      <c r="BL416" s="47"/>
      <c r="BM416" s="47"/>
      <c r="BN416" s="47"/>
      <c r="BO416" s="47"/>
      <c r="BP416" s="47"/>
      <c r="BQ416" s="47"/>
      <c r="BR416" s="47"/>
      <c r="BS416" s="47"/>
      <c r="BT416" s="47"/>
      <c r="BU416" s="47"/>
      <c r="BV416" s="47"/>
      <c r="BW416" s="47"/>
      <c r="BX416" s="47"/>
      <c r="BY416" s="47"/>
      <c r="BZ416" s="47"/>
      <c r="CA416" s="47"/>
      <c r="CB416" s="47"/>
      <c r="CC416" s="47"/>
      <c r="CD416" s="47"/>
      <c r="CE416" s="47"/>
      <c r="CF416" s="47"/>
      <c r="CG416" s="47"/>
      <c r="CH416" s="47"/>
      <c r="CI416" s="47"/>
      <c r="CJ416" s="47"/>
      <c r="CK416" s="47"/>
      <c r="CL416" s="47"/>
      <c r="CM416" s="47"/>
      <c r="CN416" s="47"/>
      <c r="CO416" s="47"/>
      <c r="CP416" s="47"/>
      <c r="CQ416" s="47"/>
      <c r="CR416" s="47"/>
      <c r="CS416" s="47"/>
      <c r="CT416" s="47"/>
      <c r="CU416" s="47"/>
      <c r="CV416" s="47"/>
      <c r="CW416" s="47"/>
      <c r="CX416" s="47"/>
      <c r="CY416" s="47"/>
      <c r="CZ416" s="47"/>
      <c r="DA416" s="47"/>
      <c r="DB416" s="47"/>
      <c r="DC416" s="47"/>
      <c r="DD416" s="47"/>
      <c r="DE416" s="47"/>
      <c r="DF416" s="47"/>
      <c r="DG416" s="47"/>
      <c r="DH416" s="47"/>
      <c r="DI416" s="47"/>
      <c r="DJ416" s="47"/>
      <c r="DK416" s="47"/>
      <c r="DL416" s="47"/>
      <c r="DM416" s="47"/>
      <c r="DN416" s="47"/>
      <c r="DO416" s="47"/>
      <c r="DP416" s="47"/>
      <c r="DQ416" s="47"/>
      <c r="DR416" s="47"/>
      <c r="DS416" s="47"/>
      <c r="DT416" s="47"/>
      <c r="DU416" s="47"/>
      <c r="DV416" s="47"/>
      <c r="DW416" s="74"/>
      <c r="DX416" s="47"/>
      <c r="DY416" s="47"/>
      <c r="DZ416" s="47"/>
      <c r="EA416" s="47"/>
      <c r="EB416" s="47"/>
      <c r="EC416" s="47"/>
      <c r="ED416" s="47"/>
      <c r="EE416" s="47"/>
      <c r="EF416" s="47"/>
      <c r="EG416" s="47"/>
      <c r="EH416" s="47"/>
      <c r="EI416" s="47"/>
      <c r="EJ416" s="47"/>
      <c r="EK416" s="47"/>
      <c r="EL416" s="47"/>
      <c r="EM416" s="47"/>
      <c r="EN416" s="47"/>
      <c r="EO416" s="47"/>
      <c r="EP416" s="47"/>
      <c r="EQ416" s="47"/>
      <c r="ER416" s="74"/>
    </row>
    <row r="417" spans="1:149" ht="15" customHeight="1">
      <c r="B417" s="687" t="str">
        <f t="shared" si="41"/>
        <v>Desk 98</v>
      </c>
      <c r="C417" s="689" t="str">
        <f t="shared" ref="C417:G419" si="44">IF(ISBLANK(C108), "", C108)</f>
        <v/>
      </c>
      <c r="D417" s="689" t="str">
        <f t="shared" si="44"/>
        <v/>
      </c>
      <c r="E417" s="689" t="str">
        <f t="shared" si="44"/>
        <v/>
      </c>
      <c r="F417" s="689" t="str">
        <f t="shared" si="44"/>
        <v/>
      </c>
      <c r="G417" s="1810" t="str">
        <f t="shared" si="44"/>
        <v/>
      </c>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c r="AZ417" s="47"/>
      <c r="BA417" s="47"/>
      <c r="BB417" s="47"/>
      <c r="BC417" s="47"/>
      <c r="BD417" s="47"/>
      <c r="BE417" s="47"/>
      <c r="BF417" s="47"/>
      <c r="BG417" s="47"/>
      <c r="BH417" s="47"/>
      <c r="BI417" s="47"/>
      <c r="BJ417" s="47"/>
      <c r="BK417" s="47"/>
      <c r="BL417" s="47"/>
      <c r="BM417" s="47"/>
      <c r="BN417" s="47"/>
      <c r="BO417" s="47"/>
      <c r="BP417" s="47"/>
      <c r="BQ417" s="47"/>
      <c r="BR417" s="47"/>
      <c r="BS417" s="47"/>
      <c r="BT417" s="47"/>
      <c r="BU417" s="47"/>
      <c r="BV417" s="47"/>
      <c r="BW417" s="47"/>
      <c r="BX417" s="47"/>
      <c r="BY417" s="47"/>
      <c r="BZ417" s="47"/>
      <c r="CA417" s="47"/>
      <c r="CB417" s="47"/>
      <c r="CC417" s="47"/>
      <c r="CD417" s="47"/>
      <c r="CE417" s="47"/>
      <c r="CF417" s="47"/>
      <c r="CG417" s="47"/>
      <c r="CH417" s="47"/>
      <c r="CI417" s="47"/>
      <c r="CJ417" s="47"/>
      <c r="CK417" s="47"/>
      <c r="CL417" s="47"/>
      <c r="CM417" s="47"/>
      <c r="CN417" s="47"/>
      <c r="CO417" s="47"/>
      <c r="CP417" s="47"/>
      <c r="CQ417" s="47"/>
      <c r="CR417" s="47"/>
      <c r="CS417" s="47"/>
      <c r="CT417" s="47"/>
      <c r="CU417" s="47"/>
      <c r="CV417" s="47"/>
      <c r="CW417" s="47"/>
      <c r="CX417" s="47"/>
      <c r="CY417" s="47"/>
      <c r="CZ417" s="47"/>
      <c r="DA417" s="47"/>
      <c r="DB417" s="47"/>
      <c r="DC417" s="47"/>
      <c r="DD417" s="47"/>
      <c r="DE417" s="47"/>
      <c r="DF417" s="47"/>
      <c r="DG417" s="47"/>
      <c r="DH417" s="47"/>
      <c r="DI417" s="47"/>
      <c r="DJ417" s="47"/>
      <c r="DK417" s="47"/>
      <c r="DL417" s="47"/>
      <c r="DM417" s="47"/>
      <c r="DN417" s="47"/>
      <c r="DO417" s="47"/>
      <c r="DP417" s="47"/>
      <c r="DQ417" s="47"/>
      <c r="DR417" s="47"/>
      <c r="DS417" s="47"/>
      <c r="DT417" s="47"/>
      <c r="DU417" s="47"/>
      <c r="DV417" s="47"/>
      <c r="DW417" s="74"/>
      <c r="DX417" s="47"/>
      <c r="DY417" s="47"/>
      <c r="DZ417" s="47"/>
      <c r="EA417" s="47"/>
      <c r="EB417" s="47"/>
      <c r="EC417" s="47"/>
      <c r="ED417" s="47"/>
      <c r="EE417" s="47"/>
      <c r="EF417" s="47"/>
      <c r="EG417" s="47"/>
      <c r="EH417" s="47"/>
      <c r="EI417" s="47"/>
      <c r="EJ417" s="47"/>
      <c r="EK417" s="47"/>
      <c r="EL417" s="47"/>
      <c r="EM417" s="47"/>
      <c r="EN417" s="47"/>
      <c r="EO417" s="47"/>
      <c r="EP417" s="47"/>
      <c r="EQ417" s="47"/>
      <c r="ER417" s="74"/>
    </row>
    <row r="418" spans="1:149" ht="15" customHeight="1">
      <c r="B418" s="687" t="str">
        <f t="shared" si="41"/>
        <v>Desk 99</v>
      </c>
      <c r="C418" s="689" t="str">
        <f t="shared" si="44"/>
        <v/>
      </c>
      <c r="D418" s="689" t="str">
        <f t="shared" si="44"/>
        <v/>
      </c>
      <c r="E418" s="689" t="str">
        <f t="shared" si="44"/>
        <v/>
      </c>
      <c r="F418" s="689" t="str">
        <f t="shared" si="44"/>
        <v/>
      </c>
      <c r="G418" s="1810" t="str">
        <f t="shared" si="44"/>
        <v/>
      </c>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c r="AZ418" s="47"/>
      <c r="BA418" s="47"/>
      <c r="BB418" s="47"/>
      <c r="BC418" s="47"/>
      <c r="BD418" s="47"/>
      <c r="BE418" s="47"/>
      <c r="BF418" s="47"/>
      <c r="BG418" s="47"/>
      <c r="BH418" s="47"/>
      <c r="BI418" s="47"/>
      <c r="BJ418" s="47"/>
      <c r="BK418" s="47"/>
      <c r="BL418" s="47"/>
      <c r="BM418" s="47"/>
      <c r="BN418" s="47"/>
      <c r="BO418" s="47"/>
      <c r="BP418" s="47"/>
      <c r="BQ418" s="47"/>
      <c r="BR418" s="47"/>
      <c r="BS418" s="47"/>
      <c r="BT418" s="47"/>
      <c r="BU418" s="47"/>
      <c r="BV418" s="47"/>
      <c r="BW418" s="47"/>
      <c r="BX418" s="47"/>
      <c r="BY418" s="47"/>
      <c r="BZ418" s="47"/>
      <c r="CA418" s="47"/>
      <c r="CB418" s="47"/>
      <c r="CC418" s="47"/>
      <c r="CD418" s="47"/>
      <c r="CE418" s="47"/>
      <c r="CF418" s="47"/>
      <c r="CG418" s="47"/>
      <c r="CH418" s="47"/>
      <c r="CI418" s="47"/>
      <c r="CJ418" s="47"/>
      <c r="CK418" s="47"/>
      <c r="CL418" s="47"/>
      <c r="CM418" s="47"/>
      <c r="CN418" s="47"/>
      <c r="CO418" s="47"/>
      <c r="CP418" s="47"/>
      <c r="CQ418" s="47"/>
      <c r="CR418" s="47"/>
      <c r="CS418" s="47"/>
      <c r="CT418" s="47"/>
      <c r="CU418" s="47"/>
      <c r="CV418" s="47"/>
      <c r="CW418" s="47"/>
      <c r="CX418" s="47"/>
      <c r="CY418" s="47"/>
      <c r="CZ418" s="47"/>
      <c r="DA418" s="47"/>
      <c r="DB418" s="47"/>
      <c r="DC418" s="47"/>
      <c r="DD418" s="47"/>
      <c r="DE418" s="47"/>
      <c r="DF418" s="47"/>
      <c r="DG418" s="47"/>
      <c r="DH418" s="47"/>
      <c r="DI418" s="47"/>
      <c r="DJ418" s="47"/>
      <c r="DK418" s="47"/>
      <c r="DL418" s="47"/>
      <c r="DM418" s="47"/>
      <c r="DN418" s="47"/>
      <c r="DO418" s="47"/>
      <c r="DP418" s="47"/>
      <c r="DQ418" s="47"/>
      <c r="DR418" s="47"/>
      <c r="DS418" s="47"/>
      <c r="DT418" s="47"/>
      <c r="DU418" s="47"/>
      <c r="DV418" s="47"/>
      <c r="DW418" s="74"/>
      <c r="DX418" s="47"/>
      <c r="DY418" s="47"/>
      <c r="DZ418" s="47"/>
      <c r="EA418" s="47"/>
      <c r="EB418" s="47"/>
      <c r="EC418" s="47"/>
      <c r="ED418" s="47"/>
      <c r="EE418" s="47"/>
      <c r="EF418" s="47"/>
      <c r="EG418" s="47"/>
      <c r="EH418" s="47"/>
      <c r="EI418" s="47"/>
      <c r="EJ418" s="47"/>
      <c r="EK418" s="47"/>
      <c r="EL418" s="47"/>
      <c r="EM418" s="47"/>
      <c r="EN418" s="47"/>
      <c r="EO418" s="47"/>
      <c r="EP418" s="47"/>
      <c r="EQ418" s="47"/>
      <c r="ER418" s="74"/>
    </row>
    <row r="419" spans="1:149" ht="15" customHeight="1">
      <c r="B419" s="690" t="str">
        <f t="shared" si="41"/>
        <v>Desk 100</v>
      </c>
      <c r="C419" s="691" t="str">
        <f t="shared" si="44"/>
        <v/>
      </c>
      <c r="D419" s="691" t="str">
        <f t="shared" si="44"/>
        <v/>
      </c>
      <c r="E419" s="691" t="str">
        <f t="shared" si="44"/>
        <v/>
      </c>
      <c r="F419" s="691" t="str">
        <f t="shared" si="44"/>
        <v/>
      </c>
      <c r="G419" s="1810" t="str">
        <f t="shared" si="44"/>
        <v/>
      </c>
      <c r="H419" s="57"/>
      <c r="I419" s="57"/>
      <c r="J419" s="57"/>
      <c r="K419" s="57"/>
      <c r="L419" s="57"/>
      <c r="M419" s="57"/>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57"/>
      <c r="AL419" s="57"/>
      <c r="AM419" s="57"/>
      <c r="AN419" s="57"/>
      <c r="AO419" s="57"/>
      <c r="AP419" s="57"/>
      <c r="AQ419" s="57"/>
      <c r="AR419" s="57"/>
      <c r="AS419" s="57"/>
      <c r="AT419" s="57"/>
      <c r="AU419" s="57"/>
      <c r="AV419" s="57"/>
      <c r="AW419" s="57"/>
      <c r="AX419" s="57"/>
      <c r="AY419" s="57"/>
      <c r="AZ419" s="57"/>
      <c r="BA419" s="57"/>
      <c r="BB419" s="57"/>
      <c r="BC419" s="57"/>
      <c r="BD419" s="57"/>
      <c r="BE419" s="57"/>
      <c r="BF419" s="57"/>
      <c r="BG419" s="57"/>
      <c r="BH419" s="57"/>
      <c r="BI419" s="57"/>
      <c r="BJ419" s="57"/>
      <c r="BK419" s="57"/>
      <c r="BL419" s="57"/>
      <c r="BM419" s="57"/>
      <c r="BN419" s="57"/>
      <c r="BO419" s="57"/>
      <c r="BP419" s="57"/>
      <c r="BQ419" s="57"/>
      <c r="BR419" s="57"/>
      <c r="BS419" s="57"/>
      <c r="BT419" s="57"/>
      <c r="BU419" s="57"/>
      <c r="BV419" s="57"/>
      <c r="BW419" s="57"/>
      <c r="BX419" s="57"/>
      <c r="BY419" s="57"/>
      <c r="BZ419" s="57"/>
      <c r="CA419" s="57"/>
      <c r="CB419" s="57"/>
      <c r="CC419" s="57"/>
      <c r="CD419" s="57"/>
      <c r="CE419" s="57"/>
      <c r="CF419" s="57"/>
      <c r="CG419" s="57"/>
      <c r="CH419" s="57"/>
      <c r="CI419" s="57"/>
      <c r="CJ419" s="57"/>
      <c r="CK419" s="57"/>
      <c r="CL419" s="57"/>
      <c r="CM419" s="57"/>
      <c r="CN419" s="57"/>
      <c r="CO419" s="57"/>
      <c r="CP419" s="57"/>
      <c r="CQ419" s="57"/>
      <c r="CR419" s="57"/>
      <c r="CS419" s="57"/>
      <c r="CT419" s="57"/>
      <c r="CU419" s="57"/>
      <c r="CV419" s="57"/>
      <c r="CW419" s="57"/>
      <c r="CX419" s="57"/>
      <c r="CY419" s="57"/>
      <c r="CZ419" s="57"/>
      <c r="DA419" s="57"/>
      <c r="DB419" s="57"/>
      <c r="DC419" s="57"/>
      <c r="DD419" s="57"/>
      <c r="DE419" s="57"/>
      <c r="DF419" s="57"/>
      <c r="DG419" s="57"/>
      <c r="DH419" s="57"/>
      <c r="DI419" s="57"/>
      <c r="DJ419" s="57"/>
      <c r="DK419" s="57"/>
      <c r="DL419" s="57"/>
      <c r="DM419" s="57"/>
      <c r="DN419" s="57"/>
      <c r="DO419" s="57"/>
      <c r="DP419" s="57"/>
      <c r="DQ419" s="57"/>
      <c r="DR419" s="57"/>
      <c r="DS419" s="57"/>
      <c r="DT419" s="57"/>
      <c r="DU419" s="57"/>
      <c r="DV419" s="57"/>
      <c r="DW419" s="181"/>
      <c r="DX419" s="57"/>
      <c r="DY419" s="57"/>
      <c r="DZ419" s="57"/>
      <c r="EA419" s="57"/>
      <c r="EB419" s="57"/>
      <c r="EC419" s="57"/>
      <c r="ED419" s="57"/>
      <c r="EE419" s="57"/>
      <c r="EF419" s="57"/>
      <c r="EG419" s="57"/>
      <c r="EH419" s="57"/>
      <c r="EI419" s="57"/>
      <c r="EJ419" s="57"/>
      <c r="EK419" s="57"/>
      <c r="EL419" s="57"/>
      <c r="EM419" s="57"/>
      <c r="EN419" s="57"/>
      <c r="EO419" s="57"/>
      <c r="EP419" s="57"/>
      <c r="EQ419" s="57"/>
      <c r="ER419" s="181"/>
    </row>
    <row r="420" spans="1:149" ht="15" customHeight="1">
      <c r="B420" s="2240" t="s">
        <v>770</v>
      </c>
      <c r="C420" s="1811"/>
      <c r="D420" s="1811"/>
      <c r="E420" s="1811"/>
      <c r="F420" s="1811"/>
      <c r="G420" s="1811"/>
      <c r="H420" s="2239"/>
      <c r="I420" s="2239"/>
      <c r="J420" s="2239"/>
      <c r="K420" s="2239"/>
      <c r="L420" s="2239"/>
      <c r="M420" s="2239"/>
      <c r="N420" s="2239"/>
      <c r="O420" s="2239"/>
      <c r="P420" s="2239"/>
      <c r="Q420" s="2239"/>
      <c r="R420" s="2239"/>
      <c r="S420" s="2239"/>
      <c r="T420" s="2239"/>
      <c r="U420" s="2239"/>
      <c r="V420" s="2239"/>
      <c r="W420" s="2239"/>
      <c r="X420" s="2239"/>
      <c r="Y420" s="2239"/>
      <c r="Z420" s="2239"/>
      <c r="AA420" s="2239"/>
      <c r="AB420" s="2239"/>
      <c r="AC420" s="2239"/>
      <c r="AD420" s="2239"/>
      <c r="AE420" s="2239"/>
      <c r="AF420" s="2239"/>
      <c r="AG420" s="2239"/>
      <c r="AH420" s="2239"/>
      <c r="AI420" s="2239"/>
      <c r="AJ420" s="2239"/>
      <c r="AK420" s="2239"/>
      <c r="AL420" s="2239"/>
      <c r="AM420" s="2239"/>
      <c r="AN420" s="2239"/>
      <c r="AO420" s="2239"/>
      <c r="AP420" s="2239"/>
      <c r="AQ420" s="2239"/>
      <c r="AR420" s="2239"/>
      <c r="AS420" s="2239"/>
      <c r="AT420" s="2239"/>
      <c r="AU420" s="2239"/>
      <c r="AV420" s="2239"/>
      <c r="AW420" s="2239"/>
      <c r="AX420" s="2239"/>
      <c r="AY420" s="2239"/>
      <c r="AZ420" s="2239"/>
      <c r="BA420" s="2239"/>
      <c r="BB420" s="2239"/>
      <c r="BC420" s="2239"/>
      <c r="BD420" s="2239"/>
      <c r="BE420" s="2239"/>
      <c r="BF420" s="2239"/>
      <c r="BG420" s="2239"/>
      <c r="BH420" s="2239"/>
      <c r="BI420" s="2239"/>
      <c r="BJ420" s="2239"/>
      <c r="BK420" s="2239"/>
      <c r="BL420" s="2239"/>
      <c r="BM420" s="2239"/>
      <c r="BN420" s="2239"/>
      <c r="BO420" s="2239"/>
      <c r="BP420" s="2239"/>
      <c r="BQ420" s="2239"/>
      <c r="BR420" s="2239"/>
      <c r="BS420" s="2239"/>
      <c r="BT420" s="2239"/>
      <c r="BU420" s="2239"/>
      <c r="BV420" s="2239"/>
      <c r="BW420" s="2239"/>
      <c r="BX420" s="2239"/>
      <c r="BY420" s="2239"/>
      <c r="BZ420" s="2239"/>
      <c r="CA420" s="2239"/>
      <c r="CB420" s="2239"/>
      <c r="CC420" s="2239"/>
      <c r="CD420" s="2239"/>
      <c r="CE420" s="2239"/>
      <c r="CF420" s="2239"/>
      <c r="CG420" s="2239"/>
      <c r="CH420" s="2239"/>
      <c r="CI420" s="2239"/>
      <c r="CJ420" s="2239"/>
      <c r="CK420" s="2239"/>
      <c r="CL420" s="2239"/>
      <c r="CM420" s="2239"/>
      <c r="CN420" s="2239"/>
      <c r="CO420" s="2239"/>
      <c r="CP420" s="2239"/>
      <c r="CQ420" s="2239"/>
      <c r="CR420" s="2239"/>
      <c r="CS420" s="2239"/>
      <c r="CT420" s="2239"/>
      <c r="CU420" s="2239"/>
      <c r="CV420" s="2239"/>
      <c r="CW420" s="2239"/>
      <c r="CX420" s="2239"/>
      <c r="CY420" s="2239"/>
      <c r="CZ420" s="2239"/>
      <c r="DA420" s="2239"/>
      <c r="DB420" s="2239"/>
      <c r="DC420" s="2239"/>
      <c r="DD420" s="2239"/>
      <c r="DE420" s="2239"/>
      <c r="DF420" s="2239"/>
      <c r="DG420" s="2239"/>
      <c r="DH420" s="2239"/>
      <c r="DI420" s="2239"/>
      <c r="DJ420" s="2239"/>
      <c r="DK420" s="2239"/>
      <c r="DL420" s="2239"/>
      <c r="DM420" s="2239"/>
      <c r="DN420" s="2239"/>
      <c r="DO420" s="2239"/>
      <c r="DP420" s="2239"/>
      <c r="DQ420" s="2239"/>
      <c r="DR420" s="2239"/>
      <c r="DS420" s="2239"/>
      <c r="DT420" s="2239"/>
      <c r="DU420" s="2239"/>
      <c r="DV420" s="2239"/>
      <c r="DW420" s="2223"/>
      <c r="DX420" s="2239"/>
      <c r="DY420" s="2239"/>
      <c r="DZ420" s="2239"/>
      <c r="EA420" s="2239"/>
      <c r="EB420" s="2239"/>
      <c r="EC420" s="2239"/>
      <c r="ED420" s="2239"/>
      <c r="EE420" s="2239"/>
      <c r="EF420" s="2239"/>
      <c r="EG420" s="2239"/>
      <c r="EH420" s="2239"/>
      <c r="EI420" s="2239"/>
      <c r="EJ420" s="2239"/>
      <c r="EK420" s="2239"/>
      <c r="EL420" s="2239"/>
      <c r="EM420" s="2239"/>
      <c r="EN420" s="2239"/>
      <c r="EO420" s="2239"/>
      <c r="EP420" s="2239"/>
      <c r="EQ420" s="2239"/>
      <c r="ER420" s="2223"/>
    </row>
    <row r="421" spans="1:149" ht="15" customHeight="1">
      <c r="D421" s="661"/>
      <c r="E421" s="661"/>
      <c r="F421" s="661"/>
      <c r="G421" s="661"/>
    </row>
    <row r="422" spans="1:149" s="1105" customFormat="1" ht="45" customHeight="1">
      <c r="A422" s="2242" t="s">
        <v>807</v>
      </c>
      <c r="B422" s="2243"/>
      <c r="C422" s="2243"/>
      <c r="D422" s="1812"/>
      <c r="E422" s="1812"/>
      <c r="F422" s="1812"/>
      <c r="G422" s="1812"/>
      <c r="H422" s="1896"/>
      <c r="I422" s="1896"/>
      <c r="J422" s="1896"/>
      <c r="K422" s="1896"/>
      <c r="L422" s="1896"/>
      <c r="M422" s="1896"/>
      <c r="N422" s="1896"/>
      <c r="O422" s="1896"/>
      <c r="P422" s="1896"/>
      <c r="Q422" s="1896"/>
      <c r="R422" s="1896"/>
      <c r="S422" s="1896"/>
      <c r="T422" s="1896"/>
      <c r="U422" s="1896"/>
      <c r="V422" s="1896"/>
      <c r="W422" s="1896"/>
      <c r="X422" s="1896"/>
      <c r="Y422" s="1896"/>
      <c r="Z422" s="1896"/>
      <c r="AA422" s="1896"/>
      <c r="AB422" s="1896"/>
      <c r="AC422" s="1896"/>
      <c r="AD422" s="1896"/>
      <c r="AE422" s="1896"/>
      <c r="AF422" s="1896"/>
      <c r="AG422" s="1896"/>
      <c r="AH422" s="1896"/>
      <c r="AI422" s="1896"/>
      <c r="AJ422" s="1896"/>
      <c r="AK422" s="1896"/>
      <c r="AL422" s="1896"/>
      <c r="AM422" s="1896"/>
      <c r="AN422" s="1896"/>
      <c r="AO422" s="1896"/>
      <c r="AP422" s="1896"/>
      <c r="AQ422" s="1896"/>
      <c r="AR422" s="1896"/>
      <c r="AS422" s="1896"/>
      <c r="AT422" s="1896"/>
      <c r="AU422" s="1896"/>
      <c r="AV422" s="1896"/>
      <c r="AW422" s="1896"/>
      <c r="AX422" s="1896"/>
      <c r="AY422" s="1896"/>
      <c r="AZ422" s="1896"/>
      <c r="BA422" s="1896"/>
      <c r="BB422" s="1896"/>
      <c r="BC422" s="1896"/>
      <c r="BD422" s="1896"/>
      <c r="BE422" s="1896"/>
      <c r="BF422" s="1896"/>
      <c r="BG422" s="1896"/>
      <c r="BH422" s="1896"/>
      <c r="BI422" s="1896"/>
      <c r="BJ422" s="1896"/>
      <c r="BK422" s="1896"/>
      <c r="BL422" s="1896"/>
      <c r="BM422" s="1896"/>
      <c r="BN422" s="1896"/>
      <c r="BO422" s="1896"/>
      <c r="BP422" s="1896"/>
      <c r="BQ422" s="1896"/>
      <c r="BR422" s="1896"/>
      <c r="BS422" s="1896"/>
      <c r="BT422" s="1896"/>
      <c r="BU422" s="1896"/>
      <c r="BV422" s="1896"/>
      <c r="BW422" s="1896"/>
      <c r="BX422" s="1896"/>
      <c r="BY422" s="1896"/>
      <c r="BZ422" s="1896"/>
      <c r="CA422" s="1896"/>
      <c r="CB422" s="1896"/>
      <c r="CC422" s="1896"/>
      <c r="CD422" s="1896"/>
      <c r="CE422" s="1896"/>
      <c r="CF422" s="1896"/>
      <c r="CG422" s="1896"/>
      <c r="CH422" s="1896"/>
      <c r="CI422" s="1896"/>
      <c r="CJ422" s="1896"/>
      <c r="CK422" s="1896"/>
      <c r="CL422" s="1896"/>
      <c r="CM422" s="1896"/>
      <c r="CN422" s="1896"/>
      <c r="CO422" s="1896"/>
      <c r="CP422" s="1896"/>
      <c r="CQ422" s="1896"/>
      <c r="CR422" s="1896"/>
      <c r="CS422" s="1896"/>
      <c r="CT422" s="1896"/>
      <c r="CU422" s="1896"/>
      <c r="CV422" s="1896"/>
      <c r="CW422" s="1896"/>
      <c r="CX422" s="1896"/>
      <c r="CY422" s="1896"/>
      <c r="CZ422" s="1896"/>
      <c r="DA422" s="1896"/>
      <c r="DB422" s="1896"/>
      <c r="DC422" s="1896"/>
      <c r="DD422" s="1896"/>
      <c r="DE422" s="1896"/>
      <c r="DF422" s="1896"/>
      <c r="DG422" s="1896"/>
      <c r="DH422" s="1896"/>
      <c r="DI422" s="1896"/>
      <c r="DJ422" s="1896"/>
      <c r="DK422" s="1896"/>
      <c r="DL422" s="1896"/>
      <c r="DM422" s="1896"/>
      <c r="DN422" s="1896"/>
      <c r="DO422" s="1896"/>
      <c r="DP422" s="1896"/>
      <c r="DQ422" s="1896"/>
      <c r="DR422" s="1896"/>
      <c r="DS422" s="1896"/>
      <c r="DT422" s="1896"/>
      <c r="DU422" s="1896"/>
      <c r="DV422" s="1896"/>
      <c r="DW422" s="1896"/>
      <c r="DX422" s="1896"/>
      <c r="DY422" s="1896"/>
      <c r="DZ422" s="1896"/>
      <c r="EA422" s="1896"/>
      <c r="EB422" s="1896"/>
      <c r="EC422" s="1896"/>
      <c r="ED422" s="1896"/>
      <c r="EE422" s="1896"/>
      <c r="EF422" s="1896"/>
      <c r="EG422" s="1896"/>
      <c r="EH422" s="1896"/>
      <c r="EI422" s="1896"/>
      <c r="EJ422" s="1896"/>
      <c r="EK422" s="1896"/>
      <c r="EL422" s="1896"/>
      <c r="EM422" s="1896"/>
      <c r="EN422" s="1896"/>
      <c r="EO422" s="1896"/>
      <c r="EP422" s="1896"/>
      <c r="EQ422" s="1896"/>
      <c r="ER422" s="1896"/>
      <c r="ES422" s="2040"/>
    </row>
    <row r="423" spans="1:149" s="1105" customFormat="1" ht="45" customHeight="1">
      <c r="A423" s="2229" t="s">
        <v>805</v>
      </c>
      <c r="B423" s="322"/>
      <c r="C423" s="322"/>
      <c r="D423" s="451"/>
      <c r="E423" s="451"/>
      <c r="F423" s="451"/>
      <c r="G423" s="451"/>
      <c r="ES423" s="2230"/>
    </row>
    <row r="424" spans="1:149" ht="65.25" customHeight="1">
      <c r="B424" s="2231" t="s">
        <v>669</v>
      </c>
      <c r="C424" s="1808" t="s">
        <v>832</v>
      </c>
      <c r="D424" s="2232" t="s">
        <v>798</v>
      </c>
      <c r="E424" s="1808" t="s">
        <v>799</v>
      </c>
      <c r="F424" s="1808" t="s">
        <v>833</v>
      </c>
      <c r="G424" s="1808" t="s">
        <v>1760</v>
      </c>
      <c r="H424" s="1808" t="s">
        <v>667</v>
      </c>
      <c r="I424" s="1808" t="str">
        <f t="shared" ref="I424:BT424" si="45">"T+" &amp; (COLUMN(I424)-COLUMN($H424))</f>
        <v>T+1</v>
      </c>
      <c r="J424" s="1808" t="str">
        <f t="shared" si="45"/>
        <v>T+2</v>
      </c>
      <c r="K424" s="1808" t="str">
        <f t="shared" si="45"/>
        <v>T+3</v>
      </c>
      <c r="L424" s="1808" t="str">
        <f t="shared" si="45"/>
        <v>T+4</v>
      </c>
      <c r="M424" s="1808" t="str">
        <f t="shared" si="45"/>
        <v>T+5</v>
      </c>
      <c r="N424" s="1808" t="str">
        <f t="shared" si="45"/>
        <v>T+6</v>
      </c>
      <c r="O424" s="1808" t="str">
        <f t="shared" si="45"/>
        <v>T+7</v>
      </c>
      <c r="P424" s="1808" t="str">
        <f t="shared" si="45"/>
        <v>T+8</v>
      </c>
      <c r="Q424" s="1808" t="str">
        <f t="shared" si="45"/>
        <v>T+9</v>
      </c>
      <c r="R424" s="1808" t="str">
        <f t="shared" si="45"/>
        <v>T+10</v>
      </c>
      <c r="S424" s="1808" t="str">
        <f t="shared" si="45"/>
        <v>T+11</v>
      </c>
      <c r="T424" s="1808" t="str">
        <f t="shared" si="45"/>
        <v>T+12</v>
      </c>
      <c r="U424" s="1808" t="str">
        <f t="shared" si="45"/>
        <v>T+13</v>
      </c>
      <c r="V424" s="1808" t="str">
        <f t="shared" si="45"/>
        <v>T+14</v>
      </c>
      <c r="W424" s="1808" t="str">
        <f t="shared" si="45"/>
        <v>T+15</v>
      </c>
      <c r="X424" s="1808" t="str">
        <f t="shared" si="45"/>
        <v>T+16</v>
      </c>
      <c r="Y424" s="1808" t="str">
        <f t="shared" si="45"/>
        <v>T+17</v>
      </c>
      <c r="Z424" s="1808" t="str">
        <f t="shared" si="45"/>
        <v>T+18</v>
      </c>
      <c r="AA424" s="1808" t="str">
        <f t="shared" si="45"/>
        <v>T+19</v>
      </c>
      <c r="AB424" s="1808" t="str">
        <f t="shared" si="45"/>
        <v>T+20</v>
      </c>
      <c r="AC424" s="1808" t="str">
        <f t="shared" si="45"/>
        <v>T+21</v>
      </c>
      <c r="AD424" s="1808" t="str">
        <f t="shared" si="45"/>
        <v>T+22</v>
      </c>
      <c r="AE424" s="1808" t="str">
        <f t="shared" si="45"/>
        <v>T+23</v>
      </c>
      <c r="AF424" s="1808" t="str">
        <f t="shared" si="45"/>
        <v>T+24</v>
      </c>
      <c r="AG424" s="1808" t="str">
        <f t="shared" si="45"/>
        <v>T+25</v>
      </c>
      <c r="AH424" s="1808" t="str">
        <f t="shared" si="45"/>
        <v>T+26</v>
      </c>
      <c r="AI424" s="1808" t="str">
        <f t="shared" si="45"/>
        <v>T+27</v>
      </c>
      <c r="AJ424" s="1808" t="str">
        <f t="shared" si="45"/>
        <v>T+28</v>
      </c>
      <c r="AK424" s="1808" t="str">
        <f t="shared" si="45"/>
        <v>T+29</v>
      </c>
      <c r="AL424" s="1808" t="str">
        <f t="shared" si="45"/>
        <v>T+30</v>
      </c>
      <c r="AM424" s="1808" t="str">
        <f t="shared" si="45"/>
        <v>T+31</v>
      </c>
      <c r="AN424" s="1808" t="str">
        <f t="shared" si="45"/>
        <v>T+32</v>
      </c>
      <c r="AO424" s="1808" t="str">
        <f t="shared" si="45"/>
        <v>T+33</v>
      </c>
      <c r="AP424" s="1808" t="str">
        <f t="shared" si="45"/>
        <v>T+34</v>
      </c>
      <c r="AQ424" s="1808" t="str">
        <f t="shared" si="45"/>
        <v>T+35</v>
      </c>
      <c r="AR424" s="1808" t="str">
        <f t="shared" si="45"/>
        <v>T+36</v>
      </c>
      <c r="AS424" s="1808" t="str">
        <f t="shared" si="45"/>
        <v>T+37</v>
      </c>
      <c r="AT424" s="1808" t="str">
        <f t="shared" si="45"/>
        <v>T+38</v>
      </c>
      <c r="AU424" s="1808" t="str">
        <f t="shared" si="45"/>
        <v>T+39</v>
      </c>
      <c r="AV424" s="1808" t="str">
        <f t="shared" si="45"/>
        <v>T+40</v>
      </c>
      <c r="AW424" s="1808" t="str">
        <f t="shared" si="45"/>
        <v>T+41</v>
      </c>
      <c r="AX424" s="1808" t="str">
        <f t="shared" si="45"/>
        <v>T+42</v>
      </c>
      <c r="AY424" s="1808" t="str">
        <f t="shared" si="45"/>
        <v>T+43</v>
      </c>
      <c r="AZ424" s="1808" t="str">
        <f t="shared" si="45"/>
        <v>T+44</v>
      </c>
      <c r="BA424" s="1808" t="str">
        <f t="shared" si="45"/>
        <v>T+45</v>
      </c>
      <c r="BB424" s="1808" t="str">
        <f t="shared" si="45"/>
        <v>T+46</v>
      </c>
      <c r="BC424" s="1808" t="str">
        <f t="shared" si="45"/>
        <v>T+47</v>
      </c>
      <c r="BD424" s="1808" t="str">
        <f t="shared" si="45"/>
        <v>T+48</v>
      </c>
      <c r="BE424" s="1808" t="str">
        <f t="shared" si="45"/>
        <v>T+49</v>
      </c>
      <c r="BF424" s="1808" t="str">
        <f t="shared" si="45"/>
        <v>T+50</v>
      </c>
      <c r="BG424" s="1808" t="str">
        <f t="shared" si="45"/>
        <v>T+51</v>
      </c>
      <c r="BH424" s="1808" t="str">
        <f t="shared" si="45"/>
        <v>T+52</v>
      </c>
      <c r="BI424" s="1808" t="str">
        <f t="shared" si="45"/>
        <v>T+53</v>
      </c>
      <c r="BJ424" s="1808" t="str">
        <f t="shared" si="45"/>
        <v>T+54</v>
      </c>
      <c r="BK424" s="1808" t="str">
        <f t="shared" si="45"/>
        <v>T+55</v>
      </c>
      <c r="BL424" s="1808" t="str">
        <f t="shared" si="45"/>
        <v>T+56</v>
      </c>
      <c r="BM424" s="1808" t="str">
        <f t="shared" si="45"/>
        <v>T+57</v>
      </c>
      <c r="BN424" s="1808" t="str">
        <f t="shared" si="45"/>
        <v>T+58</v>
      </c>
      <c r="BO424" s="1808" t="str">
        <f t="shared" si="45"/>
        <v>T+59</v>
      </c>
      <c r="BP424" s="1808" t="str">
        <f t="shared" si="45"/>
        <v>T+60</v>
      </c>
      <c r="BQ424" s="1808" t="str">
        <f t="shared" si="45"/>
        <v>T+61</v>
      </c>
      <c r="BR424" s="1808" t="str">
        <f t="shared" si="45"/>
        <v>T+62</v>
      </c>
      <c r="BS424" s="1808" t="str">
        <f t="shared" si="45"/>
        <v>T+63</v>
      </c>
      <c r="BT424" s="1808" t="str">
        <f t="shared" si="45"/>
        <v>T+64</v>
      </c>
      <c r="BU424" s="1808" t="str">
        <f t="shared" ref="BU424:EF424" si="46">"T+" &amp; (COLUMN(BU424)-COLUMN($H424))</f>
        <v>T+65</v>
      </c>
      <c r="BV424" s="1808" t="str">
        <f t="shared" si="46"/>
        <v>T+66</v>
      </c>
      <c r="BW424" s="1808" t="str">
        <f t="shared" si="46"/>
        <v>T+67</v>
      </c>
      <c r="BX424" s="1808" t="str">
        <f t="shared" si="46"/>
        <v>T+68</v>
      </c>
      <c r="BY424" s="1808" t="str">
        <f t="shared" si="46"/>
        <v>T+69</v>
      </c>
      <c r="BZ424" s="1808" t="str">
        <f t="shared" si="46"/>
        <v>T+70</v>
      </c>
      <c r="CA424" s="1808" t="str">
        <f t="shared" si="46"/>
        <v>T+71</v>
      </c>
      <c r="CB424" s="1808" t="str">
        <f t="shared" si="46"/>
        <v>T+72</v>
      </c>
      <c r="CC424" s="1808" t="str">
        <f t="shared" si="46"/>
        <v>T+73</v>
      </c>
      <c r="CD424" s="1808" t="str">
        <f t="shared" si="46"/>
        <v>T+74</v>
      </c>
      <c r="CE424" s="1808" t="str">
        <f t="shared" si="46"/>
        <v>T+75</v>
      </c>
      <c r="CF424" s="1808" t="str">
        <f t="shared" si="46"/>
        <v>T+76</v>
      </c>
      <c r="CG424" s="1808" t="str">
        <f t="shared" si="46"/>
        <v>T+77</v>
      </c>
      <c r="CH424" s="1808" t="str">
        <f t="shared" si="46"/>
        <v>T+78</v>
      </c>
      <c r="CI424" s="1808" t="str">
        <f t="shared" si="46"/>
        <v>T+79</v>
      </c>
      <c r="CJ424" s="1808" t="str">
        <f t="shared" si="46"/>
        <v>T+80</v>
      </c>
      <c r="CK424" s="1808" t="str">
        <f t="shared" si="46"/>
        <v>T+81</v>
      </c>
      <c r="CL424" s="1808" t="str">
        <f t="shared" si="46"/>
        <v>T+82</v>
      </c>
      <c r="CM424" s="1808" t="str">
        <f t="shared" si="46"/>
        <v>T+83</v>
      </c>
      <c r="CN424" s="1808" t="str">
        <f t="shared" si="46"/>
        <v>T+84</v>
      </c>
      <c r="CO424" s="1808" t="str">
        <f t="shared" si="46"/>
        <v>T+85</v>
      </c>
      <c r="CP424" s="1808" t="str">
        <f t="shared" si="46"/>
        <v>T+86</v>
      </c>
      <c r="CQ424" s="1808" t="str">
        <f t="shared" si="46"/>
        <v>T+87</v>
      </c>
      <c r="CR424" s="1808" t="str">
        <f t="shared" si="46"/>
        <v>T+88</v>
      </c>
      <c r="CS424" s="1808" t="str">
        <f t="shared" si="46"/>
        <v>T+89</v>
      </c>
      <c r="CT424" s="1808" t="str">
        <f t="shared" si="46"/>
        <v>T+90</v>
      </c>
      <c r="CU424" s="1808" t="str">
        <f t="shared" si="46"/>
        <v>T+91</v>
      </c>
      <c r="CV424" s="1808" t="str">
        <f t="shared" si="46"/>
        <v>T+92</v>
      </c>
      <c r="CW424" s="1808" t="str">
        <f t="shared" si="46"/>
        <v>T+93</v>
      </c>
      <c r="CX424" s="1808" t="str">
        <f t="shared" si="46"/>
        <v>T+94</v>
      </c>
      <c r="CY424" s="1808" t="str">
        <f t="shared" si="46"/>
        <v>T+95</v>
      </c>
      <c r="CZ424" s="1808" t="str">
        <f t="shared" si="46"/>
        <v>T+96</v>
      </c>
      <c r="DA424" s="1808" t="str">
        <f t="shared" si="46"/>
        <v>T+97</v>
      </c>
      <c r="DB424" s="1808" t="str">
        <f t="shared" si="46"/>
        <v>T+98</v>
      </c>
      <c r="DC424" s="1808" t="str">
        <f t="shared" si="46"/>
        <v>T+99</v>
      </c>
      <c r="DD424" s="1808" t="str">
        <f t="shared" si="46"/>
        <v>T+100</v>
      </c>
      <c r="DE424" s="1808" t="str">
        <f t="shared" si="46"/>
        <v>T+101</v>
      </c>
      <c r="DF424" s="1808" t="str">
        <f t="shared" si="46"/>
        <v>T+102</v>
      </c>
      <c r="DG424" s="1808" t="str">
        <f t="shared" si="46"/>
        <v>T+103</v>
      </c>
      <c r="DH424" s="1808" t="str">
        <f t="shared" si="46"/>
        <v>T+104</v>
      </c>
      <c r="DI424" s="1808" t="str">
        <f t="shared" si="46"/>
        <v>T+105</v>
      </c>
      <c r="DJ424" s="1808" t="str">
        <f t="shared" si="46"/>
        <v>T+106</v>
      </c>
      <c r="DK424" s="1808" t="str">
        <f t="shared" si="46"/>
        <v>T+107</v>
      </c>
      <c r="DL424" s="1808" t="str">
        <f t="shared" si="46"/>
        <v>T+108</v>
      </c>
      <c r="DM424" s="1808" t="str">
        <f t="shared" si="46"/>
        <v>T+109</v>
      </c>
      <c r="DN424" s="1808" t="str">
        <f t="shared" si="46"/>
        <v>T+110</v>
      </c>
      <c r="DO424" s="1808" t="str">
        <f t="shared" si="46"/>
        <v>T+111</v>
      </c>
      <c r="DP424" s="1808" t="str">
        <f t="shared" si="46"/>
        <v>T+112</v>
      </c>
      <c r="DQ424" s="1808" t="str">
        <f t="shared" si="46"/>
        <v>T+113</v>
      </c>
      <c r="DR424" s="1808" t="str">
        <f t="shared" si="46"/>
        <v>T+114</v>
      </c>
      <c r="DS424" s="1808" t="str">
        <f t="shared" si="46"/>
        <v>T+115</v>
      </c>
      <c r="DT424" s="1808" t="str">
        <f t="shared" si="46"/>
        <v>T+116</v>
      </c>
      <c r="DU424" s="1808" t="str">
        <f t="shared" si="46"/>
        <v>T+117</v>
      </c>
      <c r="DV424" s="1808" t="str">
        <f t="shared" si="46"/>
        <v>T+118</v>
      </c>
      <c r="DW424" s="1808" t="str">
        <f t="shared" si="46"/>
        <v>T+119</v>
      </c>
      <c r="DX424" s="1808" t="str">
        <f t="shared" si="46"/>
        <v>T+120</v>
      </c>
      <c r="DY424" s="1808" t="str">
        <f t="shared" si="46"/>
        <v>T+121</v>
      </c>
      <c r="DZ424" s="1808" t="str">
        <f t="shared" si="46"/>
        <v>T+122</v>
      </c>
      <c r="EA424" s="1808" t="str">
        <f t="shared" si="46"/>
        <v>T+123</v>
      </c>
      <c r="EB424" s="1808" t="str">
        <f t="shared" si="46"/>
        <v>T+124</v>
      </c>
      <c r="EC424" s="1808" t="str">
        <f t="shared" si="46"/>
        <v>T+125</v>
      </c>
      <c r="ED424" s="1808" t="str">
        <f t="shared" si="46"/>
        <v>T+126</v>
      </c>
      <c r="EE424" s="1808" t="str">
        <f t="shared" si="46"/>
        <v>T+127</v>
      </c>
      <c r="EF424" s="1808" t="str">
        <f t="shared" si="46"/>
        <v>T+128</v>
      </c>
      <c r="EG424" s="1808" t="str">
        <f t="shared" ref="EG424:ER424" si="47">"T+" &amp; (COLUMN(EG424)-COLUMN($H424))</f>
        <v>T+129</v>
      </c>
      <c r="EH424" s="1808" t="str">
        <f t="shared" si="47"/>
        <v>T+130</v>
      </c>
      <c r="EI424" s="1808" t="str">
        <f t="shared" si="47"/>
        <v>T+131</v>
      </c>
      <c r="EJ424" s="1808" t="str">
        <f t="shared" si="47"/>
        <v>T+132</v>
      </c>
      <c r="EK424" s="1808" t="str">
        <f t="shared" si="47"/>
        <v>T+133</v>
      </c>
      <c r="EL424" s="1808" t="str">
        <f t="shared" si="47"/>
        <v>T+134</v>
      </c>
      <c r="EM424" s="1808" t="str">
        <f t="shared" si="47"/>
        <v>T+135</v>
      </c>
      <c r="EN424" s="1808" t="str">
        <f t="shared" si="47"/>
        <v>T+136</v>
      </c>
      <c r="EO424" s="1808" t="str">
        <f t="shared" si="47"/>
        <v>T+137</v>
      </c>
      <c r="EP424" s="1808" t="str">
        <f t="shared" si="47"/>
        <v>T+138</v>
      </c>
      <c r="EQ424" s="1808" t="str">
        <f t="shared" si="47"/>
        <v>T+139</v>
      </c>
      <c r="ER424" s="1808" t="str">
        <f t="shared" si="47"/>
        <v>T+140</v>
      </c>
    </row>
    <row r="425" spans="1:149" ht="15" customHeight="1">
      <c r="B425" s="2236" t="str">
        <f t="shared" ref="B425:B488" si="48">B11</f>
        <v>Desk 1</v>
      </c>
      <c r="C425" s="2237" t="str">
        <f>IF(ISBLANK(C11), "", C11)</f>
        <v/>
      </c>
      <c r="D425" s="2237" t="str">
        <f t="shared" ref="D425:F425" si="49">IF(ISBLANK(D11), "", D11)</f>
        <v/>
      </c>
      <c r="E425" s="2237" t="str">
        <f t="shared" si="49"/>
        <v/>
      </c>
      <c r="F425" s="2237" t="str">
        <f t="shared" si="49"/>
        <v/>
      </c>
      <c r="G425" s="1810" t="str">
        <f>IF(ISBLANK(G11), "", G11)</f>
        <v/>
      </c>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c r="AO425" s="47"/>
      <c r="AP425" s="47"/>
      <c r="AQ425" s="47"/>
      <c r="AR425" s="47"/>
      <c r="AS425" s="47"/>
      <c r="AT425" s="47"/>
      <c r="AU425" s="47"/>
      <c r="AV425" s="47"/>
      <c r="AW425" s="47"/>
      <c r="AX425" s="47"/>
      <c r="AY425" s="47"/>
      <c r="AZ425" s="47"/>
      <c r="BA425" s="47"/>
      <c r="BB425" s="47"/>
      <c r="BC425" s="47"/>
      <c r="BD425" s="47"/>
      <c r="BE425" s="47"/>
      <c r="BF425" s="47"/>
      <c r="BG425" s="47"/>
      <c r="BH425" s="47"/>
      <c r="BI425" s="47"/>
      <c r="BJ425" s="47"/>
      <c r="BK425" s="47"/>
      <c r="BL425" s="47"/>
      <c r="BM425" s="47"/>
      <c r="BN425" s="47"/>
      <c r="BO425" s="47"/>
      <c r="BP425" s="47"/>
      <c r="BQ425" s="47"/>
      <c r="BR425" s="47"/>
      <c r="BS425" s="47"/>
      <c r="BT425" s="47"/>
      <c r="BU425" s="47"/>
      <c r="BV425" s="47"/>
      <c r="BW425" s="47"/>
      <c r="BX425" s="47"/>
      <c r="BY425" s="47"/>
      <c r="BZ425" s="47"/>
      <c r="CA425" s="47"/>
      <c r="CB425" s="47"/>
      <c r="CC425" s="47"/>
      <c r="CD425" s="47"/>
      <c r="CE425" s="47"/>
      <c r="CF425" s="47"/>
      <c r="CG425" s="47"/>
      <c r="CH425" s="47"/>
      <c r="CI425" s="47"/>
      <c r="CJ425" s="47"/>
      <c r="CK425" s="47"/>
      <c r="CL425" s="47"/>
      <c r="CM425" s="47"/>
      <c r="CN425" s="47"/>
      <c r="CO425" s="47"/>
      <c r="CP425" s="47"/>
      <c r="CQ425" s="47"/>
      <c r="CR425" s="47"/>
      <c r="CS425" s="47"/>
      <c r="CT425" s="47"/>
      <c r="CU425" s="47"/>
      <c r="CV425" s="47"/>
      <c r="CW425" s="47"/>
      <c r="CX425" s="47"/>
      <c r="CY425" s="47"/>
      <c r="CZ425" s="47"/>
      <c r="DA425" s="47"/>
      <c r="DB425" s="47"/>
      <c r="DC425" s="47"/>
      <c r="DD425" s="47"/>
      <c r="DE425" s="47"/>
      <c r="DF425" s="47"/>
      <c r="DG425" s="47"/>
      <c r="DH425" s="47"/>
      <c r="DI425" s="47"/>
      <c r="DJ425" s="47"/>
      <c r="DK425" s="47"/>
      <c r="DL425" s="47"/>
      <c r="DM425" s="47"/>
      <c r="DN425" s="47"/>
      <c r="DO425" s="47"/>
      <c r="DP425" s="47"/>
      <c r="DQ425" s="47"/>
      <c r="DR425" s="47"/>
      <c r="DS425" s="47"/>
      <c r="DT425" s="47"/>
      <c r="DU425" s="47"/>
      <c r="DV425" s="47"/>
      <c r="DW425" s="74"/>
      <c r="DX425" s="47"/>
      <c r="DY425" s="47"/>
      <c r="DZ425" s="47"/>
      <c r="EA425" s="47"/>
      <c r="EB425" s="47"/>
      <c r="EC425" s="47"/>
      <c r="ED425" s="47"/>
      <c r="EE425" s="47"/>
      <c r="EF425" s="47"/>
      <c r="EG425" s="47"/>
      <c r="EH425" s="47"/>
      <c r="EI425" s="47"/>
      <c r="EJ425" s="47"/>
      <c r="EK425" s="47"/>
      <c r="EL425" s="47"/>
      <c r="EM425" s="47"/>
      <c r="EN425" s="47"/>
      <c r="EO425" s="47"/>
      <c r="EP425" s="47"/>
      <c r="EQ425" s="47"/>
      <c r="ER425" s="74"/>
    </row>
    <row r="426" spans="1:149" ht="15" customHeight="1">
      <c r="B426" s="687" t="str">
        <f t="shared" si="48"/>
        <v>Desk 2</v>
      </c>
      <c r="C426" s="689" t="str">
        <f t="shared" ref="C426:G441" si="50">IF(ISBLANK(C12), "", C12)</f>
        <v/>
      </c>
      <c r="D426" s="689" t="str">
        <f t="shared" si="50"/>
        <v/>
      </c>
      <c r="E426" s="689" t="str">
        <f t="shared" si="50"/>
        <v/>
      </c>
      <c r="F426" s="689" t="str">
        <f t="shared" si="50"/>
        <v/>
      </c>
      <c r="G426" s="1810" t="str">
        <f t="shared" si="50"/>
        <v/>
      </c>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c r="AP426" s="47"/>
      <c r="AQ426" s="47"/>
      <c r="AR426" s="47"/>
      <c r="AS426" s="47"/>
      <c r="AT426" s="47"/>
      <c r="AU426" s="47"/>
      <c r="AV426" s="47"/>
      <c r="AW426" s="47"/>
      <c r="AX426" s="47"/>
      <c r="AY426" s="47"/>
      <c r="AZ426" s="47"/>
      <c r="BA426" s="47"/>
      <c r="BB426" s="47"/>
      <c r="BC426" s="47"/>
      <c r="BD426" s="47"/>
      <c r="BE426" s="47"/>
      <c r="BF426" s="47"/>
      <c r="BG426" s="47"/>
      <c r="BH426" s="47"/>
      <c r="BI426" s="47"/>
      <c r="BJ426" s="47"/>
      <c r="BK426" s="47"/>
      <c r="BL426" s="47"/>
      <c r="BM426" s="47"/>
      <c r="BN426" s="47"/>
      <c r="BO426" s="47"/>
      <c r="BP426" s="47"/>
      <c r="BQ426" s="47"/>
      <c r="BR426" s="47"/>
      <c r="BS426" s="47"/>
      <c r="BT426" s="47"/>
      <c r="BU426" s="47"/>
      <c r="BV426" s="47"/>
      <c r="BW426" s="47"/>
      <c r="BX426" s="47"/>
      <c r="BY426" s="47"/>
      <c r="BZ426" s="47"/>
      <c r="CA426" s="47"/>
      <c r="CB426" s="47"/>
      <c r="CC426" s="47"/>
      <c r="CD426" s="47"/>
      <c r="CE426" s="47"/>
      <c r="CF426" s="47"/>
      <c r="CG426" s="47"/>
      <c r="CH426" s="47"/>
      <c r="CI426" s="47"/>
      <c r="CJ426" s="47"/>
      <c r="CK426" s="47"/>
      <c r="CL426" s="47"/>
      <c r="CM426" s="47"/>
      <c r="CN426" s="47"/>
      <c r="CO426" s="47"/>
      <c r="CP426" s="47"/>
      <c r="CQ426" s="47"/>
      <c r="CR426" s="47"/>
      <c r="CS426" s="47"/>
      <c r="CT426" s="47"/>
      <c r="CU426" s="47"/>
      <c r="CV426" s="47"/>
      <c r="CW426" s="47"/>
      <c r="CX426" s="47"/>
      <c r="CY426" s="47"/>
      <c r="CZ426" s="47"/>
      <c r="DA426" s="47"/>
      <c r="DB426" s="47"/>
      <c r="DC426" s="47"/>
      <c r="DD426" s="47"/>
      <c r="DE426" s="47"/>
      <c r="DF426" s="47"/>
      <c r="DG426" s="47"/>
      <c r="DH426" s="47"/>
      <c r="DI426" s="47"/>
      <c r="DJ426" s="47"/>
      <c r="DK426" s="47"/>
      <c r="DL426" s="47"/>
      <c r="DM426" s="47"/>
      <c r="DN426" s="47"/>
      <c r="DO426" s="47"/>
      <c r="DP426" s="47"/>
      <c r="DQ426" s="47"/>
      <c r="DR426" s="47"/>
      <c r="DS426" s="47"/>
      <c r="DT426" s="47"/>
      <c r="DU426" s="47"/>
      <c r="DV426" s="47"/>
      <c r="DW426" s="74"/>
      <c r="DX426" s="47"/>
      <c r="DY426" s="47"/>
      <c r="DZ426" s="47"/>
      <c r="EA426" s="47"/>
      <c r="EB426" s="47"/>
      <c r="EC426" s="47"/>
      <c r="ED426" s="47"/>
      <c r="EE426" s="47"/>
      <c r="EF426" s="47"/>
      <c r="EG426" s="47"/>
      <c r="EH426" s="47"/>
      <c r="EI426" s="47"/>
      <c r="EJ426" s="47"/>
      <c r="EK426" s="47"/>
      <c r="EL426" s="47"/>
      <c r="EM426" s="47"/>
      <c r="EN426" s="47"/>
      <c r="EO426" s="47"/>
      <c r="EP426" s="47"/>
      <c r="EQ426" s="47"/>
      <c r="ER426" s="74"/>
    </row>
    <row r="427" spans="1:149" ht="15" customHeight="1">
      <c r="B427" s="687" t="str">
        <f t="shared" si="48"/>
        <v>Desk 3</v>
      </c>
      <c r="C427" s="689" t="str">
        <f t="shared" si="50"/>
        <v/>
      </c>
      <c r="D427" s="689" t="str">
        <f t="shared" si="50"/>
        <v/>
      </c>
      <c r="E427" s="689" t="str">
        <f t="shared" si="50"/>
        <v/>
      </c>
      <c r="F427" s="689" t="str">
        <f t="shared" si="50"/>
        <v/>
      </c>
      <c r="G427" s="1810" t="str">
        <f t="shared" si="50"/>
        <v/>
      </c>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c r="AO427" s="47"/>
      <c r="AP427" s="47"/>
      <c r="AQ427" s="47"/>
      <c r="AR427" s="47"/>
      <c r="AS427" s="47"/>
      <c r="AT427" s="47"/>
      <c r="AU427" s="47"/>
      <c r="AV427" s="47"/>
      <c r="AW427" s="47"/>
      <c r="AX427" s="47"/>
      <c r="AY427" s="47"/>
      <c r="AZ427" s="47"/>
      <c r="BA427" s="47"/>
      <c r="BB427" s="47"/>
      <c r="BC427" s="47"/>
      <c r="BD427" s="47"/>
      <c r="BE427" s="47"/>
      <c r="BF427" s="47"/>
      <c r="BG427" s="47"/>
      <c r="BH427" s="47"/>
      <c r="BI427" s="47"/>
      <c r="BJ427" s="47"/>
      <c r="BK427" s="47"/>
      <c r="BL427" s="47"/>
      <c r="BM427" s="47"/>
      <c r="BN427" s="47"/>
      <c r="BO427" s="47"/>
      <c r="BP427" s="47"/>
      <c r="BQ427" s="47"/>
      <c r="BR427" s="47"/>
      <c r="BS427" s="47"/>
      <c r="BT427" s="47"/>
      <c r="BU427" s="47"/>
      <c r="BV427" s="47"/>
      <c r="BW427" s="47"/>
      <c r="BX427" s="47"/>
      <c r="BY427" s="47"/>
      <c r="BZ427" s="47"/>
      <c r="CA427" s="47"/>
      <c r="CB427" s="47"/>
      <c r="CC427" s="47"/>
      <c r="CD427" s="47"/>
      <c r="CE427" s="47"/>
      <c r="CF427" s="47"/>
      <c r="CG427" s="47"/>
      <c r="CH427" s="47"/>
      <c r="CI427" s="47"/>
      <c r="CJ427" s="47"/>
      <c r="CK427" s="47"/>
      <c r="CL427" s="47"/>
      <c r="CM427" s="47"/>
      <c r="CN427" s="47"/>
      <c r="CO427" s="47"/>
      <c r="CP427" s="47"/>
      <c r="CQ427" s="47"/>
      <c r="CR427" s="47"/>
      <c r="CS427" s="47"/>
      <c r="CT427" s="47"/>
      <c r="CU427" s="47"/>
      <c r="CV427" s="47"/>
      <c r="CW427" s="47"/>
      <c r="CX427" s="47"/>
      <c r="CY427" s="47"/>
      <c r="CZ427" s="47"/>
      <c r="DA427" s="47"/>
      <c r="DB427" s="47"/>
      <c r="DC427" s="47"/>
      <c r="DD427" s="47"/>
      <c r="DE427" s="47"/>
      <c r="DF427" s="47"/>
      <c r="DG427" s="47"/>
      <c r="DH427" s="47"/>
      <c r="DI427" s="47"/>
      <c r="DJ427" s="47"/>
      <c r="DK427" s="47"/>
      <c r="DL427" s="47"/>
      <c r="DM427" s="47"/>
      <c r="DN427" s="47"/>
      <c r="DO427" s="47"/>
      <c r="DP427" s="47"/>
      <c r="DQ427" s="47"/>
      <c r="DR427" s="47"/>
      <c r="DS427" s="47"/>
      <c r="DT427" s="47"/>
      <c r="DU427" s="47"/>
      <c r="DV427" s="47"/>
      <c r="DW427" s="74"/>
      <c r="DX427" s="47"/>
      <c r="DY427" s="47"/>
      <c r="DZ427" s="47"/>
      <c r="EA427" s="47"/>
      <c r="EB427" s="47"/>
      <c r="EC427" s="47"/>
      <c r="ED427" s="47"/>
      <c r="EE427" s="47"/>
      <c r="EF427" s="47"/>
      <c r="EG427" s="47"/>
      <c r="EH427" s="47"/>
      <c r="EI427" s="47"/>
      <c r="EJ427" s="47"/>
      <c r="EK427" s="47"/>
      <c r="EL427" s="47"/>
      <c r="EM427" s="47"/>
      <c r="EN427" s="47"/>
      <c r="EO427" s="47"/>
      <c r="EP427" s="47"/>
      <c r="EQ427" s="47"/>
      <c r="ER427" s="74"/>
    </row>
    <row r="428" spans="1:149" ht="15" customHeight="1">
      <c r="B428" s="687" t="str">
        <f t="shared" si="48"/>
        <v>Desk 4</v>
      </c>
      <c r="C428" s="689" t="str">
        <f t="shared" si="50"/>
        <v/>
      </c>
      <c r="D428" s="689" t="str">
        <f t="shared" si="50"/>
        <v/>
      </c>
      <c r="E428" s="689" t="str">
        <f t="shared" si="50"/>
        <v/>
      </c>
      <c r="F428" s="689" t="str">
        <f t="shared" si="50"/>
        <v/>
      </c>
      <c r="G428" s="1810" t="str">
        <f t="shared" si="50"/>
        <v/>
      </c>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c r="AP428" s="47"/>
      <c r="AQ428" s="47"/>
      <c r="AR428" s="47"/>
      <c r="AS428" s="47"/>
      <c r="AT428" s="47"/>
      <c r="AU428" s="47"/>
      <c r="AV428" s="47"/>
      <c r="AW428" s="47"/>
      <c r="AX428" s="47"/>
      <c r="AY428" s="47"/>
      <c r="AZ428" s="47"/>
      <c r="BA428" s="47"/>
      <c r="BB428" s="47"/>
      <c r="BC428" s="47"/>
      <c r="BD428" s="47"/>
      <c r="BE428" s="47"/>
      <c r="BF428" s="47"/>
      <c r="BG428" s="47"/>
      <c r="BH428" s="47"/>
      <c r="BI428" s="47"/>
      <c r="BJ428" s="47"/>
      <c r="BK428" s="47"/>
      <c r="BL428" s="47"/>
      <c r="BM428" s="47"/>
      <c r="BN428" s="47"/>
      <c r="BO428" s="47"/>
      <c r="BP428" s="47"/>
      <c r="BQ428" s="47"/>
      <c r="BR428" s="47"/>
      <c r="BS428" s="47"/>
      <c r="BT428" s="47"/>
      <c r="BU428" s="47"/>
      <c r="BV428" s="47"/>
      <c r="BW428" s="47"/>
      <c r="BX428" s="47"/>
      <c r="BY428" s="47"/>
      <c r="BZ428" s="47"/>
      <c r="CA428" s="47"/>
      <c r="CB428" s="47"/>
      <c r="CC428" s="47"/>
      <c r="CD428" s="47"/>
      <c r="CE428" s="47"/>
      <c r="CF428" s="47"/>
      <c r="CG428" s="47"/>
      <c r="CH428" s="47"/>
      <c r="CI428" s="47"/>
      <c r="CJ428" s="47"/>
      <c r="CK428" s="47"/>
      <c r="CL428" s="47"/>
      <c r="CM428" s="47"/>
      <c r="CN428" s="47"/>
      <c r="CO428" s="47"/>
      <c r="CP428" s="47"/>
      <c r="CQ428" s="47"/>
      <c r="CR428" s="47"/>
      <c r="CS428" s="47"/>
      <c r="CT428" s="47"/>
      <c r="CU428" s="47"/>
      <c r="CV428" s="47"/>
      <c r="CW428" s="47"/>
      <c r="CX428" s="47"/>
      <c r="CY428" s="47"/>
      <c r="CZ428" s="47"/>
      <c r="DA428" s="47"/>
      <c r="DB428" s="47"/>
      <c r="DC428" s="47"/>
      <c r="DD428" s="47"/>
      <c r="DE428" s="47"/>
      <c r="DF428" s="47"/>
      <c r="DG428" s="47"/>
      <c r="DH428" s="47"/>
      <c r="DI428" s="47"/>
      <c r="DJ428" s="47"/>
      <c r="DK428" s="47"/>
      <c r="DL428" s="47"/>
      <c r="DM428" s="47"/>
      <c r="DN428" s="47"/>
      <c r="DO428" s="47"/>
      <c r="DP428" s="47"/>
      <c r="DQ428" s="47"/>
      <c r="DR428" s="47"/>
      <c r="DS428" s="47"/>
      <c r="DT428" s="47"/>
      <c r="DU428" s="47"/>
      <c r="DV428" s="47"/>
      <c r="DW428" s="74"/>
      <c r="DX428" s="47"/>
      <c r="DY428" s="47"/>
      <c r="DZ428" s="47"/>
      <c r="EA428" s="47"/>
      <c r="EB428" s="47"/>
      <c r="EC428" s="47"/>
      <c r="ED428" s="47"/>
      <c r="EE428" s="47"/>
      <c r="EF428" s="47"/>
      <c r="EG428" s="47"/>
      <c r="EH428" s="47"/>
      <c r="EI428" s="47"/>
      <c r="EJ428" s="47"/>
      <c r="EK428" s="47"/>
      <c r="EL428" s="47"/>
      <c r="EM428" s="47"/>
      <c r="EN428" s="47"/>
      <c r="EO428" s="47"/>
      <c r="EP428" s="47"/>
      <c r="EQ428" s="47"/>
      <c r="ER428" s="74"/>
    </row>
    <row r="429" spans="1:149" ht="15" customHeight="1">
      <c r="B429" s="687" t="str">
        <f t="shared" si="48"/>
        <v>Desk 5</v>
      </c>
      <c r="C429" s="689" t="str">
        <f t="shared" si="50"/>
        <v/>
      </c>
      <c r="D429" s="689" t="str">
        <f t="shared" si="50"/>
        <v/>
      </c>
      <c r="E429" s="689" t="str">
        <f t="shared" si="50"/>
        <v/>
      </c>
      <c r="F429" s="689" t="str">
        <f t="shared" si="50"/>
        <v/>
      </c>
      <c r="G429" s="1810" t="str">
        <f t="shared" si="50"/>
        <v/>
      </c>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c r="AP429" s="47"/>
      <c r="AQ429" s="47"/>
      <c r="AR429" s="47"/>
      <c r="AS429" s="47"/>
      <c r="AT429" s="47"/>
      <c r="AU429" s="47"/>
      <c r="AV429" s="47"/>
      <c r="AW429" s="47"/>
      <c r="AX429" s="47"/>
      <c r="AY429" s="47"/>
      <c r="AZ429" s="47"/>
      <c r="BA429" s="47"/>
      <c r="BB429" s="47"/>
      <c r="BC429" s="47"/>
      <c r="BD429" s="47"/>
      <c r="BE429" s="47"/>
      <c r="BF429" s="47"/>
      <c r="BG429" s="47"/>
      <c r="BH429" s="47"/>
      <c r="BI429" s="47"/>
      <c r="BJ429" s="47"/>
      <c r="BK429" s="47"/>
      <c r="BL429" s="47"/>
      <c r="BM429" s="47"/>
      <c r="BN429" s="47"/>
      <c r="BO429" s="47"/>
      <c r="BP429" s="47"/>
      <c r="BQ429" s="47"/>
      <c r="BR429" s="47"/>
      <c r="BS429" s="47"/>
      <c r="BT429" s="47"/>
      <c r="BU429" s="47"/>
      <c r="BV429" s="47"/>
      <c r="BW429" s="47"/>
      <c r="BX429" s="47"/>
      <c r="BY429" s="47"/>
      <c r="BZ429" s="47"/>
      <c r="CA429" s="47"/>
      <c r="CB429" s="47"/>
      <c r="CC429" s="47"/>
      <c r="CD429" s="47"/>
      <c r="CE429" s="47"/>
      <c r="CF429" s="47"/>
      <c r="CG429" s="47"/>
      <c r="CH429" s="47"/>
      <c r="CI429" s="47"/>
      <c r="CJ429" s="47"/>
      <c r="CK429" s="47"/>
      <c r="CL429" s="47"/>
      <c r="CM429" s="47"/>
      <c r="CN429" s="47"/>
      <c r="CO429" s="47"/>
      <c r="CP429" s="47"/>
      <c r="CQ429" s="47"/>
      <c r="CR429" s="47"/>
      <c r="CS429" s="47"/>
      <c r="CT429" s="47"/>
      <c r="CU429" s="47"/>
      <c r="CV429" s="47"/>
      <c r="CW429" s="47"/>
      <c r="CX429" s="47"/>
      <c r="CY429" s="47"/>
      <c r="CZ429" s="47"/>
      <c r="DA429" s="47"/>
      <c r="DB429" s="47"/>
      <c r="DC429" s="47"/>
      <c r="DD429" s="47"/>
      <c r="DE429" s="47"/>
      <c r="DF429" s="47"/>
      <c r="DG429" s="47"/>
      <c r="DH429" s="47"/>
      <c r="DI429" s="47"/>
      <c r="DJ429" s="47"/>
      <c r="DK429" s="47"/>
      <c r="DL429" s="47"/>
      <c r="DM429" s="47"/>
      <c r="DN429" s="47"/>
      <c r="DO429" s="47"/>
      <c r="DP429" s="47"/>
      <c r="DQ429" s="47"/>
      <c r="DR429" s="47"/>
      <c r="DS429" s="47"/>
      <c r="DT429" s="47"/>
      <c r="DU429" s="47"/>
      <c r="DV429" s="47"/>
      <c r="DW429" s="74"/>
      <c r="DX429" s="47"/>
      <c r="DY429" s="47"/>
      <c r="DZ429" s="47"/>
      <c r="EA429" s="47"/>
      <c r="EB429" s="47"/>
      <c r="EC429" s="47"/>
      <c r="ED429" s="47"/>
      <c r="EE429" s="47"/>
      <c r="EF429" s="47"/>
      <c r="EG429" s="47"/>
      <c r="EH429" s="47"/>
      <c r="EI429" s="47"/>
      <c r="EJ429" s="47"/>
      <c r="EK429" s="47"/>
      <c r="EL429" s="47"/>
      <c r="EM429" s="47"/>
      <c r="EN429" s="47"/>
      <c r="EO429" s="47"/>
      <c r="EP429" s="47"/>
      <c r="EQ429" s="47"/>
      <c r="ER429" s="74"/>
    </row>
    <row r="430" spans="1:149" ht="15" customHeight="1">
      <c r="B430" s="687" t="str">
        <f t="shared" si="48"/>
        <v>Desk 6</v>
      </c>
      <c r="C430" s="689" t="str">
        <f t="shared" si="50"/>
        <v/>
      </c>
      <c r="D430" s="689" t="str">
        <f t="shared" si="50"/>
        <v/>
      </c>
      <c r="E430" s="689" t="str">
        <f t="shared" si="50"/>
        <v/>
      </c>
      <c r="F430" s="689" t="str">
        <f t="shared" si="50"/>
        <v/>
      </c>
      <c r="G430" s="1810" t="str">
        <f t="shared" si="50"/>
        <v/>
      </c>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c r="AP430" s="47"/>
      <c r="AQ430" s="47"/>
      <c r="AR430" s="47"/>
      <c r="AS430" s="47"/>
      <c r="AT430" s="47"/>
      <c r="AU430" s="47"/>
      <c r="AV430" s="47"/>
      <c r="AW430" s="47"/>
      <c r="AX430" s="47"/>
      <c r="AY430" s="47"/>
      <c r="AZ430" s="47"/>
      <c r="BA430" s="47"/>
      <c r="BB430" s="47"/>
      <c r="BC430" s="47"/>
      <c r="BD430" s="47"/>
      <c r="BE430" s="47"/>
      <c r="BF430" s="47"/>
      <c r="BG430" s="47"/>
      <c r="BH430" s="47"/>
      <c r="BI430" s="47"/>
      <c r="BJ430" s="47"/>
      <c r="BK430" s="47"/>
      <c r="BL430" s="47"/>
      <c r="BM430" s="47"/>
      <c r="BN430" s="47"/>
      <c r="BO430" s="47"/>
      <c r="BP430" s="47"/>
      <c r="BQ430" s="47"/>
      <c r="BR430" s="47"/>
      <c r="BS430" s="47"/>
      <c r="BT430" s="47"/>
      <c r="BU430" s="47"/>
      <c r="BV430" s="47"/>
      <c r="BW430" s="47"/>
      <c r="BX430" s="47"/>
      <c r="BY430" s="47"/>
      <c r="BZ430" s="47"/>
      <c r="CA430" s="47"/>
      <c r="CB430" s="47"/>
      <c r="CC430" s="47"/>
      <c r="CD430" s="47"/>
      <c r="CE430" s="47"/>
      <c r="CF430" s="47"/>
      <c r="CG430" s="47"/>
      <c r="CH430" s="47"/>
      <c r="CI430" s="47"/>
      <c r="CJ430" s="47"/>
      <c r="CK430" s="47"/>
      <c r="CL430" s="47"/>
      <c r="CM430" s="47"/>
      <c r="CN430" s="47"/>
      <c r="CO430" s="47"/>
      <c r="CP430" s="47"/>
      <c r="CQ430" s="47"/>
      <c r="CR430" s="47"/>
      <c r="CS430" s="47"/>
      <c r="CT430" s="47"/>
      <c r="CU430" s="47"/>
      <c r="CV430" s="47"/>
      <c r="CW430" s="47"/>
      <c r="CX430" s="47"/>
      <c r="CY430" s="47"/>
      <c r="CZ430" s="47"/>
      <c r="DA430" s="47"/>
      <c r="DB430" s="47"/>
      <c r="DC430" s="47"/>
      <c r="DD430" s="47"/>
      <c r="DE430" s="47"/>
      <c r="DF430" s="47"/>
      <c r="DG430" s="47"/>
      <c r="DH430" s="47"/>
      <c r="DI430" s="47"/>
      <c r="DJ430" s="47"/>
      <c r="DK430" s="47"/>
      <c r="DL430" s="47"/>
      <c r="DM430" s="47"/>
      <c r="DN430" s="47"/>
      <c r="DO430" s="47"/>
      <c r="DP430" s="47"/>
      <c r="DQ430" s="47"/>
      <c r="DR430" s="47"/>
      <c r="DS430" s="47"/>
      <c r="DT430" s="47"/>
      <c r="DU430" s="47"/>
      <c r="DV430" s="47"/>
      <c r="DW430" s="74"/>
      <c r="DX430" s="47"/>
      <c r="DY430" s="47"/>
      <c r="DZ430" s="47"/>
      <c r="EA430" s="47"/>
      <c r="EB430" s="47"/>
      <c r="EC430" s="47"/>
      <c r="ED430" s="47"/>
      <c r="EE430" s="47"/>
      <c r="EF430" s="47"/>
      <c r="EG430" s="47"/>
      <c r="EH430" s="47"/>
      <c r="EI430" s="47"/>
      <c r="EJ430" s="47"/>
      <c r="EK430" s="47"/>
      <c r="EL430" s="47"/>
      <c r="EM430" s="47"/>
      <c r="EN430" s="47"/>
      <c r="EO430" s="47"/>
      <c r="EP430" s="47"/>
      <c r="EQ430" s="47"/>
      <c r="ER430" s="74"/>
    </row>
    <row r="431" spans="1:149" ht="15" customHeight="1">
      <c r="B431" s="687" t="str">
        <f t="shared" si="48"/>
        <v>Desk 7</v>
      </c>
      <c r="C431" s="689" t="str">
        <f t="shared" si="50"/>
        <v/>
      </c>
      <c r="D431" s="689" t="str">
        <f t="shared" si="50"/>
        <v/>
      </c>
      <c r="E431" s="689" t="str">
        <f t="shared" si="50"/>
        <v/>
      </c>
      <c r="F431" s="689" t="str">
        <f t="shared" si="50"/>
        <v/>
      </c>
      <c r="G431" s="1810" t="str">
        <f t="shared" si="50"/>
        <v/>
      </c>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c r="AP431" s="47"/>
      <c r="AQ431" s="47"/>
      <c r="AR431" s="47"/>
      <c r="AS431" s="47"/>
      <c r="AT431" s="47"/>
      <c r="AU431" s="47"/>
      <c r="AV431" s="47"/>
      <c r="AW431" s="47"/>
      <c r="AX431" s="47"/>
      <c r="AY431" s="47"/>
      <c r="AZ431" s="47"/>
      <c r="BA431" s="47"/>
      <c r="BB431" s="47"/>
      <c r="BC431" s="47"/>
      <c r="BD431" s="47"/>
      <c r="BE431" s="47"/>
      <c r="BF431" s="47"/>
      <c r="BG431" s="47"/>
      <c r="BH431" s="47"/>
      <c r="BI431" s="47"/>
      <c r="BJ431" s="47"/>
      <c r="BK431" s="47"/>
      <c r="BL431" s="47"/>
      <c r="BM431" s="47"/>
      <c r="BN431" s="47"/>
      <c r="BO431" s="47"/>
      <c r="BP431" s="47"/>
      <c r="BQ431" s="47"/>
      <c r="BR431" s="47"/>
      <c r="BS431" s="47"/>
      <c r="BT431" s="47"/>
      <c r="BU431" s="47"/>
      <c r="BV431" s="47"/>
      <c r="BW431" s="47"/>
      <c r="BX431" s="47"/>
      <c r="BY431" s="47"/>
      <c r="BZ431" s="47"/>
      <c r="CA431" s="47"/>
      <c r="CB431" s="47"/>
      <c r="CC431" s="47"/>
      <c r="CD431" s="47"/>
      <c r="CE431" s="47"/>
      <c r="CF431" s="47"/>
      <c r="CG431" s="47"/>
      <c r="CH431" s="47"/>
      <c r="CI431" s="47"/>
      <c r="CJ431" s="47"/>
      <c r="CK431" s="47"/>
      <c r="CL431" s="47"/>
      <c r="CM431" s="47"/>
      <c r="CN431" s="47"/>
      <c r="CO431" s="47"/>
      <c r="CP431" s="47"/>
      <c r="CQ431" s="47"/>
      <c r="CR431" s="47"/>
      <c r="CS431" s="47"/>
      <c r="CT431" s="47"/>
      <c r="CU431" s="47"/>
      <c r="CV431" s="47"/>
      <c r="CW431" s="47"/>
      <c r="CX431" s="47"/>
      <c r="CY431" s="47"/>
      <c r="CZ431" s="47"/>
      <c r="DA431" s="47"/>
      <c r="DB431" s="47"/>
      <c r="DC431" s="47"/>
      <c r="DD431" s="47"/>
      <c r="DE431" s="47"/>
      <c r="DF431" s="47"/>
      <c r="DG431" s="47"/>
      <c r="DH431" s="47"/>
      <c r="DI431" s="47"/>
      <c r="DJ431" s="47"/>
      <c r="DK431" s="47"/>
      <c r="DL431" s="47"/>
      <c r="DM431" s="47"/>
      <c r="DN431" s="47"/>
      <c r="DO431" s="47"/>
      <c r="DP431" s="47"/>
      <c r="DQ431" s="47"/>
      <c r="DR431" s="47"/>
      <c r="DS431" s="47"/>
      <c r="DT431" s="47"/>
      <c r="DU431" s="47"/>
      <c r="DV431" s="47"/>
      <c r="DW431" s="74"/>
      <c r="DX431" s="47"/>
      <c r="DY431" s="47"/>
      <c r="DZ431" s="47"/>
      <c r="EA431" s="47"/>
      <c r="EB431" s="47"/>
      <c r="EC431" s="47"/>
      <c r="ED431" s="47"/>
      <c r="EE431" s="47"/>
      <c r="EF431" s="47"/>
      <c r="EG431" s="47"/>
      <c r="EH431" s="47"/>
      <c r="EI431" s="47"/>
      <c r="EJ431" s="47"/>
      <c r="EK431" s="47"/>
      <c r="EL431" s="47"/>
      <c r="EM431" s="47"/>
      <c r="EN431" s="47"/>
      <c r="EO431" s="47"/>
      <c r="EP431" s="47"/>
      <c r="EQ431" s="47"/>
      <c r="ER431" s="74"/>
    </row>
    <row r="432" spans="1:149" ht="15" customHeight="1">
      <c r="B432" s="687" t="str">
        <f t="shared" si="48"/>
        <v>Desk 8</v>
      </c>
      <c r="C432" s="689" t="str">
        <f t="shared" si="50"/>
        <v/>
      </c>
      <c r="D432" s="689" t="str">
        <f t="shared" si="50"/>
        <v/>
      </c>
      <c r="E432" s="689" t="str">
        <f t="shared" si="50"/>
        <v/>
      </c>
      <c r="F432" s="689" t="str">
        <f t="shared" si="50"/>
        <v/>
      </c>
      <c r="G432" s="1810" t="str">
        <f t="shared" si="50"/>
        <v/>
      </c>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c r="AP432" s="47"/>
      <c r="AQ432" s="47"/>
      <c r="AR432" s="47"/>
      <c r="AS432" s="47"/>
      <c r="AT432" s="47"/>
      <c r="AU432" s="47"/>
      <c r="AV432" s="47"/>
      <c r="AW432" s="47"/>
      <c r="AX432" s="47"/>
      <c r="AY432" s="47"/>
      <c r="AZ432" s="47"/>
      <c r="BA432" s="47"/>
      <c r="BB432" s="47"/>
      <c r="BC432" s="47"/>
      <c r="BD432" s="47"/>
      <c r="BE432" s="47"/>
      <c r="BF432" s="47"/>
      <c r="BG432" s="47"/>
      <c r="BH432" s="47"/>
      <c r="BI432" s="47"/>
      <c r="BJ432" s="47"/>
      <c r="BK432" s="47"/>
      <c r="BL432" s="47"/>
      <c r="BM432" s="47"/>
      <c r="BN432" s="47"/>
      <c r="BO432" s="47"/>
      <c r="BP432" s="47"/>
      <c r="BQ432" s="47"/>
      <c r="BR432" s="47"/>
      <c r="BS432" s="47"/>
      <c r="BT432" s="47"/>
      <c r="BU432" s="47"/>
      <c r="BV432" s="47"/>
      <c r="BW432" s="47"/>
      <c r="BX432" s="47"/>
      <c r="BY432" s="47"/>
      <c r="BZ432" s="47"/>
      <c r="CA432" s="47"/>
      <c r="CB432" s="47"/>
      <c r="CC432" s="47"/>
      <c r="CD432" s="47"/>
      <c r="CE432" s="47"/>
      <c r="CF432" s="47"/>
      <c r="CG432" s="47"/>
      <c r="CH432" s="47"/>
      <c r="CI432" s="47"/>
      <c r="CJ432" s="47"/>
      <c r="CK432" s="47"/>
      <c r="CL432" s="47"/>
      <c r="CM432" s="47"/>
      <c r="CN432" s="47"/>
      <c r="CO432" s="47"/>
      <c r="CP432" s="47"/>
      <c r="CQ432" s="47"/>
      <c r="CR432" s="47"/>
      <c r="CS432" s="47"/>
      <c r="CT432" s="47"/>
      <c r="CU432" s="47"/>
      <c r="CV432" s="47"/>
      <c r="CW432" s="47"/>
      <c r="CX432" s="47"/>
      <c r="CY432" s="47"/>
      <c r="CZ432" s="47"/>
      <c r="DA432" s="47"/>
      <c r="DB432" s="47"/>
      <c r="DC432" s="47"/>
      <c r="DD432" s="47"/>
      <c r="DE432" s="47"/>
      <c r="DF432" s="47"/>
      <c r="DG432" s="47"/>
      <c r="DH432" s="47"/>
      <c r="DI432" s="47"/>
      <c r="DJ432" s="47"/>
      <c r="DK432" s="47"/>
      <c r="DL432" s="47"/>
      <c r="DM432" s="47"/>
      <c r="DN432" s="47"/>
      <c r="DO432" s="47"/>
      <c r="DP432" s="47"/>
      <c r="DQ432" s="47"/>
      <c r="DR432" s="47"/>
      <c r="DS432" s="47"/>
      <c r="DT432" s="47"/>
      <c r="DU432" s="47"/>
      <c r="DV432" s="47"/>
      <c r="DW432" s="74"/>
      <c r="DX432" s="47"/>
      <c r="DY432" s="47"/>
      <c r="DZ432" s="47"/>
      <c r="EA432" s="47"/>
      <c r="EB432" s="47"/>
      <c r="EC432" s="47"/>
      <c r="ED432" s="47"/>
      <c r="EE432" s="47"/>
      <c r="EF432" s="47"/>
      <c r="EG432" s="47"/>
      <c r="EH432" s="47"/>
      <c r="EI432" s="47"/>
      <c r="EJ432" s="47"/>
      <c r="EK432" s="47"/>
      <c r="EL432" s="47"/>
      <c r="EM432" s="47"/>
      <c r="EN432" s="47"/>
      <c r="EO432" s="47"/>
      <c r="EP432" s="47"/>
      <c r="EQ432" s="47"/>
      <c r="ER432" s="74"/>
    </row>
    <row r="433" spans="2:148" ht="15" customHeight="1">
      <c r="B433" s="687" t="str">
        <f t="shared" si="48"/>
        <v>Desk 9</v>
      </c>
      <c r="C433" s="689" t="str">
        <f t="shared" si="50"/>
        <v/>
      </c>
      <c r="D433" s="689" t="str">
        <f t="shared" si="50"/>
        <v/>
      </c>
      <c r="E433" s="689" t="str">
        <f t="shared" si="50"/>
        <v/>
      </c>
      <c r="F433" s="689" t="str">
        <f t="shared" si="50"/>
        <v/>
      </c>
      <c r="G433" s="1810" t="str">
        <f t="shared" si="50"/>
        <v/>
      </c>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c r="AP433" s="47"/>
      <c r="AQ433" s="47"/>
      <c r="AR433" s="47"/>
      <c r="AS433" s="47"/>
      <c r="AT433" s="47"/>
      <c r="AU433" s="47"/>
      <c r="AV433" s="47"/>
      <c r="AW433" s="47"/>
      <c r="AX433" s="47"/>
      <c r="AY433" s="47"/>
      <c r="AZ433" s="47"/>
      <c r="BA433" s="47"/>
      <c r="BB433" s="47"/>
      <c r="BC433" s="47"/>
      <c r="BD433" s="47"/>
      <c r="BE433" s="47"/>
      <c r="BF433" s="47"/>
      <c r="BG433" s="47"/>
      <c r="BH433" s="47"/>
      <c r="BI433" s="47"/>
      <c r="BJ433" s="47"/>
      <c r="BK433" s="47"/>
      <c r="BL433" s="47"/>
      <c r="BM433" s="47"/>
      <c r="BN433" s="47"/>
      <c r="BO433" s="47"/>
      <c r="BP433" s="47"/>
      <c r="BQ433" s="47"/>
      <c r="BR433" s="47"/>
      <c r="BS433" s="47"/>
      <c r="BT433" s="47"/>
      <c r="BU433" s="47"/>
      <c r="BV433" s="47"/>
      <c r="BW433" s="47"/>
      <c r="BX433" s="47"/>
      <c r="BY433" s="47"/>
      <c r="BZ433" s="47"/>
      <c r="CA433" s="47"/>
      <c r="CB433" s="47"/>
      <c r="CC433" s="47"/>
      <c r="CD433" s="47"/>
      <c r="CE433" s="47"/>
      <c r="CF433" s="47"/>
      <c r="CG433" s="47"/>
      <c r="CH433" s="47"/>
      <c r="CI433" s="47"/>
      <c r="CJ433" s="47"/>
      <c r="CK433" s="47"/>
      <c r="CL433" s="47"/>
      <c r="CM433" s="47"/>
      <c r="CN433" s="47"/>
      <c r="CO433" s="47"/>
      <c r="CP433" s="47"/>
      <c r="CQ433" s="47"/>
      <c r="CR433" s="47"/>
      <c r="CS433" s="47"/>
      <c r="CT433" s="47"/>
      <c r="CU433" s="47"/>
      <c r="CV433" s="47"/>
      <c r="CW433" s="47"/>
      <c r="CX433" s="47"/>
      <c r="CY433" s="47"/>
      <c r="CZ433" s="47"/>
      <c r="DA433" s="47"/>
      <c r="DB433" s="47"/>
      <c r="DC433" s="47"/>
      <c r="DD433" s="47"/>
      <c r="DE433" s="47"/>
      <c r="DF433" s="47"/>
      <c r="DG433" s="47"/>
      <c r="DH433" s="47"/>
      <c r="DI433" s="47"/>
      <c r="DJ433" s="47"/>
      <c r="DK433" s="47"/>
      <c r="DL433" s="47"/>
      <c r="DM433" s="47"/>
      <c r="DN433" s="47"/>
      <c r="DO433" s="47"/>
      <c r="DP433" s="47"/>
      <c r="DQ433" s="47"/>
      <c r="DR433" s="47"/>
      <c r="DS433" s="47"/>
      <c r="DT433" s="47"/>
      <c r="DU433" s="47"/>
      <c r="DV433" s="47"/>
      <c r="DW433" s="74"/>
      <c r="DX433" s="47"/>
      <c r="DY433" s="47"/>
      <c r="DZ433" s="47"/>
      <c r="EA433" s="47"/>
      <c r="EB433" s="47"/>
      <c r="EC433" s="47"/>
      <c r="ED433" s="47"/>
      <c r="EE433" s="47"/>
      <c r="EF433" s="47"/>
      <c r="EG433" s="47"/>
      <c r="EH433" s="47"/>
      <c r="EI433" s="47"/>
      <c r="EJ433" s="47"/>
      <c r="EK433" s="47"/>
      <c r="EL433" s="47"/>
      <c r="EM433" s="47"/>
      <c r="EN433" s="47"/>
      <c r="EO433" s="47"/>
      <c r="EP433" s="47"/>
      <c r="EQ433" s="47"/>
      <c r="ER433" s="74"/>
    </row>
    <row r="434" spans="2:148" ht="15" customHeight="1">
      <c r="B434" s="687" t="str">
        <f t="shared" si="48"/>
        <v>Desk 10</v>
      </c>
      <c r="C434" s="689" t="str">
        <f t="shared" si="50"/>
        <v/>
      </c>
      <c r="D434" s="689" t="str">
        <f t="shared" si="50"/>
        <v/>
      </c>
      <c r="E434" s="689" t="str">
        <f t="shared" si="50"/>
        <v/>
      </c>
      <c r="F434" s="689" t="str">
        <f t="shared" si="50"/>
        <v/>
      </c>
      <c r="G434" s="1810" t="str">
        <f t="shared" si="50"/>
        <v/>
      </c>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c r="AP434" s="47"/>
      <c r="AQ434" s="47"/>
      <c r="AR434" s="47"/>
      <c r="AS434" s="47"/>
      <c r="AT434" s="47"/>
      <c r="AU434" s="47"/>
      <c r="AV434" s="47"/>
      <c r="AW434" s="47"/>
      <c r="AX434" s="47"/>
      <c r="AY434" s="47"/>
      <c r="AZ434" s="47"/>
      <c r="BA434" s="47"/>
      <c r="BB434" s="47"/>
      <c r="BC434" s="47"/>
      <c r="BD434" s="47"/>
      <c r="BE434" s="47"/>
      <c r="BF434" s="47"/>
      <c r="BG434" s="47"/>
      <c r="BH434" s="47"/>
      <c r="BI434" s="47"/>
      <c r="BJ434" s="47"/>
      <c r="BK434" s="47"/>
      <c r="BL434" s="47"/>
      <c r="BM434" s="47"/>
      <c r="BN434" s="47"/>
      <c r="BO434" s="47"/>
      <c r="BP434" s="47"/>
      <c r="BQ434" s="47"/>
      <c r="BR434" s="47"/>
      <c r="BS434" s="47"/>
      <c r="BT434" s="47"/>
      <c r="BU434" s="47"/>
      <c r="BV434" s="47"/>
      <c r="BW434" s="47"/>
      <c r="BX434" s="47"/>
      <c r="BY434" s="47"/>
      <c r="BZ434" s="47"/>
      <c r="CA434" s="47"/>
      <c r="CB434" s="47"/>
      <c r="CC434" s="47"/>
      <c r="CD434" s="47"/>
      <c r="CE434" s="47"/>
      <c r="CF434" s="47"/>
      <c r="CG434" s="47"/>
      <c r="CH434" s="47"/>
      <c r="CI434" s="47"/>
      <c r="CJ434" s="47"/>
      <c r="CK434" s="47"/>
      <c r="CL434" s="47"/>
      <c r="CM434" s="47"/>
      <c r="CN434" s="47"/>
      <c r="CO434" s="47"/>
      <c r="CP434" s="47"/>
      <c r="CQ434" s="47"/>
      <c r="CR434" s="47"/>
      <c r="CS434" s="47"/>
      <c r="CT434" s="47"/>
      <c r="CU434" s="47"/>
      <c r="CV434" s="47"/>
      <c r="CW434" s="47"/>
      <c r="CX434" s="47"/>
      <c r="CY434" s="47"/>
      <c r="CZ434" s="47"/>
      <c r="DA434" s="47"/>
      <c r="DB434" s="47"/>
      <c r="DC434" s="47"/>
      <c r="DD434" s="47"/>
      <c r="DE434" s="47"/>
      <c r="DF434" s="47"/>
      <c r="DG434" s="47"/>
      <c r="DH434" s="47"/>
      <c r="DI434" s="47"/>
      <c r="DJ434" s="47"/>
      <c r="DK434" s="47"/>
      <c r="DL434" s="47"/>
      <c r="DM434" s="47"/>
      <c r="DN434" s="47"/>
      <c r="DO434" s="47"/>
      <c r="DP434" s="47"/>
      <c r="DQ434" s="47"/>
      <c r="DR434" s="47"/>
      <c r="DS434" s="47"/>
      <c r="DT434" s="47"/>
      <c r="DU434" s="47"/>
      <c r="DV434" s="47"/>
      <c r="DW434" s="74"/>
      <c r="DX434" s="47"/>
      <c r="DY434" s="47"/>
      <c r="DZ434" s="47"/>
      <c r="EA434" s="47"/>
      <c r="EB434" s="47"/>
      <c r="EC434" s="47"/>
      <c r="ED434" s="47"/>
      <c r="EE434" s="47"/>
      <c r="EF434" s="47"/>
      <c r="EG434" s="47"/>
      <c r="EH434" s="47"/>
      <c r="EI434" s="47"/>
      <c r="EJ434" s="47"/>
      <c r="EK434" s="47"/>
      <c r="EL434" s="47"/>
      <c r="EM434" s="47"/>
      <c r="EN434" s="47"/>
      <c r="EO434" s="47"/>
      <c r="EP434" s="47"/>
      <c r="EQ434" s="47"/>
      <c r="ER434" s="74"/>
    </row>
    <row r="435" spans="2:148" ht="15" customHeight="1">
      <c r="B435" s="687" t="str">
        <f t="shared" si="48"/>
        <v>Desk 11</v>
      </c>
      <c r="C435" s="689" t="str">
        <f t="shared" si="50"/>
        <v/>
      </c>
      <c r="D435" s="689" t="str">
        <f t="shared" si="50"/>
        <v/>
      </c>
      <c r="E435" s="689" t="str">
        <f t="shared" si="50"/>
        <v/>
      </c>
      <c r="F435" s="689" t="str">
        <f t="shared" si="50"/>
        <v/>
      </c>
      <c r="G435" s="1810" t="str">
        <f t="shared" si="50"/>
        <v/>
      </c>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7"/>
      <c r="BF435" s="47"/>
      <c r="BG435" s="47"/>
      <c r="BH435" s="47"/>
      <c r="BI435" s="47"/>
      <c r="BJ435" s="47"/>
      <c r="BK435" s="47"/>
      <c r="BL435" s="47"/>
      <c r="BM435" s="47"/>
      <c r="BN435" s="47"/>
      <c r="BO435" s="47"/>
      <c r="BP435" s="47"/>
      <c r="BQ435" s="47"/>
      <c r="BR435" s="47"/>
      <c r="BS435" s="47"/>
      <c r="BT435" s="47"/>
      <c r="BU435" s="47"/>
      <c r="BV435" s="47"/>
      <c r="BW435" s="47"/>
      <c r="BX435" s="47"/>
      <c r="BY435" s="47"/>
      <c r="BZ435" s="47"/>
      <c r="CA435" s="47"/>
      <c r="CB435" s="47"/>
      <c r="CC435" s="47"/>
      <c r="CD435" s="47"/>
      <c r="CE435" s="47"/>
      <c r="CF435" s="47"/>
      <c r="CG435" s="47"/>
      <c r="CH435" s="47"/>
      <c r="CI435" s="47"/>
      <c r="CJ435" s="47"/>
      <c r="CK435" s="47"/>
      <c r="CL435" s="47"/>
      <c r="CM435" s="47"/>
      <c r="CN435" s="47"/>
      <c r="CO435" s="47"/>
      <c r="CP435" s="47"/>
      <c r="CQ435" s="47"/>
      <c r="CR435" s="47"/>
      <c r="CS435" s="47"/>
      <c r="CT435" s="47"/>
      <c r="CU435" s="47"/>
      <c r="CV435" s="47"/>
      <c r="CW435" s="47"/>
      <c r="CX435" s="47"/>
      <c r="CY435" s="47"/>
      <c r="CZ435" s="47"/>
      <c r="DA435" s="47"/>
      <c r="DB435" s="47"/>
      <c r="DC435" s="47"/>
      <c r="DD435" s="47"/>
      <c r="DE435" s="47"/>
      <c r="DF435" s="47"/>
      <c r="DG435" s="47"/>
      <c r="DH435" s="47"/>
      <c r="DI435" s="47"/>
      <c r="DJ435" s="47"/>
      <c r="DK435" s="47"/>
      <c r="DL435" s="47"/>
      <c r="DM435" s="47"/>
      <c r="DN435" s="47"/>
      <c r="DO435" s="47"/>
      <c r="DP435" s="47"/>
      <c r="DQ435" s="47"/>
      <c r="DR435" s="47"/>
      <c r="DS435" s="47"/>
      <c r="DT435" s="47"/>
      <c r="DU435" s="47"/>
      <c r="DV435" s="47"/>
      <c r="DW435" s="74"/>
      <c r="DX435" s="47"/>
      <c r="DY435" s="47"/>
      <c r="DZ435" s="47"/>
      <c r="EA435" s="47"/>
      <c r="EB435" s="47"/>
      <c r="EC435" s="47"/>
      <c r="ED435" s="47"/>
      <c r="EE435" s="47"/>
      <c r="EF435" s="47"/>
      <c r="EG435" s="47"/>
      <c r="EH435" s="47"/>
      <c r="EI435" s="47"/>
      <c r="EJ435" s="47"/>
      <c r="EK435" s="47"/>
      <c r="EL435" s="47"/>
      <c r="EM435" s="47"/>
      <c r="EN435" s="47"/>
      <c r="EO435" s="47"/>
      <c r="EP435" s="47"/>
      <c r="EQ435" s="47"/>
      <c r="ER435" s="74"/>
    </row>
    <row r="436" spans="2:148" ht="15" customHeight="1">
      <c r="B436" s="687" t="str">
        <f t="shared" si="48"/>
        <v>Desk 12</v>
      </c>
      <c r="C436" s="689" t="str">
        <f t="shared" si="50"/>
        <v/>
      </c>
      <c r="D436" s="689" t="str">
        <f t="shared" si="50"/>
        <v/>
      </c>
      <c r="E436" s="689" t="str">
        <f t="shared" si="50"/>
        <v/>
      </c>
      <c r="F436" s="689" t="str">
        <f t="shared" si="50"/>
        <v/>
      </c>
      <c r="G436" s="1810" t="str">
        <f t="shared" si="50"/>
        <v/>
      </c>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c r="AO436" s="47"/>
      <c r="AP436" s="47"/>
      <c r="AQ436" s="47"/>
      <c r="AR436" s="47"/>
      <c r="AS436" s="47"/>
      <c r="AT436" s="47"/>
      <c r="AU436" s="47"/>
      <c r="AV436" s="47"/>
      <c r="AW436" s="47"/>
      <c r="AX436" s="47"/>
      <c r="AY436" s="47"/>
      <c r="AZ436" s="47"/>
      <c r="BA436" s="47"/>
      <c r="BB436" s="47"/>
      <c r="BC436" s="47"/>
      <c r="BD436" s="47"/>
      <c r="BE436" s="47"/>
      <c r="BF436" s="47"/>
      <c r="BG436" s="47"/>
      <c r="BH436" s="47"/>
      <c r="BI436" s="47"/>
      <c r="BJ436" s="47"/>
      <c r="BK436" s="47"/>
      <c r="BL436" s="47"/>
      <c r="BM436" s="47"/>
      <c r="BN436" s="47"/>
      <c r="BO436" s="47"/>
      <c r="BP436" s="47"/>
      <c r="BQ436" s="47"/>
      <c r="BR436" s="47"/>
      <c r="BS436" s="47"/>
      <c r="BT436" s="47"/>
      <c r="BU436" s="47"/>
      <c r="BV436" s="47"/>
      <c r="BW436" s="47"/>
      <c r="BX436" s="47"/>
      <c r="BY436" s="47"/>
      <c r="BZ436" s="47"/>
      <c r="CA436" s="47"/>
      <c r="CB436" s="47"/>
      <c r="CC436" s="47"/>
      <c r="CD436" s="47"/>
      <c r="CE436" s="47"/>
      <c r="CF436" s="47"/>
      <c r="CG436" s="47"/>
      <c r="CH436" s="47"/>
      <c r="CI436" s="47"/>
      <c r="CJ436" s="47"/>
      <c r="CK436" s="47"/>
      <c r="CL436" s="47"/>
      <c r="CM436" s="47"/>
      <c r="CN436" s="47"/>
      <c r="CO436" s="47"/>
      <c r="CP436" s="47"/>
      <c r="CQ436" s="47"/>
      <c r="CR436" s="47"/>
      <c r="CS436" s="47"/>
      <c r="CT436" s="47"/>
      <c r="CU436" s="47"/>
      <c r="CV436" s="47"/>
      <c r="CW436" s="47"/>
      <c r="CX436" s="47"/>
      <c r="CY436" s="47"/>
      <c r="CZ436" s="47"/>
      <c r="DA436" s="47"/>
      <c r="DB436" s="47"/>
      <c r="DC436" s="47"/>
      <c r="DD436" s="47"/>
      <c r="DE436" s="47"/>
      <c r="DF436" s="47"/>
      <c r="DG436" s="47"/>
      <c r="DH436" s="47"/>
      <c r="DI436" s="47"/>
      <c r="DJ436" s="47"/>
      <c r="DK436" s="47"/>
      <c r="DL436" s="47"/>
      <c r="DM436" s="47"/>
      <c r="DN436" s="47"/>
      <c r="DO436" s="47"/>
      <c r="DP436" s="47"/>
      <c r="DQ436" s="47"/>
      <c r="DR436" s="47"/>
      <c r="DS436" s="47"/>
      <c r="DT436" s="47"/>
      <c r="DU436" s="47"/>
      <c r="DV436" s="47"/>
      <c r="DW436" s="74"/>
      <c r="DX436" s="47"/>
      <c r="DY436" s="47"/>
      <c r="DZ436" s="47"/>
      <c r="EA436" s="47"/>
      <c r="EB436" s="47"/>
      <c r="EC436" s="47"/>
      <c r="ED436" s="47"/>
      <c r="EE436" s="47"/>
      <c r="EF436" s="47"/>
      <c r="EG436" s="47"/>
      <c r="EH436" s="47"/>
      <c r="EI436" s="47"/>
      <c r="EJ436" s="47"/>
      <c r="EK436" s="47"/>
      <c r="EL436" s="47"/>
      <c r="EM436" s="47"/>
      <c r="EN436" s="47"/>
      <c r="EO436" s="47"/>
      <c r="EP436" s="47"/>
      <c r="EQ436" s="47"/>
      <c r="ER436" s="74"/>
    </row>
    <row r="437" spans="2:148" ht="15" customHeight="1">
      <c r="B437" s="687" t="str">
        <f t="shared" si="48"/>
        <v>Desk 13</v>
      </c>
      <c r="C437" s="689" t="str">
        <f t="shared" si="50"/>
        <v/>
      </c>
      <c r="D437" s="689" t="str">
        <f t="shared" si="50"/>
        <v/>
      </c>
      <c r="E437" s="689" t="str">
        <f t="shared" si="50"/>
        <v/>
      </c>
      <c r="F437" s="689" t="str">
        <f t="shared" si="50"/>
        <v/>
      </c>
      <c r="G437" s="1810" t="str">
        <f t="shared" si="50"/>
        <v/>
      </c>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c r="AO437" s="47"/>
      <c r="AP437" s="47"/>
      <c r="AQ437" s="47"/>
      <c r="AR437" s="47"/>
      <c r="AS437" s="47"/>
      <c r="AT437" s="47"/>
      <c r="AU437" s="47"/>
      <c r="AV437" s="47"/>
      <c r="AW437" s="47"/>
      <c r="AX437" s="47"/>
      <c r="AY437" s="47"/>
      <c r="AZ437" s="47"/>
      <c r="BA437" s="47"/>
      <c r="BB437" s="47"/>
      <c r="BC437" s="47"/>
      <c r="BD437" s="47"/>
      <c r="BE437" s="47"/>
      <c r="BF437" s="47"/>
      <c r="BG437" s="47"/>
      <c r="BH437" s="47"/>
      <c r="BI437" s="47"/>
      <c r="BJ437" s="47"/>
      <c r="BK437" s="47"/>
      <c r="BL437" s="47"/>
      <c r="BM437" s="47"/>
      <c r="BN437" s="47"/>
      <c r="BO437" s="47"/>
      <c r="BP437" s="47"/>
      <c r="BQ437" s="47"/>
      <c r="BR437" s="47"/>
      <c r="BS437" s="47"/>
      <c r="BT437" s="47"/>
      <c r="BU437" s="47"/>
      <c r="BV437" s="47"/>
      <c r="BW437" s="47"/>
      <c r="BX437" s="47"/>
      <c r="BY437" s="47"/>
      <c r="BZ437" s="47"/>
      <c r="CA437" s="47"/>
      <c r="CB437" s="47"/>
      <c r="CC437" s="47"/>
      <c r="CD437" s="47"/>
      <c r="CE437" s="47"/>
      <c r="CF437" s="47"/>
      <c r="CG437" s="47"/>
      <c r="CH437" s="47"/>
      <c r="CI437" s="47"/>
      <c r="CJ437" s="47"/>
      <c r="CK437" s="47"/>
      <c r="CL437" s="47"/>
      <c r="CM437" s="47"/>
      <c r="CN437" s="47"/>
      <c r="CO437" s="47"/>
      <c r="CP437" s="47"/>
      <c r="CQ437" s="47"/>
      <c r="CR437" s="47"/>
      <c r="CS437" s="47"/>
      <c r="CT437" s="47"/>
      <c r="CU437" s="47"/>
      <c r="CV437" s="47"/>
      <c r="CW437" s="47"/>
      <c r="CX437" s="47"/>
      <c r="CY437" s="47"/>
      <c r="CZ437" s="47"/>
      <c r="DA437" s="47"/>
      <c r="DB437" s="47"/>
      <c r="DC437" s="47"/>
      <c r="DD437" s="47"/>
      <c r="DE437" s="47"/>
      <c r="DF437" s="47"/>
      <c r="DG437" s="47"/>
      <c r="DH437" s="47"/>
      <c r="DI437" s="47"/>
      <c r="DJ437" s="47"/>
      <c r="DK437" s="47"/>
      <c r="DL437" s="47"/>
      <c r="DM437" s="47"/>
      <c r="DN437" s="47"/>
      <c r="DO437" s="47"/>
      <c r="DP437" s="47"/>
      <c r="DQ437" s="47"/>
      <c r="DR437" s="47"/>
      <c r="DS437" s="47"/>
      <c r="DT437" s="47"/>
      <c r="DU437" s="47"/>
      <c r="DV437" s="47"/>
      <c r="DW437" s="74"/>
      <c r="DX437" s="47"/>
      <c r="DY437" s="47"/>
      <c r="DZ437" s="47"/>
      <c r="EA437" s="47"/>
      <c r="EB437" s="47"/>
      <c r="EC437" s="47"/>
      <c r="ED437" s="47"/>
      <c r="EE437" s="47"/>
      <c r="EF437" s="47"/>
      <c r="EG437" s="47"/>
      <c r="EH437" s="47"/>
      <c r="EI437" s="47"/>
      <c r="EJ437" s="47"/>
      <c r="EK437" s="47"/>
      <c r="EL437" s="47"/>
      <c r="EM437" s="47"/>
      <c r="EN437" s="47"/>
      <c r="EO437" s="47"/>
      <c r="EP437" s="47"/>
      <c r="EQ437" s="47"/>
      <c r="ER437" s="74"/>
    </row>
    <row r="438" spans="2:148" ht="15" customHeight="1">
      <c r="B438" s="687" t="str">
        <f t="shared" si="48"/>
        <v>Desk 14</v>
      </c>
      <c r="C438" s="689" t="str">
        <f t="shared" si="50"/>
        <v/>
      </c>
      <c r="D438" s="689" t="str">
        <f t="shared" si="50"/>
        <v/>
      </c>
      <c r="E438" s="689" t="str">
        <f t="shared" si="50"/>
        <v/>
      </c>
      <c r="F438" s="689" t="str">
        <f t="shared" si="50"/>
        <v/>
      </c>
      <c r="G438" s="1810" t="str">
        <f t="shared" si="50"/>
        <v/>
      </c>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c r="AO438" s="47"/>
      <c r="AP438" s="47"/>
      <c r="AQ438" s="47"/>
      <c r="AR438" s="47"/>
      <c r="AS438" s="47"/>
      <c r="AT438" s="47"/>
      <c r="AU438" s="47"/>
      <c r="AV438" s="47"/>
      <c r="AW438" s="47"/>
      <c r="AX438" s="47"/>
      <c r="AY438" s="47"/>
      <c r="AZ438" s="47"/>
      <c r="BA438" s="47"/>
      <c r="BB438" s="47"/>
      <c r="BC438" s="47"/>
      <c r="BD438" s="47"/>
      <c r="BE438" s="47"/>
      <c r="BF438" s="47"/>
      <c r="BG438" s="47"/>
      <c r="BH438" s="47"/>
      <c r="BI438" s="47"/>
      <c r="BJ438" s="47"/>
      <c r="BK438" s="47"/>
      <c r="BL438" s="47"/>
      <c r="BM438" s="47"/>
      <c r="BN438" s="47"/>
      <c r="BO438" s="47"/>
      <c r="BP438" s="47"/>
      <c r="BQ438" s="47"/>
      <c r="BR438" s="47"/>
      <c r="BS438" s="47"/>
      <c r="BT438" s="47"/>
      <c r="BU438" s="47"/>
      <c r="BV438" s="47"/>
      <c r="BW438" s="47"/>
      <c r="BX438" s="47"/>
      <c r="BY438" s="47"/>
      <c r="BZ438" s="47"/>
      <c r="CA438" s="47"/>
      <c r="CB438" s="47"/>
      <c r="CC438" s="47"/>
      <c r="CD438" s="47"/>
      <c r="CE438" s="47"/>
      <c r="CF438" s="47"/>
      <c r="CG438" s="47"/>
      <c r="CH438" s="47"/>
      <c r="CI438" s="47"/>
      <c r="CJ438" s="47"/>
      <c r="CK438" s="47"/>
      <c r="CL438" s="47"/>
      <c r="CM438" s="47"/>
      <c r="CN438" s="47"/>
      <c r="CO438" s="47"/>
      <c r="CP438" s="47"/>
      <c r="CQ438" s="47"/>
      <c r="CR438" s="47"/>
      <c r="CS438" s="47"/>
      <c r="CT438" s="47"/>
      <c r="CU438" s="47"/>
      <c r="CV438" s="47"/>
      <c r="CW438" s="47"/>
      <c r="CX438" s="47"/>
      <c r="CY438" s="47"/>
      <c r="CZ438" s="47"/>
      <c r="DA438" s="47"/>
      <c r="DB438" s="47"/>
      <c r="DC438" s="47"/>
      <c r="DD438" s="47"/>
      <c r="DE438" s="47"/>
      <c r="DF438" s="47"/>
      <c r="DG438" s="47"/>
      <c r="DH438" s="47"/>
      <c r="DI438" s="47"/>
      <c r="DJ438" s="47"/>
      <c r="DK438" s="47"/>
      <c r="DL438" s="47"/>
      <c r="DM438" s="47"/>
      <c r="DN438" s="47"/>
      <c r="DO438" s="47"/>
      <c r="DP438" s="47"/>
      <c r="DQ438" s="47"/>
      <c r="DR438" s="47"/>
      <c r="DS438" s="47"/>
      <c r="DT438" s="47"/>
      <c r="DU438" s="47"/>
      <c r="DV438" s="47"/>
      <c r="DW438" s="74"/>
      <c r="DX438" s="47"/>
      <c r="DY438" s="47"/>
      <c r="DZ438" s="47"/>
      <c r="EA438" s="47"/>
      <c r="EB438" s="47"/>
      <c r="EC438" s="47"/>
      <c r="ED438" s="47"/>
      <c r="EE438" s="47"/>
      <c r="EF438" s="47"/>
      <c r="EG438" s="47"/>
      <c r="EH438" s="47"/>
      <c r="EI438" s="47"/>
      <c r="EJ438" s="47"/>
      <c r="EK438" s="47"/>
      <c r="EL438" s="47"/>
      <c r="EM438" s="47"/>
      <c r="EN438" s="47"/>
      <c r="EO438" s="47"/>
      <c r="EP438" s="47"/>
      <c r="EQ438" s="47"/>
      <c r="ER438" s="74"/>
    </row>
    <row r="439" spans="2:148" ht="15" customHeight="1">
      <c r="B439" s="687" t="str">
        <f t="shared" si="48"/>
        <v>Desk 15</v>
      </c>
      <c r="C439" s="689" t="str">
        <f t="shared" si="50"/>
        <v/>
      </c>
      <c r="D439" s="689" t="str">
        <f t="shared" si="50"/>
        <v/>
      </c>
      <c r="E439" s="689" t="str">
        <f t="shared" si="50"/>
        <v/>
      </c>
      <c r="F439" s="689" t="str">
        <f t="shared" si="50"/>
        <v/>
      </c>
      <c r="G439" s="1810" t="str">
        <f t="shared" si="50"/>
        <v/>
      </c>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c r="AO439" s="47"/>
      <c r="AP439" s="47"/>
      <c r="AQ439" s="47"/>
      <c r="AR439" s="47"/>
      <c r="AS439" s="47"/>
      <c r="AT439" s="47"/>
      <c r="AU439" s="47"/>
      <c r="AV439" s="47"/>
      <c r="AW439" s="47"/>
      <c r="AX439" s="47"/>
      <c r="AY439" s="47"/>
      <c r="AZ439" s="47"/>
      <c r="BA439" s="47"/>
      <c r="BB439" s="47"/>
      <c r="BC439" s="47"/>
      <c r="BD439" s="47"/>
      <c r="BE439" s="47"/>
      <c r="BF439" s="47"/>
      <c r="BG439" s="47"/>
      <c r="BH439" s="47"/>
      <c r="BI439" s="47"/>
      <c r="BJ439" s="47"/>
      <c r="BK439" s="47"/>
      <c r="BL439" s="47"/>
      <c r="BM439" s="47"/>
      <c r="BN439" s="47"/>
      <c r="BO439" s="47"/>
      <c r="BP439" s="47"/>
      <c r="BQ439" s="47"/>
      <c r="BR439" s="47"/>
      <c r="BS439" s="47"/>
      <c r="BT439" s="47"/>
      <c r="BU439" s="47"/>
      <c r="BV439" s="47"/>
      <c r="BW439" s="47"/>
      <c r="BX439" s="47"/>
      <c r="BY439" s="47"/>
      <c r="BZ439" s="47"/>
      <c r="CA439" s="47"/>
      <c r="CB439" s="47"/>
      <c r="CC439" s="47"/>
      <c r="CD439" s="47"/>
      <c r="CE439" s="47"/>
      <c r="CF439" s="47"/>
      <c r="CG439" s="47"/>
      <c r="CH439" s="47"/>
      <c r="CI439" s="47"/>
      <c r="CJ439" s="47"/>
      <c r="CK439" s="47"/>
      <c r="CL439" s="47"/>
      <c r="CM439" s="47"/>
      <c r="CN439" s="47"/>
      <c r="CO439" s="47"/>
      <c r="CP439" s="47"/>
      <c r="CQ439" s="47"/>
      <c r="CR439" s="47"/>
      <c r="CS439" s="47"/>
      <c r="CT439" s="47"/>
      <c r="CU439" s="47"/>
      <c r="CV439" s="47"/>
      <c r="CW439" s="47"/>
      <c r="CX439" s="47"/>
      <c r="CY439" s="47"/>
      <c r="CZ439" s="47"/>
      <c r="DA439" s="47"/>
      <c r="DB439" s="47"/>
      <c r="DC439" s="47"/>
      <c r="DD439" s="47"/>
      <c r="DE439" s="47"/>
      <c r="DF439" s="47"/>
      <c r="DG439" s="47"/>
      <c r="DH439" s="47"/>
      <c r="DI439" s="47"/>
      <c r="DJ439" s="47"/>
      <c r="DK439" s="47"/>
      <c r="DL439" s="47"/>
      <c r="DM439" s="47"/>
      <c r="DN439" s="47"/>
      <c r="DO439" s="47"/>
      <c r="DP439" s="47"/>
      <c r="DQ439" s="47"/>
      <c r="DR439" s="47"/>
      <c r="DS439" s="47"/>
      <c r="DT439" s="47"/>
      <c r="DU439" s="47"/>
      <c r="DV439" s="47"/>
      <c r="DW439" s="74"/>
      <c r="DX439" s="47"/>
      <c r="DY439" s="47"/>
      <c r="DZ439" s="47"/>
      <c r="EA439" s="47"/>
      <c r="EB439" s="47"/>
      <c r="EC439" s="47"/>
      <c r="ED439" s="47"/>
      <c r="EE439" s="47"/>
      <c r="EF439" s="47"/>
      <c r="EG439" s="47"/>
      <c r="EH439" s="47"/>
      <c r="EI439" s="47"/>
      <c r="EJ439" s="47"/>
      <c r="EK439" s="47"/>
      <c r="EL439" s="47"/>
      <c r="EM439" s="47"/>
      <c r="EN439" s="47"/>
      <c r="EO439" s="47"/>
      <c r="EP439" s="47"/>
      <c r="EQ439" s="47"/>
      <c r="ER439" s="74"/>
    </row>
    <row r="440" spans="2:148" ht="15" customHeight="1">
      <c r="B440" s="687" t="str">
        <f t="shared" si="48"/>
        <v>Desk 16</v>
      </c>
      <c r="C440" s="689" t="str">
        <f t="shared" si="50"/>
        <v/>
      </c>
      <c r="D440" s="689" t="str">
        <f t="shared" si="50"/>
        <v/>
      </c>
      <c r="E440" s="689" t="str">
        <f t="shared" si="50"/>
        <v/>
      </c>
      <c r="F440" s="689" t="str">
        <f t="shared" si="50"/>
        <v/>
      </c>
      <c r="G440" s="1810" t="str">
        <f t="shared" si="50"/>
        <v/>
      </c>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c r="AO440" s="47"/>
      <c r="AP440" s="47"/>
      <c r="AQ440" s="47"/>
      <c r="AR440" s="47"/>
      <c r="AS440" s="47"/>
      <c r="AT440" s="47"/>
      <c r="AU440" s="47"/>
      <c r="AV440" s="47"/>
      <c r="AW440" s="47"/>
      <c r="AX440" s="47"/>
      <c r="AY440" s="47"/>
      <c r="AZ440" s="47"/>
      <c r="BA440" s="47"/>
      <c r="BB440" s="47"/>
      <c r="BC440" s="47"/>
      <c r="BD440" s="47"/>
      <c r="BE440" s="47"/>
      <c r="BF440" s="47"/>
      <c r="BG440" s="47"/>
      <c r="BH440" s="47"/>
      <c r="BI440" s="47"/>
      <c r="BJ440" s="47"/>
      <c r="BK440" s="47"/>
      <c r="BL440" s="47"/>
      <c r="BM440" s="47"/>
      <c r="BN440" s="47"/>
      <c r="BO440" s="47"/>
      <c r="BP440" s="47"/>
      <c r="BQ440" s="47"/>
      <c r="BR440" s="47"/>
      <c r="BS440" s="47"/>
      <c r="BT440" s="47"/>
      <c r="BU440" s="47"/>
      <c r="BV440" s="47"/>
      <c r="BW440" s="47"/>
      <c r="BX440" s="47"/>
      <c r="BY440" s="47"/>
      <c r="BZ440" s="47"/>
      <c r="CA440" s="47"/>
      <c r="CB440" s="47"/>
      <c r="CC440" s="47"/>
      <c r="CD440" s="47"/>
      <c r="CE440" s="47"/>
      <c r="CF440" s="47"/>
      <c r="CG440" s="47"/>
      <c r="CH440" s="47"/>
      <c r="CI440" s="47"/>
      <c r="CJ440" s="47"/>
      <c r="CK440" s="47"/>
      <c r="CL440" s="47"/>
      <c r="CM440" s="47"/>
      <c r="CN440" s="47"/>
      <c r="CO440" s="47"/>
      <c r="CP440" s="47"/>
      <c r="CQ440" s="47"/>
      <c r="CR440" s="47"/>
      <c r="CS440" s="47"/>
      <c r="CT440" s="47"/>
      <c r="CU440" s="47"/>
      <c r="CV440" s="47"/>
      <c r="CW440" s="47"/>
      <c r="CX440" s="47"/>
      <c r="CY440" s="47"/>
      <c r="CZ440" s="47"/>
      <c r="DA440" s="47"/>
      <c r="DB440" s="47"/>
      <c r="DC440" s="47"/>
      <c r="DD440" s="47"/>
      <c r="DE440" s="47"/>
      <c r="DF440" s="47"/>
      <c r="DG440" s="47"/>
      <c r="DH440" s="47"/>
      <c r="DI440" s="47"/>
      <c r="DJ440" s="47"/>
      <c r="DK440" s="47"/>
      <c r="DL440" s="47"/>
      <c r="DM440" s="47"/>
      <c r="DN440" s="47"/>
      <c r="DO440" s="47"/>
      <c r="DP440" s="47"/>
      <c r="DQ440" s="47"/>
      <c r="DR440" s="47"/>
      <c r="DS440" s="47"/>
      <c r="DT440" s="47"/>
      <c r="DU440" s="47"/>
      <c r="DV440" s="47"/>
      <c r="DW440" s="74"/>
      <c r="DX440" s="47"/>
      <c r="DY440" s="47"/>
      <c r="DZ440" s="47"/>
      <c r="EA440" s="47"/>
      <c r="EB440" s="47"/>
      <c r="EC440" s="47"/>
      <c r="ED440" s="47"/>
      <c r="EE440" s="47"/>
      <c r="EF440" s="47"/>
      <c r="EG440" s="47"/>
      <c r="EH440" s="47"/>
      <c r="EI440" s="47"/>
      <c r="EJ440" s="47"/>
      <c r="EK440" s="47"/>
      <c r="EL440" s="47"/>
      <c r="EM440" s="47"/>
      <c r="EN440" s="47"/>
      <c r="EO440" s="47"/>
      <c r="EP440" s="47"/>
      <c r="EQ440" s="47"/>
      <c r="ER440" s="74"/>
    </row>
    <row r="441" spans="2:148" ht="15" customHeight="1">
      <c r="B441" s="687" t="str">
        <f t="shared" si="48"/>
        <v>Desk 17</v>
      </c>
      <c r="C441" s="689" t="str">
        <f t="shared" si="50"/>
        <v/>
      </c>
      <c r="D441" s="689" t="str">
        <f t="shared" si="50"/>
        <v/>
      </c>
      <c r="E441" s="689" t="str">
        <f t="shared" si="50"/>
        <v/>
      </c>
      <c r="F441" s="689" t="str">
        <f t="shared" si="50"/>
        <v/>
      </c>
      <c r="G441" s="1810" t="str">
        <f t="shared" si="50"/>
        <v/>
      </c>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c r="AO441" s="47"/>
      <c r="AP441" s="47"/>
      <c r="AQ441" s="47"/>
      <c r="AR441" s="47"/>
      <c r="AS441" s="47"/>
      <c r="AT441" s="47"/>
      <c r="AU441" s="47"/>
      <c r="AV441" s="47"/>
      <c r="AW441" s="47"/>
      <c r="AX441" s="47"/>
      <c r="AY441" s="47"/>
      <c r="AZ441" s="47"/>
      <c r="BA441" s="47"/>
      <c r="BB441" s="47"/>
      <c r="BC441" s="47"/>
      <c r="BD441" s="47"/>
      <c r="BE441" s="47"/>
      <c r="BF441" s="47"/>
      <c r="BG441" s="47"/>
      <c r="BH441" s="47"/>
      <c r="BI441" s="47"/>
      <c r="BJ441" s="47"/>
      <c r="BK441" s="47"/>
      <c r="BL441" s="47"/>
      <c r="BM441" s="47"/>
      <c r="BN441" s="47"/>
      <c r="BO441" s="47"/>
      <c r="BP441" s="47"/>
      <c r="BQ441" s="47"/>
      <c r="BR441" s="47"/>
      <c r="BS441" s="47"/>
      <c r="BT441" s="47"/>
      <c r="BU441" s="47"/>
      <c r="BV441" s="47"/>
      <c r="BW441" s="47"/>
      <c r="BX441" s="47"/>
      <c r="BY441" s="47"/>
      <c r="BZ441" s="47"/>
      <c r="CA441" s="47"/>
      <c r="CB441" s="47"/>
      <c r="CC441" s="47"/>
      <c r="CD441" s="47"/>
      <c r="CE441" s="47"/>
      <c r="CF441" s="47"/>
      <c r="CG441" s="47"/>
      <c r="CH441" s="47"/>
      <c r="CI441" s="47"/>
      <c r="CJ441" s="47"/>
      <c r="CK441" s="47"/>
      <c r="CL441" s="47"/>
      <c r="CM441" s="47"/>
      <c r="CN441" s="47"/>
      <c r="CO441" s="47"/>
      <c r="CP441" s="47"/>
      <c r="CQ441" s="47"/>
      <c r="CR441" s="47"/>
      <c r="CS441" s="47"/>
      <c r="CT441" s="47"/>
      <c r="CU441" s="47"/>
      <c r="CV441" s="47"/>
      <c r="CW441" s="47"/>
      <c r="CX441" s="47"/>
      <c r="CY441" s="47"/>
      <c r="CZ441" s="47"/>
      <c r="DA441" s="47"/>
      <c r="DB441" s="47"/>
      <c r="DC441" s="47"/>
      <c r="DD441" s="47"/>
      <c r="DE441" s="47"/>
      <c r="DF441" s="47"/>
      <c r="DG441" s="47"/>
      <c r="DH441" s="47"/>
      <c r="DI441" s="47"/>
      <c r="DJ441" s="47"/>
      <c r="DK441" s="47"/>
      <c r="DL441" s="47"/>
      <c r="DM441" s="47"/>
      <c r="DN441" s="47"/>
      <c r="DO441" s="47"/>
      <c r="DP441" s="47"/>
      <c r="DQ441" s="47"/>
      <c r="DR441" s="47"/>
      <c r="DS441" s="47"/>
      <c r="DT441" s="47"/>
      <c r="DU441" s="47"/>
      <c r="DV441" s="47"/>
      <c r="DW441" s="74"/>
      <c r="DX441" s="47"/>
      <c r="DY441" s="47"/>
      <c r="DZ441" s="47"/>
      <c r="EA441" s="47"/>
      <c r="EB441" s="47"/>
      <c r="EC441" s="47"/>
      <c r="ED441" s="47"/>
      <c r="EE441" s="47"/>
      <c r="EF441" s="47"/>
      <c r="EG441" s="47"/>
      <c r="EH441" s="47"/>
      <c r="EI441" s="47"/>
      <c r="EJ441" s="47"/>
      <c r="EK441" s="47"/>
      <c r="EL441" s="47"/>
      <c r="EM441" s="47"/>
      <c r="EN441" s="47"/>
      <c r="EO441" s="47"/>
      <c r="EP441" s="47"/>
      <c r="EQ441" s="47"/>
      <c r="ER441" s="74"/>
    </row>
    <row r="442" spans="2:148" ht="15" customHeight="1">
      <c r="B442" s="687" t="str">
        <f t="shared" si="48"/>
        <v>Desk 18</v>
      </c>
      <c r="C442" s="689" t="str">
        <f t="shared" ref="C442:G457" si="51">IF(ISBLANK(C28), "", C28)</f>
        <v/>
      </c>
      <c r="D442" s="689" t="str">
        <f t="shared" si="51"/>
        <v/>
      </c>
      <c r="E442" s="689" t="str">
        <f t="shared" si="51"/>
        <v/>
      </c>
      <c r="F442" s="689" t="str">
        <f t="shared" si="51"/>
        <v/>
      </c>
      <c r="G442" s="1810" t="str">
        <f t="shared" si="51"/>
        <v/>
      </c>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c r="AO442" s="47"/>
      <c r="AP442" s="47"/>
      <c r="AQ442" s="47"/>
      <c r="AR442" s="47"/>
      <c r="AS442" s="47"/>
      <c r="AT442" s="47"/>
      <c r="AU442" s="47"/>
      <c r="AV442" s="47"/>
      <c r="AW442" s="47"/>
      <c r="AX442" s="47"/>
      <c r="AY442" s="47"/>
      <c r="AZ442" s="47"/>
      <c r="BA442" s="47"/>
      <c r="BB442" s="47"/>
      <c r="BC442" s="47"/>
      <c r="BD442" s="47"/>
      <c r="BE442" s="47"/>
      <c r="BF442" s="47"/>
      <c r="BG442" s="47"/>
      <c r="BH442" s="47"/>
      <c r="BI442" s="47"/>
      <c r="BJ442" s="47"/>
      <c r="BK442" s="47"/>
      <c r="BL442" s="47"/>
      <c r="BM442" s="47"/>
      <c r="BN442" s="47"/>
      <c r="BO442" s="47"/>
      <c r="BP442" s="47"/>
      <c r="BQ442" s="47"/>
      <c r="BR442" s="47"/>
      <c r="BS442" s="47"/>
      <c r="BT442" s="47"/>
      <c r="BU442" s="47"/>
      <c r="BV442" s="47"/>
      <c r="BW442" s="47"/>
      <c r="BX442" s="47"/>
      <c r="BY442" s="47"/>
      <c r="BZ442" s="47"/>
      <c r="CA442" s="47"/>
      <c r="CB442" s="47"/>
      <c r="CC442" s="47"/>
      <c r="CD442" s="47"/>
      <c r="CE442" s="47"/>
      <c r="CF442" s="47"/>
      <c r="CG442" s="47"/>
      <c r="CH442" s="47"/>
      <c r="CI442" s="47"/>
      <c r="CJ442" s="47"/>
      <c r="CK442" s="47"/>
      <c r="CL442" s="47"/>
      <c r="CM442" s="47"/>
      <c r="CN442" s="47"/>
      <c r="CO442" s="47"/>
      <c r="CP442" s="47"/>
      <c r="CQ442" s="47"/>
      <c r="CR442" s="47"/>
      <c r="CS442" s="47"/>
      <c r="CT442" s="47"/>
      <c r="CU442" s="47"/>
      <c r="CV442" s="47"/>
      <c r="CW442" s="47"/>
      <c r="CX442" s="47"/>
      <c r="CY442" s="47"/>
      <c r="CZ442" s="47"/>
      <c r="DA442" s="47"/>
      <c r="DB442" s="47"/>
      <c r="DC442" s="47"/>
      <c r="DD442" s="47"/>
      <c r="DE442" s="47"/>
      <c r="DF442" s="47"/>
      <c r="DG442" s="47"/>
      <c r="DH442" s="47"/>
      <c r="DI442" s="47"/>
      <c r="DJ442" s="47"/>
      <c r="DK442" s="47"/>
      <c r="DL442" s="47"/>
      <c r="DM442" s="47"/>
      <c r="DN442" s="47"/>
      <c r="DO442" s="47"/>
      <c r="DP442" s="47"/>
      <c r="DQ442" s="47"/>
      <c r="DR442" s="47"/>
      <c r="DS442" s="47"/>
      <c r="DT442" s="47"/>
      <c r="DU442" s="47"/>
      <c r="DV442" s="47"/>
      <c r="DW442" s="74"/>
      <c r="DX442" s="47"/>
      <c r="DY442" s="47"/>
      <c r="DZ442" s="47"/>
      <c r="EA442" s="47"/>
      <c r="EB442" s="47"/>
      <c r="EC442" s="47"/>
      <c r="ED442" s="47"/>
      <c r="EE442" s="47"/>
      <c r="EF442" s="47"/>
      <c r="EG442" s="47"/>
      <c r="EH442" s="47"/>
      <c r="EI442" s="47"/>
      <c r="EJ442" s="47"/>
      <c r="EK442" s="47"/>
      <c r="EL442" s="47"/>
      <c r="EM442" s="47"/>
      <c r="EN442" s="47"/>
      <c r="EO442" s="47"/>
      <c r="EP442" s="47"/>
      <c r="EQ442" s="47"/>
      <c r="ER442" s="74"/>
    </row>
    <row r="443" spans="2:148" ht="15" customHeight="1">
      <c r="B443" s="687" t="str">
        <f t="shared" si="48"/>
        <v>Desk 19</v>
      </c>
      <c r="C443" s="689" t="str">
        <f t="shared" si="51"/>
        <v/>
      </c>
      <c r="D443" s="689" t="str">
        <f t="shared" si="51"/>
        <v/>
      </c>
      <c r="E443" s="689" t="str">
        <f t="shared" si="51"/>
        <v/>
      </c>
      <c r="F443" s="689" t="str">
        <f t="shared" si="51"/>
        <v/>
      </c>
      <c r="G443" s="1810" t="str">
        <f t="shared" si="51"/>
        <v/>
      </c>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7"/>
      <c r="BF443" s="47"/>
      <c r="BG443" s="47"/>
      <c r="BH443" s="47"/>
      <c r="BI443" s="47"/>
      <c r="BJ443" s="47"/>
      <c r="BK443" s="47"/>
      <c r="BL443" s="47"/>
      <c r="BM443" s="47"/>
      <c r="BN443" s="47"/>
      <c r="BO443" s="47"/>
      <c r="BP443" s="47"/>
      <c r="BQ443" s="47"/>
      <c r="BR443" s="47"/>
      <c r="BS443" s="47"/>
      <c r="BT443" s="47"/>
      <c r="BU443" s="47"/>
      <c r="BV443" s="47"/>
      <c r="BW443" s="47"/>
      <c r="BX443" s="47"/>
      <c r="BY443" s="47"/>
      <c r="BZ443" s="47"/>
      <c r="CA443" s="47"/>
      <c r="CB443" s="47"/>
      <c r="CC443" s="47"/>
      <c r="CD443" s="47"/>
      <c r="CE443" s="47"/>
      <c r="CF443" s="47"/>
      <c r="CG443" s="47"/>
      <c r="CH443" s="47"/>
      <c r="CI443" s="47"/>
      <c r="CJ443" s="47"/>
      <c r="CK443" s="47"/>
      <c r="CL443" s="47"/>
      <c r="CM443" s="47"/>
      <c r="CN443" s="47"/>
      <c r="CO443" s="47"/>
      <c r="CP443" s="47"/>
      <c r="CQ443" s="47"/>
      <c r="CR443" s="47"/>
      <c r="CS443" s="47"/>
      <c r="CT443" s="47"/>
      <c r="CU443" s="47"/>
      <c r="CV443" s="47"/>
      <c r="CW443" s="47"/>
      <c r="CX443" s="47"/>
      <c r="CY443" s="47"/>
      <c r="CZ443" s="47"/>
      <c r="DA443" s="47"/>
      <c r="DB443" s="47"/>
      <c r="DC443" s="47"/>
      <c r="DD443" s="47"/>
      <c r="DE443" s="47"/>
      <c r="DF443" s="47"/>
      <c r="DG443" s="47"/>
      <c r="DH443" s="47"/>
      <c r="DI443" s="47"/>
      <c r="DJ443" s="47"/>
      <c r="DK443" s="47"/>
      <c r="DL443" s="47"/>
      <c r="DM443" s="47"/>
      <c r="DN443" s="47"/>
      <c r="DO443" s="47"/>
      <c r="DP443" s="47"/>
      <c r="DQ443" s="47"/>
      <c r="DR443" s="47"/>
      <c r="DS443" s="47"/>
      <c r="DT443" s="47"/>
      <c r="DU443" s="47"/>
      <c r="DV443" s="47"/>
      <c r="DW443" s="74"/>
      <c r="DX443" s="47"/>
      <c r="DY443" s="47"/>
      <c r="DZ443" s="47"/>
      <c r="EA443" s="47"/>
      <c r="EB443" s="47"/>
      <c r="EC443" s="47"/>
      <c r="ED443" s="47"/>
      <c r="EE443" s="47"/>
      <c r="EF443" s="47"/>
      <c r="EG443" s="47"/>
      <c r="EH443" s="47"/>
      <c r="EI443" s="47"/>
      <c r="EJ443" s="47"/>
      <c r="EK443" s="47"/>
      <c r="EL443" s="47"/>
      <c r="EM443" s="47"/>
      <c r="EN443" s="47"/>
      <c r="EO443" s="47"/>
      <c r="EP443" s="47"/>
      <c r="EQ443" s="47"/>
      <c r="ER443" s="74"/>
    </row>
    <row r="444" spans="2:148" ht="15" customHeight="1">
      <c r="B444" s="687" t="str">
        <f t="shared" si="48"/>
        <v>Desk 20</v>
      </c>
      <c r="C444" s="689" t="str">
        <f t="shared" si="51"/>
        <v/>
      </c>
      <c r="D444" s="689" t="str">
        <f t="shared" si="51"/>
        <v/>
      </c>
      <c r="E444" s="689" t="str">
        <f t="shared" si="51"/>
        <v/>
      </c>
      <c r="F444" s="689" t="str">
        <f t="shared" si="51"/>
        <v/>
      </c>
      <c r="G444" s="1810" t="str">
        <f t="shared" si="51"/>
        <v/>
      </c>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c r="AO444" s="47"/>
      <c r="AP444" s="47"/>
      <c r="AQ444" s="47"/>
      <c r="AR444" s="47"/>
      <c r="AS444" s="47"/>
      <c r="AT444" s="47"/>
      <c r="AU444" s="47"/>
      <c r="AV444" s="47"/>
      <c r="AW444" s="47"/>
      <c r="AX444" s="47"/>
      <c r="AY444" s="47"/>
      <c r="AZ444" s="47"/>
      <c r="BA444" s="47"/>
      <c r="BB444" s="47"/>
      <c r="BC444" s="47"/>
      <c r="BD444" s="47"/>
      <c r="BE444" s="47"/>
      <c r="BF444" s="47"/>
      <c r="BG444" s="47"/>
      <c r="BH444" s="47"/>
      <c r="BI444" s="47"/>
      <c r="BJ444" s="47"/>
      <c r="BK444" s="47"/>
      <c r="BL444" s="47"/>
      <c r="BM444" s="47"/>
      <c r="BN444" s="47"/>
      <c r="BO444" s="47"/>
      <c r="BP444" s="47"/>
      <c r="BQ444" s="47"/>
      <c r="BR444" s="47"/>
      <c r="BS444" s="47"/>
      <c r="BT444" s="47"/>
      <c r="BU444" s="47"/>
      <c r="BV444" s="47"/>
      <c r="BW444" s="47"/>
      <c r="BX444" s="47"/>
      <c r="BY444" s="47"/>
      <c r="BZ444" s="47"/>
      <c r="CA444" s="47"/>
      <c r="CB444" s="47"/>
      <c r="CC444" s="47"/>
      <c r="CD444" s="47"/>
      <c r="CE444" s="47"/>
      <c r="CF444" s="47"/>
      <c r="CG444" s="47"/>
      <c r="CH444" s="47"/>
      <c r="CI444" s="47"/>
      <c r="CJ444" s="47"/>
      <c r="CK444" s="47"/>
      <c r="CL444" s="47"/>
      <c r="CM444" s="47"/>
      <c r="CN444" s="47"/>
      <c r="CO444" s="47"/>
      <c r="CP444" s="47"/>
      <c r="CQ444" s="47"/>
      <c r="CR444" s="47"/>
      <c r="CS444" s="47"/>
      <c r="CT444" s="47"/>
      <c r="CU444" s="47"/>
      <c r="CV444" s="47"/>
      <c r="CW444" s="47"/>
      <c r="CX444" s="47"/>
      <c r="CY444" s="47"/>
      <c r="CZ444" s="47"/>
      <c r="DA444" s="47"/>
      <c r="DB444" s="47"/>
      <c r="DC444" s="47"/>
      <c r="DD444" s="47"/>
      <c r="DE444" s="47"/>
      <c r="DF444" s="47"/>
      <c r="DG444" s="47"/>
      <c r="DH444" s="47"/>
      <c r="DI444" s="47"/>
      <c r="DJ444" s="47"/>
      <c r="DK444" s="47"/>
      <c r="DL444" s="47"/>
      <c r="DM444" s="47"/>
      <c r="DN444" s="47"/>
      <c r="DO444" s="47"/>
      <c r="DP444" s="47"/>
      <c r="DQ444" s="47"/>
      <c r="DR444" s="47"/>
      <c r="DS444" s="47"/>
      <c r="DT444" s="47"/>
      <c r="DU444" s="47"/>
      <c r="DV444" s="47"/>
      <c r="DW444" s="74"/>
      <c r="DX444" s="47"/>
      <c r="DY444" s="47"/>
      <c r="DZ444" s="47"/>
      <c r="EA444" s="47"/>
      <c r="EB444" s="47"/>
      <c r="EC444" s="47"/>
      <c r="ED444" s="47"/>
      <c r="EE444" s="47"/>
      <c r="EF444" s="47"/>
      <c r="EG444" s="47"/>
      <c r="EH444" s="47"/>
      <c r="EI444" s="47"/>
      <c r="EJ444" s="47"/>
      <c r="EK444" s="47"/>
      <c r="EL444" s="47"/>
      <c r="EM444" s="47"/>
      <c r="EN444" s="47"/>
      <c r="EO444" s="47"/>
      <c r="EP444" s="47"/>
      <c r="EQ444" s="47"/>
      <c r="ER444" s="74"/>
    </row>
    <row r="445" spans="2:148" ht="15" customHeight="1">
      <c r="B445" s="687" t="str">
        <f t="shared" si="48"/>
        <v>Desk 21</v>
      </c>
      <c r="C445" s="689" t="str">
        <f t="shared" si="51"/>
        <v/>
      </c>
      <c r="D445" s="689" t="str">
        <f t="shared" si="51"/>
        <v/>
      </c>
      <c r="E445" s="689" t="str">
        <f t="shared" si="51"/>
        <v/>
      </c>
      <c r="F445" s="689" t="str">
        <f t="shared" si="51"/>
        <v/>
      </c>
      <c r="G445" s="1810" t="str">
        <f t="shared" si="51"/>
        <v/>
      </c>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7"/>
      <c r="BF445" s="47"/>
      <c r="BG445" s="47"/>
      <c r="BH445" s="47"/>
      <c r="BI445" s="47"/>
      <c r="BJ445" s="47"/>
      <c r="BK445" s="47"/>
      <c r="BL445" s="47"/>
      <c r="BM445" s="47"/>
      <c r="BN445" s="47"/>
      <c r="BO445" s="47"/>
      <c r="BP445" s="47"/>
      <c r="BQ445" s="47"/>
      <c r="BR445" s="47"/>
      <c r="BS445" s="47"/>
      <c r="BT445" s="47"/>
      <c r="BU445" s="47"/>
      <c r="BV445" s="47"/>
      <c r="BW445" s="47"/>
      <c r="BX445" s="47"/>
      <c r="BY445" s="47"/>
      <c r="BZ445" s="47"/>
      <c r="CA445" s="47"/>
      <c r="CB445" s="47"/>
      <c r="CC445" s="47"/>
      <c r="CD445" s="47"/>
      <c r="CE445" s="47"/>
      <c r="CF445" s="47"/>
      <c r="CG445" s="47"/>
      <c r="CH445" s="47"/>
      <c r="CI445" s="47"/>
      <c r="CJ445" s="47"/>
      <c r="CK445" s="47"/>
      <c r="CL445" s="47"/>
      <c r="CM445" s="47"/>
      <c r="CN445" s="47"/>
      <c r="CO445" s="47"/>
      <c r="CP445" s="47"/>
      <c r="CQ445" s="47"/>
      <c r="CR445" s="47"/>
      <c r="CS445" s="47"/>
      <c r="CT445" s="47"/>
      <c r="CU445" s="47"/>
      <c r="CV445" s="47"/>
      <c r="CW445" s="47"/>
      <c r="CX445" s="47"/>
      <c r="CY445" s="47"/>
      <c r="CZ445" s="47"/>
      <c r="DA445" s="47"/>
      <c r="DB445" s="47"/>
      <c r="DC445" s="47"/>
      <c r="DD445" s="47"/>
      <c r="DE445" s="47"/>
      <c r="DF445" s="47"/>
      <c r="DG445" s="47"/>
      <c r="DH445" s="47"/>
      <c r="DI445" s="47"/>
      <c r="DJ445" s="47"/>
      <c r="DK445" s="47"/>
      <c r="DL445" s="47"/>
      <c r="DM445" s="47"/>
      <c r="DN445" s="47"/>
      <c r="DO445" s="47"/>
      <c r="DP445" s="47"/>
      <c r="DQ445" s="47"/>
      <c r="DR445" s="47"/>
      <c r="DS445" s="47"/>
      <c r="DT445" s="47"/>
      <c r="DU445" s="47"/>
      <c r="DV445" s="47"/>
      <c r="DW445" s="74"/>
      <c r="DX445" s="47"/>
      <c r="DY445" s="47"/>
      <c r="DZ445" s="47"/>
      <c r="EA445" s="47"/>
      <c r="EB445" s="47"/>
      <c r="EC445" s="47"/>
      <c r="ED445" s="47"/>
      <c r="EE445" s="47"/>
      <c r="EF445" s="47"/>
      <c r="EG445" s="47"/>
      <c r="EH445" s="47"/>
      <c r="EI445" s="47"/>
      <c r="EJ445" s="47"/>
      <c r="EK445" s="47"/>
      <c r="EL445" s="47"/>
      <c r="EM445" s="47"/>
      <c r="EN445" s="47"/>
      <c r="EO445" s="47"/>
      <c r="EP445" s="47"/>
      <c r="EQ445" s="47"/>
      <c r="ER445" s="74"/>
    </row>
    <row r="446" spans="2:148" ht="15" customHeight="1">
      <c r="B446" s="687" t="str">
        <f t="shared" si="48"/>
        <v>Desk 22</v>
      </c>
      <c r="C446" s="689" t="str">
        <f t="shared" si="51"/>
        <v/>
      </c>
      <c r="D446" s="689" t="str">
        <f t="shared" si="51"/>
        <v/>
      </c>
      <c r="E446" s="689" t="str">
        <f t="shared" si="51"/>
        <v/>
      </c>
      <c r="F446" s="689" t="str">
        <f t="shared" si="51"/>
        <v/>
      </c>
      <c r="G446" s="1810" t="str">
        <f t="shared" si="51"/>
        <v/>
      </c>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c r="AN446" s="47"/>
      <c r="AO446" s="47"/>
      <c r="AP446" s="47"/>
      <c r="AQ446" s="47"/>
      <c r="AR446" s="47"/>
      <c r="AS446" s="47"/>
      <c r="AT446" s="47"/>
      <c r="AU446" s="47"/>
      <c r="AV446" s="47"/>
      <c r="AW446" s="47"/>
      <c r="AX446" s="47"/>
      <c r="AY446" s="47"/>
      <c r="AZ446" s="47"/>
      <c r="BA446" s="47"/>
      <c r="BB446" s="47"/>
      <c r="BC446" s="47"/>
      <c r="BD446" s="47"/>
      <c r="BE446" s="47"/>
      <c r="BF446" s="47"/>
      <c r="BG446" s="47"/>
      <c r="BH446" s="47"/>
      <c r="BI446" s="47"/>
      <c r="BJ446" s="47"/>
      <c r="BK446" s="47"/>
      <c r="BL446" s="47"/>
      <c r="BM446" s="47"/>
      <c r="BN446" s="47"/>
      <c r="BO446" s="47"/>
      <c r="BP446" s="47"/>
      <c r="BQ446" s="47"/>
      <c r="BR446" s="47"/>
      <c r="BS446" s="47"/>
      <c r="BT446" s="47"/>
      <c r="BU446" s="47"/>
      <c r="BV446" s="47"/>
      <c r="BW446" s="47"/>
      <c r="BX446" s="47"/>
      <c r="BY446" s="47"/>
      <c r="BZ446" s="47"/>
      <c r="CA446" s="47"/>
      <c r="CB446" s="47"/>
      <c r="CC446" s="47"/>
      <c r="CD446" s="47"/>
      <c r="CE446" s="47"/>
      <c r="CF446" s="47"/>
      <c r="CG446" s="47"/>
      <c r="CH446" s="47"/>
      <c r="CI446" s="47"/>
      <c r="CJ446" s="47"/>
      <c r="CK446" s="47"/>
      <c r="CL446" s="47"/>
      <c r="CM446" s="47"/>
      <c r="CN446" s="47"/>
      <c r="CO446" s="47"/>
      <c r="CP446" s="47"/>
      <c r="CQ446" s="47"/>
      <c r="CR446" s="47"/>
      <c r="CS446" s="47"/>
      <c r="CT446" s="47"/>
      <c r="CU446" s="47"/>
      <c r="CV446" s="47"/>
      <c r="CW446" s="47"/>
      <c r="CX446" s="47"/>
      <c r="CY446" s="47"/>
      <c r="CZ446" s="47"/>
      <c r="DA446" s="47"/>
      <c r="DB446" s="47"/>
      <c r="DC446" s="47"/>
      <c r="DD446" s="47"/>
      <c r="DE446" s="47"/>
      <c r="DF446" s="47"/>
      <c r="DG446" s="47"/>
      <c r="DH446" s="47"/>
      <c r="DI446" s="47"/>
      <c r="DJ446" s="47"/>
      <c r="DK446" s="47"/>
      <c r="DL446" s="47"/>
      <c r="DM446" s="47"/>
      <c r="DN446" s="47"/>
      <c r="DO446" s="47"/>
      <c r="DP446" s="47"/>
      <c r="DQ446" s="47"/>
      <c r="DR446" s="47"/>
      <c r="DS446" s="47"/>
      <c r="DT446" s="47"/>
      <c r="DU446" s="47"/>
      <c r="DV446" s="47"/>
      <c r="DW446" s="74"/>
      <c r="DX446" s="47"/>
      <c r="DY446" s="47"/>
      <c r="DZ446" s="47"/>
      <c r="EA446" s="47"/>
      <c r="EB446" s="47"/>
      <c r="EC446" s="47"/>
      <c r="ED446" s="47"/>
      <c r="EE446" s="47"/>
      <c r="EF446" s="47"/>
      <c r="EG446" s="47"/>
      <c r="EH446" s="47"/>
      <c r="EI446" s="47"/>
      <c r="EJ446" s="47"/>
      <c r="EK446" s="47"/>
      <c r="EL446" s="47"/>
      <c r="EM446" s="47"/>
      <c r="EN446" s="47"/>
      <c r="EO446" s="47"/>
      <c r="EP446" s="47"/>
      <c r="EQ446" s="47"/>
      <c r="ER446" s="74"/>
    </row>
    <row r="447" spans="2:148" ht="15" customHeight="1">
      <c r="B447" s="687" t="str">
        <f t="shared" si="48"/>
        <v>Desk 23</v>
      </c>
      <c r="C447" s="689" t="str">
        <f t="shared" si="51"/>
        <v/>
      </c>
      <c r="D447" s="689" t="str">
        <f t="shared" si="51"/>
        <v/>
      </c>
      <c r="E447" s="689" t="str">
        <f t="shared" si="51"/>
        <v/>
      </c>
      <c r="F447" s="689" t="str">
        <f t="shared" si="51"/>
        <v/>
      </c>
      <c r="G447" s="1810" t="str">
        <f t="shared" si="51"/>
        <v/>
      </c>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c r="AN447" s="47"/>
      <c r="AO447" s="47"/>
      <c r="AP447" s="47"/>
      <c r="AQ447" s="47"/>
      <c r="AR447" s="47"/>
      <c r="AS447" s="47"/>
      <c r="AT447" s="47"/>
      <c r="AU447" s="47"/>
      <c r="AV447" s="47"/>
      <c r="AW447" s="47"/>
      <c r="AX447" s="47"/>
      <c r="AY447" s="47"/>
      <c r="AZ447" s="47"/>
      <c r="BA447" s="47"/>
      <c r="BB447" s="47"/>
      <c r="BC447" s="47"/>
      <c r="BD447" s="47"/>
      <c r="BE447" s="47"/>
      <c r="BF447" s="47"/>
      <c r="BG447" s="47"/>
      <c r="BH447" s="47"/>
      <c r="BI447" s="47"/>
      <c r="BJ447" s="47"/>
      <c r="BK447" s="47"/>
      <c r="BL447" s="47"/>
      <c r="BM447" s="47"/>
      <c r="BN447" s="47"/>
      <c r="BO447" s="47"/>
      <c r="BP447" s="47"/>
      <c r="BQ447" s="47"/>
      <c r="BR447" s="47"/>
      <c r="BS447" s="47"/>
      <c r="BT447" s="47"/>
      <c r="BU447" s="47"/>
      <c r="BV447" s="47"/>
      <c r="BW447" s="47"/>
      <c r="BX447" s="47"/>
      <c r="BY447" s="47"/>
      <c r="BZ447" s="47"/>
      <c r="CA447" s="47"/>
      <c r="CB447" s="47"/>
      <c r="CC447" s="47"/>
      <c r="CD447" s="47"/>
      <c r="CE447" s="47"/>
      <c r="CF447" s="47"/>
      <c r="CG447" s="47"/>
      <c r="CH447" s="47"/>
      <c r="CI447" s="47"/>
      <c r="CJ447" s="47"/>
      <c r="CK447" s="47"/>
      <c r="CL447" s="47"/>
      <c r="CM447" s="47"/>
      <c r="CN447" s="47"/>
      <c r="CO447" s="47"/>
      <c r="CP447" s="47"/>
      <c r="CQ447" s="47"/>
      <c r="CR447" s="47"/>
      <c r="CS447" s="47"/>
      <c r="CT447" s="47"/>
      <c r="CU447" s="47"/>
      <c r="CV447" s="47"/>
      <c r="CW447" s="47"/>
      <c r="CX447" s="47"/>
      <c r="CY447" s="47"/>
      <c r="CZ447" s="47"/>
      <c r="DA447" s="47"/>
      <c r="DB447" s="47"/>
      <c r="DC447" s="47"/>
      <c r="DD447" s="47"/>
      <c r="DE447" s="47"/>
      <c r="DF447" s="47"/>
      <c r="DG447" s="47"/>
      <c r="DH447" s="47"/>
      <c r="DI447" s="47"/>
      <c r="DJ447" s="47"/>
      <c r="DK447" s="47"/>
      <c r="DL447" s="47"/>
      <c r="DM447" s="47"/>
      <c r="DN447" s="47"/>
      <c r="DO447" s="47"/>
      <c r="DP447" s="47"/>
      <c r="DQ447" s="47"/>
      <c r="DR447" s="47"/>
      <c r="DS447" s="47"/>
      <c r="DT447" s="47"/>
      <c r="DU447" s="47"/>
      <c r="DV447" s="47"/>
      <c r="DW447" s="74"/>
      <c r="DX447" s="47"/>
      <c r="DY447" s="47"/>
      <c r="DZ447" s="47"/>
      <c r="EA447" s="47"/>
      <c r="EB447" s="47"/>
      <c r="EC447" s="47"/>
      <c r="ED447" s="47"/>
      <c r="EE447" s="47"/>
      <c r="EF447" s="47"/>
      <c r="EG447" s="47"/>
      <c r="EH447" s="47"/>
      <c r="EI447" s="47"/>
      <c r="EJ447" s="47"/>
      <c r="EK447" s="47"/>
      <c r="EL447" s="47"/>
      <c r="EM447" s="47"/>
      <c r="EN447" s="47"/>
      <c r="EO447" s="47"/>
      <c r="EP447" s="47"/>
      <c r="EQ447" s="47"/>
      <c r="ER447" s="74"/>
    </row>
    <row r="448" spans="2:148" ht="15" customHeight="1">
      <c r="B448" s="687" t="str">
        <f t="shared" si="48"/>
        <v>Desk 24</v>
      </c>
      <c r="C448" s="689" t="str">
        <f t="shared" si="51"/>
        <v/>
      </c>
      <c r="D448" s="689" t="str">
        <f t="shared" si="51"/>
        <v/>
      </c>
      <c r="E448" s="689" t="str">
        <f t="shared" si="51"/>
        <v/>
      </c>
      <c r="F448" s="689" t="str">
        <f t="shared" si="51"/>
        <v/>
      </c>
      <c r="G448" s="1810" t="str">
        <f t="shared" si="51"/>
        <v/>
      </c>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c r="AN448" s="47"/>
      <c r="AO448" s="47"/>
      <c r="AP448" s="47"/>
      <c r="AQ448" s="47"/>
      <c r="AR448" s="47"/>
      <c r="AS448" s="47"/>
      <c r="AT448" s="47"/>
      <c r="AU448" s="47"/>
      <c r="AV448" s="47"/>
      <c r="AW448" s="47"/>
      <c r="AX448" s="47"/>
      <c r="AY448" s="47"/>
      <c r="AZ448" s="47"/>
      <c r="BA448" s="47"/>
      <c r="BB448" s="47"/>
      <c r="BC448" s="47"/>
      <c r="BD448" s="47"/>
      <c r="BE448" s="47"/>
      <c r="BF448" s="47"/>
      <c r="BG448" s="47"/>
      <c r="BH448" s="47"/>
      <c r="BI448" s="47"/>
      <c r="BJ448" s="47"/>
      <c r="BK448" s="47"/>
      <c r="BL448" s="47"/>
      <c r="BM448" s="47"/>
      <c r="BN448" s="47"/>
      <c r="BO448" s="47"/>
      <c r="BP448" s="47"/>
      <c r="BQ448" s="47"/>
      <c r="BR448" s="47"/>
      <c r="BS448" s="47"/>
      <c r="BT448" s="47"/>
      <c r="BU448" s="47"/>
      <c r="BV448" s="47"/>
      <c r="BW448" s="47"/>
      <c r="BX448" s="47"/>
      <c r="BY448" s="47"/>
      <c r="BZ448" s="47"/>
      <c r="CA448" s="47"/>
      <c r="CB448" s="47"/>
      <c r="CC448" s="47"/>
      <c r="CD448" s="47"/>
      <c r="CE448" s="47"/>
      <c r="CF448" s="47"/>
      <c r="CG448" s="47"/>
      <c r="CH448" s="47"/>
      <c r="CI448" s="47"/>
      <c r="CJ448" s="47"/>
      <c r="CK448" s="47"/>
      <c r="CL448" s="47"/>
      <c r="CM448" s="47"/>
      <c r="CN448" s="47"/>
      <c r="CO448" s="47"/>
      <c r="CP448" s="47"/>
      <c r="CQ448" s="47"/>
      <c r="CR448" s="47"/>
      <c r="CS448" s="47"/>
      <c r="CT448" s="47"/>
      <c r="CU448" s="47"/>
      <c r="CV448" s="47"/>
      <c r="CW448" s="47"/>
      <c r="CX448" s="47"/>
      <c r="CY448" s="47"/>
      <c r="CZ448" s="47"/>
      <c r="DA448" s="47"/>
      <c r="DB448" s="47"/>
      <c r="DC448" s="47"/>
      <c r="DD448" s="47"/>
      <c r="DE448" s="47"/>
      <c r="DF448" s="47"/>
      <c r="DG448" s="47"/>
      <c r="DH448" s="47"/>
      <c r="DI448" s="47"/>
      <c r="DJ448" s="47"/>
      <c r="DK448" s="47"/>
      <c r="DL448" s="47"/>
      <c r="DM448" s="47"/>
      <c r="DN448" s="47"/>
      <c r="DO448" s="47"/>
      <c r="DP448" s="47"/>
      <c r="DQ448" s="47"/>
      <c r="DR448" s="47"/>
      <c r="DS448" s="47"/>
      <c r="DT448" s="47"/>
      <c r="DU448" s="47"/>
      <c r="DV448" s="47"/>
      <c r="DW448" s="74"/>
      <c r="DX448" s="47"/>
      <c r="DY448" s="47"/>
      <c r="DZ448" s="47"/>
      <c r="EA448" s="47"/>
      <c r="EB448" s="47"/>
      <c r="EC448" s="47"/>
      <c r="ED448" s="47"/>
      <c r="EE448" s="47"/>
      <c r="EF448" s="47"/>
      <c r="EG448" s="47"/>
      <c r="EH448" s="47"/>
      <c r="EI448" s="47"/>
      <c r="EJ448" s="47"/>
      <c r="EK448" s="47"/>
      <c r="EL448" s="47"/>
      <c r="EM448" s="47"/>
      <c r="EN448" s="47"/>
      <c r="EO448" s="47"/>
      <c r="EP448" s="47"/>
      <c r="EQ448" s="47"/>
      <c r="ER448" s="74"/>
    </row>
    <row r="449" spans="2:148" ht="15" customHeight="1">
      <c r="B449" s="687" t="str">
        <f t="shared" si="48"/>
        <v>Desk 25</v>
      </c>
      <c r="C449" s="689" t="str">
        <f t="shared" si="51"/>
        <v/>
      </c>
      <c r="D449" s="689" t="str">
        <f t="shared" si="51"/>
        <v/>
      </c>
      <c r="E449" s="689" t="str">
        <f t="shared" si="51"/>
        <v/>
      </c>
      <c r="F449" s="689" t="str">
        <f t="shared" si="51"/>
        <v/>
      </c>
      <c r="G449" s="1810" t="str">
        <f t="shared" si="51"/>
        <v/>
      </c>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c r="AN449" s="47"/>
      <c r="AO449" s="47"/>
      <c r="AP449" s="47"/>
      <c r="AQ449" s="47"/>
      <c r="AR449" s="47"/>
      <c r="AS449" s="47"/>
      <c r="AT449" s="47"/>
      <c r="AU449" s="47"/>
      <c r="AV449" s="47"/>
      <c r="AW449" s="47"/>
      <c r="AX449" s="47"/>
      <c r="AY449" s="47"/>
      <c r="AZ449" s="47"/>
      <c r="BA449" s="47"/>
      <c r="BB449" s="47"/>
      <c r="BC449" s="47"/>
      <c r="BD449" s="47"/>
      <c r="BE449" s="47"/>
      <c r="BF449" s="47"/>
      <c r="BG449" s="47"/>
      <c r="BH449" s="47"/>
      <c r="BI449" s="47"/>
      <c r="BJ449" s="47"/>
      <c r="BK449" s="47"/>
      <c r="BL449" s="47"/>
      <c r="BM449" s="47"/>
      <c r="BN449" s="47"/>
      <c r="BO449" s="47"/>
      <c r="BP449" s="47"/>
      <c r="BQ449" s="47"/>
      <c r="BR449" s="47"/>
      <c r="BS449" s="47"/>
      <c r="BT449" s="47"/>
      <c r="BU449" s="47"/>
      <c r="BV449" s="47"/>
      <c r="BW449" s="47"/>
      <c r="BX449" s="47"/>
      <c r="BY449" s="47"/>
      <c r="BZ449" s="47"/>
      <c r="CA449" s="47"/>
      <c r="CB449" s="47"/>
      <c r="CC449" s="47"/>
      <c r="CD449" s="47"/>
      <c r="CE449" s="47"/>
      <c r="CF449" s="47"/>
      <c r="CG449" s="47"/>
      <c r="CH449" s="47"/>
      <c r="CI449" s="47"/>
      <c r="CJ449" s="47"/>
      <c r="CK449" s="47"/>
      <c r="CL449" s="47"/>
      <c r="CM449" s="47"/>
      <c r="CN449" s="47"/>
      <c r="CO449" s="47"/>
      <c r="CP449" s="47"/>
      <c r="CQ449" s="47"/>
      <c r="CR449" s="47"/>
      <c r="CS449" s="47"/>
      <c r="CT449" s="47"/>
      <c r="CU449" s="47"/>
      <c r="CV449" s="47"/>
      <c r="CW449" s="47"/>
      <c r="CX449" s="47"/>
      <c r="CY449" s="47"/>
      <c r="CZ449" s="47"/>
      <c r="DA449" s="47"/>
      <c r="DB449" s="47"/>
      <c r="DC449" s="47"/>
      <c r="DD449" s="47"/>
      <c r="DE449" s="47"/>
      <c r="DF449" s="47"/>
      <c r="DG449" s="47"/>
      <c r="DH449" s="47"/>
      <c r="DI449" s="47"/>
      <c r="DJ449" s="47"/>
      <c r="DK449" s="47"/>
      <c r="DL449" s="47"/>
      <c r="DM449" s="47"/>
      <c r="DN449" s="47"/>
      <c r="DO449" s="47"/>
      <c r="DP449" s="47"/>
      <c r="DQ449" s="47"/>
      <c r="DR449" s="47"/>
      <c r="DS449" s="47"/>
      <c r="DT449" s="47"/>
      <c r="DU449" s="47"/>
      <c r="DV449" s="47"/>
      <c r="DW449" s="74"/>
      <c r="DX449" s="47"/>
      <c r="DY449" s="47"/>
      <c r="DZ449" s="47"/>
      <c r="EA449" s="47"/>
      <c r="EB449" s="47"/>
      <c r="EC449" s="47"/>
      <c r="ED449" s="47"/>
      <c r="EE449" s="47"/>
      <c r="EF449" s="47"/>
      <c r="EG449" s="47"/>
      <c r="EH449" s="47"/>
      <c r="EI449" s="47"/>
      <c r="EJ449" s="47"/>
      <c r="EK449" s="47"/>
      <c r="EL449" s="47"/>
      <c r="EM449" s="47"/>
      <c r="EN449" s="47"/>
      <c r="EO449" s="47"/>
      <c r="EP449" s="47"/>
      <c r="EQ449" s="47"/>
      <c r="ER449" s="74"/>
    </row>
    <row r="450" spans="2:148" ht="15" customHeight="1">
      <c r="B450" s="687" t="str">
        <f t="shared" si="48"/>
        <v>Desk 26</v>
      </c>
      <c r="C450" s="689" t="str">
        <f t="shared" si="51"/>
        <v/>
      </c>
      <c r="D450" s="689" t="str">
        <f t="shared" si="51"/>
        <v/>
      </c>
      <c r="E450" s="689" t="str">
        <f t="shared" si="51"/>
        <v/>
      </c>
      <c r="F450" s="689" t="str">
        <f t="shared" si="51"/>
        <v/>
      </c>
      <c r="G450" s="1810" t="str">
        <f t="shared" si="51"/>
        <v/>
      </c>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c r="AN450" s="47"/>
      <c r="AO450" s="47"/>
      <c r="AP450" s="47"/>
      <c r="AQ450" s="47"/>
      <c r="AR450" s="47"/>
      <c r="AS450" s="47"/>
      <c r="AT450" s="47"/>
      <c r="AU450" s="47"/>
      <c r="AV450" s="47"/>
      <c r="AW450" s="47"/>
      <c r="AX450" s="47"/>
      <c r="AY450" s="47"/>
      <c r="AZ450" s="47"/>
      <c r="BA450" s="47"/>
      <c r="BB450" s="47"/>
      <c r="BC450" s="47"/>
      <c r="BD450" s="47"/>
      <c r="BE450" s="47"/>
      <c r="BF450" s="47"/>
      <c r="BG450" s="47"/>
      <c r="BH450" s="47"/>
      <c r="BI450" s="47"/>
      <c r="BJ450" s="47"/>
      <c r="BK450" s="47"/>
      <c r="BL450" s="47"/>
      <c r="BM450" s="47"/>
      <c r="BN450" s="47"/>
      <c r="BO450" s="47"/>
      <c r="BP450" s="47"/>
      <c r="BQ450" s="47"/>
      <c r="BR450" s="47"/>
      <c r="BS450" s="47"/>
      <c r="BT450" s="47"/>
      <c r="BU450" s="47"/>
      <c r="BV450" s="47"/>
      <c r="BW450" s="47"/>
      <c r="BX450" s="47"/>
      <c r="BY450" s="47"/>
      <c r="BZ450" s="47"/>
      <c r="CA450" s="47"/>
      <c r="CB450" s="47"/>
      <c r="CC450" s="47"/>
      <c r="CD450" s="47"/>
      <c r="CE450" s="47"/>
      <c r="CF450" s="47"/>
      <c r="CG450" s="47"/>
      <c r="CH450" s="47"/>
      <c r="CI450" s="47"/>
      <c r="CJ450" s="47"/>
      <c r="CK450" s="47"/>
      <c r="CL450" s="47"/>
      <c r="CM450" s="47"/>
      <c r="CN450" s="47"/>
      <c r="CO450" s="47"/>
      <c r="CP450" s="47"/>
      <c r="CQ450" s="47"/>
      <c r="CR450" s="47"/>
      <c r="CS450" s="47"/>
      <c r="CT450" s="47"/>
      <c r="CU450" s="47"/>
      <c r="CV450" s="47"/>
      <c r="CW450" s="47"/>
      <c r="CX450" s="47"/>
      <c r="CY450" s="47"/>
      <c r="CZ450" s="47"/>
      <c r="DA450" s="47"/>
      <c r="DB450" s="47"/>
      <c r="DC450" s="47"/>
      <c r="DD450" s="47"/>
      <c r="DE450" s="47"/>
      <c r="DF450" s="47"/>
      <c r="DG450" s="47"/>
      <c r="DH450" s="47"/>
      <c r="DI450" s="47"/>
      <c r="DJ450" s="47"/>
      <c r="DK450" s="47"/>
      <c r="DL450" s="47"/>
      <c r="DM450" s="47"/>
      <c r="DN450" s="47"/>
      <c r="DO450" s="47"/>
      <c r="DP450" s="47"/>
      <c r="DQ450" s="47"/>
      <c r="DR450" s="47"/>
      <c r="DS450" s="47"/>
      <c r="DT450" s="47"/>
      <c r="DU450" s="47"/>
      <c r="DV450" s="47"/>
      <c r="DW450" s="74"/>
      <c r="DX450" s="47"/>
      <c r="DY450" s="47"/>
      <c r="DZ450" s="47"/>
      <c r="EA450" s="47"/>
      <c r="EB450" s="47"/>
      <c r="EC450" s="47"/>
      <c r="ED450" s="47"/>
      <c r="EE450" s="47"/>
      <c r="EF450" s="47"/>
      <c r="EG450" s="47"/>
      <c r="EH450" s="47"/>
      <c r="EI450" s="47"/>
      <c r="EJ450" s="47"/>
      <c r="EK450" s="47"/>
      <c r="EL450" s="47"/>
      <c r="EM450" s="47"/>
      <c r="EN450" s="47"/>
      <c r="EO450" s="47"/>
      <c r="EP450" s="47"/>
      <c r="EQ450" s="47"/>
      <c r="ER450" s="74"/>
    </row>
    <row r="451" spans="2:148" ht="15" customHeight="1">
      <c r="B451" s="687" t="str">
        <f t="shared" si="48"/>
        <v>Desk 27</v>
      </c>
      <c r="C451" s="689" t="str">
        <f t="shared" si="51"/>
        <v/>
      </c>
      <c r="D451" s="689" t="str">
        <f t="shared" si="51"/>
        <v/>
      </c>
      <c r="E451" s="689" t="str">
        <f t="shared" si="51"/>
        <v/>
      </c>
      <c r="F451" s="689" t="str">
        <f t="shared" si="51"/>
        <v/>
      </c>
      <c r="G451" s="1810" t="str">
        <f t="shared" si="51"/>
        <v/>
      </c>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c r="AN451" s="47"/>
      <c r="AO451" s="47"/>
      <c r="AP451" s="47"/>
      <c r="AQ451" s="47"/>
      <c r="AR451" s="47"/>
      <c r="AS451" s="47"/>
      <c r="AT451" s="47"/>
      <c r="AU451" s="47"/>
      <c r="AV451" s="47"/>
      <c r="AW451" s="47"/>
      <c r="AX451" s="47"/>
      <c r="AY451" s="47"/>
      <c r="AZ451" s="47"/>
      <c r="BA451" s="47"/>
      <c r="BB451" s="47"/>
      <c r="BC451" s="47"/>
      <c r="BD451" s="47"/>
      <c r="BE451" s="47"/>
      <c r="BF451" s="47"/>
      <c r="BG451" s="47"/>
      <c r="BH451" s="47"/>
      <c r="BI451" s="47"/>
      <c r="BJ451" s="47"/>
      <c r="BK451" s="47"/>
      <c r="BL451" s="47"/>
      <c r="BM451" s="47"/>
      <c r="BN451" s="47"/>
      <c r="BO451" s="47"/>
      <c r="BP451" s="47"/>
      <c r="BQ451" s="47"/>
      <c r="BR451" s="47"/>
      <c r="BS451" s="47"/>
      <c r="BT451" s="47"/>
      <c r="BU451" s="47"/>
      <c r="BV451" s="47"/>
      <c r="BW451" s="47"/>
      <c r="BX451" s="47"/>
      <c r="BY451" s="47"/>
      <c r="BZ451" s="47"/>
      <c r="CA451" s="47"/>
      <c r="CB451" s="47"/>
      <c r="CC451" s="47"/>
      <c r="CD451" s="47"/>
      <c r="CE451" s="47"/>
      <c r="CF451" s="47"/>
      <c r="CG451" s="47"/>
      <c r="CH451" s="47"/>
      <c r="CI451" s="47"/>
      <c r="CJ451" s="47"/>
      <c r="CK451" s="47"/>
      <c r="CL451" s="47"/>
      <c r="CM451" s="47"/>
      <c r="CN451" s="47"/>
      <c r="CO451" s="47"/>
      <c r="CP451" s="47"/>
      <c r="CQ451" s="47"/>
      <c r="CR451" s="47"/>
      <c r="CS451" s="47"/>
      <c r="CT451" s="47"/>
      <c r="CU451" s="47"/>
      <c r="CV451" s="47"/>
      <c r="CW451" s="47"/>
      <c r="CX451" s="47"/>
      <c r="CY451" s="47"/>
      <c r="CZ451" s="47"/>
      <c r="DA451" s="47"/>
      <c r="DB451" s="47"/>
      <c r="DC451" s="47"/>
      <c r="DD451" s="47"/>
      <c r="DE451" s="47"/>
      <c r="DF451" s="47"/>
      <c r="DG451" s="47"/>
      <c r="DH451" s="47"/>
      <c r="DI451" s="47"/>
      <c r="DJ451" s="47"/>
      <c r="DK451" s="47"/>
      <c r="DL451" s="47"/>
      <c r="DM451" s="47"/>
      <c r="DN451" s="47"/>
      <c r="DO451" s="47"/>
      <c r="DP451" s="47"/>
      <c r="DQ451" s="47"/>
      <c r="DR451" s="47"/>
      <c r="DS451" s="47"/>
      <c r="DT451" s="47"/>
      <c r="DU451" s="47"/>
      <c r="DV451" s="47"/>
      <c r="DW451" s="74"/>
      <c r="DX451" s="47"/>
      <c r="DY451" s="47"/>
      <c r="DZ451" s="47"/>
      <c r="EA451" s="47"/>
      <c r="EB451" s="47"/>
      <c r="EC451" s="47"/>
      <c r="ED451" s="47"/>
      <c r="EE451" s="47"/>
      <c r="EF451" s="47"/>
      <c r="EG451" s="47"/>
      <c r="EH451" s="47"/>
      <c r="EI451" s="47"/>
      <c r="EJ451" s="47"/>
      <c r="EK451" s="47"/>
      <c r="EL451" s="47"/>
      <c r="EM451" s="47"/>
      <c r="EN451" s="47"/>
      <c r="EO451" s="47"/>
      <c r="EP451" s="47"/>
      <c r="EQ451" s="47"/>
      <c r="ER451" s="74"/>
    </row>
    <row r="452" spans="2:148" ht="15" customHeight="1">
      <c r="B452" s="687" t="str">
        <f t="shared" si="48"/>
        <v>Desk 28</v>
      </c>
      <c r="C452" s="689" t="str">
        <f t="shared" si="51"/>
        <v/>
      </c>
      <c r="D452" s="689" t="str">
        <f t="shared" si="51"/>
        <v/>
      </c>
      <c r="E452" s="689" t="str">
        <f t="shared" si="51"/>
        <v/>
      </c>
      <c r="F452" s="689" t="str">
        <f t="shared" si="51"/>
        <v/>
      </c>
      <c r="G452" s="1810" t="str">
        <f t="shared" si="51"/>
        <v/>
      </c>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c r="AN452" s="47"/>
      <c r="AO452" s="47"/>
      <c r="AP452" s="47"/>
      <c r="AQ452" s="47"/>
      <c r="AR452" s="47"/>
      <c r="AS452" s="47"/>
      <c r="AT452" s="47"/>
      <c r="AU452" s="47"/>
      <c r="AV452" s="47"/>
      <c r="AW452" s="47"/>
      <c r="AX452" s="47"/>
      <c r="AY452" s="47"/>
      <c r="AZ452" s="47"/>
      <c r="BA452" s="47"/>
      <c r="BB452" s="47"/>
      <c r="BC452" s="47"/>
      <c r="BD452" s="47"/>
      <c r="BE452" s="47"/>
      <c r="BF452" s="47"/>
      <c r="BG452" s="47"/>
      <c r="BH452" s="47"/>
      <c r="BI452" s="47"/>
      <c r="BJ452" s="47"/>
      <c r="BK452" s="47"/>
      <c r="BL452" s="47"/>
      <c r="BM452" s="47"/>
      <c r="BN452" s="47"/>
      <c r="BO452" s="47"/>
      <c r="BP452" s="47"/>
      <c r="BQ452" s="47"/>
      <c r="BR452" s="47"/>
      <c r="BS452" s="47"/>
      <c r="BT452" s="47"/>
      <c r="BU452" s="47"/>
      <c r="BV452" s="47"/>
      <c r="BW452" s="47"/>
      <c r="BX452" s="47"/>
      <c r="BY452" s="47"/>
      <c r="BZ452" s="47"/>
      <c r="CA452" s="47"/>
      <c r="CB452" s="47"/>
      <c r="CC452" s="47"/>
      <c r="CD452" s="47"/>
      <c r="CE452" s="47"/>
      <c r="CF452" s="47"/>
      <c r="CG452" s="47"/>
      <c r="CH452" s="47"/>
      <c r="CI452" s="47"/>
      <c r="CJ452" s="47"/>
      <c r="CK452" s="47"/>
      <c r="CL452" s="47"/>
      <c r="CM452" s="47"/>
      <c r="CN452" s="47"/>
      <c r="CO452" s="47"/>
      <c r="CP452" s="47"/>
      <c r="CQ452" s="47"/>
      <c r="CR452" s="47"/>
      <c r="CS452" s="47"/>
      <c r="CT452" s="47"/>
      <c r="CU452" s="47"/>
      <c r="CV452" s="47"/>
      <c r="CW452" s="47"/>
      <c r="CX452" s="47"/>
      <c r="CY452" s="47"/>
      <c r="CZ452" s="47"/>
      <c r="DA452" s="47"/>
      <c r="DB452" s="47"/>
      <c r="DC452" s="47"/>
      <c r="DD452" s="47"/>
      <c r="DE452" s="47"/>
      <c r="DF452" s="47"/>
      <c r="DG452" s="47"/>
      <c r="DH452" s="47"/>
      <c r="DI452" s="47"/>
      <c r="DJ452" s="47"/>
      <c r="DK452" s="47"/>
      <c r="DL452" s="47"/>
      <c r="DM452" s="47"/>
      <c r="DN452" s="47"/>
      <c r="DO452" s="47"/>
      <c r="DP452" s="47"/>
      <c r="DQ452" s="47"/>
      <c r="DR452" s="47"/>
      <c r="DS452" s="47"/>
      <c r="DT452" s="47"/>
      <c r="DU452" s="47"/>
      <c r="DV452" s="47"/>
      <c r="DW452" s="74"/>
      <c r="DX452" s="47"/>
      <c r="DY452" s="47"/>
      <c r="DZ452" s="47"/>
      <c r="EA452" s="47"/>
      <c r="EB452" s="47"/>
      <c r="EC452" s="47"/>
      <c r="ED452" s="47"/>
      <c r="EE452" s="47"/>
      <c r="EF452" s="47"/>
      <c r="EG452" s="47"/>
      <c r="EH452" s="47"/>
      <c r="EI452" s="47"/>
      <c r="EJ452" s="47"/>
      <c r="EK452" s="47"/>
      <c r="EL452" s="47"/>
      <c r="EM452" s="47"/>
      <c r="EN452" s="47"/>
      <c r="EO452" s="47"/>
      <c r="EP452" s="47"/>
      <c r="EQ452" s="47"/>
      <c r="ER452" s="74"/>
    </row>
    <row r="453" spans="2:148" ht="15" customHeight="1">
      <c r="B453" s="687" t="str">
        <f t="shared" si="48"/>
        <v>Desk 29</v>
      </c>
      <c r="C453" s="689" t="str">
        <f t="shared" si="51"/>
        <v/>
      </c>
      <c r="D453" s="689" t="str">
        <f t="shared" si="51"/>
        <v/>
      </c>
      <c r="E453" s="689" t="str">
        <f t="shared" si="51"/>
        <v/>
      </c>
      <c r="F453" s="689" t="str">
        <f t="shared" si="51"/>
        <v/>
      </c>
      <c r="G453" s="1810" t="str">
        <f t="shared" si="51"/>
        <v/>
      </c>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c r="AN453" s="47"/>
      <c r="AO453" s="47"/>
      <c r="AP453" s="47"/>
      <c r="AQ453" s="47"/>
      <c r="AR453" s="47"/>
      <c r="AS453" s="47"/>
      <c r="AT453" s="47"/>
      <c r="AU453" s="47"/>
      <c r="AV453" s="47"/>
      <c r="AW453" s="47"/>
      <c r="AX453" s="47"/>
      <c r="AY453" s="47"/>
      <c r="AZ453" s="47"/>
      <c r="BA453" s="47"/>
      <c r="BB453" s="47"/>
      <c r="BC453" s="47"/>
      <c r="BD453" s="47"/>
      <c r="BE453" s="47"/>
      <c r="BF453" s="47"/>
      <c r="BG453" s="47"/>
      <c r="BH453" s="47"/>
      <c r="BI453" s="47"/>
      <c r="BJ453" s="47"/>
      <c r="BK453" s="47"/>
      <c r="BL453" s="47"/>
      <c r="BM453" s="47"/>
      <c r="BN453" s="47"/>
      <c r="BO453" s="47"/>
      <c r="BP453" s="47"/>
      <c r="BQ453" s="47"/>
      <c r="BR453" s="47"/>
      <c r="BS453" s="47"/>
      <c r="BT453" s="47"/>
      <c r="BU453" s="47"/>
      <c r="BV453" s="47"/>
      <c r="BW453" s="47"/>
      <c r="BX453" s="47"/>
      <c r="BY453" s="47"/>
      <c r="BZ453" s="47"/>
      <c r="CA453" s="47"/>
      <c r="CB453" s="47"/>
      <c r="CC453" s="47"/>
      <c r="CD453" s="47"/>
      <c r="CE453" s="47"/>
      <c r="CF453" s="47"/>
      <c r="CG453" s="47"/>
      <c r="CH453" s="47"/>
      <c r="CI453" s="47"/>
      <c r="CJ453" s="47"/>
      <c r="CK453" s="47"/>
      <c r="CL453" s="47"/>
      <c r="CM453" s="47"/>
      <c r="CN453" s="47"/>
      <c r="CO453" s="47"/>
      <c r="CP453" s="47"/>
      <c r="CQ453" s="47"/>
      <c r="CR453" s="47"/>
      <c r="CS453" s="47"/>
      <c r="CT453" s="47"/>
      <c r="CU453" s="47"/>
      <c r="CV453" s="47"/>
      <c r="CW453" s="47"/>
      <c r="CX453" s="47"/>
      <c r="CY453" s="47"/>
      <c r="CZ453" s="47"/>
      <c r="DA453" s="47"/>
      <c r="DB453" s="47"/>
      <c r="DC453" s="47"/>
      <c r="DD453" s="47"/>
      <c r="DE453" s="47"/>
      <c r="DF453" s="47"/>
      <c r="DG453" s="47"/>
      <c r="DH453" s="47"/>
      <c r="DI453" s="47"/>
      <c r="DJ453" s="47"/>
      <c r="DK453" s="47"/>
      <c r="DL453" s="47"/>
      <c r="DM453" s="47"/>
      <c r="DN453" s="47"/>
      <c r="DO453" s="47"/>
      <c r="DP453" s="47"/>
      <c r="DQ453" s="47"/>
      <c r="DR453" s="47"/>
      <c r="DS453" s="47"/>
      <c r="DT453" s="47"/>
      <c r="DU453" s="47"/>
      <c r="DV453" s="47"/>
      <c r="DW453" s="74"/>
      <c r="DX453" s="47"/>
      <c r="DY453" s="47"/>
      <c r="DZ453" s="47"/>
      <c r="EA453" s="47"/>
      <c r="EB453" s="47"/>
      <c r="EC453" s="47"/>
      <c r="ED453" s="47"/>
      <c r="EE453" s="47"/>
      <c r="EF453" s="47"/>
      <c r="EG453" s="47"/>
      <c r="EH453" s="47"/>
      <c r="EI453" s="47"/>
      <c r="EJ453" s="47"/>
      <c r="EK453" s="47"/>
      <c r="EL453" s="47"/>
      <c r="EM453" s="47"/>
      <c r="EN453" s="47"/>
      <c r="EO453" s="47"/>
      <c r="EP453" s="47"/>
      <c r="EQ453" s="47"/>
      <c r="ER453" s="74"/>
    </row>
    <row r="454" spans="2:148" ht="15" customHeight="1">
      <c r="B454" s="687" t="str">
        <f t="shared" si="48"/>
        <v>Desk 30</v>
      </c>
      <c r="C454" s="689" t="str">
        <f t="shared" si="51"/>
        <v/>
      </c>
      <c r="D454" s="689" t="str">
        <f t="shared" si="51"/>
        <v/>
      </c>
      <c r="E454" s="689" t="str">
        <f t="shared" si="51"/>
        <v/>
      </c>
      <c r="F454" s="689" t="str">
        <f t="shared" si="51"/>
        <v/>
      </c>
      <c r="G454" s="1810" t="str">
        <f t="shared" si="51"/>
        <v/>
      </c>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c r="AN454" s="47"/>
      <c r="AO454" s="47"/>
      <c r="AP454" s="47"/>
      <c r="AQ454" s="47"/>
      <c r="AR454" s="47"/>
      <c r="AS454" s="47"/>
      <c r="AT454" s="47"/>
      <c r="AU454" s="47"/>
      <c r="AV454" s="47"/>
      <c r="AW454" s="47"/>
      <c r="AX454" s="47"/>
      <c r="AY454" s="47"/>
      <c r="AZ454" s="47"/>
      <c r="BA454" s="47"/>
      <c r="BB454" s="47"/>
      <c r="BC454" s="47"/>
      <c r="BD454" s="47"/>
      <c r="BE454" s="47"/>
      <c r="BF454" s="47"/>
      <c r="BG454" s="47"/>
      <c r="BH454" s="47"/>
      <c r="BI454" s="47"/>
      <c r="BJ454" s="47"/>
      <c r="BK454" s="47"/>
      <c r="BL454" s="47"/>
      <c r="BM454" s="47"/>
      <c r="BN454" s="47"/>
      <c r="BO454" s="47"/>
      <c r="BP454" s="47"/>
      <c r="BQ454" s="47"/>
      <c r="BR454" s="47"/>
      <c r="BS454" s="47"/>
      <c r="BT454" s="47"/>
      <c r="BU454" s="47"/>
      <c r="BV454" s="47"/>
      <c r="BW454" s="47"/>
      <c r="BX454" s="47"/>
      <c r="BY454" s="47"/>
      <c r="BZ454" s="47"/>
      <c r="CA454" s="47"/>
      <c r="CB454" s="47"/>
      <c r="CC454" s="47"/>
      <c r="CD454" s="47"/>
      <c r="CE454" s="47"/>
      <c r="CF454" s="47"/>
      <c r="CG454" s="47"/>
      <c r="CH454" s="47"/>
      <c r="CI454" s="47"/>
      <c r="CJ454" s="47"/>
      <c r="CK454" s="47"/>
      <c r="CL454" s="47"/>
      <c r="CM454" s="47"/>
      <c r="CN454" s="47"/>
      <c r="CO454" s="47"/>
      <c r="CP454" s="47"/>
      <c r="CQ454" s="47"/>
      <c r="CR454" s="47"/>
      <c r="CS454" s="47"/>
      <c r="CT454" s="47"/>
      <c r="CU454" s="47"/>
      <c r="CV454" s="47"/>
      <c r="CW454" s="47"/>
      <c r="CX454" s="47"/>
      <c r="CY454" s="47"/>
      <c r="CZ454" s="47"/>
      <c r="DA454" s="47"/>
      <c r="DB454" s="47"/>
      <c r="DC454" s="47"/>
      <c r="DD454" s="47"/>
      <c r="DE454" s="47"/>
      <c r="DF454" s="47"/>
      <c r="DG454" s="47"/>
      <c r="DH454" s="47"/>
      <c r="DI454" s="47"/>
      <c r="DJ454" s="47"/>
      <c r="DK454" s="47"/>
      <c r="DL454" s="47"/>
      <c r="DM454" s="47"/>
      <c r="DN454" s="47"/>
      <c r="DO454" s="47"/>
      <c r="DP454" s="47"/>
      <c r="DQ454" s="47"/>
      <c r="DR454" s="47"/>
      <c r="DS454" s="47"/>
      <c r="DT454" s="47"/>
      <c r="DU454" s="47"/>
      <c r="DV454" s="47"/>
      <c r="DW454" s="74"/>
      <c r="DX454" s="47"/>
      <c r="DY454" s="47"/>
      <c r="DZ454" s="47"/>
      <c r="EA454" s="47"/>
      <c r="EB454" s="47"/>
      <c r="EC454" s="47"/>
      <c r="ED454" s="47"/>
      <c r="EE454" s="47"/>
      <c r="EF454" s="47"/>
      <c r="EG454" s="47"/>
      <c r="EH454" s="47"/>
      <c r="EI454" s="47"/>
      <c r="EJ454" s="47"/>
      <c r="EK454" s="47"/>
      <c r="EL454" s="47"/>
      <c r="EM454" s="47"/>
      <c r="EN454" s="47"/>
      <c r="EO454" s="47"/>
      <c r="EP454" s="47"/>
      <c r="EQ454" s="47"/>
      <c r="ER454" s="74"/>
    </row>
    <row r="455" spans="2:148" ht="15" customHeight="1">
      <c r="B455" s="687" t="str">
        <f t="shared" si="48"/>
        <v>Desk 31</v>
      </c>
      <c r="C455" s="689" t="str">
        <f t="shared" si="51"/>
        <v/>
      </c>
      <c r="D455" s="689" t="str">
        <f t="shared" si="51"/>
        <v/>
      </c>
      <c r="E455" s="689" t="str">
        <f t="shared" si="51"/>
        <v/>
      </c>
      <c r="F455" s="689" t="str">
        <f t="shared" si="51"/>
        <v/>
      </c>
      <c r="G455" s="1810" t="str">
        <f t="shared" si="51"/>
        <v/>
      </c>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c r="AN455" s="47"/>
      <c r="AO455" s="47"/>
      <c r="AP455" s="47"/>
      <c r="AQ455" s="47"/>
      <c r="AR455" s="47"/>
      <c r="AS455" s="47"/>
      <c r="AT455" s="47"/>
      <c r="AU455" s="47"/>
      <c r="AV455" s="47"/>
      <c r="AW455" s="47"/>
      <c r="AX455" s="47"/>
      <c r="AY455" s="47"/>
      <c r="AZ455" s="47"/>
      <c r="BA455" s="47"/>
      <c r="BB455" s="47"/>
      <c r="BC455" s="47"/>
      <c r="BD455" s="47"/>
      <c r="BE455" s="47"/>
      <c r="BF455" s="47"/>
      <c r="BG455" s="47"/>
      <c r="BH455" s="47"/>
      <c r="BI455" s="47"/>
      <c r="BJ455" s="47"/>
      <c r="BK455" s="47"/>
      <c r="BL455" s="47"/>
      <c r="BM455" s="47"/>
      <c r="BN455" s="47"/>
      <c r="BO455" s="47"/>
      <c r="BP455" s="47"/>
      <c r="BQ455" s="47"/>
      <c r="BR455" s="47"/>
      <c r="BS455" s="47"/>
      <c r="BT455" s="47"/>
      <c r="BU455" s="47"/>
      <c r="BV455" s="47"/>
      <c r="BW455" s="47"/>
      <c r="BX455" s="47"/>
      <c r="BY455" s="47"/>
      <c r="BZ455" s="47"/>
      <c r="CA455" s="47"/>
      <c r="CB455" s="47"/>
      <c r="CC455" s="47"/>
      <c r="CD455" s="47"/>
      <c r="CE455" s="47"/>
      <c r="CF455" s="47"/>
      <c r="CG455" s="47"/>
      <c r="CH455" s="47"/>
      <c r="CI455" s="47"/>
      <c r="CJ455" s="47"/>
      <c r="CK455" s="47"/>
      <c r="CL455" s="47"/>
      <c r="CM455" s="47"/>
      <c r="CN455" s="47"/>
      <c r="CO455" s="47"/>
      <c r="CP455" s="47"/>
      <c r="CQ455" s="47"/>
      <c r="CR455" s="47"/>
      <c r="CS455" s="47"/>
      <c r="CT455" s="47"/>
      <c r="CU455" s="47"/>
      <c r="CV455" s="47"/>
      <c r="CW455" s="47"/>
      <c r="CX455" s="47"/>
      <c r="CY455" s="47"/>
      <c r="CZ455" s="47"/>
      <c r="DA455" s="47"/>
      <c r="DB455" s="47"/>
      <c r="DC455" s="47"/>
      <c r="DD455" s="47"/>
      <c r="DE455" s="47"/>
      <c r="DF455" s="47"/>
      <c r="DG455" s="47"/>
      <c r="DH455" s="47"/>
      <c r="DI455" s="47"/>
      <c r="DJ455" s="47"/>
      <c r="DK455" s="47"/>
      <c r="DL455" s="47"/>
      <c r="DM455" s="47"/>
      <c r="DN455" s="47"/>
      <c r="DO455" s="47"/>
      <c r="DP455" s="47"/>
      <c r="DQ455" s="47"/>
      <c r="DR455" s="47"/>
      <c r="DS455" s="47"/>
      <c r="DT455" s="47"/>
      <c r="DU455" s="47"/>
      <c r="DV455" s="47"/>
      <c r="DW455" s="74"/>
      <c r="DX455" s="47"/>
      <c r="DY455" s="47"/>
      <c r="DZ455" s="47"/>
      <c r="EA455" s="47"/>
      <c r="EB455" s="47"/>
      <c r="EC455" s="47"/>
      <c r="ED455" s="47"/>
      <c r="EE455" s="47"/>
      <c r="EF455" s="47"/>
      <c r="EG455" s="47"/>
      <c r="EH455" s="47"/>
      <c r="EI455" s="47"/>
      <c r="EJ455" s="47"/>
      <c r="EK455" s="47"/>
      <c r="EL455" s="47"/>
      <c r="EM455" s="47"/>
      <c r="EN455" s="47"/>
      <c r="EO455" s="47"/>
      <c r="EP455" s="47"/>
      <c r="EQ455" s="47"/>
      <c r="ER455" s="74"/>
    </row>
    <row r="456" spans="2:148" ht="15" customHeight="1">
      <c r="B456" s="687" t="str">
        <f t="shared" si="48"/>
        <v>Desk 32</v>
      </c>
      <c r="C456" s="689" t="str">
        <f t="shared" si="51"/>
        <v/>
      </c>
      <c r="D456" s="689" t="str">
        <f t="shared" si="51"/>
        <v/>
      </c>
      <c r="E456" s="689" t="str">
        <f t="shared" si="51"/>
        <v/>
      </c>
      <c r="F456" s="689" t="str">
        <f t="shared" si="51"/>
        <v/>
      </c>
      <c r="G456" s="1810" t="str">
        <f t="shared" si="51"/>
        <v/>
      </c>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c r="BE456" s="47"/>
      <c r="BF456" s="47"/>
      <c r="BG456" s="47"/>
      <c r="BH456" s="47"/>
      <c r="BI456" s="47"/>
      <c r="BJ456" s="47"/>
      <c r="BK456" s="47"/>
      <c r="BL456" s="47"/>
      <c r="BM456" s="47"/>
      <c r="BN456" s="47"/>
      <c r="BO456" s="47"/>
      <c r="BP456" s="47"/>
      <c r="BQ456" s="47"/>
      <c r="BR456" s="47"/>
      <c r="BS456" s="47"/>
      <c r="BT456" s="47"/>
      <c r="BU456" s="47"/>
      <c r="BV456" s="47"/>
      <c r="BW456" s="47"/>
      <c r="BX456" s="47"/>
      <c r="BY456" s="47"/>
      <c r="BZ456" s="47"/>
      <c r="CA456" s="47"/>
      <c r="CB456" s="47"/>
      <c r="CC456" s="47"/>
      <c r="CD456" s="47"/>
      <c r="CE456" s="47"/>
      <c r="CF456" s="47"/>
      <c r="CG456" s="47"/>
      <c r="CH456" s="47"/>
      <c r="CI456" s="47"/>
      <c r="CJ456" s="47"/>
      <c r="CK456" s="47"/>
      <c r="CL456" s="47"/>
      <c r="CM456" s="47"/>
      <c r="CN456" s="47"/>
      <c r="CO456" s="47"/>
      <c r="CP456" s="47"/>
      <c r="CQ456" s="47"/>
      <c r="CR456" s="47"/>
      <c r="CS456" s="47"/>
      <c r="CT456" s="47"/>
      <c r="CU456" s="47"/>
      <c r="CV456" s="47"/>
      <c r="CW456" s="47"/>
      <c r="CX456" s="47"/>
      <c r="CY456" s="47"/>
      <c r="CZ456" s="47"/>
      <c r="DA456" s="47"/>
      <c r="DB456" s="47"/>
      <c r="DC456" s="47"/>
      <c r="DD456" s="47"/>
      <c r="DE456" s="47"/>
      <c r="DF456" s="47"/>
      <c r="DG456" s="47"/>
      <c r="DH456" s="47"/>
      <c r="DI456" s="47"/>
      <c r="DJ456" s="47"/>
      <c r="DK456" s="47"/>
      <c r="DL456" s="47"/>
      <c r="DM456" s="47"/>
      <c r="DN456" s="47"/>
      <c r="DO456" s="47"/>
      <c r="DP456" s="47"/>
      <c r="DQ456" s="47"/>
      <c r="DR456" s="47"/>
      <c r="DS456" s="47"/>
      <c r="DT456" s="47"/>
      <c r="DU456" s="47"/>
      <c r="DV456" s="47"/>
      <c r="DW456" s="74"/>
      <c r="DX456" s="47"/>
      <c r="DY456" s="47"/>
      <c r="DZ456" s="47"/>
      <c r="EA456" s="47"/>
      <c r="EB456" s="47"/>
      <c r="EC456" s="47"/>
      <c r="ED456" s="47"/>
      <c r="EE456" s="47"/>
      <c r="EF456" s="47"/>
      <c r="EG456" s="47"/>
      <c r="EH456" s="47"/>
      <c r="EI456" s="47"/>
      <c r="EJ456" s="47"/>
      <c r="EK456" s="47"/>
      <c r="EL456" s="47"/>
      <c r="EM456" s="47"/>
      <c r="EN456" s="47"/>
      <c r="EO456" s="47"/>
      <c r="EP456" s="47"/>
      <c r="EQ456" s="47"/>
      <c r="ER456" s="74"/>
    </row>
    <row r="457" spans="2:148" ht="15" customHeight="1">
      <c r="B457" s="687" t="str">
        <f t="shared" si="48"/>
        <v>Desk 33</v>
      </c>
      <c r="C457" s="689" t="str">
        <f t="shared" si="51"/>
        <v/>
      </c>
      <c r="D457" s="689" t="str">
        <f t="shared" si="51"/>
        <v/>
      </c>
      <c r="E457" s="689" t="str">
        <f t="shared" si="51"/>
        <v/>
      </c>
      <c r="F457" s="689" t="str">
        <f t="shared" si="51"/>
        <v/>
      </c>
      <c r="G457" s="1810" t="str">
        <f t="shared" si="51"/>
        <v/>
      </c>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c r="AN457" s="47"/>
      <c r="AO457" s="47"/>
      <c r="AP457" s="47"/>
      <c r="AQ457" s="47"/>
      <c r="AR457" s="47"/>
      <c r="AS457" s="47"/>
      <c r="AT457" s="47"/>
      <c r="AU457" s="47"/>
      <c r="AV457" s="47"/>
      <c r="AW457" s="47"/>
      <c r="AX457" s="47"/>
      <c r="AY457" s="47"/>
      <c r="AZ457" s="47"/>
      <c r="BA457" s="47"/>
      <c r="BB457" s="47"/>
      <c r="BC457" s="47"/>
      <c r="BD457" s="47"/>
      <c r="BE457" s="47"/>
      <c r="BF457" s="47"/>
      <c r="BG457" s="47"/>
      <c r="BH457" s="47"/>
      <c r="BI457" s="47"/>
      <c r="BJ457" s="47"/>
      <c r="BK457" s="47"/>
      <c r="BL457" s="47"/>
      <c r="BM457" s="47"/>
      <c r="BN457" s="47"/>
      <c r="BO457" s="47"/>
      <c r="BP457" s="47"/>
      <c r="BQ457" s="47"/>
      <c r="BR457" s="47"/>
      <c r="BS457" s="47"/>
      <c r="BT457" s="47"/>
      <c r="BU457" s="47"/>
      <c r="BV457" s="47"/>
      <c r="BW457" s="47"/>
      <c r="BX457" s="47"/>
      <c r="BY457" s="47"/>
      <c r="BZ457" s="47"/>
      <c r="CA457" s="47"/>
      <c r="CB457" s="47"/>
      <c r="CC457" s="47"/>
      <c r="CD457" s="47"/>
      <c r="CE457" s="47"/>
      <c r="CF457" s="47"/>
      <c r="CG457" s="47"/>
      <c r="CH457" s="47"/>
      <c r="CI457" s="47"/>
      <c r="CJ457" s="47"/>
      <c r="CK457" s="47"/>
      <c r="CL457" s="47"/>
      <c r="CM457" s="47"/>
      <c r="CN457" s="47"/>
      <c r="CO457" s="47"/>
      <c r="CP457" s="47"/>
      <c r="CQ457" s="47"/>
      <c r="CR457" s="47"/>
      <c r="CS457" s="47"/>
      <c r="CT457" s="47"/>
      <c r="CU457" s="47"/>
      <c r="CV457" s="47"/>
      <c r="CW457" s="47"/>
      <c r="CX457" s="47"/>
      <c r="CY457" s="47"/>
      <c r="CZ457" s="47"/>
      <c r="DA457" s="47"/>
      <c r="DB457" s="47"/>
      <c r="DC457" s="47"/>
      <c r="DD457" s="47"/>
      <c r="DE457" s="47"/>
      <c r="DF457" s="47"/>
      <c r="DG457" s="47"/>
      <c r="DH457" s="47"/>
      <c r="DI457" s="47"/>
      <c r="DJ457" s="47"/>
      <c r="DK457" s="47"/>
      <c r="DL457" s="47"/>
      <c r="DM457" s="47"/>
      <c r="DN457" s="47"/>
      <c r="DO457" s="47"/>
      <c r="DP457" s="47"/>
      <c r="DQ457" s="47"/>
      <c r="DR457" s="47"/>
      <c r="DS457" s="47"/>
      <c r="DT457" s="47"/>
      <c r="DU457" s="47"/>
      <c r="DV457" s="47"/>
      <c r="DW457" s="74"/>
      <c r="DX457" s="47"/>
      <c r="DY457" s="47"/>
      <c r="DZ457" s="47"/>
      <c r="EA457" s="47"/>
      <c r="EB457" s="47"/>
      <c r="EC457" s="47"/>
      <c r="ED457" s="47"/>
      <c r="EE457" s="47"/>
      <c r="EF457" s="47"/>
      <c r="EG457" s="47"/>
      <c r="EH457" s="47"/>
      <c r="EI457" s="47"/>
      <c r="EJ457" s="47"/>
      <c r="EK457" s="47"/>
      <c r="EL457" s="47"/>
      <c r="EM457" s="47"/>
      <c r="EN457" s="47"/>
      <c r="EO457" s="47"/>
      <c r="EP457" s="47"/>
      <c r="EQ457" s="47"/>
      <c r="ER457" s="74"/>
    </row>
    <row r="458" spans="2:148" ht="15" customHeight="1">
      <c r="B458" s="687" t="str">
        <f t="shared" si="48"/>
        <v>Desk 34</v>
      </c>
      <c r="C458" s="689" t="str">
        <f t="shared" ref="C458:G473" si="52">IF(ISBLANK(C44), "", C44)</f>
        <v/>
      </c>
      <c r="D458" s="689" t="str">
        <f t="shared" si="52"/>
        <v/>
      </c>
      <c r="E458" s="689" t="str">
        <f t="shared" si="52"/>
        <v/>
      </c>
      <c r="F458" s="689" t="str">
        <f t="shared" si="52"/>
        <v/>
      </c>
      <c r="G458" s="1810" t="str">
        <f t="shared" si="52"/>
        <v/>
      </c>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7"/>
      <c r="BF458" s="47"/>
      <c r="BG458" s="47"/>
      <c r="BH458" s="47"/>
      <c r="BI458" s="47"/>
      <c r="BJ458" s="47"/>
      <c r="BK458" s="47"/>
      <c r="BL458" s="47"/>
      <c r="BM458" s="47"/>
      <c r="BN458" s="47"/>
      <c r="BO458" s="47"/>
      <c r="BP458" s="47"/>
      <c r="BQ458" s="47"/>
      <c r="BR458" s="47"/>
      <c r="BS458" s="47"/>
      <c r="BT458" s="47"/>
      <c r="BU458" s="47"/>
      <c r="BV458" s="47"/>
      <c r="BW458" s="47"/>
      <c r="BX458" s="47"/>
      <c r="BY458" s="47"/>
      <c r="BZ458" s="47"/>
      <c r="CA458" s="47"/>
      <c r="CB458" s="47"/>
      <c r="CC458" s="47"/>
      <c r="CD458" s="47"/>
      <c r="CE458" s="47"/>
      <c r="CF458" s="47"/>
      <c r="CG458" s="47"/>
      <c r="CH458" s="47"/>
      <c r="CI458" s="47"/>
      <c r="CJ458" s="47"/>
      <c r="CK458" s="47"/>
      <c r="CL458" s="47"/>
      <c r="CM458" s="47"/>
      <c r="CN458" s="47"/>
      <c r="CO458" s="47"/>
      <c r="CP458" s="47"/>
      <c r="CQ458" s="47"/>
      <c r="CR458" s="47"/>
      <c r="CS458" s="47"/>
      <c r="CT458" s="47"/>
      <c r="CU458" s="47"/>
      <c r="CV458" s="47"/>
      <c r="CW458" s="47"/>
      <c r="CX458" s="47"/>
      <c r="CY458" s="47"/>
      <c r="CZ458" s="47"/>
      <c r="DA458" s="47"/>
      <c r="DB458" s="47"/>
      <c r="DC458" s="47"/>
      <c r="DD458" s="47"/>
      <c r="DE458" s="47"/>
      <c r="DF458" s="47"/>
      <c r="DG458" s="47"/>
      <c r="DH458" s="47"/>
      <c r="DI458" s="47"/>
      <c r="DJ458" s="47"/>
      <c r="DK458" s="47"/>
      <c r="DL458" s="47"/>
      <c r="DM458" s="47"/>
      <c r="DN458" s="47"/>
      <c r="DO458" s="47"/>
      <c r="DP458" s="47"/>
      <c r="DQ458" s="47"/>
      <c r="DR458" s="47"/>
      <c r="DS458" s="47"/>
      <c r="DT458" s="47"/>
      <c r="DU458" s="47"/>
      <c r="DV458" s="47"/>
      <c r="DW458" s="74"/>
      <c r="DX458" s="47"/>
      <c r="DY458" s="47"/>
      <c r="DZ458" s="47"/>
      <c r="EA458" s="47"/>
      <c r="EB458" s="47"/>
      <c r="EC458" s="47"/>
      <c r="ED458" s="47"/>
      <c r="EE458" s="47"/>
      <c r="EF458" s="47"/>
      <c r="EG458" s="47"/>
      <c r="EH458" s="47"/>
      <c r="EI458" s="47"/>
      <c r="EJ458" s="47"/>
      <c r="EK458" s="47"/>
      <c r="EL458" s="47"/>
      <c r="EM458" s="47"/>
      <c r="EN458" s="47"/>
      <c r="EO458" s="47"/>
      <c r="EP458" s="47"/>
      <c r="EQ458" s="47"/>
      <c r="ER458" s="74"/>
    </row>
    <row r="459" spans="2:148" ht="15" customHeight="1">
      <c r="B459" s="687" t="str">
        <f t="shared" si="48"/>
        <v>Desk 35</v>
      </c>
      <c r="C459" s="689" t="str">
        <f t="shared" si="52"/>
        <v/>
      </c>
      <c r="D459" s="689" t="str">
        <f t="shared" si="52"/>
        <v/>
      </c>
      <c r="E459" s="689" t="str">
        <f t="shared" si="52"/>
        <v/>
      </c>
      <c r="F459" s="689" t="str">
        <f t="shared" si="52"/>
        <v/>
      </c>
      <c r="G459" s="1810" t="str">
        <f t="shared" si="52"/>
        <v/>
      </c>
      <c r="H459" s="47"/>
      <c r="I459" s="47"/>
      <c r="J459" s="47"/>
      <c r="K459" s="47"/>
      <c r="L459" s="47"/>
      <c r="M459" s="47"/>
      <c r="N459" s="47"/>
      <c r="O459" s="47"/>
      <c r="P459" s="47"/>
      <c r="Q459" s="47"/>
      <c r="R459" s="47"/>
      <c r="S459" s="47"/>
      <c r="T459" s="47"/>
      <c r="U459" s="47"/>
      <c r="V459" s="47"/>
      <c r="W459" s="47"/>
      <c r="X459" s="47"/>
      <c r="Y459" s="47"/>
      <c r="Z459" s="47"/>
      <c r="AA459" s="47"/>
      <c r="AB459" s="47"/>
      <c r="AC459" s="47"/>
      <c r="AD459" s="47"/>
      <c r="AE459" s="47"/>
      <c r="AF459" s="47"/>
      <c r="AG459" s="47"/>
      <c r="AH459" s="47"/>
      <c r="AI459" s="47"/>
      <c r="AJ459" s="47"/>
      <c r="AK459" s="47"/>
      <c r="AL459" s="47"/>
      <c r="AM459" s="47"/>
      <c r="AN459" s="47"/>
      <c r="AO459" s="47"/>
      <c r="AP459" s="47"/>
      <c r="AQ459" s="47"/>
      <c r="AR459" s="47"/>
      <c r="AS459" s="47"/>
      <c r="AT459" s="47"/>
      <c r="AU459" s="47"/>
      <c r="AV459" s="47"/>
      <c r="AW459" s="47"/>
      <c r="AX459" s="47"/>
      <c r="AY459" s="47"/>
      <c r="AZ459" s="47"/>
      <c r="BA459" s="47"/>
      <c r="BB459" s="47"/>
      <c r="BC459" s="47"/>
      <c r="BD459" s="47"/>
      <c r="BE459" s="47"/>
      <c r="BF459" s="47"/>
      <c r="BG459" s="47"/>
      <c r="BH459" s="47"/>
      <c r="BI459" s="47"/>
      <c r="BJ459" s="47"/>
      <c r="BK459" s="47"/>
      <c r="BL459" s="47"/>
      <c r="BM459" s="47"/>
      <c r="BN459" s="47"/>
      <c r="BO459" s="47"/>
      <c r="BP459" s="47"/>
      <c r="BQ459" s="47"/>
      <c r="BR459" s="47"/>
      <c r="BS459" s="47"/>
      <c r="BT459" s="47"/>
      <c r="BU459" s="47"/>
      <c r="BV459" s="47"/>
      <c r="BW459" s="47"/>
      <c r="BX459" s="47"/>
      <c r="BY459" s="47"/>
      <c r="BZ459" s="47"/>
      <c r="CA459" s="47"/>
      <c r="CB459" s="47"/>
      <c r="CC459" s="47"/>
      <c r="CD459" s="47"/>
      <c r="CE459" s="47"/>
      <c r="CF459" s="47"/>
      <c r="CG459" s="47"/>
      <c r="CH459" s="47"/>
      <c r="CI459" s="47"/>
      <c r="CJ459" s="47"/>
      <c r="CK459" s="47"/>
      <c r="CL459" s="47"/>
      <c r="CM459" s="47"/>
      <c r="CN459" s="47"/>
      <c r="CO459" s="47"/>
      <c r="CP459" s="47"/>
      <c r="CQ459" s="47"/>
      <c r="CR459" s="47"/>
      <c r="CS459" s="47"/>
      <c r="CT459" s="47"/>
      <c r="CU459" s="47"/>
      <c r="CV459" s="47"/>
      <c r="CW459" s="47"/>
      <c r="CX459" s="47"/>
      <c r="CY459" s="47"/>
      <c r="CZ459" s="47"/>
      <c r="DA459" s="47"/>
      <c r="DB459" s="47"/>
      <c r="DC459" s="47"/>
      <c r="DD459" s="47"/>
      <c r="DE459" s="47"/>
      <c r="DF459" s="47"/>
      <c r="DG459" s="47"/>
      <c r="DH459" s="47"/>
      <c r="DI459" s="47"/>
      <c r="DJ459" s="47"/>
      <c r="DK459" s="47"/>
      <c r="DL459" s="47"/>
      <c r="DM459" s="47"/>
      <c r="DN459" s="47"/>
      <c r="DO459" s="47"/>
      <c r="DP459" s="47"/>
      <c r="DQ459" s="47"/>
      <c r="DR459" s="47"/>
      <c r="DS459" s="47"/>
      <c r="DT459" s="47"/>
      <c r="DU459" s="47"/>
      <c r="DV459" s="47"/>
      <c r="DW459" s="74"/>
      <c r="DX459" s="47"/>
      <c r="DY459" s="47"/>
      <c r="DZ459" s="47"/>
      <c r="EA459" s="47"/>
      <c r="EB459" s="47"/>
      <c r="EC459" s="47"/>
      <c r="ED459" s="47"/>
      <c r="EE459" s="47"/>
      <c r="EF459" s="47"/>
      <c r="EG459" s="47"/>
      <c r="EH459" s="47"/>
      <c r="EI459" s="47"/>
      <c r="EJ459" s="47"/>
      <c r="EK459" s="47"/>
      <c r="EL459" s="47"/>
      <c r="EM459" s="47"/>
      <c r="EN459" s="47"/>
      <c r="EO459" s="47"/>
      <c r="EP459" s="47"/>
      <c r="EQ459" s="47"/>
      <c r="ER459" s="74"/>
    </row>
    <row r="460" spans="2:148" ht="15" customHeight="1">
      <c r="B460" s="687" t="str">
        <f t="shared" si="48"/>
        <v>Desk 36</v>
      </c>
      <c r="C460" s="689" t="str">
        <f t="shared" si="52"/>
        <v/>
      </c>
      <c r="D460" s="689" t="str">
        <f t="shared" si="52"/>
        <v/>
      </c>
      <c r="E460" s="689" t="str">
        <f t="shared" si="52"/>
        <v/>
      </c>
      <c r="F460" s="689" t="str">
        <f t="shared" si="52"/>
        <v/>
      </c>
      <c r="G460" s="1810" t="str">
        <f t="shared" si="52"/>
        <v/>
      </c>
      <c r="H460" s="47"/>
      <c r="I460" s="47"/>
      <c r="J460" s="47"/>
      <c r="K460" s="47"/>
      <c r="L460" s="47"/>
      <c r="M460" s="47"/>
      <c r="N460" s="47"/>
      <c r="O460" s="47"/>
      <c r="P460" s="47"/>
      <c r="Q460" s="47"/>
      <c r="R460" s="47"/>
      <c r="S460" s="47"/>
      <c r="T460" s="47"/>
      <c r="U460" s="47"/>
      <c r="V460" s="47"/>
      <c r="W460" s="47"/>
      <c r="X460" s="47"/>
      <c r="Y460" s="47"/>
      <c r="Z460" s="47"/>
      <c r="AA460" s="47"/>
      <c r="AB460" s="47"/>
      <c r="AC460" s="47"/>
      <c r="AD460" s="47"/>
      <c r="AE460" s="47"/>
      <c r="AF460" s="47"/>
      <c r="AG460" s="47"/>
      <c r="AH460" s="47"/>
      <c r="AI460" s="47"/>
      <c r="AJ460" s="47"/>
      <c r="AK460" s="47"/>
      <c r="AL460" s="47"/>
      <c r="AM460" s="47"/>
      <c r="AN460" s="47"/>
      <c r="AO460" s="47"/>
      <c r="AP460" s="47"/>
      <c r="AQ460" s="47"/>
      <c r="AR460" s="47"/>
      <c r="AS460" s="47"/>
      <c r="AT460" s="47"/>
      <c r="AU460" s="47"/>
      <c r="AV460" s="47"/>
      <c r="AW460" s="47"/>
      <c r="AX460" s="47"/>
      <c r="AY460" s="47"/>
      <c r="AZ460" s="47"/>
      <c r="BA460" s="47"/>
      <c r="BB460" s="47"/>
      <c r="BC460" s="47"/>
      <c r="BD460" s="47"/>
      <c r="BE460" s="47"/>
      <c r="BF460" s="47"/>
      <c r="BG460" s="47"/>
      <c r="BH460" s="47"/>
      <c r="BI460" s="47"/>
      <c r="BJ460" s="47"/>
      <c r="BK460" s="47"/>
      <c r="BL460" s="47"/>
      <c r="BM460" s="47"/>
      <c r="BN460" s="47"/>
      <c r="BO460" s="47"/>
      <c r="BP460" s="47"/>
      <c r="BQ460" s="47"/>
      <c r="BR460" s="47"/>
      <c r="BS460" s="47"/>
      <c r="BT460" s="47"/>
      <c r="BU460" s="47"/>
      <c r="BV460" s="47"/>
      <c r="BW460" s="47"/>
      <c r="BX460" s="47"/>
      <c r="BY460" s="47"/>
      <c r="BZ460" s="47"/>
      <c r="CA460" s="47"/>
      <c r="CB460" s="47"/>
      <c r="CC460" s="47"/>
      <c r="CD460" s="47"/>
      <c r="CE460" s="47"/>
      <c r="CF460" s="47"/>
      <c r="CG460" s="47"/>
      <c r="CH460" s="47"/>
      <c r="CI460" s="47"/>
      <c r="CJ460" s="47"/>
      <c r="CK460" s="47"/>
      <c r="CL460" s="47"/>
      <c r="CM460" s="47"/>
      <c r="CN460" s="47"/>
      <c r="CO460" s="47"/>
      <c r="CP460" s="47"/>
      <c r="CQ460" s="47"/>
      <c r="CR460" s="47"/>
      <c r="CS460" s="47"/>
      <c r="CT460" s="47"/>
      <c r="CU460" s="47"/>
      <c r="CV460" s="47"/>
      <c r="CW460" s="47"/>
      <c r="CX460" s="47"/>
      <c r="CY460" s="47"/>
      <c r="CZ460" s="47"/>
      <c r="DA460" s="47"/>
      <c r="DB460" s="47"/>
      <c r="DC460" s="47"/>
      <c r="DD460" s="47"/>
      <c r="DE460" s="47"/>
      <c r="DF460" s="47"/>
      <c r="DG460" s="47"/>
      <c r="DH460" s="47"/>
      <c r="DI460" s="47"/>
      <c r="DJ460" s="47"/>
      <c r="DK460" s="47"/>
      <c r="DL460" s="47"/>
      <c r="DM460" s="47"/>
      <c r="DN460" s="47"/>
      <c r="DO460" s="47"/>
      <c r="DP460" s="47"/>
      <c r="DQ460" s="47"/>
      <c r="DR460" s="47"/>
      <c r="DS460" s="47"/>
      <c r="DT460" s="47"/>
      <c r="DU460" s="47"/>
      <c r="DV460" s="47"/>
      <c r="DW460" s="74"/>
      <c r="DX460" s="47"/>
      <c r="DY460" s="47"/>
      <c r="DZ460" s="47"/>
      <c r="EA460" s="47"/>
      <c r="EB460" s="47"/>
      <c r="EC460" s="47"/>
      <c r="ED460" s="47"/>
      <c r="EE460" s="47"/>
      <c r="EF460" s="47"/>
      <c r="EG460" s="47"/>
      <c r="EH460" s="47"/>
      <c r="EI460" s="47"/>
      <c r="EJ460" s="47"/>
      <c r="EK460" s="47"/>
      <c r="EL460" s="47"/>
      <c r="EM460" s="47"/>
      <c r="EN460" s="47"/>
      <c r="EO460" s="47"/>
      <c r="EP460" s="47"/>
      <c r="EQ460" s="47"/>
      <c r="ER460" s="74"/>
    </row>
    <row r="461" spans="2:148" ht="15" customHeight="1">
      <c r="B461" s="687" t="str">
        <f t="shared" si="48"/>
        <v>Desk 37</v>
      </c>
      <c r="C461" s="689" t="str">
        <f t="shared" si="52"/>
        <v/>
      </c>
      <c r="D461" s="689" t="str">
        <f t="shared" si="52"/>
        <v/>
      </c>
      <c r="E461" s="689" t="str">
        <f t="shared" si="52"/>
        <v/>
      </c>
      <c r="F461" s="689" t="str">
        <f t="shared" si="52"/>
        <v/>
      </c>
      <c r="G461" s="1810" t="str">
        <f t="shared" si="52"/>
        <v/>
      </c>
      <c r="H461" s="47"/>
      <c r="I461" s="47"/>
      <c r="J461" s="47"/>
      <c r="K461" s="47"/>
      <c r="L461" s="47"/>
      <c r="M461" s="47"/>
      <c r="N461" s="47"/>
      <c r="O461" s="47"/>
      <c r="P461" s="47"/>
      <c r="Q461" s="47"/>
      <c r="R461" s="47"/>
      <c r="S461" s="47"/>
      <c r="T461" s="47"/>
      <c r="U461" s="47"/>
      <c r="V461" s="47"/>
      <c r="W461" s="47"/>
      <c r="X461" s="47"/>
      <c r="Y461" s="47"/>
      <c r="Z461" s="47"/>
      <c r="AA461" s="47"/>
      <c r="AB461" s="47"/>
      <c r="AC461" s="47"/>
      <c r="AD461" s="47"/>
      <c r="AE461" s="47"/>
      <c r="AF461" s="47"/>
      <c r="AG461" s="47"/>
      <c r="AH461" s="47"/>
      <c r="AI461" s="47"/>
      <c r="AJ461" s="47"/>
      <c r="AK461" s="47"/>
      <c r="AL461" s="47"/>
      <c r="AM461" s="47"/>
      <c r="AN461" s="47"/>
      <c r="AO461" s="47"/>
      <c r="AP461" s="47"/>
      <c r="AQ461" s="47"/>
      <c r="AR461" s="47"/>
      <c r="AS461" s="47"/>
      <c r="AT461" s="47"/>
      <c r="AU461" s="47"/>
      <c r="AV461" s="47"/>
      <c r="AW461" s="47"/>
      <c r="AX461" s="47"/>
      <c r="AY461" s="47"/>
      <c r="AZ461" s="47"/>
      <c r="BA461" s="47"/>
      <c r="BB461" s="47"/>
      <c r="BC461" s="47"/>
      <c r="BD461" s="47"/>
      <c r="BE461" s="47"/>
      <c r="BF461" s="47"/>
      <c r="BG461" s="47"/>
      <c r="BH461" s="47"/>
      <c r="BI461" s="47"/>
      <c r="BJ461" s="47"/>
      <c r="BK461" s="47"/>
      <c r="BL461" s="47"/>
      <c r="BM461" s="47"/>
      <c r="BN461" s="47"/>
      <c r="BO461" s="47"/>
      <c r="BP461" s="47"/>
      <c r="BQ461" s="47"/>
      <c r="BR461" s="47"/>
      <c r="BS461" s="47"/>
      <c r="BT461" s="47"/>
      <c r="BU461" s="47"/>
      <c r="BV461" s="47"/>
      <c r="BW461" s="47"/>
      <c r="BX461" s="47"/>
      <c r="BY461" s="47"/>
      <c r="BZ461" s="47"/>
      <c r="CA461" s="47"/>
      <c r="CB461" s="47"/>
      <c r="CC461" s="47"/>
      <c r="CD461" s="47"/>
      <c r="CE461" s="47"/>
      <c r="CF461" s="47"/>
      <c r="CG461" s="47"/>
      <c r="CH461" s="47"/>
      <c r="CI461" s="47"/>
      <c r="CJ461" s="47"/>
      <c r="CK461" s="47"/>
      <c r="CL461" s="47"/>
      <c r="CM461" s="47"/>
      <c r="CN461" s="47"/>
      <c r="CO461" s="47"/>
      <c r="CP461" s="47"/>
      <c r="CQ461" s="47"/>
      <c r="CR461" s="47"/>
      <c r="CS461" s="47"/>
      <c r="CT461" s="47"/>
      <c r="CU461" s="47"/>
      <c r="CV461" s="47"/>
      <c r="CW461" s="47"/>
      <c r="CX461" s="47"/>
      <c r="CY461" s="47"/>
      <c r="CZ461" s="47"/>
      <c r="DA461" s="47"/>
      <c r="DB461" s="47"/>
      <c r="DC461" s="47"/>
      <c r="DD461" s="47"/>
      <c r="DE461" s="47"/>
      <c r="DF461" s="47"/>
      <c r="DG461" s="47"/>
      <c r="DH461" s="47"/>
      <c r="DI461" s="47"/>
      <c r="DJ461" s="47"/>
      <c r="DK461" s="47"/>
      <c r="DL461" s="47"/>
      <c r="DM461" s="47"/>
      <c r="DN461" s="47"/>
      <c r="DO461" s="47"/>
      <c r="DP461" s="47"/>
      <c r="DQ461" s="47"/>
      <c r="DR461" s="47"/>
      <c r="DS461" s="47"/>
      <c r="DT461" s="47"/>
      <c r="DU461" s="47"/>
      <c r="DV461" s="47"/>
      <c r="DW461" s="74"/>
      <c r="DX461" s="47"/>
      <c r="DY461" s="47"/>
      <c r="DZ461" s="47"/>
      <c r="EA461" s="47"/>
      <c r="EB461" s="47"/>
      <c r="EC461" s="47"/>
      <c r="ED461" s="47"/>
      <c r="EE461" s="47"/>
      <c r="EF461" s="47"/>
      <c r="EG461" s="47"/>
      <c r="EH461" s="47"/>
      <c r="EI461" s="47"/>
      <c r="EJ461" s="47"/>
      <c r="EK461" s="47"/>
      <c r="EL461" s="47"/>
      <c r="EM461" s="47"/>
      <c r="EN461" s="47"/>
      <c r="EO461" s="47"/>
      <c r="EP461" s="47"/>
      <c r="EQ461" s="47"/>
      <c r="ER461" s="74"/>
    </row>
    <row r="462" spans="2:148" ht="15" customHeight="1">
      <c r="B462" s="687" t="str">
        <f t="shared" si="48"/>
        <v>Desk 38</v>
      </c>
      <c r="C462" s="689" t="str">
        <f t="shared" si="52"/>
        <v/>
      </c>
      <c r="D462" s="689" t="str">
        <f t="shared" si="52"/>
        <v/>
      </c>
      <c r="E462" s="689" t="str">
        <f t="shared" si="52"/>
        <v/>
      </c>
      <c r="F462" s="689" t="str">
        <f t="shared" si="52"/>
        <v/>
      </c>
      <c r="G462" s="1810" t="str">
        <f t="shared" si="52"/>
        <v/>
      </c>
      <c r="H462" s="47"/>
      <c r="I462" s="47"/>
      <c r="J462" s="47"/>
      <c r="K462" s="47"/>
      <c r="L462" s="47"/>
      <c r="M462" s="47"/>
      <c r="N462" s="47"/>
      <c r="O462" s="47"/>
      <c r="P462" s="47"/>
      <c r="Q462" s="47"/>
      <c r="R462" s="47"/>
      <c r="S462" s="47"/>
      <c r="T462" s="47"/>
      <c r="U462" s="47"/>
      <c r="V462" s="47"/>
      <c r="W462" s="47"/>
      <c r="X462" s="47"/>
      <c r="Y462" s="47"/>
      <c r="Z462" s="47"/>
      <c r="AA462" s="47"/>
      <c r="AB462" s="47"/>
      <c r="AC462" s="47"/>
      <c r="AD462" s="47"/>
      <c r="AE462" s="47"/>
      <c r="AF462" s="47"/>
      <c r="AG462" s="47"/>
      <c r="AH462" s="47"/>
      <c r="AI462" s="47"/>
      <c r="AJ462" s="47"/>
      <c r="AK462" s="47"/>
      <c r="AL462" s="47"/>
      <c r="AM462" s="47"/>
      <c r="AN462" s="47"/>
      <c r="AO462" s="47"/>
      <c r="AP462" s="47"/>
      <c r="AQ462" s="47"/>
      <c r="AR462" s="47"/>
      <c r="AS462" s="47"/>
      <c r="AT462" s="47"/>
      <c r="AU462" s="47"/>
      <c r="AV462" s="47"/>
      <c r="AW462" s="47"/>
      <c r="AX462" s="47"/>
      <c r="AY462" s="47"/>
      <c r="AZ462" s="47"/>
      <c r="BA462" s="47"/>
      <c r="BB462" s="47"/>
      <c r="BC462" s="47"/>
      <c r="BD462" s="47"/>
      <c r="BE462" s="47"/>
      <c r="BF462" s="47"/>
      <c r="BG462" s="47"/>
      <c r="BH462" s="47"/>
      <c r="BI462" s="47"/>
      <c r="BJ462" s="47"/>
      <c r="BK462" s="47"/>
      <c r="BL462" s="47"/>
      <c r="BM462" s="47"/>
      <c r="BN462" s="47"/>
      <c r="BO462" s="47"/>
      <c r="BP462" s="47"/>
      <c r="BQ462" s="47"/>
      <c r="BR462" s="47"/>
      <c r="BS462" s="47"/>
      <c r="BT462" s="47"/>
      <c r="BU462" s="47"/>
      <c r="BV462" s="47"/>
      <c r="BW462" s="47"/>
      <c r="BX462" s="47"/>
      <c r="BY462" s="47"/>
      <c r="BZ462" s="47"/>
      <c r="CA462" s="47"/>
      <c r="CB462" s="47"/>
      <c r="CC462" s="47"/>
      <c r="CD462" s="47"/>
      <c r="CE462" s="47"/>
      <c r="CF462" s="47"/>
      <c r="CG462" s="47"/>
      <c r="CH462" s="47"/>
      <c r="CI462" s="47"/>
      <c r="CJ462" s="47"/>
      <c r="CK462" s="47"/>
      <c r="CL462" s="47"/>
      <c r="CM462" s="47"/>
      <c r="CN462" s="47"/>
      <c r="CO462" s="47"/>
      <c r="CP462" s="47"/>
      <c r="CQ462" s="47"/>
      <c r="CR462" s="47"/>
      <c r="CS462" s="47"/>
      <c r="CT462" s="47"/>
      <c r="CU462" s="47"/>
      <c r="CV462" s="47"/>
      <c r="CW462" s="47"/>
      <c r="CX462" s="47"/>
      <c r="CY462" s="47"/>
      <c r="CZ462" s="47"/>
      <c r="DA462" s="47"/>
      <c r="DB462" s="47"/>
      <c r="DC462" s="47"/>
      <c r="DD462" s="47"/>
      <c r="DE462" s="47"/>
      <c r="DF462" s="47"/>
      <c r="DG462" s="47"/>
      <c r="DH462" s="47"/>
      <c r="DI462" s="47"/>
      <c r="DJ462" s="47"/>
      <c r="DK462" s="47"/>
      <c r="DL462" s="47"/>
      <c r="DM462" s="47"/>
      <c r="DN462" s="47"/>
      <c r="DO462" s="47"/>
      <c r="DP462" s="47"/>
      <c r="DQ462" s="47"/>
      <c r="DR462" s="47"/>
      <c r="DS462" s="47"/>
      <c r="DT462" s="47"/>
      <c r="DU462" s="47"/>
      <c r="DV462" s="47"/>
      <c r="DW462" s="74"/>
      <c r="DX462" s="47"/>
      <c r="DY462" s="47"/>
      <c r="DZ462" s="47"/>
      <c r="EA462" s="47"/>
      <c r="EB462" s="47"/>
      <c r="EC462" s="47"/>
      <c r="ED462" s="47"/>
      <c r="EE462" s="47"/>
      <c r="EF462" s="47"/>
      <c r="EG462" s="47"/>
      <c r="EH462" s="47"/>
      <c r="EI462" s="47"/>
      <c r="EJ462" s="47"/>
      <c r="EK462" s="47"/>
      <c r="EL462" s="47"/>
      <c r="EM462" s="47"/>
      <c r="EN462" s="47"/>
      <c r="EO462" s="47"/>
      <c r="EP462" s="47"/>
      <c r="EQ462" s="47"/>
      <c r="ER462" s="74"/>
    </row>
    <row r="463" spans="2:148" ht="15" customHeight="1">
      <c r="B463" s="687" t="str">
        <f t="shared" si="48"/>
        <v>Desk 39</v>
      </c>
      <c r="C463" s="689" t="str">
        <f t="shared" si="52"/>
        <v/>
      </c>
      <c r="D463" s="689" t="str">
        <f t="shared" si="52"/>
        <v/>
      </c>
      <c r="E463" s="689" t="str">
        <f t="shared" si="52"/>
        <v/>
      </c>
      <c r="F463" s="689" t="str">
        <f t="shared" si="52"/>
        <v/>
      </c>
      <c r="G463" s="1810" t="str">
        <f t="shared" si="52"/>
        <v/>
      </c>
      <c r="H463" s="47"/>
      <c r="I463" s="47"/>
      <c r="J463" s="47"/>
      <c r="K463" s="47"/>
      <c r="L463" s="47"/>
      <c r="M463" s="47"/>
      <c r="N463" s="47"/>
      <c r="O463" s="47"/>
      <c r="P463" s="47"/>
      <c r="Q463" s="47"/>
      <c r="R463" s="47"/>
      <c r="S463" s="47"/>
      <c r="T463" s="47"/>
      <c r="U463" s="47"/>
      <c r="V463" s="47"/>
      <c r="W463" s="47"/>
      <c r="X463" s="47"/>
      <c r="Y463" s="47"/>
      <c r="Z463" s="47"/>
      <c r="AA463" s="47"/>
      <c r="AB463" s="47"/>
      <c r="AC463" s="47"/>
      <c r="AD463" s="47"/>
      <c r="AE463" s="47"/>
      <c r="AF463" s="47"/>
      <c r="AG463" s="47"/>
      <c r="AH463" s="47"/>
      <c r="AI463" s="47"/>
      <c r="AJ463" s="47"/>
      <c r="AK463" s="47"/>
      <c r="AL463" s="47"/>
      <c r="AM463" s="47"/>
      <c r="AN463" s="47"/>
      <c r="AO463" s="47"/>
      <c r="AP463" s="47"/>
      <c r="AQ463" s="47"/>
      <c r="AR463" s="47"/>
      <c r="AS463" s="47"/>
      <c r="AT463" s="47"/>
      <c r="AU463" s="47"/>
      <c r="AV463" s="47"/>
      <c r="AW463" s="47"/>
      <c r="AX463" s="47"/>
      <c r="AY463" s="47"/>
      <c r="AZ463" s="47"/>
      <c r="BA463" s="47"/>
      <c r="BB463" s="47"/>
      <c r="BC463" s="47"/>
      <c r="BD463" s="47"/>
      <c r="BE463" s="47"/>
      <c r="BF463" s="47"/>
      <c r="BG463" s="47"/>
      <c r="BH463" s="47"/>
      <c r="BI463" s="47"/>
      <c r="BJ463" s="47"/>
      <c r="BK463" s="47"/>
      <c r="BL463" s="47"/>
      <c r="BM463" s="47"/>
      <c r="BN463" s="47"/>
      <c r="BO463" s="47"/>
      <c r="BP463" s="47"/>
      <c r="BQ463" s="47"/>
      <c r="BR463" s="47"/>
      <c r="BS463" s="47"/>
      <c r="BT463" s="47"/>
      <c r="BU463" s="47"/>
      <c r="BV463" s="47"/>
      <c r="BW463" s="47"/>
      <c r="BX463" s="47"/>
      <c r="BY463" s="47"/>
      <c r="BZ463" s="47"/>
      <c r="CA463" s="47"/>
      <c r="CB463" s="47"/>
      <c r="CC463" s="47"/>
      <c r="CD463" s="47"/>
      <c r="CE463" s="47"/>
      <c r="CF463" s="47"/>
      <c r="CG463" s="47"/>
      <c r="CH463" s="47"/>
      <c r="CI463" s="47"/>
      <c r="CJ463" s="47"/>
      <c r="CK463" s="47"/>
      <c r="CL463" s="47"/>
      <c r="CM463" s="47"/>
      <c r="CN463" s="47"/>
      <c r="CO463" s="47"/>
      <c r="CP463" s="47"/>
      <c r="CQ463" s="47"/>
      <c r="CR463" s="47"/>
      <c r="CS463" s="47"/>
      <c r="CT463" s="47"/>
      <c r="CU463" s="47"/>
      <c r="CV463" s="47"/>
      <c r="CW463" s="47"/>
      <c r="CX463" s="47"/>
      <c r="CY463" s="47"/>
      <c r="CZ463" s="47"/>
      <c r="DA463" s="47"/>
      <c r="DB463" s="47"/>
      <c r="DC463" s="47"/>
      <c r="DD463" s="47"/>
      <c r="DE463" s="47"/>
      <c r="DF463" s="47"/>
      <c r="DG463" s="47"/>
      <c r="DH463" s="47"/>
      <c r="DI463" s="47"/>
      <c r="DJ463" s="47"/>
      <c r="DK463" s="47"/>
      <c r="DL463" s="47"/>
      <c r="DM463" s="47"/>
      <c r="DN463" s="47"/>
      <c r="DO463" s="47"/>
      <c r="DP463" s="47"/>
      <c r="DQ463" s="47"/>
      <c r="DR463" s="47"/>
      <c r="DS463" s="47"/>
      <c r="DT463" s="47"/>
      <c r="DU463" s="47"/>
      <c r="DV463" s="47"/>
      <c r="DW463" s="74"/>
      <c r="DX463" s="47"/>
      <c r="DY463" s="47"/>
      <c r="DZ463" s="47"/>
      <c r="EA463" s="47"/>
      <c r="EB463" s="47"/>
      <c r="EC463" s="47"/>
      <c r="ED463" s="47"/>
      <c r="EE463" s="47"/>
      <c r="EF463" s="47"/>
      <c r="EG463" s="47"/>
      <c r="EH463" s="47"/>
      <c r="EI463" s="47"/>
      <c r="EJ463" s="47"/>
      <c r="EK463" s="47"/>
      <c r="EL463" s="47"/>
      <c r="EM463" s="47"/>
      <c r="EN463" s="47"/>
      <c r="EO463" s="47"/>
      <c r="EP463" s="47"/>
      <c r="EQ463" s="47"/>
      <c r="ER463" s="74"/>
    </row>
    <row r="464" spans="2:148" ht="15" customHeight="1">
      <c r="B464" s="687" t="str">
        <f t="shared" si="48"/>
        <v>Desk 40</v>
      </c>
      <c r="C464" s="689" t="str">
        <f t="shared" si="52"/>
        <v/>
      </c>
      <c r="D464" s="689" t="str">
        <f t="shared" si="52"/>
        <v/>
      </c>
      <c r="E464" s="689" t="str">
        <f t="shared" si="52"/>
        <v/>
      </c>
      <c r="F464" s="689" t="str">
        <f t="shared" si="52"/>
        <v/>
      </c>
      <c r="G464" s="1810" t="str">
        <f t="shared" si="52"/>
        <v/>
      </c>
      <c r="H464" s="47"/>
      <c r="I464" s="47"/>
      <c r="J464" s="47"/>
      <c r="K464" s="47"/>
      <c r="L464" s="47"/>
      <c r="M464" s="47"/>
      <c r="N464" s="47"/>
      <c r="O464" s="47"/>
      <c r="P464" s="47"/>
      <c r="Q464" s="47"/>
      <c r="R464" s="47"/>
      <c r="S464" s="47"/>
      <c r="T464" s="47"/>
      <c r="U464" s="47"/>
      <c r="V464" s="47"/>
      <c r="W464" s="47"/>
      <c r="X464" s="47"/>
      <c r="Y464" s="47"/>
      <c r="Z464" s="47"/>
      <c r="AA464" s="47"/>
      <c r="AB464" s="47"/>
      <c r="AC464" s="47"/>
      <c r="AD464" s="47"/>
      <c r="AE464" s="47"/>
      <c r="AF464" s="47"/>
      <c r="AG464" s="47"/>
      <c r="AH464" s="47"/>
      <c r="AI464" s="47"/>
      <c r="AJ464" s="47"/>
      <c r="AK464" s="47"/>
      <c r="AL464" s="47"/>
      <c r="AM464" s="47"/>
      <c r="AN464" s="47"/>
      <c r="AO464" s="47"/>
      <c r="AP464" s="47"/>
      <c r="AQ464" s="47"/>
      <c r="AR464" s="47"/>
      <c r="AS464" s="47"/>
      <c r="AT464" s="47"/>
      <c r="AU464" s="47"/>
      <c r="AV464" s="47"/>
      <c r="AW464" s="47"/>
      <c r="AX464" s="47"/>
      <c r="AY464" s="47"/>
      <c r="AZ464" s="47"/>
      <c r="BA464" s="47"/>
      <c r="BB464" s="47"/>
      <c r="BC464" s="47"/>
      <c r="BD464" s="47"/>
      <c r="BE464" s="47"/>
      <c r="BF464" s="47"/>
      <c r="BG464" s="47"/>
      <c r="BH464" s="47"/>
      <c r="BI464" s="47"/>
      <c r="BJ464" s="47"/>
      <c r="BK464" s="47"/>
      <c r="BL464" s="47"/>
      <c r="BM464" s="47"/>
      <c r="BN464" s="47"/>
      <c r="BO464" s="47"/>
      <c r="BP464" s="47"/>
      <c r="BQ464" s="47"/>
      <c r="BR464" s="47"/>
      <c r="BS464" s="47"/>
      <c r="BT464" s="47"/>
      <c r="BU464" s="47"/>
      <c r="BV464" s="47"/>
      <c r="BW464" s="47"/>
      <c r="BX464" s="47"/>
      <c r="BY464" s="47"/>
      <c r="BZ464" s="47"/>
      <c r="CA464" s="47"/>
      <c r="CB464" s="47"/>
      <c r="CC464" s="47"/>
      <c r="CD464" s="47"/>
      <c r="CE464" s="47"/>
      <c r="CF464" s="47"/>
      <c r="CG464" s="47"/>
      <c r="CH464" s="47"/>
      <c r="CI464" s="47"/>
      <c r="CJ464" s="47"/>
      <c r="CK464" s="47"/>
      <c r="CL464" s="47"/>
      <c r="CM464" s="47"/>
      <c r="CN464" s="47"/>
      <c r="CO464" s="47"/>
      <c r="CP464" s="47"/>
      <c r="CQ464" s="47"/>
      <c r="CR464" s="47"/>
      <c r="CS464" s="47"/>
      <c r="CT464" s="47"/>
      <c r="CU464" s="47"/>
      <c r="CV464" s="47"/>
      <c r="CW464" s="47"/>
      <c r="CX464" s="47"/>
      <c r="CY464" s="47"/>
      <c r="CZ464" s="47"/>
      <c r="DA464" s="47"/>
      <c r="DB464" s="47"/>
      <c r="DC464" s="47"/>
      <c r="DD464" s="47"/>
      <c r="DE464" s="47"/>
      <c r="DF464" s="47"/>
      <c r="DG464" s="47"/>
      <c r="DH464" s="47"/>
      <c r="DI464" s="47"/>
      <c r="DJ464" s="47"/>
      <c r="DK464" s="47"/>
      <c r="DL464" s="47"/>
      <c r="DM464" s="47"/>
      <c r="DN464" s="47"/>
      <c r="DO464" s="47"/>
      <c r="DP464" s="47"/>
      <c r="DQ464" s="47"/>
      <c r="DR464" s="47"/>
      <c r="DS464" s="47"/>
      <c r="DT464" s="47"/>
      <c r="DU464" s="47"/>
      <c r="DV464" s="47"/>
      <c r="DW464" s="74"/>
      <c r="DX464" s="47"/>
      <c r="DY464" s="47"/>
      <c r="DZ464" s="47"/>
      <c r="EA464" s="47"/>
      <c r="EB464" s="47"/>
      <c r="EC464" s="47"/>
      <c r="ED464" s="47"/>
      <c r="EE464" s="47"/>
      <c r="EF464" s="47"/>
      <c r="EG464" s="47"/>
      <c r="EH464" s="47"/>
      <c r="EI464" s="47"/>
      <c r="EJ464" s="47"/>
      <c r="EK464" s="47"/>
      <c r="EL464" s="47"/>
      <c r="EM464" s="47"/>
      <c r="EN464" s="47"/>
      <c r="EO464" s="47"/>
      <c r="EP464" s="47"/>
      <c r="EQ464" s="47"/>
      <c r="ER464" s="74"/>
    </row>
    <row r="465" spans="2:148" ht="15" customHeight="1">
      <c r="B465" s="687" t="str">
        <f t="shared" si="48"/>
        <v>Desk 41</v>
      </c>
      <c r="C465" s="689" t="str">
        <f t="shared" si="52"/>
        <v/>
      </c>
      <c r="D465" s="689" t="str">
        <f t="shared" si="52"/>
        <v/>
      </c>
      <c r="E465" s="689" t="str">
        <f t="shared" si="52"/>
        <v/>
      </c>
      <c r="F465" s="689" t="str">
        <f t="shared" si="52"/>
        <v/>
      </c>
      <c r="G465" s="1810" t="str">
        <f t="shared" si="52"/>
        <v/>
      </c>
      <c r="H465" s="47"/>
      <c r="I465" s="47"/>
      <c r="J465" s="47"/>
      <c r="K465" s="47"/>
      <c r="L465" s="47"/>
      <c r="M465" s="47"/>
      <c r="N465" s="47"/>
      <c r="O465" s="47"/>
      <c r="P465" s="47"/>
      <c r="Q465" s="47"/>
      <c r="R465" s="47"/>
      <c r="S465" s="47"/>
      <c r="T465" s="47"/>
      <c r="U465" s="47"/>
      <c r="V465" s="47"/>
      <c r="W465" s="47"/>
      <c r="X465" s="47"/>
      <c r="Y465" s="47"/>
      <c r="Z465" s="47"/>
      <c r="AA465" s="47"/>
      <c r="AB465" s="47"/>
      <c r="AC465" s="47"/>
      <c r="AD465" s="47"/>
      <c r="AE465" s="47"/>
      <c r="AF465" s="47"/>
      <c r="AG465" s="47"/>
      <c r="AH465" s="47"/>
      <c r="AI465" s="47"/>
      <c r="AJ465" s="47"/>
      <c r="AK465" s="47"/>
      <c r="AL465" s="47"/>
      <c r="AM465" s="47"/>
      <c r="AN465" s="47"/>
      <c r="AO465" s="47"/>
      <c r="AP465" s="47"/>
      <c r="AQ465" s="47"/>
      <c r="AR465" s="47"/>
      <c r="AS465" s="47"/>
      <c r="AT465" s="47"/>
      <c r="AU465" s="47"/>
      <c r="AV465" s="47"/>
      <c r="AW465" s="47"/>
      <c r="AX465" s="47"/>
      <c r="AY465" s="47"/>
      <c r="AZ465" s="47"/>
      <c r="BA465" s="47"/>
      <c r="BB465" s="47"/>
      <c r="BC465" s="47"/>
      <c r="BD465" s="47"/>
      <c r="BE465" s="47"/>
      <c r="BF465" s="47"/>
      <c r="BG465" s="47"/>
      <c r="BH465" s="47"/>
      <c r="BI465" s="47"/>
      <c r="BJ465" s="47"/>
      <c r="BK465" s="47"/>
      <c r="BL465" s="47"/>
      <c r="BM465" s="47"/>
      <c r="BN465" s="47"/>
      <c r="BO465" s="47"/>
      <c r="BP465" s="47"/>
      <c r="BQ465" s="47"/>
      <c r="BR465" s="47"/>
      <c r="BS465" s="47"/>
      <c r="BT465" s="47"/>
      <c r="BU465" s="47"/>
      <c r="BV465" s="47"/>
      <c r="BW465" s="47"/>
      <c r="BX465" s="47"/>
      <c r="BY465" s="47"/>
      <c r="BZ465" s="47"/>
      <c r="CA465" s="47"/>
      <c r="CB465" s="47"/>
      <c r="CC465" s="47"/>
      <c r="CD465" s="47"/>
      <c r="CE465" s="47"/>
      <c r="CF465" s="47"/>
      <c r="CG465" s="47"/>
      <c r="CH465" s="47"/>
      <c r="CI465" s="47"/>
      <c r="CJ465" s="47"/>
      <c r="CK465" s="47"/>
      <c r="CL465" s="47"/>
      <c r="CM465" s="47"/>
      <c r="CN465" s="47"/>
      <c r="CO465" s="47"/>
      <c r="CP465" s="47"/>
      <c r="CQ465" s="47"/>
      <c r="CR465" s="47"/>
      <c r="CS465" s="47"/>
      <c r="CT465" s="47"/>
      <c r="CU465" s="47"/>
      <c r="CV465" s="47"/>
      <c r="CW465" s="47"/>
      <c r="CX465" s="47"/>
      <c r="CY465" s="47"/>
      <c r="CZ465" s="47"/>
      <c r="DA465" s="47"/>
      <c r="DB465" s="47"/>
      <c r="DC465" s="47"/>
      <c r="DD465" s="47"/>
      <c r="DE465" s="47"/>
      <c r="DF465" s="47"/>
      <c r="DG465" s="47"/>
      <c r="DH465" s="47"/>
      <c r="DI465" s="47"/>
      <c r="DJ465" s="47"/>
      <c r="DK465" s="47"/>
      <c r="DL465" s="47"/>
      <c r="DM465" s="47"/>
      <c r="DN465" s="47"/>
      <c r="DO465" s="47"/>
      <c r="DP465" s="47"/>
      <c r="DQ465" s="47"/>
      <c r="DR465" s="47"/>
      <c r="DS465" s="47"/>
      <c r="DT465" s="47"/>
      <c r="DU465" s="47"/>
      <c r="DV465" s="47"/>
      <c r="DW465" s="74"/>
      <c r="DX465" s="47"/>
      <c r="DY465" s="47"/>
      <c r="DZ465" s="47"/>
      <c r="EA465" s="47"/>
      <c r="EB465" s="47"/>
      <c r="EC465" s="47"/>
      <c r="ED465" s="47"/>
      <c r="EE465" s="47"/>
      <c r="EF465" s="47"/>
      <c r="EG465" s="47"/>
      <c r="EH465" s="47"/>
      <c r="EI465" s="47"/>
      <c r="EJ465" s="47"/>
      <c r="EK465" s="47"/>
      <c r="EL465" s="47"/>
      <c r="EM465" s="47"/>
      <c r="EN465" s="47"/>
      <c r="EO465" s="47"/>
      <c r="EP465" s="47"/>
      <c r="EQ465" s="47"/>
      <c r="ER465" s="74"/>
    </row>
    <row r="466" spans="2:148" ht="15" customHeight="1">
      <c r="B466" s="687" t="str">
        <f t="shared" si="48"/>
        <v>Desk 42</v>
      </c>
      <c r="C466" s="689" t="str">
        <f t="shared" si="52"/>
        <v/>
      </c>
      <c r="D466" s="689" t="str">
        <f t="shared" si="52"/>
        <v/>
      </c>
      <c r="E466" s="689" t="str">
        <f t="shared" si="52"/>
        <v/>
      </c>
      <c r="F466" s="689" t="str">
        <f t="shared" si="52"/>
        <v/>
      </c>
      <c r="G466" s="1810" t="str">
        <f t="shared" si="52"/>
        <v/>
      </c>
      <c r="H466" s="47"/>
      <c r="I466" s="47"/>
      <c r="J466" s="47"/>
      <c r="K466" s="47"/>
      <c r="L466" s="47"/>
      <c r="M466" s="47"/>
      <c r="N466" s="47"/>
      <c r="O466" s="47"/>
      <c r="P466" s="47"/>
      <c r="Q466" s="47"/>
      <c r="R466" s="47"/>
      <c r="S466" s="47"/>
      <c r="T466" s="47"/>
      <c r="U466" s="47"/>
      <c r="V466" s="47"/>
      <c r="W466" s="47"/>
      <c r="X466" s="47"/>
      <c r="Y466" s="47"/>
      <c r="Z466" s="47"/>
      <c r="AA466" s="47"/>
      <c r="AB466" s="47"/>
      <c r="AC466" s="47"/>
      <c r="AD466" s="47"/>
      <c r="AE466" s="47"/>
      <c r="AF466" s="47"/>
      <c r="AG466" s="47"/>
      <c r="AH466" s="47"/>
      <c r="AI466" s="47"/>
      <c r="AJ466" s="47"/>
      <c r="AK466" s="47"/>
      <c r="AL466" s="47"/>
      <c r="AM466" s="47"/>
      <c r="AN466" s="47"/>
      <c r="AO466" s="47"/>
      <c r="AP466" s="47"/>
      <c r="AQ466" s="47"/>
      <c r="AR466" s="47"/>
      <c r="AS466" s="47"/>
      <c r="AT466" s="47"/>
      <c r="AU466" s="47"/>
      <c r="AV466" s="47"/>
      <c r="AW466" s="47"/>
      <c r="AX466" s="47"/>
      <c r="AY466" s="47"/>
      <c r="AZ466" s="47"/>
      <c r="BA466" s="47"/>
      <c r="BB466" s="47"/>
      <c r="BC466" s="47"/>
      <c r="BD466" s="47"/>
      <c r="BE466" s="47"/>
      <c r="BF466" s="47"/>
      <c r="BG466" s="47"/>
      <c r="BH466" s="47"/>
      <c r="BI466" s="47"/>
      <c r="BJ466" s="47"/>
      <c r="BK466" s="47"/>
      <c r="BL466" s="47"/>
      <c r="BM466" s="47"/>
      <c r="BN466" s="47"/>
      <c r="BO466" s="47"/>
      <c r="BP466" s="47"/>
      <c r="BQ466" s="47"/>
      <c r="BR466" s="47"/>
      <c r="BS466" s="47"/>
      <c r="BT466" s="47"/>
      <c r="BU466" s="47"/>
      <c r="BV466" s="47"/>
      <c r="BW466" s="47"/>
      <c r="BX466" s="47"/>
      <c r="BY466" s="47"/>
      <c r="BZ466" s="47"/>
      <c r="CA466" s="47"/>
      <c r="CB466" s="47"/>
      <c r="CC466" s="47"/>
      <c r="CD466" s="47"/>
      <c r="CE466" s="47"/>
      <c r="CF466" s="47"/>
      <c r="CG466" s="47"/>
      <c r="CH466" s="47"/>
      <c r="CI466" s="47"/>
      <c r="CJ466" s="47"/>
      <c r="CK466" s="47"/>
      <c r="CL466" s="47"/>
      <c r="CM466" s="47"/>
      <c r="CN466" s="47"/>
      <c r="CO466" s="47"/>
      <c r="CP466" s="47"/>
      <c r="CQ466" s="47"/>
      <c r="CR466" s="47"/>
      <c r="CS466" s="47"/>
      <c r="CT466" s="47"/>
      <c r="CU466" s="47"/>
      <c r="CV466" s="47"/>
      <c r="CW466" s="47"/>
      <c r="CX466" s="47"/>
      <c r="CY466" s="47"/>
      <c r="CZ466" s="47"/>
      <c r="DA466" s="47"/>
      <c r="DB466" s="47"/>
      <c r="DC466" s="47"/>
      <c r="DD466" s="47"/>
      <c r="DE466" s="47"/>
      <c r="DF466" s="47"/>
      <c r="DG466" s="47"/>
      <c r="DH466" s="47"/>
      <c r="DI466" s="47"/>
      <c r="DJ466" s="47"/>
      <c r="DK466" s="47"/>
      <c r="DL466" s="47"/>
      <c r="DM466" s="47"/>
      <c r="DN466" s="47"/>
      <c r="DO466" s="47"/>
      <c r="DP466" s="47"/>
      <c r="DQ466" s="47"/>
      <c r="DR466" s="47"/>
      <c r="DS466" s="47"/>
      <c r="DT466" s="47"/>
      <c r="DU466" s="47"/>
      <c r="DV466" s="47"/>
      <c r="DW466" s="74"/>
      <c r="DX466" s="47"/>
      <c r="DY466" s="47"/>
      <c r="DZ466" s="47"/>
      <c r="EA466" s="47"/>
      <c r="EB466" s="47"/>
      <c r="EC466" s="47"/>
      <c r="ED466" s="47"/>
      <c r="EE466" s="47"/>
      <c r="EF466" s="47"/>
      <c r="EG466" s="47"/>
      <c r="EH466" s="47"/>
      <c r="EI466" s="47"/>
      <c r="EJ466" s="47"/>
      <c r="EK466" s="47"/>
      <c r="EL466" s="47"/>
      <c r="EM466" s="47"/>
      <c r="EN466" s="47"/>
      <c r="EO466" s="47"/>
      <c r="EP466" s="47"/>
      <c r="EQ466" s="47"/>
      <c r="ER466" s="74"/>
    </row>
    <row r="467" spans="2:148" ht="15" customHeight="1">
      <c r="B467" s="687" t="str">
        <f t="shared" si="48"/>
        <v>Desk 43</v>
      </c>
      <c r="C467" s="689" t="str">
        <f t="shared" si="52"/>
        <v/>
      </c>
      <c r="D467" s="689" t="str">
        <f t="shared" si="52"/>
        <v/>
      </c>
      <c r="E467" s="689" t="str">
        <f t="shared" si="52"/>
        <v/>
      </c>
      <c r="F467" s="689" t="str">
        <f t="shared" si="52"/>
        <v/>
      </c>
      <c r="G467" s="1810" t="str">
        <f t="shared" si="52"/>
        <v/>
      </c>
      <c r="H467" s="47"/>
      <c r="I467" s="47"/>
      <c r="J467" s="47"/>
      <c r="K467" s="47"/>
      <c r="L467" s="47"/>
      <c r="M467" s="47"/>
      <c r="N467" s="47"/>
      <c r="O467" s="47"/>
      <c r="P467" s="47"/>
      <c r="Q467" s="47"/>
      <c r="R467" s="47"/>
      <c r="S467" s="47"/>
      <c r="T467" s="47"/>
      <c r="U467" s="47"/>
      <c r="V467" s="47"/>
      <c r="W467" s="47"/>
      <c r="X467" s="47"/>
      <c r="Y467" s="47"/>
      <c r="Z467" s="47"/>
      <c r="AA467" s="47"/>
      <c r="AB467" s="47"/>
      <c r="AC467" s="47"/>
      <c r="AD467" s="47"/>
      <c r="AE467" s="47"/>
      <c r="AF467" s="47"/>
      <c r="AG467" s="47"/>
      <c r="AH467" s="47"/>
      <c r="AI467" s="47"/>
      <c r="AJ467" s="47"/>
      <c r="AK467" s="47"/>
      <c r="AL467" s="47"/>
      <c r="AM467" s="47"/>
      <c r="AN467" s="47"/>
      <c r="AO467" s="47"/>
      <c r="AP467" s="47"/>
      <c r="AQ467" s="47"/>
      <c r="AR467" s="47"/>
      <c r="AS467" s="47"/>
      <c r="AT467" s="47"/>
      <c r="AU467" s="47"/>
      <c r="AV467" s="47"/>
      <c r="AW467" s="47"/>
      <c r="AX467" s="47"/>
      <c r="AY467" s="47"/>
      <c r="AZ467" s="47"/>
      <c r="BA467" s="47"/>
      <c r="BB467" s="47"/>
      <c r="BC467" s="47"/>
      <c r="BD467" s="47"/>
      <c r="BE467" s="47"/>
      <c r="BF467" s="47"/>
      <c r="BG467" s="47"/>
      <c r="BH467" s="47"/>
      <c r="BI467" s="47"/>
      <c r="BJ467" s="47"/>
      <c r="BK467" s="47"/>
      <c r="BL467" s="47"/>
      <c r="BM467" s="47"/>
      <c r="BN467" s="47"/>
      <c r="BO467" s="47"/>
      <c r="BP467" s="47"/>
      <c r="BQ467" s="47"/>
      <c r="BR467" s="47"/>
      <c r="BS467" s="47"/>
      <c r="BT467" s="47"/>
      <c r="BU467" s="47"/>
      <c r="BV467" s="47"/>
      <c r="BW467" s="47"/>
      <c r="BX467" s="47"/>
      <c r="BY467" s="47"/>
      <c r="BZ467" s="47"/>
      <c r="CA467" s="47"/>
      <c r="CB467" s="47"/>
      <c r="CC467" s="47"/>
      <c r="CD467" s="47"/>
      <c r="CE467" s="47"/>
      <c r="CF467" s="47"/>
      <c r="CG467" s="47"/>
      <c r="CH467" s="47"/>
      <c r="CI467" s="47"/>
      <c r="CJ467" s="47"/>
      <c r="CK467" s="47"/>
      <c r="CL467" s="47"/>
      <c r="CM467" s="47"/>
      <c r="CN467" s="47"/>
      <c r="CO467" s="47"/>
      <c r="CP467" s="47"/>
      <c r="CQ467" s="47"/>
      <c r="CR467" s="47"/>
      <c r="CS467" s="47"/>
      <c r="CT467" s="47"/>
      <c r="CU467" s="47"/>
      <c r="CV467" s="47"/>
      <c r="CW467" s="47"/>
      <c r="CX467" s="47"/>
      <c r="CY467" s="47"/>
      <c r="CZ467" s="47"/>
      <c r="DA467" s="47"/>
      <c r="DB467" s="47"/>
      <c r="DC467" s="47"/>
      <c r="DD467" s="47"/>
      <c r="DE467" s="47"/>
      <c r="DF467" s="47"/>
      <c r="DG467" s="47"/>
      <c r="DH467" s="47"/>
      <c r="DI467" s="47"/>
      <c r="DJ467" s="47"/>
      <c r="DK467" s="47"/>
      <c r="DL467" s="47"/>
      <c r="DM467" s="47"/>
      <c r="DN467" s="47"/>
      <c r="DO467" s="47"/>
      <c r="DP467" s="47"/>
      <c r="DQ467" s="47"/>
      <c r="DR467" s="47"/>
      <c r="DS467" s="47"/>
      <c r="DT467" s="47"/>
      <c r="DU467" s="47"/>
      <c r="DV467" s="47"/>
      <c r="DW467" s="74"/>
      <c r="DX467" s="47"/>
      <c r="DY467" s="47"/>
      <c r="DZ467" s="47"/>
      <c r="EA467" s="47"/>
      <c r="EB467" s="47"/>
      <c r="EC467" s="47"/>
      <c r="ED467" s="47"/>
      <c r="EE467" s="47"/>
      <c r="EF467" s="47"/>
      <c r="EG467" s="47"/>
      <c r="EH467" s="47"/>
      <c r="EI467" s="47"/>
      <c r="EJ467" s="47"/>
      <c r="EK467" s="47"/>
      <c r="EL467" s="47"/>
      <c r="EM467" s="47"/>
      <c r="EN467" s="47"/>
      <c r="EO467" s="47"/>
      <c r="EP467" s="47"/>
      <c r="EQ467" s="47"/>
      <c r="ER467" s="74"/>
    </row>
    <row r="468" spans="2:148" ht="15" customHeight="1">
      <c r="B468" s="687" t="str">
        <f t="shared" si="48"/>
        <v>Desk 44</v>
      </c>
      <c r="C468" s="689" t="str">
        <f t="shared" si="52"/>
        <v/>
      </c>
      <c r="D468" s="689" t="str">
        <f t="shared" si="52"/>
        <v/>
      </c>
      <c r="E468" s="689" t="str">
        <f t="shared" si="52"/>
        <v/>
      </c>
      <c r="F468" s="689" t="str">
        <f t="shared" si="52"/>
        <v/>
      </c>
      <c r="G468" s="1810" t="str">
        <f t="shared" si="52"/>
        <v/>
      </c>
      <c r="H468" s="47"/>
      <c r="I468" s="47"/>
      <c r="J468" s="47"/>
      <c r="K468" s="47"/>
      <c r="L468" s="47"/>
      <c r="M468" s="47"/>
      <c r="N468" s="47"/>
      <c r="O468" s="47"/>
      <c r="P468" s="47"/>
      <c r="Q468" s="47"/>
      <c r="R468" s="47"/>
      <c r="S468" s="47"/>
      <c r="T468" s="47"/>
      <c r="U468" s="47"/>
      <c r="V468" s="47"/>
      <c r="W468" s="47"/>
      <c r="X468" s="47"/>
      <c r="Y468" s="47"/>
      <c r="Z468" s="47"/>
      <c r="AA468" s="47"/>
      <c r="AB468" s="47"/>
      <c r="AC468" s="47"/>
      <c r="AD468" s="47"/>
      <c r="AE468" s="47"/>
      <c r="AF468" s="47"/>
      <c r="AG468" s="47"/>
      <c r="AH468" s="47"/>
      <c r="AI468" s="47"/>
      <c r="AJ468" s="47"/>
      <c r="AK468" s="47"/>
      <c r="AL468" s="47"/>
      <c r="AM468" s="47"/>
      <c r="AN468" s="47"/>
      <c r="AO468" s="47"/>
      <c r="AP468" s="47"/>
      <c r="AQ468" s="47"/>
      <c r="AR468" s="47"/>
      <c r="AS468" s="47"/>
      <c r="AT468" s="47"/>
      <c r="AU468" s="47"/>
      <c r="AV468" s="47"/>
      <c r="AW468" s="47"/>
      <c r="AX468" s="47"/>
      <c r="AY468" s="47"/>
      <c r="AZ468" s="47"/>
      <c r="BA468" s="47"/>
      <c r="BB468" s="47"/>
      <c r="BC468" s="47"/>
      <c r="BD468" s="47"/>
      <c r="BE468" s="47"/>
      <c r="BF468" s="47"/>
      <c r="BG468" s="47"/>
      <c r="BH468" s="47"/>
      <c r="BI468" s="47"/>
      <c r="BJ468" s="47"/>
      <c r="BK468" s="47"/>
      <c r="BL468" s="47"/>
      <c r="BM468" s="47"/>
      <c r="BN468" s="47"/>
      <c r="BO468" s="47"/>
      <c r="BP468" s="47"/>
      <c r="BQ468" s="47"/>
      <c r="BR468" s="47"/>
      <c r="BS468" s="47"/>
      <c r="BT468" s="47"/>
      <c r="BU468" s="47"/>
      <c r="BV468" s="47"/>
      <c r="BW468" s="47"/>
      <c r="BX468" s="47"/>
      <c r="BY468" s="47"/>
      <c r="BZ468" s="47"/>
      <c r="CA468" s="47"/>
      <c r="CB468" s="47"/>
      <c r="CC468" s="47"/>
      <c r="CD468" s="47"/>
      <c r="CE468" s="47"/>
      <c r="CF468" s="47"/>
      <c r="CG468" s="47"/>
      <c r="CH468" s="47"/>
      <c r="CI468" s="47"/>
      <c r="CJ468" s="47"/>
      <c r="CK468" s="47"/>
      <c r="CL468" s="47"/>
      <c r="CM468" s="47"/>
      <c r="CN468" s="47"/>
      <c r="CO468" s="47"/>
      <c r="CP468" s="47"/>
      <c r="CQ468" s="47"/>
      <c r="CR468" s="47"/>
      <c r="CS468" s="47"/>
      <c r="CT468" s="47"/>
      <c r="CU468" s="47"/>
      <c r="CV468" s="47"/>
      <c r="CW468" s="47"/>
      <c r="CX468" s="47"/>
      <c r="CY468" s="47"/>
      <c r="CZ468" s="47"/>
      <c r="DA468" s="47"/>
      <c r="DB468" s="47"/>
      <c r="DC468" s="47"/>
      <c r="DD468" s="47"/>
      <c r="DE468" s="47"/>
      <c r="DF468" s="47"/>
      <c r="DG468" s="47"/>
      <c r="DH468" s="47"/>
      <c r="DI468" s="47"/>
      <c r="DJ468" s="47"/>
      <c r="DK468" s="47"/>
      <c r="DL468" s="47"/>
      <c r="DM468" s="47"/>
      <c r="DN468" s="47"/>
      <c r="DO468" s="47"/>
      <c r="DP468" s="47"/>
      <c r="DQ468" s="47"/>
      <c r="DR468" s="47"/>
      <c r="DS468" s="47"/>
      <c r="DT468" s="47"/>
      <c r="DU468" s="47"/>
      <c r="DV468" s="47"/>
      <c r="DW468" s="74"/>
      <c r="DX468" s="47"/>
      <c r="DY468" s="47"/>
      <c r="DZ468" s="47"/>
      <c r="EA468" s="47"/>
      <c r="EB468" s="47"/>
      <c r="EC468" s="47"/>
      <c r="ED468" s="47"/>
      <c r="EE468" s="47"/>
      <c r="EF468" s="47"/>
      <c r="EG468" s="47"/>
      <c r="EH468" s="47"/>
      <c r="EI468" s="47"/>
      <c r="EJ468" s="47"/>
      <c r="EK468" s="47"/>
      <c r="EL468" s="47"/>
      <c r="EM468" s="47"/>
      <c r="EN468" s="47"/>
      <c r="EO468" s="47"/>
      <c r="EP468" s="47"/>
      <c r="EQ468" s="47"/>
      <c r="ER468" s="74"/>
    </row>
    <row r="469" spans="2:148" ht="15" customHeight="1">
      <c r="B469" s="687" t="str">
        <f t="shared" si="48"/>
        <v>Desk 45</v>
      </c>
      <c r="C469" s="689" t="str">
        <f t="shared" si="52"/>
        <v/>
      </c>
      <c r="D469" s="689" t="str">
        <f t="shared" si="52"/>
        <v/>
      </c>
      <c r="E469" s="689" t="str">
        <f t="shared" si="52"/>
        <v/>
      </c>
      <c r="F469" s="689" t="str">
        <f t="shared" si="52"/>
        <v/>
      </c>
      <c r="G469" s="1810" t="str">
        <f t="shared" si="52"/>
        <v/>
      </c>
      <c r="H469" s="47"/>
      <c r="I469" s="47"/>
      <c r="J469" s="47"/>
      <c r="K469" s="47"/>
      <c r="L469" s="47"/>
      <c r="M469" s="47"/>
      <c r="N469" s="47"/>
      <c r="O469" s="47"/>
      <c r="P469" s="47"/>
      <c r="Q469" s="47"/>
      <c r="R469" s="47"/>
      <c r="S469" s="47"/>
      <c r="T469" s="47"/>
      <c r="U469" s="47"/>
      <c r="V469" s="47"/>
      <c r="W469" s="47"/>
      <c r="X469" s="47"/>
      <c r="Y469" s="47"/>
      <c r="Z469" s="47"/>
      <c r="AA469" s="47"/>
      <c r="AB469" s="47"/>
      <c r="AC469" s="47"/>
      <c r="AD469" s="47"/>
      <c r="AE469" s="47"/>
      <c r="AF469" s="47"/>
      <c r="AG469" s="47"/>
      <c r="AH469" s="47"/>
      <c r="AI469" s="47"/>
      <c r="AJ469" s="47"/>
      <c r="AK469" s="47"/>
      <c r="AL469" s="47"/>
      <c r="AM469" s="47"/>
      <c r="AN469" s="47"/>
      <c r="AO469" s="47"/>
      <c r="AP469" s="47"/>
      <c r="AQ469" s="47"/>
      <c r="AR469" s="47"/>
      <c r="AS469" s="47"/>
      <c r="AT469" s="47"/>
      <c r="AU469" s="47"/>
      <c r="AV469" s="47"/>
      <c r="AW469" s="47"/>
      <c r="AX469" s="47"/>
      <c r="AY469" s="47"/>
      <c r="AZ469" s="47"/>
      <c r="BA469" s="47"/>
      <c r="BB469" s="47"/>
      <c r="BC469" s="47"/>
      <c r="BD469" s="47"/>
      <c r="BE469" s="47"/>
      <c r="BF469" s="47"/>
      <c r="BG469" s="47"/>
      <c r="BH469" s="47"/>
      <c r="BI469" s="47"/>
      <c r="BJ469" s="47"/>
      <c r="BK469" s="47"/>
      <c r="BL469" s="47"/>
      <c r="BM469" s="47"/>
      <c r="BN469" s="47"/>
      <c r="BO469" s="47"/>
      <c r="BP469" s="47"/>
      <c r="BQ469" s="47"/>
      <c r="BR469" s="47"/>
      <c r="BS469" s="47"/>
      <c r="BT469" s="47"/>
      <c r="BU469" s="47"/>
      <c r="BV469" s="47"/>
      <c r="BW469" s="47"/>
      <c r="BX469" s="47"/>
      <c r="BY469" s="47"/>
      <c r="BZ469" s="47"/>
      <c r="CA469" s="47"/>
      <c r="CB469" s="47"/>
      <c r="CC469" s="47"/>
      <c r="CD469" s="47"/>
      <c r="CE469" s="47"/>
      <c r="CF469" s="47"/>
      <c r="CG469" s="47"/>
      <c r="CH469" s="47"/>
      <c r="CI469" s="47"/>
      <c r="CJ469" s="47"/>
      <c r="CK469" s="47"/>
      <c r="CL469" s="47"/>
      <c r="CM469" s="47"/>
      <c r="CN469" s="47"/>
      <c r="CO469" s="47"/>
      <c r="CP469" s="47"/>
      <c r="CQ469" s="47"/>
      <c r="CR469" s="47"/>
      <c r="CS469" s="47"/>
      <c r="CT469" s="47"/>
      <c r="CU469" s="47"/>
      <c r="CV469" s="47"/>
      <c r="CW469" s="47"/>
      <c r="CX469" s="47"/>
      <c r="CY469" s="47"/>
      <c r="CZ469" s="47"/>
      <c r="DA469" s="47"/>
      <c r="DB469" s="47"/>
      <c r="DC469" s="47"/>
      <c r="DD469" s="47"/>
      <c r="DE469" s="47"/>
      <c r="DF469" s="47"/>
      <c r="DG469" s="47"/>
      <c r="DH469" s="47"/>
      <c r="DI469" s="47"/>
      <c r="DJ469" s="47"/>
      <c r="DK469" s="47"/>
      <c r="DL469" s="47"/>
      <c r="DM469" s="47"/>
      <c r="DN469" s="47"/>
      <c r="DO469" s="47"/>
      <c r="DP469" s="47"/>
      <c r="DQ469" s="47"/>
      <c r="DR469" s="47"/>
      <c r="DS469" s="47"/>
      <c r="DT469" s="47"/>
      <c r="DU469" s="47"/>
      <c r="DV469" s="47"/>
      <c r="DW469" s="74"/>
      <c r="DX469" s="47"/>
      <c r="DY469" s="47"/>
      <c r="DZ469" s="47"/>
      <c r="EA469" s="47"/>
      <c r="EB469" s="47"/>
      <c r="EC469" s="47"/>
      <c r="ED469" s="47"/>
      <c r="EE469" s="47"/>
      <c r="EF469" s="47"/>
      <c r="EG469" s="47"/>
      <c r="EH469" s="47"/>
      <c r="EI469" s="47"/>
      <c r="EJ469" s="47"/>
      <c r="EK469" s="47"/>
      <c r="EL469" s="47"/>
      <c r="EM469" s="47"/>
      <c r="EN469" s="47"/>
      <c r="EO469" s="47"/>
      <c r="EP469" s="47"/>
      <c r="EQ469" s="47"/>
      <c r="ER469" s="74"/>
    </row>
    <row r="470" spans="2:148" ht="15" customHeight="1">
      <c r="B470" s="687" t="str">
        <f t="shared" si="48"/>
        <v>Desk 46</v>
      </c>
      <c r="C470" s="689" t="str">
        <f t="shared" si="52"/>
        <v/>
      </c>
      <c r="D470" s="689" t="str">
        <f t="shared" si="52"/>
        <v/>
      </c>
      <c r="E470" s="689" t="str">
        <f t="shared" si="52"/>
        <v/>
      </c>
      <c r="F470" s="689" t="str">
        <f t="shared" si="52"/>
        <v/>
      </c>
      <c r="G470" s="1810" t="str">
        <f t="shared" si="52"/>
        <v/>
      </c>
      <c r="H470" s="47"/>
      <c r="I470" s="47"/>
      <c r="J470" s="47"/>
      <c r="K470" s="47"/>
      <c r="L470" s="47"/>
      <c r="M470" s="47"/>
      <c r="N470" s="47"/>
      <c r="O470" s="47"/>
      <c r="P470" s="47"/>
      <c r="Q470" s="47"/>
      <c r="R470" s="47"/>
      <c r="S470" s="47"/>
      <c r="T470" s="47"/>
      <c r="U470" s="47"/>
      <c r="V470" s="47"/>
      <c r="W470" s="47"/>
      <c r="X470" s="47"/>
      <c r="Y470" s="47"/>
      <c r="Z470" s="47"/>
      <c r="AA470" s="47"/>
      <c r="AB470" s="47"/>
      <c r="AC470" s="47"/>
      <c r="AD470" s="47"/>
      <c r="AE470" s="47"/>
      <c r="AF470" s="47"/>
      <c r="AG470" s="47"/>
      <c r="AH470" s="47"/>
      <c r="AI470" s="47"/>
      <c r="AJ470" s="47"/>
      <c r="AK470" s="47"/>
      <c r="AL470" s="47"/>
      <c r="AM470" s="47"/>
      <c r="AN470" s="47"/>
      <c r="AO470" s="47"/>
      <c r="AP470" s="47"/>
      <c r="AQ470" s="47"/>
      <c r="AR470" s="47"/>
      <c r="AS470" s="47"/>
      <c r="AT470" s="47"/>
      <c r="AU470" s="47"/>
      <c r="AV470" s="47"/>
      <c r="AW470" s="47"/>
      <c r="AX470" s="47"/>
      <c r="AY470" s="47"/>
      <c r="AZ470" s="47"/>
      <c r="BA470" s="47"/>
      <c r="BB470" s="47"/>
      <c r="BC470" s="47"/>
      <c r="BD470" s="47"/>
      <c r="BE470" s="47"/>
      <c r="BF470" s="47"/>
      <c r="BG470" s="47"/>
      <c r="BH470" s="47"/>
      <c r="BI470" s="47"/>
      <c r="BJ470" s="47"/>
      <c r="BK470" s="47"/>
      <c r="BL470" s="47"/>
      <c r="BM470" s="47"/>
      <c r="BN470" s="47"/>
      <c r="BO470" s="47"/>
      <c r="BP470" s="47"/>
      <c r="BQ470" s="47"/>
      <c r="BR470" s="47"/>
      <c r="BS470" s="47"/>
      <c r="BT470" s="47"/>
      <c r="BU470" s="47"/>
      <c r="BV470" s="47"/>
      <c r="BW470" s="47"/>
      <c r="BX470" s="47"/>
      <c r="BY470" s="47"/>
      <c r="BZ470" s="47"/>
      <c r="CA470" s="47"/>
      <c r="CB470" s="47"/>
      <c r="CC470" s="47"/>
      <c r="CD470" s="47"/>
      <c r="CE470" s="47"/>
      <c r="CF470" s="47"/>
      <c r="CG470" s="47"/>
      <c r="CH470" s="47"/>
      <c r="CI470" s="47"/>
      <c r="CJ470" s="47"/>
      <c r="CK470" s="47"/>
      <c r="CL470" s="47"/>
      <c r="CM470" s="47"/>
      <c r="CN470" s="47"/>
      <c r="CO470" s="47"/>
      <c r="CP470" s="47"/>
      <c r="CQ470" s="47"/>
      <c r="CR470" s="47"/>
      <c r="CS470" s="47"/>
      <c r="CT470" s="47"/>
      <c r="CU470" s="47"/>
      <c r="CV470" s="47"/>
      <c r="CW470" s="47"/>
      <c r="CX470" s="47"/>
      <c r="CY470" s="47"/>
      <c r="CZ470" s="47"/>
      <c r="DA470" s="47"/>
      <c r="DB470" s="47"/>
      <c r="DC470" s="47"/>
      <c r="DD470" s="47"/>
      <c r="DE470" s="47"/>
      <c r="DF470" s="47"/>
      <c r="DG470" s="47"/>
      <c r="DH470" s="47"/>
      <c r="DI470" s="47"/>
      <c r="DJ470" s="47"/>
      <c r="DK470" s="47"/>
      <c r="DL470" s="47"/>
      <c r="DM470" s="47"/>
      <c r="DN470" s="47"/>
      <c r="DO470" s="47"/>
      <c r="DP470" s="47"/>
      <c r="DQ470" s="47"/>
      <c r="DR470" s="47"/>
      <c r="DS470" s="47"/>
      <c r="DT470" s="47"/>
      <c r="DU470" s="47"/>
      <c r="DV470" s="47"/>
      <c r="DW470" s="74"/>
      <c r="DX470" s="47"/>
      <c r="DY470" s="47"/>
      <c r="DZ470" s="47"/>
      <c r="EA470" s="47"/>
      <c r="EB470" s="47"/>
      <c r="EC470" s="47"/>
      <c r="ED470" s="47"/>
      <c r="EE470" s="47"/>
      <c r="EF470" s="47"/>
      <c r="EG470" s="47"/>
      <c r="EH470" s="47"/>
      <c r="EI470" s="47"/>
      <c r="EJ470" s="47"/>
      <c r="EK470" s="47"/>
      <c r="EL470" s="47"/>
      <c r="EM470" s="47"/>
      <c r="EN470" s="47"/>
      <c r="EO470" s="47"/>
      <c r="EP470" s="47"/>
      <c r="EQ470" s="47"/>
      <c r="ER470" s="74"/>
    </row>
    <row r="471" spans="2:148" ht="15" customHeight="1">
      <c r="B471" s="687" t="str">
        <f t="shared" si="48"/>
        <v>Desk 47</v>
      </c>
      <c r="C471" s="689" t="str">
        <f t="shared" si="52"/>
        <v/>
      </c>
      <c r="D471" s="689" t="str">
        <f t="shared" si="52"/>
        <v/>
      </c>
      <c r="E471" s="689" t="str">
        <f t="shared" si="52"/>
        <v/>
      </c>
      <c r="F471" s="689" t="str">
        <f t="shared" si="52"/>
        <v/>
      </c>
      <c r="G471" s="1810" t="str">
        <f t="shared" si="52"/>
        <v/>
      </c>
      <c r="H471" s="47"/>
      <c r="I471" s="47"/>
      <c r="J471" s="47"/>
      <c r="K471" s="47"/>
      <c r="L471" s="47"/>
      <c r="M471" s="47"/>
      <c r="N471" s="47"/>
      <c r="O471" s="47"/>
      <c r="P471" s="47"/>
      <c r="Q471" s="47"/>
      <c r="R471" s="47"/>
      <c r="S471" s="47"/>
      <c r="T471" s="47"/>
      <c r="U471" s="47"/>
      <c r="V471" s="47"/>
      <c r="W471" s="47"/>
      <c r="X471" s="47"/>
      <c r="Y471" s="47"/>
      <c r="Z471" s="47"/>
      <c r="AA471" s="47"/>
      <c r="AB471" s="47"/>
      <c r="AC471" s="47"/>
      <c r="AD471" s="47"/>
      <c r="AE471" s="47"/>
      <c r="AF471" s="47"/>
      <c r="AG471" s="47"/>
      <c r="AH471" s="47"/>
      <c r="AI471" s="47"/>
      <c r="AJ471" s="47"/>
      <c r="AK471" s="47"/>
      <c r="AL471" s="47"/>
      <c r="AM471" s="47"/>
      <c r="AN471" s="47"/>
      <c r="AO471" s="47"/>
      <c r="AP471" s="47"/>
      <c r="AQ471" s="47"/>
      <c r="AR471" s="47"/>
      <c r="AS471" s="47"/>
      <c r="AT471" s="47"/>
      <c r="AU471" s="47"/>
      <c r="AV471" s="47"/>
      <c r="AW471" s="47"/>
      <c r="AX471" s="47"/>
      <c r="AY471" s="47"/>
      <c r="AZ471" s="47"/>
      <c r="BA471" s="47"/>
      <c r="BB471" s="47"/>
      <c r="BC471" s="47"/>
      <c r="BD471" s="47"/>
      <c r="BE471" s="47"/>
      <c r="BF471" s="47"/>
      <c r="BG471" s="47"/>
      <c r="BH471" s="47"/>
      <c r="BI471" s="47"/>
      <c r="BJ471" s="47"/>
      <c r="BK471" s="47"/>
      <c r="BL471" s="47"/>
      <c r="BM471" s="47"/>
      <c r="BN471" s="47"/>
      <c r="BO471" s="47"/>
      <c r="BP471" s="47"/>
      <c r="BQ471" s="47"/>
      <c r="BR471" s="47"/>
      <c r="BS471" s="47"/>
      <c r="BT471" s="47"/>
      <c r="BU471" s="47"/>
      <c r="BV471" s="47"/>
      <c r="BW471" s="47"/>
      <c r="BX471" s="47"/>
      <c r="BY471" s="47"/>
      <c r="BZ471" s="47"/>
      <c r="CA471" s="47"/>
      <c r="CB471" s="47"/>
      <c r="CC471" s="47"/>
      <c r="CD471" s="47"/>
      <c r="CE471" s="47"/>
      <c r="CF471" s="47"/>
      <c r="CG471" s="47"/>
      <c r="CH471" s="47"/>
      <c r="CI471" s="47"/>
      <c r="CJ471" s="47"/>
      <c r="CK471" s="47"/>
      <c r="CL471" s="47"/>
      <c r="CM471" s="47"/>
      <c r="CN471" s="47"/>
      <c r="CO471" s="47"/>
      <c r="CP471" s="47"/>
      <c r="CQ471" s="47"/>
      <c r="CR471" s="47"/>
      <c r="CS471" s="47"/>
      <c r="CT471" s="47"/>
      <c r="CU471" s="47"/>
      <c r="CV471" s="47"/>
      <c r="CW471" s="47"/>
      <c r="CX471" s="47"/>
      <c r="CY471" s="47"/>
      <c r="CZ471" s="47"/>
      <c r="DA471" s="47"/>
      <c r="DB471" s="47"/>
      <c r="DC471" s="47"/>
      <c r="DD471" s="47"/>
      <c r="DE471" s="47"/>
      <c r="DF471" s="47"/>
      <c r="DG471" s="47"/>
      <c r="DH471" s="47"/>
      <c r="DI471" s="47"/>
      <c r="DJ471" s="47"/>
      <c r="DK471" s="47"/>
      <c r="DL471" s="47"/>
      <c r="DM471" s="47"/>
      <c r="DN471" s="47"/>
      <c r="DO471" s="47"/>
      <c r="DP471" s="47"/>
      <c r="DQ471" s="47"/>
      <c r="DR471" s="47"/>
      <c r="DS471" s="47"/>
      <c r="DT471" s="47"/>
      <c r="DU471" s="47"/>
      <c r="DV471" s="47"/>
      <c r="DW471" s="74"/>
      <c r="DX471" s="47"/>
      <c r="DY471" s="47"/>
      <c r="DZ471" s="47"/>
      <c r="EA471" s="47"/>
      <c r="EB471" s="47"/>
      <c r="EC471" s="47"/>
      <c r="ED471" s="47"/>
      <c r="EE471" s="47"/>
      <c r="EF471" s="47"/>
      <c r="EG471" s="47"/>
      <c r="EH471" s="47"/>
      <c r="EI471" s="47"/>
      <c r="EJ471" s="47"/>
      <c r="EK471" s="47"/>
      <c r="EL471" s="47"/>
      <c r="EM471" s="47"/>
      <c r="EN471" s="47"/>
      <c r="EO471" s="47"/>
      <c r="EP471" s="47"/>
      <c r="EQ471" s="47"/>
      <c r="ER471" s="74"/>
    </row>
    <row r="472" spans="2:148" ht="15" customHeight="1">
      <c r="B472" s="687" t="str">
        <f t="shared" si="48"/>
        <v>Desk 48</v>
      </c>
      <c r="C472" s="689" t="str">
        <f t="shared" si="52"/>
        <v/>
      </c>
      <c r="D472" s="689" t="str">
        <f t="shared" si="52"/>
        <v/>
      </c>
      <c r="E472" s="689" t="str">
        <f t="shared" si="52"/>
        <v/>
      </c>
      <c r="F472" s="689" t="str">
        <f t="shared" si="52"/>
        <v/>
      </c>
      <c r="G472" s="1810" t="str">
        <f t="shared" si="52"/>
        <v/>
      </c>
      <c r="H472" s="47"/>
      <c r="I472" s="47"/>
      <c r="J472" s="47"/>
      <c r="K472" s="47"/>
      <c r="L472" s="47"/>
      <c r="M472" s="47"/>
      <c r="N472" s="47"/>
      <c r="O472" s="47"/>
      <c r="P472" s="47"/>
      <c r="Q472" s="47"/>
      <c r="R472" s="47"/>
      <c r="S472" s="47"/>
      <c r="T472" s="47"/>
      <c r="U472" s="47"/>
      <c r="V472" s="47"/>
      <c r="W472" s="47"/>
      <c r="X472" s="47"/>
      <c r="Y472" s="47"/>
      <c r="Z472" s="47"/>
      <c r="AA472" s="47"/>
      <c r="AB472" s="47"/>
      <c r="AC472" s="47"/>
      <c r="AD472" s="47"/>
      <c r="AE472" s="47"/>
      <c r="AF472" s="47"/>
      <c r="AG472" s="47"/>
      <c r="AH472" s="47"/>
      <c r="AI472" s="47"/>
      <c r="AJ472" s="47"/>
      <c r="AK472" s="47"/>
      <c r="AL472" s="47"/>
      <c r="AM472" s="47"/>
      <c r="AN472" s="47"/>
      <c r="AO472" s="47"/>
      <c r="AP472" s="47"/>
      <c r="AQ472" s="47"/>
      <c r="AR472" s="47"/>
      <c r="AS472" s="47"/>
      <c r="AT472" s="47"/>
      <c r="AU472" s="47"/>
      <c r="AV472" s="47"/>
      <c r="AW472" s="47"/>
      <c r="AX472" s="47"/>
      <c r="AY472" s="47"/>
      <c r="AZ472" s="47"/>
      <c r="BA472" s="47"/>
      <c r="BB472" s="47"/>
      <c r="BC472" s="47"/>
      <c r="BD472" s="47"/>
      <c r="BE472" s="47"/>
      <c r="BF472" s="47"/>
      <c r="BG472" s="47"/>
      <c r="BH472" s="47"/>
      <c r="BI472" s="47"/>
      <c r="BJ472" s="47"/>
      <c r="BK472" s="47"/>
      <c r="BL472" s="47"/>
      <c r="BM472" s="47"/>
      <c r="BN472" s="47"/>
      <c r="BO472" s="47"/>
      <c r="BP472" s="47"/>
      <c r="BQ472" s="47"/>
      <c r="BR472" s="47"/>
      <c r="BS472" s="47"/>
      <c r="BT472" s="47"/>
      <c r="BU472" s="47"/>
      <c r="BV472" s="47"/>
      <c r="BW472" s="47"/>
      <c r="BX472" s="47"/>
      <c r="BY472" s="47"/>
      <c r="BZ472" s="47"/>
      <c r="CA472" s="47"/>
      <c r="CB472" s="47"/>
      <c r="CC472" s="47"/>
      <c r="CD472" s="47"/>
      <c r="CE472" s="47"/>
      <c r="CF472" s="47"/>
      <c r="CG472" s="47"/>
      <c r="CH472" s="47"/>
      <c r="CI472" s="47"/>
      <c r="CJ472" s="47"/>
      <c r="CK472" s="47"/>
      <c r="CL472" s="47"/>
      <c r="CM472" s="47"/>
      <c r="CN472" s="47"/>
      <c r="CO472" s="47"/>
      <c r="CP472" s="47"/>
      <c r="CQ472" s="47"/>
      <c r="CR472" s="47"/>
      <c r="CS472" s="47"/>
      <c r="CT472" s="47"/>
      <c r="CU472" s="47"/>
      <c r="CV472" s="47"/>
      <c r="CW472" s="47"/>
      <c r="CX472" s="47"/>
      <c r="CY472" s="47"/>
      <c r="CZ472" s="47"/>
      <c r="DA472" s="47"/>
      <c r="DB472" s="47"/>
      <c r="DC472" s="47"/>
      <c r="DD472" s="47"/>
      <c r="DE472" s="47"/>
      <c r="DF472" s="47"/>
      <c r="DG472" s="47"/>
      <c r="DH472" s="47"/>
      <c r="DI472" s="47"/>
      <c r="DJ472" s="47"/>
      <c r="DK472" s="47"/>
      <c r="DL472" s="47"/>
      <c r="DM472" s="47"/>
      <c r="DN472" s="47"/>
      <c r="DO472" s="47"/>
      <c r="DP472" s="47"/>
      <c r="DQ472" s="47"/>
      <c r="DR472" s="47"/>
      <c r="DS472" s="47"/>
      <c r="DT472" s="47"/>
      <c r="DU472" s="47"/>
      <c r="DV472" s="47"/>
      <c r="DW472" s="74"/>
      <c r="DX472" s="47"/>
      <c r="DY472" s="47"/>
      <c r="DZ472" s="47"/>
      <c r="EA472" s="47"/>
      <c r="EB472" s="47"/>
      <c r="EC472" s="47"/>
      <c r="ED472" s="47"/>
      <c r="EE472" s="47"/>
      <c r="EF472" s="47"/>
      <c r="EG472" s="47"/>
      <c r="EH472" s="47"/>
      <c r="EI472" s="47"/>
      <c r="EJ472" s="47"/>
      <c r="EK472" s="47"/>
      <c r="EL472" s="47"/>
      <c r="EM472" s="47"/>
      <c r="EN472" s="47"/>
      <c r="EO472" s="47"/>
      <c r="EP472" s="47"/>
      <c r="EQ472" s="47"/>
      <c r="ER472" s="74"/>
    </row>
    <row r="473" spans="2:148" ht="15" customHeight="1">
      <c r="B473" s="687" t="str">
        <f t="shared" si="48"/>
        <v>Desk 49</v>
      </c>
      <c r="C473" s="689" t="str">
        <f t="shared" si="52"/>
        <v/>
      </c>
      <c r="D473" s="689" t="str">
        <f t="shared" si="52"/>
        <v/>
      </c>
      <c r="E473" s="689" t="str">
        <f t="shared" si="52"/>
        <v/>
      </c>
      <c r="F473" s="689" t="str">
        <f t="shared" si="52"/>
        <v/>
      </c>
      <c r="G473" s="1810" t="str">
        <f t="shared" si="52"/>
        <v/>
      </c>
      <c r="H473" s="47"/>
      <c r="I473" s="47"/>
      <c r="J473" s="47"/>
      <c r="K473" s="47"/>
      <c r="L473" s="47"/>
      <c r="M473" s="47"/>
      <c r="N473" s="47"/>
      <c r="O473" s="47"/>
      <c r="P473" s="47"/>
      <c r="Q473" s="47"/>
      <c r="R473" s="47"/>
      <c r="S473" s="47"/>
      <c r="T473" s="47"/>
      <c r="U473" s="47"/>
      <c r="V473" s="47"/>
      <c r="W473" s="47"/>
      <c r="X473" s="47"/>
      <c r="Y473" s="47"/>
      <c r="Z473" s="47"/>
      <c r="AA473" s="47"/>
      <c r="AB473" s="47"/>
      <c r="AC473" s="47"/>
      <c r="AD473" s="47"/>
      <c r="AE473" s="47"/>
      <c r="AF473" s="47"/>
      <c r="AG473" s="47"/>
      <c r="AH473" s="47"/>
      <c r="AI473" s="47"/>
      <c r="AJ473" s="47"/>
      <c r="AK473" s="47"/>
      <c r="AL473" s="47"/>
      <c r="AM473" s="47"/>
      <c r="AN473" s="47"/>
      <c r="AO473" s="47"/>
      <c r="AP473" s="47"/>
      <c r="AQ473" s="47"/>
      <c r="AR473" s="47"/>
      <c r="AS473" s="47"/>
      <c r="AT473" s="47"/>
      <c r="AU473" s="47"/>
      <c r="AV473" s="47"/>
      <c r="AW473" s="47"/>
      <c r="AX473" s="47"/>
      <c r="AY473" s="47"/>
      <c r="AZ473" s="47"/>
      <c r="BA473" s="47"/>
      <c r="BB473" s="47"/>
      <c r="BC473" s="47"/>
      <c r="BD473" s="47"/>
      <c r="BE473" s="47"/>
      <c r="BF473" s="47"/>
      <c r="BG473" s="47"/>
      <c r="BH473" s="47"/>
      <c r="BI473" s="47"/>
      <c r="BJ473" s="47"/>
      <c r="BK473" s="47"/>
      <c r="BL473" s="47"/>
      <c r="BM473" s="47"/>
      <c r="BN473" s="47"/>
      <c r="BO473" s="47"/>
      <c r="BP473" s="47"/>
      <c r="BQ473" s="47"/>
      <c r="BR473" s="47"/>
      <c r="BS473" s="47"/>
      <c r="BT473" s="47"/>
      <c r="BU473" s="47"/>
      <c r="BV473" s="47"/>
      <c r="BW473" s="47"/>
      <c r="BX473" s="47"/>
      <c r="BY473" s="47"/>
      <c r="BZ473" s="47"/>
      <c r="CA473" s="47"/>
      <c r="CB473" s="47"/>
      <c r="CC473" s="47"/>
      <c r="CD473" s="47"/>
      <c r="CE473" s="47"/>
      <c r="CF473" s="47"/>
      <c r="CG473" s="47"/>
      <c r="CH473" s="47"/>
      <c r="CI473" s="47"/>
      <c r="CJ473" s="47"/>
      <c r="CK473" s="47"/>
      <c r="CL473" s="47"/>
      <c r="CM473" s="47"/>
      <c r="CN473" s="47"/>
      <c r="CO473" s="47"/>
      <c r="CP473" s="47"/>
      <c r="CQ473" s="47"/>
      <c r="CR473" s="47"/>
      <c r="CS473" s="47"/>
      <c r="CT473" s="47"/>
      <c r="CU473" s="47"/>
      <c r="CV473" s="47"/>
      <c r="CW473" s="47"/>
      <c r="CX473" s="47"/>
      <c r="CY473" s="47"/>
      <c r="CZ473" s="47"/>
      <c r="DA473" s="47"/>
      <c r="DB473" s="47"/>
      <c r="DC473" s="47"/>
      <c r="DD473" s="47"/>
      <c r="DE473" s="47"/>
      <c r="DF473" s="47"/>
      <c r="DG473" s="47"/>
      <c r="DH473" s="47"/>
      <c r="DI473" s="47"/>
      <c r="DJ473" s="47"/>
      <c r="DK473" s="47"/>
      <c r="DL473" s="47"/>
      <c r="DM473" s="47"/>
      <c r="DN473" s="47"/>
      <c r="DO473" s="47"/>
      <c r="DP473" s="47"/>
      <c r="DQ473" s="47"/>
      <c r="DR473" s="47"/>
      <c r="DS473" s="47"/>
      <c r="DT473" s="47"/>
      <c r="DU473" s="47"/>
      <c r="DV473" s="47"/>
      <c r="DW473" s="74"/>
      <c r="DX473" s="47"/>
      <c r="DY473" s="47"/>
      <c r="DZ473" s="47"/>
      <c r="EA473" s="47"/>
      <c r="EB473" s="47"/>
      <c r="EC473" s="47"/>
      <c r="ED473" s="47"/>
      <c r="EE473" s="47"/>
      <c r="EF473" s="47"/>
      <c r="EG473" s="47"/>
      <c r="EH473" s="47"/>
      <c r="EI473" s="47"/>
      <c r="EJ473" s="47"/>
      <c r="EK473" s="47"/>
      <c r="EL473" s="47"/>
      <c r="EM473" s="47"/>
      <c r="EN473" s="47"/>
      <c r="EO473" s="47"/>
      <c r="EP473" s="47"/>
      <c r="EQ473" s="47"/>
      <c r="ER473" s="74"/>
    </row>
    <row r="474" spans="2:148" ht="15" customHeight="1">
      <c r="B474" s="687" t="str">
        <f t="shared" si="48"/>
        <v>Desk 50</v>
      </c>
      <c r="C474" s="689" t="str">
        <f t="shared" ref="C474:G489" si="53">IF(ISBLANK(C60), "", C60)</f>
        <v/>
      </c>
      <c r="D474" s="689" t="str">
        <f t="shared" si="53"/>
        <v/>
      </c>
      <c r="E474" s="689" t="str">
        <f t="shared" si="53"/>
        <v/>
      </c>
      <c r="F474" s="689" t="str">
        <f t="shared" si="53"/>
        <v/>
      </c>
      <c r="G474" s="1810" t="str">
        <f t="shared" si="53"/>
        <v/>
      </c>
      <c r="H474" s="47"/>
      <c r="I474" s="47"/>
      <c r="J474" s="47"/>
      <c r="K474" s="47"/>
      <c r="L474" s="47"/>
      <c r="M474" s="47"/>
      <c r="N474" s="47"/>
      <c r="O474" s="47"/>
      <c r="P474" s="47"/>
      <c r="Q474" s="47"/>
      <c r="R474" s="47"/>
      <c r="S474" s="47"/>
      <c r="T474" s="47"/>
      <c r="U474" s="47"/>
      <c r="V474" s="47"/>
      <c r="W474" s="47"/>
      <c r="X474" s="47"/>
      <c r="Y474" s="47"/>
      <c r="Z474" s="47"/>
      <c r="AA474" s="47"/>
      <c r="AB474" s="47"/>
      <c r="AC474" s="47"/>
      <c r="AD474" s="47"/>
      <c r="AE474" s="47"/>
      <c r="AF474" s="47"/>
      <c r="AG474" s="47"/>
      <c r="AH474" s="47"/>
      <c r="AI474" s="47"/>
      <c r="AJ474" s="47"/>
      <c r="AK474" s="47"/>
      <c r="AL474" s="47"/>
      <c r="AM474" s="47"/>
      <c r="AN474" s="47"/>
      <c r="AO474" s="47"/>
      <c r="AP474" s="47"/>
      <c r="AQ474" s="47"/>
      <c r="AR474" s="47"/>
      <c r="AS474" s="47"/>
      <c r="AT474" s="47"/>
      <c r="AU474" s="47"/>
      <c r="AV474" s="47"/>
      <c r="AW474" s="47"/>
      <c r="AX474" s="47"/>
      <c r="AY474" s="47"/>
      <c r="AZ474" s="47"/>
      <c r="BA474" s="47"/>
      <c r="BB474" s="47"/>
      <c r="BC474" s="47"/>
      <c r="BD474" s="47"/>
      <c r="BE474" s="47"/>
      <c r="BF474" s="47"/>
      <c r="BG474" s="47"/>
      <c r="BH474" s="47"/>
      <c r="BI474" s="47"/>
      <c r="BJ474" s="47"/>
      <c r="BK474" s="47"/>
      <c r="BL474" s="47"/>
      <c r="BM474" s="47"/>
      <c r="BN474" s="47"/>
      <c r="BO474" s="47"/>
      <c r="BP474" s="47"/>
      <c r="BQ474" s="47"/>
      <c r="BR474" s="47"/>
      <c r="BS474" s="47"/>
      <c r="BT474" s="47"/>
      <c r="BU474" s="47"/>
      <c r="BV474" s="47"/>
      <c r="BW474" s="47"/>
      <c r="BX474" s="47"/>
      <c r="BY474" s="47"/>
      <c r="BZ474" s="47"/>
      <c r="CA474" s="47"/>
      <c r="CB474" s="47"/>
      <c r="CC474" s="47"/>
      <c r="CD474" s="47"/>
      <c r="CE474" s="47"/>
      <c r="CF474" s="47"/>
      <c r="CG474" s="47"/>
      <c r="CH474" s="47"/>
      <c r="CI474" s="47"/>
      <c r="CJ474" s="47"/>
      <c r="CK474" s="47"/>
      <c r="CL474" s="47"/>
      <c r="CM474" s="47"/>
      <c r="CN474" s="47"/>
      <c r="CO474" s="47"/>
      <c r="CP474" s="47"/>
      <c r="CQ474" s="47"/>
      <c r="CR474" s="47"/>
      <c r="CS474" s="47"/>
      <c r="CT474" s="47"/>
      <c r="CU474" s="47"/>
      <c r="CV474" s="47"/>
      <c r="CW474" s="47"/>
      <c r="CX474" s="47"/>
      <c r="CY474" s="47"/>
      <c r="CZ474" s="47"/>
      <c r="DA474" s="47"/>
      <c r="DB474" s="47"/>
      <c r="DC474" s="47"/>
      <c r="DD474" s="47"/>
      <c r="DE474" s="47"/>
      <c r="DF474" s="47"/>
      <c r="DG474" s="47"/>
      <c r="DH474" s="47"/>
      <c r="DI474" s="47"/>
      <c r="DJ474" s="47"/>
      <c r="DK474" s="47"/>
      <c r="DL474" s="47"/>
      <c r="DM474" s="47"/>
      <c r="DN474" s="47"/>
      <c r="DO474" s="47"/>
      <c r="DP474" s="47"/>
      <c r="DQ474" s="47"/>
      <c r="DR474" s="47"/>
      <c r="DS474" s="47"/>
      <c r="DT474" s="47"/>
      <c r="DU474" s="47"/>
      <c r="DV474" s="47"/>
      <c r="DW474" s="74"/>
      <c r="DX474" s="47"/>
      <c r="DY474" s="47"/>
      <c r="DZ474" s="47"/>
      <c r="EA474" s="47"/>
      <c r="EB474" s="47"/>
      <c r="EC474" s="47"/>
      <c r="ED474" s="47"/>
      <c r="EE474" s="47"/>
      <c r="EF474" s="47"/>
      <c r="EG474" s="47"/>
      <c r="EH474" s="47"/>
      <c r="EI474" s="47"/>
      <c r="EJ474" s="47"/>
      <c r="EK474" s="47"/>
      <c r="EL474" s="47"/>
      <c r="EM474" s="47"/>
      <c r="EN474" s="47"/>
      <c r="EO474" s="47"/>
      <c r="EP474" s="47"/>
      <c r="EQ474" s="47"/>
      <c r="ER474" s="74"/>
    </row>
    <row r="475" spans="2:148" ht="15" customHeight="1">
      <c r="B475" s="687" t="str">
        <f t="shared" si="48"/>
        <v>Desk 51</v>
      </c>
      <c r="C475" s="689" t="str">
        <f t="shared" si="53"/>
        <v/>
      </c>
      <c r="D475" s="689" t="str">
        <f t="shared" si="53"/>
        <v/>
      </c>
      <c r="E475" s="689" t="str">
        <f t="shared" si="53"/>
        <v/>
      </c>
      <c r="F475" s="689" t="str">
        <f t="shared" si="53"/>
        <v/>
      </c>
      <c r="G475" s="1810" t="str">
        <f t="shared" si="53"/>
        <v/>
      </c>
      <c r="H475" s="47"/>
      <c r="I475" s="47"/>
      <c r="J475" s="47"/>
      <c r="K475" s="47"/>
      <c r="L475" s="47"/>
      <c r="M475" s="47"/>
      <c r="N475" s="47"/>
      <c r="O475" s="47"/>
      <c r="P475" s="47"/>
      <c r="Q475" s="47"/>
      <c r="R475" s="47"/>
      <c r="S475" s="47"/>
      <c r="T475" s="47"/>
      <c r="U475" s="47"/>
      <c r="V475" s="47"/>
      <c r="W475" s="47"/>
      <c r="X475" s="47"/>
      <c r="Y475" s="47"/>
      <c r="Z475" s="47"/>
      <c r="AA475" s="47"/>
      <c r="AB475" s="47"/>
      <c r="AC475" s="47"/>
      <c r="AD475" s="47"/>
      <c r="AE475" s="47"/>
      <c r="AF475" s="47"/>
      <c r="AG475" s="47"/>
      <c r="AH475" s="47"/>
      <c r="AI475" s="47"/>
      <c r="AJ475" s="47"/>
      <c r="AK475" s="47"/>
      <c r="AL475" s="47"/>
      <c r="AM475" s="47"/>
      <c r="AN475" s="47"/>
      <c r="AO475" s="47"/>
      <c r="AP475" s="47"/>
      <c r="AQ475" s="47"/>
      <c r="AR475" s="47"/>
      <c r="AS475" s="47"/>
      <c r="AT475" s="47"/>
      <c r="AU475" s="47"/>
      <c r="AV475" s="47"/>
      <c r="AW475" s="47"/>
      <c r="AX475" s="47"/>
      <c r="AY475" s="47"/>
      <c r="AZ475" s="47"/>
      <c r="BA475" s="47"/>
      <c r="BB475" s="47"/>
      <c r="BC475" s="47"/>
      <c r="BD475" s="47"/>
      <c r="BE475" s="47"/>
      <c r="BF475" s="47"/>
      <c r="BG475" s="47"/>
      <c r="BH475" s="47"/>
      <c r="BI475" s="47"/>
      <c r="BJ475" s="47"/>
      <c r="BK475" s="47"/>
      <c r="BL475" s="47"/>
      <c r="BM475" s="47"/>
      <c r="BN475" s="47"/>
      <c r="BO475" s="47"/>
      <c r="BP475" s="47"/>
      <c r="BQ475" s="47"/>
      <c r="BR475" s="47"/>
      <c r="BS475" s="47"/>
      <c r="BT475" s="47"/>
      <c r="BU475" s="47"/>
      <c r="BV475" s="47"/>
      <c r="BW475" s="47"/>
      <c r="BX475" s="47"/>
      <c r="BY475" s="47"/>
      <c r="BZ475" s="47"/>
      <c r="CA475" s="47"/>
      <c r="CB475" s="47"/>
      <c r="CC475" s="47"/>
      <c r="CD475" s="47"/>
      <c r="CE475" s="47"/>
      <c r="CF475" s="47"/>
      <c r="CG475" s="47"/>
      <c r="CH475" s="47"/>
      <c r="CI475" s="47"/>
      <c r="CJ475" s="47"/>
      <c r="CK475" s="47"/>
      <c r="CL475" s="47"/>
      <c r="CM475" s="47"/>
      <c r="CN475" s="47"/>
      <c r="CO475" s="47"/>
      <c r="CP475" s="47"/>
      <c r="CQ475" s="47"/>
      <c r="CR475" s="47"/>
      <c r="CS475" s="47"/>
      <c r="CT475" s="47"/>
      <c r="CU475" s="47"/>
      <c r="CV475" s="47"/>
      <c r="CW475" s="47"/>
      <c r="CX475" s="47"/>
      <c r="CY475" s="47"/>
      <c r="CZ475" s="47"/>
      <c r="DA475" s="47"/>
      <c r="DB475" s="47"/>
      <c r="DC475" s="47"/>
      <c r="DD475" s="47"/>
      <c r="DE475" s="47"/>
      <c r="DF475" s="47"/>
      <c r="DG475" s="47"/>
      <c r="DH475" s="47"/>
      <c r="DI475" s="47"/>
      <c r="DJ475" s="47"/>
      <c r="DK475" s="47"/>
      <c r="DL475" s="47"/>
      <c r="DM475" s="47"/>
      <c r="DN475" s="47"/>
      <c r="DO475" s="47"/>
      <c r="DP475" s="47"/>
      <c r="DQ475" s="47"/>
      <c r="DR475" s="47"/>
      <c r="DS475" s="47"/>
      <c r="DT475" s="47"/>
      <c r="DU475" s="47"/>
      <c r="DV475" s="47"/>
      <c r="DW475" s="74"/>
      <c r="DX475" s="47"/>
      <c r="DY475" s="47"/>
      <c r="DZ475" s="47"/>
      <c r="EA475" s="47"/>
      <c r="EB475" s="47"/>
      <c r="EC475" s="47"/>
      <c r="ED475" s="47"/>
      <c r="EE475" s="47"/>
      <c r="EF475" s="47"/>
      <c r="EG475" s="47"/>
      <c r="EH475" s="47"/>
      <c r="EI475" s="47"/>
      <c r="EJ475" s="47"/>
      <c r="EK475" s="47"/>
      <c r="EL475" s="47"/>
      <c r="EM475" s="47"/>
      <c r="EN475" s="47"/>
      <c r="EO475" s="47"/>
      <c r="EP475" s="47"/>
      <c r="EQ475" s="47"/>
      <c r="ER475" s="74"/>
    </row>
    <row r="476" spans="2:148" ht="15" customHeight="1">
      <c r="B476" s="687" t="str">
        <f t="shared" si="48"/>
        <v>Desk 52</v>
      </c>
      <c r="C476" s="689" t="str">
        <f t="shared" si="53"/>
        <v/>
      </c>
      <c r="D476" s="689" t="str">
        <f t="shared" si="53"/>
        <v/>
      </c>
      <c r="E476" s="689" t="str">
        <f t="shared" si="53"/>
        <v/>
      </c>
      <c r="F476" s="689" t="str">
        <f t="shared" si="53"/>
        <v/>
      </c>
      <c r="G476" s="1810" t="str">
        <f t="shared" si="53"/>
        <v/>
      </c>
      <c r="H476" s="47"/>
      <c r="I476" s="47"/>
      <c r="J476" s="47"/>
      <c r="K476" s="47"/>
      <c r="L476" s="47"/>
      <c r="M476" s="47"/>
      <c r="N476" s="47"/>
      <c r="O476" s="47"/>
      <c r="P476" s="47"/>
      <c r="Q476" s="47"/>
      <c r="R476" s="47"/>
      <c r="S476" s="47"/>
      <c r="T476" s="47"/>
      <c r="U476" s="47"/>
      <c r="V476" s="47"/>
      <c r="W476" s="47"/>
      <c r="X476" s="47"/>
      <c r="Y476" s="47"/>
      <c r="Z476" s="47"/>
      <c r="AA476" s="47"/>
      <c r="AB476" s="47"/>
      <c r="AC476" s="47"/>
      <c r="AD476" s="47"/>
      <c r="AE476" s="47"/>
      <c r="AF476" s="47"/>
      <c r="AG476" s="47"/>
      <c r="AH476" s="47"/>
      <c r="AI476" s="47"/>
      <c r="AJ476" s="47"/>
      <c r="AK476" s="47"/>
      <c r="AL476" s="47"/>
      <c r="AM476" s="47"/>
      <c r="AN476" s="47"/>
      <c r="AO476" s="47"/>
      <c r="AP476" s="47"/>
      <c r="AQ476" s="47"/>
      <c r="AR476" s="47"/>
      <c r="AS476" s="47"/>
      <c r="AT476" s="47"/>
      <c r="AU476" s="47"/>
      <c r="AV476" s="47"/>
      <c r="AW476" s="47"/>
      <c r="AX476" s="47"/>
      <c r="AY476" s="47"/>
      <c r="AZ476" s="47"/>
      <c r="BA476" s="47"/>
      <c r="BB476" s="47"/>
      <c r="BC476" s="47"/>
      <c r="BD476" s="47"/>
      <c r="BE476" s="47"/>
      <c r="BF476" s="47"/>
      <c r="BG476" s="47"/>
      <c r="BH476" s="47"/>
      <c r="BI476" s="47"/>
      <c r="BJ476" s="47"/>
      <c r="BK476" s="47"/>
      <c r="BL476" s="47"/>
      <c r="BM476" s="47"/>
      <c r="BN476" s="47"/>
      <c r="BO476" s="47"/>
      <c r="BP476" s="47"/>
      <c r="BQ476" s="47"/>
      <c r="BR476" s="47"/>
      <c r="BS476" s="47"/>
      <c r="BT476" s="47"/>
      <c r="BU476" s="47"/>
      <c r="BV476" s="47"/>
      <c r="BW476" s="47"/>
      <c r="BX476" s="47"/>
      <c r="BY476" s="47"/>
      <c r="BZ476" s="47"/>
      <c r="CA476" s="47"/>
      <c r="CB476" s="47"/>
      <c r="CC476" s="47"/>
      <c r="CD476" s="47"/>
      <c r="CE476" s="47"/>
      <c r="CF476" s="47"/>
      <c r="CG476" s="47"/>
      <c r="CH476" s="47"/>
      <c r="CI476" s="47"/>
      <c r="CJ476" s="47"/>
      <c r="CK476" s="47"/>
      <c r="CL476" s="47"/>
      <c r="CM476" s="47"/>
      <c r="CN476" s="47"/>
      <c r="CO476" s="47"/>
      <c r="CP476" s="47"/>
      <c r="CQ476" s="47"/>
      <c r="CR476" s="47"/>
      <c r="CS476" s="47"/>
      <c r="CT476" s="47"/>
      <c r="CU476" s="47"/>
      <c r="CV476" s="47"/>
      <c r="CW476" s="47"/>
      <c r="CX476" s="47"/>
      <c r="CY476" s="47"/>
      <c r="CZ476" s="47"/>
      <c r="DA476" s="47"/>
      <c r="DB476" s="47"/>
      <c r="DC476" s="47"/>
      <c r="DD476" s="47"/>
      <c r="DE476" s="47"/>
      <c r="DF476" s="47"/>
      <c r="DG476" s="47"/>
      <c r="DH476" s="47"/>
      <c r="DI476" s="47"/>
      <c r="DJ476" s="47"/>
      <c r="DK476" s="47"/>
      <c r="DL476" s="47"/>
      <c r="DM476" s="47"/>
      <c r="DN476" s="47"/>
      <c r="DO476" s="47"/>
      <c r="DP476" s="47"/>
      <c r="DQ476" s="47"/>
      <c r="DR476" s="47"/>
      <c r="DS476" s="47"/>
      <c r="DT476" s="47"/>
      <c r="DU476" s="47"/>
      <c r="DV476" s="47"/>
      <c r="DW476" s="74"/>
      <c r="DX476" s="47"/>
      <c r="DY476" s="47"/>
      <c r="DZ476" s="47"/>
      <c r="EA476" s="47"/>
      <c r="EB476" s="47"/>
      <c r="EC476" s="47"/>
      <c r="ED476" s="47"/>
      <c r="EE476" s="47"/>
      <c r="EF476" s="47"/>
      <c r="EG476" s="47"/>
      <c r="EH476" s="47"/>
      <c r="EI476" s="47"/>
      <c r="EJ476" s="47"/>
      <c r="EK476" s="47"/>
      <c r="EL476" s="47"/>
      <c r="EM476" s="47"/>
      <c r="EN476" s="47"/>
      <c r="EO476" s="47"/>
      <c r="EP476" s="47"/>
      <c r="EQ476" s="47"/>
      <c r="ER476" s="74"/>
    </row>
    <row r="477" spans="2:148" ht="15" customHeight="1">
      <c r="B477" s="687" t="str">
        <f t="shared" si="48"/>
        <v>Desk 53</v>
      </c>
      <c r="C477" s="689" t="str">
        <f t="shared" si="53"/>
        <v/>
      </c>
      <c r="D477" s="689" t="str">
        <f t="shared" si="53"/>
        <v/>
      </c>
      <c r="E477" s="689" t="str">
        <f t="shared" si="53"/>
        <v/>
      </c>
      <c r="F477" s="689" t="str">
        <f t="shared" si="53"/>
        <v/>
      </c>
      <c r="G477" s="1810" t="str">
        <f t="shared" si="53"/>
        <v/>
      </c>
      <c r="H477" s="47"/>
      <c r="I477" s="47"/>
      <c r="J477" s="47"/>
      <c r="K477" s="47"/>
      <c r="L477" s="47"/>
      <c r="M477" s="47"/>
      <c r="N477" s="47"/>
      <c r="O477" s="47"/>
      <c r="P477" s="47"/>
      <c r="Q477" s="47"/>
      <c r="R477" s="47"/>
      <c r="S477" s="47"/>
      <c r="T477" s="47"/>
      <c r="U477" s="47"/>
      <c r="V477" s="47"/>
      <c r="W477" s="47"/>
      <c r="X477" s="47"/>
      <c r="Y477" s="47"/>
      <c r="Z477" s="47"/>
      <c r="AA477" s="47"/>
      <c r="AB477" s="47"/>
      <c r="AC477" s="47"/>
      <c r="AD477" s="47"/>
      <c r="AE477" s="47"/>
      <c r="AF477" s="47"/>
      <c r="AG477" s="47"/>
      <c r="AH477" s="47"/>
      <c r="AI477" s="47"/>
      <c r="AJ477" s="47"/>
      <c r="AK477" s="47"/>
      <c r="AL477" s="47"/>
      <c r="AM477" s="47"/>
      <c r="AN477" s="47"/>
      <c r="AO477" s="47"/>
      <c r="AP477" s="47"/>
      <c r="AQ477" s="47"/>
      <c r="AR477" s="47"/>
      <c r="AS477" s="47"/>
      <c r="AT477" s="47"/>
      <c r="AU477" s="47"/>
      <c r="AV477" s="47"/>
      <c r="AW477" s="47"/>
      <c r="AX477" s="47"/>
      <c r="AY477" s="47"/>
      <c r="AZ477" s="47"/>
      <c r="BA477" s="47"/>
      <c r="BB477" s="47"/>
      <c r="BC477" s="47"/>
      <c r="BD477" s="47"/>
      <c r="BE477" s="47"/>
      <c r="BF477" s="47"/>
      <c r="BG477" s="47"/>
      <c r="BH477" s="47"/>
      <c r="BI477" s="47"/>
      <c r="BJ477" s="47"/>
      <c r="BK477" s="47"/>
      <c r="BL477" s="47"/>
      <c r="BM477" s="47"/>
      <c r="BN477" s="47"/>
      <c r="BO477" s="47"/>
      <c r="BP477" s="47"/>
      <c r="BQ477" s="47"/>
      <c r="BR477" s="47"/>
      <c r="BS477" s="47"/>
      <c r="BT477" s="47"/>
      <c r="BU477" s="47"/>
      <c r="BV477" s="47"/>
      <c r="BW477" s="47"/>
      <c r="BX477" s="47"/>
      <c r="BY477" s="47"/>
      <c r="BZ477" s="47"/>
      <c r="CA477" s="47"/>
      <c r="CB477" s="47"/>
      <c r="CC477" s="47"/>
      <c r="CD477" s="47"/>
      <c r="CE477" s="47"/>
      <c r="CF477" s="47"/>
      <c r="CG477" s="47"/>
      <c r="CH477" s="47"/>
      <c r="CI477" s="47"/>
      <c r="CJ477" s="47"/>
      <c r="CK477" s="47"/>
      <c r="CL477" s="47"/>
      <c r="CM477" s="47"/>
      <c r="CN477" s="47"/>
      <c r="CO477" s="47"/>
      <c r="CP477" s="47"/>
      <c r="CQ477" s="47"/>
      <c r="CR477" s="47"/>
      <c r="CS477" s="47"/>
      <c r="CT477" s="47"/>
      <c r="CU477" s="47"/>
      <c r="CV477" s="47"/>
      <c r="CW477" s="47"/>
      <c r="CX477" s="47"/>
      <c r="CY477" s="47"/>
      <c r="CZ477" s="47"/>
      <c r="DA477" s="47"/>
      <c r="DB477" s="47"/>
      <c r="DC477" s="47"/>
      <c r="DD477" s="47"/>
      <c r="DE477" s="47"/>
      <c r="DF477" s="47"/>
      <c r="DG477" s="47"/>
      <c r="DH477" s="47"/>
      <c r="DI477" s="47"/>
      <c r="DJ477" s="47"/>
      <c r="DK477" s="47"/>
      <c r="DL477" s="47"/>
      <c r="DM477" s="47"/>
      <c r="DN477" s="47"/>
      <c r="DO477" s="47"/>
      <c r="DP477" s="47"/>
      <c r="DQ477" s="47"/>
      <c r="DR477" s="47"/>
      <c r="DS477" s="47"/>
      <c r="DT477" s="47"/>
      <c r="DU477" s="47"/>
      <c r="DV477" s="47"/>
      <c r="DW477" s="74"/>
      <c r="DX477" s="47"/>
      <c r="DY477" s="47"/>
      <c r="DZ477" s="47"/>
      <c r="EA477" s="47"/>
      <c r="EB477" s="47"/>
      <c r="EC477" s="47"/>
      <c r="ED477" s="47"/>
      <c r="EE477" s="47"/>
      <c r="EF477" s="47"/>
      <c r="EG477" s="47"/>
      <c r="EH477" s="47"/>
      <c r="EI477" s="47"/>
      <c r="EJ477" s="47"/>
      <c r="EK477" s="47"/>
      <c r="EL477" s="47"/>
      <c r="EM477" s="47"/>
      <c r="EN477" s="47"/>
      <c r="EO477" s="47"/>
      <c r="EP477" s="47"/>
      <c r="EQ477" s="47"/>
      <c r="ER477" s="74"/>
    </row>
    <row r="478" spans="2:148" ht="15" customHeight="1">
      <c r="B478" s="687" t="str">
        <f t="shared" si="48"/>
        <v>Desk 54</v>
      </c>
      <c r="C478" s="689" t="str">
        <f t="shared" si="53"/>
        <v/>
      </c>
      <c r="D478" s="689" t="str">
        <f t="shared" si="53"/>
        <v/>
      </c>
      <c r="E478" s="689" t="str">
        <f t="shared" si="53"/>
        <v/>
      </c>
      <c r="F478" s="689" t="str">
        <f t="shared" si="53"/>
        <v/>
      </c>
      <c r="G478" s="1810" t="str">
        <f t="shared" si="53"/>
        <v/>
      </c>
      <c r="H478" s="47"/>
      <c r="I478" s="47"/>
      <c r="J478" s="47"/>
      <c r="K478" s="47"/>
      <c r="L478" s="47"/>
      <c r="M478" s="47"/>
      <c r="N478" s="47"/>
      <c r="O478" s="47"/>
      <c r="P478" s="47"/>
      <c r="Q478" s="47"/>
      <c r="R478" s="47"/>
      <c r="S478" s="47"/>
      <c r="T478" s="47"/>
      <c r="U478" s="47"/>
      <c r="V478" s="47"/>
      <c r="W478" s="47"/>
      <c r="X478" s="47"/>
      <c r="Y478" s="47"/>
      <c r="Z478" s="47"/>
      <c r="AA478" s="47"/>
      <c r="AB478" s="47"/>
      <c r="AC478" s="47"/>
      <c r="AD478" s="47"/>
      <c r="AE478" s="47"/>
      <c r="AF478" s="47"/>
      <c r="AG478" s="47"/>
      <c r="AH478" s="47"/>
      <c r="AI478" s="47"/>
      <c r="AJ478" s="47"/>
      <c r="AK478" s="47"/>
      <c r="AL478" s="47"/>
      <c r="AM478" s="47"/>
      <c r="AN478" s="47"/>
      <c r="AO478" s="47"/>
      <c r="AP478" s="47"/>
      <c r="AQ478" s="47"/>
      <c r="AR478" s="47"/>
      <c r="AS478" s="47"/>
      <c r="AT478" s="47"/>
      <c r="AU478" s="47"/>
      <c r="AV478" s="47"/>
      <c r="AW478" s="47"/>
      <c r="AX478" s="47"/>
      <c r="AY478" s="47"/>
      <c r="AZ478" s="47"/>
      <c r="BA478" s="47"/>
      <c r="BB478" s="47"/>
      <c r="BC478" s="47"/>
      <c r="BD478" s="47"/>
      <c r="BE478" s="47"/>
      <c r="BF478" s="47"/>
      <c r="BG478" s="47"/>
      <c r="BH478" s="47"/>
      <c r="BI478" s="47"/>
      <c r="BJ478" s="47"/>
      <c r="BK478" s="47"/>
      <c r="BL478" s="47"/>
      <c r="BM478" s="47"/>
      <c r="BN478" s="47"/>
      <c r="BO478" s="47"/>
      <c r="BP478" s="47"/>
      <c r="BQ478" s="47"/>
      <c r="BR478" s="47"/>
      <c r="BS478" s="47"/>
      <c r="BT478" s="47"/>
      <c r="BU478" s="47"/>
      <c r="BV478" s="47"/>
      <c r="BW478" s="47"/>
      <c r="BX478" s="47"/>
      <c r="BY478" s="47"/>
      <c r="BZ478" s="47"/>
      <c r="CA478" s="47"/>
      <c r="CB478" s="47"/>
      <c r="CC478" s="47"/>
      <c r="CD478" s="47"/>
      <c r="CE478" s="47"/>
      <c r="CF478" s="47"/>
      <c r="CG478" s="47"/>
      <c r="CH478" s="47"/>
      <c r="CI478" s="47"/>
      <c r="CJ478" s="47"/>
      <c r="CK478" s="47"/>
      <c r="CL478" s="47"/>
      <c r="CM478" s="47"/>
      <c r="CN478" s="47"/>
      <c r="CO478" s="47"/>
      <c r="CP478" s="47"/>
      <c r="CQ478" s="47"/>
      <c r="CR478" s="47"/>
      <c r="CS478" s="47"/>
      <c r="CT478" s="47"/>
      <c r="CU478" s="47"/>
      <c r="CV478" s="47"/>
      <c r="CW478" s="47"/>
      <c r="CX478" s="47"/>
      <c r="CY478" s="47"/>
      <c r="CZ478" s="47"/>
      <c r="DA478" s="47"/>
      <c r="DB478" s="47"/>
      <c r="DC478" s="47"/>
      <c r="DD478" s="47"/>
      <c r="DE478" s="47"/>
      <c r="DF478" s="47"/>
      <c r="DG478" s="47"/>
      <c r="DH478" s="47"/>
      <c r="DI478" s="47"/>
      <c r="DJ478" s="47"/>
      <c r="DK478" s="47"/>
      <c r="DL478" s="47"/>
      <c r="DM478" s="47"/>
      <c r="DN478" s="47"/>
      <c r="DO478" s="47"/>
      <c r="DP478" s="47"/>
      <c r="DQ478" s="47"/>
      <c r="DR478" s="47"/>
      <c r="DS478" s="47"/>
      <c r="DT478" s="47"/>
      <c r="DU478" s="47"/>
      <c r="DV478" s="47"/>
      <c r="DW478" s="74"/>
      <c r="DX478" s="47"/>
      <c r="DY478" s="47"/>
      <c r="DZ478" s="47"/>
      <c r="EA478" s="47"/>
      <c r="EB478" s="47"/>
      <c r="EC478" s="47"/>
      <c r="ED478" s="47"/>
      <c r="EE478" s="47"/>
      <c r="EF478" s="47"/>
      <c r="EG478" s="47"/>
      <c r="EH478" s="47"/>
      <c r="EI478" s="47"/>
      <c r="EJ478" s="47"/>
      <c r="EK478" s="47"/>
      <c r="EL478" s="47"/>
      <c r="EM478" s="47"/>
      <c r="EN478" s="47"/>
      <c r="EO478" s="47"/>
      <c r="EP478" s="47"/>
      <c r="EQ478" s="47"/>
      <c r="ER478" s="74"/>
    </row>
    <row r="479" spans="2:148" ht="15" customHeight="1">
      <c r="B479" s="687" t="str">
        <f t="shared" si="48"/>
        <v>Desk 55</v>
      </c>
      <c r="C479" s="689" t="str">
        <f t="shared" si="53"/>
        <v/>
      </c>
      <c r="D479" s="689" t="str">
        <f t="shared" si="53"/>
        <v/>
      </c>
      <c r="E479" s="689" t="str">
        <f t="shared" si="53"/>
        <v/>
      </c>
      <c r="F479" s="689" t="str">
        <f t="shared" si="53"/>
        <v/>
      </c>
      <c r="G479" s="1810" t="str">
        <f t="shared" si="53"/>
        <v/>
      </c>
      <c r="H479" s="47"/>
      <c r="I479" s="47"/>
      <c r="J479" s="47"/>
      <c r="K479" s="47"/>
      <c r="L479" s="47"/>
      <c r="M479" s="47"/>
      <c r="N479" s="47"/>
      <c r="O479" s="47"/>
      <c r="P479" s="47"/>
      <c r="Q479" s="47"/>
      <c r="R479" s="47"/>
      <c r="S479" s="47"/>
      <c r="T479" s="47"/>
      <c r="U479" s="47"/>
      <c r="V479" s="47"/>
      <c r="W479" s="47"/>
      <c r="X479" s="47"/>
      <c r="Y479" s="47"/>
      <c r="Z479" s="47"/>
      <c r="AA479" s="47"/>
      <c r="AB479" s="47"/>
      <c r="AC479" s="47"/>
      <c r="AD479" s="47"/>
      <c r="AE479" s="47"/>
      <c r="AF479" s="47"/>
      <c r="AG479" s="47"/>
      <c r="AH479" s="47"/>
      <c r="AI479" s="47"/>
      <c r="AJ479" s="47"/>
      <c r="AK479" s="47"/>
      <c r="AL479" s="47"/>
      <c r="AM479" s="47"/>
      <c r="AN479" s="47"/>
      <c r="AO479" s="47"/>
      <c r="AP479" s="47"/>
      <c r="AQ479" s="47"/>
      <c r="AR479" s="47"/>
      <c r="AS479" s="47"/>
      <c r="AT479" s="47"/>
      <c r="AU479" s="47"/>
      <c r="AV479" s="47"/>
      <c r="AW479" s="47"/>
      <c r="AX479" s="47"/>
      <c r="AY479" s="47"/>
      <c r="AZ479" s="47"/>
      <c r="BA479" s="47"/>
      <c r="BB479" s="47"/>
      <c r="BC479" s="47"/>
      <c r="BD479" s="47"/>
      <c r="BE479" s="47"/>
      <c r="BF479" s="47"/>
      <c r="BG479" s="47"/>
      <c r="BH479" s="47"/>
      <c r="BI479" s="47"/>
      <c r="BJ479" s="47"/>
      <c r="BK479" s="47"/>
      <c r="BL479" s="47"/>
      <c r="BM479" s="47"/>
      <c r="BN479" s="47"/>
      <c r="BO479" s="47"/>
      <c r="BP479" s="47"/>
      <c r="BQ479" s="47"/>
      <c r="BR479" s="47"/>
      <c r="BS479" s="47"/>
      <c r="BT479" s="47"/>
      <c r="BU479" s="47"/>
      <c r="BV479" s="47"/>
      <c r="BW479" s="47"/>
      <c r="BX479" s="47"/>
      <c r="BY479" s="47"/>
      <c r="BZ479" s="47"/>
      <c r="CA479" s="47"/>
      <c r="CB479" s="47"/>
      <c r="CC479" s="47"/>
      <c r="CD479" s="47"/>
      <c r="CE479" s="47"/>
      <c r="CF479" s="47"/>
      <c r="CG479" s="47"/>
      <c r="CH479" s="47"/>
      <c r="CI479" s="47"/>
      <c r="CJ479" s="47"/>
      <c r="CK479" s="47"/>
      <c r="CL479" s="47"/>
      <c r="CM479" s="47"/>
      <c r="CN479" s="47"/>
      <c r="CO479" s="47"/>
      <c r="CP479" s="47"/>
      <c r="CQ479" s="47"/>
      <c r="CR479" s="47"/>
      <c r="CS479" s="47"/>
      <c r="CT479" s="47"/>
      <c r="CU479" s="47"/>
      <c r="CV479" s="47"/>
      <c r="CW479" s="47"/>
      <c r="CX479" s="47"/>
      <c r="CY479" s="47"/>
      <c r="CZ479" s="47"/>
      <c r="DA479" s="47"/>
      <c r="DB479" s="47"/>
      <c r="DC479" s="47"/>
      <c r="DD479" s="47"/>
      <c r="DE479" s="47"/>
      <c r="DF479" s="47"/>
      <c r="DG479" s="47"/>
      <c r="DH479" s="47"/>
      <c r="DI479" s="47"/>
      <c r="DJ479" s="47"/>
      <c r="DK479" s="47"/>
      <c r="DL479" s="47"/>
      <c r="DM479" s="47"/>
      <c r="DN479" s="47"/>
      <c r="DO479" s="47"/>
      <c r="DP479" s="47"/>
      <c r="DQ479" s="47"/>
      <c r="DR479" s="47"/>
      <c r="DS479" s="47"/>
      <c r="DT479" s="47"/>
      <c r="DU479" s="47"/>
      <c r="DV479" s="47"/>
      <c r="DW479" s="74"/>
      <c r="DX479" s="47"/>
      <c r="DY479" s="47"/>
      <c r="DZ479" s="47"/>
      <c r="EA479" s="47"/>
      <c r="EB479" s="47"/>
      <c r="EC479" s="47"/>
      <c r="ED479" s="47"/>
      <c r="EE479" s="47"/>
      <c r="EF479" s="47"/>
      <c r="EG479" s="47"/>
      <c r="EH479" s="47"/>
      <c r="EI479" s="47"/>
      <c r="EJ479" s="47"/>
      <c r="EK479" s="47"/>
      <c r="EL479" s="47"/>
      <c r="EM479" s="47"/>
      <c r="EN479" s="47"/>
      <c r="EO479" s="47"/>
      <c r="EP479" s="47"/>
      <c r="EQ479" s="47"/>
      <c r="ER479" s="74"/>
    </row>
    <row r="480" spans="2:148" ht="15" customHeight="1">
      <c r="B480" s="687" t="str">
        <f t="shared" si="48"/>
        <v>Desk 56</v>
      </c>
      <c r="C480" s="689" t="str">
        <f t="shared" si="53"/>
        <v/>
      </c>
      <c r="D480" s="689" t="str">
        <f t="shared" si="53"/>
        <v/>
      </c>
      <c r="E480" s="689" t="str">
        <f t="shared" si="53"/>
        <v/>
      </c>
      <c r="F480" s="689" t="str">
        <f t="shared" si="53"/>
        <v/>
      </c>
      <c r="G480" s="1810" t="str">
        <f t="shared" si="53"/>
        <v/>
      </c>
      <c r="H480" s="47"/>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c r="AF480" s="47"/>
      <c r="AG480" s="47"/>
      <c r="AH480" s="47"/>
      <c r="AI480" s="47"/>
      <c r="AJ480" s="47"/>
      <c r="AK480" s="47"/>
      <c r="AL480" s="47"/>
      <c r="AM480" s="47"/>
      <c r="AN480" s="47"/>
      <c r="AO480" s="47"/>
      <c r="AP480" s="47"/>
      <c r="AQ480" s="47"/>
      <c r="AR480" s="47"/>
      <c r="AS480" s="47"/>
      <c r="AT480" s="47"/>
      <c r="AU480" s="47"/>
      <c r="AV480" s="47"/>
      <c r="AW480" s="47"/>
      <c r="AX480" s="47"/>
      <c r="AY480" s="47"/>
      <c r="AZ480" s="47"/>
      <c r="BA480" s="47"/>
      <c r="BB480" s="47"/>
      <c r="BC480" s="47"/>
      <c r="BD480" s="47"/>
      <c r="BE480" s="47"/>
      <c r="BF480" s="47"/>
      <c r="BG480" s="47"/>
      <c r="BH480" s="47"/>
      <c r="BI480" s="47"/>
      <c r="BJ480" s="47"/>
      <c r="BK480" s="47"/>
      <c r="BL480" s="47"/>
      <c r="BM480" s="47"/>
      <c r="BN480" s="47"/>
      <c r="BO480" s="47"/>
      <c r="BP480" s="47"/>
      <c r="BQ480" s="47"/>
      <c r="BR480" s="47"/>
      <c r="BS480" s="47"/>
      <c r="BT480" s="47"/>
      <c r="BU480" s="47"/>
      <c r="BV480" s="47"/>
      <c r="BW480" s="47"/>
      <c r="BX480" s="47"/>
      <c r="BY480" s="47"/>
      <c r="BZ480" s="47"/>
      <c r="CA480" s="47"/>
      <c r="CB480" s="47"/>
      <c r="CC480" s="47"/>
      <c r="CD480" s="47"/>
      <c r="CE480" s="47"/>
      <c r="CF480" s="47"/>
      <c r="CG480" s="47"/>
      <c r="CH480" s="47"/>
      <c r="CI480" s="47"/>
      <c r="CJ480" s="47"/>
      <c r="CK480" s="47"/>
      <c r="CL480" s="47"/>
      <c r="CM480" s="47"/>
      <c r="CN480" s="47"/>
      <c r="CO480" s="47"/>
      <c r="CP480" s="47"/>
      <c r="CQ480" s="47"/>
      <c r="CR480" s="47"/>
      <c r="CS480" s="47"/>
      <c r="CT480" s="47"/>
      <c r="CU480" s="47"/>
      <c r="CV480" s="47"/>
      <c r="CW480" s="47"/>
      <c r="CX480" s="47"/>
      <c r="CY480" s="47"/>
      <c r="CZ480" s="47"/>
      <c r="DA480" s="47"/>
      <c r="DB480" s="47"/>
      <c r="DC480" s="47"/>
      <c r="DD480" s="47"/>
      <c r="DE480" s="47"/>
      <c r="DF480" s="47"/>
      <c r="DG480" s="47"/>
      <c r="DH480" s="47"/>
      <c r="DI480" s="47"/>
      <c r="DJ480" s="47"/>
      <c r="DK480" s="47"/>
      <c r="DL480" s="47"/>
      <c r="DM480" s="47"/>
      <c r="DN480" s="47"/>
      <c r="DO480" s="47"/>
      <c r="DP480" s="47"/>
      <c r="DQ480" s="47"/>
      <c r="DR480" s="47"/>
      <c r="DS480" s="47"/>
      <c r="DT480" s="47"/>
      <c r="DU480" s="47"/>
      <c r="DV480" s="47"/>
      <c r="DW480" s="74"/>
      <c r="DX480" s="47"/>
      <c r="DY480" s="47"/>
      <c r="DZ480" s="47"/>
      <c r="EA480" s="47"/>
      <c r="EB480" s="47"/>
      <c r="EC480" s="47"/>
      <c r="ED480" s="47"/>
      <c r="EE480" s="47"/>
      <c r="EF480" s="47"/>
      <c r="EG480" s="47"/>
      <c r="EH480" s="47"/>
      <c r="EI480" s="47"/>
      <c r="EJ480" s="47"/>
      <c r="EK480" s="47"/>
      <c r="EL480" s="47"/>
      <c r="EM480" s="47"/>
      <c r="EN480" s="47"/>
      <c r="EO480" s="47"/>
      <c r="EP480" s="47"/>
      <c r="EQ480" s="47"/>
      <c r="ER480" s="74"/>
    </row>
    <row r="481" spans="2:148" ht="15" customHeight="1">
      <c r="B481" s="687" t="str">
        <f t="shared" si="48"/>
        <v>Desk 57</v>
      </c>
      <c r="C481" s="689" t="str">
        <f t="shared" si="53"/>
        <v/>
      </c>
      <c r="D481" s="689" t="str">
        <f t="shared" si="53"/>
        <v/>
      </c>
      <c r="E481" s="689" t="str">
        <f t="shared" si="53"/>
        <v/>
      </c>
      <c r="F481" s="689" t="str">
        <f t="shared" si="53"/>
        <v/>
      </c>
      <c r="G481" s="1810" t="str">
        <f t="shared" si="53"/>
        <v/>
      </c>
      <c r="H481" s="47"/>
      <c r="I481" s="47"/>
      <c r="J481" s="47"/>
      <c r="K481" s="47"/>
      <c r="L481" s="47"/>
      <c r="M481" s="47"/>
      <c r="N481" s="47"/>
      <c r="O481" s="47"/>
      <c r="P481" s="47"/>
      <c r="Q481" s="47"/>
      <c r="R481" s="47"/>
      <c r="S481" s="47"/>
      <c r="T481" s="47"/>
      <c r="U481" s="47"/>
      <c r="V481" s="47"/>
      <c r="W481" s="47"/>
      <c r="X481" s="47"/>
      <c r="Y481" s="47"/>
      <c r="Z481" s="47"/>
      <c r="AA481" s="47"/>
      <c r="AB481" s="47"/>
      <c r="AC481" s="47"/>
      <c r="AD481" s="47"/>
      <c r="AE481" s="47"/>
      <c r="AF481" s="47"/>
      <c r="AG481" s="47"/>
      <c r="AH481" s="47"/>
      <c r="AI481" s="47"/>
      <c r="AJ481" s="47"/>
      <c r="AK481" s="47"/>
      <c r="AL481" s="47"/>
      <c r="AM481" s="47"/>
      <c r="AN481" s="47"/>
      <c r="AO481" s="47"/>
      <c r="AP481" s="47"/>
      <c r="AQ481" s="47"/>
      <c r="AR481" s="47"/>
      <c r="AS481" s="47"/>
      <c r="AT481" s="47"/>
      <c r="AU481" s="47"/>
      <c r="AV481" s="47"/>
      <c r="AW481" s="47"/>
      <c r="AX481" s="47"/>
      <c r="AY481" s="47"/>
      <c r="AZ481" s="47"/>
      <c r="BA481" s="47"/>
      <c r="BB481" s="47"/>
      <c r="BC481" s="47"/>
      <c r="BD481" s="47"/>
      <c r="BE481" s="47"/>
      <c r="BF481" s="47"/>
      <c r="BG481" s="47"/>
      <c r="BH481" s="47"/>
      <c r="BI481" s="47"/>
      <c r="BJ481" s="47"/>
      <c r="BK481" s="47"/>
      <c r="BL481" s="47"/>
      <c r="BM481" s="47"/>
      <c r="BN481" s="47"/>
      <c r="BO481" s="47"/>
      <c r="BP481" s="47"/>
      <c r="BQ481" s="47"/>
      <c r="BR481" s="47"/>
      <c r="BS481" s="47"/>
      <c r="BT481" s="47"/>
      <c r="BU481" s="47"/>
      <c r="BV481" s="47"/>
      <c r="BW481" s="47"/>
      <c r="BX481" s="47"/>
      <c r="BY481" s="47"/>
      <c r="BZ481" s="47"/>
      <c r="CA481" s="47"/>
      <c r="CB481" s="47"/>
      <c r="CC481" s="47"/>
      <c r="CD481" s="47"/>
      <c r="CE481" s="47"/>
      <c r="CF481" s="47"/>
      <c r="CG481" s="47"/>
      <c r="CH481" s="47"/>
      <c r="CI481" s="47"/>
      <c r="CJ481" s="47"/>
      <c r="CK481" s="47"/>
      <c r="CL481" s="47"/>
      <c r="CM481" s="47"/>
      <c r="CN481" s="47"/>
      <c r="CO481" s="47"/>
      <c r="CP481" s="47"/>
      <c r="CQ481" s="47"/>
      <c r="CR481" s="47"/>
      <c r="CS481" s="47"/>
      <c r="CT481" s="47"/>
      <c r="CU481" s="47"/>
      <c r="CV481" s="47"/>
      <c r="CW481" s="47"/>
      <c r="CX481" s="47"/>
      <c r="CY481" s="47"/>
      <c r="CZ481" s="47"/>
      <c r="DA481" s="47"/>
      <c r="DB481" s="47"/>
      <c r="DC481" s="47"/>
      <c r="DD481" s="47"/>
      <c r="DE481" s="47"/>
      <c r="DF481" s="47"/>
      <c r="DG481" s="47"/>
      <c r="DH481" s="47"/>
      <c r="DI481" s="47"/>
      <c r="DJ481" s="47"/>
      <c r="DK481" s="47"/>
      <c r="DL481" s="47"/>
      <c r="DM481" s="47"/>
      <c r="DN481" s="47"/>
      <c r="DO481" s="47"/>
      <c r="DP481" s="47"/>
      <c r="DQ481" s="47"/>
      <c r="DR481" s="47"/>
      <c r="DS481" s="47"/>
      <c r="DT481" s="47"/>
      <c r="DU481" s="47"/>
      <c r="DV481" s="47"/>
      <c r="DW481" s="74"/>
      <c r="DX481" s="47"/>
      <c r="DY481" s="47"/>
      <c r="DZ481" s="47"/>
      <c r="EA481" s="47"/>
      <c r="EB481" s="47"/>
      <c r="EC481" s="47"/>
      <c r="ED481" s="47"/>
      <c r="EE481" s="47"/>
      <c r="EF481" s="47"/>
      <c r="EG481" s="47"/>
      <c r="EH481" s="47"/>
      <c r="EI481" s="47"/>
      <c r="EJ481" s="47"/>
      <c r="EK481" s="47"/>
      <c r="EL481" s="47"/>
      <c r="EM481" s="47"/>
      <c r="EN481" s="47"/>
      <c r="EO481" s="47"/>
      <c r="EP481" s="47"/>
      <c r="EQ481" s="47"/>
      <c r="ER481" s="74"/>
    </row>
    <row r="482" spans="2:148" ht="15" customHeight="1">
      <c r="B482" s="687" t="str">
        <f t="shared" si="48"/>
        <v>Desk 58</v>
      </c>
      <c r="C482" s="689" t="str">
        <f t="shared" si="53"/>
        <v/>
      </c>
      <c r="D482" s="689" t="str">
        <f t="shared" si="53"/>
        <v/>
      </c>
      <c r="E482" s="689" t="str">
        <f t="shared" si="53"/>
        <v/>
      </c>
      <c r="F482" s="689" t="str">
        <f t="shared" si="53"/>
        <v/>
      </c>
      <c r="G482" s="1810" t="str">
        <f t="shared" si="53"/>
        <v/>
      </c>
      <c r="H482" s="47"/>
      <c r="I482" s="47"/>
      <c r="J482" s="47"/>
      <c r="K482" s="47"/>
      <c r="L482" s="47"/>
      <c r="M482" s="47"/>
      <c r="N482" s="47"/>
      <c r="O482" s="47"/>
      <c r="P482" s="47"/>
      <c r="Q482" s="47"/>
      <c r="R482" s="47"/>
      <c r="S482" s="47"/>
      <c r="T482" s="47"/>
      <c r="U482" s="47"/>
      <c r="V482" s="47"/>
      <c r="W482" s="47"/>
      <c r="X482" s="47"/>
      <c r="Y482" s="47"/>
      <c r="Z482" s="47"/>
      <c r="AA482" s="47"/>
      <c r="AB482" s="47"/>
      <c r="AC482" s="47"/>
      <c r="AD482" s="47"/>
      <c r="AE482" s="47"/>
      <c r="AF482" s="47"/>
      <c r="AG482" s="47"/>
      <c r="AH482" s="47"/>
      <c r="AI482" s="47"/>
      <c r="AJ482" s="47"/>
      <c r="AK482" s="47"/>
      <c r="AL482" s="47"/>
      <c r="AM482" s="47"/>
      <c r="AN482" s="47"/>
      <c r="AO482" s="47"/>
      <c r="AP482" s="47"/>
      <c r="AQ482" s="47"/>
      <c r="AR482" s="47"/>
      <c r="AS482" s="47"/>
      <c r="AT482" s="47"/>
      <c r="AU482" s="47"/>
      <c r="AV482" s="47"/>
      <c r="AW482" s="47"/>
      <c r="AX482" s="47"/>
      <c r="AY482" s="47"/>
      <c r="AZ482" s="47"/>
      <c r="BA482" s="47"/>
      <c r="BB482" s="47"/>
      <c r="BC482" s="47"/>
      <c r="BD482" s="47"/>
      <c r="BE482" s="47"/>
      <c r="BF482" s="47"/>
      <c r="BG482" s="47"/>
      <c r="BH482" s="47"/>
      <c r="BI482" s="47"/>
      <c r="BJ482" s="47"/>
      <c r="BK482" s="47"/>
      <c r="BL482" s="47"/>
      <c r="BM482" s="47"/>
      <c r="BN482" s="47"/>
      <c r="BO482" s="47"/>
      <c r="BP482" s="47"/>
      <c r="BQ482" s="47"/>
      <c r="BR482" s="47"/>
      <c r="BS482" s="47"/>
      <c r="BT482" s="47"/>
      <c r="BU482" s="47"/>
      <c r="BV482" s="47"/>
      <c r="BW482" s="47"/>
      <c r="BX482" s="47"/>
      <c r="BY482" s="47"/>
      <c r="BZ482" s="47"/>
      <c r="CA482" s="47"/>
      <c r="CB482" s="47"/>
      <c r="CC482" s="47"/>
      <c r="CD482" s="47"/>
      <c r="CE482" s="47"/>
      <c r="CF482" s="47"/>
      <c r="CG482" s="47"/>
      <c r="CH482" s="47"/>
      <c r="CI482" s="47"/>
      <c r="CJ482" s="47"/>
      <c r="CK482" s="47"/>
      <c r="CL482" s="47"/>
      <c r="CM482" s="47"/>
      <c r="CN482" s="47"/>
      <c r="CO482" s="47"/>
      <c r="CP482" s="47"/>
      <c r="CQ482" s="47"/>
      <c r="CR482" s="47"/>
      <c r="CS482" s="47"/>
      <c r="CT482" s="47"/>
      <c r="CU482" s="47"/>
      <c r="CV482" s="47"/>
      <c r="CW482" s="47"/>
      <c r="CX482" s="47"/>
      <c r="CY482" s="47"/>
      <c r="CZ482" s="47"/>
      <c r="DA482" s="47"/>
      <c r="DB482" s="47"/>
      <c r="DC482" s="47"/>
      <c r="DD482" s="47"/>
      <c r="DE482" s="47"/>
      <c r="DF482" s="47"/>
      <c r="DG482" s="47"/>
      <c r="DH482" s="47"/>
      <c r="DI482" s="47"/>
      <c r="DJ482" s="47"/>
      <c r="DK482" s="47"/>
      <c r="DL482" s="47"/>
      <c r="DM482" s="47"/>
      <c r="DN482" s="47"/>
      <c r="DO482" s="47"/>
      <c r="DP482" s="47"/>
      <c r="DQ482" s="47"/>
      <c r="DR482" s="47"/>
      <c r="DS482" s="47"/>
      <c r="DT482" s="47"/>
      <c r="DU482" s="47"/>
      <c r="DV482" s="47"/>
      <c r="DW482" s="74"/>
      <c r="DX482" s="47"/>
      <c r="DY482" s="47"/>
      <c r="DZ482" s="47"/>
      <c r="EA482" s="47"/>
      <c r="EB482" s="47"/>
      <c r="EC482" s="47"/>
      <c r="ED482" s="47"/>
      <c r="EE482" s="47"/>
      <c r="EF482" s="47"/>
      <c r="EG482" s="47"/>
      <c r="EH482" s="47"/>
      <c r="EI482" s="47"/>
      <c r="EJ482" s="47"/>
      <c r="EK482" s="47"/>
      <c r="EL482" s="47"/>
      <c r="EM482" s="47"/>
      <c r="EN482" s="47"/>
      <c r="EO482" s="47"/>
      <c r="EP482" s="47"/>
      <c r="EQ482" s="47"/>
      <c r="ER482" s="74"/>
    </row>
    <row r="483" spans="2:148" ht="15" customHeight="1">
      <c r="B483" s="687" t="str">
        <f t="shared" si="48"/>
        <v>Desk 59</v>
      </c>
      <c r="C483" s="689" t="str">
        <f t="shared" si="53"/>
        <v/>
      </c>
      <c r="D483" s="689" t="str">
        <f t="shared" si="53"/>
        <v/>
      </c>
      <c r="E483" s="689" t="str">
        <f t="shared" si="53"/>
        <v/>
      </c>
      <c r="F483" s="689" t="str">
        <f t="shared" si="53"/>
        <v/>
      </c>
      <c r="G483" s="1810" t="str">
        <f t="shared" si="53"/>
        <v/>
      </c>
      <c r="H483" s="47"/>
      <c r="I483" s="47"/>
      <c r="J483" s="47"/>
      <c r="K483" s="47"/>
      <c r="L483" s="47"/>
      <c r="M483" s="47"/>
      <c r="N483" s="47"/>
      <c r="O483" s="47"/>
      <c r="P483" s="47"/>
      <c r="Q483" s="47"/>
      <c r="R483" s="47"/>
      <c r="S483" s="47"/>
      <c r="T483" s="47"/>
      <c r="U483" s="47"/>
      <c r="V483" s="47"/>
      <c r="W483" s="47"/>
      <c r="X483" s="47"/>
      <c r="Y483" s="47"/>
      <c r="Z483" s="47"/>
      <c r="AA483" s="47"/>
      <c r="AB483" s="47"/>
      <c r="AC483" s="47"/>
      <c r="AD483" s="47"/>
      <c r="AE483" s="47"/>
      <c r="AF483" s="47"/>
      <c r="AG483" s="47"/>
      <c r="AH483" s="47"/>
      <c r="AI483" s="47"/>
      <c r="AJ483" s="47"/>
      <c r="AK483" s="47"/>
      <c r="AL483" s="47"/>
      <c r="AM483" s="47"/>
      <c r="AN483" s="47"/>
      <c r="AO483" s="47"/>
      <c r="AP483" s="47"/>
      <c r="AQ483" s="47"/>
      <c r="AR483" s="47"/>
      <c r="AS483" s="47"/>
      <c r="AT483" s="47"/>
      <c r="AU483" s="47"/>
      <c r="AV483" s="47"/>
      <c r="AW483" s="47"/>
      <c r="AX483" s="47"/>
      <c r="AY483" s="47"/>
      <c r="AZ483" s="47"/>
      <c r="BA483" s="47"/>
      <c r="BB483" s="47"/>
      <c r="BC483" s="47"/>
      <c r="BD483" s="47"/>
      <c r="BE483" s="47"/>
      <c r="BF483" s="47"/>
      <c r="BG483" s="47"/>
      <c r="BH483" s="47"/>
      <c r="BI483" s="47"/>
      <c r="BJ483" s="47"/>
      <c r="BK483" s="47"/>
      <c r="BL483" s="47"/>
      <c r="BM483" s="47"/>
      <c r="BN483" s="47"/>
      <c r="BO483" s="47"/>
      <c r="BP483" s="47"/>
      <c r="BQ483" s="47"/>
      <c r="BR483" s="47"/>
      <c r="BS483" s="47"/>
      <c r="BT483" s="47"/>
      <c r="BU483" s="47"/>
      <c r="BV483" s="47"/>
      <c r="BW483" s="47"/>
      <c r="BX483" s="47"/>
      <c r="BY483" s="47"/>
      <c r="BZ483" s="47"/>
      <c r="CA483" s="47"/>
      <c r="CB483" s="47"/>
      <c r="CC483" s="47"/>
      <c r="CD483" s="47"/>
      <c r="CE483" s="47"/>
      <c r="CF483" s="47"/>
      <c r="CG483" s="47"/>
      <c r="CH483" s="47"/>
      <c r="CI483" s="47"/>
      <c r="CJ483" s="47"/>
      <c r="CK483" s="47"/>
      <c r="CL483" s="47"/>
      <c r="CM483" s="47"/>
      <c r="CN483" s="47"/>
      <c r="CO483" s="47"/>
      <c r="CP483" s="47"/>
      <c r="CQ483" s="47"/>
      <c r="CR483" s="47"/>
      <c r="CS483" s="47"/>
      <c r="CT483" s="47"/>
      <c r="CU483" s="47"/>
      <c r="CV483" s="47"/>
      <c r="CW483" s="47"/>
      <c r="CX483" s="47"/>
      <c r="CY483" s="47"/>
      <c r="CZ483" s="47"/>
      <c r="DA483" s="47"/>
      <c r="DB483" s="47"/>
      <c r="DC483" s="47"/>
      <c r="DD483" s="47"/>
      <c r="DE483" s="47"/>
      <c r="DF483" s="47"/>
      <c r="DG483" s="47"/>
      <c r="DH483" s="47"/>
      <c r="DI483" s="47"/>
      <c r="DJ483" s="47"/>
      <c r="DK483" s="47"/>
      <c r="DL483" s="47"/>
      <c r="DM483" s="47"/>
      <c r="DN483" s="47"/>
      <c r="DO483" s="47"/>
      <c r="DP483" s="47"/>
      <c r="DQ483" s="47"/>
      <c r="DR483" s="47"/>
      <c r="DS483" s="47"/>
      <c r="DT483" s="47"/>
      <c r="DU483" s="47"/>
      <c r="DV483" s="47"/>
      <c r="DW483" s="74"/>
      <c r="DX483" s="47"/>
      <c r="DY483" s="47"/>
      <c r="DZ483" s="47"/>
      <c r="EA483" s="47"/>
      <c r="EB483" s="47"/>
      <c r="EC483" s="47"/>
      <c r="ED483" s="47"/>
      <c r="EE483" s="47"/>
      <c r="EF483" s="47"/>
      <c r="EG483" s="47"/>
      <c r="EH483" s="47"/>
      <c r="EI483" s="47"/>
      <c r="EJ483" s="47"/>
      <c r="EK483" s="47"/>
      <c r="EL483" s="47"/>
      <c r="EM483" s="47"/>
      <c r="EN483" s="47"/>
      <c r="EO483" s="47"/>
      <c r="EP483" s="47"/>
      <c r="EQ483" s="47"/>
      <c r="ER483" s="74"/>
    </row>
    <row r="484" spans="2:148" ht="15" customHeight="1">
      <c r="B484" s="687" t="str">
        <f t="shared" si="48"/>
        <v>Desk 60</v>
      </c>
      <c r="C484" s="689" t="str">
        <f t="shared" si="53"/>
        <v/>
      </c>
      <c r="D484" s="689" t="str">
        <f t="shared" si="53"/>
        <v/>
      </c>
      <c r="E484" s="689" t="str">
        <f t="shared" si="53"/>
        <v/>
      </c>
      <c r="F484" s="689" t="str">
        <f t="shared" si="53"/>
        <v/>
      </c>
      <c r="G484" s="1810" t="str">
        <f t="shared" si="53"/>
        <v/>
      </c>
      <c r="H484" s="47"/>
      <c r="I484" s="47"/>
      <c r="J484" s="47"/>
      <c r="K484" s="47"/>
      <c r="L484" s="47"/>
      <c r="M484" s="47"/>
      <c r="N484" s="47"/>
      <c r="O484" s="47"/>
      <c r="P484" s="47"/>
      <c r="Q484" s="47"/>
      <c r="R484" s="47"/>
      <c r="S484" s="47"/>
      <c r="T484" s="47"/>
      <c r="U484" s="47"/>
      <c r="V484" s="47"/>
      <c r="W484" s="47"/>
      <c r="X484" s="47"/>
      <c r="Y484" s="47"/>
      <c r="Z484" s="47"/>
      <c r="AA484" s="47"/>
      <c r="AB484" s="47"/>
      <c r="AC484" s="47"/>
      <c r="AD484" s="47"/>
      <c r="AE484" s="47"/>
      <c r="AF484" s="47"/>
      <c r="AG484" s="47"/>
      <c r="AH484" s="47"/>
      <c r="AI484" s="47"/>
      <c r="AJ484" s="47"/>
      <c r="AK484" s="47"/>
      <c r="AL484" s="47"/>
      <c r="AM484" s="47"/>
      <c r="AN484" s="47"/>
      <c r="AO484" s="47"/>
      <c r="AP484" s="47"/>
      <c r="AQ484" s="47"/>
      <c r="AR484" s="47"/>
      <c r="AS484" s="47"/>
      <c r="AT484" s="47"/>
      <c r="AU484" s="47"/>
      <c r="AV484" s="47"/>
      <c r="AW484" s="47"/>
      <c r="AX484" s="47"/>
      <c r="AY484" s="47"/>
      <c r="AZ484" s="47"/>
      <c r="BA484" s="47"/>
      <c r="BB484" s="47"/>
      <c r="BC484" s="47"/>
      <c r="BD484" s="47"/>
      <c r="BE484" s="47"/>
      <c r="BF484" s="47"/>
      <c r="BG484" s="47"/>
      <c r="BH484" s="47"/>
      <c r="BI484" s="47"/>
      <c r="BJ484" s="47"/>
      <c r="BK484" s="47"/>
      <c r="BL484" s="47"/>
      <c r="BM484" s="47"/>
      <c r="BN484" s="47"/>
      <c r="BO484" s="47"/>
      <c r="BP484" s="47"/>
      <c r="BQ484" s="47"/>
      <c r="BR484" s="47"/>
      <c r="BS484" s="47"/>
      <c r="BT484" s="47"/>
      <c r="BU484" s="47"/>
      <c r="BV484" s="47"/>
      <c r="BW484" s="47"/>
      <c r="BX484" s="47"/>
      <c r="BY484" s="47"/>
      <c r="BZ484" s="47"/>
      <c r="CA484" s="47"/>
      <c r="CB484" s="47"/>
      <c r="CC484" s="47"/>
      <c r="CD484" s="47"/>
      <c r="CE484" s="47"/>
      <c r="CF484" s="47"/>
      <c r="CG484" s="47"/>
      <c r="CH484" s="47"/>
      <c r="CI484" s="47"/>
      <c r="CJ484" s="47"/>
      <c r="CK484" s="47"/>
      <c r="CL484" s="47"/>
      <c r="CM484" s="47"/>
      <c r="CN484" s="47"/>
      <c r="CO484" s="47"/>
      <c r="CP484" s="47"/>
      <c r="CQ484" s="47"/>
      <c r="CR484" s="47"/>
      <c r="CS484" s="47"/>
      <c r="CT484" s="47"/>
      <c r="CU484" s="47"/>
      <c r="CV484" s="47"/>
      <c r="CW484" s="47"/>
      <c r="CX484" s="47"/>
      <c r="CY484" s="47"/>
      <c r="CZ484" s="47"/>
      <c r="DA484" s="47"/>
      <c r="DB484" s="47"/>
      <c r="DC484" s="47"/>
      <c r="DD484" s="47"/>
      <c r="DE484" s="47"/>
      <c r="DF484" s="47"/>
      <c r="DG484" s="47"/>
      <c r="DH484" s="47"/>
      <c r="DI484" s="47"/>
      <c r="DJ484" s="47"/>
      <c r="DK484" s="47"/>
      <c r="DL484" s="47"/>
      <c r="DM484" s="47"/>
      <c r="DN484" s="47"/>
      <c r="DO484" s="47"/>
      <c r="DP484" s="47"/>
      <c r="DQ484" s="47"/>
      <c r="DR484" s="47"/>
      <c r="DS484" s="47"/>
      <c r="DT484" s="47"/>
      <c r="DU484" s="47"/>
      <c r="DV484" s="47"/>
      <c r="DW484" s="74"/>
      <c r="DX484" s="47"/>
      <c r="DY484" s="47"/>
      <c r="DZ484" s="47"/>
      <c r="EA484" s="47"/>
      <c r="EB484" s="47"/>
      <c r="EC484" s="47"/>
      <c r="ED484" s="47"/>
      <c r="EE484" s="47"/>
      <c r="EF484" s="47"/>
      <c r="EG484" s="47"/>
      <c r="EH484" s="47"/>
      <c r="EI484" s="47"/>
      <c r="EJ484" s="47"/>
      <c r="EK484" s="47"/>
      <c r="EL484" s="47"/>
      <c r="EM484" s="47"/>
      <c r="EN484" s="47"/>
      <c r="EO484" s="47"/>
      <c r="EP484" s="47"/>
      <c r="EQ484" s="47"/>
      <c r="ER484" s="74"/>
    </row>
    <row r="485" spans="2:148" ht="15" customHeight="1">
      <c r="B485" s="687" t="str">
        <f t="shared" si="48"/>
        <v>Desk 61</v>
      </c>
      <c r="C485" s="689" t="str">
        <f t="shared" si="53"/>
        <v/>
      </c>
      <c r="D485" s="689" t="str">
        <f t="shared" si="53"/>
        <v/>
      </c>
      <c r="E485" s="689" t="str">
        <f t="shared" si="53"/>
        <v/>
      </c>
      <c r="F485" s="689" t="str">
        <f t="shared" si="53"/>
        <v/>
      </c>
      <c r="G485" s="1810" t="str">
        <f t="shared" si="53"/>
        <v/>
      </c>
      <c r="H485" s="47"/>
      <c r="I485" s="47"/>
      <c r="J485" s="47"/>
      <c r="K485" s="47"/>
      <c r="L485" s="47"/>
      <c r="M485" s="47"/>
      <c r="N485" s="47"/>
      <c r="O485" s="47"/>
      <c r="P485" s="47"/>
      <c r="Q485" s="47"/>
      <c r="R485" s="47"/>
      <c r="S485" s="47"/>
      <c r="T485" s="47"/>
      <c r="U485" s="47"/>
      <c r="V485" s="47"/>
      <c r="W485" s="47"/>
      <c r="X485" s="47"/>
      <c r="Y485" s="47"/>
      <c r="Z485" s="47"/>
      <c r="AA485" s="47"/>
      <c r="AB485" s="47"/>
      <c r="AC485" s="47"/>
      <c r="AD485" s="47"/>
      <c r="AE485" s="47"/>
      <c r="AF485" s="47"/>
      <c r="AG485" s="47"/>
      <c r="AH485" s="47"/>
      <c r="AI485" s="47"/>
      <c r="AJ485" s="47"/>
      <c r="AK485" s="47"/>
      <c r="AL485" s="47"/>
      <c r="AM485" s="47"/>
      <c r="AN485" s="47"/>
      <c r="AO485" s="47"/>
      <c r="AP485" s="47"/>
      <c r="AQ485" s="47"/>
      <c r="AR485" s="47"/>
      <c r="AS485" s="47"/>
      <c r="AT485" s="47"/>
      <c r="AU485" s="47"/>
      <c r="AV485" s="47"/>
      <c r="AW485" s="47"/>
      <c r="AX485" s="47"/>
      <c r="AY485" s="47"/>
      <c r="AZ485" s="47"/>
      <c r="BA485" s="47"/>
      <c r="BB485" s="47"/>
      <c r="BC485" s="47"/>
      <c r="BD485" s="47"/>
      <c r="BE485" s="47"/>
      <c r="BF485" s="47"/>
      <c r="BG485" s="47"/>
      <c r="BH485" s="47"/>
      <c r="BI485" s="47"/>
      <c r="BJ485" s="47"/>
      <c r="BK485" s="47"/>
      <c r="BL485" s="47"/>
      <c r="BM485" s="47"/>
      <c r="BN485" s="47"/>
      <c r="BO485" s="47"/>
      <c r="BP485" s="47"/>
      <c r="BQ485" s="47"/>
      <c r="BR485" s="47"/>
      <c r="BS485" s="47"/>
      <c r="BT485" s="47"/>
      <c r="BU485" s="47"/>
      <c r="BV485" s="47"/>
      <c r="BW485" s="47"/>
      <c r="BX485" s="47"/>
      <c r="BY485" s="47"/>
      <c r="BZ485" s="47"/>
      <c r="CA485" s="47"/>
      <c r="CB485" s="47"/>
      <c r="CC485" s="47"/>
      <c r="CD485" s="47"/>
      <c r="CE485" s="47"/>
      <c r="CF485" s="47"/>
      <c r="CG485" s="47"/>
      <c r="CH485" s="47"/>
      <c r="CI485" s="47"/>
      <c r="CJ485" s="47"/>
      <c r="CK485" s="47"/>
      <c r="CL485" s="47"/>
      <c r="CM485" s="47"/>
      <c r="CN485" s="47"/>
      <c r="CO485" s="47"/>
      <c r="CP485" s="47"/>
      <c r="CQ485" s="47"/>
      <c r="CR485" s="47"/>
      <c r="CS485" s="47"/>
      <c r="CT485" s="47"/>
      <c r="CU485" s="47"/>
      <c r="CV485" s="47"/>
      <c r="CW485" s="47"/>
      <c r="CX485" s="47"/>
      <c r="CY485" s="47"/>
      <c r="CZ485" s="47"/>
      <c r="DA485" s="47"/>
      <c r="DB485" s="47"/>
      <c r="DC485" s="47"/>
      <c r="DD485" s="47"/>
      <c r="DE485" s="47"/>
      <c r="DF485" s="47"/>
      <c r="DG485" s="47"/>
      <c r="DH485" s="47"/>
      <c r="DI485" s="47"/>
      <c r="DJ485" s="47"/>
      <c r="DK485" s="47"/>
      <c r="DL485" s="47"/>
      <c r="DM485" s="47"/>
      <c r="DN485" s="47"/>
      <c r="DO485" s="47"/>
      <c r="DP485" s="47"/>
      <c r="DQ485" s="47"/>
      <c r="DR485" s="47"/>
      <c r="DS485" s="47"/>
      <c r="DT485" s="47"/>
      <c r="DU485" s="47"/>
      <c r="DV485" s="47"/>
      <c r="DW485" s="74"/>
      <c r="DX485" s="47"/>
      <c r="DY485" s="47"/>
      <c r="DZ485" s="47"/>
      <c r="EA485" s="47"/>
      <c r="EB485" s="47"/>
      <c r="EC485" s="47"/>
      <c r="ED485" s="47"/>
      <c r="EE485" s="47"/>
      <c r="EF485" s="47"/>
      <c r="EG485" s="47"/>
      <c r="EH485" s="47"/>
      <c r="EI485" s="47"/>
      <c r="EJ485" s="47"/>
      <c r="EK485" s="47"/>
      <c r="EL485" s="47"/>
      <c r="EM485" s="47"/>
      <c r="EN485" s="47"/>
      <c r="EO485" s="47"/>
      <c r="EP485" s="47"/>
      <c r="EQ485" s="47"/>
      <c r="ER485" s="74"/>
    </row>
    <row r="486" spans="2:148" ht="15" customHeight="1">
      <c r="B486" s="687" t="str">
        <f t="shared" si="48"/>
        <v>Desk 62</v>
      </c>
      <c r="C486" s="689" t="str">
        <f t="shared" si="53"/>
        <v/>
      </c>
      <c r="D486" s="689" t="str">
        <f t="shared" si="53"/>
        <v/>
      </c>
      <c r="E486" s="689" t="str">
        <f t="shared" si="53"/>
        <v/>
      </c>
      <c r="F486" s="689" t="str">
        <f t="shared" si="53"/>
        <v/>
      </c>
      <c r="G486" s="1810" t="str">
        <f t="shared" si="53"/>
        <v/>
      </c>
      <c r="H486" s="47"/>
      <c r="I486" s="47"/>
      <c r="J486" s="47"/>
      <c r="K486" s="47"/>
      <c r="L486" s="47"/>
      <c r="M486" s="47"/>
      <c r="N486" s="47"/>
      <c r="O486" s="47"/>
      <c r="P486" s="47"/>
      <c r="Q486" s="47"/>
      <c r="R486" s="47"/>
      <c r="S486" s="47"/>
      <c r="T486" s="47"/>
      <c r="U486" s="47"/>
      <c r="V486" s="47"/>
      <c r="W486" s="47"/>
      <c r="X486" s="47"/>
      <c r="Y486" s="47"/>
      <c r="Z486" s="47"/>
      <c r="AA486" s="47"/>
      <c r="AB486" s="47"/>
      <c r="AC486" s="47"/>
      <c r="AD486" s="47"/>
      <c r="AE486" s="47"/>
      <c r="AF486" s="47"/>
      <c r="AG486" s="47"/>
      <c r="AH486" s="47"/>
      <c r="AI486" s="47"/>
      <c r="AJ486" s="47"/>
      <c r="AK486" s="47"/>
      <c r="AL486" s="47"/>
      <c r="AM486" s="47"/>
      <c r="AN486" s="47"/>
      <c r="AO486" s="47"/>
      <c r="AP486" s="47"/>
      <c r="AQ486" s="47"/>
      <c r="AR486" s="47"/>
      <c r="AS486" s="47"/>
      <c r="AT486" s="47"/>
      <c r="AU486" s="47"/>
      <c r="AV486" s="47"/>
      <c r="AW486" s="47"/>
      <c r="AX486" s="47"/>
      <c r="AY486" s="47"/>
      <c r="AZ486" s="47"/>
      <c r="BA486" s="47"/>
      <c r="BB486" s="47"/>
      <c r="BC486" s="47"/>
      <c r="BD486" s="47"/>
      <c r="BE486" s="47"/>
      <c r="BF486" s="47"/>
      <c r="BG486" s="47"/>
      <c r="BH486" s="47"/>
      <c r="BI486" s="47"/>
      <c r="BJ486" s="47"/>
      <c r="BK486" s="47"/>
      <c r="BL486" s="47"/>
      <c r="BM486" s="47"/>
      <c r="BN486" s="47"/>
      <c r="BO486" s="47"/>
      <c r="BP486" s="47"/>
      <c r="BQ486" s="47"/>
      <c r="BR486" s="47"/>
      <c r="BS486" s="47"/>
      <c r="BT486" s="47"/>
      <c r="BU486" s="47"/>
      <c r="BV486" s="47"/>
      <c r="BW486" s="47"/>
      <c r="BX486" s="47"/>
      <c r="BY486" s="47"/>
      <c r="BZ486" s="47"/>
      <c r="CA486" s="47"/>
      <c r="CB486" s="47"/>
      <c r="CC486" s="47"/>
      <c r="CD486" s="47"/>
      <c r="CE486" s="47"/>
      <c r="CF486" s="47"/>
      <c r="CG486" s="47"/>
      <c r="CH486" s="47"/>
      <c r="CI486" s="47"/>
      <c r="CJ486" s="47"/>
      <c r="CK486" s="47"/>
      <c r="CL486" s="47"/>
      <c r="CM486" s="47"/>
      <c r="CN486" s="47"/>
      <c r="CO486" s="47"/>
      <c r="CP486" s="47"/>
      <c r="CQ486" s="47"/>
      <c r="CR486" s="47"/>
      <c r="CS486" s="47"/>
      <c r="CT486" s="47"/>
      <c r="CU486" s="47"/>
      <c r="CV486" s="47"/>
      <c r="CW486" s="47"/>
      <c r="CX486" s="47"/>
      <c r="CY486" s="47"/>
      <c r="CZ486" s="47"/>
      <c r="DA486" s="47"/>
      <c r="DB486" s="47"/>
      <c r="DC486" s="47"/>
      <c r="DD486" s="47"/>
      <c r="DE486" s="47"/>
      <c r="DF486" s="47"/>
      <c r="DG486" s="47"/>
      <c r="DH486" s="47"/>
      <c r="DI486" s="47"/>
      <c r="DJ486" s="47"/>
      <c r="DK486" s="47"/>
      <c r="DL486" s="47"/>
      <c r="DM486" s="47"/>
      <c r="DN486" s="47"/>
      <c r="DO486" s="47"/>
      <c r="DP486" s="47"/>
      <c r="DQ486" s="47"/>
      <c r="DR486" s="47"/>
      <c r="DS486" s="47"/>
      <c r="DT486" s="47"/>
      <c r="DU486" s="47"/>
      <c r="DV486" s="47"/>
      <c r="DW486" s="74"/>
      <c r="DX486" s="47"/>
      <c r="DY486" s="47"/>
      <c r="DZ486" s="47"/>
      <c r="EA486" s="47"/>
      <c r="EB486" s="47"/>
      <c r="EC486" s="47"/>
      <c r="ED486" s="47"/>
      <c r="EE486" s="47"/>
      <c r="EF486" s="47"/>
      <c r="EG486" s="47"/>
      <c r="EH486" s="47"/>
      <c r="EI486" s="47"/>
      <c r="EJ486" s="47"/>
      <c r="EK486" s="47"/>
      <c r="EL486" s="47"/>
      <c r="EM486" s="47"/>
      <c r="EN486" s="47"/>
      <c r="EO486" s="47"/>
      <c r="EP486" s="47"/>
      <c r="EQ486" s="47"/>
      <c r="ER486" s="74"/>
    </row>
    <row r="487" spans="2:148" ht="15" customHeight="1">
      <c r="B487" s="687" t="str">
        <f t="shared" si="48"/>
        <v>Desk 63</v>
      </c>
      <c r="C487" s="689" t="str">
        <f t="shared" si="53"/>
        <v/>
      </c>
      <c r="D487" s="689" t="str">
        <f t="shared" si="53"/>
        <v/>
      </c>
      <c r="E487" s="689" t="str">
        <f t="shared" si="53"/>
        <v/>
      </c>
      <c r="F487" s="689" t="str">
        <f t="shared" si="53"/>
        <v/>
      </c>
      <c r="G487" s="1810" t="str">
        <f t="shared" si="53"/>
        <v/>
      </c>
      <c r="H487" s="47"/>
      <c r="I487" s="47"/>
      <c r="J487" s="47"/>
      <c r="K487" s="47"/>
      <c r="L487" s="47"/>
      <c r="M487" s="47"/>
      <c r="N487" s="47"/>
      <c r="O487" s="47"/>
      <c r="P487" s="47"/>
      <c r="Q487" s="47"/>
      <c r="R487" s="47"/>
      <c r="S487" s="47"/>
      <c r="T487" s="47"/>
      <c r="U487" s="47"/>
      <c r="V487" s="47"/>
      <c r="W487" s="47"/>
      <c r="X487" s="47"/>
      <c r="Y487" s="47"/>
      <c r="Z487" s="47"/>
      <c r="AA487" s="47"/>
      <c r="AB487" s="47"/>
      <c r="AC487" s="47"/>
      <c r="AD487" s="47"/>
      <c r="AE487" s="47"/>
      <c r="AF487" s="47"/>
      <c r="AG487" s="47"/>
      <c r="AH487" s="47"/>
      <c r="AI487" s="47"/>
      <c r="AJ487" s="47"/>
      <c r="AK487" s="47"/>
      <c r="AL487" s="47"/>
      <c r="AM487" s="47"/>
      <c r="AN487" s="47"/>
      <c r="AO487" s="47"/>
      <c r="AP487" s="47"/>
      <c r="AQ487" s="47"/>
      <c r="AR487" s="47"/>
      <c r="AS487" s="47"/>
      <c r="AT487" s="47"/>
      <c r="AU487" s="47"/>
      <c r="AV487" s="47"/>
      <c r="AW487" s="47"/>
      <c r="AX487" s="47"/>
      <c r="AY487" s="47"/>
      <c r="AZ487" s="47"/>
      <c r="BA487" s="47"/>
      <c r="BB487" s="47"/>
      <c r="BC487" s="47"/>
      <c r="BD487" s="47"/>
      <c r="BE487" s="47"/>
      <c r="BF487" s="47"/>
      <c r="BG487" s="47"/>
      <c r="BH487" s="47"/>
      <c r="BI487" s="47"/>
      <c r="BJ487" s="47"/>
      <c r="BK487" s="47"/>
      <c r="BL487" s="47"/>
      <c r="BM487" s="47"/>
      <c r="BN487" s="47"/>
      <c r="BO487" s="47"/>
      <c r="BP487" s="47"/>
      <c r="BQ487" s="47"/>
      <c r="BR487" s="47"/>
      <c r="BS487" s="47"/>
      <c r="BT487" s="47"/>
      <c r="BU487" s="47"/>
      <c r="BV487" s="47"/>
      <c r="BW487" s="47"/>
      <c r="BX487" s="47"/>
      <c r="BY487" s="47"/>
      <c r="BZ487" s="47"/>
      <c r="CA487" s="47"/>
      <c r="CB487" s="47"/>
      <c r="CC487" s="47"/>
      <c r="CD487" s="47"/>
      <c r="CE487" s="47"/>
      <c r="CF487" s="47"/>
      <c r="CG487" s="47"/>
      <c r="CH487" s="47"/>
      <c r="CI487" s="47"/>
      <c r="CJ487" s="47"/>
      <c r="CK487" s="47"/>
      <c r="CL487" s="47"/>
      <c r="CM487" s="47"/>
      <c r="CN487" s="47"/>
      <c r="CO487" s="47"/>
      <c r="CP487" s="47"/>
      <c r="CQ487" s="47"/>
      <c r="CR487" s="47"/>
      <c r="CS487" s="47"/>
      <c r="CT487" s="47"/>
      <c r="CU487" s="47"/>
      <c r="CV487" s="47"/>
      <c r="CW487" s="47"/>
      <c r="CX487" s="47"/>
      <c r="CY487" s="47"/>
      <c r="CZ487" s="47"/>
      <c r="DA487" s="47"/>
      <c r="DB487" s="47"/>
      <c r="DC487" s="47"/>
      <c r="DD487" s="47"/>
      <c r="DE487" s="47"/>
      <c r="DF487" s="47"/>
      <c r="DG487" s="47"/>
      <c r="DH487" s="47"/>
      <c r="DI487" s="47"/>
      <c r="DJ487" s="47"/>
      <c r="DK487" s="47"/>
      <c r="DL487" s="47"/>
      <c r="DM487" s="47"/>
      <c r="DN487" s="47"/>
      <c r="DO487" s="47"/>
      <c r="DP487" s="47"/>
      <c r="DQ487" s="47"/>
      <c r="DR487" s="47"/>
      <c r="DS487" s="47"/>
      <c r="DT487" s="47"/>
      <c r="DU487" s="47"/>
      <c r="DV487" s="47"/>
      <c r="DW487" s="74"/>
      <c r="DX487" s="47"/>
      <c r="DY487" s="47"/>
      <c r="DZ487" s="47"/>
      <c r="EA487" s="47"/>
      <c r="EB487" s="47"/>
      <c r="EC487" s="47"/>
      <c r="ED487" s="47"/>
      <c r="EE487" s="47"/>
      <c r="EF487" s="47"/>
      <c r="EG487" s="47"/>
      <c r="EH487" s="47"/>
      <c r="EI487" s="47"/>
      <c r="EJ487" s="47"/>
      <c r="EK487" s="47"/>
      <c r="EL487" s="47"/>
      <c r="EM487" s="47"/>
      <c r="EN487" s="47"/>
      <c r="EO487" s="47"/>
      <c r="EP487" s="47"/>
      <c r="EQ487" s="47"/>
      <c r="ER487" s="74"/>
    </row>
    <row r="488" spans="2:148" ht="15" customHeight="1">
      <c r="B488" s="687" t="str">
        <f t="shared" si="48"/>
        <v>Desk 64</v>
      </c>
      <c r="C488" s="689" t="str">
        <f t="shared" si="53"/>
        <v/>
      </c>
      <c r="D488" s="689" t="str">
        <f t="shared" si="53"/>
        <v/>
      </c>
      <c r="E488" s="689" t="str">
        <f t="shared" si="53"/>
        <v/>
      </c>
      <c r="F488" s="689" t="str">
        <f t="shared" si="53"/>
        <v/>
      </c>
      <c r="G488" s="1810" t="str">
        <f t="shared" si="53"/>
        <v/>
      </c>
      <c r="H488" s="47"/>
      <c r="I488" s="47"/>
      <c r="J488" s="47"/>
      <c r="K488" s="47"/>
      <c r="L488" s="47"/>
      <c r="M488" s="47"/>
      <c r="N488" s="47"/>
      <c r="O488" s="47"/>
      <c r="P488" s="47"/>
      <c r="Q488" s="47"/>
      <c r="R488" s="47"/>
      <c r="S488" s="47"/>
      <c r="T488" s="47"/>
      <c r="U488" s="47"/>
      <c r="V488" s="47"/>
      <c r="W488" s="47"/>
      <c r="X488" s="47"/>
      <c r="Y488" s="47"/>
      <c r="Z488" s="47"/>
      <c r="AA488" s="47"/>
      <c r="AB488" s="47"/>
      <c r="AC488" s="47"/>
      <c r="AD488" s="47"/>
      <c r="AE488" s="47"/>
      <c r="AF488" s="47"/>
      <c r="AG488" s="47"/>
      <c r="AH488" s="47"/>
      <c r="AI488" s="47"/>
      <c r="AJ488" s="47"/>
      <c r="AK488" s="47"/>
      <c r="AL488" s="47"/>
      <c r="AM488" s="47"/>
      <c r="AN488" s="47"/>
      <c r="AO488" s="47"/>
      <c r="AP488" s="47"/>
      <c r="AQ488" s="47"/>
      <c r="AR488" s="47"/>
      <c r="AS488" s="47"/>
      <c r="AT488" s="47"/>
      <c r="AU488" s="47"/>
      <c r="AV488" s="47"/>
      <c r="AW488" s="47"/>
      <c r="AX488" s="47"/>
      <c r="AY488" s="47"/>
      <c r="AZ488" s="47"/>
      <c r="BA488" s="47"/>
      <c r="BB488" s="47"/>
      <c r="BC488" s="47"/>
      <c r="BD488" s="47"/>
      <c r="BE488" s="47"/>
      <c r="BF488" s="47"/>
      <c r="BG488" s="47"/>
      <c r="BH488" s="47"/>
      <c r="BI488" s="47"/>
      <c r="BJ488" s="47"/>
      <c r="BK488" s="47"/>
      <c r="BL488" s="47"/>
      <c r="BM488" s="47"/>
      <c r="BN488" s="47"/>
      <c r="BO488" s="47"/>
      <c r="BP488" s="47"/>
      <c r="BQ488" s="47"/>
      <c r="BR488" s="47"/>
      <c r="BS488" s="47"/>
      <c r="BT488" s="47"/>
      <c r="BU488" s="47"/>
      <c r="BV488" s="47"/>
      <c r="BW488" s="47"/>
      <c r="BX488" s="47"/>
      <c r="BY488" s="47"/>
      <c r="BZ488" s="47"/>
      <c r="CA488" s="47"/>
      <c r="CB488" s="47"/>
      <c r="CC488" s="47"/>
      <c r="CD488" s="47"/>
      <c r="CE488" s="47"/>
      <c r="CF488" s="47"/>
      <c r="CG488" s="47"/>
      <c r="CH488" s="47"/>
      <c r="CI488" s="47"/>
      <c r="CJ488" s="47"/>
      <c r="CK488" s="47"/>
      <c r="CL488" s="47"/>
      <c r="CM488" s="47"/>
      <c r="CN488" s="47"/>
      <c r="CO488" s="47"/>
      <c r="CP488" s="47"/>
      <c r="CQ488" s="47"/>
      <c r="CR488" s="47"/>
      <c r="CS488" s="47"/>
      <c r="CT488" s="47"/>
      <c r="CU488" s="47"/>
      <c r="CV488" s="47"/>
      <c r="CW488" s="47"/>
      <c r="CX488" s="47"/>
      <c r="CY488" s="47"/>
      <c r="CZ488" s="47"/>
      <c r="DA488" s="47"/>
      <c r="DB488" s="47"/>
      <c r="DC488" s="47"/>
      <c r="DD488" s="47"/>
      <c r="DE488" s="47"/>
      <c r="DF488" s="47"/>
      <c r="DG488" s="47"/>
      <c r="DH488" s="47"/>
      <c r="DI488" s="47"/>
      <c r="DJ488" s="47"/>
      <c r="DK488" s="47"/>
      <c r="DL488" s="47"/>
      <c r="DM488" s="47"/>
      <c r="DN488" s="47"/>
      <c r="DO488" s="47"/>
      <c r="DP488" s="47"/>
      <c r="DQ488" s="47"/>
      <c r="DR488" s="47"/>
      <c r="DS488" s="47"/>
      <c r="DT488" s="47"/>
      <c r="DU488" s="47"/>
      <c r="DV488" s="47"/>
      <c r="DW488" s="74"/>
      <c r="DX488" s="47"/>
      <c r="DY488" s="47"/>
      <c r="DZ488" s="47"/>
      <c r="EA488" s="47"/>
      <c r="EB488" s="47"/>
      <c r="EC488" s="47"/>
      <c r="ED488" s="47"/>
      <c r="EE488" s="47"/>
      <c r="EF488" s="47"/>
      <c r="EG488" s="47"/>
      <c r="EH488" s="47"/>
      <c r="EI488" s="47"/>
      <c r="EJ488" s="47"/>
      <c r="EK488" s="47"/>
      <c r="EL488" s="47"/>
      <c r="EM488" s="47"/>
      <c r="EN488" s="47"/>
      <c r="EO488" s="47"/>
      <c r="EP488" s="47"/>
      <c r="EQ488" s="47"/>
      <c r="ER488" s="74"/>
    </row>
    <row r="489" spans="2:148" ht="15" customHeight="1">
      <c r="B489" s="687" t="str">
        <f t="shared" ref="B489:B524" si="54">B75</f>
        <v>Desk 65</v>
      </c>
      <c r="C489" s="689" t="str">
        <f t="shared" si="53"/>
        <v/>
      </c>
      <c r="D489" s="689" t="str">
        <f t="shared" si="53"/>
        <v/>
      </c>
      <c r="E489" s="689" t="str">
        <f t="shared" si="53"/>
        <v/>
      </c>
      <c r="F489" s="689" t="str">
        <f t="shared" si="53"/>
        <v/>
      </c>
      <c r="G489" s="1810" t="str">
        <f t="shared" si="53"/>
        <v/>
      </c>
      <c r="H489" s="47"/>
      <c r="I489" s="47"/>
      <c r="J489" s="47"/>
      <c r="K489" s="47"/>
      <c r="L489" s="47"/>
      <c r="M489" s="47"/>
      <c r="N489" s="47"/>
      <c r="O489" s="47"/>
      <c r="P489" s="47"/>
      <c r="Q489" s="47"/>
      <c r="R489" s="47"/>
      <c r="S489" s="47"/>
      <c r="T489" s="47"/>
      <c r="U489" s="47"/>
      <c r="V489" s="47"/>
      <c r="W489" s="47"/>
      <c r="X489" s="47"/>
      <c r="Y489" s="47"/>
      <c r="Z489" s="47"/>
      <c r="AA489" s="47"/>
      <c r="AB489" s="47"/>
      <c r="AC489" s="47"/>
      <c r="AD489" s="47"/>
      <c r="AE489" s="47"/>
      <c r="AF489" s="47"/>
      <c r="AG489" s="47"/>
      <c r="AH489" s="47"/>
      <c r="AI489" s="47"/>
      <c r="AJ489" s="47"/>
      <c r="AK489" s="47"/>
      <c r="AL489" s="47"/>
      <c r="AM489" s="47"/>
      <c r="AN489" s="47"/>
      <c r="AO489" s="47"/>
      <c r="AP489" s="47"/>
      <c r="AQ489" s="47"/>
      <c r="AR489" s="47"/>
      <c r="AS489" s="47"/>
      <c r="AT489" s="47"/>
      <c r="AU489" s="47"/>
      <c r="AV489" s="47"/>
      <c r="AW489" s="47"/>
      <c r="AX489" s="47"/>
      <c r="AY489" s="47"/>
      <c r="AZ489" s="47"/>
      <c r="BA489" s="47"/>
      <c r="BB489" s="47"/>
      <c r="BC489" s="47"/>
      <c r="BD489" s="47"/>
      <c r="BE489" s="47"/>
      <c r="BF489" s="47"/>
      <c r="BG489" s="47"/>
      <c r="BH489" s="47"/>
      <c r="BI489" s="47"/>
      <c r="BJ489" s="47"/>
      <c r="BK489" s="47"/>
      <c r="BL489" s="47"/>
      <c r="BM489" s="47"/>
      <c r="BN489" s="47"/>
      <c r="BO489" s="47"/>
      <c r="BP489" s="47"/>
      <c r="BQ489" s="47"/>
      <c r="BR489" s="47"/>
      <c r="BS489" s="47"/>
      <c r="BT489" s="47"/>
      <c r="BU489" s="47"/>
      <c r="BV489" s="47"/>
      <c r="BW489" s="47"/>
      <c r="BX489" s="47"/>
      <c r="BY489" s="47"/>
      <c r="BZ489" s="47"/>
      <c r="CA489" s="47"/>
      <c r="CB489" s="47"/>
      <c r="CC489" s="47"/>
      <c r="CD489" s="47"/>
      <c r="CE489" s="47"/>
      <c r="CF489" s="47"/>
      <c r="CG489" s="47"/>
      <c r="CH489" s="47"/>
      <c r="CI489" s="47"/>
      <c r="CJ489" s="47"/>
      <c r="CK489" s="47"/>
      <c r="CL489" s="47"/>
      <c r="CM489" s="47"/>
      <c r="CN489" s="47"/>
      <c r="CO489" s="47"/>
      <c r="CP489" s="47"/>
      <c r="CQ489" s="47"/>
      <c r="CR489" s="47"/>
      <c r="CS489" s="47"/>
      <c r="CT489" s="47"/>
      <c r="CU489" s="47"/>
      <c r="CV489" s="47"/>
      <c r="CW489" s="47"/>
      <c r="CX489" s="47"/>
      <c r="CY489" s="47"/>
      <c r="CZ489" s="47"/>
      <c r="DA489" s="47"/>
      <c r="DB489" s="47"/>
      <c r="DC489" s="47"/>
      <c r="DD489" s="47"/>
      <c r="DE489" s="47"/>
      <c r="DF489" s="47"/>
      <c r="DG489" s="47"/>
      <c r="DH489" s="47"/>
      <c r="DI489" s="47"/>
      <c r="DJ489" s="47"/>
      <c r="DK489" s="47"/>
      <c r="DL489" s="47"/>
      <c r="DM489" s="47"/>
      <c r="DN489" s="47"/>
      <c r="DO489" s="47"/>
      <c r="DP489" s="47"/>
      <c r="DQ489" s="47"/>
      <c r="DR489" s="47"/>
      <c r="DS489" s="47"/>
      <c r="DT489" s="47"/>
      <c r="DU489" s="47"/>
      <c r="DV489" s="47"/>
      <c r="DW489" s="74"/>
      <c r="DX489" s="47"/>
      <c r="DY489" s="47"/>
      <c r="DZ489" s="47"/>
      <c r="EA489" s="47"/>
      <c r="EB489" s="47"/>
      <c r="EC489" s="47"/>
      <c r="ED489" s="47"/>
      <c r="EE489" s="47"/>
      <c r="EF489" s="47"/>
      <c r="EG489" s="47"/>
      <c r="EH489" s="47"/>
      <c r="EI489" s="47"/>
      <c r="EJ489" s="47"/>
      <c r="EK489" s="47"/>
      <c r="EL489" s="47"/>
      <c r="EM489" s="47"/>
      <c r="EN489" s="47"/>
      <c r="EO489" s="47"/>
      <c r="EP489" s="47"/>
      <c r="EQ489" s="47"/>
      <c r="ER489" s="74"/>
    </row>
    <row r="490" spans="2:148" ht="15" customHeight="1">
      <c r="B490" s="687" t="str">
        <f t="shared" si="54"/>
        <v>Desk 66</v>
      </c>
      <c r="C490" s="689" t="str">
        <f t="shared" ref="C490:G505" si="55">IF(ISBLANK(C76), "", C76)</f>
        <v/>
      </c>
      <c r="D490" s="689" t="str">
        <f t="shared" si="55"/>
        <v/>
      </c>
      <c r="E490" s="689" t="str">
        <f t="shared" si="55"/>
        <v/>
      </c>
      <c r="F490" s="689" t="str">
        <f t="shared" si="55"/>
        <v/>
      </c>
      <c r="G490" s="1810" t="str">
        <f t="shared" si="55"/>
        <v/>
      </c>
      <c r="H490" s="47"/>
      <c r="I490" s="47"/>
      <c r="J490" s="47"/>
      <c r="K490" s="47"/>
      <c r="L490" s="47"/>
      <c r="M490" s="47"/>
      <c r="N490" s="47"/>
      <c r="O490" s="47"/>
      <c r="P490" s="47"/>
      <c r="Q490" s="47"/>
      <c r="R490" s="47"/>
      <c r="S490" s="47"/>
      <c r="T490" s="47"/>
      <c r="U490" s="47"/>
      <c r="V490" s="47"/>
      <c r="W490" s="47"/>
      <c r="X490" s="47"/>
      <c r="Y490" s="47"/>
      <c r="Z490" s="47"/>
      <c r="AA490" s="47"/>
      <c r="AB490" s="47"/>
      <c r="AC490" s="47"/>
      <c r="AD490" s="47"/>
      <c r="AE490" s="47"/>
      <c r="AF490" s="47"/>
      <c r="AG490" s="47"/>
      <c r="AH490" s="47"/>
      <c r="AI490" s="47"/>
      <c r="AJ490" s="47"/>
      <c r="AK490" s="47"/>
      <c r="AL490" s="47"/>
      <c r="AM490" s="47"/>
      <c r="AN490" s="47"/>
      <c r="AO490" s="47"/>
      <c r="AP490" s="47"/>
      <c r="AQ490" s="47"/>
      <c r="AR490" s="47"/>
      <c r="AS490" s="47"/>
      <c r="AT490" s="47"/>
      <c r="AU490" s="47"/>
      <c r="AV490" s="47"/>
      <c r="AW490" s="47"/>
      <c r="AX490" s="47"/>
      <c r="AY490" s="47"/>
      <c r="AZ490" s="47"/>
      <c r="BA490" s="47"/>
      <c r="BB490" s="47"/>
      <c r="BC490" s="47"/>
      <c r="BD490" s="47"/>
      <c r="BE490" s="47"/>
      <c r="BF490" s="47"/>
      <c r="BG490" s="47"/>
      <c r="BH490" s="47"/>
      <c r="BI490" s="47"/>
      <c r="BJ490" s="47"/>
      <c r="BK490" s="47"/>
      <c r="BL490" s="47"/>
      <c r="BM490" s="47"/>
      <c r="BN490" s="47"/>
      <c r="BO490" s="47"/>
      <c r="BP490" s="47"/>
      <c r="BQ490" s="47"/>
      <c r="BR490" s="47"/>
      <c r="BS490" s="47"/>
      <c r="BT490" s="47"/>
      <c r="BU490" s="47"/>
      <c r="BV490" s="47"/>
      <c r="BW490" s="47"/>
      <c r="BX490" s="47"/>
      <c r="BY490" s="47"/>
      <c r="BZ490" s="47"/>
      <c r="CA490" s="47"/>
      <c r="CB490" s="47"/>
      <c r="CC490" s="47"/>
      <c r="CD490" s="47"/>
      <c r="CE490" s="47"/>
      <c r="CF490" s="47"/>
      <c r="CG490" s="47"/>
      <c r="CH490" s="47"/>
      <c r="CI490" s="47"/>
      <c r="CJ490" s="47"/>
      <c r="CK490" s="47"/>
      <c r="CL490" s="47"/>
      <c r="CM490" s="47"/>
      <c r="CN490" s="47"/>
      <c r="CO490" s="47"/>
      <c r="CP490" s="47"/>
      <c r="CQ490" s="47"/>
      <c r="CR490" s="47"/>
      <c r="CS490" s="47"/>
      <c r="CT490" s="47"/>
      <c r="CU490" s="47"/>
      <c r="CV490" s="47"/>
      <c r="CW490" s="47"/>
      <c r="CX490" s="47"/>
      <c r="CY490" s="47"/>
      <c r="CZ490" s="47"/>
      <c r="DA490" s="47"/>
      <c r="DB490" s="47"/>
      <c r="DC490" s="47"/>
      <c r="DD490" s="47"/>
      <c r="DE490" s="47"/>
      <c r="DF490" s="47"/>
      <c r="DG490" s="47"/>
      <c r="DH490" s="47"/>
      <c r="DI490" s="47"/>
      <c r="DJ490" s="47"/>
      <c r="DK490" s="47"/>
      <c r="DL490" s="47"/>
      <c r="DM490" s="47"/>
      <c r="DN490" s="47"/>
      <c r="DO490" s="47"/>
      <c r="DP490" s="47"/>
      <c r="DQ490" s="47"/>
      <c r="DR490" s="47"/>
      <c r="DS490" s="47"/>
      <c r="DT490" s="47"/>
      <c r="DU490" s="47"/>
      <c r="DV490" s="47"/>
      <c r="DW490" s="74"/>
      <c r="DX490" s="47"/>
      <c r="DY490" s="47"/>
      <c r="DZ490" s="47"/>
      <c r="EA490" s="47"/>
      <c r="EB490" s="47"/>
      <c r="EC490" s="47"/>
      <c r="ED490" s="47"/>
      <c r="EE490" s="47"/>
      <c r="EF490" s="47"/>
      <c r="EG490" s="47"/>
      <c r="EH490" s="47"/>
      <c r="EI490" s="47"/>
      <c r="EJ490" s="47"/>
      <c r="EK490" s="47"/>
      <c r="EL490" s="47"/>
      <c r="EM490" s="47"/>
      <c r="EN490" s="47"/>
      <c r="EO490" s="47"/>
      <c r="EP490" s="47"/>
      <c r="EQ490" s="47"/>
      <c r="ER490" s="74"/>
    </row>
    <row r="491" spans="2:148" ht="15" customHeight="1">
      <c r="B491" s="687" t="str">
        <f t="shared" si="54"/>
        <v>Desk 67</v>
      </c>
      <c r="C491" s="689" t="str">
        <f t="shared" si="55"/>
        <v/>
      </c>
      <c r="D491" s="689" t="str">
        <f t="shared" si="55"/>
        <v/>
      </c>
      <c r="E491" s="689" t="str">
        <f t="shared" si="55"/>
        <v/>
      </c>
      <c r="F491" s="689" t="str">
        <f t="shared" si="55"/>
        <v/>
      </c>
      <c r="G491" s="1810" t="str">
        <f t="shared" si="55"/>
        <v/>
      </c>
      <c r="H491" s="47"/>
      <c r="I491" s="47"/>
      <c r="J491" s="47"/>
      <c r="K491" s="47"/>
      <c r="L491" s="47"/>
      <c r="M491" s="47"/>
      <c r="N491" s="47"/>
      <c r="O491" s="47"/>
      <c r="P491" s="47"/>
      <c r="Q491" s="47"/>
      <c r="R491" s="47"/>
      <c r="S491" s="47"/>
      <c r="T491" s="47"/>
      <c r="U491" s="47"/>
      <c r="V491" s="47"/>
      <c r="W491" s="47"/>
      <c r="X491" s="47"/>
      <c r="Y491" s="47"/>
      <c r="Z491" s="47"/>
      <c r="AA491" s="47"/>
      <c r="AB491" s="47"/>
      <c r="AC491" s="47"/>
      <c r="AD491" s="47"/>
      <c r="AE491" s="47"/>
      <c r="AF491" s="47"/>
      <c r="AG491" s="47"/>
      <c r="AH491" s="47"/>
      <c r="AI491" s="47"/>
      <c r="AJ491" s="47"/>
      <c r="AK491" s="47"/>
      <c r="AL491" s="47"/>
      <c r="AM491" s="47"/>
      <c r="AN491" s="47"/>
      <c r="AO491" s="47"/>
      <c r="AP491" s="47"/>
      <c r="AQ491" s="47"/>
      <c r="AR491" s="47"/>
      <c r="AS491" s="47"/>
      <c r="AT491" s="47"/>
      <c r="AU491" s="47"/>
      <c r="AV491" s="47"/>
      <c r="AW491" s="47"/>
      <c r="AX491" s="47"/>
      <c r="AY491" s="47"/>
      <c r="AZ491" s="47"/>
      <c r="BA491" s="47"/>
      <c r="BB491" s="47"/>
      <c r="BC491" s="47"/>
      <c r="BD491" s="47"/>
      <c r="BE491" s="47"/>
      <c r="BF491" s="47"/>
      <c r="BG491" s="47"/>
      <c r="BH491" s="47"/>
      <c r="BI491" s="47"/>
      <c r="BJ491" s="47"/>
      <c r="BK491" s="47"/>
      <c r="BL491" s="47"/>
      <c r="BM491" s="47"/>
      <c r="BN491" s="47"/>
      <c r="BO491" s="47"/>
      <c r="BP491" s="47"/>
      <c r="BQ491" s="47"/>
      <c r="BR491" s="47"/>
      <c r="BS491" s="47"/>
      <c r="BT491" s="47"/>
      <c r="BU491" s="47"/>
      <c r="BV491" s="47"/>
      <c r="BW491" s="47"/>
      <c r="BX491" s="47"/>
      <c r="BY491" s="47"/>
      <c r="BZ491" s="47"/>
      <c r="CA491" s="47"/>
      <c r="CB491" s="47"/>
      <c r="CC491" s="47"/>
      <c r="CD491" s="47"/>
      <c r="CE491" s="47"/>
      <c r="CF491" s="47"/>
      <c r="CG491" s="47"/>
      <c r="CH491" s="47"/>
      <c r="CI491" s="47"/>
      <c r="CJ491" s="47"/>
      <c r="CK491" s="47"/>
      <c r="CL491" s="47"/>
      <c r="CM491" s="47"/>
      <c r="CN491" s="47"/>
      <c r="CO491" s="47"/>
      <c r="CP491" s="47"/>
      <c r="CQ491" s="47"/>
      <c r="CR491" s="47"/>
      <c r="CS491" s="47"/>
      <c r="CT491" s="47"/>
      <c r="CU491" s="47"/>
      <c r="CV491" s="47"/>
      <c r="CW491" s="47"/>
      <c r="CX491" s="47"/>
      <c r="CY491" s="47"/>
      <c r="CZ491" s="47"/>
      <c r="DA491" s="47"/>
      <c r="DB491" s="47"/>
      <c r="DC491" s="47"/>
      <c r="DD491" s="47"/>
      <c r="DE491" s="47"/>
      <c r="DF491" s="47"/>
      <c r="DG491" s="47"/>
      <c r="DH491" s="47"/>
      <c r="DI491" s="47"/>
      <c r="DJ491" s="47"/>
      <c r="DK491" s="47"/>
      <c r="DL491" s="47"/>
      <c r="DM491" s="47"/>
      <c r="DN491" s="47"/>
      <c r="DO491" s="47"/>
      <c r="DP491" s="47"/>
      <c r="DQ491" s="47"/>
      <c r="DR491" s="47"/>
      <c r="DS491" s="47"/>
      <c r="DT491" s="47"/>
      <c r="DU491" s="47"/>
      <c r="DV491" s="47"/>
      <c r="DW491" s="74"/>
      <c r="DX491" s="47"/>
      <c r="DY491" s="47"/>
      <c r="DZ491" s="47"/>
      <c r="EA491" s="47"/>
      <c r="EB491" s="47"/>
      <c r="EC491" s="47"/>
      <c r="ED491" s="47"/>
      <c r="EE491" s="47"/>
      <c r="EF491" s="47"/>
      <c r="EG491" s="47"/>
      <c r="EH491" s="47"/>
      <c r="EI491" s="47"/>
      <c r="EJ491" s="47"/>
      <c r="EK491" s="47"/>
      <c r="EL491" s="47"/>
      <c r="EM491" s="47"/>
      <c r="EN491" s="47"/>
      <c r="EO491" s="47"/>
      <c r="EP491" s="47"/>
      <c r="EQ491" s="47"/>
      <c r="ER491" s="74"/>
    </row>
    <row r="492" spans="2:148" ht="15" customHeight="1">
      <c r="B492" s="687" t="str">
        <f t="shared" si="54"/>
        <v>Desk 68</v>
      </c>
      <c r="C492" s="689" t="str">
        <f t="shared" si="55"/>
        <v/>
      </c>
      <c r="D492" s="689" t="str">
        <f t="shared" si="55"/>
        <v/>
      </c>
      <c r="E492" s="689" t="str">
        <f t="shared" si="55"/>
        <v/>
      </c>
      <c r="F492" s="689" t="str">
        <f t="shared" si="55"/>
        <v/>
      </c>
      <c r="G492" s="1810" t="str">
        <f t="shared" si="55"/>
        <v/>
      </c>
      <c r="H492" s="47"/>
      <c r="I492" s="47"/>
      <c r="J492" s="47"/>
      <c r="K492" s="47"/>
      <c r="L492" s="47"/>
      <c r="M492" s="47"/>
      <c r="N492" s="47"/>
      <c r="O492" s="47"/>
      <c r="P492" s="47"/>
      <c r="Q492" s="47"/>
      <c r="R492" s="47"/>
      <c r="S492" s="47"/>
      <c r="T492" s="47"/>
      <c r="U492" s="47"/>
      <c r="V492" s="47"/>
      <c r="W492" s="47"/>
      <c r="X492" s="47"/>
      <c r="Y492" s="47"/>
      <c r="Z492" s="47"/>
      <c r="AA492" s="47"/>
      <c r="AB492" s="47"/>
      <c r="AC492" s="47"/>
      <c r="AD492" s="47"/>
      <c r="AE492" s="47"/>
      <c r="AF492" s="47"/>
      <c r="AG492" s="47"/>
      <c r="AH492" s="47"/>
      <c r="AI492" s="47"/>
      <c r="AJ492" s="47"/>
      <c r="AK492" s="47"/>
      <c r="AL492" s="47"/>
      <c r="AM492" s="47"/>
      <c r="AN492" s="47"/>
      <c r="AO492" s="47"/>
      <c r="AP492" s="47"/>
      <c r="AQ492" s="47"/>
      <c r="AR492" s="47"/>
      <c r="AS492" s="47"/>
      <c r="AT492" s="47"/>
      <c r="AU492" s="47"/>
      <c r="AV492" s="47"/>
      <c r="AW492" s="47"/>
      <c r="AX492" s="47"/>
      <c r="AY492" s="47"/>
      <c r="AZ492" s="47"/>
      <c r="BA492" s="47"/>
      <c r="BB492" s="47"/>
      <c r="BC492" s="47"/>
      <c r="BD492" s="47"/>
      <c r="BE492" s="47"/>
      <c r="BF492" s="47"/>
      <c r="BG492" s="47"/>
      <c r="BH492" s="47"/>
      <c r="BI492" s="47"/>
      <c r="BJ492" s="47"/>
      <c r="BK492" s="47"/>
      <c r="BL492" s="47"/>
      <c r="BM492" s="47"/>
      <c r="BN492" s="47"/>
      <c r="BO492" s="47"/>
      <c r="BP492" s="47"/>
      <c r="BQ492" s="47"/>
      <c r="BR492" s="47"/>
      <c r="BS492" s="47"/>
      <c r="BT492" s="47"/>
      <c r="BU492" s="47"/>
      <c r="BV492" s="47"/>
      <c r="BW492" s="47"/>
      <c r="BX492" s="47"/>
      <c r="BY492" s="47"/>
      <c r="BZ492" s="47"/>
      <c r="CA492" s="47"/>
      <c r="CB492" s="47"/>
      <c r="CC492" s="47"/>
      <c r="CD492" s="47"/>
      <c r="CE492" s="47"/>
      <c r="CF492" s="47"/>
      <c r="CG492" s="47"/>
      <c r="CH492" s="47"/>
      <c r="CI492" s="47"/>
      <c r="CJ492" s="47"/>
      <c r="CK492" s="47"/>
      <c r="CL492" s="47"/>
      <c r="CM492" s="47"/>
      <c r="CN492" s="47"/>
      <c r="CO492" s="47"/>
      <c r="CP492" s="47"/>
      <c r="CQ492" s="47"/>
      <c r="CR492" s="47"/>
      <c r="CS492" s="47"/>
      <c r="CT492" s="47"/>
      <c r="CU492" s="47"/>
      <c r="CV492" s="47"/>
      <c r="CW492" s="47"/>
      <c r="CX492" s="47"/>
      <c r="CY492" s="47"/>
      <c r="CZ492" s="47"/>
      <c r="DA492" s="47"/>
      <c r="DB492" s="47"/>
      <c r="DC492" s="47"/>
      <c r="DD492" s="47"/>
      <c r="DE492" s="47"/>
      <c r="DF492" s="47"/>
      <c r="DG492" s="47"/>
      <c r="DH492" s="47"/>
      <c r="DI492" s="47"/>
      <c r="DJ492" s="47"/>
      <c r="DK492" s="47"/>
      <c r="DL492" s="47"/>
      <c r="DM492" s="47"/>
      <c r="DN492" s="47"/>
      <c r="DO492" s="47"/>
      <c r="DP492" s="47"/>
      <c r="DQ492" s="47"/>
      <c r="DR492" s="47"/>
      <c r="DS492" s="47"/>
      <c r="DT492" s="47"/>
      <c r="DU492" s="47"/>
      <c r="DV492" s="47"/>
      <c r="DW492" s="74"/>
      <c r="DX492" s="47"/>
      <c r="DY492" s="47"/>
      <c r="DZ492" s="47"/>
      <c r="EA492" s="47"/>
      <c r="EB492" s="47"/>
      <c r="EC492" s="47"/>
      <c r="ED492" s="47"/>
      <c r="EE492" s="47"/>
      <c r="EF492" s="47"/>
      <c r="EG492" s="47"/>
      <c r="EH492" s="47"/>
      <c r="EI492" s="47"/>
      <c r="EJ492" s="47"/>
      <c r="EK492" s="47"/>
      <c r="EL492" s="47"/>
      <c r="EM492" s="47"/>
      <c r="EN492" s="47"/>
      <c r="EO492" s="47"/>
      <c r="EP492" s="47"/>
      <c r="EQ492" s="47"/>
      <c r="ER492" s="74"/>
    </row>
    <row r="493" spans="2:148" ht="15" customHeight="1">
      <c r="B493" s="687" t="str">
        <f t="shared" si="54"/>
        <v>Desk 69</v>
      </c>
      <c r="C493" s="689" t="str">
        <f t="shared" si="55"/>
        <v/>
      </c>
      <c r="D493" s="689" t="str">
        <f t="shared" si="55"/>
        <v/>
      </c>
      <c r="E493" s="689" t="str">
        <f t="shared" si="55"/>
        <v/>
      </c>
      <c r="F493" s="689" t="str">
        <f t="shared" si="55"/>
        <v/>
      </c>
      <c r="G493" s="1810" t="str">
        <f t="shared" si="55"/>
        <v/>
      </c>
      <c r="H493" s="47"/>
      <c r="I493" s="47"/>
      <c r="J493" s="47"/>
      <c r="K493" s="47"/>
      <c r="L493" s="47"/>
      <c r="M493" s="47"/>
      <c r="N493" s="47"/>
      <c r="O493" s="47"/>
      <c r="P493" s="47"/>
      <c r="Q493" s="47"/>
      <c r="R493" s="47"/>
      <c r="S493" s="47"/>
      <c r="T493" s="47"/>
      <c r="U493" s="47"/>
      <c r="V493" s="47"/>
      <c r="W493" s="47"/>
      <c r="X493" s="47"/>
      <c r="Y493" s="47"/>
      <c r="Z493" s="47"/>
      <c r="AA493" s="47"/>
      <c r="AB493" s="47"/>
      <c r="AC493" s="47"/>
      <c r="AD493" s="47"/>
      <c r="AE493" s="47"/>
      <c r="AF493" s="47"/>
      <c r="AG493" s="47"/>
      <c r="AH493" s="47"/>
      <c r="AI493" s="47"/>
      <c r="AJ493" s="47"/>
      <c r="AK493" s="47"/>
      <c r="AL493" s="47"/>
      <c r="AM493" s="47"/>
      <c r="AN493" s="47"/>
      <c r="AO493" s="47"/>
      <c r="AP493" s="47"/>
      <c r="AQ493" s="47"/>
      <c r="AR493" s="47"/>
      <c r="AS493" s="47"/>
      <c r="AT493" s="47"/>
      <c r="AU493" s="47"/>
      <c r="AV493" s="47"/>
      <c r="AW493" s="47"/>
      <c r="AX493" s="47"/>
      <c r="AY493" s="47"/>
      <c r="AZ493" s="47"/>
      <c r="BA493" s="47"/>
      <c r="BB493" s="47"/>
      <c r="BC493" s="47"/>
      <c r="BD493" s="47"/>
      <c r="BE493" s="47"/>
      <c r="BF493" s="47"/>
      <c r="BG493" s="47"/>
      <c r="BH493" s="47"/>
      <c r="BI493" s="47"/>
      <c r="BJ493" s="47"/>
      <c r="BK493" s="47"/>
      <c r="BL493" s="47"/>
      <c r="BM493" s="47"/>
      <c r="BN493" s="47"/>
      <c r="BO493" s="47"/>
      <c r="BP493" s="47"/>
      <c r="BQ493" s="47"/>
      <c r="BR493" s="47"/>
      <c r="BS493" s="47"/>
      <c r="BT493" s="47"/>
      <c r="BU493" s="47"/>
      <c r="BV493" s="47"/>
      <c r="BW493" s="47"/>
      <c r="BX493" s="47"/>
      <c r="BY493" s="47"/>
      <c r="BZ493" s="47"/>
      <c r="CA493" s="47"/>
      <c r="CB493" s="47"/>
      <c r="CC493" s="47"/>
      <c r="CD493" s="47"/>
      <c r="CE493" s="47"/>
      <c r="CF493" s="47"/>
      <c r="CG493" s="47"/>
      <c r="CH493" s="47"/>
      <c r="CI493" s="47"/>
      <c r="CJ493" s="47"/>
      <c r="CK493" s="47"/>
      <c r="CL493" s="47"/>
      <c r="CM493" s="47"/>
      <c r="CN493" s="47"/>
      <c r="CO493" s="47"/>
      <c r="CP493" s="47"/>
      <c r="CQ493" s="47"/>
      <c r="CR493" s="47"/>
      <c r="CS493" s="47"/>
      <c r="CT493" s="47"/>
      <c r="CU493" s="47"/>
      <c r="CV493" s="47"/>
      <c r="CW493" s="47"/>
      <c r="CX493" s="47"/>
      <c r="CY493" s="47"/>
      <c r="CZ493" s="47"/>
      <c r="DA493" s="47"/>
      <c r="DB493" s="47"/>
      <c r="DC493" s="47"/>
      <c r="DD493" s="47"/>
      <c r="DE493" s="47"/>
      <c r="DF493" s="47"/>
      <c r="DG493" s="47"/>
      <c r="DH493" s="47"/>
      <c r="DI493" s="47"/>
      <c r="DJ493" s="47"/>
      <c r="DK493" s="47"/>
      <c r="DL493" s="47"/>
      <c r="DM493" s="47"/>
      <c r="DN493" s="47"/>
      <c r="DO493" s="47"/>
      <c r="DP493" s="47"/>
      <c r="DQ493" s="47"/>
      <c r="DR493" s="47"/>
      <c r="DS493" s="47"/>
      <c r="DT493" s="47"/>
      <c r="DU493" s="47"/>
      <c r="DV493" s="47"/>
      <c r="DW493" s="74"/>
      <c r="DX493" s="47"/>
      <c r="DY493" s="47"/>
      <c r="DZ493" s="47"/>
      <c r="EA493" s="47"/>
      <c r="EB493" s="47"/>
      <c r="EC493" s="47"/>
      <c r="ED493" s="47"/>
      <c r="EE493" s="47"/>
      <c r="EF493" s="47"/>
      <c r="EG493" s="47"/>
      <c r="EH493" s="47"/>
      <c r="EI493" s="47"/>
      <c r="EJ493" s="47"/>
      <c r="EK493" s="47"/>
      <c r="EL493" s="47"/>
      <c r="EM493" s="47"/>
      <c r="EN493" s="47"/>
      <c r="EO493" s="47"/>
      <c r="EP493" s="47"/>
      <c r="EQ493" s="47"/>
      <c r="ER493" s="74"/>
    </row>
    <row r="494" spans="2:148" ht="15" customHeight="1">
      <c r="B494" s="687" t="str">
        <f t="shared" si="54"/>
        <v>Desk 70</v>
      </c>
      <c r="C494" s="689" t="str">
        <f t="shared" si="55"/>
        <v/>
      </c>
      <c r="D494" s="689" t="str">
        <f t="shared" si="55"/>
        <v/>
      </c>
      <c r="E494" s="689" t="str">
        <f t="shared" si="55"/>
        <v/>
      </c>
      <c r="F494" s="689" t="str">
        <f t="shared" si="55"/>
        <v/>
      </c>
      <c r="G494" s="1810" t="str">
        <f t="shared" si="55"/>
        <v/>
      </c>
      <c r="H494" s="47"/>
      <c r="I494" s="47"/>
      <c r="J494" s="47"/>
      <c r="K494" s="47"/>
      <c r="L494" s="47"/>
      <c r="M494" s="47"/>
      <c r="N494" s="47"/>
      <c r="O494" s="47"/>
      <c r="P494" s="47"/>
      <c r="Q494" s="47"/>
      <c r="R494" s="47"/>
      <c r="S494" s="47"/>
      <c r="T494" s="47"/>
      <c r="U494" s="47"/>
      <c r="V494" s="47"/>
      <c r="W494" s="47"/>
      <c r="X494" s="47"/>
      <c r="Y494" s="47"/>
      <c r="Z494" s="47"/>
      <c r="AA494" s="47"/>
      <c r="AB494" s="47"/>
      <c r="AC494" s="47"/>
      <c r="AD494" s="47"/>
      <c r="AE494" s="47"/>
      <c r="AF494" s="47"/>
      <c r="AG494" s="47"/>
      <c r="AH494" s="47"/>
      <c r="AI494" s="47"/>
      <c r="AJ494" s="47"/>
      <c r="AK494" s="47"/>
      <c r="AL494" s="47"/>
      <c r="AM494" s="47"/>
      <c r="AN494" s="47"/>
      <c r="AO494" s="47"/>
      <c r="AP494" s="47"/>
      <c r="AQ494" s="47"/>
      <c r="AR494" s="47"/>
      <c r="AS494" s="47"/>
      <c r="AT494" s="47"/>
      <c r="AU494" s="47"/>
      <c r="AV494" s="47"/>
      <c r="AW494" s="47"/>
      <c r="AX494" s="47"/>
      <c r="AY494" s="47"/>
      <c r="AZ494" s="47"/>
      <c r="BA494" s="47"/>
      <c r="BB494" s="47"/>
      <c r="BC494" s="47"/>
      <c r="BD494" s="47"/>
      <c r="BE494" s="47"/>
      <c r="BF494" s="47"/>
      <c r="BG494" s="47"/>
      <c r="BH494" s="47"/>
      <c r="BI494" s="47"/>
      <c r="BJ494" s="47"/>
      <c r="BK494" s="47"/>
      <c r="BL494" s="47"/>
      <c r="BM494" s="47"/>
      <c r="BN494" s="47"/>
      <c r="BO494" s="47"/>
      <c r="BP494" s="47"/>
      <c r="BQ494" s="47"/>
      <c r="BR494" s="47"/>
      <c r="BS494" s="47"/>
      <c r="BT494" s="47"/>
      <c r="BU494" s="47"/>
      <c r="BV494" s="47"/>
      <c r="BW494" s="47"/>
      <c r="BX494" s="47"/>
      <c r="BY494" s="47"/>
      <c r="BZ494" s="47"/>
      <c r="CA494" s="47"/>
      <c r="CB494" s="47"/>
      <c r="CC494" s="47"/>
      <c r="CD494" s="47"/>
      <c r="CE494" s="47"/>
      <c r="CF494" s="47"/>
      <c r="CG494" s="47"/>
      <c r="CH494" s="47"/>
      <c r="CI494" s="47"/>
      <c r="CJ494" s="47"/>
      <c r="CK494" s="47"/>
      <c r="CL494" s="47"/>
      <c r="CM494" s="47"/>
      <c r="CN494" s="47"/>
      <c r="CO494" s="47"/>
      <c r="CP494" s="47"/>
      <c r="CQ494" s="47"/>
      <c r="CR494" s="47"/>
      <c r="CS494" s="47"/>
      <c r="CT494" s="47"/>
      <c r="CU494" s="47"/>
      <c r="CV494" s="47"/>
      <c r="CW494" s="47"/>
      <c r="CX494" s="47"/>
      <c r="CY494" s="47"/>
      <c r="CZ494" s="47"/>
      <c r="DA494" s="47"/>
      <c r="DB494" s="47"/>
      <c r="DC494" s="47"/>
      <c r="DD494" s="47"/>
      <c r="DE494" s="47"/>
      <c r="DF494" s="47"/>
      <c r="DG494" s="47"/>
      <c r="DH494" s="47"/>
      <c r="DI494" s="47"/>
      <c r="DJ494" s="47"/>
      <c r="DK494" s="47"/>
      <c r="DL494" s="47"/>
      <c r="DM494" s="47"/>
      <c r="DN494" s="47"/>
      <c r="DO494" s="47"/>
      <c r="DP494" s="47"/>
      <c r="DQ494" s="47"/>
      <c r="DR494" s="47"/>
      <c r="DS494" s="47"/>
      <c r="DT494" s="47"/>
      <c r="DU494" s="47"/>
      <c r="DV494" s="47"/>
      <c r="DW494" s="74"/>
      <c r="DX494" s="47"/>
      <c r="DY494" s="47"/>
      <c r="DZ494" s="47"/>
      <c r="EA494" s="47"/>
      <c r="EB494" s="47"/>
      <c r="EC494" s="47"/>
      <c r="ED494" s="47"/>
      <c r="EE494" s="47"/>
      <c r="EF494" s="47"/>
      <c r="EG494" s="47"/>
      <c r="EH494" s="47"/>
      <c r="EI494" s="47"/>
      <c r="EJ494" s="47"/>
      <c r="EK494" s="47"/>
      <c r="EL494" s="47"/>
      <c r="EM494" s="47"/>
      <c r="EN494" s="47"/>
      <c r="EO494" s="47"/>
      <c r="EP494" s="47"/>
      <c r="EQ494" s="47"/>
      <c r="ER494" s="74"/>
    </row>
    <row r="495" spans="2:148" ht="15" customHeight="1">
      <c r="B495" s="687" t="str">
        <f t="shared" si="54"/>
        <v>Desk 71</v>
      </c>
      <c r="C495" s="689" t="str">
        <f t="shared" si="55"/>
        <v/>
      </c>
      <c r="D495" s="689" t="str">
        <f t="shared" si="55"/>
        <v/>
      </c>
      <c r="E495" s="689" t="str">
        <f t="shared" si="55"/>
        <v/>
      </c>
      <c r="F495" s="689" t="str">
        <f t="shared" si="55"/>
        <v/>
      </c>
      <c r="G495" s="1810" t="str">
        <f t="shared" si="55"/>
        <v/>
      </c>
      <c r="H495" s="47"/>
      <c r="I495" s="47"/>
      <c r="J495" s="47"/>
      <c r="K495" s="47"/>
      <c r="L495" s="47"/>
      <c r="M495" s="47"/>
      <c r="N495" s="47"/>
      <c r="O495" s="47"/>
      <c r="P495" s="47"/>
      <c r="Q495" s="47"/>
      <c r="R495" s="47"/>
      <c r="S495" s="47"/>
      <c r="T495" s="47"/>
      <c r="U495" s="47"/>
      <c r="V495" s="47"/>
      <c r="W495" s="47"/>
      <c r="X495" s="47"/>
      <c r="Y495" s="47"/>
      <c r="Z495" s="47"/>
      <c r="AA495" s="47"/>
      <c r="AB495" s="47"/>
      <c r="AC495" s="47"/>
      <c r="AD495" s="47"/>
      <c r="AE495" s="47"/>
      <c r="AF495" s="47"/>
      <c r="AG495" s="47"/>
      <c r="AH495" s="47"/>
      <c r="AI495" s="47"/>
      <c r="AJ495" s="47"/>
      <c r="AK495" s="47"/>
      <c r="AL495" s="47"/>
      <c r="AM495" s="47"/>
      <c r="AN495" s="47"/>
      <c r="AO495" s="47"/>
      <c r="AP495" s="47"/>
      <c r="AQ495" s="47"/>
      <c r="AR495" s="47"/>
      <c r="AS495" s="47"/>
      <c r="AT495" s="47"/>
      <c r="AU495" s="47"/>
      <c r="AV495" s="47"/>
      <c r="AW495" s="47"/>
      <c r="AX495" s="47"/>
      <c r="AY495" s="47"/>
      <c r="AZ495" s="47"/>
      <c r="BA495" s="47"/>
      <c r="BB495" s="47"/>
      <c r="BC495" s="47"/>
      <c r="BD495" s="47"/>
      <c r="BE495" s="47"/>
      <c r="BF495" s="47"/>
      <c r="BG495" s="47"/>
      <c r="BH495" s="47"/>
      <c r="BI495" s="47"/>
      <c r="BJ495" s="47"/>
      <c r="BK495" s="47"/>
      <c r="BL495" s="47"/>
      <c r="BM495" s="47"/>
      <c r="BN495" s="47"/>
      <c r="BO495" s="47"/>
      <c r="BP495" s="47"/>
      <c r="BQ495" s="47"/>
      <c r="BR495" s="47"/>
      <c r="BS495" s="47"/>
      <c r="BT495" s="47"/>
      <c r="BU495" s="47"/>
      <c r="BV495" s="47"/>
      <c r="BW495" s="47"/>
      <c r="BX495" s="47"/>
      <c r="BY495" s="47"/>
      <c r="BZ495" s="47"/>
      <c r="CA495" s="47"/>
      <c r="CB495" s="47"/>
      <c r="CC495" s="47"/>
      <c r="CD495" s="47"/>
      <c r="CE495" s="47"/>
      <c r="CF495" s="47"/>
      <c r="CG495" s="47"/>
      <c r="CH495" s="47"/>
      <c r="CI495" s="47"/>
      <c r="CJ495" s="47"/>
      <c r="CK495" s="47"/>
      <c r="CL495" s="47"/>
      <c r="CM495" s="47"/>
      <c r="CN495" s="47"/>
      <c r="CO495" s="47"/>
      <c r="CP495" s="47"/>
      <c r="CQ495" s="47"/>
      <c r="CR495" s="47"/>
      <c r="CS495" s="47"/>
      <c r="CT495" s="47"/>
      <c r="CU495" s="47"/>
      <c r="CV495" s="47"/>
      <c r="CW495" s="47"/>
      <c r="CX495" s="47"/>
      <c r="CY495" s="47"/>
      <c r="CZ495" s="47"/>
      <c r="DA495" s="47"/>
      <c r="DB495" s="47"/>
      <c r="DC495" s="47"/>
      <c r="DD495" s="47"/>
      <c r="DE495" s="47"/>
      <c r="DF495" s="47"/>
      <c r="DG495" s="47"/>
      <c r="DH495" s="47"/>
      <c r="DI495" s="47"/>
      <c r="DJ495" s="47"/>
      <c r="DK495" s="47"/>
      <c r="DL495" s="47"/>
      <c r="DM495" s="47"/>
      <c r="DN495" s="47"/>
      <c r="DO495" s="47"/>
      <c r="DP495" s="47"/>
      <c r="DQ495" s="47"/>
      <c r="DR495" s="47"/>
      <c r="DS495" s="47"/>
      <c r="DT495" s="47"/>
      <c r="DU495" s="47"/>
      <c r="DV495" s="47"/>
      <c r="DW495" s="74"/>
      <c r="DX495" s="47"/>
      <c r="DY495" s="47"/>
      <c r="DZ495" s="47"/>
      <c r="EA495" s="47"/>
      <c r="EB495" s="47"/>
      <c r="EC495" s="47"/>
      <c r="ED495" s="47"/>
      <c r="EE495" s="47"/>
      <c r="EF495" s="47"/>
      <c r="EG495" s="47"/>
      <c r="EH495" s="47"/>
      <c r="EI495" s="47"/>
      <c r="EJ495" s="47"/>
      <c r="EK495" s="47"/>
      <c r="EL495" s="47"/>
      <c r="EM495" s="47"/>
      <c r="EN495" s="47"/>
      <c r="EO495" s="47"/>
      <c r="EP495" s="47"/>
      <c r="EQ495" s="47"/>
      <c r="ER495" s="74"/>
    </row>
    <row r="496" spans="2:148" ht="15" customHeight="1">
      <c r="B496" s="687" t="str">
        <f t="shared" si="54"/>
        <v>Desk 72</v>
      </c>
      <c r="C496" s="689" t="str">
        <f t="shared" si="55"/>
        <v/>
      </c>
      <c r="D496" s="689" t="str">
        <f t="shared" si="55"/>
        <v/>
      </c>
      <c r="E496" s="689" t="str">
        <f t="shared" si="55"/>
        <v/>
      </c>
      <c r="F496" s="689" t="str">
        <f t="shared" si="55"/>
        <v/>
      </c>
      <c r="G496" s="1810" t="str">
        <f t="shared" si="55"/>
        <v/>
      </c>
      <c r="H496" s="47"/>
      <c r="I496" s="47"/>
      <c r="J496" s="47"/>
      <c r="K496" s="47"/>
      <c r="L496" s="47"/>
      <c r="M496" s="47"/>
      <c r="N496" s="47"/>
      <c r="O496" s="47"/>
      <c r="P496" s="47"/>
      <c r="Q496" s="47"/>
      <c r="R496" s="47"/>
      <c r="S496" s="47"/>
      <c r="T496" s="47"/>
      <c r="U496" s="47"/>
      <c r="V496" s="47"/>
      <c r="W496" s="47"/>
      <c r="X496" s="47"/>
      <c r="Y496" s="47"/>
      <c r="Z496" s="47"/>
      <c r="AA496" s="47"/>
      <c r="AB496" s="47"/>
      <c r="AC496" s="47"/>
      <c r="AD496" s="47"/>
      <c r="AE496" s="47"/>
      <c r="AF496" s="47"/>
      <c r="AG496" s="47"/>
      <c r="AH496" s="47"/>
      <c r="AI496" s="47"/>
      <c r="AJ496" s="47"/>
      <c r="AK496" s="47"/>
      <c r="AL496" s="47"/>
      <c r="AM496" s="47"/>
      <c r="AN496" s="47"/>
      <c r="AO496" s="47"/>
      <c r="AP496" s="47"/>
      <c r="AQ496" s="47"/>
      <c r="AR496" s="47"/>
      <c r="AS496" s="47"/>
      <c r="AT496" s="47"/>
      <c r="AU496" s="47"/>
      <c r="AV496" s="47"/>
      <c r="AW496" s="47"/>
      <c r="AX496" s="47"/>
      <c r="AY496" s="47"/>
      <c r="AZ496" s="47"/>
      <c r="BA496" s="47"/>
      <c r="BB496" s="47"/>
      <c r="BC496" s="47"/>
      <c r="BD496" s="47"/>
      <c r="BE496" s="47"/>
      <c r="BF496" s="47"/>
      <c r="BG496" s="47"/>
      <c r="BH496" s="47"/>
      <c r="BI496" s="47"/>
      <c r="BJ496" s="47"/>
      <c r="BK496" s="47"/>
      <c r="BL496" s="47"/>
      <c r="BM496" s="47"/>
      <c r="BN496" s="47"/>
      <c r="BO496" s="47"/>
      <c r="BP496" s="47"/>
      <c r="BQ496" s="47"/>
      <c r="BR496" s="47"/>
      <c r="BS496" s="47"/>
      <c r="BT496" s="47"/>
      <c r="BU496" s="47"/>
      <c r="BV496" s="47"/>
      <c r="BW496" s="47"/>
      <c r="BX496" s="47"/>
      <c r="BY496" s="47"/>
      <c r="BZ496" s="47"/>
      <c r="CA496" s="47"/>
      <c r="CB496" s="47"/>
      <c r="CC496" s="47"/>
      <c r="CD496" s="47"/>
      <c r="CE496" s="47"/>
      <c r="CF496" s="47"/>
      <c r="CG496" s="47"/>
      <c r="CH496" s="47"/>
      <c r="CI496" s="47"/>
      <c r="CJ496" s="47"/>
      <c r="CK496" s="47"/>
      <c r="CL496" s="47"/>
      <c r="CM496" s="47"/>
      <c r="CN496" s="47"/>
      <c r="CO496" s="47"/>
      <c r="CP496" s="47"/>
      <c r="CQ496" s="47"/>
      <c r="CR496" s="47"/>
      <c r="CS496" s="47"/>
      <c r="CT496" s="47"/>
      <c r="CU496" s="47"/>
      <c r="CV496" s="47"/>
      <c r="CW496" s="47"/>
      <c r="CX496" s="47"/>
      <c r="CY496" s="47"/>
      <c r="CZ496" s="47"/>
      <c r="DA496" s="47"/>
      <c r="DB496" s="47"/>
      <c r="DC496" s="47"/>
      <c r="DD496" s="47"/>
      <c r="DE496" s="47"/>
      <c r="DF496" s="47"/>
      <c r="DG496" s="47"/>
      <c r="DH496" s="47"/>
      <c r="DI496" s="47"/>
      <c r="DJ496" s="47"/>
      <c r="DK496" s="47"/>
      <c r="DL496" s="47"/>
      <c r="DM496" s="47"/>
      <c r="DN496" s="47"/>
      <c r="DO496" s="47"/>
      <c r="DP496" s="47"/>
      <c r="DQ496" s="47"/>
      <c r="DR496" s="47"/>
      <c r="DS496" s="47"/>
      <c r="DT496" s="47"/>
      <c r="DU496" s="47"/>
      <c r="DV496" s="47"/>
      <c r="DW496" s="74"/>
      <c r="DX496" s="47"/>
      <c r="DY496" s="47"/>
      <c r="DZ496" s="47"/>
      <c r="EA496" s="47"/>
      <c r="EB496" s="47"/>
      <c r="EC496" s="47"/>
      <c r="ED496" s="47"/>
      <c r="EE496" s="47"/>
      <c r="EF496" s="47"/>
      <c r="EG496" s="47"/>
      <c r="EH496" s="47"/>
      <c r="EI496" s="47"/>
      <c r="EJ496" s="47"/>
      <c r="EK496" s="47"/>
      <c r="EL496" s="47"/>
      <c r="EM496" s="47"/>
      <c r="EN496" s="47"/>
      <c r="EO496" s="47"/>
      <c r="EP496" s="47"/>
      <c r="EQ496" s="47"/>
      <c r="ER496" s="74"/>
    </row>
    <row r="497" spans="2:148" ht="15" customHeight="1">
      <c r="B497" s="687" t="str">
        <f t="shared" si="54"/>
        <v>Desk 73</v>
      </c>
      <c r="C497" s="689" t="str">
        <f t="shared" si="55"/>
        <v/>
      </c>
      <c r="D497" s="689" t="str">
        <f t="shared" si="55"/>
        <v/>
      </c>
      <c r="E497" s="689" t="str">
        <f t="shared" si="55"/>
        <v/>
      </c>
      <c r="F497" s="689" t="str">
        <f t="shared" si="55"/>
        <v/>
      </c>
      <c r="G497" s="1810" t="str">
        <f t="shared" si="55"/>
        <v/>
      </c>
      <c r="H497" s="47"/>
      <c r="I497" s="47"/>
      <c r="J497" s="47"/>
      <c r="K497" s="47"/>
      <c r="L497" s="47"/>
      <c r="M497" s="47"/>
      <c r="N497" s="47"/>
      <c r="O497" s="47"/>
      <c r="P497" s="47"/>
      <c r="Q497" s="47"/>
      <c r="R497" s="47"/>
      <c r="S497" s="47"/>
      <c r="T497" s="47"/>
      <c r="U497" s="47"/>
      <c r="V497" s="47"/>
      <c r="W497" s="47"/>
      <c r="X497" s="47"/>
      <c r="Y497" s="47"/>
      <c r="Z497" s="47"/>
      <c r="AA497" s="47"/>
      <c r="AB497" s="47"/>
      <c r="AC497" s="47"/>
      <c r="AD497" s="47"/>
      <c r="AE497" s="47"/>
      <c r="AF497" s="47"/>
      <c r="AG497" s="47"/>
      <c r="AH497" s="47"/>
      <c r="AI497" s="47"/>
      <c r="AJ497" s="47"/>
      <c r="AK497" s="47"/>
      <c r="AL497" s="47"/>
      <c r="AM497" s="47"/>
      <c r="AN497" s="47"/>
      <c r="AO497" s="47"/>
      <c r="AP497" s="47"/>
      <c r="AQ497" s="47"/>
      <c r="AR497" s="47"/>
      <c r="AS497" s="47"/>
      <c r="AT497" s="47"/>
      <c r="AU497" s="47"/>
      <c r="AV497" s="47"/>
      <c r="AW497" s="47"/>
      <c r="AX497" s="47"/>
      <c r="AY497" s="47"/>
      <c r="AZ497" s="47"/>
      <c r="BA497" s="47"/>
      <c r="BB497" s="47"/>
      <c r="BC497" s="47"/>
      <c r="BD497" s="47"/>
      <c r="BE497" s="47"/>
      <c r="BF497" s="47"/>
      <c r="BG497" s="47"/>
      <c r="BH497" s="47"/>
      <c r="BI497" s="47"/>
      <c r="BJ497" s="47"/>
      <c r="BK497" s="47"/>
      <c r="BL497" s="47"/>
      <c r="BM497" s="47"/>
      <c r="BN497" s="47"/>
      <c r="BO497" s="47"/>
      <c r="BP497" s="47"/>
      <c r="BQ497" s="47"/>
      <c r="BR497" s="47"/>
      <c r="BS497" s="47"/>
      <c r="BT497" s="47"/>
      <c r="BU497" s="47"/>
      <c r="BV497" s="47"/>
      <c r="BW497" s="47"/>
      <c r="BX497" s="47"/>
      <c r="BY497" s="47"/>
      <c r="BZ497" s="47"/>
      <c r="CA497" s="47"/>
      <c r="CB497" s="47"/>
      <c r="CC497" s="47"/>
      <c r="CD497" s="47"/>
      <c r="CE497" s="47"/>
      <c r="CF497" s="47"/>
      <c r="CG497" s="47"/>
      <c r="CH497" s="47"/>
      <c r="CI497" s="47"/>
      <c r="CJ497" s="47"/>
      <c r="CK497" s="47"/>
      <c r="CL497" s="47"/>
      <c r="CM497" s="47"/>
      <c r="CN497" s="47"/>
      <c r="CO497" s="47"/>
      <c r="CP497" s="47"/>
      <c r="CQ497" s="47"/>
      <c r="CR497" s="47"/>
      <c r="CS497" s="47"/>
      <c r="CT497" s="47"/>
      <c r="CU497" s="47"/>
      <c r="CV497" s="47"/>
      <c r="CW497" s="47"/>
      <c r="CX497" s="47"/>
      <c r="CY497" s="47"/>
      <c r="CZ497" s="47"/>
      <c r="DA497" s="47"/>
      <c r="DB497" s="47"/>
      <c r="DC497" s="47"/>
      <c r="DD497" s="47"/>
      <c r="DE497" s="47"/>
      <c r="DF497" s="47"/>
      <c r="DG497" s="47"/>
      <c r="DH497" s="47"/>
      <c r="DI497" s="47"/>
      <c r="DJ497" s="47"/>
      <c r="DK497" s="47"/>
      <c r="DL497" s="47"/>
      <c r="DM497" s="47"/>
      <c r="DN497" s="47"/>
      <c r="DO497" s="47"/>
      <c r="DP497" s="47"/>
      <c r="DQ497" s="47"/>
      <c r="DR497" s="47"/>
      <c r="DS497" s="47"/>
      <c r="DT497" s="47"/>
      <c r="DU497" s="47"/>
      <c r="DV497" s="47"/>
      <c r="DW497" s="74"/>
      <c r="DX497" s="47"/>
      <c r="DY497" s="47"/>
      <c r="DZ497" s="47"/>
      <c r="EA497" s="47"/>
      <c r="EB497" s="47"/>
      <c r="EC497" s="47"/>
      <c r="ED497" s="47"/>
      <c r="EE497" s="47"/>
      <c r="EF497" s="47"/>
      <c r="EG497" s="47"/>
      <c r="EH497" s="47"/>
      <c r="EI497" s="47"/>
      <c r="EJ497" s="47"/>
      <c r="EK497" s="47"/>
      <c r="EL497" s="47"/>
      <c r="EM497" s="47"/>
      <c r="EN497" s="47"/>
      <c r="EO497" s="47"/>
      <c r="EP497" s="47"/>
      <c r="EQ497" s="47"/>
      <c r="ER497" s="74"/>
    </row>
    <row r="498" spans="2:148" ht="15" customHeight="1">
      <c r="B498" s="687" t="str">
        <f t="shared" si="54"/>
        <v>Desk 74</v>
      </c>
      <c r="C498" s="689" t="str">
        <f t="shared" si="55"/>
        <v/>
      </c>
      <c r="D498" s="689" t="str">
        <f t="shared" si="55"/>
        <v/>
      </c>
      <c r="E498" s="689" t="str">
        <f t="shared" si="55"/>
        <v/>
      </c>
      <c r="F498" s="689" t="str">
        <f t="shared" si="55"/>
        <v/>
      </c>
      <c r="G498" s="1810" t="str">
        <f t="shared" si="55"/>
        <v/>
      </c>
      <c r="H498" s="47"/>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c r="AF498" s="47"/>
      <c r="AG498" s="47"/>
      <c r="AH498" s="47"/>
      <c r="AI498" s="47"/>
      <c r="AJ498" s="47"/>
      <c r="AK498" s="47"/>
      <c r="AL498" s="47"/>
      <c r="AM498" s="47"/>
      <c r="AN498" s="47"/>
      <c r="AO498" s="47"/>
      <c r="AP498" s="47"/>
      <c r="AQ498" s="47"/>
      <c r="AR498" s="47"/>
      <c r="AS498" s="47"/>
      <c r="AT498" s="47"/>
      <c r="AU498" s="47"/>
      <c r="AV498" s="47"/>
      <c r="AW498" s="47"/>
      <c r="AX498" s="47"/>
      <c r="AY498" s="47"/>
      <c r="AZ498" s="47"/>
      <c r="BA498" s="47"/>
      <c r="BB498" s="47"/>
      <c r="BC498" s="47"/>
      <c r="BD498" s="47"/>
      <c r="BE498" s="47"/>
      <c r="BF498" s="47"/>
      <c r="BG498" s="47"/>
      <c r="BH498" s="47"/>
      <c r="BI498" s="47"/>
      <c r="BJ498" s="47"/>
      <c r="BK498" s="47"/>
      <c r="BL498" s="47"/>
      <c r="BM498" s="47"/>
      <c r="BN498" s="47"/>
      <c r="BO498" s="47"/>
      <c r="BP498" s="47"/>
      <c r="BQ498" s="47"/>
      <c r="BR498" s="47"/>
      <c r="BS498" s="47"/>
      <c r="BT498" s="47"/>
      <c r="BU498" s="47"/>
      <c r="BV498" s="47"/>
      <c r="BW498" s="47"/>
      <c r="BX498" s="47"/>
      <c r="BY498" s="47"/>
      <c r="BZ498" s="47"/>
      <c r="CA498" s="47"/>
      <c r="CB498" s="47"/>
      <c r="CC498" s="47"/>
      <c r="CD498" s="47"/>
      <c r="CE498" s="47"/>
      <c r="CF498" s="47"/>
      <c r="CG498" s="47"/>
      <c r="CH498" s="47"/>
      <c r="CI498" s="47"/>
      <c r="CJ498" s="47"/>
      <c r="CK498" s="47"/>
      <c r="CL498" s="47"/>
      <c r="CM498" s="47"/>
      <c r="CN498" s="47"/>
      <c r="CO498" s="47"/>
      <c r="CP498" s="47"/>
      <c r="CQ498" s="47"/>
      <c r="CR498" s="47"/>
      <c r="CS498" s="47"/>
      <c r="CT498" s="47"/>
      <c r="CU498" s="47"/>
      <c r="CV498" s="47"/>
      <c r="CW498" s="47"/>
      <c r="CX498" s="47"/>
      <c r="CY498" s="47"/>
      <c r="CZ498" s="47"/>
      <c r="DA498" s="47"/>
      <c r="DB498" s="47"/>
      <c r="DC498" s="47"/>
      <c r="DD498" s="47"/>
      <c r="DE498" s="47"/>
      <c r="DF498" s="47"/>
      <c r="DG498" s="47"/>
      <c r="DH498" s="47"/>
      <c r="DI498" s="47"/>
      <c r="DJ498" s="47"/>
      <c r="DK498" s="47"/>
      <c r="DL498" s="47"/>
      <c r="DM498" s="47"/>
      <c r="DN498" s="47"/>
      <c r="DO498" s="47"/>
      <c r="DP498" s="47"/>
      <c r="DQ498" s="47"/>
      <c r="DR498" s="47"/>
      <c r="DS498" s="47"/>
      <c r="DT498" s="47"/>
      <c r="DU498" s="47"/>
      <c r="DV498" s="47"/>
      <c r="DW498" s="74"/>
      <c r="DX498" s="47"/>
      <c r="DY498" s="47"/>
      <c r="DZ498" s="47"/>
      <c r="EA498" s="47"/>
      <c r="EB498" s="47"/>
      <c r="EC498" s="47"/>
      <c r="ED498" s="47"/>
      <c r="EE498" s="47"/>
      <c r="EF498" s="47"/>
      <c r="EG498" s="47"/>
      <c r="EH498" s="47"/>
      <c r="EI498" s="47"/>
      <c r="EJ498" s="47"/>
      <c r="EK498" s="47"/>
      <c r="EL498" s="47"/>
      <c r="EM498" s="47"/>
      <c r="EN498" s="47"/>
      <c r="EO498" s="47"/>
      <c r="EP498" s="47"/>
      <c r="EQ498" s="47"/>
      <c r="ER498" s="74"/>
    </row>
    <row r="499" spans="2:148" ht="15" customHeight="1">
      <c r="B499" s="687" t="str">
        <f t="shared" si="54"/>
        <v>Desk 75</v>
      </c>
      <c r="C499" s="689" t="str">
        <f t="shared" si="55"/>
        <v/>
      </c>
      <c r="D499" s="689" t="str">
        <f t="shared" si="55"/>
        <v/>
      </c>
      <c r="E499" s="689" t="str">
        <f t="shared" si="55"/>
        <v/>
      </c>
      <c r="F499" s="689" t="str">
        <f t="shared" si="55"/>
        <v/>
      </c>
      <c r="G499" s="1810" t="str">
        <f t="shared" si="55"/>
        <v/>
      </c>
      <c r="H499" s="47"/>
      <c r="I499" s="47"/>
      <c r="J499" s="47"/>
      <c r="K499" s="47"/>
      <c r="L499" s="47"/>
      <c r="M499" s="47"/>
      <c r="N499" s="47"/>
      <c r="O499" s="47"/>
      <c r="P499" s="47"/>
      <c r="Q499" s="47"/>
      <c r="R499" s="47"/>
      <c r="S499" s="47"/>
      <c r="T499" s="47"/>
      <c r="U499" s="47"/>
      <c r="V499" s="47"/>
      <c r="W499" s="47"/>
      <c r="X499" s="47"/>
      <c r="Y499" s="47"/>
      <c r="Z499" s="47"/>
      <c r="AA499" s="47"/>
      <c r="AB499" s="47"/>
      <c r="AC499" s="47"/>
      <c r="AD499" s="47"/>
      <c r="AE499" s="47"/>
      <c r="AF499" s="47"/>
      <c r="AG499" s="47"/>
      <c r="AH499" s="47"/>
      <c r="AI499" s="47"/>
      <c r="AJ499" s="47"/>
      <c r="AK499" s="47"/>
      <c r="AL499" s="47"/>
      <c r="AM499" s="47"/>
      <c r="AN499" s="47"/>
      <c r="AO499" s="47"/>
      <c r="AP499" s="47"/>
      <c r="AQ499" s="47"/>
      <c r="AR499" s="47"/>
      <c r="AS499" s="47"/>
      <c r="AT499" s="47"/>
      <c r="AU499" s="47"/>
      <c r="AV499" s="47"/>
      <c r="AW499" s="47"/>
      <c r="AX499" s="47"/>
      <c r="AY499" s="47"/>
      <c r="AZ499" s="47"/>
      <c r="BA499" s="47"/>
      <c r="BB499" s="47"/>
      <c r="BC499" s="47"/>
      <c r="BD499" s="47"/>
      <c r="BE499" s="47"/>
      <c r="BF499" s="47"/>
      <c r="BG499" s="47"/>
      <c r="BH499" s="47"/>
      <c r="BI499" s="47"/>
      <c r="BJ499" s="47"/>
      <c r="BK499" s="47"/>
      <c r="BL499" s="47"/>
      <c r="BM499" s="47"/>
      <c r="BN499" s="47"/>
      <c r="BO499" s="47"/>
      <c r="BP499" s="47"/>
      <c r="BQ499" s="47"/>
      <c r="BR499" s="47"/>
      <c r="BS499" s="47"/>
      <c r="BT499" s="47"/>
      <c r="BU499" s="47"/>
      <c r="BV499" s="47"/>
      <c r="BW499" s="47"/>
      <c r="BX499" s="47"/>
      <c r="BY499" s="47"/>
      <c r="BZ499" s="47"/>
      <c r="CA499" s="47"/>
      <c r="CB499" s="47"/>
      <c r="CC499" s="47"/>
      <c r="CD499" s="47"/>
      <c r="CE499" s="47"/>
      <c r="CF499" s="47"/>
      <c r="CG499" s="47"/>
      <c r="CH499" s="47"/>
      <c r="CI499" s="47"/>
      <c r="CJ499" s="47"/>
      <c r="CK499" s="47"/>
      <c r="CL499" s="47"/>
      <c r="CM499" s="47"/>
      <c r="CN499" s="47"/>
      <c r="CO499" s="47"/>
      <c r="CP499" s="47"/>
      <c r="CQ499" s="47"/>
      <c r="CR499" s="47"/>
      <c r="CS499" s="47"/>
      <c r="CT499" s="47"/>
      <c r="CU499" s="47"/>
      <c r="CV499" s="47"/>
      <c r="CW499" s="47"/>
      <c r="CX499" s="47"/>
      <c r="CY499" s="47"/>
      <c r="CZ499" s="47"/>
      <c r="DA499" s="47"/>
      <c r="DB499" s="47"/>
      <c r="DC499" s="47"/>
      <c r="DD499" s="47"/>
      <c r="DE499" s="47"/>
      <c r="DF499" s="47"/>
      <c r="DG499" s="47"/>
      <c r="DH499" s="47"/>
      <c r="DI499" s="47"/>
      <c r="DJ499" s="47"/>
      <c r="DK499" s="47"/>
      <c r="DL499" s="47"/>
      <c r="DM499" s="47"/>
      <c r="DN499" s="47"/>
      <c r="DO499" s="47"/>
      <c r="DP499" s="47"/>
      <c r="DQ499" s="47"/>
      <c r="DR499" s="47"/>
      <c r="DS499" s="47"/>
      <c r="DT499" s="47"/>
      <c r="DU499" s="47"/>
      <c r="DV499" s="47"/>
      <c r="DW499" s="74"/>
      <c r="DX499" s="47"/>
      <c r="DY499" s="47"/>
      <c r="DZ499" s="47"/>
      <c r="EA499" s="47"/>
      <c r="EB499" s="47"/>
      <c r="EC499" s="47"/>
      <c r="ED499" s="47"/>
      <c r="EE499" s="47"/>
      <c r="EF499" s="47"/>
      <c r="EG499" s="47"/>
      <c r="EH499" s="47"/>
      <c r="EI499" s="47"/>
      <c r="EJ499" s="47"/>
      <c r="EK499" s="47"/>
      <c r="EL499" s="47"/>
      <c r="EM499" s="47"/>
      <c r="EN499" s="47"/>
      <c r="EO499" s="47"/>
      <c r="EP499" s="47"/>
      <c r="EQ499" s="47"/>
      <c r="ER499" s="74"/>
    </row>
    <row r="500" spans="2:148" ht="15" customHeight="1">
      <c r="B500" s="687" t="str">
        <f t="shared" si="54"/>
        <v>Desk 76</v>
      </c>
      <c r="C500" s="689" t="str">
        <f t="shared" si="55"/>
        <v/>
      </c>
      <c r="D500" s="689" t="str">
        <f t="shared" si="55"/>
        <v/>
      </c>
      <c r="E500" s="689" t="str">
        <f t="shared" si="55"/>
        <v/>
      </c>
      <c r="F500" s="689" t="str">
        <f t="shared" si="55"/>
        <v/>
      </c>
      <c r="G500" s="1810" t="str">
        <f t="shared" si="55"/>
        <v/>
      </c>
      <c r="H500" s="47"/>
      <c r="I500" s="47"/>
      <c r="J500" s="47"/>
      <c r="K500" s="47"/>
      <c r="L500" s="47"/>
      <c r="M500" s="47"/>
      <c r="N500" s="47"/>
      <c r="O500" s="47"/>
      <c r="P500" s="47"/>
      <c r="Q500" s="47"/>
      <c r="R500" s="47"/>
      <c r="S500" s="47"/>
      <c r="T500" s="47"/>
      <c r="U500" s="47"/>
      <c r="V500" s="47"/>
      <c r="W500" s="47"/>
      <c r="X500" s="47"/>
      <c r="Y500" s="47"/>
      <c r="Z500" s="47"/>
      <c r="AA500" s="47"/>
      <c r="AB500" s="47"/>
      <c r="AC500" s="47"/>
      <c r="AD500" s="47"/>
      <c r="AE500" s="47"/>
      <c r="AF500" s="47"/>
      <c r="AG500" s="47"/>
      <c r="AH500" s="47"/>
      <c r="AI500" s="47"/>
      <c r="AJ500" s="47"/>
      <c r="AK500" s="47"/>
      <c r="AL500" s="47"/>
      <c r="AM500" s="47"/>
      <c r="AN500" s="47"/>
      <c r="AO500" s="47"/>
      <c r="AP500" s="47"/>
      <c r="AQ500" s="47"/>
      <c r="AR500" s="47"/>
      <c r="AS500" s="47"/>
      <c r="AT500" s="47"/>
      <c r="AU500" s="47"/>
      <c r="AV500" s="47"/>
      <c r="AW500" s="47"/>
      <c r="AX500" s="47"/>
      <c r="AY500" s="47"/>
      <c r="AZ500" s="47"/>
      <c r="BA500" s="47"/>
      <c r="BB500" s="47"/>
      <c r="BC500" s="47"/>
      <c r="BD500" s="47"/>
      <c r="BE500" s="47"/>
      <c r="BF500" s="47"/>
      <c r="BG500" s="47"/>
      <c r="BH500" s="47"/>
      <c r="BI500" s="47"/>
      <c r="BJ500" s="47"/>
      <c r="BK500" s="47"/>
      <c r="BL500" s="47"/>
      <c r="BM500" s="47"/>
      <c r="BN500" s="47"/>
      <c r="BO500" s="47"/>
      <c r="BP500" s="47"/>
      <c r="BQ500" s="47"/>
      <c r="BR500" s="47"/>
      <c r="BS500" s="47"/>
      <c r="BT500" s="47"/>
      <c r="BU500" s="47"/>
      <c r="BV500" s="47"/>
      <c r="BW500" s="47"/>
      <c r="BX500" s="47"/>
      <c r="BY500" s="47"/>
      <c r="BZ500" s="47"/>
      <c r="CA500" s="47"/>
      <c r="CB500" s="47"/>
      <c r="CC500" s="47"/>
      <c r="CD500" s="47"/>
      <c r="CE500" s="47"/>
      <c r="CF500" s="47"/>
      <c r="CG500" s="47"/>
      <c r="CH500" s="47"/>
      <c r="CI500" s="47"/>
      <c r="CJ500" s="47"/>
      <c r="CK500" s="47"/>
      <c r="CL500" s="47"/>
      <c r="CM500" s="47"/>
      <c r="CN500" s="47"/>
      <c r="CO500" s="47"/>
      <c r="CP500" s="47"/>
      <c r="CQ500" s="47"/>
      <c r="CR500" s="47"/>
      <c r="CS500" s="47"/>
      <c r="CT500" s="47"/>
      <c r="CU500" s="47"/>
      <c r="CV500" s="47"/>
      <c r="CW500" s="47"/>
      <c r="CX500" s="47"/>
      <c r="CY500" s="47"/>
      <c r="CZ500" s="47"/>
      <c r="DA500" s="47"/>
      <c r="DB500" s="47"/>
      <c r="DC500" s="47"/>
      <c r="DD500" s="47"/>
      <c r="DE500" s="47"/>
      <c r="DF500" s="47"/>
      <c r="DG500" s="47"/>
      <c r="DH500" s="47"/>
      <c r="DI500" s="47"/>
      <c r="DJ500" s="47"/>
      <c r="DK500" s="47"/>
      <c r="DL500" s="47"/>
      <c r="DM500" s="47"/>
      <c r="DN500" s="47"/>
      <c r="DO500" s="47"/>
      <c r="DP500" s="47"/>
      <c r="DQ500" s="47"/>
      <c r="DR500" s="47"/>
      <c r="DS500" s="47"/>
      <c r="DT500" s="47"/>
      <c r="DU500" s="47"/>
      <c r="DV500" s="47"/>
      <c r="DW500" s="74"/>
      <c r="DX500" s="47"/>
      <c r="DY500" s="47"/>
      <c r="DZ500" s="47"/>
      <c r="EA500" s="47"/>
      <c r="EB500" s="47"/>
      <c r="EC500" s="47"/>
      <c r="ED500" s="47"/>
      <c r="EE500" s="47"/>
      <c r="EF500" s="47"/>
      <c r="EG500" s="47"/>
      <c r="EH500" s="47"/>
      <c r="EI500" s="47"/>
      <c r="EJ500" s="47"/>
      <c r="EK500" s="47"/>
      <c r="EL500" s="47"/>
      <c r="EM500" s="47"/>
      <c r="EN500" s="47"/>
      <c r="EO500" s="47"/>
      <c r="EP500" s="47"/>
      <c r="EQ500" s="47"/>
      <c r="ER500" s="74"/>
    </row>
    <row r="501" spans="2:148" ht="15" customHeight="1">
      <c r="B501" s="687" t="str">
        <f t="shared" si="54"/>
        <v>Desk 77</v>
      </c>
      <c r="C501" s="689" t="str">
        <f t="shared" si="55"/>
        <v/>
      </c>
      <c r="D501" s="689" t="str">
        <f t="shared" si="55"/>
        <v/>
      </c>
      <c r="E501" s="689" t="str">
        <f t="shared" si="55"/>
        <v/>
      </c>
      <c r="F501" s="689" t="str">
        <f t="shared" si="55"/>
        <v/>
      </c>
      <c r="G501" s="1810" t="str">
        <f t="shared" si="55"/>
        <v/>
      </c>
      <c r="H501" s="47"/>
      <c r="I501" s="47"/>
      <c r="J501" s="47"/>
      <c r="K501" s="47"/>
      <c r="L501" s="47"/>
      <c r="M501" s="47"/>
      <c r="N501" s="47"/>
      <c r="O501" s="47"/>
      <c r="P501" s="47"/>
      <c r="Q501" s="47"/>
      <c r="R501" s="47"/>
      <c r="S501" s="47"/>
      <c r="T501" s="47"/>
      <c r="U501" s="47"/>
      <c r="V501" s="47"/>
      <c r="W501" s="47"/>
      <c r="X501" s="47"/>
      <c r="Y501" s="47"/>
      <c r="Z501" s="47"/>
      <c r="AA501" s="47"/>
      <c r="AB501" s="47"/>
      <c r="AC501" s="47"/>
      <c r="AD501" s="47"/>
      <c r="AE501" s="47"/>
      <c r="AF501" s="47"/>
      <c r="AG501" s="47"/>
      <c r="AH501" s="47"/>
      <c r="AI501" s="47"/>
      <c r="AJ501" s="47"/>
      <c r="AK501" s="47"/>
      <c r="AL501" s="47"/>
      <c r="AM501" s="47"/>
      <c r="AN501" s="47"/>
      <c r="AO501" s="47"/>
      <c r="AP501" s="47"/>
      <c r="AQ501" s="47"/>
      <c r="AR501" s="47"/>
      <c r="AS501" s="47"/>
      <c r="AT501" s="47"/>
      <c r="AU501" s="47"/>
      <c r="AV501" s="47"/>
      <c r="AW501" s="47"/>
      <c r="AX501" s="47"/>
      <c r="AY501" s="47"/>
      <c r="AZ501" s="47"/>
      <c r="BA501" s="47"/>
      <c r="BB501" s="47"/>
      <c r="BC501" s="47"/>
      <c r="BD501" s="47"/>
      <c r="BE501" s="47"/>
      <c r="BF501" s="47"/>
      <c r="BG501" s="47"/>
      <c r="BH501" s="47"/>
      <c r="BI501" s="47"/>
      <c r="BJ501" s="47"/>
      <c r="BK501" s="47"/>
      <c r="BL501" s="47"/>
      <c r="BM501" s="47"/>
      <c r="BN501" s="47"/>
      <c r="BO501" s="47"/>
      <c r="BP501" s="47"/>
      <c r="BQ501" s="47"/>
      <c r="BR501" s="47"/>
      <c r="BS501" s="47"/>
      <c r="BT501" s="47"/>
      <c r="BU501" s="47"/>
      <c r="BV501" s="47"/>
      <c r="BW501" s="47"/>
      <c r="BX501" s="47"/>
      <c r="BY501" s="47"/>
      <c r="BZ501" s="47"/>
      <c r="CA501" s="47"/>
      <c r="CB501" s="47"/>
      <c r="CC501" s="47"/>
      <c r="CD501" s="47"/>
      <c r="CE501" s="47"/>
      <c r="CF501" s="47"/>
      <c r="CG501" s="47"/>
      <c r="CH501" s="47"/>
      <c r="CI501" s="47"/>
      <c r="CJ501" s="47"/>
      <c r="CK501" s="47"/>
      <c r="CL501" s="47"/>
      <c r="CM501" s="47"/>
      <c r="CN501" s="47"/>
      <c r="CO501" s="47"/>
      <c r="CP501" s="47"/>
      <c r="CQ501" s="47"/>
      <c r="CR501" s="47"/>
      <c r="CS501" s="47"/>
      <c r="CT501" s="47"/>
      <c r="CU501" s="47"/>
      <c r="CV501" s="47"/>
      <c r="CW501" s="47"/>
      <c r="CX501" s="47"/>
      <c r="CY501" s="47"/>
      <c r="CZ501" s="47"/>
      <c r="DA501" s="47"/>
      <c r="DB501" s="47"/>
      <c r="DC501" s="47"/>
      <c r="DD501" s="47"/>
      <c r="DE501" s="47"/>
      <c r="DF501" s="47"/>
      <c r="DG501" s="47"/>
      <c r="DH501" s="47"/>
      <c r="DI501" s="47"/>
      <c r="DJ501" s="47"/>
      <c r="DK501" s="47"/>
      <c r="DL501" s="47"/>
      <c r="DM501" s="47"/>
      <c r="DN501" s="47"/>
      <c r="DO501" s="47"/>
      <c r="DP501" s="47"/>
      <c r="DQ501" s="47"/>
      <c r="DR501" s="47"/>
      <c r="DS501" s="47"/>
      <c r="DT501" s="47"/>
      <c r="DU501" s="47"/>
      <c r="DV501" s="47"/>
      <c r="DW501" s="74"/>
      <c r="DX501" s="47"/>
      <c r="DY501" s="47"/>
      <c r="DZ501" s="47"/>
      <c r="EA501" s="47"/>
      <c r="EB501" s="47"/>
      <c r="EC501" s="47"/>
      <c r="ED501" s="47"/>
      <c r="EE501" s="47"/>
      <c r="EF501" s="47"/>
      <c r="EG501" s="47"/>
      <c r="EH501" s="47"/>
      <c r="EI501" s="47"/>
      <c r="EJ501" s="47"/>
      <c r="EK501" s="47"/>
      <c r="EL501" s="47"/>
      <c r="EM501" s="47"/>
      <c r="EN501" s="47"/>
      <c r="EO501" s="47"/>
      <c r="EP501" s="47"/>
      <c r="EQ501" s="47"/>
      <c r="ER501" s="74"/>
    </row>
    <row r="502" spans="2:148" ht="15" customHeight="1">
      <c r="B502" s="687" t="str">
        <f t="shared" si="54"/>
        <v>Desk 78</v>
      </c>
      <c r="C502" s="689" t="str">
        <f t="shared" si="55"/>
        <v/>
      </c>
      <c r="D502" s="689" t="str">
        <f t="shared" si="55"/>
        <v/>
      </c>
      <c r="E502" s="689" t="str">
        <f t="shared" si="55"/>
        <v/>
      </c>
      <c r="F502" s="689" t="str">
        <f t="shared" si="55"/>
        <v/>
      </c>
      <c r="G502" s="1810" t="str">
        <f t="shared" si="55"/>
        <v/>
      </c>
      <c r="H502" s="47"/>
      <c r="I502" s="47"/>
      <c r="J502" s="47"/>
      <c r="K502" s="47"/>
      <c r="L502" s="47"/>
      <c r="M502" s="47"/>
      <c r="N502" s="47"/>
      <c r="O502" s="47"/>
      <c r="P502" s="47"/>
      <c r="Q502" s="47"/>
      <c r="R502" s="47"/>
      <c r="S502" s="47"/>
      <c r="T502" s="47"/>
      <c r="U502" s="47"/>
      <c r="V502" s="47"/>
      <c r="W502" s="47"/>
      <c r="X502" s="47"/>
      <c r="Y502" s="47"/>
      <c r="Z502" s="47"/>
      <c r="AA502" s="47"/>
      <c r="AB502" s="47"/>
      <c r="AC502" s="47"/>
      <c r="AD502" s="47"/>
      <c r="AE502" s="47"/>
      <c r="AF502" s="47"/>
      <c r="AG502" s="47"/>
      <c r="AH502" s="47"/>
      <c r="AI502" s="47"/>
      <c r="AJ502" s="47"/>
      <c r="AK502" s="47"/>
      <c r="AL502" s="47"/>
      <c r="AM502" s="47"/>
      <c r="AN502" s="47"/>
      <c r="AO502" s="47"/>
      <c r="AP502" s="47"/>
      <c r="AQ502" s="47"/>
      <c r="AR502" s="47"/>
      <c r="AS502" s="47"/>
      <c r="AT502" s="47"/>
      <c r="AU502" s="47"/>
      <c r="AV502" s="47"/>
      <c r="AW502" s="47"/>
      <c r="AX502" s="47"/>
      <c r="AY502" s="47"/>
      <c r="AZ502" s="47"/>
      <c r="BA502" s="47"/>
      <c r="BB502" s="47"/>
      <c r="BC502" s="47"/>
      <c r="BD502" s="47"/>
      <c r="BE502" s="47"/>
      <c r="BF502" s="47"/>
      <c r="BG502" s="47"/>
      <c r="BH502" s="47"/>
      <c r="BI502" s="47"/>
      <c r="BJ502" s="47"/>
      <c r="BK502" s="47"/>
      <c r="BL502" s="47"/>
      <c r="BM502" s="47"/>
      <c r="BN502" s="47"/>
      <c r="BO502" s="47"/>
      <c r="BP502" s="47"/>
      <c r="BQ502" s="47"/>
      <c r="BR502" s="47"/>
      <c r="BS502" s="47"/>
      <c r="BT502" s="47"/>
      <c r="BU502" s="47"/>
      <c r="BV502" s="47"/>
      <c r="BW502" s="47"/>
      <c r="BX502" s="47"/>
      <c r="BY502" s="47"/>
      <c r="BZ502" s="47"/>
      <c r="CA502" s="47"/>
      <c r="CB502" s="47"/>
      <c r="CC502" s="47"/>
      <c r="CD502" s="47"/>
      <c r="CE502" s="47"/>
      <c r="CF502" s="47"/>
      <c r="CG502" s="47"/>
      <c r="CH502" s="47"/>
      <c r="CI502" s="47"/>
      <c r="CJ502" s="47"/>
      <c r="CK502" s="47"/>
      <c r="CL502" s="47"/>
      <c r="CM502" s="47"/>
      <c r="CN502" s="47"/>
      <c r="CO502" s="47"/>
      <c r="CP502" s="47"/>
      <c r="CQ502" s="47"/>
      <c r="CR502" s="47"/>
      <c r="CS502" s="47"/>
      <c r="CT502" s="47"/>
      <c r="CU502" s="47"/>
      <c r="CV502" s="47"/>
      <c r="CW502" s="47"/>
      <c r="CX502" s="47"/>
      <c r="CY502" s="47"/>
      <c r="CZ502" s="47"/>
      <c r="DA502" s="47"/>
      <c r="DB502" s="47"/>
      <c r="DC502" s="47"/>
      <c r="DD502" s="47"/>
      <c r="DE502" s="47"/>
      <c r="DF502" s="47"/>
      <c r="DG502" s="47"/>
      <c r="DH502" s="47"/>
      <c r="DI502" s="47"/>
      <c r="DJ502" s="47"/>
      <c r="DK502" s="47"/>
      <c r="DL502" s="47"/>
      <c r="DM502" s="47"/>
      <c r="DN502" s="47"/>
      <c r="DO502" s="47"/>
      <c r="DP502" s="47"/>
      <c r="DQ502" s="47"/>
      <c r="DR502" s="47"/>
      <c r="DS502" s="47"/>
      <c r="DT502" s="47"/>
      <c r="DU502" s="47"/>
      <c r="DV502" s="47"/>
      <c r="DW502" s="74"/>
      <c r="DX502" s="47"/>
      <c r="DY502" s="47"/>
      <c r="DZ502" s="47"/>
      <c r="EA502" s="47"/>
      <c r="EB502" s="47"/>
      <c r="EC502" s="47"/>
      <c r="ED502" s="47"/>
      <c r="EE502" s="47"/>
      <c r="EF502" s="47"/>
      <c r="EG502" s="47"/>
      <c r="EH502" s="47"/>
      <c r="EI502" s="47"/>
      <c r="EJ502" s="47"/>
      <c r="EK502" s="47"/>
      <c r="EL502" s="47"/>
      <c r="EM502" s="47"/>
      <c r="EN502" s="47"/>
      <c r="EO502" s="47"/>
      <c r="EP502" s="47"/>
      <c r="EQ502" s="47"/>
      <c r="ER502" s="74"/>
    </row>
    <row r="503" spans="2:148" ht="15" customHeight="1">
      <c r="B503" s="687" t="str">
        <f t="shared" si="54"/>
        <v>Desk 79</v>
      </c>
      <c r="C503" s="689" t="str">
        <f t="shared" si="55"/>
        <v/>
      </c>
      <c r="D503" s="689" t="str">
        <f t="shared" si="55"/>
        <v/>
      </c>
      <c r="E503" s="689" t="str">
        <f t="shared" si="55"/>
        <v/>
      </c>
      <c r="F503" s="689" t="str">
        <f t="shared" si="55"/>
        <v/>
      </c>
      <c r="G503" s="1810" t="str">
        <f t="shared" si="55"/>
        <v/>
      </c>
      <c r="H503" s="47"/>
      <c r="I503" s="47"/>
      <c r="J503" s="47"/>
      <c r="K503" s="47"/>
      <c r="L503" s="47"/>
      <c r="M503" s="47"/>
      <c r="N503" s="47"/>
      <c r="O503" s="47"/>
      <c r="P503" s="47"/>
      <c r="Q503" s="47"/>
      <c r="R503" s="47"/>
      <c r="S503" s="47"/>
      <c r="T503" s="47"/>
      <c r="U503" s="47"/>
      <c r="V503" s="47"/>
      <c r="W503" s="47"/>
      <c r="X503" s="47"/>
      <c r="Y503" s="47"/>
      <c r="Z503" s="47"/>
      <c r="AA503" s="47"/>
      <c r="AB503" s="47"/>
      <c r="AC503" s="47"/>
      <c r="AD503" s="47"/>
      <c r="AE503" s="47"/>
      <c r="AF503" s="47"/>
      <c r="AG503" s="47"/>
      <c r="AH503" s="47"/>
      <c r="AI503" s="47"/>
      <c r="AJ503" s="47"/>
      <c r="AK503" s="47"/>
      <c r="AL503" s="47"/>
      <c r="AM503" s="47"/>
      <c r="AN503" s="47"/>
      <c r="AO503" s="47"/>
      <c r="AP503" s="47"/>
      <c r="AQ503" s="47"/>
      <c r="AR503" s="47"/>
      <c r="AS503" s="47"/>
      <c r="AT503" s="47"/>
      <c r="AU503" s="47"/>
      <c r="AV503" s="47"/>
      <c r="AW503" s="47"/>
      <c r="AX503" s="47"/>
      <c r="AY503" s="47"/>
      <c r="AZ503" s="47"/>
      <c r="BA503" s="47"/>
      <c r="BB503" s="47"/>
      <c r="BC503" s="47"/>
      <c r="BD503" s="47"/>
      <c r="BE503" s="47"/>
      <c r="BF503" s="47"/>
      <c r="BG503" s="47"/>
      <c r="BH503" s="47"/>
      <c r="BI503" s="47"/>
      <c r="BJ503" s="47"/>
      <c r="BK503" s="47"/>
      <c r="BL503" s="47"/>
      <c r="BM503" s="47"/>
      <c r="BN503" s="47"/>
      <c r="BO503" s="47"/>
      <c r="BP503" s="47"/>
      <c r="BQ503" s="47"/>
      <c r="BR503" s="47"/>
      <c r="BS503" s="47"/>
      <c r="BT503" s="47"/>
      <c r="BU503" s="47"/>
      <c r="BV503" s="47"/>
      <c r="BW503" s="47"/>
      <c r="BX503" s="47"/>
      <c r="BY503" s="47"/>
      <c r="BZ503" s="47"/>
      <c r="CA503" s="47"/>
      <c r="CB503" s="47"/>
      <c r="CC503" s="47"/>
      <c r="CD503" s="47"/>
      <c r="CE503" s="47"/>
      <c r="CF503" s="47"/>
      <c r="CG503" s="47"/>
      <c r="CH503" s="47"/>
      <c r="CI503" s="47"/>
      <c r="CJ503" s="47"/>
      <c r="CK503" s="47"/>
      <c r="CL503" s="47"/>
      <c r="CM503" s="47"/>
      <c r="CN503" s="47"/>
      <c r="CO503" s="47"/>
      <c r="CP503" s="47"/>
      <c r="CQ503" s="47"/>
      <c r="CR503" s="47"/>
      <c r="CS503" s="47"/>
      <c r="CT503" s="47"/>
      <c r="CU503" s="47"/>
      <c r="CV503" s="47"/>
      <c r="CW503" s="47"/>
      <c r="CX503" s="47"/>
      <c r="CY503" s="47"/>
      <c r="CZ503" s="47"/>
      <c r="DA503" s="47"/>
      <c r="DB503" s="47"/>
      <c r="DC503" s="47"/>
      <c r="DD503" s="47"/>
      <c r="DE503" s="47"/>
      <c r="DF503" s="47"/>
      <c r="DG503" s="47"/>
      <c r="DH503" s="47"/>
      <c r="DI503" s="47"/>
      <c r="DJ503" s="47"/>
      <c r="DK503" s="47"/>
      <c r="DL503" s="47"/>
      <c r="DM503" s="47"/>
      <c r="DN503" s="47"/>
      <c r="DO503" s="47"/>
      <c r="DP503" s="47"/>
      <c r="DQ503" s="47"/>
      <c r="DR503" s="47"/>
      <c r="DS503" s="47"/>
      <c r="DT503" s="47"/>
      <c r="DU503" s="47"/>
      <c r="DV503" s="47"/>
      <c r="DW503" s="74"/>
      <c r="DX503" s="47"/>
      <c r="DY503" s="47"/>
      <c r="DZ503" s="47"/>
      <c r="EA503" s="47"/>
      <c r="EB503" s="47"/>
      <c r="EC503" s="47"/>
      <c r="ED503" s="47"/>
      <c r="EE503" s="47"/>
      <c r="EF503" s="47"/>
      <c r="EG503" s="47"/>
      <c r="EH503" s="47"/>
      <c r="EI503" s="47"/>
      <c r="EJ503" s="47"/>
      <c r="EK503" s="47"/>
      <c r="EL503" s="47"/>
      <c r="EM503" s="47"/>
      <c r="EN503" s="47"/>
      <c r="EO503" s="47"/>
      <c r="EP503" s="47"/>
      <c r="EQ503" s="47"/>
      <c r="ER503" s="74"/>
    </row>
    <row r="504" spans="2:148" ht="15" customHeight="1">
      <c r="B504" s="687" t="str">
        <f t="shared" si="54"/>
        <v>Desk 80</v>
      </c>
      <c r="C504" s="689" t="str">
        <f t="shared" si="55"/>
        <v/>
      </c>
      <c r="D504" s="689" t="str">
        <f t="shared" si="55"/>
        <v/>
      </c>
      <c r="E504" s="689" t="str">
        <f t="shared" si="55"/>
        <v/>
      </c>
      <c r="F504" s="689" t="str">
        <f t="shared" si="55"/>
        <v/>
      </c>
      <c r="G504" s="1810" t="str">
        <f t="shared" si="55"/>
        <v/>
      </c>
      <c r="H504" s="47"/>
      <c r="I504" s="47"/>
      <c r="J504" s="47"/>
      <c r="K504" s="47"/>
      <c r="L504" s="47"/>
      <c r="M504" s="47"/>
      <c r="N504" s="47"/>
      <c r="O504" s="47"/>
      <c r="P504" s="47"/>
      <c r="Q504" s="47"/>
      <c r="R504" s="47"/>
      <c r="S504" s="47"/>
      <c r="T504" s="47"/>
      <c r="U504" s="47"/>
      <c r="V504" s="47"/>
      <c r="W504" s="47"/>
      <c r="X504" s="47"/>
      <c r="Y504" s="47"/>
      <c r="Z504" s="47"/>
      <c r="AA504" s="47"/>
      <c r="AB504" s="47"/>
      <c r="AC504" s="47"/>
      <c r="AD504" s="47"/>
      <c r="AE504" s="47"/>
      <c r="AF504" s="47"/>
      <c r="AG504" s="47"/>
      <c r="AH504" s="47"/>
      <c r="AI504" s="47"/>
      <c r="AJ504" s="47"/>
      <c r="AK504" s="47"/>
      <c r="AL504" s="47"/>
      <c r="AM504" s="47"/>
      <c r="AN504" s="47"/>
      <c r="AO504" s="47"/>
      <c r="AP504" s="47"/>
      <c r="AQ504" s="47"/>
      <c r="AR504" s="47"/>
      <c r="AS504" s="47"/>
      <c r="AT504" s="47"/>
      <c r="AU504" s="47"/>
      <c r="AV504" s="47"/>
      <c r="AW504" s="47"/>
      <c r="AX504" s="47"/>
      <c r="AY504" s="47"/>
      <c r="AZ504" s="47"/>
      <c r="BA504" s="47"/>
      <c r="BB504" s="47"/>
      <c r="BC504" s="47"/>
      <c r="BD504" s="47"/>
      <c r="BE504" s="47"/>
      <c r="BF504" s="47"/>
      <c r="BG504" s="47"/>
      <c r="BH504" s="47"/>
      <c r="BI504" s="47"/>
      <c r="BJ504" s="47"/>
      <c r="BK504" s="47"/>
      <c r="BL504" s="47"/>
      <c r="BM504" s="47"/>
      <c r="BN504" s="47"/>
      <c r="BO504" s="47"/>
      <c r="BP504" s="47"/>
      <c r="BQ504" s="47"/>
      <c r="BR504" s="47"/>
      <c r="BS504" s="47"/>
      <c r="BT504" s="47"/>
      <c r="BU504" s="47"/>
      <c r="BV504" s="47"/>
      <c r="BW504" s="47"/>
      <c r="BX504" s="47"/>
      <c r="BY504" s="47"/>
      <c r="BZ504" s="47"/>
      <c r="CA504" s="47"/>
      <c r="CB504" s="47"/>
      <c r="CC504" s="47"/>
      <c r="CD504" s="47"/>
      <c r="CE504" s="47"/>
      <c r="CF504" s="47"/>
      <c r="CG504" s="47"/>
      <c r="CH504" s="47"/>
      <c r="CI504" s="47"/>
      <c r="CJ504" s="47"/>
      <c r="CK504" s="47"/>
      <c r="CL504" s="47"/>
      <c r="CM504" s="47"/>
      <c r="CN504" s="47"/>
      <c r="CO504" s="47"/>
      <c r="CP504" s="47"/>
      <c r="CQ504" s="47"/>
      <c r="CR504" s="47"/>
      <c r="CS504" s="47"/>
      <c r="CT504" s="47"/>
      <c r="CU504" s="47"/>
      <c r="CV504" s="47"/>
      <c r="CW504" s="47"/>
      <c r="CX504" s="47"/>
      <c r="CY504" s="47"/>
      <c r="CZ504" s="47"/>
      <c r="DA504" s="47"/>
      <c r="DB504" s="47"/>
      <c r="DC504" s="47"/>
      <c r="DD504" s="47"/>
      <c r="DE504" s="47"/>
      <c r="DF504" s="47"/>
      <c r="DG504" s="47"/>
      <c r="DH504" s="47"/>
      <c r="DI504" s="47"/>
      <c r="DJ504" s="47"/>
      <c r="DK504" s="47"/>
      <c r="DL504" s="47"/>
      <c r="DM504" s="47"/>
      <c r="DN504" s="47"/>
      <c r="DO504" s="47"/>
      <c r="DP504" s="47"/>
      <c r="DQ504" s="47"/>
      <c r="DR504" s="47"/>
      <c r="DS504" s="47"/>
      <c r="DT504" s="47"/>
      <c r="DU504" s="47"/>
      <c r="DV504" s="47"/>
      <c r="DW504" s="74"/>
      <c r="DX504" s="47"/>
      <c r="DY504" s="47"/>
      <c r="DZ504" s="47"/>
      <c r="EA504" s="47"/>
      <c r="EB504" s="47"/>
      <c r="EC504" s="47"/>
      <c r="ED504" s="47"/>
      <c r="EE504" s="47"/>
      <c r="EF504" s="47"/>
      <c r="EG504" s="47"/>
      <c r="EH504" s="47"/>
      <c r="EI504" s="47"/>
      <c r="EJ504" s="47"/>
      <c r="EK504" s="47"/>
      <c r="EL504" s="47"/>
      <c r="EM504" s="47"/>
      <c r="EN504" s="47"/>
      <c r="EO504" s="47"/>
      <c r="EP504" s="47"/>
      <c r="EQ504" s="47"/>
      <c r="ER504" s="74"/>
    </row>
    <row r="505" spans="2:148" ht="15" customHeight="1">
      <c r="B505" s="687" t="str">
        <f t="shared" si="54"/>
        <v>Desk 81</v>
      </c>
      <c r="C505" s="689" t="str">
        <f t="shared" si="55"/>
        <v/>
      </c>
      <c r="D505" s="689" t="str">
        <f t="shared" si="55"/>
        <v/>
      </c>
      <c r="E505" s="689" t="str">
        <f t="shared" si="55"/>
        <v/>
      </c>
      <c r="F505" s="689" t="str">
        <f t="shared" si="55"/>
        <v/>
      </c>
      <c r="G505" s="1810" t="str">
        <f t="shared" si="55"/>
        <v/>
      </c>
      <c r="H505" s="47"/>
      <c r="I505" s="47"/>
      <c r="J505" s="47"/>
      <c r="K505" s="47"/>
      <c r="L505" s="47"/>
      <c r="M505" s="47"/>
      <c r="N505" s="47"/>
      <c r="O505" s="47"/>
      <c r="P505" s="47"/>
      <c r="Q505" s="47"/>
      <c r="R505" s="47"/>
      <c r="S505" s="47"/>
      <c r="T505" s="47"/>
      <c r="U505" s="47"/>
      <c r="V505" s="47"/>
      <c r="W505" s="47"/>
      <c r="X505" s="47"/>
      <c r="Y505" s="47"/>
      <c r="Z505" s="47"/>
      <c r="AA505" s="47"/>
      <c r="AB505" s="47"/>
      <c r="AC505" s="47"/>
      <c r="AD505" s="47"/>
      <c r="AE505" s="47"/>
      <c r="AF505" s="47"/>
      <c r="AG505" s="47"/>
      <c r="AH505" s="47"/>
      <c r="AI505" s="47"/>
      <c r="AJ505" s="47"/>
      <c r="AK505" s="47"/>
      <c r="AL505" s="47"/>
      <c r="AM505" s="47"/>
      <c r="AN505" s="47"/>
      <c r="AO505" s="47"/>
      <c r="AP505" s="47"/>
      <c r="AQ505" s="47"/>
      <c r="AR505" s="47"/>
      <c r="AS505" s="47"/>
      <c r="AT505" s="47"/>
      <c r="AU505" s="47"/>
      <c r="AV505" s="47"/>
      <c r="AW505" s="47"/>
      <c r="AX505" s="47"/>
      <c r="AY505" s="47"/>
      <c r="AZ505" s="47"/>
      <c r="BA505" s="47"/>
      <c r="BB505" s="47"/>
      <c r="BC505" s="47"/>
      <c r="BD505" s="47"/>
      <c r="BE505" s="47"/>
      <c r="BF505" s="47"/>
      <c r="BG505" s="47"/>
      <c r="BH505" s="47"/>
      <c r="BI505" s="47"/>
      <c r="BJ505" s="47"/>
      <c r="BK505" s="47"/>
      <c r="BL505" s="47"/>
      <c r="BM505" s="47"/>
      <c r="BN505" s="47"/>
      <c r="BO505" s="47"/>
      <c r="BP505" s="47"/>
      <c r="BQ505" s="47"/>
      <c r="BR505" s="47"/>
      <c r="BS505" s="47"/>
      <c r="BT505" s="47"/>
      <c r="BU505" s="47"/>
      <c r="BV505" s="47"/>
      <c r="BW505" s="47"/>
      <c r="BX505" s="47"/>
      <c r="BY505" s="47"/>
      <c r="BZ505" s="47"/>
      <c r="CA505" s="47"/>
      <c r="CB505" s="47"/>
      <c r="CC505" s="47"/>
      <c r="CD505" s="47"/>
      <c r="CE505" s="47"/>
      <c r="CF505" s="47"/>
      <c r="CG505" s="47"/>
      <c r="CH505" s="47"/>
      <c r="CI505" s="47"/>
      <c r="CJ505" s="47"/>
      <c r="CK505" s="47"/>
      <c r="CL505" s="47"/>
      <c r="CM505" s="47"/>
      <c r="CN505" s="47"/>
      <c r="CO505" s="47"/>
      <c r="CP505" s="47"/>
      <c r="CQ505" s="47"/>
      <c r="CR505" s="47"/>
      <c r="CS505" s="47"/>
      <c r="CT505" s="47"/>
      <c r="CU505" s="47"/>
      <c r="CV505" s="47"/>
      <c r="CW505" s="47"/>
      <c r="CX505" s="47"/>
      <c r="CY505" s="47"/>
      <c r="CZ505" s="47"/>
      <c r="DA505" s="47"/>
      <c r="DB505" s="47"/>
      <c r="DC505" s="47"/>
      <c r="DD505" s="47"/>
      <c r="DE505" s="47"/>
      <c r="DF505" s="47"/>
      <c r="DG505" s="47"/>
      <c r="DH505" s="47"/>
      <c r="DI505" s="47"/>
      <c r="DJ505" s="47"/>
      <c r="DK505" s="47"/>
      <c r="DL505" s="47"/>
      <c r="DM505" s="47"/>
      <c r="DN505" s="47"/>
      <c r="DO505" s="47"/>
      <c r="DP505" s="47"/>
      <c r="DQ505" s="47"/>
      <c r="DR505" s="47"/>
      <c r="DS505" s="47"/>
      <c r="DT505" s="47"/>
      <c r="DU505" s="47"/>
      <c r="DV505" s="47"/>
      <c r="DW505" s="74"/>
      <c r="DX505" s="47"/>
      <c r="DY505" s="47"/>
      <c r="DZ505" s="47"/>
      <c r="EA505" s="47"/>
      <c r="EB505" s="47"/>
      <c r="EC505" s="47"/>
      <c r="ED505" s="47"/>
      <c r="EE505" s="47"/>
      <c r="EF505" s="47"/>
      <c r="EG505" s="47"/>
      <c r="EH505" s="47"/>
      <c r="EI505" s="47"/>
      <c r="EJ505" s="47"/>
      <c r="EK505" s="47"/>
      <c r="EL505" s="47"/>
      <c r="EM505" s="47"/>
      <c r="EN505" s="47"/>
      <c r="EO505" s="47"/>
      <c r="EP505" s="47"/>
      <c r="EQ505" s="47"/>
      <c r="ER505" s="74"/>
    </row>
    <row r="506" spans="2:148" ht="15" customHeight="1">
      <c r="B506" s="687" t="str">
        <f t="shared" si="54"/>
        <v>Desk 82</v>
      </c>
      <c r="C506" s="689" t="str">
        <f t="shared" ref="C506:G521" si="56">IF(ISBLANK(C92), "", C92)</f>
        <v/>
      </c>
      <c r="D506" s="689" t="str">
        <f t="shared" si="56"/>
        <v/>
      </c>
      <c r="E506" s="689" t="str">
        <f t="shared" si="56"/>
        <v/>
      </c>
      <c r="F506" s="689" t="str">
        <f t="shared" si="56"/>
        <v/>
      </c>
      <c r="G506" s="1810" t="str">
        <f t="shared" si="56"/>
        <v/>
      </c>
      <c r="H506" s="47"/>
      <c r="I506" s="47"/>
      <c r="J506" s="47"/>
      <c r="K506" s="47"/>
      <c r="L506" s="47"/>
      <c r="M506" s="47"/>
      <c r="N506" s="47"/>
      <c r="O506" s="47"/>
      <c r="P506" s="47"/>
      <c r="Q506" s="47"/>
      <c r="R506" s="47"/>
      <c r="S506" s="47"/>
      <c r="T506" s="47"/>
      <c r="U506" s="47"/>
      <c r="V506" s="47"/>
      <c r="W506" s="47"/>
      <c r="X506" s="47"/>
      <c r="Y506" s="47"/>
      <c r="Z506" s="47"/>
      <c r="AA506" s="47"/>
      <c r="AB506" s="47"/>
      <c r="AC506" s="47"/>
      <c r="AD506" s="47"/>
      <c r="AE506" s="47"/>
      <c r="AF506" s="47"/>
      <c r="AG506" s="47"/>
      <c r="AH506" s="47"/>
      <c r="AI506" s="47"/>
      <c r="AJ506" s="47"/>
      <c r="AK506" s="47"/>
      <c r="AL506" s="47"/>
      <c r="AM506" s="47"/>
      <c r="AN506" s="47"/>
      <c r="AO506" s="47"/>
      <c r="AP506" s="47"/>
      <c r="AQ506" s="47"/>
      <c r="AR506" s="47"/>
      <c r="AS506" s="47"/>
      <c r="AT506" s="47"/>
      <c r="AU506" s="47"/>
      <c r="AV506" s="47"/>
      <c r="AW506" s="47"/>
      <c r="AX506" s="47"/>
      <c r="AY506" s="47"/>
      <c r="AZ506" s="47"/>
      <c r="BA506" s="47"/>
      <c r="BB506" s="47"/>
      <c r="BC506" s="47"/>
      <c r="BD506" s="47"/>
      <c r="BE506" s="47"/>
      <c r="BF506" s="47"/>
      <c r="BG506" s="47"/>
      <c r="BH506" s="47"/>
      <c r="BI506" s="47"/>
      <c r="BJ506" s="47"/>
      <c r="BK506" s="47"/>
      <c r="BL506" s="47"/>
      <c r="BM506" s="47"/>
      <c r="BN506" s="47"/>
      <c r="BO506" s="47"/>
      <c r="BP506" s="47"/>
      <c r="BQ506" s="47"/>
      <c r="BR506" s="47"/>
      <c r="BS506" s="47"/>
      <c r="BT506" s="47"/>
      <c r="BU506" s="47"/>
      <c r="BV506" s="47"/>
      <c r="BW506" s="47"/>
      <c r="BX506" s="47"/>
      <c r="BY506" s="47"/>
      <c r="BZ506" s="47"/>
      <c r="CA506" s="47"/>
      <c r="CB506" s="47"/>
      <c r="CC506" s="47"/>
      <c r="CD506" s="47"/>
      <c r="CE506" s="47"/>
      <c r="CF506" s="47"/>
      <c r="CG506" s="47"/>
      <c r="CH506" s="47"/>
      <c r="CI506" s="47"/>
      <c r="CJ506" s="47"/>
      <c r="CK506" s="47"/>
      <c r="CL506" s="47"/>
      <c r="CM506" s="47"/>
      <c r="CN506" s="47"/>
      <c r="CO506" s="47"/>
      <c r="CP506" s="47"/>
      <c r="CQ506" s="47"/>
      <c r="CR506" s="47"/>
      <c r="CS506" s="47"/>
      <c r="CT506" s="47"/>
      <c r="CU506" s="47"/>
      <c r="CV506" s="47"/>
      <c r="CW506" s="47"/>
      <c r="CX506" s="47"/>
      <c r="CY506" s="47"/>
      <c r="CZ506" s="47"/>
      <c r="DA506" s="47"/>
      <c r="DB506" s="47"/>
      <c r="DC506" s="47"/>
      <c r="DD506" s="47"/>
      <c r="DE506" s="47"/>
      <c r="DF506" s="47"/>
      <c r="DG506" s="47"/>
      <c r="DH506" s="47"/>
      <c r="DI506" s="47"/>
      <c r="DJ506" s="47"/>
      <c r="DK506" s="47"/>
      <c r="DL506" s="47"/>
      <c r="DM506" s="47"/>
      <c r="DN506" s="47"/>
      <c r="DO506" s="47"/>
      <c r="DP506" s="47"/>
      <c r="DQ506" s="47"/>
      <c r="DR506" s="47"/>
      <c r="DS506" s="47"/>
      <c r="DT506" s="47"/>
      <c r="DU506" s="47"/>
      <c r="DV506" s="47"/>
      <c r="DW506" s="74"/>
      <c r="DX506" s="47"/>
      <c r="DY506" s="47"/>
      <c r="DZ506" s="47"/>
      <c r="EA506" s="47"/>
      <c r="EB506" s="47"/>
      <c r="EC506" s="47"/>
      <c r="ED506" s="47"/>
      <c r="EE506" s="47"/>
      <c r="EF506" s="47"/>
      <c r="EG506" s="47"/>
      <c r="EH506" s="47"/>
      <c r="EI506" s="47"/>
      <c r="EJ506" s="47"/>
      <c r="EK506" s="47"/>
      <c r="EL506" s="47"/>
      <c r="EM506" s="47"/>
      <c r="EN506" s="47"/>
      <c r="EO506" s="47"/>
      <c r="EP506" s="47"/>
      <c r="EQ506" s="47"/>
      <c r="ER506" s="74"/>
    </row>
    <row r="507" spans="2:148" ht="15" customHeight="1">
      <c r="B507" s="687" t="str">
        <f t="shared" si="54"/>
        <v>Desk 83</v>
      </c>
      <c r="C507" s="689" t="str">
        <f t="shared" si="56"/>
        <v/>
      </c>
      <c r="D507" s="689" t="str">
        <f t="shared" si="56"/>
        <v/>
      </c>
      <c r="E507" s="689" t="str">
        <f t="shared" si="56"/>
        <v/>
      </c>
      <c r="F507" s="689" t="str">
        <f t="shared" si="56"/>
        <v/>
      </c>
      <c r="G507" s="1810" t="str">
        <f t="shared" si="56"/>
        <v/>
      </c>
      <c r="H507" s="47"/>
      <c r="I507" s="47"/>
      <c r="J507" s="47"/>
      <c r="K507" s="47"/>
      <c r="L507" s="47"/>
      <c r="M507" s="47"/>
      <c r="N507" s="47"/>
      <c r="O507" s="47"/>
      <c r="P507" s="47"/>
      <c r="Q507" s="47"/>
      <c r="R507" s="47"/>
      <c r="S507" s="47"/>
      <c r="T507" s="47"/>
      <c r="U507" s="47"/>
      <c r="V507" s="47"/>
      <c r="W507" s="47"/>
      <c r="X507" s="47"/>
      <c r="Y507" s="47"/>
      <c r="Z507" s="47"/>
      <c r="AA507" s="47"/>
      <c r="AB507" s="47"/>
      <c r="AC507" s="47"/>
      <c r="AD507" s="47"/>
      <c r="AE507" s="47"/>
      <c r="AF507" s="47"/>
      <c r="AG507" s="47"/>
      <c r="AH507" s="47"/>
      <c r="AI507" s="47"/>
      <c r="AJ507" s="47"/>
      <c r="AK507" s="47"/>
      <c r="AL507" s="47"/>
      <c r="AM507" s="47"/>
      <c r="AN507" s="47"/>
      <c r="AO507" s="47"/>
      <c r="AP507" s="47"/>
      <c r="AQ507" s="47"/>
      <c r="AR507" s="47"/>
      <c r="AS507" s="47"/>
      <c r="AT507" s="47"/>
      <c r="AU507" s="47"/>
      <c r="AV507" s="47"/>
      <c r="AW507" s="47"/>
      <c r="AX507" s="47"/>
      <c r="AY507" s="47"/>
      <c r="AZ507" s="47"/>
      <c r="BA507" s="47"/>
      <c r="BB507" s="47"/>
      <c r="BC507" s="47"/>
      <c r="BD507" s="47"/>
      <c r="BE507" s="47"/>
      <c r="BF507" s="47"/>
      <c r="BG507" s="47"/>
      <c r="BH507" s="47"/>
      <c r="BI507" s="47"/>
      <c r="BJ507" s="47"/>
      <c r="BK507" s="47"/>
      <c r="BL507" s="47"/>
      <c r="BM507" s="47"/>
      <c r="BN507" s="47"/>
      <c r="BO507" s="47"/>
      <c r="BP507" s="47"/>
      <c r="BQ507" s="47"/>
      <c r="BR507" s="47"/>
      <c r="BS507" s="47"/>
      <c r="BT507" s="47"/>
      <c r="BU507" s="47"/>
      <c r="BV507" s="47"/>
      <c r="BW507" s="47"/>
      <c r="BX507" s="47"/>
      <c r="BY507" s="47"/>
      <c r="BZ507" s="47"/>
      <c r="CA507" s="47"/>
      <c r="CB507" s="47"/>
      <c r="CC507" s="47"/>
      <c r="CD507" s="47"/>
      <c r="CE507" s="47"/>
      <c r="CF507" s="47"/>
      <c r="CG507" s="47"/>
      <c r="CH507" s="47"/>
      <c r="CI507" s="47"/>
      <c r="CJ507" s="47"/>
      <c r="CK507" s="47"/>
      <c r="CL507" s="47"/>
      <c r="CM507" s="47"/>
      <c r="CN507" s="47"/>
      <c r="CO507" s="47"/>
      <c r="CP507" s="47"/>
      <c r="CQ507" s="47"/>
      <c r="CR507" s="47"/>
      <c r="CS507" s="47"/>
      <c r="CT507" s="47"/>
      <c r="CU507" s="47"/>
      <c r="CV507" s="47"/>
      <c r="CW507" s="47"/>
      <c r="CX507" s="47"/>
      <c r="CY507" s="47"/>
      <c r="CZ507" s="47"/>
      <c r="DA507" s="47"/>
      <c r="DB507" s="47"/>
      <c r="DC507" s="47"/>
      <c r="DD507" s="47"/>
      <c r="DE507" s="47"/>
      <c r="DF507" s="47"/>
      <c r="DG507" s="47"/>
      <c r="DH507" s="47"/>
      <c r="DI507" s="47"/>
      <c r="DJ507" s="47"/>
      <c r="DK507" s="47"/>
      <c r="DL507" s="47"/>
      <c r="DM507" s="47"/>
      <c r="DN507" s="47"/>
      <c r="DO507" s="47"/>
      <c r="DP507" s="47"/>
      <c r="DQ507" s="47"/>
      <c r="DR507" s="47"/>
      <c r="DS507" s="47"/>
      <c r="DT507" s="47"/>
      <c r="DU507" s="47"/>
      <c r="DV507" s="47"/>
      <c r="DW507" s="74"/>
      <c r="DX507" s="47"/>
      <c r="DY507" s="47"/>
      <c r="DZ507" s="47"/>
      <c r="EA507" s="47"/>
      <c r="EB507" s="47"/>
      <c r="EC507" s="47"/>
      <c r="ED507" s="47"/>
      <c r="EE507" s="47"/>
      <c r="EF507" s="47"/>
      <c r="EG507" s="47"/>
      <c r="EH507" s="47"/>
      <c r="EI507" s="47"/>
      <c r="EJ507" s="47"/>
      <c r="EK507" s="47"/>
      <c r="EL507" s="47"/>
      <c r="EM507" s="47"/>
      <c r="EN507" s="47"/>
      <c r="EO507" s="47"/>
      <c r="EP507" s="47"/>
      <c r="EQ507" s="47"/>
      <c r="ER507" s="74"/>
    </row>
    <row r="508" spans="2:148" ht="15" customHeight="1">
      <c r="B508" s="687" t="str">
        <f t="shared" si="54"/>
        <v>Desk 84</v>
      </c>
      <c r="C508" s="689" t="str">
        <f t="shared" si="56"/>
        <v/>
      </c>
      <c r="D508" s="689" t="str">
        <f t="shared" si="56"/>
        <v/>
      </c>
      <c r="E508" s="689" t="str">
        <f t="shared" si="56"/>
        <v/>
      </c>
      <c r="F508" s="689" t="str">
        <f t="shared" si="56"/>
        <v/>
      </c>
      <c r="G508" s="1810" t="str">
        <f t="shared" si="56"/>
        <v/>
      </c>
      <c r="H508" s="47"/>
      <c r="I508" s="47"/>
      <c r="J508" s="47"/>
      <c r="K508" s="47"/>
      <c r="L508" s="47"/>
      <c r="M508" s="47"/>
      <c r="N508" s="47"/>
      <c r="O508" s="47"/>
      <c r="P508" s="47"/>
      <c r="Q508" s="47"/>
      <c r="R508" s="47"/>
      <c r="S508" s="47"/>
      <c r="T508" s="47"/>
      <c r="U508" s="47"/>
      <c r="V508" s="47"/>
      <c r="W508" s="47"/>
      <c r="X508" s="47"/>
      <c r="Y508" s="47"/>
      <c r="Z508" s="47"/>
      <c r="AA508" s="47"/>
      <c r="AB508" s="47"/>
      <c r="AC508" s="47"/>
      <c r="AD508" s="47"/>
      <c r="AE508" s="47"/>
      <c r="AF508" s="47"/>
      <c r="AG508" s="47"/>
      <c r="AH508" s="47"/>
      <c r="AI508" s="47"/>
      <c r="AJ508" s="47"/>
      <c r="AK508" s="47"/>
      <c r="AL508" s="47"/>
      <c r="AM508" s="47"/>
      <c r="AN508" s="47"/>
      <c r="AO508" s="47"/>
      <c r="AP508" s="47"/>
      <c r="AQ508" s="47"/>
      <c r="AR508" s="47"/>
      <c r="AS508" s="47"/>
      <c r="AT508" s="47"/>
      <c r="AU508" s="47"/>
      <c r="AV508" s="47"/>
      <c r="AW508" s="47"/>
      <c r="AX508" s="47"/>
      <c r="AY508" s="47"/>
      <c r="AZ508" s="47"/>
      <c r="BA508" s="47"/>
      <c r="BB508" s="47"/>
      <c r="BC508" s="47"/>
      <c r="BD508" s="47"/>
      <c r="BE508" s="47"/>
      <c r="BF508" s="47"/>
      <c r="BG508" s="47"/>
      <c r="BH508" s="47"/>
      <c r="BI508" s="47"/>
      <c r="BJ508" s="47"/>
      <c r="BK508" s="47"/>
      <c r="BL508" s="47"/>
      <c r="BM508" s="47"/>
      <c r="BN508" s="47"/>
      <c r="BO508" s="47"/>
      <c r="BP508" s="47"/>
      <c r="BQ508" s="47"/>
      <c r="BR508" s="47"/>
      <c r="BS508" s="47"/>
      <c r="BT508" s="47"/>
      <c r="BU508" s="47"/>
      <c r="BV508" s="47"/>
      <c r="BW508" s="47"/>
      <c r="BX508" s="47"/>
      <c r="BY508" s="47"/>
      <c r="BZ508" s="47"/>
      <c r="CA508" s="47"/>
      <c r="CB508" s="47"/>
      <c r="CC508" s="47"/>
      <c r="CD508" s="47"/>
      <c r="CE508" s="47"/>
      <c r="CF508" s="47"/>
      <c r="CG508" s="47"/>
      <c r="CH508" s="47"/>
      <c r="CI508" s="47"/>
      <c r="CJ508" s="47"/>
      <c r="CK508" s="47"/>
      <c r="CL508" s="47"/>
      <c r="CM508" s="47"/>
      <c r="CN508" s="47"/>
      <c r="CO508" s="47"/>
      <c r="CP508" s="47"/>
      <c r="CQ508" s="47"/>
      <c r="CR508" s="47"/>
      <c r="CS508" s="47"/>
      <c r="CT508" s="47"/>
      <c r="CU508" s="47"/>
      <c r="CV508" s="47"/>
      <c r="CW508" s="47"/>
      <c r="CX508" s="47"/>
      <c r="CY508" s="47"/>
      <c r="CZ508" s="47"/>
      <c r="DA508" s="47"/>
      <c r="DB508" s="47"/>
      <c r="DC508" s="47"/>
      <c r="DD508" s="47"/>
      <c r="DE508" s="47"/>
      <c r="DF508" s="47"/>
      <c r="DG508" s="47"/>
      <c r="DH508" s="47"/>
      <c r="DI508" s="47"/>
      <c r="DJ508" s="47"/>
      <c r="DK508" s="47"/>
      <c r="DL508" s="47"/>
      <c r="DM508" s="47"/>
      <c r="DN508" s="47"/>
      <c r="DO508" s="47"/>
      <c r="DP508" s="47"/>
      <c r="DQ508" s="47"/>
      <c r="DR508" s="47"/>
      <c r="DS508" s="47"/>
      <c r="DT508" s="47"/>
      <c r="DU508" s="47"/>
      <c r="DV508" s="47"/>
      <c r="DW508" s="74"/>
      <c r="DX508" s="47"/>
      <c r="DY508" s="47"/>
      <c r="DZ508" s="47"/>
      <c r="EA508" s="47"/>
      <c r="EB508" s="47"/>
      <c r="EC508" s="47"/>
      <c r="ED508" s="47"/>
      <c r="EE508" s="47"/>
      <c r="EF508" s="47"/>
      <c r="EG508" s="47"/>
      <c r="EH508" s="47"/>
      <c r="EI508" s="47"/>
      <c r="EJ508" s="47"/>
      <c r="EK508" s="47"/>
      <c r="EL508" s="47"/>
      <c r="EM508" s="47"/>
      <c r="EN508" s="47"/>
      <c r="EO508" s="47"/>
      <c r="EP508" s="47"/>
      <c r="EQ508" s="47"/>
      <c r="ER508" s="74"/>
    </row>
    <row r="509" spans="2:148" ht="15" customHeight="1">
      <c r="B509" s="687" t="str">
        <f t="shared" si="54"/>
        <v>Desk 85</v>
      </c>
      <c r="C509" s="689" t="str">
        <f t="shared" si="56"/>
        <v/>
      </c>
      <c r="D509" s="689" t="str">
        <f t="shared" si="56"/>
        <v/>
      </c>
      <c r="E509" s="689" t="str">
        <f t="shared" si="56"/>
        <v/>
      </c>
      <c r="F509" s="689" t="str">
        <f t="shared" si="56"/>
        <v/>
      </c>
      <c r="G509" s="1810" t="str">
        <f t="shared" si="56"/>
        <v/>
      </c>
      <c r="H509" s="47"/>
      <c r="I509" s="47"/>
      <c r="J509" s="47"/>
      <c r="K509" s="47"/>
      <c r="L509" s="47"/>
      <c r="M509" s="47"/>
      <c r="N509" s="47"/>
      <c r="O509" s="47"/>
      <c r="P509" s="47"/>
      <c r="Q509" s="47"/>
      <c r="R509" s="47"/>
      <c r="S509" s="47"/>
      <c r="T509" s="47"/>
      <c r="U509" s="47"/>
      <c r="V509" s="47"/>
      <c r="W509" s="47"/>
      <c r="X509" s="47"/>
      <c r="Y509" s="47"/>
      <c r="Z509" s="47"/>
      <c r="AA509" s="47"/>
      <c r="AB509" s="47"/>
      <c r="AC509" s="47"/>
      <c r="AD509" s="47"/>
      <c r="AE509" s="47"/>
      <c r="AF509" s="47"/>
      <c r="AG509" s="47"/>
      <c r="AH509" s="47"/>
      <c r="AI509" s="47"/>
      <c r="AJ509" s="47"/>
      <c r="AK509" s="47"/>
      <c r="AL509" s="47"/>
      <c r="AM509" s="47"/>
      <c r="AN509" s="47"/>
      <c r="AO509" s="47"/>
      <c r="AP509" s="47"/>
      <c r="AQ509" s="47"/>
      <c r="AR509" s="47"/>
      <c r="AS509" s="47"/>
      <c r="AT509" s="47"/>
      <c r="AU509" s="47"/>
      <c r="AV509" s="47"/>
      <c r="AW509" s="47"/>
      <c r="AX509" s="47"/>
      <c r="AY509" s="47"/>
      <c r="AZ509" s="47"/>
      <c r="BA509" s="47"/>
      <c r="BB509" s="47"/>
      <c r="BC509" s="47"/>
      <c r="BD509" s="47"/>
      <c r="BE509" s="47"/>
      <c r="BF509" s="47"/>
      <c r="BG509" s="47"/>
      <c r="BH509" s="47"/>
      <c r="BI509" s="47"/>
      <c r="BJ509" s="47"/>
      <c r="BK509" s="47"/>
      <c r="BL509" s="47"/>
      <c r="BM509" s="47"/>
      <c r="BN509" s="47"/>
      <c r="BO509" s="47"/>
      <c r="BP509" s="47"/>
      <c r="BQ509" s="47"/>
      <c r="BR509" s="47"/>
      <c r="BS509" s="47"/>
      <c r="BT509" s="47"/>
      <c r="BU509" s="47"/>
      <c r="BV509" s="47"/>
      <c r="BW509" s="47"/>
      <c r="BX509" s="47"/>
      <c r="BY509" s="47"/>
      <c r="BZ509" s="47"/>
      <c r="CA509" s="47"/>
      <c r="CB509" s="47"/>
      <c r="CC509" s="47"/>
      <c r="CD509" s="47"/>
      <c r="CE509" s="47"/>
      <c r="CF509" s="47"/>
      <c r="CG509" s="47"/>
      <c r="CH509" s="47"/>
      <c r="CI509" s="47"/>
      <c r="CJ509" s="47"/>
      <c r="CK509" s="47"/>
      <c r="CL509" s="47"/>
      <c r="CM509" s="47"/>
      <c r="CN509" s="47"/>
      <c r="CO509" s="47"/>
      <c r="CP509" s="47"/>
      <c r="CQ509" s="47"/>
      <c r="CR509" s="47"/>
      <c r="CS509" s="47"/>
      <c r="CT509" s="47"/>
      <c r="CU509" s="47"/>
      <c r="CV509" s="47"/>
      <c r="CW509" s="47"/>
      <c r="CX509" s="47"/>
      <c r="CY509" s="47"/>
      <c r="CZ509" s="47"/>
      <c r="DA509" s="47"/>
      <c r="DB509" s="47"/>
      <c r="DC509" s="47"/>
      <c r="DD509" s="47"/>
      <c r="DE509" s="47"/>
      <c r="DF509" s="47"/>
      <c r="DG509" s="47"/>
      <c r="DH509" s="47"/>
      <c r="DI509" s="47"/>
      <c r="DJ509" s="47"/>
      <c r="DK509" s="47"/>
      <c r="DL509" s="47"/>
      <c r="DM509" s="47"/>
      <c r="DN509" s="47"/>
      <c r="DO509" s="47"/>
      <c r="DP509" s="47"/>
      <c r="DQ509" s="47"/>
      <c r="DR509" s="47"/>
      <c r="DS509" s="47"/>
      <c r="DT509" s="47"/>
      <c r="DU509" s="47"/>
      <c r="DV509" s="47"/>
      <c r="DW509" s="74"/>
      <c r="DX509" s="47"/>
      <c r="DY509" s="47"/>
      <c r="DZ509" s="47"/>
      <c r="EA509" s="47"/>
      <c r="EB509" s="47"/>
      <c r="EC509" s="47"/>
      <c r="ED509" s="47"/>
      <c r="EE509" s="47"/>
      <c r="EF509" s="47"/>
      <c r="EG509" s="47"/>
      <c r="EH509" s="47"/>
      <c r="EI509" s="47"/>
      <c r="EJ509" s="47"/>
      <c r="EK509" s="47"/>
      <c r="EL509" s="47"/>
      <c r="EM509" s="47"/>
      <c r="EN509" s="47"/>
      <c r="EO509" s="47"/>
      <c r="EP509" s="47"/>
      <c r="EQ509" s="47"/>
      <c r="ER509" s="74"/>
    </row>
    <row r="510" spans="2:148" ht="15" customHeight="1">
      <c r="B510" s="687" t="str">
        <f t="shared" si="54"/>
        <v>Desk 86</v>
      </c>
      <c r="C510" s="689" t="str">
        <f t="shared" si="56"/>
        <v/>
      </c>
      <c r="D510" s="689" t="str">
        <f t="shared" si="56"/>
        <v/>
      </c>
      <c r="E510" s="689" t="str">
        <f t="shared" si="56"/>
        <v/>
      </c>
      <c r="F510" s="689" t="str">
        <f t="shared" si="56"/>
        <v/>
      </c>
      <c r="G510" s="1810" t="str">
        <f t="shared" si="56"/>
        <v/>
      </c>
      <c r="H510" s="47"/>
      <c r="I510" s="47"/>
      <c r="J510" s="47"/>
      <c r="K510" s="47"/>
      <c r="L510" s="47"/>
      <c r="M510" s="47"/>
      <c r="N510" s="47"/>
      <c r="O510" s="47"/>
      <c r="P510" s="47"/>
      <c r="Q510" s="47"/>
      <c r="R510" s="47"/>
      <c r="S510" s="47"/>
      <c r="T510" s="47"/>
      <c r="U510" s="47"/>
      <c r="V510" s="47"/>
      <c r="W510" s="47"/>
      <c r="X510" s="47"/>
      <c r="Y510" s="47"/>
      <c r="Z510" s="47"/>
      <c r="AA510" s="47"/>
      <c r="AB510" s="47"/>
      <c r="AC510" s="47"/>
      <c r="AD510" s="47"/>
      <c r="AE510" s="47"/>
      <c r="AF510" s="47"/>
      <c r="AG510" s="47"/>
      <c r="AH510" s="47"/>
      <c r="AI510" s="47"/>
      <c r="AJ510" s="47"/>
      <c r="AK510" s="47"/>
      <c r="AL510" s="47"/>
      <c r="AM510" s="47"/>
      <c r="AN510" s="47"/>
      <c r="AO510" s="47"/>
      <c r="AP510" s="47"/>
      <c r="AQ510" s="47"/>
      <c r="AR510" s="47"/>
      <c r="AS510" s="47"/>
      <c r="AT510" s="47"/>
      <c r="AU510" s="47"/>
      <c r="AV510" s="47"/>
      <c r="AW510" s="47"/>
      <c r="AX510" s="47"/>
      <c r="AY510" s="47"/>
      <c r="AZ510" s="47"/>
      <c r="BA510" s="47"/>
      <c r="BB510" s="47"/>
      <c r="BC510" s="47"/>
      <c r="BD510" s="47"/>
      <c r="BE510" s="47"/>
      <c r="BF510" s="47"/>
      <c r="BG510" s="47"/>
      <c r="BH510" s="47"/>
      <c r="BI510" s="47"/>
      <c r="BJ510" s="47"/>
      <c r="BK510" s="47"/>
      <c r="BL510" s="47"/>
      <c r="BM510" s="47"/>
      <c r="BN510" s="47"/>
      <c r="BO510" s="47"/>
      <c r="BP510" s="47"/>
      <c r="BQ510" s="47"/>
      <c r="BR510" s="47"/>
      <c r="BS510" s="47"/>
      <c r="BT510" s="47"/>
      <c r="BU510" s="47"/>
      <c r="BV510" s="47"/>
      <c r="BW510" s="47"/>
      <c r="BX510" s="47"/>
      <c r="BY510" s="47"/>
      <c r="BZ510" s="47"/>
      <c r="CA510" s="47"/>
      <c r="CB510" s="47"/>
      <c r="CC510" s="47"/>
      <c r="CD510" s="47"/>
      <c r="CE510" s="47"/>
      <c r="CF510" s="47"/>
      <c r="CG510" s="47"/>
      <c r="CH510" s="47"/>
      <c r="CI510" s="47"/>
      <c r="CJ510" s="47"/>
      <c r="CK510" s="47"/>
      <c r="CL510" s="47"/>
      <c r="CM510" s="47"/>
      <c r="CN510" s="47"/>
      <c r="CO510" s="47"/>
      <c r="CP510" s="47"/>
      <c r="CQ510" s="47"/>
      <c r="CR510" s="47"/>
      <c r="CS510" s="47"/>
      <c r="CT510" s="47"/>
      <c r="CU510" s="47"/>
      <c r="CV510" s="47"/>
      <c r="CW510" s="47"/>
      <c r="CX510" s="47"/>
      <c r="CY510" s="47"/>
      <c r="CZ510" s="47"/>
      <c r="DA510" s="47"/>
      <c r="DB510" s="47"/>
      <c r="DC510" s="47"/>
      <c r="DD510" s="47"/>
      <c r="DE510" s="47"/>
      <c r="DF510" s="47"/>
      <c r="DG510" s="47"/>
      <c r="DH510" s="47"/>
      <c r="DI510" s="47"/>
      <c r="DJ510" s="47"/>
      <c r="DK510" s="47"/>
      <c r="DL510" s="47"/>
      <c r="DM510" s="47"/>
      <c r="DN510" s="47"/>
      <c r="DO510" s="47"/>
      <c r="DP510" s="47"/>
      <c r="DQ510" s="47"/>
      <c r="DR510" s="47"/>
      <c r="DS510" s="47"/>
      <c r="DT510" s="47"/>
      <c r="DU510" s="47"/>
      <c r="DV510" s="47"/>
      <c r="DW510" s="74"/>
      <c r="DX510" s="47"/>
      <c r="DY510" s="47"/>
      <c r="DZ510" s="47"/>
      <c r="EA510" s="47"/>
      <c r="EB510" s="47"/>
      <c r="EC510" s="47"/>
      <c r="ED510" s="47"/>
      <c r="EE510" s="47"/>
      <c r="EF510" s="47"/>
      <c r="EG510" s="47"/>
      <c r="EH510" s="47"/>
      <c r="EI510" s="47"/>
      <c r="EJ510" s="47"/>
      <c r="EK510" s="47"/>
      <c r="EL510" s="47"/>
      <c r="EM510" s="47"/>
      <c r="EN510" s="47"/>
      <c r="EO510" s="47"/>
      <c r="EP510" s="47"/>
      <c r="EQ510" s="47"/>
      <c r="ER510" s="74"/>
    </row>
    <row r="511" spans="2:148" ht="15" customHeight="1">
      <c r="B511" s="687" t="str">
        <f t="shared" si="54"/>
        <v>Desk 87</v>
      </c>
      <c r="C511" s="689" t="str">
        <f t="shared" si="56"/>
        <v/>
      </c>
      <c r="D511" s="689" t="str">
        <f t="shared" si="56"/>
        <v/>
      </c>
      <c r="E511" s="689" t="str">
        <f t="shared" si="56"/>
        <v/>
      </c>
      <c r="F511" s="689" t="str">
        <f t="shared" si="56"/>
        <v/>
      </c>
      <c r="G511" s="1810" t="str">
        <f t="shared" si="56"/>
        <v/>
      </c>
      <c r="H511" s="47"/>
      <c r="I511" s="47"/>
      <c r="J511" s="47"/>
      <c r="K511" s="47"/>
      <c r="L511" s="47"/>
      <c r="M511" s="47"/>
      <c r="N511" s="47"/>
      <c r="O511" s="47"/>
      <c r="P511" s="47"/>
      <c r="Q511" s="47"/>
      <c r="R511" s="47"/>
      <c r="S511" s="47"/>
      <c r="T511" s="47"/>
      <c r="U511" s="47"/>
      <c r="V511" s="47"/>
      <c r="W511" s="47"/>
      <c r="X511" s="47"/>
      <c r="Y511" s="47"/>
      <c r="Z511" s="47"/>
      <c r="AA511" s="47"/>
      <c r="AB511" s="47"/>
      <c r="AC511" s="47"/>
      <c r="AD511" s="47"/>
      <c r="AE511" s="47"/>
      <c r="AF511" s="47"/>
      <c r="AG511" s="47"/>
      <c r="AH511" s="47"/>
      <c r="AI511" s="47"/>
      <c r="AJ511" s="47"/>
      <c r="AK511" s="47"/>
      <c r="AL511" s="47"/>
      <c r="AM511" s="47"/>
      <c r="AN511" s="47"/>
      <c r="AO511" s="47"/>
      <c r="AP511" s="47"/>
      <c r="AQ511" s="47"/>
      <c r="AR511" s="47"/>
      <c r="AS511" s="47"/>
      <c r="AT511" s="47"/>
      <c r="AU511" s="47"/>
      <c r="AV511" s="47"/>
      <c r="AW511" s="47"/>
      <c r="AX511" s="47"/>
      <c r="AY511" s="47"/>
      <c r="AZ511" s="47"/>
      <c r="BA511" s="47"/>
      <c r="BB511" s="47"/>
      <c r="BC511" s="47"/>
      <c r="BD511" s="47"/>
      <c r="BE511" s="47"/>
      <c r="BF511" s="47"/>
      <c r="BG511" s="47"/>
      <c r="BH511" s="47"/>
      <c r="BI511" s="47"/>
      <c r="BJ511" s="47"/>
      <c r="BK511" s="47"/>
      <c r="BL511" s="47"/>
      <c r="BM511" s="47"/>
      <c r="BN511" s="47"/>
      <c r="BO511" s="47"/>
      <c r="BP511" s="47"/>
      <c r="BQ511" s="47"/>
      <c r="BR511" s="47"/>
      <c r="BS511" s="47"/>
      <c r="BT511" s="47"/>
      <c r="BU511" s="47"/>
      <c r="BV511" s="47"/>
      <c r="BW511" s="47"/>
      <c r="BX511" s="47"/>
      <c r="BY511" s="47"/>
      <c r="BZ511" s="47"/>
      <c r="CA511" s="47"/>
      <c r="CB511" s="47"/>
      <c r="CC511" s="47"/>
      <c r="CD511" s="47"/>
      <c r="CE511" s="47"/>
      <c r="CF511" s="47"/>
      <c r="CG511" s="47"/>
      <c r="CH511" s="47"/>
      <c r="CI511" s="47"/>
      <c r="CJ511" s="47"/>
      <c r="CK511" s="47"/>
      <c r="CL511" s="47"/>
      <c r="CM511" s="47"/>
      <c r="CN511" s="47"/>
      <c r="CO511" s="47"/>
      <c r="CP511" s="47"/>
      <c r="CQ511" s="47"/>
      <c r="CR511" s="47"/>
      <c r="CS511" s="47"/>
      <c r="CT511" s="47"/>
      <c r="CU511" s="47"/>
      <c r="CV511" s="47"/>
      <c r="CW511" s="47"/>
      <c r="CX511" s="47"/>
      <c r="CY511" s="47"/>
      <c r="CZ511" s="47"/>
      <c r="DA511" s="47"/>
      <c r="DB511" s="47"/>
      <c r="DC511" s="47"/>
      <c r="DD511" s="47"/>
      <c r="DE511" s="47"/>
      <c r="DF511" s="47"/>
      <c r="DG511" s="47"/>
      <c r="DH511" s="47"/>
      <c r="DI511" s="47"/>
      <c r="DJ511" s="47"/>
      <c r="DK511" s="47"/>
      <c r="DL511" s="47"/>
      <c r="DM511" s="47"/>
      <c r="DN511" s="47"/>
      <c r="DO511" s="47"/>
      <c r="DP511" s="47"/>
      <c r="DQ511" s="47"/>
      <c r="DR511" s="47"/>
      <c r="DS511" s="47"/>
      <c r="DT511" s="47"/>
      <c r="DU511" s="47"/>
      <c r="DV511" s="47"/>
      <c r="DW511" s="74"/>
      <c r="DX511" s="47"/>
      <c r="DY511" s="47"/>
      <c r="DZ511" s="47"/>
      <c r="EA511" s="47"/>
      <c r="EB511" s="47"/>
      <c r="EC511" s="47"/>
      <c r="ED511" s="47"/>
      <c r="EE511" s="47"/>
      <c r="EF511" s="47"/>
      <c r="EG511" s="47"/>
      <c r="EH511" s="47"/>
      <c r="EI511" s="47"/>
      <c r="EJ511" s="47"/>
      <c r="EK511" s="47"/>
      <c r="EL511" s="47"/>
      <c r="EM511" s="47"/>
      <c r="EN511" s="47"/>
      <c r="EO511" s="47"/>
      <c r="EP511" s="47"/>
      <c r="EQ511" s="47"/>
      <c r="ER511" s="74"/>
    </row>
    <row r="512" spans="2:148" ht="15" customHeight="1">
      <c r="B512" s="687" t="str">
        <f t="shared" si="54"/>
        <v>Desk 88</v>
      </c>
      <c r="C512" s="689" t="str">
        <f t="shared" si="56"/>
        <v/>
      </c>
      <c r="D512" s="689" t="str">
        <f t="shared" si="56"/>
        <v/>
      </c>
      <c r="E512" s="689" t="str">
        <f t="shared" si="56"/>
        <v/>
      </c>
      <c r="F512" s="689" t="str">
        <f t="shared" si="56"/>
        <v/>
      </c>
      <c r="G512" s="1810" t="str">
        <f t="shared" si="56"/>
        <v/>
      </c>
      <c r="H512" s="47"/>
      <c r="I512" s="47"/>
      <c r="J512" s="47"/>
      <c r="K512" s="47"/>
      <c r="L512" s="47"/>
      <c r="M512" s="47"/>
      <c r="N512" s="47"/>
      <c r="O512" s="47"/>
      <c r="P512" s="47"/>
      <c r="Q512" s="47"/>
      <c r="R512" s="47"/>
      <c r="S512" s="47"/>
      <c r="T512" s="47"/>
      <c r="U512" s="47"/>
      <c r="V512" s="47"/>
      <c r="W512" s="47"/>
      <c r="X512" s="47"/>
      <c r="Y512" s="47"/>
      <c r="Z512" s="47"/>
      <c r="AA512" s="47"/>
      <c r="AB512" s="47"/>
      <c r="AC512" s="47"/>
      <c r="AD512" s="47"/>
      <c r="AE512" s="47"/>
      <c r="AF512" s="47"/>
      <c r="AG512" s="47"/>
      <c r="AH512" s="47"/>
      <c r="AI512" s="47"/>
      <c r="AJ512" s="47"/>
      <c r="AK512" s="47"/>
      <c r="AL512" s="47"/>
      <c r="AM512" s="47"/>
      <c r="AN512" s="47"/>
      <c r="AO512" s="47"/>
      <c r="AP512" s="47"/>
      <c r="AQ512" s="47"/>
      <c r="AR512" s="47"/>
      <c r="AS512" s="47"/>
      <c r="AT512" s="47"/>
      <c r="AU512" s="47"/>
      <c r="AV512" s="47"/>
      <c r="AW512" s="47"/>
      <c r="AX512" s="47"/>
      <c r="AY512" s="47"/>
      <c r="AZ512" s="47"/>
      <c r="BA512" s="47"/>
      <c r="BB512" s="47"/>
      <c r="BC512" s="47"/>
      <c r="BD512" s="47"/>
      <c r="BE512" s="47"/>
      <c r="BF512" s="47"/>
      <c r="BG512" s="47"/>
      <c r="BH512" s="47"/>
      <c r="BI512" s="47"/>
      <c r="BJ512" s="47"/>
      <c r="BK512" s="47"/>
      <c r="BL512" s="47"/>
      <c r="BM512" s="47"/>
      <c r="BN512" s="47"/>
      <c r="BO512" s="47"/>
      <c r="BP512" s="47"/>
      <c r="BQ512" s="47"/>
      <c r="BR512" s="47"/>
      <c r="BS512" s="47"/>
      <c r="BT512" s="47"/>
      <c r="BU512" s="47"/>
      <c r="BV512" s="47"/>
      <c r="BW512" s="47"/>
      <c r="BX512" s="47"/>
      <c r="BY512" s="47"/>
      <c r="BZ512" s="47"/>
      <c r="CA512" s="47"/>
      <c r="CB512" s="47"/>
      <c r="CC512" s="47"/>
      <c r="CD512" s="47"/>
      <c r="CE512" s="47"/>
      <c r="CF512" s="47"/>
      <c r="CG512" s="47"/>
      <c r="CH512" s="47"/>
      <c r="CI512" s="47"/>
      <c r="CJ512" s="47"/>
      <c r="CK512" s="47"/>
      <c r="CL512" s="47"/>
      <c r="CM512" s="47"/>
      <c r="CN512" s="47"/>
      <c r="CO512" s="47"/>
      <c r="CP512" s="47"/>
      <c r="CQ512" s="47"/>
      <c r="CR512" s="47"/>
      <c r="CS512" s="47"/>
      <c r="CT512" s="47"/>
      <c r="CU512" s="47"/>
      <c r="CV512" s="47"/>
      <c r="CW512" s="47"/>
      <c r="CX512" s="47"/>
      <c r="CY512" s="47"/>
      <c r="CZ512" s="47"/>
      <c r="DA512" s="47"/>
      <c r="DB512" s="47"/>
      <c r="DC512" s="47"/>
      <c r="DD512" s="47"/>
      <c r="DE512" s="47"/>
      <c r="DF512" s="47"/>
      <c r="DG512" s="47"/>
      <c r="DH512" s="47"/>
      <c r="DI512" s="47"/>
      <c r="DJ512" s="47"/>
      <c r="DK512" s="47"/>
      <c r="DL512" s="47"/>
      <c r="DM512" s="47"/>
      <c r="DN512" s="47"/>
      <c r="DO512" s="47"/>
      <c r="DP512" s="47"/>
      <c r="DQ512" s="47"/>
      <c r="DR512" s="47"/>
      <c r="DS512" s="47"/>
      <c r="DT512" s="47"/>
      <c r="DU512" s="47"/>
      <c r="DV512" s="47"/>
      <c r="DW512" s="74"/>
      <c r="DX512" s="47"/>
      <c r="DY512" s="47"/>
      <c r="DZ512" s="47"/>
      <c r="EA512" s="47"/>
      <c r="EB512" s="47"/>
      <c r="EC512" s="47"/>
      <c r="ED512" s="47"/>
      <c r="EE512" s="47"/>
      <c r="EF512" s="47"/>
      <c r="EG512" s="47"/>
      <c r="EH512" s="47"/>
      <c r="EI512" s="47"/>
      <c r="EJ512" s="47"/>
      <c r="EK512" s="47"/>
      <c r="EL512" s="47"/>
      <c r="EM512" s="47"/>
      <c r="EN512" s="47"/>
      <c r="EO512" s="47"/>
      <c r="EP512" s="47"/>
      <c r="EQ512" s="47"/>
      <c r="ER512" s="74"/>
    </row>
    <row r="513" spans="1:149" ht="15" customHeight="1">
      <c r="B513" s="687" t="str">
        <f t="shared" si="54"/>
        <v>Desk 89</v>
      </c>
      <c r="C513" s="689" t="str">
        <f t="shared" si="56"/>
        <v/>
      </c>
      <c r="D513" s="689" t="str">
        <f t="shared" si="56"/>
        <v/>
      </c>
      <c r="E513" s="689" t="str">
        <f t="shared" si="56"/>
        <v/>
      </c>
      <c r="F513" s="689" t="str">
        <f t="shared" si="56"/>
        <v/>
      </c>
      <c r="G513" s="1810" t="str">
        <f t="shared" si="56"/>
        <v/>
      </c>
      <c r="H513" s="47"/>
      <c r="I513" s="47"/>
      <c r="J513" s="47"/>
      <c r="K513" s="47"/>
      <c r="L513" s="47"/>
      <c r="M513" s="47"/>
      <c r="N513" s="47"/>
      <c r="O513" s="47"/>
      <c r="P513" s="47"/>
      <c r="Q513" s="47"/>
      <c r="R513" s="47"/>
      <c r="S513" s="47"/>
      <c r="T513" s="47"/>
      <c r="U513" s="47"/>
      <c r="V513" s="47"/>
      <c r="W513" s="47"/>
      <c r="X513" s="47"/>
      <c r="Y513" s="47"/>
      <c r="Z513" s="47"/>
      <c r="AA513" s="47"/>
      <c r="AB513" s="47"/>
      <c r="AC513" s="47"/>
      <c r="AD513" s="47"/>
      <c r="AE513" s="47"/>
      <c r="AF513" s="47"/>
      <c r="AG513" s="47"/>
      <c r="AH513" s="47"/>
      <c r="AI513" s="47"/>
      <c r="AJ513" s="47"/>
      <c r="AK513" s="47"/>
      <c r="AL513" s="47"/>
      <c r="AM513" s="47"/>
      <c r="AN513" s="47"/>
      <c r="AO513" s="47"/>
      <c r="AP513" s="47"/>
      <c r="AQ513" s="47"/>
      <c r="AR513" s="47"/>
      <c r="AS513" s="47"/>
      <c r="AT513" s="47"/>
      <c r="AU513" s="47"/>
      <c r="AV513" s="47"/>
      <c r="AW513" s="47"/>
      <c r="AX513" s="47"/>
      <c r="AY513" s="47"/>
      <c r="AZ513" s="47"/>
      <c r="BA513" s="47"/>
      <c r="BB513" s="47"/>
      <c r="BC513" s="47"/>
      <c r="BD513" s="47"/>
      <c r="BE513" s="47"/>
      <c r="BF513" s="47"/>
      <c r="BG513" s="47"/>
      <c r="BH513" s="47"/>
      <c r="BI513" s="47"/>
      <c r="BJ513" s="47"/>
      <c r="BK513" s="47"/>
      <c r="BL513" s="47"/>
      <c r="BM513" s="47"/>
      <c r="BN513" s="47"/>
      <c r="BO513" s="47"/>
      <c r="BP513" s="47"/>
      <c r="BQ513" s="47"/>
      <c r="BR513" s="47"/>
      <c r="BS513" s="47"/>
      <c r="BT513" s="47"/>
      <c r="BU513" s="47"/>
      <c r="BV513" s="47"/>
      <c r="BW513" s="47"/>
      <c r="BX513" s="47"/>
      <c r="BY513" s="47"/>
      <c r="BZ513" s="47"/>
      <c r="CA513" s="47"/>
      <c r="CB513" s="47"/>
      <c r="CC513" s="47"/>
      <c r="CD513" s="47"/>
      <c r="CE513" s="47"/>
      <c r="CF513" s="47"/>
      <c r="CG513" s="47"/>
      <c r="CH513" s="47"/>
      <c r="CI513" s="47"/>
      <c r="CJ513" s="47"/>
      <c r="CK513" s="47"/>
      <c r="CL513" s="47"/>
      <c r="CM513" s="47"/>
      <c r="CN513" s="47"/>
      <c r="CO513" s="47"/>
      <c r="CP513" s="47"/>
      <c r="CQ513" s="47"/>
      <c r="CR513" s="47"/>
      <c r="CS513" s="47"/>
      <c r="CT513" s="47"/>
      <c r="CU513" s="47"/>
      <c r="CV513" s="47"/>
      <c r="CW513" s="47"/>
      <c r="CX513" s="47"/>
      <c r="CY513" s="47"/>
      <c r="CZ513" s="47"/>
      <c r="DA513" s="47"/>
      <c r="DB513" s="47"/>
      <c r="DC513" s="47"/>
      <c r="DD513" s="47"/>
      <c r="DE513" s="47"/>
      <c r="DF513" s="47"/>
      <c r="DG513" s="47"/>
      <c r="DH513" s="47"/>
      <c r="DI513" s="47"/>
      <c r="DJ513" s="47"/>
      <c r="DK513" s="47"/>
      <c r="DL513" s="47"/>
      <c r="DM513" s="47"/>
      <c r="DN513" s="47"/>
      <c r="DO513" s="47"/>
      <c r="DP513" s="47"/>
      <c r="DQ513" s="47"/>
      <c r="DR513" s="47"/>
      <c r="DS513" s="47"/>
      <c r="DT513" s="47"/>
      <c r="DU513" s="47"/>
      <c r="DV513" s="47"/>
      <c r="DW513" s="74"/>
      <c r="DX513" s="47"/>
      <c r="DY513" s="47"/>
      <c r="DZ513" s="47"/>
      <c r="EA513" s="47"/>
      <c r="EB513" s="47"/>
      <c r="EC513" s="47"/>
      <c r="ED513" s="47"/>
      <c r="EE513" s="47"/>
      <c r="EF513" s="47"/>
      <c r="EG513" s="47"/>
      <c r="EH513" s="47"/>
      <c r="EI513" s="47"/>
      <c r="EJ513" s="47"/>
      <c r="EK513" s="47"/>
      <c r="EL513" s="47"/>
      <c r="EM513" s="47"/>
      <c r="EN513" s="47"/>
      <c r="EO513" s="47"/>
      <c r="EP513" s="47"/>
      <c r="EQ513" s="47"/>
      <c r="ER513" s="74"/>
    </row>
    <row r="514" spans="1:149" ht="15" customHeight="1">
      <c r="B514" s="687" t="str">
        <f t="shared" si="54"/>
        <v>Desk 90</v>
      </c>
      <c r="C514" s="689" t="str">
        <f t="shared" si="56"/>
        <v/>
      </c>
      <c r="D514" s="689" t="str">
        <f t="shared" si="56"/>
        <v/>
      </c>
      <c r="E514" s="689" t="str">
        <f t="shared" si="56"/>
        <v/>
      </c>
      <c r="F514" s="689" t="str">
        <f t="shared" si="56"/>
        <v/>
      </c>
      <c r="G514" s="1810" t="str">
        <f t="shared" si="56"/>
        <v/>
      </c>
      <c r="H514" s="47"/>
      <c r="I514" s="47"/>
      <c r="J514" s="47"/>
      <c r="K514" s="47"/>
      <c r="L514" s="47"/>
      <c r="M514" s="47"/>
      <c r="N514" s="47"/>
      <c r="O514" s="47"/>
      <c r="P514" s="47"/>
      <c r="Q514" s="47"/>
      <c r="R514" s="47"/>
      <c r="S514" s="47"/>
      <c r="T514" s="47"/>
      <c r="U514" s="47"/>
      <c r="V514" s="47"/>
      <c r="W514" s="47"/>
      <c r="X514" s="47"/>
      <c r="Y514" s="47"/>
      <c r="Z514" s="47"/>
      <c r="AA514" s="47"/>
      <c r="AB514" s="47"/>
      <c r="AC514" s="47"/>
      <c r="AD514" s="47"/>
      <c r="AE514" s="47"/>
      <c r="AF514" s="47"/>
      <c r="AG514" s="47"/>
      <c r="AH514" s="47"/>
      <c r="AI514" s="47"/>
      <c r="AJ514" s="47"/>
      <c r="AK514" s="47"/>
      <c r="AL514" s="47"/>
      <c r="AM514" s="47"/>
      <c r="AN514" s="47"/>
      <c r="AO514" s="47"/>
      <c r="AP514" s="47"/>
      <c r="AQ514" s="47"/>
      <c r="AR514" s="47"/>
      <c r="AS514" s="47"/>
      <c r="AT514" s="47"/>
      <c r="AU514" s="47"/>
      <c r="AV514" s="47"/>
      <c r="AW514" s="47"/>
      <c r="AX514" s="47"/>
      <c r="AY514" s="47"/>
      <c r="AZ514" s="47"/>
      <c r="BA514" s="47"/>
      <c r="BB514" s="47"/>
      <c r="BC514" s="47"/>
      <c r="BD514" s="47"/>
      <c r="BE514" s="47"/>
      <c r="BF514" s="47"/>
      <c r="BG514" s="47"/>
      <c r="BH514" s="47"/>
      <c r="BI514" s="47"/>
      <c r="BJ514" s="47"/>
      <c r="BK514" s="47"/>
      <c r="BL514" s="47"/>
      <c r="BM514" s="47"/>
      <c r="BN514" s="47"/>
      <c r="BO514" s="47"/>
      <c r="BP514" s="47"/>
      <c r="BQ514" s="47"/>
      <c r="BR514" s="47"/>
      <c r="BS514" s="47"/>
      <c r="BT514" s="47"/>
      <c r="BU514" s="47"/>
      <c r="BV514" s="47"/>
      <c r="BW514" s="47"/>
      <c r="BX514" s="47"/>
      <c r="BY514" s="47"/>
      <c r="BZ514" s="47"/>
      <c r="CA514" s="47"/>
      <c r="CB514" s="47"/>
      <c r="CC514" s="47"/>
      <c r="CD514" s="47"/>
      <c r="CE514" s="47"/>
      <c r="CF514" s="47"/>
      <c r="CG514" s="47"/>
      <c r="CH514" s="47"/>
      <c r="CI514" s="47"/>
      <c r="CJ514" s="47"/>
      <c r="CK514" s="47"/>
      <c r="CL514" s="47"/>
      <c r="CM514" s="47"/>
      <c r="CN514" s="47"/>
      <c r="CO514" s="47"/>
      <c r="CP514" s="47"/>
      <c r="CQ514" s="47"/>
      <c r="CR514" s="47"/>
      <c r="CS514" s="47"/>
      <c r="CT514" s="47"/>
      <c r="CU514" s="47"/>
      <c r="CV514" s="47"/>
      <c r="CW514" s="47"/>
      <c r="CX514" s="47"/>
      <c r="CY514" s="47"/>
      <c r="CZ514" s="47"/>
      <c r="DA514" s="47"/>
      <c r="DB514" s="47"/>
      <c r="DC514" s="47"/>
      <c r="DD514" s="47"/>
      <c r="DE514" s="47"/>
      <c r="DF514" s="47"/>
      <c r="DG514" s="47"/>
      <c r="DH514" s="47"/>
      <c r="DI514" s="47"/>
      <c r="DJ514" s="47"/>
      <c r="DK514" s="47"/>
      <c r="DL514" s="47"/>
      <c r="DM514" s="47"/>
      <c r="DN514" s="47"/>
      <c r="DO514" s="47"/>
      <c r="DP514" s="47"/>
      <c r="DQ514" s="47"/>
      <c r="DR514" s="47"/>
      <c r="DS514" s="47"/>
      <c r="DT514" s="47"/>
      <c r="DU514" s="47"/>
      <c r="DV514" s="47"/>
      <c r="DW514" s="74"/>
      <c r="DX514" s="47"/>
      <c r="DY514" s="47"/>
      <c r="DZ514" s="47"/>
      <c r="EA514" s="47"/>
      <c r="EB514" s="47"/>
      <c r="EC514" s="47"/>
      <c r="ED514" s="47"/>
      <c r="EE514" s="47"/>
      <c r="EF514" s="47"/>
      <c r="EG514" s="47"/>
      <c r="EH514" s="47"/>
      <c r="EI514" s="47"/>
      <c r="EJ514" s="47"/>
      <c r="EK514" s="47"/>
      <c r="EL514" s="47"/>
      <c r="EM514" s="47"/>
      <c r="EN514" s="47"/>
      <c r="EO514" s="47"/>
      <c r="EP514" s="47"/>
      <c r="EQ514" s="47"/>
      <c r="ER514" s="74"/>
    </row>
    <row r="515" spans="1:149" ht="15" customHeight="1">
      <c r="B515" s="687" t="str">
        <f t="shared" si="54"/>
        <v>Desk 91</v>
      </c>
      <c r="C515" s="689" t="str">
        <f t="shared" si="56"/>
        <v/>
      </c>
      <c r="D515" s="689" t="str">
        <f t="shared" si="56"/>
        <v/>
      </c>
      <c r="E515" s="689" t="str">
        <f t="shared" si="56"/>
        <v/>
      </c>
      <c r="F515" s="689" t="str">
        <f t="shared" si="56"/>
        <v/>
      </c>
      <c r="G515" s="1810" t="str">
        <f t="shared" si="56"/>
        <v/>
      </c>
      <c r="H515" s="47"/>
      <c r="I515" s="47"/>
      <c r="J515" s="47"/>
      <c r="K515" s="47"/>
      <c r="L515" s="47"/>
      <c r="M515" s="47"/>
      <c r="N515" s="47"/>
      <c r="O515" s="47"/>
      <c r="P515" s="47"/>
      <c r="Q515" s="47"/>
      <c r="R515" s="47"/>
      <c r="S515" s="47"/>
      <c r="T515" s="47"/>
      <c r="U515" s="47"/>
      <c r="V515" s="47"/>
      <c r="W515" s="47"/>
      <c r="X515" s="47"/>
      <c r="Y515" s="47"/>
      <c r="Z515" s="47"/>
      <c r="AA515" s="47"/>
      <c r="AB515" s="47"/>
      <c r="AC515" s="47"/>
      <c r="AD515" s="47"/>
      <c r="AE515" s="47"/>
      <c r="AF515" s="47"/>
      <c r="AG515" s="47"/>
      <c r="AH515" s="47"/>
      <c r="AI515" s="47"/>
      <c r="AJ515" s="47"/>
      <c r="AK515" s="47"/>
      <c r="AL515" s="47"/>
      <c r="AM515" s="47"/>
      <c r="AN515" s="47"/>
      <c r="AO515" s="47"/>
      <c r="AP515" s="47"/>
      <c r="AQ515" s="47"/>
      <c r="AR515" s="47"/>
      <c r="AS515" s="47"/>
      <c r="AT515" s="47"/>
      <c r="AU515" s="47"/>
      <c r="AV515" s="47"/>
      <c r="AW515" s="47"/>
      <c r="AX515" s="47"/>
      <c r="AY515" s="47"/>
      <c r="AZ515" s="47"/>
      <c r="BA515" s="47"/>
      <c r="BB515" s="47"/>
      <c r="BC515" s="47"/>
      <c r="BD515" s="47"/>
      <c r="BE515" s="47"/>
      <c r="BF515" s="47"/>
      <c r="BG515" s="47"/>
      <c r="BH515" s="47"/>
      <c r="BI515" s="47"/>
      <c r="BJ515" s="47"/>
      <c r="BK515" s="47"/>
      <c r="BL515" s="47"/>
      <c r="BM515" s="47"/>
      <c r="BN515" s="47"/>
      <c r="BO515" s="47"/>
      <c r="BP515" s="47"/>
      <c r="BQ515" s="47"/>
      <c r="BR515" s="47"/>
      <c r="BS515" s="47"/>
      <c r="BT515" s="47"/>
      <c r="BU515" s="47"/>
      <c r="BV515" s="47"/>
      <c r="BW515" s="47"/>
      <c r="BX515" s="47"/>
      <c r="BY515" s="47"/>
      <c r="BZ515" s="47"/>
      <c r="CA515" s="47"/>
      <c r="CB515" s="47"/>
      <c r="CC515" s="47"/>
      <c r="CD515" s="47"/>
      <c r="CE515" s="47"/>
      <c r="CF515" s="47"/>
      <c r="CG515" s="47"/>
      <c r="CH515" s="47"/>
      <c r="CI515" s="47"/>
      <c r="CJ515" s="47"/>
      <c r="CK515" s="47"/>
      <c r="CL515" s="47"/>
      <c r="CM515" s="47"/>
      <c r="CN515" s="47"/>
      <c r="CO515" s="47"/>
      <c r="CP515" s="47"/>
      <c r="CQ515" s="47"/>
      <c r="CR515" s="47"/>
      <c r="CS515" s="47"/>
      <c r="CT515" s="47"/>
      <c r="CU515" s="47"/>
      <c r="CV515" s="47"/>
      <c r="CW515" s="47"/>
      <c r="CX515" s="47"/>
      <c r="CY515" s="47"/>
      <c r="CZ515" s="47"/>
      <c r="DA515" s="47"/>
      <c r="DB515" s="47"/>
      <c r="DC515" s="47"/>
      <c r="DD515" s="47"/>
      <c r="DE515" s="47"/>
      <c r="DF515" s="47"/>
      <c r="DG515" s="47"/>
      <c r="DH515" s="47"/>
      <c r="DI515" s="47"/>
      <c r="DJ515" s="47"/>
      <c r="DK515" s="47"/>
      <c r="DL515" s="47"/>
      <c r="DM515" s="47"/>
      <c r="DN515" s="47"/>
      <c r="DO515" s="47"/>
      <c r="DP515" s="47"/>
      <c r="DQ515" s="47"/>
      <c r="DR515" s="47"/>
      <c r="DS515" s="47"/>
      <c r="DT515" s="47"/>
      <c r="DU515" s="47"/>
      <c r="DV515" s="47"/>
      <c r="DW515" s="74"/>
      <c r="DX515" s="47"/>
      <c r="DY515" s="47"/>
      <c r="DZ515" s="47"/>
      <c r="EA515" s="47"/>
      <c r="EB515" s="47"/>
      <c r="EC515" s="47"/>
      <c r="ED515" s="47"/>
      <c r="EE515" s="47"/>
      <c r="EF515" s="47"/>
      <c r="EG515" s="47"/>
      <c r="EH515" s="47"/>
      <c r="EI515" s="47"/>
      <c r="EJ515" s="47"/>
      <c r="EK515" s="47"/>
      <c r="EL515" s="47"/>
      <c r="EM515" s="47"/>
      <c r="EN515" s="47"/>
      <c r="EO515" s="47"/>
      <c r="EP515" s="47"/>
      <c r="EQ515" s="47"/>
      <c r="ER515" s="74"/>
    </row>
    <row r="516" spans="1:149" ht="15" customHeight="1">
      <c r="B516" s="687" t="str">
        <f t="shared" si="54"/>
        <v>Desk 92</v>
      </c>
      <c r="C516" s="689" t="str">
        <f t="shared" si="56"/>
        <v/>
      </c>
      <c r="D516" s="689" t="str">
        <f t="shared" si="56"/>
        <v/>
      </c>
      <c r="E516" s="689" t="str">
        <f t="shared" si="56"/>
        <v/>
      </c>
      <c r="F516" s="689" t="str">
        <f t="shared" si="56"/>
        <v/>
      </c>
      <c r="G516" s="1810" t="str">
        <f t="shared" si="56"/>
        <v/>
      </c>
      <c r="H516" s="47"/>
      <c r="I516" s="47"/>
      <c r="J516" s="47"/>
      <c r="K516" s="47"/>
      <c r="L516" s="47"/>
      <c r="M516" s="47"/>
      <c r="N516" s="47"/>
      <c r="O516" s="47"/>
      <c r="P516" s="47"/>
      <c r="Q516" s="47"/>
      <c r="R516" s="47"/>
      <c r="S516" s="47"/>
      <c r="T516" s="47"/>
      <c r="U516" s="47"/>
      <c r="V516" s="47"/>
      <c r="W516" s="47"/>
      <c r="X516" s="47"/>
      <c r="Y516" s="47"/>
      <c r="Z516" s="47"/>
      <c r="AA516" s="47"/>
      <c r="AB516" s="47"/>
      <c r="AC516" s="47"/>
      <c r="AD516" s="47"/>
      <c r="AE516" s="47"/>
      <c r="AF516" s="47"/>
      <c r="AG516" s="47"/>
      <c r="AH516" s="47"/>
      <c r="AI516" s="47"/>
      <c r="AJ516" s="47"/>
      <c r="AK516" s="47"/>
      <c r="AL516" s="47"/>
      <c r="AM516" s="47"/>
      <c r="AN516" s="47"/>
      <c r="AO516" s="47"/>
      <c r="AP516" s="47"/>
      <c r="AQ516" s="47"/>
      <c r="AR516" s="47"/>
      <c r="AS516" s="47"/>
      <c r="AT516" s="47"/>
      <c r="AU516" s="47"/>
      <c r="AV516" s="47"/>
      <c r="AW516" s="47"/>
      <c r="AX516" s="47"/>
      <c r="AY516" s="47"/>
      <c r="AZ516" s="47"/>
      <c r="BA516" s="47"/>
      <c r="BB516" s="47"/>
      <c r="BC516" s="47"/>
      <c r="BD516" s="47"/>
      <c r="BE516" s="47"/>
      <c r="BF516" s="47"/>
      <c r="BG516" s="47"/>
      <c r="BH516" s="47"/>
      <c r="BI516" s="47"/>
      <c r="BJ516" s="47"/>
      <c r="BK516" s="47"/>
      <c r="BL516" s="47"/>
      <c r="BM516" s="47"/>
      <c r="BN516" s="47"/>
      <c r="BO516" s="47"/>
      <c r="BP516" s="47"/>
      <c r="BQ516" s="47"/>
      <c r="BR516" s="47"/>
      <c r="BS516" s="47"/>
      <c r="BT516" s="47"/>
      <c r="BU516" s="47"/>
      <c r="BV516" s="47"/>
      <c r="BW516" s="47"/>
      <c r="BX516" s="47"/>
      <c r="BY516" s="47"/>
      <c r="BZ516" s="47"/>
      <c r="CA516" s="47"/>
      <c r="CB516" s="47"/>
      <c r="CC516" s="47"/>
      <c r="CD516" s="47"/>
      <c r="CE516" s="47"/>
      <c r="CF516" s="47"/>
      <c r="CG516" s="47"/>
      <c r="CH516" s="47"/>
      <c r="CI516" s="47"/>
      <c r="CJ516" s="47"/>
      <c r="CK516" s="47"/>
      <c r="CL516" s="47"/>
      <c r="CM516" s="47"/>
      <c r="CN516" s="47"/>
      <c r="CO516" s="47"/>
      <c r="CP516" s="47"/>
      <c r="CQ516" s="47"/>
      <c r="CR516" s="47"/>
      <c r="CS516" s="47"/>
      <c r="CT516" s="47"/>
      <c r="CU516" s="47"/>
      <c r="CV516" s="47"/>
      <c r="CW516" s="47"/>
      <c r="CX516" s="47"/>
      <c r="CY516" s="47"/>
      <c r="CZ516" s="47"/>
      <c r="DA516" s="47"/>
      <c r="DB516" s="47"/>
      <c r="DC516" s="47"/>
      <c r="DD516" s="47"/>
      <c r="DE516" s="47"/>
      <c r="DF516" s="47"/>
      <c r="DG516" s="47"/>
      <c r="DH516" s="47"/>
      <c r="DI516" s="47"/>
      <c r="DJ516" s="47"/>
      <c r="DK516" s="47"/>
      <c r="DL516" s="47"/>
      <c r="DM516" s="47"/>
      <c r="DN516" s="47"/>
      <c r="DO516" s="47"/>
      <c r="DP516" s="47"/>
      <c r="DQ516" s="47"/>
      <c r="DR516" s="47"/>
      <c r="DS516" s="47"/>
      <c r="DT516" s="47"/>
      <c r="DU516" s="47"/>
      <c r="DV516" s="47"/>
      <c r="DW516" s="74"/>
      <c r="DX516" s="47"/>
      <c r="DY516" s="47"/>
      <c r="DZ516" s="47"/>
      <c r="EA516" s="47"/>
      <c r="EB516" s="47"/>
      <c r="EC516" s="47"/>
      <c r="ED516" s="47"/>
      <c r="EE516" s="47"/>
      <c r="EF516" s="47"/>
      <c r="EG516" s="47"/>
      <c r="EH516" s="47"/>
      <c r="EI516" s="47"/>
      <c r="EJ516" s="47"/>
      <c r="EK516" s="47"/>
      <c r="EL516" s="47"/>
      <c r="EM516" s="47"/>
      <c r="EN516" s="47"/>
      <c r="EO516" s="47"/>
      <c r="EP516" s="47"/>
      <c r="EQ516" s="47"/>
      <c r="ER516" s="74"/>
    </row>
    <row r="517" spans="1:149" ht="15" customHeight="1">
      <c r="B517" s="687" t="str">
        <f t="shared" si="54"/>
        <v>Desk 93</v>
      </c>
      <c r="C517" s="689" t="str">
        <f t="shared" si="56"/>
        <v/>
      </c>
      <c r="D517" s="689" t="str">
        <f t="shared" si="56"/>
        <v/>
      </c>
      <c r="E517" s="689" t="str">
        <f t="shared" si="56"/>
        <v/>
      </c>
      <c r="F517" s="689" t="str">
        <f t="shared" si="56"/>
        <v/>
      </c>
      <c r="G517" s="1810" t="str">
        <f t="shared" si="56"/>
        <v/>
      </c>
      <c r="H517" s="47"/>
      <c r="I517" s="47"/>
      <c r="J517" s="47"/>
      <c r="K517" s="47"/>
      <c r="L517" s="47"/>
      <c r="M517" s="47"/>
      <c r="N517" s="47"/>
      <c r="O517" s="47"/>
      <c r="P517" s="47"/>
      <c r="Q517" s="47"/>
      <c r="R517" s="47"/>
      <c r="S517" s="47"/>
      <c r="T517" s="47"/>
      <c r="U517" s="47"/>
      <c r="V517" s="47"/>
      <c r="W517" s="47"/>
      <c r="X517" s="47"/>
      <c r="Y517" s="47"/>
      <c r="Z517" s="47"/>
      <c r="AA517" s="47"/>
      <c r="AB517" s="47"/>
      <c r="AC517" s="47"/>
      <c r="AD517" s="47"/>
      <c r="AE517" s="47"/>
      <c r="AF517" s="47"/>
      <c r="AG517" s="47"/>
      <c r="AH517" s="47"/>
      <c r="AI517" s="47"/>
      <c r="AJ517" s="47"/>
      <c r="AK517" s="47"/>
      <c r="AL517" s="47"/>
      <c r="AM517" s="47"/>
      <c r="AN517" s="47"/>
      <c r="AO517" s="47"/>
      <c r="AP517" s="47"/>
      <c r="AQ517" s="47"/>
      <c r="AR517" s="47"/>
      <c r="AS517" s="47"/>
      <c r="AT517" s="47"/>
      <c r="AU517" s="47"/>
      <c r="AV517" s="47"/>
      <c r="AW517" s="47"/>
      <c r="AX517" s="47"/>
      <c r="AY517" s="47"/>
      <c r="AZ517" s="47"/>
      <c r="BA517" s="47"/>
      <c r="BB517" s="47"/>
      <c r="BC517" s="47"/>
      <c r="BD517" s="47"/>
      <c r="BE517" s="47"/>
      <c r="BF517" s="47"/>
      <c r="BG517" s="47"/>
      <c r="BH517" s="47"/>
      <c r="BI517" s="47"/>
      <c r="BJ517" s="47"/>
      <c r="BK517" s="47"/>
      <c r="BL517" s="47"/>
      <c r="BM517" s="47"/>
      <c r="BN517" s="47"/>
      <c r="BO517" s="47"/>
      <c r="BP517" s="47"/>
      <c r="BQ517" s="47"/>
      <c r="BR517" s="47"/>
      <c r="BS517" s="47"/>
      <c r="BT517" s="47"/>
      <c r="BU517" s="47"/>
      <c r="BV517" s="47"/>
      <c r="BW517" s="47"/>
      <c r="BX517" s="47"/>
      <c r="BY517" s="47"/>
      <c r="BZ517" s="47"/>
      <c r="CA517" s="47"/>
      <c r="CB517" s="47"/>
      <c r="CC517" s="47"/>
      <c r="CD517" s="47"/>
      <c r="CE517" s="47"/>
      <c r="CF517" s="47"/>
      <c r="CG517" s="47"/>
      <c r="CH517" s="47"/>
      <c r="CI517" s="47"/>
      <c r="CJ517" s="47"/>
      <c r="CK517" s="47"/>
      <c r="CL517" s="47"/>
      <c r="CM517" s="47"/>
      <c r="CN517" s="47"/>
      <c r="CO517" s="47"/>
      <c r="CP517" s="47"/>
      <c r="CQ517" s="47"/>
      <c r="CR517" s="47"/>
      <c r="CS517" s="47"/>
      <c r="CT517" s="47"/>
      <c r="CU517" s="47"/>
      <c r="CV517" s="47"/>
      <c r="CW517" s="47"/>
      <c r="CX517" s="47"/>
      <c r="CY517" s="47"/>
      <c r="CZ517" s="47"/>
      <c r="DA517" s="47"/>
      <c r="DB517" s="47"/>
      <c r="DC517" s="47"/>
      <c r="DD517" s="47"/>
      <c r="DE517" s="47"/>
      <c r="DF517" s="47"/>
      <c r="DG517" s="47"/>
      <c r="DH517" s="47"/>
      <c r="DI517" s="47"/>
      <c r="DJ517" s="47"/>
      <c r="DK517" s="47"/>
      <c r="DL517" s="47"/>
      <c r="DM517" s="47"/>
      <c r="DN517" s="47"/>
      <c r="DO517" s="47"/>
      <c r="DP517" s="47"/>
      <c r="DQ517" s="47"/>
      <c r="DR517" s="47"/>
      <c r="DS517" s="47"/>
      <c r="DT517" s="47"/>
      <c r="DU517" s="47"/>
      <c r="DV517" s="47"/>
      <c r="DW517" s="74"/>
      <c r="DX517" s="47"/>
      <c r="DY517" s="47"/>
      <c r="DZ517" s="47"/>
      <c r="EA517" s="47"/>
      <c r="EB517" s="47"/>
      <c r="EC517" s="47"/>
      <c r="ED517" s="47"/>
      <c r="EE517" s="47"/>
      <c r="EF517" s="47"/>
      <c r="EG517" s="47"/>
      <c r="EH517" s="47"/>
      <c r="EI517" s="47"/>
      <c r="EJ517" s="47"/>
      <c r="EK517" s="47"/>
      <c r="EL517" s="47"/>
      <c r="EM517" s="47"/>
      <c r="EN517" s="47"/>
      <c r="EO517" s="47"/>
      <c r="EP517" s="47"/>
      <c r="EQ517" s="47"/>
      <c r="ER517" s="74"/>
    </row>
    <row r="518" spans="1:149" ht="15" customHeight="1">
      <c r="B518" s="687" t="str">
        <f t="shared" si="54"/>
        <v>Desk 94</v>
      </c>
      <c r="C518" s="689" t="str">
        <f t="shared" si="56"/>
        <v/>
      </c>
      <c r="D518" s="689" t="str">
        <f t="shared" si="56"/>
        <v/>
      </c>
      <c r="E518" s="689" t="str">
        <f t="shared" si="56"/>
        <v/>
      </c>
      <c r="F518" s="689" t="str">
        <f t="shared" si="56"/>
        <v/>
      </c>
      <c r="G518" s="1810" t="str">
        <f t="shared" si="56"/>
        <v/>
      </c>
      <c r="H518" s="47"/>
      <c r="I518" s="47"/>
      <c r="J518" s="47"/>
      <c r="K518" s="47"/>
      <c r="L518" s="47"/>
      <c r="M518" s="47"/>
      <c r="N518" s="47"/>
      <c r="O518" s="47"/>
      <c r="P518" s="47"/>
      <c r="Q518" s="47"/>
      <c r="R518" s="47"/>
      <c r="S518" s="47"/>
      <c r="T518" s="47"/>
      <c r="U518" s="47"/>
      <c r="V518" s="47"/>
      <c r="W518" s="47"/>
      <c r="X518" s="47"/>
      <c r="Y518" s="47"/>
      <c r="Z518" s="47"/>
      <c r="AA518" s="47"/>
      <c r="AB518" s="47"/>
      <c r="AC518" s="47"/>
      <c r="AD518" s="47"/>
      <c r="AE518" s="47"/>
      <c r="AF518" s="47"/>
      <c r="AG518" s="47"/>
      <c r="AH518" s="47"/>
      <c r="AI518" s="47"/>
      <c r="AJ518" s="47"/>
      <c r="AK518" s="47"/>
      <c r="AL518" s="47"/>
      <c r="AM518" s="47"/>
      <c r="AN518" s="47"/>
      <c r="AO518" s="47"/>
      <c r="AP518" s="47"/>
      <c r="AQ518" s="47"/>
      <c r="AR518" s="47"/>
      <c r="AS518" s="47"/>
      <c r="AT518" s="47"/>
      <c r="AU518" s="47"/>
      <c r="AV518" s="47"/>
      <c r="AW518" s="47"/>
      <c r="AX518" s="47"/>
      <c r="AY518" s="47"/>
      <c r="AZ518" s="47"/>
      <c r="BA518" s="47"/>
      <c r="BB518" s="47"/>
      <c r="BC518" s="47"/>
      <c r="BD518" s="47"/>
      <c r="BE518" s="47"/>
      <c r="BF518" s="47"/>
      <c r="BG518" s="47"/>
      <c r="BH518" s="47"/>
      <c r="BI518" s="47"/>
      <c r="BJ518" s="47"/>
      <c r="BK518" s="47"/>
      <c r="BL518" s="47"/>
      <c r="BM518" s="47"/>
      <c r="BN518" s="47"/>
      <c r="BO518" s="47"/>
      <c r="BP518" s="47"/>
      <c r="BQ518" s="47"/>
      <c r="BR518" s="47"/>
      <c r="BS518" s="47"/>
      <c r="BT518" s="47"/>
      <c r="BU518" s="47"/>
      <c r="BV518" s="47"/>
      <c r="BW518" s="47"/>
      <c r="BX518" s="47"/>
      <c r="BY518" s="47"/>
      <c r="BZ518" s="47"/>
      <c r="CA518" s="47"/>
      <c r="CB518" s="47"/>
      <c r="CC518" s="47"/>
      <c r="CD518" s="47"/>
      <c r="CE518" s="47"/>
      <c r="CF518" s="47"/>
      <c r="CG518" s="47"/>
      <c r="CH518" s="47"/>
      <c r="CI518" s="47"/>
      <c r="CJ518" s="47"/>
      <c r="CK518" s="47"/>
      <c r="CL518" s="47"/>
      <c r="CM518" s="47"/>
      <c r="CN518" s="47"/>
      <c r="CO518" s="47"/>
      <c r="CP518" s="47"/>
      <c r="CQ518" s="47"/>
      <c r="CR518" s="47"/>
      <c r="CS518" s="47"/>
      <c r="CT518" s="47"/>
      <c r="CU518" s="47"/>
      <c r="CV518" s="47"/>
      <c r="CW518" s="47"/>
      <c r="CX518" s="47"/>
      <c r="CY518" s="47"/>
      <c r="CZ518" s="47"/>
      <c r="DA518" s="47"/>
      <c r="DB518" s="47"/>
      <c r="DC518" s="47"/>
      <c r="DD518" s="47"/>
      <c r="DE518" s="47"/>
      <c r="DF518" s="47"/>
      <c r="DG518" s="47"/>
      <c r="DH518" s="47"/>
      <c r="DI518" s="47"/>
      <c r="DJ518" s="47"/>
      <c r="DK518" s="47"/>
      <c r="DL518" s="47"/>
      <c r="DM518" s="47"/>
      <c r="DN518" s="47"/>
      <c r="DO518" s="47"/>
      <c r="DP518" s="47"/>
      <c r="DQ518" s="47"/>
      <c r="DR518" s="47"/>
      <c r="DS518" s="47"/>
      <c r="DT518" s="47"/>
      <c r="DU518" s="47"/>
      <c r="DV518" s="47"/>
      <c r="DW518" s="74"/>
      <c r="DX518" s="47"/>
      <c r="DY518" s="47"/>
      <c r="DZ518" s="47"/>
      <c r="EA518" s="47"/>
      <c r="EB518" s="47"/>
      <c r="EC518" s="47"/>
      <c r="ED518" s="47"/>
      <c r="EE518" s="47"/>
      <c r="EF518" s="47"/>
      <c r="EG518" s="47"/>
      <c r="EH518" s="47"/>
      <c r="EI518" s="47"/>
      <c r="EJ518" s="47"/>
      <c r="EK518" s="47"/>
      <c r="EL518" s="47"/>
      <c r="EM518" s="47"/>
      <c r="EN518" s="47"/>
      <c r="EO518" s="47"/>
      <c r="EP518" s="47"/>
      <c r="EQ518" s="47"/>
      <c r="ER518" s="74"/>
    </row>
    <row r="519" spans="1:149" ht="15" customHeight="1">
      <c r="B519" s="687" t="str">
        <f t="shared" si="54"/>
        <v>Desk 95</v>
      </c>
      <c r="C519" s="689" t="str">
        <f t="shared" si="56"/>
        <v/>
      </c>
      <c r="D519" s="689" t="str">
        <f t="shared" si="56"/>
        <v/>
      </c>
      <c r="E519" s="689" t="str">
        <f t="shared" si="56"/>
        <v/>
      </c>
      <c r="F519" s="689" t="str">
        <f t="shared" si="56"/>
        <v/>
      </c>
      <c r="G519" s="1810" t="str">
        <f t="shared" si="56"/>
        <v/>
      </c>
      <c r="H519" s="47"/>
      <c r="I519" s="47"/>
      <c r="J519" s="47"/>
      <c r="K519" s="47"/>
      <c r="L519" s="47"/>
      <c r="M519" s="47"/>
      <c r="N519" s="47"/>
      <c r="O519" s="47"/>
      <c r="P519" s="47"/>
      <c r="Q519" s="47"/>
      <c r="R519" s="47"/>
      <c r="S519" s="47"/>
      <c r="T519" s="47"/>
      <c r="U519" s="47"/>
      <c r="V519" s="47"/>
      <c r="W519" s="47"/>
      <c r="X519" s="47"/>
      <c r="Y519" s="47"/>
      <c r="Z519" s="47"/>
      <c r="AA519" s="47"/>
      <c r="AB519" s="47"/>
      <c r="AC519" s="47"/>
      <c r="AD519" s="47"/>
      <c r="AE519" s="47"/>
      <c r="AF519" s="47"/>
      <c r="AG519" s="47"/>
      <c r="AH519" s="47"/>
      <c r="AI519" s="47"/>
      <c r="AJ519" s="47"/>
      <c r="AK519" s="47"/>
      <c r="AL519" s="47"/>
      <c r="AM519" s="47"/>
      <c r="AN519" s="47"/>
      <c r="AO519" s="47"/>
      <c r="AP519" s="47"/>
      <c r="AQ519" s="47"/>
      <c r="AR519" s="47"/>
      <c r="AS519" s="47"/>
      <c r="AT519" s="47"/>
      <c r="AU519" s="47"/>
      <c r="AV519" s="47"/>
      <c r="AW519" s="47"/>
      <c r="AX519" s="47"/>
      <c r="AY519" s="47"/>
      <c r="AZ519" s="47"/>
      <c r="BA519" s="47"/>
      <c r="BB519" s="47"/>
      <c r="BC519" s="47"/>
      <c r="BD519" s="47"/>
      <c r="BE519" s="47"/>
      <c r="BF519" s="47"/>
      <c r="BG519" s="47"/>
      <c r="BH519" s="47"/>
      <c r="BI519" s="47"/>
      <c r="BJ519" s="47"/>
      <c r="BK519" s="47"/>
      <c r="BL519" s="47"/>
      <c r="BM519" s="47"/>
      <c r="BN519" s="47"/>
      <c r="BO519" s="47"/>
      <c r="BP519" s="47"/>
      <c r="BQ519" s="47"/>
      <c r="BR519" s="47"/>
      <c r="BS519" s="47"/>
      <c r="BT519" s="47"/>
      <c r="BU519" s="47"/>
      <c r="BV519" s="47"/>
      <c r="BW519" s="47"/>
      <c r="BX519" s="47"/>
      <c r="BY519" s="47"/>
      <c r="BZ519" s="47"/>
      <c r="CA519" s="47"/>
      <c r="CB519" s="47"/>
      <c r="CC519" s="47"/>
      <c r="CD519" s="47"/>
      <c r="CE519" s="47"/>
      <c r="CF519" s="47"/>
      <c r="CG519" s="47"/>
      <c r="CH519" s="47"/>
      <c r="CI519" s="47"/>
      <c r="CJ519" s="47"/>
      <c r="CK519" s="47"/>
      <c r="CL519" s="47"/>
      <c r="CM519" s="47"/>
      <c r="CN519" s="47"/>
      <c r="CO519" s="47"/>
      <c r="CP519" s="47"/>
      <c r="CQ519" s="47"/>
      <c r="CR519" s="47"/>
      <c r="CS519" s="47"/>
      <c r="CT519" s="47"/>
      <c r="CU519" s="47"/>
      <c r="CV519" s="47"/>
      <c r="CW519" s="47"/>
      <c r="CX519" s="47"/>
      <c r="CY519" s="47"/>
      <c r="CZ519" s="47"/>
      <c r="DA519" s="47"/>
      <c r="DB519" s="47"/>
      <c r="DC519" s="47"/>
      <c r="DD519" s="47"/>
      <c r="DE519" s="47"/>
      <c r="DF519" s="47"/>
      <c r="DG519" s="47"/>
      <c r="DH519" s="47"/>
      <c r="DI519" s="47"/>
      <c r="DJ519" s="47"/>
      <c r="DK519" s="47"/>
      <c r="DL519" s="47"/>
      <c r="DM519" s="47"/>
      <c r="DN519" s="47"/>
      <c r="DO519" s="47"/>
      <c r="DP519" s="47"/>
      <c r="DQ519" s="47"/>
      <c r="DR519" s="47"/>
      <c r="DS519" s="47"/>
      <c r="DT519" s="47"/>
      <c r="DU519" s="47"/>
      <c r="DV519" s="47"/>
      <c r="DW519" s="74"/>
      <c r="DX519" s="47"/>
      <c r="DY519" s="47"/>
      <c r="DZ519" s="47"/>
      <c r="EA519" s="47"/>
      <c r="EB519" s="47"/>
      <c r="EC519" s="47"/>
      <c r="ED519" s="47"/>
      <c r="EE519" s="47"/>
      <c r="EF519" s="47"/>
      <c r="EG519" s="47"/>
      <c r="EH519" s="47"/>
      <c r="EI519" s="47"/>
      <c r="EJ519" s="47"/>
      <c r="EK519" s="47"/>
      <c r="EL519" s="47"/>
      <c r="EM519" s="47"/>
      <c r="EN519" s="47"/>
      <c r="EO519" s="47"/>
      <c r="EP519" s="47"/>
      <c r="EQ519" s="47"/>
      <c r="ER519" s="74"/>
    </row>
    <row r="520" spans="1:149" ht="15" customHeight="1">
      <c r="B520" s="687" t="str">
        <f t="shared" si="54"/>
        <v>Desk 96</v>
      </c>
      <c r="C520" s="689" t="str">
        <f t="shared" si="56"/>
        <v/>
      </c>
      <c r="D520" s="689" t="str">
        <f t="shared" si="56"/>
        <v/>
      </c>
      <c r="E520" s="689" t="str">
        <f t="shared" si="56"/>
        <v/>
      </c>
      <c r="F520" s="689" t="str">
        <f t="shared" si="56"/>
        <v/>
      </c>
      <c r="G520" s="1810" t="str">
        <f t="shared" si="56"/>
        <v/>
      </c>
      <c r="H520" s="47"/>
      <c r="I520" s="47"/>
      <c r="J520" s="47"/>
      <c r="K520" s="47"/>
      <c r="L520" s="47"/>
      <c r="M520" s="47"/>
      <c r="N520" s="47"/>
      <c r="O520" s="47"/>
      <c r="P520" s="47"/>
      <c r="Q520" s="47"/>
      <c r="R520" s="47"/>
      <c r="S520" s="47"/>
      <c r="T520" s="47"/>
      <c r="U520" s="47"/>
      <c r="V520" s="47"/>
      <c r="W520" s="47"/>
      <c r="X520" s="47"/>
      <c r="Y520" s="47"/>
      <c r="Z520" s="47"/>
      <c r="AA520" s="47"/>
      <c r="AB520" s="47"/>
      <c r="AC520" s="47"/>
      <c r="AD520" s="47"/>
      <c r="AE520" s="47"/>
      <c r="AF520" s="47"/>
      <c r="AG520" s="47"/>
      <c r="AH520" s="47"/>
      <c r="AI520" s="47"/>
      <c r="AJ520" s="47"/>
      <c r="AK520" s="47"/>
      <c r="AL520" s="47"/>
      <c r="AM520" s="47"/>
      <c r="AN520" s="47"/>
      <c r="AO520" s="47"/>
      <c r="AP520" s="47"/>
      <c r="AQ520" s="47"/>
      <c r="AR520" s="47"/>
      <c r="AS520" s="47"/>
      <c r="AT520" s="47"/>
      <c r="AU520" s="47"/>
      <c r="AV520" s="47"/>
      <c r="AW520" s="47"/>
      <c r="AX520" s="47"/>
      <c r="AY520" s="47"/>
      <c r="AZ520" s="47"/>
      <c r="BA520" s="47"/>
      <c r="BB520" s="47"/>
      <c r="BC520" s="47"/>
      <c r="BD520" s="47"/>
      <c r="BE520" s="47"/>
      <c r="BF520" s="47"/>
      <c r="BG520" s="47"/>
      <c r="BH520" s="47"/>
      <c r="BI520" s="47"/>
      <c r="BJ520" s="47"/>
      <c r="BK520" s="47"/>
      <c r="BL520" s="47"/>
      <c r="BM520" s="47"/>
      <c r="BN520" s="47"/>
      <c r="BO520" s="47"/>
      <c r="BP520" s="47"/>
      <c r="BQ520" s="47"/>
      <c r="BR520" s="47"/>
      <c r="BS520" s="47"/>
      <c r="BT520" s="47"/>
      <c r="BU520" s="47"/>
      <c r="BV520" s="47"/>
      <c r="BW520" s="47"/>
      <c r="BX520" s="47"/>
      <c r="BY520" s="47"/>
      <c r="BZ520" s="47"/>
      <c r="CA520" s="47"/>
      <c r="CB520" s="47"/>
      <c r="CC520" s="47"/>
      <c r="CD520" s="47"/>
      <c r="CE520" s="47"/>
      <c r="CF520" s="47"/>
      <c r="CG520" s="47"/>
      <c r="CH520" s="47"/>
      <c r="CI520" s="47"/>
      <c r="CJ520" s="47"/>
      <c r="CK520" s="47"/>
      <c r="CL520" s="47"/>
      <c r="CM520" s="47"/>
      <c r="CN520" s="47"/>
      <c r="CO520" s="47"/>
      <c r="CP520" s="47"/>
      <c r="CQ520" s="47"/>
      <c r="CR520" s="47"/>
      <c r="CS520" s="47"/>
      <c r="CT520" s="47"/>
      <c r="CU520" s="47"/>
      <c r="CV520" s="47"/>
      <c r="CW520" s="47"/>
      <c r="CX520" s="47"/>
      <c r="CY520" s="47"/>
      <c r="CZ520" s="47"/>
      <c r="DA520" s="47"/>
      <c r="DB520" s="47"/>
      <c r="DC520" s="47"/>
      <c r="DD520" s="47"/>
      <c r="DE520" s="47"/>
      <c r="DF520" s="47"/>
      <c r="DG520" s="47"/>
      <c r="DH520" s="47"/>
      <c r="DI520" s="47"/>
      <c r="DJ520" s="47"/>
      <c r="DK520" s="47"/>
      <c r="DL520" s="47"/>
      <c r="DM520" s="47"/>
      <c r="DN520" s="47"/>
      <c r="DO520" s="47"/>
      <c r="DP520" s="47"/>
      <c r="DQ520" s="47"/>
      <c r="DR520" s="47"/>
      <c r="DS520" s="47"/>
      <c r="DT520" s="47"/>
      <c r="DU520" s="47"/>
      <c r="DV520" s="47"/>
      <c r="DW520" s="74"/>
      <c r="DX520" s="47"/>
      <c r="DY520" s="47"/>
      <c r="DZ520" s="47"/>
      <c r="EA520" s="47"/>
      <c r="EB520" s="47"/>
      <c r="EC520" s="47"/>
      <c r="ED520" s="47"/>
      <c r="EE520" s="47"/>
      <c r="EF520" s="47"/>
      <c r="EG520" s="47"/>
      <c r="EH520" s="47"/>
      <c r="EI520" s="47"/>
      <c r="EJ520" s="47"/>
      <c r="EK520" s="47"/>
      <c r="EL520" s="47"/>
      <c r="EM520" s="47"/>
      <c r="EN520" s="47"/>
      <c r="EO520" s="47"/>
      <c r="EP520" s="47"/>
      <c r="EQ520" s="47"/>
      <c r="ER520" s="74"/>
    </row>
    <row r="521" spans="1:149" ht="15" customHeight="1">
      <c r="B521" s="687" t="str">
        <f t="shared" si="54"/>
        <v>Desk 97</v>
      </c>
      <c r="C521" s="689" t="str">
        <f t="shared" si="56"/>
        <v/>
      </c>
      <c r="D521" s="689" t="str">
        <f t="shared" si="56"/>
        <v/>
      </c>
      <c r="E521" s="689" t="str">
        <f t="shared" si="56"/>
        <v/>
      </c>
      <c r="F521" s="689" t="str">
        <f t="shared" si="56"/>
        <v/>
      </c>
      <c r="G521" s="1810" t="str">
        <f t="shared" si="56"/>
        <v/>
      </c>
      <c r="H521" s="47"/>
      <c r="I521" s="47"/>
      <c r="J521" s="47"/>
      <c r="K521" s="47"/>
      <c r="L521" s="47"/>
      <c r="M521" s="47"/>
      <c r="N521" s="47"/>
      <c r="O521" s="47"/>
      <c r="P521" s="47"/>
      <c r="Q521" s="47"/>
      <c r="R521" s="47"/>
      <c r="S521" s="47"/>
      <c r="T521" s="47"/>
      <c r="U521" s="47"/>
      <c r="V521" s="47"/>
      <c r="W521" s="47"/>
      <c r="X521" s="47"/>
      <c r="Y521" s="47"/>
      <c r="Z521" s="47"/>
      <c r="AA521" s="47"/>
      <c r="AB521" s="47"/>
      <c r="AC521" s="47"/>
      <c r="AD521" s="47"/>
      <c r="AE521" s="47"/>
      <c r="AF521" s="47"/>
      <c r="AG521" s="47"/>
      <c r="AH521" s="47"/>
      <c r="AI521" s="47"/>
      <c r="AJ521" s="47"/>
      <c r="AK521" s="47"/>
      <c r="AL521" s="47"/>
      <c r="AM521" s="47"/>
      <c r="AN521" s="47"/>
      <c r="AO521" s="47"/>
      <c r="AP521" s="47"/>
      <c r="AQ521" s="47"/>
      <c r="AR521" s="47"/>
      <c r="AS521" s="47"/>
      <c r="AT521" s="47"/>
      <c r="AU521" s="47"/>
      <c r="AV521" s="47"/>
      <c r="AW521" s="47"/>
      <c r="AX521" s="47"/>
      <c r="AY521" s="47"/>
      <c r="AZ521" s="47"/>
      <c r="BA521" s="47"/>
      <c r="BB521" s="47"/>
      <c r="BC521" s="47"/>
      <c r="BD521" s="47"/>
      <c r="BE521" s="47"/>
      <c r="BF521" s="47"/>
      <c r="BG521" s="47"/>
      <c r="BH521" s="47"/>
      <c r="BI521" s="47"/>
      <c r="BJ521" s="47"/>
      <c r="BK521" s="47"/>
      <c r="BL521" s="47"/>
      <c r="BM521" s="47"/>
      <c r="BN521" s="47"/>
      <c r="BO521" s="47"/>
      <c r="BP521" s="47"/>
      <c r="BQ521" s="47"/>
      <c r="BR521" s="47"/>
      <c r="BS521" s="47"/>
      <c r="BT521" s="47"/>
      <c r="BU521" s="47"/>
      <c r="BV521" s="47"/>
      <c r="BW521" s="47"/>
      <c r="BX521" s="47"/>
      <c r="BY521" s="47"/>
      <c r="BZ521" s="47"/>
      <c r="CA521" s="47"/>
      <c r="CB521" s="47"/>
      <c r="CC521" s="47"/>
      <c r="CD521" s="47"/>
      <c r="CE521" s="47"/>
      <c r="CF521" s="47"/>
      <c r="CG521" s="47"/>
      <c r="CH521" s="47"/>
      <c r="CI521" s="47"/>
      <c r="CJ521" s="47"/>
      <c r="CK521" s="47"/>
      <c r="CL521" s="47"/>
      <c r="CM521" s="47"/>
      <c r="CN521" s="47"/>
      <c r="CO521" s="47"/>
      <c r="CP521" s="47"/>
      <c r="CQ521" s="47"/>
      <c r="CR521" s="47"/>
      <c r="CS521" s="47"/>
      <c r="CT521" s="47"/>
      <c r="CU521" s="47"/>
      <c r="CV521" s="47"/>
      <c r="CW521" s="47"/>
      <c r="CX521" s="47"/>
      <c r="CY521" s="47"/>
      <c r="CZ521" s="47"/>
      <c r="DA521" s="47"/>
      <c r="DB521" s="47"/>
      <c r="DC521" s="47"/>
      <c r="DD521" s="47"/>
      <c r="DE521" s="47"/>
      <c r="DF521" s="47"/>
      <c r="DG521" s="47"/>
      <c r="DH521" s="47"/>
      <c r="DI521" s="47"/>
      <c r="DJ521" s="47"/>
      <c r="DK521" s="47"/>
      <c r="DL521" s="47"/>
      <c r="DM521" s="47"/>
      <c r="DN521" s="47"/>
      <c r="DO521" s="47"/>
      <c r="DP521" s="47"/>
      <c r="DQ521" s="47"/>
      <c r="DR521" s="47"/>
      <c r="DS521" s="47"/>
      <c r="DT521" s="47"/>
      <c r="DU521" s="47"/>
      <c r="DV521" s="47"/>
      <c r="DW521" s="74"/>
      <c r="DX521" s="47"/>
      <c r="DY521" s="47"/>
      <c r="DZ521" s="47"/>
      <c r="EA521" s="47"/>
      <c r="EB521" s="47"/>
      <c r="EC521" s="47"/>
      <c r="ED521" s="47"/>
      <c r="EE521" s="47"/>
      <c r="EF521" s="47"/>
      <c r="EG521" s="47"/>
      <c r="EH521" s="47"/>
      <c r="EI521" s="47"/>
      <c r="EJ521" s="47"/>
      <c r="EK521" s="47"/>
      <c r="EL521" s="47"/>
      <c r="EM521" s="47"/>
      <c r="EN521" s="47"/>
      <c r="EO521" s="47"/>
      <c r="EP521" s="47"/>
      <c r="EQ521" s="47"/>
      <c r="ER521" s="74"/>
    </row>
    <row r="522" spans="1:149" ht="15" customHeight="1">
      <c r="B522" s="687" t="str">
        <f t="shared" si="54"/>
        <v>Desk 98</v>
      </c>
      <c r="C522" s="689" t="str">
        <f t="shared" ref="C522:G524" si="57">IF(ISBLANK(C108), "", C108)</f>
        <v/>
      </c>
      <c r="D522" s="689" t="str">
        <f t="shared" si="57"/>
        <v/>
      </c>
      <c r="E522" s="689" t="str">
        <f t="shared" si="57"/>
        <v/>
      </c>
      <c r="F522" s="689" t="str">
        <f t="shared" si="57"/>
        <v/>
      </c>
      <c r="G522" s="1810" t="str">
        <f t="shared" si="57"/>
        <v/>
      </c>
      <c r="H522" s="47"/>
      <c r="I522" s="47"/>
      <c r="J522" s="47"/>
      <c r="K522" s="47"/>
      <c r="L522" s="47"/>
      <c r="M522" s="47"/>
      <c r="N522" s="47"/>
      <c r="O522" s="47"/>
      <c r="P522" s="47"/>
      <c r="Q522" s="47"/>
      <c r="R522" s="47"/>
      <c r="S522" s="47"/>
      <c r="T522" s="47"/>
      <c r="U522" s="47"/>
      <c r="V522" s="47"/>
      <c r="W522" s="47"/>
      <c r="X522" s="47"/>
      <c r="Y522" s="47"/>
      <c r="Z522" s="47"/>
      <c r="AA522" s="47"/>
      <c r="AB522" s="47"/>
      <c r="AC522" s="47"/>
      <c r="AD522" s="47"/>
      <c r="AE522" s="47"/>
      <c r="AF522" s="47"/>
      <c r="AG522" s="47"/>
      <c r="AH522" s="47"/>
      <c r="AI522" s="47"/>
      <c r="AJ522" s="47"/>
      <c r="AK522" s="47"/>
      <c r="AL522" s="47"/>
      <c r="AM522" s="47"/>
      <c r="AN522" s="47"/>
      <c r="AO522" s="47"/>
      <c r="AP522" s="47"/>
      <c r="AQ522" s="47"/>
      <c r="AR522" s="47"/>
      <c r="AS522" s="47"/>
      <c r="AT522" s="47"/>
      <c r="AU522" s="47"/>
      <c r="AV522" s="47"/>
      <c r="AW522" s="47"/>
      <c r="AX522" s="47"/>
      <c r="AY522" s="47"/>
      <c r="AZ522" s="47"/>
      <c r="BA522" s="47"/>
      <c r="BB522" s="47"/>
      <c r="BC522" s="47"/>
      <c r="BD522" s="47"/>
      <c r="BE522" s="47"/>
      <c r="BF522" s="47"/>
      <c r="BG522" s="47"/>
      <c r="BH522" s="47"/>
      <c r="BI522" s="47"/>
      <c r="BJ522" s="47"/>
      <c r="BK522" s="47"/>
      <c r="BL522" s="47"/>
      <c r="BM522" s="47"/>
      <c r="BN522" s="47"/>
      <c r="BO522" s="47"/>
      <c r="BP522" s="47"/>
      <c r="BQ522" s="47"/>
      <c r="BR522" s="47"/>
      <c r="BS522" s="47"/>
      <c r="BT522" s="47"/>
      <c r="BU522" s="47"/>
      <c r="BV522" s="47"/>
      <c r="BW522" s="47"/>
      <c r="BX522" s="47"/>
      <c r="BY522" s="47"/>
      <c r="BZ522" s="47"/>
      <c r="CA522" s="47"/>
      <c r="CB522" s="47"/>
      <c r="CC522" s="47"/>
      <c r="CD522" s="47"/>
      <c r="CE522" s="47"/>
      <c r="CF522" s="47"/>
      <c r="CG522" s="47"/>
      <c r="CH522" s="47"/>
      <c r="CI522" s="47"/>
      <c r="CJ522" s="47"/>
      <c r="CK522" s="47"/>
      <c r="CL522" s="47"/>
      <c r="CM522" s="47"/>
      <c r="CN522" s="47"/>
      <c r="CO522" s="47"/>
      <c r="CP522" s="47"/>
      <c r="CQ522" s="47"/>
      <c r="CR522" s="47"/>
      <c r="CS522" s="47"/>
      <c r="CT522" s="47"/>
      <c r="CU522" s="47"/>
      <c r="CV522" s="47"/>
      <c r="CW522" s="47"/>
      <c r="CX522" s="47"/>
      <c r="CY522" s="47"/>
      <c r="CZ522" s="47"/>
      <c r="DA522" s="47"/>
      <c r="DB522" s="47"/>
      <c r="DC522" s="47"/>
      <c r="DD522" s="47"/>
      <c r="DE522" s="47"/>
      <c r="DF522" s="47"/>
      <c r="DG522" s="47"/>
      <c r="DH522" s="47"/>
      <c r="DI522" s="47"/>
      <c r="DJ522" s="47"/>
      <c r="DK522" s="47"/>
      <c r="DL522" s="47"/>
      <c r="DM522" s="47"/>
      <c r="DN522" s="47"/>
      <c r="DO522" s="47"/>
      <c r="DP522" s="47"/>
      <c r="DQ522" s="47"/>
      <c r="DR522" s="47"/>
      <c r="DS522" s="47"/>
      <c r="DT522" s="47"/>
      <c r="DU522" s="47"/>
      <c r="DV522" s="47"/>
      <c r="DW522" s="74"/>
      <c r="DX522" s="47"/>
      <c r="DY522" s="47"/>
      <c r="DZ522" s="47"/>
      <c r="EA522" s="47"/>
      <c r="EB522" s="47"/>
      <c r="EC522" s="47"/>
      <c r="ED522" s="47"/>
      <c r="EE522" s="47"/>
      <c r="EF522" s="47"/>
      <c r="EG522" s="47"/>
      <c r="EH522" s="47"/>
      <c r="EI522" s="47"/>
      <c r="EJ522" s="47"/>
      <c r="EK522" s="47"/>
      <c r="EL522" s="47"/>
      <c r="EM522" s="47"/>
      <c r="EN522" s="47"/>
      <c r="EO522" s="47"/>
      <c r="EP522" s="47"/>
      <c r="EQ522" s="47"/>
      <c r="ER522" s="74"/>
    </row>
    <row r="523" spans="1:149" ht="15" customHeight="1">
      <c r="B523" s="687" t="str">
        <f t="shared" si="54"/>
        <v>Desk 99</v>
      </c>
      <c r="C523" s="689" t="str">
        <f t="shared" si="57"/>
        <v/>
      </c>
      <c r="D523" s="689" t="str">
        <f t="shared" si="57"/>
        <v/>
      </c>
      <c r="E523" s="689" t="str">
        <f t="shared" si="57"/>
        <v/>
      </c>
      <c r="F523" s="689" t="str">
        <f t="shared" si="57"/>
        <v/>
      </c>
      <c r="G523" s="1810" t="str">
        <f t="shared" si="57"/>
        <v/>
      </c>
      <c r="H523" s="47"/>
      <c r="I523" s="47"/>
      <c r="J523" s="47"/>
      <c r="K523" s="47"/>
      <c r="L523" s="47"/>
      <c r="M523" s="47"/>
      <c r="N523" s="47"/>
      <c r="O523" s="47"/>
      <c r="P523" s="47"/>
      <c r="Q523" s="47"/>
      <c r="R523" s="47"/>
      <c r="S523" s="47"/>
      <c r="T523" s="47"/>
      <c r="U523" s="47"/>
      <c r="V523" s="47"/>
      <c r="W523" s="47"/>
      <c r="X523" s="47"/>
      <c r="Y523" s="47"/>
      <c r="Z523" s="47"/>
      <c r="AA523" s="47"/>
      <c r="AB523" s="47"/>
      <c r="AC523" s="47"/>
      <c r="AD523" s="47"/>
      <c r="AE523" s="47"/>
      <c r="AF523" s="47"/>
      <c r="AG523" s="47"/>
      <c r="AH523" s="47"/>
      <c r="AI523" s="47"/>
      <c r="AJ523" s="47"/>
      <c r="AK523" s="47"/>
      <c r="AL523" s="47"/>
      <c r="AM523" s="47"/>
      <c r="AN523" s="47"/>
      <c r="AO523" s="47"/>
      <c r="AP523" s="47"/>
      <c r="AQ523" s="47"/>
      <c r="AR523" s="47"/>
      <c r="AS523" s="47"/>
      <c r="AT523" s="47"/>
      <c r="AU523" s="47"/>
      <c r="AV523" s="47"/>
      <c r="AW523" s="47"/>
      <c r="AX523" s="47"/>
      <c r="AY523" s="47"/>
      <c r="AZ523" s="47"/>
      <c r="BA523" s="47"/>
      <c r="BB523" s="47"/>
      <c r="BC523" s="47"/>
      <c r="BD523" s="47"/>
      <c r="BE523" s="47"/>
      <c r="BF523" s="47"/>
      <c r="BG523" s="47"/>
      <c r="BH523" s="47"/>
      <c r="BI523" s="47"/>
      <c r="BJ523" s="47"/>
      <c r="BK523" s="47"/>
      <c r="BL523" s="47"/>
      <c r="BM523" s="47"/>
      <c r="BN523" s="47"/>
      <c r="BO523" s="47"/>
      <c r="BP523" s="47"/>
      <c r="BQ523" s="47"/>
      <c r="BR523" s="47"/>
      <c r="BS523" s="47"/>
      <c r="BT523" s="47"/>
      <c r="BU523" s="47"/>
      <c r="BV523" s="47"/>
      <c r="BW523" s="47"/>
      <c r="BX523" s="47"/>
      <c r="BY523" s="47"/>
      <c r="BZ523" s="47"/>
      <c r="CA523" s="47"/>
      <c r="CB523" s="47"/>
      <c r="CC523" s="47"/>
      <c r="CD523" s="47"/>
      <c r="CE523" s="47"/>
      <c r="CF523" s="47"/>
      <c r="CG523" s="47"/>
      <c r="CH523" s="47"/>
      <c r="CI523" s="47"/>
      <c r="CJ523" s="47"/>
      <c r="CK523" s="47"/>
      <c r="CL523" s="47"/>
      <c r="CM523" s="47"/>
      <c r="CN523" s="47"/>
      <c r="CO523" s="47"/>
      <c r="CP523" s="47"/>
      <c r="CQ523" s="47"/>
      <c r="CR523" s="47"/>
      <c r="CS523" s="47"/>
      <c r="CT523" s="47"/>
      <c r="CU523" s="47"/>
      <c r="CV523" s="47"/>
      <c r="CW523" s="47"/>
      <c r="CX523" s="47"/>
      <c r="CY523" s="47"/>
      <c r="CZ523" s="47"/>
      <c r="DA523" s="47"/>
      <c r="DB523" s="47"/>
      <c r="DC523" s="47"/>
      <c r="DD523" s="47"/>
      <c r="DE523" s="47"/>
      <c r="DF523" s="47"/>
      <c r="DG523" s="47"/>
      <c r="DH523" s="47"/>
      <c r="DI523" s="47"/>
      <c r="DJ523" s="47"/>
      <c r="DK523" s="47"/>
      <c r="DL523" s="47"/>
      <c r="DM523" s="47"/>
      <c r="DN523" s="47"/>
      <c r="DO523" s="47"/>
      <c r="DP523" s="47"/>
      <c r="DQ523" s="47"/>
      <c r="DR523" s="47"/>
      <c r="DS523" s="47"/>
      <c r="DT523" s="47"/>
      <c r="DU523" s="47"/>
      <c r="DV523" s="47"/>
      <c r="DW523" s="74"/>
      <c r="DX523" s="47"/>
      <c r="DY523" s="47"/>
      <c r="DZ523" s="47"/>
      <c r="EA523" s="47"/>
      <c r="EB523" s="47"/>
      <c r="EC523" s="47"/>
      <c r="ED523" s="47"/>
      <c r="EE523" s="47"/>
      <c r="EF523" s="47"/>
      <c r="EG523" s="47"/>
      <c r="EH523" s="47"/>
      <c r="EI523" s="47"/>
      <c r="EJ523" s="47"/>
      <c r="EK523" s="47"/>
      <c r="EL523" s="47"/>
      <c r="EM523" s="47"/>
      <c r="EN523" s="47"/>
      <c r="EO523" s="47"/>
      <c r="EP523" s="47"/>
      <c r="EQ523" s="47"/>
      <c r="ER523" s="74"/>
    </row>
    <row r="524" spans="1:149" ht="15" customHeight="1">
      <c r="B524" s="688" t="str">
        <f t="shared" si="54"/>
        <v>Desk 100</v>
      </c>
      <c r="C524" s="691" t="str">
        <f t="shared" si="57"/>
        <v/>
      </c>
      <c r="D524" s="691" t="str">
        <f t="shared" si="57"/>
        <v/>
      </c>
      <c r="E524" s="691" t="str">
        <f t="shared" si="57"/>
        <v/>
      </c>
      <c r="F524" s="691" t="str">
        <f t="shared" si="57"/>
        <v/>
      </c>
      <c r="G524" s="1810" t="str">
        <f t="shared" si="57"/>
        <v/>
      </c>
      <c r="H524" s="57"/>
      <c r="I524" s="57"/>
      <c r="J524" s="57"/>
      <c r="K524" s="57"/>
      <c r="L524" s="57"/>
      <c r="M524" s="57"/>
      <c r="N524" s="57"/>
      <c r="O524" s="57"/>
      <c r="P524" s="57"/>
      <c r="Q524" s="57"/>
      <c r="R524" s="57"/>
      <c r="S524" s="57"/>
      <c r="T524" s="57"/>
      <c r="U524" s="57"/>
      <c r="V524" s="57"/>
      <c r="W524" s="57"/>
      <c r="X524" s="57"/>
      <c r="Y524" s="57"/>
      <c r="Z524" s="57"/>
      <c r="AA524" s="57"/>
      <c r="AB524" s="57"/>
      <c r="AC524" s="57"/>
      <c r="AD524" s="57"/>
      <c r="AE524" s="57"/>
      <c r="AF524" s="57"/>
      <c r="AG524" s="57"/>
      <c r="AH524" s="57"/>
      <c r="AI524" s="57"/>
      <c r="AJ524" s="57"/>
      <c r="AK524" s="57"/>
      <c r="AL524" s="57"/>
      <c r="AM524" s="57"/>
      <c r="AN524" s="57"/>
      <c r="AO524" s="57"/>
      <c r="AP524" s="57"/>
      <c r="AQ524" s="57"/>
      <c r="AR524" s="57"/>
      <c r="AS524" s="57"/>
      <c r="AT524" s="57"/>
      <c r="AU524" s="57"/>
      <c r="AV524" s="57"/>
      <c r="AW524" s="57"/>
      <c r="AX524" s="57"/>
      <c r="AY524" s="57"/>
      <c r="AZ524" s="57"/>
      <c r="BA524" s="57"/>
      <c r="BB524" s="57"/>
      <c r="BC524" s="57"/>
      <c r="BD524" s="57"/>
      <c r="BE524" s="57"/>
      <c r="BF524" s="57"/>
      <c r="BG524" s="57"/>
      <c r="BH524" s="57"/>
      <c r="BI524" s="57"/>
      <c r="BJ524" s="57"/>
      <c r="BK524" s="57"/>
      <c r="BL524" s="57"/>
      <c r="BM524" s="57"/>
      <c r="BN524" s="57"/>
      <c r="BO524" s="57"/>
      <c r="BP524" s="57"/>
      <c r="BQ524" s="57"/>
      <c r="BR524" s="57"/>
      <c r="BS524" s="57"/>
      <c r="BT524" s="57"/>
      <c r="BU524" s="57"/>
      <c r="BV524" s="57"/>
      <c r="BW524" s="57"/>
      <c r="BX524" s="57"/>
      <c r="BY524" s="57"/>
      <c r="BZ524" s="57"/>
      <c r="CA524" s="57"/>
      <c r="CB524" s="57"/>
      <c r="CC524" s="57"/>
      <c r="CD524" s="57"/>
      <c r="CE524" s="57"/>
      <c r="CF524" s="57"/>
      <c r="CG524" s="57"/>
      <c r="CH524" s="57"/>
      <c r="CI524" s="57"/>
      <c r="CJ524" s="57"/>
      <c r="CK524" s="57"/>
      <c r="CL524" s="57"/>
      <c r="CM524" s="57"/>
      <c r="CN524" s="57"/>
      <c r="CO524" s="57"/>
      <c r="CP524" s="57"/>
      <c r="CQ524" s="57"/>
      <c r="CR524" s="57"/>
      <c r="CS524" s="57"/>
      <c r="CT524" s="57"/>
      <c r="CU524" s="57"/>
      <c r="CV524" s="57"/>
      <c r="CW524" s="57"/>
      <c r="CX524" s="57"/>
      <c r="CY524" s="57"/>
      <c r="CZ524" s="57"/>
      <c r="DA524" s="57"/>
      <c r="DB524" s="57"/>
      <c r="DC524" s="57"/>
      <c r="DD524" s="57"/>
      <c r="DE524" s="57"/>
      <c r="DF524" s="57"/>
      <c r="DG524" s="57"/>
      <c r="DH524" s="57"/>
      <c r="DI524" s="57"/>
      <c r="DJ524" s="57"/>
      <c r="DK524" s="57"/>
      <c r="DL524" s="57"/>
      <c r="DM524" s="57"/>
      <c r="DN524" s="57"/>
      <c r="DO524" s="57"/>
      <c r="DP524" s="57"/>
      <c r="DQ524" s="57"/>
      <c r="DR524" s="57"/>
      <c r="DS524" s="57"/>
      <c r="DT524" s="57"/>
      <c r="DU524" s="57"/>
      <c r="DV524" s="57"/>
      <c r="DW524" s="181"/>
      <c r="DX524" s="57"/>
      <c r="DY524" s="57"/>
      <c r="DZ524" s="57"/>
      <c r="EA524" s="57"/>
      <c r="EB524" s="57"/>
      <c r="EC524" s="57"/>
      <c r="ED524" s="57"/>
      <c r="EE524" s="57"/>
      <c r="EF524" s="57"/>
      <c r="EG524" s="57"/>
      <c r="EH524" s="57"/>
      <c r="EI524" s="57"/>
      <c r="EJ524" s="57"/>
      <c r="EK524" s="57"/>
      <c r="EL524" s="57"/>
      <c r="EM524" s="57"/>
      <c r="EN524" s="57"/>
      <c r="EO524" s="57"/>
      <c r="EP524" s="57"/>
      <c r="EQ524" s="57"/>
      <c r="ER524" s="181"/>
    </row>
    <row r="525" spans="1:149" ht="15" customHeight="1">
      <c r="B525" s="2238" t="s">
        <v>770</v>
      </c>
      <c r="C525" s="1811"/>
      <c r="D525" s="1811"/>
      <c r="E525" s="1811"/>
      <c r="F525" s="1811"/>
      <c r="G525" s="1811"/>
      <c r="H525" s="2239"/>
      <c r="I525" s="2239"/>
      <c r="J525" s="2239"/>
      <c r="K525" s="2239"/>
      <c r="L525" s="2239"/>
      <c r="M525" s="2239"/>
      <c r="N525" s="2239"/>
      <c r="O525" s="2239"/>
      <c r="P525" s="2239"/>
      <c r="Q525" s="2239"/>
      <c r="R525" s="2239"/>
      <c r="S525" s="2239"/>
      <c r="T525" s="2239"/>
      <c r="U525" s="2239"/>
      <c r="V525" s="2239"/>
      <c r="W525" s="2239"/>
      <c r="X525" s="2239"/>
      <c r="Y525" s="2239"/>
      <c r="Z525" s="2239"/>
      <c r="AA525" s="2239"/>
      <c r="AB525" s="2239"/>
      <c r="AC525" s="2239"/>
      <c r="AD525" s="2239"/>
      <c r="AE525" s="2239"/>
      <c r="AF525" s="2239"/>
      <c r="AG525" s="2239"/>
      <c r="AH525" s="2239"/>
      <c r="AI525" s="2239"/>
      <c r="AJ525" s="2239"/>
      <c r="AK525" s="2239"/>
      <c r="AL525" s="2239"/>
      <c r="AM525" s="2239"/>
      <c r="AN525" s="2239"/>
      <c r="AO525" s="2239"/>
      <c r="AP525" s="2239"/>
      <c r="AQ525" s="2239"/>
      <c r="AR525" s="2239"/>
      <c r="AS525" s="2239"/>
      <c r="AT525" s="2239"/>
      <c r="AU525" s="2239"/>
      <c r="AV525" s="2239"/>
      <c r="AW525" s="2239"/>
      <c r="AX525" s="2239"/>
      <c r="AY525" s="2239"/>
      <c r="AZ525" s="2239"/>
      <c r="BA525" s="2239"/>
      <c r="BB525" s="2239"/>
      <c r="BC525" s="2239"/>
      <c r="BD525" s="2239"/>
      <c r="BE525" s="2239"/>
      <c r="BF525" s="2239"/>
      <c r="BG525" s="2239"/>
      <c r="BH525" s="2239"/>
      <c r="BI525" s="2239"/>
      <c r="BJ525" s="2239"/>
      <c r="BK525" s="2239"/>
      <c r="BL525" s="2239"/>
      <c r="BM525" s="2239"/>
      <c r="BN525" s="2239"/>
      <c r="BO525" s="2239"/>
      <c r="BP525" s="2239"/>
      <c r="BQ525" s="2239"/>
      <c r="BR525" s="2239"/>
      <c r="BS525" s="2239"/>
      <c r="BT525" s="2239"/>
      <c r="BU525" s="2239"/>
      <c r="BV525" s="2239"/>
      <c r="BW525" s="2239"/>
      <c r="BX525" s="2239"/>
      <c r="BY525" s="2239"/>
      <c r="BZ525" s="2239"/>
      <c r="CA525" s="2239"/>
      <c r="CB525" s="2239"/>
      <c r="CC525" s="2239"/>
      <c r="CD525" s="2239"/>
      <c r="CE525" s="2239"/>
      <c r="CF525" s="2239"/>
      <c r="CG525" s="2239"/>
      <c r="CH525" s="2239"/>
      <c r="CI525" s="2239"/>
      <c r="CJ525" s="2239"/>
      <c r="CK525" s="2239"/>
      <c r="CL525" s="2239"/>
      <c r="CM525" s="2239"/>
      <c r="CN525" s="2239"/>
      <c r="CO525" s="2239"/>
      <c r="CP525" s="2239"/>
      <c r="CQ525" s="2239"/>
      <c r="CR525" s="2239"/>
      <c r="CS525" s="2239"/>
      <c r="CT525" s="2239"/>
      <c r="CU525" s="2239"/>
      <c r="CV525" s="2239"/>
      <c r="CW525" s="2239"/>
      <c r="CX525" s="2239"/>
      <c r="CY525" s="2239"/>
      <c r="CZ525" s="2239"/>
      <c r="DA525" s="2239"/>
      <c r="DB525" s="2239"/>
      <c r="DC525" s="2239"/>
      <c r="DD525" s="2239"/>
      <c r="DE525" s="2239"/>
      <c r="DF525" s="2239"/>
      <c r="DG525" s="2239"/>
      <c r="DH525" s="2239"/>
      <c r="DI525" s="2239"/>
      <c r="DJ525" s="2239"/>
      <c r="DK525" s="2239"/>
      <c r="DL525" s="2239"/>
      <c r="DM525" s="2239"/>
      <c r="DN525" s="2239"/>
      <c r="DO525" s="2239"/>
      <c r="DP525" s="2239"/>
      <c r="DQ525" s="2239"/>
      <c r="DR525" s="2239"/>
      <c r="DS525" s="2239"/>
      <c r="DT525" s="2239"/>
      <c r="DU525" s="2239"/>
      <c r="DV525" s="2239"/>
      <c r="DW525" s="2223"/>
      <c r="DX525" s="2239"/>
      <c r="DY525" s="2239"/>
      <c r="DZ525" s="2239"/>
      <c r="EA525" s="2239"/>
      <c r="EB525" s="2239"/>
      <c r="EC525" s="2239"/>
      <c r="ED525" s="2239"/>
      <c r="EE525" s="2239"/>
      <c r="EF525" s="2239"/>
      <c r="EG525" s="2239"/>
      <c r="EH525" s="2239"/>
      <c r="EI525" s="2239"/>
      <c r="EJ525" s="2239"/>
      <c r="EK525" s="2239"/>
      <c r="EL525" s="2239"/>
      <c r="EM525" s="2239"/>
      <c r="EN525" s="2239"/>
      <c r="EO525" s="2239"/>
      <c r="EP525" s="2239"/>
      <c r="EQ525" s="2239"/>
      <c r="ER525" s="2223"/>
    </row>
    <row r="526" spans="1:149" s="1105" customFormat="1" ht="60" customHeight="1">
      <c r="A526" s="2229" t="s">
        <v>1067</v>
      </c>
      <c r="B526" s="322"/>
      <c r="C526" s="322"/>
      <c r="D526" s="451"/>
      <c r="E526" s="451"/>
      <c r="F526" s="451"/>
      <c r="G526" s="451"/>
      <c r="ES526" s="2230"/>
    </row>
    <row r="527" spans="1:149" ht="60.75" customHeight="1">
      <c r="B527" s="2231" t="s">
        <v>669</v>
      </c>
      <c r="C527" s="1808" t="s">
        <v>832</v>
      </c>
      <c r="D527" s="2232" t="s">
        <v>798</v>
      </c>
      <c r="E527" s="1808" t="s">
        <v>799</v>
      </c>
      <c r="F527" s="1808" t="s">
        <v>833</v>
      </c>
      <c r="G527" s="1808" t="s">
        <v>1760</v>
      </c>
      <c r="H527" s="1808" t="s">
        <v>667</v>
      </c>
      <c r="I527" s="1808" t="str">
        <f t="shared" ref="I527:BT527" si="58">"T+" &amp; (COLUMN(I527)-COLUMN($H527))</f>
        <v>T+1</v>
      </c>
      <c r="J527" s="1808" t="str">
        <f t="shared" si="58"/>
        <v>T+2</v>
      </c>
      <c r="K527" s="1808" t="str">
        <f t="shared" si="58"/>
        <v>T+3</v>
      </c>
      <c r="L527" s="1808" t="str">
        <f t="shared" si="58"/>
        <v>T+4</v>
      </c>
      <c r="M527" s="1808" t="str">
        <f t="shared" si="58"/>
        <v>T+5</v>
      </c>
      <c r="N527" s="1808" t="str">
        <f t="shared" si="58"/>
        <v>T+6</v>
      </c>
      <c r="O527" s="1808" t="str">
        <f t="shared" si="58"/>
        <v>T+7</v>
      </c>
      <c r="P527" s="1808" t="str">
        <f t="shared" si="58"/>
        <v>T+8</v>
      </c>
      <c r="Q527" s="1808" t="str">
        <f t="shared" si="58"/>
        <v>T+9</v>
      </c>
      <c r="R527" s="1808" t="str">
        <f t="shared" si="58"/>
        <v>T+10</v>
      </c>
      <c r="S527" s="1808" t="str">
        <f t="shared" si="58"/>
        <v>T+11</v>
      </c>
      <c r="T527" s="1808" t="str">
        <f t="shared" si="58"/>
        <v>T+12</v>
      </c>
      <c r="U527" s="1808" t="str">
        <f t="shared" si="58"/>
        <v>T+13</v>
      </c>
      <c r="V527" s="1808" t="str">
        <f t="shared" si="58"/>
        <v>T+14</v>
      </c>
      <c r="W527" s="1808" t="str">
        <f t="shared" si="58"/>
        <v>T+15</v>
      </c>
      <c r="X527" s="1808" t="str">
        <f t="shared" si="58"/>
        <v>T+16</v>
      </c>
      <c r="Y527" s="1808" t="str">
        <f t="shared" si="58"/>
        <v>T+17</v>
      </c>
      <c r="Z527" s="1808" t="str">
        <f t="shared" si="58"/>
        <v>T+18</v>
      </c>
      <c r="AA527" s="1808" t="str">
        <f t="shared" si="58"/>
        <v>T+19</v>
      </c>
      <c r="AB527" s="1808" t="str">
        <f t="shared" si="58"/>
        <v>T+20</v>
      </c>
      <c r="AC527" s="1808" t="str">
        <f t="shared" si="58"/>
        <v>T+21</v>
      </c>
      <c r="AD527" s="1808" t="str">
        <f t="shared" si="58"/>
        <v>T+22</v>
      </c>
      <c r="AE527" s="1808" t="str">
        <f t="shared" si="58"/>
        <v>T+23</v>
      </c>
      <c r="AF527" s="1808" t="str">
        <f t="shared" si="58"/>
        <v>T+24</v>
      </c>
      <c r="AG527" s="1808" t="str">
        <f t="shared" si="58"/>
        <v>T+25</v>
      </c>
      <c r="AH527" s="1808" t="str">
        <f t="shared" si="58"/>
        <v>T+26</v>
      </c>
      <c r="AI527" s="1808" t="str">
        <f t="shared" si="58"/>
        <v>T+27</v>
      </c>
      <c r="AJ527" s="1808" t="str">
        <f t="shared" si="58"/>
        <v>T+28</v>
      </c>
      <c r="AK527" s="1808" t="str">
        <f t="shared" si="58"/>
        <v>T+29</v>
      </c>
      <c r="AL527" s="1808" t="str">
        <f t="shared" si="58"/>
        <v>T+30</v>
      </c>
      <c r="AM527" s="1808" t="str">
        <f t="shared" si="58"/>
        <v>T+31</v>
      </c>
      <c r="AN527" s="1808" t="str">
        <f t="shared" si="58"/>
        <v>T+32</v>
      </c>
      <c r="AO527" s="1808" t="str">
        <f t="shared" si="58"/>
        <v>T+33</v>
      </c>
      <c r="AP527" s="1808" t="str">
        <f t="shared" si="58"/>
        <v>T+34</v>
      </c>
      <c r="AQ527" s="1808" t="str">
        <f t="shared" si="58"/>
        <v>T+35</v>
      </c>
      <c r="AR527" s="1808" t="str">
        <f t="shared" si="58"/>
        <v>T+36</v>
      </c>
      <c r="AS527" s="1808" t="str">
        <f t="shared" si="58"/>
        <v>T+37</v>
      </c>
      <c r="AT527" s="1808" t="str">
        <f t="shared" si="58"/>
        <v>T+38</v>
      </c>
      <c r="AU527" s="1808" t="str">
        <f t="shared" si="58"/>
        <v>T+39</v>
      </c>
      <c r="AV527" s="1808" t="str">
        <f t="shared" si="58"/>
        <v>T+40</v>
      </c>
      <c r="AW527" s="1808" t="str">
        <f t="shared" si="58"/>
        <v>T+41</v>
      </c>
      <c r="AX527" s="1808" t="str">
        <f t="shared" si="58"/>
        <v>T+42</v>
      </c>
      <c r="AY527" s="1808" t="str">
        <f t="shared" si="58"/>
        <v>T+43</v>
      </c>
      <c r="AZ527" s="1808" t="str">
        <f t="shared" si="58"/>
        <v>T+44</v>
      </c>
      <c r="BA527" s="1808" t="str">
        <f t="shared" si="58"/>
        <v>T+45</v>
      </c>
      <c r="BB527" s="1808" t="str">
        <f t="shared" si="58"/>
        <v>T+46</v>
      </c>
      <c r="BC527" s="1808" t="str">
        <f t="shared" si="58"/>
        <v>T+47</v>
      </c>
      <c r="BD527" s="1808" t="str">
        <f t="shared" si="58"/>
        <v>T+48</v>
      </c>
      <c r="BE527" s="1808" t="str">
        <f t="shared" si="58"/>
        <v>T+49</v>
      </c>
      <c r="BF527" s="1808" t="str">
        <f t="shared" si="58"/>
        <v>T+50</v>
      </c>
      <c r="BG527" s="1808" t="str">
        <f t="shared" si="58"/>
        <v>T+51</v>
      </c>
      <c r="BH527" s="1808" t="str">
        <f t="shared" si="58"/>
        <v>T+52</v>
      </c>
      <c r="BI527" s="1808" t="str">
        <f t="shared" si="58"/>
        <v>T+53</v>
      </c>
      <c r="BJ527" s="1808" t="str">
        <f t="shared" si="58"/>
        <v>T+54</v>
      </c>
      <c r="BK527" s="1808" t="str">
        <f t="shared" si="58"/>
        <v>T+55</v>
      </c>
      <c r="BL527" s="1808" t="str">
        <f t="shared" si="58"/>
        <v>T+56</v>
      </c>
      <c r="BM527" s="1808" t="str">
        <f t="shared" si="58"/>
        <v>T+57</v>
      </c>
      <c r="BN527" s="1808" t="str">
        <f t="shared" si="58"/>
        <v>T+58</v>
      </c>
      <c r="BO527" s="1808" t="str">
        <f t="shared" si="58"/>
        <v>T+59</v>
      </c>
      <c r="BP527" s="1808" t="str">
        <f t="shared" si="58"/>
        <v>T+60</v>
      </c>
      <c r="BQ527" s="1808" t="str">
        <f t="shared" si="58"/>
        <v>T+61</v>
      </c>
      <c r="BR527" s="1808" t="str">
        <f t="shared" si="58"/>
        <v>T+62</v>
      </c>
      <c r="BS527" s="1808" t="str">
        <f t="shared" si="58"/>
        <v>T+63</v>
      </c>
      <c r="BT527" s="1808" t="str">
        <f t="shared" si="58"/>
        <v>T+64</v>
      </c>
      <c r="BU527" s="1808" t="str">
        <f t="shared" ref="BU527:EF527" si="59">"T+" &amp; (COLUMN(BU527)-COLUMN($H527))</f>
        <v>T+65</v>
      </c>
      <c r="BV527" s="1808" t="str">
        <f t="shared" si="59"/>
        <v>T+66</v>
      </c>
      <c r="BW527" s="1808" t="str">
        <f t="shared" si="59"/>
        <v>T+67</v>
      </c>
      <c r="BX527" s="1808" t="str">
        <f t="shared" si="59"/>
        <v>T+68</v>
      </c>
      <c r="BY527" s="1808" t="str">
        <f t="shared" si="59"/>
        <v>T+69</v>
      </c>
      <c r="BZ527" s="1808" t="str">
        <f t="shared" si="59"/>
        <v>T+70</v>
      </c>
      <c r="CA527" s="1808" t="str">
        <f t="shared" si="59"/>
        <v>T+71</v>
      </c>
      <c r="CB527" s="1808" t="str">
        <f t="shared" si="59"/>
        <v>T+72</v>
      </c>
      <c r="CC527" s="1808" t="str">
        <f t="shared" si="59"/>
        <v>T+73</v>
      </c>
      <c r="CD527" s="1808" t="str">
        <f t="shared" si="59"/>
        <v>T+74</v>
      </c>
      <c r="CE527" s="1808" t="str">
        <f t="shared" si="59"/>
        <v>T+75</v>
      </c>
      <c r="CF527" s="1808" t="str">
        <f t="shared" si="59"/>
        <v>T+76</v>
      </c>
      <c r="CG527" s="1808" t="str">
        <f t="shared" si="59"/>
        <v>T+77</v>
      </c>
      <c r="CH527" s="1808" t="str">
        <f t="shared" si="59"/>
        <v>T+78</v>
      </c>
      <c r="CI527" s="1808" t="str">
        <f t="shared" si="59"/>
        <v>T+79</v>
      </c>
      <c r="CJ527" s="1808" t="str">
        <f t="shared" si="59"/>
        <v>T+80</v>
      </c>
      <c r="CK527" s="1808" t="str">
        <f t="shared" si="59"/>
        <v>T+81</v>
      </c>
      <c r="CL527" s="1808" t="str">
        <f t="shared" si="59"/>
        <v>T+82</v>
      </c>
      <c r="CM527" s="1808" t="str">
        <f t="shared" si="59"/>
        <v>T+83</v>
      </c>
      <c r="CN527" s="1808" t="str">
        <f t="shared" si="59"/>
        <v>T+84</v>
      </c>
      <c r="CO527" s="1808" t="str">
        <f t="shared" si="59"/>
        <v>T+85</v>
      </c>
      <c r="CP527" s="1808" t="str">
        <f t="shared" si="59"/>
        <v>T+86</v>
      </c>
      <c r="CQ527" s="1808" t="str">
        <f t="shared" si="59"/>
        <v>T+87</v>
      </c>
      <c r="CR527" s="1808" t="str">
        <f t="shared" si="59"/>
        <v>T+88</v>
      </c>
      <c r="CS527" s="1808" t="str">
        <f t="shared" si="59"/>
        <v>T+89</v>
      </c>
      <c r="CT527" s="1808" t="str">
        <f t="shared" si="59"/>
        <v>T+90</v>
      </c>
      <c r="CU527" s="1808" t="str">
        <f t="shared" si="59"/>
        <v>T+91</v>
      </c>
      <c r="CV527" s="1808" t="str">
        <f t="shared" si="59"/>
        <v>T+92</v>
      </c>
      <c r="CW527" s="1808" t="str">
        <f t="shared" si="59"/>
        <v>T+93</v>
      </c>
      <c r="CX527" s="1808" t="str">
        <f t="shared" si="59"/>
        <v>T+94</v>
      </c>
      <c r="CY527" s="1808" t="str">
        <f t="shared" si="59"/>
        <v>T+95</v>
      </c>
      <c r="CZ527" s="1808" t="str">
        <f t="shared" si="59"/>
        <v>T+96</v>
      </c>
      <c r="DA527" s="1808" t="str">
        <f t="shared" si="59"/>
        <v>T+97</v>
      </c>
      <c r="DB527" s="1808" t="str">
        <f t="shared" si="59"/>
        <v>T+98</v>
      </c>
      <c r="DC527" s="1808" t="str">
        <f t="shared" si="59"/>
        <v>T+99</v>
      </c>
      <c r="DD527" s="1808" t="str">
        <f t="shared" si="59"/>
        <v>T+100</v>
      </c>
      <c r="DE527" s="1808" t="str">
        <f t="shared" si="59"/>
        <v>T+101</v>
      </c>
      <c r="DF527" s="1808" t="str">
        <f t="shared" si="59"/>
        <v>T+102</v>
      </c>
      <c r="DG527" s="1808" t="str">
        <f t="shared" si="59"/>
        <v>T+103</v>
      </c>
      <c r="DH527" s="1808" t="str">
        <f t="shared" si="59"/>
        <v>T+104</v>
      </c>
      <c r="DI527" s="1808" t="str">
        <f t="shared" si="59"/>
        <v>T+105</v>
      </c>
      <c r="DJ527" s="1808" t="str">
        <f t="shared" si="59"/>
        <v>T+106</v>
      </c>
      <c r="DK527" s="1808" t="str">
        <f t="shared" si="59"/>
        <v>T+107</v>
      </c>
      <c r="DL527" s="1808" t="str">
        <f t="shared" si="59"/>
        <v>T+108</v>
      </c>
      <c r="DM527" s="1808" t="str">
        <f t="shared" si="59"/>
        <v>T+109</v>
      </c>
      <c r="DN527" s="1808" t="str">
        <f t="shared" si="59"/>
        <v>T+110</v>
      </c>
      <c r="DO527" s="1808" t="str">
        <f t="shared" si="59"/>
        <v>T+111</v>
      </c>
      <c r="DP527" s="1808" t="str">
        <f t="shared" si="59"/>
        <v>T+112</v>
      </c>
      <c r="DQ527" s="1808" t="str">
        <f t="shared" si="59"/>
        <v>T+113</v>
      </c>
      <c r="DR527" s="1808" t="str">
        <f t="shared" si="59"/>
        <v>T+114</v>
      </c>
      <c r="DS527" s="1808" t="str">
        <f t="shared" si="59"/>
        <v>T+115</v>
      </c>
      <c r="DT527" s="1808" t="str">
        <f t="shared" si="59"/>
        <v>T+116</v>
      </c>
      <c r="DU527" s="1808" t="str">
        <f t="shared" si="59"/>
        <v>T+117</v>
      </c>
      <c r="DV527" s="1808" t="str">
        <f t="shared" si="59"/>
        <v>T+118</v>
      </c>
      <c r="DW527" s="1808" t="str">
        <f t="shared" si="59"/>
        <v>T+119</v>
      </c>
      <c r="DX527" s="1808" t="str">
        <f t="shared" si="59"/>
        <v>T+120</v>
      </c>
      <c r="DY527" s="1808" t="str">
        <f t="shared" si="59"/>
        <v>T+121</v>
      </c>
      <c r="DZ527" s="1808" t="str">
        <f t="shared" si="59"/>
        <v>T+122</v>
      </c>
      <c r="EA527" s="1808" t="str">
        <f t="shared" si="59"/>
        <v>T+123</v>
      </c>
      <c r="EB527" s="1808" t="str">
        <f t="shared" si="59"/>
        <v>T+124</v>
      </c>
      <c r="EC527" s="1808" t="str">
        <f t="shared" si="59"/>
        <v>T+125</v>
      </c>
      <c r="ED527" s="1808" t="str">
        <f t="shared" si="59"/>
        <v>T+126</v>
      </c>
      <c r="EE527" s="1808" t="str">
        <f t="shared" si="59"/>
        <v>T+127</v>
      </c>
      <c r="EF527" s="1808" t="str">
        <f t="shared" si="59"/>
        <v>T+128</v>
      </c>
      <c r="EG527" s="1808" t="str">
        <f t="shared" ref="EG527:ER527" si="60">"T+" &amp; (COLUMN(EG527)-COLUMN($H527))</f>
        <v>T+129</v>
      </c>
      <c r="EH527" s="1808" t="str">
        <f t="shared" si="60"/>
        <v>T+130</v>
      </c>
      <c r="EI527" s="1808" t="str">
        <f t="shared" si="60"/>
        <v>T+131</v>
      </c>
      <c r="EJ527" s="1808" t="str">
        <f t="shared" si="60"/>
        <v>T+132</v>
      </c>
      <c r="EK527" s="1808" t="str">
        <f t="shared" si="60"/>
        <v>T+133</v>
      </c>
      <c r="EL527" s="1808" t="str">
        <f t="shared" si="60"/>
        <v>T+134</v>
      </c>
      <c r="EM527" s="1808" t="str">
        <f t="shared" si="60"/>
        <v>T+135</v>
      </c>
      <c r="EN527" s="1808" t="str">
        <f t="shared" si="60"/>
        <v>T+136</v>
      </c>
      <c r="EO527" s="1808" t="str">
        <f t="shared" si="60"/>
        <v>T+137</v>
      </c>
      <c r="EP527" s="1808" t="str">
        <f t="shared" si="60"/>
        <v>T+138</v>
      </c>
      <c r="EQ527" s="1808" t="str">
        <f t="shared" si="60"/>
        <v>T+139</v>
      </c>
      <c r="ER527" s="1808" t="str">
        <f t="shared" si="60"/>
        <v>T+140</v>
      </c>
    </row>
    <row r="528" spans="1:149" ht="15" customHeight="1">
      <c r="B528" s="2236" t="str">
        <f>B11</f>
        <v>Desk 1</v>
      </c>
      <c r="C528" s="2237" t="str">
        <f>IF(ISBLANK(C11), "", C11)</f>
        <v/>
      </c>
      <c r="D528" s="2237" t="str">
        <f t="shared" ref="D528:F528" si="61">IF(ISBLANK(D11), "", D11)</f>
        <v/>
      </c>
      <c r="E528" s="2237" t="str">
        <f t="shared" si="61"/>
        <v/>
      </c>
      <c r="F528" s="2237" t="str">
        <f t="shared" si="61"/>
        <v/>
      </c>
      <c r="G528" s="1810" t="str">
        <f>IF(ISBLANK(G11), "", G11)</f>
        <v/>
      </c>
      <c r="H528" s="47"/>
      <c r="I528" s="47"/>
      <c r="J528" s="47"/>
      <c r="K528" s="47"/>
      <c r="L528" s="47"/>
      <c r="M528" s="47"/>
      <c r="N528" s="47"/>
      <c r="O528" s="47"/>
      <c r="P528" s="47"/>
      <c r="Q528" s="47"/>
      <c r="R528" s="47"/>
      <c r="S528" s="47"/>
      <c r="T528" s="47"/>
      <c r="U528" s="47"/>
      <c r="V528" s="47"/>
      <c r="W528" s="47"/>
      <c r="X528" s="47"/>
      <c r="Y528" s="47"/>
      <c r="Z528" s="47"/>
      <c r="AA528" s="47"/>
      <c r="AB528" s="47"/>
      <c r="AC528" s="47"/>
      <c r="AD528" s="47"/>
      <c r="AE528" s="47"/>
      <c r="AF528" s="47"/>
      <c r="AG528" s="47"/>
      <c r="AH528" s="47"/>
      <c r="AI528" s="47"/>
      <c r="AJ528" s="47"/>
      <c r="AK528" s="47"/>
      <c r="AL528" s="47"/>
      <c r="AM528" s="47"/>
      <c r="AN528" s="47"/>
      <c r="AO528" s="47"/>
      <c r="AP528" s="47"/>
      <c r="AQ528" s="47"/>
      <c r="AR528" s="47"/>
      <c r="AS528" s="47"/>
      <c r="AT528" s="47"/>
      <c r="AU528" s="47"/>
      <c r="AV528" s="47"/>
      <c r="AW528" s="47"/>
      <c r="AX528" s="47"/>
      <c r="AY528" s="47"/>
      <c r="AZ528" s="47"/>
      <c r="BA528" s="47"/>
      <c r="BB528" s="47"/>
      <c r="BC528" s="47"/>
      <c r="BD528" s="47"/>
      <c r="BE528" s="47"/>
      <c r="BF528" s="47"/>
      <c r="BG528" s="47"/>
      <c r="BH528" s="47"/>
      <c r="BI528" s="47"/>
      <c r="BJ528" s="47"/>
      <c r="BK528" s="47"/>
      <c r="BL528" s="47"/>
      <c r="BM528" s="47"/>
      <c r="BN528" s="47"/>
      <c r="BO528" s="47"/>
      <c r="BP528" s="47"/>
      <c r="BQ528" s="47"/>
      <c r="BR528" s="47"/>
      <c r="BS528" s="47"/>
      <c r="BT528" s="47"/>
      <c r="BU528" s="47"/>
      <c r="BV528" s="47"/>
      <c r="BW528" s="47"/>
      <c r="BX528" s="47"/>
      <c r="BY528" s="47"/>
      <c r="BZ528" s="47"/>
      <c r="CA528" s="47"/>
      <c r="CB528" s="47"/>
      <c r="CC528" s="47"/>
      <c r="CD528" s="47"/>
      <c r="CE528" s="47"/>
      <c r="CF528" s="47"/>
      <c r="CG528" s="47"/>
      <c r="CH528" s="47"/>
      <c r="CI528" s="47"/>
      <c r="CJ528" s="47"/>
      <c r="CK528" s="47"/>
      <c r="CL528" s="47"/>
      <c r="CM528" s="47"/>
      <c r="CN528" s="47"/>
      <c r="CO528" s="47"/>
      <c r="CP528" s="47"/>
      <c r="CQ528" s="47"/>
      <c r="CR528" s="47"/>
      <c r="CS528" s="47"/>
      <c r="CT528" s="47"/>
      <c r="CU528" s="47"/>
      <c r="CV528" s="47"/>
      <c r="CW528" s="47"/>
      <c r="CX528" s="47"/>
      <c r="CY528" s="47"/>
      <c r="CZ528" s="47"/>
      <c r="DA528" s="47"/>
      <c r="DB528" s="47"/>
      <c r="DC528" s="47"/>
      <c r="DD528" s="47"/>
      <c r="DE528" s="47"/>
      <c r="DF528" s="47"/>
      <c r="DG528" s="47"/>
      <c r="DH528" s="47"/>
      <c r="DI528" s="47"/>
      <c r="DJ528" s="47"/>
      <c r="DK528" s="47"/>
      <c r="DL528" s="47"/>
      <c r="DM528" s="47"/>
      <c r="DN528" s="47"/>
      <c r="DO528" s="47"/>
      <c r="DP528" s="47"/>
      <c r="DQ528" s="47"/>
      <c r="DR528" s="47"/>
      <c r="DS528" s="47"/>
      <c r="DT528" s="47"/>
      <c r="DU528" s="47"/>
      <c r="DV528" s="47"/>
      <c r="DW528" s="74"/>
      <c r="DX528" s="47"/>
      <c r="DY528" s="47"/>
      <c r="DZ528" s="47"/>
      <c r="EA528" s="47"/>
      <c r="EB528" s="47"/>
      <c r="EC528" s="47"/>
      <c r="ED528" s="47"/>
      <c r="EE528" s="47"/>
      <c r="EF528" s="47"/>
      <c r="EG528" s="47"/>
      <c r="EH528" s="47"/>
      <c r="EI528" s="47"/>
      <c r="EJ528" s="47"/>
      <c r="EK528" s="47"/>
      <c r="EL528" s="47"/>
      <c r="EM528" s="47"/>
      <c r="EN528" s="47"/>
      <c r="EO528" s="47"/>
      <c r="EP528" s="47"/>
      <c r="EQ528" s="47"/>
      <c r="ER528" s="74"/>
    </row>
    <row r="529" spans="2:148" ht="15" customHeight="1">
      <c r="B529" s="687" t="str">
        <f t="shared" ref="B529:B592" si="62">B115</f>
        <v>Desk 2</v>
      </c>
      <c r="C529" s="689" t="str">
        <f t="shared" ref="C529:G544" si="63">IF(ISBLANK(C12), "", C12)</f>
        <v/>
      </c>
      <c r="D529" s="689" t="str">
        <f t="shared" si="63"/>
        <v/>
      </c>
      <c r="E529" s="689" t="str">
        <f t="shared" si="63"/>
        <v/>
      </c>
      <c r="F529" s="689" t="str">
        <f t="shared" si="63"/>
        <v/>
      </c>
      <c r="G529" s="1810" t="str">
        <f t="shared" si="63"/>
        <v/>
      </c>
      <c r="H529" s="47"/>
      <c r="I529" s="47"/>
      <c r="J529" s="47"/>
      <c r="K529" s="47"/>
      <c r="L529" s="47"/>
      <c r="M529" s="47"/>
      <c r="N529" s="47"/>
      <c r="O529" s="47"/>
      <c r="P529" s="47"/>
      <c r="Q529" s="47"/>
      <c r="R529" s="47"/>
      <c r="S529" s="47"/>
      <c r="T529" s="47"/>
      <c r="U529" s="47"/>
      <c r="V529" s="47"/>
      <c r="W529" s="47"/>
      <c r="X529" s="47"/>
      <c r="Y529" s="47"/>
      <c r="Z529" s="47"/>
      <c r="AA529" s="47"/>
      <c r="AB529" s="47"/>
      <c r="AC529" s="47"/>
      <c r="AD529" s="47"/>
      <c r="AE529" s="47"/>
      <c r="AF529" s="47"/>
      <c r="AG529" s="47"/>
      <c r="AH529" s="47"/>
      <c r="AI529" s="47"/>
      <c r="AJ529" s="47"/>
      <c r="AK529" s="47"/>
      <c r="AL529" s="47"/>
      <c r="AM529" s="47"/>
      <c r="AN529" s="47"/>
      <c r="AO529" s="47"/>
      <c r="AP529" s="47"/>
      <c r="AQ529" s="47"/>
      <c r="AR529" s="47"/>
      <c r="AS529" s="47"/>
      <c r="AT529" s="47"/>
      <c r="AU529" s="47"/>
      <c r="AV529" s="47"/>
      <c r="AW529" s="47"/>
      <c r="AX529" s="47"/>
      <c r="AY529" s="47"/>
      <c r="AZ529" s="47"/>
      <c r="BA529" s="47"/>
      <c r="BB529" s="47"/>
      <c r="BC529" s="47"/>
      <c r="BD529" s="47"/>
      <c r="BE529" s="47"/>
      <c r="BF529" s="47"/>
      <c r="BG529" s="47"/>
      <c r="BH529" s="47"/>
      <c r="BI529" s="47"/>
      <c r="BJ529" s="47"/>
      <c r="BK529" s="47"/>
      <c r="BL529" s="47"/>
      <c r="BM529" s="47"/>
      <c r="BN529" s="47"/>
      <c r="BO529" s="47"/>
      <c r="BP529" s="47"/>
      <c r="BQ529" s="47"/>
      <c r="BR529" s="47"/>
      <c r="BS529" s="47"/>
      <c r="BT529" s="47"/>
      <c r="BU529" s="47"/>
      <c r="BV529" s="47"/>
      <c r="BW529" s="47"/>
      <c r="BX529" s="47"/>
      <c r="BY529" s="47"/>
      <c r="BZ529" s="47"/>
      <c r="CA529" s="47"/>
      <c r="CB529" s="47"/>
      <c r="CC529" s="47"/>
      <c r="CD529" s="47"/>
      <c r="CE529" s="47"/>
      <c r="CF529" s="47"/>
      <c r="CG529" s="47"/>
      <c r="CH529" s="47"/>
      <c r="CI529" s="47"/>
      <c r="CJ529" s="47"/>
      <c r="CK529" s="47"/>
      <c r="CL529" s="47"/>
      <c r="CM529" s="47"/>
      <c r="CN529" s="47"/>
      <c r="CO529" s="47"/>
      <c r="CP529" s="47"/>
      <c r="CQ529" s="47"/>
      <c r="CR529" s="47"/>
      <c r="CS529" s="47"/>
      <c r="CT529" s="47"/>
      <c r="CU529" s="47"/>
      <c r="CV529" s="47"/>
      <c r="CW529" s="47"/>
      <c r="CX529" s="47"/>
      <c r="CY529" s="47"/>
      <c r="CZ529" s="47"/>
      <c r="DA529" s="47"/>
      <c r="DB529" s="47"/>
      <c r="DC529" s="47"/>
      <c r="DD529" s="47"/>
      <c r="DE529" s="47"/>
      <c r="DF529" s="47"/>
      <c r="DG529" s="47"/>
      <c r="DH529" s="47"/>
      <c r="DI529" s="47"/>
      <c r="DJ529" s="47"/>
      <c r="DK529" s="47"/>
      <c r="DL529" s="47"/>
      <c r="DM529" s="47"/>
      <c r="DN529" s="47"/>
      <c r="DO529" s="47"/>
      <c r="DP529" s="47"/>
      <c r="DQ529" s="47"/>
      <c r="DR529" s="47"/>
      <c r="DS529" s="47"/>
      <c r="DT529" s="47"/>
      <c r="DU529" s="47"/>
      <c r="DV529" s="47"/>
      <c r="DW529" s="74"/>
      <c r="DX529" s="47"/>
      <c r="DY529" s="47"/>
      <c r="DZ529" s="47"/>
      <c r="EA529" s="47"/>
      <c r="EB529" s="47"/>
      <c r="EC529" s="47"/>
      <c r="ED529" s="47"/>
      <c r="EE529" s="47"/>
      <c r="EF529" s="47"/>
      <c r="EG529" s="47"/>
      <c r="EH529" s="47"/>
      <c r="EI529" s="47"/>
      <c r="EJ529" s="47"/>
      <c r="EK529" s="47"/>
      <c r="EL529" s="47"/>
      <c r="EM529" s="47"/>
      <c r="EN529" s="47"/>
      <c r="EO529" s="47"/>
      <c r="EP529" s="47"/>
      <c r="EQ529" s="47"/>
      <c r="ER529" s="74"/>
    </row>
    <row r="530" spans="2:148" ht="15" customHeight="1">
      <c r="B530" s="687" t="str">
        <f t="shared" si="62"/>
        <v>Desk 3</v>
      </c>
      <c r="C530" s="689" t="str">
        <f t="shared" si="63"/>
        <v/>
      </c>
      <c r="D530" s="689" t="str">
        <f t="shared" si="63"/>
        <v/>
      </c>
      <c r="E530" s="689" t="str">
        <f t="shared" si="63"/>
        <v/>
      </c>
      <c r="F530" s="689" t="str">
        <f t="shared" si="63"/>
        <v/>
      </c>
      <c r="G530" s="1810" t="str">
        <f t="shared" si="63"/>
        <v/>
      </c>
      <c r="H530" s="47"/>
      <c r="I530" s="47"/>
      <c r="J530" s="47"/>
      <c r="K530" s="47"/>
      <c r="L530" s="47"/>
      <c r="M530" s="47"/>
      <c r="N530" s="47"/>
      <c r="O530" s="47"/>
      <c r="P530" s="47"/>
      <c r="Q530" s="47"/>
      <c r="R530" s="47"/>
      <c r="S530" s="47"/>
      <c r="T530" s="47"/>
      <c r="U530" s="47"/>
      <c r="V530" s="47"/>
      <c r="W530" s="47"/>
      <c r="X530" s="47"/>
      <c r="Y530" s="47"/>
      <c r="Z530" s="47"/>
      <c r="AA530" s="47"/>
      <c r="AB530" s="47"/>
      <c r="AC530" s="47"/>
      <c r="AD530" s="47"/>
      <c r="AE530" s="47"/>
      <c r="AF530" s="47"/>
      <c r="AG530" s="47"/>
      <c r="AH530" s="47"/>
      <c r="AI530" s="47"/>
      <c r="AJ530" s="47"/>
      <c r="AK530" s="47"/>
      <c r="AL530" s="47"/>
      <c r="AM530" s="47"/>
      <c r="AN530" s="47"/>
      <c r="AO530" s="47"/>
      <c r="AP530" s="47"/>
      <c r="AQ530" s="47"/>
      <c r="AR530" s="47"/>
      <c r="AS530" s="47"/>
      <c r="AT530" s="47"/>
      <c r="AU530" s="47"/>
      <c r="AV530" s="47"/>
      <c r="AW530" s="47"/>
      <c r="AX530" s="47"/>
      <c r="AY530" s="47"/>
      <c r="AZ530" s="47"/>
      <c r="BA530" s="47"/>
      <c r="BB530" s="47"/>
      <c r="BC530" s="47"/>
      <c r="BD530" s="47"/>
      <c r="BE530" s="47"/>
      <c r="BF530" s="47"/>
      <c r="BG530" s="47"/>
      <c r="BH530" s="47"/>
      <c r="BI530" s="47"/>
      <c r="BJ530" s="47"/>
      <c r="BK530" s="47"/>
      <c r="BL530" s="47"/>
      <c r="BM530" s="47"/>
      <c r="BN530" s="47"/>
      <c r="BO530" s="47"/>
      <c r="BP530" s="47"/>
      <c r="BQ530" s="47"/>
      <c r="BR530" s="47"/>
      <c r="BS530" s="47"/>
      <c r="BT530" s="47"/>
      <c r="BU530" s="47"/>
      <c r="BV530" s="47"/>
      <c r="BW530" s="47"/>
      <c r="BX530" s="47"/>
      <c r="BY530" s="47"/>
      <c r="BZ530" s="47"/>
      <c r="CA530" s="47"/>
      <c r="CB530" s="47"/>
      <c r="CC530" s="47"/>
      <c r="CD530" s="47"/>
      <c r="CE530" s="47"/>
      <c r="CF530" s="47"/>
      <c r="CG530" s="47"/>
      <c r="CH530" s="47"/>
      <c r="CI530" s="47"/>
      <c r="CJ530" s="47"/>
      <c r="CK530" s="47"/>
      <c r="CL530" s="47"/>
      <c r="CM530" s="47"/>
      <c r="CN530" s="47"/>
      <c r="CO530" s="47"/>
      <c r="CP530" s="47"/>
      <c r="CQ530" s="47"/>
      <c r="CR530" s="47"/>
      <c r="CS530" s="47"/>
      <c r="CT530" s="47"/>
      <c r="CU530" s="47"/>
      <c r="CV530" s="47"/>
      <c r="CW530" s="47"/>
      <c r="CX530" s="47"/>
      <c r="CY530" s="47"/>
      <c r="CZ530" s="47"/>
      <c r="DA530" s="47"/>
      <c r="DB530" s="47"/>
      <c r="DC530" s="47"/>
      <c r="DD530" s="47"/>
      <c r="DE530" s="47"/>
      <c r="DF530" s="47"/>
      <c r="DG530" s="47"/>
      <c r="DH530" s="47"/>
      <c r="DI530" s="47"/>
      <c r="DJ530" s="47"/>
      <c r="DK530" s="47"/>
      <c r="DL530" s="47"/>
      <c r="DM530" s="47"/>
      <c r="DN530" s="47"/>
      <c r="DO530" s="47"/>
      <c r="DP530" s="47"/>
      <c r="DQ530" s="47"/>
      <c r="DR530" s="47"/>
      <c r="DS530" s="47"/>
      <c r="DT530" s="47"/>
      <c r="DU530" s="47"/>
      <c r="DV530" s="47"/>
      <c r="DW530" s="74"/>
      <c r="DX530" s="47"/>
      <c r="DY530" s="47"/>
      <c r="DZ530" s="47"/>
      <c r="EA530" s="47"/>
      <c r="EB530" s="47"/>
      <c r="EC530" s="47"/>
      <c r="ED530" s="47"/>
      <c r="EE530" s="47"/>
      <c r="EF530" s="47"/>
      <c r="EG530" s="47"/>
      <c r="EH530" s="47"/>
      <c r="EI530" s="47"/>
      <c r="EJ530" s="47"/>
      <c r="EK530" s="47"/>
      <c r="EL530" s="47"/>
      <c r="EM530" s="47"/>
      <c r="EN530" s="47"/>
      <c r="EO530" s="47"/>
      <c r="EP530" s="47"/>
      <c r="EQ530" s="47"/>
      <c r="ER530" s="74"/>
    </row>
    <row r="531" spans="2:148" ht="15" customHeight="1">
      <c r="B531" s="687" t="str">
        <f t="shared" si="62"/>
        <v>Desk 4</v>
      </c>
      <c r="C531" s="689" t="str">
        <f t="shared" si="63"/>
        <v/>
      </c>
      <c r="D531" s="689" t="str">
        <f t="shared" si="63"/>
        <v/>
      </c>
      <c r="E531" s="689" t="str">
        <f t="shared" si="63"/>
        <v/>
      </c>
      <c r="F531" s="689" t="str">
        <f t="shared" si="63"/>
        <v/>
      </c>
      <c r="G531" s="1810" t="str">
        <f t="shared" si="63"/>
        <v/>
      </c>
      <c r="H531" s="47"/>
      <c r="I531" s="47"/>
      <c r="J531" s="47"/>
      <c r="K531" s="47"/>
      <c r="L531" s="47"/>
      <c r="M531" s="47"/>
      <c r="N531" s="47"/>
      <c r="O531" s="47"/>
      <c r="P531" s="47"/>
      <c r="Q531" s="47"/>
      <c r="R531" s="47"/>
      <c r="S531" s="47"/>
      <c r="T531" s="47"/>
      <c r="U531" s="47"/>
      <c r="V531" s="47"/>
      <c r="W531" s="47"/>
      <c r="X531" s="47"/>
      <c r="Y531" s="47"/>
      <c r="Z531" s="47"/>
      <c r="AA531" s="47"/>
      <c r="AB531" s="47"/>
      <c r="AC531" s="47"/>
      <c r="AD531" s="47"/>
      <c r="AE531" s="47"/>
      <c r="AF531" s="47"/>
      <c r="AG531" s="47"/>
      <c r="AH531" s="47"/>
      <c r="AI531" s="47"/>
      <c r="AJ531" s="47"/>
      <c r="AK531" s="47"/>
      <c r="AL531" s="47"/>
      <c r="AM531" s="47"/>
      <c r="AN531" s="47"/>
      <c r="AO531" s="47"/>
      <c r="AP531" s="47"/>
      <c r="AQ531" s="47"/>
      <c r="AR531" s="47"/>
      <c r="AS531" s="47"/>
      <c r="AT531" s="47"/>
      <c r="AU531" s="47"/>
      <c r="AV531" s="47"/>
      <c r="AW531" s="47"/>
      <c r="AX531" s="47"/>
      <c r="AY531" s="47"/>
      <c r="AZ531" s="47"/>
      <c r="BA531" s="47"/>
      <c r="BB531" s="47"/>
      <c r="BC531" s="47"/>
      <c r="BD531" s="47"/>
      <c r="BE531" s="47"/>
      <c r="BF531" s="47"/>
      <c r="BG531" s="47"/>
      <c r="BH531" s="47"/>
      <c r="BI531" s="47"/>
      <c r="BJ531" s="47"/>
      <c r="BK531" s="47"/>
      <c r="BL531" s="47"/>
      <c r="BM531" s="47"/>
      <c r="BN531" s="47"/>
      <c r="BO531" s="47"/>
      <c r="BP531" s="47"/>
      <c r="BQ531" s="47"/>
      <c r="BR531" s="47"/>
      <c r="BS531" s="47"/>
      <c r="BT531" s="47"/>
      <c r="BU531" s="47"/>
      <c r="BV531" s="47"/>
      <c r="BW531" s="47"/>
      <c r="BX531" s="47"/>
      <c r="BY531" s="47"/>
      <c r="BZ531" s="47"/>
      <c r="CA531" s="47"/>
      <c r="CB531" s="47"/>
      <c r="CC531" s="47"/>
      <c r="CD531" s="47"/>
      <c r="CE531" s="47"/>
      <c r="CF531" s="47"/>
      <c r="CG531" s="47"/>
      <c r="CH531" s="47"/>
      <c r="CI531" s="47"/>
      <c r="CJ531" s="47"/>
      <c r="CK531" s="47"/>
      <c r="CL531" s="47"/>
      <c r="CM531" s="47"/>
      <c r="CN531" s="47"/>
      <c r="CO531" s="47"/>
      <c r="CP531" s="47"/>
      <c r="CQ531" s="47"/>
      <c r="CR531" s="47"/>
      <c r="CS531" s="47"/>
      <c r="CT531" s="47"/>
      <c r="CU531" s="47"/>
      <c r="CV531" s="47"/>
      <c r="CW531" s="47"/>
      <c r="CX531" s="47"/>
      <c r="CY531" s="47"/>
      <c r="CZ531" s="47"/>
      <c r="DA531" s="47"/>
      <c r="DB531" s="47"/>
      <c r="DC531" s="47"/>
      <c r="DD531" s="47"/>
      <c r="DE531" s="47"/>
      <c r="DF531" s="47"/>
      <c r="DG531" s="47"/>
      <c r="DH531" s="47"/>
      <c r="DI531" s="47"/>
      <c r="DJ531" s="47"/>
      <c r="DK531" s="47"/>
      <c r="DL531" s="47"/>
      <c r="DM531" s="47"/>
      <c r="DN531" s="47"/>
      <c r="DO531" s="47"/>
      <c r="DP531" s="47"/>
      <c r="DQ531" s="47"/>
      <c r="DR531" s="47"/>
      <c r="DS531" s="47"/>
      <c r="DT531" s="47"/>
      <c r="DU531" s="47"/>
      <c r="DV531" s="47"/>
      <c r="DW531" s="74"/>
      <c r="DX531" s="47"/>
      <c r="DY531" s="47"/>
      <c r="DZ531" s="47"/>
      <c r="EA531" s="47"/>
      <c r="EB531" s="47"/>
      <c r="EC531" s="47"/>
      <c r="ED531" s="47"/>
      <c r="EE531" s="47"/>
      <c r="EF531" s="47"/>
      <c r="EG531" s="47"/>
      <c r="EH531" s="47"/>
      <c r="EI531" s="47"/>
      <c r="EJ531" s="47"/>
      <c r="EK531" s="47"/>
      <c r="EL531" s="47"/>
      <c r="EM531" s="47"/>
      <c r="EN531" s="47"/>
      <c r="EO531" s="47"/>
      <c r="EP531" s="47"/>
      <c r="EQ531" s="47"/>
      <c r="ER531" s="74"/>
    </row>
    <row r="532" spans="2:148" ht="15" customHeight="1">
      <c r="B532" s="687" t="str">
        <f t="shared" si="62"/>
        <v>Desk 5</v>
      </c>
      <c r="C532" s="689" t="str">
        <f t="shared" si="63"/>
        <v/>
      </c>
      <c r="D532" s="689" t="str">
        <f t="shared" si="63"/>
        <v/>
      </c>
      <c r="E532" s="689" t="str">
        <f t="shared" si="63"/>
        <v/>
      </c>
      <c r="F532" s="689" t="str">
        <f t="shared" si="63"/>
        <v/>
      </c>
      <c r="G532" s="1810" t="str">
        <f t="shared" si="63"/>
        <v/>
      </c>
      <c r="H532" s="47"/>
      <c r="I532" s="47"/>
      <c r="J532" s="47"/>
      <c r="K532" s="47"/>
      <c r="L532" s="47"/>
      <c r="M532" s="47"/>
      <c r="N532" s="47"/>
      <c r="O532" s="47"/>
      <c r="P532" s="47"/>
      <c r="Q532" s="47"/>
      <c r="R532" s="47"/>
      <c r="S532" s="47"/>
      <c r="T532" s="47"/>
      <c r="U532" s="47"/>
      <c r="V532" s="47"/>
      <c r="W532" s="47"/>
      <c r="X532" s="47"/>
      <c r="Y532" s="47"/>
      <c r="Z532" s="47"/>
      <c r="AA532" s="47"/>
      <c r="AB532" s="47"/>
      <c r="AC532" s="47"/>
      <c r="AD532" s="47"/>
      <c r="AE532" s="47"/>
      <c r="AF532" s="47"/>
      <c r="AG532" s="47"/>
      <c r="AH532" s="47"/>
      <c r="AI532" s="47"/>
      <c r="AJ532" s="47"/>
      <c r="AK532" s="47"/>
      <c r="AL532" s="47"/>
      <c r="AM532" s="47"/>
      <c r="AN532" s="47"/>
      <c r="AO532" s="47"/>
      <c r="AP532" s="47"/>
      <c r="AQ532" s="47"/>
      <c r="AR532" s="47"/>
      <c r="AS532" s="47"/>
      <c r="AT532" s="47"/>
      <c r="AU532" s="47"/>
      <c r="AV532" s="47"/>
      <c r="AW532" s="47"/>
      <c r="AX532" s="47"/>
      <c r="AY532" s="47"/>
      <c r="AZ532" s="47"/>
      <c r="BA532" s="47"/>
      <c r="BB532" s="47"/>
      <c r="BC532" s="47"/>
      <c r="BD532" s="47"/>
      <c r="BE532" s="47"/>
      <c r="BF532" s="47"/>
      <c r="BG532" s="47"/>
      <c r="BH532" s="47"/>
      <c r="BI532" s="47"/>
      <c r="BJ532" s="47"/>
      <c r="BK532" s="47"/>
      <c r="BL532" s="47"/>
      <c r="BM532" s="47"/>
      <c r="BN532" s="47"/>
      <c r="BO532" s="47"/>
      <c r="BP532" s="47"/>
      <c r="BQ532" s="47"/>
      <c r="BR532" s="47"/>
      <c r="BS532" s="47"/>
      <c r="BT532" s="47"/>
      <c r="BU532" s="47"/>
      <c r="BV532" s="47"/>
      <c r="BW532" s="47"/>
      <c r="BX532" s="47"/>
      <c r="BY532" s="47"/>
      <c r="BZ532" s="47"/>
      <c r="CA532" s="47"/>
      <c r="CB532" s="47"/>
      <c r="CC532" s="47"/>
      <c r="CD532" s="47"/>
      <c r="CE532" s="47"/>
      <c r="CF532" s="47"/>
      <c r="CG532" s="47"/>
      <c r="CH532" s="47"/>
      <c r="CI532" s="47"/>
      <c r="CJ532" s="47"/>
      <c r="CK532" s="47"/>
      <c r="CL532" s="47"/>
      <c r="CM532" s="47"/>
      <c r="CN532" s="47"/>
      <c r="CO532" s="47"/>
      <c r="CP532" s="47"/>
      <c r="CQ532" s="47"/>
      <c r="CR532" s="47"/>
      <c r="CS532" s="47"/>
      <c r="CT532" s="47"/>
      <c r="CU532" s="47"/>
      <c r="CV532" s="47"/>
      <c r="CW532" s="47"/>
      <c r="CX532" s="47"/>
      <c r="CY532" s="47"/>
      <c r="CZ532" s="47"/>
      <c r="DA532" s="47"/>
      <c r="DB532" s="47"/>
      <c r="DC532" s="47"/>
      <c r="DD532" s="47"/>
      <c r="DE532" s="47"/>
      <c r="DF532" s="47"/>
      <c r="DG532" s="47"/>
      <c r="DH532" s="47"/>
      <c r="DI532" s="47"/>
      <c r="DJ532" s="47"/>
      <c r="DK532" s="47"/>
      <c r="DL532" s="47"/>
      <c r="DM532" s="47"/>
      <c r="DN532" s="47"/>
      <c r="DO532" s="47"/>
      <c r="DP532" s="47"/>
      <c r="DQ532" s="47"/>
      <c r="DR532" s="47"/>
      <c r="DS532" s="47"/>
      <c r="DT532" s="47"/>
      <c r="DU532" s="47"/>
      <c r="DV532" s="47"/>
      <c r="DW532" s="74"/>
      <c r="DX532" s="47"/>
      <c r="DY532" s="47"/>
      <c r="DZ532" s="47"/>
      <c r="EA532" s="47"/>
      <c r="EB532" s="47"/>
      <c r="EC532" s="47"/>
      <c r="ED532" s="47"/>
      <c r="EE532" s="47"/>
      <c r="EF532" s="47"/>
      <c r="EG532" s="47"/>
      <c r="EH532" s="47"/>
      <c r="EI532" s="47"/>
      <c r="EJ532" s="47"/>
      <c r="EK532" s="47"/>
      <c r="EL532" s="47"/>
      <c r="EM532" s="47"/>
      <c r="EN532" s="47"/>
      <c r="EO532" s="47"/>
      <c r="EP532" s="47"/>
      <c r="EQ532" s="47"/>
      <c r="ER532" s="74"/>
    </row>
    <row r="533" spans="2:148" ht="15" customHeight="1">
      <c r="B533" s="687" t="str">
        <f t="shared" si="62"/>
        <v>Desk 6</v>
      </c>
      <c r="C533" s="689" t="str">
        <f t="shared" si="63"/>
        <v/>
      </c>
      <c r="D533" s="689" t="str">
        <f t="shared" si="63"/>
        <v/>
      </c>
      <c r="E533" s="689" t="str">
        <f t="shared" si="63"/>
        <v/>
      </c>
      <c r="F533" s="689" t="str">
        <f t="shared" si="63"/>
        <v/>
      </c>
      <c r="G533" s="1810" t="str">
        <f t="shared" si="63"/>
        <v/>
      </c>
      <c r="H533" s="47"/>
      <c r="I533" s="47"/>
      <c r="J533" s="47"/>
      <c r="K533" s="47"/>
      <c r="L533" s="47"/>
      <c r="M533" s="47"/>
      <c r="N533" s="47"/>
      <c r="O533" s="47"/>
      <c r="P533" s="47"/>
      <c r="Q533" s="47"/>
      <c r="R533" s="47"/>
      <c r="S533" s="47"/>
      <c r="T533" s="47"/>
      <c r="U533" s="47"/>
      <c r="V533" s="47"/>
      <c r="W533" s="47"/>
      <c r="X533" s="47"/>
      <c r="Y533" s="47"/>
      <c r="Z533" s="47"/>
      <c r="AA533" s="47"/>
      <c r="AB533" s="47"/>
      <c r="AC533" s="47"/>
      <c r="AD533" s="47"/>
      <c r="AE533" s="47"/>
      <c r="AF533" s="47"/>
      <c r="AG533" s="47"/>
      <c r="AH533" s="47"/>
      <c r="AI533" s="47"/>
      <c r="AJ533" s="47"/>
      <c r="AK533" s="47"/>
      <c r="AL533" s="47"/>
      <c r="AM533" s="47"/>
      <c r="AN533" s="47"/>
      <c r="AO533" s="47"/>
      <c r="AP533" s="47"/>
      <c r="AQ533" s="47"/>
      <c r="AR533" s="47"/>
      <c r="AS533" s="47"/>
      <c r="AT533" s="47"/>
      <c r="AU533" s="47"/>
      <c r="AV533" s="47"/>
      <c r="AW533" s="47"/>
      <c r="AX533" s="47"/>
      <c r="AY533" s="47"/>
      <c r="AZ533" s="47"/>
      <c r="BA533" s="47"/>
      <c r="BB533" s="47"/>
      <c r="BC533" s="47"/>
      <c r="BD533" s="47"/>
      <c r="BE533" s="47"/>
      <c r="BF533" s="47"/>
      <c r="BG533" s="47"/>
      <c r="BH533" s="47"/>
      <c r="BI533" s="47"/>
      <c r="BJ533" s="47"/>
      <c r="BK533" s="47"/>
      <c r="BL533" s="47"/>
      <c r="BM533" s="47"/>
      <c r="BN533" s="47"/>
      <c r="BO533" s="47"/>
      <c r="BP533" s="47"/>
      <c r="BQ533" s="47"/>
      <c r="BR533" s="47"/>
      <c r="BS533" s="47"/>
      <c r="BT533" s="47"/>
      <c r="BU533" s="47"/>
      <c r="BV533" s="47"/>
      <c r="BW533" s="47"/>
      <c r="BX533" s="47"/>
      <c r="BY533" s="47"/>
      <c r="BZ533" s="47"/>
      <c r="CA533" s="47"/>
      <c r="CB533" s="47"/>
      <c r="CC533" s="47"/>
      <c r="CD533" s="47"/>
      <c r="CE533" s="47"/>
      <c r="CF533" s="47"/>
      <c r="CG533" s="47"/>
      <c r="CH533" s="47"/>
      <c r="CI533" s="47"/>
      <c r="CJ533" s="47"/>
      <c r="CK533" s="47"/>
      <c r="CL533" s="47"/>
      <c r="CM533" s="47"/>
      <c r="CN533" s="47"/>
      <c r="CO533" s="47"/>
      <c r="CP533" s="47"/>
      <c r="CQ533" s="47"/>
      <c r="CR533" s="47"/>
      <c r="CS533" s="47"/>
      <c r="CT533" s="47"/>
      <c r="CU533" s="47"/>
      <c r="CV533" s="47"/>
      <c r="CW533" s="47"/>
      <c r="CX533" s="47"/>
      <c r="CY533" s="47"/>
      <c r="CZ533" s="47"/>
      <c r="DA533" s="47"/>
      <c r="DB533" s="47"/>
      <c r="DC533" s="47"/>
      <c r="DD533" s="47"/>
      <c r="DE533" s="47"/>
      <c r="DF533" s="47"/>
      <c r="DG533" s="47"/>
      <c r="DH533" s="47"/>
      <c r="DI533" s="47"/>
      <c r="DJ533" s="47"/>
      <c r="DK533" s="47"/>
      <c r="DL533" s="47"/>
      <c r="DM533" s="47"/>
      <c r="DN533" s="47"/>
      <c r="DO533" s="47"/>
      <c r="DP533" s="47"/>
      <c r="DQ533" s="47"/>
      <c r="DR533" s="47"/>
      <c r="DS533" s="47"/>
      <c r="DT533" s="47"/>
      <c r="DU533" s="47"/>
      <c r="DV533" s="47"/>
      <c r="DW533" s="74"/>
      <c r="DX533" s="47"/>
      <c r="DY533" s="47"/>
      <c r="DZ533" s="47"/>
      <c r="EA533" s="47"/>
      <c r="EB533" s="47"/>
      <c r="EC533" s="47"/>
      <c r="ED533" s="47"/>
      <c r="EE533" s="47"/>
      <c r="EF533" s="47"/>
      <c r="EG533" s="47"/>
      <c r="EH533" s="47"/>
      <c r="EI533" s="47"/>
      <c r="EJ533" s="47"/>
      <c r="EK533" s="47"/>
      <c r="EL533" s="47"/>
      <c r="EM533" s="47"/>
      <c r="EN533" s="47"/>
      <c r="EO533" s="47"/>
      <c r="EP533" s="47"/>
      <c r="EQ533" s="47"/>
      <c r="ER533" s="74"/>
    </row>
    <row r="534" spans="2:148" ht="15" customHeight="1">
      <c r="B534" s="687" t="str">
        <f t="shared" si="62"/>
        <v>Desk 7</v>
      </c>
      <c r="C534" s="689" t="str">
        <f t="shared" si="63"/>
        <v/>
      </c>
      <c r="D534" s="689" t="str">
        <f t="shared" si="63"/>
        <v/>
      </c>
      <c r="E534" s="689" t="str">
        <f t="shared" si="63"/>
        <v/>
      </c>
      <c r="F534" s="689" t="str">
        <f t="shared" si="63"/>
        <v/>
      </c>
      <c r="G534" s="1810" t="str">
        <f t="shared" si="63"/>
        <v/>
      </c>
      <c r="H534" s="47"/>
      <c r="I534" s="47"/>
      <c r="J534" s="47"/>
      <c r="K534" s="47"/>
      <c r="L534" s="47"/>
      <c r="M534" s="47"/>
      <c r="N534" s="47"/>
      <c r="O534" s="47"/>
      <c r="P534" s="47"/>
      <c r="Q534" s="47"/>
      <c r="R534" s="47"/>
      <c r="S534" s="47"/>
      <c r="T534" s="47"/>
      <c r="U534" s="47"/>
      <c r="V534" s="47"/>
      <c r="W534" s="47"/>
      <c r="X534" s="47"/>
      <c r="Y534" s="47"/>
      <c r="Z534" s="47"/>
      <c r="AA534" s="47"/>
      <c r="AB534" s="47"/>
      <c r="AC534" s="47"/>
      <c r="AD534" s="47"/>
      <c r="AE534" s="47"/>
      <c r="AF534" s="47"/>
      <c r="AG534" s="47"/>
      <c r="AH534" s="47"/>
      <c r="AI534" s="47"/>
      <c r="AJ534" s="47"/>
      <c r="AK534" s="47"/>
      <c r="AL534" s="47"/>
      <c r="AM534" s="47"/>
      <c r="AN534" s="47"/>
      <c r="AO534" s="47"/>
      <c r="AP534" s="47"/>
      <c r="AQ534" s="47"/>
      <c r="AR534" s="47"/>
      <c r="AS534" s="47"/>
      <c r="AT534" s="47"/>
      <c r="AU534" s="47"/>
      <c r="AV534" s="47"/>
      <c r="AW534" s="47"/>
      <c r="AX534" s="47"/>
      <c r="AY534" s="47"/>
      <c r="AZ534" s="47"/>
      <c r="BA534" s="47"/>
      <c r="BB534" s="47"/>
      <c r="BC534" s="47"/>
      <c r="BD534" s="47"/>
      <c r="BE534" s="47"/>
      <c r="BF534" s="47"/>
      <c r="BG534" s="47"/>
      <c r="BH534" s="47"/>
      <c r="BI534" s="47"/>
      <c r="BJ534" s="47"/>
      <c r="BK534" s="47"/>
      <c r="BL534" s="47"/>
      <c r="BM534" s="47"/>
      <c r="BN534" s="47"/>
      <c r="BO534" s="47"/>
      <c r="BP534" s="47"/>
      <c r="BQ534" s="47"/>
      <c r="BR534" s="47"/>
      <c r="BS534" s="47"/>
      <c r="BT534" s="47"/>
      <c r="BU534" s="47"/>
      <c r="BV534" s="47"/>
      <c r="BW534" s="47"/>
      <c r="BX534" s="47"/>
      <c r="BY534" s="47"/>
      <c r="BZ534" s="47"/>
      <c r="CA534" s="47"/>
      <c r="CB534" s="47"/>
      <c r="CC534" s="47"/>
      <c r="CD534" s="47"/>
      <c r="CE534" s="47"/>
      <c r="CF534" s="47"/>
      <c r="CG534" s="47"/>
      <c r="CH534" s="47"/>
      <c r="CI534" s="47"/>
      <c r="CJ534" s="47"/>
      <c r="CK534" s="47"/>
      <c r="CL534" s="47"/>
      <c r="CM534" s="47"/>
      <c r="CN534" s="47"/>
      <c r="CO534" s="47"/>
      <c r="CP534" s="47"/>
      <c r="CQ534" s="47"/>
      <c r="CR534" s="47"/>
      <c r="CS534" s="47"/>
      <c r="CT534" s="47"/>
      <c r="CU534" s="47"/>
      <c r="CV534" s="47"/>
      <c r="CW534" s="47"/>
      <c r="CX534" s="47"/>
      <c r="CY534" s="47"/>
      <c r="CZ534" s="47"/>
      <c r="DA534" s="47"/>
      <c r="DB534" s="47"/>
      <c r="DC534" s="47"/>
      <c r="DD534" s="47"/>
      <c r="DE534" s="47"/>
      <c r="DF534" s="47"/>
      <c r="DG534" s="47"/>
      <c r="DH534" s="47"/>
      <c r="DI534" s="47"/>
      <c r="DJ534" s="47"/>
      <c r="DK534" s="47"/>
      <c r="DL534" s="47"/>
      <c r="DM534" s="47"/>
      <c r="DN534" s="47"/>
      <c r="DO534" s="47"/>
      <c r="DP534" s="47"/>
      <c r="DQ534" s="47"/>
      <c r="DR534" s="47"/>
      <c r="DS534" s="47"/>
      <c r="DT534" s="47"/>
      <c r="DU534" s="47"/>
      <c r="DV534" s="47"/>
      <c r="DW534" s="74"/>
      <c r="DX534" s="47"/>
      <c r="DY534" s="47"/>
      <c r="DZ534" s="47"/>
      <c r="EA534" s="47"/>
      <c r="EB534" s="47"/>
      <c r="EC534" s="47"/>
      <c r="ED534" s="47"/>
      <c r="EE534" s="47"/>
      <c r="EF534" s="47"/>
      <c r="EG534" s="47"/>
      <c r="EH534" s="47"/>
      <c r="EI534" s="47"/>
      <c r="EJ534" s="47"/>
      <c r="EK534" s="47"/>
      <c r="EL534" s="47"/>
      <c r="EM534" s="47"/>
      <c r="EN534" s="47"/>
      <c r="EO534" s="47"/>
      <c r="EP534" s="47"/>
      <c r="EQ534" s="47"/>
      <c r="ER534" s="74"/>
    </row>
    <row r="535" spans="2:148" ht="15" customHeight="1">
      <c r="B535" s="687" t="str">
        <f t="shared" si="62"/>
        <v>Desk 8</v>
      </c>
      <c r="C535" s="689" t="str">
        <f t="shared" si="63"/>
        <v/>
      </c>
      <c r="D535" s="689" t="str">
        <f t="shared" si="63"/>
        <v/>
      </c>
      <c r="E535" s="689" t="str">
        <f t="shared" si="63"/>
        <v/>
      </c>
      <c r="F535" s="689" t="str">
        <f t="shared" si="63"/>
        <v/>
      </c>
      <c r="G535" s="1810" t="str">
        <f t="shared" si="63"/>
        <v/>
      </c>
      <c r="H535" s="47"/>
      <c r="I535" s="47"/>
      <c r="J535" s="47"/>
      <c r="K535" s="47"/>
      <c r="L535" s="47"/>
      <c r="M535" s="47"/>
      <c r="N535" s="47"/>
      <c r="O535" s="47"/>
      <c r="P535" s="47"/>
      <c r="Q535" s="47"/>
      <c r="R535" s="47"/>
      <c r="S535" s="47"/>
      <c r="T535" s="47"/>
      <c r="U535" s="47"/>
      <c r="V535" s="47"/>
      <c r="W535" s="47"/>
      <c r="X535" s="47"/>
      <c r="Y535" s="47"/>
      <c r="Z535" s="47"/>
      <c r="AA535" s="47"/>
      <c r="AB535" s="47"/>
      <c r="AC535" s="47"/>
      <c r="AD535" s="47"/>
      <c r="AE535" s="47"/>
      <c r="AF535" s="47"/>
      <c r="AG535" s="47"/>
      <c r="AH535" s="47"/>
      <c r="AI535" s="47"/>
      <c r="AJ535" s="47"/>
      <c r="AK535" s="47"/>
      <c r="AL535" s="47"/>
      <c r="AM535" s="47"/>
      <c r="AN535" s="47"/>
      <c r="AO535" s="47"/>
      <c r="AP535" s="47"/>
      <c r="AQ535" s="47"/>
      <c r="AR535" s="47"/>
      <c r="AS535" s="47"/>
      <c r="AT535" s="47"/>
      <c r="AU535" s="47"/>
      <c r="AV535" s="47"/>
      <c r="AW535" s="47"/>
      <c r="AX535" s="47"/>
      <c r="AY535" s="47"/>
      <c r="AZ535" s="47"/>
      <c r="BA535" s="47"/>
      <c r="BB535" s="47"/>
      <c r="BC535" s="47"/>
      <c r="BD535" s="47"/>
      <c r="BE535" s="47"/>
      <c r="BF535" s="47"/>
      <c r="BG535" s="47"/>
      <c r="BH535" s="47"/>
      <c r="BI535" s="47"/>
      <c r="BJ535" s="47"/>
      <c r="BK535" s="47"/>
      <c r="BL535" s="47"/>
      <c r="BM535" s="47"/>
      <c r="BN535" s="47"/>
      <c r="BO535" s="47"/>
      <c r="BP535" s="47"/>
      <c r="BQ535" s="47"/>
      <c r="BR535" s="47"/>
      <c r="BS535" s="47"/>
      <c r="BT535" s="47"/>
      <c r="BU535" s="47"/>
      <c r="BV535" s="47"/>
      <c r="BW535" s="47"/>
      <c r="BX535" s="47"/>
      <c r="BY535" s="47"/>
      <c r="BZ535" s="47"/>
      <c r="CA535" s="47"/>
      <c r="CB535" s="47"/>
      <c r="CC535" s="47"/>
      <c r="CD535" s="47"/>
      <c r="CE535" s="47"/>
      <c r="CF535" s="47"/>
      <c r="CG535" s="47"/>
      <c r="CH535" s="47"/>
      <c r="CI535" s="47"/>
      <c r="CJ535" s="47"/>
      <c r="CK535" s="47"/>
      <c r="CL535" s="47"/>
      <c r="CM535" s="47"/>
      <c r="CN535" s="47"/>
      <c r="CO535" s="47"/>
      <c r="CP535" s="47"/>
      <c r="CQ535" s="47"/>
      <c r="CR535" s="47"/>
      <c r="CS535" s="47"/>
      <c r="CT535" s="47"/>
      <c r="CU535" s="47"/>
      <c r="CV535" s="47"/>
      <c r="CW535" s="47"/>
      <c r="CX535" s="47"/>
      <c r="CY535" s="47"/>
      <c r="CZ535" s="47"/>
      <c r="DA535" s="47"/>
      <c r="DB535" s="47"/>
      <c r="DC535" s="47"/>
      <c r="DD535" s="47"/>
      <c r="DE535" s="47"/>
      <c r="DF535" s="47"/>
      <c r="DG535" s="47"/>
      <c r="DH535" s="47"/>
      <c r="DI535" s="47"/>
      <c r="DJ535" s="47"/>
      <c r="DK535" s="47"/>
      <c r="DL535" s="47"/>
      <c r="DM535" s="47"/>
      <c r="DN535" s="47"/>
      <c r="DO535" s="47"/>
      <c r="DP535" s="47"/>
      <c r="DQ535" s="47"/>
      <c r="DR535" s="47"/>
      <c r="DS535" s="47"/>
      <c r="DT535" s="47"/>
      <c r="DU535" s="47"/>
      <c r="DV535" s="47"/>
      <c r="DW535" s="74"/>
      <c r="DX535" s="47"/>
      <c r="DY535" s="47"/>
      <c r="DZ535" s="47"/>
      <c r="EA535" s="47"/>
      <c r="EB535" s="47"/>
      <c r="EC535" s="47"/>
      <c r="ED535" s="47"/>
      <c r="EE535" s="47"/>
      <c r="EF535" s="47"/>
      <c r="EG535" s="47"/>
      <c r="EH535" s="47"/>
      <c r="EI535" s="47"/>
      <c r="EJ535" s="47"/>
      <c r="EK535" s="47"/>
      <c r="EL535" s="47"/>
      <c r="EM535" s="47"/>
      <c r="EN535" s="47"/>
      <c r="EO535" s="47"/>
      <c r="EP535" s="47"/>
      <c r="EQ535" s="47"/>
      <c r="ER535" s="74"/>
    </row>
    <row r="536" spans="2:148" ht="15" customHeight="1">
      <c r="B536" s="687" t="str">
        <f t="shared" si="62"/>
        <v>Desk 9</v>
      </c>
      <c r="C536" s="689" t="str">
        <f t="shared" si="63"/>
        <v/>
      </c>
      <c r="D536" s="689" t="str">
        <f t="shared" si="63"/>
        <v/>
      </c>
      <c r="E536" s="689" t="str">
        <f t="shared" si="63"/>
        <v/>
      </c>
      <c r="F536" s="689" t="str">
        <f t="shared" si="63"/>
        <v/>
      </c>
      <c r="G536" s="1810" t="str">
        <f t="shared" si="63"/>
        <v/>
      </c>
      <c r="H536" s="47"/>
      <c r="I536" s="47"/>
      <c r="J536" s="47"/>
      <c r="K536" s="47"/>
      <c r="L536" s="47"/>
      <c r="M536" s="47"/>
      <c r="N536" s="47"/>
      <c r="O536" s="47"/>
      <c r="P536" s="47"/>
      <c r="Q536" s="47"/>
      <c r="R536" s="47"/>
      <c r="S536" s="47"/>
      <c r="T536" s="47"/>
      <c r="U536" s="47"/>
      <c r="V536" s="47"/>
      <c r="W536" s="47"/>
      <c r="X536" s="47"/>
      <c r="Y536" s="47"/>
      <c r="Z536" s="47"/>
      <c r="AA536" s="47"/>
      <c r="AB536" s="47"/>
      <c r="AC536" s="47"/>
      <c r="AD536" s="47"/>
      <c r="AE536" s="47"/>
      <c r="AF536" s="47"/>
      <c r="AG536" s="47"/>
      <c r="AH536" s="47"/>
      <c r="AI536" s="47"/>
      <c r="AJ536" s="47"/>
      <c r="AK536" s="47"/>
      <c r="AL536" s="47"/>
      <c r="AM536" s="47"/>
      <c r="AN536" s="47"/>
      <c r="AO536" s="47"/>
      <c r="AP536" s="47"/>
      <c r="AQ536" s="47"/>
      <c r="AR536" s="47"/>
      <c r="AS536" s="47"/>
      <c r="AT536" s="47"/>
      <c r="AU536" s="47"/>
      <c r="AV536" s="47"/>
      <c r="AW536" s="47"/>
      <c r="AX536" s="47"/>
      <c r="AY536" s="47"/>
      <c r="AZ536" s="47"/>
      <c r="BA536" s="47"/>
      <c r="BB536" s="47"/>
      <c r="BC536" s="47"/>
      <c r="BD536" s="47"/>
      <c r="BE536" s="47"/>
      <c r="BF536" s="47"/>
      <c r="BG536" s="47"/>
      <c r="BH536" s="47"/>
      <c r="BI536" s="47"/>
      <c r="BJ536" s="47"/>
      <c r="BK536" s="47"/>
      <c r="BL536" s="47"/>
      <c r="BM536" s="47"/>
      <c r="BN536" s="47"/>
      <c r="BO536" s="47"/>
      <c r="BP536" s="47"/>
      <c r="BQ536" s="47"/>
      <c r="BR536" s="47"/>
      <c r="BS536" s="47"/>
      <c r="BT536" s="47"/>
      <c r="BU536" s="47"/>
      <c r="BV536" s="47"/>
      <c r="BW536" s="47"/>
      <c r="BX536" s="47"/>
      <c r="BY536" s="47"/>
      <c r="BZ536" s="47"/>
      <c r="CA536" s="47"/>
      <c r="CB536" s="47"/>
      <c r="CC536" s="47"/>
      <c r="CD536" s="47"/>
      <c r="CE536" s="47"/>
      <c r="CF536" s="47"/>
      <c r="CG536" s="47"/>
      <c r="CH536" s="47"/>
      <c r="CI536" s="47"/>
      <c r="CJ536" s="47"/>
      <c r="CK536" s="47"/>
      <c r="CL536" s="47"/>
      <c r="CM536" s="47"/>
      <c r="CN536" s="47"/>
      <c r="CO536" s="47"/>
      <c r="CP536" s="47"/>
      <c r="CQ536" s="47"/>
      <c r="CR536" s="47"/>
      <c r="CS536" s="47"/>
      <c r="CT536" s="47"/>
      <c r="CU536" s="47"/>
      <c r="CV536" s="47"/>
      <c r="CW536" s="47"/>
      <c r="CX536" s="47"/>
      <c r="CY536" s="47"/>
      <c r="CZ536" s="47"/>
      <c r="DA536" s="47"/>
      <c r="DB536" s="47"/>
      <c r="DC536" s="47"/>
      <c r="DD536" s="47"/>
      <c r="DE536" s="47"/>
      <c r="DF536" s="47"/>
      <c r="DG536" s="47"/>
      <c r="DH536" s="47"/>
      <c r="DI536" s="47"/>
      <c r="DJ536" s="47"/>
      <c r="DK536" s="47"/>
      <c r="DL536" s="47"/>
      <c r="DM536" s="47"/>
      <c r="DN536" s="47"/>
      <c r="DO536" s="47"/>
      <c r="DP536" s="47"/>
      <c r="DQ536" s="47"/>
      <c r="DR536" s="47"/>
      <c r="DS536" s="47"/>
      <c r="DT536" s="47"/>
      <c r="DU536" s="47"/>
      <c r="DV536" s="47"/>
      <c r="DW536" s="74"/>
      <c r="DX536" s="47"/>
      <c r="DY536" s="47"/>
      <c r="DZ536" s="47"/>
      <c r="EA536" s="47"/>
      <c r="EB536" s="47"/>
      <c r="EC536" s="47"/>
      <c r="ED536" s="47"/>
      <c r="EE536" s="47"/>
      <c r="EF536" s="47"/>
      <c r="EG536" s="47"/>
      <c r="EH536" s="47"/>
      <c r="EI536" s="47"/>
      <c r="EJ536" s="47"/>
      <c r="EK536" s="47"/>
      <c r="EL536" s="47"/>
      <c r="EM536" s="47"/>
      <c r="EN536" s="47"/>
      <c r="EO536" s="47"/>
      <c r="EP536" s="47"/>
      <c r="EQ536" s="47"/>
      <c r="ER536" s="74"/>
    </row>
    <row r="537" spans="2:148" ht="15" customHeight="1">
      <c r="B537" s="687" t="str">
        <f t="shared" si="62"/>
        <v>Desk 10</v>
      </c>
      <c r="C537" s="689" t="str">
        <f t="shared" si="63"/>
        <v/>
      </c>
      <c r="D537" s="689" t="str">
        <f t="shared" si="63"/>
        <v/>
      </c>
      <c r="E537" s="689" t="str">
        <f t="shared" si="63"/>
        <v/>
      </c>
      <c r="F537" s="689" t="str">
        <f t="shared" si="63"/>
        <v/>
      </c>
      <c r="G537" s="1810" t="str">
        <f t="shared" si="63"/>
        <v/>
      </c>
      <c r="H537" s="47"/>
      <c r="I537" s="47"/>
      <c r="J537" s="47"/>
      <c r="K537" s="47"/>
      <c r="L537" s="47"/>
      <c r="M537" s="47"/>
      <c r="N537" s="47"/>
      <c r="O537" s="47"/>
      <c r="P537" s="47"/>
      <c r="Q537" s="47"/>
      <c r="R537" s="47"/>
      <c r="S537" s="47"/>
      <c r="T537" s="47"/>
      <c r="U537" s="47"/>
      <c r="V537" s="47"/>
      <c r="W537" s="47"/>
      <c r="X537" s="47"/>
      <c r="Y537" s="47"/>
      <c r="Z537" s="47"/>
      <c r="AA537" s="47"/>
      <c r="AB537" s="47"/>
      <c r="AC537" s="47"/>
      <c r="AD537" s="47"/>
      <c r="AE537" s="47"/>
      <c r="AF537" s="47"/>
      <c r="AG537" s="47"/>
      <c r="AH537" s="47"/>
      <c r="AI537" s="47"/>
      <c r="AJ537" s="47"/>
      <c r="AK537" s="47"/>
      <c r="AL537" s="47"/>
      <c r="AM537" s="47"/>
      <c r="AN537" s="47"/>
      <c r="AO537" s="47"/>
      <c r="AP537" s="47"/>
      <c r="AQ537" s="47"/>
      <c r="AR537" s="47"/>
      <c r="AS537" s="47"/>
      <c r="AT537" s="47"/>
      <c r="AU537" s="47"/>
      <c r="AV537" s="47"/>
      <c r="AW537" s="47"/>
      <c r="AX537" s="47"/>
      <c r="AY537" s="47"/>
      <c r="AZ537" s="47"/>
      <c r="BA537" s="47"/>
      <c r="BB537" s="47"/>
      <c r="BC537" s="47"/>
      <c r="BD537" s="47"/>
      <c r="BE537" s="47"/>
      <c r="BF537" s="47"/>
      <c r="BG537" s="47"/>
      <c r="BH537" s="47"/>
      <c r="BI537" s="47"/>
      <c r="BJ537" s="47"/>
      <c r="BK537" s="47"/>
      <c r="BL537" s="47"/>
      <c r="BM537" s="47"/>
      <c r="BN537" s="47"/>
      <c r="BO537" s="47"/>
      <c r="BP537" s="47"/>
      <c r="BQ537" s="47"/>
      <c r="BR537" s="47"/>
      <c r="BS537" s="47"/>
      <c r="BT537" s="47"/>
      <c r="BU537" s="47"/>
      <c r="BV537" s="47"/>
      <c r="BW537" s="47"/>
      <c r="BX537" s="47"/>
      <c r="BY537" s="47"/>
      <c r="BZ537" s="47"/>
      <c r="CA537" s="47"/>
      <c r="CB537" s="47"/>
      <c r="CC537" s="47"/>
      <c r="CD537" s="47"/>
      <c r="CE537" s="47"/>
      <c r="CF537" s="47"/>
      <c r="CG537" s="47"/>
      <c r="CH537" s="47"/>
      <c r="CI537" s="47"/>
      <c r="CJ537" s="47"/>
      <c r="CK537" s="47"/>
      <c r="CL537" s="47"/>
      <c r="CM537" s="47"/>
      <c r="CN537" s="47"/>
      <c r="CO537" s="47"/>
      <c r="CP537" s="47"/>
      <c r="CQ537" s="47"/>
      <c r="CR537" s="47"/>
      <c r="CS537" s="47"/>
      <c r="CT537" s="47"/>
      <c r="CU537" s="47"/>
      <c r="CV537" s="47"/>
      <c r="CW537" s="47"/>
      <c r="CX537" s="47"/>
      <c r="CY537" s="47"/>
      <c r="CZ537" s="47"/>
      <c r="DA537" s="47"/>
      <c r="DB537" s="47"/>
      <c r="DC537" s="47"/>
      <c r="DD537" s="47"/>
      <c r="DE537" s="47"/>
      <c r="DF537" s="47"/>
      <c r="DG537" s="47"/>
      <c r="DH537" s="47"/>
      <c r="DI537" s="47"/>
      <c r="DJ537" s="47"/>
      <c r="DK537" s="47"/>
      <c r="DL537" s="47"/>
      <c r="DM537" s="47"/>
      <c r="DN537" s="47"/>
      <c r="DO537" s="47"/>
      <c r="DP537" s="47"/>
      <c r="DQ537" s="47"/>
      <c r="DR537" s="47"/>
      <c r="DS537" s="47"/>
      <c r="DT537" s="47"/>
      <c r="DU537" s="47"/>
      <c r="DV537" s="47"/>
      <c r="DW537" s="74"/>
      <c r="DX537" s="47"/>
      <c r="DY537" s="47"/>
      <c r="DZ537" s="47"/>
      <c r="EA537" s="47"/>
      <c r="EB537" s="47"/>
      <c r="EC537" s="47"/>
      <c r="ED537" s="47"/>
      <c r="EE537" s="47"/>
      <c r="EF537" s="47"/>
      <c r="EG537" s="47"/>
      <c r="EH537" s="47"/>
      <c r="EI537" s="47"/>
      <c r="EJ537" s="47"/>
      <c r="EK537" s="47"/>
      <c r="EL537" s="47"/>
      <c r="EM537" s="47"/>
      <c r="EN537" s="47"/>
      <c r="EO537" s="47"/>
      <c r="EP537" s="47"/>
      <c r="EQ537" s="47"/>
      <c r="ER537" s="74"/>
    </row>
    <row r="538" spans="2:148" ht="15" customHeight="1">
      <c r="B538" s="687" t="str">
        <f t="shared" si="62"/>
        <v>Desk 11</v>
      </c>
      <c r="C538" s="689" t="str">
        <f t="shared" si="63"/>
        <v/>
      </c>
      <c r="D538" s="689" t="str">
        <f t="shared" si="63"/>
        <v/>
      </c>
      <c r="E538" s="689" t="str">
        <f t="shared" si="63"/>
        <v/>
      </c>
      <c r="F538" s="689" t="str">
        <f t="shared" si="63"/>
        <v/>
      </c>
      <c r="G538" s="1810" t="str">
        <f t="shared" si="63"/>
        <v/>
      </c>
      <c r="H538" s="47"/>
      <c r="I538" s="47"/>
      <c r="J538" s="47"/>
      <c r="K538" s="47"/>
      <c r="L538" s="47"/>
      <c r="M538" s="47"/>
      <c r="N538" s="47"/>
      <c r="O538" s="47"/>
      <c r="P538" s="47"/>
      <c r="Q538" s="47"/>
      <c r="R538" s="47"/>
      <c r="S538" s="47"/>
      <c r="T538" s="47"/>
      <c r="U538" s="47"/>
      <c r="V538" s="47"/>
      <c r="W538" s="47"/>
      <c r="X538" s="47"/>
      <c r="Y538" s="47"/>
      <c r="Z538" s="47"/>
      <c r="AA538" s="47"/>
      <c r="AB538" s="47"/>
      <c r="AC538" s="47"/>
      <c r="AD538" s="47"/>
      <c r="AE538" s="47"/>
      <c r="AF538" s="47"/>
      <c r="AG538" s="47"/>
      <c r="AH538" s="47"/>
      <c r="AI538" s="47"/>
      <c r="AJ538" s="47"/>
      <c r="AK538" s="47"/>
      <c r="AL538" s="47"/>
      <c r="AM538" s="47"/>
      <c r="AN538" s="47"/>
      <c r="AO538" s="47"/>
      <c r="AP538" s="47"/>
      <c r="AQ538" s="47"/>
      <c r="AR538" s="47"/>
      <c r="AS538" s="47"/>
      <c r="AT538" s="47"/>
      <c r="AU538" s="47"/>
      <c r="AV538" s="47"/>
      <c r="AW538" s="47"/>
      <c r="AX538" s="47"/>
      <c r="AY538" s="47"/>
      <c r="AZ538" s="47"/>
      <c r="BA538" s="47"/>
      <c r="BB538" s="47"/>
      <c r="BC538" s="47"/>
      <c r="BD538" s="47"/>
      <c r="BE538" s="47"/>
      <c r="BF538" s="47"/>
      <c r="BG538" s="47"/>
      <c r="BH538" s="47"/>
      <c r="BI538" s="47"/>
      <c r="BJ538" s="47"/>
      <c r="BK538" s="47"/>
      <c r="BL538" s="47"/>
      <c r="BM538" s="47"/>
      <c r="BN538" s="47"/>
      <c r="BO538" s="47"/>
      <c r="BP538" s="47"/>
      <c r="BQ538" s="47"/>
      <c r="BR538" s="47"/>
      <c r="BS538" s="47"/>
      <c r="BT538" s="47"/>
      <c r="BU538" s="47"/>
      <c r="BV538" s="47"/>
      <c r="BW538" s="47"/>
      <c r="BX538" s="47"/>
      <c r="BY538" s="47"/>
      <c r="BZ538" s="47"/>
      <c r="CA538" s="47"/>
      <c r="CB538" s="47"/>
      <c r="CC538" s="47"/>
      <c r="CD538" s="47"/>
      <c r="CE538" s="47"/>
      <c r="CF538" s="47"/>
      <c r="CG538" s="47"/>
      <c r="CH538" s="47"/>
      <c r="CI538" s="47"/>
      <c r="CJ538" s="47"/>
      <c r="CK538" s="47"/>
      <c r="CL538" s="47"/>
      <c r="CM538" s="47"/>
      <c r="CN538" s="47"/>
      <c r="CO538" s="47"/>
      <c r="CP538" s="47"/>
      <c r="CQ538" s="47"/>
      <c r="CR538" s="47"/>
      <c r="CS538" s="47"/>
      <c r="CT538" s="47"/>
      <c r="CU538" s="47"/>
      <c r="CV538" s="47"/>
      <c r="CW538" s="47"/>
      <c r="CX538" s="47"/>
      <c r="CY538" s="47"/>
      <c r="CZ538" s="47"/>
      <c r="DA538" s="47"/>
      <c r="DB538" s="47"/>
      <c r="DC538" s="47"/>
      <c r="DD538" s="47"/>
      <c r="DE538" s="47"/>
      <c r="DF538" s="47"/>
      <c r="DG538" s="47"/>
      <c r="DH538" s="47"/>
      <c r="DI538" s="47"/>
      <c r="DJ538" s="47"/>
      <c r="DK538" s="47"/>
      <c r="DL538" s="47"/>
      <c r="DM538" s="47"/>
      <c r="DN538" s="47"/>
      <c r="DO538" s="47"/>
      <c r="DP538" s="47"/>
      <c r="DQ538" s="47"/>
      <c r="DR538" s="47"/>
      <c r="DS538" s="47"/>
      <c r="DT538" s="47"/>
      <c r="DU538" s="47"/>
      <c r="DV538" s="47"/>
      <c r="DW538" s="74"/>
      <c r="DX538" s="47"/>
      <c r="DY538" s="47"/>
      <c r="DZ538" s="47"/>
      <c r="EA538" s="47"/>
      <c r="EB538" s="47"/>
      <c r="EC538" s="47"/>
      <c r="ED538" s="47"/>
      <c r="EE538" s="47"/>
      <c r="EF538" s="47"/>
      <c r="EG538" s="47"/>
      <c r="EH538" s="47"/>
      <c r="EI538" s="47"/>
      <c r="EJ538" s="47"/>
      <c r="EK538" s="47"/>
      <c r="EL538" s="47"/>
      <c r="EM538" s="47"/>
      <c r="EN538" s="47"/>
      <c r="EO538" s="47"/>
      <c r="EP538" s="47"/>
      <c r="EQ538" s="47"/>
      <c r="ER538" s="74"/>
    </row>
    <row r="539" spans="2:148" ht="15" customHeight="1">
      <c r="B539" s="687" t="str">
        <f t="shared" si="62"/>
        <v>Desk 12</v>
      </c>
      <c r="C539" s="689" t="str">
        <f t="shared" si="63"/>
        <v/>
      </c>
      <c r="D539" s="689" t="str">
        <f t="shared" si="63"/>
        <v/>
      </c>
      <c r="E539" s="689" t="str">
        <f t="shared" si="63"/>
        <v/>
      </c>
      <c r="F539" s="689" t="str">
        <f t="shared" si="63"/>
        <v/>
      </c>
      <c r="G539" s="1810" t="str">
        <f t="shared" si="63"/>
        <v/>
      </c>
      <c r="H539" s="47"/>
      <c r="I539" s="47"/>
      <c r="J539" s="47"/>
      <c r="K539" s="47"/>
      <c r="L539" s="47"/>
      <c r="M539" s="47"/>
      <c r="N539" s="47"/>
      <c r="O539" s="47"/>
      <c r="P539" s="47"/>
      <c r="Q539" s="47"/>
      <c r="R539" s="47"/>
      <c r="S539" s="47"/>
      <c r="T539" s="47"/>
      <c r="U539" s="47"/>
      <c r="V539" s="47"/>
      <c r="W539" s="47"/>
      <c r="X539" s="47"/>
      <c r="Y539" s="47"/>
      <c r="Z539" s="47"/>
      <c r="AA539" s="47"/>
      <c r="AB539" s="47"/>
      <c r="AC539" s="47"/>
      <c r="AD539" s="47"/>
      <c r="AE539" s="47"/>
      <c r="AF539" s="47"/>
      <c r="AG539" s="47"/>
      <c r="AH539" s="47"/>
      <c r="AI539" s="47"/>
      <c r="AJ539" s="47"/>
      <c r="AK539" s="47"/>
      <c r="AL539" s="47"/>
      <c r="AM539" s="47"/>
      <c r="AN539" s="47"/>
      <c r="AO539" s="47"/>
      <c r="AP539" s="47"/>
      <c r="AQ539" s="47"/>
      <c r="AR539" s="47"/>
      <c r="AS539" s="47"/>
      <c r="AT539" s="47"/>
      <c r="AU539" s="47"/>
      <c r="AV539" s="47"/>
      <c r="AW539" s="47"/>
      <c r="AX539" s="47"/>
      <c r="AY539" s="47"/>
      <c r="AZ539" s="47"/>
      <c r="BA539" s="47"/>
      <c r="BB539" s="47"/>
      <c r="BC539" s="47"/>
      <c r="BD539" s="47"/>
      <c r="BE539" s="47"/>
      <c r="BF539" s="47"/>
      <c r="BG539" s="47"/>
      <c r="BH539" s="47"/>
      <c r="BI539" s="47"/>
      <c r="BJ539" s="47"/>
      <c r="BK539" s="47"/>
      <c r="BL539" s="47"/>
      <c r="BM539" s="47"/>
      <c r="BN539" s="47"/>
      <c r="BO539" s="47"/>
      <c r="BP539" s="47"/>
      <c r="BQ539" s="47"/>
      <c r="BR539" s="47"/>
      <c r="BS539" s="47"/>
      <c r="BT539" s="47"/>
      <c r="BU539" s="47"/>
      <c r="BV539" s="47"/>
      <c r="BW539" s="47"/>
      <c r="BX539" s="47"/>
      <c r="BY539" s="47"/>
      <c r="BZ539" s="47"/>
      <c r="CA539" s="47"/>
      <c r="CB539" s="47"/>
      <c r="CC539" s="47"/>
      <c r="CD539" s="47"/>
      <c r="CE539" s="47"/>
      <c r="CF539" s="47"/>
      <c r="CG539" s="47"/>
      <c r="CH539" s="47"/>
      <c r="CI539" s="47"/>
      <c r="CJ539" s="47"/>
      <c r="CK539" s="47"/>
      <c r="CL539" s="47"/>
      <c r="CM539" s="47"/>
      <c r="CN539" s="47"/>
      <c r="CO539" s="47"/>
      <c r="CP539" s="47"/>
      <c r="CQ539" s="47"/>
      <c r="CR539" s="47"/>
      <c r="CS539" s="47"/>
      <c r="CT539" s="47"/>
      <c r="CU539" s="47"/>
      <c r="CV539" s="47"/>
      <c r="CW539" s="47"/>
      <c r="CX539" s="47"/>
      <c r="CY539" s="47"/>
      <c r="CZ539" s="47"/>
      <c r="DA539" s="47"/>
      <c r="DB539" s="47"/>
      <c r="DC539" s="47"/>
      <c r="DD539" s="47"/>
      <c r="DE539" s="47"/>
      <c r="DF539" s="47"/>
      <c r="DG539" s="47"/>
      <c r="DH539" s="47"/>
      <c r="DI539" s="47"/>
      <c r="DJ539" s="47"/>
      <c r="DK539" s="47"/>
      <c r="DL539" s="47"/>
      <c r="DM539" s="47"/>
      <c r="DN539" s="47"/>
      <c r="DO539" s="47"/>
      <c r="DP539" s="47"/>
      <c r="DQ539" s="47"/>
      <c r="DR539" s="47"/>
      <c r="DS539" s="47"/>
      <c r="DT539" s="47"/>
      <c r="DU539" s="47"/>
      <c r="DV539" s="47"/>
      <c r="DW539" s="74"/>
      <c r="DX539" s="47"/>
      <c r="DY539" s="47"/>
      <c r="DZ539" s="47"/>
      <c r="EA539" s="47"/>
      <c r="EB539" s="47"/>
      <c r="EC539" s="47"/>
      <c r="ED539" s="47"/>
      <c r="EE539" s="47"/>
      <c r="EF539" s="47"/>
      <c r="EG539" s="47"/>
      <c r="EH539" s="47"/>
      <c r="EI539" s="47"/>
      <c r="EJ539" s="47"/>
      <c r="EK539" s="47"/>
      <c r="EL539" s="47"/>
      <c r="EM539" s="47"/>
      <c r="EN539" s="47"/>
      <c r="EO539" s="47"/>
      <c r="EP539" s="47"/>
      <c r="EQ539" s="47"/>
      <c r="ER539" s="74"/>
    </row>
    <row r="540" spans="2:148" ht="15" customHeight="1">
      <c r="B540" s="687" t="str">
        <f t="shared" si="62"/>
        <v>Desk 13</v>
      </c>
      <c r="C540" s="689" t="str">
        <f t="shared" si="63"/>
        <v/>
      </c>
      <c r="D540" s="689" t="str">
        <f t="shared" si="63"/>
        <v/>
      </c>
      <c r="E540" s="689" t="str">
        <f t="shared" si="63"/>
        <v/>
      </c>
      <c r="F540" s="689" t="str">
        <f t="shared" si="63"/>
        <v/>
      </c>
      <c r="G540" s="1810" t="str">
        <f t="shared" si="63"/>
        <v/>
      </c>
      <c r="H540" s="47"/>
      <c r="I540" s="47"/>
      <c r="J540" s="47"/>
      <c r="K540" s="47"/>
      <c r="L540" s="47"/>
      <c r="M540" s="47"/>
      <c r="N540" s="47"/>
      <c r="O540" s="47"/>
      <c r="P540" s="47"/>
      <c r="Q540" s="47"/>
      <c r="R540" s="47"/>
      <c r="S540" s="47"/>
      <c r="T540" s="47"/>
      <c r="U540" s="47"/>
      <c r="V540" s="47"/>
      <c r="W540" s="47"/>
      <c r="X540" s="47"/>
      <c r="Y540" s="47"/>
      <c r="Z540" s="47"/>
      <c r="AA540" s="47"/>
      <c r="AB540" s="47"/>
      <c r="AC540" s="47"/>
      <c r="AD540" s="47"/>
      <c r="AE540" s="47"/>
      <c r="AF540" s="47"/>
      <c r="AG540" s="47"/>
      <c r="AH540" s="47"/>
      <c r="AI540" s="47"/>
      <c r="AJ540" s="47"/>
      <c r="AK540" s="47"/>
      <c r="AL540" s="47"/>
      <c r="AM540" s="47"/>
      <c r="AN540" s="47"/>
      <c r="AO540" s="47"/>
      <c r="AP540" s="47"/>
      <c r="AQ540" s="47"/>
      <c r="AR540" s="47"/>
      <c r="AS540" s="47"/>
      <c r="AT540" s="47"/>
      <c r="AU540" s="47"/>
      <c r="AV540" s="47"/>
      <c r="AW540" s="47"/>
      <c r="AX540" s="47"/>
      <c r="AY540" s="47"/>
      <c r="AZ540" s="47"/>
      <c r="BA540" s="47"/>
      <c r="BB540" s="47"/>
      <c r="BC540" s="47"/>
      <c r="BD540" s="47"/>
      <c r="BE540" s="47"/>
      <c r="BF540" s="47"/>
      <c r="BG540" s="47"/>
      <c r="BH540" s="47"/>
      <c r="BI540" s="47"/>
      <c r="BJ540" s="47"/>
      <c r="BK540" s="47"/>
      <c r="BL540" s="47"/>
      <c r="BM540" s="47"/>
      <c r="BN540" s="47"/>
      <c r="BO540" s="47"/>
      <c r="BP540" s="47"/>
      <c r="BQ540" s="47"/>
      <c r="BR540" s="47"/>
      <c r="BS540" s="47"/>
      <c r="BT540" s="47"/>
      <c r="BU540" s="47"/>
      <c r="BV540" s="47"/>
      <c r="BW540" s="47"/>
      <c r="BX540" s="47"/>
      <c r="BY540" s="47"/>
      <c r="BZ540" s="47"/>
      <c r="CA540" s="47"/>
      <c r="CB540" s="47"/>
      <c r="CC540" s="47"/>
      <c r="CD540" s="47"/>
      <c r="CE540" s="47"/>
      <c r="CF540" s="47"/>
      <c r="CG540" s="47"/>
      <c r="CH540" s="47"/>
      <c r="CI540" s="47"/>
      <c r="CJ540" s="47"/>
      <c r="CK540" s="47"/>
      <c r="CL540" s="47"/>
      <c r="CM540" s="47"/>
      <c r="CN540" s="47"/>
      <c r="CO540" s="47"/>
      <c r="CP540" s="47"/>
      <c r="CQ540" s="47"/>
      <c r="CR540" s="47"/>
      <c r="CS540" s="47"/>
      <c r="CT540" s="47"/>
      <c r="CU540" s="47"/>
      <c r="CV540" s="47"/>
      <c r="CW540" s="47"/>
      <c r="CX540" s="47"/>
      <c r="CY540" s="47"/>
      <c r="CZ540" s="47"/>
      <c r="DA540" s="47"/>
      <c r="DB540" s="47"/>
      <c r="DC540" s="47"/>
      <c r="DD540" s="47"/>
      <c r="DE540" s="47"/>
      <c r="DF540" s="47"/>
      <c r="DG540" s="47"/>
      <c r="DH540" s="47"/>
      <c r="DI540" s="47"/>
      <c r="DJ540" s="47"/>
      <c r="DK540" s="47"/>
      <c r="DL540" s="47"/>
      <c r="DM540" s="47"/>
      <c r="DN540" s="47"/>
      <c r="DO540" s="47"/>
      <c r="DP540" s="47"/>
      <c r="DQ540" s="47"/>
      <c r="DR540" s="47"/>
      <c r="DS540" s="47"/>
      <c r="DT540" s="47"/>
      <c r="DU540" s="47"/>
      <c r="DV540" s="47"/>
      <c r="DW540" s="74"/>
      <c r="DX540" s="47"/>
      <c r="DY540" s="47"/>
      <c r="DZ540" s="47"/>
      <c r="EA540" s="47"/>
      <c r="EB540" s="47"/>
      <c r="EC540" s="47"/>
      <c r="ED540" s="47"/>
      <c r="EE540" s="47"/>
      <c r="EF540" s="47"/>
      <c r="EG540" s="47"/>
      <c r="EH540" s="47"/>
      <c r="EI540" s="47"/>
      <c r="EJ540" s="47"/>
      <c r="EK540" s="47"/>
      <c r="EL540" s="47"/>
      <c r="EM540" s="47"/>
      <c r="EN540" s="47"/>
      <c r="EO540" s="47"/>
      <c r="EP540" s="47"/>
      <c r="EQ540" s="47"/>
      <c r="ER540" s="74"/>
    </row>
    <row r="541" spans="2:148" ht="15" customHeight="1">
      <c r="B541" s="687" t="str">
        <f t="shared" si="62"/>
        <v>Desk 14</v>
      </c>
      <c r="C541" s="689" t="str">
        <f t="shared" si="63"/>
        <v/>
      </c>
      <c r="D541" s="689" t="str">
        <f t="shared" si="63"/>
        <v/>
      </c>
      <c r="E541" s="689" t="str">
        <f t="shared" si="63"/>
        <v/>
      </c>
      <c r="F541" s="689" t="str">
        <f t="shared" si="63"/>
        <v/>
      </c>
      <c r="G541" s="1810" t="str">
        <f t="shared" si="63"/>
        <v/>
      </c>
      <c r="H541" s="47"/>
      <c r="I541" s="47"/>
      <c r="J541" s="47"/>
      <c r="K541" s="47"/>
      <c r="L541" s="47"/>
      <c r="M541" s="47"/>
      <c r="N541" s="47"/>
      <c r="O541" s="47"/>
      <c r="P541" s="47"/>
      <c r="Q541" s="47"/>
      <c r="R541" s="47"/>
      <c r="S541" s="47"/>
      <c r="T541" s="47"/>
      <c r="U541" s="47"/>
      <c r="V541" s="47"/>
      <c r="W541" s="47"/>
      <c r="X541" s="47"/>
      <c r="Y541" s="47"/>
      <c r="Z541" s="47"/>
      <c r="AA541" s="47"/>
      <c r="AB541" s="47"/>
      <c r="AC541" s="47"/>
      <c r="AD541" s="47"/>
      <c r="AE541" s="47"/>
      <c r="AF541" s="47"/>
      <c r="AG541" s="47"/>
      <c r="AH541" s="47"/>
      <c r="AI541" s="47"/>
      <c r="AJ541" s="47"/>
      <c r="AK541" s="47"/>
      <c r="AL541" s="47"/>
      <c r="AM541" s="47"/>
      <c r="AN541" s="47"/>
      <c r="AO541" s="47"/>
      <c r="AP541" s="47"/>
      <c r="AQ541" s="47"/>
      <c r="AR541" s="47"/>
      <c r="AS541" s="47"/>
      <c r="AT541" s="47"/>
      <c r="AU541" s="47"/>
      <c r="AV541" s="47"/>
      <c r="AW541" s="47"/>
      <c r="AX541" s="47"/>
      <c r="AY541" s="47"/>
      <c r="AZ541" s="47"/>
      <c r="BA541" s="47"/>
      <c r="BB541" s="47"/>
      <c r="BC541" s="47"/>
      <c r="BD541" s="47"/>
      <c r="BE541" s="47"/>
      <c r="BF541" s="47"/>
      <c r="BG541" s="47"/>
      <c r="BH541" s="47"/>
      <c r="BI541" s="47"/>
      <c r="BJ541" s="47"/>
      <c r="BK541" s="47"/>
      <c r="BL541" s="47"/>
      <c r="BM541" s="47"/>
      <c r="BN541" s="47"/>
      <c r="BO541" s="47"/>
      <c r="BP541" s="47"/>
      <c r="BQ541" s="47"/>
      <c r="BR541" s="47"/>
      <c r="BS541" s="47"/>
      <c r="BT541" s="47"/>
      <c r="BU541" s="47"/>
      <c r="BV541" s="47"/>
      <c r="BW541" s="47"/>
      <c r="BX541" s="47"/>
      <c r="BY541" s="47"/>
      <c r="BZ541" s="47"/>
      <c r="CA541" s="47"/>
      <c r="CB541" s="47"/>
      <c r="CC541" s="47"/>
      <c r="CD541" s="47"/>
      <c r="CE541" s="47"/>
      <c r="CF541" s="47"/>
      <c r="CG541" s="47"/>
      <c r="CH541" s="47"/>
      <c r="CI541" s="47"/>
      <c r="CJ541" s="47"/>
      <c r="CK541" s="47"/>
      <c r="CL541" s="47"/>
      <c r="CM541" s="47"/>
      <c r="CN541" s="47"/>
      <c r="CO541" s="47"/>
      <c r="CP541" s="47"/>
      <c r="CQ541" s="47"/>
      <c r="CR541" s="47"/>
      <c r="CS541" s="47"/>
      <c r="CT541" s="47"/>
      <c r="CU541" s="47"/>
      <c r="CV541" s="47"/>
      <c r="CW541" s="47"/>
      <c r="CX541" s="47"/>
      <c r="CY541" s="47"/>
      <c r="CZ541" s="47"/>
      <c r="DA541" s="47"/>
      <c r="DB541" s="47"/>
      <c r="DC541" s="47"/>
      <c r="DD541" s="47"/>
      <c r="DE541" s="47"/>
      <c r="DF541" s="47"/>
      <c r="DG541" s="47"/>
      <c r="DH541" s="47"/>
      <c r="DI541" s="47"/>
      <c r="DJ541" s="47"/>
      <c r="DK541" s="47"/>
      <c r="DL541" s="47"/>
      <c r="DM541" s="47"/>
      <c r="DN541" s="47"/>
      <c r="DO541" s="47"/>
      <c r="DP541" s="47"/>
      <c r="DQ541" s="47"/>
      <c r="DR541" s="47"/>
      <c r="DS541" s="47"/>
      <c r="DT541" s="47"/>
      <c r="DU541" s="47"/>
      <c r="DV541" s="47"/>
      <c r="DW541" s="74"/>
      <c r="DX541" s="47"/>
      <c r="DY541" s="47"/>
      <c r="DZ541" s="47"/>
      <c r="EA541" s="47"/>
      <c r="EB541" s="47"/>
      <c r="EC541" s="47"/>
      <c r="ED541" s="47"/>
      <c r="EE541" s="47"/>
      <c r="EF541" s="47"/>
      <c r="EG541" s="47"/>
      <c r="EH541" s="47"/>
      <c r="EI541" s="47"/>
      <c r="EJ541" s="47"/>
      <c r="EK541" s="47"/>
      <c r="EL541" s="47"/>
      <c r="EM541" s="47"/>
      <c r="EN541" s="47"/>
      <c r="EO541" s="47"/>
      <c r="EP541" s="47"/>
      <c r="EQ541" s="47"/>
      <c r="ER541" s="74"/>
    </row>
    <row r="542" spans="2:148" ht="15" customHeight="1">
      <c r="B542" s="687" t="str">
        <f t="shared" si="62"/>
        <v>Desk 15</v>
      </c>
      <c r="C542" s="689" t="str">
        <f t="shared" si="63"/>
        <v/>
      </c>
      <c r="D542" s="689" t="str">
        <f t="shared" si="63"/>
        <v/>
      </c>
      <c r="E542" s="689" t="str">
        <f t="shared" si="63"/>
        <v/>
      </c>
      <c r="F542" s="689" t="str">
        <f t="shared" si="63"/>
        <v/>
      </c>
      <c r="G542" s="1810" t="str">
        <f t="shared" si="63"/>
        <v/>
      </c>
      <c r="H542" s="47"/>
      <c r="I542" s="47"/>
      <c r="J542" s="47"/>
      <c r="K542" s="47"/>
      <c r="L542" s="47"/>
      <c r="M542" s="47"/>
      <c r="N542" s="47"/>
      <c r="O542" s="47"/>
      <c r="P542" s="47"/>
      <c r="Q542" s="47"/>
      <c r="R542" s="47"/>
      <c r="S542" s="47"/>
      <c r="T542" s="47"/>
      <c r="U542" s="47"/>
      <c r="V542" s="47"/>
      <c r="W542" s="47"/>
      <c r="X542" s="47"/>
      <c r="Y542" s="47"/>
      <c r="Z542" s="47"/>
      <c r="AA542" s="47"/>
      <c r="AB542" s="47"/>
      <c r="AC542" s="47"/>
      <c r="AD542" s="47"/>
      <c r="AE542" s="47"/>
      <c r="AF542" s="47"/>
      <c r="AG542" s="47"/>
      <c r="AH542" s="47"/>
      <c r="AI542" s="47"/>
      <c r="AJ542" s="47"/>
      <c r="AK542" s="47"/>
      <c r="AL542" s="47"/>
      <c r="AM542" s="47"/>
      <c r="AN542" s="47"/>
      <c r="AO542" s="47"/>
      <c r="AP542" s="47"/>
      <c r="AQ542" s="47"/>
      <c r="AR542" s="47"/>
      <c r="AS542" s="47"/>
      <c r="AT542" s="47"/>
      <c r="AU542" s="47"/>
      <c r="AV542" s="47"/>
      <c r="AW542" s="47"/>
      <c r="AX542" s="47"/>
      <c r="AY542" s="47"/>
      <c r="AZ542" s="47"/>
      <c r="BA542" s="47"/>
      <c r="BB542" s="47"/>
      <c r="BC542" s="47"/>
      <c r="BD542" s="47"/>
      <c r="BE542" s="47"/>
      <c r="BF542" s="47"/>
      <c r="BG542" s="47"/>
      <c r="BH542" s="47"/>
      <c r="BI542" s="47"/>
      <c r="BJ542" s="47"/>
      <c r="BK542" s="47"/>
      <c r="BL542" s="47"/>
      <c r="BM542" s="47"/>
      <c r="BN542" s="47"/>
      <c r="BO542" s="47"/>
      <c r="BP542" s="47"/>
      <c r="BQ542" s="47"/>
      <c r="BR542" s="47"/>
      <c r="BS542" s="47"/>
      <c r="BT542" s="47"/>
      <c r="BU542" s="47"/>
      <c r="BV542" s="47"/>
      <c r="BW542" s="47"/>
      <c r="BX542" s="47"/>
      <c r="BY542" s="47"/>
      <c r="BZ542" s="47"/>
      <c r="CA542" s="47"/>
      <c r="CB542" s="47"/>
      <c r="CC542" s="47"/>
      <c r="CD542" s="47"/>
      <c r="CE542" s="47"/>
      <c r="CF542" s="47"/>
      <c r="CG542" s="47"/>
      <c r="CH542" s="47"/>
      <c r="CI542" s="47"/>
      <c r="CJ542" s="47"/>
      <c r="CK542" s="47"/>
      <c r="CL542" s="47"/>
      <c r="CM542" s="47"/>
      <c r="CN542" s="47"/>
      <c r="CO542" s="47"/>
      <c r="CP542" s="47"/>
      <c r="CQ542" s="47"/>
      <c r="CR542" s="47"/>
      <c r="CS542" s="47"/>
      <c r="CT542" s="47"/>
      <c r="CU542" s="47"/>
      <c r="CV542" s="47"/>
      <c r="CW542" s="47"/>
      <c r="CX542" s="47"/>
      <c r="CY542" s="47"/>
      <c r="CZ542" s="47"/>
      <c r="DA542" s="47"/>
      <c r="DB542" s="47"/>
      <c r="DC542" s="47"/>
      <c r="DD542" s="47"/>
      <c r="DE542" s="47"/>
      <c r="DF542" s="47"/>
      <c r="DG542" s="47"/>
      <c r="DH542" s="47"/>
      <c r="DI542" s="47"/>
      <c r="DJ542" s="47"/>
      <c r="DK542" s="47"/>
      <c r="DL542" s="47"/>
      <c r="DM542" s="47"/>
      <c r="DN542" s="47"/>
      <c r="DO542" s="47"/>
      <c r="DP542" s="47"/>
      <c r="DQ542" s="47"/>
      <c r="DR542" s="47"/>
      <c r="DS542" s="47"/>
      <c r="DT542" s="47"/>
      <c r="DU542" s="47"/>
      <c r="DV542" s="47"/>
      <c r="DW542" s="74"/>
      <c r="DX542" s="47"/>
      <c r="DY542" s="47"/>
      <c r="DZ542" s="47"/>
      <c r="EA542" s="47"/>
      <c r="EB542" s="47"/>
      <c r="EC542" s="47"/>
      <c r="ED542" s="47"/>
      <c r="EE542" s="47"/>
      <c r="EF542" s="47"/>
      <c r="EG542" s="47"/>
      <c r="EH542" s="47"/>
      <c r="EI542" s="47"/>
      <c r="EJ542" s="47"/>
      <c r="EK542" s="47"/>
      <c r="EL542" s="47"/>
      <c r="EM542" s="47"/>
      <c r="EN542" s="47"/>
      <c r="EO542" s="47"/>
      <c r="EP542" s="47"/>
      <c r="EQ542" s="47"/>
      <c r="ER542" s="74"/>
    </row>
    <row r="543" spans="2:148" ht="15" customHeight="1">
      <c r="B543" s="687" t="str">
        <f t="shared" si="62"/>
        <v>Desk 16</v>
      </c>
      <c r="C543" s="689" t="str">
        <f t="shared" si="63"/>
        <v/>
      </c>
      <c r="D543" s="689" t="str">
        <f t="shared" si="63"/>
        <v/>
      </c>
      <c r="E543" s="689" t="str">
        <f t="shared" si="63"/>
        <v/>
      </c>
      <c r="F543" s="689" t="str">
        <f t="shared" si="63"/>
        <v/>
      </c>
      <c r="G543" s="1810" t="str">
        <f t="shared" si="63"/>
        <v/>
      </c>
      <c r="H543" s="47"/>
      <c r="I543" s="47"/>
      <c r="J543" s="47"/>
      <c r="K543" s="47"/>
      <c r="L543" s="47"/>
      <c r="M543" s="47"/>
      <c r="N543" s="47"/>
      <c r="O543" s="47"/>
      <c r="P543" s="47"/>
      <c r="Q543" s="47"/>
      <c r="R543" s="47"/>
      <c r="S543" s="47"/>
      <c r="T543" s="47"/>
      <c r="U543" s="47"/>
      <c r="V543" s="47"/>
      <c r="W543" s="47"/>
      <c r="X543" s="47"/>
      <c r="Y543" s="47"/>
      <c r="Z543" s="47"/>
      <c r="AA543" s="47"/>
      <c r="AB543" s="47"/>
      <c r="AC543" s="47"/>
      <c r="AD543" s="47"/>
      <c r="AE543" s="47"/>
      <c r="AF543" s="47"/>
      <c r="AG543" s="47"/>
      <c r="AH543" s="47"/>
      <c r="AI543" s="47"/>
      <c r="AJ543" s="47"/>
      <c r="AK543" s="47"/>
      <c r="AL543" s="47"/>
      <c r="AM543" s="47"/>
      <c r="AN543" s="47"/>
      <c r="AO543" s="47"/>
      <c r="AP543" s="47"/>
      <c r="AQ543" s="47"/>
      <c r="AR543" s="47"/>
      <c r="AS543" s="47"/>
      <c r="AT543" s="47"/>
      <c r="AU543" s="47"/>
      <c r="AV543" s="47"/>
      <c r="AW543" s="47"/>
      <c r="AX543" s="47"/>
      <c r="AY543" s="47"/>
      <c r="AZ543" s="47"/>
      <c r="BA543" s="47"/>
      <c r="BB543" s="47"/>
      <c r="BC543" s="47"/>
      <c r="BD543" s="47"/>
      <c r="BE543" s="47"/>
      <c r="BF543" s="47"/>
      <c r="BG543" s="47"/>
      <c r="BH543" s="47"/>
      <c r="BI543" s="47"/>
      <c r="BJ543" s="47"/>
      <c r="BK543" s="47"/>
      <c r="BL543" s="47"/>
      <c r="BM543" s="47"/>
      <c r="BN543" s="47"/>
      <c r="BO543" s="47"/>
      <c r="BP543" s="47"/>
      <c r="BQ543" s="47"/>
      <c r="BR543" s="47"/>
      <c r="BS543" s="47"/>
      <c r="BT543" s="47"/>
      <c r="BU543" s="47"/>
      <c r="BV543" s="47"/>
      <c r="BW543" s="47"/>
      <c r="BX543" s="47"/>
      <c r="BY543" s="47"/>
      <c r="BZ543" s="47"/>
      <c r="CA543" s="47"/>
      <c r="CB543" s="47"/>
      <c r="CC543" s="47"/>
      <c r="CD543" s="47"/>
      <c r="CE543" s="47"/>
      <c r="CF543" s="47"/>
      <c r="CG543" s="47"/>
      <c r="CH543" s="47"/>
      <c r="CI543" s="47"/>
      <c r="CJ543" s="47"/>
      <c r="CK543" s="47"/>
      <c r="CL543" s="47"/>
      <c r="CM543" s="47"/>
      <c r="CN543" s="47"/>
      <c r="CO543" s="47"/>
      <c r="CP543" s="47"/>
      <c r="CQ543" s="47"/>
      <c r="CR543" s="47"/>
      <c r="CS543" s="47"/>
      <c r="CT543" s="47"/>
      <c r="CU543" s="47"/>
      <c r="CV543" s="47"/>
      <c r="CW543" s="47"/>
      <c r="CX543" s="47"/>
      <c r="CY543" s="47"/>
      <c r="CZ543" s="47"/>
      <c r="DA543" s="47"/>
      <c r="DB543" s="47"/>
      <c r="DC543" s="47"/>
      <c r="DD543" s="47"/>
      <c r="DE543" s="47"/>
      <c r="DF543" s="47"/>
      <c r="DG543" s="47"/>
      <c r="DH543" s="47"/>
      <c r="DI543" s="47"/>
      <c r="DJ543" s="47"/>
      <c r="DK543" s="47"/>
      <c r="DL543" s="47"/>
      <c r="DM543" s="47"/>
      <c r="DN543" s="47"/>
      <c r="DO543" s="47"/>
      <c r="DP543" s="47"/>
      <c r="DQ543" s="47"/>
      <c r="DR543" s="47"/>
      <c r="DS543" s="47"/>
      <c r="DT543" s="47"/>
      <c r="DU543" s="47"/>
      <c r="DV543" s="47"/>
      <c r="DW543" s="74"/>
      <c r="DX543" s="47"/>
      <c r="DY543" s="47"/>
      <c r="DZ543" s="47"/>
      <c r="EA543" s="47"/>
      <c r="EB543" s="47"/>
      <c r="EC543" s="47"/>
      <c r="ED543" s="47"/>
      <c r="EE543" s="47"/>
      <c r="EF543" s="47"/>
      <c r="EG543" s="47"/>
      <c r="EH543" s="47"/>
      <c r="EI543" s="47"/>
      <c r="EJ543" s="47"/>
      <c r="EK543" s="47"/>
      <c r="EL543" s="47"/>
      <c r="EM543" s="47"/>
      <c r="EN543" s="47"/>
      <c r="EO543" s="47"/>
      <c r="EP543" s="47"/>
      <c r="EQ543" s="47"/>
      <c r="ER543" s="74"/>
    </row>
    <row r="544" spans="2:148" ht="15" customHeight="1">
      <c r="B544" s="687" t="str">
        <f t="shared" si="62"/>
        <v>Desk 17</v>
      </c>
      <c r="C544" s="689" t="str">
        <f t="shared" si="63"/>
        <v/>
      </c>
      <c r="D544" s="689" t="str">
        <f t="shared" si="63"/>
        <v/>
      </c>
      <c r="E544" s="689" t="str">
        <f t="shared" si="63"/>
        <v/>
      </c>
      <c r="F544" s="689" t="str">
        <f t="shared" si="63"/>
        <v/>
      </c>
      <c r="G544" s="1810" t="str">
        <f t="shared" si="63"/>
        <v/>
      </c>
      <c r="H544" s="47"/>
      <c r="I544" s="47"/>
      <c r="J544" s="47"/>
      <c r="K544" s="47"/>
      <c r="L544" s="47"/>
      <c r="M544" s="47"/>
      <c r="N544" s="47"/>
      <c r="O544" s="47"/>
      <c r="P544" s="47"/>
      <c r="Q544" s="47"/>
      <c r="R544" s="47"/>
      <c r="S544" s="47"/>
      <c r="T544" s="47"/>
      <c r="U544" s="47"/>
      <c r="V544" s="47"/>
      <c r="W544" s="47"/>
      <c r="X544" s="47"/>
      <c r="Y544" s="47"/>
      <c r="Z544" s="47"/>
      <c r="AA544" s="47"/>
      <c r="AB544" s="47"/>
      <c r="AC544" s="47"/>
      <c r="AD544" s="47"/>
      <c r="AE544" s="47"/>
      <c r="AF544" s="47"/>
      <c r="AG544" s="47"/>
      <c r="AH544" s="47"/>
      <c r="AI544" s="47"/>
      <c r="AJ544" s="47"/>
      <c r="AK544" s="47"/>
      <c r="AL544" s="47"/>
      <c r="AM544" s="47"/>
      <c r="AN544" s="47"/>
      <c r="AO544" s="47"/>
      <c r="AP544" s="47"/>
      <c r="AQ544" s="47"/>
      <c r="AR544" s="47"/>
      <c r="AS544" s="47"/>
      <c r="AT544" s="47"/>
      <c r="AU544" s="47"/>
      <c r="AV544" s="47"/>
      <c r="AW544" s="47"/>
      <c r="AX544" s="47"/>
      <c r="AY544" s="47"/>
      <c r="AZ544" s="47"/>
      <c r="BA544" s="47"/>
      <c r="BB544" s="47"/>
      <c r="BC544" s="47"/>
      <c r="BD544" s="47"/>
      <c r="BE544" s="47"/>
      <c r="BF544" s="47"/>
      <c r="BG544" s="47"/>
      <c r="BH544" s="47"/>
      <c r="BI544" s="47"/>
      <c r="BJ544" s="47"/>
      <c r="BK544" s="47"/>
      <c r="BL544" s="47"/>
      <c r="BM544" s="47"/>
      <c r="BN544" s="47"/>
      <c r="BO544" s="47"/>
      <c r="BP544" s="47"/>
      <c r="BQ544" s="47"/>
      <c r="BR544" s="47"/>
      <c r="BS544" s="47"/>
      <c r="BT544" s="47"/>
      <c r="BU544" s="47"/>
      <c r="BV544" s="47"/>
      <c r="BW544" s="47"/>
      <c r="BX544" s="47"/>
      <c r="BY544" s="47"/>
      <c r="BZ544" s="47"/>
      <c r="CA544" s="47"/>
      <c r="CB544" s="47"/>
      <c r="CC544" s="47"/>
      <c r="CD544" s="47"/>
      <c r="CE544" s="47"/>
      <c r="CF544" s="47"/>
      <c r="CG544" s="47"/>
      <c r="CH544" s="47"/>
      <c r="CI544" s="47"/>
      <c r="CJ544" s="47"/>
      <c r="CK544" s="47"/>
      <c r="CL544" s="47"/>
      <c r="CM544" s="47"/>
      <c r="CN544" s="47"/>
      <c r="CO544" s="47"/>
      <c r="CP544" s="47"/>
      <c r="CQ544" s="47"/>
      <c r="CR544" s="47"/>
      <c r="CS544" s="47"/>
      <c r="CT544" s="47"/>
      <c r="CU544" s="47"/>
      <c r="CV544" s="47"/>
      <c r="CW544" s="47"/>
      <c r="CX544" s="47"/>
      <c r="CY544" s="47"/>
      <c r="CZ544" s="47"/>
      <c r="DA544" s="47"/>
      <c r="DB544" s="47"/>
      <c r="DC544" s="47"/>
      <c r="DD544" s="47"/>
      <c r="DE544" s="47"/>
      <c r="DF544" s="47"/>
      <c r="DG544" s="47"/>
      <c r="DH544" s="47"/>
      <c r="DI544" s="47"/>
      <c r="DJ544" s="47"/>
      <c r="DK544" s="47"/>
      <c r="DL544" s="47"/>
      <c r="DM544" s="47"/>
      <c r="DN544" s="47"/>
      <c r="DO544" s="47"/>
      <c r="DP544" s="47"/>
      <c r="DQ544" s="47"/>
      <c r="DR544" s="47"/>
      <c r="DS544" s="47"/>
      <c r="DT544" s="47"/>
      <c r="DU544" s="47"/>
      <c r="DV544" s="47"/>
      <c r="DW544" s="74"/>
      <c r="DX544" s="47"/>
      <c r="DY544" s="47"/>
      <c r="DZ544" s="47"/>
      <c r="EA544" s="47"/>
      <c r="EB544" s="47"/>
      <c r="EC544" s="47"/>
      <c r="ED544" s="47"/>
      <c r="EE544" s="47"/>
      <c r="EF544" s="47"/>
      <c r="EG544" s="47"/>
      <c r="EH544" s="47"/>
      <c r="EI544" s="47"/>
      <c r="EJ544" s="47"/>
      <c r="EK544" s="47"/>
      <c r="EL544" s="47"/>
      <c r="EM544" s="47"/>
      <c r="EN544" s="47"/>
      <c r="EO544" s="47"/>
      <c r="EP544" s="47"/>
      <c r="EQ544" s="47"/>
      <c r="ER544" s="74"/>
    </row>
    <row r="545" spans="2:148" ht="15" customHeight="1">
      <c r="B545" s="687" t="str">
        <f t="shared" si="62"/>
        <v>Desk 18</v>
      </c>
      <c r="C545" s="689" t="str">
        <f t="shared" ref="C545:G560" si="64">IF(ISBLANK(C28), "", C28)</f>
        <v/>
      </c>
      <c r="D545" s="689" t="str">
        <f t="shared" si="64"/>
        <v/>
      </c>
      <c r="E545" s="689" t="str">
        <f t="shared" si="64"/>
        <v/>
      </c>
      <c r="F545" s="689" t="str">
        <f t="shared" si="64"/>
        <v/>
      </c>
      <c r="G545" s="1810" t="str">
        <f t="shared" si="64"/>
        <v/>
      </c>
      <c r="H545" s="47"/>
      <c r="I545" s="47"/>
      <c r="J545" s="47"/>
      <c r="K545" s="47"/>
      <c r="L545" s="47"/>
      <c r="M545" s="47"/>
      <c r="N545" s="47"/>
      <c r="O545" s="47"/>
      <c r="P545" s="47"/>
      <c r="Q545" s="47"/>
      <c r="R545" s="47"/>
      <c r="S545" s="47"/>
      <c r="T545" s="47"/>
      <c r="U545" s="47"/>
      <c r="V545" s="47"/>
      <c r="W545" s="47"/>
      <c r="X545" s="47"/>
      <c r="Y545" s="47"/>
      <c r="Z545" s="47"/>
      <c r="AA545" s="47"/>
      <c r="AB545" s="47"/>
      <c r="AC545" s="47"/>
      <c r="AD545" s="47"/>
      <c r="AE545" s="47"/>
      <c r="AF545" s="47"/>
      <c r="AG545" s="47"/>
      <c r="AH545" s="47"/>
      <c r="AI545" s="47"/>
      <c r="AJ545" s="47"/>
      <c r="AK545" s="47"/>
      <c r="AL545" s="47"/>
      <c r="AM545" s="47"/>
      <c r="AN545" s="47"/>
      <c r="AO545" s="47"/>
      <c r="AP545" s="47"/>
      <c r="AQ545" s="47"/>
      <c r="AR545" s="47"/>
      <c r="AS545" s="47"/>
      <c r="AT545" s="47"/>
      <c r="AU545" s="47"/>
      <c r="AV545" s="47"/>
      <c r="AW545" s="47"/>
      <c r="AX545" s="47"/>
      <c r="AY545" s="47"/>
      <c r="AZ545" s="47"/>
      <c r="BA545" s="47"/>
      <c r="BB545" s="47"/>
      <c r="BC545" s="47"/>
      <c r="BD545" s="47"/>
      <c r="BE545" s="47"/>
      <c r="BF545" s="47"/>
      <c r="BG545" s="47"/>
      <c r="BH545" s="47"/>
      <c r="BI545" s="47"/>
      <c r="BJ545" s="47"/>
      <c r="BK545" s="47"/>
      <c r="BL545" s="47"/>
      <c r="BM545" s="47"/>
      <c r="BN545" s="47"/>
      <c r="BO545" s="47"/>
      <c r="BP545" s="47"/>
      <c r="BQ545" s="47"/>
      <c r="BR545" s="47"/>
      <c r="BS545" s="47"/>
      <c r="BT545" s="47"/>
      <c r="BU545" s="47"/>
      <c r="BV545" s="47"/>
      <c r="BW545" s="47"/>
      <c r="BX545" s="47"/>
      <c r="BY545" s="47"/>
      <c r="BZ545" s="47"/>
      <c r="CA545" s="47"/>
      <c r="CB545" s="47"/>
      <c r="CC545" s="47"/>
      <c r="CD545" s="47"/>
      <c r="CE545" s="47"/>
      <c r="CF545" s="47"/>
      <c r="CG545" s="47"/>
      <c r="CH545" s="47"/>
      <c r="CI545" s="47"/>
      <c r="CJ545" s="47"/>
      <c r="CK545" s="47"/>
      <c r="CL545" s="47"/>
      <c r="CM545" s="47"/>
      <c r="CN545" s="47"/>
      <c r="CO545" s="47"/>
      <c r="CP545" s="47"/>
      <c r="CQ545" s="47"/>
      <c r="CR545" s="47"/>
      <c r="CS545" s="47"/>
      <c r="CT545" s="47"/>
      <c r="CU545" s="47"/>
      <c r="CV545" s="47"/>
      <c r="CW545" s="47"/>
      <c r="CX545" s="47"/>
      <c r="CY545" s="47"/>
      <c r="CZ545" s="47"/>
      <c r="DA545" s="47"/>
      <c r="DB545" s="47"/>
      <c r="DC545" s="47"/>
      <c r="DD545" s="47"/>
      <c r="DE545" s="47"/>
      <c r="DF545" s="47"/>
      <c r="DG545" s="47"/>
      <c r="DH545" s="47"/>
      <c r="DI545" s="47"/>
      <c r="DJ545" s="47"/>
      <c r="DK545" s="47"/>
      <c r="DL545" s="47"/>
      <c r="DM545" s="47"/>
      <c r="DN545" s="47"/>
      <c r="DO545" s="47"/>
      <c r="DP545" s="47"/>
      <c r="DQ545" s="47"/>
      <c r="DR545" s="47"/>
      <c r="DS545" s="47"/>
      <c r="DT545" s="47"/>
      <c r="DU545" s="47"/>
      <c r="DV545" s="47"/>
      <c r="DW545" s="74"/>
      <c r="DX545" s="47"/>
      <c r="DY545" s="47"/>
      <c r="DZ545" s="47"/>
      <c r="EA545" s="47"/>
      <c r="EB545" s="47"/>
      <c r="EC545" s="47"/>
      <c r="ED545" s="47"/>
      <c r="EE545" s="47"/>
      <c r="EF545" s="47"/>
      <c r="EG545" s="47"/>
      <c r="EH545" s="47"/>
      <c r="EI545" s="47"/>
      <c r="EJ545" s="47"/>
      <c r="EK545" s="47"/>
      <c r="EL545" s="47"/>
      <c r="EM545" s="47"/>
      <c r="EN545" s="47"/>
      <c r="EO545" s="47"/>
      <c r="EP545" s="47"/>
      <c r="EQ545" s="47"/>
      <c r="ER545" s="74"/>
    </row>
    <row r="546" spans="2:148" ht="15" customHeight="1">
      <c r="B546" s="687" t="str">
        <f t="shared" si="62"/>
        <v>Desk 19</v>
      </c>
      <c r="C546" s="689" t="str">
        <f t="shared" si="64"/>
        <v/>
      </c>
      <c r="D546" s="689" t="str">
        <f t="shared" si="64"/>
        <v/>
      </c>
      <c r="E546" s="689" t="str">
        <f t="shared" si="64"/>
        <v/>
      </c>
      <c r="F546" s="689" t="str">
        <f t="shared" si="64"/>
        <v/>
      </c>
      <c r="G546" s="1810" t="str">
        <f t="shared" si="64"/>
        <v/>
      </c>
      <c r="H546" s="47"/>
      <c r="I546" s="47"/>
      <c r="J546" s="47"/>
      <c r="K546" s="47"/>
      <c r="L546" s="47"/>
      <c r="M546" s="47"/>
      <c r="N546" s="47"/>
      <c r="O546" s="47"/>
      <c r="P546" s="47"/>
      <c r="Q546" s="47"/>
      <c r="R546" s="47"/>
      <c r="S546" s="47"/>
      <c r="T546" s="47"/>
      <c r="U546" s="47"/>
      <c r="V546" s="47"/>
      <c r="W546" s="47"/>
      <c r="X546" s="47"/>
      <c r="Y546" s="47"/>
      <c r="Z546" s="47"/>
      <c r="AA546" s="47"/>
      <c r="AB546" s="47"/>
      <c r="AC546" s="47"/>
      <c r="AD546" s="47"/>
      <c r="AE546" s="47"/>
      <c r="AF546" s="47"/>
      <c r="AG546" s="47"/>
      <c r="AH546" s="47"/>
      <c r="AI546" s="47"/>
      <c r="AJ546" s="47"/>
      <c r="AK546" s="47"/>
      <c r="AL546" s="47"/>
      <c r="AM546" s="47"/>
      <c r="AN546" s="47"/>
      <c r="AO546" s="47"/>
      <c r="AP546" s="47"/>
      <c r="AQ546" s="47"/>
      <c r="AR546" s="47"/>
      <c r="AS546" s="47"/>
      <c r="AT546" s="47"/>
      <c r="AU546" s="47"/>
      <c r="AV546" s="47"/>
      <c r="AW546" s="47"/>
      <c r="AX546" s="47"/>
      <c r="AY546" s="47"/>
      <c r="AZ546" s="47"/>
      <c r="BA546" s="47"/>
      <c r="BB546" s="47"/>
      <c r="BC546" s="47"/>
      <c r="BD546" s="47"/>
      <c r="BE546" s="47"/>
      <c r="BF546" s="47"/>
      <c r="BG546" s="47"/>
      <c r="BH546" s="47"/>
      <c r="BI546" s="47"/>
      <c r="BJ546" s="47"/>
      <c r="BK546" s="47"/>
      <c r="BL546" s="47"/>
      <c r="BM546" s="47"/>
      <c r="BN546" s="47"/>
      <c r="BO546" s="47"/>
      <c r="BP546" s="47"/>
      <c r="BQ546" s="47"/>
      <c r="BR546" s="47"/>
      <c r="BS546" s="47"/>
      <c r="BT546" s="47"/>
      <c r="BU546" s="47"/>
      <c r="BV546" s="47"/>
      <c r="BW546" s="47"/>
      <c r="BX546" s="47"/>
      <c r="BY546" s="47"/>
      <c r="BZ546" s="47"/>
      <c r="CA546" s="47"/>
      <c r="CB546" s="47"/>
      <c r="CC546" s="47"/>
      <c r="CD546" s="47"/>
      <c r="CE546" s="47"/>
      <c r="CF546" s="47"/>
      <c r="CG546" s="47"/>
      <c r="CH546" s="47"/>
      <c r="CI546" s="47"/>
      <c r="CJ546" s="47"/>
      <c r="CK546" s="47"/>
      <c r="CL546" s="47"/>
      <c r="CM546" s="47"/>
      <c r="CN546" s="47"/>
      <c r="CO546" s="47"/>
      <c r="CP546" s="47"/>
      <c r="CQ546" s="47"/>
      <c r="CR546" s="47"/>
      <c r="CS546" s="47"/>
      <c r="CT546" s="47"/>
      <c r="CU546" s="47"/>
      <c r="CV546" s="47"/>
      <c r="CW546" s="47"/>
      <c r="CX546" s="47"/>
      <c r="CY546" s="47"/>
      <c r="CZ546" s="47"/>
      <c r="DA546" s="47"/>
      <c r="DB546" s="47"/>
      <c r="DC546" s="47"/>
      <c r="DD546" s="47"/>
      <c r="DE546" s="47"/>
      <c r="DF546" s="47"/>
      <c r="DG546" s="47"/>
      <c r="DH546" s="47"/>
      <c r="DI546" s="47"/>
      <c r="DJ546" s="47"/>
      <c r="DK546" s="47"/>
      <c r="DL546" s="47"/>
      <c r="DM546" s="47"/>
      <c r="DN546" s="47"/>
      <c r="DO546" s="47"/>
      <c r="DP546" s="47"/>
      <c r="DQ546" s="47"/>
      <c r="DR546" s="47"/>
      <c r="DS546" s="47"/>
      <c r="DT546" s="47"/>
      <c r="DU546" s="47"/>
      <c r="DV546" s="47"/>
      <c r="DW546" s="74"/>
      <c r="DX546" s="47"/>
      <c r="DY546" s="47"/>
      <c r="DZ546" s="47"/>
      <c r="EA546" s="47"/>
      <c r="EB546" s="47"/>
      <c r="EC546" s="47"/>
      <c r="ED546" s="47"/>
      <c r="EE546" s="47"/>
      <c r="EF546" s="47"/>
      <c r="EG546" s="47"/>
      <c r="EH546" s="47"/>
      <c r="EI546" s="47"/>
      <c r="EJ546" s="47"/>
      <c r="EK546" s="47"/>
      <c r="EL546" s="47"/>
      <c r="EM546" s="47"/>
      <c r="EN546" s="47"/>
      <c r="EO546" s="47"/>
      <c r="EP546" s="47"/>
      <c r="EQ546" s="47"/>
      <c r="ER546" s="74"/>
    </row>
    <row r="547" spans="2:148" ht="15" customHeight="1">
      <c r="B547" s="687" t="str">
        <f t="shared" si="62"/>
        <v>Desk 20</v>
      </c>
      <c r="C547" s="689" t="str">
        <f t="shared" si="64"/>
        <v/>
      </c>
      <c r="D547" s="689" t="str">
        <f t="shared" si="64"/>
        <v/>
      </c>
      <c r="E547" s="689" t="str">
        <f t="shared" si="64"/>
        <v/>
      </c>
      <c r="F547" s="689" t="str">
        <f t="shared" si="64"/>
        <v/>
      </c>
      <c r="G547" s="1810" t="str">
        <f t="shared" si="64"/>
        <v/>
      </c>
      <c r="H547" s="47"/>
      <c r="I547" s="47"/>
      <c r="J547" s="47"/>
      <c r="K547" s="47"/>
      <c r="L547" s="47"/>
      <c r="M547" s="47"/>
      <c r="N547" s="47"/>
      <c r="O547" s="47"/>
      <c r="P547" s="47"/>
      <c r="Q547" s="47"/>
      <c r="R547" s="47"/>
      <c r="S547" s="47"/>
      <c r="T547" s="47"/>
      <c r="U547" s="47"/>
      <c r="V547" s="47"/>
      <c r="W547" s="47"/>
      <c r="X547" s="47"/>
      <c r="Y547" s="47"/>
      <c r="Z547" s="47"/>
      <c r="AA547" s="47"/>
      <c r="AB547" s="47"/>
      <c r="AC547" s="47"/>
      <c r="AD547" s="47"/>
      <c r="AE547" s="47"/>
      <c r="AF547" s="47"/>
      <c r="AG547" s="47"/>
      <c r="AH547" s="47"/>
      <c r="AI547" s="47"/>
      <c r="AJ547" s="47"/>
      <c r="AK547" s="47"/>
      <c r="AL547" s="47"/>
      <c r="AM547" s="47"/>
      <c r="AN547" s="47"/>
      <c r="AO547" s="47"/>
      <c r="AP547" s="47"/>
      <c r="AQ547" s="47"/>
      <c r="AR547" s="47"/>
      <c r="AS547" s="47"/>
      <c r="AT547" s="47"/>
      <c r="AU547" s="47"/>
      <c r="AV547" s="47"/>
      <c r="AW547" s="47"/>
      <c r="AX547" s="47"/>
      <c r="AY547" s="47"/>
      <c r="AZ547" s="47"/>
      <c r="BA547" s="47"/>
      <c r="BB547" s="47"/>
      <c r="BC547" s="47"/>
      <c r="BD547" s="47"/>
      <c r="BE547" s="47"/>
      <c r="BF547" s="47"/>
      <c r="BG547" s="47"/>
      <c r="BH547" s="47"/>
      <c r="BI547" s="47"/>
      <c r="BJ547" s="47"/>
      <c r="BK547" s="47"/>
      <c r="BL547" s="47"/>
      <c r="BM547" s="47"/>
      <c r="BN547" s="47"/>
      <c r="BO547" s="47"/>
      <c r="BP547" s="47"/>
      <c r="BQ547" s="47"/>
      <c r="BR547" s="47"/>
      <c r="BS547" s="47"/>
      <c r="BT547" s="47"/>
      <c r="BU547" s="47"/>
      <c r="BV547" s="47"/>
      <c r="BW547" s="47"/>
      <c r="BX547" s="47"/>
      <c r="BY547" s="47"/>
      <c r="BZ547" s="47"/>
      <c r="CA547" s="47"/>
      <c r="CB547" s="47"/>
      <c r="CC547" s="47"/>
      <c r="CD547" s="47"/>
      <c r="CE547" s="47"/>
      <c r="CF547" s="47"/>
      <c r="CG547" s="47"/>
      <c r="CH547" s="47"/>
      <c r="CI547" s="47"/>
      <c r="CJ547" s="47"/>
      <c r="CK547" s="47"/>
      <c r="CL547" s="47"/>
      <c r="CM547" s="47"/>
      <c r="CN547" s="47"/>
      <c r="CO547" s="47"/>
      <c r="CP547" s="47"/>
      <c r="CQ547" s="47"/>
      <c r="CR547" s="47"/>
      <c r="CS547" s="47"/>
      <c r="CT547" s="47"/>
      <c r="CU547" s="47"/>
      <c r="CV547" s="47"/>
      <c r="CW547" s="47"/>
      <c r="CX547" s="47"/>
      <c r="CY547" s="47"/>
      <c r="CZ547" s="47"/>
      <c r="DA547" s="47"/>
      <c r="DB547" s="47"/>
      <c r="DC547" s="47"/>
      <c r="DD547" s="47"/>
      <c r="DE547" s="47"/>
      <c r="DF547" s="47"/>
      <c r="DG547" s="47"/>
      <c r="DH547" s="47"/>
      <c r="DI547" s="47"/>
      <c r="DJ547" s="47"/>
      <c r="DK547" s="47"/>
      <c r="DL547" s="47"/>
      <c r="DM547" s="47"/>
      <c r="DN547" s="47"/>
      <c r="DO547" s="47"/>
      <c r="DP547" s="47"/>
      <c r="DQ547" s="47"/>
      <c r="DR547" s="47"/>
      <c r="DS547" s="47"/>
      <c r="DT547" s="47"/>
      <c r="DU547" s="47"/>
      <c r="DV547" s="47"/>
      <c r="DW547" s="74"/>
      <c r="DX547" s="47"/>
      <c r="DY547" s="47"/>
      <c r="DZ547" s="47"/>
      <c r="EA547" s="47"/>
      <c r="EB547" s="47"/>
      <c r="EC547" s="47"/>
      <c r="ED547" s="47"/>
      <c r="EE547" s="47"/>
      <c r="EF547" s="47"/>
      <c r="EG547" s="47"/>
      <c r="EH547" s="47"/>
      <c r="EI547" s="47"/>
      <c r="EJ547" s="47"/>
      <c r="EK547" s="47"/>
      <c r="EL547" s="47"/>
      <c r="EM547" s="47"/>
      <c r="EN547" s="47"/>
      <c r="EO547" s="47"/>
      <c r="EP547" s="47"/>
      <c r="EQ547" s="47"/>
      <c r="ER547" s="74"/>
    </row>
    <row r="548" spans="2:148" ht="15" customHeight="1">
      <c r="B548" s="687" t="str">
        <f t="shared" si="62"/>
        <v>Desk 21</v>
      </c>
      <c r="C548" s="689" t="str">
        <f t="shared" si="64"/>
        <v/>
      </c>
      <c r="D548" s="689" t="str">
        <f t="shared" si="64"/>
        <v/>
      </c>
      <c r="E548" s="689" t="str">
        <f t="shared" si="64"/>
        <v/>
      </c>
      <c r="F548" s="689" t="str">
        <f t="shared" si="64"/>
        <v/>
      </c>
      <c r="G548" s="1810" t="str">
        <f t="shared" si="64"/>
        <v/>
      </c>
      <c r="H548" s="47"/>
      <c r="I548" s="47"/>
      <c r="J548" s="47"/>
      <c r="K548" s="47"/>
      <c r="L548" s="47"/>
      <c r="M548" s="47"/>
      <c r="N548" s="47"/>
      <c r="O548" s="47"/>
      <c r="P548" s="47"/>
      <c r="Q548" s="47"/>
      <c r="R548" s="47"/>
      <c r="S548" s="47"/>
      <c r="T548" s="47"/>
      <c r="U548" s="47"/>
      <c r="V548" s="47"/>
      <c r="W548" s="47"/>
      <c r="X548" s="47"/>
      <c r="Y548" s="47"/>
      <c r="Z548" s="47"/>
      <c r="AA548" s="47"/>
      <c r="AB548" s="47"/>
      <c r="AC548" s="47"/>
      <c r="AD548" s="47"/>
      <c r="AE548" s="47"/>
      <c r="AF548" s="47"/>
      <c r="AG548" s="47"/>
      <c r="AH548" s="47"/>
      <c r="AI548" s="47"/>
      <c r="AJ548" s="47"/>
      <c r="AK548" s="47"/>
      <c r="AL548" s="47"/>
      <c r="AM548" s="47"/>
      <c r="AN548" s="47"/>
      <c r="AO548" s="47"/>
      <c r="AP548" s="47"/>
      <c r="AQ548" s="47"/>
      <c r="AR548" s="47"/>
      <c r="AS548" s="47"/>
      <c r="AT548" s="47"/>
      <c r="AU548" s="47"/>
      <c r="AV548" s="47"/>
      <c r="AW548" s="47"/>
      <c r="AX548" s="47"/>
      <c r="AY548" s="47"/>
      <c r="AZ548" s="47"/>
      <c r="BA548" s="47"/>
      <c r="BB548" s="47"/>
      <c r="BC548" s="47"/>
      <c r="BD548" s="47"/>
      <c r="BE548" s="47"/>
      <c r="BF548" s="47"/>
      <c r="BG548" s="47"/>
      <c r="BH548" s="47"/>
      <c r="BI548" s="47"/>
      <c r="BJ548" s="47"/>
      <c r="BK548" s="47"/>
      <c r="BL548" s="47"/>
      <c r="BM548" s="47"/>
      <c r="BN548" s="47"/>
      <c r="BO548" s="47"/>
      <c r="BP548" s="47"/>
      <c r="BQ548" s="47"/>
      <c r="BR548" s="47"/>
      <c r="BS548" s="47"/>
      <c r="BT548" s="47"/>
      <c r="BU548" s="47"/>
      <c r="BV548" s="47"/>
      <c r="BW548" s="47"/>
      <c r="BX548" s="47"/>
      <c r="BY548" s="47"/>
      <c r="BZ548" s="47"/>
      <c r="CA548" s="47"/>
      <c r="CB548" s="47"/>
      <c r="CC548" s="47"/>
      <c r="CD548" s="47"/>
      <c r="CE548" s="47"/>
      <c r="CF548" s="47"/>
      <c r="CG548" s="47"/>
      <c r="CH548" s="47"/>
      <c r="CI548" s="47"/>
      <c r="CJ548" s="47"/>
      <c r="CK548" s="47"/>
      <c r="CL548" s="47"/>
      <c r="CM548" s="47"/>
      <c r="CN548" s="47"/>
      <c r="CO548" s="47"/>
      <c r="CP548" s="47"/>
      <c r="CQ548" s="47"/>
      <c r="CR548" s="47"/>
      <c r="CS548" s="47"/>
      <c r="CT548" s="47"/>
      <c r="CU548" s="47"/>
      <c r="CV548" s="47"/>
      <c r="CW548" s="47"/>
      <c r="CX548" s="47"/>
      <c r="CY548" s="47"/>
      <c r="CZ548" s="47"/>
      <c r="DA548" s="47"/>
      <c r="DB548" s="47"/>
      <c r="DC548" s="47"/>
      <c r="DD548" s="47"/>
      <c r="DE548" s="47"/>
      <c r="DF548" s="47"/>
      <c r="DG548" s="47"/>
      <c r="DH548" s="47"/>
      <c r="DI548" s="47"/>
      <c r="DJ548" s="47"/>
      <c r="DK548" s="47"/>
      <c r="DL548" s="47"/>
      <c r="DM548" s="47"/>
      <c r="DN548" s="47"/>
      <c r="DO548" s="47"/>
      <c r="DP548" s="47"/>
      <c r="DQ548" s="47"/>
      <c r="DR548" s="47"/>
      <c r="DS548" s="47"/>
      <c r="DT548" s="47"/>
      <c r="DU548" s="47"/>
      <c r="DV548" s="47"/>
      <c r="DW548" s="74"/>
      <c r="DX548" s="47"/>
      <c r="DY548" s="47"/>
      <c r="DZ548" s="47"/>
      <c r="EA548" s="47"/>
      <c r="EB548" s="47"/>
      <c r="EC548" s="47"/>
      <c r="ED548" s="47"/>
      <c r="EE548" s="47"/>
      <c r="EF548" s="47"/>
      <c r="EG548" s="47"/>
      <c r="EH548" s="47"/>
      <c r="EI548" s="47"/>
      <c r="EJ548" s="47"/>
      <c r="EK548" s="47"/>
      <c r="EL548" s="47"/>
      <c r="EM548" s="47"/>
      <c r="EN548" s="47"/>
      <c r="EO548" s="47"/>
      <c r="EP548" s="47"/>
      <c r="EQ548" s="47"/>
      <c r="ER548" s="74"/>
    </row>
    <row r="549" spans="2:148" ht="15" customHeight="1">
      <c r="B549" s="687" t="str">
        <f t="shared" si="62"/>
        <v>Desk 22</v>
      </c>
      <c r="C549" s="689" t="str">
        <f t="shared" si="64"/>
        <v/>
      </c>
      <c r="D549" s="689" t="str">
        <f t="shared" si="64"/>
        <v/>
      </c>
      <c r="E549" s="689" t="str">
        <f t="shared" si="64"/>
        <v/>
      </c>
      <c r="F549" s="689" t="str">
        <f t="shared" si="64"/>
        <v/>
      </c>
      <c r="G549" s="1810" t="str">
        <f t="shared" si="64"/>
        <v/>
      </c>
      <c r="H549" s="47"/>
      <c r="I549" s="47"/>
      <c r="J549" s="47"/>
      <c r="K549" s="47"/>
      <c r="L549" s="47"/>
      <c r="M549" s="47"/>
      <c r="N549" s="47"/>
      <c r="O549" s="47"/>
      <c r="P549" s="47"/>
      <c r="Q549" s="47"/>
      <c r="R549" s="47"/>
      <c r="S549" s="47"/>
      <c r="T549" s="47"/>
      <c r="U549" s="47"/>
      <c r="V549" s="47"/>
      <c r="W549" s="47"/>
      <c r="X549" s="47"/>
      <c r="Y549" s="47"/>
      <c r="Z549" s="47"/>
      <c r="AA549" s="47"/>
      <c r="AB549" s="47"/>
      <c r="AC549" s="47"/>
      <c r="AD549" s="47"/>
      <c r="AE549" s="47"/>
      <c r="AF549" s="47"/>
      <c r="AG549" s="47"/>
      <c r="AH549" s="47"/>
      <c r="AI549" s="47"/>
      <c r="AJ549" s="47"/>
      <c r="AK549" s="47"/>
      <c r="AL549" s="47"/>
      <c r="AM549" s="47"/>
      <c r="AN549" s="47"/>
      <c r="AO549" s="47"/>
      <c r="AP549" s="47"/>
      <c r="AQ549" s="47"/>
      <c r="AR549" s="47"/>
      <c r="AS549" s="47"/>
      <c r="AT549" s="47"/>
      <c r="AU549" s="47"/>
      <c r="AV549" s="47"/>
      <c r="AW549" s="47"/>
      <c r="AX549" s="47"/>
      <c r="AY549" s="47"/>
      <c r="AZ549" s="47"/>
      <c r="BA549" s="47"/>
      <c r="BB549" s="47"/>
      <c r="BC549" s="47"/>
      <c r="BD549" s="47"/>
      <c r="BE549" s="47"/>
      <c r="BF549" s="47"/>
      <c r="BG549" s="47"/>
      <c r="BH549" s="47"/>
      <c r="BI549" s="47"/>
      <c r="BJ549" s="47"/>
      <c r="BK549" s="47"/>
      <c r="BL549" s="47"/>
      <c r="BM549" s="47"/>
      <c r="BN549" s="47"/>
      <c r="BO549" s="47"/>
      <c r="BP549" s="47"/>
      <c r="BQ549" s="47"/>
      <c r="BR549" s="47"/>
      <c r="BS549" s="47"/>
      <c r="BT549" s="47"/>
      <c r="BU549" s="47"/>
      <c r="BV549" s="47"/>
      <c r="BW549" s="47"/>
      <c r="BX549" s="47"/>
      <c r="BY549" s="47"/>
      <c r="BZ549" s="47"/>
      <c r="CA549" s="47"/>
      <c r="CB549" s="47"/>
      <c r="CC549" s="47"/>
      <c r="CD549" s="47"/>
      <c r="CE549" s="47"/>
      <c r="CF549" s="47"/>
      <c r="CG549" s="47"/>
      <c r="CH549" s="47"/>
      <c r="CI549" s="47"/>
      <c r="CJ549" s="47"/>
      <c r="CK549" s="47"/>
      <c r="CL549" s="47"/>
      <c r="CM549" s="47"/>
      <c r="CN549" s="47"/>
      <c r="CO549" s="47"/>
      <c r="CP549" s="47"/>
      <c r="CQ549" s="47"/>
      <c r="CR549" s="47"/>
      <c r="CS549" s="47"/>
      <c r="CT549" s="47"/>
      <c r="CU549" s="47"/>
      <c r="CV549" s="47"/>
      <c r="CW549" s="47"/>
      <c r="CX549" s="47"/>
      <c r="CY549" s="47"/>
      <c r="CZ549" s="47"/>
      <c r="DA549" s="47"/>
      <c r="DB549" s="47"/>
      <c r="DC549" s="47"/>
      <c r="DD549" s="47"/>
      <c r="DE549" s="47"/>
      <c r="DF549" s="47"/>
      <c r="DG549" s="47"/>
      <c r="DH549" s="47"/>
      <c r="DI549" s="47"/>
      <c r="DJ549" s="47"/>
      <c r="DK549" s="47"/>
      <c r="DL549" s="47"/>
      <c r="DM549" s="47"/>
      <c r="DN549" s="47"/>
      <c r="DO549" s="47"/>
      <c r="DP549" s="47"/>
      <c r="DQ549" s="47"/>
      <c r="DR549" s="47"/>
      <c r="DS549" s="47"/>
      <c r="DT549" s="47"/>
      <c r="DU549" s="47"/>
      <c r="DV549" s="47"/>
      <c r="DW549" s="74"/>
      <c r="DX549" s="47"/>
      <c r="DY549" s="47"/>
      <c r="DZ549" s="47"/>
      <c r="EA549" s="47"/>
      <c r="EB549" s="47"/>
      <c r="EC549" s="47"/>
      <c r="ED549" s="47"/>
      <c r="EE549" s="47"/>
      <c r="EF549" s="47"/>
      <c r="EG549" s="47"/>
      <c r="EH549" s="47"/>
      <c r="EI549" s="47"/>
      <c r="EJ549" s="47"/>
      <c r="EK549" s="47"/>
      <c r="EL549" s="47"/>
      <c r="EM549" s="47"/>
      <c r="EN549" s="47"/>
      <c r="EO549" s="47"/>
      <c r="EP549" s="47"/>
      <c r="EQ549" s="47"/>
      <c r="ER549" s="74"/>
    </row>
    <row r="550" spans="2:148" ht="15" customHeight="1">
      <c r="B550" s="687" t="str">
        <f t="shared" si="62"/>
        <v>Desk 23</v>
      </c>
      <c r="C550" s="689" t="str">
        <f t="shared" si="64"/>
        <v/>
      </c>
      <c r="D550" s="689" t="str">
        <f t="shared" si="64"/>
        <v/>
      </c>
      <c r="E550" s="689" t="str">
        <f t="shared" si="64"/>
        <v/>
      </c>
      <c r="F550" s="689" t="str">
        <f t="shared" si="64"/>
        <v/>
      </c>
      <c r="G550" s="1810" t="str">
        <f t="shared" si="64"/>
        <v/>
      </c>
      <c r="H550" s="47"/>
      <c r="I550" s="47"/>
      <c r="J550" s="47"/>
      <c r="K550" s="47"/>
      <c r="L550" s="47"/>
      <c r="M550" s="47"/>
      <c r="N550" s="47"/>
      <c r="O550" s="47"/>
      <c r="P550" s="47"/>
      <c r="Q550" s="47"/>
      <c r="R550" s="47"/>
      <c r="S550" s="47"/>
      <c r="T550" s="47"/>
      <c r="U550" s="47"/>
      <c r="V550" s="47"/>
      <c r="W550" s="47"/>
      <c r="X550" s="47"/>
      <c r="Y550" s="47"/>
      <c r="Z550" s="47"/>
      <c r="AA550" s="47"/>
      <c r="AB550" s="47"/>
      <c r="AC550" s="47"/>
      <c r="AD550" s="47"/>
      <c r="AE550" s="47"/>
      <c r="AF550" s="47"/>
      <c r="AG550" s="47"/>
      <c r="AH550" s="47"/>
      <c r="AI550" s="47"/>
      <c r="AJ550" s="47"/>
      <c r="AK550" s="47"/>
      <c r="AL550" s="47"/>
      <c r="AM550" s="47"/>
      <c r="AN550" s="47"/>
      <c r="AO550" s="47"/>
      <c r="AP550" s="47"/>
      <c r="AQ550" s="47"/>
      <c r="AR550" s="47"/>
      <c r="AS550" s="47"/>
      <c r="AT550" s="47"/>
      <c r="AU550" s="47"/>
      <c r="AV550" s="47"/>
      <c r="AW550" s="47"/>
      <c r="AX550" s="47"/>
      <c r="AY550" s="47"/>
      <c r="AZ550" s="47"/>
      <c r="BA550" s="47"/>
      <c r="BB550" s="47"/>
      <c r="BC550" s="47"/>
      <c r="BD550" s="47"/>
      <c r="BE550" s="47"/>
      <c r="BF550" s="47"/>
      <c r="BG550" s="47"/>
      <c r="BH550" s="47"/>
      <c r="BI550" s="47"/>
      <c r="BJ550" s="47"/>
      <c r="BK550" s="47"/>
      <c r="BL550" s="47"/>
      <c r="BM550" s="47"/>
      <c r="BN550" s="47"/>
      <c r="BO550" s="47"/>
      <c r="BP550" s="47"/>
      <c r="BQ550" s="47"/>
      <c r="BR550" s="47"/>
      <c r="BS550" s="47"/>
      <c r="BT550" s="47"/>
      <c r="BU550" s="47"/>
      <c r="BV550" s="47"/>
      <c r="BW550" s="47"/>
      <c r="BX550" s="47"/>
      <c r="BY550" s="47"/>
      <c r="BZ550" s="47"/>
      <c r="CA550" s="47"/>
      <c r="CB550" s="47"/>
      <c r="CC550" s="47"/>
      <c r="CD550" s="47"/>
      <c r="CE550" s="47"/>
      <c r="CF550" s="47"/>
      <c r="CG550" s="47"/>
      <c r="CH550" s="47"/>
      <c r="CI550" s="47"/>
      <c r="CJ550" s="47"/>
      <c r="CK550" s="47"/>
      <c r="CL550" s="47"/>
      <c r="CM550" s="47"/>
      <c r="CN550" s="47"/>
      <c r="CO550" s="47"/>
      <c r="CP550" s="47"/>
      <c r="CQ550" s="47"/>
      <c r="CR550" s="47"/>
      <c r="CS550" s="47"/>
      <c r="CT550" s="47"/>
      <c r="CU550" s="47"/>
      <c r="CV550" s="47"/>
      <c r="CW550" s="47"/>
      <c r="CX550" s="47"/>
      <c r="CY550" s="47"/>
      <c r="CZ550" s="47"/>
      <c r="DA550" s="47"/>
      <c r="DB550" s="47"/>
      <c r="DC550" s="47"/>
      <c r="DD550" s="47"/>
      <c r="DE550" s="47"/>
      <c r="DF550" s="47"/>
      <c r="DG550" s="47"/>
      <c r="DH550" s="47"/>
      <c r="DI550" s="47"/>
      <c r="DJ550" s="47"/>
      <c r="DK550" s="47"/>
      <c r="DL550" s="47"/>
      <c r="DM550" s="47"/>
      <c r="DN550" s="47"/>
      <c r="DO550" s="47"/>
      <c r="DP550" s="47"/>
      <c r="DQ550" s="47"/>
      <c r="DR550" s="47"/>
      <c r="DS550" s="47"/>
      <c r="DT550" s="47"/>
      <c r="DU550" s="47"/>
      <c r="DV550" s="47"/>
      <c r="DW550" s="74"/>
      <c r="DX550" s="47"/>
      <c r="DY550" s="47"/>
      <c r="DZ550" s="47"/>
      <c r="EA550" s="47"/>
      <c r="EB550" s="47"/>
      <c r="EC550" s="47"/>
      <c r="ED550" s="47"/>
      <c r="EE550" s="47"/>
      <c r="EF550" s="47"/>
      <c r="EG550" s="47"/>
      <c r="EH550" s="47"/>
      <c r="EI550" s="47"/>
      <c r="EJ550" s="47"/>
      <c r="EK550" s="47"/>
      <c r="EL550" s="47"/>
      <c r="EM550" s="47"/>
      <c r="EN550" s="47"/>
      <c r="EO550" s="47"/>
      <c r="EP550" s="47"/>
      <c r="EQ550" s="47"/>
      <c r="ER550" s="74"/>
    </row>
    <row r="551" spans="2:148" ht="15" customHeight="1">
      <c r="B551" s="687" t="str">
        <f t="shared" si="62"/>
        <v>Desk 24</v>
      </c>
      <c r="C551" s="689" t="str">
        <f t="shared" si="64"/>
        <v/>
      </c>
      <c r="D551" s="689" t="str">
        <f t="shared" si="64"/>
        <v/>
      </c>
      <c r="E551" s="689" t="str">
        <f t="shared" si="64"/>
        <v/>
      </c>
      <c r="F551" s="689" t="str">
        <f t="shared" si="64"/>
        <v/>
      </c>
      <c r="G551" s="1810" t="str">
        <f t="shared" si="64"/>
        <v/>
      </c>
      <c r="H551" s="47"/>
      <c r="I551" s="47"/>
      <c r="J551" s="47"/>
      <c r="K551" s="47"/>
      <c r="L551" s="47"/>
      <c r="M551" s="47"/>
      <c r="N551" s="47"/>
      <c r="O551" s="47"/>
      <c r="P551" s="47"/>
      <c r="Q551" s="47"/>
      <c r="R551" s="47"/>
      <c r="S551" s="47"/>
      <c r="T551" s="47"/>
      <c r="U551" s="47"/>
      <c r="V551" s="47"/>
      <c r="W551" s="47"/>
      <c r="X551" s="47"/>
      <c r="Y551" s="47"/>
      <c r="Z551" s="47"/>
      <c r="AA551" s="47"/>
      <c r="AB551" s="47"/>
      <c r="AC551" s="47"/>
      <c r="AD551" s="47"/>
      <c r="AE551" s="47"/>
      <c r="AF551" s="47"/>
      <c r="AG551" s="47"/>
      <c r="AH551" s="47"/>
      <c r="AI551" s="47"/>
      <c r="AJ551" s="47"/>
      <c r="AK551" s="47"/>
      <c r="AL551" s="47"/>
      <c r="AM551" s="47"/>
      <c r="AN551" s="47"/>
      <c r="AO551" s="47"/>
      <c r="AP551" s="47"/>
      <c r="AQ551" s="47"/>
      <c r="AR551" s="47"/>
      <c r="AS551" s="47"/>
      <c r="AT551" s="47"/>
      <c r="AU551" s="47"/>
      <c r="AV551" s="47"/>
      <c r="AW551" s="47"/>
      <c r="AX551" s="47"/>
      <c r="AY551" s="47"/>
      <c r="AZ551" s="47"/>
      <c r="BA551" s="47"/>
      <c r="BB551" s="47"/>
      <c r="BC551" s="47"/>
      <c r="BD551" s="47"/>
      <c r="BE551" s="47"/>
      <c r="BF551" s="47"/>
      <c r="BG551" s="47"/>
      <c r="BH551" s="47"/>
      <c r="BI551" s="47"/>
      <c r="BJ551" s="47"/>
      <c r="BK551" s="47"/>
      <c r="BL551" s="47"/>
      <c r="BM551" s="47"/>
      <c r="BN551" s="47"/>
      <c r="BO551" s="47"/>
      <c r="BP551" s="47"/>
      <c r="BQ551" s="47"/>
      <c r="BR551" s="47"/>
      <c r="BS551" s="47"/>
      <c r="BT551" s="47"/>
      <c r="BU551" s="47"/>
      <c r="BV551" s="47"/>
      <c r="BW551" s="47"/>
      <c r="BX551" s="47"/>
      <c r="BY551" s="47"/>
      <c r="BZ551" s="47"/>
      <c r="CA551" s="47"/>
      <c r="CB551" s="47"/>
      <c r="CC551" s="47"/>
      <c r="CD551" s="47"/>
      <c r="CE551" s="47"/>
      <c r="CF551" s="47"/>
      <c r="CG551" s="47"/>
      <c r="CH551" s="47"/>
      <c r="CI551" s="47"/>
      <c r="CJ551" s="47"/>
      <c r="CK551" s="47"/>
      <c r="CL551" s="47"/>
      <c r="CM551" s="47"/>
      <c r="CN551" s="47"/>
      <c r="CO551" s="47"/>
      <c r="CP551" s="47"/>
      <c r="CQ551" s="47"/>
      <c r="CR551" s="47"/>
      <c r="CS551" s="47"/>
      <c r="CT551" s="47"/>
      <c r="CU551" s="47"/>
      <c r="CV551" s="47"/>
      <c r="CW551" s="47"/>
      <c r="CX551" s="47"/>
      <c r="CY551" s="47"/>
      <c r="CZ551" s="47"/>
      <c r="DA551" s="47"/>
      <c r="DB551" s="47"/>
      <c r="DC551" s="47"/>
      <c r="DD551" s="47"/>
      <c r="DE551" s="47"/>
      <c r="DF551" s="47"/>
      <c r="DG551" s="47"/>
      <c r="DH551" s="47"/>
      <c r="DI551" s="47"/>
      <c r="DJ551" s="47"/>
      <c r="DK551" s="47"/>
      <c r="DL551" s="47"/>
      <c r="DM551" s="47"/>
      <c r="DN551" s="47"/>
      <c r="DO551" s="47"/>
      <c r="DP551" s="47"/>
      <c r="DQ551" s="47"/>
      <c r="DR551" s="47"/>
      <c r="DS551" s="47"/>
      <c r="DT551" s="47"/>
      <c r="DU551" s="47"/>
      <c r="DV551" s="47"/>
      <c r="DW551" s="74"/>
      <c r="DX551" s="47"/>
      <c r="DY551" s="47"/>
      <c r="DZ551" s="47"/>
      <c r="EA551" s="47"/>
      <c r="EB551" s="47"/>
      <c r="EC551" s="47"/>
      <c r="ED551" s="47"/>
      <c r="EE551" s="47"/>
      <c r="EF551" s="47"/>
      <c r="EG551" s="47"/>
      <c r="EH551" s="47"/>
      <c r="EI551" s="47"/>
      <c r="EJ551" s="47"/>
      <c r="EK551" s="47"/>
      <c r="EL551" s="47"/>
      <c r="EM551" s="47"/>
      <c r="EN551" s="47"/>
      <c r="EO551" s="47"/>
      <c r="EP551" s="47"/>
      <c r="EQ551" s="47"/>
      <c r="ER551" s="74"/>
    </row>
    <row r="552" spans="2:148" ht="15" customHeight="1">
      <c r="B552" s="687" t="str">
        <f t="shared" si="62"/>
        <v>Desk 25</v>
      </c>
      <c r="C552" s="689" t="str">
        <f t="shared" si="64"/>
        <v/>
      </c>
      <c r="D552" s="689" t="str">
        <f t="shared" si="64"/>
        <v/>
      </c>
      <c r="E552" s="689" t="str">
        <f t="shared" si="64"/>
        <v/>
      </c>
      <c r="F552" s="689" t="str">
        <f t="shared" si="64"/>
        <v/>
      </c>
      <c r="G552" s="1810" t="str">
        <f t="shared" si="64"/>
        <v/>
      </c>
      <c r="H552" s="47"/>
      <c r="I552" s="47"/>
      <c r="J552" s="47"/>
      <c r="K552" s="47"/>
      <c r="L552" s="47"/>
      <c r="M552" s="47"/>
      <c r="N552" s="47"/>
      <c r="O552" s="47"/>
      <c r="P552" s="47"/>
      <c r="Q552" s="47"/>
      <c r="R552" s="47"/>
      <c r="S552" s="47"/>
      <c r="T552" s="47"/>
      <c r="U552" s="47"/>
      <c r="V552" s="47"/>
      <c r="W552" s="47"/>
      <c r="X552" s="47"/>
      <c r="Y552" s="47"/>
      <c r="Z552" s="47"/>
      <c r="AA552" s="47"/>
      <c r="AB552" s="47"/>
      <c r="AC552" s="47"/>
      <c r="AD552" s="47"/>
      <c r="AE552" s="47"/>
      <c r="AF552" s="47"/>
      <c r="AG552" s="47"/>
      <c r="AH552" s="47"/>
      <c r="AI552" s="47"/>
      <c r="AJ552" s="47"/>
      <c r="AK552" s="47"/>
      <c r="AL552" s="47"/>
      <c r="AM552" s="47"/>
      <c r="AN552" s="47"/>
      <c r="AO552" s="47"/>
      <c r="AP552" s="47"/>
      <c r="AQ552" s="47"/>
      <c r="AR552" s="47"/>
      <c r="AS552" s="47"/>
      <c r="AT552" s="47"/>
      <c r="AU552" s="47"/>
      <c r="AV552" s="47"/>
      <c r="AW552" s="47"/>
      <c r="AX552" s="47"/>
      <c r="AY552" s="47"/>
      <c r="AZ552" s="47"/>
      <c r="BA552" s="47"/>
      <c r="BB552" s="47"/>
      <c r="BC552" s="47"/>
      <c r="BD552" s="47"/>
      <c r="BE552" s="47"/>
      <c r="BF552" s="47"/>
      <c r="BG552" s="47"/>
      <c r="BH552" s="47"/>
      <c r="BI552" s="47"/>
      <c r="BJ552" s="47"/>
      <c r="BK552" s="47"/>
      <c r="BL552" s="47"/>
      <c r="BM552" s="47"/>
      <c r="BN552" s="47"/>
      <c r="BO552" s="47"/>
      <c r="BP552" s="47"/>
      <c r="BQ552" s="47"/>
      <c r="BR552" s="47"/>
      <c r="BS552" s="47"/>
      <c r="BT552" s="47"/>
      <c r="BU552" s="47"/>
      <c r="BV552" s="47"/>
      <c r="BW552" s="47"/>
      <c r="BX552" s="47"/>
      <c r="BY552" s="47"/>
      <c r="BZ552" s="47"/>
      <c r="CA552" s="47"/>
      <c r="CB552" s="47"/>
      <c r="CC552" s="47"/>
      <c r="CD552" s="47"/>
      <c r="CE552" s="47"/>
      <c r="CF552" s="47"/>
      <c r="CG552" s="47"/>
      <c r="CH552" s="47"/>
      <c r="CI552" s="47"/>
      <c r="CJ552" s="47"/>
      <c r="CK552" s="47"/>
      <c r="CL552" s="47"/>
      <c r="CM552" s="47"/>
      <c r="CN552" s="47"/>
      <c r="CO552" s="47"/>
      <c r="CP552" s="47"/>
      <c r="CQ552" s="47"/>
      <c r="CR552" s="47"/>
      <c r="CS552" s="47"/>
      <c r="CT552" s="47"/>
      <c r="CU552" s="47"/>
      <c r="CV552" s="47"/>
      <c r="CW552" s="47"/>
      <c r="CX552" s="47"/>
      <c r="CY552" s="47"/>
      <c r="CZ552" s="47"/>
      <c r="DA552" s="47"/>
      <c r="DB552" s="47"/>
      <c r="DC552" s="47"/>
      <c r="DD552" s="47"/>
      <c r="DE552" s="47"/>
      <c r="DF552" s="47"/>
      <c r="DG552" s="47"/>
      <c r="DH552" s="47"/>
      <c r="DI552" s="47"/>
      <c r="DJ552" s="47"/>
      <c r="DK552" s="47"/>
      <c r="DL552" s="47"/>
      <c r="DM552" s="47"/>
      <c r="DN552" s="47"/>
      <c r="DO552" s="47"/>
      <c r="DP552" s="47"/>
      <c r="DQ552" s="47"/>
      <c r="DR552" s="47"/>
      <c r="DS552" s="47"/>
      <c r="DT552" s="47"/>
      <c r="DU552" s="47"/>
      <c r="DV552" s="47"/>
      <c r="DW552" s="74"/>
      <c r="DX552" s="47"/>
      <c r="DY552" s="47"/>
      <c r="DZ552" s="47"/>
      <c r="EA552" s="47"/>
      <c r="EB552" s="47"/>
      <c r="EC552" s="47"/>
      <c r="ED552" s="47"/>
      <c r="EE552" s="47"/>
      <c r="EF552" s="47"/>
      <c r="EG552" s="47"/>
      <c r="EH552" s="47"/>
      <c r="EI552" s="47"/>
      <c r="EJ552" s="47"/>
      <c r="EK552" s="47"/>
      <c r="EL552" s="47"/>
      <c r="EM552" s="47"/>
      <c r="EN552" s="47"/>
      <c r="EO552" s="47"/>
      <c r="EP552" s="47"/>
      <c r="EQ552" s="47"/>
      <c r="ER552" s="74"/>
    </row>
    <row r="553" spans="2:148" ht="15" customHeight="1">
      <c r="B553" s="687" t="str">
        <f t="shared" si="62"/>
        <v>Desk 26</v>
      </c>
      <c r="C553" s="689" t="str">
        <f t="shared" si="64"/>
        <v/>
      </c>
      <c r="D553" s="689" t="str">
        <f t="shared" si="64"/>
        <v/>
      </c>
      <c r="E553" s="689" t="str">
        <f t="shared" si="64"/>
        <v/>
      </c>
      <c r="F553" s="689" t="str">
        <f t="shared" si="64"/>
        <v/>
      </c>
      <c r="G553" s="1810" t="str">
        <f t="shared" si="64"/>
        <v/>
      </c>
      <c r="H553" s="47"/>
      <c r="I553" s="47"/>
      <c r="J553" s="47"/>
      <c r="K553" s="47"/>
      <c r="L553" s="47"/>
      <c r="M553" s="47"/>
      <c r="N553" s="47"/>
      <c r="O553" s="47"/>
      <c r="P553" s="47"/>
      <c r="Q553" s="47"/>
      <c r="R553" s="47"/>
      <c r="S553" s="47"/>
      <c r="T553" s="47"/>
      <c r="U553" s="47"/>
      <c r="V553" s="47"/>
      <c r="W553" s="47"/>
      <c r="X553" s="47"/>
      <c r="Y553" s="47"/>
      <c r="Z553" s="47"/>
      <c r="AA553" s="47"/>
      <c r="AB553" s="47"/>
      <c r="AC553" s="47"/>
      <c r="AD553" s="47"/>
      <c r="AE553" s="47"/>
      <c r="AF553" s="47"/>
      <c r="AG553" s="47"/>
      <c r="AH553" s="47"/>
      <c r="AI553" s="47"/>
      <c r="AJ553" s="47"/>
      <c r="AK553" s="47"/>
      <c r="AL553" s="47"/>
      <c r="AM553" s="47"/>
      <c r="AN553" s="47"/>
      <c r="AO553" s="47"/>
      <c r="AP553" s="47"/>
      <c r="AQ553" s="47"/>
      <c r="AR553" s="47"/>
      <c r="AS553" s="47"/>
      <c r="AT553" s="47"/>
      <c r="AU553" s="47"/>
      <c r="AV553" s="47"/>
      <c r="AW553" s="47"/>
      <c r="AX553" s="47"/>
      <c r="AY553" s="47"/>
      <c r="AZ553" s="47"/>
      <c r="BA553" s="47"/>
      <c r="BB553" s="47"/>
      <c r="BC553" s="47"/>
      <c r="BD553" s="47"/>
      <c r="BE553" s="47"/>
      <c r="BF553" s="47"/>
      <c r="BG553" s="47"/>
      <c r="BH553" s="47"/>
      <c r="BI553" s="47"/>
      <c r="BJ553" s="47"/>
      <c r="BK553" s="47"/>
      <c r="BL553" s="47"/>
      <c r="BM553" s="47"/>
      <c r="BN553" s="47"/>
      <c r="BO553" s="47"/>
      <c r="BP553" s="47"/>
      <c r="BQ553" s="47"/>
      <c r="BR553" s="47"/>
      <c r="BS553" s="47"/>
      <c r="BT553" s="47"/>
      <c r="BU553" s="47"/>
      <c r="BV553" s="47"/>
      <c r="BW553" s="47"/>
      <c r="BX553" s="47"/>
      <c r="BY553" s="47"/>
      <c r="BZ553" s="47"/>
      <c r="CA553" s="47"/>
      <c r="CB553" s="47"/>
      <c r="CC553" s="47"/>
      <c r="CD553" s="47"/>
      <c r="CE553" s="47"/>
      <c r="CF553" s="47"/>
      <c r="CG553" s="47"/>
      <c r="CH553" s="47"/>
      <c r="CI553" s="47"/>
      <c r="CJ553" s="47"/>
      <c r="CK553" s="47"/>
      <c r="CL553" s="47"/>
      <c r="CM553" s="47"/>
      <c r="CN553" s="47"/>
      <c r="CO553" s="47"/>
      <c r="CP553" s="47"/>
      <c r="CQ553" s="47"/>
      <c r="CR553" s="47"/>
      <c r="CS553" s="47"/>
      <c r="CT553" s="47"/>
      <c r="CU553" s="47"/>
      <c r="CV553" s="47"/>
      <c r="CW553" s="47"/>
      <c r="CX553" s="47"/>
      <c r="CY553" s="47"/>
      <c r="CZ553" s="47"/>
      <c r="DA553" s="47"/>
      <c r="DB553" s="47"/>
      <c r="DC553" s="47"/>
      <c r="DD553" s="47"/>
      <c r="DE553" s="47"/>
      <c r="DF553" s="47"/>
      <c r="DG553" s="47"/>
      <c r="DH553" s="47"/>
      <c r="DI553" s="47"/>
      <c r="DJ553" s="47"/>
      <c r="DK553" s="47"/>
      <c r="DL553" s="47"/>
      <c r="DM553" s="47"/>
      <c r="DN553" s="47"/>
      <c r="DO553" s="47"/>
      <c r="DP553" s="47"/>
      <c r="DQ553" s="47"/>
      <c r="DR553" s="47"/>
      <c r="DS553" s="47"/>
      <c r="DT553" s="47"/>
      <c r="DU553" s="47"/>
      <c r="DV553" s="47"/>
      <c r="DW553" s="74"/>
      <c r="DX553" s="47"/>
      <c r="DY553" s="47"/>
      <c r="DZ553" s="47"/>
      <c r="EA553" s="47"/>
      <c r="EB553" s="47"/>
      <c r="EC553" s="47"/>
      <c r="ED553" s="47"/>
      <c r="EE553" s="47"/>
      <c r="EF553" s="47"/>
      <c r="EG553" s="47"/>
      <c r="EH553" s="47"/>
      <c r="EI553" s="47"/>
      <c r="EJ553" s="47"/>
      <c r="EK553" s="47"/>
      <c r="EL553" s="47"/>
      <c r="EM553" s="47"/>
      <c r="EN553" s="47"/>
      <c r="EO553" s="47"/>
      <c r="EP553" s="47"/>
      <c r="EQ553" s="47"/>
      <c r="ER553" s="74"/>
    </row>
    <row r="554" spans="2:148" ht="15" customHeight="1">
      <c r="B554" s="687" t="str">
        <f t="shared" si="62"/>
        <v>Desk 27</v>
      </c>
      <c r="C554" s="689" t="str">
        <f t="shared" si="64"/>
        <v/>
      </c>
      <c r="D554" s="689" t="str">
        <f t="shared" si="64"/>
        <v/>
      </c>
      <c r="E554" s="689" t="str">
        <f t="shared" si="64"/>
        <v/>
      </c>
      <c r="F554" s="689" t="str">
        <f t="shared" si="64"/>
        <v/>
      </c>
      <c r="G554" s="1810" t="str">
        <f t="shared" si="64"/>
        <v/>
      </c>
      <c r="H554" s="47"/>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c r="AF554" s="47"/>
      <c r="AG554" s="47"/>
      <c r="AH554" s="47"/>
      <c r="AI554" s="47"/>
      <c r="AJ554" s="47"/>
      <c r="AK554" s="47"/>
      <c r="AL554" s="47"/>
      <c r="AM554" s="47"/>
      <c r="AN554" s="47"/>
      <c r="AO554" s="47"/>
      <c r="AP554" s="47"/>
      <c r="AQ554" s="47"/>
      <c r="AR554" s="47"/>
      <c r="AS554" s="47"/>
      <c r="AT554" s="47"/>
      <c r="AU554" s="47"/>
      <c r="AV554" s="47"/>
      <c r="AW554" s="47"/>
      <c r="AX554" s="47"/>
      <c r="AY554" s="47"/>
      <c r="AZ554" s="47"/>
      <c r="BA554" s="47"/>
      <c r="BB554" s="47"/>
      <c r="BC554" s="47"/>
      <c r="BD554" s="47"/>
      <c r="BE554" s="47"/>
      <c r="BF554" s="47"/>
      <c r="BG554" s="47"/>
      <c r="BH554" s="47"/>
      <c r="BI554" s="47"/>
      <c r="BJ554" s="47"/>
      <c r="BK554" s="47"/>
      <c r="BL554" s="47"/>
      <c r="BM554" s="47"/>
      <c r="BN554" s="47"/>
      <c r="BO554" s="47"/>
      <c r="BP554" s="47"/>
      <c r="BQ554" s="47"/>
      <c r="BR554" s="47"/>
      <c r="BS554" s="47"/>
      <c r="BT554" s="47"/>
      <c r="BU554" s="47"/>
      <c r="BV554" s="47"/>
      <c r="BW554" s="47"/>
      <c r="BX554" s="47"/>
      <c r="BY554" s="47"/>
      <c r="BZ554" s="47"/>
      <c r="CA554" s="47"/>
      <c r="CB554" s="47"/>
      <c r="CC554" s="47"/>
      <c r="CD554" s="47"/>
      <c r="CE554" s="47"/>
      <c r="CF554" s="47"/>
      <c r="CG554" s="47"/>
      <c r="CH554" s="47"/>
      <c r="CI554" s="47"/>
      <c r="CJ554" s="47"/>
      <c r="CK554" s="47"/>
      <c r="CL554" s="47"/>
      <c r="CM554" s="47"/>
      <c r="CN554" s="47"/>
      <c r="CO554" s="47"/>
      <c r="CP554" s="47"/>
      <c r="CQ554" s="47"/>
      <c r="CR554" s="47"/>
      <c r="CS554" s="47"/>
      <c r="CT554" s="47"/>
      <c r="CU554" s="47"/>
      <c r="CV554" s="47"/>
      <c r="CW554" s="47"/>
      <c r="CX554" s="47"/>
      <c r="CY554" s="47"/>
      <c r="CZ554" s="47"/>
      <c r="DA554" s="47"/>
      <c r="DB554" s="47"/>
      <c r="DC554" s="47"/>
      <c r="DD554" s="47"/>
      <c r="DE554" s="47"/>
      <c r="DF554" s="47"/>
      <c r="DG554" s="47"/>
      <c r="DH554" s="47"/>
      <c r="DI554" s="47"/>
      <c r="DJ554" s="47"/>
      <c r="DK554" s="47"/>
      <c r="DL554" s="47"/>
      <c r="DM554" s="47"/>
      <c r="DN554" s="47"/>
      <c r="DO554" s="47"/>
      <c r="DP554" s="47"/>
      <c r="DQ554" s="47"/>
      <c r="DR554" s="47"/>
      <c r="DS554" s="47"/>
      <c r="DT554" s="47"/>
      <c r="DU554" s="47"/>
      <c r="DV554" s="47"/>
      <c r="DW554" s="74"/>
      <c r="DX554" s="47"/>
      <c r="DY554" s="47"/>
      <c r="DZ554" s="47"/>
      <c r="EA554" s="47"/>
      <c r="EB554" s="47"/>
      <c r="EC554" s="47"/>
      <c r="ED554" s="47"/>
      <c r="EE554" s="47"/>
      <c r="EF554" s="47"/>
      <c r="EG554" s="47"/>
      <c r="EH554" s="47"/>
      <c r="EI554" s="47"/>
      <c r="EJ554" s="47"/>
      <c r="EK554" s="47"/>
      <c r="EL554" s="47"/>
      <c r="EM554" s="47"/>
      <c r="EN554" s="47"/>
      <c r="EO554" s="47"/>
      <c r="EP554" s="47"/>
      <c r="EQ554" s="47"/>
      <c r="ER554" s="74"/>
    </row>
    <row r="555" spans="2:148" ht="15" customHeight="1">
      <c r="B555" s="687" t="str">
        <f t="shared" si="62"/>
        <v>Desk 28</v>
      </c>
      <c r="C555" s="689" t="str">
        <f t="shared" si="64"/>
        <v/>
      </c>
      <c r="D555" s="689" t="str">
        <f t="shared" si="64"/>
        <v/>
      </c>
      <c r="E555" s="689" t="str">
        <f t="shared" si="64"/>
        <v/>
      </c>
      <c r="F555" s="689" t="str">
        <f t="shared" si="64"/>
        <v/>
      </c>
      <c r="G555" s="1810" t="str">
        <f t="shared" si="64"/>
        <v/>
      </c>
      <c r="H555" s="47"/>
      <c r="I555" s="47"/>
      <c r="J555" s="47"/>
      <c r="K555" s="47"/>
      <c r="L555" s="47"/>
      <c r="M555" s="47"/>
      <c r="N555" s="47"/>
      <c r="O555" s="47"/>
      <c r="P555" s="47"/>
      <c r="Q555" s="47"/>
      <c r="R555" s="47"/>
      <c r="S555" s="47"/>
      <c r="T555" s="47"/>
      <c r="U555" s="47"/>
      <c r="V555" s="47"/>
      <c r="W555" s="47"/>
      <c r="X555" s="47"/>
      <c r="Y555" s="47"/>
      <c r="Z555" s="47"/>
      <c r="AA555" s="47"/>
      <c r="AB555" s="47"/>
      <c r="AC555" s="47"/>
      <c r="AD555" s="47"/>
      <c r="AE555" s="47"/>
      <c r="AF555" s="47"/>
      <c r="AG555" s="47"/>
      <c r="AH555" s="47"/>
      <c r="AI555" s="47"/>
      <c r="AJ555" s="47"/>
      <c r="AK555" s="47"/>
      <c r="AL555" s="47"/>
      <c r="AM555" s="47"/>
      <c r="AN555" s="47"/>
      <c r="AO555" s="47"/>
      <c r="AP555" s="47"/>
      <c r="AQ555" s="47"/>
      <c r="AR555" s="47"/>
      <c r="AS555" s="47"/>
      <c r="AT555" s="47"/>
      <c r="AU555" s="47"/>
      <c r="AV555" s="47"/>
      <c r="AW555" s="47"/>
      <c r="AX555" s="47"/>
      <c r="AY555" s="47"/>
      <c r="AZ555" s="47"/>
      <c r="BA555" s="47"/>
      <c r="BB555" s="47"/>
      <c r="BC555" s="47"/>
      <c r="BD555" s="47"/>
      <c r="BE555" s="47"/>
      <c r="BF555" s="47"/>
      <c r="BG555" s="47"/>
      <c r="BH555" s="47"/>
      <c r="BI555" s="47"/>
      <c r="BJ555" s="47"/>
      <c r="BK555" s="47"/>
      <c r="BL555" s="47"/>
      <c r="BM555" s="47"/>
      <c r="BN555" s="47"/>
      <c r="BO555" s="47"/>
      <c r="BP555" s="47"/>
      <c r="BQ555" s="47"/>
      <c r="BR555" s="47"/>
      <c r="BS555" s="47"/>
      <c r="BT555" s="47"/>
      <c r="BU555" s="47"/>
      <c r="BV555" s="47"/>
      <c r="BW555" s="47"/>
      <c r="BX555" s="47"/>
      <c r="BY555" s="47"/>
      <c r="BZ555" s="47"/>
      <c r="CA555" s="47"/>
      <c r="CB555" s="47"/>
      <c r="CC555" s="47"/>
      <c r="CD555" s="47"/>
      <c r="CE555" s="47"/>
      <c r="CF555" s="47"/>
      <c r="CG555" s="47"/>
      <c r="CH555" s="47"/>
      <c r="CI555" s="47"/>
      <c r="CJ555" s="47"/>
      <c r="CK555" s="47"/>
      <c r="CL555" s="47"/>
      <c r="CM555" s="47"/>
      <c r="CN555" s="47"/>
      <c r="CO555" s="47"/>
      <c r="CP555" s="47"/>
      <c r="CQ555" s="47"/>
      <c r="CR555" s="47"/>
      <c r="CS555" s="47"/>
      <c r="CT555" s="47"/>
      <c r="CU555" s="47"/>
      <c r="CV555" s="47"/>
      <c r="CW555" s="47"/>
      <c r="CX555" s="47"/>
      <c r="CY555" s="47"/>
      <c r="CZ555" s="47"/>
      <c r="DA555" s="47"/>
      <c r="DB555" s="47"/>
      <c r="DC555" s="47"/>
      <c r="DD555" s="47"/>
      <c r="DE555" s="47"/>
      <c r="DF555" s="47"/>
      <c r="DG555" s="47"/>
      <c r="DH555" s="47"/>
      <c r="DI555" s="47"/>
      <c r="DJ555" s="47"/>
      <c r="DK555" s="47"/>
      <c r="DL555" s="47"/>
      <c r="DM555" s="47"/>
      <c r="DN555" s="47"/>
      <c r="DO555" s="47"/>
      <c r="DP555" s="47"/>
      <c r="DQ555" s="47"/>
      <c r="DR555" s="47"/>
      <c r="DS555" s="47"/>
      <c r="DT555" s="47"/>
      <c r="DU555" s="47"/>
      <c r="DV555" s="47"/>
      <c r="DW555" s="74"/>
      <c r="DX555" s="47"/>
      <c r="DY555" s="47"/>
      <c r="DZ555" s="47"/>
      <c r="EA555" s="47"/>
      <c r="EB555" s="47"/>
      <c r="EC555" s="47"/>
      <c r="ED555" s="47"/>
      <c r="EE555" s="47"/>
      <c r="EF555" s="47"/>
      <c r="EG555" s="47"/>
      <c r="EH555" s="47"/>
      <c r="EI555" s="47"/>
      <c r="EJ555" s="47"/>
      <c r="EK555" s="47"/>
      <c r="EL555" s="47"/>
      <c r="EM555" s="47"/>
      <c r="EN555" s="47"/>
      <c r="EO555" s="47"/>
      <c r="EP555" s="47"/>
      <c r="EQ555" s="47"/>
      <c r="ER555" s="74"/>
    </row>
    <row r="556" spans="2:148" ht="15" customHeight="1">
      <c r="B556" s="687" t="str">
        <f t="shared" si="62"/>
        <v>Desk 29</v>
      </c>
      <c r="C556" s="689" t="str">
        <f t="shared" si="64"/>
        <v/>
      </c>
      <c r="D556" s="689" t="str">
        <f t="shared" si="64"/>
        <v/>
      </c>
      <c r="E556" s="689" t="str">
        <f t="shared" si="64"/>
        <v/>
      </c>
      <c r="F556" s="689" t="str">
        <f t="shared" si="64"/>
        <v/>
      </c>
      <c r="G556" s="1810" t="str">
        <f t="shared" si="64"/>
        <v/>
      </c>
      <c r="H556" s="47"/>
      <c r="I556" s="47"/>
      <c r="J556" s="47"/>
      <c r="K556" s="47"/>
      <c r="L556" s="47"/>
      <c r="M556" s="47"/>
      <c r="N556" s="47"/>
      <c r="O556" s="47"/>
      <c r="P556" s="47"/>
      <c r="Q556" s="47"/>
      <c r="R556" s="47"/>
      <c r="S556" s="47"/>
      <c r="T556" s="47"/>
      <c r="U556" s="47"/>
      <c r="V556" s="47"/>
      <c r="W556" s="47"/>
      <c r="X556" s="47"/>
      <c r="Y556" s="47"/>
      <c r="Z556" s="47"/>
      <c r="AA556" s="47"/>
      <c r="AB556" s="47"/>
      <c r="AC556" s="47"/>
      <c r="AD556" s="47"/>
      <c r="AE556" s="47"/>
      <c r="AF556" s="47"/>
      <c r="AG556" s="47"/>
      <c r="AH556" s="47"/>
      <c r="AI556" s="47"/>
      <c r="AJ556" s="47"/>
      <c r="AK556" s="47"/>
      <c r="AL556" s="47"/>
      <c r="AM556" s="47"/>
      <c r="AN556" s="47"/>
      <c r="AO556" s="47"/>
      <c r="AP556" s="47"/>
      <c r="AQ556" s="47"/>
      <c r="AR556" s="47"/>
      <c r="AS556" s="47"/>
      <c r="AT556" s="47"/>
      <c r="AU556" s="47"/>
      <c r="AV556" s="47"/>
      <c r="AW556" s="47"/>
      <c r="AX556" s="47"/>
      <c r="AY556" s="47"/>
      <c r="AZ556" s="47"/>
      <c r="BA556" s="47"/>
      <c r="BB556" s="47"/>
      <c r="BC556" s="47"/>
      <c r="BD556" s="47"/>
      <c r="BE556" s="47"/>
      <c r="BF556" s="47"/>
      <c r="BG556" s="47"/>
      <c r="BH556" s="47"/>
      <c r="BI556" s="47"/>
      <c r="BJ556" s="47"/>
      <c r="BK556" s="47"/>
      <c r="BL556" s="47"/>
      <c r="BM556" s="47"/>
      <c r="BN556" s="47"/>
      <c r="BO556" s="47"/>
      <c r="BP556" s="47"/>
      <c r="BQ556" s="47"/>
      <c r="BR556" s="47"/>
      <c r="BS556" s="47"/>
      <c r="BT556" s="47"/>
      <c r="BU556" s="47"/>
      <c r="BV556" s="47"/>
      <c r="BW556" s="47"/>
      <c r="BX556" s="47"/>
      <c r="BY556" s="47"/>
      <c r="BZ556" s="47"/>
      <c r="CA556" s="47"/>
      <c r="CB556" s="47"/>
      <c r="CC556" s="47"/>
      <c r="CD556" s="47"/>
      <c r="CE556" s="47"/>
      <c r="CF556" s="47"/>
      <c r="CG556" s="47"/>
      <c r="CH556" s="47"/>
      <c r="CI556" s="47"/>
      <c r="CJ556" s="47"/>
      <c r="CK556" s="47"/>
      <c r="CL556" s="47"/>
      <c r="CM556" s="47"/>
      <c r="CN556" s="47"/>
      <c r="CO556" s="47"/>
      <c r="CP556" s="47"/>
      <c r="CQ556" s="47"/>
      <c r="CR556" s="47"/>
      <c r="CS556" s="47"/>
      <c r="CT556" s="47"/>
      <c r="CU556" s="47"/>
      <c r="CV556" s="47"/>
      <c r="CW556" s="47"/>
      <c r="CX556" s="47"/>
      <c r="CY556" s="47"/>
      <c r="CZ556" s="47"/>
      <c r="DA556" s="47"/>
      <c r="DB556" s="47"/>
      <c r="DC556" s="47"/>
      <c r="DD556" s="47"/>
      <c r="DE556" s="47"/>
      <c r="DF556" s="47"/>
      <c r="DG556" s="47"/>
      <c r="DH556" s="47"/>
      <c r="DI556" s="47"/>
      <c r="DJ556" s="47"/>
      <c r="DK556" s="47"/>
      <c r="DL556" s="47"/>
      <c r="DM556" s="47"/>
      <c r="DN556" s="47"/>
      <c r="DO556" s="47"/>
      <c r="DP556" s="47"/>
      <c r="DQ556" s="47"/>
      <c r="DR556" s="47"/>
      <c r="DS556" s="47"/>
      <c r="DT556" s="47"/>
      <c r="DU556" s="47"/>
      <c r="DV556" s="47"/>
      <c r="DW556" s="74"/>
      <c r="DX556" s="47"/>
      <c r="DY556" s="47"/>
      <c r="DZ556" s="47"/>
      <c r="EA556" s="47"/>
      <c r="EB556" s="47"/>
      <c r="EC556" s="47"/>
      <c r="ED556" s="47"/>
      <c r="EE556" s="47"/>
      <c r="EF556" s="47"/>
      <c r="EG556" s="47"/>
      <c r="EH556" s="47"/>
      <c r="EI556" s="47"/>
      <c r="EJ556" s="47"/>
      <c r="EK556" s="47"/>
      <c r="EL556" s="47"/>
      <c r="EM556" s="47"/>
      <c r="EN556" s="47"/>
      <c r="EO556" s="47"/>
      <c r="EP556" s="47"/>
      <c r="EQ556" s="47"/>
      <c r="ER556" s="74"/>
    </row>
    <row r="557" spans="2:148" ht="15" customHeight="1">
      <c r="B557" s="687" t="str">
        <f t="shared" si="62"/>
        <v>Desk 30</v>
      </c>
      <c r="C557" s="689" t="str">
        <f t="shared" si="64"/>
        <v/>
      </c>
      <c r="D557" s="689" t="str">
        <f t="shared" si="64"/>
        <v/>
      </c>
      <c r="E557" s="689" t="str">
        <f t="shared" si="64"/>
        <v/>
      </c>
      <c r="F557" s="689" t="str">
        <f t="shared" si="64"/>
        <v/>
      </c>
      <c r="G557" s="1810" t="str">
        <f t="shared" si="64"/>
        <v/>
      </c>
      <c r="H557" s="47"/>
      <c r="I557" s="47"/>
      <c r="J557" s="47"/>
      <c r="K557" s="47"/>
      <c r="L557" s="47"/>
      <c r="M557" s="47"/>
      <c r="N557" s="47"/>
      <c r="O557" s="47"/>
      <c r="P557" s="47"/>
      <c r="Q557" s="47"/>
      <c r="R557" s="47"/>
      <c r="S557" s="47"/>
      <c r="T557" s="47"/>
      <c r="U557" s="47"/>
      <c r="V557" s="47"/>
      <c r="W557" s="47"/>
      <c r="X557" s="47"/>
      <c r="Y557" s="47"/>
      <c r="Z557" s="47"/>
      <c r="AA557" s="47"/>
      <c r="AB557" s="47"/>
      <c r="AC557" s="47"/>
      <c r="AD557" s="47"/>
      <c r="AE557" s="47"/>
      <c r="AF557" s="47"/>
      <c r="AG557" s="47"/>
      <c r="AH557" s="47"/>
      <c r="AI557" s="47"/>
      <c r="AJ557" s="47"/>
      <c r="AK557" s="47"/>
      <c r="AL557" s="47"/>
      <c r="AM557" s="47"/>
      <c r="AN557" s="47"/>
      <c r="AO557" s="47"/>
      <c r="AP557" s="47"/>
      <c r="AQ557" s="47"/>
      <c r="AR557" s="47"/>
      <c r="AS557" s="47"/>
      <c r="AT557" s="47"/>
      <c r="AU557" s="47"/>
      <c r="AV557" s="47"/>
      <c r="AW557" s="47"/>
      <c r="AX557" s="47"/>
      <c r="AY557" s="47"/>
      <c r="AZ557" s="47"/>
      <c r="BA557" s="47"/>
      <c r="BB557" s="47"/>
      <c r="BC557" s="47"/>
      <c r="BD557" s="47"/>
      <c r="BE557" s="47"/>
      <c r="BF557" s="47"/>
      <c r="BG557" s="47"/>
      <c r="BH557" s="47"/>
      <c r="BI557" s="47"/>
      <c r="BJ557" s="47"/>
      <c r="BK557" s="47"/>
      <c r="BL557" s="47"/>
      <c r="BM557" s="47"/>
      <c r="BN557" s="47"/>
      <c r="BO557" s="47"/>
      <c r="BP557" s="47"/>
      <c r="BQ557" s="47"/>
      <c r="BR557" s="47"/>
      <c r="BS557" s="47"/>
      <c r="BT557" s="47"/>
      <c r="BU557" s="47"/>
      <c r="BV557" s="47"/>
      <c r="BW557" s="47"/>
      <c r="BX557" s="47"/>
      <c r="BY557" s="47"/>
      <c r="BZ557" s="47"/>
      <c r="CA557" s="47"/>
      <c r="CB557" s="47"/>
      <c r="CC557" s="47"/>
      <c r="CD557" s="47"/>
      <c r="CE557" s="47"/>
      <c r="CF557" s="47"/>
      <c r="CG557" s="47"/>
      <c r="CH557" s="47"/>
      <c r="CI557" s="47"/>
      <c r="CJ557" s="47"/>
      <c r="CK557" s="47"/>
      <c r="CL557" s="47"/>
      <c r="CM557" s="47"/>
      <c r="CN557" s="47"/>
      <c r="CO557" s="47"/>
      <c r="CP557" s="47"/>
      <c r="CQ557" s="47"/>
      <c r="CR557" s="47"/>
      <c r="CS557" s="47"/>
      <c r="CT557" s="47"/>
      <c r="CU557" s="47"/>
      <c r="CV557" s="47"/>
      <c r="CW557" s="47"/>
      <c r="CX557" s="47"/>
      <c r="CY557" s="47"/>
      <c r="CZ557" s="47"/>
      <c r="DA557" s="47"/>
      <c r="DB557" s="47"/>
      <c r="DC557" s="47"/>
      <c r="DD557" s="47"/>
      <c r="DE557" s="47"/>
      <c r="DF557" s="47"/>
      <c r="DG557" s="47"/>
      <c r="DH557" s="47"/>
      <c r="DI557" s="47"/>
      <c r="DJ557" s="47"/>
      <c r="DK557" s="47"/>
      <c r="DL557" s="47"/>
      <c r="DM557" s="47"/>
      <c r="DN557" s="47"/>
      <c r="DO557" s="47"/>
      <c r="DP557" s="47"/>
      <c r="DQ557" s="47"/>
      <c r="DR557" s="47"/>
      <c r="DS557" s="47"/>
      <c r="DT557" s="47"/>
      <c r="DU557" s="47"/>
      <c r="DV557" s="47"/>
      <c r="DW557" s="74"/>
      <c r="DX557" s="47"/>
      <c r="DY557" s="47"/>
      <c r="DZ557" s="47"/>
      <c r="EA557" s="47"/>
      <c r="EB557" s="47"/>
      <c r="EC557" s="47"/>
      <c r="ED557" s="47"/>
      <c r="EE557" s="47"/>
      <c r="EF557" s="47"/>
      <c r="EG557" s="47"/>
      <c r="EH557" s="47"/>
      <c r="EI557" s="47"/>
      <c r="EJ557" s="47"/>
      <c r="EK557" s="47"/>
      <c r="EL557" s="47"/>
      <c r="EM557" s="47"/>
      <c r="EN557" s="47"/>
      <c r="EO557" s="47"/>
      <c r="EP557" s="47"/>
      <c r="EQ557" s="47"/>
      <c r="ER557" s="74"/>
    </row>
    <row r="558" spans="2:148" ht="15" customHeight="1">
      <c r="B558" s="687" t="str">
        <f t="shared" si="62"/>
        <v>Desk 31</v>
      </c>
      <c r="C558" s="689" t="str">
        <f t="shared" si="64"/>
        <v/>
      </c>
      <c r="D558" s="689" t="str">
        <f t="shared" si="64"/>
        <v/>
      </c>
      <c r="E558" s="689" t="str">
        <f t="shared" si="64"/>
        <v/>
      </c>
      <c r="F558" s="689" t="str">
        <f t="shared" si="64"/>
        <v/>
      </c>
      <c r="G558" s="1810" t="str">
        <f t="shared" si="64"/>
        <v/>
      </c>
      <c r="H558" s="47"/>
      <c r="I558" s="47"/>
      <c r="J558" s="47"/>
      <c r="K558" s="47"/>
      <c r="L558" s="47"/>
      <c r="M558" s="47"/>
      <c r="N558" s="47"/>
      <c r="O558" s="47"/>
      <c r="P558" s="47"/>
      <c r="Q558" s="47"/>
      <c r="R558" s="47"/>
      <c r="S558" s="47"/>
      <c r="T558" s="47"/>
      <c r="U558" s="47"/>
      <c r="V558" s="47"/>
      <c r="W558" s="47"/>
      <c r="X558" s="47"/>
      <c r="Y558" s="47"/>
      <c r="Z558" s="47"/>
      <c r="AA558" s="47"/>
      <c r="AB558" s="47"/>
      <c r="AC558" s="47"/>
      <c r="AD558" s="47"/>
      <c r="AE558" s="47"/>
      <c r="AF558" s="47"/>
      <c r="AG558" s="47"/>
      <c r="AH558" s="47"/>
      <c r="AI558" s="47"/>
      <c r="AJ558" s="47"/>
      <c r="AK558" s="47"/>
      <c r="AL558" s="47"/>
      <c r="AM558" s="47"/>
      <c r="AN558" s="47"/>
      <c r="AO558" s="47"/>
      <c r="AP558" s="47"/>
      <c r="AQ558" s="47"/>
      <c r="AR558" s="47"/>
      <c r="AS558" s="47"/>
      <c r="AT558" s="47"/>
      <c r="AU558" s="47"/>
      <c r="AV558" s="47"/>
      <c r="AW558" s="47"/>
      <c r="AX558" s="47"/>
      <c r="AY558" s="47"/>
      <c r="AZ558" s="47"/>
      <c r="BA558" s="47"/>
      <c r="BB558" s="47"/>
      <c r="BC558" s="47"/>
      <c r="BD558" s="47"/>
      <c r="BE558" s="47"/>
      <c r="BF558" s="47"/>
      <c r="BG558" s="47"/>
      <c r="BH558" s="47"/>
      <c r="BI558" s="47"/>
      <c r="BJ558" s="47"/>
      <c r="BK558" s="47"/>
      <c r="BL558" s="47"/>
      <c r="BM558" s="47"/>
      <c r="BN558" s="47"/>
      <c r="BO558" s="47"/>
      <c r="BP558" s="47"/>
      <c r="BQ558" s="47"/>
      <c r="BR558" s="47"/>
      <c r="BS558" s="47"/>
      <c r="BT558" s="47"/>
      <c r="BU558" s="47"/>
      <c r="BV558" s="47"/>
      <c r="BW558" s="47"/>
      <c r="BX558" s="47"/>
      <c r="BY558" s="47"/>
      <c r="BZ558" s="47"/>
      <c r="CA558" s="47"/>
      <c r="CB558" s="47"/>
      <c r="CC558" s="47"/>
      <c r="CD558" s="47"/>
      <c r="CE558" s="47"/>
      <c r="CF558" s="47"/>
      <c r="CG558" s="47"/>
      <c r="CH558" s="47"/>
      <c r="CI558" s="47"/>
      <c r="CJ558" s="47"/>
      <c r="CK558" s="47"/>
      <c r="CL558" s="47"/>
      <c r="CM558" s="47"/>
      <c r="CN558" s="47"/>
      <c r="CO558" s="47"/>
      <c r="CP558" s="47"/>
      <c r="CQ558" s="47"/>
      <c r="CR558" s="47"/>
      <c r="CS558" s="47"/>
      <c r="CT558" s="47"/>
      <c r="CU558" s="47"/>
      <c r="CV558" s="47"/>
      <c r="CW558" s="47"/>
      <c r="CX558" s="47"/>
      <c r="CY558" s="47"/>
      <c r="CZ558" s="47"/>
      <c r="DA558" s="47"/>
      <c r="DB558" s="47"/>
      <c r="DC558" s="47"/>
      <c r="DD558" s="47"/>
      <c r="DE558" s="47"/>
      <c r="DF558" s="47"/>
      <c r="DG558" s="47"/>
      <c r="DH558" s="47"/>
      <c r="DI558" s="47"/>
      <c r="DJ558" s="47"/>
      <c r="DK558" s="47"/>
      <c r="DL558" s="47"/>
      <c r="DM558" s="47"/>
      <c r="DN558" s="47"/>
      <c r="DO558" s="47"/>
      <c r="DP558" s="47"/>
      <c r="DQ558" s="47"/>
      <c r="DR558" s="47"/>
      <c r="DS558" s="47"/>
      <c r="DT558" s="47"/>
      <c r="DU558" s="47"/>
      <c r="DV558" s="47"/>
      <c r="DW558" s="74"/>
      <c r="DX558" s="47"/>
      <c r="DY558" s="47"/>
      <c r="DZ558" s="47"/>
      <c r="EA558" s="47"/>
      <c r="EB558" s="47"/>
      <c r="EC558" s="47"/>
      <c r="ED558" s="47"/>
      <c r="EE558" s="47"/>
      <c r="EF558" s="47"/>
      <c r="EG558" s="47"/>
      <c r="EH558" s="47"/>
      <c r="EI558" s="47"/>
      <c r="EJ558" s="47"/>
      <c r="EK558" s="47"/>
      <c r="EL558" s="47"/>
      <c r="EM558" s="47"/>
      <c r="EN558" s="47"/>
      <c r="EO558" s="47"/>
      <c r="EP558" s="47"/>
      <c r="EQ558" s="47"/>
      <c r="ER558" s="74"/>
    </row>
    <row r="559" spans="2:148" ht="15" customHeight="1">
      <c r="B559" s="687" t="str">
        <f t="shared" si="62"/>
        <v>Desk 32</v>
      </c>
      <c r="C559" s="689" t="str">
        <f t="shared" si="64"/>
        <v/>
      </c>
      <c r="D559" s="689" t="str">
        <f t="shared" si="64"/>
        <v/>
      </c>
      <c r="E559" s="689" t="str">
        <f t="shared" si="64"/>
        <v/>
      </c>
      <c r="F559" s="689" t="str">
        <f t="shared" si="64"/>
        <v/>
      </c>
      <c r="G559" s="1810" t="str">
        <f t="shared" si="64"/>
        <v/>
      </c>
      <c r="H559" s="47"/>
      <c r="I559" s="47"/>
      <c r="J559" s="47"/>
      <c r="K559" s="47"/>
      <c r="L559" s="47"/>
      <c r="M559" s="47"/>
      <c r="N559" s="47"/>
      <c r="O559" s="47"/>
      <c r="P559" s="47"/>
      <c r="Q559" s="47"/>
      <c r="R559" s="47"/>
      <c r="S559" s="47"/>
      <c r="T559" s="47"/>
      <c r="U559" s="47"/>
      <c r="V559" s="47"/>
      <c r="W559" s="47"/>
      <c r="X559" s="47"/>
      <c r="Y559" s="47"/>
      <c r="Z559" s="47"/>
      <c r="AA559" s="47"/>
      <c r="AB559" s="47"/>
      <c r="AC559" s="47"/>
      <c r="AD559" s="47"/>
      <c r="AE559" s="47"/>
      <c r="AF559" s="47"/>
      <c r="AG559" s="47"/>
      <c r="AH559" s="47"/>
      <c r="AI559" s="47"/>
      <c r="AJ559" s="47"/>
      <c r="AK559" s="47"/>
      <c r="AL559" s="47"/>
      <c r="AM559" s="47"/>
      <c r="AN559" s="47"/>
      <c r="AO559" s="47"/>
      <c r="AP559" s="47"/>
      <c r="AQ559" s="47"/>
      <c r="AR559" s="47"/>
      <c r="AS559" s="47"/>
      <c r="AT559" s="47"/>
      <c r="AU559" s="47"/>
      <c r="AV559" s="47"/>
      <c r="AW559" s="47"/>
      <c r="AX559" s="47"/>
      <c r="AY559" s="47"/>
      <c r="AZ559" s="47"/>
      <c r="BA559" s="47"/>
      <c r="BB559" s="47"/>
      <c r="BC559" s="47"/>
      <c r="BD559" s="47"/>
      <c r="BE559" s="47"/>
      <c r="BF559" s="47"/>
      <c r="BG559" s="47"/>
      <c r="BH559" s="47"/>
      <c r="BI559" s="47"/>
      <c r="BJ559" s="47"/>
      <c r="BK559" s="47"/>
      <c r="BL559" s="47"/>
      <c r="BM559" s="47"/>
      <c r="BN559" s="47"/>
      <c r="BO559" s="47"/>
      <c r="BP559" s="47"/>
      <c r="BQ559" s="47"/>
      <c r="BR559" s="47"/>
      <c r="BS559" s="47"/>
      <c r="BT559" s="47"/>
      <c r="BU559" s="47"/>
      <c r="BV559" s="47"/>
      <c r="BW559" s="47"/>
      <c r="BX559" s="47"/>
      <c r="BY559" s="47"/>
      <c r="BZ559" s="47"/>
      <c r="CA559" s="47"/>
      <c r="CB559" s="47"/>
      <c r="CC559" s="47"/>
      <c r="CD559" s="47"/>
      <c r="CE559" s="47"/>
      <c r="CF559" s="47"/>
      <c r="CG559" s="47"/>
      <c r="CH559" s="47"/>
      <c r="CI559" s="47"/>
      <c r="CJ559" s="47"/>
      <c r="CK559" s="47"/>
      <c r="CL559" s="47"/>
      <c r="CM559" s="47"/>
      <c r="CN559" s="47"/>
      <c r="CO559" s="47"/>
      <c r="CP559" s="47"/>
      <c r="CQ559" s="47"/>
      <c r="CR559" s="47"/>
      <c r="CS559" s="47"/>
      <c r="CT559" s="47"/>
      <c r="CU559" s="47"/>
      <c r="CV559" s="47"/>
      <c r="CW559" s="47"/>
      <c r="CX559" s="47"/>
      <c r="CY559" s="47"/>
      <c r="CZ559" s="47"/>
      <c r="DA559" s="47"/>
      <c r="DB559" s="47"/>
      <c r="DC559" s="47"/>
      <c r="DD559" s="47"/>
      <c r="DE559" s="47"/>
      <c r="DF559" s="47"/>
      <c r="DG559" s="47"/>
      <c r="DH559" s="47"/>
      <c r="DI559" s="47"/>
      <c r="DJ559" s="47"/>
      <c r="DK559" s="47"/>
      <c r="DL559" s="47"/>
      <c r="DM559" s="47"/>
      <c r="DN559" s="47"/>
      <c r="DO559" s="47"/>
      <c r="DP559" s="47"/>
      <c r="DQ559" s="47"/>
      <c r="DR559" s="47"/>
      <c r="DS559" s="47"/>
      <c r="DT559" s="47"/>
      <c r="DU559" s="47"/>
      <c r="DV559" s="47"/>
      <c r="DW559" s="74"/>
      <c r="DX559" s="47"/>
      <c r="DY559" s="47"/>
      <c r="DZ559" s="47"/>
      <c r="EA559" s="47"/>
      <c r="EB559" s="47"/>
      <c r="EC559" s="47"/>
      <c r="ED559" s="47"/>
      <c r="EE559" s="47"/>
      <c r="EF559" s="47"/>
      <c r="EG559" s="47"/>
      <c r="EH559" s="47"/>
      <c r="EI559" s="47"/>
      <c r="EJ559" s="47"/>
      <c r="EK559" s="47"/>
      <c r="EL559" s="47"/>
      <c r="EM559" s="47"/>
      <c r="EN559" s="47"/>
      <c r="EO559" s="47"/>
      <c r="EP559" s="47"/>
      <c r="EQ559" s="47"/>
      <c r="ER559" s="74"/>
    </row>
    <row r="560" spans="2:148" ht="15" customHeight="1">
      <c r="B560" s="687" t="str">
        <f t="shared" si="62"/>
        <v>Desk 33</v>
      </c>
      <c r="C560" s="689" t="str">
        <f t="shared" si="64"/>
        <v/>
      </c>
      <c r="D560" s="689" t="str">
        <f t="shared" si="64"/>
        <v/>
      </c>
      <c r="E560" s="689" t="str">
        <f t="shared" si="64"/>
        <v/>
      </c>
      <c r="F560" s="689" t="str">
        <f t="shared" si="64"/>
        <v/>
      </c>
      <c r="G560" s="1810" t="str">
        <f t="shared" si="64"/>
        <v/>
      </c>
      <c r="H560" s="47"/>
      <c r="I560" s="47"/>
      <c r="J560" s="47"/>
      <c r="K560" s="47"/>
      <c r="L560" s="47"/>
      <c r="M560" s="47"/>
      <c r="N560" s="47"/>
      <c r="O560" s="47"/>
      <c r="P560" s="47"/>
      <c r="Q560" s="47"/>
      <c r="R560" s="47"/>
      <c r="S560" s="47"/>
      <c r="T560" s="47"/>
      <c r="U560" s="47"/>
      <c r="V560" s="47"/>
      <c r="W560" s="47"/>
      <c r="X560" s="47"/>
      <c r="Y560" s="47"/>
      <c r="Z560" s="47"/>
      <c r="AA560" s="47"/>
      <c r="AB560" s="47"/>
      <c r="AC560" s="47"/>
      <c r="AD560" s="47"/>
      <c r="AE560" s="47"/>
      <c r="AF560" s="47"/>
      <c r="AG560" s="47"/>
      <c r="AH560" s="47"/>
      <c r="AI560" s="47"/>
      <c r="AJ560" s="47"/>
      <c r="AK560" s="47"/>
      <c r="AL560" s="47"/>
      <c r="AM560" s="47"/>
      <c r="AN560" s="47"/>
      <c r="AO560" s="47"/>
      <c r="AP560" s="47"/>
      <c r="AQ560" s="47"/>
      <c r="AR560" s="47"/>
      <c r="AS560" s="47"/>
      <c r="AT560" s="47"/>
      <c r="AU560" s="47"/>
      <c r="AV560" s="47"/>
      <c r="AW560" s="47"/>
      <c r="AX560" s="47"/>
      <c r="AY560" s="47"/>
      <c r="AZ560" s="47"/>
      <c r="BA560" s="47"/>
      <c r="BB560" s="47"/>
      <c r="BC560" s="47"/>
      <c r="BD560" s="47"/>
      <c r="BE560" s="47"/>
      <c r="BF560" s="47"/>
      <c r="BG560" s="47"/>
      <c r="BH560" s="47"/>
      <c r="BI560" s="47"/>
      <c r="BJ560" s="47"/>
      <c r="BK560" s="47"/>
      <c r="BL560" s="47"/>
      <c r="BM560" s="47"/>
      <c r="BN560" s="47"/>
      <c r="BO560" s="47"/>
      <c r="BP560" s="47"/>
      <c r="BQ560" s="47"/>
      <c r="BR560" s="47"/>
      <c r="BS560" s="47"/>
      <c r="BT560" s="47"/>
      <c r="BU560" s="47"/>
      <c r="BV560" s="47"/>
      <c r="BW560" s="47"/>
      <c r="BX560" s="47"/>
      <c r="BY560" s="47"/>
      <c r="BZ560" s="47"/>
      <c r="CA560" s="47"/>
      <c r="CB560" s="47"/>
      <c r="CC560" s="47"/>
      <c r="CD560" s="47"/>
      <c r="CE560" s="47"/>
      <c r="CF560" s="47"/>
      <c r="CG560" s="47"/>
      <c r="CH560" s="47"/>
      <c r="CI560" s="47"/>
      <c r="CJ560" s="47"/>
      <c r="CK560" s="47"/>
      <c r="CL560" s="47"/>
      <c r="CM560" s="47"/>
      <c r="CN560" s="47"/>
      <c r="CO560" s="47"/>
      <c r="CP560" s="47"/>
      <c r="CQ560" s="47"/>
      <c r="CR560" s="47"/>
      <c r="CS560" s="47"/>
      <c r="CT560" s="47"/>
      <c r="CU560" s="47"/>
      <c r="CV560" s="47"/>
      <c r="CW560" s="47"/>
      <c r="CX560" s="47"/>
      <c r="CY560" s="47"/>
      <c r="CZ560" s="47"/>
      <c r="DA560" s="47"/>
      <c r="DB560" s="47"/>
      <c r="DC560" s="47"/>
      <c r="DD560" s="47"/>
      <c r="DE560" s="47"/>
      <c r="DF560" s="47"/>
      <c r="DG560" s="47"/>
      <c r="DH560" s="47"/>
      <c r="DI560" s="47"/>
      <c r="DJ560" s="47"/>
      <c r="DK560" s="47"/>
      <c r="DL560" s="47"/>
      <c r="DM560" s="47"/>
      <c r="DN560" s="47"/>
      <c r="DO560" s="47"/>
      <c r="DP560" s="47"/>
      <c r="DQ560" s="47"/>
      <c r="DR560" s="47"/>
      <c r="DS560" s="47"/>
      <c r="DT560" s="47"/>
      <c r="DU560" s="47"/>
      <c r="DV560" s="47"/>
      <c r="DW560" s="74"/>
      <c r="DX560" s="47"/>
      <c r="DY560" s="47"/>
      <c r="DZ560" s="47"/>
      <c r="EA560" s="47"/>
      <c r="EB560" s="47"/>
      <c r="EC560" s="47"/>
      <c r="ED560" s="47"/>
      <c r="EE560" s="47"/>
      <c r="EF560" s="47"/>
      <c r="EG560" s="47"/>
      <c r="EH560" s="47"/>
      <c r="EI560" s="47"/>
      <c r="EJ560" s="47"/>
      <c r="EK560" s="47"/>
      <c r="EL560" s="47"/>
      <c r="EM560" s="47"/>
      <c r="EN560" s="47"/>
      <c r="EO560" s="47"/>
      <c r="EP560" s="47"/>
      <c r="EQ560" s="47"/>
      <c r="ER560" s="74"/>
    </row>
    <row r="561" spans="2:148" ht="15" customHeight="1">
      <c r="B561" s="687" t="str">
        <f t="shared" si="62"/>
        <v>Desk 34</v>
      </c>
      <c r="C561" s="689" t="str">
        <f t="shared" ref="C561:G576" si="65">IF(ISBLANK(C44), "", C44)</f>
        <v/>
      </c>
      <c r="D561" s="689" t="str">
        <f t="shared" si="65"/>
        <v/>
      </c>
      <c r="E561" s="689" t="str">
        <f t="shared" si="65"/>
        <v/>
      </c>
      <c r="F561" s="689" t="str">
        <f t="shared" si="65"/>
        <v/>
      </c>
      <c r="G561" s="1810" t="str">
        <f t="shared" si="65"/>
        <v/>
      </c>
      <c r="H561" s="47"/>
      <c r="I561" s="47"/>
      <c r="J561" s="47"/>
      <c r="K561" s="47"/>
      <c r="L561" s="47"/>
      <c r="M561" s="47"/>
      <c r="N561" s="47"/>
      <c r="O561" s="47"/>
      <c r="P561" s="47"/>
      <c r="Q561" s="47"/>
      <c r="R561" s="47"/>
      <c r="S561" s="47"/>
      <c r="T561" s="47"/>
      <c r="U561" s="47"/>
      <c r="V561" s="47"/>
      <c r="W561" s="47"/>
      <c r="X561" s="47"/>
      <c r="Y561" s="47"/>
      <c r="Z561" s="47"/>
      <c r="AA561" s="47"/>
      <c r="AB561" s="47"/>
      <c r="AC561" s="47"/>
      <c r="AD561" s="47"/>
      <c r="AE561" s="47"/>
      <c r="AF561" s="47"/>
      <c r="AG561" s="47"/>
      <c r="AH561" s="47"/>
      <c r="AI561" s="47"/>
      <c r="AJ561" s="47"/>
      <c r="AK561" s="47"/>
      <c r="AL561" s="47"/>
      <c r="AM561" s="47"/>
      <c r="AN561" s="47"/>
      <c r="AO561" s="47"/>
      <c r="AP561" s="47"/>
      <c r="AQ561" s="47"/>
      <c r="AR561" s="47"/>
      <c r="AS561" s="47"/>
      <c r="AT561" s="47"/>
      <c r="AU561" s="47"/>
      <c r="AV561" s="47"/>
      <c r="AW561" s="47"/>
      <c r="AX561" s="47"/>
      <c r="AY561" s="47"/>
      <c r="AZ561" s="47"/>
      <c r="BA561" s="47"/>
      <c r="BB561" s="47"/>
      <c r="BC561" s="47"/>
      <c r="BD561" s="47"/>
      <c r="BE561" s="47"/>
      <c r="BF561" s="47"/>
      <c r="BG561" s="47"/>
      <c r="BH561" s="47"/>
      <c r="BI561" s="47"/>
      <c r="BJ561" s="47"/>
      <c r="BK561" s="47"/>
      <c r="BL561" s="47"/>
      <c r="BM561" s="47"/>
      <c r="BN561" s="47"/>
      <c r="BO561" s="47"/>
      <c r="BP561" s="47"/>
      <c r="BQ561" s="47"/>
      <c r="BR561" s="47"/>
      <c r="BS561" s="47"/>
      <c r="BT561" s="47"/>
      <c r="BU561" s="47"/>
      <c r="BV561" s="47"/>
      <c r="BW561" s="47"/>
      <c r="BX561" s="47"/>
      <c r="BY561" s="47"/>
      <c r="BZ561" s="47"/>
      <c r="CA561" s="47"/>
      <c r="CB561" s="47"/>
      <c r="CC561" s="47"/>
      <c r="CD561" s="47"/>
      <c r="CE561" s="47"/>
      <c r="CF561" s="47"/>
      <c r="CG561" s="47"/>
      <c r="CH561" s="47"/>
      <c r="CI561" s="47"/>
      <c r="CJ561" s="47"/>
      <c r="CK561" s="47"/>
      <c r="CL561" s="47"/>
      <c r="CM561" s="47"/>
      <c r="CN561" s="47"/>
      <c r="CO561" s="47"/>
      <c r="CP561" s="47"/>
      <c r="CQ561" s="47"/>
      <c r="CR561" s="47"/>
      <c r="CS561" s="47"/>
      <c r="CT561" s="47"/>
      <c r="CU561" s="47"/>
      <c r="CV561" s="47"/>
      <c r="CW561" s="47"/>
      <c r="CX561" s="47"/>
      <c r="CY561" s="47"/>
      <c r="CZ561" s="47"/>
      <c r="DA561" s="47"/>
      <c r="DB561" s="47"/>
      <c r="DC561" s="47"/>
      <c r="DD561" s="47"/>
      <c r="DE561" s="47"/>
      <c r="DF561" s="47"/>
      <c r="DG561" s="47"/>
      <c r="DH561" s="47"/>
      <c r="DI561" s="47"/>
      <c r="DJ561" s="47"/>
      <c r="DK561" s="47"/>
      <c r="DL561" s="47"/>
      <c r="DM561" s="47"/>
      <c r="DN561" s="47"/>
      <c r="DO561" s="47"/>
      <c r="DP561" s="47"/>
      <c r="DQ561" s="47"/>
      <c r="DR561" s="47"/>
      <c r="DS561" s="47"/>
      <c r="DT561" s="47"/>
      <c r="DU561" s="47"/>
      <c r="DV561" s="47"/>
      <c r="DW561" s="74"/>
      <c r="DX561" s="47"/>
      <c r="DY561" s="47"/>
      <c r="DZ561" s="47"/>
      <c r="EA561" s="47"/>
      <c r="EB561" s="47"/>
      <c r="EC561" s="47"/>
      <c r="ED561" s="47"/>
      <c r="EE561" s="47"/>
      <c r="EF561" s="47"/>
      <c r="EG561" s="47"/>
      <c r="EH561" s="47"/>
      <c r="EI561" s="47"/>
      <c r="EJ561" s="47"/>
      <c r="EK561" s="47"/>
      <c r="EL561" s="47"/>
      <c r="EM561" s="47"/>
      <c r="EN561" s="47"/>
      <c r="EO561" s="47"/>
      <c r="EP561" s="47"/>
      <c r="EQ561" s="47"/>
      <c r="ER561" s="74"/>
    </row>
    <row r="562" spans="2:148" ht="15" customHeight="1">
      <c r="B562" s="687" t="str">
        <f t="shared" si="62"/>
        <v>Desk 35</v>
      </c>
      <c r="C562" s="689" t="str">
        <f t="shared" si="65"/>
        <v/>
      </c>
      <c r="D562" s="689" t="str">
        <f t="shared" si="65"/>
        <v/>
      </c>
      <c r="E562" s="689" t="str">
        <f t="shared" si="65"/>
        <v/>
      </c>
      <c r="F562" s="689" t="str">
        <f t="shared" si="65"/>
        <v/>
      </c>
      <c r="G562" s="1810" t="str">
        <f t="shared" si="65"/>
        <v/>
      </c>
      <c r="H562" s="47"/>
      <c r="I562" s="47"/>
      <c r="J562" s="47"/>
      <c r="K562" s="47"/>
      <c r="L562" s="47"/>
      <c r="M562" s="47"/>
      <c r="N562" s="47"/>
      <c r="O562" s="47"/>
      <c r="P562" s="47"/>
      <c r="Q562" s="47"/>
      <c r="R562" s="47"/>
      <c r="S562" s="47"/>
      <c r="T562" s="47"/>
      <c r="U562" s="47"/>
      <c r="V562" s="47"/>
      <c r="W562" s="47"/>
      <c r="X562" s="47"/>
      <c r="Y562" s="47"/>
      <c r="Z562" s="47"/>
      <c r="AA562" s="47"/>
      <c r="AB562" s="47"/>
      <c r="AC562" s="47"/>
      <c r="AD562" s="47"/>
      <c r="AE562" s="47"/>
      <c r="AF562" s="47"/>
      <c r="AG562" s="47"/>
      <c r="AH562" s="47"/>
      <c r="AI562" s="47"/>
      <c r="AJ562" s="47"/>
      <c r="AK562" s="47"/>
      <c r="AL562" s="47"/>
      <c r="AM562" s="47"/>
      <c r="AN562" s="47"/>
      <c r="AO562" s="47"/>
      <c r="AP562" s="47"/>
      <c r="AQ562" s="47"/>
      <c r="AR562" s="47"/>
      <c r="AS562" s="47"/>
      <c r="AT562" s="47"/>
      <c r="AU562" s="47"/>
      <c r="AV562" s="47"/>
      <c r="AW562" s="47"/>
      <c r="AX562" s="47"/>
      <c r="AY562" s="47"/>
      <c r="AZ562" s="47"/>
      <c r="BA562" s="47"/>
      <c r="BB562" s="47"/>
      <c r="BC562" s="47"/>
      <c r="BD562" s="47"/>
      <c r="BE562" s="47"/>
      <c r="BF562" s="47"/>
      <c r="BG562" s="47"/>
      <c r="BH562" s="47"/>
      <c r="BI562" s="47"/>
      <c r="BJ562" s="47"/>
      <c r="BK562" s="47"/>
      <c r="BL562" s="47"/>
      <c r="BM562" s="47"/>
      <c r="BN562" s="47"/>
      <c r="BO562" s="47"/>
      <c r="BP562" s="47"/>
      <c r="BQ562" s="47"/>
      <c r="BR562" s="47"/>
      <c r="BS562" s="47"/>
      <c r="BT562" s="47"/>
      <c r="BU562" s="47"/>
      <c r="BV562" s="47"/>
      <c r="BW562" s="47"/>
      <c r="BX562" s="47"/>
      <c r="BY562" s="47"/>
      <c r="BZ562" s="47"/>
      <c r="CA562" s="47"/>
      <c r="CB562" s="47"/>
      <c r="CC562" s="47"/>
      <c r="CD562" s="47"/>
      <c r="CE562" s="47"/>
      <c r="CF562" s="47"/>
      <c r="CG562" s="47"/>
      <c r="CH562" s="47"/>
      <c r="CI562" s="47"/>
      <c r="CJ562" s="47"/>
      <c r="CK562" s="47"/>
      <c r="CL562" s="47"/>
      <c r="CM562" s="47"/>
      <c r="CN562" s="47"/>
      <c r="CO562" s="47"/>
      <c r="CP562" s="47"/>
      <c r="CQ562" s="47"/>
      <c r="CR562" s="47"/>
      <c r="CS562" s="47"/>
      <c r="CT562" s="47"/>
      <c r="CU562" s="47"/>
      <c r="CV562" s="47"/>
      <c r="CW562" s="47"/>
      <c r="CX562" s="47"/>
      <c r="CY562" s="47"/>
      <c r="CZ562" s="47"/>
      <c r="DA562" s="47"/>
      <c r="DB562" s="47"/>
      <c r="DC562" s="47"/>
      <c r="DD562" s="47"/>
      <c r="DE562" s="47"/>
      <c r="DF562" s="47"/>
      <c r="DG562" s="47"/>
      <c r="DH562" s="47"/>
      <c r="DI562" s="47"/>
      <c r="DJ562" s="47"/>
      <c r="DK562" s="47"/>
      <c r="DL562" s="47"/>
      <c r="DM562" s="47"/>
      <c r="DN562" s="47"/>
      <c r="DO562" s="47"/>
      <c r="DP562" s="47"/>
      <c r="DQ562" s="47"/>
      <c r="DR562" s="47"/>
      <c r="DS562" s="47"/>
      <c r="DT562" s="47"/>
      <c r="DU562" s="47"/>
      <c r="DV562" s="47"/>
      <c r="DW562" s="74"/>
      <c r="DX562" s="47"/>
      <c r="DY562" s="47"/>
      <c r="DZ562" s="47"/>
      <c r="EA562" s="47"/>
      <c r="EB562" s="47"/>
      <c r="EC562" s="47"/>
      <c r="ED562" s="47"/>
      <c r="EE562" s="47"/>
      <c r="EF562" s="47"/>
      <c r="EG562" s="47"/>
      <c r="EH562" s="47"/>
      <c r="EI562" s="47"/>
      <c r="EJ562" s="47"/>
      <c r="EK562" s="47"/>
      <c r="EL562" s="47"/>
      <c r="EM562" s="47"/>
      <c r="EN562" s="47"/>
      <c r="EO562" s="47"/>
      <c r="EP562" s="47"/>
      <c r="EQ562" s="47"/>
      <c r="ER562" s="74"/>
    </row>
    <row r="563" spans="2:148" ht="15" customHeight="1">
      <c r="B563" s="687" t="str">
        <f t="shared" si="62"/>
        <v>Desk 36</v>
      </c>
      <c r="C563" s="689" t="str">
        <f t="shared" si="65"/>
        <v/>
      </c>
      <c r="D563" s="689" t="str">
        <f t="shared" si="65"/>
        <v/>
      </c>
      <c r="E563" s="689" t="str">
        <f t="shared" si="65"/>
        <v/>
      </c>
      <c r="F563" s="689" t="str">
        <f t="shared" si="65"/>
        <v/>
      </c>
      <c r="G563" s="1810" t="str">
        <f t="shared" si="65"/>
        <v/>
      </c>
      <c r="H563" s="47"/>
      <c r="I563" s="47"/>
      <c r="J563" s="47"/>
      <c r="K563" s="47"/>
      <c r="L563" s="47"/>
      <c r="M563" s="47"/>
      <c r="N563" s="47"/>
      <c r="O563" s="47"/>
      <c r="P563" s="47"/>
      <c r="Q563" s="47"/>
      <c r="R563" s="47"/>
      <c r="S563" s="47"/>
      <c r="T563" s="47"/>
      <c r="U563" s="47"/>
      <c r="V563" s="47"/>
      <c r="W563" s="47"/>
      <c r="X563" s="47"/>
      <c r="Y563" s="47"/>
      <c r="Z563" s="47"/>
      <c r="AA563" s="47"/>
      <c r="AB563" s="47"/>
      <c r="AC563" s="47"/>
      <c r="AD563" s="47"/>
      <c r="AE563" s="47"/>
      <c r="AF563" s="47"/>
      <c r="AG563" s="47"/>
      <c r="AH563" s="47"/>
      <c r="AI563" s="47"/>
      <c r="AJ563" s="47"/>
      <c r="AK563" s="47"/>
      <c r="AL563" s="47"/>
      <c r="AM563" s="47"/>
      <c r="AN563" s="47"/>
      <c r="AO563" s="47"/>
      <c r="AP563" s="47"/>
      <c r="AQ563" s="47"/>
      <c r="AR563" s="47"/>
      <c r="AS563" s="47"/>
      <c r="AT563" s="47"/>
      <c r="AU563" s="47"/>
      <c r="AV563" s="47"/>
      <c r="AW563" s="47"/>
      <c r="AX563" s="47"/>
      <c r="AY563" s="47"/>
      <c r="AZ563" s="47"/>
      <c r="BA563" s="47"/>
      <c r="BB563" s="47"/>
      <c r="BC563" s="47"/>
      <c r="BD563" s="47"/>
      <c r="BE563" s="47"/>
      <c r="BF563" s="47"/>
      <c r="BG563" s="47"/>
      <c r="BH563" s="47"/>
      <c r="BI563" s="47"/>
      <c r="BJ563" s="47"/>
      <c r="BK563" s="47"/>
      <c r="BL563" s="47"/>
      <c r="BM563" s="47"/>
      <c r="BN563" s="47"/>
      <c r="BO563" s="47"/>
      <c r="BP563" s="47"/>
      <c r="BQ563" s="47"/>
      <c r="BR563" s="47"/>
      <c r="BS563" s="47"/>
      <c r="BT563" s="47"/>
      <c r="BU563" s="47"/>
      <c r="BV563" s="47"/>
      <c r="BW563" s="47"/>
      <c r="BX563" s="47"/>
      <c r="BY563" s="47"/>
      <c r="BZ563" s="47"/>
      <c r="CA563" s="47"/>
      <c r="CB563" s="47"/>
      <c r="CC563" s="47"/>
      <c r="CD563" s="47"/>
      <c r="CE563" s="47"/>
      <c r="CF563" s="47"/>
      <c r="CG563" s="47"/>
      <c r="CH563" s="47"/>
      <c r="CI563" s="47"/>
      <c r="CJ563" s="47"/>
      <c r="CK563" s="47"/>
      <c r="CL563" s="47"/>
      <c r="CM563" s="47"/>
      <c r="CN563" s="47"/>
      <c r="CO563" s="47"/>
      <c r="CP563" s="47"/>
      <c r="CQ563" s="47"/>
      <c r="CR563" s="47"/>
      <c r="CS563" s="47"/>
      <c r="CT563" s="47"/>
      <c r="CU563" s="47"/>
      <c r="CV563" s="47"/>
      <c r="CW563" s="47"/>
      <c r="CX563" s="47"/>
      <c r="CY563" s="47"/>
      <c r="CZ563" s="47"/>
      <c r="DA563" s="47"/>
      <c r="DB563" s="47"/>
      <c r="DC563" s="47"/>
      <c r="DD563" s="47"/>
      <c r="DE563" s="47"/>
      <c r="DF563" s="47"/>
      <c r="DG563" s="47"/>
      <c r="DH563" s="47"/>
      <c r="DI563" s="47"/>
      <c r="DJ563" s="47"/>
      <c r="DK563" s="47"/>
      <c r="DL563" s="47"/>
      <c r="DM563" s="47"/>
      <c r="DN563" s="47"/>
      <c r="DO563" s="47"/>
      <c r="DP563" s="47"/>
      <c r="DQ563" s="47"/>
      <c r="DR563" s="47"/>
      <c r="DS563" s="47"/>
      <c r="DT563" s="47"/>
      <c r="DU563" s="47"/>
      <c r="DV563" s="47"/>
      <c r="DW563" s="74"/>
      <c r="DX563" s="47"/>
      <c r="DY563" s="47"/>
      <c r="DZ563" s="47"/>
      <c r="EA563" s="47"/>
      <c r="EB563" s="47"/>
      <c r="EC563" s="47"/>
      <c r="ED563" s="47"/>
      <c r="EE563" s="47"/>
      <c r="EF563" s="47"/>
      <c r="EG563" s="47"/>
      <c r="EH563" s="47"/>
      <c r="EI563" s="47"/>
      <c r="EJ563" s="47"/>
      <c r="EK563" s="47"/>
      <c r="EL563" s="47"/>
      <c r="EM563" s="47"/>
      <c r="EN563" s="47"/>
      <c r="EO563" s="47"/>
      <c r="EP563" s="47"/>
      <c r="EQ563" s="47"/>
      <c r="ER563" s="74"/>
    </row>
    <row r="564" spans="2:148" ht="15" customHeight="1">
      <c r="B564" s="687" t="str">
        <f t="shared" si="62"/>
        <v>Desk 37</v>
      </c>
      <c r="C564" s="689" t="str">
        <f t="shared" si="65"/>
        <v/>
      </c>
      <c r="D564" s="689" t="str">
        <f t="shared" si="65"/>
        <v/>
      </c>
      <c r="E564" s="689" t="str">
        <f t="shared" si="65"/>
        <v/>
      </c>
      <c r="F564" s="689" t="str">
        <f t="shared" si="65"/>
        <v/>
      </c>
      <c r="G564" s="1810" t="str">
        <f t="shared" si="65"/>
        <v/>
      </c>
      <c r="H564" s="47"/>
      <c r="I564" s="47"/>
      <c r="J564" s="47"/>
      <c r="K564" s="47"/>
      <c r="L564" s="47"/>
      <c r="M564" s="47"/>
      <c r="N564" s="47"/>
      <c r="O564" s="47"/>
      <c r="P564" s="47"/>
      <c r="Q564" s="47"/>
      <c r="R564" s="47"/>
      <c r="S564" s="47"/>
      <c r="T564" s="47"/>
      <c r="U564" s="47"/>
      <c r="V564" s="47"/>
      <c r="W564" s="47"/>
      <c r="X564" s="47"/>
      <c r="Y564" s="47"/>
      <c r="Z564" s="47"/>
      <c r="AA564" s="47"/>
      <c r="AB564" s="47"/>
      <c r="AC564" s="47"/>
      <c r="AD564" s="47"/>
      <c r="AE564" s="47"/>
      <c r="AF564" s="47"/>
      <c r="AG564" s="47"/>
      <c r="AH564" s="47"/>
      <c r="AI564" s="47"/>
      <c r="AJ564" s="47"/>
      <c r="AK564" s="47"/>
      <c r="AL564" s="47"/>
      <c r="AM564" s="47"/>
      <c r="AN564" s="47"/>
      <c r="AO564" s="47"/>
      <c r="AP564" s="47"/>
      <c r="AQ564" s="47"/>
      <c r="AR564" s="47"/>
      <c r="AS564" s="47"/>
      <c r="AT564" s="47"/>
      <c r="AU564" s="47"/>
      <c r="AV564" s="47"/>
      <c r="AW564" s="47"/>
      <c r="AX564" s="47"/>
      <c r="AY564" s="47"/>
      <c r="AZ564" s="47"/>
      <c r="BA564" s="47"/>
      <c r="BB564" s="47"/>
      <c r="BC564" s="47"/>
      <c r="BD564" s="47"/>
      <c r="BE564" s="47"/>
      <c r="BF564" s="47"/>
      <c r="BG564" s="47"/>
      <c r="BH564" s="47"/>
      <c r="BI564" s="47"/>
      <c r="BJ564" s="47"/>
      <c r="BK564" s="47"/>
      <c r="BL564" s="47"/>
      <c r="BM564" s="47"/>
      <c r="BN564" s="47"/>
      <c r="BO564" s="47"/>
      <c r="BP564" s="47"/>
      <c r="BQ564" s="47"/>
      <c r="BR564" s="47"/>
      <c r="BS564" s="47"/>
      <c r="BT564" s="47"/>
      <c r="BU564" s="47"/>
      <c r="BV564" s="47"/>
      <c r="BW564" s="47"/>
      <c r="BX564" s="47"/>
      <c r="BY564" s="47"/>
      <c r="BZ564" s="47"/>
      <c r="CA564" s="47"/>
      <c r="CB564" s="47"/>
      <c r="CC564" s="47"/>
      <c r="CD564" s="47"/>
      <c r="CE564" s="47"/>
      <c r="CF564" s="47"/>
      <c r="CG564" s="47"/>
      <c r="CH564" s="47"/>
      <c r="CI564" s="47"/>
      <c r="CJ564" s="47"/>
      <c r="CK564" s="47"/>
      <c r="CL564" s="47"/>
      <c r="CM564" s="47"/>
      <c r="CN564" s="47"/>
      <c r="CO564" s="47"/>
      <c r="CP564" s="47"/>
      <c r="CQ564" s="47"/>
      <c r="CR564" s="47"/>
      <c r="CS564" s="47"/>
      <c r="CT564" s="47"/>
      <c r="CU564" s="47"/>
      <c r="CV564" s="47"/>
      <c r="CW564" s="47"/>
      <c r="CX564" s="47"/>
      <c r="CY564" s="47"/>
      <c r="CZ564" s="47"/>
      <c r="DA564" s="47"/>
      <c r="DB564" s="47"/>
      <c r="DC564" s="47"/>
      <c r="DD564" s="47"/>
      <c r="DE564" s="47"/>
      <c r="DF564" s="47"/>
      <c r="DG564" s="47"/>
      <c r="DH564" s="47"/>
      <c r="DI564" s="47"/>
      <c r="DJ564" s="47"/>
      <c r="DK564" s="47"/>
      <c r="DL564" s="47"/>
      <c r="DM564" s="47"/>
      <c r="DN564" s="47"/>
      <c r="DO564" s="47"/>
      <c r="DP564" s="47"/>
      <c r="DQ564" s="47"/>
      <c r="DR564" s="47"/>
      <c r="DS564" s="47"/>
      <c r="DT564" s="47"/>
      <c r="DU564" s="47"/>
      <c r="DV564" s="47"/>
      <c r="DW564" s="74"/>
      <c r="DX564" s="47"/>
      <c r="DY564" s="47"/>
      <c r="DZ564" s="47"/>
      <c r="EA564" s="47"/>
      <c r="EB564" s="47"/>
      <c r="EC564" s="47"/>
      <c r="ED564" s="47"/>
      <c r="EE564" s="47"/>
      <c r="EF564" s="47"/>
      <c r="EG564" s="47"/>
      <c r="EH564" s="47"/>
      <c r="EI564" s="47"/>
      <c r="EJ564" s="47"/>
      <c r="EK564" s="47"/>
      <c r="EL564" s="47"/>
      <c r="EM564" s="47"/>
      <c r="EN564" s="47"/>
      <c r="EO564" s="47"/>
      <c r="EP564" s="47"/>
      <c r="EQ564" s="47"/>
      <c r="ER564" s="74"/>
    </row>
    <row r="565" spans="2:148" ht="15" customHeight="1">
      <c r="B565" s="687" t="str">
        <f t="shared" si="62"/>
        <v>Desk 38</v>
      </c>
      <c r="C565" s="689" t="str">
        <f t="shared" si="65"/>
        <v/>
      </c>
      <c r="D565" s="689" t="str">
        <f t="shared" si="65"/>
        <v/>
      </c>
      <c r="E565" s="689" t="str">
        <f t="shared" si="65"/>
        <v/>
      </c>
      <c r="F565" s="689" t="str">
        <f t="shared" si="65"/>
        <v/>
      </c>
      <c r="G565" s="1810" t="str">
        <f t="shared" si="65"/>
        <v/>
      </c>
      <c r="H565" s="47"/>
      <c r="I565" s="47"/>
      <c r="J565" s="47"/>
      <c r="K565" s="47"/>
      <c r="L565" s="47"/>
      <c r="M565" s="47"/>
      <c r="N565" s="47"/>
      <c r="O565" s="47"/>
      <c r="P565" s="47"/>
      <c r="Q565" s="47"/>
      <c r="R565" s="47"/>
      <c r="S565" s="47"/>
      <c r="T565" s="47"/>
      <c r="U565" s="47"/>
      <c r="V565" s="47"/>
      <c r="W565" s="47"/>
      <c r="X565" s="47"/>
      <c r="Y565" s="47"/>
      <c r="Z565" s="47"/>
      <c r="AA565" s="47"/>
      <c r="AB565" s="47"/>
      <c r="AC565" s="47"/>
      <c r="AD565" s="47"/>
      <c r="AE565" s="47"/>
      <c r="AF565" s="47"/>
      <c r="AG565" s="47"/>
      <c r="AH565" s="47"/>
      <c r="AI565" s="47"/>
      <c r="AJ565" s="47"/>
      <c r="AK565" s="47"/>
      <c r="AL565" s="47"/>
      <c r="AM565" s="47"/>
      <c r="AN565" s="47"/>
      <c r="AO565" s="47"/>
      <c r="AP565" s="47"/>
      <c r="AQ565" s="47"/>
      <c r="AR565" s="47"/>
      <c r="AS565" s="47"/>
      <c r="AT565" s="47"/>
      <c r="AU565" s="47"/>
      <c r="AV565" s="47"/>
      <c r="AW565" s="47"/>
      <c r="AX565" s="47"/>
      <c r="AY565" s="47"/>
      <c r="AZ565" s="47"/>
      <c r="BA565" s="47"/>
      <c r="BB565" s="47"/>
      <c r="BC565" s="47"/>
      <c r="BD565" s="47"/>
      <c r="BE565" s="47"/>
      <c r="BF565" s="47"/>
      <c r="BG565" s="47"/>
      <c r="BH565" s="47"/>
      <c r="BI565" s="47"/>
      <c r="BJ565" s="47"/>
      <c r="BK565" s="47"/>
      <c r="BL565" s="47"/>
      <c r="BM565" s="47"/>
      <c r="BN565" s="47"/>
      <c r="BO565" s="47"/>
      <c r="BP565" s="47"/>
      <c r="BQ565" s="47"/>
      <c r="BR565" s="47"/>
      <c r="BS565" s="47"/>
      <c r="BT565" s="47"/>
      <c r="BU565" s="47"/>
      <c r="BV565" s="47"/>
      <c r="BW565" s="47"/>
      <c r="BX565" s="47"/>
      <c r="BY565" s="47"/>
      <c r="BZ565" s="47"/>
      <c r="CA565" s="47"/>
      <c r="CB565" s="47"/>
      <c r="CC565" s="47"/>
      <c r="CD565" s="47"/>
      <c r="CE565" s="47"/>
      <c r="CF565" s="47"/>
      <c r="CG565" s="47"/>
      <c r="CH565" s="47"/>
      <c r="CI565" s="47"/>
      <c r="CJ565" s="47"/>
      <c r="CK565" s="47"/>
      <c r="CL565" s="47"/>
      <c r="CM565" s="47"/>
      <c r="CN565" s="47"/>
      <c r="CO565" s="47"/>
      <c r="CP565" s="47"/>
      <c r="CQ565" s="47"/>
      <c r="CR565" s="47"/>
      <c r="CS565" s="47"/>
      <c r="CT565" s="47"/>
      <c r="CU565" s="47"/>
      <c r="CV565" s="47"/>
      <c r="CW565" s="47"/>
      <c r="CX565" s="47"/>
      <c r="CY565" s="47"/>
      <c r="CZ565" s="47"/>
      <c r="DA565" s="47"/>
      <c r="DB565" s="47"/>
      <c r="DC565" s="47"/>
      <c r="DD565" s="47"/>
      <c r="DE565" s="47"/>
      <c r="DF565" s="47"/>
      <c r="DG565" s="47"/>
      <c r="DH565" s="47"/>
      <c r="DI565" s="47"/>
      <c r="DJ565" s="47"/>
      <c r="DK565" s="47"/>
      <c r="DL565" s="47"/>
      <c r="DM565" s="47"/>
      <c r="DN565" s="47"/>
      <c r="DO565" s="47"/>
      <c r="DP565" s="47"/>
      <c r="DQ565" s="47"/>
      <c r="DR565" s="47"/>
      <c r="DS565" s="47"/>
      <c r="DT565" s="47"/>
      <c r="DU565" s="47"/>
      <c r="DV565" s="47"/>
      <c r="DW565" s="74"/>
      <c r="DX565" s="47"/>
      <c r="DY565" s="47"/>
      <c r="DZ565" s="47"/>
      <c r="EA565" s="47"/>
      <c r="EB565" s="47"/>
      <c r="EC565" s="47"/>
      <c r="ED565" s="47"/>
      <c r="EE565" s="47"/>
      <c r="EF565" s="47"/>
      <c r="EG565" s="47"/>
      <c r="EH565" s="47"/>
      <c r="EI565" s="47"/>
      <c r="EJ565" s="47"/>
      <c r="EK565" s="47"/>
      <c r="EL565" s="47"/>
      <c r="EM565" s="47"/>
      <c r="EN565" s="47"/>
      <c r="EO565" s="47"/>
      <c r="EP565" s="47"/>
      <c r="EQ565" s="47"/>
      <c r="ER565" s="74"/>
    </row>
    <row r="566" spans="2:148" ht="15" customHeight="1">
      <c r="B566" s="687" t="str">
        <f t="shared" si="62"/>
        <v>Desk 39</v>
      </c>
      <c r="C566" s="689" t="str">
        <f t="shared" si="65"/>
        <v/>
      </c>
      <c r="D566" s="689" t="str">
        <f t="shared" si="65"/>
        <v/>
      </c>
      <c r="E566" s="689" t="str">
        <f t="shared" si="65"/>
        <v/>
      </c>
      <c r="F566" s="689" t="str">
        <f t="shared" si="65"/>
        <v/>
      </c>
      <c r="G566" s="1810" t="str">
        <f t="shared" si="65"/>
        <v/>
      </c>
      <c r="H566" s="47"/>
      <c r="I566" s="47"/>
      <c r="J566" s="47"/>
      <c r="K566" s="47"/>
      <c r="L566" s="47"/>
      <c r="M566" s="47"/>
      <c r="N566" s="47"/>
      <c r="O566" s="47"/>
      <c r="P566" s="47"/>
      <c r="Q566" s="47"/>
      <c r="R566" s="47"/>
      <c r="S566" s="47"/>
      <c r="T566" s="47"/>
      <c r="U566" s="47"/>
      <c r="V566" s="47"/>
      <c r="W566" s="47"/>
      <c r="X566" s="47"/>
      <c r="Y566" s="47"/>
      <c r="Z566" s="47"/>
      <c r="AA566" s="47"/>
      <c r="AB566" s="47"/>
      <c r="AC566" s="47"/>
      <c r="AD566" s="47"/>
      <c r="AE566" s="47"/>
      <c r="AF566" s="47"/>
      <c r="AG566" s="47"/>
      <c r="AH566" s="47"/>
      <c r="AI566" s="47"/>
      <c r="AJ566" s="47"/>
      <c r="AK566" s="47"/>
      <c r="AL566" s="47"/>
      <c r="AM566" s="47"/>
      <c r="AN566" s="47"/>
      <c r="AO566" s="47"/>
      <c r="AP566" s="47"/>
      <c r="AQ566" s="47"/>
      <c r="AR566" s="47"/>
      <c r="AS566" s="47"/>
      <c r="AT566" s="47"/>
      <c r="AU566" s="47"/>
      <c r="AV566" s="47"/>
      <c r="AW566" s="47"/>
      <c r="AX566" s="47"/>
      <c r="AY566" s="47"/>
      <c r="AZ566" s="47"/>
      <c r="BA566" s="47"/>
      <c r="BB566" s="47"/>
      <c r="BC566" s="47"/>
      <c r="BD566" s="47"/>
      <c r="BE566" s="47"/>
      <c r="BF566" s="47"/>
      <c r="BG566" s="47"/>
      <c r="BH566" s="47"/>
      <c r="BI566" s="47"/>
      <c r="BJ566" s="47"/>
      <c r="BK566" s="47"/>
      <c r="BL566" s="47"/>
      <c r="BM566" s="47"/>
      <c r="BN566" s="47"/>
      <c r="BO566" s="47"/>
      <c r="BP566" s="47"/>
      <c r="BQ566" s="47"/>
      <c r="BR566" s="47"/>
      <c r="BS566" s="47"/>
      <c r="BT566" s="47"/>
      <c r="BU566" s="47"/>
      <c r="BV566" s="47"/>
      <c r="BW566" s="47"/>
      <c r="BX566" s="47"/>
      <c r="BY566" s="47"/>
      <c r="BZ566" s="47"/>
      <c r="CA566" s="47"/>
      <c r="CB566" s="47"/>
      <c r="CC566" s="47"/>
      <c r="CD566" s="47"/>
      <c r="CE566" s="47"/>
      <c r="CF566" s="47"/>
      <c r="CG566" s="47"/>
      <c r="CH566" s="47"/>
      <c r="CI566" s="47"/>
      <c r="CJ566" s="47"/>
      <c r="CK566" s="47"/>
      <c r="CL566" s="47"/>
      <c r="CM566" s="47"/>
      <c r="CN566" s="47"/>
      <c r="CO566" s="47"/>
      <c r="CP566" s="47"/>
      <c r="CQ566" s="47"/>
      <c r="CR566" s="47"/>
      <c r="CS566" s="47"/>
      <c r="CT566" s="47"/>
      <c r="CU566" s="47"/>
      <c r="CV566" s="47"/>
      <c r="CW566" s="47"/>
      <c r="CX566" s="47"/>
      <c r="CY566" s="47"/>
      <c r="CZ566" s="47"/>
      <c r="DA566" s="47"/>
      <c r="DB566" s="47"/>
      <c r="DC566" s="47"/>
      <c r="DD566" s="47"/>
      <c r="DE566" s="47"/>
      <c r="DF566" s="47"/>
      <c r="DG566" s="47"/>
      <c r="DH566" s="47"/>
      <c r="DI566" s="47"/>
      <c r="DJ566" s="47"/>
      <c r="DK566" s="47"/>
      <c r="DL566" s="47"/>
      <c r="DM566" s="47"/>
      <c r="DN566" s="47"/>
      <c r="DO566" s="47"/>
      <c r="DP566" s="47"/>
      <c r="DQ566" s="47"/>
      <c r="DR566" s="47"/>
      <c r="DS566" s="47"/>
      <c r="DT566" s="47"/>
      <c r="DU566" s="47"/>
      <c r="DV566" s="47"/>
      <c r="DW566" s="74"/>
      <c r="DX566" s="47"/>
      <c r="DY566" s="47"/>
      <c r="DZ566" s="47"/>
      <c r="EA566" s="47"/>
      <c r="EB566" s="47"/>
      <c r="EC566" s="47"/>
      <c r="ED566" s="47"/>
      <c r="EE566" s="47"/>
      <c r="EF566" s="47"/>
      <c r="EG566" s="47"/>
      <c r="EH566" s="47"/>
      <c r="EI566" s="47"/>
      <c r="EJ566" s="47"/>
      <c r="EK566" s="47"/>
      <c r="EL566" s="47"/>
      <c r="EM566" s="47"/>
      <c r="EN566" s="47"/>
      <c r="EO566" s="47"/>
      <c r="EP566" s="47"/>
      <c r="EQ566" s="47"/>
      <c r="ER566" s="74"/>
    </row>
    <row r="567" spans="2:148" ht="15" customHeight="1">
      <c r="B567" s="687" t="str">
        <f t="shared" si="62"/>
        <v>Desk 40</v>
      </c>
      <c r="C567" s="689" t="str">
        <f t="shared" si="65"/>
        <v/>
      </c>
      <c r="D567" s="689" t="str">
        <f t="shared" si="65"/>
        <v/>
      </c>
      <c r="E567" s="689" t="str">
        <f t="shared" si="65"/>
        <v/>
      </c>
      <c r="F567" s="689" t="str">
        <f t="shared" si="65"/>
        <v/>
      </c>
      <c r="G567" s="1810" t="str">
        <f t="shared" si="65"/>
        <v/>
      </c>
      <c r="H567" s="47"/>
      <c r="I567" s="47"/>
      <c r="J567" s="47"/>
      <c r="K567" s="47"/>
      <c r="L567" s="47"/>
      <c r="M567" s="47"/>
      <c r="N567" s="47"/>
      <c r="O567" s="47"/>
      <c r="P567" s="47"/>
      <c r="Q567" s="47"/>
      <c r="R567" s="47"/>
      <c r="S567" s="47"/>
      <c r="T567" s="47"/>
      <c r="U567" s="47"/>
      <c r="V567" s="47"/>
      <c r="W567" s="47"/>
      <c r="X567" s="47"/>
      <c r="Y567" s="47"/>
      <c r="Z567" s="47"/>
      <c r="AA567" s="47"/>
      <c r="AB567" s="47"/>
      <c r="AC567" s="47"/>
      <c r="AD567" s="47"/>
      <c r="AE567" s="47"/>
      <c r="AF567" s="47"/>
      <c r="AG567" s="47"/>
      <c r="AH567" s="47"/>
      <c r="AI567" s="47"/>
      <c r="AJ567" s="47"/>
      <c r="AK567" s="47"/>
      <c r="AL567" s="47"/>
      <c r="AM567" s="47"/>
      <c r="AN567" s="47"/>
      <c r="AO567" s="47"/>
      <c r="AP567" s="47"/>
      <c r="AQ567" s="47"/>
      <c r="AR567" s="47"/>
      <c r="AS567" s="47"/>
      <c r="AT567" s="47"/>
      <c r="AU567" s="47"/>
      <c r="AV567" s="47"/>
      <c r="AW567" s="47"/>
      <c r="AX567" s="47"/>
      <c r="AY567" s="47"/>
      <c r="AZ567" s="47"/>
      <c r="BA567" s="47"/>
      <c r="BB567" s="47"/>
      <c r="BC567" s="47"/>
      <c r="BD567" s="47"/>
      <c r="BE567" s="47"/>
      <c r="BF567" s="47"/>
      <c r="BG567" s="47"/>
      <c r="BH567" s="47"/>
      <c r="BI567" s="47"/>
      <c r="BJ567" s="47"/>
      <c r="BK567" s="47"/>
      <c r="BL567" s="47"/>
      <c r="BM567" s="47"/>
      <c r="BN567" s="47"/>
      <c r="BO567" s="47"/>
      <c r="BP567" s="47"/>
      <c r="BQ567" s="47"/>
      <c r="BR567" s="47"/>
      <c r="BS567" s="47"/>
      <c r="BT567" s="47"/>
      <c r="BU567" s="47"/>
      <c r="BV567" s="47"/>
      <c r="BW567" s="47"/>
      <c r="BX567" s="47"/>
      <c r="BY567" s="47"/>
      <c r="BZ567" s="47"/>
      <c r="CA567" s="47"/>
      <c r="CB567" s="47"/>
      <c r="CC567" s="47"/>
      <c r="CD567" s="47"/>
      <c r="CE567" s="47"/>
      <c r="CF567" s="47"/>
      <c r="CG567" s="47"/>
      <c r="CH567" s="47"/>
      <c r="CI567" s="47"/>
      <c r="CJ567" s="47"/>
      <c r="CK567" s="47"/>
      <c r="CL567" s="47"/>
      <c r="CM567" s="47"/>
      <c r="CN567" s="47"/>
      <c r="CO567" s="47"/>
      <c r="CP567" s="47"/>
      <c r="CQ567" s="47"/>
      <c r="CR567" s="47"/>
      <c r="CS567" s="47"/>
      <c r="CT567" s="47"/>
      <c r="CU567" s="47"/>
      <c r="CV567" s="47"/>
      <c r="CW567" s="47"/>
      <c r="CX567" s="47"/>
      <c r="CY567" s="47"/>
      <c r="CZ567" s="47"/>
      <c r="DA567" s="47"/>
      <c r="DB567" s="47"/>
      <c r="DC567" s="47"/>
      <c r="DD567" s="47"/>
      <c r="DE567" s="47"/>
      <c r="DF567" s="47"/>
      <c r="DG567" s="47"/>
      <c r="DH567" s="47"/>
      <c r="DI567" s="47"/>
      <c r="DJ567" s="47"/>
      <c r="DK567" s="47"/>
      <c r="DL567" s="47"/>
      <c r="DM567" s="47"/>
      <c r="DN567" s="47"/>
      <c r="DO567" s="47"/>
      <c r="DP567" s="47"/>
      <c r="DQ567" s="47"/>
      <c r="DR567" s="47"/>
      <c r="DS567" s="47"/>
      <c r="DT567" s="47"/>
      <c r="DU567" s="47"/>
      <c r="DV567" s="47"/>
      <c r="DW567" s="74"/>
      <c r="DX567" s="47"/>
      <c r="DY567" s="47"/>
      <c r="DZ567" s="47"/>
      <c r="EA567" s="47"/>
      <c r="EB567" s="47"/>
      <c r="EC567" s="47"/>
      <c r="ED567" s="47"/>
      <c r="EE567" s="47"/>
      <c r="EF567" s="47"/>
      <c r="EG567" s="47"/>
      <c r="EH567" s="47"/>
      <c r="EI567" s="47"/>
      <c r="EJ567" s="47"/>
      <c r="EK567" s="47"/>
      <c r="EL567" s="47"/>
      <c r="EM567" s="47"/>
      <c r="EN567" s="47"/>
      <c r="EO567" s="47"/>
      <c r="EP567" s="47"/>
      <c r="EQ567" s="47"/>
      <c r="ER567" s="74"/>
    </row>
    <row r="568" spans="2:148" ht="15" customHeight="1">
      <c r="B568" s="687" t="str">
        <f t="shared" si="62"/>
        <v>Desk 41</v>
      </c>
      <c r="C568" s="689" t="str">
        <f t="shared" si="65"/>
        <v/>
      </c>
      <c r="D568" s="689" t="str">
        <f t="shared" si="65"/>
        <v/>
      </c>
      <c r="E568" s="689" t="str">
        <f t="shared" si="65"/>
        <v/>
      </c>
      <c r="F568" s="689" t="str">
        <f t="shared" si="65"/>
        <v/>
      </c>
      <c r="G568" s="1810" t="str">
        <f t="shared" si="65"/>
        <v/>
      </c>
      <c r="H568" s="47"/>
      <c r="I568" s="47"/>
      <c r="J568" s="47"/>
      <c r="K568" s="47"/>
      <c r="L568" s="47"/>
      <c r="M568" s="47"/>
      <c r="N568" s="47"/>
      <c r="O568" s="47"/>
      <c r="P568" s="47"/>
      <c r="Q568" s="47"/>
      <c r="R568" s="47"/>
      <c r="S568" s="47"/>
      <c r="T568" s="47"/>
      <c r="U568" s="47"/>
      <c r="V568" s="47"/>
      <c r="W568" s="47"/>
      <c r="X568" s="47"/>
      <c r="Y568" s="47"/>
      <c r="Z568" s="47"/>
      <c r="AA568" s="47"/>
      <c r="AB568" s="47"/>
      <c r="AC568" s="47"/>
      <c r="AD568" s="47"/>
      <c r="AE568" s="47"/>
      <c r="AF568" s="47"/>
      <c r="AG568" s="47"/>
      <c r="AH568" s="47"/>
      <c r="AI568" s="47"/>
      <c r="AJ568" s="47"/>
      <c r="AK568" s="47"/>
      <c r="AL568" s="47"/>
      <c r="AM568" s="47"/>
      <c r="AN568" s="47"/>
      <c r="AO568" s="47"/>
      <c r="AP568" s="47"/>
      <c r="AQ568" s="47"/>
      <c r="AR568" s="47"/>
      <c r="AS568" s="47"/>
      <c r="AT568" s="47"/>
      <c r="AU568" s="47"/>
      <c r="AV568" s="47"/>
      <c r="AW568" s="47"/>
      <c r="AX568" s="47"/>
      <c r="AY568" s="47"/>
      <c r="AZ568" s="47"/>
      <c r="BA568" s="47"/>
      <c r="BB568" s="47"/>
      <c r="BC568" s="47"/>
      <c r="BD568" s="47"/>
      <c r="BE568" s="47"/>
      <c r="BF568" s="47"/>
      <c r="BG568" s="47"/>
      <c r="BH568" s="47"/>
      <c r="BI568" s="47"/>
      <c r="BJ568" s="47"/>
      <c r="BK568" s="47"/>
      <c r="BL568" s="47"/>
      <c r="BM568" s="47"/>
      <c r="BN568" s="47"/>
      <c r="BO568" s="47"/>
      <c r="BP568" s="47"/>
      <c r="BQ568" s="47"/>
      <c r="BR568" s="47"/>
      <c r="BS568" s="47"/>
      <c r="BT568" s="47"/>
      <c r="BU568" s="47"/>
      <c r="BV568" s="47"/>
      <c r="BW568" s="47"/>
      <c r="BX568" s="47"/>
      <c r="BY568" s="47"/>
      <c r="BZ568" s="47"/>
      <c r="CA568" s="47"/>
      <c r="CB568" s="47"/>
      <c r="CC568" s="47"/>
      <c r="CD568" s="47"/>
      <c r="CE568" s="47"/>
      <c r="CF568" s="47"/>
      <c r="CG568" s="47"/>
      <c r="CH568" s="47"/>
      <c r="CI568" s="47"/>
      <c r="CJ568" s="47"/>
      <c r="CK568" s="47"/>
      <c r="CL568" s="47"/>
      <c r="CM568" s="47"/>
      <c r="CN568" s="47"/>
      <c r="CO568" s="47"/>
      <c r="CP568" s="47"/>
      <c r="CQ568" s="47"/>
      <c r="CR568" s="47"/>
      <c r="CS568" s="47"/>
      <c r="CT568" s="47"/>
      <c r="CU568" s="47"/>
      <c r="CV568" s="47"/>
      <c r="CW568" s="47"/>
      <c r="CX568" s="47"/>
      <c r="CY568" s="47"/>
      <c r="CZ568" s="47"/>
      <c r="DA568" s="47"/>
      <c r="DB568" s="47"/>
      <c r="DC568" s="47"/>
      <c r="DD568" s="47"/>
      <c r="DE568" s="47"/>
      <c r="DF568" s="47"/>
      <c r="DG568" s="47"/>
      <c r="DH568" s="47"/>
      <c r="DI568" s="47"/>
      <c r="DJ568" s="47"/>
      <c r="DK568" s="47"/>
      <c r="DL568" s="47"/>
      <c r="DM568" s="47"/>
      <c r="DN568" s="47"/>
      <c r="DO568" s="47"/>
      <c r="DP568" s="47"/>
      <c r="DQ568" s="47"/>
      <c r="DR568" s="47"/>
      <c r="DS568" s="47"/>
      <c r="DT568" s="47"/>
      <c r="DU568" s="47"/>
      <c r="DV568" s="47"/>
      <c r="DW568" s="74"/>
      <c r="DX568" s="47"/>
      <c r="DY568" s="47"/>
      <c r="DZ568" s="47"/>
      <c r="EA568" s="47"/>
      <c r="EB568" s="47"/>
      <c r="EC568" s="47"/>
      <c r="ED568" s="47"/>
      <c r="EE568" s="47"/>
      <c r="EF568" s="47"/>
      <c r="EG568" s="47"/>
      <c r="EH568" s="47"/>
      <c r="EI568" s="47"/>
      <c r="EJ568" s="47"/>
      <c r="EK568" s="47"/>
      <c r="EL568" s="47"/>
      <c r="EM568" s="47"/>
      <c r="EN568" s="47"/>
      <c r="EO568" s="47"/>
      <c r="EP568" s="47"/>
      <c r="EQ568" s="47"/>
      <c r="ER568" s="74"/>
    </row>
    <row r="569" spans="2:148" ht="15" customHeight="1">
      <c r="B569" s="687" t="str">
        <f t="shared" si="62"/>
        <v>Desk 42</v>
      </c>
      <c r="C569" s="689" t="str">
        <f t="shared" si="65"/>
        <v/>
      </c>
      <c r="D569" s="689" t="str">
        <f t="shared" si="65"/>
        <v/>
      </c>
      <c r="E569" s="689" t="str">
        <f t="shared" si="65"/>
        <v/>
      </c>
      <c r="F569" s="689" t="str">
        <f t="shared" si="65"/>
        <v/>
      </c>
      <c r="G569" s="1810" t="str">
        <f t="shared" si="65"/>
        <v/>
      </c>
      <c r="H569" s="47"/>
      <c r="I569" s="47"/>
      <c r="J569" s="47"/>
      <c r="K569" s="47"/>
      <c r="L569" s="47"/>
      <c r="M569" s="47"/>
      <c r="N569" s="47"/>
      <c r="O569" s="47"/>
      <c r="P569" s="47"/>
      <c r="Q569" s="47"/>
      <c r="R569" s="47"/>
      <c r="S569" s="47"/>
      <c r="T569" s="47"/>
      <c r="U569" s="47"/>
      <c r="V569" s="47"/>
      <c r="W569" s="47"/>
      <c r="X569" s="47"/>
      <c r="Y569" s="47"/>
      <c r="Z569" s="47"/>
      <c r="AA569" s="47"/>
      <c r="AB569" s="47"/>
      <c r="AC569" s="47"/>
      <c r="AD569" s="47"/>
      <c r="AE569" s="47"/>
      <c r="AF569" s="47"/>
      <c r="AG569" s="47"/>
      <c r="AH569" s="47"/>
      <c r="AI569" s="47"/>
      <c r="AJ569" s="47"/>
      <c r="AK569" s="47"/>
      <c r="AL569" s="47"/>
      <c r="AM569" s="47"/>
      <c r="AN569" s="47"/>
      <c r="AO569" s="47"/>
      <c r="AP569" s="47"/>
      <c r="AQ569" s="47"/>
      <c r="AR569" s="47"/>
      <c r="AS569" s="47"/>
      <c r="AT569" s="47"/>
      <c r="AU569" s="47"/>
      <c r="AV569" s="47"/>
      <c r="AW569" s="47"/>
      <c r="AX569" s="47"/>
      <c r="AY569" s="47"/>
      <c r="AZ569" s="47"/>
      <c r="BA569" s="47"/>
      <c r="BB569" s="47"/>
      <c r="BC569" s="47"/>
      <c r="BD569" s="47"/>
      <c r="BE569" s="47"/>
      <c r="BF569" s="47"/>
      <c r="BG569" s="47"/>
      <c r="BH569" s="47"/>
      <c r="BI569" s="47"/>
      <c r="BJ569" s="47"/>
      <c r="BK569" s="47"/>
      <c r="BL569" s="47"/>
      <c r="BM569" s="47"/>
      <c r="BN569" s="47"/>
      <c r="BO569" s="47"/>
      <c r="BP569" s="47"/>
      <c r="BQ569" s="47"/>
      <c r="BR569" s="47"/>
      <c r="BS569" s="47"/>
      <c r="BT569" s="47"/>
      <c r="BU569" s="47"/>
      <c r="BV569" s="47"/>
      <c r="BW569" s="47"/>
      <c r="BX569" s="47"/>
      <c r="BY569" s="47"/>
      <c r="BZ569" s="47"/>
      <c r="CA569" s="47"/>
      <c r="CB569" s="47"/>
      <c r="CC569" s="47"/>
      <c r="CD569" s="47"/>
      <c r="CE569" s="47"/>
      <c r="CF569" s="47"/>
      <c r="CG569" s="47"/>
      <c r="CH569" s="47"/>
      <c r="CI569" s="47"/>
      <c r="CJ569" s="47"/>
      <c r="CK569" s="47"/>
      <c r="CL569" s="47"/>
      <c r="CM569" s="47"/>
      <c r="CN569" s="47"/>
      <c r="CO569" s="47"/>
      <c r="CP569" s="47"/>
      <c r="CQ569" s="47"/>
      <c r="CR569" s="47"/>
      <c r="CS569" s="47"/>
      <c r="CT569" s="47"/>
      <c r="CU569" s="47"/>
      <c r="CV569" s="47"/>
      <c r="CW569" s="47"/>
      <c r="CX569" s="47"/>
      <c r="CY569" s="47"/>
      <c r="CZ569" s="47"/>
      <c r="DA569" s="47"/>
      <c r="DB569" s="47"/>
      <c r="DC569" s="47"/>
      <c r="DD569" s="47"/>
      <c r="DE569" s="47"/>
      <c r="DF569" s="47"/>
      <c r="DG569" s="47"/>
      <c r="DH569" s="47"/>
      <c r="DI569" s="47"/>
      <c r="DJ569" s="47"/>
      <c r="DK569" s="47"/>
      <c r="DL569" s="47"/>
      <c r="DM569" s="47"/>
      <c r="DN569" s="47"/>
      <c r="DO569" s="47"/>
      <c r="DP569" s="47"/>
      <c r="DQ569" s="47"/>
      <c r="DR569" s="47"/>
      <c r="DS569" s="47"/>
      <c r="DT569" s="47"/>
      <c r="DU569" s="47"/>
      <c r="DV569" s="47"/>
      <c r="DW569" s="74"/>
      <c r="DX569" s="47"/>
      <c r="DY569" s="47"/>
      <c r="DZ569" s="47"/>
      <c r="EA569" s="47"/>
      <c r="EB569" s="47"/>
      <c r="EC569" s="47"/>
      <c r="ED569" s="47"/>
      <c r="EE569" s="47"/>
      <c r="EF569" s="47"/>
      <c r="EG569" s="47"/>
      <c r="EH569" s="47"/>
      <c r="EI569" s="47"/>
      <c r="EJ569" s="47"/>
      <c r="EK569" s="47"/>
      <c r="EL569" s="47"/>
      <c r="EM569" s="47"/>
      <c r="EN569" s="47"/>
      <c r="EO569" s="47"/>
      <c r="EP569" s="47"/>
      <c r="EQ569" s="47"/>
      <c r="ER569" s="74"/>
    </row>
    <row r="570" spans="2:148" ht="15" customHeight="1">
      <c r="B570" s="687" t="str">
        <f t="shared" si="62"/>
        <v>Desk 43</v>
      </c>
      <c r="C570" s="689" t="str">
        <f t="shared" si="65"/>
        <v/>
      </c>
      <c r="D570" s="689" t="str">
        <f t="shared" si="65"/>
        <v/>
      </c>
      <c r="E570" s="689" t="str">
        <f t="shared" si="65"/>
        <v/>
      </c>
      <c r="F570" s="689" t="str">
        <f t="shared" si="65"/>
        <v/>
      </c>
      <c r="G570" s="1810" t="str">
        <f t="shared" si="65"/>
        <v/>
      </c>
      <c r="H570" s="47"/>
      <c r="I570" s="47"/>
      <c r="J570" s="47"/>
      <c r="K570" s="47"/>
      <c r="L570" s="47"/>
      <c r="M570" s="47"/>
      <c r="N570" s="47"/>
      <c r="O570" s="47"/>
      <c r="P570" s="47"/>
      <c r="Q570" s="47"/>
      <c r="R570" s="47"/>
      <c r="S570" s="47"/>
      <c r="T570" s="47"/>
      <c r="U570" s="47"/>
      <c r="V570" s="47"/>
      <c r="W570" s="47"/>
      <c r="X570" s="47"/>
      <c r="Y570" s="47"/>
      <c r="Z570" s="47"/>
      <c r="AA570" s="47"/>
      <c r="AB570" s="47"/>
      <c r="AC570" s="47"/>
      <c r="AD570" s="47"/>
      <c r="AE570" s="47"/>
      <c r="AF570" s="47"/>
      <c r="AG570" s="47"/>
      <c r="AH570" s="47"/>
      <c r="AI570" s="47"/>
      <c r="AJ570" s="47"/>
      <c r="AK570" s="47"/>
      <c r="AL570" s="47"/>
      <c r="AM570" s="47"/>
      <c r="AN570" s="47"/>
      <c r="AO570" s="47"/>
      <c r="AP570" s="47"/>
      <c r="AQ570" s="47"/>
      <c r="AR570" s="47"/>
      <c r="AS570" s="47"/>
      <c r="AT570" s="47"/>
      <c r="AU570" s="47"/>
      <c r="AV570" s="47"/>
      <c r="AW570" s="47"/>
      <c r="AX570" s="47"/>
      <c r="AY570" s="47"/>
      <c r="AZ570" s="47"/>
      <c r="BA570" s="47"/>
      <c r="BB570" s="47"/>
      <c r="BC570" s="47"/>
      <c r="BD570" s="47"/>
      <c r="BE570" s="47"/>
      <c r="BF570" s="47"/>
      <c r="BG570" s="47"/>
      <c r="BH570" s="47"/>
      <c r="BI570" s="47"/>
      <c r="BJ570" s="47"/>
      <c r="BK570" s="47"/>
      <c r="BL570" s="47"/>
      <c r="BM570" s="47"/>
      <c r="BN570" s="47"/>
      <c r="BO570" s="47"/>
      <c r="BP570" s="47"/>
      <c r="BQ570" s="47"/>
      <c r="BR570" s="47"/>
      <c r="BS570" s="47"/>
      <c r="BT570" s="47"/>
      <c r="BU570" s="47"/>
      <c r="BV570" s="47"/>
      <c r="BW570" s="47"/>
      <c r="BX570" s="47"/>
      <c r="BY570" s="47"/>
      <c r="BZ570" s="47"/>
      <c r="CA570" s="47"/>
      <c r="CB570" s="47"/>
      <c r="CC570" s="47"/>
      <c r="CD570" s="47"/>
      <c r="CE570" s="47"/>
      <c r="CF570" s="47"/>
      <c r="CG570" s="47"/>
      <c r="CH570" s="47"/>
      <c r="CI570" s="47"/>
      <c r="CJ570" s="47"/>
      <c r="CK570" s="47"/>
      <c r="CL570" s="47"/>
      <c r="CM570" s="47"/>
      <c r="CN570" s="47"/>
      <c r="CO570" s="47"/>
      <c r="CP570" s="47"/>
      <c r="CQ570" s="47"/>
      <c r="CR570" s="47"/>
      <c r="CS570" s="47"/>
      <c r="CT570" s="47"/>
      <c r="CU570" s="47"/>
      <c r="CV570" s="47"/>
      <c r="CW570" s="47"/>
      <c r="CX570" s="47"/>
      <c r="CY570" s="47"/>
      <c r="CZ570" s="47"/>
      <c r="DA570" s="47"/>
      <c r="DB570" s="47"/>
      <c r="DC570" s="47"/>
      <c r="DD570" s="47"/>
      <c r="DE570" s="47"/>
      <c r="DF570" s="47"/>
      <c r="DG570" s="47"/>
      <c r="DH570" s="47"/>
      <c r="DI570" s="47"/>
      <c r="DJ570" s="47"/>
      <c r="DK570" s="47"/>
      <c r="DL570" s="47"/>
      <c r="DM570" s="47"/>
      <c r="DN570" s="47"/>
      <c r="DO570" s="47"/>
      <c r="DP570" s="47"/>
      <c r="DQ570" s="47"/>
      <c r="DR570" s="47"/>
      <c r="DS570" s="47"/>
      <c r="DT570" s="47"/>
      <c r="DU570" s="47"/>
      <c r="DV570" s="47"/>
      <c r="DW570" s="74"/>
      <c r="DX570" s="47"/>
      <c r="DY570" s="47"/>
      <c r="DZ570" s="47"/>
      <c r="EA570" s="47"/>
      <c r="EB570" s="47"/>
      <c r="EC570" s="47"/>
      <c r="ED570" s="47"/>
      <c r="EE570" s="47"/>
      <c r="EF570" s="47"/>
      <c r="EG570" s="47"/>
      <c r="EH570" s="47"/>
      <c r="EI570" s="47"/>
      <c r="EJ570" s="47"/>
      <c r="EK570" s="47"/>
      <c r="EL570" s="47"/>
      <c r="EM570" s="47"/>
      <c r="EN570" s="47"/>
      <c r="EO570" s="47"/>
      <c r="EP570" s="47"/>
      <c r="EQ570" s="47"/>
      <c r="ER570" s="74"/>
    </row>
    <row r="571" spans="2:148" ht="15" customHeight="1">
      <c r="B571" s="687" t="str">
        <f t="shared" si="62"/>
        <v>Desk 44</v>
      </c>
      <c r="C571" s="689" t="str">
        <f t="shared" si="65"/>
        <v/>
      </c>
      <c r="D571" s="689" t="str">
        <f t="shared" si="65"/>
        <v/>
      </c>
      <c r="E571" s="689" t="str">
        <f t="shared" si="65"/>
        <v/>
      </c>
      <c r="F571" s="689" t="str">
        <f t="shared" si="65"/>
        <v/>
      </c>
      <c r="G571" s="1810" t="str">
        <f t="shared" si="65"/>
        <v/>
      </c>
      <c r="H571" s="47"/>
      <c r="I571" s="47"/>
      <c r="J571" s="47"/>
      <c r="K571" s="47"/>
      <c r="L571" s="47"/>
      <c r="M571" s="47"/>
      <c r="N571" s="47"/>
      <c r="O571" s="47"/>
      <c r="P571" s="47"/>
      <c r="Q571" s="47"/>
      <c r="R571" s="47"/>
      <c r="S571" s="47"/>
      <c r="T571" s="47"/>
      <c r="U571" s="47"/>
      <c r="V571" s="47"/>
      <c r="W571" s="47"/>
      <c r="X571" s="47"/>
      <c r="Y571" s="47"/>
      <c r="Z571" s="47"/>
      <c r="AA571" s="47"/>
      <c r="AB571" s="47"/>
      <c r="AC571" s="47"/>
      <c r="AD571" s="47"/>
      <c r="AE571" s="47"/>
      <c r="AF571" s="47"/>
      <c r="AG571" s="47"/>
      <c r="AH571" s="47"/>
      <c r="AI571" s="47"/>
      <c r="AJ571" s="47"/>
      <c r="AK571" s="47"/>
      <c r="AL571" s="47"/>
      <c r="AM571" s="47"/>
      <c r="AN571" s="47"/>
      <c r="AO571" s="47"/>
      <c r="AP571" s="47"/>
      <c r="AQ571" s="47"/>
      <c r="AR571" s="47"/>
      <c r="AS571" s="47"/>
      <c r="AT571" s="47"/>
      <c r="AU571" s="47"/>
      <c r="AV571" s="47"/>
      <c r="AW571" s="47"/>
      <c r="AX571" s="47"/>
      <c r="AY571" s="47"/>
      <c r="AZ571" s="47"/>
      <c r="BA571" s="47"/>
      <c r="BB571" s="47"/>
      <c r="BC571" s="47"/>
      <c r="BD571" s="47"/>
      <c r="BE571" s="47"/>
      <c r="BF571" s="47"/>
      <c r="BG571" s="47"/>
      <c r="BH571" s="47"/>
      <c r="BI571" s="47"/>
      <c r="BJ571" s="47"/>
      <c r="BK571" s="47"/>
      <c r="BL571" s="47"/>
      <c r="BM571" s="47"/>
      <c r="BN571" s="47"/>
      <c r="BO571" s="47"/>
      <c r="BP571" s="47"/>
      <c r="BQ571" s="47"/>
      <c r="BR571" s="47"/>
      <c r="BS571" s="47"/>
      <c r="BT571" s="47"/>
      <c r="BU571" s="47"/>
      <c r="BV571" s="47"/>
      <c r="BW571" s="47"/>
      <c r="BX571" s="47"/>
      <c r="BY571" s="47"/>
      <c r="BZ571" s="47"/>
      <c r="CA571" s="47"/>
      <c r="CB571" s="47"/>
      <c r="CC571" s="47"/>
      <c r="CD571" s="47"/>
      <c r="CE571" s="47"/>
      <c r="CF571" s="47"/>
      <c r="CG571" s="47"/>
      <c r="CH571" s="47"/>
      <c r="CI571" s="47"/>
      <c r="CJ571" s="47"/>
      <c r="CK571" s="47"/>
      <c r="CL571" s="47"/>
      <c r="CM571" s="47"/>
      <c r="CN571" s="47"/>
      <c r="CO571" s="47"/>
      <c r="CP571" s="47"/>
      <c r="CQ571" s="47"/>
      <c r="CR571" s="47"/>
      <c r="CS571" s="47"/>
      <c r="CT571" s="47"/>
      <c r="CU571" s="47"/>
      <c r="CV571" s="47"/>
      <c r="CW571" s="47"/>
      <c r="CX571" s="47"/>
      <c r="CY571" s="47"/>
      <c r="CZ571" s="47"/>
      <c r="DA571" s="47"/>
      <c r="DB571" s="47"/>
      <c r="DC571" s="47"/>
      <c r="DD571" s="47"/>
      <c r="DE571" s="47"/>
      <c r="DF571" s="47"/>
      <c r="DG571" s="47"/>
      <c r="DH571" s="47"/>
      <c r="DI571" s="47"/>
      <c r="DJ571" s="47"/>
      <c r="DK571" s="47"/>
      <c r="DL571" s="47"/>
      <c r="DM571" s="47"/>
      <c r="DN571" s="47"/>
      <c r="DO571" s="47"/>
      <c r="DP571" s="47"/>
      <c r="DQ571" s="47"/>
      <c r="DR571" s="47"/>
      <c r="DS571" s="47"/>
      <c r="DT571" s="47"/>
      <c r="DU571" s="47"/>
      <c r="DV571" s="47"/>
      <c r="DW571" s="74"/>
      <c r="DX571" s="47"/>
      <c r="DY571" s="47"/>
      <c r="DZ571" s="47"/>
      <c r="EA571" s="47"/>
      <c r="EB571" s="47"/>
      <c r="EC571" s="47"/>
      <c r="ED571" s="47"/>
      <c r="EE571" s="47"/>
      <c r="EF571" s="47"/>
      <c r="EG571" s="47"/>
      <c r="EH571" s="47"/>
      <c r="EI571" s="47"/>
      <c r="EJ571" s="47"/>
      <c r="EK571" s="47"/>
      <c r="EL571" s="47"/>
      <c r="EM571" s="47"/>
      <c r="EN571" s="47"/>
      <c r="EO571" s="47"/>
      <c r="EP571" s="47"/>
      <c r="EQ571" s="47"/>
      <c r="ER571" s="74"/>
    </row>
    <row r="572" spans="2:148" ht="15" customHeight="1">
      <c r="B572" s="687" t="str">
        <f t="shared" si="62"/>
        <v>Desk 45</v>
      </c>
      <c r="C572" s="689" t="str">
        <f t="shared" si="65"/>
        <v/>
      </c>
      <c r="D572" s="689" t="str">
        <f t="shared" si="65"/>
        <v/>
      </c>
      <c r="E572" s="689" t="str">
        <f t="shared" si="65"/>
        <v/>
      </c>
      <c r="F572" s="689" t="str">
        <f t="shared" si="65"/>
        <v/>
      </c>
      <c r="G572" s="1810" t="str">
        <f t="shared" si="65"/>
        <v/>
      </c>
      <c r="H572" s="47"/>
      <c r="I572" s="47"/>
      <c r="J572" s="47"/>
      <c r="K572" s="47"/>
      <c r="L572" s="47"/>
      <c r="M572" s="47"/>
      <c r="N572" s="47"/>
      <c r="O572" s="47"/>
      <c r="P572" s="47"/>
      <c r="Q572" s="47"/>
      <c r="R572" s="47"/>
      <c r="S572" s="47"/>
      <c r="T572" s="47"/>
      <c r="U572" s="47"/>
      <c r="V572" s="47"/>
      <c r="W572" s="47"/>
      <c r="X572" s="47"/>
      <c r="Y572" s="47"/>
      <c r="Z572" s="47"/>
      <c r="AA572" s="47"/>
      <c r="AB572" s="47"/>
      <c r="AC572" s="47"/>
      <c r="AD572" s="47"/>
      <c r="AE572" s="47"/>
      <c r="AF572" s="47"/>
      <c r="AG572" s="47"/>
      <c r="AH572" s="47"/>
      <c r="AI572" s="47"/>
      <c r="AJ572" s="47"/>
      <c r="AK572" s="47"/>
      <c r="AL572" s="47"/>
      <c r="AM572" s="47"/>
      <c r="AN572" s="47"/>
      <c r="AO572" s="47"/>
      <c r="AP572" s="47"/>
      <c r="AQ572" s="47"/>
      <c r="AR572" s="47"/>
      <c r="AS572" s="47"/>
      <c r="AT572" s="47"/>
      <c r="AU572" s="47"/>
      <c r="AV572" s="47"/>
      <c r="AW572" s="47"/>
      <c r="AX572" s="47"/>
      <c r="AY572" s="47"/>
      <c r="AZ572" s="47"/>
      <c r="BA572" s="47"/>
      <c r="BB572" s="47"/>
      <c r="BC572" s="47"/>
      <c r="BD572" s="47"/>
      <c r="BE572" s="47"/>
      <c r="BF572" s="47"/>
      <c r="BG572" s="47"/>
      <c r="BH572" s="47"/>
      <c r="BI572" s="47"/>
      <c r="BJ572" s="47"/>
      <c r="BK572" s="47"/>
      <c r="BL572" s="47"/>
      <c r="BM572" s="47"/>
      <c r="BN572" s="47"/>
      <c r="BO572" s="47"/>
      <c r="BP572" s="47"/>
      <c r="BQ572" s="47"/>
      <c r="BR572" s="47"/>
      <c r="BS572" s="47"/>
      <c r="BT572" s="47"/>
      <c r="BU572" s="47"/>
      <c r="BV572" s="47"/>
      <c r="BW572" s="47"/>
      <c r="BX572" s="47"/>
      <c r="BY572" s="47"/>
      <c r="BZ572" s="47"/>
      <c r="CA572" s="47"/>
      <c r="CB572" s="47"/>
      <c r="CC572" s="47"/>
      <c r="CD572" s="47"/>
      <c r="CE572" s="47"/>
      <c r="CF572" s="47"/>
      <c r="CG572" s="47"/>
      <c r="CH572" s="47"/>
      <c r="CI572" s="47"/>
      <c r="CJ572" s="47"/>
      <c r="CK572" s="47"/>
      <c r="CL572" s="47"/>
      <c r="CM572" s="47"/>
      <c r="CN572" s="47"/>
      <c r="CO572" s="47"/>
      <c r="CP572" s="47"/>
      <c r="CQ572" s="47"/>
      <c r="CR572" s="47"/>
      <c r="CS572" s="47"/>
      <c r="CT572" s="47"/>
      <c r="CU572" s="47"/>
      <c r="CV572" s="47"/>
      <c r="CW572" s="47"/>
      <c r="CX572" s="47"/>
      <c r="CY572" s="47"/>
      <c r="CZ572" s="47"/>
      <c r="DA572" s="47"/>
      <c r="DB572" s="47"/>
      <c r="DC572" s="47"/>
      <c r="DD572" s="47"/>
      <c r="DE572" s="47"/>
      <c r="DF572" s="47"/>
      <c r="DG572" s="47"/>
      <c r="DH572" s="47"/>
      <c r="DI572" s="47"/>
      <c r="DJ572" s="47"/>
      <c r="DK572" s="47"/>
      <c r="DL572" s="47"/>
      <c r="DM572" s="47"/>
      <c r="DN572" s="47"/>
      <c r="DO572" s="47"/>
      <c r="DP572" s="47"/>
      <c r="DQ572" s="47"/>
      <c r="DR572" s="47"/>
      <c r="DS572" s="47"/>
      <c r="DT572" s="47"/>
      <c r="DU572" s="47"/>
      <c r="DV572" s="47"/>
      <c r="DW572" s="74"/>
      <c r="DX572" s="47"/>
      <c r="DY572" s="47"/>
      <c r="DZ572" s="47"/>
      <c r="EA572" s="47"/>
      <c r="EB572" s="47"/>
      <c r="EC572" s="47"/>
      <c r="ED572" s="47"/>
      <c r="EE572" s="47"/>
      <c r="EF572" s="47"/>
      <c r="EG572" s="47"/>
      <c r="EH572" s="47"/>
      <c r="EI572" s="47"/>
      <c r="EJ572" s="47"/>
      <c r="EK572" s="47"/>
      <c r="EL572" s="47"/>
      <c r="EM572" s="47"/>
      <c r="EN572" s="47"/>
      <c r="EO572" s="47"/>
      <c r="EP572" s="47"/>
      <c r="EQ572" s="47"/>
      <c r="ER572" s="74"/>
    </row>
    <row r="573" spans="2:148" ht="15" customHeight="1">
      <c r="B573" s="687" t="str">
        <f t="shared" si="62"/>
        <v>Desk 46</v>
      </c>
      <c r="C573" s="689" t="str">
        <f t="shared" si="65"/>
        <v/>
      </c>
      <c r="D573" s="689" t="str">
        <f t="shared" si="65"/>
        <v/>
      </c>
      <c r="E573" s="689" t="str">
        <f t="shared" si="65"/>
        <v/>
      </c>
      <c r="F573" s="689" t="str">
        <f t="shared" si="65"/>
        <v/>
      </c>
      <c r="G573" s="1810" t="str">
        <f t="shared" si="65"/>
        <v/>
      </c>
      <c r="H573" s="47"/>
      <c r="I573" s="47"/>
      <c r="J573" s="47"/>
      <c r="K573" s="47"/>
      <c r="L573" s="47"/>
      <c r="M573" s="47"/>
      <c r="N573" s="47"/>
      <c r="O573" s="47"/>
      <c r="P573" s="47"/>
      <c r="Q573" s="47"/>
      <c r="R573" s="47"/>
      <c r="S573" s="47"/>
      <c r="T573" s="47"/>
      <c r="U573" s="47"/>
      <c r="V573" s="47"/>
      <c r="W573" s="47"/>
      <c r="X573" s="47"/>
      <c r="Y573" s="47"/>
      <c r="Z573" s="47"/>
      <c r="AA573" s="47"/>
      <c r="AB573" s="47"/>
      <c r="AC573" s="47"/>
      <c r="AD573" s="47"/>
      <c r="AE573" s="47"/>
      <c r="AF573" s="47"/>
      <c r="AG573" s="47"/>
      <c r="AH573" s="47"/>
      <c r="AI573" s="47"/>
      <c r="AJ573" s="47"/>
      <c r="AK573" s="47"/>
      <c r="AL573" s="47"/>
      <c r="AM573" s="47"/>
      <c r="AN573" s="47"/>
      <c r="AO573" s="47"/>
      <c r="AP573" s="47"/>
      <c r="AQ573" s="47"/>
      <c r="AR573" s="47"/>
      <c r="AS573" s="47"/>
      <c r="AT573" s="47"/>
      <c r="AU573" s="47"/>
      <c r="AV573" s="47"/>
      <c r="AW573" s="47"/>
      <c r="AX573" s="47"/>
      <c r="AY573" s="47"/>
      <c r="AZ573" s="47"/>
      <c r="BA573" s="47"/>
      <c r="BB573" s="47"/>
      <c r="BC573" s="47"/>
      <c r="BD573" s="47"/>
      <c r="BE573" s="47"/>
      <c r="BF573" s="47"/>
      <c r="BG573" s="47"/>
      <c r="BH573" s="47"/>
      <c r="BI573" s="47"/>
      <c r="BJ573" s="47"/>
      <c r="BK573" s="47"/>
      <c r="BL573" s="47"/>
      <c r="BM573" s="47"/>
      <c r="BN573" s="47"/>
      <c r="BO573" s="47"/>
      <c r="BP573" s="47"/>
      <c r="BQ573" s="47"/>
      <c r="BR573" s="47"/>
      <c r="BS573" s="47"/>
      <c r="BT573" s="47"/>
      <c r="BU573" s="47"/>
      <c r="BV573" s="47"/>
      <c r="BW573" s="47"/>
      <c r="BX573" s="47"/>
      <c r="BY573" s="47"/>
      <c r="BZ573" s="47"/>
      <c r="CA573" s="47"/>
      <c r="CB573" s="47"/>
      <c r="CC573" s="47"/>
      <c r="CD573" s="47"/>
      <c r="CE573" s="47"/>
      <c r="CF573" s="47"/>
      <c r="CG573" s="47"/>
      <c r="CH573" s="47"/>
      <c r="CI573" s="47"/>
      <c r="CJ573" s="47"/>
      <c r="CK573" s="47"/>
      <c r="CL573" s="47"/>
      <c r="CM573" s="47"/>
      <c r="CN573" s="47"/>
      <c r="CO573" s="47"/>
      <c r="CP573" s="47"/>
      <c r="CQ573" s="47"/>
      <c r="CR573" s="47"/>
      <c r="CS573" s="47"/>
      <c r="CT573" s="47"/>
      <c r="CU573" s="47"/>
      <c r="CV573" s="47"/>
      <c r="CW573" s="47"/>
      <c r="CX573" s="47"/>
      <c r="CY573" s="47"/>
      <c r="CZ573" s="47"/>
      <c r="DA573" s="47"/>
      <c r="DB573" s="47"/>
      <c r="DC573" s="47"/>
      <c r="DD573" s="47"/>
      <c r="DE573" s="47"/>
      <c r="DF573" s="47"/>
      <c r="DG573" s="47"/>
      <c r="DH573" s="47"/>
      <c r="DI573" s="47"/>
      <c r="DJ573" s="47"/>
      <c r="DK573" s="47"/>
      <c r="DL573" s="47"/>
      <c r="DM573" s="47"/>
      <c r="DN573" s="47"/>
      <c r="DO573" s="47"/>
      <c r="DP573" s="47"/>
      <c r="DQ573" s="47"/>
      <c r="DR573" s="47"/>
      <c r="DS573" s="47"/>
      <c r="DT573" s="47"/>
      <c r="DU573" s="47"/>
      <c r="DV573" s="47"/>
      <c r="DW573" s="74"/>
      <c r="DX573" s="47"/>
      <c r="DY573" s="47"/>
      <c r="DZ573" s="47"/>
      <c r="EA573" s="47"/>
      <c r="EB573" s="47"/>
      <c r="EC573" s="47"/>
      <c r="ED573" s="47"/>
      <c r="EE573" s="47"/>
      <c r="EF573" s="47"/>
      <c r="EG573" s="47"/>
      <c r="EH573" s="47"/>
      <c r="EI573" s="47"/>
      <c r="EJ573" s="47"/>
      <c r="EK573" s="47"/>
      <c r="EL573" s="47"/>
      <c r="EM573" s="47"/>
      <c r="EN573" s="47"/>
      <c r="EO573" s="47"/>
      <c r="EP573" s="47"/>
      <c r="EQ573" s="47"/>
      <c r="ER573" s="74"/>
    </row>
    <row r="574" spans="2:148" ht="15" customHeight="1">
      <c r="B574" s="687" t="str">
        <f t="shared" si="62"/>
        <v>Desk 47</v>
      </c>
      <c r="C574" s="689" t="str">
        <f t="shared" si="65"/>
        <v/>
      </c>
      <c r="D574" s="689" t="str">
        <f t="shared" si="65"/>
        <v/>
      </c>
      <c r="E574" s="689" t="str">
        <f t="shared" si="65"/>
        <v/>
      </c>
      <c r="F574" s="689" t="str">
        <f t="shared" si="65"/>
        <v/>
      </c>
      <c r="G574" s="1810" t="str">
        <f t="shared" si="65"/>
        <v/>
      </c>
      <c r="H574" s="47"/>
      <c r="I574" s="47"/>
      <c r="J574" s="47"/>
      <c r="K574" s="47"/>
      <c r="L574" s="47"/>
      <c r="M574" s="47"/>
      <c r="N574" s="47"/>
      <c r="O574" s="47"/>
      <c r="P574" s="47"/>
      <c r="Q574" s="47"/>
      <c r="R574" s="47"/>
      <c r="S574" s="47"/>
      <c r="T574" s="47"/>
      <c r="U574" s="47"/>
      <c r="V574" s="47"/>
      <c r="W574" s="47"/>
      <c r="X574" s="47"/>
      <c r="Y574" s="47"/>
      <c r="Z574" s="47"/>
      <c r="AA574" s="47"/>
      <c r="AB574" s="47"/>
      <c r="AC574" s="47"/>
      <c r="AD574" s="47"/>
      <c r="AE574" s="47"/>
      <c r="AF574" s="47"/>
      <c r="AG574" s="47"/>
      <c r="AH574" s="47"/>
      <c r="AI574" s="47"/>
      <c r="AJ574" s="47"/>
      <c r="AK574" s="47"/>
      <c r="AL574" s="47"/>
      <c r="AM574" s="47"/>
      <c r="AN574" s="47"/>
      <c r="AO574" s="47"/>
      <c r="AP574" s="47"/>
      <c r="AQ574" s="47"/>
      <c r="AR574" s="47"/>
      <c r="AS574" s="47"/>
      <c r="AT574" s="47"/>
      <c r="AU574" s="47"/>
      <c r="AV574" s="47"/>
      <c r="AW574" s="47"/>
      <c r="AX574" s="47"/>
      <c r="AY574" s="47"/>
      <c r="AZ574" s="47"/>
      <c r="BA574" s="47"/>
      <c r="BB574" s="47"/>
      <c r="BC574" s="47"/>
      <c r="BD574" s="47"/>
      <c r="BE574" s="47"/>
      <c r="BF574" s="47"/>
      <c r="BG574" s="47"/>
      <c r="BH574" s="47"/>
      <c r="BI574" s="47"/>
      <c r="BJ574" s="47"/>
      <c r="BK574" s="47"/>
      <c r="BL574" s="47"/>
      <c r="BM574" s="47"/>
      <c r="BN574" s="47"/>
      <c r="BO574" s="47"/>
      <c r="BP574" s="47"/>
      <c r="BQ574" s="47"/>
      <c r="BR574" s="47"/>
      <c r="BS574" s="47"/>
      <c r="BT574" s="47"/>
      <c r="BU574" s="47"/>
      <c r="BV574" s="47"/>
      <c r="BW574" s="47"/>
      <c r="BX574" s="47"/>
      <c r="BY574" s="47"/>
      <c r="BZ574" s="47"/>
      <c r="CA574" s="47"/>
      <c r="CB574" s="47"/>
      <c r="CC574" s="47"/>
      <c r="CD574" s="47"/>
      <c r="CE574" s="47"/>
      <c r="CF574" s="47"/>
      <c r="CG574" s="47"/>
      <c r="CH574" s="47"/>
      <c r="CI574" s="47"/>
      <c r="CJ574" s="47"/>
      <c r="CK574" s="47"/>
      <c r="CL574" s="47"/>
      <c r="CM574" s="47"/>
      <c r="CN574" s="47"/>
      <c r="CO574" s="47"/>
      <c r="CP574" s="47"/>
      <c r="CQ574" s="47"/>
      <c r="CR574" s="47"/>
      <c r="CS574" s="47"/>
      <c r="CT574" s="47"/>
      <c r="CU574" s="47"/>
      <c r="CV574" s="47"/>
      <c r="CW574" s="47"/>
      <c r="CX574" s="47"/>
      <c r="CY574" s="47"/>
      <c r="CZ574" s="47"/>
      <c r="DA574" s="47"/>
      <c r="DB574" s="47"/>
      <c r="DC574" s="47"/>
      <c r="DD574" s="47"/>
      <c r="DE574" s="47"/>
      <c r="DF574" s="47"/>
      <c r="DG574" s="47"/>
      <c r="DH574" s="47"/>
      <c r="DI574" s="47"/>
      <c r="DJ574" s="47"/>
      <c r="DK574" s="47"/>
      <c r="DL574" s="47"/>
      <c r="DM574" s="47"/>
      <c r="DN574" s="47"/>
      <c r="DO574" s="47"/>
      <c r="DP574" s="47"/>
      <c r="DQ574" s="47"/>
      <c r="DR574" s="47"/>
      <c r="DS574" s="47"/>
      <c r="DT574" s="47"/>
      <c r="DU574" s="47"/>
      <c r="DV574" s="47"/>
      <c r="DW574" s="74"/>
      <c r="DX574" s="47"/>
      <c r="DY574" s="47"/>
      <c r="DZ574" s="47"/>
      <c r="EA574" s="47"/>
      <c r="EB574" s="47"/>
      <c r="EC574" s="47"/>
      <c r="ED574" s="47"/>
      <c r="EE574" s="47"/>
      <c r="EF574" s="47"/>
      <c r="EG574" s="47"/>
      <c r="EH574" s="47"/>
      <c r="EI574" s="47"/>
      <c r="EJ574" s="47"/>
      <c r="EK574" s="47"/>
      <c r="EL574" s="47"/>
      <c r="EM574" s="47"/>
      <c r="EN574" s="47"/>
      <c r="EO574" s="47"/>
      <c r="EP574" s="47"/>
      <c r="EQ574" s="47"/>
      <c r="ER574" s="74"/>
    </row>
    <row r="575" spans="2:148" ht="15" customHeight="1">
      <c r="B575" s="687" t="str">
        <f t="shared" si="62"/>
        <v>Desk 48</v>
      </c>
      <c r="C575" s="689" t="str">
        <f t="shared" si="65"/>
        <v/>
      </c>
      <c r="D575" s="689" t="str">
        <f t="shared" si="65"/>
        <v/>
      </c>
      <c r="E575" s="689" t="str">
        <f t="shared" si="65"/>
        <v/>
      </c>
      <c r="F575" s="689" t="str">
        <f t="shared" si="65"/>
        <v/>
      </c>
      <c r="G575" s="1810" t="str">
        <f t="shared" si="65"/>
        <v/>
      </c>
      <c r="H575" s="47"/>
      <c r="I575" s="47"/>
      <c r="J575" s="47"/>
      <c r="K575" s="47"/>
      <c r="L575" s="47"/>
      <c r="M575" s="47"/>
      <c r="N575" s="47"/>
      <c r="O575" s="47"/>
      <c r="P575" s="47"/>
      <c r="Q575" s="47"/>
      <c r="R575" s="47"/>
      <c r="S575" s="47"/>
      <c r="T575" s="47"/>
      <c r="U575" s="47"/>
      <c r="V575" s="47"/>
      <c r="W575" s="47"/>
      <c r="X575" s="47"/>
      <c r="Y575" s="47"/>
      <c r="Z575" s="47"/>
      <c r="AA575" s="47"/>
      <c r="AB575" s="47"/>
      <c r="AC575" s="47"/>
      <c r="AD575" s="47"/>
      <c r="AE575" s="47"/>
      <c r="AF575" s="47"/>
      <c r="AG575" s="47"/>
      <c r="AH575" s="47"/>
      <c r="AI575" s="47"/>
      <c r="AJ575" s="47"/>
      <c r="AK575" s="47"/>
      <c r="AL575" s="47"/>
      <c r="AM575" s="47"/>
      <c r="AN575" s="47"/>
      <c r="AO575" s="47"/>
      <c r="AP575" s="47"/>
      <c r="AQ575" s="47"/>
      <c r="AR575" s="47"/>
      <c r="AS575" s="47"/>
      <c r="AT575" s="47"/>
      <c r="AU575" s="47"/>
      <c r="AV575" s="47"/>
      <c r="AW575" s="47"/>
      <c r="AX575" s="47"/>
      <c r="AY575" s="47"/>
      <c r="AZ575" s="47"/>
      <c r="BA575" s="47"/>
      <c r="BB575" s="47"/>
      <c r="BC575" s="47"/>
      <c r="BD575" s="47"/>
      <c r="BE575" s="47"/>
      <c r="BF575" s="47"/>
      <c r="BG575" s="47"/>
      <c r="BH575" s="47"/>
      <c r="BI575" s="47"/>
      <c r="BJ575" s="47"/>
      <c r="BK575" s="47"/>
      <c r="BL575" s="47"/>
      <c r="BM575" s="47"/>
      <c r="BN575" s="47"/>
      <c r="BO575" s="47"/>
      <c r="BP575" s="47"/>
      <c r="BQ575" s="47"/>
      <c r="BR575" s="47"/>
      <c r="BS575" s="47"/>
      <c r="BT575" s="47"/>
      <c r="BU575" s="47"/>
      <c r="BV575" s="47"/>
      <c r="BW575" s="47"/>
      <c r="BX575" s="47"/>
      <c r="BY575" s="47"/>
      <c r="BZ575" s="47"/>
      <c r="CA575" s="47"/>
      <c r="CB575" s="47"/>
      <c r="CC575" s="47"/>
      <c r="CD575" s="47"/>
      <c r="CE575" s="47"/>
      <c r="CF575" s="47"/>
      <c r="CG575" s="47"/>
      <c r="CH575" s="47"/>
      <c r="CI575" s="47"/>
      <c r="CJ575" s="47"/>
      <c r="CK575" s="47"/>
      <c r="CL575" s="47"/>
      <c r="CM575" s="47"/>
      <c r="CN575" s="47"/>
      <c r="CO575" s="47"/>
      <c r="CP575" s="47"/>
      <c r="CQ575" s="47"/>
      <c r="CR575" s="47"/>
      <c r="CS575" s="47"/>
      <c r="CT575" s="47"/>
      <c r="CU575" s="47"/>
      <c r="CV575" s="47"/>
      <c r="CW575" s="47"/>
      <c r="CX575" s="47"/>
      <c r="CY575" s="47"/>
      <c r="CZ575" s="47"/>
      <c r="DA575" s="47"/>
      <c r="DB575" s="47"/>
      <c r="DC575" s="47"/>
      <c r="DD575" s="47"/>
      <c r="DE575" s="47"/>
      <c r="DF575" s="47"/>
      <c r="DG575" s="47"/>
      <c r="DH575" s="47"/>
      <c r="DI575" s="47"/>
      <c r="DJ575" s="47"/>
      <c r="DK575" s="47"/>
      <c r="DL575" s="47"/>
      <c r="DM575" s="47"/>
      <c r="DN575" s="47"/>
      <c r="DO575" s="47"/>
      <c r="DP575" s="47"/>
      <c r="DQ575" s="47"/>
      <c r="DR575" s="47"/>
      <c r="DS575" s="47"/>
      <c r="DT575" s="47"/>
      <c r="DU575" s="47"/>
      <c r="DV575" s="47"/>
      <c r="DW575" s="74"/>
      <c r="DX575" s="47"/>
      <c r="DY575" s="47"/>
      <c r="DZ575" s="47"/>
      <c r="EA575" s="47"/>
      <c r="EB575" s="47"/>
      <c r="EC575" s="47"/>
      <c r="ED575" s="47"/>
      <c r="EE575" s="47"/>
      <c r="EF575" s="47"/>
      <c r="EG575" s="47"/>
      <c r="EH575" s="47"/>
      <c r="EI575" s="47"/>
      <c r="EJ575" s="47"/>
      <c r="EK575" s="47"/>
      <c r="EL575" s="47"/>
      <c r="EM575" s="47"/>
      <c r="EN575" s="47"/>
      <c r="EO575" s="47"/>
      <c r="EP575" s="47"/>
      <c r="EQ575" s="47"/>
      <c r="ER575" s="74"/>
    </row>
    <row r="576" spans="2:148" ht="15" customHeight="1">
      <c r="B576" s="687" t="str">
        <f t="shared" si="62"/>
        <v>Desk 49</v>
      </c>
      <c r="C576" s="689" t="str">
        <f t="shared" si="65"/>
        <v/>
      </c>
      <c r="D576" s="689" t="str">
        <f t="shared" si="65"/>
        <v/>
      </c>
      <c r="E576" s="689" t="str">
        <f t="shared" si="65"/>
        <v/>
      </c>
      <c r="F576" s="689" t="str">
        <f t="shared" si="65"/>
        <v/>
      </c>
      <c r="G576" s="1810" t="str">
        <f t="shared" si="65"/>
        <v/>
      </c>
      <c r="H576" s="47"/>
      <c r="I576" s="47"/>
      <c r="J576" s="47"/>
      <c r="K576" s="47"/>
      <c r="L576" s="47"/>
      <c r="M576" s="47"/>
      <c r="N576" s="47"/>
      <c r="O576" s="47"/>
      <c r="P576" s="47"/>
      <c r="Q576" s="47"/>
      <c r="R576" s="47"/>
      <c r="S576" s="47"/>
      <c r="T576" s="47"/>
      <c r="U576" s="47"/>
      <c r="V576" s="47"/>
      <c r="W576" s="47"/>
      <c r="X576" s="47"/>
      <c r="Y576" s="47"/>
      <c r="Z576" s="47"/>
      <c r="AA576" s="47"/>
      <c r="AB576" s="47"/>
      <c r="AC576" s="47"/>
      <c r="AD576" s="47"/>
      <c r="AE576" s="47"/>
      <c r="AF576" s="47"/>
      <c r="AG576" s="47"/>
      <c r="AH576" s="47"/>
      <c r="AI576" s="47"/>
      <c r="AJ576" s="47"/>
      <c r="AK576" s="47"/>
      <c r="AL576" s="47"/>
      <c r="AM576" s="47"/>
      <c r="AN576" s="47"/>
      <c r="AO576" s="47"/>
      <c r="AP576" s="47"/>
      <c r="AQ576" s="47"/>
      <c r="AR576" s="47"/>
      <c r="AS576" s="47"/>
      <c r="AT576" s="47"/>
      <c r="AU576" s="47"/>
      <c r="AV576" s="47"/>
      <c r="AW576" s="47"/>
      <c r="AX576" s="47"/>
      <c r="AY576" s="47"/>
      <c r="AZ576" s="47"/>
      <c r="BA576" s="47"/>
      <c r="BB576" s="47"/>
      <c r="BC576" s="47"/>
      <c r="BD576" s="47"/>
      <c r="BE576" s="47"/>
      <c r="BF576" s="47"/>
      <c r="BG576" s="47"/>
      <c r="BH576" s="47"/>
      <c r="BI576" s="47"/>
      <c r="BJ576" s="47"/>
      <c r="BK576" s="47"/>
      <c r="BL576" s="47"/>
      <c r="BM576" s="47"/>
      <c r="BN576" s="47"/>
      <c r="BO576" s="47"/>
      <c r="BP576" s="47"/>
      <c r="BQ576" s="47"/>
      <c r="BR576" s="47"/>
      <c r="BS576" s="47"/>
      <c r="BT576" s="47"/>
      <c r="BU576" s="47"/>
      <c r="BV576" s="47"/>
      <c r="BW576" s="47"/>
      <c r="BX576" s="47"/>
      <c r="BY576" s="47"/>
      <c r="BZ576" s="47"/>
      <c r="CA576" s="47"/>
      <c r="CB576" s="47"/>
      <c r="CC576" s="47"/>
      <c r="CD576" s="47"/>
      <c r="CE576" s="47"/>
      <c r="CF576" s="47"/>
      <c r="CG576" s="47"/>
      <c r="CH576" s="47"/>
      <c r="CI576" s="47"/>
      <c r="CJ576" s="47"/>
      <c r="CK576" s="47"/>
      <c r="CL576" s="47"/>
      <c r="CM576" s="47"/>
      <c r="CN576" s="47"/>
      <c r="CO576" s="47"/>
      <c r="CP576" s="47"/>
      <c r="CQ576" s="47"/>
      <c r="CR576" s="47"/>
      <c r="CS576" s="47"/>
      <c r="CT576" s="47"/>
      <c r="CU576" s="47"/>
      <c r="CV576" s="47"/>
      <c r="CW576" s="47"/>
      <c r="CX576" s="47"/>
      <c r="CY576" s="47"/>
      <c r="CZ576" s="47"/>
      <c r="DA576" s="47"/>
      <c r="DB576" s="47"/>
      <c r="DC576" s="47"/>
      <c r="DD576" s="47"/>
      <c r="DE576" s="47"/>
      <c r="DF576" s="47"/>
      <c r="DG576" s="47"/>
      <c r="DH576" s="47"/>
      <c r="DI576" s="47"/>
      <c r="DJ576" s="47"/>
      <c r="DK576" s="47"/>
      <c r="DL576" s="47"/>
      <c r="DM576" s="47"/>
      <c r="DN576" s="47"/>
      <c r="DO576" s="47"/>
      <c r="DP576" s="47"/>
      <c r="DQ576" s="47"/>
      <c r="DR576" s="47"/>
      <c r="DS576" s="47"/>
      <c r="DT576" s="47"/>
      <c r="DU576" s="47"/>
      <c r="DV576" s="47"/>
      <c r="DW576" s="74"/>
      <c r="DX576" s="47"/>
      <c r="DY576" s="47"/>
      <c r="DZ576" s="47"/>
      <c r="EA576" s="47"/>
      <c r="EB576" s="47"/>
      <c r="EC576" s="47"/>
      <c r="ED576" s="47"/>
      <c r="EE576" s="47"/>
      <c r="EF576" s="47"/>
      <c r="EG576" s="47"/>
      <c r="EH576" s="47"/>
      <c r="EI576" s="47"/>
      <c r="EJ576" s="47"/>
      <c r="EK576" s="47"/>
      <c r="EL576" s="47"/>
      <c r="EM576" s="47"/>
      <c r="EN576" s="47"/>
      <c r="EO576" s="47"/>
      <c r="EP576" s="47"/>
      <c r="EQ576" s="47"/>
      <c r="ER576" s="74"/>
    </row>
    <row r="577" spans="2:148" ht="15" customHeight="1">
      <c r="B577" s="687" t="str">
        <f t="shared" si="62"/>
        <v>Desk 50</v>
      </c>
      <c r="C577" s="689" t="str">
        <f t="shared" ref="C577:G592" si="66">IF(ISBLANK(C60), "", C60)</f>
        <v/>
      </c>
      <c r="D577" s="689" t="str">
        <f t="shared" si="66"/>
        <v/>
      </c>
      <c r="E577" s="689" t="str">
        <f t="shared" si="66"/>
        <v/>
      </c>
      <c r="F577" s="689" t="str">
        <f t="shared" si="66"/>
        <v/>
      </c>
      <c r="G577" s="1810" t="str">
        <f t="shared" si="66"/>
        <v/>
      </c>
      <c r="H577" s="47"/>
      <c r="I577" s="47"/>
      <c r="J577" s="47"/>
      <c r="K577" s="47"/>
      <c r="L577" s="47"/>
      <c r="M577" s="47"/>
      <c r="N577" s="47"/>
      <c r="O577" s="47"/>
      <c r="P577" s="47"/>
      <c r="Q577" s="47"/>
      <c r="R577" s="47"/>
      <c r="S577" s="47"/>
      <c r="T577" s="47"/>
      <c r="U577" s="47"/>
      <c r="V577" s="47"/>
      <c r="W577" s="47"/>
      <c r="X577" s="47"/>
      <c r="Y577" s="47"/>
      <c r="Z577" s="47"/>
      <c r="AA577" s="47"/>
      <c r="AB577" s="47"/>
      <c r="AC577" s="47"/>
      <c r="AD577" s="47"/>
      <c r="AE577" s="47"/>
      <c r="AF577" s="47"/>
      <c r="AG577" s="47"/>
      <c r="AH577" s="47"/>
      <c r="AI577" s="47"/>
      <c r="AJ577" s="47"/>
      <c r="AK577" s="47"/>
      <c r="AL577" s="47"/>
      <c r="AM577" s="47"/>
      <c r="AN577" s="47"/>
      <c r="AO577" s="47"/>
      <c r="AP577" s="47"/>
      <c r="AQ577" s="47"/>
      <c r="AR577" s="47"/>
      <c r="AS577" s="47"/>
      <c r="AT577" s="47"/>
      <c r="AU577" s="47"/>
      <c r="AV577" s="47"/>
      <c r="AW577" s="47"/>
      <c r="AX577" s="47"/>
      <c r="AY577" s="47"/>
      <c r="AZ577" s="47"/>
      <c r="BA577" s="47"/>
      <c r="BB577" s="47"/>
      <c r="BC577" s="47"/>
      <c r="BD577" s="47"/>
      <c r="BE577" s="47"/>
      <c r="BF577" s="47"/>
      <c r="BG577" s="47"/>
      <c r="BH577" s="47"/>
      <c r="BI577" s="47"/>
      <c r="BJ577" s="47"/>
      <c r="BK577" s="47"/>
      <c r="BL577" s="47"/>
      <c r="BM577" s="47"/>
      <c r="BN577" s="47"/>
      <c r="BO577" s="47"/>
      <c r="BP577" s="47"/>
      <c r="BQ577" s="47"/>
      <c r="BR577" s="47"/>
      <c r="BS577" s="47"/>
      <c r="BT577" s="47"/>
      <c r="BU577" s="47"/>
      <c r="BV577" s="47"/>
      <c r="BW577" s="47"/>
      <c r="BX577" s="47"/>
      <c r="BY577" s="47"/>
      <c r="BZ577" s="47"/>
      <c r="CA577" s="47"/>
      <c r="CB577" s="47"/>
      <c r="CC577" s="47"/>
      <c r="CD577" s="47"/>
      <c r="CE577" s="47"/>
      <c r="CF577" s="47"/>
      <c r="CG577" s="47"/>
      <c r="CH577" s="47"/>
      <c r="CI577" s="47"/>
      <c r="CJ577" s="47"/>
      <c r="CK577" s="47"/>
      <c r="CL577" s="47"/>
      <c r="CM577" s="47"/>
      <c r="CN577" s="47"/>
      <c r="CO577" s="47"/>
      <c r="CP577" s="47"/>
      <c r="CQ577" s="47"/>
      <c r="CR577" s="47"/>
      <c r="CS577" s="47"/>
      <c r="CT577" s="47"/>
      <c r="CU577" s="47"/>
      <c r="CV577" s="47"/>
      <c r="CW577" s="47"/>
      <c r="CX577" s="47"/>
      <c r="CY577" s="47"/>
      <c r="CZ577" s="47"/>
      <c r="DA577" s="47"/>
      <c r="DB577" s="47"/>
      <c r="DC577" s="47"/>
      <c r="DD577" s="47"/>
      <c r="DE577" s="47"/>
      <c r="DF577" s="47"/>
      <c r="DG577" s="47"/>
      <c r="DH577" s="47"/>
      <c r="DI577" s="47"/>
      <c r="DJ577" s="47"/>
      <c r="DK577" s="47"/>
      <c r="DL577" s="47"/>
      <c r="DM577" s="47"/>
      <c r="DN577" s="47"/>
      <c r="DO577" s="47"/>
      <c r="DP577" s="47"/>
      <c r="DQ577" s="47"/>
      <c r="DR577" s="47"/>
      <c r="DS577" s="47"/>
      <c r="DT577" s="47"/>
      <c r="DU577" s="47"/>
      <c r="DV577" s="47"/>
      <c r="DW577" s="74"/>
      <c r="DX577" s="47"/>
      <c r="DY577" s="47"/>
      <c r="DZ577" s="47"/>
      <c r="EA577" s="47"/>
      <c r="EB577" s="47"/>
      <c r="EC577" s="47"/>
      <c r="ED577" s="47"/>
      <c r="EE577" s="47"/>
      <c r="EF577" s="47"/>
      <c r="EG577" s="47"/>
      <c r="EH577" s="47"/>
      <c r="EI577" s="47"/>
      <c r="EJ577" s="47"/>
      <c r="EK577" s="47"/>
      <c r="EL577" s="47"/>
      <c r="EM577" s="47"/>
      <c r="EN577" s="47"/>
      <c r="EO577" s="47"/>
      <c r="EP577" s="47"/>
      <c r="EQ577" s="47"/>
      <c r="ER577" s="74"/>
    </row>
    <row r="578" spans="2:148" ht="15" customHeight="1">
      <c r="B578" s="687" t="str">
        <f t="shared" si="62"/>
        <v>Desk 51</v>
      </c>
      <c r="C578" s="689" t="str">
        <f t="shared" si="66"/>
        <v/>
      </c>
      <c r="D578" s="689" t="str">
        <f t="shared" si="66"/>
        <v/>
      </c>
      <c r="E578" s="689" t="str">
        <f t="shared" si="66"/>
        <v/>
      </c>
      <c r="F578" s="689" t="str">
        <f t="shared" si="66"/>
        <v/>
      </c>
      <c r="G578" s="1810" t="str">
        <f t="shared" si="66"/>
        <v/>
      </c>
      <c r="H578" s="47"/>
      <c r="I578" s="47"/>
      <c r="J578" s="47"/>
      <c r="K578" s="47"/>
      <c r="L578" s="47"/>
      <c r="M578" s="47"/>
      <c r="N578" s="47"/>
      <c r="O578" s="47"/>
      <c r="P578" s="47"/>
      <c r="Q578" s="47"/>
      <c r="R578" s="47"/>
      <c r="S578" s="47"/>
      <c r="T578" s="47"/>
      <c r="U578" s="47"/>
      <c r="V578" s="47"/>
      <c r="W578" s="47"/>
      <c r="X578" s="47"/>
      <c r="Y578" s="47"/>
      <c r="Z578" s="47"/>
      <c r="AA578" s="47"/>
      <c r="AB578" s="47"/>
      <c r="AC578" s="47"/>
      <c r="AD578" s="47"/>
      <c r="AE578" s="47"/>
      <c r="AF578" s="47"/>
      <c r="AG578" s="47"/>
      <c r="AH578" s="47"/>
      <c r="AI578" s="47"/>
      <c r="AJ578" s="47"/>
      <c r="AK578" s="47"/>
      <c r="AL578" s="47"/>
      <c r="AM578" s="47"/>
      <c r="AN578" s="47"/>
      <c r="AO578" s="47"/>
      <c r="AP578" s="47"/>
      <c r="AQ578" s="47"/>
      <c r="AR578" s="47"/>
      <c r="AS578" s="47"/>
      <c r="AT578" s="47"/>
      <c r="AU578" s="47"/>
      <c r="AV578" s="47"/>
      <c r="AW578" s="47"/>
      <c r="AX578" s="47"/>
      <c r="AY578" s="47"/>
      <c r="AZ578" s="47"/>
      <c r="BA578" s="47"/>
      <c r="BB578" s="47"/>
      <c r="BC578" s="47"/>
      <c r="BD578" s="47"/>
      <c r="BE578" s="47"/>
      <c r="BF578" s="47"/>
      <c r="BG578" s="47"/>
      <c r="BH578" s="47"/>
      <c r="BI578" s="47"/>
      <c r="BJ578" s="47"/>
      <c r="BK578" s="47"/>
      <c r="BL578" s="47"/>
      <c r="BM578" s="47"/>
      <c r="BN578" s="47"/>
      <c r="BO578" s="47"/>
      <c r="BP578" s="47"/>
      <c r="BQ578" s="47"/>
      <c r="BR578" s="47"/>
      <c r="BS578" s="47"/>
      <c r="BT578" s="47"/>
      <c r="BU578" s="47"/>
      <c r="BV578" s="47"/>
      <c r="BW578" s="47"/>
      <c r="BX578" s="47"/>
      <c r="BY578" s="47"/>
      <c r="BZ578" s="47"/>
      <c r="CA578" s="47"/>
      <c r="CB578" s="47"/>
      <c r="CC578" s="47"/>
      <c r="CD578" s="47"/>
      <c r="CE578" s="47"/>
      <c r="CF578" s="47"/>
      <c r="CG578" s="47"/>
      <c r="CH578" s="47"/>
      <c r="CI578" s="47"/>
      <c r="CJ578" s="47"/>
      <c r="CK578" s="47"/>
      <c r="CL578" s="47"/>
      <c r="CM578" s="47"/>
      <c r="CN578" s="47"/>
      <c r="CO578" s="47"/>
      <c r="CP578" s="47"/>
      <c r="CQ578" s="47"/>
      <c r="CR578" s="47"/>
      <c r="CS578" s="47"/>
      <c r="CT578" s="47"/>
      <c r="CU578" s="47"/>
      <c r="CV578" s="47"/>
      <c r="CW578" s="47"/>
      <c r="CX578" s="47"/>
      <c r="CY578" s="47"/>
      <c r="CZ578" s="47"/>
      <c r="DA578" s="47"/>
      <c r="DB578" s="47"/>
      <c r="DC578" s="47"/>
      <c r="DD578" s="47"/>
      <c r="DE578" s="47"/>
      <c r="DF578" s="47"/>
      <c r="DG578" s="47"/>
      <c r="DH578" s="47"/>
      <c r="DI578" s="47"/>
      <c r="DJ578" s="47"/>
      <c r="DK578" s="47"/>
      <c r="DL578" s="47"/>
      <c r="DM578" s="47"/>
      <c r="DN578" s="47"/>
      <c r="DO578" s="47"/>
      <c r="DP578" s="47"/>
      <c r="DQ578" s="47"/>
      <c r="DR578" s="47"/>
      <c r="DS578" s="47"/>
      <c r="DT578" s="47"/>
      <c r="DU578" s="47"/>
      <c r="DV578" s="47"/>
      <c r="DW578" s="74"/>
      <c r="DX578" s="47"/>
      <c r="DY578" s="47"/>
      <c r="DZ578" s="47"/>
      <c r="EA578" s="47"/>
      <c r="EB578" s="47"/>
      <c r="EC578" s="47"/>
      <c r="ED578" s="47"/>
      <c r="EE578" s="47"/>
      <c r="EF578" s="47"/>
      <c r="EG578" s="47"/>
      <c r="EH578" s="47"/>
      <c r="EI578" s="47"/>
      <c r="EJ578" s="47"/>
      <c r="EK578" s="47"/>
      <c r="EL578" s="47"/>
      <c r="EM578" s="47"/>
      <c r="EN578" s="47"/>
      <c r="EO578" s="47"/>
      <c r="EP578" s="47"/>
      <c r="EQ578" s="47"/>
      <c r="ER578" s="74"/>
    </row>
    <row r="579" spans="2:148" ht="15" customHeight="1">
      <c r="B579" s="687" t="str">
        <f t="shared" si="62"/>
        <v>Desk 52</v>
      </c>
      <c r="C579" s="689" t="str">
        <f t="shared" si="66"/>
        <v/>
      </c>
      <c r="D579" s="689" t="str">
        <f t="shared" si="66"/>
        <v/>
      </c>
      <c r="E579" s="689" t="str">
        <f t="shared" si="66"/>
        <v/>
      </c>
      <c r="F579" s="689" t="str">
        <f t="shared" si="66"/>
        <v/>
      </c>
      <c r="G579" s="1810" t="str">
        <f t="shared" si="66"/>
        <v/>
      </c>
      <c r="H579" s="47"/>
      <c r="I579" s="47"/>
      <c r="J579" s="47"/>
      <c r="K579" s="47"/>
      <c r="L579" s="47"/>
      <c r="M579" s="47"/>
      <c r="N579" s="47"/>
      <c r="O579" s="47"/>
      <c r="P579" s="47"/>
      <c r="Q579" s="47"/>
      <c r="R579" s="47"/>
      <c r="S579" s="47"/>
      <c r="T579" s="47"/>
      <c r="U579" s="47"/>
      <c r="V579" s="47"/>
      <c r="W579" s="47"/>
      <c r="X579" s="47"/>
      <c r="Y579" s="47"/>
      <c r="Z579" s="47"/>
      <c r="AA579" s="47"/>
      <c r="AB579" s="47"/>
      <c r="AC579" s="47"/>
      <c r="AD579" s="47"/>
      <c r="AE579" s="47"/>
      <c r="AF579" s="47"/>
      <c r="AG579" s="47"/>
      <c r="AH579" s="47"/>
      <c r="AI579" s="47"/>
      <c r="AJ579" s="47"/>
      <c r="AK579" s="47"/>
      <c r="AL579" s="47"/>
      <c r="AM579" s="47"/>
      <c r="AN579" s="47"/>
      <c r="AO579" s="47"/>
      <c r="AP579" s="47"/>
      <c r="AQ579" s="47"/>
      <c r="AR579" s="47"/>
      <c r="AS579" s="47"/>
      <c r="AT579" s="47"/>
      <c r="AU579" s="47"/>
      <c r="AV579" s="47"/>
      <c r="AW579" s="47"/>
      <c r="AX579" s="47"/>
      <c r="AY579" s="47"/>
      <c r="AZ579" s="47"/>
      <c r="BA579" s="47"/>
      <c r="BB579" s="47"/>
      <c r="BC579" s="47"/>
      <c r="BD579" s="47"/>
      <c r="BE579" s="47"/>
      <c r="BF579" s="47"/>
      <c r="BG579" s="47"/>
      <c r="BH579" s="47"/>
      <c r="BI579" s="47"/>
      <c r="BJ579" s="47"/>
      <c r="BK579" s="47"/>
      <c r="BL579" s="47"/>
      <c r="BM579" s="47"/>
      <c r="BN579" s="47"/>
      <c r="BO579" s="47"/>
      <c r="BP579" s="47"/>
      <c r="BQ579" s="47"/>
      <c r="BR579" s="47"/>
      <c r="BS579" s="47"/>
      <c r="BT579" s="47"/>
      <c r="BU579" s="47"/>
      <c r="BV579" s="47"/>
      <c r="BW579" s="47"/>
      <c r="BX579" s="47"/>
      <c r="BY579" s="47"/>
      <c r="BZ579" s="47"/>
      <c r="CA579" s="47"/>
      <c r="CB579" s="47"/>
      <c r="CC579" s="47"/>
      <c r="CD579" s="47"/>
      <c r="CE579" s="47"/>
      <c r="CF579" s="47"/>
      <c r="CG579" s="47"/>
      <c r="CH579" s="47"/>
      <c r="CI579" s="47"/>
      <c r="CJ579" s="47"/>
      <c r="CK579" s="47"/>
      <c r="CL579" s="47"/>
      <c r="CM579" s="47"/>
      <c r="CN579" s="47"/>
      <c r="CO579" s="47"/>
      <c r="CP579" s="47"/>
      <c r="CQ579" s="47"/>
      <c r="CR579" s="47"/>
      <c r="CS579" s="47"/>
      <c r="CT579" s="47"/>
      <c r="CU579" s="47"/>
      <c r="CV579" s="47"/>
      <c r="CW579" s="47"/>
      <c r="CX579" s="47"/>
      <c r="CY579" s="47"/>
      <c r="CZ579" s="47"/>
      <c r="DA579" s="47"/>
      <c r="DB579" s="47"/>
      <c r="DC579" s="47"/>
      <c r="DD579" s="47"/>
      <c r="DE579" s="47"/>
      <c r="DF579" s="47"/>
      <c r="DG579" s="47"/>
      <c r="DH579" s="47"/>
      <c r="DI579" s="47"/>
      <c r="DJ579" s="47"/>
      <c r="DK579" s="47"/>
      <c r="DL579" s="47"/>
      <c r="DM579" s="47"/>
      <c r="DN579" s="47"/>
      <c r="DO579" s="47"/>
      <c r="DP579" s="47"/>
      <c r="DQ579" s="47"/>
      <c r="DR579" s="47"/>
      <c r="DS579" s="47"/>
      <c r="DT579" s="47"/>
      <c r="DU579" s="47"/>
      <c r="DV579" s="47"/>
      <c r="DW579" s="74"/>
      <c r="DX579" s="47"/>
      <c r="DY579" s="47"/>
      <c r="DZ579" s="47"/>
      <c r="EA579" s="47"/>
      <c r="EB579" s="47"/>
      <c r="EC579" s="47"/>
      <c r="ED579" s="47"/>
      <c r="EE579" s="47"/>
      <c r="EF579" s="47"/>
      <c r="EG579" s="47"/>
      <c r="EH579" s="47"/>
      <c r="EI579" s="47"/>
      <c r="EJ579" s="47"/>
      <c r="EK579" s="47"/>
      <c r="EL579" s="47"/>
      <c r="EM579" s="47"/>
      <c r="EN579" s="47"/>
      <c r="EO579" s="47"/>
      <c r="EP579" s="47"/>
      <c r="EQ579" s="47"/>
      <c r="ER579" s="74"/>
    </row>
    <row r="580" spans="2:148" ht="15" customHeight="1">
      <c r="B580" s="687" t="str">
        <f t="shared" si="62"/>
        <v>Desk 53</v>
      </c>
      <c r="C580" s="689" t="str">
        <f t="shared" si="66"/>
        <v/>
      </c>
      <c r="D580" s="689" t="str">
        <f t="shared" si="66"/>
        <v/>
      </c>
      <c r="E580" s="689" t="str">
        <f t="shared" si="66"/>
        <v/>
      </c>
      <c r="F580" s="689" t="str">
        <f t="shared" si="66"/>
        <v/>
      </c>
      <c r="G580" s="1810" t="str">
        <f t="shared" si="66"/>
        <v/>
      </c>
      <c r="H580" s="47"/>
      <c r="I580" s="47"/>
      <c r="J580" s="47"/>
      <c r="K580" s="47"/>
      <c r="L580" s="47"/>
      <c r="M580" s="47"/>
      <c r="N580" s="47"/>
      <c r="O580" s="47"/>
      <c r="P580" s="47"/>
      <c r="Q580" s="47"/>
      <c r="R580" s="47"/>
      <c r="S580" s="47"/>
      <c r="T580" s="47"/>
      <c r="U580" s="47"/>
      <c r="V580" s="47"/>
      <c r="W580" s="47"/>
      <c r="X580" s="47"/>
      <c r="Y580" s="47"/>
      <c r="Z580" s="47"/>
      <c r="AA580" s="47"/>
      <c r="AB580" s="47"/>
      <c r="AC580" s="47"/>
      <c r="AD580" s="47"/>
      <c r="AE580" s="47"/>
      <c r="AF580" s="47"/>
      <c r="AG580" s="47"/>
      <c r="AH580" s="47"/>
      <c r="AI580" s="47"/>
      <c r="AJ580" s="47"/>
      <c r="AK580" s="47"/>
      <c r="AL580" s="47"/>
      <c r="AM580" s="47"/>
      <c r="AN580" s="47"/>
      <c r="AO580" s="47"/>
      <c r="AP580" s="47"/>
      <c r="AQ580" s="47"/>
      <c r="AR580" s="47"/>
      <c r="AS580" s="47"/>
      <c r="AT580" s="47"/>
      <c r="AU580" s="47"/>
      <c r="AV580" s="47"/>
      <c r="AW580" s="47"/>
      <c r="AX580" s="47"/>
      <c r="AY580" s="47"/>
      <c r="AZ580" s="47"/>
      <c r="BA580" s="47"/>
      <c r="BB580" s="47"/>
      <c r="BC580" s="47"/>
      <c r="BD580" s="47"/>
      <c r="BE580" s="47"/>
      <c r="BF580" s="47"/>
      <c r="BG580" s="47"/>
      <c r="BH580" s="47"/>
      <c r="BI580" s="47"/>
      <c r="BJ580" s="47"/>
      <c r="BK580" s="47"/>
      <c r="BL580" s="47"/>
      <c r="BM580" s="47"/>
      <c r="BN580" s="47"/>
      <c r="BO580" s="47"/>
      <c r="BP580" s="47"/>
      <c r="BQ580" s="47"/>
      <c r="BR580" s="47"/>
      <c r="BS580" s="47"/>
      <c r="BT580" s="47"/>
      <c r="BU580" s="47"/>
      <c r="BV580" s="47"/>
      <c r="BW580" s="47"/>
      <c r="BX580" s="47"/>
      <c r="BY580" s="47"/>
      <c r="BZ580" s="47"/>
      <c r="CA580" s="47"/>
      <c r="CB580" s="47"/>
      <c r="CC580" s="47"/>
      <c r="CD580" s="47"/>
      <c r="CE580" s="47"/>
      <c r="CF580" s="47"/>
      <c r="CG580" s="47"/>
      <c r="CH580" s="47"/>
      <c r="CI580" s="47"/>
      <c r="CJ580" s="47"/>
      <c r="CK580" s="47"/>
      <c r="CL580" s="47"/>
      <c r="CM580" s="47"/>
      <c r="CN580" s="47"/>
      <c r="CO580" s="47"/>
      <c r="CP580" s="47"/>
      <c r="CQ580" s="47"/>
      <c r="CR580" s="47"/>
      <c r="CS580" s="47"/>
      <c r="CT580" s="47"/>
      <c r="CU580" s="47"/>
      <c r="CV580" s="47"/>
      <c r="CW580" s="47"/>
      <c r="CX580" s="47"/>
      <c r="CY580" s="47"/>
      <c r="CZ580" s="47"/>
      <c r="DA580" s="47"/>
      <c r="DB580" s="47"/>
      <c r="DC580" s="47"/>
      <c r="DD580" s="47"/>
      <c r="DE580" s="47"/>
      <c r="DF580" s="47"/>
      <c r="DG580" s="47"/>
      <c r="DH580" s="47"/>
      <c r="DI580" s="47"/>
      <c r="DJ580" s="47"/>
      <c r="DK580" s="47"/>
      <c r="DL580" s="47"/>
      <c r="DM580" s="47"/>
      <c r="DN580" s="47"/>
      <c r="DO580" s="47"/>
      <c r="DP580" s="47"/>
      <c r="DQ580" s="47"/>
      <c r="DR580" s="47"/>
      <c r="DS580" s="47"/>
      <c r="DT580" s="47"/>
      <c r="DU580" s="47"/>
      <c r="DV580" s="47"/>
      <c r="DW580" s="74"/>
      <c r="DX580" s="47"/>
      <c r="DY580" s="47"/>
      <c r="DZ580" s="47"/>
      <c r="EA580" s="47"/>
      <c r="EB580" s="47"/>
      <c r="EC580" s="47"/>
      <c r="ED580" s="47"/>
      <c r="EE580" s="47"/>
      <c r="EF580" s="47"/>
      <c r="EG580" s="47"/>
      <c r="EH580" s="47"/>
      <c r="EI580" s="47"/>
      <c r="EJ580" s="47"/>
      <c r="EK580" s="47"/>
      <c r="EL580" s="47"/>
      <c r="EM580" s="47"/>
      <c r="EN580" s="47"/>
      <c r="EO580" s="47"/>
      <c r="EP580" s="47"/>
      <c r="EQ580" s="47"/>
      <c r="ER580" s="74"/>
    </row>
    <row r="581" spans="2:148" ht="15" customHeight="1">
      <c r="B581" s="687" t="str">
        <f t="shared" si="62"/>
        <v>Desk 54</v>
      </c>
      <c r="C581" s="689" t="str">
        <f t="shared" si="66"/>
        <v/>
      </c>
      <c r="D581" s="689" t="str">
        <f t="shared" si="66"/>
        <v/>
      </c>
      <c r="E581" s="689" t="str">
        <f t="shared" si="66"/>
        <v/>
      </c>
      <c r="F581" s="689" t="str">
        <f t="shared" si="66"/>
        <v/>
      </c>
      <c r="G581" s="1810" t="str">
        <f t="shared" si="66"/>
        <v/>
      </c>
      <c r="H581" s="47"/>
      <c r="I581" s="47"/>
      <c r="J581" s="47"/>
      <c r="K581" s="47"/>
      <c r="L581" s="47"/>
      <c r="M581" s="47"/>
      <c r="N581" s="47"/>
      <c r="O581" s="47"/>
      <c r="P581" s="47"/>
      <c r="Q581" s="47"/>
      <c r="R581" s="47"/>
      <c r="S581" s="47"/>
      <c r="T581" s="47"/>
      <c r="U581" s="47"/>
      <c r="V581" s="47"/>
      <c r="W581" s="47"/>
      <c r="X581" s="47"/>
      <c r="Y581" s="47"/>
      <c r="Z581" s="47"/>
      <c r="AA581" s="47"/>
      <c r="AB581" s="47"/>
      <c r="AC581" s="47"/>
      <c r="AD581" s="47"/>
      <c r="AE581" s="47"/>
      <c r="AF581" s="47"/>
      <c r="AG581" s="47"/>
      <c r="AH581" s="47"/>
      <c r="AI581" s="47"/>
      <c r="AJ581" s="47"/>
      <c r="AK581" s="47"/>
      <c r="AL581" s="47"/>
      <c r="AM581" s="47"/>
      <c r="AN581" s="47"/>
      <c r="AO581" s="47"/>
      <c r="AP581" s="47"/>
      <c r="AQ581" s="47"/>
      <c r="AR581" s="47"/>
      <c r="AS581" s="47"/>
      <c r="AT581" s="47"/>
      <c r="AU581" s="47"/>
      <c r="AV581" s="47"/>
      <c r="AW581" s="47"/>
      <c r="AX581" s="47"/>
      <c r="AY581" s="47"/>
      <c r="AZ581" s="47"/>
      <c r="BA581" s="47"/>
      <c r="BB581" s="47"/>
      <c r="BC581" s="47"/>
      <c r="BD581" s="47"/>
      <c r="BE581" s="47"/>
      <c r="BF581" s="47"/>
      <c r="BG581" s="47"/>
      <c r="BH581" s="47"/>
      <c r="BI581" s="47"/>
      <c r="BJ581" s="47"/>
      <c r="BK581" s="47"/>
      <c r="BL581" s="47"/>
      <c r="BM581" s="47"/>
      <c r="BN581" s="47"/>
      <c r="BO581" s="47"/>
      <c r="BP581" s="47"/>
      <c r="BQ581" s="47"/>
      <c r="BR581" s="47"/>
      <c r="BS581" s="47"/>
      <c r="BT581" s="47"/>
      <c r="BU581" s="47"/>
      <c r="BV581" s="47"/>
      <c r="BW581" s="47"/>
      <c r="BX581" s="47"/>
      <c r="BY581" s="47"/>
      <c r="BZ581" s="47"/>
      <c r="CA581" s="47"/>
      <c r="CB581" s="47"/>
      <c r="CC581" s="47"/>
      <c r="CD581" s="47"/>
      <c r="CE581" s="47"/>
      <c r="CF581" s="47"/>
      <c r="CG581" s="47"/>
      <c r="CH581" s="47"/>
      <c r="CI581" s="47"/>
      <c r="CJ581" s="47"/>
      <c r="CK581" s="47"/>
      <c r="CL581" s="47"/>
      <c r="CM581" s="47"/>
      <c r="CN581" s="47"/>
      <c r="CO581" s="47"/>
      <c r="CP581" s="47"/>
      <c r="CQ581" s="47"/>
      <c r="CR581" s="47"/>
      <c r="CS581" s="47"/>
      <c r="CT581" s="47"/>
      <c r="CU581" s="47"/>
      <c r="CV581" s="47"/>
      <c r="CW581" s="47"/>
      <c r="CX581" s="47"/>
      <c r="CY581" s="47"/>
      <c r="CZ581" s="47"/>
      <c r="DA581" s="47"/>
      <c r="DB581" s="47"/>
      <c r="DC581" s="47"/>
      <c r="DD581" s="47"/>
      <c r="DE581" s="47"/>
      <c r="DF581" s="47"/>
      <c r="DG581" s="47"/>
      <c r="DH581" s="47"/>
      <c r="DI581" s="47"/>
      <c r="DJ581" s="47"/>
      <c r="DK581" s="47"/>
      <c r="DL581" s="47"/>
      <c r="DM581" s="47"/>
      <c r="DN581" s="47"/>
      <c r="DO581" s="47"/>
      <c r="DP581" s="47"/>
      <c r="DQ581" s="47"/>
      <c r="DR581" s="47"/>
      <c r="DS581" s="47"/>
      <c r="DT581" s="47"/>
      <c r="DU581" s="47"/>
      <c r="DV581" s="47"/>
      <c r="DW581" s="74"/>
      <c r="DX581" s="47"/>
      <c r="DY581" s="47"/>
      <c r="DZ581" s="47"/>
      <c r="EA581" s="47"/>
      <c r="EB581" s="47"/>
      <c r="EC581" s="47"/>
      <c r="ED581" s="47"/>
      <c r="EE581" s="47"/>
      <c r="EF581" s="47"/>
      <c r="EG581" s="47"/>
      <c r="EH581" s="47"/>
      <c r="EI581" s="47"/>
      <c r="EJ581" s="47"/>
      <c r="EK581" s="47"/>
      <c r="EL581" s="47"/>
      <c r="EM581" s="47"/>
      <c r="EN581" s="47"/>
      <c r="EO581" s="47"/>
      <c r="EP581" s="47"/>
      <c r="EQ581" s="47"/>
      <c r="ER581" s="74"/>
    </row>
    <row r="582" spans="2:148" ht="15" customHeight="1">
      <c r="B582" s="687" t="str">
        <f t="shared" si="62"/>
        <v>Desk 55</v>
      </c>
      <c r="C582" s="689" t="str">
        <f t="shared" si="66"/>
        <v/>
      </c>
      <c r="D582" s="689" t="str">
        <f t="shared" si="66"/>
        <v/>
      </c>
      <c r="E582" s="689" t="str">
        <f t="shared" si="66"/>
        <v/>
      </c>
      <c r="F582" s="689" t="str">
        <f t="shared" si="66"/>
        <v/>
      </c>
      <c r="G582" s="1810" t="str">
        <f t="shared" si="66"/>
        <v/>
      </c>
      <c r="H582" s="47"/>
      <c r="I582" s="47"/>
      <c r="J582" s="47"/>
      <c r="K582" s="47"/>
      <c r="L582" s="47"/>
      <c r="M582" s="47"/>
      <c r="N582" s="47"/>
      <c r="O582" s="47"/>
      <c r="P582" s="47"/>
      <c r="Q582" s="47"/>
      <c r="R582" s="47"/>
      <c r="S582" s="47"/>
      <c r="T582" s="47"/>
      <c r="U582" s="47"/>
      <c r="V582" s="47"/>
      <c r="W582" s="47"/>
      <c r="X582" s="47"/>
      <c r="Y582" s="47"/>
      <c r="Z582" s="47"/>
      <c r="AA582" s="47"/>
      <c r="AB582" s="47"/>
      <c r="AC582" s="47"/>
      <c r="AD582" s="47"/>
      <c r="AE582" s="47"/>
      <c r="AF582" s="47"/>
      <c r="AG582" s="47"/>
      <c r="AH582" s="47"/>
      <c r="AI582" s="47"/>
      <c r="AJ582" s="47"/>
      <c r="AK582" s="47"/>
      <c r="AL582" s="47"/>
      <c r="AM582" s="47"/>
      <c r="AN582" s="47"/>
      <c r="AO582" s="47"/>
      <c r="AP582" s="47"/>
      <c r="AQ582" s="47"/>
      <c r="AR582" s="47"/>
      <c r="AS582" s="47"/>
      <c r="AT582" s="47"/>
      <c r="AU582" s="47"/>
      <c r="AV582" s="47"/>
      <c r="AW582" s="47"/>
      <c r="AX582" s="47"/>
      <c r="AY582" s="47"/>
      <c r="AZ582" s="47"/>
      <c r="BA582" s="47"/>
      <c r="BB582" s="47"/>
      <c r="BC582" s="47"/>
      <c r="BD582" s="47"/>
      <c r="BE582" s="47"/>
      <c r="BF582" s="47"/>
      <c r="BG582" s="47"/>
      <c r="BH582" s="47"/>
      <c r="BI582" s="47"/>
      <c r="BJ582" s="47"/>
      <c r="BK582" s="47"/>
      <c r="BL582" s="47"/>
      <c r="BM582" s="47"/>
      <c r="BN582" s="47"/>
      <c r="BO582" s="47"/>
      <c r="BP582" s="47"/>
      <c r="BQ582" s="47"/>
      <c r="BR582" s="47"/>
      <c r="BS582" s="47"/>
      <c r="BT582" s="47"/>
      <c r="BU582" s="47"/>
      <c r="BV582" s="47"/>
      <c r="BW582" s="47"/>
      <c r="BX582" s="47"/>
      <c r="BY582" s="47"/>
      <c r="BZ582" s="47"/>
      <c r="CA582" s="47"/>
      <c r="CB582" s="47"/>
      <c r="CC582" s="47"/>
      <c r="CD582" s="47"/>
      <c r="CE582" s="47"/>
      <c r="CF582" s="47"/>
      <c r="CG582" s="47"/>
      <c r="CH582" s="47"/>
      <c r="CI582" s="47"/>
      <c r="CJ582" s="47"/>
      <c r="CK582" s="47"/>
      <c r="CL582" s="47"/>
      <c r="CM582" s="47"/>
      <c r="CN582" s="47"/>
      <c r="CO582" s="47"/>
      <c r="CP582" s="47"/>
      <c r="CQ582" s="47"/>
      <c r="CR582" s="47"/>
      <c r="CS582" s="47"/>
      <c r="CT582" s="47"/>
      <c r="CU582" s="47"/>
      <c r="CV582" s="47"/>
      <c r="CW582" s="47"/>
      <c r="CX582" s="47"/>
      <c r="CY582" s="47"/>
      <c r="CZ582" s="47"/>
      <c r="DA582" s="47"/>
      <c r="DB582" s="47"/>
      <c r="DC582" s="47"/>
      <c r="DD582" s="47"/>
      <c r="DE582" s="47"/>
      <c r="DF582" s="47"/>
      <c r="DG582" s="47"/>
      <c r="DH582" s="47"/>
      <c r="DI582" s="47"/>
      <c r="DJ582" s="47"/>
      <c r="DK582" s="47"/>
      <c r="DL582" s="47"/>
      <c r="DM582" s="47"/>
      <c r="DN582" s="47"/>
      <c r="DO582" s="47"/>
      <c r="DP582" s="47"/>
      <c r="DQ582" s="47"/>
      <c r="DR582" s="47"/>
      <c r="DS582" s="47"/>
      <c r="DT582" s="47"/>
      <c r="DU582" s="47"/>
      <c r="DV582" s="47"/>
      <c r="DW582" s="74"/>
      <c r="DX582" s="47"/>
      <c r="DY582" s="47"/>
      <c r="DZ582" s="47"/>
      <c r="EA582" s="47"/>
      <c r="EB582" s="47"/>
      <c r="EC582" s="47"/>
      <c r="ED582" s="47"/>
      <c r="EE582" s="47"/>
      <c r="EF582" s="47"/>
      <c r="EG582" s="47"/>
      <c r="EH582" s="47"/>
      <c r="EI582" s="47"/>
      <c r="EJ582" s="47"/>
      <c r="EK582" s="47"/>
      <c r="EL582" s="47"/>
      <c r="EM582" s="47"/>
      <c r="EN582" s="47"/>
      <c r="EO582" s="47"/>
      <c r="EP582" s="47"/>
      <c r="EQ582" s="47"/>
      <c r="ER582" s="74"/>
    </row>
    <row r="583" spans="2:148" ht="15" customHeight="1">
      <c r="B583" s="687" t="str">
        <f t="shared" si="62"/>
        <v>Desk 56</v>
      </c>
      <c r="C583" s="689" t="str">
        <f t="shared" si="66"/>
        <v/>
      </c>
      <c r="D583" s="689" t="str">
        <f t="shared" si="66"/>
        <v/>
      </c>
      <c r="E583" s="689" t="str">
        <f t="shared" si="66"/>
        <v/>
      </c>
      <c r="F583" s="689" t="str">
        <f t="shared" si="66"/>
        <v/>
      </c>
      <c r="G583" s="1810" t="str">
        <f t="shared" si="66"/>
        <v/>
      </c>
      <c r="H583" s="47"/>
      <c r="I583" s="47"/>
      <c r="J583" s="47"/>
      <c r="K583" s="47"/>
      <c r="L583" s="47"/>
      <c r="M583" s="47"/>
      <c r="N583" s="47"/>
      <c r="O583" s="47"/>
      <c r="P583" s="47"/>
      <c r="Q583" s="47"/>
      <c r="R583" s="47"/>
      <c r="S583" s="47"/>
      <c r="T583" s="47"/>
      <c r="U583" s="47"/>
      <c r="V583" s="47"/>
      <c r="W583" s="47"/>
      <c r="X583" s="47"/>
      <c r="Y583" s="47"/>
      <c r="Z583" s="47"/>
      <c r="AA583" s="47"/>
      <c r="AB583" s="47"/>
      <c r="AC583" s="47"/>
      <c r="AD583" s="47"/>
      <c r="AE583" s="47"/>
      <c r="AF583" s="47"/>
      <c r="AG583" s="47"/>
      <c r="AH583" s="47"/>
      <c r="AI583" s="47"/>
      <c r="AJ583" s="47"/>
      <c r="AK583" s="47"/>
      <c r="AL583" s="47"/>
      <c r="AM583" s="47"/>
      <c r="AN583" s="47"/>
      <c r="AO583" s="47"/>
      <c r="AP583" s="47"/>
      <c r="AQ583" s="47"/>
      <c r="AR583" s="47"/>
      <c r="AS583" s="47"/>
      <c r="AT583" s="47"/>
      <c r="AU583" s="47"/>
      <c r="AV583" s="47"/>
      <c r="AW583" s="47"/>
      <c r="AX583" s="47"/>
      <c r="AY583" s="47"/>
      <c r="AZ583" s="47"/>
      <c r="BA583" s="47"/>
      <c r="BB583" s="47"/>
      <c r="BC583" s="47"/>
      <c r="BD583" s="47"/>
      <c r="BE583" s="47"/>
      <c r="BF583" s="47"/>
      <c r="BG583" s="47"/>
      <c r="BH583" s="47"/>
      <c r="BI583" s="47"/>
      <c r="BJ583" s="47"/>
      <c r="BK583" s="47"/>
      <c r="BL583" s="47"/>
      <c r="BM583" s="47"/>
      <c r="BN583" s="47"/>
      <c r="BO583" s="47"/>
      <c r="BP583" s="47"/>
      <c r="BQ583" s="47"/>
      <c r="BR583" s="47"/>
      <c r="BS583" s="47"/>
      <c r="BT583" s="47"/>
      <c r="BU583" s="47"/>
      <c r="BV583" s="47"/>
      <c r="BW583" s="47"/>
      <c r="BX583" s="47"/>
      <c r="BY583" s="47"/>
      <c r="BZ583" s="47"/>
      <c r="CA583" s="47"/>
      <c r="CB583" s="47"/>
      <c r="CC583" s="47"/>
      <c r="CD583" s="47"/>
      <c r="CE583" s="47"/>
      <c r="CF583" s="47"/>
      <c r="CG583" s="47"/>
      <c r="CH583" s="47"/>
      <c r="CI583" s="47"/>
      <c r="CJ583" s="47"/>
      <c r="CK583" s="47"/>
      <c r="CL583" s="47"/>
      <c r="CM583" s="47"/>
      <c r="CN583" s="47"/>
      <c r="CO583" s="47"/>
      <c r="CP583" s="47"/>
      <c r="CQ583" s="47"/>
      <c r="CR583" s="47"/>
      <c r="CS583" s="47"/>
      <c r="CT583" s="47"/>
      <c r="CU583" s="47"/>
      <c r="CV583" s="47"/>
      <c r="CW583" s="47"/>
      <c r="CX583" s="47"/>
      <c r="CY583" s="47"/>
      <c r="CZ583" s="47"/>
      <c r="DA583" s="47"/>
      <c r="DB583" s="47"/>
      <c r="DC583" s="47"/>
      <c r="DD583" s="47"/>
      <c r="DE583" s="47"/>
      <c r="DF583" s="47"/>
      <c r="DG583" s="47"/>
      <c r="DH583" s="47"/>
      <c r="DI583" s="47"/>
      <c r="DJ583" s="47"/>
      <c r="DK583" s="47"/>
      <c r="DL583" s="47"/>
      <c r="DM583" s="47"/>
      <c r="DN583" s="47"/>
      <c r="DO583" s="47"/>
      <c r="DP583" s="47"/>
      <c r="DQ583" s="47"/>
      <c r="DR583" s="47"/>
      <c r="DS583" s="47"/>
      <c r="DT583" s="47"/>
      <c r="DU583" s="47"/>
      <c r="DV583" s="47"/>
      <c r="DW583" s="74"/>
      <c r="DX583" s="47"/>
      <c r="DY583" s="47"/>
      <c r="DZ583" s="47"/>
      <c r="EA583" s="47"/>
      <c r="EB583" s="47"/>
      <c r="EC583" s="47"/>
      <c r="ED583" s="47"/>
      <c r="EE583" s="47"/>
      <c r="EF583" s="47"/>
      <c r="EG583" s="47"/>
      <c r="EH583" s="47"/>
      <c r="EI583" s="47"/>
      <c r="EJ583" s="47"/>
      <c r="EK583" s="47"/>
      <c r="EL583" s="47"/>
      <c r="EM583" s="47"/>
      <c r="EN583" s="47"/>
      <c r="EO583" s="47"/>
      <c r="EP583" s="47"/>
      <c r="EQ583" s="47"/>
      <c r="ER583" s="74"/>
    </row>
    <row r="584" spans="2:148" ht="15" customHeight="1">
      <c r="B584" s="687" t="str">
        <f t="shared" si="62"/>
        <v>Desk 57</v>
      </c>
      <c r="C584" s="689" t="str">
        <f t="shared" si="66"/>
        <v/>
      </c>
      <c r="D584" s="689" t="str">
        <f t="shared" si="66"/>
        <v/>
      </c>
      <c r="E584" s="689" t="str">
        <f t="shared" si="66"/>
        <v/>
      </c>
      <c r="F584" s="689" t="str">
        <f t="shared" si="66"/>
        <v/>
      </c>
      <c r="G584" s="1810" t="str">
        <f t="shared" si="66"/>
        <v/>
      </c>
      <c r="H584" s="47"/>
      <c r="I584" s="47"/>
      <c r="J584" s="47"/>
      <c r="K584" s="47"/>
      <c r="L584" s="47"/>
      <c r="M584" s="47"/>
      <c r="N584" s="47"/>
      <c r="O584" s="47"/>
      <c r="P584" s="47"/>
      <c r="Q584" s="47"/>
      <c r="R584" s="47"/>
      <c r="S584" s="47"/>
      <c r="T584" s="47"/>
      <c r="U584" s="47"/>
      <c r="V584" s="47"/>
      <c r="W584" s="47"/>
      <c r="X584" s="47"/>
      <c r="Y584" s="47"/>
      <c r="Z584" s="47"/>
      <c r="AA584" s="47"/>
      <c r="AB584" s="47"/>
      <c r="AC584" s="47"/>
      <c r="AD584" s="47"/>
      <c r="AE584" s="47"/>
      <c r="AF584" s="47"/>
      <c r="AG584" s="47"/>
      <c r="AH584" s="47"/>
      <c r="AI584" s="47"/>
      <c r="AJ584" s="47"/>
      <c r="AK584" s="47"/>
      <c r="AL584" s="47"/>
      <c r="AM584" s="47"/>
      <c r="AN584" s="47"/>
      <c r="AO584" s="47"/>
      <c r="AP584" s="47"/>
      <c r="AQ584" s="47"/>
      <c r="AR584" s="47"/>
      <c r="AS584" s="47"/>
      <c r="AT584" s="47"/>
      <c r="AU584" s="47"/>
      <c r="AV584" s="47"/>
      <c r="AW584" s="47"/>
      <c r="AX584" s="47"/>
      <c r="AY584" s="47"/>
      <c r="AZ584" s="47"/>
      <c r="BA584" s="47"/>
      <c r="BB584" s="47"/>
      <c r="BC584" s="47"/>
      <c r="BD584" s="47"/>
      <c r="BE584" s="47"/>
      <c r="BF584" s="47"/>
      <c r="BG584" s="47"/>
      <c r="BH584" s="47"/>
      <c r="BI584" s="47"/>
      <c r="BJ584" s="47"/>
      <c r="BK584" s="47"/>
      <c r="BL584" s="47"/>
      <c r="BM584" s="47"/>
      <c r="BN584" s="47"/>
      <c r="BO584" s="47"/>
      <c r="BP584" s="47"/>
      <c r="BQ584" s="47"/>
      <c r="BR584" s="47"/>
      <c r="BS584" s="47"/>
      <c r="BT584" s="47"/>
      <c r="BU584" s="47"/>
      <c r="BV584" s="47"/>
      <c r="BW584" s="47"/>
      <c r="BX584" s="47"/>
      <c r="BY584" s="47"/>
      <c r="BZ584" s="47"/>
      <c r="CA584" s="47"/>
      <c r="CB584" s="47"/>
      <c r="CC584" s="47"/>
      <c r="CD584" s="47"/>
      <c r="CE584" s="47"/>
      <c r="CF584" s="47"/>
      <c r="CG584" s="47"/>
      <c r="CH584" s="47"/>
      <c r="CI584" s="47"/>
      <c r="CJ584" s="47"/>
      <c r="CK584" s="47"/>
      <c r="CL584" s="47"/>
      <c r="CM584" s="47"/>
      <c r="CN584" s="47"/>
      <c r="CO584" s="47"/>
      <c r="CP584" s="47"/>
      <c r="CQ584" s="47"/>
      <c r="CR584" s="47"/>
      <c r="CS584" s="47"/>
      <c r="CT584" s="47"/>
      <c r="CU584" s="47"/>
      <c r="CV584" s="47"/>
      <c r="CW584" s="47"/>
      <c r="CX584" s="47"/>
      <c r="CY584" s="47"/>
      <c r="CZ584" s="47"/>
      <c r="DA584" s="47"/>
      <c r="DB584" s="47"/>
      <c r="DC584" s="47"/>
      <c r="DD584" s="47"/>
      <c r="DE584" s="47"/>
      <c r="DF584" s="47"/>
      <c r="DG584" s="47"/>
      <c r="DH584" s="47"/>
      <c r="DI584" s="47"/>
      <c r="DJ584" s="47"/>
      <c r="DK584" s="47"/>
      <c r="DL584" s="47"/>
      <c r="DM584" s="47"/>
      <c r="DN584" s="47"/>
      <c r="DO584" s="47"/>
      <c r="DP584" s="47"/>
      <c r="DQ584" s="47"/>
      <c r="DR584" s="47"/>
      <c r="DS584" s="47"/>
      <c r="DT584" s="47"/>
      <c r="DU584" s="47"/>
      <c r="DV584" s="47"/>
      <c r="DW584" s="74"/>
      <c r="DX584" s="47"/>
      <c r="DY584" s="47"/>
      <c r="DZ584" s="47"/>
      <c r="EA584" s="47"/>
      <c r="EB584" s="47"/>
      <c r="EC584" s="47"/>
      <c r="ED584" s="47"/>
      <c r="EE584" s="47"/>
      <c r="EF584" s="47"/>
      <c r="EG584" s="47"/>
      <c r="EH584" s="47"/>
      <c r="EI584" s="47"/>
      <c r="EJ584" s="47"/>
      <c r="EK584" s="47"/>
      <c r="EL584" s="47"/>
      <c r="EM584" s="47"/>
      <c r="EN584" s="47"/>
      <c r="EO584" s="47"/>
      <c r="EP584" s="47"/>
      <c r="EQ584" s="47"/>
      <c r="ER584" s="74"/>
    </row>
    <row r="585" spans="2:148" ht="15" customHeight="1">
      <c r="B585" s="687" t="str">
        <f t="shared" si="62"/>
        <v>Desk 58</v>
      </c>
      <c r="C585" s="689" t="str">
        <f t="shared" si="66"/>
        <v/>
      </c>
      <c r="D585" s="689" t="str">
        <f t="shared" si="66"/>
        <v/>
      </c>
      <c r="E585" s="689" t="str">
        <f t="shared" si="66"/>
        <v/>
      </c>
      <c r="F585" s="689" t="str">
        <f t="shared" si="66"/>
        <v/>
      </c>
      <c r="G585" s="1810" t="str">
        <f t="shared" si="66"/>
        <v/>
      </c>
      <c r="H585" s="47"/>
      <c r="I585" s="47"/>
      <c r="J585" s="47"/>
      <c r="K585" s="47"/>
      <c r="L585" s="47"/>
      <c r="M585" s="47"/>
      <c r="N585" s="47"/>
      <c r="O585" s="47"/>
      <c r="P585" s="47"/>
      <c r="Q585" s="47"/>
      <c r="R585" s="47"/>
      <c r="S585" s="47"/>
      <c r="T585" s="47"/>
      <c r="U585" s="47"/>
      <c r="V585" s="47"/>
      <c r="W585" s="47"/>
      <c r="X585" s="47"/>
      <c r="Y585" s="47"/>
      <c r="Z585" s="47"/>
      <c r="AA585" s="47"/>
      <c r="AB585" s="47"/>
      <c r="AC585" s="47"/>
      <c r="AD585" s="47"/>
      <c r="AE585" s="47"/>
      <c r="AF585" s="47"/>
      <c r="AG585" s="47"/>
      <c r="AH585" s="47"/>
      <c r="AI585" s="47"/>
      <c r="AJ585" s="47"/>
      <c r="AK585" s="47"/>
      <c r="AL585" s="47"/>
      <c r="AM585" s="47"/>
      <c r="AN585" s="47"/>
      <c r="AO585" s="47"/>
      <c r="AP585" s="47"/>
      <c r="AQ585" s="47"/>
      <c r="AR585" s="47"/>
      <c r="AS585" s="47"/>
      <c r="AT585" s="47"/>
      <c r="AU585" s="47"/>
      <c r="AV585" s="47"/>
      <c r="AW585" s="47"/>
      <c r="AX585" s="47"/>
      <c r="AY585" s="47"/>
      <c r="AZ585" s="47"/>
      <c r="BA585" s="47"/>
      <c r="BB585" s="47"/>
      <c r="BC585" s="47"/>
      <c r="BD585" s="47"/>
      <c r="BE585" s="47"/>
      <c r="BF585" s="47"/>
      <c r="BG585" s="47"/>
      <c r="BH585" s="47"/>
      <c r="BI585" s="47"/>
      <c r="BJ585" s="47"/>
      <c r="BK585" s="47"/>
      <c r="BL585" s="47"/>
      <c r="BM585" s="47"/>
      <c r="BN585" s="47"/>
      <c r="BO585" s="47"/>
      <c r="BP585" s="47"/>
      <c r="BQ585" s="47"/>
      <c r="BR585" s="47"/>
      <c r="BS585" s="47"/>
      <c r="BT585" s="47"/>
      <c r="BU585" s="47"/>
      <c r="BV585" s="47"/>
      <c r="BW585" s="47"/>
      <c r="BX585" s="47"/>
      <c r="BY585" s="47"/>
      <c r="BZ585" s="47"/>
      <c r="CA585" s="47"/>
      <c r="CB585" s="47"/>
      <c r="CC585" s="47"/>
      <c r="CD585" s="47"/>
      <c r="CE585" s="47"/>
      <c r="CF585" s="47"/>
      <c r="CG585" s="47"/>
      <c r="CH585" s="47"/>
      <c r="CI585" s="47"/>
      <c r="CJ585" s="47"/>
      <c r="CK585" s="47"/>
      <c r="CL585" s="47"/>
      <c r="CM585" s="47"/>
      <c r="CN585" s="47"/>
      <c r="CO585" s="47"/>
      <c r="CP585" s="47"/>
      <c r="CQ585" s="47"/>
      <c r="CR585" s="47"/>
      <c r="CS585" s="47"/>
      <c r="CT585" s="47"/>
      <c r="CU585" s="47"/>
      <c r="CV585" s="47"/>
      <c r="CW585" s="47"/>
      <c r="CX585" s="47"/>
      <c r="CY585" s="47"/>
      <c r="CZ585" s="47"/>
      <c r="DA585" s="47"/>
      <c r="DB585" s="47"/>
      <c r="DC585" s="47"/>
      <c r="DD585" s="47"/>
      <c r="DE585" s="47"/>
      <c r="DF585" s="47"/>
      <c r="DG585" s="47"/>
      <c r="DH585" s="47"/>
      <c r="DI585" s="47"/>
      <c r="DJ585" s="47"/>
      <c r="DK585" s="47"/>
      <c r="DL585" s="47"/>
      <c r="DM585" s="47"/>
      <c r="DN585" s="47"/>
      <c r="DO585" s="47"/>
      <c r="DP585" s="47"/>
      <c r="DQ585" s="47"/>
      <c r="DR585" s="47"/>
      <c r="DS585" s="47"/>
      <c r="DT585" s="47"/>
      <c r="DU585" s="47"/>
      <c r="DV585" s="47"/>
      <c r="DW585" s="74"/>
      <c r="DX585" s="47"/>
      <c r="DY585" s="47"/>
      <c r="DZ585" s="47"/>
      <c r="EA585" s="47"/>
      <c r="EB585" s="47"/>
      <c r="EC585" s="47"/>
      <c r="ED585" s="47"/>
      <c r="EE585" s="47"/>
      <c r="EF585" s="47"/>
      <c r="EG585" s="47"/>
      <c r="EH585" s="47"/>
      <c r="EI585" s="47"/>
      <c r="EJ585" s="47"/>
      <c r="EK585" s="47"/>
      <c r="EL585" s="47"/>
      <c r="EM585" s="47"/>
      <c r="EN585" s="47"/>
      <c r="EO585" s="47"/>
      <c r="EP585" s="47"/>
      <c r="EQ585" s="47"/>
      <c r="ER585" s="74"/>
    </row>
    <row r="586" spans="2:148" ht="15" customHeight="1">
      <c r="B586" s="687" t="str">
        <f t="shared" si="62"/>
        <v>Desk 59</v>
      </c>
      <c r="C586" s="689" t="str">
        <f t="shared" si="66"/>
        <v/>
      </c>
      <c r="D586" s="689" t="str">
        <f t="shared" si="66"/>
        <v/>
      </c>
      <c r="E586" s="689" t="str">
        <f t="shared" si="66"/>
        <v/>
      </c>
      <c r="F586" s="689" t="str">
        <f t="shared" si="66"/>
        <v/>
      </c>
      <c r="G586" s="1810" t="str">
        <f t="shared" si="66"/>
        <v/>
      </c>
      <c r="H586" s="47"/>
      <c r="I586" s="47"/>
      <c r="J586" s="47"/>
      <c r="K586" s="47"/>
      <c r="L586" s="47"/>
      <c r="M586" s="47"/>
      <c r="N586" s="47"/>
      <c r="O586" s="47"/>
      <c r="P586" s="47"/>
      <c r="Q586" s="47"/>
      <c r="R586" s="47"/>
      <c r="S586" s="47"/>
      <c r="T586" s="47"/>
      <c r="U586" s="47"/>
      <c r="V586" s="47"/>
      <c r="W586" s="47"/>
      <c r="X586" s="47"/>
      <c r="Y586" s="47"/>
      <c r="Z586" s="47"/>
      <c r="AA586" s="47"/>
      <c r="AB586" s="47"/>
      <c r="AC586" s="47"/>
      <c r="AD586" s="47"/>
      <c r="AE586" s="47"/>
      <c r="AF586" s="47"/>
      <c r="AG586" s="47"/>
      <c r="AH586" s="47"/>
      <c r="AI586" s="47"/>
      <c r="AJ586" s="47"/>
      <c r="AK586" s="47"/>
      <c r="AL586" s="47"/>
      <c r="AM586" s="47"/>
      <c r="AN586" s="47"/>
      <c r="AO586" s="47"/>
      <c r="AP586" s="47"/>
      <c r="AQ586" s="47"/>
      <c r="AR586" s="47"/>
      <c r="AS586" s="47"/>
      <c r="AT586" s="47"/>
      <c r="AU586" s="47"/>
      <c r="AV586" s="47"/>
      <c r="AW586" s="47"/>
      <c r="AX586" s="47"/>
      <c r="AY586" s="47"/>
      <c r="AZ586" s="47"/>
      <c r="BA586" s="47"/>
      <c r="BB586" s="47"/>
      <c r="BC586" s="47"/>
      <c r="BD586" s="47"/>
      <c r="BE586" s="47"/>
      <c r="BF586" s="47"/>
      <c r="BG586" s="47"/>
      <c r="BH586" s="47"/>
      <c r="BI586" s="47"/>
      <c r="BJ586" s="47"/>
      <c r="BK586" s="47"/>
      <c r="BL586" s="47"/>
      <c r="BM586" s="47"/>
      <c r="BN586" s="47"/>
      <c r="BO586" s="47"/>
      <c r="BP586" s="47"/>
      <c r="BQ586" s="47"/>
      <c r="BR586" s="47"/>
      <c r="BS586" s="47"/>
      <c r="BT586" s="47"/>
      <c r="BU586" s="47"/>
      <c r="BV586" s="47"/>
      <c r="BW586" s="47"/>
      <c r="BX586" s="47"/>
      <c r="BY586" s="47"/>
      <c r="BZ586" s="47"/>
      <c r="CA586" s="47"/>
      <c r="CB586" s="47"/>
      <c r="CC586" s="47"/>
      <c r="CD586" s="47"/>
      <c r="CE586" s="47"/>
      <c r="CF586" s="47"/>
      <c r="CG586" s="47"/>
      <c r="CH586" s="47"/>
      <c r="CI586" s="47"/>
      <c r="CJ586" s="47"/>
      <c r="CK586" s="47"/>
      <c r="CL586" s="47"/>
      <c r="CM586" s="47"/>
      <c r="CN586" s="47"/>
      <c r="CO586" s="47"/>
      <c r="CP586" s="47"/>
      <c r="CQ586" s="47"/>
      <c r="CR586" s="47"/>
      <c r="CS586" s="47"/>
      <c r="CT586" s="47"/>
      <c r="CU586" s="47"/>
      <c r="CV586" s="47"/>
      <c r="CW586" s="47"/>
      <c r="CX586" s="47"/>
      <c r="CY586" s="47"/>
      <c r="CZ586" s="47"/>
      <c r="DA586" s="47"/>
      <c r="DB586" s="47"/>
      <c r="DC586" s="47"/>
      <c r="DD586" s="47"/>
      <c r="DE586" s="47"/>
      <c r="DF586" s="47"/>
      <c r="DG586" s="47"/>
      <c r="DH586" s="47"/>
      <c r="DI586" s="47"/>
      <c r="DJ586" s="47"/>
      <c r="DK586" s="47"/>
      <c r="DL586" s="47"/>
      <c r="DM586" s="47"/>
      <c r="DN586" s="47"/>
      <c r="DO586" s="47"/>
      <c r="DP586" s="47"/>
      <c r="DQ586" s="47"/>
      <c r="DR586" s="47"/>
      <c r="DS586" s="47"/>
      <c r="DT586" s="47"/>
      <c r="DU586" s="47"/>
      <c r="DV586" s="47"/>
      <c r="DW586" s="74"/>
      <c r="DX586" s="47"/>
      <c r="DY586" s="47"/>
      <c r="DZ586" s="47"/>
      <c r="EA586" s="47"/>
      <c r="EB586" s="47"/>
      <c r="EC586" s="47"/>
      <c r="ED586" s="47"/>
      <c r="EE586" s="47"/>
      <c r="EF586" s="47"/>
      <c r="EG586" s="47"/>
      <c r="EH586" s="47"/>
      <c r="EI586" s="47"/>
      <c r="EJ586" s="47"/>
      <c r="EK586" s="47"/>
      <c r="EL586" s="47"/>
      <c r="EM586" s="47"/>
      <c r="EN586" s="47"/>
      <c r="EO586" s="47"/>
      <c r="EP586" s="47"/>
      <c r="EQ586" s="47"/>
      <c r="ER586" s="74"/>
    </row>
    <row r="587" spans="2:148" ht="15" customHeight="1">
      <c r="B587" s="687" t="str">
        <f t="shared" si="62"/>
        <v>Desk 60</v>
      </c>
      <c r="C587" s="689" t="str">
        <f t="shared" si="66"/>
        <v/>
      </c>
      <c r="D587" s="689" t="str">
        <f t="shared" si="66"/>
        <v/>
      </c>
      <c r="E587" s="689" t="str">
        <f t="shared" si="66"/>
        <v/>
      </c>
      <c r="F587" s="689" t="str">
        <f t="shared" si="66"/>
        <v/>
      </c>
      <c r="G587" s="1810" t="str">
        <f t="shared" si="66"/>
        <v/>
      </c>
      <c r="H587" s="47"/>
      <c r="I587" s="47"/>
      <c r="J587" s="47"/>
      <c r="K587" s="47"/>
      <c r="L587" s="47"/>
      <c r="M587" s="47"/>
      <c r="N587" s="47"/>
      <c r="O587" s="47"/>
      <c r="P587" s="47"/>
      <c r="Q587" s="47"/>
      <c r="R587" s="47"/>
      <c r="S587" s="47"/>
      <c r="T587" s="47"/>
      <c r="U587" s="47"/>
      <c r="V587" s="47"/>
      <c r="W587" s="47"/>
      <c r="X587" s="47"/>
      <c r="Y587" s="47"/>
      <c r="Z587" s="47"/>
      <c r="AA587" s="47"/>
      <c r="AB587" s="47"/>
      <c r="AC587" s="47"/>
      <c r="AD587" s="47"/>
      <c r="AE587" s="47"/>
      <c r="AF587" s="47"/>
      <c r="AG587" s="47"/>
      <c r="AH587" s="47"/>
      <c r="AI587" s="47"/>
      <c r="AJ587" s="47"/>
      <c r="AK587" s="47"/>
      <c r="AL587" s="47"/>
      <c r="AM587" s="47"/>
      <c r="AN587" s="47"/>
      <c r="AO587" s="47"/>
      <c r="AP587" s="47"/>
      <c r="AQ587" s="47"/>
      <c r="AR587" s="47"/>
      <c r="AS587" s="47"/>
      <c r="AT587" s="47"/>
      <c r="AU587" s="47"/>
      <c r="AV587" s="47"/>
      <c r="AW587" s="47"/>
      <c r="AX587" s="47"/>
      <c r="AY587" s="47"/>
      <c r="AZ587" s="47"/>
      <c r="BA587" s="47"/>
      <c r="BB587" s="47"/>
      <c r="BC587" s="47"/>
      <c r="BD587" s="47"/>
      <c r="BE587" s="47"/>
      <c r="BF587" s="47"/>
      <c r="BG587" s="47"/>
      <c r="BH587" s="47"/>
      <c r="BI587" s="47"/>
      <c r="BJ587" s="47"/>
      <c r="BK587" s="47"/>
      <c r="BL587" s="47"/>
      <c r="BM587" s="47"/>
      <c r="BN587" s="47"/>
      <c r="BO587" s="47"/>
      <c r="BP587" s="47"/>
      <c r="BQ587" s="47"/>
      <c r="BR587" s="47"/>
      <c r="BS587" s="47"/>
      <c r="BT587" s="47"/>
      <c r="BU587" s="47"/>
      <c r="BV587" s="47"/>
      <c r="BW587" s="47"/>
      <c r="BX587" s="47"/>
      <c r="BY587" s="47"/>
      <c r="BZ587" s="47"/>
      <c r="CA587" s="47"/>
      <c r="CB587" s="47"/>
      <c r="CC587" s="47"/>
      <c r="CD587" s="47"/>
      <c r="CE587" s="47"/>
      <c r="CF587" s="47"/>
      <c r="CG587" s="47"/>
      <c r="CH587" s="47"/>
      <c r="CI587" s="47"/>
      <c r="CJ587" s="47"/>
      <c r="CK587" s="47"/>
      <c r="CL587" s="47"/>
      <c r="CM587" s="47"/>
      <c r="CN587" s="47"/>
      <c r="CO587" s="47"/>
      <c r="CP587" s="47"/>
      <c r="CQ587" s="47"/>
      <c r="CR587" s="47"/>
      <c r="CS587" s="47"/>
      <c r="CT587" s="47"/>
      <c r="CU587" s="47"/>
      <c r="CV587" s="47"/>
      <c r="CW587" s="47"/>
      <c r="CX587" s="47"/>
      <c r="CY587" s="47"/>
      <c r="CZ587" s="47"/>
      <c r="DA587" s="47"/>
      <c r="DB587" s="47"/>
      <c r="DC587" s="47"/>
      <c r="DD587" s="47"/>
      <c r="DE587" s="47"/>
      <c r="DF587" s="47"/>
      <c r="DG587" s="47"/>
      <c r="DH587" s="47"/>
      <c r="DI587" s="47"/>
      <c r="DJ587" s="47"/>
      <c r="DK587" s="47"/>
      <c r="DL587" s="47"/>
      <c r="DM587" s="47"/>
      <c r="DN587" s="47"/>
      <c r="DO587" s="47"/>
      <c r="DP587" s="47"/>
      <c r="DQ587" s="47"/>
      <c r="DR587" s="47"/>
      <c r="DS587" s="47"/>
      <c r="DT587" s="47"/>
      <c r="DU587" s="47"/>
      <c r="DV587" s="47"/>
      <c r="DW587" s="74"/>
      <c r="DX587" s="47"/>
      <c r="DY587" s="47"/>
      <c r="DZ587" s="47"/>
      <c r="EA587" s="47"/>
      <c r="EB587" s="47"/>
      <c r="EC587" s="47"/>
      <c r="ED587" s="47"/>
      <c r="EE587" s="47"/>
      <c r="EF587" s="47"/>
      <c r="EG587" s="47"/>
      <c r="EH587" s="47"/>
      <c r="EI587" s="47"/>
      <c r="EJ587" s="47"/>
      <c r="EK587" s="47"/>
      <c r="EL587" s="47"/>
      <c r="EM587" s="47"/>
      <c r="EN587" s="47"/>
      <c r="EO587" s="47"/>
      <c r="EP587" s="47"/>
      <c r="EQ587" s="47"/>
      <c r="ER587" s="74"/>
    </row>
    <row r="588" spans="2:148" ht="15" customHeight="1">
      <c r="B588" s="687" t="str">
        <f t="shared" si="62"/>
        <v>Desk 61</v>
      </c>
      <c r="C588" s="689" t="str">
        <f t="shared" si="66"/>
        <v/>
      </c>
      <c r="D588" s="689" t="str">
        <f t="shared" si="66"/>
        <v/>
      </c>
      <c r="E588" s="689" t="str">
        <f t="shared" si="66"/>
        <v/>
      </c>
      <c r="F588" s="689" t="str">
        <f t="shared" si="66"/>
        <v/>
      </c>
      <c r="G588" s="1810" t="str">
        <f t="shared" si="66"/>
        <v/>
      </c>
      <c r="H588" s="47"/>
      <c r="I588" s="47"/>
      <c r="J588" s="47"/>
      <c r="K588" s="47"/>
      <c r="L588" s="47"/>
      <c r="M588" s="47"/>
      <c r="N588" s="47"/>
      <c r="O588" s="47"/>
      <c r="P588" s="47"/>
      <c r="Q588" s="47"/>
      <c r="R588" s="47"/>
      <c r="S588" s="47"/>
      <c r="T588" s="47"/>
      <c r="U588" s="47"/>
      <c r="V588" s="47"/>
      <c r="W588" s="47"/>
      <c r="X588" s="47"/>
      <c r="Y588" s="47"/>
      <c r="Z588" s="47"/>
      <c r="AA588" s="47"/>
      <c r="AB588" s="47"/>
      <c r="AC588" s="47"/>
      <c r="AD588" s="47"/>
      <c r="AE588" s="47"/>
      <c r="AF588" s="47"/>
      <c r="AG588" s="47"/>
      <c r="AH588" s="47"/>
      <c r="AI588" s="47"/>
      <c r="AJ588" s="47"/>
      <c r="AK588" s="47"/>
      <c r="AL588" s="47"/>
      <c r="AM588" s="47"/>
      <c r="AN588" s="47"/>
      <c r="AO588" s="47"/>
      <c r="AP588" s="47"/>
      <c r="AQ588" s="47"/>
      <c r="AR588" s="47"/>
      <c r="AS588" s="47"/>
      <c r="AT588" s="47"/>
      <c r="AU588" s="47"/>
      <c r="AV588" s="47"/>
      <c r="AW588" s="47"/>
      <c r="AX588" s="47"/>
      <c r="AY588" s="47"/>
      <c r="AZ588" s="47"/>
      <c r="BA588" s="47"/>
      <c r="BB588" s="47"/>
      <c r="BC588" s="47"/>
      <c r="BD588" s="47"/>
      <c r="BE588" s="47"/>
      <c r="BF588" s="47"/>
      <c r="BG588" s="47"/>
      <c r="BH588" s="47"/>
      <c r="BI588" s="47"/>
      <c r="BJ588" s="47"/>
      <c r="BK588" s="47"/>
      <c r="BL588" s="47"/>
      <c r="BM588" s="47"/>
      <c r="BN588" s="47"/>
      <c r="BO588" s="47"/>
      <c r="BP588" s="47"/>
      <c r="BQ588" s="47"/>
      <c r="BR588" s="47"/>
      <c r="BS588" s="47"/>
      <c r="BT588" s="47"/>
      <c r="BU588" s="47"/>
      <c r="BV588" s="47"/>
      <c r="BW588" s="47"/>
      <c r="BX588" s="47"/>
      <c r="BY588" s="47"/>
      <c r="BZ588" s="47"/>
      <c r="CA588" s="47"/>
      <c r="CB588" s="47"/>
      <c r="CC588" s="47"/>
      <c r="CD588" s="47"/>
      <c r="CE588" s="47"/>
      <c r="CF588" s="47"/>
      <c r="CG588" s="47"/>
      <c r="CH588" s="47"/>
      <c r="CI588" s="47"/>
      <c r="CJ588" s="47"/>
      <c r="CK588" s="47"/>
      <c r="CL588" s="47"/>
      <c r="CM588" s="47"/>
      <c r="CN588" s="47"/>
      <c r="CO588" s="47"/>
      <c r="CP588" s="47"/>
      <c r="CQ588" s="47"/>
      <c r="CR588" s="47"/>
      <c r="CS588" s="47"/>
      <c r="CT588" s="47"/>
      <c r="CU588" s="47"/>
      <c r="CV588" s="47"/>
      <c r="CW588" s="47"/>
      <c r="CX588" s="47"/>
      <c r="CY588" s="47"/>
      <c r="CZ588" s="47"/>
      <c r="DA588" s="47"/>
      <c r="DB588" s="47"/>
      <c r="DC588" s="47"/>
      <c r="DD588" s="47"/>
      <c r="DE588" s="47"/>
      <c r="DF588" s="47"/>
      <c r="DG588" s="47"/>
      <c r="DH588" s="47"/>
      <c r="DI588" s="47"/>
      <c r="DJ588" s="47"/>
      <c r="DK588" s="47"/>
      <c r="DL588" s="47"/>
      <c r="DM588" s="47"/>
      <c r="DN588" s="47"/>
      <c r="DO588" s="47"/>
      <c r="DP588" s="47"/>
      <c r="DQ588" s="47"/>
      <c r="DR588" s="47"/>
      <c r="DS588" s="47"/>
      <c r="DT588" s="47"/>
      <c r="DU588" s="47"/>
      <c r="DV588" s="47"/>
      <c r="DW588" s="74"/>
      <c r="DX588" s="47"/>
      <c r="DY588" s="47"/>
      <c r="DZ588" s="47"/>
      <c r="EA588" s="47"/>
      <c r="EB588" s="47"/>
      <c r="EC588" s="47"/>
      <c r="ED588" s="47"/>
      <c r="EE588" s="47"/>
      <c r="EF588" s="47"/>
      <c r="EG588" s="47"/>
      <c r="EH588" s="47"/>
      <c r="EI588" s="47"/>
      <c r="EJ588" s="47"/>
      <c r="EK588" s="47"/>
      <c r="EL588" s="47"/>
      <c r="EM588" s="47"/>
      <c r="EN588" s="47"/>
      <c r="EO588" s="47"/>
      <c r="EP588" s="47"/>
      <c r="EQ588" s="47"/>
      <c r="ER588" s="74"/>
    </row>
    <row r="589" spans="2:148" ht="15" customHeight="1">
      <c r="B589" s="687" t="str">
        <f t="shared" si="62"/>
        <v>Desk 62</v>
      </c>
      <c r="C589" s="689" t="str">
        <f t="shared" si="66"/>
        <v/>
      </c>
      <c r="D589" s="689" t="str">
        <f t="shared" si="66"/>
        <v/>
      </c>
      <c r="E589" s="689" t="str">
        <f t="shared" si="66"/>
        <v/>
      </c>
      <c r="F589" s="689" t="str">
        <f t="shared" si="66"/>
        <v/>
      </c>
      <c r="G589" s="1810" t="str">
        <f t="shared" si="66"/>
        <v/>
      </c>
      <c r="H589" s="47"/>
      <c r="I589" s="47"/>
      <c r="J589" s="47"/>
      <c r="K589" s="47"/>
      <c r="L589" s="47"/>
      <c r="M589" s="47"/>
      <c r="N589" s="47"/>
      <c r="O589" s="47"/>
      <c r="P589" s="47"/>
      <c r="Q589" s="47"/>
      <c r="R589" s="47"/>
      <c r="S589" s="47"/>
      <c r="T589" s="47"/>
      <c r="U589" s="47"/>
      <c r="V589" s="47"/>
      <c r="W589" s="47"/>
      <c r="X589" s="47"/>
      <c r="Y589" s="47"/>
      <c r="Z589" s="47"/>
      <c r="AA589" s="47"/>
      <c r="AB589" s="47"/>
      <c r="AC589" s="47"/>
      <c r="AD589" s="47"/>
      <c r="AE589" s="47"/>
      <c r="AF589" s="47"/>
      <c r="AG589" s="47"/>
      <c r="AH589" s="47"/>
      <c r="AI589" s="47"/>
      <c r="AJ589" s="47"/>
      <c r="AK589" s="47"/>
      <c r="AL589" s="47"/>
      <c r="AM589" s="47"/>
      <c r="AN589" s="47"/>
      <c r="AO589" s="47"/>
      <c r="AP589" s="47"/>
      <c r="AQ589" s="47"/>
      <c r="AR589" s="47"/>
      <c r="AS589" s="47"/>
      <c r="AT589" s="47"/>
      <c r="AU589" s="47"/>
      <c r="AV589" s="47"/>
      <c r="AW589" s="47"/>
      <c r="AX589" s="47"/>
      <c r="AY589" s="47"/>
      <c r="AZ589" s="47"/>
      <c r="BA589" s="47"/>
      <c r="BB589" s="47"/>
      <c r="BC589" s="47"/>
      <c r="BD589" s="47"/>
      <c r="BE589" s="47"/>
      <c r="BF589" s="47"/>
      <c r="BG589" s="47"/>
      <c r="BH589" s="47"/>
      <c r="BI589" s="47"/>
      <c r="BJ589" s="47"/>
      <c r="BK589" s="47"/>
      <c r="BL589" s="47"/>
      <c r="BM589" s="47"/>
      <c r="BN589" s="47"/>
      <c r="BO589" s="47"/>
      <c r="BP589" s="47"/>
      <c r="BQ589" s="47"/>
      <c r="BR589" s="47"/>
      <c r="BS589" s="47"/>
      <c r="BT589" s="47"/>
      <c r="BU589" s="47"/>
      <c r="BV589" s="47"/>
      <c r="BW589" s="47"/>
      <c r="BX589" s="47"/>
      <c r="BY589" s="47"/>
      <c r="BZ589" s="47"/>
      <c r="CA589" s="47"/>
      <c r="CB589" s="47"/>
      <c r="CC589" s="47"/>
      <c r="CD589" s="47"/>
      <c r="CE589" s="47"/>
      <c r="CF589" s="47"/>
      <c r="CG589" s="47"/>
      <c r="CH589" s="47"/>
      <c r="CI589" s="47"/>
      <c r="CJ589" s="47"/>
      <c r="CK589" s="47"/>
      <c r="CL589" s="47"/>
      <c r="CM589" s="47"/>
      <c r="CN589" s="47"/>
      <c r="CO589" s="47"/>
      <c r="CP589" s="47"/>
      <c r="CQ589" s="47"/>
      <c r="CR589" s="47"/>
      <c r="CS589" s="47"/>
      <c r="CT589" s="47"/>
      <c r="CU589" s="47"/>
      <c r="CV589" s="47"/>
      <c r="CW589" s="47"/>
      <c r="CX589" s="47"/>
      <c r="CY589" s="47"/>
      <c r="CZ589" s="47"/>
      <c r="DA589" s="47"/>
      <c r="DB589" s="47"/>
      <c r="DC589" s="47"/>
      <c r="DD589" s="47"/>
      <c r="DE589" s="47"/>
      <c r="DF589" s="47"/>
      <c r="DG589" s="47"/>
      <c r="DH589" s="47"/>
      <c r="DI589" s="47"/>
      <c r="DJ589" s="47"/>
      <c r="DK589" s="47"/>
      <c r="DL589" s="47"/>
      <c r="DM589" s="47"/>
      <c r="DN589" s="47"/>
      <c r="DO589" s="47"/>
      <c r="DP589" s="47"/>
      <c r="DQ589" s="47"/>
      <c r="DR589" s="47"/>
      <c r="DS589" s="47"/>
      <c r="DT589" s="47"/>
      <c r="DU589" s="47"/>
      <c r="DV589" s="47"/>
      <c r="DW589" s="74"/>
      <c r="DX589" s="47"/>
      <c r="DY589" s="47"/>
      <c r="DZ589" s="47"/>
      <c r="EA589" s="47"/>
      <c r="EB589" s="47"/>
      <c r="EC589" s="47"/>
      <c r="ED589" s="47"/>
      <c r="EE589" s="47"/>
      <c r="EF589" s="47"/>
      <c r="EG589" s="47"/>
      <c r="EH589" s="47"/>
      <c r="EI589" s="47"/>
      <c r="EJ589" s="47"/>
      <c r="EK589" s="47"/>
      <c r="EL589" s="47"/>
      <c r="EM589" s="47"/>
      <c r="EN589" s="47"/>
      <c r="EO589" s="47"/>
      <c r="EP589" s="47"/>
      <c r="EQ589" s="47"/>
      <c r="ER589" s="74"/>
    </row>
    <row r="590" spans="2:148" ht="15" customHeight="1">
      <c r="B590" s="687" t="str">
        <f t="shared" si="62"/>
        <v>Desk 63</v>
      </c>
      <c r="C590" s="689" t="str">
        <f t="shared" si="66"/>
        <v/>
      </c>
      <c r="D590" s="689" t="str">
        <f t="shared" si="66"/>
        <v/>
      </c>
      <c r="E590" s="689" t="str">
        <f t="shared" si="66"/>
        <v/>
      </c>
      <c r="F590" s="689" t="str">
        <f t="shared" si="66"/>
        <v/>
      </c>
      <c r="G590" s="1810" t="str">
        <f t="shared" si="66"/>
        <v/>
      </c>
      <c r="H590" s="47"/>
      <c r="I590" s="47"/>
      <c r="J590" s="47"/>
      <c r="K590" s="47"/>
      <c r="L590" s="47"/>
      <c r="M590" s="47"/>
      <c r="N590" s="47"/>
      <c r="O590" s="47"/>
      <c r="P590" s="47"/>
      <c r="Q590" s="47"/>
      <c r="R590" s="47"/>
      <c r="S590" s="47"/>
      <c r="T590" s="47"/>
      <c r="U590" s="47"/>
      <c r="V590" s="47"/>
      <c r="W590" s="47"/>
      <c r="X590" s="47"/>
      <c r="Y590" s="47"/>
      <c r="Z590" s="47"/>
      <c r="AA590" s="47"/>
      <c r="AB590" s="47"/>
      <c r="AC590" s="47"/>
      <c r="AD590" s="47"/>
      <c r="AE590" s="47"/>
      <c r="AF590" s="47"/>
      <c r="AG590" s="47"/>
      <c r="AH590" s="47"/>
      <c r="AI590" s="47"/>
      <c r="AJ590" s="47"/>
      <c r="AK590" s="47"/>
      <c r="AL590" s="47"/>
      <c r="AM590" s="47"/>
      <c r="AN590" s="47"/>
      <c r="AO590" s="47"/>
      <c r="AP590" s="47"/>
      <c r="AQ590" s="47"/>
      <c r="AR590" s="47"/>
      <c r="AS590" s="47"/>
      <c r="AT590" s="47"/>
      <c r="AU590" s="47"/>
      <c r="AV590" s="47"/>
      <c r="AW590" s="47"/>
      <c r="AX590" s="47"/>
      <c r="AY590" s="47"/>
      <c r="AZ590" s="47"/>
      <c r="BA590" s="47"/>
      <c r="BB590" s="47"/>
      <c r="BC590" s="47"/>
      <c r="BD590" s="47"/>
      <c r="BE590" s="47"/>
      <c r="BF590" s="47"/>
      <c r="BG590" s="47"/>
      <c r="BH590" s="47"/>
      <c r="BI590" s="47"/>
      <c r="BJ590" s="47"/>
      <c r="BK590" s="47"/>
      <c r="BL590" s="47"/>
      <c r="BM590" s="47"/>
      <c r="BN590" s="47"/>
      <c r="BO590" s="47"/>
      <c r="BP590" s="47"/>
      <c r="BQ590" s="47"/>
      <c r="BR590" s="47"/>
      <c r="BS590" s="47"/>
      <c r="BT590" s="47"/>
      <c r="BU590" s="47"/>
      <c r="BV590" s="47"/>
      <c r="BW590" s="47"/>
      <c r="BX590" s="47"/>
      <c r="BY590" s="47"/>
      <c r="BZ590" s="47"/>
      <c r="CA590" s="47"/>
      <c r="CB590" s="47"/>
      <c r="CC590" s="47"/>
      <c r="CD590" s="47"/>
      <c r="CE590" s="47"/>
      <c r="CF590" s="47"/>
      <c r="CG590" s="47"/>
      <c r="CH590" s="47"/>
      <c r="CI590" s="47"/>
      <c r="CJ590" s="47"/>
      <c r="CK590" s="47"/>
      <c r="CL590" s="47"/>
      <c r="CM590" s="47"/>
      <c r="CN590" s="47"/>
      <c r="CO590" s="47"/>
      <c r="CP590" s="47"/>
      <c r="CQ590" s="47"/>
      <c r="CR590" s="47"/>
      <c r="CS590" s="47"/>
      <c r="CT590" s="47"/>
      <c r="CU590" s="47"/>
      <c r="CV590" s="47"/>
      <c r="CW590" s="47"/>
      <c r="CX590" s="47"/>
      <c r="CY590" s="47"/>
      <c r="CZ590" s="47"/>
      <c r="DA590" s="47"/>
      <c r="DB590" s="47"/>
      <c r="DC590" s="47"/>
      <c r="DD590" s="47"/>
      <c r="DE590" s="47"/>
      <c r="DF590" s="47"/>
      <c r="DG590" s="47"/>
      <c r="DH590" s="47"/>
      <c r="DI590" s="47"/>
      <c r="DJ590" s="47"/>
      <c r="DK590" s="47"/>
      <c r="DL590" s="47"/>
      <c r="DM590" s="47"/>
      <c r="DN590" s="47"/>
      <c r="DO590" s="47"/>
      <c r="DP590" s="47"/>
      <c r="DQ590" s="47"/>
      <c r="DR590" s="47"/>
      <c r="DS590" s="47"/>
      <c r="DT590" s="47"/>
      <c r="DU590" s="47"/>
      <c r="DV590" s="47"/>
      <c r="DW590" s="74"/>
      <c r="DX590" s="47"/>
      <c r="DY590" s="47"/>
      <c r="DZ590" s="47"/>
      <c r="EA590" s="47"/>
      <c r="EB590" s="47"/>
      <c r="EC590" s="47"/>
      <c r="ED590" s="47"/>
      <c r="EE590" s="47"/>
      <c r="EF590" s="47"/>
      <c r="EG590" s="47"/>
      <c r="EH590" s="47"/>
      <c r="EI590" s="47"/>
      <c r="EJ590" s="47"/>
      <c r="EK590" s="47"/>
      <c r="EL590" s="47"/>
      <c r="EM590" s="47"/>
      <c r="EN590" s="47"/>
      <c r="EO590" s="47"/>
      <c r="EP590" s="47"/>
      <c r="EQ590" s="47"/>
      <c r="ER590" s="74"/>
    </row>
    <row r="591" spans="2:148" ht="15" customHeight="1">
      <c r="B591" s="687" t="str">
        <f t="shared" si="62"/>
        <v>Desk 64</v>
      </c>
      <c r="C591" s="689" t="str">
        <f t="shared" si="66"/>
        <v/>
      </c>
      <c r="D591" s="689" t="str">
        <f t="shared" si="66"/>
        <v/>
      </c>
      <c r="E591" s="689" t="str">
        <f t="shared" si="66"/>
        <v/>
      </c>
      <c r="F591" s="689" t="str">
        <f t="shared" si="66"/>
        <v/>
      </c>
      <c r="G591" s="1810" t="str">
        <f t="shared" si="66"/>
        <v/>
      </c>
      <c r="H591" s="47"/>
      <c r="I591" s="47"/>
      <c r="J591" s="47"/>
      <c r="K591" s="47"/>
      <c r="L591" s="47"/>
      <c r="M591" s="47"/>
      <c r="N591" s="47"/>
      <c r="O591" s="47"/>
      <c r="P591" s="47"/>
      <c r="Q591" s="47"/>
      <c r="R591" s="47"/>
      <c r="S591" s="47"/>
      <c r="T591" s="47"/>
      <c r="U591" s="47"/>
      <c r="V591" s="47"/>
      <c r="W591" s="47"/>
      <c r="X591" s="47"/>
      <c r="Y591" s="47"/>
      <c r="Z591" s="47"/>
      <c r="AA591" s="47"/>
      <c r="AB591" s="47"/>
      <c r="AC591" s="47"/>
      <c r="AD591" s="47"/>
      <c r="AE591" s="47"/>
      <c r="AF591" s="47"/>
      <c r="AG591" s="47"/>
      <c r="AH591" s="47"/>
      <c r="AI591" s="47"/>
      <c r="AJ591" s="47"/>
      <c r="AK591" s="47"/>
      <c r="AL591" s="47"/>
      <c r="AM591" s="47"/>
      <c r="AN591" s="47"/>
      <c r="AO591" s="47"/>
      <c r="AP591" s="47"/>
      <c r="AQ591" s="47"/>
      <c r="AR591" s="47"/>
      <c r="AS591" s="47"/>
      <c r="AT591" s="47"/>
      <c r="AU591" s="47"/>
      <c r="AV591" s="47"/>
      <c r="AW591" s="47"/>
      <c r="AX591" s="47"/>
      <c r="AY591" s="47"/>
      <c r="AZ591" s="47"/>
      <c r="BA591" s="47"/>
      <c r="BB591" s="47"/>
      <c r="BC591" s="47"/>
      <c r="BD591" s="47"/>
      <c r="BE591" s="47"/>
      <c r="BF591" s="47"/>
      <c r="BG591" s="47"/>
      <c r="BH591" s="47"/>
      <c r="BI591" s="47"/>
      <c r="BJ591" s="47"/>
      <c r="BK591" s="47"/>
      <c r="BL591" s="47"/>
      <c r="BM591" s="47"/>
      <c r="BN591" s="47"/>
      <c r="BO591" s="47"/>
      <c r="BP591" s="47"/>
      <c r="BQ591" s="47"/>
      <c r="BR591" s="47"/>
      <c r="BS591" s="47"/>
      <c r="BT591" s="47"/>
      <c r="BU591" s="47"/>
      <c r="BV591" s="47"/>
      <c r="BW591" s="47"/>
      <c r="BX591" s="47"/>
      <c r="BY591" s="47"/>
      <c r="BZ591" s="47"/>
      <c r="CA591" s="47"/>
      <c r="CB591" s="47"/>
      <c r="CC591" s="47"/>
      <c r="CD591" s="47"/>
      <c r="CE591" s="47"/>
      <c r="CF591" s="47"/>
      <c r="CG591" s="47"/>
      <c r="CH591" s="47"/>
      <c r="CI591" s="47"/>
      <c r="CJ591" s="47"/>
      <c r="CK591" s="47"/>
      <c r="CL591" s="47"/>
      <c r="CM591" s="47"/>
      <c r="CN591" s="47"/>
      <c r="CO591" s="47"/>
      <c r="CP591" s="47"/>
      <c r="CQ591" s="47"/>
      <c r="CR591" s="47"/>
      <c r="CS591" s="47"/>
      <c r="CT591" s="47"/>
      <c r="CU591" s="47"/>
      <c r="CV591" s="47"/>
      <c r="CW591" s="47"/>
      <c r="CX591" s="47"/>
      <c r="CY591" s="47"/>
      <c r="CZ591" s="47"/>
      <c r="DA591" s="47"/>
      <c r="DB591" s="47"/>
      <c r="DC591" s="47"/>
      <c r="DD591" s="47"/>
      <c r="DE591" s="47"/>
      <c r="DF591" s="47"/>
      <c r="DG591" s="47"/>
      <c r="DH591" s="47"/>
      <c r="DI591" s="47"/>
      <c r="DJ591" s="47"/>
      <c r="DK591" s="47"/>
      <c r="DL591" s="47"/>
      <c r="DM591" s="47"/>
      <c r="DN591" s="47"/>
      <c r="DO591" s="47"/>
      <c r="DP591" s="47"/>
      <c r="DQ591" s="47"/>
      <c r="DR591" s="47"/>
      <c r="DS591" s="47"/>
      <c r="DT591" s="47"/>
      <c r="DU591" s="47"/>
      <c r="DV591" s="47"/>
      <c r="DW591" s="74"/>
      <c r="DX591" s="47"/>
      <c r="DY591" s="47"/>
      <c r="DZ591" s="47"/>
      <c r="EA591" s="47"/>
      <c r="EB591" s="47"/>
      <c r="EC591" s="47"/>
      <c r="ED591" s="47"/>
      <c r="EE591" s="47"/>
      <c r="EF591" s="47"/>
      <c r="EG591" s="47"/>
      <c r="EH591" s="47"/>
      <c r="EI591" s="47"/>
      <c r="EJ591" s="47"/>
      <c r="EK591" s="47"/>
      <c r="EL591" s="47"/>
      <c r="EM591" s="47"/>
      <c r="EN591" s="47"/>
      <c r="EO591" s="47"/>
      <c r="EP591" s="47"/>
      <c r="EQ591" s="47"/>
      <c r="ER591" s="74"/>
    </row>
    <row r="592" spans="2:148" ht="15" customHeight="1">
      <c r="B592" s="687" t="str">
        <f t="shared" si="62"/>
        <v>Desk 65</v>
      </c>
      <c r="C592" s="689" t="str">
        <f t="shared" si="66"/>
        <v/>
      </c>
      <c r="D592" s="689" t="str">
        <f t="shared" si="66"/>
        <v/>
      </c>
      <c r="E592" s="689" t="str">
        <f t="shared" si="66"/>
        <v/>
      </c>
      <c r="F592" s="689" t="str">
        <f t="shared" si="66"/>
        <v/>
      </c>
      <c r="G592" s="1810" t="str">
        <f t="shared" si="66"/>
        <v/>
      </c>
      <c r="H592" s="47"/>
      <c r="I592" s="47"/>
      <c r="J592" s="47"/>
      <c r="K592" s="47"/>
      <c r="L592" s="47"/>
      <c r="M592" s="47"/>
      <c r="N592" s="47"/>
      <c r="O592" s="47"/>
      <c r="P592" s="47"/>
      <c r="Q592" s="47"/>
      <c r="R592" s="47"/>
      <c r="S592" s="47"/>
      <c r="T592" s="47"/>
      <c r="U592" s="47"/>
      <c r="V592" s="47"/>
      <c r="W592" s="47"/>
      <c r="X592" s="47"/>
      <c r="Y592" s="47"/>
      <c r="Z592" s="47"/>
      <c r="AA592" s="47"/>
      <c r="AB592" s="47"/>
      <c r="AC592" s="47"/>
      <c r="AD592" s="47"/>
      <c r="AE592" s="47"/>
      <c r="AF592" s="47"/>
      <c r="AG592" s="47"/>
      <c r="AH592" s="47"/>
      <c r="AI592" s="47"/>
      <c r="AJ592" s="47"/>
      <c r="AK592" s="47"/>
      <c r="AL592" s="47"/>
      <c r="AM592" s="47"/>
      <c r="AN592" s="47"/>
      <c r="AO592" s="47"/>
      <c r="AP592" s="47"/>
      <c r="AQ592" s="47"/>
      <c r="AR592" s="47"/>
      <c r="AS592" s="47"/>
      <c r="AT592" s="47"/>
      <c r="AU592" s="47"/>
      <c r="AV592" s="47"/>
      <c r="AW592" s="47"/>
      <c r="AX592" s="47"/>
      <c r="AY592" s="47"/>
      <c r="AZ592" s="47"/>
      <c r="BA592" s="47"/>
      <c r="BB592" s="47"/>
      <c r="BC592" s="47"/>
      <c r="BD592" s="47"/>
      <c r="BE592" s="47"/>
      <c r="BF592" s="47"/>
      <c r="BG592" s="47"/>
      <c r="BH592" s="47"/>
      <c r="BI592" s="47"/>
      <c r="BJ592" s="47"/>
      <c r="BK592" s="47"/>
      <c r="BL592" s="47"/>
      <c r="BM592" s="47"/>
      <c r="BN592" s="47"/>
      <c r="BO592" s="47"/>
      <c r="BP592" s="47"/>
      <c r="BQ592" s="47"/>
      <c r="BR592" s="47"/>
      <c r="BS592" s="47"/>
      <c r="BT592" s="47"/>
      <c r="BU592" s="47"/>
      <c r="BV592" s="47"/>
      <c r="BW592" s="47"/>
      <c r="BX592" s="47"/>
      <c r="BY592" s="47"/>
      <c r="BZ592" s="47"/>
      <c r="CA592" s="47"/>
      <c r="CB592" s="47"/>
      <c r="CC592" s="47"/>
      <c r="CD592" s="47"/>
      <c r="CE592" s="47"/>
      <c r="CF592" s="47"/>
      <c r="CG592" s="47"/>
      <c r="CH592" s="47"/>
      <c r="CI592" s="47"/>
      <c r="CJ592" s="47"/>
      <c r="CK592" s="47"/>
      <c r="CL592" s="47"/>
      <c r="CM592" s="47"/>
      <c r="CN592" s="47"/>
      <c r="CO592" s="47"/>
      <c r="CP592" s="47"/>
      <c r="CQ592" s="47"/>
      <c r="CR592" s="47"/>
      <c r="CS592" s="47"/>
      <c r="CT592" s="47"/>
      <c r="CU592" s="47"/>
      <c r="CV592" s="47"/>
      <c r="CW592" s="47"/>
      <c r="CX592" s="47"/>
      <c r="CY592" s="47"/>
      <c r="CZ592" s="47"/>
      <c r="DA592" s="47"/>
      <c r="DB592" s="47"/>
      <c r="DC592" s="47"/>
      <c r="DD592" s="47"/>
      <c r="DE592" s="47"/>
      <c r="DF592" s="47"/>
      <c r="DG592" s="47"/>
      <c r="DH592" s="47"/>
      <c r="DI592" s="47"/>
      <c r="DJ592" s="47"/>
      <c r="DK592" s="47"/>
      <c r="DL592" s="47"/>
      <c r="DM592" s="47"/>
      <c r="DN592" s="47"/>
      <c r="DO592" s="47"/>
      <c r="DP592" s="47"/>
      <c r="DQ592" s="47"/>
      <c r="DR592" s="47"/>
      <c r="DS592" s="47"/>
      <c r="DT592" s="47"/>
      <c r="DU592" s="47"/>
      <c r="DV592" s="47"/>
      <c r="DW592" s="74"/>
      <c r="DX592" s="47"/>
      <c r="DY592" s="47"/>
      <c r="DZ592" s="47"/>
      <c r="EA592" s="47"/>
      <c r="EB592" s="47"/>
      <c r="EC592" s="47"/>
      <c r="ED592" s="47"/>
      <c r="EE592" s="47"/>
      <c r="EF592" s="47"/>
      <c r="EG592" s="47"/>
      <c r="EH592" s="47"/>
      <c r="EI592" s="47"/>
      <c r="EJ592" s="47"/>
      <c r="EK592" s="47"/>
      <c r="EL592" s="47"/>
      <c r="EM592" s="47"/>
      <c r="EN592" s="47"/>
      <c r="EO592" s="47"/>
      <c r="EP592" s="47"/>
      <c r="EQ592" s="47"/>
      <c r="ER592" s="74"/>
    </row>
    <row r="593" spans="2:148" ht="15" customHeight="1">
      <c r="B593" s="687" t="str">
        <f t="shared" ref="B593:B627" si="67">B179</f>
        <v>Desk 66</v>
      </c>
      <c r="C593" s="689" t="str">
        <f t="shared" ref="C593:G608" si="68">IF(ISBLANK(C76), "", C76)</f>
        <v/>
      </c>
      <c r="D593" s="689" t="str">
        <f t="shared" si="68"/>
        <v/>
      </c>
      <c r="E593" s="689" t="str">
        <f t="shared" si="68"/>
        <v/>
      </c>
      <c r="F593" s="689" t="str">
        <f t="shared" si="68"/>
        <v/>
      </c>
      <c r="G593" s="1810" t="str">
        <f t="shared" si="68"/>
        <v/>
      </c>
      <c r="H593" s="47"/>
      <c r="I593" s="47"/>
      <c r="J593" s="47"/>
      <c r="K593" s="47"/>
      <c r="L593" s="47"/>
      <c r="M593" s="47"/>
      <c r="N593" s="47"/>
      <c r="O593" s="47"/>
      <c r="P593" s="47"/>
      <c r="Q593" s="47"/>
      <c r="R593" s="47"/>
      <c r="S593" s="47"/>
      <c r="T593" s="47"/>
      <c r="U593" s="47"/>
      <c r="V593" s="47"/>
      <c r="W593" s="47"/>
      <c r="X593" s="47"/>
      <c r="Y593" s="47"/>
      <c r="Z593" s="47"/>
      <c r="AA593" s="47"/>
      <c r="AB593" s="47"/>
      <c r="AC593" s="47"/>
      <c r="AD593" s="47"/>
      <c r="AE593" s="47"/>
      <c r="AF593" s="47"/>
      <c r="AG593" s="47"/>
      <c r="AH593" s="47"/>
      <c r="AI593" s="47"/>
      <c r="AJ593" s="47"/>
      <c r="AK593" s="47"/>
      <c r="AL593" s="47"/>
      <c r="AM593" s="47"/>
      <c r="AN593" s="47"/>
      <c r="AO593" s="47"/>
      <c r="AP593" s="47"/>
      <c r="AQ593" s="47"/>
      <c r="AR593" s="47"/>
      <c r="AS593" s="47"/>
      <c r="AT593" s="47"/>
      <c r="AU593" s="47"/>
      <c r="AV593" s="47"/>
      <c r="AW593" s="47"/>
      <c r="AX593" s="47"/>
      <c r="AY593" s="47"/>
      <c r="AZ593" s="47"/>
      <c r="BA593" s="47"/>
      <c r="BB593" s="47"/>
      <c r="BC593" s="47"/>
      <c r="BD593" s="47"/>
      <c r="BE593" s="47"/>
      <c r="BF593" s="47"/>
      <c r="BG593" s="47"/>
      <c r="BH593" s="47"/>
      <c r="BI593" s="47"/>
      <c r="BJ593" s="47"/>
      <c r="BK593" s="47"/>
      <c r="BL593" s="47"/>
      <c r="BM593" s="47"/>
      <c r="BN593" s="47"/>
      <c r="BO593" s="47"/>
      <c r="BP593" s="47"/>
      <c r="BQ593" s="47"/>
      <c r="BR593" s="47"/>
      <c r="BS593" s="47"/>
      <c r="BT593" s="47"/>
      <c r="BU593" s="47"/>
      <c r="BV593" s="47"/>
      <c r="BW593" s="47"/>
      <c r="BX593" s="47"/>
      <c r="BY593" s="47"/>
      <c r="BZ593" s="47"/>
      <c r="CA593" s="47"/>
      <c r="CB593" s="47"/>
      <c r="CC593" s="47"/>
      <c r="CD593" s="47"/>
      <c r="CE593" s="47"/>
      <c r="CF593" s="47"/>
      <c r="CG593" s="47"/>
      <c r="CH593" s="47"/>
      <c r="CI593" s="47"/>
      <c r="CJ593" s="47"/>
      <c r="CK593" s="47"/>
      <c r="CL593" s="47"/>
      <c r="CM593" s="47"/>
      <c r="CN593" s="47"/>
      <c r="CO593" s="47"/>
      <c r="CP593" s="47"/>
      <c r="CQ593" s="47"/>
      <c r="CR593" s="47"/>
      <c r="CS593" s="47"/>
      <c r="CT593" s="47"/>
      <c r="CU593" s="47"/>
      <c r="CV593" s="47"/>
      <c r="CW593" s="47"/>
      <c r="CX593" s="47"/>
      <c r="CY593" s="47"/>
      <c r="CZ593" s="47"/>
      <c r="DA593" s="47"/>
      <c r="DB593" s="47"/>
      <c r="DC593" s="47"/>
      <c r="DD593" s="47"/>
      <c r="DE593" s="47"/>
      <c r="DF593" s="47"/>
      <c r="DG593" s="47"/>
      <c r="DH593" s="47"/>
      <c r="DI593" s="47"/>
      <c r="DJ593" s="47"/>
      <c r="DK593" s="47"/>
      <c r="DL593" s="47"/>
      <c r="DM593" s="47"/>
      <c r="DN593" s="47"/>
      <c r="DO593" s="47"/>
      <c r="DP593" s="47"/>
      <c r="DQ593" s="47"/>
      <c r="DR593" s="47"/>
      <c r="DS593" s="47"/>
      <c r="DT593" s="47"/>
      <c r="DU593" s="47"/>
      <c r="DV593" s="47"/>
      <c r="DW593" s="74"/>
      <c r="DX593" s="47"/>
      <c r="DY593" s="47"/>
      <c r="DZ593" s="47"/>
      <c r="EA593" s="47"/>
      <c r="EB593" s="47"/>
      <c r="EC593" s="47"/>
      <c r="ED593" s="47"/>
      <c r="EE593" s="47"/>
      <c r="EF593" s="47"/>
      <c r="EG593" s="47"/>
      <c r="EH593" s="47"/>
      <c r="EI593" s="47"/>
      <c r="EJ593" s="47"/>
      <c r="EK593" s="47"/>
      <c r="EL593" s="47"/>
      <c r="EM593" s="47"/>
      <c r="EN593" s="47"/>
      <c r="EO593" s="47"/>
      <c r="EP593" s="47"/>
      <c r="EQ593" s="47"/>
      <c r="ER593" s="74"/>
    </row>
    <row r="594" spans="2:148" ht="15" customHeight="1">
      <c r="B594" s="687" t="str">
        <f t="shared" si="67"/>
        <v>Desk 67</v>
      </c>
      <c r="C594" s="689" t="str">
        <f t="shared" si="68"/>
        <v/>
      </c>
      <c r="D594" s="689" t="str">
        <f t="shared" si="68"/>
        <v/>
      </c>
      <c r="E594" s="689" t="str">
        <f t="shared" si="68"/>
        <v/>
      </c>
      <c r="F594" s="689" t="str">
        <f t="shared" si="68"/>
        <v/>
      </c>
      <c r="G594" s="1810" t="str">
        <f t="shared" si="68"/>
        <v/>
      </c>
      <c r="H594" s="47"/>
      <c r="I594" s="47"/>
      <c r="J594" s="47"/>
      <c r="K594" s="47"/>
      <c r="L594" s="47"/>
      <c r="M594" s="47"/>
      <c r="N594" s="47"/>
      <c r="O594" s="47"/>
      <c r="P594" s="47"/>
      <c r="Q594" s="47"/>
      <c r="R594" s="47"/>
      <c r="S594" s="47"/>
      <c r="T594" s="47"/>
      <c r="U594" s="47"/>
      <c r="V594" s="47"/>
      <c r="W594" s="47"/>
      <c r="X594" s="47"/>
      <c r="Y594" s="47"/>
      <c r="Z594" s="47"/>
      <c r="AA594" s="47"/>
      <c r="AB594" s="47"/>
      <c r="AC594" s="47"/>
      <c r="AD594" s="47"/>
      <c r="AE594" s="47"/>
      <c r="AF594" s="47"/>
      <c r="AG594" s="47"/>
      <c r="AH594" s="47"/>
      <c r="AI594" s="47"/>
      <c r="AJ594" s="47"/>
      <c r="AK594" s="47"/>
      <c r="AL594" s="47"/>
      <c r="AM594" s="47"/>
      <c r="AN594" s="47"/>
      <c r="AO594" s="47"/>
      <c r="AP594" s="47"/>
      <c r="AQ594" s="47"/>
      <c r="AR594" s="47"/>
      <c r="AS594" s="47"/>
      <c r="AT594" s="47"/>
      <c r="AU594" s="47"/>
      <c r="AV594" s="47"/>
      <c r="AW594" s="47"/>
      <c r="AX594" s="47"/>
      <c r="AY594" s="47"/>
      <c r="AZ594" s="47"/>
      <c r="BA594" s="47"/>
      <c r="BB594" s="47"/>
      <c r="BC594" s="47"/>
      <c r="BD594" s="47"/>
      <c r="BE594" s="47"/>
      <c r="BF594" s="47"/>
      <c r="BG594" s="47"/>
      <c r="BH594" s="47"/>
      <c r="BI594" s="47"/>
      <c r="BJ594" s="47"/>
      <c r="BK594" s="47"/>
      <c r="BL594" s="47"/>
      <c r="BM594" s="47"/>
      <c r="BN594" s="47"/>
      <c r="BO594" s="47"/>
      <c r="BP594" s="47"/>
      <c r="BQ594" s="47"/>
      <c r="BR594" s="47"/>
      <c r="BS594" s="47"/>
      <c r="BT594" s="47"/>
      <c r="BU594" s="47"/>
      <c r="BV594" s="47"/>
      <c r="BW594" s="47"/>
      <c r="BX594" s="47"/>
      <c r="BY594" s="47"/>
      <c r="BZ594" s="47"/>
      <c r="CA594" s="47"/>
      <c r="CB594" s="47"/>
      <c r="CC594" s="47"/>
      <c r="CD594" s="47"/>
      <c r="CE594" s="47"/>
      <c r="CF594" s="47"/>
      <c r="CG594" s="47"/>
      <c r="CH594" s="47"/>
      <c r="CI594" s="47"/>
      <c r="CJ594" s="47"/>
      <c r="CK594" s="47"/>
      <c r="CL594" s="47"/>
      <c r="CM594" s="47"/>
      <c r="CN594" s="47"/>
      <c r="CO594" s="47"/>
      <c r="CP594" s="47"/>
      <c r="CQ594" s="47"/>
      <c r="CR594" s="47"/>
      <c r="CS594" s="47"/>
      <c r="CT594" s="47"/>
      <c r="CU594" s="47"/>
      <c r="CV594" s="47"/>
      <c r="CW594" s="47"/>
      <c r="CX594" s="47"/>
      <c r="CY594" s="47"/>
      <c r="CZ594" s="47"/>
      <c r="DA594" s="47"/>
      <c r="DB594" s="47"/>
      <c r="DC594" s="47"/>
      <c r="DD594" s="47"/>
      <c r="DE594" s="47"/>
      <c r="DF594" s="47"/>
      <c r="DG594" s="47"/>
      <c r="DH594" s="47"/>
      <c r="DI594" s="47"/>
      <c r="DJ594" s="47"/>
      <c r="DK594" s="47"/>
      <c r="DL594" s="47"/>
      <c r="DM594" s="47"/>
      <c r="DN594" s="47"/>
      <c r="DO594" s="47"/>
      <c r="DP594" s="47"/>
      <c r="DQ594" s="47"/>
      <c r="DR594" s="47"/>
      <c r="DS594" s="47"/>
      <c r="DT594" s="47"/>
      <c r="DU594" s="47"/>
      <c r="DV594" s="47"/>
      <c r="DW594" s="74"/>
      <c r="DX594" s="47"/>
      <c r="DY594" s="47"/>
      <c r="DZ594" s="47"/>
      <c r="EA594" s="47"/>
      <c r="EB594" s="47"/>
      <c r="EC594" s="47"/>
      <c r="ED594" s="47"/>
      <c r="EE594" s="47"/>
      <c r="EF594" s="47"/>
      <c r="EG594" s="47"/>
      <c r="EH594" s="47"/>
      <c r="EI594" s="47"/>
      <c r="EJ594" s="47"/>
      <c r="EK594" s="47"/>
      <c r="EL594" s="47"/>
      <c r="EM594" s="47"/>
      <c r="EN594" s="47"/>
      <c r="EO594" s="47"/>
      <c r="EP594" s="47"/>
      <c r="EQ594" s="47"/>
      <c r="ER594" s="74"/>
    </row>
    <row r="595" spans="2:148" ht="15" customHeight="1">
      <c r="B595" s="687" t="str">
        <f t="shared" si="67"/>
        <v>Desk 68</v>
      </c>
      <c r="C595" s="689" t="str">
        <f t="shared" si="68"/>
        <v/>
      </c>
      <c r="D595" s="689" t="str">
        <f t="shared" si="68"/>
        <v/>
      </c>
      <c r="E595" s="689" t="str">
        <f t="shared" si="68"/>
        <v/>
      </c>
      <c r="F595" s="689" t="str">
        <f t="shared" si="68"/>
        <v/>
      </c>
      <c r="G595" s="1810" t="str">
        <f t="shared" si="68"/>
        <v/>
      </c>
      <c r="H595" s="47"/>
      <c r="I595" s="47"/>
      <c r="J595" s="47"/>
      <c r="K595" s="47"/>
      <c r="L595" s="47"/>
      <c r="M595" s="47"/>
      <c r="N595" s="47"/>
      <c r="O595" s="47"/>
      <c r="P595" s="47"/>
      <c r="Q595" s="47"/>
      <c r="R595" s="47"/>
      <c r="S595" s="47"/>
      <c r="T595" s="47"/>
      <c r="U595" s="47"/>
      <c r="V595" s="47"/>
      <c r="W595" s="47"/>
      <c r="X595" s="47"/>
      <c r="Y595" s="47"/>
      <c r="Z595" s="47"/>
      <c r="AA595" s="47"/>
      <c r="AB595" s="47"/>
      <c r="AC595" s="47"/>
      <c r="AD595" s="47"/>
      <c r="AE595" s="47"/>
      <c r="AF595" s="47"/>
      <c r="AG595" s="47"/>
      <c r="AH595" s="47"/>
      <c r="AI595" s="47"/>
      <c r="AJ595" s="47"/>
      <c r="AK595" s="47"/>
      <c r="AL595" s="47"/>
      <c r="AM595" s="47"/>
      <c r="AN595" s="47"/>
      <c r="AO595" s="47"/>
      <c r="AP595" s="47"/>
      <c r="AQ595" s="47"/>
      <c r="AR595" s="47"/>
      <c r="AS595" s="47"/>
      <c r="AT595" s="47"/>
      <c r="AU595" s="47"/>
      <c r="AV595" s="47"/>
      <c r="AW595" s="47"/>
      <c r="AX595" s="47"/>
      <c r="AY595" s="47"/>
      <c r="AZ595" s="47"/>
      <c r="BA595" s="47"/>
      <c r="BB595" s="47"/>
      <c r="BC595" s="47"/>
      <c r="BD595" s="47"/>
      <c r="BE595" s="47"/>
      <c r="BF595" s="47"/>
      <c r="BG595" s="47"/>
      <c r="BH595" s="47"/>
      <c r="BI595" s="47"/>
      <c r="BJ595" s="47"/>
      <c r="BK595" s="47"/>
      <c r="BL595" s="47"/>
      <c r="BM595" s="47"/>
      <c r="BN595" s="47"/>
      <c r="BO595" s="47"/>
      <c r="BP595" s="47"/>
      <c r="BQ595" s="47"/>
      <c r="BR595" s="47"/>
      <c r="BS595" s="47"/>
      <c r="BT595" s="47"/>
      <c r="BU595" s="47"/>
      <c r="BV595" s="47"/>
      <c r="BW595" s="47"/>
      <c r="BX595" s="47"/>
      <c r="BY595" s="47"/>
      <c r="BZ595" s="47"/>
      <c r="CA595" s="47"/>
      <c r="CB595" s="47"/>
      <c r="CC595" s="47"/>
      <c r="CD595" s="47"/>
      <c r="CE595" s="47"/>
      <c r="CF595" s="47"/>
      <c r="CG595" s="47"/>
      <c r="CH595" s="47"/>
      <c r="CI595" s="47"/>
      <c r="CJ595" s="47"/>
      <c r="CK595" s="47"/>
      <c r="CL595" s="47"/>
      <c r="CM595" s="47"/>
      <c r="CN595" s="47"/>
      <c r="CO595" s="47"/>
      <c r="CP595" s="47"/>
      <c r="CQ595" s="47"/>
      <c r="CR595" s="47"/>
      <c r="CS595" s="47"/>
      <c r="CT595" s="47"/>
      <c r="CU595" s="47"/>
      <c r="CV595" s="47"/>
      <c r="CW595" s="47"/>
      <c r="CX595" s="47"/>
      <c r="CY595" s="47"/>
      <c r="CZ595" s="47"/>
      <c r="DA595" s="47"/>
      <c r="DB595" s="47"/>
      <c r="DC595" s="47"/>
      <c r="DD595" s="47"/>
      <c r="DE595" s="47"/>
      <c r="DF595" s="47"/>
      <c r="DG595" s="47"/>
      <c r="DH595" s="47"/>
      <c r="DI595" s="47"/>
      <c r="DJ595" s="47"/>
      <c r="DK595" s="47"/>
      <c r="DL595" s="47"/>
      <c r="DM595" s="47"/>
      <c r="DN595" s="47"/>
      <c r="DO595" s="47"/>
      <c r="DP595" s="47"/>
      <c r="DQ595" s="47"/>
      <c r="DR595" s="47"/>
      <c r="DS595" s="47"/>
      <c r="DT595" s="47"/>
      <c r="DU595" s="47"/>
      <c r="DV595" s="47"/>
      <c r="DW595" s="74"/>
      <c r="DX595" s="47"/>
      <c r="DY595" s="47"/>
      <c r="DZ595" s="47"/>
      <c r="EA595" s="47"/>
      <c r="EB595" s="47"/>
      <c r="EC595" s="47"/>
      <c r="ED595" s="47"/>
      <c r="EE595" s="47"/>
      <c r="EF595" s="47"/>
      <c r="EG595" s="47"/>
      <c r="EH595" s="47"/>
      <c r="EI595" s="47"/>
      <c r="EJ595" s="47"/>
      <c r="EK595" s="47"/>
      <c r="EL595" s="47"/>
      <c r="EM595" s="47"/>
      <c r="EN595" s="47"/>
      <c r="EO595" s="47"/>
      <c r="EP595" s="47"/>
      <c r="EQ595" s="47"/>
      <c r="ER595" s="74"/>
    </row>
    <row r="596" spans="2:148" ht="15" customHeight="1">
      <c r="B596" s="687" t="str">
        <f t="shared" si="67"/>
        <v>Desk 69</v>
      </c>
      <c r="C596" s="689" t="str">
        <f t="shared" si="68"/>
        <v/>
      </c>
      <c r="D596" s="689" t="str">
        <f t="shared" si="68"/>
        <v/>
      </c>
      <c r="E596" s="689" t="str">
        <f t="shared" si="68"/>
        <v/>
      </c>
      <c r="F596" s="689" t="str">
        <f t="shared" si="68"/>
        <v/>
      </c>
      <c r="G596" s="1810" t="str">
        <f t="shared" si="68"/>
        <v/>
      </c>
      <c r="H596" s="47"/>
      <c r="I596" s="47"/>
      <c r="J596" s="47"/>
      <c r="K596" s="47"/>
      <c r="L596" s="47"/>
      <c r="M596" s="47"/>
      <c r="N596" s="47"/>
      <c r="O596" s="47"/>
      <c r="P596" s="47"/>
      <c r="Q596" s="47"/>
      <c r="R596" s="47"/>
      <c r="S596" s="47"/>
      <c r="T596" s="47"/>
      <c r="U596" s="47"/>
      <c r="V596" s="47"/>
      <c r="W596" s="47"/>
      <c r="X596" s="47"/>
      <c r="Y596" s="47"/>
      <c r="Z596" s="47"/>
      <c r="AA596" s="47"/>
      <c r="AB596" s="47"/>
      <c r="AC596" s="47"/>
      <c r="AD596" s="47"/>
      <c r="AE596" s="47"/>
      <c r="AF596" s="47"/>
      <c r="AG596" s="47"/>
      <c r="AH596" s="47"/>
      <c r="AI596" s="47"/>
      <c r="AJ596" s="47"/>
      <c r="AK596" s="47"/>
      <c r="AL596" s="47"/>
      <c r="AM596" s="47"/>
      <c r="AN596" s="47"/>
      <c r="AO596" s="47"/>
      <c r="AP596" s="47"/>
      <c r="AQ596" s="47"/>
      <c r="AR596" s="47"/>
      <c r="AS596" s="47"/>
      <c r="AT596" s="47"/>
      <c r="AU596" s="47"/>
      <c r="AV596" s="47"/>
      <c r="AW596" s="47"/>
      <c r="AX596" s="47"/>
      <c r="AY596" s="47"/>
      <c r="AZ596" s="47"/>
      <c r="BA596" s="47"/>
      <c r="BB596" s="47"/>
      <c r="BC596" s="47"/>
      <c r="BD596" s="47"/>
      <c r="BE596" s="47"/>
      <c r="BF596" s="47"/>
      <c r="BG596" s="47"/>
      <c r="BH596" s="47"/>
      <c r="BI596" s="47"/>
      <c r="BJ596" s="47"/>
      <c r="BK596" s="47"/>
      <c r="BL596" s="47"/>
      <c r="BM596" s="47"/>
      <c r="BN596" s="47"/>
      <c r="BO596" s="47"/>
      <c r="BP596" s="47"/>
      <c r="BQ596" s="47"/>
      <c r="BR596" s="47"/>
      <c r="BS596" s="47"/>
      <c r="BT596" s="47"/>
      <c r="BU596" s="47"/>
      <c r="BV596" s="47"/>
      <c r="BW596" s="47"/>
      <c r="BX596" s="47"/>
      <c r="BY596" s="47"/>
      <c r="BZ596" s="47"/>
      <c r="CA596" s="47"/>
      <c r="CB596" s="47"/>
      <c r="CC596" s="47"/>
      <c r="CD596" s="47"/>
      <c r="CE596" s="47"/>
      <c r="CF596" s="47"/>
      <c r="CG596" s="47"/>
      <c r="CH596" s="47"/>
      <c r="CI596" s="47"/>
      <c r="CJ596" s="47"/>
      <c r="CK596" s="47"/>
      <c r="CL596" s="47"/>
      <c r="CM596" s="47"/>
      <c r="CN596" s="47"/>
      <c r="CO596" s="47"/>
      <c r="CP596" s="47"/>
      <c r="CQ596" s="47"/>
      <c r="CR596" s="47"/>
      <c r="CS596" s="47"/>
      <c r="CT596" s="47"/>
      <c r="CU596" s="47"/>
      <c r="CV596" s="47"/>
      <c r="CW596" s="47"/>
      <c r="CX596" s="47"/>
      <c r="CY596" s="47"/>
      <c r="CZ596" s="47"/>
      <c r="DA596" s="47"/>
      <c r="DB596" s="47"/>
      <c r="DC596" s="47"/>
      <c r="DD596" s="47"/>
      <c r="DE596" s="47"/>
      <c r="DF596" s="47"/>
      <c r="DG596" s="47"/>
      <c r="DH596" s="47"/>
      <c r="DI596" s="47"/>
      <c r="DJ596" s="47"/>
      <c r="DK596" s="47"/>
      <c r="DL596" s="47"/>
      <c r="DM596" s="47"/>
      <c r="DN596" s="47"/>
      <c r="DO596" s="47"/>
      <c r="DP596" s="47"/>
      <c r="DQ596" s="47"/>
      <c r="DR596" s="47"/>
      <c r="DS596" s="47"/>
      <c r="DT596" s="47"/>
      <c r="DU596" s="47"/>
      <c r="DV596" s="47"/>
      <c r="DW596" s="74"/>
      <c r="DX596" s="47"/>
      <c r="DY596" s="47"/>
      <c r="DZ596" s="47"/>
      <c r="EA596" s="47"/>
      <c r="EB596" s="47"/>
      <c r="EC596" s="47"/>
      <c r="ED596" s="47"/>
      <c r="EE596" s="47"/>
      <c r="EF596" s="47"/>
      <c r="EG596" s="47"/>
      <c r="EH596" s="47"/>
      <c r="EI596" s="47"/>
      <c r="EJ596" s="47"/>
      <c r="EK596" s="47"/>
      <c r="EL596" s="47"/>
      <c r="EM596" s="47"/>
      <c r="EN596" s="47"/>
      <c r="EO596" s="47"/>
      <c r="EP596" s="47"/>
      <c r="EQ596" s="47"/>
      <c r="ER596" s="74"/>
    </row>
    <row r="597" spans="2:148" ht="15" customHeight="1">
      <c r="B597" s="687" t="str">
        <f t="shared" si="67"/>
        <v>Desk 70</v>
      </c>
      <c r="C597" s="689" t="str">
        <f t="shared" si="68"/>
        <v/>
      </c>
      <c r="D597" s="689" t="str">
        <f t="shared" si="68"/>
        <v/>
      </c>
      <c r="E597" s="689" t="str">
        <f t="shared" si="68"/>
        <v/>
      </c>
      <c r="F597" s="689" t="str">
        <f t="shared" si="68"/>
        <v/>
      </c>
      <c r="G597" s="1810" t="str">
        <f t="shared" si="68"/>
        <v/>
      </c>
      <c r="H597" s="47"/>
      <c r="I597" s="47"/>
      <c r="J597" s="47"/>
      <c r="K597" s="47"/>
      <c r="L597" s="47"/>
      <c r="M597" s="47"/>
      <c r="N597" s="47"/>
      <c r="O597" s="47"/>
      <c r="P597" s="47"/>
      <c r="Q597" s="47"/>
      <c r="R597" s="47"/>
      <c r="S597" s="47"/>
      <c r="T597" s="47"/>
      <c r="U597" s="47"/>
      <c r="V597" s="47"/>
      <c r="W597" s="47"/>
      <c r="X597" s="47"/>
      <c r="Y597" s="47"/>
      <c r="Z597" s="47"/>
      <c r="AA597" s="47"/>
      <c r="AB597" s="47"/>
      <c r="AC597" s="47"/>
      <c r="AD597" s="47"/>
      <c r="AE597" s="47"/>
      <c r="AF597" s="47"/>
      <c r="AG597" s="47"/>
      <c r="AH597" s="47"/>
      <c r="AI597" s="47"/>
      <c r="AJ597" s="47"/>
      <c r="AK597" s="47"/>
      <c r="AL597" s="47"/>
      <c r="AM597" s="47"/>
      <c r="AN597" s="47"/>
      <c r="AO597" s="47"/>
      <c r="AP597" s="47"/>
      <c r="AQ597" s="47"/>
      <c r="AR597" s="47"/>
      <c r="AS597" s="47"/>
      <c r="AT597" s="47"/>
      <c r="AU597" s="47"/>
      <c r="AV597" s="47"/>
      <c r="AW597" s="47"/>
      <c r="AX597" s="47"/>
      <c r="AY597" s="47"/>
      <c r="AZ597" s="47"/>
      <c r="BA597" s="47"/>
      <c r="BB597" s="47"/>
      <c r="BC597" s="47"/>
      <c r="BD597" s="47"/>
      <c r="BE597" s="47"/>
      <c r="BF597" s="47"/>
      <c r="BG597" s="47"/>
      <c r="BH597" s="47"/>
      <c r="BI597" s="47"/>
      <c r="BJ597" s="47"/>
      <c r="BK597" s="47"/>
      <c r="BL597" s="47"/>
      <c r="BM597" s="47"/>
      <c r="BN597" s="47"/>
      <c r="BO597" s="47"/>
      <c r="BP597" s="47"/>
      <c r="BQ597" s="47"/>
      <c r="BR597" s="47"/>
      <c r="BS597" s="47"/>
      <c r="BT597" s="47"/>
      <c r="BU597" s="47"/>
      <c r="BV597" s="47"/>
      <c r="BW597" s="47"/>
      <c r="BX597" s="47"/>
      <c r="BY597" s="47"/>
      <c r="BZ597" s="47"/>
      <c r="CA597" s="47"/>
      <c r="CB597" s="47"/>
      <c r="CC597" s="47"/>
      <c r="CD597" s="47"/>
      <c r="CE597" s="47"/>
      <c r="CF597" s="47"/>
      <c r="CG597" s="47"/>
      <c r="CH597" s="47"/>
      <c r="CI597" s="47"/>
      <c r="CJ597" s="47"/>
      <c r="CK597" s="47"/>
      <c r="CL597" s="47"/>
      <c r="CM597" s="47"/>
      <c r="CN597" s="47"/>
      <c r="CO597" s="47"/>
      <c r="CP597" s="47"/>
      <c r="CQ597" s="47"/>
      <c r="CR597" s="47"/>
      <c r="CS597" s="47"/>
      <c r="CT597" s="47"/>
      <c r="CU597" s="47"/>
      <c r="CV597" s="47"/>
      <c r="CW597" s="47"/>
      <c r="CX597" s="47"/>
      <c r="CY597" s="47"/>
      <c r="CZ597" s="47"/>
      <c r="DA597" s="47"/>
      <c r="DB597" s="47"/>
      <c r="DC597" s="47"/>
      <c r="DD597" s="47"/>
      <c r="DE597" s="47"/>
      <c r="DF597" s="47"/>
      <c r="DG597" s="47"/>
      <c r="DH597" s="47"/>
      <c r="DI597" s="47"/>
      <c r="DJ597" s="47"/>
      <c r="DK597" s="47"/>
      <c r="DL597" s="47"/>
      <c r="DM597" s="47"/>
      <c r="DN597" s="47"/>
      <c r="DO597" s="47"/>
      <c r="DP597" s="47"/>
      <c r="DQ597" s="47"/>
      <c r="DR597" s="47"/>
      <c r="DS597" s="47"/>
      <c r="DT597" s="47"/>
      <c r="DU597" s="47"/>
      <c r="DV597" s="47"/>
      <c r="DW597" s="74"/>
      <c r="DX597" s="47"/>
      <c r="DY597" s="47"/>
      <c r="DZ597" s="47"/>
      <c r="EA597" s="47"/>
      <c r="EB597" s="47"/>
      <c r="EC597" s="47"/>
      <c r="ED597" s="47"/>
      <c r="EE597" s="47"/>
      <c r="EF597" s="47"/>
      <c r="EG597" s="47"/>
      <c r="EH597" s="47"/>
      <c r="EI597" s="47"/>
      <c r="EJ597" s="47"/>
      <c r="EK597" s="47"/>
      <c r="EL597" s="47"/>
      <c r="EM597" s="47"/>
      <c r="EN597" s="47"/>
      <c r="EO597" s="47"/>
      <c r="EP597" s="47"/>
      <c r="EQ597" s="47"/>
      <c r="ER597" s="74"/>
    </row>
    <row r="598" spans="2:148" ht="15" customHeight="1">
      <c r="B598" s="687" t="str">
        <f t="shared" si="67"/>
        <v>Desk 71</v>
      </c>
      <c r="C598" s="689" t="str">
        <f t="shared" si="68"/>
        <v/>
      </c>
      <c r="D598" s="689" t="str">
        <f t="shared" si="68"/>
        <v/>
      </c>
      <c r="E598" s="689" t="str">
        <f t="shared" si="68"/>
        <v/>
      </c>
      <c r="F598" s="689" t="str">
        <f t="shared" si="68"/>
        <v/>
      </c>
      <c r="G598" s="1810" t="str">
        <f t="shared" si="68"/>
        <v/>
      </c>
      <c r="H598" s="47"/>
      <c r="I598" s="47"/>
      <c r="J598" s="47"/>
      <c r="K598" s="47"/>
      <c r="L598" s="47"/>
      <c r="M598" s="47"/>
      <c r="N598" s="47"/>
      <c r="O598" s="47"/>
      <c r="P598" s="47"/>
      <c r="Q598" s="47"/>
      <c r="R598" s="47"/>
      <c r="S598" s="47"/>
      <c r="T598" s="47"/>
      <c r="U598" s="47"/>
      <c r="V598" s="47"/>
      <c r="W598" s="47"/>
      <c r="X598" s="47"/>
      <c r="Y598" s="47"/>
      <c r="Z598" s="47"/>
      <c r="AA598" s="47"/>
      <c r="AB598" s="47"/>
      <c r="AC598" s="47"/>
      <c r="AD598" s="47"/>
      <c r="AE598" s="47"/>
      <c r="AF598" s="47"/>
      <c r="AG598" s="47"/>
      <c r="AH598" s="47"/>
      <c r="AI598" s="47"/>
      <c r="AJ598" s="47"/>
      <c r="AK598" s="47"/>
      <c r="AL598" s="47"/>
      <c r="AM598" s="47"/>
      <c r="AN598" s="47"/>
      <c r="AO598" s="47"/>
      <c r="AP598" s="47"/>
      <c r="AQ598" s="47"/>
      <c r="AR598" s="47"/>
      <c r="AS598" s="47"/>
      <c r="AT598" s="47"/>
      <c r="AU598" s="47"/>
      <c r="AV598" s="47"/>
      <c r="AW598" s="47"/>
      <c r="AX598" s="47"/>
      <c r="AY598" s="47"/>
      <c r="AZ598" s="47"/>
      <c r="BA598" s="47"/>
      <c r="BB598" s="47"/>
      <c r="BC598" s="47"/>
      <c r="BD598" s="47"/>
      <c r="BE598" s="47"/>
      <c r="BF598" s="47"/>
      <c r="BG598" s="47"/>
      <c r="BH598" s="47"/>
      <c r="BI598" s="47"/>
      <c r="BJ598" s="47"/>
      <c r="BK598" s="47"/>
      <c r="BL598" s="47"/>
      <c r="BM598" s="47"/>
      <c r="BN598" s="47"/>
      <c r="BO598" s="47"/>
      <c r="BP598" s="47"/>
      <c r="BQ598" s="47"/>
      <c r="BR598" s="47"/>
      <c r="BS598" s="47"/>
      <c r="BT598" s="47"/>
      <c r="BU598" s="47"/>
      <c r="BV598" s="47"/>
      <c r="BW598" s="47"/>
      <c r="BX598" s="47"/>
      <c r="BY598" s="47"/>
      <c r="BZ598" s="47"/>
      <c r="CA598" s="47"/>
      <c r="CB598" s="47"/>
      <c r="CC598" s="47"/>
      <c r="CD598" s="47"/>
      <c r="CE598" s="47"/>
      <c r="CF598" s="47"/>
      <c r="CG598" s="47"/>
      <c r="CH598" s="47"/>
      <c r="CI598" s="47"/>
      <c r="CJ598" s="47"/>
      <c r="CK598" s="47"/>
      <c r="CL598" s="47"/>
      <c r="CM598" s="47"/>
      <c r="CN598" s="47"/>
      <c r="CO598" s="47"/>
      <c r="CP598" s="47"/>
      <c r="CQ598" s="47"/>
      <c r="CR598" s="47"/>
      <c r="CS598" s="47"/>
      <c r="CT598" s="47"/>
      <c r="CU598" s="47"/>
      <c r="CV598" s="47"/>
      <c r="CW598" s="47"/>
      <c r="CX598" s="47"/>
      <c r="CY598" s="47"/>
      <c r="CZ598" s="47"/>
      <c r="DA598" s="47"/>
      <c r="DB598" s="47"/>
      <c r="DC598" s="47"/>
      <c r="DD598" s="47"/>
      <c r="DE598" s="47"/>
      <c r="DF598" s="47"/>
      <c r="DG598" s="47"/>
      <c r="DH598" s="47"/>
      <c r="DI598" s="47"/>
      <c r="DJ598" s="47"/>
      <c r="DK598" s="47"/>
      <c r="DL598" s="47"/>
      <c r="DM598" s="47"/>
      <c r="DN598" s="47"/>
      <c r="DO598" s="47"/>
      <c r="DP598" s="47"/>
      <c r="DQ598" s="47"/>
      <c r="DR598" s="47"/>
      <c r="DS598" s="47"/>
      <c r="DT598" s="47"/>
      <c r="DU598" s="47"/>
      <c r="DV598" s="47"/>
      <c r="DW598" s="74"/>
      <c r="DX598" s="47"/>
      <c r="DY598" s="47"/>
      <c r="DZ598" s="47"/>
      <c r="EA598" s="47"/>
      <c r="EB598" s="47"/>
      <c r="EC598" s="47"/>
      <c r="ED598" s="47"/>
      <c r="EE598" s="47"/>
      <c r="EF598" s="47"/>
      <c r="EG598" s="47"/>
      <c r="EH598" s="47"/>
      <c r="EI598" s="47"/>
      <c r="EJ598" s="47"/>
      <c r="EK598" s="47"/>
      <c r="EL598" s="47"/>
      <c r="EM598" s="47"/>
      <c r="EN598" s="47"/>
      <c r="EO598" s="47"/>
      <c r="EP598" s="47"/>
      <c r="EQ598" s="47"/>
      <c r="ER598" s="74"/>
    </row>
    <row r="599" spans="2:148" ht="15" customHeight="1">
      <c r="B599" s="687" t="str">
        <f t="shared" si="67"/>
        <v>Desk 72</v>
      </c>
      <c r="C599" s="689" t="str">
        <f t="shared" si="68"/>
        <v/>
      </c>
      <c r="D599" s="689" t="str">
        <f t="shared" si="68"/>
        <v/>
      </c>
      <c r="E599" s="689" t="str">
        <f t="shared" si="68"/>
        <v/>
      </c>
      <c r="F599" s="689" t="str">
        <f t="shared" si="68"/>
        <v/>
      </c>
      <c r="G599" s="1810" t="str">
        <f t="shared" si="68"/>
        <v/>
      </c>
      <c r="H599" s="47"/>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c r="AF599" s="47"/>
      <c r="AG599" s="47"/>
      <c r="AH599" s="47"/>
      <c r="AI599" s="47"/>
      <c r="AJ599" s="47"/>
      <c r="AK599" s="47"/>
      <c r="AL599" s="47"/>
      <c r="AM599" s="47"/>
      <c r="AN599" s="47"/>
      <c r="AO599" s="47"/>
      <c r="AP599" s="47"/>
      <c r="AQ599" s="47"/>
      <c r="AR599" s="47"/>
      <c r="AS599" s="47"/>
      <c r="AT599" s="47"/>
      <c r="AU599" s="47"/>
      <c r="AV599" s="47"/>
      <c r="AW599" s="47"/>
      <c r="AX599" s="47"/>
      <c r="AY599" s="47"/>
      <c r="AZ599" s="47"/>
      <c r="BA599" s="47"/>
      <c r="BB599" s="47"/>
      <c r="BC599" s="47"/>
      <c r="BD599" s="47"/>
      <c r="BE599" s="47"/>
      <c r="BF599" s="47"/>
      <c r="BG599" s="47"/>
      <c r="BH599" s="47"/>
      <c r="BI599" s="47"/>
      <c r="BJ599" s="47"/>
      <c r="BK599" s="47"/>
      <c r="BL599" s="47"/>
      <c r="BM599" s="47"/>
      <c r="BN599" s="47"/>
      <c r="BO599" s="47"/>
      <c r="BP599" s="47"/>
      <c r="BQ599" s="47"/>
      <c r="BR599" s="47"/>
      <c r="BS599" s="47"/>
      <c r="BT599" s="47"/>
      <c r="BU599" s="47"/>
      <c r="BV599" s="47"/>
      <c r="BW599" s="47"/>
      <c r="BX599" s="47"/>
      <c r="BY599" s="47"/>
      <c r="BZ599" s="47"/>
      <c r="CA599" s="47"/>
      <c r="CB599" s="47"/>
      <c r="CC599" s="47"/>
      <c r="CD599" s="47"/>
      <c r="CE599" s="47"/>
      <c r="CF599" s="47"/>
      <c r="CG599" s="47"/>
      <c r="CH599" s="47"/>
      <c r="CI599" s="47"/>
      <c r="CJ599" s="47"/>
      <c r="CK599" s="47"/>
      <c r="CL599" s="47"/>
      <c r="CM599" s="47"/>
      <c r="CN599" s="47"/>
      <c r="CO599" s="47"/>
      <c r="CP599" s="47"/>
      <c r="CQ599" s="47"/>
      <c r="CR599" s="47"/>
      <c r="CS599" s="47"/>
      <c r="CT599" s="47"/>
      <c r="CU599" s="47"/>
      <c r="CV599" s="47"/>
      <c r="CW599" s="47"/>
      <c r="CX599" s="47"/>
      <c r="CY599" s="47"/>
      <c r="CZ599" s="47"/>
      <c r="DA599" s="47"/>
      <c r="DB599" s="47"/>
      <c r="DC599" s="47"/>
      <c r="DD599" s="47"/>
      <c r="DE599" s="47"/>
      <c r="DF599" s="47"/>
      <c r="DG599" s="47"/>
      <c r="DH599" s="47"/>
      <c r="DI599" s="47"/>
      <c r="DJ599" s="47"/>
      <c r="DK599" s="47"/>
      <c r="DL599" s="47"/>
      <c r="DM599" s="47"/>
      <c r="DN599" s="47"/>
      <c r="DO599" s="47"/>
      <c r="DP599" s="47"/>
      <c r="DQ599" s="47"/>
      <c r="DR599" s="47"/>
      <c r="DS599" s="47"/>
      <c r="DT599" s="47"/>
      <c r="DU599" s="47"/>
      <c r="DV599" s="47"/>
      <c r="DW599" s="74"/>
      <c r="DX599" s="47"/>
      <c r="DY599" s="47"/>
      <c r="DZ599" s="47"/>
      <c r="EA599" s="47"/>
      <c r="EB599" s="47"/>
      <c r="EC599" s="47"/>
      <c r="ED599" s="47"/>
      <c r="EE599" s="47"/>
      <c r="EF599" s="47"/>
      <c r="EG599" s="47"/>
      <c r="EH599" s="47"/>
      <c r="EI599" s="47"/>
      <c r="EJ599" s="47"/>
      <c r="EK599" s="47"/>
      <c r="EL599" s="47"/>
      <c r="EM599" s="47"/>
      <c r="EN599" s="47"/>
      <c r="EO599" s="47"/>
      <c r="EP599" s="47"/>
      <c r="EQ599" s="47"/>
      <c r="ER599" s="74"/>
    </row>
    <row r="600" spans="2:148" ht="15" customHeight="1">
      <c r="B600" s="687" t="str">
        <f t="shared" si="67"/>
        <v>Desk 73</v>
      </c>
      <c r="C600" s="689" t="str">
        <f t="shared" si="68"/>
        <v/>
      </c>
      <c r="D600" s="689" t="str">
        <f t="shared" si="68"/>
        <v/>
      </c>
      <c r="E600" s="689" t="str">
        <f t="shared" si="68"/>
        <v/>
      </c>
      <c r="F600" s="689" t="str">
        <f t="shared" si="68"/>
        <v/>
      </c>
      <c r="G600" s="1810" t="str">
        <f t="shared" si="68"/>
        <v/>
      </c>
      <c r="H600" s="47"/>
      <c r="I600" s="47"/>
      <c r="J600" s="47"/>
      <c r="K600" s="47"/>
      <c r="L600" s="47"/>
      <c r="M600" s="47"/>
      <c r="N600" s="47"/>
      <c r="O600" s="47"/>
      <c r="P600" s="47"/>
      <c r="Q600" s="47"/>
      <c r="R600" s="47"/>
      <c r="S600" s="47"/>
      <c r="T600" s="47"/>
      <c r="U600" s="47"/>
      <c r="V600" s="47"/>
      <c r="W600" s="47"/>
      <c r="X600" s="47"/>
      <c r="Y600" s="47"/>
      <c r="Z600" s="47"/>
      <c r="AA600" s="47"/>
      <c r="AB600" s="47"/>
      <c r="AC600" s="47"/>
      <c r="AD600" s="47"/>
      <c r="AE600" s="47"/>
      <c r="AF600" s="47"/>
      <c r="AG600" s="47"/>
      <c r="AH600" s="47"/>
      <c r="AI600" s="47"/>
      <c r="AJ600" s="47"/>
      <c r="AK600" s="47"/>
      <c r="AL600" s="47"/>
      <c r="AM600" s="47"/>
      <c r="AN600" s="47"/>
      <c r="AO600" s="47"/>
      <c r="AP600" s="47"/>
      <c r="AQ600" s="47"/>
      <c r="AR600" s="47"/>
      <c r="AS600" s="47"/>
      <c r="AT600" s="47"/>
      <c r="AU600" s="47"/>
      <c r="AV600" s="47"/>
      <c r="AW600" s="47"/>
      <c r="AX600" s="47"/>
      <c r="AY600" s="47"/>
      <c r="AZ600" s="47"/>
      <c r="BA600" s="47"/>
      <c r="BB600" s="47"/>
      <c r="BC600" s="47"/>
      <c r="BD600" s="47"/>
      <c r="BE600" s="47"/>
      <c r="BF600" s="47"/>
      <c r="BG600" s="47"/>
      <c r="BH600" s="47"/>
      <c r="BI600" s="47"/>
      <c r="BJ600" s="47"/>
      <c r="BK600" s="47"/>
      <c r="BL600" s="47"/>
      <c r="BM600" s="47"/>
      <c r="BN600" s="47"/>
      <c r="BO600" s="47"/>
      <c r="BP600" s="47"/>
      <c r="BQ600" s="47"/>
      <c r="BR600" s="47"/>
      <c r="BS600" s="47"/>
      <c r="BT600" s="47"/>
      <c r="BU600" s="47"/>
      <c r="BV600" s="47"/>
      <c r="BW600" s="47"/>
      <c r="BX600" s="47"/>
      <c r="BY600" s="47"/>
      <c r="BZ600" s="47"/>
      <c r="CA600" s="47"/>
      <c r="CB600" s="47"/>
      <c r="CC600" s="47"/>
      <c r="CD600" s="47"/>
      <c r="CE600" s="47"/>
      <c r="CF600" s="47"/>
      <c r="CG600" s="47"/>
      <c r="CH600" s="47"/>
      <c r="CI600" s="47"/>
      <c r="CJ600" s="47"/>
      <c r="CK600" s="47"/>
      <c r="CL600" s="47"/>
      <c r="CM600" s="47"/>
      <c r="CN600" s="47"/>
      <c r="CO600" s="47"/>
      <c r="CP600" s="47"/>
      <c r="CQ600" s="47"/>
      <c r="CR600" s="47"/>
      <c r="CS600" s="47"/>
      <c r="CT600" s="47"/>
      <c r="CU600" s="47"/>
      <c r="CV600" s="47"/>
      <c r="CW600" s="47"/>
      <c r="CX600" s="47"/>
      <c r="CY600" s="47"/>
      <c r="CZ600" s="47"/>
      <c r="DA600" s="47"/>
      <c r="DB600" s="47"/>
      <c r="DC600" s="47"/>
      <c r="DD600" s="47"/>
      <c r="DE600" s="47"/>
      <c r="DF600" s="47"/>
      <c r="DG600" s="47"/>
      <c r="DH600" s="47"/>
      <c r="DI600" s="47"/>
      <c r="DJ600" s="47"/>
      <c r="DK600" s="47"/>
      <c r="DL600" s="47"/>
      <c r="DM600" s="47"/>
      <c r="DN600" s="47"/>
      <c r="DO600" s="47"/>
      <c r="DP600" s="47"/>
      <c r="DQ600" s="47"/>
      <c r="DR600" s="47"/>
      <c r="DS600" s="47"/>
      <c r="DT600" s="47"/>
      <c r="DU600" s="47"/>
      <c r="DV600" s="47"/>
      <c r="DW600" s="74"/>
      <c r="DX600" s="47"/>
      <c r="DY600" s="47"/>
      <c r="DZ600" s="47"/>
      <c r="EA600" s="47"/>
      <c r="EB600" s="47"/>
      <c r="EC600" s="47"/>
      <c r="ED600" s="47"/>
      <c r="EE600" s="47"/>
      <c r="EF600" s="47"/>
      <c r="EG600" s="47"/>
      <c r="EH600" s="47"/>
      <c r="EI600" s="47"/>
      <c r="EJ600" s="47"/>
      <c r="EK600" s="47"/>
      <c r="EL600" s="47"/>
      <c r="EM600" s="47"/>
      <c r="EN600" s="47"/>
      <c r="EO600" s="47"/>
      <c r="EP600" s="47"/>
      <c r="EQ600" s="47"/>
      <c r="ER600" s="74"/>
    </row>
    <row r="601" spans="2:148" ht="15" customHeight="1">
      <c r="B601" s="687" t="str">
        <f t="shared" si="67"/>
        <v>Desk 74</v>
      </c>
      <c r="C601" s="689" t="str">
        <f t="shared" si="68"/>
        <v/>
      </c>
      <c r="D601" s="689" t="str">
        <f t="shared" si="68"/>
        <v/>
      </c>
      <c r="E601" s="689" t="str">
        <f t="shared" si="68"/>
        <v/>
      </c>
      <c r="F601" s="689" t="str">
        <f t="shared" si="68"/>
        <v/>
      </c>
      <c r="G601" s="1810" t="str">
        <f t="shared" si="68"/>
        <v/>
      </c>
      <c r="H601" s="47"/>
      <c r="I601" s="47"/>
      <c r="J601" s="47"/>
      <c r="K601" s="47"/>
      <c r="L601" s="47"/>
      <c r="M601" s="47"/>
      <c r="N601" s="47"/>
      <c r="O601" s="47"/>
      <c r="P601" s="47"/>
      <c r="Q601" s="47"/>
      <c r="R601" s="47"/>
      <c r="S601" s="47"/>
      <c r="T601" s="47"/>
      <c r="U601" s="47"/>
      <c r="V601" s="47"/>
      <c r="W601" s="47"/>
      <c r="X601" s="47"/>
      <c r="Y601" s="47"/>
      <c r="Z601" s="47"/>
      <c r="AA601" s="47"/>
      <c r="AB601" s="47"/>
      <c r="AC601" s="47"/>
      <c r="AD601" s="47"/>
      <c r="AE601" s="47"/>
      <c r="AF601" s="47"/>
      <c r="AG601" s="47"/>
      <c r="AH601" s="47"/>
      <c r="AI601" s="47"/>
      <c r="AJ601" s="47"/>
      <c r="AK601" s="47"/>
      <c r="AL601" s="47"/>
      <c r="AM601" s="47"/>
      <c r="AN601" s="47"/>
      <c r="AO601" s="47"/>
      <c r="AP601" s="47"/>
      <c r="AQ601" s="47"/>
      <c r="AR601" s="47"/>
      <c r="AS601" s="47"/>
      <c r="AT601" s="47"/>
      <c r="AU601" s="47"/>
      <c r="AV601" s="47"/>
      <c r="AW601" s="47"/>
      <c r="AX601" s="47"/>
      <c r="AY601" s="47"/>
      <c r="AZ601" s="47"/>
      <c r="BA601" s="47"/>
      <c r="BB601" s="47"/>
      <c r="BC601" s="47"/>
      <c r="BD601" s="47"/>
      <c r="BE601" s="47"/>
      <c r="BF601" s="47"/>
      <c r="BG601" s="47"/>
      <c r="BH601" s="47"/>
      <c r="BI601" s="47"/>
      <c r="BJ601" s="47"/>
      <c r="BK601" s="47"/>
      <c r="BL601" s="47"/>
      <c r="BM601" s="47"/>
      <c r="BN601" s="47"/>
      <c r="BO601" s="47"/>
      <c r="BP601" s="47"/>
      <c r="BQ601" s="47"/>
      <c r="BR601" s="47"/>
      <c r="BS601" s="47"/>
      <c r="BT601" s="47"/>
      <c r="BU601" s="47"/>
      <c r="BV601" s="47"/>
      <c r="BW601" s="47"/>
      <c r="BX601" s="47"/>
      <c r="BY601" s="47"/>
      <c r="BZ601" s="47"/>
      <c r="CA601" s="47"/>
      <c r="CB601" s="47"/>
      <c r="CC601" s="47"/>
      <c r="CD601" s="47"/>
      <c r="CE601" s="47"/>
      <c r="CF601" s="47"/>
      <c r="CG601" s="47"/>
      <c r="CH601" s="47"/>
      <c r="CI601" s="47"/>
      <c r="CJ601" s="47"/>
      <c r="CK601" s="47"/>
      <c r="CL601" s="47"/>
      <c r="CM601" s="47"/>
      <c r="CN601" s="47"/>
      <c r="CO601" s="47"/>
      <c r="CP601" s="47"/>
      <c r="CQ601" s="47"/>
      <c r="CR601" s="47"/>
      <c r="CS601" s="47"/>
      <c r="CT601" s="47"/>
      <c r="CU601" s="47"/>
      <c r="CV601" s="47"/>
      <c r="CW601" s="47"/>
      <c r="CX601" s="47"/>
      <c r="CY601" s="47"/>
      <c r="CZ601" s="47"/>
      <c r="DA601" s="47"/>
      <c r="DB601" s="47"/>
      <c r="DC601" s="47"/>
      <c r="DD601" s="47"/>
      <c r="DE601" s="47"/>
      <c r="DF601" s="47"/>
      <c r="DG601" s="47"/>
      <c r="DH601" s="47"/>
      <c r="DI601" s="47"/>
      <c r="DJ601" s="47"/>
      <c r="DK601" s="47"/>
      <c r="DL601" s="47"/>
      <c r="DM601" s="47"/>
      <c r="DN601" s="47"/>
      <c r="DO601" s="47"/>
      <c r="DP601" s="47"/>
      <c r="DQ601" s="47"/>
      <c r="DR601" s="47"/>
      <c r="DS601" s="47"/>
      <c r="DT601" s="47"/>
      <c r="DU601" s="47"/>
      <c r="DV601" s="47"/>
      <c r="DW601" s="74"/>
      <c r="DX601" s="47"/>
      <c r="DY601" s="47"/>
      <c r="DZ601" s="47"/>
      <c r="EA601" s="47"/>
      <c r="EB601" s="47"/>
      <c r="EC601" s="47"/>
      <c r="ED601" s="47"/>
      <c r="EE601" s="47"/>
      <c r="EF601" s="47"/>
      <c r="EG601" s="47"/>
      <c r="EH601" s="47"/>
      <c r="EI601" s="47"/>
      <c r="EJ601" s="47"/>
      <c r="EK601" s="47"/>
      <c r="EL601" s="47"/>
      <c r="EM601" s="47"/>
      <c r="EN601" s="47"/>
      <c r="EO601" s="47"/>
      <c r="EP601" s="47"/>
      <c r="EQ601" s="47"/>
      <c r="ER601" s="74"/>
    </row>
    <row r="602" spans="2:148" ht="15" customHeight="1">
      <c r="B602" s="687" t="str">
        <f t="shared" si="67"/>
        <v>Desk 75</v>
      </c>
      <c r="C602" s="689" t="str">
        <f t="shared" si="68"/>
        <v/>
      </c>
      <c r="D602" s="689" t="str">
        <f t="shared" si="68"/>
        <v/>
      </c>
      <c r="E602" s="689" t="str">
        <f t="shared" si="68"/>
        <v/>
      </c>
      <c r="F602" s="689" t="str">
        <f t="shared" si="68"/>
        <v/>
      </c>
      <c r="G602" s="1810" t="str">
        <f t="shared" si="68"/>
        <v/>
      </c>
      <c r="H602" s="47"/>
      <c r="I602" s="47"/>
      <c r="J602" s="47"/>
      <c r="K602" s="47"/>
      <c r="L602" s="47"/>
      <c r="M602" s="47"/>
      <c r="N602" s="47"/>
      <c r="O602" s="47"/>
      <c r="P602" s="47"/>
      <c r="Q602" s="47"/>
      <c r="R602" s="47"/>
      <c r="S602" s="47"/>
      <c r="T602" s="47"/>
      <c r="U602" s="47"/>
      <c r="V602" s="47"/>
      <c r="W602" s="47"/>
      <c r="X602" s="47"/>
      <c r="Y602" s="47"/>
      <c r="Z602" s="47"/>
      <c r="AA602" s="47"/>
      <c r="AB602" s="47"/>
      <c r="AC602" s="47"/>
      <c r="AD602" s="47"/>
      <c r="AE602" s="47"/>
      <c r="AF602" s="47"/>
      <c r="AG602" s="47"/>
      <c r="AH602" s="47"/>
      <c r="AI602" s="47"/>
      <c r="AJ602" s="47"/>
      <c r="AK602" s="47"/>
      <c r="AL602" s="47"/>
      <c r="AM602" s="47"/>
      <c r="AN602" s="47"/>
      <c r="AO602" s="47"/>
      <c r="AP602" s="47"/>
      <c r="AQ602" s="47"/>
      <c r="AR602" s="47"/>
      <c r="AS602" s="47"/>
      <c r="AT602" s="47"/>
      <c r="AU602" s="47"/>
      <c r="AV602" s="47"/>
      <c r="AW602" s="47"/>
      <c r="AX602" s="47"/>
      <c r="AY602" s="47"/>
      <c r="AZ602" s="47"/>
      <c r="BA602" s="47"/>
      <c r="BB602" s="47"/>
      <c r="BC602" s="47"/>
      <c r="BD602" s="47"/>
      <c r="BE602" s="47"/>
      <c r="BF602" s="47"/>
      <c r="BG602" s="47"/>
      <c r="BH602" s="47"/>
      <c r="BI602" s="47"/>
      <c r="BJ602" s="47"/>
      <c r="BK602" s="47"/>
      <c r="BL602" s="47"/>
      <c r="BM602" s="47"/>
      <c r="BN602" s="47"/>
      <c r="BO602" s="47"/>
      <c r="BP602" s="47"/>
      <c r="BQ602" s="47"/>
      <c r="BR602" s="47"/>
      <c r="BS602" s="47"/>
      <c r="BT602" s="47"/>
      <c r="BU602" s="47"/>
      <c r="BV602" s="47"/>
      <c r="BW602" s="47"/>
      <c r="BX602" s="47"/>
      <c r="BY602" s="47"/>
      <c r="BZ602" s="47"/>
      <c r="CA602" s="47"/>
      <c r="CB602" s="47"/>
      <c r="CC602" s="47"/>
      <c r="CD602" s="47"/>
      <c r="CE602" s="47"/>
      <c r="CF602" s="47"/>
      <c r="CG602" s="47"/>
      <c r="CH602" s="47"/>
      <c r="CI602" s="47"/>
      <c r="CJ602" s="47"/>
      <c r="CK602" s="47"/>
      <c r="CL602" s="47"/>
      <c r="CM602" s="47"/>
      <c r="CN602" s="47"/>
      <c r="CO602" s="47"/>
      <c r="CP602" s="47"/>
      <c r="CQ602" s="47"/>
      <c r="CR602" s="47"/>
      <c r="CS602" s="47"/>
      <c r="CT602" s="47"/>
      <c r="CU602" s="47"/>
      <c r="CV602" s="47"/>
      <c r="CW602" s="47"/>
      <c r="CX602" s="47"/>
      <c r="CY602" s="47"/>
      <c r="CZ602" s="47"/>
      <c r="DA602" s="47"/>
      <c r="DB602" s="47"/>
      <c r="DC602" s="47"/>
      <c r="DD602" s="47"/>
      <c r="DE602" s="47"/>
      <c r="DF602" s="47"/>
      <c r="DG602" s="47"/>
      <c r="DH602" s="47"/>
      <c r="DI602" s="47"/>
      <c r="DJ602" s="47"/>
      <c r="DK602" s="47"/>
      <c r="DL602" s="47"/>
      <c r="DM602" s="47"/>
      <c r="DN602" s="47"/>
      <c r="DO602" s="47"/>
      <c r="DP602" s="47"/>
      <c r="DQ602" s="47"/>
      <c r="DR602" s="47"/>
      <c r="DS602" s="47"/>
      <c r="DT602" s="47"/>
      <c r="DU602" s="47"/>
      <c r="DV602" s="47"/>
      <c r="DW602" s="74"/>
      <c r="DX602" s="47"/>
      <c r="DY602" s="47"/>
      <c r="DZ602" s="47"/>
      <c r="EA602" s="47"/>
      <c r="EB602" s="47"/>
      <c r="EC602" s="47"/>
      <c r="ED602" s="47"/>
      <c r="EE602" s="47"/>
      <c r="EF602" s="47"/>
      <c r="EG602" s="47"/>
      <c r="EH602" s="47"/>
      <c r="EI602" s="47"/>
      <c r="EJ602" s="47"/>
      <c r="EK602" s="47"/>
      <c r="EL602" s="47"/>
      <c r="EM602" s="47"/>
      <c r="EN602" s="47"/>
      <c r="EO602" s="47"/>
      <c r="EP602" s="47"/>
      <c r="EQ602" s="47"/>
      <c r="ER602" s="74"/>
    </row>
    <row r="603" spans="2:148" ht="15" customHeight="1">
      <c r="B603" s="687" t="str">
        <f t="shared" si="67"/>
        <v>Desk 76</v>
      </c>
      <c r="C603" s="689" t="str">
        <f t="shared" si="68"/>
        <v/>
      </c>
      <c r="D603" s="689" t="str">
        <f t="shared" si="68"/>
        <v/>
      </c>
      <c r="E603" s="689" t="str">
        <f t="shared" si="68"/>
        <v/>
      </c>
      <c r="F603" s="689" t="str">
        <f t="shared" si="68"/>
        <v/>
      </c>
      <c r="G603" s="1810" t="str">
        <f t="shared" si="68"/>
        <v/>
      </c>
      <c r="H603" s="47"/>
      <c r="I603" s="47"/>
      <c r="J603" s="47"/>
      <c r="K603" s="47"/>
      <c r="L603" s="47"/>
      <c r="M603" s="47"/>
      <c r="N603" s="47"/>
      <c r="O603" s="47"/>
      <c r="P603" s="47"/>
      <c r="Q603" s="47"/>
      <c r="R603" s="47"/>
      <c r="S603" s="47"/>
      <c r="T603" s="47"/>
      <c r="U603" s="47"/>
      <c r="V603" s="47"/>
      <c r="W603" s="47"/>
      <c r="X603" s="47"/>
      <c r="Y603" s="47"/>
      <c r="Z603" s="47"/>
      <c r="AA603" s="47"/>
      <c r="AB603" s="47"/>
      <c r="AC603" s="47"/>
      <c r="AD603" s="47"/>
      <c r="AE603" s="47"/>
      <c r="AF603" s="47"/>
      <c r="AG603" s="47"/>
      <c r="AH603" s="47"/>
      <c r="AI603" s="47"/>
      <c r="AJ603" s="47"/>
      <c r="AK603" s="47"/>
      <c r="AL603" s="47"/>
      <c r="AM603" s="47"/>
      <c r="AN603" s="47"/>
      <c r="AO603" s="47"/>
      <c r="AP603" s="47"/>
      <c r="AQ603" s="47"/>
      <c r="AR603" s="47"/>
      <c r="AS603" s="47"/>
      <c r="AT603" s="47"/>
      <c r="AU603" s="47"/>
      <c r="AV603" s="47"/>
      <c r="AW603" s="47"/>
      <c r="AX603" s="47"/>
      <c r="AY603" s="47"/>
      <c r="AZ603" s="47"/>
      <c r="BA603" s="47"/>
      <c r="BB603" s="47"/>
      <c r="BC603" s="47"/>
      <c r="BD603" s="47"/>
      <c r="BE603" s="47"/>
      <c r="BF603" s="47"/>
      <c r="BG603" s="47"/>
      <c r="BH603" s="47"/>
      <c r="BI603" s="47"/>
      <c r="BJ603" s="47"/>
      <c r="BK603" s="47"/>
      <c r="BL603" s="47"/>
      <c r="BM603" s="47"/>
      <c r="BN603" s="47"/>
      <c r="BO603" s="47"/>
      <c r="BP603" s="47"/>
      <c r="BQ603" s="47"/>
      <c r="BR603" s="47"/>
      <c r="BS603" s="47"/>
      <c r="BT603" s="47"/>
      <c r="BU603" s="47"/>
      <c r="BV603" s="47"/>
      <c r="BW603" s="47"/>
      <c r="BX603" s="47"/>
      <c r="BY603" s="47"/>
      <c r="BZ603" s="47"/>
      <c r="CA603" s="47"/>
      <c r="CB603" s="47"/>
      <c r="CC603" s="47"/>
      <c r="CD603" s="47"/>
      <c r="CE603" s="47"/>
      <c r="CF603" s="47"/>
      <c r="CG603" s="47"/>
      <c r="CH603" s="47"/>
      <c r="CI603" s="47"/>
      <c r="CJ603" s="47"/>
      <c r="CK603" s="47"/>
      <c r="CL603" s="47"/>
      <c r="CM603" s="47"/>
      <c r="CN603" s="47"/>
      <c r="CO603" s="47"/>
      <c r="CP603" s="47"/>
      <c r="CQ603" s="47"/>
      <c r="CR603" s="47"/>
      <c r="CS603" s="47"/>
      <c r="CT603" s="47"/>
      <c r="CU603" s="47"/>
      <c r="CV603" s="47"/>
      <c r="CW603" s="47"/>
      <c r="CX603" s="47"/>
      <c r="CY603" s="47"/>
      <c r="CZ603" s="47"/>
      <c r="DA603" s="47"/>
      <c r="DB603" s="47"/>
      <c r="DC603" s="47"/>
      <c r="DD603" s="47"/>
      <c r="DE603" s="47"/>
      <c r="DF603" s="47"/>
      <c r="DG603" s="47"/>
      <c r="DH603" s="47"/>
      <c r="DI603" s="47"/>
      <c r="DJ603" s="47"/>
      <c r="DK603" s="47"/>
      <c r="DL603" s="47"/>
      <c r="DM603" s="47"/>
      <c r="DN603" s="47"/>
      <c r="DO603" s="47"/>
      <c r="DP603" s="47"/>
      <c r="DQ603" s="47"/>
      <c r="DR603" s="47"/>
      <c r="DS603" s="47"/>
      <c r="DT603" s="47"/>
      <c r="DU603" s="47"/>
      <c r="DV603" s="47"/>
      <c r="DW603" s="74"/>
      <c r="DX603" s="47"/>
      <c r="DY603" s="47"/>
      <c r="DZ603" s="47"/>
      <c r="EA603" s="47"/>
      <c r="EB603" s="47"/>
      <c r="EC603" s="47"/>
      <c r="ED603" s="47"/>
      <c r="EE603" s="47"/>
      <c r="EF603" s="47"/>
      <c r="EG603" s="47"/>
      <c r="EH603" s="47"/>
      <c r="EI603" s="47"/>
      <c r="EJ603" s="47"/>
      <c r="EK603" s="47"/>
      <c r="EL603" s="47"/>
      <c r="EM603" s="47"/>
      <c r="EN603" s="47"/>
      <c r="EO603" s="47"/>
      <c r="EP603" s="47"/>
      <c r="EQ603" s="47"/>
      <c r="ER603" s="74"/>
    </row>
    <row r="604" spans="2:148" ht="15" customHeight="1">
      <c r="B604" s="687" t="str">
        <f t="shared" si="67"/>
        <v>Desk 77</v>
      </c>
      <c r="C604" s="689" t="str">
        <f t="shared" si="68"/>
        <v/>
      </c>
      <c r="D604" s="689" t="str">
        <f t="shared" si="68"/>
        <v/>
      </c>
      <c r="E604" s="689" t="str">
        <f t="shared" si="68"/>
        <v/>
      </c>
      <c r="F604" s="689" t="str">
        <f t="shared" si="68"/>
        <v/>
      </c>
      <c r="G604" s="1810" t="str">
        <f t="shared" si="68"/>
        <v/>
      </c>
      <c r="H604" s="47"/>
      <c r="I604" s="47"/>
      <c r="J604" s="47"/>
      <c r="K604" s="47"/>
      <c r="L604" s="47"/>
      <c r="M604" s="47"/>
      <c r="N604" s="47"/>
      <c r="O604" s="47"/>
      <c r="P604" s="47"/>
      <c r="Q604" s="47"/>
      <c r="R604" s="47"/>
      <c r="S604" s="47"/>
      <c r="T604" s="47"/>
      <c r="U604" s="47"/>
      <c r="V604" s="47"/>
      <c r="W604" s="47"/>
      <c r="X604" s="47"/>
      <c r="Y604" s="47"/>
      <c r="Z604" s="47"/>
      <c r="AA604" s="47"/>
      <c r="AB604" s="47"/>
      <c r="AC604" s="47"/>
      <c r="AD604" s="47"/>
      <c r="AE604" s="47"/>
      <c r="AF604" s="47"/>
      <c r="AG604" s="47"/>
      <c r="AH604" s="47"/>
      <c r="AI604" s="47"/>
      <c r="AJ604" s="47"/>
      <c r="AK604" s="47"/>
      <c r="AL604" s="47"/>
      <c r="AM604" s="47"/>
      <c r="AN604" s="47"/>
      <c r="AO604" s="47"/>
      <c r="AP604" s="47"/>
      <c r="AQ604" s="47"/>
      <c r="AR604" s="47"/>
      <c r="AS604" s="47"/>
      <c r="AT604" s="47"/>
      <c r="AU604" s="47"/>
      <c r="AV604" s="47"/>
      <c r="AW604" s="47"/>
      <c r="AX604" s="47"/>
      <c r="AY604" s="47"/>
      <c r="AZ604" s="47"/>
      <c r="BA604" s="47"/>
      <c r="BB604" s="47"/>
      <c r="BC604" s="47"/>
      <c r="BD604" s="47"/>
      <c r="BE604" s="47"/>
      <c r="BF604" s="47"/>
      <c r="BG604" s="47"/>
      <c r="BH604" s="47"/>
      <c r="BI604" s="47"/>
      <c r="BJ604" s="47"/>
      <c r="BK604" s="47"/>
      <c r="BL604" s="47"/>
      <c r="BM604" s="47"/>
      <c r="BN604" s="47"/>
      <c r="BO604" s="47"/>
      <c r="BP604" s="47"/>
      <c r="BQ604" s="47"/>
      <c r="BR604" s="47"/>
      <c r="BS604" s="47"/>
      <c r="BT604" s="47"/>
      <c r="BU604" s="47"/>
      <c r="BV604" s="47"/>
      <c r="BW604" s="47"/>
      <c r="BX604" s="47"/>
      <c r="BY604" s="47"/>
      <c r="BZ604" s="47"/>
      <c r="CA604" s="47"/>
      <c r="CB604" s="47"/>
      <c r="CC604" s="47"/>
      <c r="CD604" s="47"/>
      <c r="CE604" s="47"/>
      <c r="CF604" s="47"/>
      <c r="CG604" s="47"/>
      <c r="CH604" s="47"/>
      <c r="CI604" s="47"/>
      <c r="CJ604" s="47"/>
      <c r="CK604" s="47"/>
      <c r="CL604" s="47"/>
      <c r="CM604" s="47"/>
      <c r="CN604" s="47"/>
      <c r="CO604" s="47"/>
      <c r="CP604" s="47"/>
      <c r="CQ604" s="47"/>
      <c r="CR604" s="47"/>
      <c r="CS604" s="47"/>
      <c r="CT604" s="47"/>
      <c r="CU604" s="47"/>
      <c r="CV604" s="47"/>
      <c r="CW604" s="47"/>
      <c r="CX604" s="47"/>
      <c r="CY604" s="47"/>
      <c r="CZ604" s="47"/>
      <c r="DA604" s="47"/>
      <c r="DB604" s="47"/>
      <c r="DC604" s="47"/>
      <c r="DD604" s="47"/>
      <c r="DE604" s="47"/>
      <c r="DF604" s="47"/>
      <c r="DG604" s="47"/>
      <c r="DH604" s="47"/>
      <c r="DI604" s="47"/>
      <c r="DJ604" s="47"/>
      <c r="DK604" s="47"/>
      <c r="DL604" s="47"/>
      <c r="DM604" s="47"/>
      <c r="DN604" s="47"/>
      <c r="DO604" s="47"/>
      <c r="DP604" s="47"/>
      <c r="DQ604" s="47"/>
      <c r="DR604" s="47"/>
      <c r="DS604" s="47"/>
      <c r="DT604" s="47"/>
      <c r="DU604" s="47"/>
      <c r="DV604" s="47"/>
      <c r="DW604" s="74"/>
      <c r="DX604" s="47"/>
      <c r="DY604" s="47"/>
      <c r="DZ604" s="47"/>
      <c r="EA604" s="47"/>
      <c r="EB604" s="47"/>
      <c r="EC604" s="47"/>
      <c r="ED604" s="47"/>
      <c r="EE604" s="47"/>
      <c r="EF604" s="47"/>
      <c r="EG604" s="47"/>
      <c r="EH604" s="47"/>
      <c r="EI604" s="47"/>
      <c r="EJ604" s="47"/>
      <c r="EK604" s="47"/>
      <c r="EL604" s="47"/>
      <c r="EM604" s="47"/>
      <c r="EN604" s="47"/>
      <c r="EO604" s="47"/>
      <c r="EP604" s="47"/>
      <c r="EQ604" s="47"/>
      <c r="ER604" s="74"/>
    </row>
    <row r="605" spans="2:148" ht="15" customHeight="1">
      <c r="B605" s="687" t="str">
        <f t="shared" si="67"/>
        <v>Desk 78</v>
      </c>
      <c r="C605" s="689" t="str">
        <f t="shared" si="68"/>
        <v/>
      </c>
      <c r="D605" s="689" t="str">
        <f t="shared" si="68"/>
        <v/>
      </c>
      <c r="E605" s="689" t="str">
        <f t="shared" si="68"/>
        <v/>
      </c>
      <c r="F605" s="689" t="str">
        <f t="shared" si="68"/>
        <v/>
      </c>
      <c r="G605" s="1810" t="str">
        <f t="shared" si="68"/>
        <v/>
      </c>
      <c r="H605" s="47"/>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c r="AF605" s="47"/>
      <c r="AG605" s="47"/>
      <c r="AH605" s="47"/>
      <c r="AI605" s="47"/>
      <c r="AJ605" s="47"/>
      <c r="AK605" s="47"/>
      <c r="AL605" s="47"/>
      <c r="AM605" s="47"/>
      <c r="AN605" s="47"/>
      <c r="AO605" s="47"/>
      <c r="AP605" s="47"/>
      <c r="AQ605" s="47"/>
      <c r="AR605" s="47"/>
      <c r="AS605" s="47"/>
      <c r="AT605" s="47"/>
      <c r="AU605" s="47"/>
      <c r="AV605" s="47"/>
      <c r="AW605" s="47"/>
      <c r="AX605" s="47"/>
      <c r="AY605" s="47"/>
      <c r="AZ605" s="47"/>
      <c r="BA605" s="47"/>
      <c r="BB605" s="47"/>
      <c r="BC605" s="47"/>
      <c r="BD605" s="47"/>
      <c r="BE605" s="47"/>
      <c r="BF605" s="47"/>
      <c r="BG605" s="47"/>
      <c r="BH605" s="47"/>
      <c r="BI605" s="47"/>
      <c r="BJ605" s="47"/>
      <c r="BK605" s="47"/>
      <c r="BL605" s="47"/>
      <c r="BM605" s="47"/>
      <c r="BN605" s="47"/>
      <c r="BO605" s="47"/>
      <c r="BP605" s="47"/>
      <c r="BQ605" s="47"/>
      <c r="BR605" s="47"/>
      <c r="BS605" s="47"/>
      <c r="BT605" s="47"/>
      <c r="BU605" s="47"/>
      <c r="BV605" s="47"/>
      <c r="BW605" s="47"/>
      <c r="BX605" s="47"/>
      <c r="BY605" s="47"/>
      <c r="BZ605" s="47"/>
      <c r="CA605" s="47"/>
      <c r="CB605" s="47"/>
      <c r="CC605" s="47"/>
      <c r="CD605" s="47"/>
      <c r="CE605" s="47"/>
      <c r="CF605" s="47"/>
      <c r="CG605" s="47"/>
      <c r="CH605" s="47"/>
      <c r="CI605" s="47"/>
      <c r="CJ605" s="47"/>
      <c r="CK605" s="47"/>
      <c r="CL605" s="47"/>
      <c r="CM605" s="47"/>
      <c r="CN605" s="47"/>
      <c r="CO605" s="47"/>
      <c r="CP605" s="47"/>
      <c r="CQ605" s="47"/>
      <c r="CR605" s="47"/>
      <c r="CS605" s="47"/>
      <c r="CT605" s="47"/>
      <c r="CU605" s="47"/>
      <c r="CV605" s="47"/>
      <c r="CW605" s="47"/>
      <c r="CX605" s="47"/>
      <c r="CY605" s="47"/>
      <c r="CZ605" s="47"/>
      <c r="DA605" s="47"/>
      <c r="DB605" s="47"/>
      <c r="DC605" s="47"/>
      <c r="DD605" s="47"/>
      <c r="DE605" s="47"/>
      <c r="DF605" s="47"/>
      <c r="DG605" s="47"/>
      <c r="DH605" s="47"/>
      <c r="DI605" s="47"/>
      <c r="DJ605" s="47"/>
      <c r="DK605" s="47"/>
      <c r="DL605" s="47"/>
      <c r="DM605" s="47"/>
      <c r="DN605" s="47"/>
      <c r="DO605" s="47"/>
      <c r="DP605" s="47"/>
      <c r="DQ605" s="47"/>
      <c r="DR605" s="47"/>
      <c r="DS605" s="47"/>
      <c r="DT605" s="47"/>
      <c r="DU605" s="47"/>
      <c r="DV605" s="47"/>
      <c r="DW605" s="74"/>
      <c r="DX605" s="47"/>
      <c r="DY605" s="47"/>
      <c r="DZ605" s="47"/>
      <c r="EA605" s="47"/>
      <c r="EB605" s="47"/>
      <c r="EC605" s="47"/>
      <c r="ED605" s="47"/>
      <c r="EE605" s="47"/>
      <c r="EF605" s="47"/>
      <c r="EG605" s="47"/>
      <c r="EH605" s="47"/>
      <c r="EI605" s="47"/>
      <c r="EJ605" s="47"/>
      <c r="EK605" s="47"/>
      <c r="EL605" s="47"/>
      <c r="EM605" s="47"/>
      <c r="EN605" s="47"/>
      <c r="EO605" s="47"/>
      <c r="EP605" s="47"/>
      <c r="EQ605" s="47"/>
      <c r="ER605" s="74"/>
    </row>
    <row r="606" spans="2:148" ht="15" customHeight="1">
      <c r="B606" s="687" t="str">
        <f t="shared" si="67"/>
        <v>Desk 79</v>
      </c>
      <c r="C606" s="689" t="str">
        <f t="shared" si="68"/>
        <v/>
      </c>
      <c r="D606" s="689" t="str">
        <f t="shared" si="68"/>
        <v/>
      </c>
      <c r="E606" s="689" t="str">
        <f t="shared" si="68"/>
        <v/>
      </c>
      <c r="F606" s="689" t="str">
        <f t="shared" si="68"/>
        <v/>
      </c>
      <c r="G606" s="1810" t="str">
        <f t="shared" si="68"/>
        <v/>
      </c>
      <c r="H606" s="47"/>
      <c r="I606" s="47"/>
      <c r="J606" s="47"/>
      <c r="K606" s="47"/>
      <c r="L606" s="47"/>
      <c r="M606" s="47"/>
      <c r="N606" s="47"/>
      <c r="O606" s="47"/>
      <c r="P606" s="47"/>
      <c r="Q606" s="47"/>
      <c r="R606" s="47"/>
      <c r="S606" s="47"/>
      <c r="T606" s="47"/>
      <c r="U606" s="47"/>
      <c r="V606" s="47"/>
      <c r="W606" s="47"/>
      <c r="X606" s="47"/>
      <c r="Y606" s="47"/>
      <c r="Z606" s="47"/>
      <c r="AA606" s="47"/>
      <c r="AB606" s="47"/>
      <c r="AC606" s="47"/>
      <c r="AD606" s="47"/>
      <c r="AE606" s="47"/>
      <c r="AF606" s="47"/>
      <c r="AG606" s="47"/>
      <c r="AH606" s="47"/>
      <c r="AI606" s="47"/>
      <c r="AJ606" s="47"/>
      <c r="AK606" s="47"/>
      <c r="AL606" s="47"/>
      <c r="AM606" s="47"/>
      <c r="AN606" s="47"/>
      <c r="AO606" s="47"/>
      <c r="AP606" s="47"/>
      <c r="AQ606" s="47"/>
      <c r="AR606" s="47"/>
      <c r="AS606" s="47"/>
      <c r="AT606" s="47"/>
      <c r="AU606" s="47"/>
      <c r="AV606" s="47"/>
      <c r="AW606" s="47"/>
      <c r="AX606" s="47"/>
      <c r="AY606" s="47"/>
      <c r="AZ606" s="47"/>
      <c r="BA606" s="47"/>
      <c r="BB606" s="47"/>
      <c r="BC606" s="47"/>
      <c r="BD606" s="47"/>
      <c r="BE606" s="47"/>
      <c r="BF606" s="47"/>
      <c r="BG606" s="47"/>
      <c r="BH606" s="47"/>
      <c r="BI606" s="47"/>
      <c r="BJ606" s="47"/>
      <c r="BK606" s="47"/>
      <c r="BL606" s="47"/>
      <c r="BM606" s="47"/>
      <c r="BN606" s="47"/>
      <c r="BO606" s="47"/>
      <c r="BP606" s="47"/>
      <c r="BQ606" s="47"/>
      <c r="BR606" s="47"/>
      <c r="BS606" s="47"/>
      <c r="BT606" s="47"/>
      <c r="BU606" s="47"/>
      <c r="BV606" s="47"/>
      <c r="BW606" s="47"/>
      <c r="BX606" s="47"/>
      <c r="BY606" s="47"/>
      <c r="BZ606" s="47"/>
      <c r="CA606" s="47"/>
      <c r="CB606" s="47"/>
      <c r="CC606" s="47"/>
      <c r="CD606" s="47"/>
      <c r="CE606" s="47"/>
      <c r="CF606" s="47"/>
      <c r="CG606" s="47"/>
      <c r="CH606" s="47"/>
      <c r="CI606" s="47"/>
      <c r="CJ606" s="47"/>
      <c r="CK606" s="47"/>
      <c r="CL606" s="47"/>
      <c r="CM606" s="47"/>
      <c r="CN606" s="47"/>
      <c r="CO606" s="47"/>
      <c r="CP606" s="47"/>
      <c r="CQ606" s="47"/>
      <c r="CR606" s="47"/>
      <c r="CS606" s="47"/>
      <c r="CT606" s="47"/>
      <c r="CU606" s="47"/>
      <c r="CV606" s="47"/>
      <c r="CW606" s="47"/>
      <c r="CX606" s="47"/>
      <c r="CY606" s="47"/>
      <c r="CZ606" s="47"/>
      <c r="DA606" s="47"/>
      <c r="DB606" s="47"/>
      <c r="DC606" s="47"/>
      <c r="DD606" s="47"/>
      <c r="DE606" s="47"/>
      <c r="DF606" s="47"/>
      <c r="DG606" s="47"/>
      <c r="DH606" s="47"/>
      <c r="DI606" s="47"/>
      <c r="DJ606" s="47"/>
      <c r="DK606" s="47"/>
      <c r="DL606" s="47"/>
      <c r="DM606" s="47"/>
      <c r="DN606" s="47"/>
      <c r="DO606" s="47"/>
      <c r="DP606" s="47"/>
      <c r="DQ606" s="47"/>
      <c r="DR606" s="47"/>
      <c r="DS606" s="47"/>
      <c r="DT606" s="47"/>
      <c r="DU606" s="47"/>
      <c r="DV606" s="47"/>
      <c r="DW606" s="74"/>
      <c r="DX606" s="47"/>
      <c r="DY606" s="47"/>
      <c r="DZ606" s="47"/>
      <c r="EA606" s="47"/>
      <c r="EB606" s="47"/>
      <c r="EC606" s="47"/>
      <c r="ED606" s="47"/>
      <c r="EE606" s="47"/>
      <c r="EF606" s="47"/>
      <c r="EG606" s="47"/>
      <c r="EH606" s="47"/>
      <c r="EI606" s="47"/>
      <c r="EJ606" s="47"/>
      <c r="EK606" s="47"/>
      <c r="EL606" s="47"/>
      <c r="EM606" s="47"/>
      <c r="EN606" s="47"/>
      <c r="EO606" s="47"/>
      <c r="EP606" s="47"/>
      <c r="EQ606" s="47"/>
      <c r="ER606" s="74"/>
    </row>
    <row r="607" spans="2:148" ht="15" customHeight="1">
      <c r="B607" s="687" t="str">
        <f t="shared" si="67"/>
        <v>Desk 80</v>
      </c>
      <c r="C607" s="689" t="str">
        <f t="shared" si="68"/>
        <v/>
      </c>
      <c r="D607" s="689" t="str">
        <f t="shared" si="68"/>
        <v/>
      </c>
      <c r="E607" s="689" t="str">
        <f t="shared" si="68"/>
        <v/>
      </c>
      <c r="F607" s="689" t="str">
        <f t="shared" si="68"/>
        <v/>
      </c>
      <c r="G607" s="1810" t="str">
        <f t="shared" si="68"/>
        <v/>
      </c>
      <c r="H607" s="47"/>
      <c r="I607" s="47"/>
      <c r="J607" s="47"/>
      <c r="K607" s="47"/>
      <c r="L607" s="47"/>
      <c r="M607" s="47"/>
      <c r="N607" s="47"/>
      <c r="O607" s="47"/>
      <c r="P607" s="47"/>
      <c r="Q607" s="47"/>
      <c r="R607" s="47"/>
      <c r="S607" s="47"/>
      <c r="T607" s="47"/>
      <c r="U607" s="47"/>
      <c r="V607" s="47"/>
      <c r="W607" s="47"/>
      <c r="X607" s="47"/>
      <c r="Y607" s="47"/>
      <c r="Z607" s="47"/>
      <c r="AA607" s="47"/>
      <c r="AB607" s="47"/>
      <c r="AC607" s="47"/>
      <c r="AD607" s="47"/>
      <c r="AE607" s="47"/>
      <c r="AF607" s="47"/>
      <c r="AG607" s="47"/>
      <c r="AH607" s="47"/>
      <c r="AI607" s="47"/>
      <c r="AJ607" s="47"/>
      <c r="AK607" s="47"/>
      <c r="AL607" s="47"/>
      <c r="AM607" s="47"/>
      <c r="AN607" s="47"/>
      <c r="AO607" s="47"/>
      <c r="AP607" s="47"/>
      <c r="AQ607" s="47"/>
      <c r="AR607" s="47"/>
      <c r="AS607" s="47"/>
      <c r="AT607" s="47"/>
      <c r="AU607" s="47"/>
      <c r="AV607" s="47"/>
      <c r="AW607" s="47"/>
      <c r="AX607" s="47"/>
      <c r="AY607" s="47"/>
      <c r="AZ607" s="47"/>
      <c r="BA607" s="47"/>
      <c r="BB607" s="47"/>
      <c r="BC607" s="47"/>
      <c r="BD607" s="47"/>
      <c r="BE607" s="47"/>
      <c r="BF607" s="47"/>
      <c r="BG607" s="47"/>
      <c r="BH607" s="47"/>
      <c r="BI607" s="47"/>
      <c r="BJ607" s="47"/>
      <c r="BK607" s="47"/>
      <c r="BL607" s="47"/>
      <c r="BM607" s="47"/>
      <c r="BN607" s="47"/>
      <c r="BO607" s="47"/>
      <c r="BP607" s="47"/>
      <c r="BQ607" s="47"/>
      <c r="BR607" s="47"/>
      <c r="BS607" s="47"/>
      <c r="BT607" s="47"/>
      <c r="BU607" s="47"/>
      <c r="BV607" s="47"/>
      <c r="BW607" s="47"/>
      <c r="BX607" s="47"/>
      <c r="BY607" s="47"/>
      <c r="BZ607" s="47"/>
      <c r="CA607" s="47"/>
      <c r="CB607" s="47"/>
      <c r="CC607" s="47"/>
      <c r="CD607" s="47"/>
      <c r="CE607" s="47"/>
      <c r="CF607" s="47"/>
      <c r="CG607" s="47"/>
      <c r="CH607" s="47"/>
      <c r="CI607" s="47"/>
      <c r="CJ607" s="47"/>
      <c r="CK607" s="47"/>
      <c r="CL607" s="47"/>
      <c r="CM607" s="47"/>
      <c r="CN607" s="47"/>
      <c r="CO607" s="47"/>
      <c r="CP607" s="47"/>
      <c r="CQ607" s="47"/>
      <c r="CR607" s="47"/>
      <c r="CS607" s="47"/>
      <c r="CT607" s="47"/>
      <c r="CU607" s="47"/>
      <c r="CV607" s="47"/>
      <c r="CW607" s="47"/>
      <c r="CX607" s="47"/>
      <c r="CY607" s="47"/>
      <c r="CZ607" s="47"/>
      <c r="DA607" s="47"/>
      <c r="DB607" s="47"/>
      <c r="DC607" s="47"/>
      <c r="DD607" s="47"/>
      <c r="DE607" s="47"/>
      <c r="DF607" s="47"/>
      <c r="DG607" s="47"/>
      <c r="DH607" s="47"/>
      <c r="DI607" s="47"/>
      <c r="DJ607" s="47"/>
      <c r="DK607" s="47"/>
      <c r="DL607" s="47"/>
      <c r="DM607" s="47"/>
      <c r="DN607" s="47"/>
      <c r="DO607" s="47"/>
      <c r="DP607" s="47"/>
      <c r="DQ607" s="47"/>
      <c r="DR607" s="47"/>
      <c r="DS607" s="47"/>
      <c r="DT607" s="47"/>
      <c r="DU607" s="47"/>
      <c r="DV607" s="47"/>
      <c r="DW607" s="74"/>
      <c r="DX607" s="47"/>
      <c r="DY607" s="47"/>
      <c r="DZ607" s="47"/>
      <c r="EA607" s="47"/>
      <c r="EB607" s="47"/>
      <c r="EC607" s="47"/>
      <c r="ED607" s="47"/>
      <c r="EE607" s="47"/>
      <c r="EF607" s="47"/>
      <c r="EG607" s="47"/>
      <c r="EH607" s="47"/>
      <c r="EI607" s="47"/>
      <c r="EJ607" s="47"/>
      <c r="EK607" s="47"/>
      <c r="EL607" s="47"/>
      <c r="EM607" s="47"/>
      <c r="EN607" s="47"/>
      <c r="EO607" s="47"/>
      <c r="EP607" s="47"/>
      <c r="EQ607" s="47"/>
      <c r="ER607" s="74"/>
    </row>
    <row r="608" spans="2:148" ht="15" customHeight="1">
      <c r="B608" s="687" t="str">
        <f t="shared" si="67"/>
        <v>Desk 81</v>
      </c>
      <c r="C608" s="689" t="str">
        <f t="shared" si="68"/>
        <v/>
      </c>
      <c r="D608" s="689" t="str">
        <f t="shared" si="68"/>
        <v/>
      </c>
      <c r="E608" s="689" t="str">
        <f t="shared" si="68"/>
        <v/>
      </c>
      <c r="F608" s="689" t="str">
        <f t="shared" si="68"/>
        <v/>
      </c>
      <c r="G608" s="1810" t="str">
        <f t="shared" si="68"/>
        <v/>
      </c>
      <c r="H608" s="47"/>
      <c r="I608" s="47"/>
      <c r="J608" s="47"/>
      <c r="K608" s="47"/>
      <c r="L608" s="47"/>
      <c r="M608" s="47"/>
      <c r="N608" s="47"/>
      <c r="O608" s="47"/>
      <c r="P608" s="47"/>
      <c r="Q608" s="47"/>
      <c r="R608" s="47"/>
      <c r="S608" s="47"/>
      <c r="T608" s="47"/>
      <c r="U608" s="47"/>
      <c r="V608" s="47"/>
      <c r="W608" s="47"/>
      <c r="X608" s="47"/>
      <c r="Y608" s="47"/>
      <c r="Z608" s="47"/>
      <c r="AA608" s="47"/>
      <c r="AB608" s="47"/>
      <c r="AC608" s="47"/>
      <c r="AD608" s="47"/>
      <c r="AE608" s="47"/>
      <c r="AF608" s="47"/>
      <c r="AG608" s="47"/>
      <c r="AH608" s="47"/>
      <c r="AI608" s="47"/>
      <c r="AJ608" s="47"/>
      <c r="AK608" s="47"/>
      <c r="AL608" s="47"/>
      <c r="AM608" s="47"/>
      <c r="AN608" s="47"/>
      <c r="AO608" s="47"/>
      <c r="AP608" s="47"/>
      <c r="AQ608" s="47"/>
      <c r="AR608" s="47"/>
      <c r="AS608" s="47"/>
      <c r="AT608" s="47"/>
      <c r="AU608" s="47"/>
      <c r="AV608" s="47"/>
      <c r="AW608" s="47"/>
      <c r="AX608" s="47"/>
      <c r="AY608" s="47"/>
      <c r="AZ608" s="47"/>
      <c r="BA608" s="47"/>
      <c r="BB608" s="47"/>
      <c r="BC608" s="47"/>
      <c r="BD608" s="47"/>
      <c r="BE608" s="47"/>
      <c r="BF608" s="47"/>
      <c r="BG608" s="47"/>
      <c r="BH608" s="47"/>
      <c r="BI608" s="47"/>
      <c r="BJ608" s="47"/>
      <c r="BK608" s="47"/>
      <c r="BL608" s="47"/>
      <c r="BM608" s="47"/>
      <c r="BN608" s="47"/>
      <c r="BO608" s="47"/>
      <c r="BP608" s="47"/>
      <c r="BQ608" s="47"/>
      <c r="BR608" s="47"/>
      <c r="BS608" s="47"/>
      <c r="BT608" s="47"/>
      <c r="BU608" s="47"/>
      <c r="BV608" s="47"/>
      <c r="BW608" s="47"/>
      <c r="BX608" s="47"/>
      <c r="BY608" s="47"/>
      <c r="BZ608" s="47"/>
      <c r="CA608" s="47"/>
      <c r="CB608" s="47"/>
      <c r="CC608" s="47"/>
      <c r="CD608" s="47"/>
      <c r="CE608" s="47"/>
      <c r="CF608" s="47"/>
      <c r="CG608" s="47"/>
      <c r="CH608" s="47"/>
      <c r="CI608" s="47"/>
      <c r="CJ608" s="47"/>
      <c r="CK608" s="47"/>
      <c r="CL608" s="47"/>
      <c r="CM608" s="47"/>
      <c r="CN608" s="47"/>
      <c r="CO608" s="47"/>
      <c r="CP608" s="47"/>
      <c r="CQ608" s="47"/>
      <c r="CR608" s="47"/>
      <c r="CS608" s="47"/>
      <c r="CT608" s="47"/>
      <c r="CU608" s="47"/>
      <c r="CV608" s="47"/>
      <c r="CW608" s="47"/>
      <c r="CX608" s="47"/>
      <c r="CY608" s="47"/>
      <c r="CZ608" s="47"/>
      <c r="DA608" s="47"/>
      <c r="DB608" s="47"/>
      <c r="DC608" s="47"/>
      <c r="DD608" s="47"/>
      <c r="DE608" s="47"/>
      <c r="DF608" s="47"/>
      <c r="DG608" s="47"/>
      <c r="DH608" s="47"/>
      <c r="DI608" s="47"/>
      <c r="DJ608" s="47"/>
      <c r="DK608" s="47"/>
      <c r="DL608" s="47"/>
      <c r="DM608" s="47"/>
      <c r="DN608" s="47"/>
      <c r="DO608" s="47"/>
      <c r="DP608" s="47"/>
      <c r="DQ608" s="47"/>
      <c r="DR608" s="47"/>
      <c r="DS608" s="47"/>
      <c r="DT608" s="47"/>
      <c r="DU608" s="47"/>
      <c r="DV608" s="47"/>
      <c r="DW608" s="74"/>
      <c r="DX608" s="47"/>
      <c r="DY608" s="47"/>
      <c r="DZ608" s="47"/>
      <c r="EA608" s="47"/>
      <c r="EB608" s="47"/>
      <c r="EC608" s="47"/>
      <c r="ED608" s="47"/>
      <c r="EE608" s="47"/>
      <c r="EF608" s="47"/>
      <c r="EG608" s="47"/>
      <c r="EH608" s="47"/>
      <c r="EI608" s="47"/>
      <c r="EJ608" s="47"/>
      <c r="EK608" s="47"/>
      <c r="EL608" s="47"/>
      <c r="EM608" s="47"/>
      <c r="EN608" s="47"/>
      <c r="EO608" s="47"/>
      <c r="EP608" s="47"/>
      <c r="EQ608" s="47"/>
      <c r="ER608" s="74"/>
    </row>
    <row r="609" spans="2:148" ht="15" customHeight="1">
      <c r="B609" s="687" t="str">
        <f t="shared" si="67"/>
        <v>Desk 82</v>
      </c>
      <c r="C609" s="689" t="str">
        <f t="shared" ref="C609:G624" si="69">IF(ISBLANK(C92), "", C92)</f>
        <v/>
      </c>
      <c r="D609" s="689" t="str">
        <f t="shared" si="69"/>
        <v/>
      </c>
      <c r="E609" s="689" t="str">
        <f t="shared" si="69"/>
        <v/>
      </c>
      <c r="F609" s="689" t="str">
        <f t="shared" si="69"/>
        <v/>
      </c>
      <c r="G609" s="1810" t="str">
        <f t="shared" si="69"/>
        <v/>
      </c>
      <c r="H609" s="47"/>
      <c r="I609" s="47"/>
      <c r="J609" s="47"/>
      <c r="K609" s="47"/>
      <c r="L609" s="47"/>
      <c r="M609" s="47"/>
      <c r="N609" s="47"/>
      <c r="O609" s="47"/>
      <c r="P609" s="47"/>
      <c r="Q609" s="47"/>
      <c r="R609" s="47"/>
      <c r="S609" s="47"/>
      <c r="T609" s="47"/>
      <c r="U609" s="47"/>
      <c r="V609" s="47"/>
      <c r="W609" s="47"/>
      <c r="X609" s="47"/>
      <c r="Y609" s="47"/>
      <c r="Z609" s="47"/>
      <c r="AA609" s="47"/>
      <c r="AB609" s="47"/>
      <c r="AC609" s="47"/>
      <c r="AD609" s="47"/>
      <c r="AE609" s="47"/>
      <c r="AF609" s="47"/>
      <c r="AG609" s="47"/>
      <c r="AH609" s="47"/>
      <c r="AI609" s="47"/>
      <c r="AJ609" s="47"/>
      <c r="AK609" s="47"/>
      <c r="AL609" s="47"/>
      <c r="AM609" s="47"/>
      <c r="AN609" s="47"/>
      <c r="AO609" s="47"/>
      <c r="AP609" s="47"/>
      <c r="AQ609" s="47"/>
      <c r="AR609" s="47"/>
      <c r="AS609" s="47"/>
      <c r="AT609" s="47"/>
      <c r="AU609" s="47"/>
      <c r="AV609" s="47"/>
      <c r="AW609" s="47"/>
      <c r="AX609" s="47"/>
      <c r="AY609" s="47"/>
      <c r="AZ609" s="47"/>
      <c r="BA609" s="47"/>
      <c r="BB609" s="47"/>
      <c r="BC609" s="47"/>
      <c r="BD609" s="47"/>
      <c r="BE609" s="47"/>
      <c r="BF609" s="47"/>
      <c r="BG609" s="47"/>
      <c r="BH609" s="47"/>
      <c r="BI609" s="47"/>
      <c r="BJ609" s="47"/>
      <c r="BK609" s="47"/>
      <c r="BL609" s="47"/>
      <c r="BM609" s="47"/>
      <c r="BN609" s="47"/>
      <c r="BO609" s="47"/>
      <c r="BP609" s="47"/>
      <c r="BQ609" s="47"/>
      <c r="BR609" s="47"/>
      <c r="BS609" s="47"/>
      <c r="BT609" s="47"/>
      <c r="BU609" s="47"/>
      <c r="BV609" s="47"/>
      <c r="BW609" s="47"/>
      <c r="BX609" s="47"/>
      <c r="BY609" s="47"/>
      <c r="BZ609" s="47"/>
      <c r="CA609" s="47"/>
      <c r="CB609" s="47"/>
      <c r="CC609" s="47"/>
      <c r="CD609" s="47"/>
      <c r="CE609" s="47"/>
      <c r="CF609" s="47"/>
      <c r="CG609" s="47"/>
      <c r="CH609" s="47"/>
      <c r="CI609" s="47"/>
      <c r="CJ609" s="47"/>
      <c r="CK609" s="47"/>
      <c r="CL609" s="47"/>
      <c r="CM609" s="47"/>
      <c r="CN609" s="47"/>
      <c r="CO609" s="47"/>
      <c r="CP609" s="47"/>
      <c r="CQ609" s="47"/>
      <c r="CR609" s="47"/>
      <c r="CS609" s="47"/>
      <c r="CT609" s="47"/>
      <c r="CU609" s="47"/>
      <c r="CV609" s="47"/>
      <c r="CW609" s="47"/>
      <c r="CX609" s="47"/>
      <c r="CY609" s="47"/>
      <c r="CZ609" s="47"/>
      <c r="DA609" s="47"/>
      <c r="DB609" s="47"/>
      <c r="DC609" s="47"/>
      <c r="DD609" s="47"/>
      <c r="DE609" s="47"/>
      <c r="DF609" s="47"/>
      <c r="DG609" s="47"/>
      <c r="DH609" s="47"/>
      <c r="DI609" s="47"/>
      <c r="DJ609" s="47"/>
      <c r="DK609" s="47"/>
      <c r="DL609" s="47"/>
      <c r="DM609" s="47"/>
      <c r="DN609" s="47"/>
      <c r="DO609" s="47"/>
      <c r="DP609" s="47"/>
      <c r="DQ609" s="47"/>
      <c r="DR609" s="47"/>
      <c r="DS609" s="47"/>
      <c r="DT609" s="47"/>
      <c r="DU609" s="47"/>
      <c r="DV609" s="47"/>
      <c r="DW609" s="74"/>
      <c r="DX609" s="47"/>
      <c r="DY609" s="47"/>
      <c r="DZ609" s="47"/>
      <c r="EA609" s="47"/>
      <c r="EB609" s="47"/>
      <c r="EC609" s="47"/>
      <c r="ED609" s="47"/>
      <c r="EE609" s="47"/>
      <c r="EF609" s="47"/>
      <c r="EG609" s="47"/>
      <c r="EH609" s="47"/>
      <c r="EI609" s="47"/>
      <c r="EJ609" s="47"/>
      <c r="EK609" s="47"/>
      <c r="EL609" s="47"/>
      <c r="EM609" s="47"/>
      <c r="EN609" s="47"/>
      <c r="EO609" s="47"/>
      <c r="EP609" s="47"/>
      <c r="EQ609" s="47"/>
      <c r="ER609" s="74"/>
    </row>
    <row r="610" spans="2:148" ht="15" customHeight="1">
      <c r="B610" s="687" t="str">
        <f t="shared" si="67"/>
        <v>Desk 83</v>
      </c>
      <c r="C610" s="689" t="str">
        <f t="shared" si="69"/>
        <v/>
      </c>
      <c r="D610" s="689" t="str">
        <f t="shared" si="69"/>
        <v/>
      </c>
      <c r="E610" s="689" t="str">
        <f t="shared" si="69"/>
        <v/>
      </c>
      <c r="F610" s="689" t="str">
        <f t="shared" si="69"/>
        <v/>
      </c>
      <c r="G610" s="1810" t="str">
        <f t="shared" si="69"/>
        <v/>
      </c>
      <c r="H610" s="47"/>
      <c r="I610" s="47"/>
      <c r="J610" s="47"/>
      <c r="K610" s="47"/>
      <c r="L610" s="47"/>
      <c r="M610" s="47"/>
      <c r="N610" s="47"/>
      <c r="O610" s="47"/>
      <c r="P610" s="47"/>
      <c r="Q610" s="47"/>
      <c r="R610" s="47"/>
      <c r="S610" s="47"/>
      <c r="T610" s="47"/>
      <c r="U610" s="47"/>
      <c r="V610" s="47"/>
      <c r="W610" s="47"/>
      <c r="X610" s="47"/>
      <c r="Y610" s="47"/>
      <c r="Z610" s="47"/>
      <c r="AA610" s="47"/>
      <c r="AB610" s="47"/>
      <c r="AC610" s="47"/>
      <c r="AD610" s="47"/>
      <c r="AE610" s="47"/>
      <c r="AF610" s="47"/>
      <c r="AG610" s="47"/>
      <c r="AH610" s="47"/>
      <c r="AI610" s="47"/>
      <c r="AJ610" s="47"/>
      <c r="AK610" s="47"/>
      <c r="AL610" s="47"/>
      <c r="AM610" s="47"/>
      <c r="AN610" s="47"/>
      <c r="AO610" s="47"/>
      <c r="AP610" s="47"/>
      <c r="AQ610" s="47"/>
      <c r="AR610" s="47"/>
      <c r="AS610" s="47"/>
      <c r="AT610" s="47"/>
      <c r="AU610" s="47"/>
      <c r="AV610" s="47"/>
      <c r="AW610" s="47"/>
      <c r="AX610" s="47"/>
      <c r="AY610" s="47"/>
      <c r="AZ610" s="47"/>
      <c r="BA610" s="47"/>
      <c r="BB610" s="47"/>
      <c r="BC610" s="47"/>
      <c r="BD610" s="47"/>
      <c r="BE610" s="47"/>
      <c r="BF610" s="47"/>
      <c r="BG610" s="47"/>
      <c r="BH610" s="47"/>
      <c r="BI610" s="47"/>
      <c r="BJ610" s="47"/>
      <c r="BK610" s="47"/>
      <c r="BL610" s="47"/>
      <c r="BM610" s="47"/>
      <c r="BN610" s="47"/>
      <c r="BO610" s="47"/>
      <c r="BP610" s="47"/>
      <c r="BQ610" s="47"/>
      <c r="BR610" s="47"/>
      <c r="BS610" s="47"/>
      <c r="BT610" s="47"/>
      <c r="BU610" s="47"/>
      <c r="BV610" s="47"/>
      <c r="BW610" s="47"/>
      <c r="BX610" s="47"/>
      <c r="BY610" s="47"/>
      <c r="BZ610" s="47"/>
      <c r="CA610" s="47"/>
      <c r="CB610" s="47"/>
      <c r="CC610" s="47"/>
      <c r="CD610" s="47"/>
      <c r="CE610" s="47"/>
      <c r="CF610" s="47"/>
      <c r="CG610" s="47"/>
      <c r="CH610" s="47"/>
      <c r="CI610" s="47"/>
      <c r="CJ610" s="47"/>
      <c r="CK610" s="47"/>
      <c r="CL610" s="47"/>
      <c r="CM610" s="47"/>
      <c r="CN610" s="47"/>
      <c r="CO610" s="47"/>
      <c r="CP610" s="47"/>
      <c r="CQ610" s="47"/>
      <c r="CR610" s="47"/>
      <c r="CS610" s="47"/>
      <c r="CT610" s="47"/>
      <c r="CU610" s="47"/>
      <c r="CV610" s="47"/>
      <c r="CW610" s="47"/>
      <c r="CX610" s="47"/>
      <c r="CY610" s="47"/>
      <c r="CZ610" s="47"/>
      <c r="DA610" s="47"/>
      <c r="DB610" s="47"/>
      <c r="DC610" s="47"/>
      <c r="DD610" s="47"/>
      <c r="DE610" s="47"/>
      <c r="DF610" s="47"/>
      <c r="DG610" s="47"/>
      <c r="DH610" s="47"/>
      <c r="DI610" s="47"/>
      <c r="DJ610" s="47"/>
      <c r="DK610" s="47"/>
      <c r="DL610" s="47"/>
      <c r="DM610" s="47"/>
      <c r="DN610" s="47"/>
      <c r="DO610" s="47"/>
      <c r="DP610" s="47"/>
      <c r="DQ610" s="47"/>
      <c r="DR610" s="47"/>
      <c r="DS610" s="47"/>
      <c r="DT610" s="47"/>
      <c r="DU610" s="47"/>
      <c r="DV610" s="47"/>
      <c r="DW610" s="74"/>
      <c r="DX610" s="47"/>
      <c r="DY610" s="47"/>
      <c r="DZ610" s="47"/>
      <c r="EA610" s="47"/>
      <c r="EB610" s="47"/>
      <c r="EC610" s="47"/>
      <c r="ED610" s="47"/>
      <c r="EE610" s="47"/>
      <c r="EF610" s="47"/>
      <c r="EG610" s="47"/>
      <c r="EH610" s="47"/>
      <c r="EI610" s="47"/>
      <c r="EJ610" s="47"/>
      <c r="EK610" s="47"/>
      <c r="EL610" s="47"/>
      <c r="EM610" s="47"/>
      <c r="EN610" s="47"/>
      <c r="EO610" s="47"/>
      <c r="EP610" s="47"/>
      <c r="EQ610" s="47"/>
      <c r="ER610" s="74"/>
    </row>
    <row r="611" spans="2:148" ht="15" customHeight="1">
      <c r="B611" s="687" t="str">
        <f t="shared" si="67"/>
        <v>Desk 84</v>
      </c>
      <c r="C611" s="689" t="str">
        <f t="shared" si="69"/>
        <v/>
      </c>
      <c r="D611" s="689" t="str">
        <f t="shared" si="69"/>
        <v/>
      </c>
      <c r="E611" s="689" t="str">
        <f t="shared" si="69"/>
        <v/>
      </c>
      <c r="F611" s="689" t="str">
        <f t="shared" si="69"/>
        <v/>
      </c>
      <c r="G611" s="1810" t="str">
        <f t="shared" si="69"/>
        <v/>
      </c>
      <c r="H611" s="47"/>
      <c r="I611" s="47"/>
      <c r="J611" s="47"/>
      <c r="K611" s="47"/>
      <c r="L611" s="47"/>
      <c r="M611" s="47"/>
      <c r="N611" s="47"/>
      <c r="O611" s="47"/>
      <c r="P611" s="47"/>
      <c r="Q611" s="47"/>
      <c r="R611" s="47"/>
      <c r="S611" s="47"/>
      <c r="T611" s="47"/>
      <c r="U611" s="47"/>
      <c r="V611" s="47"/>
      <c r="W611" s="47"/>
      <c r="X611" s="47"/>
      <c r="Y611" s="47"/>
      <c r="Z611" s="47"/>
      <c r="AA611" s="47"/>
      <c r="AB611" s="47"/>
      <c r="AC611" s="47"/>
      <c r="AD611" s="47"/>
      <c r="AE611" s="47"/>
      <c r="AF611" s="47"/>
      <c r="AG611" s="47"/>
      <c r="AH611" s="47"/>
      <c r="AI611" s="47"/>
      <c r="AJ611" s="47"/>
      <c r="AK611" s="47"/>
      <c r="AL611" s="47"/>
      <c r="AM611" s="47"/>
      <c r="AN611" s="47"/>
      <c r="AO611" s="47"/>
      <c r="AP611" s="47"/>
      <c r="AQ611" s="47"/>
      <c r="AR611" s="47"/>
      <c r="AS611" s="47"/>
      <c r="AT611" s="47"/>
      <c r="AU611" s="47"/>
      <c r="AV611" s="47"/>
      <c r="AW611" s="47"/>
      <c r="AX611" s="47"/>
      <c r="AY611" s="47"/>
      <c r="AZ611" s="47"/>
      <c r="BA611" s="47"/>
      <c r="BB611" s="47"/>
      <c r="BC611" s="47"/>
      <c r="BD611" s="47"/>
      <c r="BE611" s="47"/>
      <c r="BF611" s="47"/>
      <c r="BG611" s="47"/>
      <c r="BH611" s="47"/>
      <c r="BI611" s="47"/>
      <c r="BJ611" s="47"/>
      <c r="BK611" s="47"/>
      <c r="BL611" s="47"/>
      <c r="BM611" s="47"/>
      <c r="BN611" s="47"/>
      <c r="BO611" s="47"/>
      <c r="BP611" s="47"/>
      <c r="BQ611" s="47"/>
      <c r="BR611" s="47"/>
      <c r="BS611" s="47"/>
      <c r="BT611" s="47"/>
      <c r="BU611" s="47"/>
      <c r="BV611" s="47"/>
      <c r="BW611" s="47"/>
      <c r="BX611" s="47"/>
      <c r="BY611" s="47"/>
      <c r="BZ611" s="47"/>
      <c r="CA611" s="47"/>
      <c r="CB611" s="47"/>
      <c r="CC611" s="47"/>
      <c r="CD611" s="47"/>
      <c r="CE611" s="47"/>
      <c r="CF611" s="47"/>
      <c r="CG611" s="47"/>
      <c r="CH611" s="47"/>
      <c r="CI611" s="47"/>
      <c r="CJ611" s="47"/>
      <c r="CK611" s="47"/>
      <c r="CL611" s="47"/>
      <c r="CM611" s="47"/>
      <c r="CN611" s="47"/>
      <c r="CO611" s="47"/>
      <c r="CP611" s="47"/>
      <c r="CQ611" s="47"/>
      <c r="CR611" s="47"/>
      <c r="CS611" s="47"/>
      <c r="CT611" s="47"/>
      <c r="CU611" s="47"/>
      <c r="CV611" s="47"/>
      <c r="CW611" s="47"/>
      <c r="CX611" s="47"/>
      <c r="CY611" s="47"/>
      <c r="CZ611" s="47"/>
      <c r="DA611" s="47"/>
      <c r="DB611" s="47"/>
      <c r="DC611" s="47"/>
      <c r="DD611" s="47"/>
      <c r="DE611" s="47"/>
      <c r="DF611" s="47"/>
      <c r="DG611" s="47"/>
      <c r="DH611" s="47"/>
      <c r="DI611" s="47"/>
      <c r="DJ611" s="47"/>
      <c r="DK611" s="47"/>
      <c r="DL611" s="47"/>
      <c r="DM611" s="47"/>
      <c r="DN611" s="47"/>
      <c r="DO611" s="47"/>
      <c r="DP611" s="47"/>
      <c r="DQ611" s="47"/>
      <c r="DR611" s="47"/>
      <c r="DS611" s="47"/>
      <c r="DT611" s="47"/>
      <c r="DU611" s="47"/>
      <c r="DV611" s="47"/>
      <c r="DW611" s="74"/>
      <c r="DX611" s="47"/>
      <c r="DY611" s="47"/>
      <c r="DZ611" s="47"/>
      <c r="EA611" s="47"/>
      <c r="EB611" s="47"/>
      <c r="EC611" s="47"/>
      <c r="ED611" s="47"/>
      <c r="EE611" s="47"/>
      <c r="EF611" s="47"/>
      <c r="EG611" s="47"/>
      <c r="EH611" s="47"/>
      <c r="EI611" s="47"/>
      <c r="EJ611" s="47"/>
      <c r="EK611" s="47"/>
      <c r="EL611" s="47"/>
      <c r="EM611" s="47"/>
      <c r="EN611" s="47"/>
      <c r="EO611" s="47"/>
      <c r="EP611" s="47"/>
      <c r="EQ611" s="47"/>
      <c r="ER611" s="74"/>
    </row>
    <row r="612" spans="2:148" ht="15" customHeight="1">
      <c r="B612" s="687" t="str">
        <f t="shared" si="67"/>
        <v>Desk 85</v>
      </c>
      <c r="C612" s="689" t="str">
        <f t="shared" si="69"/>
        <v/>
      </c>
      <c r="D612" s="689" t="str">
        <f t="shared" si="69"/>
        <v/>
      </c>
      <c r="E612" s="689" t="str">
        <f t="shared" si="69"/>
        <v/>
      </c>
      <c r="F612" s="689" t="str">
        <f t="shared" si="69"/>
        <v/>
      </c>
      <c r="G612" s="1810" t="str">
        <f t="shared" si="69"/>
        <v/>
      </c>
      <c r="H612" s="47"/>
      <c r="I612" s="47"/>
      <c r="J612" s="47"/>
      <c r="K612" s="47"/>
      <c r="L612" s="47"/>
      <c r="M612" s="47"/>
      <c r="N612" s="47"/>
      <c r="O612" s="47"/>
      <c r="P612" s="47"/>
      <c r="Q612" s="47"/>
      <c r="R612" s="47"/>
      <c r="S612" s="47"/>
      <c r="T612" s="47"/>
      <c r="U612" s="47"/>
      <c r="V612" s="47"/>
      <c r="W612" s="47"/>
      <c r="X612" s="47"/>
      <c r="Y612" s="47"/>
      <c r="Z612" s="47"/>
      <c r="AA612" s="47"/>
      <c r="AB612" s="47"/>
      <c r="AC612" s="47"/>
      <c r="AD612" s="47"/>
      <c r="AE612" s="47"/>
      <c r="AF612" s="47"/>
      <c r="AG612" s="47"/>
      <c r="AH612" s="47"/>
      <c r="AI612" s="47"/>
      <c r="AJ612" s="47"/>
      <c r="AK612" s="47"/>
      <c r="AL612" s="47"/>
      <c r="AM612" s="47"/>
      <c r="AN612" s="47"/>
      <c r="AO612" s="47"/>
      <c r="AP612" s="47"/>
      <c r="AQ612" s="47"/>
      <c r="AR612" s="47"/>
      <c r="AS612" s="47"/>
      <c r="AT612" s="47"/>
      <c r="AU612" s="47"/>
      <c r="AV612" s="47"/>
      <c r="AW612" s="47"/>
      <c r="AX612" s="47"/>
      <c r="AY612" s="47"/>
      <c r="AZ612" s="47"/>
      <c r="BA612" s="47"/>
      <c r="BB612" s="47"/>
      <c r="BC612" s="47"/>
      <c r="BD612" s="47"/>
      <c r="BE612" s="47"/>
      <c r="BF612" s="47"/>
      <c r="BG612" s="47"/>
      <c r="BH612" s="47"/>
      <c r="BI612" s="47"/>
      <c r="BJ612" s="47"/>
      <c r="BK612" s="47"/>
      <c r="BL612" s="47"/>
      <c r="BM612" s="47"/>
      <c r="BN612" s="47"/>
      <c r="BO612" s="47"/>
      <c r="BP612" s="47"/>
      <c r="BQ612" s="47"/>
      <c r="BR612" s="47"/>
      <c r="BS612" s="47"/>
      <c r="BT612" s="47"/>
      <c r="BU612" s="47"/>
      <c r="BV612" s="47"/>
      <c r="BW612" s="47"/>
      <c r="BX612" s="47"/>
      <c r="BY612" s="47"/>
      <c r="BZ612" s="47"/>
      <c r="CA612" s="47"/>
      <c r="CB612" s="47"/>
      <c r="CC612" s="47"/>
      <c r="CD612" s="47"/>
      <c r="CE612" s="47"/>
      <c r="CF612" s="47"/>
      <c r="CG612" s="47"/>
      <c r="CH612" s="47"/>
      <c r="CI612" s="47"/>
      <c r="CJ612" s="47"/>
      <c r="CK612" s="47"/>
      <c r="CL612" s="47"/>
      <c r="CM612" s="47"/>
      <c r="CN612" s="47"/>
      <c r="CO612" s="47"/>
      <c r="CP612" s="47"/>
      <c r="CQ612" s="47"/>
      <c r="CR612" s="47"/>
      <c r="CS612" s="47"/>
      <c r="CT612" s="47"/>
      <c r="CU612" s="47"/>
      <c r="CV612" s="47"/>
      <c r="CW612" s="47"/>
      <c r="CX612" s="47"/>
      <c r="CY612" s="47"/>
      <c r="CZ612" s="47"/>
      <c r="DA612" s="47"/>
      <c r="DB612" s="47"/>
      <c r="DC612" s="47"/>
      <c r="DD612" s="47"/>
      <c r="DE612" s="47"/>
      <c r="DF612" s="47"/>
      <c r="DG612" s="47"/>
      <c r="DH612" s="47"/>
      <c r="DI612" s="47"/>
      <c r="DJ612" s="47"/>
      <c r="DK612" s="47"/>
      <c r="DL612" s="47"/>
      <c r="DM612" s="47"/>
      <c r="DN612" s="47"/>
      <c r="DO612" s="47"/>
      <c r="DP612" s="47"/>
      <c r="DQ612" s="47"/>
      <c r="DR612" s="47"/>
      <c r="DS612" s="47"/>
      <c r="DT612" s="47"/>
      <c r="DU612" s="47"/>
      <c r="DV612" s="47"/>
      <c r="DW612" s="74"/>
      <c r="DX612" s="47"/>
      <c r="DY612" s="47"/>
      <c r="DZ612" s="47"/>
      <c r="EA612" s="47"/>
      <c r="EB612" s="47"/>
      <c r="EC612" s="47"/>
      <c r="ED612" s="47"/>
      <c r="EE612" s="47"/>
      <c r="EF612" s="47"/>
      <c r="EG612" s="47"/>
      <c r="EH612" s="47"/>
      <c r="EI612" s="47"/>
      <c r="EJ612" s="47"/>
      <c r="EK612" s="47"/>
      <c r="EL612" s="47"/>
      <c r="EM612" s="47"/>
      <c r="EN612" s="47"/>
      <c r="EO612" s="47"/>
      <c r="EP612" s="47"/>
      <c r="EQ612" s="47"/>
      <c r="ER612" s="74"/>
    </row>
    <row r="613" spans="2:148" ht="15" customHeight="1">
      <c r="B613" s="687" t="str">
        <f t="shared" si="67"/>
        <v>Desk 86</v>
      </c>
      <c r="C613" s="689" t="str">
        <f t="shared" si="69"/>
        <v/>
      </c>
      <c r="D613" s="689" t="str">
        <f t="shared" si="69"/>
        <v/>
      </c>
      <c r="E613" s="689" t="str">
        <f t="shared" si="69"/>
        <v/>
      </c>
      <c r="F613" s="689" t="str">
        <f t="shared" si="69"/>
        <v/>
      </c>
      <c r="G613" s="1810" t="str">
        <f t="shared" si="69"/>
        <v/>
      </c>
      <c r="H613" s="47"/>
      <c r="I613" s="47"/>
      <c r="J613" s="47"/>
      <c r="K613" s="47"/>
      <c r="L613" s="47"/>
      <c r="M613" s="47"/>
      <c r="N613" s="47"/>
      <c r="O613" s="47"/>
      <c r="P613" s="47"/>
      <c r="Q613" s="47"/>
      <c r="R613" s="47"/>
      <c r="S613" s="47"/>
      <c r="T613" s="47"/>
      <c r="U613" s="47"/>
      <c r="V613" s="47"/>
      <c r="W613" s="47"/>
      <c r="X613" s="47"/>
      <c r="Y613" s="47"/>
      <c r="Z613" s="47"/>
      <c r="AA613" s="47"/>
      <c r="AB613" s="47"/>
      <c r="AC613" s="47"/>
      <c r="AD613" s="47"/>
      <c r="AE613" s="47"/>
      <c r="AF613" s="47"/>
      <c r="AG613" s="47"/>
      <c r="AH613" s="47"/>
      <c r="AI613" s="47"/>
      <c r="AJ613" s="47"/>
      <c r="AK613" s="47"/>
      <c r="AL613" s="47"/>
      <c r="AM613" s="47"/>
      <c r="AN613" s="47"/>
      <c r="AO613" s="47"/>
      <c r="AP613" s="47"/>
      <c r="AQ613" s="47"/>
      <c r="AR613" s="47"/>
      <c r="AS613" s="47"/>
      <c r="AT613" s="47"/>
      <c r="AU613" s="47"/>
      <c r="AV613" s="47"/>
      <c r="AW613" s="47"/>
      <c r="AX613" s="47"/>
      <c r="AY613" s="47"/>
      <c r="AZ613" s="47"/>
      <c r="BA613" s="47"/>
      <c r="BB613" s="47"/>
      <c r="BC613" s="47"/>
      <c r="BD613" s="47"/>
      <c r="BE613" s="47"/>
      <c r="BF613" s="47"/>
      <c r="BG613" s="47"/>
      <c r="BH613" s="47"/>
      <c r="BI613" s="47"/>
      <c r="BJ613" s="47"/>
      <c r="BK613" s="47"/>
      <c r="BL613" s="47"/>
      <c r="BM613" s="47"/>
      <c r="BN613" s="47"/>
      <c r="BO613" s="47"/>
      <c r="BP613" s="47"/>
      <c r="BQ613" s="47"/>
      <c r="BR613" s="47"/>
      <c r="BS613" s="47"/>
      <c r="BT613" s="47"/>
      <c r="BU613" s="47"/>
      <c r="BV613" s="47"/>
      <c r="BW613" s="47"/>
      <c r="BX613" s="47"/>
      <c r="BY613" s="47"/>
      <c r="BZ613" s="47"/>
      <c r="CA613" s="47"/>
      <c r="CB613" s="47"/>
      <c r="CC613" s="47"/>
      <c r="CD613" s="47"/>
      <c r="CE613" s="47"/>
      <c r="CF613" s="47"/>
      <c r="CG613" s="47"/>
      <c r="CH613" s="47"/>
      <c r="CI613" s="47"/>
      <c r="CJ613" s="47"/>
      <c r="CK613" s="47"/>
      <c r="CL613" s="47"/>
      <c r="CM613" s="47"/>
      <c r="CN613" s="47"/>
      <c r="CO613" s="47"/>
      <c r="CP613" s="47"/>
      <c r="CQ613" s="47"/>
      <c r="CR613" s="47"/>
      <c r="CS613" s="47"/>
      <c r="CT613" s="47"/>
      <c r="CU613" s="47"/>
      <c r="CV613" s="47"/>
      <c r="CW613" s="47"/>
      <c r="CX613" s="47"/>
      <c r="CY613" s="47"/>
      <c r="CZ613" s="47"/>
      <c r="DA613" s="47"/>
      <c r="DB613" s="47"/>
      <c r="DC613" s="47"/>
      <c r="DD613" s="47"/>
      <c r="DE613" s="47"/>
      <c r="DF613" s="47"/>
      <c r="DG613" s="47"/>
      <c r="DH613" s="47"/>
      <c r="DI613" s="47"/>
      <c r="DJ613" s="47"/>
      <c r="DK613" s="47"/>
      <c r="DL613" s="47"/>
      <c r="DM613" s="47"/>
      <c r="DN613" s="47"/>
      <c r="DO613" s="47"/>
      <c r="DP613" s="47"/>
      <c r="DQ613" s="47"/>
      <c r="DR613" s="47"/>
      <c r="DS613" s="47"/>
      <c r="DT613" s="47"/>
      <c r="DU613" s="47"/>
      <c r="DV613" s="47"/>
      <c r="DW613" s="74"/>
      <c r="DX613" s="47"/>
      <c r="DY613" s="47"/>
      <c r="DZ613" s="47"/>
      <c r="EA613" s="47"/>
      <c r="EB613" s="47"/>
      <c r="EC613" s="47"/>
      <c r="ED613" s="47"/>
      <c r="EE613" s="47"/>
      <c r="EF613" s="47"/>
      <c r="EG613" s="47"/>
      <c r="EH613" s="47"/>
      <c r="EI613" s="47"/>
      <c r="EJ613" s="47"/>
      <c r="EK613" s="47"/>
      <c r="EL613" s="47"/>
      <c r="EM613" s="47"/>
      <c r="EN613" s="47"/>
      <c r="EO613" s="47"/>
      <c r="EP613" s="47"/>
      <c r="EQ613" s="47"/>
      <c r="ER613" s="74"/>
    </row>
    <row r="614" spans="2:148" ht="15" customHeight="1">
      <c r="B614" s="687" t="str">
        <f t="shared" si="67"/>
        <v>Desk 87</v>
      </c>
      <c r="C614" s="689" t="str">
        <f t="shared" si="69"/>
        <v/>
      </c>
      <c r="D614" s="689" t="str">
        <f t="shared" si="69"/>
        <v/>
      </c>
      <c r="E614" s="689" t="str">
        <f t="shared" si="69"/>
        <v/>
      </c>
      <c r="F614" s="689" t="str">
        <f t="shared" si="69"/>
        <v/>
      </c>
      <c r="G614" s="1810" t="str">
        <f t="shared" si="69"/>
        <v/>
      </c>
      <c r="H614" s="47"/>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c r="AF614" s="47"/>
      <c r="AG614" s="47"/>
      <c r="AH614" s="47"/>
      <c r="AI614" s="47"/>
      <c r="AJ614" s="47"/>
      <c r="AK614" s="47"/>
      <c r="AL614" s="47"/>
      <c r="AM614" s="47"/>
      <c r="AN614" s="47"/>
      <c r="AO614" s="47"/>
      <c r="AP614" s="47"/>
      <c r="AQ614" s="47"/>
      <c r="AR614" s="47"/>
      <c r="AS614" s="47"/>
      <c r="AT614" s="47"/>
      <c r="AU614" s="47"/>
      <c r="AV614" s="47"/>
      <c r="AW614" s="47"/>
      <c r="AX614" s="47"/>
      <c r="AY614" s="47"/>
      <c r="AZ614" s="47"/>
      <c r="BA614" s="47"/>
      <c r="BB614" s="47"/>
      <c r="BC614" s="47"/>
      <c r="BD614" s="47"/>
      <c r="BE614" s="47"/>
      <c r="BF614" s="47"/>
      <c r="BG614" s="47"/>
      <c r="BH614" s="47"/>
      <c r="BI614" s="47"/>
      <c r="BJ614" s="47"/>
      <c r="BK614" s="47"/>
      <c r="BL614" s="47"/>
      <c r="BM614" s="47"/>
      <c r="BN614" s="47"/>
      <c r="BO614" s="47"/>
      <c r="BP614" s="47"/>
      <c r="BQ614" s="47"/>
      <c r="BR614" s="47"/>
      <c r="BS614" s="47"/>
      <c r="BT614" s="47"/>
      <c r="BU614" s="47"/>
      <c r="BV614" s="47"/>
      <c r="BW614" s="47"/>
      <c r="BX614" s="47"/>
      <c r="BY614" s="47"/>
      <c r="BZ614" s="47"/>
      <c r="CA614" s="47"/>
      <c r="CB614" s="47"/>
      <c r="CC614" s="47"/>
      <c r="CD614" s="47"/>
      <c r="CE614" s="47"/>
      <c r="CF614" s="47"/>
      <c r="CG614" s="47"/>
      <c r="CH614" s="47"/>
      <c r="CI614" s="47"/>
      <c r="CJ614" s="47"/>
      <c r="CK614" s="47"/>
      <c r="CL614" s="47"/>
      <c r="CM614" s="47"/>
      <c r="CN614" s="47"/>
      <c r="CO614" s="47"/>
      <c r="CP614" s="47"/>
      <c r="CQ614" s="47"/>
      <c r="CR614" s="47"/>
      <c r="CS614" s="47"/>
      <c r="CT614" s="47"/>
      <c r="CU614" s="47"/>
      <c r="CV614" s="47"/>
      <c r="CW614" s="47"/>
      <c r="CX614" s="47"/>
      <c r="CY614" s="47"/>
      <c r="CZ614" s="47"/>
      <c r="DA614" s="47"/>
      <c r="DB614" s="47"/>
      <c r="DC614" s="47"/>
      <c r="DD614" s="47"/>
      <c r="DE614" s="47"/>
      <c r="DF614" s="47"/>
      <c r="DG614" s="47"/>
      <c r="DH614" s="47"/>
      <c r="DI614" s="47"/>
      <c r="DJ614" s="47"/>
      <c r="DK614" s="47"/>
      <c r="DL614" s="47"/>
      <c r="DM614" s="47"/>
      <c r="DN614" s="47"/>
      <c r="DO614" s="47"/>
      <c r="DP614" s="47"/>
      <c r="DQ614" s="47"/>
      <c r="DR614" s="47"/>
      <c r="DS614" s="47"/>
      <c r="DT614" s="47"/>
      <c r="DU614" s="47"/>
      <c r="DV614" s="47"/>
      <c r="DW614" s="74"/>
      <c r="DX614" s="47"/>
      <c r="DY614" s="47"/>
      <c r="DZ614" s="47"/>
      <c r="EA614" s="47"/>
      <c r="EB614" s="47"/>
      <c r="EC614" s="47"/>
      <c r="ED614" s="47"/>
      <c r="EE614" s="47"/>
      <c r="EF614" s="47"/>
      <c r="EG614" s="47"/>
      <c r="EH614" s="47"/>
      <c r="EI614" s="47"/>
      <c r="EJ614" s="47"/>
      <c r="EK614" s="47"/>
      <c r="EL614" s="47"/>
      <c r="EM614" s="47"/>
      <c r="EN614" s="47"/>
      <c r="EO614" s="47"/>
      <c r="EP614" s="47"/>
      <c r="EQ614" s="47"/>
      <c r="ER614" s="74"/>
    </row>
    <row r="615" spans="2:148" ht="15" customHeight="1">
      <c r="B615" s="687" t="str">
        <f t="shared" si="67"/>
        <v>Desk 88</v>
      </c>
      <c r="C615" s="689" t="str">
        <f t="shared" si="69"/>
        <v/>
      </c>
      <c r="D615" s="689" t="str">
        <f t="shared" si="69"/>
        <v/>
      </c>
      <c r="E615" s="689" t="str">
        <f t="shared" si="69"/>
        <v/>
      </c>
      <c r="F615" s="689" t="str">
        <f t="shared" si="69"/>
        <v/>
      </c>
      <c r="G615" s="1810" t="str">
        <f t="shared" si="69"/>
        <v/>
      </c>
      <c r="H615" s="47"/>
      <c r="I615" s="47"/>
      <c r="J615" s="47"/>
      <c r="K615" s="47"/>
      <c r="L615" s="47"/>
      <c r="M615" s="47"/>
      <c r="N615" s="47"/>
      <c r="O615" s="47"/>
      <c r="P615" s="47"/>
      <c r="Q615" s="47"/>
      <c r="R615" s="47"/>
      <c r="S615" s="47"/>
      <c r="T615" s="47"/>
      <c r="U615" s="47"/>
      <c r="V615" s="47"/>
      <c r="W615" s="47"/>
      <c r="X615" s="47"/>
      <c r="Y615" s="47"/>
      <c r="Z615" s="47"/>
      <c r="AA615" s="47"/>
      <c r="AB615" s="47"/>
      <c r="AC615" s="47"/>
      <c r="AD615" s="47"/>
      <c r="AE615" s="47"/>
      <c r="AF615" s="47"/>
      <c r="AG615" s="47"/>
      <c r="AH615" s="47"/>
      <c r="AI615" s="47"/>
      <c r="AJ615" s="47"/>
      <c r="AK615" s="47"/>
      <c r="AL615" s="47"/>
      <c r="AM615" s="47"/>
      <c r="AN615" s="47"/>
      <c r="AO615" s="47"/>
      <c r="AP615" s="47"/>
      <c r="AQ615" s="47"/>
      <c r="AR615" s="47"/>
      <c r="AS615" s="47"/>
      <c r="AT615" s="47"/>
      <c r="AU615" s="47"/>
      <c r="AV615" s="47"/>
      <c r="AW615" s="47"/>
      <c r="AX615" s="47"/>
      <c r="AY615" s="47"/>
      <c r="AZ615" s="47"/>
      <c r="BA615" s="47"/>
      <c r="BB615" s="47"/>
      <c r="BC615" s="47"/>
      <c r="BD615" s="47"/>
      <c r="BE615" s="47"/>
      <c r="BF615" s="47"/>
      <c r="BG615" s="47"/>
      <c r="BH615" s="47"/>
      <c r="BI615" s="47"/>
      <c r="BJ615" s="47"/>
      <c r="BK615" s="47"/>
      <c r="BL615" s="47"/>
      <c r="BM615" s="47"/>
      <c r="BN615" s="47"/>
      <c r="BO615" s="47"/>
      <c r="BP615" s="47"/>
      <c r="BQ615" s="47"/>
      <c r="BR615" s="47"/>
      <c r="BS615" s="47"/>
      <c r="BT615" s="47"/>
      <c r="BU615" s="47"/>
      <c r="BV615" s="47"/>
      <c r="BW615" s="47"/>
      <c r="BX615" s="47"/>
      <c r="BY615" s="47"/>
      <c r="BZ615" s="47"/>
      <c r="CA615" s="47"/>
      <c r="CB615" s="47"/>
      <c r="CC615" s="47"/>
      <c r="CD615" s="47"/>
      <c r="CE615" s="47"/>
      <c r="CF615" s="47"/>
      <c r="CG615" s="47"/>
      <c r="CH615" s="47"/>
      <c r="CI615" s="47"/>
      <c r="CJ615" s="47"/>
      <c r="CK615" s="47"/>
      <c r="CL615" s="47"/>
      <c r="CM615" s="47"/>
      <c r="CN615" s="47"/>
      <c r="CO615" s="47"/>
      <c r="CP615" s="47"/>
      <c r="CQ615" s="47"/>
      <c r="CR615" s="47"/>
      <c r="CS615" s="47"/>
      <c r="CT615" s="47"/>
      <c r="CU615" s="47"/>
      <c r="CV615" s="47"/>
      <c r="CW615" s="47"/>
      <c r="CX615" s="47"/>
      <c r="CY615" s="47"/>
      <c r="CZ615" s="47"/>
      <c r="DA615" s="47"/>
      <c r="DB615" s="47"/>
      <c r="DC615" s="47"/>
      <c r="DD615" s="47"/>
      <c r="DE615" s="47"/>
      <c r="DF615" s="47"/>
      <c r="DG615" s="47"/>
      <c r="DH615" s="47"/>
      <c r="DI615" s="47"/>
      <c r="DJ615" s="47"/>
      <c r="DK615" s="47"/>
      <c r="DL615" s="47"/>
      <c r="DM615" s="47"/>
      <c r="DN615" s="47"/>
      <c r="DO615" s="47"/>
      <c r="DP615" s="47"/>
      <c r="DQ615" s="47"/>
      <c r="DR615" s="47"/>
      <c r="DS615" s="47"/>
      <c r="DT615" s="47"/>
      <c r="DU615" s="47"/>
      <c r="DV615" s="47"/>
      <c r="DW615" s="74"/>
      <c r="DX615" s="47"/>
      <c r="DY615" s="47"/>
      <c r="DZ615" s="47"/>
      <c r="EA615" s="47"/>
      <c r="EB615" s="47"/>
      <c r="EC615" s="47"/>
      <c r="ED615" s="47"/>
      <c r="EE615" s="47"/>
      <c r="EF615" s="47"/>
      <c r="EG615" s="47"/>
      <c r="EH615" s="47"/>
      <c r="EI615" s="47"/>
      <c r="EJ615" s="47"/>
      <c r="EK615" s="47"/>
      <c r="EL615" s="47"/>
      <c r="EM615" s="47"/>
      <c r="EN615" s="47"/>
      <c r="EO615" s="47"/>
      <c r="EP615" s="47"/>
      <c r="EQ615" s="47"/>
      <c r="ER615" s="74"/>
    </row>
    <row r="616" spans="2:148" ht="15" customHeight="1">
      <c r="B616" s="687" t="str">
        <f t="shared" si="67"/>
        <v>Desk 89</v>
      </c>
      <c r="C616" s="689" t="str">
        <f t="shared" si="69"/>
        <v/>
      </c>
      <c r="D616" s="689" t="str">
        <f t="shared" si="69"/>
        <v/>
      </c>
      <c r="E616" s="689" t="str">
        <f t="shared" si="69"/>
        <v/>
      </c>
      <c r="F616" s="689" t="str">
        <f t="shared" si="69"/>
        <v/>
      </c>
      <c r="G616" s="1810" t="str">
        <f t="shared" si="69"/>
        <v/>
      </c>
      <c r="H616" s="47"/>
      <c r="I616" s="47"/>
      <c r="J616" s="47"/>
      <c r="K616" s="47"/>
      <c r="L616" s="47"/>
      <c r="M616" s="47"/>
      <c r="N616" s="47"/>
      <c r="O616" s="47"/>
      <c r="P616" s="47"/>
      <c r="Q616" s="47"/>
      <c r="R616" s="47"/>
      <c r="S616" s="47"/>
      <c r="T616" s="47"/>
      <c r="U616" s="47"/>
      <c r="V616" s="47"/>
      <c r="W616" s="47"/>
      <c r="X616" s="47"/>
      <c r="Y616" s="47"/>
      <c r="Z616" s="47"/>
      <c r="AA616" s="47"/>
      <c r="AB616" s="47"/>
      <c r="AC616" s="47"/>
      <c r="AD616" s="47"/>
      <c r="AE616" s="47"/>
      <c r="AF616" s="47"/>
      <c r="AG616" s="47"/>
      <c r="AH616" s="47"/>
      <c r="AI616" s="47"/>
      <c r="AJ616" s="47"/>
      <c r="AK616" s="47"/>
      <c r="AL616" s="47"/>
      <c r="AM616" s="47"/>
      <c r="AN616" s="47"/>
      <c r="AO616" s="47"/>
      <c r="AP616" s="47"/>
      <c r="AQ616" s="47"/>
      <c r="AR616" s="47"/>
      <c r="AS616" s="47"/>
      <c r="AT616" s="47"/>
      <c r="AU616" s="47"/>
      <c r="AV616" s="47"/>
      <c r="AW616" s="47"/>
      <c r="AX616" s="47"/>
      <c r="AY616" s="47"/>
      <c r="AZ616" s="47"/>
      <c r="BA616" s="47"/>
      <c r="BB616" s="47"/>
      <c r="BC616" s="47"/>
      <c r="BD616" s="47"/>
      <c r="BE616" s="47"/>
      <c r="BF616" s="47"/>
      <c r="BG616" s="47"/>
      <c r="BH616" s="47"/>
      <c r="BI616" s="47"/>
      <c r="BJ616" s="47"/>
      <c r="BK616" s="47"/>
      <c r="BL616" s="47"/>
      <c r="BM616" s="47"/>
      <c r="BN616" s="47"/>
      <c r="BO616" s="47"/>
      <c r="BP616" s="47"/>
      <c r="BQ616" s="47"/>
      <c r="BR616" s="47"/>
      <c r="BS616" s="47"/>
      <c r="BT616" s="47"/>
      <c r="BU616" s="47"/>
      <c r="BV616" s="47"/>
      <c r="BW616" s="47"/>
      <c r="BX616" s="47"/>
      <c r="BY616" s="47"/>
      <c r="BZ616" s="47"/>
      <c r="CA616" s="47"/>
      <c r="CB616" s="47"/>
      <c r="CC616" s="47"/>
      <c r="CD616" s="47"/>
      <c r="CE616" s="47"/>
      <c r="CF616" s="47"/>
      <c r="CG616" s="47"/>
      <c r="CH616" s="47"/>
      <c r="CI616" s="47"/>
      <c r="CJ616" s="47"/>
      <c r="CK616" s="47"/>
      <c r="CL616" s="47"/>
      <c r="CM616" s="47"/>
      <c r="CN616" s="47"/>
      <c r="CO616" s="47"/>
      <c r="CP616" s="47"/>
      <c r="CQ616" s="47"/>
      <c r="CR616" s="47"/>
      <c r="CS616" s="47"/>
      <c r="CT616" s="47"/>
      <c r="CU616" s="47"/>
      <c r="CV616" s="47"/>
      <c r="CW616" s="47"/>
      <c r="CX616" s="47"/>
      <c r="CY616" s="47"/>
      <c r="CZ616" s="47"/>
      <c r="DA616" s="47"/>
      <c r="DB616" s="47"/>
      <c r="DC616" s="47"/>
      <c r="DD616" s="47"/>
      <c r="DE616" s="47"/>
      <c r="DF616" s="47"/>
      <c r="DG616" s="47"/>
      <c r="DH616" s="47"/>
      <c r="DI616" s="47"/>
      <c r="DJ616" s="47"/>
      <c r="DK616" s="47"/>
      <c r="DL616" s="47"/>
      <c r="DM616" s="47"/>
      <c r="DN616" s="47"/>
      <c r="DO616" s="47"/>
      <c r="DP616" s="47"/>
      <c r="DQ616" s="47"/>
      <c r="DR616" s="47"/>
      <c r="DS616" s="47"/>
      <c r="DT616" s="47"/>
      <c r="DU616" s="47"/>
      <c r="DV616" s="47"/>
      <c r="DW616" s="74"/>
      <c r="DX616" s="47"/>
      <c r="DY616" s="47"/>
      <c r="DZ616" s="47"/>
      <c r="EA616" s="47"/>
      <c r="EB616" s="47"/>
      <c r="EC616" s="47"/>
      <c r="ED616" s="47"/>
      <c r="EE616" s="47"/>
      <c r="EF616" s="47"/>
      <c r="EG616" s="47"/>
      <c r="EH616" s="47"/>
      <c r="EI616" s="47"/>
      <c r="EJ616" s="47"/>
      <c r="EK616" s="47"/>
      <c r="EL616" s="47"/>
      <c r="EM616" s="47"/>
      <c r="EN616" s="47"/>
      <c r="EO616" s="47"/>
      <c r="EP616" s="47"/>
      <c r="EQ616" s="47"/>
      <c r="ER616" s="74"/>
    </row>
    <row r="617" spans="2:148" ht="15" customHeight="1">
      <c r="B617" s="687" t="str">
        <f t="shared" si="67"/>
        <v>Desk 90</v>
      </c>
      <c r="C617" s="689" t="str">
        <f t="shared" si="69"/>
        <v/>
      </c>
      <c r="D617" s="689" t="str">
        <f t="shared" si="69"/>
        <v/>
      </c>
      <c r="E617" s="689" t="str">
        <f t="shared" si="69"/>
        <v/>
      </c>
      <c r="F617" s="689" t="str">
        <f t="shared" si="69"/>
        <v/>
      </c>
      <c r="G617" s="1810" t="str">
        <f t="shared" si="69"/>
        <v/>
      </c>
      <c r="H617" s="47"/>
      <c r="I617" s="47"/>
      <c r="J617" s="47"/>
      <c r="K617" s="47"/>
      <c r="L617" s="47"/>
      <c r="M617" s="47"/>
      <c r="N617" s="47"/>
      <c r="O617" s="47"/>
      <c r="P617" s="47"/>
      <c r="Q617" s="47"/>
      <c r="R617" s="47"/>
      <c r="S617" s="47"/>
      <c r="T617" s="47"/>
      <c r="U617" s="47"/>
      <c r="V617" s="47"/>
      <c r="W617" s="47"/>
      <c r="X617" s="47"/>
      <c r="Y617" s="47"/>
      <c r="Z617" s="47"/>
      <c r="AA617" s="47"/>
      <c r="AB617" s="47"/>
      <c r="AC617" s="47"/>
      <c r="AD617" s="47"/>
      <c r="AE617" s="47"/>
      <c r="AF617" s="47"/>
      <c r="AG617" s="47"/>
      <c r="AH617" s="47"/>
      <c r="AI617" s="47"/>
      <c r="AJ617" s="47"/>
      <c r="AK617" s="47"/>
      <c r="AL617" s="47"/>
      <c r="AM617" s="47"/>
      <c r="AN617" s="47"/>
      <c r="AO617" s="47"/>
      <c r="AP617" s="47"/>
      <c r="AQ617" s="47"/>
      <c r="AR617" s="47"/>
      <c r="AS617" s="47"/>
      <c r="AT617" s="47"/>
      <c r="AU617" s="47"/>
      <c r="AV617" s="47"/>
      <c r="AW617" s="47"/>
      <c r="AX617" s="47"/>
      <c r="AY617" s="47"/>
      <c r="AZ617" s="47"/>
      <c r="BA617" s="47"/>
      <c r="BB617" s="47"/>
      <c r="BC617" s="47"/>
      <c r="BD617" s="47"/>
      <c r="BE617" s="47"/>
      <c r="BF617" s="47"/>
      <c r="BG617" s="47"/>
      <c r="BH617" s="47"/>
      <c r="BI617" s="47"/>
      <c r="BJ617" s="47"/>
      <c r="BK617" s="47"/>
      <c r="BL617" s="47"/>
      <c r="BM617" s="47"/>
      <c r="BN617" s="47"/>
      <c r="BO617" s="47"/>
      <c r="BP617" s="47"/>
      <c r="BQ617" s="47"/>
      <c r="BR617" s="47"/>
      <c r="BS617" s="47"/>
      <c r="BT617" s="47"/>
      <c r="BU617" s="47"/>
      <c r="BV617" s="47"/>
      <c r="BW617" s="47"/>
      <c r="BX617" s="47"/>
      <c r="BY617" s="47"/>
      <c r="BZ617" s="47"/>
      <c r="CA617" s="47"/>
      <c r="CB617" s="47"/>
      <c r="CC617" s="47"/>
      <c r="CD617" s="47"/>
      <c r="CE617" s="47"/>
      <c r="CF617" s="47"/>
      <c r="CG617" s="47"/>
      <c r="CH617" s="47"/>
      <c r="CI617" s="47"/>
      <c r="CJ617" s="47"/>
      <c r="CK617" s="47"/>
      <c r="CL617" s="47"/>
      <c r="CM617" s="47"/>
      <c r="CN617" s="47"/>
      <c r="CO617" s="47"/>
      <c r="CP617" s="47"/>
      <c r="CQ617" s="47"/>
      <c r="CR617" s="47"/>
      <c r="CS617" s="47"/>
      <c r="CT617" s="47"/>
      <c r="CU617" s="47"/>
      <c r="CV617" s="47"/>
      <c r="CW617" s="47"/>
      <c r="CX617" s="47"/>
      <c r="CY617" s="47"/>
      <c r="CZ617" s="47"/>
      <c r="DA617" s="47"/>
      <c r="DB617" s="47"/>
      <c r="DC617" s="47"/>
      <c r="DD617" s="47"/>
      <c r="DE617" s="47"/>
      <c r="DF617" s="47"/>
      <c r="DG617" s="47"/>
      <c r="DH617" s="47"/>
      <c r="DI617" s="47"/>
      <c r="DJ617" s="47"/>
      <c r="DK617" s="47"/>
      <c r="DL617" s="47"/>
      <c r="DM617" s="47"/>
      <c r="DN617" s="47"/>
      <c r="DO617" s="47"/>
      <c r="DP617" s="47"/>
      <c r="DQ617" s="47"/>
      <c r="DR617" s="47"/>
      <c r="DS617" s="47"/>
      <c r="DT617" s="47"/>
      <c r="DU617" s="47"/>
      <c r="DV617" s="47"/>
      <c r="DW617" s="74"/>
      <c r="DX617" s="47"/>
      <c r="DY617" s="47"/>
      <c r="DZ617" s="47"/>
      <c r="EA617" s="47"/>
      <c r="EB617" s="47"/>
      <c r="EC617" s="47"/>
      <c r="ED617" s="47"/>
      <c r="EE617" s="47"/>
      <c r="EF617" s="47"/>
      <c r="EG617" s="47"/>
      <c r="EH617" s="47"/>
      <c r="EI617" s="47"/>
      <c r="EJ617" s="47"/>
      <c r="EK617" s="47"/>
      <c r="EL617" s="47"/>
      <c r="EM617" s="47"/>
      <c r="EN617" s="47"/>
      <c r="EO617" s="47"/>
      <c r="EP617" s="47"/>
      <c r="EQ617" s="47"/>
      <c r="ER617" s="74"/>
    </row>
    <row r="618" spans="2:148" ht="15" customHeight="1">
      <c r="B618" s="687" t="str">
        <f t="shared" si="67"/>
        <v>Desk 91</v>
      </c>
      <c r="C618" s="689" t="str">
        <f t="shared" si="69"/>
        <v/>
      </c>
      <c r="D618" s="689" t="str">
        <f t="shared" si="69"/>
        <v/>
      </c>
      <c r="E618" s="689" t="str">
        <f t="shared" si="69"/>
        <v/>
      </c>
      <c r="F618" s="689" t="str">
        <f t="shared" si="69"/>
        <v/>
      </c>
      <c r="G618" s="1810" t="str">
        <f t="shared" si="69"/>
        <v/>
      </c>
      <c r="H618" s="47"/>
      <c r="I618" s="47"/>
      <c r="J618" s="47"/>
      <c r="K618" s="47"/>
      <c r="L618" s="47"/>
      <c r="M618" s="47"/>
      <c r="N618" s="47"/>
      <c r="O618" s="47"/>
      <c r="P618" s="47"/>
      <c r="Q618" s="47"/>
      <c r="R618" s="47"/>
      <c r="S618" s="47"/>
      <c r="T618" s="47"/>
      <c r="U618" s="47"/>
      <c r="V618" s="47"/>
      <c r="W618" s="47"/>
      <c r="X618" s="47"/>
      <c r="Y618" s="47"/>
      <c r="Z618" s="47"/>
      <c r="AA618" s="47"/>
      <c r="AB618" s="47"/>
      <c r="AC618" s="47"/>
      <c r="AD618" s="47"/>
      <c r="AE618" s="47"/>
      <c r="AF618" s="47"/>
      <c r="AG618" s="47"/>
      <c r="AH618" s="47"/>
      <c r="AI618" s="47"/>
      <c r="AJ618" s="47"/>
      <c r="AK618" s="47"/>
      <c r="AL618" s="47"/>
      <c r="AM618" s="47"/>
      <c r="AN618" s="47"/>
      <c r="AO618" s="47"/>
      <c r="AP618" s="47"/>
      <c r="AQ618" s="47"/>
      <c r="AR618" s="47"/>
      <c r="AS618" s="47"/>
      <c r="AT618" s="47"/>
      <c r="AU618" s="47"/>
      <c r="AV618" s="47"/>
      <c r="AW618" s="47"/>
      <c r="AX618" s="47"/>
      <c r="AY618" s="47"/>
      <c r="AZ618" s="47"/>
      <c r="BA618" s="47"/>
      <c r="BB618" s="47"/>
      <c r="BC618" s="47"/>
      <c r="BD618" s="47"/>
      <c r="BE618" s="47"/>
      <c r="BF618" s="47"/>
      <c r="BG618" s="47"/>
      <c r="BH618" s="47"/>
      <c r="BI618" s="47"/>
      <c r="BJ618" s="47"/>
      <c r="BK618" s="47"/>
      <c r="BL618" s="47"/>
      <c r="BM618" s="47"/>
      <c r="BN618" s="47"/>
      <c r="BO618" s="47"/>
      <c r="BP618" s="47"/>
      <c r="BQ618" s="47"/>
      <c r="BR618" s="47"/>
      <c r="BS618" s="47"/>
      <c r="BT618" s="47"/>
      <c r="BU618" s="47"/>
      <c r="BV618" s="47"/>
      <c r="BW618" s="47"/>
      <c r="BX618" s="47"/>
      <c r="BY618" s="47"/>
      <c r="BZ618" s="47"/>
      <c r="CA618" s="47"/>
      <c r="CB618" s="47"/>
      <c r="CC618" s="47"/>
      <c r="CD618" s="47"/>
      <c r="CE618" s="47"/>
      <c r="CF618" s="47"/>
      <c r="CG618" s="47"/>
      <c r="CH618" s="47"/>
      <c r="CI618" s="47"/>
      <c r="CJ618" s="47"/>
      <c r="CK618" s="47"/>
      <c r="CL618" s="47"/>
      <c r="CM618" s="47"/>
      <c r="CN618" s="47"/>
      <c r="CO618" s="47"/>
      <c r="CP618" s="47"/>
      <c r="CQ618" s="47"/>
      <c r="CR618" s="47"/>
      <c r="CS618" s="47"/>
      <c r="CT618" s="47"/>
      <c r="CU618" s="47"/>
      <c r="CV618" s="47"/>
      <c r="CW618" s="47"/>
      <c r="CX618" s="47"/>
      <c r="CY618" s="47"/>
      <c r="CZ618" s="47"/>
      <c r="DA618" s="47"/>
      <c r="DB618" s="47"/>
      <c r="DC618" s="47"/>
      <c r="DD618" s="47"/>
      <c r="DE618" s="47"/>
      <c r="DF618" s="47"/>
      <c r="DG618" s="47"/>
      <c r="DH618" s="47"/>
      <c r="DI618" s="47"/>
      <c r="DJ618" s="47"/>
      <c r="DK618" s="47"/>
      <c r="DL618" s="47"/>
      <c r="DM618" s="47"/>
      <c r="DN618" s="47"/>
      <c r="DO618" s="47"/>
      <c r="DP618" s="47"/>
      <c r="DQ618" s="47"/>
      <c r="DR618" s="47"/>
      <c r="DS618" s="47"/>
      <c r="DT618" s="47"/>
      <c r="DU618" s="47"/>
      <c r="DV618" s="47"/>
      <c r="DW618" s="74"/>
      <c r="DX618" s="47"/>
      <c r="DY618" s="47"/>
      <c r="DZ618" s="47"/>
      <c r="EA618" s="47"/>
      <c r="EB618" s="47"/>
      <c r="EC618" s="47"/>
      <c r="ED618" s="47"/>
      <c r="EE618" s="47"/>
      <c r="EF618" s="47"/>
      <c r="EG618" s="47"/>
      <c r="EH618" s="47"/>
      <c r="EI618" s="47"/>
      <c r="EJ618" s="47"/>
      <c r="EK618" s="47"/>
      <c r="EL618" s="47"/>
      <c r="EM618" s="47"/>
      <c r="EN618" s="47"/>
      <c r="EO618" s="47"/>
      <c r="EP618" s="47"/>
      <c r="EQ618" s="47"/>
      <c r="ER618" s="74"/>
    </row>
    <row r="619" spans="2:148" ht="15" customHeight="1">
      <c r="B619" s="687" t="str">
        <f t="shared" si="67"/>
        <v>Desk 92</v>
      </c>
      <c r="C619" s="689" t="str">
        <f t="shared" si="69"/>
        <v/>
      </c>
      <c r="D619" s="689" t="str">
        <f t="shared" si="69"/>
        <v/>
      </c>
      <c r="E619" s="689" t="str">
        <f t="shared" si="69"/>
        <v/>
      </c>
      <c r="F619" s="689" t="str">
        <f t="shared" si="69"/>
        <v/>
      </c>
      <c r="G619" s="1810" t="str">
        <f t="shared" si="69"/>
        <v/>
      </c>
      <c r="H619" s="47"/>
      <c r="I619" s="47"/>
      <c r="J619" s="47"/>
      <c r="K619" s="47"/>
      <c r="L619" s="47"/>
      <c r="M619" s="47"/>
      <c r="N619" s="47"/>
      <c r="O619" s="47"/>
      <c r="P619" s="47"/>
      <c r="Q619" s="47"/>
      <c r="R619" s="47"/>
      <c r="S619" s="47"/>
      <c r="T619" s="47"/>
      <c r="U619" s="47"/>
      <c r="V619" s="47"/>
      <c r="W619" s="47"/>
      <c r="X619" s="47"/>
      <c r="Y619" s="47"/>
      <c r="Z619" s="47"/>
      <c r="AA619" s="47"/>
      <c r="AB619" s="47"/>
      <c r="AC619" s="47"/>
      <c r="AD619" s="47"/>
      <c r="AE619" s="47"/>
      <c r="AF619" s="47"/>
      <c r="AG619" s="47"/>
      <c r="AH619" s="47"/>
      <c r="AI619" s="47"/>
      <c r="AJ619" s="47"/>
      <c r="AK619" s="47"/>
      <c r="AL619" s="47"/>
      <c r="AM619" s="47"/>
      <c r="AN619" s="47"/>
      <c r="AO619" s="47"/>
      <c r="AP619" s="47"/>
      <c r="AQ619" s="47"/>
      <c r="AR619" s="47"/>
      <c r="AS619" s="47"/>
      <c r="AT619" s="47"/>
      <c r="AU619" s="47"/>
      <c r="AV619" s="47"/>
      <c r="AW619" s="47"/>
      <c r="AX619" s="47"/>
      <c r="AY619" s="47"/>
      <c r="AZ619" s="47"/>
      <c r="BA619" s="47"/>
      <c r="BB619" s="47"/>
      <c r="BC619" s="47"/>
      <c r="BD619" s="47"/>
      <c r="BE619" s="47"/>
      <c r="BF619" s="47"/>
      <c r="BG619" s="47"/>
      <c r="BH619" s="47"/>
      <c r="BI619" s="47"/>
      <c r="BJ619" s="47"/>
      <c r="BK619" s="47"/>
      <c r="BL619" s="47"/>
      <c r="BM619" s="47"/>
      <c r="BN619" s="47"/>
      <c r="BO619" s="47"/>
      <c r="BP619" s="47"/>
      <c r="BQ619" s="47"/>
      <c r="BR619" s="47"/>
      <c r="BS619" s="47"/>
      <c r="BT619" s="47"/>
      <c r="BU619" s="47"/>
      <c r="BV619" s="47"/>
      <c r="BW619" s="47"/>
      <c r="BX619" s="47"/>
      <c r="BY619" s="47"/>
      <c r="BZ619" s="47"/>
      <c r="CA619" s="47"/>
      <c r="CB619" s="47"/>
      <c r="CC619" s="47"/>
      <c r="CD619" s="47"/>
      <c r="CE619" s="47"/>
      <c r="CF619" s="47"/>
      <c r="CG619" s="47"/>
      <c r="CH619" s="47"/>
      <c r="CI619" s="47"/>
      <c r="CJ619" s="47"/>
      <c r="CK619" s="47"/>
      <c r="CL619" s="47"/>
      <c r="CM619" s="47"/>
      <c r="CN619" s="47"/>
      <c r="CO619" s="47"/>
      <c r="CP619" s="47"/>
      <c r="CQ619" s="47"/>
      <c r="CR619" s="47"/>
      <c r="CS619" s="47"/>
      <c r="CT619" s="47"/>
      <c r="CU619" s="47"/>
      <c r="CV619" s="47"/>
      <c r="CW619" s="47"/>
      <c r="CX619" s="47"/>
      <c r="CY619" s="47"/>
      <c r="CZ619" s="47"/>
      <c r="DA619" s="47"/>
      <c r="DB619" s="47"/>
      <c r="DC619" s="47"/>
      <c r="DD619" s="47"/>
      <c r="DE619" s="47"/>
      <c r="DF619" s="47"/>
      <c r="DG619" s="47"/>
      <c r="DH619" s="47"/>
      <c r="DI619" s="47"/>
      <c r="DJ619" s="47"/>
      <c r="DK619" s="47"/>
      <c r="DL619" s="47"/>
      <c r="DM619" s="47"/>
      <c r="DN619" s="47"/>
      <c r="DO619" s="47"/>
      <c r="DP619" s="47"/>
      <c r="DQ619" s="47"/>
      <c r="DR619" s="47"/>
      <c r="DS619" s="47"/>
      <c r="DT619" s="47"/>
      <c r="DU619" s="47"/>
      <c r="DV619" s="47"/>
      <c r="DW619" s="74"/>
      <c r="DX619" s="47"/>
      <c r="DY619" s="47"/>
      <c r="DZ619" s="47"/>
      <c r="EA619" s="47"/>
      <c r="EB619" s="47"/>
      <c r="EC619" s="47"/>
      <c r="ED619" s="47"/>
      <c r="EE619" s="47"/>
      <c r="EF619" s="47"/>
      <c r="EG619" s="47"/>
      <c r="EH619" s="47"/>
      <c r="EI619" s="47"/>
      <c r="EJ619" s="47"/>
      <c r="EK619" s="47"/>
      <c r="EL619" s="47"/>
      <c r="EM619" s="47"/>
      <c r="EN619" s="47"/>
      <c r="EO619" s="47"/>
      <c r="EP619" s="47"/>
      <c r="EQ619" s="47"/>
      <c r="ER619" s="74"/>
    </row>
    <row r="620" spans="2:148" ht="15" customHeight="1">
      <c r="B620" s="687" t="str">
        <f t="shared" si="67"/>
        <v>Desk 93</v>
      </c>
      <c r="C620" s="689" t="str">
        <f t="shared" si="69"/>
        <v/>
      </c>
      <c r="D620" s="689" t="str">
        <f t="shared" si="69"/>
        <v/>
      </c>
      <c r="E620" s="689" t="str">
        <f t="shared" si="69"/>
        <v/>
      </c>
      <c r="F620" s="689" t="str">
        <f t="shared" si="69"/>
        <v/>
      </c>
      <c r="G620" s="1810" t="str">
        <f t="shared" si="69"/>
        <v/>
      </c>
      <c r="H620" s="47"/>
      <c r="I620" s="47"/>
      <c r="J620" s="47"/>
      <c r="K620" s="47"/>
      <c r="L620" s="47"/>
      <c r="M620" s="47"/>
      <c r="N620" s="47"/>
      <c r="O620" s="47"/>
      <c r="P620" s="47"/>
      <c r="Q620" s="47"/>
      <c r="R620" s="47"/>
      <c r="S620" s="47"/>
      <c r="T620" s="47"/>
      <c r="U620" s="47"/>
      <c r="V620" s="47"/>
      <c r="W620" s="47"/>
      <c r="X620" s="47"/>
      <c r="Y620" s="47"/>
      <c r="Z620" s="47"/>
      <c r="AA620" s="47"/>
      <c r="AB620" s="47"/>
      <c r="AC620" s="47"/>
      <c r="AD620" s="47"/>
      <c r="AE620" s="47"/>
      <c r="AF620" s="47"/>
      <c r="AG620" s="47"/>
      <c r="AH620" s="47"/>
      <c r="AI620" s="47"/>
      <c r="AJ620" s="47"/>
      <c r="AK620" s="47"/>
      <c r="AL620" s="47"/>
      <c r="AM620" s="47"/>
      <c r="AN620" s="47"/>
      <c r="AO620" s="47"/>
      <c r="AP620" s="47"/>
      <c r="AQ620" s="47"/>
      <c r="AR620" s="47"/>
      <c r="AS620" s="47"/>
      <c r="AT620" s="47"/>
      <c r="AU620" s="47"/>
      <c r="AV620" s="47"/>
      <c r="AW620" s="47"/>
      <c r="AX620" s="47"/>
      <c r="AY620" s="47"/>
      <c r="AZ620" s="47"/>
      <c r="BA620" s="47"/>
      <c r="BB620" s="47"/>
      <c r="BC620" s="47"/>
      <c r="BD620" s="47"/>
      <c r="BE620" s="47"/>
      <c r="BF620" s="47"/>
      <c r="BG620" s="47"/>
      <c r="BH620" s="47"/>
      <c r="BI620" s="47"/>
      <c r="BJ620" s="47"/>
      <c r="BK620" s="47"/>
      <c r="BL620" s="47"/>
      <c r="BM620" s="47"/>
      <c r="BN620" s="47"/>
      <c r="BO620" s="47"/>
      <c r="BP620" s="47"/>
      <c r="BQ620" s="47"/>
      <c r="BR620" s="47"/>
      <c r="BS620" s="47"/>
      <c r="BT620" s="47"/>
      <c r="BU620" s="47"/>
      <c r="BV620" s="47"/>
      <c r="BW620" s="47"/>
      <c r="BX620" s="47"/>
      <c r="BY620" s="47"/>
      <c r="BZ620" s="47"/>
      <c r="CA620" s="47"/>
      <c r="CB620" s="47"/>
      <c r="CC620" s="47"/>
      <c r="CD620" s="47"/>
      <c r="CE620" s="47"/>
      <c r="CF620" s="47"/>
      <c r="CG620" s="47"/>
      <c r="CH620" s="47"/>
      <c r="CI620" s="47"/>
      <c r="CJ620" s="47"/>
      <c r="CK620" s="47"/>
      <c r="CL620" s="47"/>
      <c r="CM620" s="47"/>
      <c r="CN620" s="47"/>
      <c r="CO620" s="47"/>
      <c r="CP620" s="47"/>
      <c r="CQ620" s="47"/>
      <c r="CR620" s="47"/>
      <c r="CS620" s="47"/>
      <c r="CT620" s="47"/>
      <c r="CU620" s="47"/>
      <c r="CV620" s="47"/>
      <c r="CW620" s="47"/>
      <c r="CX620" s="47"/>
      <c r="CY620" s="47"/>
      <c r="CZ620" s="47"/>
      <c r="DA620" s="47"/>
      <c r="DB620" s="47"/>
      <c r="DC620" s="47"/>
      <c r="DD620" s="47"/>
      <c r="DE620" s="47"/>
      <c r="DF620" s="47"/>
      <c r="DG620" s="47"/>
      <c r="DH620" s="47"/>
      <c r="DI620" s="47"/>
      <c r="DJ620" s="47"/>
      <c r="DK620" s="47"/>
      <c r="DL620" s="47"/>
      <c r="DM620" s="47"/>
      <c r="DN620" s="47"/>
      <c r="DO620" s="47"/>
      <c r="DP620" s="47"/>
      <c r="DQ620" s="47"/>
      <c r="DR620" s="47"/>
      <c r="DS620" s="47"/>
      <c r="DT620" s="47"/>
      <c r="DU620" s="47"/>
      <c r="DV620" s="47"/>
      <c r="DW620" s="74"/>
      <c r="DX620" s="47"/>
      <c r="DY620" s="47"/>
      <c r="DZ620" s="47"/>
      <c r="EA620" s="47"/>
      <c r="EB620" s="47"/>
      <c r="EC620" s="47"/>
      <c r="ED620" s="47"/>
      <c r="EE620" s="47"/>
      <c r="EF620" s="47"/>
      <c r="EG620" s="47"/>
      <c r="EH620" s="47"/>
      <c r="EI620" s="47"/>
      <c r="EJ620" s="47"/>
      <c r="EK620" s="47"/>
      <c r="EL620" s="47"/>
      <c r="EM620" s="47"/>
      <c r="EN620" s="47"/>
      <c r="EO620" s="47"/>
      <c r="EP620" s="47"/>
      <c r="EQ620" s="47"/>
      <c r="ER620" s="74"/>
    </row>
    <row r="621" spans="2:148" ht="15" customHeight="1">
      <c r="B621" s="687" t="str">
        <f t="shared" si="67"/>
        <v>Desk 94</v>
      </c>
      <c r="C621" s="689" t="str">
        <f t="shared" si="69"/>
        <v/>
      </c>
      <c r="D621" s="689" t="str">
        <f t="shared" si="69"/>
        <v/>
      </c>
      <c r="E621" s="689" t="str">
        <f t="shared" si="69"/>
        <v/>
      </c>
      <c r="F621" s="689" t="str">
        <f t="shared" si="69"/>
        <v/>
      </c>
      <c r="G621" s="1810" t="str">
        <f t="shared" si="69"/>
        <v/>
      </c>
      <c r="H621" s="47"/>
      <c r="I621" s="47"/>
      <c r="J621" s="47"/>
      <c r="K621" s="47"/>
      <c r="L621" s="47"/>
      <c r="M621" s="47"/>
      <c r="N621" s="47"/>
      <c r="O621" s="47"/>
      <c r="P621" s="47"/>
      <c r="Q621" s="47"/>
      <c r="R621" s="47"/>
      <c r="S621" s="47"/>
      <c r="T621" s="47"/>
      <c r="U621" s="47"/>
      <c r="V621" s="47"/>
      <c r="W621" s="47"/>
      <c r="X621" s="47"/>
      <c r="Y621" s="47"/>
      <c r="Z621" s="47"/>
      <c r="AA621" s="47"/>
      <c r="AB621" s="47"/>
      <c r="AC621" s="47"/>
      <c r="AD621" s="47"/>
      <c r="AE621" s="47"/>
      <c r="AF621" s="47"/>
      <c r="AG621" s="47"/>
      <c r="AH621" s="47"/>
      <c r="AI621" s="47"/>
      <c r="AJ621" s="47"/>
      <c r="AK621" s="47"/>
      <c r="AL621" s="47"/>
      <c r="AM621" s="47"/>
      <c r="AN621" s="47"/>
      <c r="AO621" s="47"/>
      <c r="AP621" s="47"/>
      <c r="AQ621" s="47"/>
      <c r="AR621" s="47"/>
      <c r="AS621" s="47"/>
      <c r="AT621" s="47"/>
      <c r="AU621" s="47"/>
      <c r="AV621" s="47"/>
      <c r="AW621" s="47"/>
      <c r="AX621" s="47"/>
      <c r="AY621" s="47"/>
      <c r="AZ621" s="47"/>
      <c r="BA621" s="47"/>
      <c r="BB621" s="47"/>
      <c r="BC621" s="47"/>
      <c r="BD621" s="47"/>
      <c r="BE621" s="47"/>
      <c r="BF621" s="47"/>
      <c r="BG621" s="47"/>
      <c r="BH621" s="47"/>
      <c r="BI621" s="47"/>
      <c r="BJ621" s="47"/>
      <c r="BK621" s="47"/>
      <c r="BL621" s="47"/>
      <c r="BM621" s="47"/>
      <c r="BN621" s="47"/>
      <c r="BO621" s="47"/>
      <c r="BP621" s="47"/>
      <c r="BQ621" s="47"/>
      <c r="BR621" s="47"/>
      <c r="BS621" s="47"/>
      <c r="BT621" s="47"/>
      <c r="BU621" s="47"/>
      <c r="BV621" s="47"/>
      <c r="BW621" s="47"/>
      <c r="BX621" s="47"/>
      <c r="BY621" s="47"/>
      <c r="BZ621" s="47"/>
      <c r="CA621" s="47"/>
      <c r="CB621" s="47"/>
      <c r="CC621" s="47"/>
      <c r="CD621" s="47"/>
      <c r="CE621" s="47"/>
      <c r="CF621" s="47"/>
      <c r="CG621" s="47"/>
      <c r="CH621" s="47"/>
      <c r="CI621" s="47"/>
      <c r="CJ621" s="47"/>
      <c r="CK621" s="47"/>
      <c r="CL621" s="47"/>
      <c r="CM621" s="47"/>
      <c r="CN621" s="47"/>
      <c r="CO621" s="47"/>
      <c r="CP621" s="47"/>
      <c r="CQ621" s="47"/>
      <c r="CR621" s="47"/>
      <c r="CS621" s="47"/>
      <c r="CT621" s="47"/>
      <c r="CU621" s="47"/>
      <c r="CV621" s="47"/>
      <c r="CW621" s="47"/>
      <c r="CX621" s="47"/>
      <c r="CY621" s="47"/>
      <c r="CZ621" s="47"/>
      <c r="DA621" s="47"/>
      <c r="DB621" s="47"/>
      <c r="DC621" s="47"/>
      <c r="DD621" s="47"/>
      <c r="DE621" s="47"/>
      <c r="DF621" s="47"/>
      <c r="DG621" s="47"/>
      <c r="DH621" s="47"/>
      <c r="DI621" s="47"/>
      <c r="DJ621" s="47"/>
      <c r="DK621" s="47"/>
      <c r="DL621" s="47"/>
      <c r="DM621" s="47"/>
      <c r="DN621" s="47"/>
      <c r="DO621" s="47"/>
      <c r="DP621" s="47"/>
      <c r="DQ621" s="47"/>
      <c r="DR621" s="47"/>
      <c r="DS621" s="47"/>
      <c r="DT621" s="47"/>
      <c r="DU621" s="47"/>
      <c r="DV621" s="47"/>
      <c r="DW621" s="74"/>
      <c r="DX621" s="47"/>
      <c r="DY621" s="47"/>
      <c r="DZ621" s="47"/>
      <c r="EA621" s="47"/>
      <c r="EB621" s="47"/>
      <c r="EC621" s="47"/>
      <c r="ED621" s="47"/>
      <c r="EE621" s="47"/>
      <c r="EF621" s="47"/>
      <c r="EG621" s="47"/>
      <c r="EH621" s="47"/>
      <c r="EI621" s="47"/>
      <c r="EJ621" s="47"/>
      <c r="EK621" s="47"/>
      <c r="EL621" s="47"/>
      <c r="EM621" s="47"/>
      <c r="EN621" s="47"/>
      <c r="EO621" s="47"/>
      <c r="EP621" s="47"/>
      <c r="EQ621" s="47"/>
      <c r="ER621" s="74"/>
    </row>
    <row r="622" spans="2:148" ht="15" customHeight="1">
      <c r="B622" s="687" t="str">
        <f t="shared" si="67"/>
        <v>Desk 95</v>
      </c>
      <c r="C622" s="689" t="str">
        <f t="shared" si="69"/>
        <v/>
      </c>
      <c r="D622" s="689" t="str">
        <f t="shared" si="69"/>
        <v/>
      </c>
      <c r="E622" s="689" t="str">
        <f t="shared" si="69"/>
        <v/>
      </c>
      <c r="F622" s="689" t="str">
        <f t="shared" si="69"/>
        <v/>
      </c>
      <c r="G622" s="1810" t="str">
        <f t="shared" si="69"/>
        <v/>
      </c>
      <c r="H622" s="47"/>
      <c r="I622" s="47"/>
      <c r="J622" s="47"/>
      <c r="K622" s="47"/>
      <c r="L622" s="47"/>
      <c r="M622" s="47"/>
      <c r="N622" s="47"/>
      <c r="O622" s="47"/>
      <c r="P622" s="47"/>
      <c r="Q622" s="47"/>
      <c r="R622" s="47"/>
      <c r="S622" s="47"/>
      <c r="T622" s="47"/>
      <c r="U622" s="47"/>
      <c r="V622" s="47"/>
      <c r="W622" s="47"/>
      <c r="X622" s="47"/>
      <c r="Y622" s="47"/>
      <c r="Z622" s="47"/>
      <c r="AA622" s="47"/>
      <c r="AB622" s="47"/>
      <c r="AC622" s="47"/>
      <c r="AD622" s="47"/>
      <c r="AE622" s="47"/>
      <c r="AF622" s="47"/>
      <c r="AG622" s="47"/>
      <c r="AH622" s="47"/>
      <c r="AI622" s="47"/>
      <c r="AJ622" s="47"/>
      <c r="AK622" s="47"/>
      <c r="AL622" s="47"/>
      <c r="AM622" s="47"/>
      <c r="AN622" s="47"/>
      <c r="AO622" s="47"/>
      <c r="AP622" s="47"/>
      <c r="AQ622" s="47"/>
      <c r="AR622" s="47"/>
      <c r="AS622" s="47"/>
      <c r="AT622" s="47"/>
      <c r="AU622" s="47"/>
      <c r="AV622" s="47"/>
      <c r="AW622" s="47"/>
      <c r="AX622" s="47"/>
      <c r="AY622" s="47"/>
      <c r="AZ622" s="47"/>
      <c r="BA622" s="47"/>
      <c r="BB622" s="47"/>
      <c r="BC622" s="47"/>
      <c r="BD622" s="47"/>
      <c r="BE622" s="47"/>
      <c r="BF622" s="47"/>
      <c r="BG622" s="47"/>
      <c r="BH622" s="47"/>
      <c r="BI622" s="47"/>
      <c r="BJ622" s="47"/>
      <c r="BK622" s="47"/>
      <c r="BL622" s="47"/>
      <c r="BM622" s="47"/>
      <c r="BN622" s="47"/>
      <c r="BO622" s="47"/>
      <c r="BP622" s="47"/>
      <c r="BQ622" s="47"/>
      <c r="BR622" s="47"/>
      <c r="BS622" s="47"/>
      <c r="BT622" s="47"/>
      <c r="BU622" s="47"/>
      <c r="BV622" s="47"/>
      <c r="BW622" s="47"/>
      <c r="BX622" s="47"/>
      <c r="BY622" s="47"/>
      <c r="BZ622" s="47"/>
      <c r="CA622" s="47"/>
      <c r="CB622" s="47"/>
      <c r="CC622" s="47"/>
      <c r="CD622" s="47"/>
      <c r="CE622" s="47"/>
      <c r="CF622" s="47"/>
      <c r="CG622" s="47"/>
      <c r="CH622" s="47"/>
      <c r="CI622" s="47"/>
      <c r="CJ622" s="47"/>
      <c r="CK622" s="47"/>
      <c r="CL622" s="47"/>
      <c r="CM622" s="47"/>
      <c r="CN622" s="47"/>
      <c r="CO622" s="47"/>
      <c r="CP622" s="47"/>
      <c r="CQ622" s="47"/>
      <c r="CR622" s="47"/>
      <c r="CS622" s="47"/>
      <c r="CT622" s="47"/>
      <c r="CU622" s="47"/>
      <c r="CV622" s="47"/>
      <c r="CW622" s="47"/>
      <c r="CX622" s="47"/>
      <c r="CY622" s="47"/>
      <c r="CZ622" s="47"/>
      <c r="DA622" s="47"/>
      <c r="DB622" s="47"/>
      <c r="DC622" s="47"/>
      <c r="DD622" s="47"/>
      <c r="DE622" s="47"/>
      <c r="DF622" s="47"/>
      <c r="DG622" s="47"/>
      <c r="DH622" s="47"/>
      <c r="DI622" s="47"/>
      <c r="DJ622" s="47"/>
      <c r="DK622" s="47"/>
      <c r="DL622" s="47"/>
      <c r="DM622" s="47"/>
      <c r="DN622" s="47"/>
      <c r="DO622" s="47"/>
      <c r="DP622" s="47"/>
      <c r="DQ622" s="47"/>
      <c r="DR622" s="47"/>
      <c r="DS622" s="47"/>
      <c r="DT622" s="47"/>
      <c r="DU622" s="47"/>
      <c r="DV622" s="47"/>
      <c r="DW622" s="74"/>
      <c r="DX622" s="47"/>
      <c r="DY622" s="47"/>
      <c r="DZ622" s="47"/>
      <c r="EA622" s="47"/>
      <c r="EB622" s="47"/>
      <c r="EC622" s="47"/>
      <c r="ED622" s="47"/>
      <c r="EE622" s="47"/>
      <c r="EF622" s="47"/>
      <c r="EG622" s="47"/>
      <c r="EH622" s="47"/>
      <c r="EI622" s="47"/>
      <c r="EJ622" s="47"/>
      <c r="EK622" s="47"/>
      <c r="EL622" s="47"/>
      <c r="EM622" s="47"/>
      <c r="EN622" s="47"/>
      <c r="EO622" s="47"/>
      <c r="EP622" s="47"/>
      <c r="EQ622" s="47"/>
      <c r="ER622" s="74"/>
    </row>
    <row r="623" spans="2:148" ht="15" customHeight="1">
      <c r="B623" s="687" t="str">
        <f t="shared" si="67"/>
        <v>Desk 96</v>
      </c>
      <c r="C623" s="689" t="str">
        <f t="shared" si="69"/>
        <v/>
      </c>
      <c r="D623" s="689" t="str">
        <f t="shared" si="69"/>
        <v/>
      </c>
      <c r="E623" s="689" t="str">
        <f t="shared" si="69"/>
        <v/>
      </c>
      <c r="F623" s="689" t="str">
        <f t="shared" si="69"/>
        <v/>
      </c>
      <c r="G623" s="1810" t="str">
        <f t="shared" si="69"/>
        <v/>
      </c>
      <c r="H623" s="47"/>
      <c r="I623" s="47"/>
      <c r="J623" s="47"/>
      <c r="K623" s="47"/>
      <c r="L623" s="47"/>
      <c r="M623" s="47"/>
      <c r="N623" s="47"/>
      <c r="O623" s="47"/>
      <c r="P623" s="47"/>
      <c r="Q623" s="47"/>
      <c r="R623" s="47"/>
      <c r="S623" s="47"/>
      <c r="T623" s="47"/>
      <c r="U623" s="47"/>
      <c r="V623" s="47"/>
      <c r="W623" s="47"/>
      <c r="X623" s="47"/>
      <c r="Y623" s="47"/>
      <c r="Z623" s="47"/>
      <c r="AA623" s="47"/>
      <c r="AB623" s="47"/>
      <c r="AC623" s="47"/>
      <c r="AD623" s="47"/>
      <c r="AE623" s="47"/>
      <c r="AF623" s="47"/>
      <c r="AG623" s="47"/>
      <c r="AH623" s="47"/>
      <c r="AI623" s="47"/>
      <c r="AJ623" s="47"/>
      <c r="AK623" s="47"/>
      <c r="AL623" s="47"/>
      <c r="AM623" s="47"/>
      <c r="AN623" s="47"/>
      <c r="AO623" s="47"/>
      <c r="AP623" s="47"/>
      <c r="AQ623" s="47"/>
      <c r="AR623" s="47"/>
      <c r="AS623" s="47"/>
      <c r="AT623" s="47"/>
      <c r="AU623" s="47"/>
      <c r="AV623" s="47"/>
      <c r="AW623" s="47"/>
      <c r="AX623" s="47"/>
      <c r="AY623" s="47"/>
      <c r="AZ623" s="47"/>
      <c r="BA623" s="47"/>
      <c r="BB623" s="47"/>
      <c r="BC623" s="47"/>
      <c r="BD623" s="47"/>
      <c r="BE623" s="47"/>
      <c r="BF623" s="47"/>
      <c r="BG623" s="47"/>
      <c r="BH623" s="47"/>
      <c r="BI623" s="47"/>
      <c r="BJ623" s="47"/>
      <c r="BK623" s="47"/>
      <c r="BL623" s="47"/>
      <c r="BM623" s="47"/>
      <c r="BN623" s="47"/>
      <c r="BO623" s="47"/>
      <c r="BP623" s="47"/>
      <c r="BQ623" s="47"/>
      <c r="BR623" s="47"/>
      <c r="BS623" s="47"/>
      <c r="BT623" s="47"/>
      <c r="BU623" s="47"/>
      <c r="BV623" s="47"/>
      <c r="BW623" s="47"/>
      <c r="BX623" s="47"/>
      <c r="BY623" s="47"/>
      <c r="BZ623" s="47"/>
      <c r="CA623" s="47"/>
      <c r="CB623" s="47"/>
      <c r="CC623" s="47"/>
      <c r="CD623" s="47"/>
      <c r="CE623" s="47"/>
      <c r="CF623" s="47"/>
      <c r="CG623" s="47"/>
      <c r="CH623" s="47"/>
      <c r="CI623" s="47"/>
      <c r="CJ623" s="47"/>
      <c r="CK623" s="47"/>
      <c r="CL623" s="47"/>
      <c r="CM623" s="47"/>
      <c r="CN623" s="47"/>
      <c r="CO623" s="47"/>
      <c r="CP623" s="47"/>
      <c r="CQ623" s="47"/>
      <c r="CR623" s="47"/>
      <c r="CS623" s="47"/>
      <c r="CT623" s="47"/>
      <c r="CU623" s="47"/>
      <c r="CV623" s="47"/>
      <c r="CW623" s="47"/>
      <c r="CX623" s="47"/>
      <c r="CY623" s="47"/>
      <c r="CZ623" s="47"/>
      <c r="DA623" s="47"/>
      <c r="DB623" s="47"/>
      <c r="DC623" s="47"/>
      <c r="DD623" s="47"/>
      <c r="DE623" s="47"/>
      <c r="DF623" s="47"/>
      <c r="DG623" s="47"/>
      <c r="DH623" s="47"/>
      <c r="DI623" s="47"/>
      <c r="DJ623" s="47"/>
      <c r="DK623" s="47"/>
      <c r="DL623" s="47"/>
      <c r="DM623" s="47"/>
      <c r="DN623" s="47"/>
      <c r="DO623" s="47"/>
      <c r="DP623" s="47"/>
      <c r="DQ623" s="47"/>
      <c r="DR623" s="47"/>
      <c r="DS623" s="47"/>
      <c r="DT623" s="47"/>
      <c r="DU623" s="47"/>
      <c r="DV623" s="47"/>
      <c r="DW623" s="74"/>
      <c r="DX623" s="47"/>
      <c r="DY623" s="47"/>
      <c r="DZ623" s="47"/>
      <c r="EA623" s="47"/>
      <c r="EB623" s="47"/>
      <c r="EC623" s="47"/>
      <c r="ED623" s="47"/>
      <c r="EE623" s="47"/>
      <c r="EF623" s="47"/>
      <c r="EG623" s="47"/>
      <c r="EH623" s="47"/>
      <c r="EI623" s="47"/>
      <c r="EJ623" s="47"/>
      <c r="EK623" s="47"/>
      <c r="EL623" s="47"/>
      <c r="EM623" s="47"/>
      <c r="EN623" s="47"/>
      <c r="EO623" s="47"/>
      <c r="EP623" s="47"/>
      <c r="EQ623" s="47"/>
      <c r="ER623" s="74"/>
    </row>
    <row r="624" spans="2:148" ht="15" customHeight="1">
      <c r="B624" s="687" t="str">
        <f t="shared" si="67"/>
        <v>Desk 97</v>
      </c>
      <c r="C624" s="689" t="str">
        <f t="shared" si="69"/>
        <v/>
      </c>
      <c r="D624" s="689" t="str">
        <f t="shared" si="69"/>
        <v/>
      </c>
      <c r="E624" s="689" t="str">
        <f t="shared" si="69"/>
        <v/>
      </c>
      <c r="F624" s="689" t="str">
        <f t="shared" si="69"/>
        <v/>
      </c>
      <c r="G624" s="1810" t="str">
        <f t="shared" si="69"/>
        <v/>
      </c>
      <c r="H624" s="47"/>
      <c r="I624" s="47"/>
      <c r="J624" s="47"/>
      <c r="K624" s="47"/>
      <c r="L624" s="47"/>
      <c r="M624" s="47"/>
      <c r="N624" s="47"/>
      <c r="O624" s="47"/>
      <c r="P624" s="47"/>
      <c r="Q624" s="47"/>
      <c r="R624" s="47"/>
      <c r="S624" s="47"/>
      <c r="T624" s="47"/>
      <c r="U624" s="47"/>
      <c r="V624" s="47"/>
      <c r="W624" s="47"/>
      <c r="X624" s="47"/>
      <c r="Y624" s="47"/>
      <c r="Z624" s="47"/>
      <c r="AA624" s="47"/>
      <c r="AB624" s="47"/>
      <c r="AC624" s="47"/>
      <c r="AD624" s="47"/>
      <c r="AE624" s="47"/>
      <c r="AF624" s="47"/>
      <c r="AG624" s="47"/>
      <c r="AH624" s="47"/>
      <c r="AI624" s="47"/>
      <c r="AJ624" s="47"/>
      <c r="AK624" s="47"/>
      <c r="AL624" s="47"/>
      <c r="AM624" s="47"/>
      <c r="AN624" s="47"/>
      <c r="AO624" s="47"/>
      <c r="AP624" s="47"/>
      <c r="AQ624" s="47"/>
      <c r="AR624" s="47"/>
      <c r="AS624" s="47"/>
      <c r="AT624" s="47"/>
      <c r="AU624" s="47"/>
      <c r="AV624" s="47"/>
      <c r="AW624" s="47"/>
      <c r="AX624" s="47"/>
      <c r="AY624" s="47"/>
      <c r="AZ624" s="47"/>
      <c r="BA624" s="47"/>
      <c r="BB624" s="47"/>
      <c r="BC624" s="47"/>
      <c r="BD624" s="47"/>
      <c r="BE624" s="47"/>
      <c r="BF624" s="47"/>
      <c r="BG624" s="47"/>
      <c r="BH624" s="47"/>
      <c r="BI624" s="47"/>
      <c r="BJ624" s="47"/>
      <c r="BK624" s="47"/>
      <c r="BL624" s="47"/>
      <c r="BM624" s="47"/>
      <c r="BN624" s="47"/>
      <c r="BO624" s="47"/>
      <c r="BP624" s="47"/>
      <c r="BQ624" s="47"/>
      <c r="BR624" s="47"/>
      <c r="BS624" s="47"/>
      <c r="BT624" s="47"/>
      <c r="BU624" s="47"/>
      <c r="BV624" s="47"/>
      <c r="BW624" s="47"/>
      <c r="BX624" s="47"/>
      <c r="BY624" s="47"/>
      <c r="BZ624" s="47"/>
      <c r="CA624" s="47"/>
      <c r="CB624" s="47"/>
      <c r="CC624" s="47"/>
      <c r="CD624" s="47"/>
      <c r="CE624" s="47"/>
      <c r="CF624" s="47"/>
      <c r="CG624" s="47"/>
      <c r="CH624" s="47"/>
      <c r="CI624" s="47"/>
      <c r="CJ624" s="47"/>
      <c r="CK624" s="47"/>
      <c r="CL624" s="47"/>
      <c r="CM624" s="47"/>
      <c r="CN624" s="47"/>
      <c r="CO624" s="47"/>
      <c r="CP624" s="47"/>
      <c r="CQ624" s="47"/>
      <c r="CR624" s="47"/>
      <c r="CS624" s="47"/>
      <c r="CT624" s="47"/>
      <c r="CU624" s="47"/>
      <c r="CV624" s="47"/>
      <c r="CW624" s="47"/>
      <c r="CX624" s="47"/>
      <c r="CY624" s="47"/>
      <c r="CZ624" s="47"/>
      <c r="DA624" s="47"/>
      <c r="DB624" s="47"/>
      <c r="DC624" s="47"/>
      <c r="DD624" s="47"/>
      <c r="DE624" s="47"/>
      <c r="DF624" s="47"/>
      <c r="DG624" s="47"/>
      <c r="DH624" s="47"/>
      <c r="DI624" s="47"/>
      <c r="DJ624" s="47"/>
      <c r="DK624" s="47"/>
      <c r="DL624" s="47"/>
      <c r="DM624" s="47"/>
      <c r="DN624" s="47"/>
      <c r="DO624" s="47"/>
      <c r="DP624" s="47"/>
      <c r="DQ624" s="47"/>
      <c r="DR624" s="47"/>
      <c r="DS624" s="47"/>
      <c r="DT624" s="47"/>
      <c r="DU624" s="47"/>
      <c r="DV624" s="47"/>
      <c r="DW624" s="74"/>
      <c r="DX624" s="47"/>
      <c r="DY624" s="47"/>
      <c r="DZ624" s="47"/>
      <c r="EA624" s="47"/>
      <c r="EB624" s="47"/>
      <c r="EC624" s="47"/>
      <c r="ED624" s="47"/>
      <c r="EE624" s="47"/>
      <c r="EF624" s="47"/>
      <c r="EG624" s="47"/>
      <c r="EH624" s="47"/>
      <c r="EI624" s="47"/>
      <c r="EJ624" s="47"/>
      <c r="EK624" s="47"/>
      <c r="EL624" s="47"/>
      <c r="EM624" s="47"/>
      <c r="EN624" s="47"/>
      <c r="EO624" s="47"/>
      <c r="EP624" s="47"/>
      <c r="EQ624" s="47"/>
      <c r="ER624" s="74"/>
    </row>
    <row r="625" spans="1:149" ht="15" customHeight="1">
      <c r="B625" s="687" t="str">
        <f t="shared" si="67"/>
        <v>Desk 98</v>
      </c>
      <c r="C625" s="689" t="str">
        <f t="shared" ref="C625:G627" si="70">IF(ISBLANK(C108), "", C108)</f>
        <v/>
      </c>
      <c r="D625" s="689" t="str">
        <f t="shared" si="70"/>
        <v/>
      </c>
      <c r="E625" s="689" t="str">
        <f t="shared" si="70"/>
        <v/>
      </c>
      <c r="F625" s="689" t="str">
        <f t="shared" si="70"/>
        <v/>
      </c>
      <c r="G625" s="1810" t="str">
        <f t="shared" si="70"/>
        <v/>
      </c>
      <c r="H625" s="47"/>
      <c r="I625" s="47"/>
      <c r="J625" s="47"/>
      <c r="K625" s="47"/>
      <c r="L625" s="47"/>
      <c r="M625" s="47"/>
      <c r="N625" s="47"/>
      <c r="O625" s="47"/>
      <c r="P625" s="47"/>
      <c r="Q625" s="47"/>
      <c r="R625" s="47"/>
      <c r="S625" s="47"/>
      <c r="T625" s="47"/>
      <c r="U625" s="47"/>
      <c r="V625" s="47"/>
      <c r="W625" s="47"/>
      <c r="X625" s="47"/>
      <c r="Y625" s="47"/>
      <c r="Z625" s="47"/>
      <c r="AA625" s="47"/>
      <c r="AB625" s="47"/>
      <c r="AC625" s="47"/>
      <c r="AD625" s="47"/>
      <c r="AE625" s="47"/>
      <c r="AF625" s="47"/>
      <c r="AG625" s="47"/>
      <c r="AH625" s="47"/>
      <c r="AI625" s="47"/>
      <c r="AJ625" s="47"/>
      <c r="AK625" s="47"/>
      <c r="AL625" s="47"/>
      <c r="AM625" s="47"/>
      <c r="AN625" s="47"/>
      <c r="AO625" s="47"/>
      <c r="AP625" s="47"/>
      <c r="AQ625" s="47"/>
      <c r="AR625" s="47"/>
      <c r="AS625" s="47"/>
      <c r="AT625" s="47"/>
      <c r="AU625" s="47"/>
      <c r="AV625" s="47"/>
      <c r="AW625" s="47"/>
      <c r="AX625" s="47"/>
      <c r="AY625" s="47"/>
      <c r="AZ625" s="47"/>
      <c r="BA625" s="47"/>
      <c r="BB625" s="47"/>
      <c r="BC625" s="47"/>
      <c r="BD625" s="47"/>
      <c r="BE625" s="47"/>
      <c r="BF625" s="47"/>
      <c r="BG625" s="47"/>
      <c r="BH625" s="47"/>
      <c r="BI625" s="47"/>
      <c r="BJ625" s="47"/>
      <c r="BK625" s="47"/>
      <c r="BL625" s="47"/>
      <c r="BM625" s="47"/>
      <c r="BN625" s="47"/>
      <c r="BO625" s="47"/>
      <c r="BP625" s="47"/>
      <c r="BQ625" s="47"/>
      <c r="BR625" s="47"/>
      <c r="BS625" s="47"/>
      <c r="BT625" s="47"/>
      <c r="BU625" s="47"/>
      <c r="BV625" s="47"/>
      <c r="BW625" s="47"/>
      <c r="BX625" s="47"/>
      <c r="BY625" s="47"/>
      <c r="BZ625" s="47"/>
      <c r="CA625" s="47"/>
      <c r="CB625" s="47"/>
      <c r="CC625" s="47"/>
      <c r="CD625" s="47"/>
      <c r="CE625" s="47"/>
      <c r="CF625" s="47"/>
      <c r="CG625" s="47"/>
      <c r="CH625" s="47"/>
      <c r="CI625" s="47"/>
      <c r="CJ625" s="47"/>
      <c r="CK625" s="47"/>
      <c r="CL625" s="47"/>
      <c r="CM625" s="47"/>
      <c r="CN625" s="47"/>
      <c r="CO625" s="47"/>
      <c r="CP625" s="47"/>
      <c r="CQ625" s="47"/>
      <c r="CR625" s="47"/>
      <c r="CS625" s="47"/>
      <c r="CT625" s="47"/>
      <c r="CU625" s="47"/>
      <c r="CV625" s="47"/>
      <c r="CW625" s="47"/>
      <c r="CX625" s="47"/>
      <c r="CY625" s="47"/>
      <c r="CZ625" s="47"/>
      <c r="DA625" s="47"/>
      <c r="DB625" s="47"/>
      <c r="DC625" s="47"/>
      <c r="DD625" s="47"/>
      <c r="DE625" s="47"/>
      <c r="DF625" s="47"/>
      <c r="DG625" s="47"/>
      <c r="DH625" s="47"/>
      <c r="DI625" s="47"/>
      <c r="DJ625" s="47"/>
      <c r="DK625" s="47"/>
      <c r="DL625" s="47"/>
      <c r="DM625" s="47"/>
      <c r="DN625" s="47"/>
      <c r="DO625" s="47"/>
      <c r="DP625" s="47"/>
      <c r="DQ625" s="47"/>
      <c r="DR625" s="47"/>
      <c r="DS625" s="47"/>
      <c r="DT625" s="47"/>
      <c r="DU625" s="47"/>
      <c r="DV625" s="47"/>
      <c r="DW625" s="74"/>
      <c r="DX625" s="47"/>
      <c r="DY625" s="47"/>
      <c r="DZ625" s="47"/>
      <c r="EA625" s="47"/>
      <c r="EB625" s="47"/>
      <c r="EC625" s="47"/>
      <c r="ED625" s="47"/>
      <c r="EE625" s="47"/>
      <c r="EF625" s="47"/>
      <c r="EG625" s="47"/>
      <c r="EH625" s="47"/>
      <c r="EI625" s="47"/>
      <c r="EJ625" s="47"/>
      <c r="EK625" s="47"/>
      <c r="EL625" s="47"/>
      <c r="EM625" s="47"/>
      <c r="EN625" s="47"/>
      <c r="EO625" s="47"/>
      <c r="EP625" s="47"/>
      <c r="EQ625" s="47"/>
      <c r="ER625" s="74"/>
    </row>
    <row r="626" spans="1:149" ht="15" customHeight="1">
      <c r="B626" s="687" t="str">
        <f t="shared" si="67"/>
        <v>Desk 99</v>
      </c>
      <c r="C626" s="689" t="str">
        <f t="shared" si="70"/>
        <v/>
      </c>
      <c r="D626" s="689" t="str">
        <f t="shared" si="70"/>
        <v/>
      </c>
      <c r="E626" s="689" t="str">
        <f t="shared" si="70"/>
        <v/>
      </c>
      <c r="F626" s="689" t="str">
        <f t="shared" si="70"/>
        <v/>
      </c>
      <c r="G626" s="1810" t="str">
        <f t="shared" si="70"/>
        <v/>
      </c>
      <c r="H626" s="47"/>
      <c r="I626" s="47"/>
      <c r="J626" s="47"/>
      <c r="K626" s="47"/>
      <c r="L626" s="47"/>
      <c r="M626" s="47"/>
      <c r="N626" s="47"/>
      <c r="O626" s="47"/>
      <c r="P626" s="47"/>
      <c r="Q626" s="47"/>
      <c r="R626" s="47"/>
      <c r="S626" s="47"/>
      <c r="T626" s="47"/>
      <c r="U626" s="47"/>
      <c r="V626" s="47"/>
      <c r="W626" s="47"/>
      <c r="X626" s="47"/>
      <c r="Y626" s="47"/>
      <c r="Z626" s="47"/>
      <c r="AA626" s="47"/>
      <c r="AB626" s="47"/>
      <c r="AC626" s="47"/>
      <c r="AD626" s="47"/>
      <c r="AE626" s="47"/>
      <c r="AF626" s="47"/>
      <c r="AG626" s="47"/>
      <c r="AH626" s="47"/>
      <c r="AI626" s="47"/>
      <c r="AJ626" s="47"/>
      <c r="AK626" s="47"/>
      <c r="AL626" s="47"/>
      <c r="AM626" s="47"/>
      <c r="AN626" s="47"/>
      <c r="AO626" s="47"/>
      <c r="AP626" s="47"/>
      <c r="AQ626" s="47"/>
      <c r="AR626" s="47"/>
      <c r="AS626" s="47"/>
      <c r="AT626" s="47"/>
      <c r="AU626" s="47"/>
      <c r="AV626" s="47"/>
      <c r="AW626" s="47"/>
      <c r="AX626" s="47"/>
      <c r="AY626" s="47"/>
      <c r="AZ626" s="47"/>
      <c r="BA626" s="47"/>
      <c r="BB626" s="47"/>
      <c r="BC626" s="47"/>
      <c r="BD626" s="47"/>
      <c r="BE626" s="47"/>
      <c r="BF626" s="47"/>
      <c r="BG626" s="47"/>
      <c r="BH626" s="47"/>
      <c r="BI626" s="47"/>
      <c r="BJ626" s="47"/>
      <c r="BK626" s="47"/>
      <c r="BL626" s="47"/>
      <c r="BM626" s="47"/>
      <c r="BN626" s="47"/>
      <c r="BO626" s="47"/>
      <c r="BP626" s="47"/>
      <c r="BQ626" s="47"/>
      <c r="BR626" s="47"/>
      <c r="BS626" s="47"/>
      <c r="BT626" s="47"/>
      <c r="BU626" s="47"/>
      <c r="BV626" s="47"/>
      <c r="BW626" s="47"/>
      <c r="BX626" s="47"/>
      <c r="BY626" s="47"/>
      <c r="BZ626" s="47"/>
      <c r="CA626" s="47"/>
      <c r="CB626" s="47"/>
      <c r="CC626" s="47"/>
      <c r="CD626" s="47"/>
      <c r="CE626" s="47"/>
      <c r="CF626" s="47"/>
      <c r="CG626" s="47"/>
      <c r="CH626" s="47"/>
      <c r="CI626" s="47"/>
      <c r="CJ626" s="47"/>
      <c r="CK626" s="47"/>
      <c r="CL626" s="47"/>
      <c r="CM626" s="47"/>
      <c r="CN626" s="47"/>
      <c r="CO626" s="47"/>
      <c r="CP626" s="47"/>
      <c r="CQ626" s="47"/>
      <c r="CR626" s="47"/>
      <c r="CS626" s="47"/>
      <c r="CT626" s="47"/>
      <c r="CU626" s="47"/>
      <c r="CV626" s="47"/>
      <c r="CW626" s="47"/>
      <c r="CX626" s="47"/>
      <c r="CY626" s="47"/>
      <c r="CZ626" s="47"/>
      <c r="DA626" s="47"/>
      <c r="DB626" s="47"/>
      <c r="DC626" s="47"/>
      <c r="DD626" s="47"/>
      <c r="DE626" s="47"/>
      <c r="DF626" s="47"/>
      <c r="DG626" s="47"/>
      <c r="DH626" s="47"/>
      <c r="DI626" s="47"/>
      <c r="DJ626" s="47"/>
      <c r="DK626" s="47"/>
      <c r="DL626" s="47"/>
      <c r="DM626" s="47"/>
      <c r="DN626" s="47"/>
      <c r="DO626" s="47"/>
      <c r="DP626" s="47"/>
      <c r="DQ626" s="47"/>
      <c r="DR626" s="47"/>
      <c r="DS626" s="47"/>
      <c r="DT626" s="47"/>
      <c r="DU626" s="47"/>
      <c r="DV626" s="47"/>
      <c r="DW626" s="74"/>
      <c r="DX626" s="47"/>
      <c r="DY626" s="47"/>
      <c r="DZ626" s="47"/>
      <c r="EA626" s="47"/>
      <c r="EB626" s="47"/>
      <c r="EC626" s="47"/>
      <c r="ED626" s="47"/>
      <c r="EE626" s="47"/>
      <c r="EF626" s="47"/>
      <c r="EG626" s="47"/>
      <c r="EH626" s="47"/>
      <c r="EI626" s="47"/>
      <c r="EJ626" s="47"/>
      <c r="EK626" s="47"/>
      <c r="EL626" s="47"/>
      <c r="EM626" s="47"/>
      <c r="EN626" s="47"/>
      <c r="EO626" s="47"/>
      <c r="EP626" s="47"/>
      <c r="EQ626" s="47"/>
      <c r="ER626" s="74"/>
    </row>
    <row r="627" spans="1:149" ht="15" customHeight="1">
      <c r="B627" s="690" t="str">
        <f t="shared" si="67"/>
        <v>Desk 100</v>
      </c>
      <c r="C627" s="691" t="str">
        <f t="shared" si="70"/>
        <v/>
      </c>
      <c r="D627" s="691" t="str">
        <f t="shared" si="70"/>
        <v/>
      </c>
      <c r="E627" s="691" t="str">
        <f t="shared" si="70"/>
        <v/>
      </c>
      <c r="F627" s="691" t="str">
        <f t="shared" si="70"/>
        <v/>
      </c>
      <c r="G627" s="1810" t="str">
        <f t="shared" si="70"/>
        <v/>
      </c>
      <c r="H627" s="57"/>
      <c r="I627" s="57"/>
      <c r="J627" s="57"/>
      <c r="K627" s="57"/>
      <c r="L627" s="57"/>
      <c r="M627" s="57"/>
      <c r="N627" s="57"/>
      <c r="O627" s="57"/>
      <c r="P627" s="57"/>
      <c r="Q627" s="57"/>
      <c r="R627" s="57"/>
      <c r="S627" s="57"/>
      <c r="T627" s="57"/>
      <c r="U627" s="57"/>
      <c r="V627" s="57"/>
      <c r="W627" s="57"/>
      <c r="X627" s="57"/>
      <c r="Y627" s="57"/>
      <c r="Z627" s="57"/>
      <c r="AA627" s="57"/>
      <c r="AB627" s="57"/>
      <c r="AC627" s="57"/>
      <c r="AD627" s="57"/>
      <c r="AE627" s="57"/>
      <c r="AF627" s="57"/>
      <c r="AG627" s="57"/>
      <c r="AH627" s="57"/>
      <c r="AI627" s="57"/>
      <c r="AJ627" s="57"/>
      <c r="AK627" s="57"/>
      <c r="AL627" s="57"/>
      <c r="AM627" s="57"/>
      <c r="AN627" s="57"/>
      <c r="AO627" s="57"/>
      <c r="AP627" s="57"/>
      <c r="AQ627" s="57"/>
      <c r="AR627" s="57"/>
      <c r="AS627" s="57"/>
      <c r="AT627" s="57"/>
      <c r="AU627" s="57"/>
      <c r="AV627" s="57"/>
      <c r="AW627" s="57"/>
      <c r="AX627" s="57"/>
      <c r="AY627" s="57"/>
      <c r="AZ627" s="57"/>
      <c r="BA627" s="57"/>
      <c r="BB627" s="57"/>
      <c r="BC627" s="57"/>
      <c r="BD627" s="57"/>
      <c r="BE627" s="57"/>
      <c r="BF627" s="57"/>
      <c r="BG627" s="57"/>
      <c r="BH627" s="57"/>
      <c r="BI627" s="57"/>
      <c r="BJ627" s="57"/>
      <c r="BK627" s="57"/>
      <c r="BL627" s="57"/>
      <c r="BM627" s="57"/>
      <c r="BN627" s="57"/>
      <c r="BO627" s="57"/>
      <c r="BP627" s="57"/>
      <c r="BQ627" s="57"/>
      <c r="BR627" s="57"/>
      <c r="BS627" s="57"/>
      <c r="BT627" s="57"/>
      <c r="BU627" s="57"/>
      <c r="BV627" s="57"/>
      <c r="BW627" s="57"/>
      <c r="BX627" s="57"/>
      <c r="BY627" s="57"/>
      <c r="BZ627" s="57"/>
      <c r="CA627" s="57"/>
      <c r="CB627" s="57"/>
      <c r="CC627" s="57"/>
      <c r="CD627" s="57"/>
      <c r="CE627" s="57"/>
      <c r="CF627" s="57"/>
      <c r="CG627" s="57"/>
      <c r="CH627" s="57"/>
      <c r="CI627" s="57"/>
      <c r="CJ627" s="57"/>
      <c r="CK627" s="57"/>
      <c r="CL627" s="57"/>
      <c r="CM627" s="57"/>
      <c r="CN627" s="57"/>
      <c r="CO627" s="57"/>
      <c r="CP627" s="57"/>
      <c r="CQ627" s="57"/>
      <c r="CR627" s="57"/>
      <c r="CS627" s="57"/>
      <c r="CT627" s="57"/>
      <c r="CU627" s="57"/>
      <c r="CV627" s="57"/>
      <c r="CW627" s="57"/>
      <c r="CX627" s="57"/>
      <c r="CY627" s="57"/>
      <c r="CZ627" s="57"/>
      <c r="DA627" s="57"/>
      <c r="DB627" s="57"/>
      <c r="DC627" s="57"/>
      <c r="DD627" s="57"/>
      <c r="DE627" s="57"/>
      <c r="DF627" s="57"/>
      <c r="DG627" s="57"/>
      <c r="DH627" s="57"/>
      <c r="DI627" s="57"/>
      <c r="DJ627" s="57"/>
      <c r="DK627" s="57"/>
      <c r="DL627" s="57"/>
      <c r="DM627" s="57"/>
      <c r="DN627" s="57"/>
      <c r="DO627" s="57"/>
      <c r="DP627" s="57"/>
      <c r="DQ627" s="57"/>
      <c r="DR627" s="57"/>
      <c r="DS627" s="57"/>
      <c r="DT627" s="57"/>
      <c r="DU627" s="57"/>
      <c r="DV627" s="57"/>
      <c r="DW627" s="181"/>
      <c r="DX627" s="57"/>
      <c r="DY627" s="57"/>
      <c r="DZ627" s="57"/>
      <c r="EA627" s="57"/>
      <c r="EB627" s="57"/>
      <c r="EC627" s="57"/>
      <c r="ED627" s="57"/>
      <c r="EE627" s="57"/>
      <c r="EF627" s="57"/>
      <c r="EG627" s="57"/>
      <c r="EH627" s="57"/>
      <c r="EI627" s="57"/>
      <c r="EJ627" s="57"/>
      <c r="EK627" s="57"/>
      <c r="EL627" s="57"/>
      <c r="EM627" s="57"/>
      <c r="EN627" s="57"/>
      <c r="EO627" s="57"/>
      <c r="EP627" s="57"/>
      <c r="EQ627" s="57"/>
      <c r="ER627" s="181"/>
    </row>
    <row r="628" spans="1:149" ht="15" customHeight="1">
      <c r="B628" s="2240" t="s">
        <v>770</v>
      </c>
      <c r="C628" s="1811"/>
      <c r="D628" s="1811"/>
      <c r="E628" s="1811"/>
      <c r="F628" s="1811"/>
      <c r="G628" s="1811"/>
      <c r="H628" s="2239"/>
      <c r="I628" s="2239"/>
      <c r="J628" s="2239"/>
      <c r="K628" s="2239"/>
      <c r="L628" s="2239"/>
      <c r="M628" s="2239"/>
      <c r="N628" s="2239"/>
      <c r="O628" s="2239"/>
      <c r="P628" s="2239"/>
      <c r="Q628" s="2239"/>
      <c r="R628" s="2239"/>
      <c r="S628" s="2239"/>
      <c r="T628" s="2239"/>
      <c r="U628" s="2239"/>
      <c r="V628" s="2239"/>
      <c r="W628" s="2239"/>
      <c r="X628" s="2239"/>
      <c r="Y628" s="2239"/>
      <c r="Z628" s="2239"/>
      <c r="AA628" s="2239"/>
      <c r="AB628" s="2239"/>
      <c r="AC628" s="2239"/>
      <c r="AD628" s="2239"/>
      <c r="AE628" s="2239"/>
      <c r="AF628" s="2239"/>
      <c r="AG628" s="2239"/>
      <c r="AH628" s="2239"/>
      <c r="AI628" s="2239"/>
      <c r="AJ628" s="2239"/>
      <c r="AK628" s="2239"/>
      <c r="AL628" s="2239"/>
      <c r="AM628" s="2239"/>
      <c r="AN628" s="2239"/>
      <c r="AO628" s="2239"/>
      <c r="AP628" s="2239"/>
      <c r="AQ628" s="2239"/>
      <c r="AR628" s="2239"/>
      <c r="AS628" s="2239"/>
      <c r="AT628" s="2239"/>
      <c r="AU628" s="2239"/>
      <c r="AV628" s="2239"/>
      <c r="AW628" s="2239"/>
      <c r="AX628" s="2239"/>
      <c r="AY628" s="2239"/>
      <c r="AZ628" s="2239"/>
      <c r="BA628" s="2239"/>
      <c r="BB628" s="2239"/>
      <c r="BC628" s="2239"/>
      <c r="BD628" s="2239"/>
      <c r="BE628" s="2239"/>
      <c r="BF628" s="2239"/>
      <c r="BG628" s="2239"/>
      <c r="BH628" s="2239"/>
      <c r="BI628" s="2239"/>
      <c r="BJ628" s="2239"/>
      <c r="BK628" s="2239"/>
      <c r="BL628" s="2239"/>
      <c r="BM628" s="2239"/>
      <c r="BN628" s="2239"/>
      <c r="BO628" s="2239"/>
      <c r="BP628" s="2239"/>
      <c r="BQ628" s="2239"/>
      <c r="BR628" s="2239"/>
      <c r="BS628" s="2239"/>
      <c r="BT628" s="2239"/>
      <c r="BU628" s="2239"/>
      <c r="BV628" s="2239"/>
      <c r="BW628" s="2239"/>
      <c r="BX628" s="2239"/>
      <c r="BY628" s="2239"/>
      <c r="BZ628" s="2239"/>
      <c r="CA628" s="2239"/>
      <c r="CB628" s="2239"/>
      <c r="CC628" s="2239"/>
      <c r="CD628" s="2239"/>
      <c r="CE628" s="2239"/>
      <c r="CF628" s="2239"/>
      <c r="CG628" s="2239"/>
      <c r="CH628" s="2239"/>
      <c r="CI628" s="2239"/>
      <c r="CJ628" s="2239"/>
      <c r="CK628" s="2239"/>
      <c r="CL628" s="2239"/>
      <c r="CM628" s="2239"/>
      <c r="CN628" s="2239"/>
      <c r="CO628" s="2239"/>
      <c r="CP628" s="2239"/>
      <c r="CQ628" s="2239"/>
      <c r="CR628" s="2239"/>
      <c r="CS628" s="2239"/>
      <c r="CT628" s="2239"/>
      <c r="CU628" s="2239"/>
      <c r="CV628" s="2239"/>
      <c r="CW628" s="2239"/>
      <c r="CX628" s="2239"/>
      <c r="CY628" s="2239"/>
      <c r="CZ628" s="2239"/>
      <c r="DA628" s="2239"/>
      <c r="DB628" s="2239"/>
      <c r="DC628" s="2239"/>
      <c r="DD628" s="2239"/>
      <c r="DE628" s="2239"/>
      <c r="DF628" s="2239"/>
      <c r="DG628" s="2239"/>
      <c r="DH628" s="2239"/>
      <c r="DI628" s="2239"/>
      <c r="DJ628" s="2239"/>
      <c r="DK628" s="2239"/>
      <c r="DL628" s="2239"/>
      <c r="DM628" s="2239"/>
      <c r="DN628" s="2239"/>
      <c r="DO628" s="2239"/>
      <c r="DP628" s="2239"/>
      <c r="DQ628" s="2239"/>
      <c r="DR628" s="2239"/>
      <c r="DS628" s="2239"/>
      <c r="DT628" s="2239"/>
      <c r="DU628" s="2239"/>
      <c r="DV628" s="2239"/>
      <c r="DW628" s="2223"/>
      <c r="DX628" s="2239"/>
      <c r="DY628" s="2239"/>
      <c r="DZ628" s="2239"/>
      <c r="EA628" s="2239"/>
      <c r="EB628" s="2239"/>
      <c r="EC628" s="2239"/>
      <c r="ED628" s="2239"/>
      <c r="EE628" s="2239"/>
      <c r="EF628" s="2239"/>
      <c r="EG628" s="2239"/>
      <c r="EH628" s="2239"/>
      <c r="EI628" s="2239"/>
      <c r="EJ628" s="2239"/>
      <c r="EK628" s="2239"/>
      <c r="EL628" s="2239"/>
      <c r="EM628" s="2239"/>
      <c r="EN628" s="2239"/>
      <c r="EO628" s="2239"/>
      <c r="EP628" s="2239"/>
      <c r="EQ628" s="2239"/>
      <c r="ER628" s="2223"/>
    </row>
    <row r="629" spans="1:149" s="1105" customFormat="1" ht="60" customHeight="1">
      <c r="A629" s="2244" t="s">
        <v>1068</v>
      </c>
      <c r="B629" s="867"/>
      <c r="C629" s="867"/>
      <c r="D629" s="867"/>
      <c r="E629" s="867"/>
      <c r="F629" s="867"/>
      <c r="G629" s="867"/>
      <c r="H629" s="867"/>
      <c r="I629" s="867"/>
      <c r="J629" s="867"/>
      <c r="K629" s="867"/>
      <c r="L629" s="867"/>
      <c r="M629" s="867"/>
      <c r="N629" s="867"/>
      <c r="O629" s="867"/>
      <c r="P629" s="867"/>
      <c r="ES629" s="2230"/>
    </row>
    <row r="630" spans="1:149" ht="57" customHeight="1">
      <c r="B630" s="2231" t="s">
        <v>669</v>
      </c>
      <c r="C630" s="1808" t="s">
        <v>832</v>
      </c>
      <c r="D630" s="2232" t="s">
        <v>798</v>
      </c>
      <c r="E630" s="1808" t="s">
        <v>799</v>
      </c>
      <c r="F630" s="1808" t="s">
        <v>833</v>
      </c>
      <c r="G630" s="1808" t="s">
        <v>1760</v>
      </c>
      <c r="H630" s="1808" t="s">
        <v>667</v>
      </c>
      <c r="I630" s="1808" t="str">
        <f t="shared" ref="I630:BT630" si="71">"T+" &amp; (COLUMN(I630)-COLUMN($H630))</f>
        <v>T+1</v>
      </c>
      <c r="J630" s="1808" t="str">
        <f t="shared" si="71"/>
        <v>T+2</v>
      </c>
      <c r="K630" s="1808" t="str">
        <f t="shared" si="71"/>
        <v>T+3</v>
      </c>
      <c r="L630" s="1808" t="str">
        <f t="shared" si="71"/>
        <v>T+4</v>
      </c>
      <c r="M630" s="1808" t="str">
        <f t="shared" si="71"/>
        <v>T+5</v>
      </c>
      <c r="N630" s="1808" t="str">
        <f t="shared" si="71"/>
        <v>T+6</v>
      </c>
      <c r="O630" s="1808" t="str">
        <f t="shared" si="71"/>
        <v>T+7</v>
      </c>
      <c r="P630" s="1808" t="str">
        <f t="shared" si="71"/>
        <v>T+8</v>
      </c>
      <c r="Q630" s="1808" t="str">
        <f t="shared" si="71"/>
        <v>T+9</v>
      </c>
      <c r="R630" s="1808" t="str">
        <f t="shared" si="71"/>
        <v>T+10</v>
      </c>
      <c r="S630" s="1808" t="str">
        <f t="shared" si="71"/>
        <v>T+11</v>
      </c>
      <c r="T630" s="1808" t="str">
        <f t="shared" si="71"/>
        <v>T+12</v>
      </c>
      <c r="U630" s="1808" t="str">
        <f t="shared" si="71"/>
        <v>T+13</v>
      </c>
      <c r="V630" s="1808" t="str">
        <f t="shared" si="71"/>
        <v>T+14</v>
      </c>
      <c r="W630" s="1808" t="str">
        <f t="shared" si="71"/>
        <v>T+15</v>
      </c>
      <c r="X630" s="1808" t="str">
        <f t="shared" si="71"/>
        <v>T+16</v>
      </c>
      <c r="Y630" s="1808" t="str">
        <f t="shared" si="71"/>
        <v>T+17</v>
      </c>
      <c r="Z630" s="1808" t="str">
        <f t="shared" si="71"/>
        <v>T+18</v>
      </c>
      <c r="AA630" s="1808" t="str">
        <f t="shared" si="71"/>
        <v>T+19</v>
      </c>
      <c r="AB630" s="1808" t="str">
        <f t="shared" si="71"/>
        <v>T+20</v>
      </c>
      <c r="AC630" s="1808" t="str">
        <f t="shared" si="71"/>
        <v>T+21</v>
      </c>
      <c r="AD630" s="1808" t="str">
        <f t="shared" si="71"/>
        <v>T+22</v>
      </c>
      <c r="AE630" s="1808" t="str">
        <f t="shared" si="71"/>
        <v>T+23</v>
      </c>
      <c r="AF630" s="1808" t="str">
        <f t="shared" si="71"/>
        <v>T+24</v>
      </c>
      <c r="AG630" s="1808" t="str">
        <f t="shared" si="71"/>
        <v>T+25</v>
      </c>
      <c r="AH630" s="1808" t="str">
        <f t="shared" si="71"/>
        <v>T+26</v>
      </c>
      <c r="AI630" s="1808" t="str">
        <f t="shared" si="71"/>
        <v>T+27</v>
      </c>
      <c r="AJ630" s="1808" t="str">
        <f t="shared" si="71"/>
        <v>T+28</v>
      </c>
      <c r="AK630" s="1808" t="str">
        <f t="shared" si="71"/>
        <v>T+29</v>
      </c>
      <c r="AL630" s="1808" t="str">
        <f t="shared" si="71"/>
        <v>T+30</v>
      </c>
      <c r="AM630" s="1808" t="str">
        <f t="shared" si="71"/>
        <v>T+31</v>
      </c>
      <c r="AN630" s="1808" t="str">
        <f t="shared" si="71"/>
        <v>T+32</v>
      </c>
      <c r="AO630" s="1808" t="str">
        <f t="shared" si="71"/>
        <v>T+33</v>
      </c>
      <c r="AP630" s="1808" t="str">
        <f t="shared" si="71"/>
        <v>T+34</v>
      </c>
      <c r="AQ630" s="1808" t="str">
        <f t="shared" si="71"/>
        <v>T+35</v>
      </c>
      <c r="AR630" s="1808" t="str">
        <f t="shared" si="71"/>
        <v>T+36</v>
      </c>
      <c r="AS630" s="1808" t="str">
        <f t="shared" si="71"/>
        <v>T+37</v>
      </c>
      <c r="AT630" s="1808" t="str">
        <f t="shared" si="71"/>
        <v>T+38</v>
      </c>
      <c r="AU630" s="1808" t="str">
        <f t="shared" si="71"/>
        <v>T+39</v>
      </c>
      <c r="AV630" s="1808" t="str">
        <f t="shared" si="71"/>
        <v>T+40</v>
      </c>
      <c r="AW630" s="1808" t="str">
        <f t="shared" si="71"/>
        <v>T+41</v>
      </c>
      <c r="AX630" s="1808" t="str">
        <f t="shared" si="71"/>
        <v>T+42</v>
      </c>
      <c r="AY630" s="1808" t="str">
        <f t="shared" si="71"/>
        <v>T+43</v>
      </c>
      <c r="AZ630" s="1808" t="str">
        <f t="shared" si="71"/>
        <v>T+44</v>
      </c>
      <c r="BA630" s="1808" t="str">
        <f t="shared" si="71"/>
        <v>T+45</v>
      </c>
      <c r="BB630" s="1808" t="str">
        <f t="shared" si="71"/>
        <v>T+46</v>
      </c>
      <c r="BC630" s="1808" t="str">
        <f t="shared" si="71"/>
        <v>T+47</v>
      </c>
      <c r="BD630" s="1808" t="str">
        <f t="shared" si="71"/>
        <v>T+48</v>
      </c>
      <c r="BE630" s="1808" t="str">
        <f t="shared" si="71"/>
        <v>T+49</v>
      </c>
      <c r="BF630" s="1808" t="str">
        <f t="shared" si="71"/>
        <v>T+50</v>
      </c>
      <c r="BG630" s="1808" t="str">
        <f t="shared" si="71"/>
        <v>T+51</v>
      </c>
      <c r="BH630" s="1808" t="str">
        <f t="shared" si="71"/>
        <v>T+52</v>
      </c>
      <c r="BI630" s="1808" t="str">
        <f t="shared" si="71"/>
        <v>T+53</v>
      </c>
      <c r="BJ630" s="1808" t="str">
        <f t="shared" si="71"/>
        <v>T+54</v>
      </c>
      <c r="BK630" s="1808" t="str">
        <f t="shared" si="71"/>
        <v>T+55</v>
      </c>
      <c r="BL630" s="1808" t="str">
        <f t="shared" si="71"/>
        <v>T+56</v>
      </c>
      <c r="BM630" s="1808" t="str">
        <f t="shared" si="71"/>
        <v>T+57</v>
      </c>
      <c r="BN630" s="1808" t="str">
        <f t="shared" si="71"/>
        <v>T+58</v>
      </c>
      <c r="BO630" s="1808" t="str">
        <f t="shared" si="71"/>
        <v>T+59</v>
      </c>
      <c r="BP630" s="1808" t="str">
        <f t="shared" si="71"/>
        <v>T+60</v>
      </c>
      <c r="BQ630" s="1808" t="str">
        <f t="shared" si="71"/>
        <v>T+61</v>
      </c>
      <c r="BR630" s="1808" t="str">
        <f t="shared" si="71"/>
        <v>T+62</v>
      </c>
      <c r="BS630" s="1808" t="str">
        <f t="shared" si="71"/>
        <v>T+63</v>
      </c>
      <c r="BT630" s="1808" t="str">
        <f t="shared" si="71"/>
        <v>T+64</v>
      </c>
      <c r="BU630" s="1808" t="str">
        <f t="shared" ref="BU630:EF630" si="72">"T+" &amp; (COLUMN(BU630)-COLUMN($H630))</f>
        <v>T+65</v>
      </c>
      <c r="BV630" s="1808" t="str">
        <f t="shared" si="72"/>
        <v>T+66</v>
      </c>
      <c r="BW630" s="1808" t="str">
        <f t="shared" si="72"/>
        <v>T+67</v>
      </c>
      <c r="BX630" s="1808" t="str">
        <f t="shared" si="72"/>
        <v>T+68</v>
      </c>
      <c r="BY630" s="1808" t="str">
        <f t="shared" si="72"/>
        <v>T+69</v>
      </c>
      <c r="BZ630" s="1808" t="str">
        <f t="shared" si="72"/>
        <v>T+70</v>
      </c>
      <c r="CA630" s="1808" t="str">
        <f t="shared" si="72"/>
        <v>T+71</v>
      </c>
      <c r="CB630" s="1808" t="str">
        <f t="shared" si="72"/>
        <v>T+72</v>
      </c>
      <c r="CC630" s="1808" t="str">
        <f t="shared" si="72"/>
        <v>T+73</v>
      </c>
      <c r="CD630" s="1808" t="str">
        <f t="shared" si="72"/>
        <v>T+74</v>
      </c>
      <c r="CE630" s="1808" t="str">
        <f t="shared" si="72"/>
        <v>T+75</v>
      </c>
      <c r="CF630" s="1808" t="str">
        <f t="shared" si="72"/>
        <v>T+76</v>
      </c>
      <c r="CG630" s="1808" t="str">
        <f t="shared" si="72"/>
        <v>T+77</v>
      </c>
      <c r="CH630" s="1808" t="str">
        <f t="shared" si="72"/>
        <v>T+78</v>
      </c>
      <c r="CI630" s="1808" t="str">
        <f t="shared" si="72"/>
        <v>T+79</v>
      </c>
      <c r="CJ630" s="1808" t="str">
        <f t="shared" si="72"/>
        <v>T+80</v>
      </c>
      <c r="CK630" s="1808" t="str">
        <f t="shared" si="72"/>
        <v>T+81</v>
      </c>
      <c r="CL630" s="1808" t="str">
        <f t="shared" si="72"/>
        <v>T+82</v>
      </c>
      <c r="CM630" s="1808" t="str">
        <f t="shared" si="72"/>
        <v>T+83</v>
      </c>
      <c r="CN630" s="1808" t="str">
        <f t="shared" si="72"/>
        <v>T+84</v>
      </c>
      <c r="CO630" s="1808" t="str">
        <f t="shared" si="72"/>
        <v>T+85</v>
      </c>
      <c r="CP630" s="1808" t="str">
        <f t="shared" si="72"/>
        <v>T+86</v>
      </c>
      <c r="CQ630" s="1808" t="str">
        <f t="shared" si="72"/>
        <v>T+87</v>
      </c>
      <c r="CR630" s="1808" t="str">
        <f t="shared" si="72"/>
        <v>T+88</v>
      </c>
      <c r="CS630" s="1808" t="str">
        <f t="shared" si="72"/>
        <v>T+89</v>
      </c>
      <c r="CT630" s="1808" t="str">
        <f t="shared" si="72"/>
        <v>T+90</v>
      </c>
      <c r="CU630" s="1808" t="str">
        <f t="shared" si="72"/>
        <v>T+91</v>
      </c>
      <c r="CV630" s="1808" t="str">
        <f t="shared" si="72"/>
        <v>T+92</v>
      </c>
      <c r="CW630" s="1808" t="str">
        <f t="shared" si="72"/>
        <v>T+93</v>
      </c>
      <c r="CX630" s="1808" t="str">
        <f t="shared" si="72"/>
        <v>T+94</v>
      </c>
      <c r="CY630" s="1808" t="str">
        <f t="shared" si="72"/>
        <v>T+95</v>
      </c>
      <c r="CZ630" s="1808" t="str">
        <f t="shared" si="72"/>
        <v>T+96</v>
      </c>
      <c r="DA630" s="1808" t="str">
        <f t="shared" si="72"/>
        <v>T+97</v>
      </c>
      <c r="DB630" s="1808" t="str">
        <f t="shared" si="72"/>
        <v>T+98</v>
      </c>
      <c r="DC630" s="1808" t="str">
        <f t="shared" si="72"/>
        <v>T+99</v>
      </c>
      <c r="DD630" s="1808" t="str">
        <f t="shared" si="72"/>
        <v>T+100</v>
      </c>
      <c r="DE630" s="1808" t="str">
        <f t="shared" si="72"/>
        <v>T+101</v>
      </c>
      <c r="DF630" s="1808" t="str">
        <f t="shared" si="72"/>
        <v>T+102</v>
      </c>
      <c r="DG630" s="1808" t="str">
        <f t="shared" si="72"/>
        <v>T+103</v>
      </c>
      <c r="DH630" s="1808" t="str">
        <f t="shared" si="72"/>
        <v>T+104</v>
      </c>
      <c r="DI630" s="1808" t="str">
        <f t="shared" si="72"/>
        <v>T+105</v>
      </c>
      <c r="DJ630" s="1808" t="str">
        <f t="shared" si="72"/>
        <v>T+106</v>
      </c>
      <c r="DK630" s="1808" t="str">
        <f t="shared" si="72"/>
        <v>T+107</v>
      </c>
      <c r="DL630" s="1808" t="str">
        <f t="shared" si="72"/>
        <v>T+108</v>
      </c>
      <c r="DM630" s="1808" t="str">
        <f t="shared" si="72"/>
        <v>T+109</v>
      </c>
      <c r="DN630" s="1808" t="str">
        <f t="shared" si="72"/>
        <v>T+110</v>
      </c>
      <c r="DO630" s="1808" t="str">
        <f t="shared" si="72"/>
        <v>T+111</v>
      </c>
      <c r="DP630" s="1808" t="str">
        <f t="shared" si="72"/>
        <v>T+112</v>
      </c>
      <c r="DQ630" s="1808" t="str">
        <f t="shared" si="72"/>
        <v>T+113</v>
      </c>
      <c r="DR630" s="1808" t="str">
        <f t="shared" si="72"/>
        <v>T+114</v>
      </c>
      <c r="DS630" s="1808" t="str">
        <f t="shared" si="72"/>
        <v>T+115</v>
      </c>
      <c r="DT630" s="1808" t="str">
        <f t="shared" si="72"/>
        <v>T+116</v>
      </c>
      <c r="DU630" s="1808" t="str">
        <f t="shared" si="72"/>
        <v>T+117</v>
      </c>
      <c r="DV630" s="1808" t="str">
        <f t="shared" si="72"/>
        <v>T+118</v>
      </c>
      <c r="DW630" s="1808" t="str">
        <f t="shared" si="72"/>
        <v>T+119</v>
      </c>
      <c r="DX630" s="1808" t="str">
        <f t="shared" si="72"/>
        <v>T+120</v>
      </c>
      <c r="DY630" s="1808" t="str">
        <f t="shared" si="72"/>
        <v>T+121</v>
      </c>
      <c r="DZ630" s="1808" t="str">
        <f t="shared" si="72"/>
        <v>T+122</v>
      </c>
      <c r="EA630" s="1808" t="str">
        <f t="shared" si="72"/>
        <v>T+123</v>
      </c>
      <c r="EB630" s="1808" t="str">
        <f t="shared" si="72"/>
        <v>T+124</v>
      </c>
      <c r="EC630" s="1808" t="str">
        <f t="shared" si="72"/>
        <v>T+125</v>
      </c>
      <c r="ED630" s="1808" t="str">
        <f t="shared" si="72"/>
        <v>T+126</v>
      </c>
      <c r="EE630" s="1808" t="str">
        <f t="shared" si="72"/>
        <v>T+127</v>
      </c>
      <c r="EF630" s="1808" t="str">
        <f t="shared" si="72"/>
        <v>T+128</v>
      </c>
      <c r="EG630" s="1808" t="str">
        <f t="shared" ref="EG630:ER630" si="73">"T+" &amp; (COLUMN(EG630)-COLUMN($H630))</f>
        <v>T+129</v>
      </c>
      <c r="EH630" s="1808" t="str">
        <f t="shared" si="73"/>
        <v>T+130</v>
      </c>
      <c r="EI630" s="1808" t="str">
        <f t="shared" si="73"/>
        <v>T+131</v>
      </c>
      <c r="EJ630" s="1808" t="str">
        <f t="shared" si="73"/>
        <v>T+132</v>
      </c>
      <c r="EK630" s="1808" t="str">
        <f t="shared" si="73"/>
        <v>T+133</v>
      </c>
      <c r="EL630" s="1808" t="str">
        <f t="shared" si="73"/>
        <v>T+134</v>
      </c>
      <c r="EM630" s="1808" t="str">
        <f t="shared" si="73"/>
        <v>T+135</v>
      </c>
      <c r="EN630" s="1808" t="str">
        <f t="shared" si="73"/>
        <v>T+136</v>
      </c>
      <c r="EO630" s="1808" t="str">
        <f t="shared" si="73"/>
        <v>T+137</v>
      </c>
      <c r="EP630" s="1808" t="str">
        <f t="shared" si="73"/>
        <v>T+138</v>
      </c>
      <c r="EQ630" s="1808" t="str">
        <f t="shared" si="73"/>
        <v>T+139</v>
      </c>
      <c r="ER630" s="1808" t="str">
        <f t="shared" si="73"/>
        <v>T+140</v>
      </c>
    </row>
    <row r="631" spans="1:149" ht="15" customHeight="1">
      <c r="B631" s="2236" t="str">
        <f t="shared" ref="B631:B694" si="74">B11</f>
        <v>Desk 1</v>
      </c>
      <c r="C631" s="2237" t="str">
        <f>IF(ISBLANK(C11), "", C11)</f>
        <v/>
      </c>
      <c r="D631" s="2237" t="str">
        <f t="shared" ref="D631:F631" si="75">IF(ISBLANK(D11), "", D11)</f>
        <v/>
      </c>
      <c r="E631" s="2237" t="str">
        <f t="shared" si="75"/>
        <v/>
      </c>
      <c r="F631" s="2237" t="str">
        <f t="shared" si="75"/>
        <v/>
      </c>
      <c r="G631" s="1810" t="str">
        <f>IF(ISBLANK(G11), "", G11)</f>
        <v/>
      </c>
      <c r="H631" s="47"/>
      <c r="I631" s="47"/>
      <c r="J631" s="47"/>
      <c r="K631" s="47"/>
      <c r="L631" s="47"/>
      <c r="M631" s="47"/>
      <c r="N631" s="47"/>
      <c r="O631" s="47"/>
      <c r="P631" s="47"/>
      <c r="Q631" s="47"/>
      <c r="R631" s="47"/>
      <c r="S631" s="47"/>
      <c r="T631" s="47"/>
      <c r="U631" s="47"/>
      <c r="V631" s="47"/>
      <c r="W631" s="47"/>
      <c r="X631" s="47"/>
      <c r="Y631" s="47"/>
      <c r="Z631" s="47"/>
      <c r="AA631" s="47"/>
      <c r="AB631" s="47"/>
      <c r="AC631" s="47"/>
      <c r="AD631" s="47"/>
      <c r="AE631" s="47"/>
      <c r="AF631" s="47"/>
      <c r="AG631" s="47"/>
      <c r="AH631" s="47"/>
      <c r="AI631" s="47"/>
      <c r="AJ631" s="47"/>
      <c r="AK631" s="47"/>
      <c r="AL631" s="47"/>
      <c r="AM631" s="47"/>
      <c r="AN631" s="47"/>
      <c r="AO631" s="47"/>
      <c r="AP631" s="47"/>
      <c r="AQ631" s="47"/>
      <c r="AR631" s="47"/>
      <c r="AS631" s="47"/>
      <c r="AT631" s="47"/>
      <c r="AU631" s="47"/>
      <c r="AV631" s="47"/>
      <c r="AW631" s="47"/>
      <c r="AX631" s="47"/>
      <c r="AY631" s="47"/>
      <c r="AZ631" s="47"/>
      <c r="BA631" s="47"/>
      <c r="BB631" s="47"/>
      <c r="BC631" s="47"/>
      <c r="BD631" s="47"/>
      <c r="BE631" s="47"/>
      <c r="BF631" s="47"/>
      <c r="BG631" s="47"/>
      <c r="BH631" s="47"/>
      <c r="BI631" s="47"/>
      <c r="BJ631" s="47"/>
      <c r="BK631" s="47"/>
      <c r="BL631" s="47"/>
      <c r="BM631" s="47"/>
      <c r="BN631" s="47"/>
      <c r="BO631" s="47"/>
      <c r="BP631" s="47"/>
      <c r="BQ631" s="47"/>
      <c r="BR631" s="47"/>
      <c r="BS631" s="47"/>
      <c r="BT631" s="47"/>
      <c r="BU631" s="47"/>
      <c r="BV631" s="47"/>
      <c r="BW631" s="47"/>
      <c r="BX631" s="47"/>
      <c r="BY631" s="47"/>
      <c r="BZ631" s="47"/>
      <c r="CA631" s="47"/>
      <c r="CB631" s="47"/>
      <c r="CC631" s="47"/>
      <c r="CD631" s="47"/>
      <c r="CE631" s="47"/>
      <c r="CF631" s="47"/>
      <c r="CG631" s="47"/>
      <c r="CH631" s="47"/>
      <c r="CI631" s="47"/>
      <c r="CJ631" s="47"/>
      <c r="CK631" s="47"/>
      <c r="CL631" s="47"/>
      <c r="CM631" s="47"/>
      <c r="CN631" s="47"/>
      <c r="CO631" s="47"/>
      <c r="CP631" s="47"/>
      <c r="CQ631" s="47"/>
      <c r="CR631" s="47"/>
      <c r="CS631" s="47"/>
      <c r="CT631" s="47"/>
      <c r="CU631" s="47"/>
      <c r="CV631" s="47"/>
      <c r="CW631" s="47"/>
      <c r="CX631" s="47"/>
      <c r="CY631" s="47"/>
      <c r="CZ631" s="47"/>
      <c r="DA631" s="47"/>
      <c r="DB631" s="47"/>
      <c r="DC631" s="47"/>
      <c r="DD631" s="47"/>
      <c r="DE631" s="47"/>
      <c r="DF631" s="47"/>
      <c r="DG631" s="47"/>
      <c r="DH631" s="47"/>
      <c r="DI631" s="47"/>
      <c r="DJ631" s="47"/>
      <c r="DK631" s="47"/>
      <c r="DL631" s="47"/>
      <c r="DM631" s="47"/>
      <c r="DN631" s="47"/>
      <c r="DO631" s="47"/>
      <c r="DP631" s="47"/>
      <c r="DQ631" s="47"/>
      <c r="DR631" s="47"/>
      <c r="DS631" s="47"/>
      <c r="DT631" s="47"/>
      <c r="DU631" s="47"/>
      <c r="DV631" s="47"/>
      <c r="DW631" s="74"/>
      <c r="DX631" s="47"/>
      <c r="DY631" s="47"/>
      <c r="DZ631" s="47"/>
      <c r="EA631" s="47"/>
      <c r="EB631" s="47"/>
      <c r="EC631" s="47"/>
      <c r="ED631" s="47"/>
      <c r="EE631" s="47"/>
      <c r="EF631" s="47"/>
      <c r="EG631" s="47"/>
      <c r="EH631" s="47"/>
      <c r="EI631" s="47"/>
      <c r="EJ631" s="47"/>
      <c r="EK631" s="47"/>
      <c r="EL631" s="47"/>
      <c r="EM631" s="47"/>
      <c r="EN631" s="47"/>
      <c r="EO631" s="47"/>
      <c r="EP631" s="47"/>
      <c r="EQ631" s="47"/>
      <c r="ER631" s="74"/>
    </row>
    <row r="632" spans="1:149" ht="15" customHeight="1">
      <c r="B632" s="687" t="str">
        <f t="shared" si="74"/>
        <v>Desk 2</v>
      </c>
      <c r="C632" s="689" t="str">
        <f t="shared" ref="C632:G647" si="76">IF(ISBLANK(C12), "", C12)</f>
        <v/>
      </c>
      <c r="D632" s="689" t="str">
        <f t="shared" si="76"/>
        <v/>
      </c>
      <c r="E632" s="689" t="str">
        <f t="shared" si="76"/>
        <v/>
      </c>
      <c r="F632" s="689" t="str">
        <f t="shared" si="76"/>
        <v/>
      </c>
      <c r="G632" s="1810" t="str">
        <f t="shared" si="76"/>
        <v/>
      </c>
      <c r="H632" s="47"/>
      <c r="I632" s="47"/>
      <c r="J632" s="47"/>
      <c r="K632" s="47"/>
      <c r="L632" s="47"/>
      <c r="M632" s="47"/>
      <c r="N632" s="47"/>
      <c r="O632" s="47"/>
      <c r="P632" s="47"/>
      <c r="Q632" s="47"/>
      <c r="R632" s="47"/>
      <c r="S632" s="47"/>
      <c r="T632" s="47"/>
      <c r="U632" s="47"/>
      <c r="V632" s="47"/>
      <c r="W632" s="47"/>
      <c r="X632" s="47"/>
      <c r="Y632" s="47"/>
      <c r="Z632" s="47"/>
      <c r="AA632" s="47"/>
      <c r="AB632" s="47"/>
      <c r="AC632" s="47"/>
      <c r="AD632" s="47"/>
      <c r="AE632" s="47"/>
      <c r="AF632" s="47"/>
      <c r="AG632" s="47"/>
      <c r="AH632" s="47"/>
      <c r="AI632" s="47"/>
      <c r="AJ632" s="47"/>
      <c r="AK632" s="47"/>
      <c r="AL632" s="47"/>
      <c r="AM632" s="47"/>
      <c r="AN632" s="47"/>
      <c r="AO632" s="47"/>
      <c r="AP632" s="47"/>
      <c r="AQ632" s="47"/>
      <c r="AR632" s="47"/>
      <c r="AS632" s="47"/>
      <c r="AT632" s="47"/>
      <c r="AU632" s="47"/>
      <c r="AV632" s="47"/>
      <c r="AW632" s="47"/>
      <c r="AX632" s="47"/>
      <c r="AY632" s="47"/>
      <c r="AZ632" s="47"/>
      <c r="BA632" s="47"/>
      <c r="BB632" s="47"/>
      <c r="BC632" s="47"/>
      <c r="BD632" s="47"/>
      <c r="BE632" s="47"/>
      <c r="BF632" s="47"/>
      <c r="BG632" s="47"/>
      <c r="BH632" s="47"/>
      <c r="BI632" s="47"/>
      <c r="BJ632" s="47"/>
      <c r="BK632" s="47"/>
      <c r="BL632" s="47"/>
      <c r="BM632" s="47"/>
      <c r="BN632" s="47"/>
      <c r="BO632" s="47"/>
      <c r="BP632" s="47"/>
      <c r="BQ632" s="47"/>
      <c r="BR632" s="47"/>
      <c r="BS632" s="47"/>
      <c r="BT632" s="47"/>
      <c r="BU632" s="47"/>
      <c r="BV632" s="47"/>
      <c r="BW632" s="47"/>
      <c r="BX632" s="47"/>
      <c r="BY632" s="47"/>
      <c r="BZ632" s="47"/>
      <c r="CA632" s="47"/>
      <c r="CB632" s="47"/>
      <c r="CC632" s="47"/>
      <c r="CD632" s="47"/>
      <c r="CE632" s="47"/>
      <c r="CF632" s="47"/>
      <c r="CG632" s="47"/>
      <c r="CH632" s="47"/>
      <c r="CI632" s="47"/>
      <c r="CJ632" s="47"/>
      <c r="CK632" s="47"/>
      <c r="CL632" s="47"/>
      <c r="CM632" s="47"/>
      <c r="CN632" s="47"/>
      <c r="CO632" s="47"/>
      <c r="CP632" s="47"/>
      <c r="CQ632" s="47"/>
      <c r="CR632" s="47"/>
      <c r="CS632" s="47"/>
      <c r="CT632" s="47"/>
      <c r="CU632" s="47"/>
      <c r="CV632" s="47"/>
      <c r="CW632" s="47"/>
      <c r="CX632" s="47"/>
      <c r="CY632" s="47"/>
      <c r="CZ632" s="47"/>
      <c r="DA632" s="47"/>
      <c r="DB632" s="47"/>
      <c r="DC632" s="47"/>
      <c r="DD632" s="47"/>
      <c r="DE632" s="47"/>
      <c r="DF632" s="47"/>
      <c r="DG632" s="47"/>
      <c r="DH632" s="47"/>
      <c r="DI632" s="47"/>
      <c r="DJ632" s="47"/>
      <c r="DK632" s="47"/>
      <c r="DL632" s="47"/>
      <c r="DM632" s="47"/>
      <c r="DN632" s="47"/>
      <c r="DO632" s="47"/>
      <c r="DP632" s="47"/>
      <c r="DQ632" s="47"/>
      <c r="DR632" s="47"/>
      <c r="DS632" s="47"/>
      <c r="DT632" s="47"/>
      <c r="DU632" s="47"/>
      <c r="DV632" s="47"/>
      <c r="DW632" s="74"/>
      <c r="DX632" s="47"/>
      <c r="DY632" s="47"/>
      <c r="DZ632" s="47"/>
      <c r="EA632" s="47"/>
      <c r="EB632" s="47"/>
      <c r="EC632" s="47"/>
      <c r="ED632" s="47"/>
      <c r="EE632" s="47"/>
      <c r="EF632" s="47"/>
      <c r="EG632" s="47"/>
      <c r="EH632" s="47"/>
      <c r="EI632" s="47"/>
      <c r="EJ632" s="47"/>
      <c r="EK632" s="47"/>
      <c r="EL632" s="47"/>
      <c r="EM632" s="47"/>
      <c r="EN632" s="47"/>
      <c r="EO632" s="47"/>
      <c r="EP632" s="47"/>
      <c r="EQ632" s="47"/>
      <c r="ER632" s="74"/>
    </row>
    <row r="633" spans="1:149" ht="15" customHeight="1">
      <c r="B633" s="687" t="str">
        <f t="shared" si="74"/>
        <v>Desk 3</v>
      </c>
      <c r="C633" s="689" t="str">
        <f t="shared" si="76"/>
        <v/>
      </c>
      <c r="D633" s="689" t="str">
        <f t="shared" si="76"/>
        <v/>
      </c>
      <c r="E633" s="689" t="str">
        <f t="shared" si="76"/>
        <v/>
      </c>
      <c r="F633" s="689" t="str">
        <f t="shared" si="76"/>
        <v/>
      </c>
      <c r="G633" s="1810" t="str">
        <f t="shared" si="76"/>
        <v/>
      </c>
      <c r="H633" s="47"/>
      <c r="I633" s="47"/>
      <c r="J633" s="47"/>
      <c r="K633" s="47"/>
      <c r="L633" s="47"/>
      <c r="M633" s="47"/>
      <c r="N633" s="47"/>
      <c r="O633" s="47"/>
      <c r="P633" s="47"/>
      <c r="Q633" s="47"/>
      <c r="R633" s="47"/>
      <c r="S633" s="47"/>
      <c r="T633" s="47"/>
      <c r="U633" s="47"/>
      <c r="V633" s="47"/>
      <c r="W633" s="47"/>
      <c r="X633" s="47"/>
      <c r="Y633" s="47"/>
      <c r="Z633" s="47"/>
      <c r="AA633" s="47"/>
      <c r="AB633" s="47"/>
      <c r="AC633" s="47"/>
      <c r="AD633" s="47"/>
      <c r="AE633" s="47"/>
      <c r="AF633" s="47"/>
      <c r="AG633" s="47"/>
      <c r="AH633" s="47"/>
      <c r="AI633" s="47"/>
      <c r="AJ633" s="47"/>
      <c r="AK633" s="47"/>
      <c r="AL633" s="47"/>
      <c r="AM633" s="47"/>
      <c r="AN633" s="47"/>
      <c r="AO633" s="47"/>
      <c r="AP633" s="47"/>
      <c r="AQ633" s="47"/>
      <c r="AR633" s="47"/>
      <c r="AS633" s="47"/>
      <c r="AT633" s="47"/>
      <c r="AU633" s="47"/>
      <c r="AV633" s="47"/>
      <c r="AW633" s="47"/>
      <c r="AX633" s="47"/>
      <c r="AY633" s="47"/>
      <c r="AZ633" s="47"/>
      <c r="BA633" s="47"/>
      <c r="BB633" s="47"/>
      <c r="BC633" s="47"/>
      <c r="BD633" s="47"/>
      <c r="BE633" s="47"/>
      <c r="BF633" s="47"/>
      <c r="BG633" s="47"/>
      <c r="BH633" s="47"/>
      <c r="BI633" s="47"/>
      <c r="BJ633" s="47"/>
      <c r="BK633" s="47"/>
      <c r="BL633" s="47"/>
      <c r="BM633" s="47"/>
      <c r="BN633" s="47"/>
      <c r="BO633" s="47"/>
      <c r="BP633" s="47"/>
      <c r="BQ633" s="47"/>
      <c r="BR633" s="47"/>
      <c r="BS633" s="47"/>
      <c r="BT633" s="47"/>
      <c r="BU633" s="47"/>
      <c r="BV633" s="47"/>
      <c r="BW633" s="47"/>
      <c r="BX633" s="47"/>
      <c r="BY633" s="47"/>
      <c r="BZ633" s="47"/>
      <c r="CA633" s="47"/>
      <c r="CB633" s="47"/>
      <c r="CC633" s="47"/>
      <c r="CD633" s="47"/>
      <c r="CE633" s="47"/>
      <c r="CF633" s="47"/>
      <c r="CG633" s="47"/>
      <c r="CH633" s="47"/>
      <c r="CI633" s="47"/>
      <c r="CJ633" s="47"/>
      <c r="CK633" s="47"/>
      <c r="CL633" s="47"/>
      <c r="CM633" s="47"/>
      <c r="CN633" s="47"/>
      <c r="CO633" s="47"/>
      <c r="CP633" s="47"/>
      <c r="CQ633" s="47"/>
      <c r="CR633" s="47"/>
      <c r="CS633" s="47"/>
      <c r="CT633" s="47"/>
      <c r="CU633" s="47"/>
      <c r="CV633" s="47"/>
      <c r="CW633" s="47"/>
      <c r="CX633" s="47"/>
      <c r="CY633" s="47"/>
      <c r="CZ633" s="47"/>
      <c r="DA633" s="47"/>
      <c r="DB633" s="47"/>
      <c r="DC633" s="47"/>
      <c r="DD633" s="47"/>
      <c r="DE633" s="47"/>
      <c r="DF633" s="47"/>
      <c r="DG633" s="47"/>
      <c r="DH633" s="47"/>
      <c r="DI633" s="47"/>
      <c r="DJ633" s="47"/>
      <c r="DK633" s="47"/>
      <c r="DL633" s="47"/>
      <c r="DM633" s="47"/>
      <c r="DN633" s="47"/>
      <c r="DO633" s="47"/>
      <c r="DP633" s="47"/>
      <c r="DQ633" s="47"/>
      <c r="DR633" s="47"/>
      <c r="DS633" s="47"/>
      <c r="DT633" s="47"/>
      <c r="DU633" s="47"/>
      <c r="DV633" s="47"/>
      <c r="DW633" s="74"/>
      <c r="DX633" s="47"/>
      <c r="DY633" s="47"/>
      <c r="DZ633" s="47"/>
      <c r="EA633" s="47"/>
      <c r="EB633" s="47"/>
      <c r="EC633" s="47"/>
      <c r="ED633" s="47"/>
      <c r="EE633" s="47"/>
      <c r="EF633" s="47"/>
      <c r="EG633" s="47"/>
      <c r="EH633" s="47"/>
      <c r="EI633" s="47"/>
      <c r="EJ633" s="47"/>
      <c r="EK633" s="47"/>
      <c r="EL633" s="47"/>
      <c r="EM633" s="47"/>
      <c r="EN633" s="47"/>
      <c r="EO633" s="47"/>
      <c r="EP633" s="47"/>
      <c r="EQ633" s="47"/>
      <c r="ER633" s="74"/>
    </row>
    <row r="634" spans="1:149" ht="15" customHeight="1">
      <c r="B634" s="687" t="str">
        <f t="shared" si="74"/>
        <v>Desk 4</v>
      </c>
      <c r="C634" s="689" t="str">
        <f t="shared" si="76"/>
        <v/>
      </c>
      <c r="D634" s="689" t="str">
        <f t="shared" si="76"/>
        <v/>
      </c>
      <c r="E634" s="689" t="str">
        <f t="shared" si="76"/>
        <v/>
      </c>
      <c r="F634" s="689" t="str">
        <f t="shared" si="76"/>
        <v/>
      </c>
      <c r="G634" s="1810" t="str">
        <f t="shared" si="76"/>
        <v/>
      </c>
      <c r="H634" s="47"/>
      <c r="I634" s="47"/>
      <c r="J634" s="47"/>
      <c r="K634" s="47"/>
      <c r="L634" s="47"/>
      <c r="M634" s="47"/>
      <c r="N634" s="47"/>
      <c r="O634" s="47"/>
      <c r="P634" s="47"/>
      <c r="Q634" s="47"/>
      <c r="R634" s="47"/>
      <c r="S634" s="47"/>
      <c r="T634" s="47"/>
      <c r="U634" s="47"/>
      <c r="V634" s="47"/>
      <c r="W634" s="47"/>
      <c r="X634" s="47"/>
      <c r="Y634" s="47"/>
      <c r="Z634" s="47"/>
      <c r="AA634" s="47"/>
      <c r="AB634" s="47"/>
      <c r="AC634" s="47"/>
      <c r="AD634" s="47"/>
      <c r="AE634" s="47"/>
      <c r="AF634" s="47"/>
      <c r="AG634" s="47"/>
      <c r="AH634" s="47"/>
      <c r="AI634" s="47"/>
      <c r="AJ634" s="47"/>
      <c r="AK634" s="47"/>
      <c r="AL634" s="47"/>
      <c r="AM634" s="47"/>
      <c r="AN634" s="47"/>
      <c r="AO634" s="47"/>
      <c r="AP634" s="47"/>
      <c r="AQ634" s="47"/>
      <c r="AR634" s="47"/>
      <c r="AS634" s="47"/>
      <c r="AT634" s="47"/>
      <c r="AU634" s="47"/>
      <c r="AV634" s="47"/>
      <c r="AW634" s="47"/>
      <c r="AX634" s="47"/>
      <c r="AY634" s="47"/>
      <c r="AZ634" s="47"/>
      <c r="BA634" s="47"/>
      <c r="BB634" s="47"/>
      <c r="BC634" s="47"/>
      <c r="BD634" s="47"/>
      <c r="BE634" s="47"/>
      <c r="BF634" s="47"/>
      <c r="BG634" s="47"/>
      <c r="BH634" s="47"/>
      <c r="BI634" s="47"/>
      <c r="BJ634" s="47"/>
      <c r="BK634" s="47"/>
      <c r="BL634" s="47"/>
      <c r="BM634" s="47"/>
      <c r="BN634" s="47"/>
      <c r="BO634" s="47"/>
      <c r="BP634" s="47"/>
      <c r="BQ634" s="47"/>
      <c r="BR634" s="47"/>
      <c r="BS634" s="47"/>
      <c r="BT634" s="47"/>
      <c r="BU634" s="47"/>
      <c r="BV634" s="47"/>
      <c r="BW634" s="47"/>
      <c r="BX634" s="47"/>
      <c r="BY634" s="47"/>
      <c r="BZ634" s="47"/>
      <c r="CA634" s="47"/>
      <c r="CB634" s="47"/>
      <c r="CC634" s="47"/>
      <c r="CD634" s="47"/>
      <c r="CE634" s="47"/>
      <c r="CF634" s="47"/>
      <c r="CG634" s="47"/>
      <c r="CH634" s="47"/>
      <c r="CI634" s="47"/>
      <c r="CJ634" s="47"/>
      <c r="CK634" s="47"/>
      <c r="CL634" s="47"/>
      <c r="CM634" s="47"/>
      <c r="CN634" s="47"/>
      <c r="CO634" s="47"/>
      <c r="CP634" s="47"/>
      <c r="CQ634" s="47"/>
      <c r="CR634" s="47"/>
      <c r="CS634" s="47"/>
      <c r="CT634" s="47"/>
      <c r="CU634" s="47"/>
      <c r="CV634" s="47"/>
      <c r="CW634" s="47"/>
      <c r="CX634" s="47"/>
      <c r="CY634" s="47"/>
      <c r="CZ634" s="47"/>
      <c r="DA634" s="47"/>
      <c r="DB634" s="47"/>
      <c r="DC634" s="47"/>
      <c r="DD634" s="47"/>
      <c r="DE634" s="47"/>
      <c r="DF634" s="47"/>
      <c r="DG634" s="47"/>
      <c r="DH634" s="47"/>
      <c r="DI634" s="47"/>
      <c r="DJ634" s="47"/>
      <c r="DK634" s="47"/>
      <c r="DL634" s="47"/>
      <c r="DM634" s="47"/>
      <c r="DN634" s="47"/>
      <c r="DO634" s="47"/>
      <c r="DP634" s="47"/>
      <c r="DQ634" s="47"/>
      <c r="DR634" s="47"/>
      <c r="DS634" s="47"/>
      <c r="DT634" s="47"/>
      <c r="DU634" s="47"/>
      <c r="DV634" s="47"/>
      <c r="DW634" s="74"/>
      <c r="DX634" s="47"/>
      <c r="DY634" s="47"/>
      <c r="DZ634" s="47"/>
      <c r="EA634" s="47"/>
      <c r="EB634" s="47"/>
      <c r="EC634" s="47"/>
      <c r="ED634" s="47"/>
      <c r="EE634" s="47"/>
      <c r="EF634" s="47"/>
      <c r="EG634" s="47"/>
      <c r="EH634" s="47"/>
      <c r="EI634" s="47"/>
      <c r="EJ634" s="47"/>
      <c r="EK634" s="47"/>
      <c r="EL634" s="47"/>
      <c r="EM634" s="47"/>
      <c r="EN634" s="47"/>
      <c r="EO634" s="47"/>
      <c r="EP634" s="47"/>
      <c r="EQ634" s="47"/>
      <c r="ER634" s="74"/>
    </row>
    <row r="635" spans="1:149" ht="15" customHeight="1">
      <c r="B635" s="687" t="str">
        <f t="shared" si="74"/>
        <v>Desk 5</v>
      </c>
      <c r="C635" s="689" t="str">
        <f t="shared" si="76"/>
        <v/>
      </c>
      <c r="D635" s="689" t="str">
        <f t="shared" si="76"/>
        <v/>
      </c>
      <c r="E635" s="689" t="str">
        <f t="shared" si="76"/>
        <v/>
      </c>
      <c r="F635" s="689" t="str">
        <f t="shared" si="76"/>
        <v/>
      </c>
      <c r="G635" s="1810" t="str">
        <f t="shared" si="76"/>
        <v/>
      </c>
      <c r="H635" s="47"/>
      <c r="I635" s="47"/>
      <c r="J635" s="47"/>
      <c r="K635" s="47"/>
      <c r="L635" s="47"/>
      <c r="M635" s="47"/>
      <c r="N635" s="47"/>
      <c r="O635" s="47"/>
      <c r="P635" s="47"/>
      <c r="Q635" s="47"/>
      <c r="R635" s="47"/>
      <c r="S635" s="47"/>
      <c r="T635" s="47"/>
      <c r="U635" s="47"/>
      <c r="V635" s="47"/>
      <c r="W635" s="47"/>
      <c r="X635" s="47"/>
      <c r="Y635" s="47"/>
      <c r="Z635" s="47"/>
      <c r="AA635" s="47"/>
      <c r="AB635" s="47"/>
      <c r="AC635" s="47"/>
      <c r="AD635" s="47"/>
      <c r="AE635" s="47"/>
      <c r="AF635" s="47"/>
      <c r="AG635" s="47"/>
      <c r="AH635" s="47"/>
      <c r="AI635" s="47"/>
      <c r="AJ635" s="47"/>
      <c r="AK635" s="47"/>
      <c r="AL635" s="47"/>
      <c r="AM635" s="47"/>
      <c r="AN635" s="47"/>
      <c r="AO635" s="47"/>
      <c r="AP635" s="47"/>
      <c r="AQ635" s="47"/>
      <c r="AR635" s="47"/>
      <c r="AS635" s="47"/>
      <c r="AT635" s="47"/>
      <c r="AU635" s="47"/>
      <c r="AV635" s="47"/>
      <c r="AW635" s="47"/>
      <c r="AX635" s="47"/>
      <c r="AY635" s="47"/>
      <c r="AZ635" s="47"/>
      <c r="BA635" s="47"/>
      <c r="BB635" s="47"/>
      <c r="BC635" s="47"/>
      <c r="BD635" s="47"/>
      <c r="BE635" s="47"/>
      <c r="BF635" s="47"/>
      <c r="BG635" s="47"/>
      <c r="BH635" s="47"/>
      <c r="BI635" s="47"/>
      <c r="BJ635" s="47"/>
      <c r="BK635" s="47"/>
      <c r="BL635" s="47"/>
      <c r="BM635" s="47"/>
      <c r="BN635" s="47"/>
      <c r="BO635" s="47"/>
      <c r="BP635" s="47"/>
      <c r="BQ635" s="47"/>
      <c r="BR635" s="47"/>
      <c r="BS635" s="47"/>
      <c r="BT635" s="47"/>
      <c r="BU635" s="47"/>
      <c r="BV635" s="47"/>
      <c r="BW635" s="47"/>
      <c r="BX635" s="47"/>
      <c r="BY635" s="47"/>
      <c r="BZ635" s="47"/>
      <c r="CA635" s="47"/>
      <c r="CB635" s="47"/>
      <c r="CC635" s="47"/>
      <c r="CD635" s="47"/>
      <c r="CE635" s="47"/>
      <c r="CF635" s="47"/>
      <c r="CG635" s="47"/>
      <c r="CH635" s="47"/>
      <c r="CI635" s="47"/>
      <c r="CJ635" s="47"/>
      <c r="CK635" s="47"/>
      <c r="CL635" s="47"/>
      <c r="CM635" s="47"/>
      <c r="CN635" s="47"/>
      <c r="CO635" s="47"/>
      <c r="CP635" s="47"/>
      <c r="CQ635" s="47"/>
      <c r="CR635" s="47"/>
      <c r="CS635" s="47"/>
      <c r="CT635" s="47"/>
      <c r="CU635" s="47"/>
      <c r="CV635" s="47"/>
      <c r="CW635" s="47"/>
      <c r="CX635" s="47"/>
      <c r="CY635" s="47"/>
      <c r="CZ635" s="47"/>
      <c r="DA635" s="47"/>
      <c r="DB635" s="47"/>
      <c r="DC635" s="47"/>
      <c r="DD635" s="47"/>
      <c r="DE635" s="47"/>
      <c r="DF635" s="47"/>
      <c r="DG635" s="47"/>
      <c r="DH635" s="47"/>
      <c r="DI635" s="47"/>
      <c r="DJ635" s="47"/>
      <c r="DK635" s="47"/>
      <c r="DL635" s="47"/>
      <c r="DM635" s="47"/>
      <c r="DN635" s="47"/>
      <c r="DO635" s="47"/>
      <c r="DP635" s="47"/>
      <c r="DQ635" s="47"/>
      <c r="DR635" s="47"/>
      <c r="DS635" s="47"/>
      <c r="DT635" s="47"/>
      <c r="DU635" s="47"/>
      <c r="DV635" s="47"/>
      <c r="DW635" s="74"/>
      <c r="DX635" s="47"/>
      <c r="DY635" s="47"/>
      <c r="DZ635" s="47"/>
      <c r="EA635" s="47"/>
      <c r="EB635" s="47"/>
      <c r="EC635" s="47"/>
      <c r="ED635" s="47"/>
      <c r="EE635" s="47"/>
      <c r="EF635" s="47"/>
      <c r="EG635" s="47"/>
      <c r="EH635" s="47"/>
      <c r="EI635" s="47"/>
      <c r="EJ635" s="47"/>
      <c r="EK635" s="47"/>
      <c r="EL635" s="47"/>
      <c r="EM635" s="47"/>
      <c r="EN635" s="47"/>
      <c r="EO635" s="47"/>
      <c r="EP635" s="47"/>
      <c r="EQ635" s="47"/>
      <c r="ER635" s="74"/>
    </row>
    <row r="636" spans="1:149" ht="15" customHeight="1">
      <c r="B636" s="687" t="str">
        <f t="shared" si="74"/>
        <v>Desk 6</v>
      </c>
      <c r="C636" s="689" t="str">
        <f t="shared" si="76"/>
        <v/>
      </c>
      <c r="D636" s="689" t="str">
        <f t="shared" si="76"/>
        <v/>
      </c>
      <c r="E636" s="689" t="str">
        <f t="shared" si="76"/>
        <v/>
      </c>
      <c r="F636" s="689" t="str">
        <f t="shared" si="76"/>
        <v/>
      </c>
      <c r="G636" s="1810" t="str">
        <f t="shared" si="76"/>
        <v/>
      </c>
      <c r="H636" s="47"/>
      <c r="I636" s="47"/>
      <c r="J636" s="47"/>
      <c r="K636" s="47"/>
      <c r="L636" s="47"/>
      <c r="M636" s="47"/>
      <c r="N636" s="47"/>
      <c r="O636" s="47"/>
      <c r="P636" s="47"/>
      <c r="Q636" s="47"/>
      <c r="R636" s="47"/>
      <c r="S636" s="47"/>
      <c r="T636" s="47"/>
      <c r="U636" s="47"/>
      <c r="V636" s="47"/>
      <c r="W636" s="47"/>
      <c r="X636" s="47"/>
      <c r="Y636" s="47"/>
      <c r="Z636" s="47"/>
      <c r="AA636" s="47"/>
      <c r="AB636" s="47"/>
      <c r="AC636" s="47"/>
      <c r="AD636" s="47"/>
      <c r="AE636" s="47"/>
      <c r="AF636" s="47"/>
      <c r="AG636" s="47"/>
      <c r="AH636" s="47"/>
      <c r="AI636" s="47"/>
      <c r="AJ636" s="47"/>
      <c r="AK636" s="47"/>
      <c r="AL636" s="47"/>
      <c r="AM636" s="47"/>
      <c r="AN636" s="47"/>
      <c r="AO636" s="47"/>
      <c r="AP636" s="47"/>
      <c r="AQ636" s="47"/>
      <c r="AR636" s="47"/>
      <c r="AS636" s="47"/>
      <c r="AT636" s="47"/>
      <c r="AU636" s="47"/>
      <c r="AV636" s="47"/>
      <c r="AW636" s="47"/>
      <c r="AX636" s="47"/>
      <c r="AY636" s="47"/>
      <c r="AZ636" s="47"/>
      <c r="BA636" s="47"/>
      <c r="BB636" s="47"/>
      <c r="BC636" s="47"/>
      <c r="BD636" s="47"/>
      <c r="BE636" s="47"/>
      <c r="BF636" s="47"/>
      <c r="BG636" s="47"/>
      <c r="BH636" s="47"/>
      <c r="BI636" s="47"/>
      <c r="BJ636" s="47"/>
      <c r="BK636" s="47"/>
      <c r="BL636" s="47"/>
      <c r="BM636" s="47"/>
      <c r="BN636" s="47"/>
      <c r="BO636" s="47"/>
      <c r="BP636" s="47"/>
      <c r="BQ636" s="47"/>
      <c r="BR636" s="47"/>
      <c r="BS636" s="47"/>
      <c r="BT636" s="47"/>
      <c r="BU636" s="47"/>
      <c r="BV636" s="47"/>
      <c r="BW636" s="47"/>
      <c r="BX636" s="47"/>
      <c r="BY636" s="47"/>
      <c r="BZ636" s="47"/>
      <c r="CA636" s="47"/>
      <c r="CB636" s="47"/>
      <c r="CC636" s="47"/>
      <c r="CD636" s="47"/>
      <c r="CE636" s="47"/>
      <c r="CF636" s="47"/>
      <c r="CG636" s="47"/>
      <c r="CH636" s="47"/>
      <c r="CI636" s="47"/>
      <c r="CJ636" s="47"/>
      <c r="CK636" s="47"/>
      <c r="CL636" s="47"/>
      <c r="CM636" s="47"/>
      <c r="CN636" s="47"/>
      <c r="CO636" s="47"/>
      <c r="CP636" s="47"/>
      <c r="CQ636" s="47"/>
      <c r="CR636" s="47"/>
      <c r="CS636" s="47"/>
      <c r="CT636" s="47"/>
      <c r="CU636" s="47"/>
      <c r="CV636" s="47"/>
      <c r="CW636" s="47"/>
      <c r="CX636" s="47"/>
      <c r="CY636" s="47"/>
      <c r="CZ636" s="47"/>
      <c r="DA636" s="47"/>
      <c r="DB636" s="47"/>
      <c r="DC636" s="47"/>
      <c r="DD636" s="47"/>
      <c r="DE636" s="47"/>
      <c r="DF636" s="47"/>
      <c r="DG636" s="47"/>
      <c r="DH636" s="47"/>
      <c r="DI636" s="47"/>
      <c r="DJ636" s="47"/>
      <c r="DK636" s="47"/>
      <c r="DL636" s="47"/>
      <c r="DM636" s="47"/>
      <c r="DN636" s="47"/>
      <c r="DO636" s="47"/>
      <c r="DP636" s="47"/>
      <c r="DQ636" s="47"/>
      <c r="DR636" s="47"/>
      <c r="DS636" s="47"/>
      <c r="DT636" s="47"/>
      <c r="DU636" s="47"/>
      <c r="DV636" s="47"/>
      <c r="DW636" s="74"/>
      <c r="DX636" s="47"/>
      <c r="DY636" s="47"/>
      <c r="DZ636" s="47"/>
      <c r="EA636" s="47"/>
      <c r="EB636" s="47"/>
      <c r="EC636" s="47"/>
      <c r="ED636" s="47"/>
      <c r="EE636" s="47"/>
      <c r="EF636" s="47"/>
      <c r="EG636" s="47"/>
      <c r="EH636" s="47"/>
      <c r="EI636" s="47"/>
      <c r="EJ636" s="47"/>
      <c r="EK636" s="47"/>
      <c r="EL636" s="47"/>
      <c r="EM636" s="47"/>
      <c r="EN636" s="47"/>
      <c r="EO636" s="47"/>
      <c r="EP636" s="47"/>
      <c r="EQ636" s="47"/>
      <c r="ER636" s="74"/>
    </row>
    <row r="637" spans="1:149" ht="15" customHeight="1">
      <c r="B637" s="687" t="str">
        <f t="shared" si="74"/>
        <v>Desk 7</v>
      </c>
      <c r="C637" s="689" t="str">
        <f t="shared" si="76"/>
        <v/>
      </c>
      <c r="D637" s="689" t="str">
        <f t="shared" si="76"/>
        <v/>
      </c>
      <c r="E637" s="689" t="str">
        <f t="shared" si="76"/>
        <v/>
      </c>
      <c r="F637" s="689" t="str">
        <f t="shared" si="76"/>
        <v/>
      </c>
      <c r="G637" s="1810" t="str">
        <f t="shared" si="76"/>
        <v/>
      </c>
      <c r="H637" s="47"/>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c r="AF637" s="47"/>
      <c r="AG637" s="47"/>
      <c r="AH637" s="47"/>
      <c r="AI637" s="47"/>
      <c r="AJ637" s="47"/>
      <c r="AK637" s="47"/>
      <c r="AL637" s="47"/>
      <c r="AM637" s="47"/>
      <c r="AN637" s="47"/>
      <c r="AO637" s="47"/>
      <c r="AP637" s="47"/>
      <c r="AQ637" s="47"/>
      <c r="AR637" s="47"/>
      <c r="AS637" s="47"/>
      <c r="AT637" s="47"/>
      <c r="AU637" s="47"/>
      <c r="AV637" s="47"/>
      <c r="AW637" s="47"/>
      <c r="AX637" s="47"/>
      <c r="AY637" s="47"/>
      <c r="AZ637" s="47"/>
      <c r="BA637" s="47"/>
      <c r="BB637" s="47"/>
      <c r="BC637" s="47"/>
      <c r="BD637" s="47"/>
      <c r="BE637" s="47"/>
      <c r="BF637" s="47"/>
      <c r="BG637" s="47"/>
      <c r="BH637" s="47"/>
      <c r="BI637" s="47"/>
      <c r="BJ637" s="47"/>
      <c r="BK637" s="47"/>
      <c r="BL637" s="47"/>
      <c r="BM637" s="47"/>
      <c r="BN637" s="47"/>
      <c r="BO637" s="47"/>
      <c r="BP637" s="47"/>
      <c r="BQ637" s="47"/>
      <c r="BR637" s="47"/>
      <c r="BS637" s="47"/>
      <c r="BT637" s="47"/>
      <c r="BU637" s="47"/>
      <c r="BV637" s="47"/>
      <c r="BW637" s="47"/>
      <c r="BX637" s="47"/>
      <c r="BY637" s="47"/>
      <c r="BZ637" s="47"/>
      <c r="CA637" s="47"/>
      <c r="CB637" s="47"/>
      <c r="CC637" s="47"/>
      <c r="CD637" s="47"/>
      <c r="CE637" s="47"/>
      <c r="CF637" s="47"/>
      <c r="CG637" s="47"/>
      <c r="CH637" s="47"/>
      <c r="CI637" s="47"/>
      <c r="CJ637" s="47"/>
      <c r="CK637" s="47"/>
      <c r="CL637" s="47"/>
      <c r="CM637" s="47"/>
      <c r="CN637" s="47"/>
      <c r="CO637" s="47"/>
      <c r="CP637" s="47"/>
      <c r="CQ637" s="47"/>
      <c r="CR637" s="47"/>
      <c r="CS637" s="47"/>
      <c r="CT637" s="47"/>
      <c r="CU637" s="47"/>
      <c r="CV637" s="47"/>
      <c r="CW637" s="47"/>
      <c r="CX637" s="47"/>
      <c r="CY637" s="47"/>
      <c r="CZ637" s="47"/>
      <c r="DA637" s="47"/>
      <c r="DB637" s="47"/>
      <c r="DC637" s="47"/>
      <c r="DD637" s="47"/>
      <c r="DE637" s="47"/>
      <c r="DF637" s="47"/>
      <c r="DG637" s="47"/>
      <c r="DH637" s="47"/>
      <c r="DI637" s="47"/>
      <c r="DJ637" s="47"/>
      <c r="DK637" s="47"/>
      <c r="DL637" s="47"/>
      <c r="DM637" s="47"/>
      <c r="DN637" s="47"/>
      <c r="DO637" s="47"/>
      <c r="DP637" s="47"/>
      <c r="DQ637" s="47"/>
      <c r="DR637" s="47"/>
      <c r="DS637" s="47"/>
      <c r="DT637" s="47"/>
      <c r="DU637" s="47"/>
      <c r="DV637" s="47"/>
      <c r="DW637" s="74"/>
      <c r="DX637" s="47"/>
      <c r="DY637" s="47"/>
      <c r="DZ637" s="47"/>
      <c r="EA637" s="47"/>
      <c r="EB637" s="47"/>
      <c r="EC637" s="47"/>
      <c r="ED637" s="47"/>
      <c r="EE637" s="47"/>
      <c r="EF637" s="47"/>
      <c r="EG637" s="47"/>
      <c r="EH637" s="47"/>
      <c r="EI637" s="47"/>
      <c r="EJ637" s="47"/>
      <c r="EK637" s="47"/>
      <c r="EL637" s="47"/>
      <c r="EM637" s="47"/>
      <c r="EN637" s="47"/>
      <c r="EO637" s="47"/>
      <c r="EP637" s="47"/>
      <c r="EQ637" s="47"/>
      <c r="ER637" s="74"/>
    </row>
    <row r="638" spans="1:149" ht="15" customHeight="1">
      <c r="B638" s="687" t="str">
        <f t="shared" si="74"/>
        <v>Desk 8</v>
      </c>
      <c r="C638" s="689" t="str">
        <f t="shared" si="76"/>
        <v/>
      </c>
      <c r="D638" s="689" t="str">
        <f t="shared" si="76"/>
        <v/>
      </c>
      <c r="E638" s="689" t="str">
        <f t="shared" si="76"/>
        <v/>
      </c>
      <c r="F638" s="689" t="str">
        <f t="shared" si="76"/>
        <v/>
      </c>
      <c r="G638" s="1810" t="str">
        <f t="shared" si="76"/>
        <v/>
      </c>
      <c r="H638" s="47"/>
      <c r="I638" s="47"/>
      <c r="J638" s="47"/>
      <c r="K638" s="47"/>
      <c r="L638" s="47"/>
      <c r="M638" s="47"/>
      <c r="N638" s="47"/>
      <c r="O638" s="47"/>
      <c r="P638" s="47"/>
      <c r="Q638" s="47"/>
      <c r="R638" s="47"/>
      <c r="S638" s="47"/>
      <c r="T638" s="47"/>
      <c r="U638" s="47"/>
      <c r="V638" s="47"/>
      <c r="W638" s="47"/>
      <c r="X638" s="47"/>
      <c r="Y638" s="47"/>
      <c r="Z638" s="47"/>
      <c r="AA638" s="47"/>
      <c r="AB638" s="47"/>
      <c r="AC638" s="47"/>
      <c r="AD638" s="47"/>
      <c r="AE638" s="47"/>
      <c r="AF638" s="47"/>
      <c r="AG638" s="47"/>
      <c r="AH638" s="47"/>
      <c r="AI638" s="47"/>
      <c r="AJ638" s="47"/>
      <c r="AK638" s="47"/>
      <c r="AL638" s="47"/>
      <c r="AM638" s="47"/>
      <c r="AN638" s="47"/>
      <c r="AO638" s="47"/>
      <c r="AP638" s="47"/>
      <c r="AQ638" s="47"/>
      <c r="AR638" s="47"/>
      <c r="AS638" s="47"/>
      <c r="AT638" s="47"/>
      <c r="AU638" s="47"/>
      <c r="AV638" s="47"/>
      <c r="AW638" s="47"/>
      <c r="AX638" s="47"/>
      <c r="AY638" s="47"/>
      <c r="AZ638" s="47"/>
      <c r="BA638" s="47"/>
      <c r="BB638" s="47"/>
      <c r="BC638" s="47"/>
      <c r="BD638" s="47"/>
      <c r="BE638" s="47"/>
      <c r="BF638" s="47"/>
      <c r="BG638" s="47"/>
      <c r="BH638" s="47"/>
      <c r="BI638" s="47"/>
      <c r="BJ638" s="47"/>
      <c r="BK638" s="47"/>
      <c r="BL638" s="47"/>
      <c r="BM638" s="47"/>
      <c r="BN638" s="47"/>
      <c r="BO638" s="47"/>
      <c r="BP638" s="47"/>
      <c r="BQ638" s="47"/>
      <c r="BR638" s="47"/>
      <c r="BS638" s="47"/>
      <c r="BT638" s="47"/>
      <c r="BU638" s="47"/>
      <c r="BV638" s="47"/>
      <c r="BW638" s="47"/>
      <c r="BX638" s="47"/>
      <c r="BY638" s="47"/>
      <c r="BZ638" s="47"/>
      <c r="CA638" s="47"/>
      <c r="CB638" s="47"/>
      <c r="CC638" s="47"/>
      <c r="CD638" s="47"/>
      <c r="CE638" s="47"/>
      <c r="CF638" s="47"/>
      <c r="CG638" s="47"/>
      <c r="CH638" s="47"/>
      <c r="CI638" s="47"/>
      <c r="CJ638" s="47"/>
      <c r="CK638" s="47"/>
      <c r="CL638" s="47"/>
      <c r="CM638" s="47"/>
      <c r="CN638" s="47"/>
      <c r="CO638" s="47"/>
      <c r="CP638" s="47"/>
      <c r="CQ638" s="47"/>
      <c r="CR638" s="47"/>
      <c r="CS638" s="47"/>
      <c r="CT638" s="47"/>
      <c r="CU638" s="47"/>
      <c r="CV638" s="47"/>
      <c r="CW638" s="47"/>
      <c r="CX638" s="47"/>
      <c r="CY638" s="47"/>
      <c r="CZ638" s="47"/>
      <c r="DA638" s="47"/>
      <c r="DB638" s="47"/>
      <c r="DC638" s="47"/>
      <c r="DD638" s="47"/>
      <c r="DE638" s="47"/>
      <c r="DF638" s="47"/>
      <c r="DG638" s="47"/>
      <c r="DH638" s="47"/>
      <c r="DI638" s="47"/>
      <c r="DJ638" s="47"/>
      <c r="DK638" s="47"/>
      <c r="DL638" s="47"/>
      <c r="DM638" s="47"/>
      <c r="DN638" s="47"/>
      <c r="DO638" s="47"/>
      <c r="DP638" s="47"/>
      <c r="DQ638" s="47"/>
      <c r="DR638" s="47"/>
      <c r="DS638" s="47"/>
      <c r="DT638" s="47"/>
      <c r="DU638" s="47"/>
      <c r="DV638" s="47"/>
      <c r="DW638" s="74"/>
      <c r="DX638" s="47"/>
      <c r="DY638" s="47"/>
      <c r="DZ638" s="47"/>
      <c r="EA638" s="47"/>
      <c r="EB638" s="47"/>
      <c r="EC638" s="47"/>
      <c r="ED638" s="47"/>
      <c r="EE638" s="47"/>
      <c r="EF638" s="47"/>
      <c r="EG638" s="47"/>
      <c r="EH638" s="47"/>
      <c r="EI638" s="47"/>
      <c r="EJ638" s="47"/>
      <c r="EK638" s="47"/>
      <c r="EL638" s="47"/>
      <c r="EM638" s="47"/>
      <c r="EN638" s="47"/>
      <c r="EO638" s="47"/>
      <c r="EP638" s="47"/>
      <c r="EQ638" s="47"/>
      <c r="ER638" s="74"/>
    </row>
    <row r="639" spans="1:149" ht="15" customHeight="1">
      <c r="B639" s="687" t="str">
        <f t="shared" si="74"/>
        <v>Desk 9</v>
      </c>
      <c r="C639" s="689" t="str">
        <f t="shared" si="76"/>
        <v/>
      </c>
      <c r="D639" s="689" t="str">
        <f t="shared" si="76"/>
        <v/>
      </c>
      <c r="E639" s="689" t="str">
        <f t="shared" si="76"/>
        <v/>
      </c>
      <c r="F639" s="689" t="str">
        <f t="shared" si="76"/>
        <v/>
      </c>
      <c r="G639" s="1810" t="str">
        <f t="shared" si="76"/>
        <v/>
      </c>
      <c r="H639" s="47"/>
      <c r="I639" s="47"/>
      <c r="J639" s="47"/>
      <c r="K639" s="47"/>
      <c r="L639" s="47"/>
      <c r="M639" s="47"/>
      <c r="N639" s="47"/>
      <c r="O639" s="47"/>
      <c r="P639" s="47"/>
      <c r="Q639" s="47"/>
      <c r="R639" s="47"/>
      <c r="S639" s="47"/>
      <c r="T639" s="47"/>
      <c r="U639" s="47"/>
      <c r="V639" s="47"/>
      <c r="W639" s="47"/>
      <c r="X639" s="47"/>
      <c r="Y639" s="47"/>
      <c r="Z639" s="47"/>
      <c r="AA639" s="47"/>
      <c r="AB639" s="47"/>
      <c r="AC639" s="47"/>
      <c r="AD639" s="47"/>
      <c r="AE639" s="47"/>
      <c r="AF639" s="47"/>
      <c r="AG639" s="47"/>
      <c r="AH639" s="47"/>
      <c r="AI639" s="47"/>
      <c r="AJ639" s="47"/>
      <c r="AK639" s="47"/>
      <c r="AL639" s="47"/>
      <c r="AM639" s="47"/>
      <c r="AN639" s="47"/>
      <c r="AO639" s="47"/>
      <c r="AP639" s="47"/>
      <c r="AQ639" s="47"/>
      <c r="AR639" s="47"/>
      <c r="AS639" s="47"/>
      <c r="AT639" s="47"/>
      <c r="AU639" s="47"/>
      <c r="AV639" s="47"/>
      <c r="AW639" s="47"/>
      <c r="AX639" s="47"/>
      <c r="AY639" s="47"/>
      <c r="AZ639" s="47"/>
      <c r="BA639" s="47"/>
      <c r="BB639" s="47"/>
      <c r="BC639" s="47"/>
      <c r="BD639" s="47"/>
      <c r="BE639" s="47"/>
      <c r="BF639" s="47"/>
      <c r="BG639" s="47"/>
      <c r="BH639" s="47"/>
      <c r="BI639" s="47"/>
      <c r="BJ639" s="47"/>
      <c r="BK639" s="47"/>
      <c r="BL639" s="47"/>
      <c r="BM639" s="47"/>
      <c r="BN639" s="47"/>
      <c r="BO639" s="47"/>
      <c r="BP639" s="47"/>
      <c r="BQ639" s="47"/>
      <c r="BR639" s="47"/>
      <c r="BS639" s="47"/>
      <c r="BT639" s="47"/>
      <c r="BU639" s="47"/>
      <c r="BV639" s="47"/>
      <c r="BW639" s="47"/>
      <c r="BX639" s="47"/>
      <c r="BY639" s="47"/>
      <c r="BZ639" s="47"/>
      <c r="CA639" s="47"/>
      <c r="CB639" s="47"/>
      <c r="CC639" s="47"/>
      <c r="CD639" s="47"/>
      <c r="CE639" s="47"/>
      <c r="CF639" s="47"/>
      <c r="CG639" s="47"/>
      <c r="CH639" s="47"/>
      <c r="CI639" s="47"/>
      <c r="CJ639" s="47"/>
      <c r="CK639" s="47"/>
      <c r="CL639" s="47"/>
      <c r="CM639" s="47"/>
      <c r="CN639" s="47"/>
      <c r="CO639" s="47"/>
      <c r="CP639" s="47"/>
      <c r="CQ639" s="47"/>
      <c r="CR639" s="47"/>
      <c r="CS639" s="47"/>
      <c r="CT639" s="47"/>
      <c r="CU639" s="47"/>
      <c r="CV639" s="47"/>
      <c r="CW639" s="47"/>
      <c r="CX639" s="47"/>
      <c r="CY639" s="47"/>
      <c r="CZ639" s="47"/>
      <c r="DA639" s="47"/>
      <c r="DB639" s="47"/>
      <c r="DC639" s="47"/>
      <c r="DD639" s="47"/>
      <c r="DE639" s="47"/>
      <c r="DF639" s="47"/>
      <c r="DG639" s="47"/>
      <c r="DH639" s="47"/>
      <c r="DI639" s="47"/>
      <c r="DJ639" s="47"/>
      <c r="DK639" s="47"/>
      <c r="DL639" s="47"/>
      <c r="DM639" s="47"/>
      <c r="DN639" s="47"/>
      <c r="DO639" s="47"/>
      <c r="DP639" s="47"/>
      <c r="DQ639" s="47"/>
      <c r="DR639" s="47"/>
      <c r="DS639" s="47"/>
      <c r="DT639" s="47"/>
      <c r="DU639" s="47"/>
      <c r="DV639" s="47"/>
      <c r="DW639" s="74"/>
      <c r="DX639" s="47"/>
      <c r="DY639" s="47"/>
      <c r="DZ639" s="47"/>
      <c r="EA639" s="47"/>
      <c r="EB639" s="47"/>
      <c r="EC639" s="47"/>
      <c r="ED639" s="47"/>
      <c r="EE639" s="47"/>
      <c r="EF639" s="47"/>
      <c r="EG639" s="47"/>
      <c r="EH639" s="47"/>
      <c r="EI639" s="47"/>
      <c r="EJ639" s="47"/>
      <c r="EK639" s="47"/>
      <c r="EL639" s="47"/>
      <c r="EM639" s="47"/>
      <c r="EN639" s="47"/>
      <c r="EO639" s="47"/>
      <c r="EP639" s="47"/>
      <c r="EQ639" s="47"/>
      <c r="ER639" s="74"/>
    </row>
    <row r="640" spans="1:149" ht="15" customHeight="1">
      <c r="B640" s="687" t="str">
        <f t="shared" si="74"/>
        <v>Desk 10</v>
      </c>
      <c r="C640" s="689" t="str">
        <f t="shared" si="76"/>
        <v/>
      </c>
      <c r="D640" s="689" t="str">
        <f t="shared" si="76"/>
        <v/>
      </c>
      <c r="E640" s="689" t="str">
        <f t="shared" si="76"/>
        <v/>
      </c>
      <c r="F640" s="689" t="str">
        <f t="shared" si="76"/>
        <v/>
      </c>
      <c r="G640" s="1810" t="str">
        <f t="shared" si="76"/>
        <v/>
      </c>
      <c r="H640" s="47"/>
      <c r="I640" s="47"/>
      <c r="J640" s="47"/>
      <c r="K640" s="47"/>
      <c r="L640" s="47"/>
      <c r="M640" s="47"/>
      <c r="N640" s="47"/>
      <c r="O640" s="47"/>
      <c r="P640" s="47"/>
      <c r="Q640" s="47"/>
      <c r="R640" s="47"/>
      <c r="S640" s="47"/>
      <c r="T640" s="47"/>
      <c r="U640" s="47"/>
      <c r="V640" s="47"/>
      <c r="W640" s="47"/>
      <c r="X640" s="47"/>
      <c r="Y640" s="47"/>
      <c r="Z640" s="47"/>
      <c r="AA640" s="47"/>
      <c r="AB640" s="47"/>
      <c r="AC640" s="47"/>
      <c r="AD640" s="47"/>
      <c r="AE640" s="47"/>
      <c r="AF640" s="47"/>
      <c r="AG640" s="47"/>
      <c r="AH640" s="47"/>
      <c r="AI640" s="47"/>
      <c r="AJ640" s="47"/>
      <c r="AK640" s="47"/>
      <c r="AL640" s="47"/>
      <c r="AM640" s="47"/>
      <c r="AN640" s="47"/>
      <c r="AO640" s="47"/>
      <c r="AP640" s="47"/>
      <c r="AQ640" s="47"/>
      <c r="AR640" s="47"/>
      <c r="AS640" s="47"/>
      <c r="AT640" s="47"/>
      <c r="AU640" s="47"/>
      <c r="AV640" s="47"/>
      <c r="AW640" s="47"/>
      <c r="AX640" s="47"/>
      <c r="AY640" s="47"/>
      <c r="AZ640" s="47"/>
      <c r="BA640" s="47"/>
      <c r="BB640" s="47"/>
      <c r="BC640" s="47"/>
      <c r="BD640" s="47"/>
      <c r="BE640" s="47"/>
      <c r="BF640" s="47"/>
      <c r="BG640" s="47"/>
      <c r="BH640" s="47"/>
      <c r="BI640" s="47"/>
      <c r="BJ640" s="47"/>
      <c r="BK640" s="47"/>
      <c r="BL640" s="47"/>
      <c r="BM640" s="47"/>
      <c r="BN640" s="47"/>
      <c r="BO640" s="47"/>
      <c r="BP640" s="47"/>
      <c r="BQ640" s="47"/>
      <c r="BR640" s="47"/>
      <c r="BS640" s="47"/>
      <c r="BT640" s="47"/>
      <c r="BU640" s="47"/>
      <c r="BV640" s="47"/>
      <c r="BW640" s="47"/>
      <c r="BX640" s="47"/>
      <c r="BY640" s="47"/>
      <c r="BZ640" s="47"/>
      <c r="CA640" s="47"/>
      <c r="CB640" s="47"/>
      <c r="CC640" s="47"/>
      <c r="CD640" s="47"/>
      <c r="CE640" s="47"/>
      <c r="CF640" s="47"/>
      <c r="CG640" s="47"/>
      <c r="CH640" s="47"/>
      <c r="CI640" s="47"/>
      <c r="CJ640" s="47"/>
      <c r="CK640" s="47"/>
      <c r="CL640" s="47"/>
      <c r="CM640" s="47"/>
      <c r="CN640" s="47"/>
      <c r="CO640" s="47"/>
      <c r="CP640" s="47"/>
      <c r="CQ640" s="47"/>
      <c r="CR640" s="47"/>
      <c r="CS640" s="47"/>
      <c r="CT640" s="47"/>
      <c r="CU640" s="47"/>
      <c r="CV640" s="47"/>
      <c r="CW640" s="47"/>
      <c r="CX640" s="47"/>
      <c r="CY640" s="47"/>
      <c r="CZ640" s="47"/>
      <c r="DA640" s="47"/>
      <c r="DB640" s="47"/>
      <c r="DC640" s="47"/>
      <c r="DD640" s="47"/>
      <c r="DE640" s="47"/>
      <c r="DF640" s="47"/>
      <c r="DG640" s="47"/>
      <c r="DH640" s="47"/>
      <c r="DI640" s="47"/>
      <c r="DJ640" s="47"/>
      <c r="DK640" s="47"/>
      <c r="DL640" s="47"/>
      <c r="DM640" s="47"/>
      <c r="DN640" s="47"/>
      <c r="DO640" s="47"/>
      <c r="DP640" s="47"/>
      <c r="DQ640" s="47"/>
      <c r="DR640" s="47"/>
      <c r="DS640" s="47"/>
      <c r="DT640" s="47"/>
      <c r="DU640" s="47"/>
      <c r="DV640" s="47"/>
      <c r="DW640" s="74"/>
      <c r="DX640" s="47"/>
      <c r="DY640" s="47"/>
      <c r="DZ640" s="47"/>
      <c r="EA640" s="47"/>
      <c r="EB640" s="47"/>
      <c r="EC640" s="47"/>
      <c r="ED640" s="47"/>
      <c r="EE640" s="47"/>
      <c r="EF640" s="47"/>
      <c r="EG640" s="47"/>
      <c r="EH640" s="47"/>
      <c r="EI640" s="47"/>
      <c r="EJ640" s="47"/>
      <c r="EK640" s="47"/>
      <c r="EL640" s="47"/>
      <c r="EM640" s="47"/>
      <c r="EN640" s="47"/>
      <c r="EO640" s="47"/>
      <c r="EP640" s="47"/>
      <c r="EQ640" s="47"/>
      <c r="ER640" s="74"/>
    </row>
    <row r="641" spans="2:148" ht="15" customHeight="1">
      <c r="B641" s="687" t="str">
        <f t="shared" si="74"/>
        <v>Desk 11</v>
      </c>
      <c r="C641" s="689" t="str">
        <f t="shared" si="76"/>
        <v/>
      </c>
      <c r="D641" s="689" t="str">
        <f t="shared" si="76"/>
        <v/>
      </c>
      <c r="E641" s="689" t="str">
        <f t="shared" si="76"/>
        <v/>
      </c>
      <c r="F641" s="689" t="str">
        <f t="shared" si="76"/>
        <v/>
      </c>
      <c r="G641" s="1810" t="str">
        <f t="shared" si="76"/>
        <v/>
      </c>
      <c r="H641" s="47"/>
      <c r="I641" s="47"/>
      <c r="J641" s="47"/>
      <c r="K641" s="47"/>
      <c r="L641" s="47"/>
      <c r="M641" s="47"/>
      <c r="N641" s="47"/>
      <c r="O641" s="47"/>
      <c r="P641" s="47"/>
      <c r="Q641" s="47"/>
      <c r="R641" s="47"/>
      <c r="S641" s="47"/>
      <c r="T641" s="47"/>
      <c r="U641" s="47"/>
      <c r="V641" s="47"/>
      <c r="W641" s="47"/>
      <c r="X641" s="47"/>
      <c r="Y641" s="47"/>
      <c r="Z641" s="47"/>
      <c r="AA641" s="47"/>
      <c r="AB641" s="47"/>
      <c r="AC641" s="47"/>
      <c r="AD641" s="47"/>
      <c r="AE641" s="47"/>
      <c r="AF641" s="47"/>
      <c r="AG641" s="47"/>
      <c r="AH641" s="47"/>
      <c r="AI641" s="47"/>
      <c r="AJ641" s="47"/>
      <c r="AK641" s="47"/>
      <c r="AL641" s="47"/>
      <c r="AM641" s="47"/>
      <c r="AN641" s="47"/>
      <c r="AO641" s="47"/>
      <c r="AP641" s="47"/>
      <c r="AQ641" s="47"/>
      <c r="AR641" s="47"/>
      <c r="AS641" s="47"/>
      <c r="AT641" s="47"/>
      <c r="AU641" s="47"/>
      <c r="AV641" s="47"/>
      <c r="AW641" s="47"/>
      <c r="AX641" s="47"/>
      <c r="AY641" s="47"/>
      <c r="AZ641" s="47"/>
      <c r="BA641" s="47"/>
      <c r="BB641" s="47"/>
      <c r="BC641" s="47"/>
      <c r="BD641" s="47"/>
      <c r="BE641" s="47"/>
      <c r="BF641" s="47"/>
      <c r="BG641" s="47"/>
      <c r="BH641" s="47"/>
      <c r="BI641" s="47"/>
      <c r="BJ641" s="47"/>
      <c r="BK641" s="47"/>
      <c r="BL641" s="47"/>
      <c r="BM641" s="47"/>
      <c r="BN641" s="47"/>
      <c r="BO641" s="47"/>
      <c r="BP641" s="47"/>
      <c r="BQ641" s="47"/>
      <c r="BR641" s="47"/>
      <c r="BS641" s="47"/>
      <c r="BT641" s="47"/>
      <c r="BU641" s="47"/>
      <c r="BV641" s="47"/>
      <c r="BW641" s="47"/>
      <c r="BX641" s="47"/>
      <c r="BY641" s="47"/>
      <c r="BZ641" s="47"/>
      <c r="CA641" s="47"/>
      <c r="CB641" s="47"/>
      <c r="CC641" s="47"/>
      <c r="CD641" s="47"/>
      <c r="CE641" s="47"/>
      <c r="CF641" s="47"/>
      <c r="CG641" s="47"/>
      <c r="CH641" s="47"/>
      <c r="CI641" s="47"/>
      <c r="CJ641" s="47"/>
      <c r="CK641" s="47"/>
      <c r="CL641" s="47"/>
      <c r="CM641" s="47"/>
      <c r="CN641" s="47"/>
      <c r="CO641" s="47"/>
      <c r="CP641" s="47"/>
      <c r="CQ641" s="47"/>
      <c r="CR641" s="47"/>
      <c r="CS641" s="47"/>
      <c r="CT641" s="47"/>
      <c r="CU641" s="47"/>
      <c r="CV641" s="47"/>
      <c r="CW641" s="47"/>
      <c r="CX641" s="47"/>
      <c r="CY641" s="47"/>
      <c r="CZ641" s="47"/>
      <c r="DA641" s="47"/>
      <c r="DB641" s="47"/>
      <c r="DC641" s="47"/>
      <c r="DD641" s="47"/>
      <c r="DE641" s="47"/>
      <c r="DF641" s="47"/>
      <c r="DG641" s="47"/>
      <c r="DH641" s="47"/>
      <c r="DI641" s="47"/>
      <c r="DJ641" s="47"/>
      <c r="DK641" s="47"/>
      <c r="DL641" s="47"/>
      <c r="DM641" s="47"/>
      <c r="DN641" s="47"/>
      <c r="DO641" s="47"/>
      <c r="DP641" s="47"/>
      <c r="DQ641" s="47"/>
      <c r="DR641" s="47"/>
      <c r="DS641" s="47"/>
      <c r="DT641" s="47"/>
      <c r="DU641" s="47"/>
      <c r="DV641" s="47"/>
      <c r="DW641" s="74"/>
      <c r="DX641" s="47"/>
      <c r="DY641" s="47"/>
      <c r="DZ641" s="47"/>
      <c r="EA641" s="47"/>
      <c r="EB641" s="47"/>
      <c r="EC641" s="47"/>
      <c r="ED641" s="47"/>
      <c r="EE641" s="47"/>
      <c r="EF641" s="47"/>
      <c r="EG641" s="47"/>
      <c r="EH641" s="47"/>
      <c r="EI641" s="47"/>
      <c r="EJ641" s="47"/>
      <c r="EK641" s="47"/>
      <c r="EL641" s="47"/>
      <c r="EM641" s="47"/>
      <c r="EN641" s="47"/>
      <c r="EO641" s="47"/>
      <c r="EP641" s="47"/>
      <c r="EQ641" s="47"/>
      <c r="ER641" s="74"/>
    </row>
    <row r="642" spans="2:148" ht="15" customHeight="1">
      <c r="B642" s="687" t="str">
        <f t="shared" si="74"/>
        <v>Desk 12</v>
      </c>
      <c r="C642" s="689" t="str">
        <f t="shared" si="76"/>
        <v/>
      </c>
      <c r="D642" s="689" t="str">
        <f t="shared" si="76"/>
        <v/>
      </c>
      <c r="E642" s="689" t="str">
        <f t="shared" si="76"/>
        <v/>
      </c>
      <c r="F642" s="689" t="str">
        <f t="shared" si="76"/>
        <v/>
      </c>
      <c r="G642" s="1810" t="str">
        <f t="shared" si="76"/>
        <v/>
      </c>
      <c r="H642" s="47"/>
      <c r="I642" s="47"/>
      <c r="J642" s="47"/>
      <c r="K642" s="47"/>
      <c r="L642" s="47"/>
      <c r="M642" s="47"/>
      <c r="N642" s="47"/>
      <c r="O642" s="47"/>
      <c r="P642" s="47"/>
      <c r="Q642" s="47"/>
      <c r="R642" s="47"/>
      <c r="S642" s="47"/>
      <c r="T642" s="47"/>
      <c r="U642" s="47"/>
      <c r="V642" s="47"/>
      <c r="W642" s="47"/>
      <c r="X642" s="47"/>
      <c r="Y642" s="47"/>
      <c r="Z642" s="47"/>
      <c r="AA642" s="47"/>
      <c r="AB642" s="47"/>
      <c r="AC642" s="47"/>
      <c r="AD642" s="47"/>
      <c r="AE642" s="47"/>
      <c r="AF642" s="47"/>
      <c r="AG642" s="47"/>
      <c r="AH642" s="47"/>
      <c r="AI642" s="47"/>
      <c r="AJ642" s="47"/>
      <c r="AK642" s="47"/>
      <c r="AL642" s="47"/>
      <c r="AM642" s="47"/>
      <c r="AN642" s="47"/>
      <c r="AO642" s="47"/>
      <c r="AP642" s="47"/>
      <c r="AQ642" s="47"/>
      <c r="AR642" s="47"/>
      <c r="AS642" s="47"/>
      <c r="AT642" s="47"/>
      <c r="AU642" s="47"/>
      <c r="AV642" s="47"/>
      <c r="AW642" s="47"/>
      <c r="AX642" s="47"/>
      <c r="AY642" s="47"/>
      <c r="AZ642" s="47"/>
      <c r="BA642" s="47"/>
      <c r="BB642" s="47"/>
      <c r="BC642" s="47"/>
      <c r="BD642" s="47"/>
      <c r="BE642" s="47"/>
      <c r="BF642" s="47"/>
      <c r="BG642" s="47"/>
      <c r="BH642" s="47"/>
      <c r="BI642" s="47"/>
      <c r="BJ642" s="47"/>
      <c r="BK642" s="47"/>
      <c r="BL642" s="47"/>
      <c r="BM642" s="47"/>
      <c r="BN642" s="47"/>
      <c r="BO642" s="47"/>
      <c r="BP642" s="47"/>
      <c r="BQ642" s="47"/>
      <c r="BR642" s="47"/>
      <c r="BS642" s="47"/>
      <c r="BT642" s="47"/>
      <c r="BU642" s="47"/>
      <c r="BV642" s="47"/>
      <c r="BW642" s="47"/>
      <c r="BX642" s="47"/>
      <c r="BY642" s="47"/>
      <c r="BZ642" s="47"/>
      <c r="CA642" s="47"/>
      <c r="CB642" s="47"/>
      <c r="CC642" s="47"/>
      <c r="CD642" s="47"/>
      <c r="CE642" s="47"/>
      <c r="CF642" s="47"/>
      <c r="CG642" s="47"/>
      <c r="CH642" s="47"/>
      <c r="CI642" s="47"/>
      <c r="CJ642" s="47"/>
      <c r="CK642" s="47"/>
      <c r="CL642" s="47"/>
      <c r="CM642" s="47"/>
      <c r="CN642" s="47"/>
      <c r="CO642" s="47"/>
      <c r="CP642" s="47"/>
      <c r="CQ642" s="47"/>
      <c r="CR642" s="47"/>
      <c r="CS642" s="47"/>
      <c r="CT642" s="47"/>
      <c r="CU642" s="47"/>
      <c r="CV642" s="47"/>
      <c r="CW642" s="47"/>
      <c r="CX642" s="47"/>
      <c r="CY642" s="47"/>
      <c r="CZ642" s="47"/>
      <c r="DA642" s="47"/>
      <c r="DB642" s="47"/>
      <c r="DC642" s="47"/>
      <c r="DD642" s="47"/>
      <c r="DE642" s="47"/>
      <c r="DF642" s="47"/>
      <c r="DG642" s="47"/>
      <c r="DH642" s="47"/>
      <c r="DI642" s="47"/>
      <c r="DJ642" s="47"/>
      <c r="DK642" s="47"/>
      <c r="DL642" s="47"/>
      <c r="DM642" s="47"/>
      <c r="DN642" s="47"/>
      <c r="DO642" s="47"/>
      <c r="DP642" s="47"/>
      <c r="DQ642" s="47"/>
      <c r="DR642" s="47"/>
      <c r="DS642" s="47"/>
      <c r="DT642" s="47"/>
      <c r="DU642" s="47"/>
      <c r="DV642" s="47"/>
      <c r="DW642" s="74"/>
      <c r="DX642" s="47"/>
      <c r="DY642" s="47"/>
      <c r="DZ642" s="47"/>
      <c r="EA642" s="47"/>
      <c r="EB642" s="47"/>
      <c r="EC642" s="47"/>
      <c r="ED642" s="47"/>
      <c r="EE642" s="47"/>
      <c r="EF642" s="47"/>
      <c r="EG642" s="47"/>
      <c r="EH642" s="47"/>
      <c r="EI642" s="47"/>
      <c r="EJ642" s="47"/>
      <c r="EK642" s="47"/>
      <c r="EL642" s="47"/>
      <c r="EM642" s="47"/>
      <c r="EN642" s="47"/>
      <c r="EO642" s="47"/>
      <c r="EP642" s="47"/>
      <c r="EQ642" s="47"/>
      <c r="ER642" s="74"/>
    </row>
    <row r="643" spans="2:148" ht="15" customHeight="1">
      <c r="B643" s="687" t="str">
        <f t="shared" si="74"/>
        <v>Desk 13</v>
      </c>
      <c r="C643" s="689" t="str">
        <f t="shared" si="76"/>
        <v/>
      </c>
      <c r="D643" s="689" t="str">
        <f t="shared" si="76"/>
        <v/>
      </c>
      <c r="E643" s="689" t="str">
        <f t="shared" si="76"/>
        <v/>
      </c>
      <c r="F643" s="689" t="str">
        <f t="shared" si="76"/>
        <v/>
      </c>
      <c r="G643" s="1810" t="str">
        <f t="shared" si="76"/>
        <v/>
      </c>
      <c r="H643" s="47"/>
      <c r="I643" s="47"/>
      <c r="J643" s="47"/>
      <c r="K643" s="47"/>
      <c r="L643" s="47"/>
      <c r="M643" s="47"/>
      <c r="N643" s="47"/>
      <c r="O643" s="47"/>
      <c r="P643" s="47"/>
      <c r="Q643" s="47"/>
      <c r="R643" s="47"/>
      <c r="S643" s="47"/>
      <c r="T643" s="47"/>
      <c r="U643" s="47"/>
      <c r="V643" s="47"/>
      <c r="W643" s="47"/>
      <c r="X643" s="47"/>
      <c r="Y643" s="47"/>
      <c r="Z643" s="47"/>
      <c r="AA643" s="47"/>
      <c r="AB643" s="47"/>
      <c r="AC643" s="47"/>
      <c r="AD643" s="47"/>
      <c r="AE643" s="47"/>
      <c r="AF643" s="47"/>
      <c r="AG643" s="47"/>
      <c r="AH643" s="47"/>
      <c r="AI643" s="47"/>
      <c r="AJ643" s="47"/>
      <c r="AK643" s="47"/>
      <c r="AL643" s="47"/>
      <c r="AM643" s="47"/>
      <c r="AN643" s="47"/>
      <c r="AO643" s="47"/>
      <c r="AP643" s="47"/>
      <c r="AQ643" s="47"/>
      <c r="AR643" s="47"/>
      <c r="AS643" s="47"/>
      <c r="AT643" s="47"/>
      <c r="AU643" s="47"/>
      <c r="AV643" s="47"/>
      <c r="AW643" s="47"/>
      <c r="AX643" s="47"/>
      <c r="AY643" s="47"/>
      <c r="AZ643" s="47"/>
      <c r="BA643" s="47"/>
      <c r="BB643" s="47"/>
      <c r="BC643" s="47"/>
      <c r="BD643" s="47"/>
      <c r="BE643" s="47"/>
      <c r="BF643" s="47"/>
      <c r="BG643" s="47"/>
      <c r="BH643" s="47"/>
      <c r="BI643" s="47"/>
      <c r="BJ643" s="47"/>
      <c r="BK643" s="47"/>
      <c r="BL643" s="47"/>
      <c r="BM643" s="47"/>
      <c r="BN643" s="47"/>
      <c r="BO643" s="47"/>
      <c r="BP643" s="47"/>
      <c r="BQ643" s="47"/>
      <c r="BR643" s="47"/>
      <c r="BS643" s="47"/>
      <c r="BT643" s="47"/>
      <c r="BU643" s="47"/>
      <c r="BV643" s="47"/>
      <c r="BW643" s="47"/>
      <c r="BX643" s="47"/>
      <c r="BY643" s="47"/>
      <c r="BZ643" s="47"/>
      <c r="CA643" s="47"/>
      <c r="CB643" s="47"/>
      <c r="CC643" s="47"/>
      <c r="CD643" s="47"/>
      <c r="CE643" s="47"/>
      <c r="CF643" s="47"/>
      <c r="CG643" s="47"/>
      <c r="CH643" s="47"/>
      <c r="CI643" s="47"/>
      <c r="CJ643" s="47"/>
      <c r="CK643" s="47"/>
      <c r="CL643" s="47"/>
      <c r="CM643" s="47"/>
      <c r="CN643" s="47"/>
      <c r="CO643" s="47"/>
      <c r="CP643" s="47"/>
      <c r="CQ643" s="47"/>
      <c r="CR643" s="47"/>
      <c r="CS643" s="47"/>
      <c r="CT643" s="47"/>
      <c r="CU643" s="47"/>
      <c r="CV643" s="47"/>
      <c r="CW643" s="47"/>
      <c r="CX643" s="47"/>
      <c r="CY643" s="47"/>
      <c r="CZ643" s="47"/>
      <c r="DA643" s="47"/>
      <c r="DB643" s="47"/>
      <c r="DC643" s="47"/>
      <c r="DD643" s="47"/>
      <c r="DE643" s="47"/>
      <c r="DF643" s="47"/>
      <c r="DG643" s="47"/>
      <c r="DH643" s="47"/>
      <c r="DI643" s="47"/>
      <c r="DJ643" s="47"/>
      <c r="DK643" s="47"/>
      <c r="DL643" s="47"/>
      <c r="DM643" s="47"/>
      <c r="DN643" s="47"/>
      <c r="DO643" s="47"/>
      <c r="DP643" s="47"/>
      <c r="DQ643" s="47"/>
      <c r="DR643" s="47"/>
      <c r="DS643" s="47"/>
      <c r="DT643" s="47"/>
      <c r="DU643" s="47"/>
      <c r="DV643" s="47"/>
      <c r="DW643" s="74"/>
      <c r="DX643" s="47"/>
      <c r="DY643" s="47"/>
      <c r="DZ643" s="47"/>
      <c r="EA643" s="47"/>
      <c r="EB643" s="47"/>
      <c r="EC643" s="47"/>
      <c r="ED643" s="47"/>
      <c r="EE643" s="47"/>
      <c r="EF643" s="47"/>
      <c r="EG643" s="47"/>
      <c r="EH643" s="47"/>
      <c r="EI643" s="47"/>
      <c r="EJ643" s="47"/>
      <c r="EK643" s="47"/>
      <c r="EL643" s="47"/>
      <c r="EM643" s="47"/>
      <c r="EN643" s="47"/>
      <c r="EO643" s="47"/>
      <c r="EP643" s="47"/>
      <c r="EQ643" s="47"/>
      <c r="ER643" s="74"/>
    </row>
    <row r="644" spans="2:148" ht="15" customHeight="1">
      <c r="B644" s="687" t="str">
        <f t="shared" si="74"/>
        <v>Desk 14</v>
      </c>
      <c r="C644" s="689" t="str">
        <f t="shared" si="76"/>
        <v/>
      </c>
      <c r="D644" s="689" t="str">
        <f t="shared" si="76"/>
        <v/>
      </c>
      <c r="E644" s="689" t="str">
        <f t="shared" si="76"/>
        <v/>
      </c>
      <c r="F644" s="689" t="str">
        <f t="shared" si="76"/>
        <v/>
      </c>
      <c r="G644" s="1810" t="str">
        <f t="shared" si="76"/>
        <v/>
      </c>
      <c r="H644" s="47"/>
      <c r="I644" s="47"/>
      <c r="J644" s="47"/>
      <c r="K644" s="47"/>
      <c r="L644" s="47"/>
      <c r="M644" s="47"/>
      <c r="N644" s="47"/>
      <c r="O644" s="47"/>
      <c r="P644" s="47"/>
      <c r="Q644" s="47"/>
      <c r="R644" s="47"/>
      <c r="S644" s="47"/>
      <c r="T644" s="47"/>
      <c r="U644" s="47"/>
      <c r="V644" s="47"/>
      <c r="W644" s="47"/>
      <c r="X644" s="47"/>
      <c r="Y644" s="47"/>
      <c r="Z644" s="47"/>
      <c r="AA644" s="47"/>
      <c r="AB644" s="47"/>
      <c r="AC644" s="47"/>
      <c r="AD644" s="47"/>
      <c r="AE644" s="47"/>
      <c r="AF644" s="47"/>
      <c r="AG644" s="47"/>
      <c r="AH644" s="47"/>
      <c r="AI644" s="47"/>
      <c r="AJ644" s="47"/>
      <c r="AK644" s="47"/>
      <c r="AL644" s="47"/>
      <c r="AM644" s="47"/>
      <c r="AN644" s="47"/>
      <c r="AO644" s="47"/>
      <c r="AP644" s="47"/>
      <c r="AQ644" s="47"/>
      <c r="AR644" s="47"/>
      <c r="AS644" s="47"/>
      <c r="AT644" s="47"/>
      <c r="AU644" s="47"/>
      <c r="AV644" s="47"/>
      <c r="AW644" s="47"/>
      <c r="AX644" s="47"/>
      <c r="AY644" s="47"/>
      <c r="AZ644" s="47"/>
      <c r="BA644" s="47"/>
      <c r="BB644" s="47"/>
      <c r="BC644" s="47"/>
      <c r="BD644" s="47"/>
      <c r="BE644" s="47"/>
      <c r="BF644" s="47"/>
      <c r="BG644" s="47"/>
      <c r="BH644" s="47"/>
      <c r="BI644" s="47"/>
      <c r="BJ644" s="47"/>
      <c r="BK644" s="47"/>
      <c r="BL644" s="47"/>
      <c r="BM644" s="47"/>
      <c r="BN644" s="47"/>
      <c r="BO644" s="47"/>
      <c r="BP644" s="47"/>
      <c r="BQ644" s="47"/>
      <c r="BR644" s="47"/>
      <c r="BS644" s="47"/>
      <c r="BT644" s="47"/>
      <c r="BU644" s="47"/>
      <c r="BV644" s="47"/>
      <c r="BW644" s="47"/>
      <c r="BX644" s="47"/>
      <c r="BY644" s="47"/>
      <c r="BZ644" s="47"/>
      <c r="CA644" s="47"/>
      <c r="CB644" s="47"/>
      <c r="CC644" s="47"/>
      <c r="CD644" s="47"/>
      <c r="CE644" s="47"/>
      <c r="CF644" s="47"/>
      <c r="CG644" s="47"/>
      <c r="CH644" s="47"/>
      <c r="CI644" s="47"/>
      <c r="CJ644" s="47"/>
      <c r="CK644" s="47"/>
      <c r="CL644" s="47"/>
      <c r="CM644" s="47"/>
      <c r="CN644" s="47"/>
      <c r="CO644" s="47"/>
      <c r="CP644" s="47"/>
      <c r="CQ644" s="47"/>
      <c r="CR644" s="47"/>
      <c r="CS644" s="47"/>
      <c r="CT644" s="47"/>
      <c r="CU644" s="47"/>
      <c r="CV644" s="47"/>
      <c r="CW644" s="47"/>
      <c r="CX644" s="47"/>
      <c r="CY644" s="47"/>
      <c r="CZ644" s="47"/>
      <c r="DA644" s="47"/>
      <c r="DB644" s="47"/>
      <c r="DC644" s="47"/>
      <c r="DD644" s="47"/>
      <c r="DE644" s="47"/>
      <c r="DF644" s="47"/>
      <c r="DG644" s="47"/>
      <c r="DH644" s="47"/>
      <c r="DI644" s="47"/>
      <c r="DJ644" s="47"/>
      <c r="DK644" s="47"/>
      <c r="DL644" s="47"/>
      <c r="DM644" s="47"/>
      <c r="DN644" s="47"/>
      <c r="DO644" s="47"/>
      <c r="DP644" s="47"/>
      <c r="DQ644" s="47"/>
      <c r="DR644" s="47"/>
      <c r="DS644" s="47"/>
      <c r="DT644" s="47"/>
      <c r="DU644" s="47"/>
      <c r="DV644" s="47"/>
      <c r="DW644" s="74"/>
      <c r="DX644" s="47"/>
      <c r="DY644" s="47"/>
      <c r="DZ644" s="47"/>
      <c r="EA644" s="47"/>
      <c r="EB644" s="47"/>
      <c r="EC644" s="47"/>
      <c r="ED644" s="47"/>
      <c r="EE644" s="47"/>
      <c r="EF644" s="47"/>
      <c r="EG644" s="47"/>
      <c r="EH644" s="47"/>
      <c r="EI644" s="47"/>
      <c r="EJ644" s="47"/>
      <c r="EK644" s="47"/>
      <c r="EL644" s="47"/>
      <c r="EM644" s="47"/>
      <c r="EN644" s="47"/>
      <c r="EO644" s="47"/>
      <c r="EP644" s="47"/>
      <c r="EQ644" s="47"/>
      <c r="ER644" s="74"/>
    </row>
    <row r="645" spans="2:148" ht="15" customHeight="1">
      <c r="B645" s="687" t="str">
        <f t="shared" si="74"/>
        <v>Desk 15</v>
      </c>
      <c r="C645" s="689" t="str">
        <f t="shared" si="76"/>
        <v/>
      </c>
      <c r="D645" s="689" t="str">
        <f t="shared" si="76"/>
        <v/>
      </c>
      <c r="E645" s="689" t="str">
        <f t="shared" si="76"/>
        <v/>
      </c>
      <c r="F645" s="689" t="str">
        <f t="shared" si="76"/>
        <v/>
      </c>
      <c r="G645" s="1810" t="str">
        <f t="shared" si="76"/>
        <v/>
      </c>
      <c r="H645" s="47"/>
      <c r="I645" s="47"/>
      <c r="J645" s="47"/>
      <c r="K645" s="47"/>
      <c r="L645" s="47"/>
      <c r="M645" s="47"/>
      <c r="N645" s="47"/>
      <c r="O645" s="47"/>
      <c r="P645" s="47"/>
      <c r="Q645" s="47"/>
      <c r="R645" s="47"/>
      <c r="S645" s="47"/>
      <c r="T645" s="47"/>
      <c r="U645" s="47"/>
      <c r="V645" s="47"/>
      <c r="W645" s="47"/>
      <c r="X645" s="47"/>
      <c r="Y645" s="47"/>
      <c r="Z645" s="47"/>
      <c r="AA645" s="47"/>
      <c r="AB645" s="47"/>
      <c r="AC645" s="47"/>
      <c r="AD645" s="47"/>
      <c r="AE645" s="47"/>
      <c r="AF645" s="47"/>
      <c r="AG645" s="47"/>
      <c r="AH645" s="47"/>
      <c r="AI645" s="47"/>
      <c r="AJ645" s="47"/>
      <c r="AK645" s="47"/>
      <c r="AL645" s="47"/>
      <c r="AM645" s="47"/>
      <c r="AN645" s="47"/>
      <c r="AO645" s="47"/>
      <c r="AP645" s="47"/>
      <c r="AQ645" s="47"/>
      <c r="AR645" s="47"/>
      <c r="AS645" s="47"/>
      <c r="AT645" s="47"/>
      <c r="AU645" s="47"/>
      <c r="AV645" s="47"/>
      <c r="AW645" s="47"/>
      <c r="AX645" s="47"/>
      <c r="AY645" s="47"/>
      <c r="AZ645" s="47"/>
      <c r="BA645" s="47"/>
      <c r="BB645" s="47"/>
      <c r="BC645" s="47"/>
      <c r="BD645" s="47"/>
      <c r="BE645" s="47"/>
      <c r="BF645" s="47"/>
      <c r="BG645" s="47"/>
      <c r="BH645" s="47"/>
      <c r="BI645" s="47"/>
      <c r="BJ645" s="47"/>
      <c r="BK645" s="47"/>
      <c r="BL645" s="47"/>
      <c r="BM645" s="47"/>
      <c r="BN645" s="47"/>
      <c r="BO645" s="47"/>
      <c r="BP645" s="47"/>
      <c r="BQ645" s="47"/>
      <c r="BR645" s="47"/>
      <c r="BS645" s="47"/>
      <c r="BT645" s="47"/>
      <c r="BU645" s="47"/>
      <c r="BV645" s="47"/>
      <c r="BW645" s="47"/>
      <c r="BX645" s="47"/>
      <c r="BY645" s="47"/>
      <c r="BZ645" s="47"/>
      <c r="CA645" s="47"/>
      <c r="CB645" s="47"/>
      <c r="CC645" s="47"/>
      <c r="CD645" s="47"/>
      <c r="CE645" s="47"/>
      <c r="CF645" s="47"/>
      <c r="CG645" s="47"/>
      <c r="CH645" s="47"/>
      <c r="CI645" s="47"/>
      <c r="CJ645" s="47"/>
      <c r="CK645" s="47"/>
      <c r="CL645" s="47"/>
      <c r="CM645" s="47"/>
      <c r="CN645" s="47"/>
      <c r="CO645" s="47"/>
      <c r="CP645" s="47"/>
      <c r="CQ645" s="47"/>
      <c r="CR645" s="47"/>
      <c r="CS645" s="47"/>
      <c r="CT645" s="47"/>
      <c r="CU645" s="47"/>
      <c r="CV645" s="47"/>
      <c r="CW645" s="47"/>
      <c r="CX645" s="47"/>
      <c r="CY645" s="47"/>
      <c r="CZ645" s="47"/>
      <c r="DA645" s="47"/>
      <c r="DB645" s="47"/>
      <c r="DC645" s="47"/>
      <c r="DD645" s="47"/>
      <c r="DE645" s="47"/>
      <c r="DF645" s="47"/>
      <c r="DG645" s="47"/>
      <c r="DH645" s="47"/>
      <c r="DI645" s="47"/>
      <c r="DJ645" s="47"/>
      <c r="DK645" s="47"/>
      <c r="DL645" s="47"/>
      <c r="DM645" s="47"/>
      <c r="DN645" s="47"/>
      <c r="DO645" s="47"/>
      <c r="DP645" s="47"/>
      <c r="DQ645" s="47"/>
      <c r="DR645" s="47"/>
      <c r="DS645" s="47"/>
      <c r="DT645" s="47"/>
      <c r="DU645" s="47"/>
      <c r="DV645" s="47"/>
      <c r="DW645" s="74"/>
      <c r="DX645" s="47"/>
      <c r="DY645" s="47"/>
      <c r="DZ645" s="47"/>
      <c r="EA645" s="47"/>
      <c r="EB645" s="47"/>
      <c r="EC645" s="47"/>
      <c r="ED645" s="47"/>
      <c r="EE645" s="47"/>
      <c r="EF645" s="47"/>
      <c r="EG645" s="47"/>
      <c r="EH645" s="47"/>
      <c r="EI645" s="47"/>
      <c r="EJ645" s="47"/>
      <c r="EK645" s="47"/>
      <c r="EL645" s="47"/>
      <c r="EM645" s="47"/>
      <c r="EN645" s="47"/>
      <c r="EO645" s="47"/>
      <c r="EP645" s="47"/>
      <c r="EQ645" s="47"/>
      <c r="ER645" s="74"/>
    </row>
    <row r="646" spans="2:148" ht="15" customHeight="1">
      <c r="B646" s="687" t="str">
        <f t="shared" si="74"/>
        <v>Desk 16</v>
      </c>
      <c r="C646" s="689" t="str">
        <f t="shared" si="76"/>
        <v/>
      </c>
      <c r="D646" s="689" t="str">
        <f t="shared" si="76"/>
        <v/>
      </c>
      <c r="E646" s="689" t="str">
        <f t="shared" si="76"/>
        <v/>
      </c>
      <c r="F646" s="689" t="str">
        <f t="shared" si="76"/>
        <v/>
      </c>
      <c r="G646" s="1810" t="str">
        <f t="shared" si="76"/>
        <v/>
      </c>
      <c r="H646" s="47"/>
      <c r="I646" s="47"/>
      <c r="J646" s="47"/>
      <c r="K646" s="47"/>
      <c r="L646" s="47"/>
      <c r="M646" s="47"/>
      <c r="N646" s="47"/>
      <c r="O646" s="47"/>
      <c r="P646" s="47"/>
      <c r="Q646" s="47"/>
      <c r="R646" s="47"/>
      <c r="S646" s="47"/>
      <c r="T646" s="47"/>
      <c r="U646" s="47"/>
      <c r="V646" s="47"/>
      <c r="W646" s="47"/>
      <c r="X646" s="47"/>
      <c r="Y646" s="47"/>
      <c r="Z646" s="47"/>
      <c r="AA646" s="47"/>
      <c r="AB646" s="47"/>
      <c r="AC646" s="47"/>
      <c r="AD646" s="47"/>
      <c r="AE646" s="47"/>
      <c r="AF646" s="47"/>
      <c r="AG646" s="47"/>
      <c r="AH646" s="47"/>
      <c r="AI646" s="47"/>
      <c r="AJ646" s="47"/>
      <c r="AK646" s="47"/>
      <c r="AL646" s="47"/>
      <c r="AM646" s="47"/>
      <c r="AN646" s="47"/>
      <c r="AO646" s="47"/>
      <c r="AP646" s="47"/>
      <c r="AQ646" s="47"/>
      <c r="AR646" s="47"/>
      <c r="AS646" s="47"/>
      <c r="AT646" s="47"/>
      <c r="AU646" s="47"/>
      <c r="AV646" s="47"/>
      <c r="AW646" s="47"/>
      <c r="AX646" s="47"/>
      <c r="AY646" s="47"/>
      <c r="AZ646" s="47"/>
      <c r="BA646" s="47"/>
      <c r="BB646" s="47"/>
      <c r="BC646" s="47"/>
      <c r="BD646" s="47"/>
      <c r="BE646" s="47"/>
      <c r="BF646" s="47"/>
      <c r="BG646" s="47"/>
      <c r="BH646" s="47"/>
      <c r="BI646" s="47"/>
      <c r="BJ646" s="47"/>
      <c r="BK646" s="47"/>
      <c r="BL646" s="47"/>
      <c r="BM646" s="47"/>
      <c r="BN646" s="47"/>
      <c r="BO646" s="47"/>
      <c r="BP646" s="47"/>
      <c r="BQ646" s="47"/>
      <c r="BR646" s="47"/>
      <c r="BS646" s="47"/>
      <c r="BT646" s="47"/>
      <c r="BU646" s="47"/>
      <c r="BV646" s="47"/>
      <c r="BW646" s="47"/>
      <c r="BX646" s="47"/>
      <c r="BY646" s="47"/>
      <c r="BZ646" s="47"/>
      <c r="CA646" s="47"/>
      <c r="CB646" s="47"/>
      <c r="CC646" s="47"/>
      <c r="CD646" s="47"/>
      <c r="CE646" s="47"/>
      <c r="CF646" s="47"/>
      <c r="CG646" s="47"/>
      <c r="CH646" s="47"/>
      <c r="CI646" s="47"/>
      <c r="CJ646" s="47"/>
      <c r="CK646" s="47"/>
      <c r="CL646" s="47"/>
      <c r="CM646" s="47"/>
      <c r="CN646" s="47"/>
      <c r="CO646" s="47"/>
      <c r="CP646" s="47"/>
      <c r="CQ646" s="47"/>
      <c r="CR646" s="47"/>
      <c r="CS646" s="47"/>
      <c r="CT646" s="47"/>
      <c r="CU646" s="47"/>
      <c r="CV646" s="47"/>
      <c r="CW646" s="47"/>
      <c r="CX646" s="47"/>
      <c r="CY646" s="47"/>
      <c r="CZ646" s="47"/>
      <c r="DA646" s="47"/>
      <c r="DB646" s="47"/>
      <c r="DC646" s="47"/>
      <c r="DD646" s="47"/>
      <c r="DE646" s="47"/>
      <c r="DF646" s="47"/>
      <c r="DG646" s="47"/>
      <c r="DH646" s="47"/>
      <c r="DI646" s="47"/>
      <c r="DJ646" s="47"/>
      <c r="DK646" s="47"/>
      <c r="DL646" s="47"/>
      <c r="DM646" s="47"/>
      <c r="DN646" s="47"/>
      <c r="DO646" s="47"/>
      <c r="DP646" s="47"/>
      <c r="DQ646" s="47"/>
      <c r="DR646" s="47"/>
      <c r="DS646" s="47"/>
      <c r="DT646" s="47"/>
      <c r="DU646" s="47"/>
      <c r="DV646" s="47"/>
      <c r="DW646" s="74"/>
      <c r="DX646" s="47"/>
      <c r="DY646" s="47"/>
      <c r="DZ646" s="47"/>
      <c r="EA646" s="47"/>
      <c r="EB646" s="47"/>
      <c r="EC646" s="47"/>
      <c r="ED646" s="47"/>
      <c r="EE646" s="47"/>
      <c r="EF646" s="47"/>
      <c r="EG646" s="47"/>
      <c r="EH646" s="47"/>
      <c r="EI646" s="47"/>
      <c r="EJ646" s="47"/>
      <c r="EK646" s="47"/>
      <c r="EL646" s="47"/>
      <c r="EM646" s="47"/>
      <c r="EN646" s="47"/>
      <c r="EO646" s="47"/>
      <c r="EP646" s="47"/>
      <c r="EQ646" s="47"/>
      <c r="ER646" s="74"/>
    </row>
    <row r="647" spans="2:148" ht="15" customHeight="1">
      <c r="B647" s="687" t="str">
        <f t="shared" si="74"/>
        <v>Desk 17</v>
      </c>
      <c r="C647" s="689" t="str">
        <f t="shared" si="76"/>
        <v/>
      </c>
      <c r="D647" s="689" t="str">
        <f t="shared" si="76"/>
        <v/>
      </c>
      <c r="E647" s="689" t="str">
        <f t="shared" si="76"/>
        <v/>
      </c>
      <c r="F647" s="689" t="str">
        <f t="shared" si="76"/>
        <v/>
      </c>
      <c r="G647" s="1810" t="str">
        <f t="shared" si="76"/>
        <v/>
      </c>
      <c r="H647" s="47"/>
      <c r="I647" s="47"/>
      <c r="J647" s="47"/>
      <c r="K647" s="47"/>
      <c r="L647" s="47"/>
      <c r="M647" s="47"/>
      <c r="N647" s="47"/>
      <c r="O647" s="47"/>
      <c r="P647" s="47"/>
      <c r="Q647" s="47"/>
      <c r="R647" s="47"/>
      <c r="S647" s="47"/>
      <c r="T647" s="47"/>
      <c r="U647" s="47"/>
      <c r="V647" s="47"/>
      <c r="W647" s="47"/>
      <c r="X647" s="47"/>
      <c r="Y647" s="47"/>
      <c r="Z647" s="47"/>
      <c r="AA647" s="47"/>
      <c r="AB647" s="47"/>
      <c r="AC647" s="47"/>
      <c r="AD647" s="47"/>
      <c r="AE647" s="47"/>
      <c r="AF647" s="47"/>
      <c r="AG647" s="47"/>
      <c r="AH647" s="47"/>
      <c r="AI647" s="47"/>
      <c r="AJ647" s="47"/>
      <c r="AK647" s="47"/>
      <c r="AL647" s="47"/>
      <c r="AM647" s="47"/>
      <c r="AN647" s="47"/>
      <c r="AO647" s="47"/>
      <c r="AP647" s="47"/>
      <c r="AQ647" s="47"/>
      <c r="AR647" s="47"/>
      <c r="AS647" s="47"/>
      <c r="AT647" s="47"/>
      <c r="AU647" s="47"/>
      <c r="AV647" s="47"/>
      <c r="AW647" s="47"/>
      <c r="AX647" s="47"/>
      <c r="AY647" s="47"/>
      <c r="AZ647" s="47"/>
      <c r="BA647" s="47"/>
      <c r="BB647" s="47"/>
      <c r="BC647" s="47"/>
      <c r="BD647" s="47"/>
      <c r="BE647" s="47"/>
      <c r="BF647" s="47"/>
      <c r="BG647" s="47"/>
      <c r="BH647" s="47"/>
      <c r="BI647" s="47"/>
      <c r="BJ647" s="47"/>
      <c r="BK647" s="47"/>
      <c r="BL647" s="47"/>
      <c r="BM647" s="47"/>
      <c r="BN647" s="47"/>
      <c r="BO647" s="47"/>
      <c r="BP647" s="47"/>
      <c r="BQ647" s="47"/>
      <c r="BR647" s="47"/>
      <c r="BS647" s="47"/>
      <c r="BT647" s="47"/>
      <c r="BU647" s="47"/>
      <c r="BV647" s="47"/>
      <c r="BW647" s="47"/>
      <c r="BX647" s="47"/>
      <c r="BY647" s="47"/>
      <c r="BZ647" s="47"/>
      <c r="CA647" s="47"/>
      <c r="CB647" s="47"/>
      <c r="CC647" s="47"/>
      <c r="CD647" s="47"/>
      <c r="CE647" s="47"/>
      <c r="CF647" s="47"/>
      <c r="CG647" s="47"/>
      <c r="CH647" s="47"/>
      <c r="CI647" s="47"/>
      <c r="CJ647" s="47"/>
      <c r="CK647" s="47"/>
      <c r="CL647" s="47"/>
      <c r="CM647" s="47"/>
      <c r="CN647" s="47"/>
      <c r="CO647" s="47"/>
      <c r="CP647" s="47"/>
      <c r="CQ647" s="47"/>
      <c r="CR647" s="47"/>
      <c r="CS647" s="47"/>
      <c r="CT647" s="47"/>
      <c r="CU647" s="47"/>
      <c r="CV647" s="47"/>
      <c r="CW647" s="47"/>
      <c r="CX647" s="47"/>
      <c r="CY647" s="47"/>
      <c r="CZ647" s="47"/>
      <c r="DA647" s="47"/>
      <c r="DB647" s="47"/>
      <c r="DC647" s="47"/>
      <c r="DD647" s="47"/>
      <c r="DE647" s="47"/>
      <c r="DF647" s="47"/>
      <c r="DG647" s="47"/>
      <c r="DH647" s="47"/>
      <c r="DI647" s="47"/>
      <c r="DJ647" s="47"/>
      <c r="DK647" s="47"/>
      <c r="DL647" s="47"/>
      <c r="DM647" s="47"/>
      <c r="DN647" s="47"/>
      <c r="DO647" s="47"/>
      <c r="DP647" s="47"/>
      <c r="DQ647" s="47"/>
      <c r="DR647" s="47"/>
      <c r="DS647" s="47"/>
      <c r="DT647" s="47"/>
      <c r="DU647" s="47"/>
      <c r="DV647" s="47"/>
      <c r="DW647" s="74"/>
      <c r="DX647" s="47"/>
      <c r="DY647" s="47"/>
      <c r="DZ647" s="47"/>
      <c r="EA647" s="47"/>
      <c r="EB647" s="47"/>
      <c r="EC647" s="47"/>
      <c r="ED647" s="47"/>
      <c r="EE647" s="47"/>
      <c r="EF647" s="47"/>
      <c r="EG647" s="47"/>
      <c r="EH647" s="47"/>
      <c r="EI647" s="47"/>
      <c r="EJ647" s="47"/>
      <c r="EK647" s="47"/>
      <c r="EL647" s="47"/>
      <c r="EM647" s="47"/>
      <c r="EN647" s="47"/>
      <c r="EO647" s="47"/>
      <c r="EP647" s="47"/>
      <c r="EQ647" s="47"/>
      <c r="ER647" s="74"/>
    </row>
    <row r="648" spans="2:148" ht="15" customHeight="1">
      <c r="B648" s="687" t="str">
        <f t="shared" si="74"/>
        <v>Desk 18</v>
      </c>
      <c r="C648" s="689" t="str">
        <f t="shared" ref="C648:G663" si="77">IF(ISBLANK(C28), "", C28)</f>
        <v/>
      </c>
      <c r="D648" s="689" t="str">
        <f t="shared" si="77"/>
        <v/>
      </c>
      <c r="E648" s="689" t="str">
        <f t="shared" si="77"/>
        <v/>
      </c>
      <c r="F648" s="689" t="str">
        <f t="shared" si="77"/>
        <v/>
      </c>
      <c r="G648" s="1810" t="str">
        <f t="shared" si="77"/>
        <v/>
      </c>
      <c r="H648" s="47"/>
      <c r="I648" s="47"/>
      <c r="J648" s="47"/>
      <c r="K648" s="47"/>
      <c r="L648" s="47"/>
      <c r="M648" s="47"/>
      <c r="N648" s="47"/>
      <c r="O648" s="47"/>
      <c r="P648" s="47"/>
      <c r="Q648" s="47"/>
      <c r="R648" s="47"/>
      <c r="S648" s="47"/>
      <c r="T648" s="47"/>
      <c r="U648" s="47"/>
      <c r="V648" s="47"/>
      <c r="W648" s="47"/>
      <c r="X648" s="47"/>
      <c r="Y648" s="47"/>
      <c r="Z648" s="47"/>
      <c r="AA648" s="47"/>
      <c r="AB648" s="47"/>
      <c r="AC648" s="47"/>
      <c r="AD648" s="47"/>
      <c r="AE648" s="47"/>
      <c r="AF648" s="47"/>
      <c r="AG648" s="47"/>
      <c r="AH648" s="47"/>
      <c r="AI648" s="47"/>
      <c r="AJ648" s="47"/>
      <c r="AK648" s="47"/>
      <c r="AL648" s="47"/>
      <c r="AM648" s="47"/>
      <c r="AN648" s="47"/>
      <c r="AO648" s="47"/>
      <c r="AP648" s="47"/>
      <c r="AQ648" s="47"/>
      <c r="AR648" s="47"/>
      <c r="AS648" s="47"/>
      <c r="AT648" s="47"/>
      <c r="AU648" s="47"/>
      <c r="AV648" s="47"/>
      <c r="AW648" s="47"/>
      <c r="AX648" s="47"/>
      <c r="AY648" s="47"/>
      <c r="AZ648" s="47"/>
      <c r="BA648" s="47"/>
      <c r="BB648" s="47"/>
      <c r="BC648" s="47"/>
      <c r="BD648" s="47"/>
      <c r="BE648" s="47"/>
      <c r="BF648" s="47"/>
      <c r="BG648" s="47"/>
      <c r="BH648" s="47"/>
      <c r="BI648" s="47"/>
      <c r="BJ648" s="47"/>
      <c r="BK648" s="47"/>
      <c r="BL648" s="47"/>
      <c r="BM648" s="47"/>
      <c r="BN648" s="47"/>
      <c r="BO648" s="47"/>
      <c r="BP648" s="47"/>
      <c r="BQ648" s="47"/>
      <c r="BR648" s="47"/>
      <c r="BS648" s="47"/>
      <c r="BT648" s="47"/>
      <c r="BU648" s="47"/>
      <c r="BV648" s="47"/>
      <c r="BW648" s="47"/>
      <c r="BX648" s="47"/>
      <c r="BY648" s="47"/>
      <c r="BZ648" s="47"/>
      <c r="CA648" s="47"/>
      <c r="CB648" s="47"/>
      <c r="CC648" s="47"/>
      <c r="CD648" s="47"/>
      <c r="CE648" s="47"/>
      <c r="CF648" s="47"/>
      <c r="CG648" s="47"/>
      <c r="CH648" s="47"/>
      <c r="CI648" s="47"/>
      <c r="CJ648" s="47"/>
      <c r="CK648" s="47"/>
      <c r="CL648" s="47"/>
      <c r="CM648" s="47"/>
      <c r="CN648" s="47"/>
      <c r="CO648" s="47"/>
      <c r="CP648" s="47"/>
      <c r="CQ648" s="47"/>
      <c r="CR648" s="47"/>
      <c r="CS648" s="47"/>
      <c r="CT648" s="47"/>
      <c r="CU648" s="47"/>
      <c r="CV648" s="47"/>
      <c r="CW648" s="47"/>
      <c r="CX648" s="47"/>
      <c r="CY648" s="47"/>
      <c r="CZ648" s="47"/>
      <c r="DA648" s="47"/>
      <c r="DB648" s="47"/>
      <c r="DC648" s="47"/>
      <c r="DD648" s="47"/>
      <c r="DE648" s="47"/>
      <c r="DF648" s="47"/>
      <c r="DG648" s="47"/>
      <c r="DH648" s="47"/>
      <c r="DI648" s="47"/>
      <c r="DJ648" s="47"/>
      <c r="DK648" s="47"/>
      <c r="DL648" s="47"/>
      <c r="DM648" s="47"/>
      <c r="DN648" s="47"/>
      <c r="DO648" s="47"/>
      <c r="DP648" s="47"/>
      <c r="DQ648" s="47"/>
      <c r="DR648" s="47"/>
      <c r="DS648" s="47"/>
      <c r="DT648" s="47"/>
      <c r="DU648" s="47"/>
      <c r="DV648" s="47"/>
      <c r="DW648" s="74"/>
      <c r="DX648" s="47"/>
      <c r="DY648" s="47"/>
      <c r="DZ648" s="47"/>
      <c r="EA648" s="47"/>
      <c r="EB648" s="47"/>
      <c r="EC648" s="47"/>
      <c r="ED648" s="47"/>
      <c r="EE648" s="47"/>
      <c r="EF648" s="47"/>
      <c r="EG648" s="47"/>
      <c r="EH648" s="47"/>
      <c r="EI648" s="47"/>
      <c r="EJ648" s="47"/>
      <c r="EK648" s="47"/>
      <c r="EL648" s="47"/>
      <c r="EM648" s="47"/>
      <c r="EN648" s="47"/>
      <c r="EO648" s="47"/>
      <c r="EP648" s="47"/>
      <c r="EQ648" s="47"/>
      <c r="ER648" s="74"/>
    </row>
    <row r="649" spans="2:148" ht="15" customHeight="1">
      <c r="B649" s="687" t="str">
        <f t="shared" si="74"/>
        <v>Desk 19</v>
      </c>
      <c r="C649" s="689" t="str">
        <f t="shared" si="77"/>
        <v/>
      </c>
      <c r="D649" s="689" t="str">
        <f t="shared" si="77"/>
        <v/>
      </c>
      <c r="E649" s="689" t="str">
        <f t="shared" si="77"/>
        <v/>
      </c>
      <c r="F649" s="689" t="str">
        <f t="shared" si="77"/>
        <v/>
      </c>
      <c r="G649" s="1810" t="str">
        <f t="shared" si="77"/>
        <v/>
      </c>
      <c r="H649" s="47"/>
      <c r="I649" s="47"/>
      <c r="J649" s="47"/>
      <c r="K649" s="47"/>
      <c r="L649" s="47"/>
      <c r="M649" s="47"/>
      <c r="N649" s="47"/>
      <c r="O649" s="47"/>
      <c r="P649" s="47"/>
      <c r="Q649" s="47"/>
      <c r="R649" s="47"/>
      <c r="S649" s="47"/>
      <c r="T649" s="47"/>
      <c r="U649" s="47"/>
      <c r="V649" s="47"/>
      <c r="W649" s="47"/>
      <c r="X649" s="47"/>
      <c r="Y649" s="47"/>
      <c r="Z649" s="47"/>
      <c r="AA649" s="47"/>
      <c r="AB649" s="47"/>
      <c r="AC649" s="47"/>
      <c r="AD649" s="47"/>
      <c r="AE649" s="47"/>
      <c r="AF649" s="47"/>
      <c r="AG649" s="47"/>
      <c r="AH649" s="47"/>
      <c r="AI649" s="47"/>
      <c r="AJ649" s="47"/>
      <c r="AK649" s="47"/>
      <c r="AL649" s="47"/>
      <c r="AM649" s="47"/>
      <c r="AN649" s="47"/>
      <c r="AO649" s="47"/>
      <c r="AP649" s="47"/>
      <c r="AQ649" s="47"/>
      <c r="AR649" s="47"/>
      <c r="AS649" s="47"/>
      <c r="AT649" s="47"/>
      <c r="AU649" s="47"/>
      <c r="AV649" s="47"/>
      <c r="AW649" s="47"/>
      <c r="AX649" s="47"/>
      <c r="AY649" s="47"/>
      <c r="AZ649" s="47"/>
      <c r="BA649" s="47"/>
      <c r="BB649" s="47"/>
      <c r="BC649" s="47"/>
      <c r="BD649" s="47"/>
      <c r="BE649" s="47"/>
      <c r="BF649" s="47"/>
      <c r="BG649" s="47"/>
      <c r="BH649" s="47"/>
      <c r="BI649" s="47"/>
      <c r="BJ649" s="47"/>
      <c r="BK649" s="47"/>
      <c r="BL649" s="47"/>
      <c r="BM649" s="47"/>
      <c r="BN649" s="47"/>
      <c r="BO649" s="47"/>
      <c r="BP649" s="47"/>
      <c r="BQ649" s="47"/>
      <c r="BR649" s="47"/>
      <c r="BS649" s="47"/>
      <c r="BT649" s="47"/>
      <c r="BU649" s="47"/>
      <c r="BV649" s="47"/>
      <c r="BW649" s="47"/>
      <c r="BX649" s="47"/>
      <c r="BY649" s="47"/>
      <c r="BZ649" s="47"/>
      <c r="CA649" s="47"/>
      <c r="CB649" s="47"/>
      <c r="CC649" s="47"/>
      <c r="CD649" s="47"/>
      <c r="CE649" s="47"/>
      <c r="CF649" s="47"/>
      <c r="CG649" s="47"/>
      <c r="CH649" s="47"/>
      <c r="CI649" s="47"/>
      <c r="CJ649" s="47"/>
      <c r="CK649" s="47"/>
      <c r="CL649" s="47"/>
      <c r="CM649" s="47"/>
      <c r="CN649" s="47"/>
      <c r="CO649" s="47"/>
      <c r="CP649" s="47"/>
      <c r="CQ649" s="47"/>
      <c r="CR649" s="47"/>
      <c r="CS649" s="47"/>
      <c r="CT649" s="47"/>
      <c r="CU649" s="47"/>
      <c r="CV649" s="47"/>
      <c r="CW649" s="47"/>
      <c r="CX649" s="47"/>
      <c r="CY649" s="47"/>
      <c r="CZ649" s="47"/>
      <c r="DA649" s="47"/>
      <c r="DB649" s="47"/>
      <c r="DC649" s="47"/>
      <c r="DD649" s="47"/>
      <c r="DE649" s="47"/>
      <c r="DF649" s="47"/>
      <c r="DG649" s="47"/>
      <c r="DH649" s="47"/>
      <c r="DI649" s="47"/>
      <c r="DJ649" s="47"/>
      <c r="DK649" s="47"/>
      <c r="DL649" s="47"/>
      <c r="DM649" s="47"/>
      <c r="DN649" s="47"/>
      <c r="DO649" s="47"/>
      <c r="DP649" s="47"/>
      <c r="DQ649" s="47"/>
      <c r="DR649" s="47"/>
      <c r="DS649" s="47"/>
      <c r="DT649" s="47"/>
      <c r="DU649" s="47"/>
      <c r="DV649" s="47"/>
      <c r="DW649" s="74"/>
      <c r="DX649" s="47"/>
      <c r="DY649" s="47"/>
      <c r="DZ649" s="47"/>
      <c r="EA649" s="47"/>
      <c r="EB649" s="47"/>
      <c r="EC649" s="47"/>
      <c r="ED649" s="47"/>
      <c r="EE649" s="47"/>
      <c r="EF649" s="47"/>
      <c r="EG649" s="47"/>
      <c r="EH649" s="47"/>
      <c r="EI649" s="47"/>
      <c r="EJ649" s="47"/>
      <c r="EK649" s="47"/>
      <c r="EL649" s="47"/>
      <c r="EM649" s="47"/>
      <c r="EN649" s="47"/>
      <c r="EO649" s="47"/>
      <c r="EP649" s="47"/>
      <c r="EQ649" s="47"/>
      <c r="ER649" s="74"/>
    </row>
    <row r="650" spans="2:148" ht="15" customHeight="1">
      <c r="B650" s="687" t="str">
        <f t="shared" si="74"/>
        <v>Desk 20</v>
      </c>
      <c r="C650" s="689" t="str">
        <f t="shared" si="77"/>
        <v/>
      </c>
      <c r="D650" s="689" t="str">
        <f t="shared" si="77"/>
        <v/>
      </c>
      <c r="E650" s="689" t="str">
        <f t="shared" si="77"/>
        <v/>
      </c>
      <c r="F650" s="689" t="str">
        <f t="shared" si="77"/>
        <v/>
      </c>
      <c r="G650" s="1810" t="str">
        <f t="shared" si="77"/>
        <v/>
      </c>
      <c r="H650" s="47"/>
      <c r="I650" s="47"/>
      <c r="J650" s="47"/>
      <c r="K650" s="47"/>
      <c r="L650" s="47"/>
      <c r="M650" s="47"/>
      <c r="N650" s="47"/>
      <c r="O650" s="47"/>
      <c r="P650" s="47"/>
      <c r="Q650" s="47"/>
      <c r="R650" s="47"/>
      <c r="S650" s="47"/>
      <c r="T650" s="47"/>
      <c r="U650" s="47"/>
      <c r="V650" s="47"/>
      <c r="W650" s="47"/>
      <c r="X650" s="47"/>
      <c r="Y650" s="47"/>
      <c r="Z650" s="47"/>
      <c r="AA650" s="47"/>
      <c r="AB650" s="47"/>
      <c r="AC650" s="47"/>
      <c r="AD650" s="47"/>
      <c r="AE650" s="47"/>
      <c r="AF650" s="47"/>
      <c r="AG650" s="47"/>
      <c r="AH650" s="47"/>
      <c r="AI650" s="47"/>
      <c r="AJ650" s="47"/>
      <c r="AK650" s="47"/>
      <c r="AL650" s="47"/>
      <c r="AM650" s="47"/>
      <c r="AN650" s="47"/>
      <c r="AO650" s="47"/>
      <c r="AP650" s="47"/>
      <c r="AQ650" s="47"/>
      <c r="AR650" s="47"/>
      <c r="AS650" s="47"/>
      <c r="AT650" s="47"/>
      <c r="AU650" s="47"/>
      <c r="AV650" s="47"/>
      <c r="AW650" s="47"/>
      <c r="AX650" s="47"/>
      <c r="AY650" s="47"/>
      <c r="AZ650" s="47"/>
      <c r="BA650" s="47"/>
      <c r="BB650" s="47"/>
      <c r="BC650" s="47"/>
      <c r="BD650" s="47"/>
      <c r="BE650" s="47"/>
      <c r="BF650" s="47"/>
      <c r="BG650" s="47"/>
      <c r="BH650" s="47"/>
      <c r="BI650" s="47"/>
      <c r="BJ650" s="47"/>
      <c r="BK650" s="47"/>
      <c r="BL650" s="47"/>
      <c r="BM650" s="47"/>
      <c r="BN650" s="47"/>
      <c r="BO650" s="47"/>
      <c r="BP650" s="47"/>
      <c r="BQ650" s="47"/>
      <c r="BR650" s="47"/>
      <c r="BS650" s="47"/>
      <c r="BT650" s="47"/>
      <c r="BU650" s="47"/>
      <c r="BV650" s="47"/>
      <c r="BW650" s="47"/>
      <c r="BX650" s="47"/>
      <c r="BY650" s="47"/>
      <c r="BZ650" s="47"/>
      <c r="CA650" s="47"/>
      <c r="CB650" s="47"/>
      <c r="CC650" s="47"/>
      <c r="CD650" s="47"/>
      <c r="CE650" s="47"/>
      <c r="CF650" s="47"/>
      <c r="CG650" s="47"/>
      <c r="CH650" s="47"/>
      <c r="CI650" s="47"/>
      <c r="CJ650" s="47"/>
      <c r="CK650" s="47"/>
      <c r="CL650" s="47"/>
      <c r="CM650" s="47"/>
      <c r="CN650" s="47"/>
      <c r="CO650" s="47"/>
      <c r="CP650" s="47"/>
      <c r="CQ650" s="47"/>
      <c r="CR650" s="47"/>
      <c r="CS650" s="47"/>
      <c r="CT650" s="47"/>
      <c r="CU650" s="47"/>
      <c r="CV650" s="47"/>
      <c r="CW650" s="47"/>
      <c r="CX650" s="47"/>
      <c r="CY650" s="47"/>
      <c r="CZ650" s="47"/>
      <c r="DA650" s="47"/>
      <c r="DB650" s="47"/>
      <c r="DC650" s="47"/>
      <c r="DD650" s="47"/>
      <c r="DE650" s="47"/>
      <c r="DF650" s="47"/>
      <c r="DG650" s="47"/>
      <c r="DH650" s="47"/>
      <c r="DI650" s="47"/>
      <c r="DJ650" s="47"/>
      <c r="DK650" s="47"/>
      <c r="DL650" s="47"/>
      <c r="DM650" s="47"/>
      <c r="DN650" s="47"/>
      <c r="DO650" s="47"/>
      <c r="DP650" s="47"/>
      <c r="DQ650" s="47"/>
      <c r="DR650" s="47"/>
      <c r="DS650" s="47"/>
      <c r="DT650" s="47"/>
      <c r="DU650" s="47"/>
      <c r="DV650" s="47"/>
      <c r="DW650" s="74"/>
      <c r="DX650" s="47"/>
      <c r="DY650" s="47"/>
      <c r="DZ650" s="47"/>
      <c r="EA650" s="47"/>
      <c r="EB650" s="47"/>
      <c r="EC650" s="47"/>
      <c r="ED650" s="47"/>
      <c r="EE650" s="47"/>
      <c r="EF650" s="47"/>
      <c r="EG650" s="47"/>
      <c r="EH650" s="47"/>
      <c r="EI650" s="47"/>
      <c r="EJ650" s="47"/>
      <c r="EK650" s="47"/>
      <c r="EL650" s="47"/>
      <c r="EM650" s="47"/>
      <c r="EN650" s="47"/>
      <c r="EO650" s="47"/>
      <c r="EP650" s="47"/>
      <c r="EQ650" s="47"/>
      <c r="ER650" s="74"/>
    </row>
    <row r="651" spans="2:148" ht="15" customHeight="1">
      <c r="B651" s="687" t="str">
        <f t="shared" si="74"/>
        <v>Desk 21</v>
      </c>
      <c r="C651" s="689" t="str">
        <f t="shared" si="77"/>
        <v/>
      </c>
      <c r="D651" s="689" t="str">
        <f t="shared" si="77"/>
        <v/>
      </c>
      <c r="E651" s="689" t="str">
        <f t="shared" si="77"/>
        <v/>
      </c>
      <c r="F651" s="689" t="str">
        <f t="shared" si="77"/>
        <v/>
      </c>
      <c r="G651" s="1810" t="str">
        <f t="shared" si="77"/>
        <v/>
      </c>
      <c r="H651" s="47"/>
      <c r="I651" s="47"/>
      <c r="J651" s="47"/>
      <c r="K651" s="47"/>
      <c r="L651" s="47"/>
      <c r="M651" s="47"/>
      <c r="N651" s="47"/>
      <c r="O651" s="47"/>
      <c r="P651" s="47"/>
      <c r="Q651" s="47"/>
      <c r="R651" s="47"/>
      <c r="S651" s="47"/>
      <c r="T651" s="47"/>
      <c r="U651" s="47"/>
      <c r="V651" s="47"/>
      <c r="W651" s="47"/>
      <c r="X651" s="47"/>
      <c r="Y651" s="47"/>
      <c r="Z651" s="47"/>
      <c r="AA651" s="47"/>
      <c r="AB651" s="47"/>
      <c r="AC651" s="47"/>
      <c r="AD651" s="47"/>
      <c r="AE651" s="47"/>
      <c r="AF651" s="47"/>
      <c r="AG651" s="47"/>
      <c r="AH651" s="47"/>
      <c r="AI651" s="47"/>
      <c r="AJ651" s="47"/>
      <c r="AK651" s="47"/>
      <c r="AL651" s="47"/>
      <c r="AM651" s="47"/>
      <c r="AN651" s="47"/>
      <c r="AO651" s="47"/>
      <c r="AP651" s="47"/>
      <c r="AQ651" s="47"/>
      <c r="AR651" s="47"/>
      <c r="AS651" s="47"/>
      <c r="AT651" s="47"/>
      <c r="AU651" s="47"/>
      <c r="AV651" s="47"/>
      <c r="AW651" s="47"/>
      <c r="AX651" s="47"/>
      <c r="AY651" s="47"/>
      <c r="AZ651" s="47"/>
      <c r="BA651" s="47"/>
      <c r="BB651" s="47"/>
      <c r="BC651" s="47"/>
      <c r="BD651" s="47"/>
      <c r="BE651" s="47"/>
      <c r="BF651" s="47"/>
      <c r="BG651" s="47"/>
      <c r="BH651" s="47"/>
      <c r="BI651" s="47"/>
      <c r="BJ651" s="47"/>
      <c r="BK651" s="47"/>
      <c r="BL651" s="47"/>
      <c r="BM651" s="47"/>
      <c r="BN651" s="47"/>
      <c r="BO651" s="47"/>
      <c r="BP651" s="47"/>
      <c r="BQ651" s="47"/>
      <c r="BR651" s="47"/>
      <c r="BS651" s="47"/>
      <c r="BT651" s="47"/>
      <c r="BU651" s="47"/>
      <c r="BV651" s="47"/>
      <c r="BW651" s="47"/>
      <c r="BX651" s="47"/>
      <c r="BY651" s="47"/>
      <c r="BZ651" s="47"/>
      <c r="CA651" s="47"/>
      <c r="CB651" s="47"/>
      <c r="CC651" s="47"/>
      <c r="CD651" s="47"/>
      <c r="CE651" s="47"/>
      <c r="CF651" s="47"/>
      <c r="CG651" s="47"/>
      <c r="CH651" s="47"/>
      <c r="CI651" s="47"/>
      <c r="CJ651" s="47"/>
      <c r="CK651" s="47"/>
      <c r="CL651" s="47"/>
      <c r="CM651" s="47"/>
      <c r="CN651" s="47"/>
      <c r="CO651" s="47"/>
      <c r="CP651" s="47"/>
      <c r="CQ651" s="47"/>
      <c r="CR651" s="47"/>
      <c r="CS651" s="47"/>
      <c r="CT651" s="47"/>
      <c r="CU651" s="47"/>
      <c r="CV651" s="47"/>
      <c r="CW651" s="47"/>
      <c r="CX651" s="47"/>
      <c r="CY651" s="47"/>
      <c r="CZ651" s="47"/>
      <c r="DA651" s="47"/>
      <c r="DB651" s="47"/>
      <c r="DC651" s="47"/>
      <c r="DD651" s="47"/>
      <c r="DE651" s="47"/>
      <c r="DF651" s="47"/>
      <c r="DG651" s="47"/>
      <c r="DH651" s="47"/>
      <c r="DI651" s="47"/>
      <c r="DJ651" s="47"/>
      <c r="DK651" s="47"/>
      <c r="DL651" s="47"/>
      <c r="DM651" s="47"/>
      <c r="DN651" s="47"/>
      <c r="DO651" s="47"/>
      <c r="DP651" s="47"/>
      <c r="DQ651" s="47"/>
      <c r="DR651" s="47"/>
      <c r="DS651" s="47"/>
      <c r="DT651" s="47"/>
      <c r="DU651" s="47"/>
      <c r="DV651" s="47"/>
      <c r="DW651" s="74"/>
      <c r="DX651" s="47"/>
      <c r="DY651" s="47"/>
      <c r="DZ651" s="47"/>
      <c r="EA651" s="47"/>
      <c r="EB651" s="47"/>
      <c r="EC651" s="47"/>
      <c r="ED651" s="47"/>
      <c r="EE651" s="47"/>
      <c r="EF651" s="47"/>
      <c r="EG651" s="47"/>
      <c r="EH651" s="47"/>
      <c r="EI651" s="47"/>
      <c r="EJ651" s="47"/>
      <c r="EK651" s="47"/>
      <c r="EL651" s="47"/>
      <c r="EM651" s="47"/>
      <c r="EN651" s="47"/>
      <c r="EO651" s="47"/>
      <c r="EP651" s="47"/>
      <c r="EQ651" s="47"/>
      <c r="ER651" s="74"/>
    </row>
    <row r="652" spans="2:148" ht="15" customHeight="1">
      <c r="B652" s="687" t="str">
        <f t="shared" si="74"/>
        <v>Desk 22</v>
      </c>
      <c r="C652" s="689" t="str">
        <f t="shared" si="77"/>
        <v/>
      </c>
      <c r="D652" s="689" t="str">
        <f t="shared" si="77"/>
        <v/>
      </c>
      <c r="E652" s="689" t="str">
        <f t="shared" si="77"/>
        <v/>
      </c>
      <c r="F652" s="689" t="str">
        <f t="shared" si="77"/>
        <v/>
      </c>
      <c r="G652" s="1810" t="str">
        <f t="shared" si="77"/>
        <v/>
      </c>
      <c r="H652" s="47"/>
      <c r="I652" s="47"/>
      <c r="J652" s="47"/>
      <c r="K652" s="47"/>
      <c r="L652" s="47"/>
      <c r="M652" s="47"/>
      <c r="N652" s="47"/>
      <c r="O652" s="47"/>
      <c r="P652" s="47"/>
      <c r="Q652" s="47"/>
      <c r="R652" s="47"/>
      <c r="S652" s="47"/>
      <c r="T652" s="47"/>
      <c r="U652" s="47"/>
      <c r="V652" s="47"/>
      <c r="W652" s="47"/>
      <c r="X652" s="47"/>
      <c r="Y652" s="47"/>
      <c r="Z652" s="47"/>
      <c r="AA652" s="47"/>
      <c r="AB652" s="47"/>
      <c r="AC652" s="47"/>
      <c r="AD652" s="47"/>
      <c r="AE652" s="47"/>
      <c r="AF652" s="47"/>
      <c r="AG652" s="47"/>
      <c r="AH652" s="47"/>
      <c r="AI652" s="47"/>
      <c r="AJ652" s="47"/>
      <c r="AK652" s="47"/>
      <c r="AL652" s="47"/>
      <c r="AM652" s="47"/>
      <c r="AN652" s="47"/>
      <c r="AO652" s="47"/>
      <c r="AP652" s="47"/>
      <c r="AQ652" s="47"/>
      <c r="AR652" s="47"/>
      <c r="AS652" s="47"/>
      <c r="AT652" s="47"/>
      <c r="AU652" s="47"/>
      <c r="AV652" s="47"/>
      <c r="AW652" s="47"/>
      <c r="AX652" s="47"/>
      <c r="AY652" s="47"/>
      <c r="AZ652" s="47"/>
      <c r="BA652" s="47"/>
      <c r="BB652" s="47"/>
      <c r="BC652" s="47"/>
      <c r="BD652" s="47"/>
      <c r="BE652" s="47"/>
      <c r="BF652" s="47"/>
      <c r="BG652" s="47"/>
      <c r="BH652" s="47"/>
      <c r="BI652" s="47"/>
      <c r="BJ652" s="47"/>
      <c r="BK652" s="47"/>
      <c r="BL652" s="47"/>
      <c r="BM652" s="47"/>
      <c r="BN652" s="47"/>
      <c r="BO652" s="47"/>
      <c r="BP652" s="47"/>
      <c r="BQ652" s="47"/>
      <c r="BR652" s="47"/>
      <c r="BS652" s="47"/>
      <c r="BT652" s="47"/>
      <c r="BU652" s="47"/>
      <c r="BV652" s="47"/>
      <c r="BW652" s="47"/>
      <c r="BX652" s="47"/>
      <c r="BY652" s="47"/>
      <c r="BZ652" s="47"/>
      <c r="CA652" s="47"/>
      <c r="CB652" s="47"/>
      <c r="CC652" s="47"/>
      <c r="CD652" s="47"/>
      <c r="CE652" s="47"/>
      <c r="CF652" s="47"/>
      <c r="CG652" s="47"/>
      <c r="CH652" s="47"/>
      <c r="CI652" s="47"/>
      <c r="CJ652" s="47"/>
      <c r="CK652" s="47"/>
      <c r="CL652" s="47"/>
      <c r="CM652" s="47"/>
      <c r="CN652" s="47"/>
      <c r="CO652" s="47"/>
      <c r="CP652" s="47"/>
      <c r="CQ652" s="47"/>
      <c r="CR652" s="47"/>
      <c r="CS652" s="47"/>
      <c r="CT652" s="47"/>
      <c r="CU652" s="47"/>
      <c r="CV652" s="47"/>
      <c r="CW652" s="47"/>
      <c r="CX652" s="47"/>
      <c r="CY652" s="47"/>
      <c r="CZ652" s="47"/>
      <c r="DA652" s="47"/>
      <c r="DB652" s="47"/>
      <c r="DC652" s="47"/>
      <c r="DD652" s="47"/>
      <c r="DE652" s="47"/>
      <c r="DF652" s="47"/>
      <c r="DG652" s="47"/>
      <c r="DH652" s="47"/>
      <c r="DI652" s="47"/>
      <c r="DJ652" s="47"/>
      <c r="DK652" s="47"/>
      <c r="DL652" s="47"/>
      <c r="DM652" s="47"/>
      <c r="DN652" s="47"/>
      <c r="DO652" s="47"/>
      <c r="DP652" s="47"/>
      <c r="DQ652" s="47"/>
      <c r="DR652" s="47"/>
      <c r="DS652" s="47"/>
      <c r="DT652" s="47"/>
      <c r="DU652" s="47"/>
      <c r="DV652" s="47"/>
      <c r="DW652" s="74"/>
      <c r="DX652" s="47"/>
      <c r="DY652" s="47"/>
      <c r="DZ652" s="47"/>
      <c r="EA652" s="47"/>
      <c r="EB652" s="47"/>
      <c r="EC652" s="47"/>
      <c r="ED652" s="47"/>
      <c r="EE652" s="47"/>
      <c r="EF652" s="47"/>
      <c r="EG652" s="47"/>
      <c r="EH652" s="47"/>
      <c r="EI652" s="47"/>
      <c r="EJ652" s="47"/>
      <c r="EK652" s="47"/>
      <c r="EL652" s="47"/>
      <c r="EM652" s="47"/>
      <c r="EN652" s="47"/>
      <c r="EO652" s="47"/>
      <c r="EP652" s="47"/>
      <c r="EQ652" s="47"/>
      <c r="ER652" s="74"/>
    </row>
    <row r="653" spans="2:148" ht="15" customHeight="1">
      <c r="B653" s="687" t="str">
        <f t="shared" si="74"/>
        <v>Desk 23</v>
      </c>
      <c r="C653" s="689" t="str">
        <f t="shared" si="77"/>
        <v/>
      </c>
      <c r="D653" s="689" t="str">
        <f t="shared" si="77"/>
        <v/>
      </c>
      <c r="E653" s="689" t="str">
        <f t="shared" si="77"/>
        <v/>
      </c>
      <c r="F653" s="689" t="str">
        <f t="shared" si="77"/>
        <v/>
      </c>
      <c r="G653" s="1810" t="str">
        <f t="shared" si="77"/>
        <v/>
      </c>
      <c r="H653" s="47"/>
      <c r="I653" s="47"/>
      <c r="J653" s="47"/>
      <c r="K653" s="47"/>
      <c r="L653" s="47"/>
      <c r="M653" s="47"/>
      <c r="N653" s="47"/>
      <c r="O653" s="47"/>
      <c r="P653" s="47"/>
      <c r="Q653" s="47"/>
      <c r="R653" s="47"/>
      <c r="S653" s="47"/>
      <c r="T653" s="47"/>
      <c r="U653" s="47"/>
      <c r="V653" s="47"/>
      <c r="W653" s="47"/>
      <c r="X653" s="47"/>
      <c r="Y653" s="47"/>
      <c r="Z653" s="47"/>
      <c r="AA653" s="47"/>
      <c r="AB653" s="47"/>
      <c r="AC653" s="47"/>
      <c r="AD653" s="47"/>
      <c r="AE653" s="47"/>
      <c r="AF653" s="47"/>
      <c r="AG653" s="47"/>
      <c r="AH653" s="47"/>
      <c r="AI653" s="47"/>
      <c r="AJ653" s="47"/>
      <c r="AK653" s="47"/>
      <c r="AL653" s="47"/>
      <c r="AM653" s="47"/>
      <c r="AN653" s="47"/>
      <c r="AO653" s="47"/>
      <c r="AP653" s="47"/>
      <c r="AQ653" s="47"/>
      <c r="AR653" s="47"/>
      <c r="AS653" s="47"/>
      <c r="AT653" s="47"/>
      <c r="AU653" s="47"/>
      <c r="AV653" s="47"/>
      <c r="AW653" s="47"/>
      <c r="AX653" s="47"/>
      <c r="AY653" s="47"/>
      <c r="AZ653" s="47"/>
      <c r="BA653" s="47"/>
      <c r="BB653" s="47"/>
      <c r="BC653" s="47"/>
      <c r="BD653" s="47"/>
      <c r="BE653" s="47"/>
      <c r="BF653" s="47"/>
      <c r="BG653" s="47"/>
      <c r="BH653" s="47"/>
      <c r="BI653" s="47"/>
      <c r="BJ653" s="47"/>
      <c r="BK653" s="47"/>
      <c r="BL653" s="47"/>
      <c r="BM653" s="47"/>
      <c r="BN653" s="47"/>
      <c r="BO653" s="47"/>
      <c r="BP653" s="47"/>
      <c r="BQ653" s="47"/>
      <c r="BR653" s="47"/>
      <c r="BS653" s="47"/>
      <c r="BT653" s="47"/>
      <c r="BU653" s="47"/>
      <c r="BV653" s="47"/>
      <c r="BW653" s="47"/>
      <c r="BX653" s="47"/>
      <c r="BY653" s="47"/>
      <c r="BZ653" s="47"/>
      <c r="CA653" s="47"/>
      <c r="CB653" s="47"/>
      <c r="CC653" s="47"/>
      <c r="CD653" s="47"/>
      <c r="CE653" s="47"/>
      <c r="CF653" s="47"/>
      <c r="CG653" s="47"/>
      <c r="CH653" s="47"/>
      <c r="CI653" s="47"/>
      <c r="CJ653" s="47"/>
      <c r="CK653" s="47"/>
      <c r="CL653" s="47"/>
      <c r="CM653" s="47"/>
      <c r="CN653" s="47"/>
      <c r="CO653" s="47"/>
      <c r="CP653" s="47"/>
      <c r="CQ653" s="47"/>
      <c r="CR653" s="47"/>
      <c r="CS653" s="47"/>
      <c r="CT653" s="47"/>
      <c r="CU653" s="47"/>
      <c r="CV653" s="47"/>
      <c r="CW653" s="47"/>
      <c r="CX653" s="47"/>
      <c r="CY653" s="47"/>
      <c r="CZ653" s="47"/>
      <c r="DA653" s="47"/>
      <c r="DB653" s="47"/>
      <c r="DC653" s="47"/>
      <c r="DD653" s="47"/>
      <c r="DE653" s="47"/>
      <c r="DF653" s="47"/>
      <c r="DG653" s="47"/>
      <c r="DH653" s="47"/>
      <c r="DI653" s="47"/>
      <c r="DJ653" s="47"/>
      <c r="DK653" s="47"/>
      <c r="DL653" s="47"/>
      <c r="DM653" s="47"/>
      <c r="DN653" s="47"/>
      <c r="DO653" s="47"/>
      <c r="DP653" s="47"/>
      <c r="DQ653" s="47"/>
      <c r="DR653" s="47"/>
      <c r="DS653" s="47"/>
      <c r="DT653" s="47"/>
      <c r="DU653" s="47"/>
      <c r="DV653" s="47"/>
      <c r="DW653" s="74"/>
      <c r="DX653" s="47"/>
      <c r="DY653" s="47"/>
      <c r="DZ653" s="47"/>
      <c r="EA653" s="47"/>
      <c r="EB653" s="47"/>
      <c r="EC653" s="47"/>
      <c r="ED653" s="47"/>
      <c r="EE653" s="47"/>
      <c r="EF653" s="47"/>
      <c r="EG653" s="47"/>
      <c r="EH653" s="47"/>
      <c r="EI653" s="47"/>
      <c r="EJ653" s="47"/>
      <c r="EK653" s="47"/>
      <c r="EL653" s="47"/>
      <c r="EM653" s="47"/>
      <c r="EN653" s="47"/>
      <c r="EO653" s="47"/>
      <c r="EP653" s="47"/>
      <c r="EQ653" s="47"/>
      <c r="ER653" s="74"/>
    </row>
    <row r="654" spans="2:148" ht="15" customHeight="1">
      <c r="B654" s="687" t="str">
        <f t="shared" si="74"/>
        <v>Desk 24</v>
      </c>
      <c r="C654" s="689" t="str">
        <f t="shared" si="77"/>
        <v/>
      </c>
      <c r="D654" s="689" t="str">
        <f t="shared" si="77"/>
        <v/>
      </c>
      <c r="E654" s="689" t="str">
        <f t="shared" si="77"/>
        <v/>
      </c>
      <c r="F654" s="689" t="str">
        <f t="shared" si="77"/>
        <v/>
      </c>
      <c r="G654" s="1810" t="str">
        <f t="shared" si="77"/>
        <v/>
      </c>
      <c r="H654" s="47"/>
      <c r="I654" s="47"/>
      <c r="J654" s="47"/>
      <c r="K654" s="47"/>
      <c r="L654" s="47"/>
      <c r="M654" s="47"/>
      <c r="N654" s="47"/>
      <c r="O654" s="47"/>
      <c r="P654" s="47"/>
      <c r="Q654" s="47"/>
      <c r="R654" s="47"/>
      <c r="S654" s="47"/>
      <c r="T654" s="47"/>
      <c r="U654" s="47"/>
      <c r="V654" s="47"/>
      <c r="W654" s="47"/>
      <c r="X654" s="47"/>
      <c r="Y654" s="47"/>
      <c r="Z654" s="47"/>
      <c r="AA654" s="47"/>
      <c r="AB654" s="47"/>
      <c r="AC654" s="47"/>
      <c r="AD654" s="47"/>
      <c r="AE654" s="47"/>
      <c r="AF654" s="47"/>
      <c r="AG654" s="47"/>
      <c r="AH654" s="47"/>
      <c r="AI654" s="47"/>
      <c r="AJ654" s="47"/>
      <c r="AK654" s="47"/>
      <c r="AL654" s="47"/>
      <c r="AM654" s="47"/>
      <c r="AN654" s="47"/>
      <c r="AO654" s="47"/>
      <c r="AP654" s="47"/>
      <c r="AQ654" s="47"/>
      <c r="AR654" s="47"/>
      <c r="AS654" s="47"/>
      <c r="AT654" s="47"/>
      <c r="AU654" s="47"/>
      <c r="AV654" s="47"/>
      <c r="AW654" s="47"/>
      <c r="AX654" s="47"/>
      <c r="AY654" s="47"/>
      <c r="AZ654" s="47"/>
      <c r="BA654" s="47"/>
      <c r="BB654" s="47"/>
      <c r="BC654" s="47"/>
      <c r="BD654" s="47"/>
      <c r="BE654" s="47"/>
      <c r="BF654" s="47"/>
      <c r="BG654" s="47"/>
      <c r="BH654" s="47"/>
      <c r="BI654" s="47"/>
      <c r="BJ654" s="47"/>
      <c r="BK654" s="47"/>
      <c r="BL654" s="47"/>
      <c r="BM654" s="47"/>
      <c r="BN654" s="47"/>
      <c r="BO654" s="47"/>
      <c r="BP654" s="47"/>
      <c r="BQ654" s="47"/>
      <c r="BR654" s="47"/>
      <c r="BS654" s="47"/>
      <c r="BT654" s="47"/>
      <c r="BU654" s="47"/>
      <c r="BV654" s="47"/>
      <c r="BW654" s="47"/>
      <c r="BX654" s="47"/>
      <c r="BY654" s="47"/>
      <c r="BZ654" s="47"/>
      <c r="CA654" s="47"/>
      <c r="CB654" s="47"/>
      <c r="CC654" s="47"/>
      <c r="CD654" s="47"/>
      <c r="CE654" s="47"/>
      <c r="CF654" s="47"/>
      <c r="CG654" s="47"/>
      <c r="CH654" s="47"/>
      <c r="CI654" s="47"/>
      <c r="CJ654" s="47"/>
      <c r="CK654" s="47"/>
      <c r="CL654" s="47"/>
      <c r="CM654" s="47"/>
      <c r="CN654" s="47"/>
      <c r="CO654" s="47"/>
      <c r="CP654" s="47"/>
      <c r="CQ654" s="47"/>
      <c r="CR654" s="47"/>
      <c r="CS654" s="47"/>
      <c r="CT654" s="47"/>
      <c r="CU654" s="47"/>
      <c r="CV654" s="47"/>
      <c r="CW654" s="47"/>
      <c r="CX654" s="47"/>
      <c r="CY654" s="47"/>
      <c r="CZ654" s="47"/>
      <c r="DA654" s="47"/>
      <c r="DB654" s="47"/>
      <c r="DC654" s="47"/>
      <c r="DD654" s="47"/>
      <c r="DE654" s="47"/>
      <c r="DF654" s="47"/>
      <c r="DG654" s="47"/>
      <c r="DH654" s="47"/>
      <c r="DI654" s="47"/>
      <c r="DJ654" s="47"/>
      <c r="DK654" s="47"/>
      <c r="DL654" s="47"/>
      <c r="DM654" s="47"/>
      <c r="DN654" s="47"/>
      <c r="DO654" s="47"/>
      <c r="DP654" s="47"/>
      <c r="DQ654" s="47"/>
      <c r="DR654" s="47"/>
      <c r="DS654" s="47"/>
      <c r="DT654" s="47"/>
      <c r="DU654" s="47"/>
      <c r="DV654" s="47"/>
      <c r="DW654" s="74"/>
      <c r="DX654" s="47"/>
      <c r="DY654" s="47"/>
      <c r="DZ654" s="47"/>
      <c r="EA654" s="47"/>
      <c r="EB654" s="47"/>
      <c r="EC654" s="47"/>
      <c r="ED654" s="47"/>
      <c r="EE654" s="47"/>
      <c r="EF654" s="47"/>
      <c r="EG654" s="47"/>
      <c r="EH654" s="47"/>
      <c r="EI654" s="47"/>
      <c r="EJ654" s="47"/>
      <c r="EK654" s="47"/>
      <c r="EL654" s="47"/>
      <c r="EM654" s="47"/>
      <c r="EN654" s="47"/>
      <c r="EO654" s="47"/>
      <c r="EP654" s="47"/>
      <c r="EQ654" s="47"/>
      <c r="ER654" s="74"/>
    </row>
    <row r="655" spans="2:148" ht="15" customHeight="1">
      <c r="B655" s="687" t="str">
        <f t="shared" si="74"/>
        <v>Desk 25</v>
      </c>
      <c r="C655" s="689" t="str">
        <f t="shared" si="77"/>
        <v/>
      </c>
      <c r="D655" s="689" t="str">
        <f t="shared" si="77"/>
        <v/>
      </c>
      <c r="E655" s="689" t="str">
        <f t="shared" si="77"/>
        <v/>
      </c>
      <c r="F655" s="689" t="str">
        <f t="shared" si="77"/>
        <v/>
      </c>
      <c r="G655" s="1810" t="str">
        <f t="shared" si="77"/>
        <v/>
      </c>
      <c r="H655" s="47"/>
      <c r="I655" s="47"/>
      <c r="J655" s="47"/>
      <c r="K655" s="47"/>
      <c r="L655" s="47"/>
      <c r="M655" s="47"/>
      <c r="N655" s="47"/>
      <c r="O655" s="47"/>
      <c r="P655" s="47"/>
      <c r="Q655" s="47"/>
      <c r="R655" s="47"/>
      <c r="S655" s="47"/>
      <c r="T655" s="47"/>
      <c r="U655" s="47"/>
      <c r="V655" s="47"/>
      <c r="W655" s="47"/>
      <c r="X655" s="47"/>
      <c r="Y655" s="47"/>
      <c r="Z655" s="47"/>
      <c r="AA655" s="47"/>
      <c r="AB655" s="47"/>
      <c r="AC655" s="47"/>
      <c r="AD655" s="47"/>
      <c r="AE655" s="47"/>
      <c r="AF655" s="47"/>
      <c r="AG655" s="47"/>
      <c r="AH655" s="47"/>
      <c r="AI655" s="47"/>
      <c r="AJ655" s="47"/>
      <c r="AK655" s="47"/>
      <c r="AL655" s="47"/>
      <c r="AM655" s="47"/>
      <c r="AN655" s="47"/>
      <c r="AO655" s="47"/>
      <c r="AP655" s="47"/>
      <c r="AQ655" s="47"/>
      <c r="AR655" s="47"/>
      <c r="AS655" s="47"/>
      <c r="AT655" s="47"/>
      <c r="AU655" s="47"/>
      <c r="AV655" s="47"/>
      <c r="AW655" s="47"/>
      <c r="AX655" s="47"/>
      <c r="AY655" s="47"/>
      <c r="AZ655" s="47"/>
      <c r="BA655" s="47"/>
      <c r="BB655" s="47"/>
      <c r="BC655" s="47"/>
      <c r="BD655" s="47"/>
      <c r="BE655" s="47"/>
      <c r="BF655" s="47"/>
      <c r="BG655" s="47"/>
      <c r="BH655" s="47"/>
      <c r="BI655" s="47"/>
      <c r="BJ655" s="47"/>
      <c r="BK655" s="47"/>
      <c r="BL655" s="47"/>
      <c r="BM655" s="47"/>
      <c r="BN655" s="47"/>
      <c r="BO655" s="47"/>
      <c r="BP655" s="47"/>
      <c r="BQ655" s="47"/>
      <c r="BR655" s="47"/>
      <c r="BS655" s="47"/>
      <c r="BT655" s="47"/>
      <c r="BU655" s="47"/>
      <c r="BV655" s="47"/>
      <c r="BW655" s="47"/>
      <c r="BX655" s="47"/>
      <c r="BY655" s="47"/>
      <c r="BZ655" s="47"/>
      <c r="CA655" s="47"/>
      <c r="CB655" s="47"/>
      <c r="CC655" s="47"/>
      <c r="CD655" s="47"/>
      <c r="CE655" s="47"/>
      <c r="CF655" s="47"/>
      <c r="CG655" s="47"/>
      <c r="CH655" s="47"/>
      <c r="CI655" s="47"/>
      <c r="CJ655" s="47"/>
      <c r="CK655" s="47"/>
      <c r="CL655" s="47"/>
      <c r="CM655" s="47"/>
      <c r="CN655" s="47"/>
      <c r="CO655" s="47"/>
      <c r="CP655" s="47"/>
      <c r="CQ655" s="47"/>
      <c r="CR655" s="47"/>
      <c r="CS655" s="47"/>
      <c r="CT655" s="47"/>
      <c r="CU655" s="47"/>
      <c r="CV655" s="47"/>
      <c r="CW655" s="47"/>
      <c r="CX655" s="47"/>
      <c r="CY655" s="47"/>
      <c r="CZ655" s="47"/>
      <c r="DA655" s="47"/>
      <c r="DB655" s="47"/>
      <c r="DC655" s="47"/>
      <c r="DD655" s="47"/>
      <c r="DE655" s="47"/>
      <c r="DF655" s="47"/>
      <c r="DG655" s="47"/>
      <c r="DH655" s="47"/>
      <c r="DI655" s="47"/>
      <c r="DJ655" s="47"/>
      <c r="DK655" s="47"/>
      <c r="DL655" s="47"/>
      <c r="DM655" s="47"/>
      <c r="DN655" s="47"/>
      <c r="DO655" s="47"/>
      <c r="DP655" s="47"/>
      <c r="DQ655" s="47"/>
      <c r="DR655" s="47"/>
      <c r="DS655" s="47"/>
      <c r="DT655" s="47"/>
      <c r="DU655" s="47"/>
      <c r="DV655" s="47"/>
      <c r="DW655" s="74"/>
      <c r="DX655" s="47"/>
      <c r="DY655" s="47"/>
      <c r="DZ655" s="47"/>
      <c r="EA655" s="47"/>
      <c r="EB655" s="47"/>
      <c r="EC655" s="47"/>
      <c r="ED655" s="47"/>
      <c r="EE655" s="47"/>
      <c r="EF655" s="47"/>
      <c r="EG655" s="47"/>
      <c r="EH655" s="47"/>
      <c r="EI655" s="47"/>
      <c r="EJ655" s="47"/>
      <c r="EK655" s="47"/>
      <c r="EL655" s="47"/>
      <c r="EM655" s="47"/>
      <c r="EN655" s="47"/>
      <c r="EO655" s="47"/>
      <c r="EP655" s="47"/>
      <c r="EQ655" s="47"/>
      <c r="ER655" s="74"/>
    </row>
    <row r="656" spans="2:148" ht="15" customHeight="1">
      <c r="B656" s="687" t="str">
        <f t="shared" si="74"/>
        <v>Desk 26</v>
      </c>
      <c r="C656" s="689" t="str">
        <f t="shared" si="77"/>
        <v/>
      </c>
      <c r="D656" s="689" t="str">
        <f t="shared" si="77"/>
        <v/>
      </c>
      <c r="E656" s="689" t="str">
        <f t="shared" si="77"/>
        <v/>
      </c>
      <c r="F656" s="689" t="str">
        <f t="shared" si="77"/>
        <v/>
      </c>
      <c r="G656" s="1810" t="str">
        <f t="shared" si="77"/>
        <v/>
      </c>
      <c r="H656" s="47"/>
      <c r="I656" s="47"/>
      <c r="J656" s="47"/>
      <c r="K656" s="47"/>
      <c r="L656" s="47"/>
      <c r="M656" s="47"/>
      <c r="N656" s="47"/>
      <c r="O656" s="47"/>
      <c r="P656" s="47"/>
      <c r="Q656" s="47"/>
      <c r="R656" s="47"/>
      <c r="S656" s="47"/>
      <c r="T656" s="47"/>
      <c r="U656" s="47"/>
      <c r="V656" s="47"/>
      <c r="W656" s="47"/>
      <c r="X656" s="47"/>
      <c r="Y656" s="47"/>
      <c r="Z656" s="47"/>
      <c r="AA656" s="47"/>
      <c r="AB656" s="47"/>
      <c r="AC656" s="47"/>
      <c r="AD656" s="47"/>
      <c r="AE656" s="47"/>
      <c r="AF656" s="47"/>
      <c r="AG656" s="47"/>
      <c r="AH656" s="47"/>
      <c r="AI656" s="47"/>
      <c r="AJ656" s="47"/>
      <c r="AK656" s="47"/>
      <c r="AL656" s="47"/>
      <c r="AM656" s="47"/>
      <c r="AN656" s="47"/>
      <c r="AO656" s="47"/>
      <c r="AP656" s="47"/>
      <c r="AQ656" s="47"/>
      <c r="AR656" s="47"/>
      <c r="AS656" s="47"/>
      <c r="AT656" s="47"/>
      <c r="AU656" s="47"/>
      <c r="AV656" s="47"/>
      <c r="AW656" s="47"/>
      <c r="AX656" s="47"/>
      <c r="AY656" s="47"/>
      <c r="AZ656" s="47"/>
      <c r="BA656" s="47"/>
      <c r="BB656" s="47"/>
      <c r="BC656" s="47"/>
      <c r="BD656" s="47"/>
      <c r="BE656" s="47"/>
      <c r="BF656" s="47"/>
      <c r="BG656" s="47"/>
      <c r="BH656" s="47"/>
      <c r="BI656" s="47"/>
      <c r="BJ656" s="47"/>
      <c r="BK656" s="47"/>
      <c r="BL656" s="47"/>
      <c r="BM656" s="47"/>
      <c r="BN656" s="47"/>
      <c r="BO656" s="47"/>
      <c r="BP656" s="47"/>
      <c r="BQ656" s="47"/>
      <c r="BR656" s="47"/>
      <c r="BS656" s="47"/>
      <c r="BT656" s="47"/>
      <c r="BU656" s="47"/>
      <c r="BV656" s="47"/>
      <c r="BW656" s="47"/>
      <c r="BX656" s="47"/>
      <c r="BY656" s="47"/>
      <c r="BZ656" s="47"/>
      <c r="CA656" s="47"/>
      <c r="CB656" s="47"/>
      <c r="CC656" s="47"/>
      <c r="CD656" s="47"/>
      <c r="CE656" s="47"/>
      <c r="CF656" s="47"/>
      <c r="CG656" s="47"/>
      <c r="CH656" s="47"/>
      <c r="CI656" s="47"/>
      <c r="CJ656" s="47"/>
      <c r="CK656" s="47"/>
      <c r="CL656" s="47"/>
      <c r="CM656" s="47"/>
      <c r="CN656" s="47"/>
      <c r="CO656" s="47"/>
      <c r="CP656" s="47"/>
      <c r="CQ656" s="47"/>
      <c r="CR656" s="47"/>
      <c r="CS656" s="47"/>
      <c r="CT656" s="47"/>
      <c r="CU656" s="47"/>
      <c r="CV656" s="47"/>
      <c r="CW656" s="47"/>
      <c r="CX656" s="47"/>
      <c r="CY656" s="47"/>
      <c r="CZ656" s="47"/>
      <c r="DA656" s="47"/>
      <c r="DB656" s="47"/>
      <c r="DC656" s="47"/>
      <c r="DD656" s="47"/>
      <c r="DE656" s="47"/>
      <c r="DF656" s="47"/>
      <c r="DG656" s="47"/>
      <c r="DH656" s="47"/>
      <c r="DI656" s="47"/>
      <c r="DJ656" s="47"/>
      <c r="DK656" s="47"/>
      <c r="DL656" s="47"/>
      <c r="DM656" s="47"/>
      <c r="DN656" s="47"/>
      <c r="DO656" s="47"/>
      <c r="DP656" s="47"/>
      <c r="DQ656" s="47"/>
      <c r="DR656" s="47"/>
      <c r="DS656" s="47"/>
      <c r="DT656" s="47"/>
      <c r="DU656" s="47"/>
      <c r="DV656" s="47"/>
      <c r="DW656" s="74"/>
      <c r="DX656" s="47"/>
      <c r="DY656" s="47"/>
      <c r="DZ656" s="47"/>
      <c r="EA656" s="47"/>
      <c r="EB656" s="47"/>
      <c r="EC656" s="47"/>
      <c r="ED656" s="47"/>
      <c r="EE656" s="47"/>
      <c r="EF656" s="47"/>
      <c r="EG656" s="47"/>
      <c r="EH656" s="47"/>
      <c r="EI656" s="47"/>
      <c r="EJ656" s="47"/>
      <c r="EK656" s="47"/>
      <c r="EL656" s="47"/>
      <c r="EM656" s="47"/>
      <c r="EN656" s="47"/>
      <c r="EO656" s="47"/>
      <c r="EP656" s="47"/>
      <c r="EQ656" s="47"/>
      <c r="ER656" s="74"/>
    </row>
    <row r="657" spans="2:148" ht="15" customHeight="1">
      <c r="B657" s="687" t="str">
        <f t="shared" si="74"/>
        <v>Desk 27</v>
      </c>
      <c r="C657" s="689" t="str">
        <f t="shared" si="77"/>
        <v/>
      </c>
      <c r="D657" s="689" t="str">
        <f t="shared" si="77"/>
        <v/>
      </c>
      <c r="E657" s="689" t="str">
        <f t="shared" si="77"/>
        <v/>
      </c>
      <c r="F657" s="689" t="str">
        <f t="shared" si="77"/>
        <v/>
      </c>
      <c r="G657" s="1810" t="str">
        <f t="shared" si="77"/>
        <v/>
      </c>
      <c r="H657" s="47"/>
      <c r="I657" s="47"/>
      <c r="J657" s="47"/>
      <c r="K657" s="47"/>
      <c r="L657" s="47"/>
      <c r="M657" s="47"/>
      <c r="N657" s="47"/>
      <c r="O657" s="47"/>
      <c r="P657" s="47"/>
      <c r="Q657" s="47"/>
      <c r="R657" s="47"/>
      <c r="S657" s="47"/>
      <c r="T657" s="47"/>
      <c r="U657" s="47"/>
      <c r="V657" s="47"/>
      <c r="W657" s="47"/>
      <c r="X657" s="47"/>
      <c r="Y657" s="47"/>
      <c r="Z657" s="47"/>
      <c r="AA657" s="47"/>
      <c r="AB657" s="47"/>
      <c r="AC657" s="47"/>
      <c r="AD657" s="47"/>
      <c r="AE657" s="47"/>
      <c r="AF657" s="47"/>
      <c r="AG657" s="47"/>
      <c r="AH657" s="47"/>
      <c r="AI657" s="47"/>
      <c r="AJ657" s="47"/>
      <c r="AK657" s="47"/>
      <c r="AL657" s="47"/>
      <c r="AM657" s="47"/>
      <c r="AN657" s="47"/>
      <c r="AO657" s="47"/>
      <c r="AP657" s="47"/>
      <c r="AQ657" s="47"/>
      <c r="AR657" s="47"/>
      <c r="AS657" s="47"/>
      <c r="AT657" s="47"/>
      <c r="AU657" s="47"/>
      <c r="AV657" s="47"/>
      <c r="AW657" s="47"/>
      <c r="AX657" s="47"/>
      <c r="AY657" s="47"/>
      <c r="AZ657" s="47"/>
      <c r="BA657" s="47"/>
      <c r="BB657" s="47"/>
      <c r="BC657" s="47"/>
      <c r="BD657" s="47"/>
      <c r="BE657" s="47"/>
      <c r="BF657" s="47"/>
      <c r="BG657" s="47"/>
      <c r="BH657" s="47"/>
      <c r="BI657" s="47"/>
      <c r="BJ657" s="47"/>
      <c r="BK657" s="47"/>
      <c r="BL657" s="47"/>
      <c r="BM657" s="47"/>
      <c r="BN657" s="47"/>
      <c r="BO657" s="47"/>
      <c r="BP657" s="47"/>
      <c r="BQ657" s="47"/>
      <c r="BR657" s="47"/>
      <c r="BS657" s="47"/>
      <c r="BT657" s="47"/>
      <c r="BU657" s="47"/>
      <c r="BV657" s="47"/>
      <c r="BW657" s="47"/>
      <c r="BX657" s="47"/>
      <c r="BY657" s="47"/>
      <c r="BZ657" s="47"/>
      <c r="CA657" s="47"/>
      <c r="CB657" s="47"/>
      <c r="CC657" s="47"/>
      <c r="CD657" s="47"/>
      <c r="CE657" s="47"/>
      <c r="CF657" s="47"/>
      <c r="CG657" s="47"/>
      <c r="CH657" s="47"/>
      <c r="CI657" s="47"/>
      <c r="CJ657" s="47"/>
      <c r="CK657" s="47"/>
      <c r="CL657" s="47"/>
      <c r="CM657" s="47"/>
      <c r="CN657" s="47"/>
      <c r="CO657" s="47"/>
      <c r="CP657" s="47"/>
      <c r="CQ657" s="47"/>
      <c r="CR657" s="47"/>
      <c r="CS657" s="47"/>
      <c r="CT657" s="47"/>
      <c r="CU657" s="47"/>
      <c r="CV657" s="47"/>
      <c r="CW657" s="47"/>
      <c r="CX657" s="47"/>
      <c r="CY657" s="47"/>
      <c r="CZ657" s="47"/>
      <c r="DA657" s="47"/>
      <c r="DB657" s="47"/>
      <c r="DC657" s="47"/>
      <c r="DD657" s="47"/>
      <c r="DE657" s="47"/>
      <c r="DF657" s="47"/>
      <c r="DG657" s="47"/>
      <c r="DH657" s="47"/>
      <c r="DI657" s="47"/>
      <c r="DJ657" s="47"/>
      <c r="DK657" s="47"/>
      <c r="DL657" s="47"/>
      <c r="DM657" s="47"/>
      <c r="DN657" s="47"/>
      <c r="DO657" s="47"/>
      <c r="DP657" s="47"/>
      <c r="DQ657" s="47"/>
      <c r="DR657" s="47"/>
      <c r="DS657" s="47"/>
      <c r="DT657" s="47"/>
      <c r="DU657" s="47"/>
      <c r="DV657" s="47"/>
      <c r="DW657" s="74"/>
      <c r="DX657" s="47"/>
      <c r="DY657" s="47"/>
      <c r="DZ657" s="47"/>
      <c r="EA657" s="47"/>
      <c r="EB657" s="47"/>
      <c r="EC657" s="47"/>
      <c r="ED657" s="47"/>
      <c r="EE657" s="47"/>
      <c r="EF657" s="47"/>
      <c r="EG657" s="47"/>
      <c r="EH657" s="47"/>
      <c r="EI657" s="47"/>
      <c r="EJ657" s="47"/>
      <c r="EK657" s="47"/>
      <c r="EL657" s="47"/>
      <c r="EM657" s="47"/>
      <c r="EN657" s="47"/>
      <c r="EO657" s="47"/>
      <c r="EP657" s="47"/>
      <c r="EQ657" s="47"/>
      <c r="ER657" s="74"/>
    </row>
    <row r="658" spans="2:148" ht="15" customHeight="1">
      <c r="B658" s="687" t="str">
        <f t="shared" si="74"/>
        <v>Desk 28</v>
      </c>
      <c r="C658" s="689" t="str">
        <f t="shared" si="77"/>
        <v/>
      </c>
      <c r="D658" s="689" t="str">
        <f t="shared" si="77"/>
        <v/>
      </c>
      <c r="E658" s="689" t="str">
        <f t="shared" si="77"/>
        <v/>
      </c>
      <c r="F658" s="689" t="str">
        <f t="shared" si="77"/>
        <v/>
      </c>
      <c r="G658" s="1810" t="str">
        <f t="shared" si="77"/>
        <v/>
      </c>
      <c r="H658" s="47"/>
      <c r="I658" s="47"/>
      <c r="J658" s="47"/>
      <c r="K658" s="47"/>
      <c r="L658" s="47"/>
      <c r="M658" s="47"/>
      <c r="N658" s="47"/>
      <c r="O658" s="47"/>
      <c r="P658" s="47"/>
      <c r="Q658" s="47"/>
      <c r="R658" s="47"/>
      <c r="S658" s="47"/>
      <c r="T658" s="47"/>
      <c r="U658" s="47"/>
      <c r="V658" s="47"/>
      <c r="W658" s="47"/>
      <c r="X658" s="47"/>
      <c r="Y658" s="47"/>
      <c r="Z658" s="47"/>
      <c r="AA658" s="47"/>
      <c r="AB658" s="47"/>
      <c r="AC658" s="47"/>
      <c r="AD658" s="47"/>
      <c r="AE658" s="47"/>
      <c r="AF658" s="47"/>
      <c r="AG658" s="47"/>
      <c r="AH658" s="47"/>
      <c r="AI658" s="47"/>
      <c r="AJ658" s="47"/>
      <c r="AK658" s="47"/>
      <c r="AL658" s="47"/>
      <c r="AM658" s="47"/>
      <c r="AN658" s="47"/>
      <c r="AO658" s="47"/>
      <c r="AP658" s="47"/>
      <c r="AQ658" s="47"/>
      <c r="AR658" s="47"/>
      <c r="AS658" s="47"/>
      <c r="AT658" s="47"/>
      <c r="AU658" s="47"/>
      <c r="AV658" s="47"/>
      <c r="AW658" s="47"/>
      <c r="AX658" s="47"/>
      <c r="AY658" s="47"/>
      <c r="AZ658" s="47"/>
      <c r="BA658" s="47"/>
      <c r="BB658" s="47"/>
      <c r="BC658" s="47"/>
      <c r="BD658" s="47"/>
      <c r="BE658" s="47"/>
      <c r="BF658" s="47"/>
      <c r="BG658" s="47"/>
      <c r="BH658" s="47"/>
      <c r="BI658" s="47"/>
      <c r="BJ658" s="47"/>
      <c r="BK658" s="47"/>
      <c r="BL658" s="47"/>
      <c r="BM658" s="47"/>
      <c r="BN658" s="47"/>
      <c r="BO658" s="47"/>
      <c r="BP658" s="47"/>
      <c r="BQ658" s="47"/>
      <c r="BR658" s="47"/>
      <c r="BS658" s="47"/>
      <c r="BT658" s="47"/>
      <c r="BU658" s="47"/>
      <c r="BV658" s="47"/>
      <c r="BW658" s="47"/>
      <c r="BX658" s="47"/>
      <c r="BY658" s="47"/>
      <c r="BZ658" s="47"/>
      <c r="CA658" s="47"/>
      <c r="CB658" s="47"/>
      <c r="CC658" s="47"/>
      <c r="CD658" s="47"/>
      <c r="CE658" s="47"/>
      <c r="CF658" s="47"/>
      <c r="CG658" s="47"/>
      <c r="CH658" s="47"/>
      <c r="CI658" s="47"/>
      <c r="CJ658" s="47"/>
      <c r="CK658" s="47"/>
      <c r="CL658" s="47"/>
      <c r="CM658" s="47"/>
      <c r="CN658" s="47"/>
      <c r="CO658" s="47"/>
      <c r="CP658" s="47"/>
      <c r="CQ658" s="47"/>
      <c r="CR658" s="47"/>
      <c r="CS658" s="47"/>
      <c r="CT658" s="47"/>
      <c r="CU658" s="47"/>
      <c r="CV658" s="47"/>
      <c r="CW658" s="47"/>
      <c r="CX658" s="47"/>
      <c r="CY658" s="47"/>
      <c r="CZ658" s="47"/>
      <c r="DA658" s="47"/>
      <c r="DB658" s="47"/>
      <c r="DC658" s="47"/>
      <c r="DD658" s="47"/>
      <c r="DE658" s="47"/>
      <c r="DF658" s="47"/>
      <c r="DG658" s="47"/>
      <c r="DH658" s="47"/>
      <c r="DI658" s="47"/>
      <c r="DJ658" s="47"/>
      <c r="DK658" s="47"/>
      <c r="DL658" s="47"/>
      <c r="DM658" s="47"/>
      <c r="DN658" s="47"/>
      <c r="DO658" s="47"/>
      <c r="DP658" s="47"/>
      <c r="DQ658" s="47"/>
      <c r="DR658" s="47"/>
      <c r="DS658" s="47"/>
      <c r="DT658" s="47"/>
      <c r="DU658" s="47"/>
      <c r="DV658" s="47"/>
      <c r="DW658" s="74"/>
      <c r="DX658" s="47"/>
      <c r="DY658" s="47"/>
      <c r="DZ658" s="47"/>
      <c r="EA658" s="47"/>
      <c r="EB658" s="47"/>
      <c r="EC658" s="47"/>
      <c r="ED658" s="47"/>
      <c r="EE658" s="47"/>
      <c r="EF658" s="47"/>
      <c r="EG658" s="47"/>
      <c r="EH658" s="47"/>
      <c r="EI658" s="47"/>
      <c r="EJ658" s="47"/>
      <c r="EK658" s="47"/>
      <c r="EL658" s="47"/>
      <c r="EM658" s="47"/>
      <c r="EN658" s="47"/>
      <c r="EO658" s="47"/>
      <c r="EP658" s="47"/>
      <c r="EQ658" s="47"/>
      <c r="ER658" s="74"/>
    </row>
    <row r="659" spans="2:148" ht="15" customHeight="1">
      <c r="B659" s="687" t="str">
        <f t="shared" si="74"/>
        <v>Desk 29</v>
      </c>
      <c r="C659" s="689" t="str">
        <f t="shared" si="77"/>
        <v/>
      </c>
      <c r="D659" s="689" t="str">
        <f t="shared" si="77"/>
        <v/>
      </c>
      <c r="E659" s="689" t="str">
        <f t="shared" si="77"/>
        <v/>
      </c>
      <c r="F659" s="689" t="str">
        <f t="shared" si="77"/>
        <v/>
      </c>
      <c r="G659" s="1810" t="str">
        <f t="shared" si="77"/>
        <v/>
      </c>
      <c r="H659" s="47"/>
      <c r="I659" s="47"/>
      <c r="J659" s="47"/>
      <c r="K659" s="47"/>
      <c r="L659" s="47"/>
      <c r="M659" s="47"/>
      <c r="N659" s="47"/>
      <c r="O659" s="47"/>
      <c r="P659" s="47"/>
      <c r="Q659" s="47"/>
      <c r="R659" s="47"/>
      <c r="S659" s="47"/>
      <c r="T659" s="47"/>
      <c r="U659" s="47"/>
      <c r="V659" s="47"/>
      <c r="W659" s="47"/>
      <c r="X659" s="47"/>
      <c r="Y659" s="47"/>
      <c r="Z659" s="47"/>
      <c r="AA659" s="47"/>
      <c r="AB659" s="47"/>
      <c r="AC659" s="47"/>
      <c r="AD659" s="47"/>
      <c r="AE659" s="47"/>
      <c r="AF659" s="47"/>
      <c r="AG659" s="47"/>
      <c r="AH659" s="47"/>
      <c r="AI659" s="47"/>
      <c r="AJ659" s="47"/>
      <c r="AK659" s="47"/>
      <c r="AL659" s="47"/>
      <c r="AM659" s="47"/>
      <c r="AN659" s="47"/>
      <c r="AO659" s="47"/>
      <c r="AP659" s="47"/>
      <c r="AQ659" s="47"/>
      <c r="AR659" s="47"/>
      <c r="AS659" s="47"/>
      <c r="AT659" s="47"/>
      <c r="AU659" s="47"/>
      <c r="AV659" s="47"/>
      <c r="AW659" s="47"/>
      <c r="AX659" s="47"/>
      <c r="AY659" s="47"/>
      <c r="AZ659" s="47"/>
      <c r="BA659" s="47"/>
      <c r="BB659" s="47"/>
      <c r="BC659" s="47"/>
      <c r="BD659" s="47"/>
      <c r="BE659" s="47"/>
      <c r="BF659" s="47"/>
      <c r="BG659" s="47"/>
      <c r="BH659" s="47"/>
      <c r="BI659" s="47"/>
      <c r="BJ659" s="47"/>
      <c r="BK659" s="47"/>
      <c r="BL659" s="47"/>
      <c r="BM659" s="47"/>
      <c r="BN659" s="47"/>
      <c r="BO659" s="47"/>
      <c r="BP659" s="47"/>
      <c r="BQ659" s="47"/>
      <c r="BR659" s="47"/>
      <c r="BS659" s="47"/>
      <c r="BT659" s="47"/>
      <c r="BU659" s="47"/>
      <c r="BV659" s="47"/>
      <c r="BW659" s="47"/>
      <c r="BX659" s="47"/>
      <c r="BY659" s="47"/>
      <c r="BZ659" s="47"/>
      <c r="CA659" s="47"/>
      <c r="CB659" s="47"/>
      <c r="CC659" s="47"/>
      <c r="CD659" s="47"/>
      <c r="CE659" s="47"/>
      <c r="CF659" s="47"/>
      <c r="CG659" s="47"/>
      <c r="CH659" s="47"/>
      <c r="CI659" s="47"/>
      <c r="CJ659" s="47"/>
      <c r="CK659" s="47"/>
      <c r="CL659" s="47"/>
      <c r="CM659" s="47"/>
      <c r="CN659" s="47"/>
      <c r="CO659" s="47"/>
      <c r="CP659" s="47"/>
      <c r="CQ659" s="47"/>
      <c r="CR659" s="47"/>
      <c r="CS659" s="47"/>
      <c r="CT659" s="47"/>
      <c r="CU659" s="47"/>
      <c r="CV659" s="47"/>
      <c r="CW659" s="47"/>
      <c r="CX659" s="47"/>
      <c r="CY659" s="47"/>
      <c r="CZ659" s="47"/>
      <c r="DA659" s="47"/>
      <c r="DB659" s="47"/>
      <c r="DC659" s="47"/>
      <c r="DD659" s="47"/>
      <c r="DE659" s="47"/>
      <c r="DF659" s="47"/>
      <c r="DG659" s="47"/>
      <c r="DH659" s="47"/>
      <c r="DI659" s="47"/>
      <c r="DJ659" s="47"/>
      <c r="DK659" s="47"/>
      <c r="DL659" s="47"/>
      <c r="DM659" s="47"/>
      <c r="DN659" s="47"/>
      <c r="DO659" s="47"/>
      <c r="DP659" s="47"/>
      <c r="DQ659" s="47"/>
      <c r="DR659" s="47"/>
      <c r="DS659" s="47"/>
      <c r="DT659" s="47"/>
      <c r="DU659" s="47"/>
      <c r="DV659" s="47"/>
      <c r="DW659" s="74"/>
      <c r="DX659" s="47"/>
      <c r="DY659" s="47"/>
      <c r="DZ659" s="47"/>
      <c r="EA659" s="47"/>
      <c r="EB659" s="47"/>
      <c r="EC659" s="47"/>
      <c r="ED659" s="47"/>
      <c r="EE659" s="47"/>
      <c r="EF659" s="47"/>
      <c r="EG659" s="47"/>
      <c r="EH659" s="47"/>
      <c r="EI659" s="47"/>
      <c r="EJ659" s="47"/>
      <c r="EK659" s="47"/>
      <c r="EL659" s="47"/>
      <c r="EM659" s="47"/>
      <c r="EN659" s="47"/>
      <c r="EO659" s="47"/>
      <c r="EP659" s="47"/>
      <c r="EQ659" s="47"/>
      <c r="ER659" s="74"/>
    </row>
    <row r="660" spans="2:148" ht="15" customHeight="1">
      <c r="B660" s="687" t="str">
        <f t="shared" si="74"/>
        <v>Desk 30</v>
      </c>
      <c r="C660" s="689" t="str">
        <f t="shared" si="77"/>
        <v/>
      </c>
      <c r="D660" s="689" t="str">
        <f t="shared" si="77"/>
        <v/>
      </c>
      <c r="E660" s="689" t="str">
        <f t="shared" si="77"/>
        <v/>
      </c>
      <c r="F660" s="689" t="str">
        <f t="shared" si="77"/>
        <v/>
      </c>
      <c r="G660" s="1810" t="str">
        <f t="shared" si="77"/>
        <v/>
      </c>
      <c r="H660" s="47"/>
      <c r="I660" s="47"/>
      <c r="J660" s="47"/>
      <c r="K660" s="47"/>
      <c r="L660" s="47"/>
      <c r="M660" s="47"/>
      <c r="N660" s="47"/>
      <c r="O660" s="47"/>
      <c r="P660" s="47"/>
      <c r="Q660" s="47"/>
      <c r="R660" s="47"/>
      <c r="S660" s="47"/>
      <c r="T660" s="47"/>
      <c r="U660" s="47"/>
      <c r="V660" s="47"/>
      <c r="W660" s="47"/>
      <c r="X660" s="47"/>
      <c r="Y660" s="47"/>
      <c r="Z660" s="47"/>
      <c r="AA660" s="47"/>
      <c r="AB660" s="47"/>
      <c r="AC660" s="47"/>
      <c r="AD660" s="47"/>
      <c r="AE660" s="47"/>
      <c r="AF660" s="47"/>
      <c r="AG660" s="47"/>
      <c r="AH660" s="47"/>
      <c r="AI660" s="47"/>
      <c r="AJ660" s="47"/>
      <c r="AK660" s="47"/>
      <c r="AL660" s="47"/>
      <c r="AM660" s="47"/>
      <c r="AN660" s="47"/>
      <c r="AO660" s="47"/>
      <c r="AP660" s="47"/>
      <c r="AQ660" s="47"/>
      <c r="AR660" s="47"/>
      <c r="AS660" s="47"/>
      <c r="AT660" s="47"/>
      <c r="AU660" s="47"/>
      <c r="AV660" s="47"/>
      <c r="AW660" s="47"/>
      <c r="AX660" s="47"/>
      <c r="AY660" s="47"/>
      <c r="AZ660" s="47"/>
      <c r="BA660" s="47"/>
      <c r="BB660" s="47"/>
      <c r="BC660" s="47"/>
      <c r="BD660" s="47"/>
      <c r="BE660" s="47"/>
      <c r="BF660" s="47"/>
      <c r="BG660" s="47"/>
      <c r="BH660" s="47"/>
      <c r="BI660" s="47"/>
      <c r="BJ660" s="47"/>
      <c r="BK660" s="47"/>
      <c r="BL660" s="47"/>
      <c r="BM660" s="47"/>
      <c r="BN660" s="47"/>
      <c r="BO660" s="47"/>
      <c r="BP660" s="47"/>
      <c r="BQ660" s="47"/>
      <c r="BR660" s="47"/>
      <c r="BS660" s="47"/>
      <c r="BT660" s="47"/>
      <c r="BU660" s="47"/>
      <c r="BV660" s="47"/>
      <c r="BW660" s="47"/>
      <c r="BX660" s="47"/>
      <c r="BY660" s="47"/>
      <c r="BZ660" s="47"/>
      <c r="CA660" s="47"/>
      <c r="CB660" s="47"/>
      <c r="CC660" s="47"/>
      <c r="CD660" s="47"/>
      <c r="CE660" s="47"/>
      <c r="CF660" s="47"/>
      <c r="CG660" s="47"/>
      <c r="CH660" s="47"/>
      <c r="CI660" s="47"/>
      <c r="CJ660" s="47"/>
      <c r="CK660" s="47"/>
      <c r="CL660" s="47"/>
      <c r="CM660" s="47"/>
      <c r="CN660" s="47"/>
      <c r="CO660" s="47"/>
      <c r="CP660" s="47"/>
      <c r="CQ660" s="47"/>
      <c r="CR660" s="47"/>
      <c r="CS660" s="47"/>
      <c r="CT660" s="47"/>
      <c r="CU660" s="47"/>
      <c r="CV660" s="47"/>
      <c r="CW660" s="47"/>
      <c r="CX660" s="47"/>
      <c r="CY660" s="47"/>
      <c r="CZ660" s="47"/>
      <c r="DA660" s="47"/>
      <c r="DB660" s="47"/>
      <c r="DC660" s="47"/>
      <c r="DD660" s="47"/>
      <c r="DE660" s="47"/>
      <c r="DF660" s="47"/>
      <c r="DG660" s="47"/>
      <c r="DH660" s="47"/>
      <c r="DI660" s="47"/>
      <c r="DJ660" s="47"/>
      <c r="DK660" s="47"/>
      <c r="DL660" s="47"/>
      <c r="DM660" s="47"/>
      <c r="DN660" s="47"/>
      <c r="DO660" s="47"/>
      <c r="DP660" s="47"/>
      <c r="DQ660" s="47"/>
      <c r="DR660" s="47"/>
      <c r="DS660" s="47"/>
      <c r="DT660" s="47"/>
      <c r="DU660" s="47"/>
      <c r="DV660" s="47"/>
      <c r="DW660" s="74"/>
      <c r="DX660" s="47"/>
      <c r="DY660" s="47"/>
      <c r="DZ660" s="47"/>
      <c r="EA660" s="47"/>
      <c r="EB660" s="47"/>
      <c r="EC660" s="47"/>
      <c r="ED660" s="47"/>
      <c r="EE660" s="47"/>
      <c r="EF660" s="47"/>
      <c r="EG660" s="47"/>
      <c r="EH660" s="47"/>
      <c r="EI660" s="47"/>
      <c r="EJ660" s="47"/>
      <c r="EK660" s="47"/>
      <c r="EL660" s="47"/>
      <c r="EM660" s="47"/>
      <c r="EN660" s="47"/>
      <c r="EO660" s="47"/>
      <c r="EP660" s="47"/>
      <c r="EQ660" s="47"/>
      <c r="ER660" s="74"/>
    </row>
    <row r="661" spans="2:148" ht="15" customHeight="1">
      <c r="B661" s="687" t="str">
        <f t="shared" si="74"/>
        <v>Desk 31</v>
      </c>
      <c r="C661" s="689" t="str">
        <f t="shared" si="77"/>
        <v/>
      </c>
      <c r="D661" s="689" t="str">
        <f t="shared" si="77"/>
        <v/>
      </c>
      <c r="E661" s="689" t="str">
        <f t="shared" si="77"/>
        <v/>
      </c>
      <c r="F661" s="689" t="str">
        <f t="shared" si="77"/>
        <v/>
      </c>
      <c r="G661" s="1810" t="str">
        <f t="shared" si="77"/>
        <v/>
      </c>
      <c r="H661" s="47"/>
      <c r="I661" s="47"/>
      <c r="J661" s="47"/>
      <c r="K661" s="47"/>
      <c r="L661" s="47"/>
      <c r="M661" s="47"/>
      <c r="N661" s="47"/>
      <c r="O661" s="47"/>
      <c r="P661" s="47"/>
      <c r="Q661" s="47"/>
      <c r="R661" s="47"/>
      <c r="S661" s="47"/>
      <c r="T661" s="47"/>
      <c r="U661" s="47"/>
      <c r="V661" s="47"/>
      <c r="W661" s="47"/>
      <c r="X661" s="47"/>
      <c r="Y661" s="47"/>
      <c r="Z661" s="47"/>
      <c r="AA661" s="47"/>
      <c r="AB661" s="47"/>
      <c r="AC661" s="47"/>
      <c r="AD661" s="47"/>
      <c r="AE661" s="47"/>
      <c r="AF661" s="47"/>
      <c r="AG661" s="47"/>
      <c r="AH661" s="47"/>
      <c r="AI661" s="47"/>
      <c r="AJ661" s="47"/>
      <c r="AK661" s="47"/>
      <c r="AL661" s="47"/>
      <c r="AM661" s="47"/>
      <c r="AN661" s="47"/>
      <c r="AO661" s="47"/>
      <c r="AP661" s="47"/>
      <c r="AQ661" s="47"/>
      <c r="AR661" s="47"/>
      <c r="AS661" s="47"/>
      <c r="AT661" s="47"/>
      <c r="AU661" s="47"/>
      <c r="AV661" s="47"/>
      <c r="AW661" s="47"/>
      <c r="AX661" s="47"/>
      <c r="AY661" s="47"/>
      <c r="AZ661" s="47"/>
      <c r="BA661" s="47"/>
      <c r="BB661" s="47"/>
      <c r="BC661" s="47"/>
      <c r="BD661" s="47"/>
      <c r="BE661" s="47"/>
      <c r="BF661" s="47"/>
      <c r="BG661" s="47"/>
      <c r="BH661" s="47"/>
      <c r="BI661" s="47"/>
      <c r="BJ661" s="47"/>
      <c r="BK661" s="47"/>
      <c r="BL661" s="47"/>
      <c r="BM661" s="47"/>
      <c r="BN661" s="47"/>
      <c r="BO661" s="47"/>
      <c r="BP661" s="47"/>
      <c r="BQ661" s="47"/>
      <c r="BR661" s="47"/>
      <c r="BS661" s="47"/>
      <c r="BT661" s="47"/>
      <c r="BU661" s="47"/>
      <c r="BV661" s="47"/>
      <c r="BW661" s="47"/>
      <c r="BX661" s="47"/>
      <c r="BY661" s="47"/>
      <c r="BZ661" s="47"/>
      <c r="CA661" s="47"/>
      <c r="CB661" s="47"/>
      <c r="CC661" s="47"/>
      <c r="CD661" s="47"/>
      <c r="CE661" s="47"/>
      <c r="CF661" s="47"/>
      <c r="CG661" s="47"/>
      <c r="CH661" s="47"/>
      <c r="CI661" s="47"/>
      <c r="CJ661" s="47"/>
      <c r="CK661" s="47"/>
      <c r="CL661" s="47"/>
      <c r="CM661" s="47"/>
      <c r="CN661" s="47"/>
      <c r="CO661" s="47"/>
      <c r="CP661" s="47"/>
      <c r="CQ661" s="47"/>
      <c r="CR661" s="47"/>
      <c r="CS661" s="47"/>
      <c r="CT661" s="47"/>
      <c r="CU661" s="47"/>
      <c r="CV661" s="47"/>
      <c r="CW661" s="47"/>
      <c r="CX661" s="47"/>
      <c r="CY661" s="47"/>
      <c r="CZ661" s="47"/>
      <c r="DA661" s="47"/>
      <c r="DB661" s="47"/>
      <c r="DC661" s="47"/>
      <c r="DD661" s="47"/>
      <c r="DE661" s="47"/>
      <c r="DF661" s="47"/>
      <c r="DG661" s="47"/>
      <c r="DH661" s="47"/>
      <c r="DI661" s="47"/>
      <c r="DJ661" s="47"/>
      <c r="DK661" s="47"/>
      <c r="DL661" s="47"/>
      <c r="DM661" s="47"/>
      <c r="DN661" s="47"/>
      <c r="DO661" s="47"/>
      <c r="DP661" s="47"/>
      <c r="DQ661" s="47"/>
      <c r="DR661" s="47"/>
      <c r="DS661" s="47"/>
      <c r="DT661" s="47"/>
      <c r="DU661" s="47"/>
      <c r="DV661" s="47"/>
      <c r="DW661" s="74"/>
      <c r="DX661" s="47"/>
      <c r="DY661" s="47"/>
      <c r="DZ661" s="47"/>
      <c r="EA661" s="47"/>
      <c r="EB661" s="47"/>
      <c r="EC661" s="47"/>
      <c r="ED661" s="47"/>
      <c r="EE661" s="47"/>
      <c r="EF661" s="47"/>
      <c r="EG661" s="47"/>
      <c r="EH661" s="47"/>
      <c r="EI661" s="47"/>
      <c r="EJ661" s="47"/>
      <c r="EK661" s="47"/>
      <c r="EL661" s="47"/>
      <c r="EM661" s="47"/>
      <c r="EN661" s="47"/>
      <c r="EO661" s="47"/>
      <c r="EP661" s="47"/>
      <c r="EQ661" s="47"/>
      <c r="ER661" s="74"/>
    </row>
    <row r="662" spans="2:148" ht="15" customHeight="1">
      <c r="B662" s="687" t="str">
        <f t="shared" si="74"/>
        <v>Desk 32</v>
      </c>
      <c r="C662" s="689" t="str">
        <f t="shared" si="77"/>
        <v/>
      </c>
      <c r="D662" s="689" t="str">
        <f t="shared" si="77"/>
        <v/>
      </c>
      <c r="E662" s="689" t="str">
        <f t="shared" si="77"/>
        <v/>
      </c>
      <c r="F662" s="689" t="str">
        <f t="shared" si="77"/>
        <v/>
      </c>
      <c r="G662" s="1810" t="str">
        <f t="shared" si="77"/>
        <v/>
      </c>
      <c r="H662" s="47"/>
      <c r="I662" s="47"/>
      <c r="J662" s="47"/>
      <c r="K662" s="47"/>
      <c r="L662" s="47"/>
      <c r="M662" s="47"/>
      <c r="N662" s="47"/>
      <c r="O662" s="47"/>
      <c r="P662" s="47"/>
      <c r="Q662" s="47"/>
      <c r="R662" s="47"/>
      <c r="S662" s="47"/>
      <c r="T662" s="47"/>
      <c r="U662" s="47"/>
      <c r="V662" s="47"/>
      <c r="W662" s="47"/>
      <c r="X662" s="47"/>
      <c r="Y662" s="47"/>
      <c r="Z662" s="47"/>
      <c r="AA662" s="47"/>
      <c r="AB662" s="47"/>
      <c r="AC662" s="47"/>
      <c r="AD662" s="47"/>
      <c r="AE662" s="47"/>
      <c r="AF662" s="47"/>
      <c r="AG662" s="47"/>
      <c r="AH662" s="47"/>
      <c r="AI662" s="47"/>
      <c r="AJ662" s="47"/>
      <c r="AK662" s="47"/>
      <c r="AL662" s="47"/>
      <c r="AM662" s="47"/>
      <c r="AN662" s="47"/>
      <c r="AO662" s="47"/>
      <c r="AP662" s="47"/>
      <c r="AQ662" s="47"/>
      <c r="AR662" s="47"/>
      <c r="AS662" s="47"/>
      <c r="AT662" s="47"/>
      <c r="AU662" s="47"/>
      <c r="AV662" s="47"/>
      <c r="AW662" s="47"/>
      <c r="AX662" s="47"/>
      <c r="AY662" s="47"/>
      <c r="AZ662" s="47"/>
      <c r="BA662" s="47"/>
      <c r="BB662" s="47"/>
      <c r="BC662" s="47"/>
      <c r="BD662" s="47"/>
      <c r="BE662" s="47"/>
      <c r="BF662" s="47"/>
      <c r="BG662" s="47"/>
      <c r="BH662" s="47"/>
      <c r="BI662" s="47"/>
      <c r="BJ662" s="47"/>
      <c r="BK662" s="47"/>
      <c r="BL662" s="47"/>
      <c r="BM662" s="47"/>
      <c r="BN662" s="47"/>
      <c r="BO662" s="47"/>
      <c r="BP662" s="47"/>
      <c r="BQ662" s="47"/>
      <c r="BR662" s="47"/>
      <c r="BS662" s="47"/>
      <c r="BT662" s="47"/>
      <c r="BU662" s="47"/>
      <c r="BV662" s="47"/>
      <c r="BW662" s="47"/>
      <c r="BX662" s="47"/>
      <c r="BY662" s="47"/>
      <c r="BZ662" s="47"/>
      <c r="CA662" s="47"/>
      <c r="CB662" s="47"/>
      <c r="CC662" s="47"/>
      <c r="CD662" s="47"/>
      <c r="CE662" s="47"/>
      <c r="CF662" s="47"/>
      <c r="CG662" s="47"/>
      <c r="CH662" s="47"/>
      <c r="CI662" s="47"/>
      <c r="CJ662" s="47"/>
      <c r="CK662" s="47"/>
      <c r="CL662" s="47"/>
      <c r="CM662" s="47"/>
      <c r="CN662" s="47"/>
      <c r="CO662" s="47"/>
      <c r="CP662" s="47"/>
      <c r="CQ662" s="47"/>
      <c r="CR662" s="47"/>
      <c r="CS662" s="47"/>
      <c r="CT662" s="47"/>
      <c r="CU662" s="47"/>
      <c r="CV662" s="47"/>
      <c r="CW662" s="47"/>
      <c r="CX662" s="47"/>
      <c r="CY662" s="47"/>
      <c r="CZ662" s="47"/>
      <c r="DA662" s="47"/>
      <c r="DB662" s="47"/>
      <c r="DC662" s="47"/>
      <c r="DD662" s="47"/>
      <c r="DE662" s="47"/>
      <c r="DF662" s="47"/>
      <c r="DG662" s="47"/>
      <c r="DH662" s="47"/>
      <c r="DI662" s="47"/>
      <c r="DJ662" s="47"/>
      <c r="DK662" s="47"/>
      <c r="DL662" s="47"/>
      <c r="DM662" s="47"/>
      <c r="DN662" s="47"/>
      <c r="DO662" s="47"/>
      <c r="DP662" s="47"/>
      <c r="DQ662" s="47"/>
      <c r="DR662" s="47"/>
      <c r="DS662" s="47"/>
      <c r="DT662" s="47"/>
      <c r="DU662" s="47"/>
      <c r="DV662" s="47"/>
      <c r="DW662" s="74"/>
      <c r="DX662" s="47"/>
      <c r="DY662" s="47"/>
      <c r="DZ662" s="47"/>
      <c r="EA662" s="47"/>
      <c r="EB662" s="47"/>
      <c r="EC662" s="47"/>
      <c r="ED662" s="47"/>
      <c r="EE662" s="47"/>
      <c r="EF662" s="47"/>
      <c r="EG662" s="47"/>
      <c r="EH662" s="47"/>
      <c r="EI662" s="47"/>
      <c r="EJ662" s="47"/>
      <c r="EK662" s="47"/>
      <c r="EL662" s="47"/>
      <c r="EM662" s="47"/>
      <c r="EN662" s="47"/>
      <c r="EO662" s="47"/>
      <c r="EP662" s="47"/>
      <c r="EQ662" s="47"/>
      <c r="ER662" s="74"/>
    </row>
    <row r="663" spans="2:148" ht="15" customHeight="1">
      <c r="B663" s="687" t="str">
        <f t="shared" si="74"/>
        <v>Desk 33</v>
      </c>
      <c r="C663" s="689" t="str">
        <f t="shared" si="77"/>
        <v/>
      </c>
      <c r="D663" s="689" t="str">
        <f t="shared" si="77"/>
        <v/>
      </c>
      <c r="E663" s="689" t="str">
        <f t="shared" si="77"/>
        <v/>
      </c>
      <c r="F663" s="689" t="str">
        <f t="shared" si="77"/>
        <v/>
      </c>
      <c r="G663" s="1810" t="str">
        <f t="shared" si="77"/>
        <v/>
      </c>
      <c r="H663" s="47"/>
      <c r="I663" s="47"/>
      <c r="J663" s="47"/>
      <c r="K663" s="47"/>
      <c r="L663" s="47"/>
      <c r="M663" s="47"/>
      <c r="N663" s="47"/>
      <c r="O663" s="47"/>
      <c r="P663" s="47"/>
      <c r="Q663" s="47"/>
      <c r="R663" s="47"/>
      <c r="S663" s="47"/>
      <c r="T663" s="47"/>
      <c r="U663" s="47"/>
      <c r="V663" s="47"/>
      <c r="W663" s="47"/>
      <c r="X663" s="47"/>
      <c r="Y663" s="47"/>
      <c r="Z663" s="47"/>
      <c r="AA663" s="47"/>
      <c r="AB663" s="47"/>
      <c r="AC663" s="47"/>
      <c r="AD663" s="47"/>
      <c r="AE663" s="47"/>
      <c r="AF663" s="47"/>
      <c r="AG663" s="47"/>
      <c r="AH663" s="47"/>
      <c r="AI663" s="47"/>
      <c r="AJ663" s="47"/>
      <c r="AK663" s="47"/>
      <c r="AL663" s="47"/>
      <c r="AM663" s="47"/>
      <c r="AN663" s="47"/>
      <c r="AO663" s="47"/>
      <c r="AP663" s="47"/>
      <c r="AQ663" s="47"/>
      <c r="AR663" s="47"/>
      <c r="AS663" s="47"/>
      <c r="AT663" s="47"/>
      <c r="AU663" s="47"/>
      <c r="AV663" s="47"/>
      <c r="AW663" s="47"/>
      <c r="AX663" s="47"/>
      <c r="AY663" s="47"/>
      <c r="AZ663" s="47"/>
      <c r="BA663" s="47"/>
      <c r="BB663" s="47"/>
      <c r="BC663" s="47"/>
      <c r="BD663" s="47"/>
      <c r="BE663" s="47"/>
      <c r="BF663" s="47"/>
      <c r="BG663" s="47"/>
      <c r="BH663" s="47"/>
      <c r="BI663" s="47"/>
      <c r="BJ663" s="47"/>
      <c r="BK663" s="47"/>
      <c r="BL663" s="47"/>
      <c r="BM663" s="47"/>
      <c r="BN663" s="47"/>
      <c r="BO663" s="47"/>
      <c r="BP663" s="47"/>
      <c r="BQ663" s="47"/>
      <c r="BR663" s="47"/>
      <c r="BS663" s="47"/>
      <c r="BT663" s="47"/>
      <c r="BU663" s="47"/>
      <c r="BV663" s="47"/>
      <c r="BW663" s="47"/>
      <c r="BX663" s="47"/>
      <c r="BY663" s="47"/>
      <c r="BZ663" s="47"/>
      <c r="CA663" s="47"/>
      <c r="CB663" s="47"/>
      <c r="CC663" s="47"/>
      <c r="CD663" s="47"/>
      <c r="CE663" s="47"/>
      <c r="CF663" s="47"/>
      <c r="CG663" s="47"/>
      <c r="CH663" s="47"/>
      <c r="CI663" s="47"/>
      <c r="CJ663" s="47"/>
      <c r="CK663" s="47"/>
      <c r="CL663" s="47"/>
      <c r="CM663" s="47"/>
      <c r="CN663" s="47"/>
      <c r="CO663" s="47"/>
      <c r="CP663" s="47"/>
      <c r="CQ663" s="47"/>
      <c r="CR663" s="47"/>
      <c r="CS663" s="47"/>
      <c r="CT663" s="47"/>
      <c r="CU663" s="47"/>
      <c r="CV663" s="47"/>
      <c r="CW663" s="47"/>
      <c r="CX663" s="47"/>
      <c r="CY663" s="47"/>
      <c r="CZ663" s="47"/>
      <c r="DA663" s="47"/>
      <c r="DB663" s="47"/>
      <c r="DC663" s="47"/>
      <c r="DD663" s="47"/>
      <c r="DE663" s="47"/>
      <c r="DF663" s="47"/>
      <c r="DG663" s="47"/>
      <c r="DH663" s="47"/>
      <c r="DI663" s="47"/>
      <c r="DJ663" s="47"/>
      <c r="DK663" s="47"/>
      <c r="DL663" s="47"/>
      <c r="DM663" s="47"/>
      <c r="DN663" s="47"/>
      <c r="DO663" s="47"/>
      <c r="DP663" s="47"/>
      <c r="DQ663" s="47"/>
      <c r="DR663" s="47"/>
      <c r="DS663" s="47"/>
      <c r="DT663" s="47"/>
      <c r="DU663" s="47"/>
      <c r="DV663" s="47"/>
      <c r="DW663" s="74"/>
      <c r="DX663" s="47"/>
      <c r="DY663" s="47"/>
      <c r="DZ663" s="47"/>
      <c r="EA663" s="47"/>
      <c r="EB663" s="47"/>
      <c r="EC663" s="47"/>
      <c r="ED663" s="47"/>
      <c r="EE663" s="47"/>
      <c r="EF663" s="47"/>
      <c r="EG663" s="47"/>
      <c r="EH663" s="47"/>
      <c r="EI663" s="47"/>
      <c r="EJ663" s="47"/>
      <c r="EK663" s="47"/>
      <c r="EL663" s="47"/>
      <c r="EM663" s="47"/>
      <c r="EN663" s="47"/>
      <c r="EO663" s="47"/>
      <c r="EP663" s="47"/>
      <c r="EQ663" s="47"/>
      <c r="ER663" s="74"/>
    </row>
    <row r="664" spans="2:148" ht="15" customHeight="1">
      <c r="B664" s="687" t="str">
        <f t="shared" si="74"/>
        <v>Desk 34</v>
      </c>
      <c r="C664" s="689" t="str">
        <f t="shared" ref="C664:G679" si="78">IF(ISBLANK(C44), "", C44)</f>
        <v/>
      </c>
      <c r="D664" s="689" t="str">
        <f t="shared" si="78"/>
        <v/>
      </c>
      <c r="E664" s="689" t="str">
        <f t="shared" si="78"/>
        <v/>
      </c>
      <c r="F664" s="689" t="str">
        <f t="shared" si="78"/>
        <v/>
      </c>
      <c r="G664" s="1810" t="str">
        <f t="shared" si="78"/>
        <v/>
      </c>
      <c r="H664" s="47"/>
      <c r="I664" s="47"/>
      <c r="J664" s="47"/>
      <c r="K664" s="47"/>
      <c r="L664" s="47"/>
      <c r="M664" s="47"/>
      <c r="N664" s="47"/>
      <c r="O664" s="47"/>
      <c r="P664" s="47"/>
      <c r="Q664" s="47"/>
      <c r="R664" s="47"/>
      <c r="S664" s="47"/>
      <c r="T664" s="47"/>
      <c r="U664" s="47"/>
      <c r="V664" s="47"/>
      <c r="W664" s="47"/>
      <c r="X664" s="47"/>
      <c r="Y664" s="47"/>
      <c r="Z664" s="47"/>
      <c r="AA664" s="47"/>
      <c r="AB664" s="47"/>
      <c r="AC664" s="47"/>
      <c r="AD664" s="47"/>
      <c r="AE664" s="47"/>
      <c r="AF664" s="47"/>
      <c r="AG664" s="47"/>
      <c r="AH664" s="47"/>
      <c r="AI664" s="47"/>
      <c r="AJ664" s="47"/>
      <c r="AK664" s="47"/>
      <c r="AL664" s="47"/>
      <c r="AM664" s="47"/>
      <c r="AN664" s="47"/>
      <c r="AO664" s="47"/>
      <c r="AP664" s="47"/>
      <c r="AQ664" s="47"/>
      <c r="AR664" s="47"/>
      <c r="AS664" s="47"/>
      <c r="AT664" s="47"/>
      <c r="AU664" s="47"/>
      <c r="AV664" s="47"/>
      <c r="AW664" s="47"/>
      <c r="AX664" s="47"/>
      <c r="AY664" s="47"/>
      <c r="AZ664" s="47"/>
      <c r="BA664" s="47"/>
      <c r="BB664" s="47"/>
      <c r="BC664" s="47"/>
      <c r="BD664" s="47"/>
      <c r="BE664" s="47"/>
      <c r="BF664" s="47"/>
      <c r="BG664" s="47"/>
      <c r="BH664" s="47"/>
      <c r="BI664" s="47"/>
      <c r="BJ664" s="47"/>
      <c r="BK664" s="47"/>
      <c r="BL664" s="47"/>
      <c r="BM664" s="47"/>
      <c r="BN664" s="47"/>
      <c r="BO664" s="47"/>
      <c r="BP664" s="47"/>
      <c r="BQ664" s="47"/>
      <c r="BR664" s="47"/>
      <c r="BS664" s="47"/>
      <c r="BT664" s="47"/>
      <c r="BU664" s="47"/>
      <c r="BV664" s="47"/>
      <c r="BW664" s="47"/>
      <c r="BX664" s="47"/>
      <c r="BY664" s="47"/>
      <c r="BZ664" s="47"/>
      <c r="CA664" s="47"/>
      <c r="CB664" s="47"/>
      <c r="CC664" s="47"/>
      <c r="CD664" s="47"/>
      <c r="CE664" s="47"/>
      <c r="CF664" s="47"/>
      <c r="CG664" s="47"/>
      <c r="CH664" s="47"/>
      <c r="CI664" s="47"/>
      <c r="CJ664" s="47"/>
      <c r="CK664" s="47"/>
      <c r="CL664" s="47"/>
      <c r="CM664" s="47"/>
      <c r="CN664" s="47"/>
      <c r="CO664" s="47"/>
      <c r="CP664" s="47"/>
      <c r="CQ664" s="47"/>
      <c r="CR664" s="47"/>
      <c r="CS664" s="47"/>
      <c r="CT664" s="47"/>
      <c r="CU664" s="47"/>
      <c r="CV664" s="47"/>
      <c r="CW664" s="47"/>
      <c r="CX664" s="47"/>
      <c r="CY664" s="47"/>
      <c r="CZ664" s="47"/>
      <c r="DA664" s="47"/>
      <c r="DB664" s="47"/>
      <c r="DC664" s="47"/>
      <c r="DD664" s="47"/>
      <c r="DE664" s="47"/>
      <c r="DF664" s="47"/>
      <c r="DG664" s="47"/>
      <c r="DH664" s="47"/>
      <c r="DI664" s="47"/>
      <c r="DJ664" s="47"/>
      <c r="DK664" s="47"/>
      <c r="DL664" s="47"/>
      <c r="DM664" s="47"/>
      <c r="DN664" s="47"/>
      <c r="DO664" s="47"/>
      <c r="DP664" s="47"/>
      <c r="DQ664" s="47"/>
      <c r="DR664" s="47"/>
      <c r="DS664" s="47"/>
      <c r="DT664" s="47"/>
      <c r="DU664" s="47"/>
      <c r="DV664" s="47"/>
      <c r="DW664" s="74"/>
      <c r="DX664" s="47"/>
      <c r="DY664" s="47"/>
      <c r="DZ664" s="47"/>
      <c r="EA664" s="47"/>
      <c r="EB664" s="47"/>
      <c r="EC664" s="47"/>
      <c r="ED664" s="47"/>
      <c r="EE664" s="47"/>
      <c r="EF664" s="47"/>
      <c r="EG664" s="47"/>
      <c r="EH664" s="47"/>
      <c r="EI664" s="47"/>
      <c r="EJ664" s="47"/>
      <c r="EK664" s="47"/>
      <c r="EL664" s="47"/>
      <c r="EM664" s="47"/>
      <c r="EN664" s="47"/>
      <c r="EO664" s="47"/>
      <c r="EP664" s="47"/>
      <c r="EQ664" s="47"/>
      <c r="ER664" s="74"/>
    </row>
    <row r="665" spans="2:148" ht="15" customHeight="1">
      <c r="B665" s="687" t="str">
        <f t="shared" si="74"/>
        <v>Desk 35</v>
      </c>
      <c r="C665" s="689" t="str">
        <f t="shared" si="78"/>
        <v/>
      </c>
      <c r="D665" s="689" t="str">
        <f t="shared" si="78"/>
        <v/>
      </c>
      <c r="E665" s="689" t="str">
        <f t="shared" si="78"/>
        <v/>
      </c>
      <c r="F665" s="689" t="str">
        <f t="shared" si="78"/>
        <v/>
      </c>
      <c r="G665" s="1810" t="str">
        <f t="shared" si="78"/>
        <v/>
      </c>
      <c r="H665" s="47"/>
      <c r="I665" s="47"/>
      <c r="J665" s="47"/>
      <c r="K665" s="47"/>
      <c r="L665" s="47"/>
      <c r="M665" s="47"/>
      <c r="N665" s="47"/>
      <c r="O665" s="47"/>
      <c r="P665" s="47"/>
      <c r="Q665" s="47"/>
      <c r="R665" s="47"/>
      <c r="S665" s="47"/>
      <c r="T665" s="47"/>
      <c r="U665" s="47"/>
      <c r="V665" s="47"/>
      <c r="W665" s="47"/>
      <c r="X665" s="47"/>
      <c r="Y665" s="47"/>
      <c r="Z665" s="47"/>
      <c r="AA665" s="47"/>
      <c r="AB665" s="47"/>
      <c r="AC665" s="47"/>
      <c r="AD665" s="47"/>
      <c r="AE665" s="47"/>
      <c r="AF665" s="47"/>
      <c r="AG665" s="47"/>
      <c r="AH665" s="47"/>
      <c r="AI665" s="47"/>
      <c r="AJ665" s="47"/>
      <c r="AK665" s="47"/>
      <c r="AL665" s="47"/>
      <c r="AM665" s="47"/>
      <c r="AN665" s="47"/>
      <c r="AO665" s="47"/>
      <c r="AP665" s="47"/>
      <c r="AQ665" s="47"/>
      <c r="AR665" s="47"/>
      <c r="AS665" s="47"/>
      <c r="AT665" s="47"/>
      <c r="AU665" s="47"/>
      <c r="AV665" s="47"/>
      <c r="AW665" s="47"/>
      <c r="AX665" s="47"/>
      <c r="AY665" s="47"/>
      <c r="AZ665" s="47"/>
      <c r="BA665" s="47"/>
      <c r="BB665" s="47"/>
      <c r="BC665" s="47"/>
      <c r="BD665" s="47"/>
      <c r="BE665" s="47"/>
      <c r="BF665" s="47"/>
      <c r="BG665" s="47"/>
      <c r="BH665" s="47"/>
      <c r="BI665" s="47"/>
      <c r="BJ665" s="47"/>
      <c r="BK665" s="47"/>
      <c r="BL665" s="47"/>
      <c r="BM665" s="47"/>
      <c r="BN665" s="47"/>
      <c r="BO665" s="47"/>
      <c r="BP665" s="47"/>
      <c r="BQ665" s="47"/>
      <c r="BR665" s="47"/>
      <c r="BS665" s="47"/>
      <c r="BT665" s="47"/>
      <c r="BU665" s="47"/>
      <c r="BV665" s="47"/>
      <c r="BW665" s="47"/>
      <c r="BX665" s="47"/>
      <c r="BY665" s="47"/>
      <c r="BZ665" s="47"/>
      <c r="CA665" s="47"/>
      <c r="CB665" s="47"/>
      <c r="CC665" s="47"/>
      <c r="CD665" s="47"/>
      <c r="CE665" s="47"/>
      <c r="CF665" s="47"/>
      <c r="CG665" s="47"/>
      <c r="CH665" s="47"/>
      <c r="CI665" s="47"/>
      <c r="CJ665" s="47"/>
      <c r="CK665" s="47"/>
      <c r="CL665" s="47"/>
      <c r="CM665" s="47"/>
      <c r="CN665" s="47"/>
      <c r="CO665" s="47"/>
      <c r="CP665" s="47"/>
      <c r="CQ665" s="47"/>
      <c r="CR665" s="47"/>
      <c r="CS665" s="47"/>
      <c r="CT665" s="47"/>
      <c r="CU665" s="47"/>
      <c r="CV665" s="47"/>
      <c r="CW665" s="47"/>
      <c r="CX665" s="47"/>
      <c r="CY665" s="47"/>
      <c r="CZ665" s="47"/>
      <c r="DA665" s="47"/>
      <c r="DB665" s="47"/>
      <c r="DC665" s="47"/>
      <c r="DD665" s="47"/>
      <c r="DE665" s="47"/>
      <c r="DF665" s="47"/>
      <c r="DG665" s="47"/>
      <c r="DH665" s="47"/>
      <c r="DI665" s="47"/>
      <c r="DJ665" s="47"/>
      <c r="DK665" s="47"/>
      <c r="DL665" s="47"/>
      <c r="DM665" s="47"/>
      <c r="DN665" s="47"/>
      <c r="DO665" s="47"/>
      <c r="DP665" s="47"/>
      <c r="DQ665" s="47"/>
      <c r="DR665" s="47"/>
      <c r="DS665" s="47"/>
      <c r="DT665" s="47"/>
      <c r="DU665" s="47"/>
      <c r="DV665" s="47"/>
      <c r="DW665" s="74"/>
      <c r="DX665" s="47"/>
      <c r="DY665" s="47"/>
      <c r="DZ665" s="47"/>
      <c r="EA665" s="47"/>
      <c r="EB665" s="47"/>
      <c r="EC665" s="47"/>
      <c r="ED665" s="47"/>
      <c r="EE665" s="47"/>
      <c r="EF665" s="47"/>
      <c r="EG665" s="47"/>
      <c r="EH665" s="47"/>
      <c r="EI665" s="47"/>
      <c r="EJ665" s="47"/>
      <c r="EK665" s="47"/>
      <c r="EL665" s="47"/>
      <c r="EM665" s="47"/>
      <c r="EN665" s="47"/>
      <c r="EO665" s="47"/>
      <c r="EP665" s="47"/>
      <c r="EQ665" s="47"/>
      <c r="ER665" s="74"/>
    </row>
    <row r="666" spans="2:148" ht="15" customHeight="1">
      <c r="B666" s="687" t="str">
        <f t="shared" si="74"/>
        <v>Desk 36</v>
      </c>
      <c r="C666" s="689" t="str">
        <f t="shared" si="78"/>
        <v/>
      </c>
      <c r="D666" s="689" t="str">
        <f t="shared" si="78"/>
        <v/>
      </c>
      <c r="E666" s="689" t="str">
        <f t="shared" si="78"/>
        <v/>
      </c>
      <c r="F666" s="689" t="str">
        <f t="shared" si="78"/>
        <v/>
      </c>
      <c r="G666" s="1810" t="str">
        <f t="shared" si="78"/>
        <v/>
      </c>
      <c r="H666" s="47"/>
      <c r="I666" s="47"/>
      <c r="J666" s="47"/>
      <c r="K666" s="47"/>
      <c r="L666" s="47"/>
      <c r="M666" s="47"/>
      <c r="N666" s="47"/>
      <c r="O666" s="47"/>
      <c r="P666" s="47"/>
      <c r="Q666" s="47"/>
      <c r="R666" s="47"/>
      <c r="S666" s="47"/>
      <c r="T666" s="47"/>
      <c r="U666" s="47"/>
      <c r="V666" s="47"/>
      <c r="W666" s="47"/>
      <c r="X666" s="47"/>
      <c r="Y666" s="47"/>
      <c r="Z666" s="47"/>
      <c r="AA666" s="47"/>
      <c r="AB666" s="47"/>
      <c r="AC666" s="47"/>
      <c r="AD666" s="47"/>
      <c r="AE666" s="47"/>
      <c r="AF666" s="47"/>
      <c r="AG666" s="47"/>
      <c r="AH666" s="47"/>
      <c r="AI666" s="47"/>
      <c r="AJ666" s="47"/>
      <c r="AK666" s="47"/>
      <c r="AL666" s="47"/>
      <c r="AM666" s="47"/>
      <c r="AN666" s="47"/>
      <c r="AO666" s="47"/>
      <c r="AP666" s="47"/>
      <c r="AQ666" s="47"/>
      <c r="AR666" s="47"/>
      <c r="AS666" s="47"/>
      <c r="AT666" s="47"/>
      <c r="AU666" s="47"/>
      <c r="AV666" s="47"/>
      <c r="AW666" s="47"/>
      <c r="AX666" s="47"/>
      <c r="AY666" s="47"/>
      <c r="AZ666" s="47"/>
      <c r="BA666" s="47"/>
      <c r="BB666" s="47"/>
      <c r="BC666" s="47"/>
      <c r="BD666" s="47"/>
      <c r="BE666" s="47"/>
      <c r="BF666" s="47"/>
      <c r="BG666" s="47"/>
      <c r="BH666" s="47"/>
      <c r="BI666" s="47"/>
      <c r="BJ666" s="47"/>
      <c r="BK666" s="47"/>
      <c r="BL666" s="47"/>
      <c r="BM666" s="47"/>
      <c r="BN666" s="47"/>
      <c r="BO666" s="47"/>
      <c r="BP666" s="47"/>
      <c r="BQ666" s="47"/>
      <c r="BR666" s="47"/>
      <c r="BS666" s="47"/>
      <c r="BT666" s="47"/>
      <c r="BU666" s="47"/>
      <c r="BV666" s="47"/>
      <c r="BW666" s="47"/>
      <c r="BX666" s="47"/>
      <c r="BY666" s="47"/>
      <c r="BZ666" s="47"/>
      <c r="CA666" s="47"/>
      <c r="CB666" s="47"/>
      <c r="CC666" s="47"/>
      <c r="CD666" s="47"/>
      <c r="CE666" s="47"/>
      <c r="CF666" s="47"/>
      <c r="CG666" s="47"/>
      <c r="CH666" s="47"/>
      <c r="CI666" s="47"/>
      <c r="CJ666" s="47"/>
      <c r="CK666" s="47"/>
      <c r="CL666" s="47"/>
      <c r="CM666" s="47"/>
      <c r="CN666" s="47"/>
      <c r="CO666" s="47"/>
      <c r="CP666" s="47"/>
      <c r="CQ666" s="47"/>
      <c r="CR666" s="47"/>
      <c r="CS666" s="47"/>
      <c r="CT666" s="47"/>
      <c r="CU666" s="47"/>
      <c r="CV666" s="47"/>
      <c r="CW666" s="47"/>
      <c r="CX666" s="47"/>
      <c r="CY666" s="47"/>
      <c r="CZ666" s="47"/>
      <c r="DA666" s="47"/>
      <c r="DB666" s="47"/>
      <c r="DC666" s="47"/>
      <c r="DD666" s="47"/>
      <c r="DE666" s="47"/>
      <c r="DF666" s="47"/>
      <c r="DG666" s="47"/>
      <c r="DH666" s="47"/>
      <c r="DI666" s="47"/>
      <c r="DJ666" s="47"/>
      <c r="DK666" s="47"/>
      <c r="DL666" s="47"/>
      <c r="DM666" s="47"/>
      <c r="DN666" s="47"/>
      <c r="DO666" s="47"/>
      <c r="DP666" s="47"/>
      <c r="DQ666" s="47"/>
      <c r="DR666" s="47"/>
      <c r="DS666" s="47"/>
      <c r="DT666" s="47"/>
      <c r="DU666" s="47"/>
      <c r="DV666" s="47"/>
      <c r="DW666" s="74"/>
      <c r="DX666" s="47"/>
      <c r="DY666" s="47"/>
      <c r="DZ666" s="47"/>
      <c r="EA666" s="47"/>
      <c r="EB666" s="47"/>
      <c r="EC666" s="47"/>
      <c r="ED666" s="47"/>
      <c r="EE666" s="47"/>
      <c r="EF666" s="47"/>
      <c r="EG666" s="47"/>
      <c r="EH666" s="47"/>
      <c r="EI666" s="47"/>
      <c r="EJ666" s="47"/>
      <c r="EK666" s="47"/>
      <c r="EL666" s="47"/>
      <c r="EM666" s="47"/>
      <c r="EN666" s="47"/>
      <c r="EO666" s="47"/>
      <c r="EP666" s="47"/>
      <c r="EQ666" s="47"/>
      <c r="ER666" s="74"/>
    </row>
    <row r="667" spans="2:148" ht="15" customHeight="1">
      <c r="B667" s="687" t="str">
        <f t="shared" si="74"/>
        <v>Desk 37</v>
      </c>
      <c r="C667" s="689" t="str">
        <f t="shared" si="78"/>
        <v/>
      </c>
      <c r="D667" s="689" t="str">
        <f t="shared" si="78"/>
        <v/>
      </c>
      <c r="E667" s="689" t="str">
        <f t="shared" si="78"/>
        <v/>
      </c>
      <c r="F667" s="689" t="str">
        <f t="shared" si="78"/>
        <v/>
      </c>
      <c r="G667" s="1810" t="str">
        <f t="shared" si="78"/>
        <v/>
      </c>
      <c r="H667" s="47"/>
      <c r="I667" s="47"/>
      <c r="J667" s="47"/>
      <c r="K667" s="47"/>
      <c r="L667" s="47"/>
      <c r="M667" s="47"/>
      <c r="N667" s="47"/>
      <c r="O667" s="47"/>
      <c r="P667" s="47"/>
      <c r="Q667" s="47"/>
      <c r="R667" s="47"/>
      <c r="S667" s="47"/>
      <c r="T667" s="47"/>
      <c r="U667" s="47"/>
      <c r="V667" s="47"/>
      <c r="W667" s="47"/>
      <c r="X667" s="47"/>
      <c r="Y667" s="47"/>
      <c r="Z667" s="47"/>
      <c r="AA667" s="47"/>
      <c r="AB667" s="47"/>
      <c r="AC667" s="47"/>
      <c r="AD667" s="47"/>
      <c r="AE667" s="47"/>
      <c r="AF667" s="47"/>
      <c r="AG667" s="47"/>
      <c r="AH667" s="47"/>
      <c r="AI667" s="47"/>
      <c r="AJ667" s="47"/>
      <c r="AK667" s="47"/>
      <c r="AL667" s="47"/>
      <c r="AM667" s="47"/>
      <c r="AN667" s="47"/>
      <c r="AO667" s="47"/>
      <c r="AP667" s="47"/>
      <c r="AQ667" s="47"/>
      <c r="AR667" s="47"/>
      <c r="AS667" s="47"/>
      <c r="AT667" s="47"/>
      <c r="AU667" s="47"/>
      <c r="AV667" s="47"/>
      <c r="AW667" s="47"/>
      <c r="AX667" s="47"/>
      <c r="AY667" s="47"/>
      <c r="AZ667" s="47"/>
      <c r="BA667" s="47"/>
      <c r="BB667" s="47"/>
      <c r="BC667" s="47"/>
      <c r="BD667" s="47"/>
      <c r="BE667" s="47"/>
      <c r="BF667" s="47"/>
      <c r="BG667" s="47"/>
      <c r="BH667" s="47"/>
      <c r="BI667" s="47"/>
      <c r="BJ667" s="47"/>
      <c r="BK667" s="47"/>
      <c r="BL667" s="47"/>
      <c r="BM667" s="47"/>
      <c r="BN667" s="47"/>
      <c r="BO667" s="47"/>
      <c r="BP667" s="47"/>
      <c r="BQ667" s="47"/>
      <c r="BR667" s="47"/>
      <c r="BS667" s="47"/>
      <c r="BT667" s="47"/>
      <c r="BU667" s="47"/>
      <c r="BV667" s="47"/>
      <c r="BW667" s="47"/>
      <c r="BX667" s="47"/>
      <c r="BY667" s="47"/>
      <c r="BZ667" s="47"/>
      <c r="CA667" s="47"/>
      <c r="CB667" s="47"/>
      <c r="CC667" s="47"/>
      <c r="CD667" s="47"/>
      <c r="CE667" s="47"/>
      <c r="CF667" s="47"/>
      <c r="CG667" s="47"/>
      <c r="CH667" s="47"/>
      <c r="CI667" s="47"/>
      <c r="CJ667" s="47"/>
      <c r="CK667" s="47"/>
      <c r="CL667" s="47"/>
      <c r="CM667" s="47"/>
      <c r="CN667" s="47"/>
      <c r="CO667" s="47"/>
      <c r="CP667" s="47"/>
      <c r="CQ667" s="47"/>
      <c r="CR667" s="47"/>
      <c r="CS667" s="47"/>
      <c r="CT667" s="47"/>
      <c r="CU667" s="47"/>
      <c r="CV667" s="47"/>
      <c r="CW667" s="47"/>
      <c r="CX667" s="47"/>
      <c r="CY667" s="47"/>
      <c r="CZ667" s="47"/>
      <c r="DA667" s="47"/>
      <c r="DB667" s="47"/>
      <c r="DC667" s="47"/>
      <c r="DD667" s="47"/>
      <c r="DE667" s="47"/>
      <c r="DF667" s="47"/>
      <c r="DG667" s="47"/>
      <c r="DH667" s="47"/>
      <c r="DI667" s="47"/>
      <c r="DJ667" s="47"/>
      <c r="DK667" s="47"/>
      <c r="DL667" s="47"/>
      <c r="DM667" s="47"/>
      <c r="DN667" s="47"/>
      <c r="DO667" s="47"/>
      <c r="DP667" s="47"/>
      <c r="DQ667" s="47"/>
      <c r="DR667" s="47"/>
      <c r="DS667" s="47"/>
      <c r="DT667" s="47"/>
      <c r="DU667" s="47"/>
      <c r="DV667" s="47"/>
      <c r="DW667" s="74"/>
      <c r="DX667" s="47"/>
      <c r="DY667" s="47"/>
      <c r="DZ667" s="47"/>
      <c r="EA667" s="47"/>
      <c r="EB667" s="47"/>
      <c r="EC667" s="47"/>
      <c r="ED667" s="47"/>
      <c r="EE667" s="47"/>
      <c r="EF667" s="47"/>
      <c r="EG667" s="47"/>
      <c r="EH667" s="47"/>
      <c r="EI667" s="47"/>
      <c r="EJ667" s="47"/>
      <c r="EK667" s="47"/>
      <c r="EL667" s="47"/>
      <c r="EM667" s="47"/>
      <c r="EN667" s="47"/>
      <c r="EO667" s="47"/>
      <c r="EP667" s="47"/>
      <c r="EQ667" s="47"/>
      <c r="ER667" s="74"/>
    </row>
    <row r="668" spans="2:148" ht="15" customHeight="1">
      <c r="B668" s="687" t="str">
        <f t="shared" si="74"/>
        <v>Desk 38</v>
      </c>
      <c r="C668" s="689" t="str">
        <f t="shared" si="78"/>
        <v/>
      </c>
      <c r="D668" s="689" t="str">
        <f t="shared" si="78"/>
        <v/>
      </c>
      <c r="E668" s="689" t="str">
        <f t="shared" si="78"/>
        <v/>
      </c>
      <c r="F668" s="689" t="str">
        <f t="shared" si="78"/>
        <v/>
      </c>
      <c r="G668" s="1810" t="str">
        <f t="shared" si="78"/>
        <v/>
      </c>
      <c r="H668" s="47"/>
      <c r="I668" s="47"/>
      <c r="J668" s="47"/>
      <c r="K668" s="47"/>
      <c r="L668" s="47"/>
      <c r="M668" s="47"/>
      <c r="N668" s="47"/>
      <c r="O668" s="47"/>
      <c r="P668" s="47"/>
      <c r="Q668" s="47"/>
      <c r="R668" s="47"/>
      <c r="S668" s="47"/>
      <c r="T668" s="47"/>
      <c r="U668" s="47"/>
      <c r="V668" s="47"/>
      <c r="W668" s="47"/>
      <c r="X668" s="47"/>
      <c r="Y668" s="47"/>
      <c r="Z668" s="47"/>
      <c r="AA668" s="47"/>
      <c r="AB668" s="47"/>
      <c r="AC668" s="47"/>
      <c r="AD668" s="47"/>
      <c r="AE668" s="47"/>
      <c r="AF668" s="47"/>
      <c r="AG668" s="47"/>
      <c r="AH668" s="47"/>
      <c r="AI668" s="47"/>
      <c r="AJ668" s="47"/>
      <c r="AK668" s="47"/>
      <c r="AL668" s="47"/>
      <c r="AM668" s="47"/>
      <c r="AN668" s="47"/>
      <c r="AO668" s="47"/>
      <c r="AP668" s="47"/>
      <c r="AQ668" s="47"/>
      <c r="AR668" s="47"/>
      <c r="AS668" s="47"/>
      <c r="AT668" s="47"/>
      <c r="AU668" s="47"/>
      <c r="AV668" s="47"/>
      <c r="AW668" s="47"/>
      <c r="AX668" s="47"/>
      <c r="AY668" s="47"/>
      <c r="AZ668" s="47"/>
      <c r="BA668" s="47"/>
      <c r="BB668" s="47"/>
      <c r="BC668" s="47"/>
      <c r="BD668" s="47"/>
      <c r="BE668" s="47"/>
      <c r="BF668" s="47"/>
      <c r="BG668" s="47"/>
      <c r="BH668" s="47"/>
      <c r="BI668" s="47"/>
      <c r="BJ668" s="47"/>
      <c r="BK668" s="47"/>
      <c r="BL668" s="47"/>
      <c r="BM668" s="47"/>
      <c r="BN668" s="47"/>
      <c r="BO668" s="47"/>
      <c r="BP668" s="47"/>
      <c r="BQ668" s="47"/>
      <c r="BR668" s="47"/>
      <c r="BS668" s="47"/>
      <c r="BT668" s="47"/>
      <c r="BU668" s="47"/>
      <c r="BV668" s="47"/>
      <c r="BW668" s="47"/>
      <c r="BX668" s="47"/>
      <c r="BY668" s="47"/>
      <c r="BZ668" s="47"/>
      <c r="CA668" s="47"/>
      <c r="CB668" s="47"/>
      <c r="CC668" s="47"/>
      <c r="CD668" s="47"/>
      <c r="CE668" s="47"/>
      <c r="CF668" s="47"/>
      <c r="CG668" s="47"/>
      <c r="CH668" s="47"/>
      <c r="CI668" s="47"/>
      <c r="CJ668" s="47"/>
      <c r="CK668" s="47"/>
      <c r="CL668" s="47"/>
      <c r="CM668" s="47"/>
      <c r="CN668" s="47"/>
      <c r="CO668" s="47"/>
      <c r="CP668" s="47"/>
      <c r="CQ668" s="47"/>
      <c r="CR668" s="47"/>
      <c r="CS668" s="47"/>
      <c r="CT668" s="47"/>
      <c r="CU668" s="47"/>
      <c r="CV668" s="47"/>
      <c r="CW668" s="47"/>
      <c r="CX668" s="47"/>
      <c r="CY668" s="47"/>
      <c r="CZ668" s="47"/>
      <c r="DA668" s="47"/>
      <c r="DB668" s="47"/>
      <c r="DC668" s="47"/>
      <c r="DD668" s="47"/>
      <c r="DE668" s="47"/>
      <c r="DF668" s="47"/>
      <c r="DG668" s="47"/>
      <c r="DH668" s="47"/>
      <c r="DI668" s="47"/>
      <c r="DJ668" s="47"/>
      <c r="DK668" s="47"/>
      <c r="DL668" s="47"/>
      <c r="DM668" s="47"/>
      <c r="DN668" s="47"/>
      <c r="DO668" s="47"/>
      <c r="DP668" s="47"/>
      <c r="DQ668" s="47"/>
      <c r="DR668" s="47"/>
      <c r="DS668" s="47"/>
      <c r="DT668" s="47"/>
      <c r="DU668" s="47"/>
      <c r="DV668" s="47"/>
      <c r="DW668" s="74"/>
      <c r="DX668" s="47"/>
      <c r="DY668" s="47"/>
      <c r="DZ668" s="47"/>
      <c r="EA668" s="47"/>
      <c r="EB668" s="47"/>
      <c r="EC668" s="47"/>
      <c r="ED668" s="47"/>
      <c r="EE668" s="47"/>
      <c r="EF668" s="47"/>
      <c r="EG668" s="47"/>
      <c r="EH668" s="47"/>
      <c r="EI668" s="47"/>
      <c r="EJ668" s="47"/>
      <c r="EK668" s="47"/>
      <c r="EL668" s="47"/>
      <c r="EM668" s="47"/>
      <c r="EN668" s="47"/>
      <c r="EO668" s="47"/>
      <c r="EP668" s="47"/>
      <c r="EQ668" s="47"/>
      <c r="ER668" s="74"/>
    </row>
    <row r="669" spans="2:148" ht="15" customHeight="1">
      <c r="B669" s="687" t="str">
        <f t="shared" si="74"/>
        <v>Desk 39</v>
      </c>
      <c r="C669" s="689" t="str">
        <f t="shared" si="78"/>
        <v/>
      </c>
      <c r="D669" s="689" t="str">
        <f t="shared" si="78"/>
        <v/>
      </c>
      <c r="E669" s="689" t="str">
        <f t="shared" si="78"/>
        <v/>
      </c>
      <c r="F669" s="689" t="str">
        <f t="shared" si="78"/>
        <v/>
      </c>
      <c r="G669" s="1810" t="str">
        <f t="shared" si="78"/>
        <v/>
      </c>
      <c r="H669" s="47"/>
      <c r="I669" s="47"/>
      <c r="J669" s="47"/>
      <c r="K669" s="47"/>
      <c r="L669" s="47"/>
      <c r="M669" s="47"/>
      <c r="N669" s="47"/>
      <c r="O669" s="47"/>
      <c r="P669" s="47"/>
      <c r="Q669" s="47"/>
      <c r="R669" s="47"/>
      <c r="S669" s="47"/>
      <c r="T669" s="47"/>
      <c r="U669" s="47"/>
      <c r="V669" s="47"/>
      <c r="W669" s="47"/>
      <c r="X669" s="47"/>
      <c r="Y669" s="47"/>
      <c r="Z669" s="47"/>
      <c r="AA669" s="47"/>
      <c r="AB669" s="47"/>
      <c r="AC669" s="47"/>
      <c r="AD669" s="47"/>
      <c r="AE669" s="47"/>
      <c r="AF669" s="47"/>
      <c r="AG669" s="47"/>
      <c r="AH669" s="47"/>
      <c r="AI669" s="47"/>
      <c r="AJ669" s="47"/>
      <c r="AK669" s="47"/>
      <c r="AL669" s="47"/>
      <c r="AM669" s="47"/>
      <c r="AN669" s="47"/>
      <c r="AO669" s="47"/>
      <c r="AP669" s="47"/>
      <c r="AQ669" s="47"/>
      <c r="AR669" s="47"/>
      <c r="AS669" s="47"/>
      <c r="AT669" s="47"/>
      <c r="AU669" s="47"/>
      <c r="AV669" s="47"/>
      <c r="AW669" s="47"/>
      <c r="AX669" s="47"/>
      <c r="AY669" s="47"/>
      <c r="AZ669" s="47"/>
      <c r="BA669" s="47"/>
      <c r="BB669" s="47"/>
      <c r="BC669" s="47"/>
      <c r="BD669" s="47"/>
      <c r="BE669" s="47"/>
      <c r="BF669" s="47"/>
      <c r="BG669" s="47"/>
      <c r="BH669" s="47"/>
      <c r="BI669" s="47"/>
      <c r="BJ669" s="47"/>
      <c r="BK669" s="47"/>
      <c r="BL669" s="47"/>
      <c r="BM669" s="47"/>
      <c r="BN669" s="47"/>
      <c r="BO669" s="47"/>
      <c r="BP669" s="47"/>
      <c r="BQ669" s="47"/>
      <c r="BR669" s="47"/>
      <c r="BS669" s="47"/>
      <c r="BT669" s="47"/>
      <c r="BU669" s="47"/>
      <c r="BV669" s="47"/>
      <c r="BW669" s="47"/>
      <c r="BX669" s="47"/>
      <c r="BY669" s="47"/>
      <c r="BZ669" s="47"/>
      <c r="CA669" s="47"/>
      <c r="CB669" s="47"/>
      <c r="CC669" s="47"/>
      <c r="CD669" s="47"/>
      <c r="CE669" s="47"/>
      <c r="CF669" s="47"/>
      <c r="CG669" s="47"/>
      <c r="CH669" s="47"/>
      <c r="CI669" s="47"/>
      <c r="CJ669" s="47"/>
      <c r="CK669" s="47"/>
      <c r="CL669" s="47"/>
      <c r="CM669" s="47"/>
      <c r="CN669" s="47"/>
      <c r="CO669" s="47"/>
      <c r="CP669" s="47"/>
      <c r="CQ669" s="47"/>
      <c r="CR669" s="47"/>
      <c r="CS669" s="47"/>
      <c r="CT669" s="47"/>
      <c r="CU669" s="47"/>
      <c r="CV669" s="47"/>
      <c r="CW669" s="47"/>
      <c r="CX669" s="47"/>
      <c r="CY669" s="47"/>
      <c r="CZ669" s="47"/>
      <c r="DA669" s="47"/>
      <c r="DB669" s="47"/>
      <c r="DC669" s="47"/>
      <c r="DD669" s="47"/>
      <c r="DE669" s="47"/>
      <c r="DF669" s="47"/>
      <c r="DG669" s="47"/>
      <c r="DH669" s="47"/>
      <c r="DI669" s="47"/>
      <c r="DJ669" s="47"/>
      <c r="DK669" s="47"/>
      <c r="DL669" s="47"/>
      <c r="DM669" s="47"/>
      <c r="DN669" s="47"/>
      <c r="DO669" s="47"/>
      <c r="DP669" s="47"/>
      <c r="DQ669" s="47"/>
      <c r="DR669" s="47"/>
      <c r="DS669" s="47"/>
      <c r="DT669" s="47"/>
      <c r="DU669" s="47"/>
      <c r="DV669" s="47"/>
      <c r="DW669" s="74"/>
      <c r="DX669" s="47"/>
      <c r="DY669" s="47"/>
      <c r="DZ669" s="47"/>
      <c r="EA669" s="47"/>
      <c r="EB669" s="47"/>
      <c r="EC669" s="47"/>
      <c r="ED669" s="47"/>
      <c r="EE669" s="47"/>
      <c r="EF669" s="47"/>
      <c r="EG669" s="47"/>
      <c r="EH669" s="47"/>
      <c r="EI669" s="47"/>
      <c r="EJ669" s="47"/>
      <c r="EK669" s="47"/>
      <c r="EL669" s="47"/>
      <c r="EM669" s="47"/>
      <c r="EN669" s="47"/>
      <c r="EO669" s="47"/>
      <c r="EP669" s="47"/>
      <c r="EQ669" s="47"/>
      <c r="ER669" s="74"/>
    </row>
    <row r="670" spans="2:148" ht="15" customHeight="1">
      <c r="B670" s="687" t="str">
        <f t="shared" si="74"/>
        <v>Desk 40</v>
      </c>
      <c r="C670" s="689" t="str">
        <f t="shared" si="78"/>
        <v/>
      </c>
      <c r="D670" s="689" t="str">
        <f t="shared" si="78"/>
        <v/>
      </c>
      <c r="E670" s="689" t="str">
        <f t="shared" si="78"/>
        <v/>
      </c>
      <c r="F670" s="689" t="str">
        <f t="shared" si="78"/>
        <v/>
      </c>
      <c r="G670" s="1810" t="str">
        <f t="shared" si="78"/>
        <v/>
      </c>
      <c r="H670" s="47"/>
      <c r="I670" s="47"/>
      <c r="J670" s="47"/>
      <c r="K670" s="47"/>
      <c r="L670" s="47"/>
      <c r="M670" s="47"/>
      <c r="N670" s="47"/>
      <c r="O670" s="47"/>
      <c r="P670" s="47"/>
      <c r="Q670" s="47"/>
      <c r="R670" s="47"/>
      <c r="S670" s="47"/>
      <c r="T670" s="47"/>
      <c r="U670" s="47"/>
      <c r="V670" s="47"/>
      <c r="W670" s="47"/>
      <c r="X670" s="47"/>
      <c r="Y670" s="47"/>
      <c r="Z670" s="47"/>
      <c r="AA670" s="47"/>
      <c r="AB670" s="47"/>
      <c r="AC670" s="47"/>
      <c r="AD670" s="47"/>
      <c r="AE670" s="47"/>
      <c r="AF670" s="47"/>
      <c r="AG670" s="47"/>
      <c r="AH670" s="47"/>
      <c r="AI670" s="47"/>
      <c r="AJ670" s="47"/>
      <c r="AK670" s="47"/>
      <c r="AL670" s="47"/>
      <c r="AM670" s="47"/>
      <c r="AN670" s="47"/>
      <c r="AO670" s="47"/>
      <c r="AP670" s="47"/>
      <c r="AQ670" s="47"/>
      <c r="AR670" s="47"/>
      <c r="AS670" s="47"/>
      <c r="AT670" s="47"/>
      <c r="AU670" s="47"/>
      <c r="AV670" s="47"/>
      <c r="AW670" s="47"/>
      <c r="AX670" s="47"/>
      <c r="AY670" s="47"/>
      <c r="AZ670" s="47"/>
      <c r="BA670" s="47"/>
      <c r="BB670" s="47"/>
      <c r="BC670" s="47"/>
      <c r="BD670" s="47"/>
      <c r="BE670" s="47"/>
      <c r="BF670" s="47"/>
      <c r="BG670" s="47"/>
      <c r="BH670" s="47"/>
      <c r="BI670" s="47"/>
      <c r="BJ670" s="47"/>
      <c r="BK670" s="47"/>
      <c r="BL670" s="47"/>
      <c r="BM670" s="47"/>
      <c r="BN670" s="47"/>
      <c r="BO670" s="47"/>
      <c r="BP670" s="47"/>
      <c r="BQ670" s="47"/>
      <c r="BR670" s="47"/>
      <c r="BS670" s="47"/>
      <c r="BT670" s="47"/>
      <c r="BU670" s="47"/>
      <c r="BV670" s="47"/>
      <c r="BW670" s="47"/>
      <c r="BX670" s="47"/>
      <c r="BY670" s="47"/>
      <c r="BZ670" s="47"/>
      <c r="CA670" s="47"/>
      <c r="CB670" s="47"/>
      <c r="CC670" s="47"/>
      <c r="CD670" s="47"/>
      <c r="CE670" s="47"/>
      <c r="CF670" s="47"/>
      <c r="CG670" s="47"/>
      <c r="CH670" s="47"/>
      <c r="CI670" s="47"/>
      <c r="CJ670" s="47"/>
      <c r="CK670" s="47"/>
      <c r="CL670" s="47"/>
      <c r="CM670" s="47"/>
      <c r="CN670" s="47"/>
      <c r="CO670" s="47"/>
      <c r="CP670" s="47"/>
      <c r="CQ670" s="47"/>
      <c r="CR670" s="47"/>
      <c r="CS670" s="47"/>
      <c r="CT670" s="47"/>
      <c r="CU670" s="47"/>
      <c r="CV670" s="47"/>
      <c r="CW670" s="47"/>
      <c r="CX670" s="47"/>
      <c r="CY670" s="47"/>
      <c r="CZ670" s="47"/>
      <c r="DA670" s="47"/>
      <c r="DB670" s="47"/>
      <c r="DC670" s="47"/>
      <c r="DD670" s="47"/>
      <c r="DE670" s="47"/>
      <c r="DF670" s="47"/>
      <c r="DG670" s="47"/>
      <c r="DH670" s="47"/>
      <c r="DI670" s="47"/>
      <c r="DJ670" s="47"/>
      <c r="DK670" s="47"/>
      <c r="DL670" s="47"/>
      <c r="DM670" s="47"/>
      <c r="DN670" s="47"/>
      <c r="DO670" s="47"/>
      <c r="DP670" s="47"/>
      <c r="DQ670" s="47"/>
      <c r="DR670" s="47"/>
      <c r="DS670" s="47"/>
      <c r="DT670" s="47"/>
      <c r="DU670" s="47"/>
      <c r="DV670" s="47"/>
      <c r="DW670" s="74"/>
      <c r="DX670" s="47"/>
      <c r="DY670" s="47"/>
      <c r="DZ670" s="47"/>
      <c r="EA670" s="47"/>
      <c r="EB670" s="47"/>
      <c r="EC670" s="47"/>
      <c r="ED670" s="47"/>
      <c r="EE670" s="47"/>
      <c r="EF670" s="47"/>
      <c r="EG670" s="47"/>
      <c r="EH670" s="47"/>
      <c r="EI670" s="47"/>
      <c r="EJ670" s="47"/>
      <c r="EK670" s="47"/>
      <c r="EL670" s="47"/>
      <c r="EM670" s="47"/>
      <c r="EN670" s="47"/>
      <c r="EO670" s="47"/>
      <c r="EP670" s="47"/>
      <c r="EQ670" s="47"/>
      <c r="ER670" s="74"/>
    </row>
    <row r="671" spans="2:148" ht="15" customHeight="1">
      <c r="B671" s="687" t="str">
        <f t="shared" si="74"/>
        <v>Desk 41</v>
      </c>
      <c r="C671" s="689" t="str">
        <f t="shared" si="78"/>
        <v/>
      </c>
      <c r="D671" s="689" t="str">
        <f t="shared" si="78"/>
        <v/>
      </c>
      <c r="E671" s="689" t="str">
        <f t="shared" si="78"/>
        <v/>
      </c>
      <c r="F671" s="689" t="str">
        <f t="shared" si="78"/>
        <v/>
      </c>
      <c r="G671" s="1810" t="str">
        <f t="shared" si="78"/>
        <v/>
      </c>
      <c r="H671" s="47"/>
      <c r="I671" s="47"/>
      <c r="J671" s="47"/>
      <c r="K671" s="47"/>
      <c r="L671" s="47"/>
      <c r="M671" s="47"/>
      <c r="N671" s="47"/>
      <c r="O671" s="47"/>
      <c r="P671" s="47"/>
      <c r="Q671" s="47"/>
      <c r="R671" s="47"/>
      <c r="S671" s="47"/>
      <c r="T671" s="47"/>
      <c r="U671" s="47"/>
      <c r="V671" s="47"/>
      <c r="W671" s="47"/>
      <c r="X671" s="47"/>
      <c r="Y671" s="47"/>
      <c r="Z671" s="47"/>
      <c r="AA671" s="47"/>
      <c r="AB671" s="47"/>
      <c r="AC671" s="47"/>
      <c r="AD671" s="47"/>
      <c r="AE671" s="47"/>
      <c r="AF671" s="47"/>
      <c r="AG671" s="47"/>
      <c r="AH671" s="47"/>
      <c r="AI671" s="47"/>
      <c r="AJ671" s="47"/>
      <c r="AK671" s="47"/>
      <c r="AL671" s="47"/>
      <c r="AM671" s="47"/>
      <c r="AN671" s="47"/>
      <c r="AO671" s="47"/>
      <c r="AP671" s="47"/>
      <c r="AQ671" s="47"/>
      <c r="AR671" s="47"/>
      <c r="AS671" s="47"/>
      <c r="AT671" s="47"/>
      <c r="AU671" s="47"/>
      <c r="AV671" s="47"/>
      <c r="AW671" s="47"/>
      <c r="AX671" s="47"/>
      <c r="AY671" s="47"/>
      <c r="AZ671" s="47"/>
      <c r="BA671" s="47"/>
      <c r="BB671" s="47"/>
      <c r="BC671" s="47"/>
      <c r="BD671" s="47"/>
      <c r="BE671" s="47"/>
      <c r="BF671" s="47"/>
      <c r="BG671" s="47"/>
      <c r="BH671" s="47"/>
      <c r="BI671" s="47"/>
      <c r="BJ671" s="47"/>
      <c r="BK671" s="47"/>
      <c r="BL671" s="47"/>
      <c r="BM671" s="47"/>
      <c r="BN671" s="47"/>
      <c r="BO671" s="47"/>
      <c r="BP671" s="47"/>
      <c r="BQ671" s="47"/>
      <c r="BR671" s="47"/>
      <c r="BS671" s="47"/>
      <c r="BT671" s="47"/>
      <c r="BU671" s="47"/>
      <c r="BV671" s="47"/>
      <c r="BW671" s="47"/>
      <c r="BX671" s="47"/>
      <c r="BY671" s="47"/>
      <c r="BZ671" s="47"/>
      <c r="CA671" s="47"/>
      <c r="CB671" s="47"/>
      <c r="CC671" s="47"/>
      <c r="CD671" s="47"/>
      <c r="CE671" s="47"/>
      <c r="CF671" s="47"/>
      <c r="CG671" s="47"/>
      <c r="CH671" s="47"/>
      <c r="CI671" s="47"/>
      <c r="CJ671" s="47"/>
      <c r="CK671" s="47"/>
      <c r="CL671" s="47"/>
      <c r="CM671" s="47"/>
      <c r="CN671" s="47"/>
      <c r="CO671" s="47"/>
      <c r="CP671" s="47"/>
      <c r="CQ671" s="47"/>
      <c r="CR671" s="47"/>
      <c r="CS671" s="47"/>
      <c r="CT671" s="47"/>
      <c r="CU671" s="47"/>
      <c r="CV671" s="47"/>
      <c r="CW671" s="47"/>
      <c r="CX671" s="47"/>
      <c r="CY671" s="47"/>
      <c r="CZ671" s="47"/>
      <c r="DA671" s="47"/>
      <c r="DB671" s="47"/>
      <c r="DC671" s="47"/>
      <c r="DD671" s="47"/>
      <c r="DE671" s="47"/>
      <c r="DF671" s="47"/>
      <c r="DG671" s="47"/>
      <c r="DH671" s="47"/>
      <c r="DI671" s="47"/>
      <c r="DJ671" s="47"/>
      <c r="DK671" s="47"/>
      <c r="DL671" s="47"/>
      <c r="DM671" s="47"/>
      <c r="DN671" s="47"/>
      <c r="DO671" s="47"/>
      <c r="DP671" s="47"/>
      <c r="DQ671" s="47"/>
      <c r="DR671" s="47"/>
      <c r="DS671" s="47"/>
      <c r="DT671" s="47"/>
      <c r="DU671" s="47"/>
      <c r="DV671" s="47"/>
      <c r="DW671" s="74"/>
      <c r="DX671" s="47"/>
      <c r="DY671" s="47"/>
      <c r="DZ671" s="47"/>
      <c r="EA671" s="47"/>
      <c r="EB671" s="47"/>
      <c r="EC671" s="47"/>
      <c r="ED671" s="47"/>
      <c r="EE671" s="47"/>
      <c r="EF671" s="47"/>
      <c r="EG671" s="47"/>
      <c r="EH671" s="47"/>
      <c r="EI671" s="47"/>
      <c r="EJ671" s="47"/>
      <c r="EK671" s="47"/>
      <c r="EL671" s="47"/>
      <c r="EM671" s="47"/>
      <c r="EN671" s="47"/>
      <c r="EO671" s="47"/>
      <c r="EP671" s="47"/>
      <c r="EQ671" s="47"/>
      <c r="ER671" s="74"/>
    </row>
    <row r="672" spans="2:148" ht="15" customHeight="1">
      <c r="B672" s="687" t="str">
        <f t="shared" si="74"/>
        <v>Desk 42</v>
      </c>
      <c r="C672" s="689" t="str">
        <f t="shared" si="78"/>
        <v/>
      </c>
      <c r="D672" s="689" t="str">
        <f t="shared" si="78"/>
        <v/>
      </c>
      <c r="E672" s="689" t="str">
        <f t="shared" si="78"/>
        <v/>
      </c>
      <c r="F672" s="689" t="str">
        <f t="shared" si="78"/>
        <v/>
      </c>
      <c r="G672" s="1810" t="str">
        <f t="shared" si="78"/>
        <v/>
      </c>
      <c r="H672" s="47"/>
      <c r="I672" s="47"/>
      <c r="J672" s="47"/>
      <c r="K672" s="47"/>
      <c r="L672" s="47"/>
      <c r="M672" s="47"/>
      <c r="N672" s="47"/>
      <c r="O672" s="47"/>
      <c r="P672" s="47"/>
      <c r="Q672" s="47"/>
      <c r="R672" s="47"/>
      <c r="S672" s="47"/>
      <c r="T672" s="47"/>
      <c r="U672" s="47"/>
      <c r="V672" s="47"/>
      <c r="W672" s="47"/>
      <c r="X672" s="47"/>
      <c r="Y672" s="47"/>
      <c r="Z672" s="47"/>
      <c r="AA672" s="47"/>
      <c r="AB672" s="47"/>
      <c r="AC672" s="47"/>
      <c r="AD672" s="47"/>
      <c r="AE672" s="47"/>
      <c r="AF672" s="47"/>
      <c r="AG672" s="47"/>
      <c r="AH672" s="47"/>
      <c r="AI672" s="47"/>
      <c r="AJ672" s="47"/>
      <c r="AK672" s="47"/>
      <c r="AL672" s="47"/>
      <c r="AM672" s="47"/>
      <c r="AN672" s="47"/>
      <c r="AO672" s="47"/>
      <c r="AP672" s="47"/>
      <c r="AQ672" s="47"/>
      <c r="AR672" s="47"/>
      <c r="AS672" s="47"/>
      <c r="AT672" s="47"/>
      <c r="AU672" s="47"/>
      <c r="AV672" s="47"/>
      <c r="AW672" s="47"/>
      <c r="AX672" s="47"/>
      <c r="AY672" s="47"/>
      <c r="AZ672" s="47"/>
      <c r="BA672" s="47"/>
      <c r="BB672" s="47"/>
      <c r="BC672" s="47"/>
      <c r="BD672" s="47"/>
      <c r="BE672" s="47"/>
      <c r="BF672" s="47"/>
      <c r="BG672" s="47"/>
      <c r="BH672" s="47"/>
      <c r="BI672" s="47"/>
      <c r="BJ672" s="47"/>
      <c r="BK672" s="47"/>
      <c r="BL672" s="47"/>
      <c r="BM672" s="47"/>
      <c r="BN672" s="47"/>
      <c r="BO672" s="47"/>
      <c r="BP672" s="47"/>
      <c r="BQ672" s="47"/>
      <c r="BR672" s="47"/>
      <c r="BS672" s="47"/>
      <c r="BT672" s="47"/>
      <c r="BU672" s="47"/>
      <c r="BV672" s="47"/>
      <c r="BW672" s="47"/>
      <c r="BX672" s="47"/>
      <c r="BY672" s="47"/>
      <c r="BZ672" s="47"/>
      <c r="CA672" s="47"/>
      <c r="CB672" s="47"/>
      <c r="CC672" s="47"/>
      <c r="CD672" s="47"/>
      <c r="CE672" s="47"/>
      <c r="CF672" s="47"/>
      <c r="CG672" s="47"/>
      <c r="CH672" s="47"/>
      <c r="CI672" s="47"/>
      <c r="CJ672" s="47"/>
      <c r="CK672" s="47"/>
      <c r="CL672" s="47"/>
      <c r="CM672" s="47"/>
      <c r="CN672" s="47"/>
      <c r="CO672" s="47"/>
      <c r="CP672" s="47"/>
      <c r="CQ672" s="47"/>
      <c r="CR672" s="47"/>
      <c r="CS672" s="47"/>
      <c r="CT672" s="47"/>
      <c r="CU672" s="47"/>
      <c r="CV672" s="47"/>
      <c r="CW672" s="47"/>
      <c r="CX672" s="47"/>
      <c r="CY672" s="47"/>
      <c r="CZ672" s="47"/>
      <c r="DA672" s="47"/>
      <c r="DB672" s="47"/>
      <c r="DC672" s="47"/>
      <c r="DD672" s="47"/>
      <c r="DE672" s="47"/>
      <c r="DF672" s="47"/>
      <c r="DG672" s="47"/>
      <c r="DH672" s="47"/>
      <c r="DI672" s="47"/>
      <c r="DJ672" s="47"/>
      <c r="DK672" s="47"/>
      <c r="DL672" s="47"/>
      <c r="DM672" s="47"/>
      <c r="DN672" s="47"/>
      <c r="DO672" s="47"/>
      <c r="DP672" s="47"/>
      <c r="DQ672" s="47"/>
      <c r="DR672" s="47"/>
      <c r="DS672" s="47"/>
      <c r="DT672" s="47"/>
      <c r="DU672" s="47"/>
      <c r="DV672" s="47"/>
      <c r="DW672" s="74"/>
      <c r="DX672" s="47"/>
      <c r="DY672" s="47"/>
      <c r="DZ672" s="47"/>
      <c r="EA672" s="47"/>
      <c r="EB672" s="47"/>
      <c r="EC672" s="47"/>
      <c r="ED672" s="47"/>
      <c r="EE672" s="47"/>
      <c r="EF672" s="47"/>
      <c r="EG672" s="47"/>
      <c r="EH672" s="47"/>
      <c r="EI672" s="47"/>
      <c r="EJ672" s="47"/>
      <c r="EK672" s="47"/>
      <c r="EL672" s="47"/>
      <c r="EM672" s="47"/>
      <c r="EN672" s="47"/>
      <c r="EO672" s="47"/>
      <c r="EP672" s="47"/>
      <c r="EQ672" s="47"/>
      <c r="ER672" s="74"/>
    </row>
    <row r="673" spans="2:148" ht="15" customHeight="1">
      <c r="B673" s="687" t="str">
        <f t="shared" si="74"/>
        <v>Desk 43</v>
      </c>
      <c r="C673" s="689" t="str">
        <f t="shared" si="78"/>
        <v/>
      </c>
      <c r="D673" s="689" t="str">
        <f t="shared" si="78"/>
        <v/>
      </c>
      <c r="E673" s="689" t="str">
        <f t="shared" si="78"/>
        <v/>
      </c>
      <c r="F673" s="689" t="str">
        <f t="shared" si="78"/>
        <v/>
      </c>
      <c r="G673" s="1810" t="str">
        <f t="shared" si="78"/>
        <v/>
      </c>
      <c r="H673" s="47"/>
      <c r="I673" s="47"/>
      <c r="J673" s="47"/>
      <c r="K673" s="47"/>
      <c r="L673" s="47"/>
      <c r="M673" s="47"/>
      <c r="N673" s="47"/>
      <c r="O673" s="47"/>
      <c r="P673" s="47"/>
      <c r="Q673" s="47"/>
      <c r="R673" s="47"/>
      <c r="S673" s="47"/>
      <c r="T673" s="47"/>
      <c r="U673" s="47"/>
      <c r="V673" s="47"/>
      <c r="W673" s="47"/>
      <c r="X673" s="47"/>
      <c r="Y673" s="47"/>
      <c r="Z673" s="47"/>
      <c r="AA673" s="47"/>
      <c r="AB673" s="47"/>
      <c r="AC673" s="47"/>
      <c r="AD673" s="47"/>
      <c r="AE673" s="47"/>
      <c r="AF673" s="47"/>
      <c r="AG673" s="47"/>
      <c r="AH673" s="47"/>
      <c r="AI673" s="47"/>
      <c r="AJ673" s="47"/>
      <c r="AK673" s="47"/>
      <c r="AL673" s="47"/>
      <c r="AM673" s="47"/>
      <c r="AN673" s="47"/>
      <c r="AO673" s="47"/>
      <c r="AP673" s="47"/>
      <c r="AQ673" s="47"/>
      <c r="AR673" s="47"/>
      <c r="AS673" s="47"/>
      <c r="AT673" s="47"/>
      <c r="AU673" s="47"/>
      <c r="AV673" s="47"/>
      <c r="AW673" s="47"/>
      <c r="AX673" s="47"/>
      <c r="AY673" s="47"/>
      <c r="AZ673" s="47"/>
      <c r="BA673" s="47"/>
      <c r="BB673" s="47"/>
      <c r="BC673" s="47"/>
      <c r="BD673" s="47"/>
      <c r="BE673" s="47"/>
      <c r="BF673" s="47"/>
      <c r="BG673" s="47"/>
      <c r="BH673" s="47"/>
      <c r="BI673" s="47"/>
      <c r="BJ673" s="47"/>
      <c r="BK673" s="47"/>
      <c r="BL673" s="47"/>
      <c r="BM673" s="47"/>
      <c r="BN673" s="47"/>
      <c r="BO673" s="47"/>
      <c r="BP673" s="47"/>
      <c r="BQ673" s="47"/>
      <c r="BR673" s="47"/>
      <c r="BS673" s="47"/>
      <c r="BT673" s="47"/>
      <c r="BU673" s="47"/>
      <c r="BV673" s="47"/>
      <c r="BW673" s="47"/>
      <c r="BX673" s="47"/>
      <c r="BY673" s="47"/>
      <c r="BZ673" s="47"/>
      <c r="CA673" s="47"/>
      <c r="CB673" s="47"/>
      <c r="CC673" s="47"/>
      <c r="CD673" s="47"/>
      <c r="CE673" s="47"/>
      <c r="CF673" s="47"/>
      <c r="CG673" s="47"/>
      <c r="CH673" s="47"/>
      <c r="CI673" s="47"/>
      <c r="CJ673" s="47"/>
      <c r="CK673" s="47"/>
      <c r="CL673" s="47"/>
      <c r="CM673" s="47"/>
      <c r="CN673" s="47"/>
      <c r="CO673" s="47"/>
      <c r="CP673" s="47"/>
      <c r="CQ673" s="47"/>
      <c r="CR673" s="47"/>
      <c r="CS673" s="47"/>
      <c r="CT673" s="47"/>
      <c r="CU673" s="47"/>
      <c r="CV673" s="47"/>
      <c r="CW673" s="47"/>
      <c r="CX673" s="47"/>
      <c r="CY673" s="47"/>
      <c r="CZ673" s="47"/>
      <c r="DA673" s="47"/>
      <c r="DB673" s="47"/>
      <c r="DC673" s="47"/>
      <c r="DD673" s="47"/>
      <c r="DE673" s="47"/>
      <c r="DF673" s="47"/>
      <c r="DG673" s="47"/>
      <c r="DH673" s="47"/>
      <c r="DI673" s="47"/>
      <c r="DJ673" s="47"/>
      <c r="DK673" s="47"/>
      <c r="DL673" s="47"/>
      <c r="DM673" s="47"/>
      <c r="DN673" s="47"/>
      <c r="DO673" s="47"/>
      <c r="DP673" s="47"/>
      <c r="DQ673" s="47"/>
      <c r="DR673" s="47"/>
      <c r="DS673" s="47"/>
      <c r="DT673" s="47"/>
      <c r="DU673" s="47"/>
      <c r="DV673" s="47"/>
      <c r="DW673" s="74"/>
      <c r="DX673" s="47"/>
      <c r="DY673" s="47"/>
      <c r="DZ673" s="47"/>
      <c r="EA673" s="47"/>
      <c r="EB673" s="47"/>
      <c r="EC673" s="47"/>
      <c r="ED673" s="47"/>
      <c r="EE673" s="47"/>
      <c r="EF673" s="47"/>
      <c r="EG673" s="47"/>
      <c r="EH673" s="47"/>
      <c r="EI673" s="47"/>
      <c r="EJ673" s="47"/>
      <c r="EK673" s="47"/>
      <c r="EL673" s="47"/>
      <c r="EM673" s="47"/>
      <c r="EN673" s="47"/>
      <c r="EO673" s="47"/>
      <c r="EP673" s="47"/>
      <c r="EQ673" s="47"/>
      <c r="ER673" s="74"/>
    </row>
    <row r="674" spans="2:148" ht="15" customHeight="1">
      <c r="B674" s="687" t="str">
        <f t="shared" si="74"/>
        <v>Desk 44</v>
      </c>
      <c r="C674" s="689" t="str">
        <f t="shared" si="78"/>
        <v/>
      </c>
      <c r="D674" s="689" t="str">
        <f t="shared" si="78"/>
        <v/>
      </c>
      <c r="E674" s="689" t="str">
        <f t="shared" si="78"/>
        <v/>
      </c>
      <c r="F674" s="689" t="str">
        <f t="shared" si="78"/>
        <v/>
      </c>
      <c r="G674" s="1810" t="str">
        <f t="shared" si="78"/>
        <v/>
      </c>
      <c r="H674" s="47"/>
      <c r="I674" s="47"/>
      <c r="J674" s="47"/>
      <c r="K674" s="47"/>
      <c r="L674" s="47"/>
      <c r="M674" s="47"/>
      <c r="N674" s="47"/>
      <c r="O674" s="47"/>
      <c r="P674" s="47"/>
      <c r="Q674" s="47"/>
      <c r="R674" s="47"/>
      <c r="S674" s="47"/>
      <c r="T674" s="47"/>
      <c r="U674" s="47"/>
      <c r="V674" s="47"/>
      <c r="W674" s="47"/>
      <c r="X674" s="47"/>
      <c r="Y674" s="47"/>
      <c r="Z674" s="47"/>
      <c r="AA674" s="47"/>
      <c r="AB674" s="47"/>
      <c r="AC674" s="47"/>
      <c r="AD674" s="47"/>
      <c r="AE674" s="47"/>
      <c r="AF674" s="47"/>
      <c r="AG674" s="47"/>
      <c r="AH674" s="47"/>
      <c r="AI674" s="47"/>
      <c r="AJ674" s="47"/>
      <c r="AK674" s="47"/>
      <c r="AL674" s="47"/>
      <c r="AM674" s="47"/>
      <c r="AN674" s="47"/>
      <c r="AO674" s="47"/>
      <c r="AP674" s="47"/>
      <c r="AQ674" s="47"/>
      <c r="AR674" s="47"/>
      <c r="AS674" s="47"/>
      <c r="AT674" s="47"/>
      <c r="AU674" s="47"/>
      <c r="AV674" s="47"/>
      <c r="AW674" s="47"/>
      <c r="AX674" s="47"/>
      <c r="AY674" s="47"/>
      <c r="AZ674" s="47"/>
      <c r="BA674" s="47"/>
      <c r="BB674" s="47"/>
      <c r="BC674" s="47"/>
      <c r="BD674" s="47"/>
      <c r="BE674" s="47"/>
      <c r="BF674" s="47"/>
      <c r="BG674" s="47"/>
      <c r="BH674" s="47"/>
      <c r="BI674" s="47"/>
      <c r="BJ674" s="47"/>
      <c r="BK674" s="47"/>
      <c r="BL674" s="47"/>
      <c r="BM674" s="47"/>
      <c r="BN674" s="47"/>
      <c r="BO674" s="47"/>
      <c r="BP674" s="47"/>
      <c r="BQ674" s="47"/>
      <c r="BR674" s="47"/>
      <c r="BS674" s="47"/>
      <c r="BT674" s="47"/>
      <c r="BU674" s="47"/>
      <c r="BV674" s="47"/>
      <c r="BW674" s="47"/>
      <c r="BX674" s="47"/>
      <c r="BY674" s="47"/>
      <c r="BZ674" s="47"/>
      <c r="CA674" s="47"/>
      <c r="CB674" s="47"/>
      <c r="CC674" s="47"/>
      <c r="CD674" s="47"/>
      <c r="CE674" s="47"/>
      <c r="CF674" s="47"/>
      <c r="CG674" s="47"/>
      <c r="CH674" s="47"/>
      <c r="CI674" s="47"/>
      <c r="CJ674" s="47"/>
      <c r="CK674" s="47"/>
      <c r="CL674" s="47"/>
      <c r="CM674" s="47"/>
      <c r="CN674" s="47"/>
      <c r="CO674" s="47"/>
      <c r="CP674" s="47"/>
      <c r="CQ674" s="47"/>
      <c r="CR674" s="47"/>
      <c r="CS674" s="47"/>
      <c r="CT674" s="47"/>
      <c r="CU674" s="47"/>
      <c r="CV674" s="47"/>
      <c r="CW674" s="47"/>
      <c r="CX674" s="47"/>
      <c r="CY674" s="47"/>
      <c r="CZ674" s="47"/>
      <c r="DA674" s="47"/>
      <c r="DB674" s="47"/>
      <c r="DC674" s="47"/>
      <c r="DD674" s="47"/>
      <c r="DE674" s="47"/>
      <c r="DF674" s="47"/>
      <c r="DG674" s="47"/>
      <c r="DH674" s="47"/>
      <c r="DI674" s="47"/>
      <c r="DJ674" s="47"/>
      <c r="DK674" s="47"/>
      <c r="DL674" s="47"/>
      <c r="DM674" s="47"/>
      <c r="DN674" s="47"/>
      <c r="DO674" s="47"/>
      <c r="DP674" s="47"/>
      <c r="DQ674" s="47"/>
      <c r="DR674" s="47"/>
      <c r="DS674" s="47"/>
      <c r="DT674" s="47"/>
      <c r="DU674" s="47"/>
      <c r="DV674" s="47"/>
      <c r="DW674" s="74"/>
      <c r="DX674" s="47"/>
      <c r="DY674" s="47"/>
      <c r="DZ674" s="47"/>
      <c r="EA674" s="47"/>
      <c r="EB674" s="47"/>
      <c r="EC674" s="47"/>
      <c r="ED674" s="47"/>
      <c r="EE674" s="47"/>
      <c r="EF674" s="47"/>
      <c r="EG674" s="47"/>
      <c r="EH674" s="47"/>
      <c r="EI674" s="47"/>
      <c r="EJ674" s="47"/>
      <c r="EK674" s="47"/>
      <c r="EL674" s="47"/>
      <c r="EM674" s="47"/>
      <c r="EN674" s="47"/>
      <c r="EO674" s="47"/>
      <c r="EP674" s="47"/>
      <c r="EQ674" s="47"/>
      <c r="ER674" s="74"/>
    </row>
    <row r="675" spans="2:148" ht="15" customHeight="1">
      <c r="B675" s="687" t="str">
        <f t="shared" si="74"/>
        <v>Desk 45</v>
      </c>
      <c r="C675" s="689" t="str">
        <f t="shared" si="78"/>
        <v/>
      </c>
      <c r="D675" s="689" t="str">
        <f t="shared" si="78"/>
        <v/>
      </c>
      <c r="E675" s="689" t="str">
        <f t="shared" si="78"/>
        <v/>
      </c>
      <c r="F675" s="689" t="str">
        <f t="shared" si="78"/>
        <v/>
      </c>
      <c r="G675" s="1810" t="str">
        <f t="shared" si="78"/>
        <v/>
      </c>
      <c r="H675" s="47"/>
      <c r="I675" s="47"/>
      <c r="J675" s="47"/>
      <c r="K675" s="47"/>
      <c r="L675" s="47"/>
      <c r="M675" s="47"/>
      <c r="N675" s="47"/>
      <c r="O675" s="47"/>
      <c r="P675" s="47"/>
      <c r="Q675" s="47"/>
      <c r="R675" s="47"/>
      <c r="S675" s="47"/>
      <c r="T675" s="47"/>
      <c r="U675" s="47"/>
      <c r="V675" s="47"/>
      <c r="W675" s="47"/>
      <c r="X675" s="47"/>
      <c r="Y675" s="47"/>
      <c r="Z675" s="47"/>
      <c r="AA675" s="47"/>
      <c r="AB675" s="47"/>
      <c r="AC675" s="47"/>
      <c r="AD675" s="47"/>
      <c r="AE675" s="47"/>
      <c r="AF675" s="47"/>
      <c r="AG675" s="47"/>
      <c r="AH675" s="47"/>
      <c r="AI675" s="47"/>
      <c r="AJ675" s="47"/>
      <c r="AK675" s="47"/>
      <c r="AL675" s="47"/>
      <c r="AM675" s="47"/>
      <c r="AN675" s="47"/>
      <c r="AO675" s="47"/>
      <c r="AP675" s="47"/>
      <c r="AQ675" s="47"/>
      <c r="AR675" s="47"/>
      <c r="AS675" s="47"/>
      <c r="AT675" s="47"/>
      <c r="AU675" s="47"/>
      <c r="AV675" s="47"/>
      <c r="AW675" s="47"/>
      <c r="AX675" s="47"/>
      <c r="AY675" s="47"/>
      <c r="AZ675" s="47"/>
      <c r="BA675" s="47"/>
      <c r="BB675" s="47"/>
      <c r="BC675" s="47"/>
      <c r="BD675" s="47"/>
      <c r="BE675" s="47"/>
      <c r="BF675" s="47"/>
      <c r="BG675" s="47"/>
      <c r="BH675" s="47"/>
      <c r="BI675" s="47"/>
      <c r="BJ675" s="47"/>
      <c r="BK675" s="47"/>
      <c r="BL675" s="47"/>
      <c r="BM675" s="47"/>
      <c r="BN675" s="47"/>
      <c r="BO675" s="47"/>
      <c r="BP675" s="47"/>
      <c r="BQ675" s="47"/>
      <c r="BR675" s="47"/>
      <c r="BS675" s="47"/>
      <c r="BT675" s="47"/>
      <c r="BU675" s="47"/>
      <c r="BV675" s="47"/>
      <c r="BW675" s="47"/>
      <c r="BX675" s="47"/>
      <c r="BY675" s="47"/>
      <c r="BZ675" s="47"/>
      <c r="CA675" s="47"/>
      <c r="CB675" s="47"/>
      <c r="CC675" s="47"/>
      <c r="CD675" s="47"/>
      <c r="CE675" s="47"/>
      <c r="CF675" s="47"/>
      <c r="CG675" s="47"/>
      <c r="CH675" s="47"/>
      <c r="CI675" s="47"/>
      <c r="CJ675" s="47"/>
      <c r="CK675" s="47"/>
      <c r="CL675" s="47"/>
      <c r="CM675" s="47"/>
      <c r="CN675" s="47"/>
      <c r="CO675" s="47"/>
      <c r="CP675" s="47"/>
      <c r="CQ675" s="47"/>
      <c r="CR675" s="47"/>
      <c r="CS675" s="47"/>
      <c r="CT675" s="47"/>
      <c r="CU675" s="47"/>
      <c r="CV675" s="47"/>
      <c r="CW675" s="47"/>
      <c r="CX675" s="47"/>
      <c r="CY675" s="47"/>
      <c r="CZ675" s="47"/>
      <c r="DA675" s="47"/>
      <c r="DB675" s="47"/>
      <c r="DC675" s="47"/>
      <c r="DD675" s="47"/>
      <c r="DE675" s="47"/>
      <c r="DF675" s="47"/>
      <c r="DG675" s="47"/>
      <c r="DH675" s="47"/>
      <c r="DI675" s="47"/>
      <c r="DJ675" s="47"/>
      <c r="DK675" s="47"/>
      <c r="DL675" s="47"/>
      <c r="DM675" s="47"/>
      <c r="DN675" s="47"/>
      <c r="DO675" s="47"/>
      <c r="DP675" s="47"/>
      <c r="DQ675" s="47"/>
      <c r="DR675" s="47"/>
      <c r="DS675" s="47"/>
      <c r="DT675" s="47"/>
      <c r="DU675" s="47"/>
      <c r="DV675" s="47"/>
      <c r="DW675" s="74"/>
      <c r="DX675" s="47"/>
      <c r="DY675" s="47"/>
      <c r="DZ675" s="47"/>
      <c r="EA675" s="47"/>
      <c r="EB675" s="47"/>
      <c r="EC675" s="47"/>
      <c r="ED675" s="47"/>
      <c r="EE675" s="47"/>
      <c r="EF675" s="47"/>
      <c r="EG675" s="47"/>
      <c r="EH675" s="47"/>
      <c r="EI675" s="47"/>
      <c r="EJ675" s="47"/>
      <c r="EK675" s="47"/>
      <c r="EL675" s="47"/>
      <c r="EM675" s="47"/>
      <c r="EN675" s="47"/>
      <c r="EO675" s="47"/>
      <c r="EP675" s="47"/>
      <c r="EQ675" s="47"/>
      <c r="ER675" s="74"/>
    </row>
    <row r="676" spans="2:148" ht="15" customHeight="1">
      <c r="B676" s="687" t="str">
        <f t="shared" si="74"/>
        <v>Desk 46</v>
      </c>
      <c r="C676" s="689" t="str">
        <f t="shared" si="78"/>
        <v/>
      </c>
      <c r="D676" s="689" t="str">
        <f t="shared" si="78"/>
        <v/>
      </c>
      <c r="E676" s="689" t="str">
        <f t="shared" si="78"/>
        <v/>
      </c>
      <c r="F676" s="689" t="str">
        <f t="shared" si="78"/>
        <v/>
      </c>
      <c r="G676" s="1810" t="str">
        <f t="shared" si="78"/>
        <v/>
      </c>
      <c r="H676" s="47"/>
      <c r="I676" s="47"/>
      <c r="J676" s="47"/>
      <c r="K676" s="47"/>
      <c r="L676" s="47"/>
      <c r="M676" s="47"/>
      <c r="N676" s="47"/>
      <c r="O676" s="47"/>
      <c r="P676" s="47"/>
      <c r="Q676" s="47"/>
      <c r="R676" s="47"/>
      <c r="S676" s="47"/>
      <c r="T676" s="47"/>
      <c r="U676" s="47"/>
      <c r="V676" s="47"/>
      <c r="W676" s="47"/>
      <c r="X676" s="47"/>
      <c r="Y676" s="47"/>
      <c r="Z676" s="47"/>
      <c r="AA676" s="47"/>
      <c r="AB676" s="47"/>
      <c r="AC676" s="47"/>
      <c r="AD676" s="47"/>
      <c r="AE676" s="47"/>
      <c r="AF676" s="47"/>
      <c r="AG676" s="47"/>
      <c r="AH676" s="47"/>
      <c r="AI676" s="47"/>
      <c r="AJ676" s="47"/>
      <c r="AK676" s="47"/>
      <c r="AL676" s="47"/>
      <c r="AM676" s="47"/>
      <c r="AN676" s="47"/>
      <c r="AO676" s="47"/>
      <c r="AP676" s="47"/>
      <c r="AQ676" s="47"/>
      <c r="AR676" s="47"/>
      <c r="AS676" s="47"/>
      <c r="AT676" s="47"/>
      <c r="AU676" s="47"/>
      <c r="AV676" s="47"/>
      <c r="AW676" s="47"/>
      <c r="AX676" s="47"/>
      <c r="AY676" s="47"/>
      <c r="AZ676" s="47"/>
      <c r="BA676" s="47"/>
      <c r="BB676" s="47"/>
      <c r="BC676" s="47"/>
      <c r="BD676" s="47"/>
      <c r="BE676" s="47"/>
      <c r="BF676" s="47"/>
      <c r="BG676" s="47"/>
      <c r="BH676" s="47"/>
      <c r="BI676" s="47"/>
      <c r="BJ676" s="47"/>
      <c r="BK676" s="47"/>
      <c r="BL676" s="47"/>
      <c r="BM676" s="47"/>
      <c r="BN676" s="47"/>
      <c r="BO676" s="47"/>
      <c r="BP676" s="47"/>
      <c r="BQ676" s="47"/>
      <c r="BR676" s="47"/>
      <c r="BS676" s="47"/>
      <c r="BT676" s="47"/>
      <c r="BU676" s="47"/>
      <c r="BV676" s="47"/>
      <c r="BW676" s="47"/>
      <c r="BX676" s="47"/>
      <c r="BY676" s="47"/>
      <c r="BZ676" s="47"/>
      <c r="CA676" s="47"/>
      <c r="CB676" s="47"/>
      <c r="CC676" s="47"/>
      <c r="CD676" s="47"/>
      <c r="CE676" s="47"/>
      <c r="CF676" s="47"/>
      <c r="CG676" s="47"/>
      <c r="CH676" s="47"/>
      <c r="CI676" s="47"/>
      <c r="CJ676" s="47"/>
      <c r="CK676" s="47"/>
      <c r="CL676" s="47"/>
      <c r="CM676" s="47"/>
      <c r="CN676" s="47"/>
      <c r="CO676" s="47"/>
      <c r="CP676" s="47"/>
      <c r="CQ676" s="47"/>
      <c r="CR676" s="47"/>
      <c r="CS676" s="47"/>
      <c r="CT676" s="47"/>
      <c r="CU676" s="47"/>
      <c r="CV676" s="47"/>
      <c r="CW676" s="47"/>
      <c r="CX676" s="47"/>
      <c r="CY676" s="47"/>
      <c r="CZ676" s="47"/>
      <c r="DA676" s="47"/>
      <c r="DB676" s="47"/>
      <c r="DC676" s="47"/>
      <c r="DD676" s="47"/>
      <c r="DE676" s="47"/>
      <c r="DF676" s="47"/>
      <c r="DG676" s="47"/>
      <c r="DH676" s="47"/>
      <c r="DI676" s="47"/>
      <c r="DJ676" s="47"/>
      <c r="DK676" s="47"/>
      <c r="DL676" s="47"/>
      <c r="DM676" s="47"/>
      <c r="DN676" s="47"/>
      <c r="DO676" s="47"/>
      <c r="DP676" s="47"/>
      <c r="DQ676" s="47"/>
      <c r="DR676" s="47"/>
      <c r="DS676" s="47"/>
      <c r="DT676" s="47"/>
      <c r="DU676" s="47"/>
      <c r="DV676" s="47"/>
      <c r="DW676" s="74"/>
      <c r="DX676" s="47"/>
      <c r="DY676" s="47"/>
      <c r="DZ676" s="47"/>
      <c r="EA676" s="47"/>
      <c r="EB676" s="47"/>
      <c r="EC676" s="47"/>
      <c r="ED676" s="47"/>
      <c r="EE676" s="47"/>
      <c r="EF676" s="47"/>
      <c r="EG676" s="47"/>
      <c r="EH676" s="47"/>
      <c r="EI676" s="47"/>
      <c r="EJ676" s="47"/>
      <c r="EK676" s="47"/>
      <c r="EL676" s="47"/>
      <c r="EM676" s="47"/>
      <c r="EN676" s="47"/>
      <c r="EO676" s="47"/>
      <c r="EP676" s="47"/>
      <c r="EQ676" s="47"/>
      <c r="ER676" s="74"/>
    </row>
    <row r="677" spans="2:148" ht="15" customHeight="1">
      <c r="B677" s="687" t="str">
        <f t="shared" si="74"/>
        <v>Desk 47</v>
      </c>
      <c r="C677" s="689" t="str">
        <f t="shared" si="78"/>
        <v/>
      </c>
      <c r="D677" s="689" t="str">
        <f t="shared" si="78"/>
        <v/>
      </c>
      <c r="E677" s="689" t="str">
        <f t="shared" si="78"/>
        <v/>
      </c>
      <c r="F677" s="689" t="str">
        <f t="shared" si="78"/>
        <v/>
      </c>
      <c r="G677" s="1810" t="str">
        <f t="shared" si="78"/>
        <v/>
      </c>
      <c r="H677" s="47"/>
      <c r="I677" s="47"/>
      <c r="J677" s="47"/>
      <c r="K677" s="47"/>
      <c r="L677" s="47"/>
      <c r="M677" s="47"/>
      <c r="N677" s="47"/>
      <c r="O677" s="47"/>
      <c r="P677" s="47"/>
      <c r="Q677" s="47"/>
      <c r="R677" s="47"/>
      <c r="S677" s="47"/>
      <c r="T677" s="47"/>
      <c r="U677" s="47"/>
      <c r="V677" s="47"/>
      <c r="W677" s="47"/>
      <c r="X677" s="47"/>
      <c r="Y677" s="47"/>
      <c r="Z677" s="47"/>
      <c r="AA677" s="47"/>
      <c r="AB677" s="47"/>
      <c r="AC677" s="47"/>
      <c r="AD677" s="47"/>
      <c r="AE677" s="47"/>
      <c r="AF677" s="47"/>
      <c r="AG677" s="47"/>
      <c r="AH677" s="47"/>
      <c r="AI677" s="47"/>
      <c r="AJ677" s="47"/>
      <c r="AK677" s="47"/>
      <c r="AL677" s="47"/>
      <c r="AM677" s="47"/>
      <c r="AN677" s="47"/>
      <c r="AO677" s="47"/>
      <c r="AP677" s="47"/>
      <c r="AQ677" s="47"/>
      <c r="AR677" s="47"/>
      <c r="AS677" s="47"/>
      <c r="AT677" s="47"/>
      <c r="AU677" s="47"/>
      <c r="AV677" s="47"/>
      <c r="AW677" s="47"/>
      <c r="AX677" s="47"/>
      <c r="AY677" s="47"/>
      <c r="AZ677" s="47"/>
      <c r="BA677" s="47"/>
      <c r="BB677" s="47"/>
      <c r="BC677" s="47"/>
      <c r="BD677" s="47"/>
      <c r="BE677" s="47"/>
      <c r="BF677" s="47"/>
      <c r="BG677" s="47"/>
      <c r="BH677" s="47"/>
      <c r="BI677" s="47"/>
      <c r="BJ677" s="47"/>
      <c r="BK677" s="47"/>
      <c r="BL677" s="47"/>
      <c r="BM677" s="47"/>
      <c r="BN677" s="47"/>
      <c r="BO677" s="47"/>
      <c r="BP677" s="47"/>
      <c r="BQ677" s="47"/>
      <c r="BR677" s="47"/>
      <c r="BS677" s="47"/>
      <c r="BT677" s="47"/>
      <c r="BU677" s="47"/>
      <c r="BV677" s="47"/>
      <c r="BW677" s="47"/>
      <c r="BX677" s="47"/>
      <c r="BY677" s="47"/>
      <c r="BZ677" s="47"/>
      <c r="CA677" s="47"/>
      <c r="CB677" s="47"/>
      <c r="CC677" s="47"/>
      <c r="CD677" s="47"/>
      <c r="CE677" s="47"/>
      <c r="CF677" s="47"/>
      <c r="CG677" s="47"/>
      <c r="CH677" s="47"/>
      <c r="CI677" s="47"/>
      <c r="CJ677" s="47"/>
      <c r="CK677" s="47"/>
      <c r="CL677" s="47"/>
      <c r="CM677" s="47"/>
      <c r="CN677" s="47"/>
      <c r="CO677" s="47"/>
      <c r="CP677" s="47"/>
      <c r="CQ677" s="47"/>
      <c r="CR677" s="47"/>
      <c r="CS677" s="47"/>
      <c r="CT677" s="47"/>
      <c r="CU677" s="47"/>
      <c r="CV677" s="47"/>
      <c r="CW677" s="47"/>
      <c r="CX677" s="47"/>
      <c r="CY677" s="47"/>
      <c r="CZ677" s="47"/>
      <c r="DA677" s="47"/>
      <c r="DB677" s="47"/>
      <c r="DC677" s="47"/>
      <c r="DD677" s="47"/>
      <c r="DE677" s="47"/>
      <c r="DF677" s="47"/>
      <c r="DG677" s="47"/>
      <c r="DH677" s="47"/>
      <c r="DI677" s="47"/>
      <c r="DJ677" s="47"/>
      <c r="DK677" s="47"/>
      <c r="DL677" s="47"/>
      <c r="DM677" s="47"/>
      <c r="DN677" s="47"/>
      <c r="DO677" s="47"/>
      <c r="DP677" s="47"/>
      <c r="DQ677" s="47"/>
      <c r="DR677" s="47"/>
      <c r="DS677" s="47"/>
      <c r="DT677" s="47"/>
      <c r="DU677" s="47"/>
      <c r="DV677" s="47"/>
      <c r="DW677" s="74"/>
      <c r="DX677" s="47"/>
      <c r="DY677" s="47"/>
      <c r="DZ677" s="47"/>
      <c r="EA677" s="47"/>
      <c r="EB677" s="47"/>
      <c r="EC677" s="47"/>
      <c r="ED677" s="47"/>
      <c r="EE677" s="47"/>
      <c r="EF677" s="47"/>
      <c r="EG677" s="47"/>
      <c r="EH677" s="47"/>
      <c r="EI677" s="47"/>
      <c r="EJ677" s="47"/>
      <c r="EK677" s="47"/>
      <c r="EL677" s="47"/>
      <c r="EM677" s="47"/>
      <c r="EN677" s="47"/>
      <c r="EO677" s="47"/>
      <c r="EP677" s="47"/>
      <c r="EQ677" s="47"/>
      <c r="ER677" s="74"/>
    </row>
    <row r="678" spans="2:148" ht="15" customHeight="1">
      <c r="B678" s="687" t="str">
        <f t="shared" si="74"/>
        <v>Desk 48</v>
      </c>
      <c r="C678" s="689" t="str">
        <f t="shared" si="78"/>
        <v/>
      </c>
      <c r="D678" s="689" t="str">
        <f t="shared" si="78"/>
        <v/>
      </c>
      <c r="E678" s="689" t="str">
        <f t="shared" si="78"/>
        <v/>
      </c>
      <c r="F678" s="689" t="str">
        <f t="shared" si="78"/>
        <v/>
      </c>
      <c r="G678" s="1810" t="str">
        <f t="shared" si="78"/>
        <v/>
      </c>
      <c r="H678" s="47"/>
      <c r="I678" s="47"/>
      <c r="J678" s="47"/>
      <c r="K678" s="47"/>
      <c r="L678" s="47"/>
      <c r="M678" s="47"/>
      <c r="N678" s="47"/>
      <c r="O678" s="47"/>
      <c r="P678" s="47"/>
      <c r="Q678" s="47"/>
      <c r="R678" s="47"/>
      <c r="S678" s="47"/>
      <c r="T678" s="47"/>
      <c r="U678" s="47"/>
      <c r="V678" s="47"/>
      <c r="W678" s="47"/>
      <c r="X678" s="47"/>
      <c r="Y678" s="47"/>
      <c r="Z678" s="47"/>
      <c r="AA678" s="47"/>
      <c r="AB678" s="47"/>
      <c r="AC678" s="47"/>
      <c r="AD678" s="47"/>
      <c r="AE678" s="47"/>
      <c r="AF678" s="47"/>
      <c r="AG678" s="47"/>
      <c r="AH678" s="47"/>
      <c r="AI678" s="47"/>
      <c r="AJ678" s="47"/>
      <c r="AK678" s="47"/>
      <c r="AL678" s="47"/>
      <c r="AM678" s="47"/>
      <c r="AN678" s="47"/>
      <c r="AO678" s="47"/>
      <c r="AP678" s="47"/>
      <c r="AQ678" s="47"/>
      <c r="AR678" s="47"/>
      <c r="AS678" s="47"/>
      <c r="AT678" s="47"/>
      <c r="AU678" s="47"/>
      <c r="AV678" s="47"/>
      <c r="AW678" s="47"/>
      <c r="AX678" s="47"/>
      <c r="AY678" s="47"/>
      <c r="AZ678" s="47"/>
      <c r="BA678" s="47"/>
      <c r="BB678" s="47"/>
      <c r="BC678" s="47"/>
      <c r="BD678" s="47"/>
      <c r="BE678" s="47"/>
      <c r="BF678" s="47"/>
      <c r="BG678" s="47"/>
      <c r="BH678" s="47"/>
      <c r="BI678" s="47"/>
      <c r="BJ678" s="47"/>
      <c r="BK678" s="47"/>
      <c r="BL678" s="47"/>
      <c r="BM678" s="47"/>
      <c r="BN678" s="47"/>
      <c r="BO678" s="47"/>
      <c r="BP678" s="47"/>
      <c r="BQ678" s="47"/>
      <c r="BR678" s="47"/>
      <c r="BS678" s="47"/>
      <c r="BT678" s="47"/>
      <c r="BU678" s="47"/>
      <c r="BV678" s="47"/>
      <c r="BW678" s="47"/>
      <c r="BX678" s="47"/>
      <c r="BY678" s="47"/>
      <c r="BZ678" s="47"/>
      <c r="CA678" s="47"/>
      <c r="CB678" s="47"/>
      <c r="CC678" s="47"/>
      <c r="CD678" s="47"/>
      <c r="CE678" s="47"/>
      <c r="CF678" s="47"/>
      <c r="CG678" s="47"/>
      <c r="CH678" s="47"/>
      <c r="CI678" s="47"/>
      <c r="CJ678" s="47"/>
      <c r="CK678" s="47"/>
      <c r="CL678" s="47"/>
      <c r="CM678" s="47"/>
      <c r="CN678" s="47"/>
      <c r="CO678" s="47"/>
      <c r="CP678" s="47"/>
      <c r="CQ678" s="47"/>
      <c r="CR678" s="47"/>
      <c r="CS678" s="47"/>
      <c r="CT678" s="47"/>
      <c r="CU678" s="47"/>
      <c r="CV678" s="47"/>
      <c r="CW678" s="47"/>
      <c r="CX678" s="47"/>
      <c r="CY678" s="47"/>
      <c r="CZ678" s="47"/>
      <c r="DA678" s="47"/>
      <c r="DB678" s="47"/>
      <c r="DC678" s="47"/>
      <c r="DD678" s="47"/>
      <c r="DE678" s="47"/>
      <c r="DF678" s="47"/>
      <c r="DG678" s="47"/>
      <c r="DH678" s="47"/>
      <c r="DI678" s="47"/>
      <c r="DJ678" s="47"/>
      <c r="DK678" s="47"/>
      <c r="DL678" s="47"/>
      <c r="DM678" s="47"/>
      <c r="DN678" s="47"/>
      <c r="DO678" s="47"/>
      <c r="DP678" s="47"/>
      <c r="DQ678" s="47"/>
      <c r="DR678" s="47"/>
      <c r="DS678" s="47"/>
      <c r="DT678" s="47"/>
      <c r="DU678" s="47"/>
      <c r="DV678" s="47"/>
      <c r="DW678" s="74"/>
      <c r="DX678" s="47"/>
      <c r="DY678" s="47"/>
      <c r="DZ678" s="47"/>
      <c r="EA678" s="47"/>
      <c r="EB678" s="47"/>
      <c r="EC678" s="47"/>
      <c r="ED678" s="47"/>
      <c r="EE678" s="47"/>
      <c r="EF678" s="47"/>
      <c r="EG678" s="47"/>
      <c r="EH678" s="47"/>
      <c r="EI678" s="47"/>
      <c r="EJ678" s="47"/>
      <c r="EK678" s="47"/>
      <c r="EL678" s="47"/>
      <c r="EM678" s="47"/>
      <c r="EN678" s="47"/>
      <c r="EO678" s="47"/>
      <c r="EP678" s="47"/>
      <c r="EQ678" s="47"/>
      <c r="ER678" s="74"/>
    </row>
    <row r="679" spans="2:148" ht="15" customHeight="1">
      <c r="B679" s="687" t="str">
        <f t="shared" si="74"/>
        <v>Desk 49</v>
      </c>
      <c r="C679" s="689" t="str">
        <f t="shared" si="78"/>
        <v/>
      </c>
      <c r="D679" s="689" t="str">
        <f t="shared" si="78"/>
        <v/>
      </c>
      <c r="E679" s="689" t="str">
        <f t="shared" si="78"/>
        <v/>
      </c>
      <c r="F679" s="689" t="str">
        <f t="shared" si="78"/>
        <v/>
      </c>
      <c r="G679" s="1810" t="str">
        <f t="shared" si="78"/>
        <v/>
      </c>
      <c r="H679" s="47"/>
      <c r="I679" s="47"/>
      <c r="J679" s="47"/>
      <c r="K679" s="47"/>
      <c r="L679" s="47"/>
      <c r="M679" s="47"/>
      <c r="N679" s="47"/>
      <c r="O679" s="47"/>
      <c r="P679" s="47"/>
      <c r="Q679" s="47"/>
      <c r="R679" s="47"/>
      <c r="S679" s="47"/>
      <c r="T679" s="47"/>
      <c r="U679" s="47"/>
      <c r="V679" s="47"/>
      <c r="W679" s="47"/>
      <c r="X679" s="47"/>
      <c r="Y679" s="47"/>
      <c r="Z679" s="47"/>
      <c r="AA679" s="47"/>
      <c r="AB679" s="47"/>
      <c r="AC679" s="47"/>
      <c r="AD679" s="47"/>
      <c r="AE679" s="47"/>
      <c r="AF679" s="47"/>
      <c r="AG679" s="47"/>
      <c r="AH679" s="47"/>
      <c r="AI679" s="47"/>
      <c r="AJ679" s="47"/>
      <c r="AK679" s="47"/>
      <c r="AL679" s="47"/>
      <c r="AM679" s="47"/>
      <c r="AN679" s="47"/>
      <c r="AO679" s="47"/>
      <c r="AP679" s="47"/>
      <c r="AQ679" s="47"/>
      <c r="AR679" s="47"/>
      <c r="AS679" s="47"/>
      <c r="AT679" s="47"/>
      <c r="AU679" s="47"/>
      <c r="AV679" s="47"/>
      <c r="AW679" s="47"/>
      <c r="AX679" s="47"/>
      <c r="AY679" s="47"/>
      <c r="AZ679" s="47"/>
      <c r="BA679" s="47"/>
      <c r="BB679" s="47"/>
      <c r="BC679" s="47"/>
      <c r="BD679" s="47"/>
      <c r="BE679" s="47"/>
      <c r="BF679" s="47"/>
      <c r="BG679" s="47"/>
      <c r="BH679" s="47"/>
      <c r="BI679" s="47"/>
      <c r="BJ679" s="47"/>
      <c r="BK679" s="47"/>
      <c r="BL679" s="47"/>
      <c r="BM679" s="47"/>
      <c r="BN679" s="47"/>
      <c r="BO679" s="47"/>
      <c r="BP679" s="47"/>
      <c r="BQ679" s="47"/>
      <c r="BR679" s="47"/>
      <c r="BS679" s="47"/>
      <c r="BT679" s="47"/>
      <c r="BU679" s="47"/>
      <c r="BV679" s="47"/>
      <c r="BW679" s="47"/>
      <c r="BX679" s="47"/>
      <c r="BY679" s="47"/>
      <c r="BZ679" s="47"/>
      <c r="CA679" s="47"/>
      <c r="CB679" s="47"/>
      <c r="CC679" s="47"/>
      <c r="CD679" s="47"/>
      <c r="CE679" s="47"/>
      <c r="CF679" s="47"/>
      <c r="CG679" s="47"/>
      <c r="CH679" s="47"/>
      <c r="CI679" s="47"/>
      <c r="CJ679" s="47"/>
      <c r="CK679" s="47"/>
      <c r="CL679" s="47"/>
      <c r="CM679" s="47"/>
      <c r="CN679" s="47"/>
      <c r="CO679" s="47"/>
      <c r="CP679" s="47"/>
      <c r="CQ679" s="47"/>
      <c r="CR679" s="47"/>
      <c r="CS679" s="47"/>
      <c r="CT679" s="47"/>
      <c r="CU679" s="47"/>
      <c r="CV679" s="47"/>
      <c r="CW679" s="47"/>
      <c r="CX679" s="47"/>
      <c r="CY679" s="47"/>
      <c r="CZ679" s="47"/>
      <c r="DA679" s="47"/>
      <c r="DB679" s="47"/>
      <c r="DC679" s="47"/>
      <c r="DD679" s="47"/>
      <c r="DE679" s="47"/>
      <c r="DF679" s="47"/>
      <c r="DG679" s="47"/>
      <c r="DH679" s="47"/>
      <c r="DI679" s="47"/>
      <c r="DJ679" s="47"/>
      <c r="DK679" s="47"/>
      <c r="DL679" s="47"/>
      <c r="DM679" s="47"/>
      <c r="DN679" s="47"/>
      <c r="DO679" s="47"/>
      <c r="DP679" s="47"/>
      <c r="DQ679" s="47"/>
      <c r="DR679" s="47"/>
      <c r="DS679" s="47"/>
      <c r="DT679" s="47"/>
      <c r="DU679" s="47"/>
      <c r="DV679" s="47"/>
      <c r="DW679" s="74"/>
      <c r="DX679" s="47"/>
      <c r="DY679" s="47"/>
      <c r="DZ679" s="47"/>
      <c r="EA679" s="47"/>
      <c r="EB679" s="47"/>
      <c r="EC679" s="47"/>
      <c r="ED679" s="47"/>
      <c r="EE679" s="47"/>
      <c r="EF679" s="47"/>
      <c r="EG679" s="47"/>
      <c r="EH679" s="47"/>
      <c r="EI679" s="47"/>
      <c r="EJ679" s="47"/>
      <c r="EK679" s="47"/>
      <c r="EL679" s="47"/>
      <c r="EM679" s="47"/>
      <c r="EN679" s="47"/>
      <c r="EO679" s="47"/>
      <c r="EP679" s="47"/>
      <c r="EQ679" s="47"/>
      <c r="ER679" s="74"/>
    </row>
    <row r="680" spans="2:148" ht="15" customHeight="1">
      <c r="B680" s="687" t="str">
        <f t="shared" si="74"/>
        <v>Desk 50</v>
      </c>
      <c r="C680" s="689" t="str">
        <f t="shared" ref="C680:G695" si="79">IF(ISBLANK(C60), "", C60)</f>
        <v/>
      </c>
      <c r="D680" s="689" t="str">
        <f t="shared" si="79"/>
        <v/>
      </c>
      <c r="E680" s="689" t="str">
        <f t="shared" si="79"/>
        <v/>
      </c>
      <c r="F680" s="689" t="str">
        <f t="shared" si="79"/>
        <v/>
      </c>
      <c r="G680" s="1810" t="str">
        <f t="shared" si="79"/>
        <v/>
      </c>
      <c r="H680" s="47"/>
      <c r="I680" s="47"/>
      <c r="J680" s="47"/>
      <c r="K680" s="47"/>
      <c r="L680" s="47"/>
      <c r="M680" s="47"/>
      <c r="N680" s="47"/>
      <c r="O680" s="47"/>
      <c r="P680" s="47"/>
      <c r="Q680" s="47"/>
      <c r="R680" s="47"/>
      <c r="S680" s="47"/>
      <c r="T680" s="47"/>
      <c r="U680" s="47"/>
      <c r="V680" s="47"/>
      <c r="W680" s="47"/>
      <c r="X680" s="47"/>
      <c r="Y680" s="47"/>
      <c r="Z680" s="47"/>
      <c r="AA680" s="47"/>
      <c r="AB680" s="47"/>
      <c r="AC680" s="47"/>
      <c r="AD680" s="47"/>
      <c r="AE680" s="47"/>
      <c r="AF680" s="47"/>
      <c r="AG680" s="47"/>
      <c r="AH680" s="47"/>
      <c r="AI680" s="47"/>
      <c r="AJ680" s="47"/>
      <c r="AK680" s="47"/>
      <c r="AL680" s="47"/>
      <c r="AM680" s="47"/>
      <c r="AN680" s="47"/>
      <c r="AO680" s="47"/>
      <c r="AP680" s="47"/>
      <c r="AQ680" s="47"/>
      <c r="AR680" s="47"/>
      <c r="AS680" s="47"/>
      <c r="AT680" s="47"/>
      <c r="AU680" s="47"/>
      <c r="AV680" s="47"/>
      <c r="AW680" s="47"/>
      <c r="AX680" s="47"/>
      <c r="AY680" s="47"/>
      <c r="AZ680" s="47"/>
      <c r="BA680" s="47"/>
      <c r="BB680" s="47"/>
      <c r="BC680" s="47"/>
      <c r="BD680" s="47"/>
      <c r="BE680" s="47"/>
      <c r="BF680" s="47"/>
      <c r="BG680" s="47"/>
      <c r="BH680" s="47"/>
      <c r="BI680" s="47"/>
      <c r="BJ680" s="47"/>
      <c r="BK680" s="47"/>
      <c r="BL680" s="47"/>
      <c r="BM680" s="47"/>
      <c r="BN680" s="47"/>
      <c r="BO680" s="47"/>
      <c r="BP680" s="47"/>
      <c r="BQ680" s="47"/>
      <c r="BR680" s="47"/>
      <c r="BS680" s="47"/>
      <c r="BT680" s="47"/>
      <c r="BU680" s="47"/>
      <c r="BV680" s="47"/>
      <c r="BW680" s="47"/>
      <c r="BX680" s="47"/>
      <c r="BY680" s="47"/>
      <c r="BZ680" s="47"/>
      <c r="CA680" s="47"/>
      <c r="CB680" s="47"/>
      <c r="CC680" s="47"/>
      <c r="CD680" s="47"/>
      <c r="CE680" s="47"/>
      <c r="CF680" s="47"/>
      <c r="CG680" s="47"/>
      <c r="CH680" s="47"/>
      <c r="CI680" s="47"/>
      <c r="CJ680" s="47"/>
      <c r="CK680" s="47"/>
      <c r="CL680" s="47"/>
      <c r="CM680" s="47"/>
      <c r="CN680" s="47"/>
      <c r="CO680" s="47"/>
      <c r="CP680" s="47"/>
      <c r="CQ680" s="47"/>
      <c r="CR680" s="47"/>
      <c r="CS680" s="47"/>
      <c r="CT680" s="47"/>
      <c r="CU680" s="47"/>
      <c r="CV680" s="47"/>
      <c r="CW680" s="47"/>
      <c r="CX680" s="47"/>
      <c r="CY680" s="47"/>
      <c r="CZ680" s="47"/>
      <c r="DA680" s="47"/>
      <c r="DB680" s="47"/>
      <c r="DC680" s="47"/>
      <c r="DD680" s="47"/>
      <c r="DE680" s="47"/>
      <c r="DF680" s="47"/>
      <c r="DG680" s="47"/>
      <c r="DH680" s="47"/>
      <c r="DI680" s="47"/>
      <c r="DJ680" s="47"/>
      <c r="DK680" s="47"/>
      <c r="DL680" s="47"/>
      <c r="DM680" s="47"/>
      <c r="DN680" s="47"/>
      <c r="DO680" s="47"/>
      <c r="DP680" s="47"/>
      <c r="DQ680" s="47"/>
      <c r="DR680" s="47"/>
      <c r="DS680" s="47"/>
      <c r="DT680" s="47"/>
      <c r="DU680" s="47"/>
      <c r="DV680" s="47"/>
      <c r="DW680" s="74"/>
      <c r="DX680" s="47"/>
      <c r="DY680" s="47"/>
      <c r="DZ680" s="47"/>
      <c r="EA680" s="47"/>
      <c r="EB680" s="47"/>
      <c r="EC680" s="47"/>
      <c r="ED680" s="47"/>
      <c r="EE680" s="47"/>
      <c r="EF680" s="47"/>
      <c r="EG680" s="47"/>
      <c r="EH680" s="47"/>
      <c r="EI680" s="47"/>
      <c r="EJ680" s="47"/>
      <c r="EK680" s="47"/>
      <c r="EL680" s="47"/>
      <c r="EM680" s="47"/>
      <c r="EN680" s="47"/>
      <c r="EO680" s="47"/>
      <c r="EP680" s="47"/>
      <c r="EQ680" s="47"/>
      <c r="ER680" s="74"/>
    </row>
    <row r="681" spans="2:148" ht="15" customHeight="1">
      <c r="B681" s="687" t="str">
        <f t="shared" si="74"/>
        <v>Desk 51</v>
      </c>
      <c r="C681" s="689" t="str">
        <f t="shared" si="79"/>
        <v/>
      </c>
      <c r="D681" s="689" t="str">
        <f t="shared" si="79"/>
        <v/>
      </c>
      <c r="E681" s="689" t="str">
        <f t="shared" si="79"/>
        <v/>
      </c>
      <c r="F681" s="689" t="str">
        <f t="shared" si="79"/>
        <v/>
      </c>
      <c r="G681" s="1810" t="str">
        <f t="shared" si="79"/>
        <v/>
      </c>
      <c r="H681" s="47"/>
      <c r="I681" s="47"/>
      <c r="J681" s="47"/>
      <c r="K681" s="47"/>
      <c r="L681" s="47"/>
      <c r="M681" s="47"/>
      <c r="N681" s="47"/>
      <c r="O681" s="47"/>
      <c r="P681" s="47"/>
      <c r="Q681" s="47"/>
      <c r="R681" s="47"/>
      <c r="S681" s="47"/>
      <c r="T681" s="47"/>
      <c r="U681" s="47"/>
      <c r="V681" s="47"/>
      <c r="W681" s="47"/>
      <c r="X681" s="47"/>
      <c r="Y681" s="47"/>
      <c r="Z681" s="47"/>
      <c r="AA681" s="47"/>
      <c r="AB681" s="47"/>
      <c r="AC681" s="47"/>
      <c r="AD681" s="47"/>
      <c r="AE681" s="47"/>
      <c r="AF681" s="47"/>
      <c r="AG681" s="47"/>
      <c r="AH681" s="47"/>
      <c r="AI681" s="47"/>
      <c r="AJ681" s="47"/>
      <c r="AK681" s="47"/>
      <c r="AL681" s="47"/>
      <c r="AM681" s="47"/>
      <c r="AN681" s="47"/>
      <c r="AO681" s="47"/>
      <c r="AP681" s="47"/>
      <c r="AQ681" s="47"/>
      <c r="AR681" s="47"/>
      <c r="AS681" s="47"/>
      <c r="AT681" s="47"/>
      <c r="AU681" s="47"/>
      <c r="AV681" s="47"/>
      <c r="AW681" s="47"/>
      <c r="AX681" s="47"/>
      <c r="AY681" s="47"/>
      <c r="AZ681" s="47"/>
      <c r="BA681" s="47"/>
      <c r="BB681" s="47"/>
      <c r="BC681" s="47"/>
      <c r="BD681" s="47"/>
      <c r="BE681" s="47"/>
      <c r="BF681" s="47"/>
      <c r="BG681" s="47"/>
      <c r="BH681" s="47"/>
      <c r="BI681" s="47"/>
      <c r="BJ681" s="47"/>
      <c r="BK681" s="47"/>
      <c r="BL681" s="47"/>
      <c r="BM681" s="47"/>
      <c r="BN681" s="47"/>
      <c r="BO681" s="47"/>
      <c r="BP681" s="47"/>
      <c r="BQ681" s="47"/>
      <c r="BR681" s="47"/>
      <c r="BS681" s="47"/>
      <c r="BT681" s="47"/>
      <c r="BU681" s="47"/>
      <c r="BV681" s="47"/>
      <c r="BW681" s="47"/>
      <c r="BX681" s="47"/>
      <c r="BY681" s="47"/>
      <c r="BZ681" s="47"/>
      <c r="CA681" s="47"/>
      <c r="CB681" s="47"/>
      <c r="CC681" s="47"/>
      <c r="CD681" s="47"/>
      <c r="CE681" s="47"/>
      <c r="CF681" s="47"/>
      <c r="CG681" s="47"/>
      <c r="CH681" s="47"/>
      <c r="CI681" s="47"/>
      <c r="CJ681" s="47"/>
      <c r="CK681" s="47"/>
      <c r="CL681" s="47"/>
      <c r="CM681" s="47"/>
      <c r="CN681" s="47"/>
      <c r="CO681" s="47"/>
      <c r="CP681" s="47"/>
      <c r="CQ681" s="47"/>
      <c r="CR681" s="47"/>
      <c r="CS681" s="47"/>
      <c r="CT681" s="47"/>
      <c r="CU681" s="47"/>
      <c r="CV681" s="47"/>
      <c r="CW681" s="47"/>
      <c r="CX681" s="47"/>
      <c r="CY681" s="47"/>
      <c r="CZ681" s="47"/>
      <c r="DA681" s="47"/>
      <c r="DB681" s="47"/>
      <c r="DC681" s="47"/>
      <c r="DD681" s="47"/>
      <c r="DE681" s="47"/>
      <c r="DF681" s="47"/>
      <c r="DG681" s="47"/>
      <c r="DH681" s="47"/>
      <c r="DI681" s="47"/>
      <c r="DJ681" s="47"/>
      <c r="DK681" s="47"/>
      <c r="DL681" s="47"/>
      <c r="DM681" s="47"/>
      <c r="DN681" s="47"/>
      <c r="DO681" s="47"/>
      <c r="DP681" s="47"/>
      <c r="DQ681" s="47"/>
      <c r="DR681" s="47"/>
      <c r="DS681" s="47"/>
      <c r="DT681" s="47"/>
      <c r="DU681" s="47"/>
      <c r="DV681" s="47"/>
      <c r="DW681" s="74"/>
      <c r="DX681" s="47"/>
      <c r="DY681" s="47"/>
      <c r="DZ681" s="47"/>
      <c r="EA681" s="47"/>
      <c r="EB681" s="47"/>
      <c r="EC681" s="47"/>
      <c r="ED681" s="47"/>
      <c r="EE681" s="47"/>
      <c r="EF681" s="47"/>
      <c r="EG681" s="47"/>
      <c r="EH681" s="47"/>
      <c r="EI681" s="47"/>
      <c r="EJ681" s="47"/>
      <c r="EK681" s="47"/>
      <c r="EL681" s="47"/>
      <c r="EM681" s="47"/>
      <c r="EN681" s="47"/>
      <c r="EO681" s="47"/>
      <c r="EP681" s="47"/>
      <c r="EQ681" s="47"/>
      <c r="ER681" s="74"/>
    </row>
    <row r="682" spans="2:148" ht="15" customHeight="1">
      <c r="B682" s="687" t="str">
        <f t="shared" si="74"/>
        <v>Desk 52</v>
      </c>
      <c r="C682" s="689" t="str">
        <f t="shared" si="79"/>
        <v/>
      </c>
      <c r="D682" s="689" t="str">
        <f t="shared" si="79"/>
        <v/>
      </c>
      <c r="E682" s="689" t="str">
        <f t="shared" si="79"/>
        <v/>
      </c>
      <c r="F682" s="689" t="str">
        <f t="shared" si="79"/>
        <v/>
      </c>
      <c r="G682" s="1810" t="str">
        <f t="shared" si="79"/>
        <v/>
      </c>
      <c r="H682" s="47"/>
      <c r="I682" s="47"/>
      <c r="J682" s="47"/>
      <c r="K682" s="47"/>
      <c r="L682" s="47"/>
      <c r="M682" s="47"/>
      <c r="N682" s="47"/>
      <c r="O682" s="47"/>
      <c r="P682" s="47"/>
      <c r="Q682" s="47"/>
      <c r="R682" s="47"/>
      <c r="S682" s="47"/>
      <c r="T682" s="47"/>
      <c r="U682" s="47"/>
      <c r="V682" s="47"/>
      <c r="W682" s="47"/>
      <c r="X682" s="47"/>
      <c r="Y682" s="47"/>
      <c r="Z682" s="47"/>
      <c r="AA682" s="47"/>
      <c r="AB682" s="47"/>
      <c r="AC682" s="47"/>
      <c r="AD682" s="47"/>
      <c r="AE682" s="47"/>
      <c r="AF682" s="47"/>
      <c r="AG682" s="47"/>
      <c r="AH682" s="47"/>
      <c r="AI682" s="47"/>
      <c r="AJ682" s="47"/>
      <c r="AK682" s="47"/>
      <c r="AL682" s="47"/>
      <c r="AM682" s="47"/>
      <c r="AN682" s="47"/>
      <c r="AO682" s="47"/>
      <c r="AP682" s="47"/>
      <c r="AQ682" s="47"/>
      <c r="AR682" s="47"/>
      <c r="AS682" s="47"/>
      <c r="AT682" s="47"/>
      <c r="AU682" s="47"/>
      <c r="AV682" s="47"/>
      <c r="AW682" s="47"/>
      <c r="AX682" s="47"/>
      <c r="AY682" s="47"/>
      <c r="AZ682" s="47"/>
      <c r="BA682" s="47"/>
      <c r="BB682" s="47"/>
      <c r="BC682" s="47"/>
      <c r="BD682" s="47"/>
      <c r="BE682" s="47"/>
      <c r="BF682" s="47"/>
      <c r="BG682" s="47"/>
      <c r="BH682" s="47"/>
      <c r="BI682" s="47"/>
      <c r="BJ682" s="47"/>
      <c r="BK682" s="47"/>
      <c r="BL682" s="47"/>
      <c r="BM682" s="47"/>
      <c r="BN682" s="47"/>
      <c r="BO682" s="47"/>
      <c r="BP682" s="47"/>
      <c r="BQ682" s="47"/>
      <c r="BR682" s="47"/>
      <c r="BS682" s="47"/>
      <c r="BT682" s="47"/>
      <c r="BU682" s="47"/>
      <c r="BV682" s="47"/>
      <c r="BW682" s="47"/>
      <c r="BX682" s="47"/>
      <c r="BY682" s="47"/>
      <c r="BZ682" s="47"/>
      <c r="CA682" s="47"/>
      <c r="CB682" s="47"/>
      <c r="CC682" s="47"/>
      <c r="CD682" s="47"/>
      <c r="CE682" s="47"/>
      <c r="CF682" s="47"/>
      <c r="CG682" s="47"/>
      <c r="CH682" s="47"/>
      <c r="CI682" s="47"/>
      <c r="CJ682" s="47"/>
      <c r="CK682" s="47"/>
      <c r="CL682" s="47"/>
      <c r="CM682" s="47"/>
      <c r="CN682" s="47"/>
      <c r="CO682" s="47"/>
      <c r="CP682" s="47"/>
      <c r="CQ682" s="47"/>
      <c r="CR682" s="47"/>
      <c r="CS682" s="47"/>
      <c r="CT682" s="47"/>
      <c r="CU682" s="47"/>
      <c r="CV682" s="47"/>
      <c r="CW682" s="47"/>
      <c r="CX682" s="47"/>
      <c r="CY682" s="47"/>
      <c r="CZ682" s="47"/>
      <c r="DA682" s="47"/>
      <c r="DB682" s="47"/>
      <c r="DC682" s="47"/>
      <c r="DD682" s="47"/>
      <c r="DE682" s="47"/>
      <c r="DF682" s="47"/>
      <c r="DG682" s="47"/>
      <c r="DH682" s="47"/>
      <c r="DI682" s="47"/>
      <c r="DJ682" s="47"/>
      <c r="DK682" s="47"/>
      <c r="DL682" s="47"/>
      <c r="DM682" s="47"/>
      <c r="DN682" s="47"/>
      <c r="DO682" s="47"/>
      <c r="DP682" s="47"/>
      <c r="DQ682" s="47"/>
      <c r="DR682" s="47"/>
      <c r="DS682" s="47"/>
      <c r="DT682" s="47"/>
      <c r="DU682" s="47"/>
      <c r="DV682" s="47"/>
      <c r="DW682" s="74"/>
      <c r="DX682" s="47"/>
      <c r="DY682" s="47"/>
      <c r="DZ682" s="47"/>
      <c r="EA682" s="47"/>
      <c r="EB682" s="47"/>
      <c r="EC682" s="47"/>
      <c r="ED682" s="47"/>
      <c r="EE682" s="47"/>
      <c r="EF682" s="47"/>
      <c r="EG682" s="47"/>
      <c r="EH682" s="47"/>
      <c r="EI682" s="47"/>
      <c r="EJ682" s="47"/>
      <c r="EK682" s="47"/>
      <c r="EL682" s="47"/>
      <c r="EM682" s="47"/>
      <c r="EN682" s="47"/>
      <c r="EO682" s="47"/>
      <c r="EP682" s="47"/>
      <c r="EQ682" s="47"/>
      <c r="ER682" s="74"/>
    </row>
    <row r="683" spans="2:148" ht="15" customHeight="1">
      <c r="B683" s="687" t="str">
        <f t="shared" si="74"/>
        <v>Desk 53</v>
      </c>
      <c r="C683" s="689" t="str">
        <f t="shared" si="79"/>
        <v/>
      </c>
      <c r="D683" s="689" t="str">
        <f t="shared" si="79"/>
        <v/>
      </c>
      <c r="E683" s="689" t="str">
        <f t="shared" si="79"/>
        <v/>
      </c>
      <c r="F683" s="689" t="str">
        <f t="shared" si="79"/>
        <v/>
      </c>
      <c r="G683" s="1810" t="str">
        <f t="shared" si="79"/>
        <v/>
      </c>
      <c r="H683" s="47"/>
      <c r="I683" s="47"/>
      <c r="J683" s="47"/>
      <c r="K683" s="47"/>
      <c r="L683" s="47"/>
      <c r="M683" s="47"/>
      <c r="N683" s="47"/>
      <c r="O683" s="47"/>
      <c r="P683" s="47"/>
      <c r="Q683" s="47"/>
      <c r="R683" s="47"/>
      <c r="S683" s="47"/>
      <c r="T683" s="47"/>
      <c r="U683" s="47"/>
      <c r="V683" s="47"/>
      <c r="W683" s="47"/>
      <c r="X683" s="47"/>
      <c r="Y683" s="47"/>
      <c r="Z683" s="47"/>
      <c r="AA683" s="47"/>
      <c r="AB683" s="47"/>
      <c r="AC683" s="47"/>
      <c r="AD683" s="47"/>
      <c r="AE683" s="47"/>
      <c r="AF683" s="47"/>
      <c r="AG683" s="47"/>
      <c r="AH683" s="47"/>
      <c r="AI683" s="47"/>
      <c r="AJ683" s="47"/>
      <c r="AK683" s="47"/>
      <c r="AL683" s="47"/>
      <c r="AM683" s="47"/>
      <c r="AN683" s="47"/>
      <c r="AO683" s="47"/>
      <c r="AP683" s="47"/>
      <c r="AQ683" s="47"/>
      <c r="AR683" s="47"/>
      <c r="AS683" s="47"/>
      <c r="AT683" s="47"/>
      <c r="AU683" s="47"/>
      <c r="AV683" s="47"/>
      <c r="AW683" s="47"/>
      <c r="AX683" s="47"/>
      <c r="AY683" s="47"/>
      <c r="AZ683" s="47"/>
      <c r="BA683" s="47"/>
      <c r="BB683" s="47"/>
      <c r="BC683" s="47"/>
      <c r="BD683" s="47"/>
      <c r="BE683" s="47"/>
      <c r="BF683" s="47"/>
      <c r="BG683" s="47"/>
      <c r="BH683" s="47"/>
      <c r="BI683" s="47"/>
      <c r="BJ683" s="47"/>
      <c r="BK683" s="47"/>
      <c r="BL683" s="47"/>
      <c r="BM683" s="47"/>
      <c r="BN683" s="47"/>
      <c r="BO683" s="47"/>
      <c r="BP683" s="47"/>
      <c r="BQ683" s="47"/>
      <c r="BR683" s="47"/>
      <c r="BS683" s="47"/>
      <c r="BT683" s="47"/>
      <c r="BU683" s="47"/>
      <c r="BV683" s="47"/>
      <c r="BW683" s="47"/>
      <c r="BX683" s="47"/>
      <c r="BY683" s="47"/>
      <c r="BZ683" s="47"/>
      <c r="CA683" s="47"/>
      <c r="CB683" s="47"/>
      <c r="CC683" s="47"/>
      <c r="CD683" s="47"/>
      <c r="CE683" s="47"/>
      <c r="CF683" s="47"/>
      <c r="CG683" s="47"/>
      <c r="CH683" s="47"/>
      <c r="CI683" s="47"/>
      <c r="CJ683" s="47"/>
      <c r="CK683" s="47"/>
      <c r="CL683" s="47"/>
      <c r="CM683" s="47"/>
      <c r="CN683" s="47"/>
      <c r="CO683" s="47"/>
      <c r="CP683" s="47"/>
      <c r="CQ683" s="47"/>
      <c r="CR683" s="47"/>
      <c r="CS683" s="47"/>
      <c r="CT683" s="47"/>
      <c r="CU683" s="47"/>
      <c r="CV683" s="47"/>
      <c r="CW683" s="47"/>
      <c r="CX683" s="47"/>
      <c r="CY683" s="47"/>
      <c r="CZ683" s="47"/>
      <c r="DA683" s="47"/>
      <c r="DB683" s="47"/>
      <c r="DC683" s="47"/>
      <c r="DD683" s="47"/>
      <c r="DE683" s="47"/>
      <c r="DF683" s="47"/>
      <c r="DG683" s="47"/>
      <c r="DH683" s="47"/>
      <c r="DI683" s="47"/>
      <c r="DJ683" s="47"/>
      <c r="DK683" s="47"/>
      <c r="DL683" s="47"/>
      <c r="DM683" s="47"/>
      <c r="DN683" s="47"/>
      <c r="DO683" s="47"/>
      <c r="DP683" s="47"/>
      <c r="DQ683" s="47"/>
      <c r="DR683" s="47"/>
      <c r="DS683" s="47"/>
      <c r="DT683" s="47"/>
      <c r="DU683" s="47"/>
      <c r="DV683" s="47"/>
      <c r="DW683" s="74"/>
      <c r="DX683" s="47"/>
      <c r="DY683" s="47"/>
      <c r="DZ683" s="47"/>
      <c r="EA683" s="47"/>
      <c r="EB683" s="47"/>
      <c r="EC683" s="47"/>
      <c r="ED683" s="47"/>
      <c r="EE683" s="47"/>
      <c r="EF683" s="47"/>
      <c r="EG683" s="47"/>
      <c r="EH683" s="47"/>
      <c r="EI683" s="47"/>
      <c r="EJ683" s="47"/>
      <c r="EK683" s="47"/>
      <c r="EL683" s="47"/>
      <c r="EM683" s="47"/>
      <c r="EN683" s="47"/>
      <c r="EO683" s="47"/>
      <c r="EP683" s="47"/>
      <c r="EQ683" s="47"/>
      <c r="ER683" s="74"/>
    </row>
    <row r="684" spans="2:148" ht="15" customHeight="1">
      <c r="B684" s="687" t="str">
        <f t="shared" si="74"/>
        <v>Desk 54</v>
      </c>
      <c r="C684" s="689" t="str">
        <f t="shared" si="79"/>
        <v/>
      </c>
      <c r="D684" s="689" t="str">
        <f t="shared" si="79"/>
        <v/>
      </c>
      <c r="E684" s="689" t="str">
        <f t="shared" si="79"/>
        <v/>
      </c>
      <c r="F684" s="689" t="str">
        <f t="shared" si="79"/>
        <v/>
      </c>
      <c r="G684" s="1810" t="str">
        <f t="shared" si="79"/>
        <v/>
      </c>
      <c r="H684" s="47"/>
      <c r="I684" s="47"/>
      <c r="J684" s="47"/>
      <c r="K684" s="47"/>
      <c r="L684" s="47"/>
      <c r="M684" s="47"/>
      <c r="N684" s="47"/>
      <c r="O684" s="47"/>
      <c r="P684" s="47"/>
      <c r="Q684" s="47"/>
      <c r="R684" s="47"/>
      <c r="S684" s="47"/>
      <c r="T684" s="47"/>
      <c r="U684" s="47"/>
      <c r="V684" s="47"/>
      <c r="W684" s="47"/>
      <c r="X684" s="47"/>
      <c r="Y684" s="47"/>
      <c r="Z684" s="47"/>
      <c r="AA684" s="47"/>
      <c r="AB684" s="47"/>
      <c r="AC684" s="47"/>
      <c r="AD684" s="47"/>
      <c r="AE684" s="47"/>
      <c r="AF684" s="47"/>
      <c r="AG684" s="47"/>
      <c r="AH684" s="47"/>
      <c r="AI684" s="47"/>
      <c r="AJ684" s="47"/>
      <c r="AK684" s="47"/>
      <c r="AL684" s="47"/>
      <c r="AM684" s="47"/>
      <c r="AN684" s="47"/>
      <c r="AO684" s="47"/>
      <c r="AP684" s="47"/>
      <c r="AQ684" s="47"/>
      <c r="AR684" s="47"/>
      <c r="AS684" s="47"/>
      <c r="AT684" s="47"/>
      <c r="AU684" s="47"/>
      <c r="AV684" s="47"/>
      <c r="AW684" s="47"/>
      <c r="AX684" s="47"/>
      <c r="AY684" s="47"/>
      <c r="AZ684" s="47"/>
      <c r="BA684" s="47"/>
      <c r="BB684" s="47"/>
      <c r="BC684" s="47"/>
      <c r="BD684" s="47"/>
      <c r="BE684" s="47"/>
      <c r="BF684" s="47"/>
      <c r="BG684" s="47"/>
      <c r="BH684" s="47"/>
      <c r="BI684" s="47"/>
      <c r="BJ684" s="47"/>
      <c r="BK684" s="47"/>
      <c r="BL684" s="47"/>
      <c r="BM684" s="47"/>
      <c r="BN684" s="47"/>
      <c r="BO684" s="47"/>
      <c r="BP684" s="47"/>
      <c r="BQ684" s="47"/>
      <c r="BR684" s="47"/>
      <c r="BS684" s="47"/>
      <c r="BT684" s="47"/>
      <c r="BU684" s="47"/>
      <c r="BV684" s="47"/>
      <c r="BW684" s="47"/>
      <c r="BX684" s="47"/>
      <c r="BY684" s="47"/>
      <c r="BZ684" s="47"/>
      <c r="CA684" s="47"/>
      <c r="CB684" s="47"/>
      <c r="CC684" s="47"/>
      <c r="CD684" s="47"/>
      <c r="CE684" s="47"/>
      <c r="CF684" s="47"/>
      <c r="CG684" s="47"/>
      <c r="CH684" s="47"/>
      <c r="CI684" s="47"/>
      <c r="CJ684" s="47"/>
      <c r="CK684" s="47"/>
      <c r="CL684" s="47"/>
      <c r="CM684" s="47"/>
      <c r="CN684" s="47"/>
      <c r="CO684" s="47"/>
      <c r="CP684" s="47"/>
      <c r="CQ684" s="47"/>
      <c r="CR684" s="47"/>
      <c r="CS684" s="47"/>
      <c r="CT684" s="47"/>
      <c r="CU684" s="47"/>
      <c r="CV684" s="47"/>
      <c r="CW684" s="47"/>
      <c r="CX684" s="47"/>
      <c r="CY684" s="47"/>
      <c r="CZ684" s="47"/>
      <c r="DA684" s="47"/>
      <c r="DB684" s="47"/>
      <c r="DC684" s="47"/>
      <c r="DD684" s="47"/>
      <c r="DE684" s="47"/>
      <c r="DF684" s="47"/>
      <c r="DG684" s="47"/>
      <c r="DH684" s="47"/>
      <c r="DI684" s="47"/>
      <c r="DJ684" s="47"/>
      <c r="DK684" s="47"/>
      <c r="DL684" s="47"/>
      <c r="DM684" s="47"/>
      <c r="DN684" s="47"/>
      <c r="DO684" s="47"/>
      <c r="DP684" s="47"/>
      <c r="DQ684" s="47"/>
      <c r="DR684" s="47"/>
      <c r="DS684" s="47"/>
      <c r="DT684" s="47"/>
      <c r="DU684" s="47"/>
      <c r="DV684" s="47"/>
      <c r="DW684" s="74"/>
      <c r="DX684" s="47"/>
      <c r="DY684" s="47"/>
      <c r="DZ684" s="47"/>
      <c r="EA684" s="47"/>
      <c r="EB684" s="47"/>
      <c r="EC684" s="47"/>
      <c r="ED684" s="47"/>
      <c r="EE684" s="47"/>
      <c r="EF684" s="47"/>
      <c r="EG684" s="47"/>
      <c r="EH684" s="47"/>
      <c r="EI684" s="47"/>
      <c r="EJ684" s="47"/>
      <c r="EK684" s="47"/>
      <c r="EL684" s="47"/>
      <c r="EM684" s="47"/>
      <c r="EN684" s="47"/>
      <c r="EO684" s="47"/>
      <c r="EP684" s="47"/>
      <c r="EQ684" s="47"/>
      <c r="ER684" s="74"/>
    </row>
    <row r="685" spans="2:148" ht="15" customHeight="1">
      <c r="B685" s="687" t="str">
        <f t="shared" si="74"/>
        <v>Desk 55</v>
      </c>
      <c r="C685" s="689" t="str">
        <f t="shared" si="79"/>
        <v/>
      </c>
      <c r="D685" s="689" t="str">
        <f t="shared" si="79"/>
        <v/>
      </c>
      <c r="E685" s="689" t="str">
        <f t="shared" si="79"/>
        <v/>
      </c>
      <c r="F685" s="689" t="str">
        <f t="shared" si="79"/>
        <v/>
      </c>
      <c r="G685" s="1810" t="str">
        <f t="shared" si="79"/>
        <v/>
      </c>
      <c r="H685" s="47"/>
      <c r="I685" s="47"/>
      <c r="J685" s="47"/>
      <c r="K685" s="47"/>
      <c r="L685" s="47"/>
      <c r="M685" s="47"/>
      <c r="N685" s="47"/>
      <c r="O685" s="47"/>
      <c r="P685" s="47"/>
      <c r="Q685" s="47"/>
      <c r="R685" s="47"/>
      <c r="S685" s="47"/>
      <c r="T685" s="47"/>
      <c r="U685" s="47"/>
      <c r="V685" s="47"/>
      <c r="W685" s="47"/>
      <c r="X685" s="47"/>
      <c r="Y685" s="47"/>
      <c r="Z685" s="47"/>
      <c r="AA685" s="47"/>
      <c r="AB685" s="47"/>
      <c r="AC685" s="47"/>
      <c r="AD685" s="47"/>
      <c r="AE685" s="47"/>
      <c r="AF685" s="47"/>
      <c r="AG685" s="47"/>
      <c r="AH685" s="47"/>
      <c r="AI685" s="47"/>
      <c r="AJ685" s="47"/>
      <c r="AK685" s="47"/>
      <c r="AL685" s="47"/>
      <c r="AM685" s="47"/>
      <c r="AN685" s="47"/>
      <c r="AO685" s="47"/>
      <c r="AP685" s="47"/>
      <c r="AQ685" s="47"/>
      <c r="AR685" s="47"/>
      <c r="AS685" s="47"/>
      <c r="AT685" s="47"/>
      <c r="AU685" s="47"/>
      <c r="AV685" s="47"/>
      <c r="AW685" s="47"/>
      <c r="AX685" s="47"/>
      <c r="AY685" s="47"/>
      <c r="AZ685" s="47"/>
      <c r="BA685" s="47"/>
      <c r="BB685" s="47"/>
      <c r="BC685" s="47"/>
      <c r="BD685" s="47"/>
      <c r="BE685" s="47"/>
      <c r="BF685" s="47"/>
      <c r="BG685" s="47"/>
      <c r="BH685" s="47"/>
      <c r="BI685" s="47"/>
      <c r="BJ685" s="47"/>
      <c r="BK685" s="47"/>
      <c r="BL685" s="47"/>
      <c r="BM685" s="47"/>
      <c r="BN685" s="47"/>
      <c r="BO685" s="47"/>
      <c r="BP685" s="47"/>
      <c r="BQ685" s="47"/>
      <c r="BR685" s="47"/>
      <c r="BS685" s="47"/>
      <c r="BT685" s="47"/>
      <c r="BU685" s="47"/>
      <c r="BV685" s="47"/>
      <c r="BW685" s="47"/>
      <c r="BX685" s="47"/>
      <c r="BY685" s="47"/>
      <c r="BZ685" s="47"/>
      <c r="CA685" s="47"/>
      <c r="CB685" s="47"/>
      <c r="CC685" s="47"/>
      <c r="CD685" s="47"/>
      <c r="CE685" s="47"/>
      <c r="CF685" s="47"/>
      <c r="CG685" s="47"/>
      <c r="CH685" s="47"/>
      <c r="CI685" s="47"/>
      <c r="CJ685" s="47"/>
      <c r="CK685" s="47"/>
      <c r="CL685" s="47"/>
      <c r="CM685" s="47"/>
      <c r="CN685" s="47"/>
      <c r="CO685" s="47"/>
      <c r="CP685" s="47"/>
      <c r="CQ685" s="47"/>
      <c r="CR685" s="47"/>
      <c r="CS685" s="47"/>
      <c r="CT685" s="47"/>
      <c r="CU685" s="47"/>
      <c r="CV685" s="47"/>
      <c r="CW685" s="47"/>
      <c r="CX685" s="47"/>
      <c r="CY685" s="47"/>
      <c r="CZ685" s="47"/>
      <c r="DA685" s="47"/>
      <c r="DB685" s="47"/>
      <c r="DC685" s="47"/>
      <c r="DD685" s="47"/>
      <c r="DE685" s="47"/>
      <c r="DF685" s="47"/>
      <c r="DG685" s="47"/>
      <c r="DH685" s="47"/>
      <c r="DI685" s="47"/>
      <c r="DJ685" s="47"/>
      <c r="DK685" s="47"/>
      <c r="DL685" s="47"/>
      <c r="DM685" s="47"/>
      <c r="DN685" s="47"/>
      <c r="DO685" s="47"/>
      <c r="DP685" s="47"/>
      <c r="DQ685" s="47"/>
      <c r="DR685" s="47"/>
      <c r="DS685" s="47"/>
      <c r="DT685" s="47"/>
      <c r="DU685" s="47"/>
      <c r="DV685" s="47"/>
      <c r="DW685" s="74"/>
      <c r="DX685" s="47"/>
      <c r="DY685" s="47"/>
      <c r="DZ685" s="47"/>
      <c r="EA685" s="47"/>
      <c r="EB685" s="47"/>
      <c r="EC685" s="47"/>
      <c r="ED685" s="47"/>
      <c r="EE685" s="47"/>
      <c r="EF685" s="47"/>
      <c r="EG685" s="47"/>
      <c r="EH685" s="47"/>
      <c r="EI685" s="47"/>
      <c r="EJ685" s="47"/>
      <c r="EK685" s="47"/>
      <c r="EL685" s="47"/>
      <c r="EM685" s="47"/>
      <c r="EN685" s="47"/>
      <c r="EO685" s="47"/>
      <c r="EP685" s="47"/>
      <c r="EQ685" s="47"/>
      <c r="ER685" s="74"/>
    </row>
    <row r="686" spans="2:148" ht="15" customHeight="1">
      <c r="B686" s="687" t="str">
        <f t="shared" si="74"/>
        <v>Desk 56</v>
      </c>
      <c r="C686" s="689" t="str">
        <f t="shared" si="79"/>
        <v/>
      </c>
      <c r="D686" s="689" t="str">
        <f t="shared" si="79"/>
        <v/>
      </c>
      <c r="E686" s="689" t="str">
        <f t="shared" si="79"/>
        <v/>
      </c>
      <c r="F686" s="689" t="str">
        <f t="shared" si="79"/>
        <v/>
      </c>
      <c r="G686" s="1810" t="str">
        <f t="shared" si="79"/>
        <v/>
      </c>
      <c r="H686" s="47"/>
      <c r="I686" s="47"/>
      <c r="J686" s="47"/>
      <c r="K686" s="47"/>
      <c r="L686" s="47"/>
      <c r="M686" s="47"/>
      <c r="N686" s="47"/>
      <c r="O686" s="47"/>
      <c r="P686" s="47"/>
      <c r="Q686" s="47"/>
      <c r="R686" s="47"/>
      <c r="S686" s="47"/>
      <c r="T686" s="47"/>
      <c r="U686" s="47"/>
      <c r="V686" s="47"/>
      <c r="W686" s="47"/>
      <c r="X686" s="47"/>
      <c r="Y686" s="47"/>
      <c r="Z686" s="47"/>
      <c r="AA686" s="47"/>
      <c r="AB686" s="47"/>
      <c r="AC686" s="47"/>
      <c r="AD686" s="47"/>
      <c r="AE686" s="47"/>
      <c r="AF686" s="47"/>
      <c r="AG686" s="47"/>
      <c r="AH686" s="47"/>
      <c r="AI686" s="47"/>
      <c r="AJ686" s="47"/>
      <c r="AK686" s="47"/>
      <c r="AL686" s="47"/>
      <c r="AM686" s="47"/>
      <c r="AN686" s="47"/>
      <c r="AO686" s="47"/>
      <c r="AP686" s="47"/>
      <c r="AQ686" s="47"/>
      <c r="AR686" s="47"/>
      <c r="AS686" s="47"/>
      <c r="AT686" s="47"/>
      <c r="AU686" s="47"/>
      <c r="AV686" s="47"/>
      <c r="AW686" s="47"/>
      <c r="AX686" s="47"/>
      <c r="AY686" s="47"/>
      <c r="AZ686" s="47"/>
      <c r="BA686" s="47"/>
      <c r="BB686" s="47"/>
      <c r="BC686" s="47"/>
      <c r="BD686" s="47"/>
      <c r="BE686" s="47"/>
      <c r="BF686" s="47"/>
      <c r="BG686" s="47"/>
      <c r="BH686" s="47"/>
      <c r="BI686" s="47"/>
      <c r="BJ686" s="47"/>
      <c r="BK686" s="47"/>
      <c r="BL686" s="47"/>
      <c r="BM686" s="47"/>
      <c r="BN686" s="47"/>
      <c r="BO686" s="47"/>
      <c r="BP686" s="47"/>
      <c r="BQ686" s="47"/>
      <c r="BR686" s="47"/>
      <c r="BS686" s="47"/>
      <c r="BT686" s="47"/>
      <c r="BU686" s="47"/>
      <c r="BV686" s="47"/>
      <c r="BW686" s="47"/>
      <c r="BX686" s="47"/>
      <c r="BY686" s="47"/>
      <c r="BZ686" s="47"/>
      <c r="CA686" s="47"/>
      <c r="CB686" s="47"/>
      <c r="CC686" s="47"/>
      <c r="CD686" s="47"/>
      <c r="CE686" s="47"/>
      <c r="CF686" s="47"/>
      <c r="CG686" s="47"/>
      <c r="CH686" s="47"/>
      <c r="CI686" s="47"/>
      <c r="CJ686" s="47"/>
      <c r="CK686" s="47"/>
      <c r="CL686" s="47"/>
      <c r="CM686" s="47"/>
      <c r="CN686" s="47"/>
      <c r="CO686" s="47"/>
      <c r="CP686" s="47"/>
      <c r="CQ686" s="47"/>
      <c r="CR686" s="47"/>
      <c r="CS686" s="47"/>
      <c r="CT686" s="47"/>
      <c r="CU686" s="47"/>
      <c r="CV686" s="47"/>
      <c r="CW686" s="47"/>
      <c r="CX686" s="47"/>
      <c r="CY686" s="47"/>
      <c r="CZ686" s="47"/>
      <c r="DA686" s="47"/>
      <c r="DB686" s="47"/>
      <c r="DC686" s="47"/>
      <c r="DD686" s="47"/>
      <c r="DE686" s="47"/>
      <c r="DF686" s="47"/>
      <c r="DG686" s="47"/>
      <c r="DH686" s="47"/>
      <c r="DI686" s="47"/>
      <c r="DJ686" s="47"/>
      <c r="DK686" s="47"/>
      <c r="DL686" s="47"/>
      <c r="DM686" s="47"/>
      <c r="DN686" s="47"/>
      <c r="DO686" s="47"/>
      <c r="DP686" s="47"/>
      <c r="DQ686" s="47"/>
      <c r="DR686" s="47"/>
      <c r="DS686" s="47"/>
      <c r="DT686" s="47"/>
      <c r="DU686" s="47"/>
      <c r="DV686" s="47"/>
      <c r="DW686" s="74"/>
      <c r="DX686" s="47"/>
      <c r="DY686" s="47"/>
      <c r="DZ686" s="47"/>
      <c r="EA686" s="47"/>
      <c r="EB686" s="47"/>
      <c r="EC686" s="47"/>
      <c r="ED686" s="47"/>
      <c r="EE686" s="47"/>
      <c r="EF686" s="47"/>
      <c r="EG686" s="47"/>
      <c r="EH686" s="47"/>
      <c r="EI686" s="47"/>
      <c r="EJ686" s="47"/>
      <c r="EK686" s="47"/>
      <c r="EL686" s="47"/>
      <c r="EM686" s="47"/>
      <c r="EN686" s="47"/>
      <c r="EO686" s="47"/>
      <c r="EP686" s="47"/>
      <c r="EQ686" s="47"/>
      <c r="ER686" s="74"/>
    </row>
    <row r="687" spans="2:148" ht="15" customHeight="1">
      <c r="B687" s="687" t="str">
        <f t="shared" si="74"/>
        <v>Desk 57</v>
      </c>
      <c r="C687" s="689" t="str">
        <f t="shared" si="79"/>
        <v/>
      </c>
      <c r="D687" s="689" t="str">
        <f t="shared" si="79"/>
        <v/>
      </c>
      <c r="E687" s="689" t="str">
        <f t="shared" si="79"/>
        <v/>
      </c>
      <c r="F687" s="689" t="str">
        <f t="shared" si="79"/>
        <v/>
      </c>
      <c r="G687" s="1810" t="str">
        <f t="shared" si="79"/>
        <v/>
      </c>
      <c r="H687" s="47"/>
      <c r="I687" s="47"/>
      <c r="J687" s="47"/>
      <c r="K687" s="47"/>
      <c r="L687" s="47"/>
      <c r="M687" s="47"/>
      <c r="N687" s="47"/>
      <c r="O687" s="47"/>
      <c r="P687" s="47"/>
      <c r="Q687" s="47"/>
      <c r="R687" s="47"/>
      <c r="S687" s="47"/>
      <c r="T687" s="47"/>
      <c r="U687" s="47"/>
      <c r="V687" s="47"/>
      <c r="W687" s="47"/>
      <c r="X687" s="47"/>
      <c r="Y687" s="47"/>
      <c r="Z687" s="47"/>
      <c r="AA687" s="47"/>
      <c r="AB687" s="47"/>
      <c r="AC687" s="47"/>
      <c r="AD687" s="47"/>
      <c r="AE687" s="47"/>
      <c r="AF687" s="47"/>
      <c r="AG687" s="47"/>
      <c r="AH687" s="47"/>
      <c r="AI687" s="47"/>
      <c r="AJ687" s="47"/>
      <c r="AK687" s="47"/>
      <c r="AL687" s="47"/>
      <c r="AM687" s="47"/>
      <c r="AN687" s="47"/>
      <c r="AO687" s="47"/>
      <c r="AP687" s="47"/>
      <c r="AQ687" s="47"/>
      <c r="AR687" s="47"/>
      <c r="AS687" s="47"/>
      <c r="AT687" s="47"/>
      <c r="AU687" s="47"/>
      <c r="AV687" s="47"/>
      <c r="AW687" s="47"/>
      <c r="AX687" s="47"/>
      <c r="AY687" s="47"/>
      <c r="AZ687" s="47"/>
      <c r="BA687" s="47"/>
      <c r="BB687" s="47"/>
      <c r="BC687" s="47"/>
      <c r="BD687" s="47"/>
      <c r="BE687" s="47"/>
      <c r="BF687" s="47"/>
      <c r="BG687" s="47"/>
      <c r="BH687" s="47"/>
      <c r="BI687" s="47"/>
      <c r="BJ687" s="47"/>
      <c r="BK687" s="47"/>
      <c r="BL687" s="47"/>
      <c r="BM687" s="47"/>
      <c r="BN687" s="47"/>
      <c r="BO687" s="47"/>
      <c r="BP687" s="47"/>
      <c r="BQ687" s="47"/>
      <c r="BR687" s="47"/>
      <c r="BS687" s="47"/>
      <c r="BT687" s="47"/>
      <c r="BU687" s="47"/>
      <c r="BV687" s="47"/>
      <c r="BW687" s="47"/>
      <c r="BX687" s="47"/>
      <c r="BY687" s="47"/>
      <c r="BZ687" s="47"/>
      <c r="CA687" s="47"/>
      <c r="CB687" s="47"/>
      <c r="CC687" s="47"/>
      <c r="CD687" s="47"/>
      <c r="CE687" s="47"/>
      <c r="CF687" s="47"/>
      <c r="CG687" s="47"/>
      <c r="CH687" s="47"/>
      <c r="CI687" s="47"/>
      <c r="CJ687" s="47"/>
      <c r="CK687" s="47"/>
      <c r="CL687" s="47"/>
      <c r="CM687" s="47"/>
      <c r="CN687" s="47"/>
      <c r="CO687" s="47"/>
      <c r="CP687" s="47"/>
      <c r="CQ687" s="47"/>
      <c r="CR687" s="47"/>
      <c r="CS687" s="47"/>
      <c r="CT687" s="47"/>
      <c r="CU687" s="47"/>
      <c r="CV687" s="47"/>
      <c r="CW687" s="47"/>
      <c r="CX687" s="47"/>
      <c r="CY687" s="47"/>
      <c r="CZ687" s="47"/>
      <c r="DA687" s="47"/>
      <c r="DB687" s="47"/>
      <c r="DC687" s="47"/>
      <c r="DD687" s="47"/>
      <c r="DE687" s="47"/>
      <c r="DF687" s="47"/>
      <c r="DG687" s="47"/>
      <c r="DH687" s="47"/>
      <c r="DI687" s="47"/>
      <c r="DJ687" s="47"/>
      <c r="DK687" s="47"/>
      <c r="DL687" s="47"/>
      <c r="DM687" s="47"/>
      <c r="DN687" s="47"/>
      <c r="DO687" s="47"/>
      <c r="DP687" s="47"/>
      <c r="DQ687" s="47"/>
      <c r="DR687" s="47"/>
      <c r="DS687" s="47"/>
      <c r="DT687" s="47"/>
      <c r="DU687" s="47"/>
      <c r="DV687" s="47"/>
      <c r="DW687" s="74"/>
      <c r="DX687" s="47"/>
      <c r="DY687" s="47"/>
      <c r="DZ687" s="47"/>
      <c r="EA687" s="47"/>
      <c r="EB687" s="47"/>
      <c r="EC687" s="47"/>
      <c r="ED687" s="47"/>
      <c r="EE687" s="47"/>
      <c r="EF687" s="47"/>
      <c r="EG687" s="47"/>
      <c r="EH687" s="47"/>
      <c r="EI687" s="47"/>
      <c r="EJ687" s="47"/>
      <c r="EK687" s="47"/>
      <c r="EL687" s="47"/>
      <c r="EM687" s="47"/>
      <c r="EN687" s="47"/>
      <c r="EO687" s="47"/>
      <c r="EP687" s="47"/>
      <c r="EQ687" s="47"/>
      <c r="ER687" s="74"/>
    </row>
    <row r="688" spans="2:148" ht="15" customHeight="1">
      <c r="B688" s="687" t="str">
        <f t="shared" si="74"/>
        <v>Desk 58</v>
      </c>
      <c r="C688" s="689" t="str">
        <f t="shared" si="79"/>
        <v/>
      </c>
      <c r="D688" s="689" t="str">
        <f t="shared" si="79"/>
        <v/>
      </c>
      <c r="E688" s="689" t="str">
        <f t="shared" si="79"/>
        <v/>
      </c>
      <c r="F688" s="689" t="str">
        <f t="shared" si="79"/>
        <v/>
      </c>
      <c r="G688" s="1810" t="str">
        <f t="shared" si="79"/>
        <v/>
      </c>
      <c r="H688" s="47"/>
      <c r="I688" s="47"/>
      <c r="J688" s="47"/>
      <c r="K688" s="47"/>
      <c r="L688" s="47"/>
      <c r="M688" s="47"/>
      <c r="N688" s="47"/>
      <c r="O688" s="47"/>
      <c r="P688" s="47"/>
      <c r="Q688" s="47"/>
      <c r="R688" s="47"/>
      <c r="S688" s="47"/>
      <c r="T688" s="47"/>
      <c r="U688" s="47"/>
      <c r="V688" s="47"/>
      <c r="W688" s="47"/>
      <c r="X688" s="47"/>
      <c r="Y688" s="47"/>
      <c r="Z688" s="47"/>
      <c r="AA688" s="47"/>
      <c r="AB688" s="47"/>
      <c r="AC688" s="47"/>
      <c r="AD688" s="47"/>
      <c r="AE688" s="47"/>
      <c r="AF688" s="47"/>
      <c r="AG688" s="47"/>
      <c r="AH688" s="47"/>
      <c r="AI688" s="47"/>
      <c r="AJ688" s="47"/>
      <c r="AK688" s="47"/>
      <c r="AL688" s="47"/>
      <c r="AM688" s="47"/>
      <c r="AN688" s="47"/>
      <c r="AO688" s="47"/>
      <c r="AP688" s="47"/>
      <c r="AQ688" s="47"/>
      <c r="AR688" s="47"/>
      <c r="AS688" s="47"/>
      <c r="AT688" s="47"/>
      <c r="AU688" s="47"/>
      <c r="AV688" s="47"/>
      <c r="AW688" s="47"/>
      <c r="AX688" s="47"/>
      <c r="AY688" s="47"/>
      <c r="AZ688" s="47"/>
      <c r="BA688" s="47"/>
      <c r="BB688" s="47"/>
      <c r="BC688" s="47"/>
      <c r="BD688" s="47"/>
      <c r="BE688" s="47"/>
      <c r="BF688" s="47"/>
      <c r="BG688" s="47"/>
      <c r="BH688" s="47"/>
      <c r="BI688" s="47"/>
      <c r="BJ688" s="47"/>
      <c r="BK688" s="47"/>
      <c r="BL688" s="47"/>
      <c r="BM688" s="47"/>
      <c r="BN688" s="47"/>
      <c r="BO688" s="47"/>
      <c r="BP688" s="47"/>
      <c r="BQ688" s="47"/>
      <c r="BR688" s="47"/>
      <c r="BS688" s="47"/>
      <c r="BT688" s="47"/>
      <c r="BU688" s="47"/>
      <c r="BV688" s="47"/>
      <c r="BW688" s="47"/>
      <c r="BX688" s="47"/>
      <c r="BY688" s="47"/>
      <c r="BZ688" s="47"/>
      <c r="CA688" s="47"/>
      <c r="CB688" s="47"/>
      <c r="CC688" s="47"/>
      <c r="CD688" s="47"/>
      <c r="CE688" s="47"/>
      <c r="CF688" s="47"/>
      <c r="CG688" s="47"/>
      <c r="CH688" s="47"/>
      <c r="CI688" s="47"/>
      <c r="CJ688" s="47"/>
      <c r="CK688" s="47"/>
      <c r="CL688" s="47"/>
      <c r="CM688" s="47"/>
      <c r="CN688" s="47"/>
      <c r="CO688" s="47"/>
      <c r="CP688" s="47"/>
      <c r="CQ688" s="47"/>
      <c r="CR688" s="47"/>
      <c r="CS688" s="47"/>
      <c r="CT688" s="47"/>
      <c r="CU688" s="47"/>
      <c r="CV688" s="47"/>
      <c r="CW688" s="47"/>
      <c r="CX688" s="47"/>
      <c r="CY688" s="47"/>
      <c r="CZ688" s="47"/>
      <c r="DA688" s="47"/>
      <c r="DB688" s="47"/>
      <c r="DC688" s="47"/>
      <c r="DD688" s="47"/>
      <c r="DE688" s="47"/>
      <c r="DF688" s="47"/>
      <c r="DG688" s="47"/>
      <c r="DH688" s="47"/>
      <c r="DI688" s="47"/>
      <c r="DJ688" s="47"/>
      <c r="DK688" s="47"/>
      <c r="DL688" s="47"/>
      <c r="DM688" s="47"/>
      <c r="DN688" s="47"/>
      <c r="DO688" s="47"/>
      <c r="DP688" s="47"/>
      <c r="DQ688" s="47"/>
      <c r="DR688" s="47"/>
      <c r="DS688" s="47"/>
      <c r="DT688" s="47"/>
      <c r="DU688" s="47"/>
      <c r="DV688" s="47"/>
      <c r="DW688" s="74"/>
      <c r="DX688" s="47"/>
      <c r="DY688" s="47"/>
      <c r="DZ688" s="47"/>
      <c r="EA688" s="47"/>
      <c r="EB688" s="47"/>
      <c r="EC688" s="47"/>
      <c r="ED688" s="47"/>
      <c r="EE688" s="47"/>
      <c r="EF688" s="47"/>
      <c r="EG688" s="47"/>
      <c r="EH688" s="47"/>
      <c r="EI688" s="47"/>
      <c r="EJ688" s="47"/>
      <c r="EK688" s="47"/>
      <c r="EL688" s="47"/>
      <c r="EM688" s="47"/>
      <c r="EN688" s="47"/>
      <c r="EO688" s="47"/>
      <c r="EP688" s="47"/>
      <c r="EQ688" s="47"/>
      <c r="ER688" s="74"/>
    </row>
    <row r="689" spans="2:148" ht="15" customHeight="1">
      <c r="B689" s="687" t="str">
        <f t="shared" si="74"/>
        <v>Desk 59</v>
      </c>
      <c r="C689" s="689" t="str">
        <f t="shared" si="79"/>
        <v/>
      </c>
      <c r="D689" s="689" t="str">
        <f t="shared" si="79"/>
        <v/>
      </c>
      <c r="E689" s="689" t="str">
        <f t="shared" si="79"/>
        <v/>
      </c>
      <c r="F689" s="689" t="str">
        <f t="shared" si="79"/>
        <v/>
      </c>
      <c r="G689" s="1810" t="str">
        <f t="shared" si="79"/>
        <v/>
      </c>
      <c r="H689" s="47"/>
      <c r="I689" s="47"/>
      <c r="J689" s="47"/>
      <c r="K689" s="47"/>
      <c r="L689" s="47"/>
      <c r="M689" s="47"/>
      <c r="N689" s="47"/>
      <c r="O689" s="47"/>
      <c r="P689" s="47"/>
      <c r="Q689" s="47"/>
      <c r="R689" s="47"/>
      <c r="S689" s="47"/>
      <c r="T689" s="47"/>
      <c r="U689" s="47"/>
      <c r="V689" s="47"/>
      <c r="W689" s="47"/>
      <c r="X689" s="47"/>
      <c r="Y689" s="47"/>
      <c r="Z689" s="47"/>
      <c r="AA689" s="47"/>
      <c r="AB689" s="47"/>
      <c r="AC689" s="47"/>
      <c r="AD689" s="47"/>
      <c r="AE689" s="47"/>
      <c r="AF689" s="47"/>
      <c r="AG689" s="47"/>
      <c r="AH689" s="47"/>
      <c r="AI689" s="47"/>
      <c r="AJ689" s="47"/>
      <c r="AK689" s="47"/>
      <c r="AL689" s="47"/>
      <c r="AM689" s="47"/>
      <c r="AN689" s="47"/>
      <c r="AO689" s="47"/>
      <c r="AP689" s="47"/>
      <c r="AQ689" s="47"/>
      <c r="AR689" s="47"/>
      <c r="AS689" s="47"/>
      <c r="AT689" s="47"/>
      <c r="AU689" s="47"/>
      <c r="AV689" s="47"/>
      <c r="AW689" s="47"/>
      <c r="AX689" s="47"/>
      <c r="AY689" s="47"/>
      <c r="AZ689" s="47"/>
      <c r="BA689" s="47"/>
      <c r="BB689" s="47"/>
      <c r="BC689" s="47"/>
      <c r="BD689" s="47"/>
      <c r="BE689" s="47"/>
      <c r="BF689" s="47"/>
      <c r="BG689" s="47"/>
      <c r="BH689" s="47"/>
      <c r="BI689" s="47"/>
      <c r="BJ689" s="47"/>
      <c r="BK689" s="47"/>
      <c r="BL689" s="47"/>
      <c r="BM689" s="47"/>
      <c r="BN689" s="47"/>
      <c r="BO689" s="47"/>
      <c r="BP689" s="47"/>
      <c r="BQ689" s="47"/>
      <c r="BR689" s="47"/>
      <c r="BS689" s="47"/>
      <c r="BT689" s="47"/>
      <c r="BU689" s="47"/>
      <c r="BV689" s="47"/>
      <c r="BW689" s="47"/>
      <c r="BX689" s="47"/>
      <c r="BY689" s="47"/>
      <c r="BZ689" s="47"/>
      <c r="CA689" s="47"/>
      <c r="CB689" s="47"/>
      <c r="CC689" s="47"/>
      <c r="CD689" s="47"/>
      <c r="CE689" s="47"/>
      <c r="CF689" s="47"/>
      <c r="CG689" s="47"/>
      <c r="CH689" s="47"/>
      <c r="CI689" s="47"/>
      <c r="CJ689" s="47"/>
      <c r="CK689" s="47"/>
      <c r="CL689" s="47"/>
      <c r="CM689" s="47"/>
      <c r="CN689" s="47"/>
      <c r="CO689" s="47"/>
      <c r="CP689" s="47"/>
      <c r="CQ689" s="47"/>
      <c r="CR689" s="47"/>
      <c r="CS689" s="47"/>
      <c r="CT689" s="47"/>
      <c r="CU689" s="47"/>
      <c r="CV689" s="47"/>
      <c r="CW689" s="47"/>
      <c r="CX689" s="47"/>
      <c r="CY689" s="47"/>
      <c r="CZ689" s="47"/>
      <c r="DA689" s="47"/>
      <c r="DB689" s="47"/>
      <c r="DC689" s="47"/>
      <c r="DD689" s="47"/>
      <c r="DE689" s="47"/>
      <c r="DF689" s="47"/>
      <c r="DG689" s="47"/>
      <c r="DH689" s="47"/>
      <c r="DI689" s="47"/>
      <c r="DJ689" s="47"/>
      <c r="DK689" s="47"/>
      <c r="DL689" s="47"/>
      <c r="DM689" s="47"/>
      <c r="DN689" s="47"/>
      <c r="DO689" s="47"/>
      <c r="DP689" s="47"/>
      <c r="DQ689" s="47"/>
      <c r="DR689" s="47"/>
      <c r="DS689" s="47"/>
      <c r="DT689" s="47"/>
      <c r="DU689" s="47"/>
      <c r="DV689" s="47"/>
      <c r="DW689" s="74"/>
      <c r="DX689" s="47"/>
      <c r="DY689" s="47"/>
      <c r="DZ689" s="47"/>
      <c r="EA689" s="47"/>
      <c r="EB689" s="47"/>
      <c r="EC689" s="47"/>
      <c r="ED689" s="47"/>
      <c r="EE689" s="47"/>
      <c r="EF689" s="47"/>
      <c r="EG689" s="47"/>
      <c r="EH689" s="47"/>
      <c r="EI689" s="47"/>
      <c r="EJ689" s="47"/>
      <c r="EK689" s="47"/>
      <c r="EL689" s="47"/>
      <c r="EM689" s="47"/>
      <c r="EN689" s="47"/>
      <c r="EO689" s="47"/>
      <c r="EP689" s="47"/>
      <c r="EQ689" s="47"/>
      <c r="ER689" s="74"/>
    </row>
    <row r="690" spans="2:148" ht="15" customHeight="1">
      <c r="B690" s="687" t="str">
        <f t="shared" si="74"/>
        <v>Desk 60</v>
      </c>
      <c r="C690" s="689" t="str">
        <f t="shared" si="79"/>
        <v/>
      </c>
      <c r="D690" s="689" t="str">
        <f t="shared" si="79"/>
        <v/>
      </c>
      <c r="E690" s="689" t="str">
        <f t="shared" si="79"/>
        <v/>
      </c>
      <c r="F690" s="689" t="str">
        <f t="shared" si="79"/>
        <v/>
      </c>
      <c r="G690" s="1810" t="str">
        <f t="shared" si="79"/>
        <v/>
      </c>
      <c r="H690" s="47"/>
      <c r="I690" s="47"/>
      <c r="J690" s="47"/>
      <c r="K690" s="47"/>
      <c r="L690" s="47"/>
      <c r="M690" s="47"/>
      <c r="N690" s="47"/>
      <c r="O690" s="47"/>
      <c r="P690" s="47"/>
      <c r="Q690" s="47"/>
      <c r="R690" s="47"/>
      <c r="S690" s="47"/>
      <c r="T690" s="47"/>
      <c r="U690" s="47"/>
      <c r="V690" s="47"/>
      <c r="W690" s="47"/>
      <c r="X690" s="47"/>
      <c r="Y690" s="47"/>
      <c r="Z690" s="47"/>
      <c r="AA690" s="47"/>
      <c r="AB690" s="47"/>
      <c r="AC690" s="47"/>
      <c r="AD690" s="47"/>
      <c r="AE690" s="47"/>
      <c r="AF690" s="47"/>
      <c r="AG690" s="47"/>
      <c r="AH690" s="47"/>
      <c r="AI690" s="47"/>
      <c r="AJ690" s="47"/>
      <c r="AK690" s="47"/>
      <c r="AL690" s="47"/>
      <c r="AM690" s="47"/>
      <c r="AN690" s="47"/>
      <c r="AO690" s="47"/>
      <c r="AP690" s="47"/>
      <c r="AQ690" s="47"/>
      <c r="AR690" s="47"/>
      <c r="AS690" s="47"/>
      <c r="AT690" s="47"/>
      <c r="AU690" s="47"/>
      <c r="AV690" s="47"/>
      <c r="AW690" s="47"/>
      <c r="AX690" s="47"/>
      <c r="AY690" s="47"/>
      <c r="AZ690" s="47"/>
      <c r="BA690" s="47"/>
      <c r="BB690" s="47"/>
      <c r="BC690" s="47"/>
      <c r="BD690" s="47"/>
      <c r="BE690" s="47"/>
      <c r="BF690" s="47"/>
      <c r="BG690" s="47"/>
      <c r="BH690" s="47"/>
      <c r="BI690" s="47"/>
      <c r="BJ690" s="47"/>
      <c r="BK690" s="47"/>
      <c r="BL690" s="47"/>
      <c r="BM690" s="47"/>
      <c r="BN690" s="47"/>
      <c r="BO690" s="47"/>
      <c r="BP690" s="47"/>
      <c r="BQ690" s="47"/>
      <c r="BR690" s="47"/>
      <c r="BS690" s="47"/>
      <c r="BT690" s="47"/>
      <c r="BU690" s="47"/>
      <c r="BV690" s="47"/>
      <c r="BW690" s="47"/>
      <c r="BX690" s="47"/>
      <c r="BY690" s="47"/>
      <c r="BZ690" s="47"/>
      <c r="CA690" s="47"/>
      <c r="CB690" s="47"/>
      <c r="CC690" s="47"/>
      <c r="CD690" s="47"/>
      <c r="CE690" s="47"/>
      <c r="CF690" s="47"/>
      <c r="CG690" s="47"/>
      <c r="CH690" s="47"/>
      <c r="CI690" s="47"/>
      <c r="CJ690" s="47"/>
      <c r="CK690" s="47"/>
      <c r="CL690" s="47"/>
      <c r="CM690" s="47"/>
      <c r="CN690" s="47"/>
      <c r="CO690" s="47"/>
      <c r="CP690" s="47"/>
      <c r="CQ690" s="47"/>
      <c r="CR690" s="47"/>
      <c r="CS690" s="47"/>
      <c r="CT690" s="47"/>
      <c r="CU690" s="47"/>
      <c r="CV690" s="47"/>
      <c r="CW690" s="47"/>
      <c r="CX690" s="47"/>
      <c r="CY690" s="47"/>
      <c r="CZ690" s="47"/>
      <c r="DA690" s="47"/>
      <c r="DB690" s="47"/>
      <c r="DC690" s="47"/>
      <c r="DD690" s="47"/>
      <c r="DE690" s="47"/>
      <c r="DF690" s="47"/>
      <c r="DG690" s="47"/>
      <c r="DH690" s="47"/>
      <c r="DI690" s="47"/>
      <c r="DJ690" s="47"/>
      <c r="DK690" s="47"/>
      <c r="DL690" s="47"/>
      <c r="DM690" s="47"/>
      <c r="DN690" s="47"/>
      <c r="DO690" s="47"/>
      <c r="DP690" s="47"/>
      <c r="DQ690" s="47"/>
      <c r="DR690" s="47"/>
      <c r="DS690" s="47"/>
      <c r="DT690" s="47"/>
      <c r="DU690" s="47"/>
      <c r="DV690" s="47"/>
      <c r="DW690" s="74"/>
      <c r="DX690" s="47"/>
      <c r="DY690" s="47"/>
      <c r="DZ690" s="47"/>
      <c r="EA690" s="47"/>
      <c r="EB690" s="47"/>
      <c r="EC690" s="47"/>
      <c r="ED690" s="47"/>
      <c r="EE690" s="47"/>
      <c r="EF690" s="47"/>
      <c r="EG690" s="47"/>
      <c r="EH690" s="47"/>
      <c r="EI690" s="47"/>
      <c r="EJ690" s="47"/>
      <c r="EK690" s="47"/>
      <c r="EL690" s="47"/>
      <c r="EM690" s="47"/>
      <c r="EN690" s="47"/>
      <c r="EO690" s="47"/>
      <c r="EP690" s="47"/>
      <c r="EQ690" s="47"/>
      <c r="ER690" s="74"/>
    </row>
    <row r="691" spans="2:148" ht="15" customHeight="1">
      <c r="B691" s="687" t="str">
        <f t="shared" si="74"/>
        <v>Desk 61</v>
      </c>
      <c r="C691" s="689" t="str">
        <f t="shared" si="79"/>
        <v/>
      </c>
      <c r="D691" s="689" t="str">
        <f t="shared" si="79"/>
        <v/>
      </c>
      <c r="E691" s="689" t="str">
        <f t="shared" si="79"/>
        <v/>
      </c>
      <c r="F691" s="689" t="str">
        <f t="shared" si="79"/>
        <v/>
      </c>
      <c r="G691" s="1810" t="str">
        <f t="shared" si="79"/>
        <v/>
      </c>
      <c r="H691" s="47"/>
      <c r="I691" s="47"/>
      <c r="J691" s="47"/>
      <c r="K691" s="47"/>
      <c r="L691" s="47"/>
      <c r="M691" s="47"/>
      <c r="N691" s="47"/>
      <c r="O691" s="47"/>
      <c r="P691" s="47"/>
      <c r="Q691" s="47"/>
      <c r="R691" s="47"/>
      <c r="S691" s="47"/>
      <c r="T691" s="47"/>
      <c r="U691" s="47"/>
      <c r="V691" s="47"/>
      <c r="W691" s="47"/>
      <c r="X691" s="47"/>
      <c r="Y691" s="47"/>
      <c r="Z691" s="47"/>
      <c r="AA691" s="47"/>
      <c r="AB691" s="47"/>
      <c r="AC691" s="47"/>
      <c r="AD691" s="47"/>
      <c r="AE691" s="47"/>
      <c r="AF691" s="47"/>
      <c r="AG691" s="47"/>
      <c r="AH691" s="47"/>
      <c r="AI691" s="47"/>
      <c r="AJ691" s="47"/>
      <c r="AK691" s="47"/>
      <c r="AL691" s="47"/>
      <c r="AM691" s="47"/>
      <c r="AN691" s="47"/>
      <c r="AO691" s="47"/>
      <c r="AP691" s="47"/>
      <c r="AQ691" s="47"/>
      <c r="AR691" s="47"/>
      <c r="AS691" s="47"/>
      <c r="AT691" s="47"/>
      <c r="AU691" s="47"/>
      <c r="AV691" s="47"/>
      <c r="AW691" s="47"/>
      <c r="AX691" s="47"/>
      <c r="AY691" s="47"/>
      <c r="AZ691" s="47"/>
      <c r="BA691" s="47"/>
      <c r="BB691" s="47"/>
      <c r="BC691" s="47"/>
      <c r="BD691" s="47"/>
      <c r="BE691" s="47"/>
      <c r="BF691" s="47"/>
      <c r="BG691" s="47"/>
      <c r="BH691" s="47"/>
      <c r="BI691" s="47"/>
      <c r="BJ691" s="47"/>
      <c r="BK691" s="47"/>
      <c r="BL691" s="47"/>
      <c r="BM691" s="47"/>
      <c r="BN691" s="47"/>
      <c r="BO691" s="47"/>
      <c r="BP691" s="47"/>
      <c r="BQ691" s="47"/>
      <c r="BR691" s="47"/>
      <c r="BS691" s="47"/>
      <c r="BT691" s="47"/>
      <c r="BU691" s="47"/>
      <c r="BV691" s="47"/>
      <c r="BW691" s="47"/>
      <c r="BX691" s="47"/>
      <c r="BY691" s="47"/>
      <c r="BZ691" s="47"/>
      <c r="CA691" s="47"/>
      <c r="CB691" s="47"/>
      <c r="CC691" s="47"/>
      <c r="CD691" s="47"/>
      <c r="CE691" s="47"/>
      <c r="CF691" s="47"/>
      <c r="CG691" s="47"/>
      <c r="CH691" s="47"/>
      <c r="CI691" s="47"/>
      <c r="CJ691" s="47"/>
      <c r="CK691" s="47"/>
      <c r="CL691" s="47"/>
      <c r="CM691" s="47"/>
      <c r="CN691" s="47"/>
      <c r="CO691" s="47"/>
      <c r="CP691" s="47"/>
      <c r="CQ691" s="47"/>
      <c r="CR691" s="47"/>
      <c r="CS691" s="47"/>
      <c r="CT691" s="47"/>
      <c r="CU691" s="47"/>
      <c r="CV691" s="47"/>
      <c r="CW691" s="47"/>
      <c r="CX691" s="47"/>
      <c r="CY691" s="47"/>
      <c r="CZ691" s="47"/>
      <c r="DA691" s="47"/>
      <c r="DB691" s="47"/>
      <c r="DC691" s="47"/>
      <c r="DD691" s="47"/>
      <c r="DE691" s="47"/>
      <c r="DF691" s="47"/>
      <c r="DG691" s="47"/>
      <c r="DH691" s="47"/>
      <c r="DI691" s="47"/>
      <c r="DJ691" s="47"/>
      <c r="DK691" s="47"/>
      <c r="DL691" s="47"/>
      <c r="DM691" s="47"/>
      <c r="DN691" s="47"/>
      <c r="DO691" s="47"/>
      <c r="DP691" s="47"/>
      <c r="DQ691" s="47"/>
      <c r="DR691" s="47"/>
      <c r="DS691" s="47"/>
      <c r="DT691" s="47"/>
      <c r="DU691" s="47"/>
      <c r="DV691" s="47"/>
      <c r="DW691" s="74"/>
      <c r="DX691" s="47"/>
      <c r="DY691" s="47"/>
      <c r="DZ691" s="47"/>
      <c r="EA691" s="47"/>
      <c r="EB691" s="47"/>
      <c r="EC691" s="47"/>
      <c r="ED691" s="47"/>
      <c r="EE691" s="47"/>
      <c r="EF691" s="47"/>
      <c r="EG691" s="47"/>
      <c r="EH691" s="47"/>
      <c r="EI691" s="47"/>
      <c r="EJ691" s="47"/>
      <c r="EK691" s="47"/>
      <c r="EL691" s="47"/>
      <c r="EM691" s="47"/>
      <c r="EN691" s="47"/>
      <c r="EO691" s="47"/>
      <c r="EP691" s="47"/>
      <c r="EQ691" s="47"/>
      <c r="ER691" s="74"/>
    </row>
    <row r="692" spans="2:148" ht="15" customHeight="1">
      <c r="B692" s="687" t="str">
        <f t="shared" si="74"/>
        <v>Desk 62</v>
      </c>
      <c r="C692" s="689" t="str">
        <f t="shared" si="79"/>
        <v/>
      </c>
      <c r="D692" s="689" t="str">
        <f t="shared" si="79"/>
        <v/>
      </c>
      <c r="E692" s="689" t="str">
        <f t="shared" si="79"/>
        <v/>
      </c>
      <c r="F692" s="689" t="str">
        <f t="shared" si="79"/>
        <v/>
      </c>
      <c r="G692" s="1810" t="str">
        <f t="shared" si="79"/>
        <v/>
      </c>
      <c r="H692" s="47"/>
      <c r="I692" s="47"/>
      <c r="J692" s="47"/>
      <c r="K692" s="47"/>
      <c r="L692" s="47"/>
      <c r="M692" s="47"/>
      <c r="N692" s="47"/>
      <c r="O692" s="47"/>
      <c r="P692" s="47"/>
      <c r="Q692" s="47"/>
      <c r="R692" s="47"/>
      <c r="S692" s="47"/>
      <c r="T692" s="47"/>
      <c r="U692" s="47"/>
      <c r="V692" s="47"/>
      <c r="W692" s="47"/>
      <c r="X692" s="47"/>
      <c r="Y692" s="47"/>
      <c r="Z692" s="47"/>
      <c r="AA692" s="47"/>
      <c r="AB692" s="47"/>
      <c r="AC692" s="47"/>
      <c r="AD692" s="47"/>
      <c r="AE692" s="47"/>
      <c r="AF692" s="47"/>
      <c r="AG692" s="47"/>
      <c r="AH692" s="47"/>
      <c r="AI692" s="47"/>
      <c r="AJ692" s="47"/>
      <c r="AK692" s="47"/>
      <c r="AL692" s="47"/>
      <c r="AM692" s="47"/>
      <c r="AN692" s="47"/>
      <c r="AO692" s="47"/>
      <c r="AP692" s="47"/>
      <c r="AQ692" s="47"/>
      <c r="AR692" s="47"/>
      <c r="AS692" s="47"/>
      <c r="AT692" s="47"/>
      <c r="AU692" s="47"/>
      <c r="AV692" s="47"/>
      <c r="AW692" s="47"/>
      <c r="AX692" s="47"/>
      <c r="AY692" s="47"/>
      <c r="AZ692" s="47"/>
      <c r="BA692" s="47"/>
      <c r="BB692" s="47"/>
      <c r="BC692" s="47"/>
      <c r="BD692" s="47"/>
      <c r="BE692" s="47"/>
      <c r="BF692" s="47"/>
      <c r="BG692" s="47"/>
      <c r="BH692" s="47"/>
      <c r="BI692" s="47"/>
      <c r="BJ692" s="47"/>
      <c r="BK692" s="47"/>
      <c r="BL692" s="47"/>
      <c r="BM692" s="47"/>
      <c r="BN692" s="47"/>
      <c r="BO692" s="47"/>
      <c r="BP692" s="47"/>
      <c r="BQ692" s="47"/>
      <c r="BR692" s="47"/>
      <c r="BS692" s="47"/>
      <c r="BT692" s="47"/>
      <c r="BU692" s="47"/>
      <c r="BV692" s="47"/>
      <c r="BW692" s="47"/>
      <c r="BX692" s="47"/>
      <c r="BY692" s="47"/>
      <c r="BZ692" s="47"/>
      <c r="CA692" s="47"/>
      <c r="CB692" s="47"/>
      <c r="CC692" s="47"/>
      <c r="CD692" s="47"/>
      <c r="CE692" s="47"/>
      <c r="CF692" s="47"/>
      <c r="CG692" s="47"/>
      <c r="CH692" s="47"/>
      <c r="CI692" s="47"/>
      <c r="CJ692" s="47"/>
      <c r="CK692" s="47"/>
      <c r="CL692" s="47"/>
      <c r="CM692" s="47"/>
      <c r="CN692" s="47"/>
      <c r="CO692" s="47"/>
      <c r="CP692" s="47"/>
      <c r="CQ692" s="47"/>
      <c r="CR692" s="47"/>
      <c r="CS692" s="47"/>
      <c r="CT692" s="47"/>
      <c r="CU692" s="47"/>
      <c r="CV692" s="47"/>
      <c r="CW692" s="47"/>
      <c r="CX692" s="47"/>
      <c r="CY692" s="47"/>
      <c r="CZ692" s="47"/>
      <c r="DA692" s="47"/>
      <c r="DB692" s="47"/>
      <c r="DC692" s="47"/>
      <c r="DD692" s="47"/>
      <c r="DE692" s="47"/>
      <c r="DF692" s="47"/>
      <c r="DG692" s="47"/>
      <c r="DH692" s="47"/>
      <c r="DI692" s="47"/>
      <c r="DJ692" s="47"/>
      <c r="DK692" s="47"/>
      <c r="DL692" s="47"/>
      <c r="DM692" s="47"/>
      <c r="DN692" s="47"/>
      <c r="DO692" s="47"/>
      <c r="DP692" s="47"/>
      <c r="DQ692" s="47"/>
      <c r="DR692" s="47"/>
      <c r="DS692" s="47"/>
      <c r="DT692" s="47"/>
      <c r="DU692" s="47"/>
      <c r="DV692" s="47"/>
      <c r="DW692" s="74"/>
      <c r="DX692" s="47"/>
      <c r="DY692" s="47"/>
      <c r="DZ692" s="47"/>
      <c r="EA692" s="47"/>
      <c r="EB692" s="47"/>
      <c r="EC692" s="47"/>
      <c r="ED692" s="47"/>
      <c r="EE692" s="47"/>
      <c r="EF692" s="47"/>
      <c r="EG692" s="47"/>
      <c r="EH692" s="47"/>
      <c r="EI692" s="47"/>
      <c r="EJ692" s="47"/>
      <c r="EK692" s="47"/>
      <c r="EL692" s="47"/>
      <c r="EM692" s="47"/>
      <c r="EN692" s="47"/>
      <c r="EO692" s="47"/>
      <c r="EP692" s="47"/>
      <c r="EQ692" s="47"/>
      <c r="ER692" s="74"/>
    </row>
    <row r="693" spans="2:148" ht="15" customHeight="1">
      <c r="B693" s="687" t="str">
        <f t="shared" si="74"/>
        <v>Desk 63</v>
      </c>
      <c r="C693" s="689" t="str">
        <f t="shared" si="79"/>
        <v/>
      </c>
      <c r="D693" s="689" t="str">
        <f t="shared" si="79"/>
        <v/>
      </c>
      <c r="E693" s="689" t="str">
        <f t="shared" si="79"/>
        <v/>
      </c>
      <c r="F693" s="689" t="str">
        <f t="shared" si="79"/>
        <v/>
      </c>
      <c r="G693" s="1810" t="str">
        <f t="shared" si="79"/>
        <v/>
      </c>
      <c r="H693" s="47"/>
      <c r="I693" s="47"/>
      <c r="J693" s="47"/>
      <c r="K693" s="47"/>
      <c r="L693" s="47"/>
      <c r="M693" s="47"/>
      <c r="N693" s="47"/>
      <c r="O693" s="47"/>
      <c r="P693" s="47"/>
      <c r="Q693" s="47"/>
      <c r="R693" s="47"/>
      <c r="S693" s="47"/>
      <c r="T693" s="47"/>
      <c r="U693" s="47"/>
      <c r="V693" s="47"/>
      <c r="W693" s="47"/>
      <c r="X693" s="47"/>
      <c r="Y693" s="47"/>
      <c r="Z693" s="47"/>
      <c r="AA693" s="47"/>
      <c r="AB693" s="47"/>
      <c r="AC693" s="47"/>
      <c r="AD693" s="47"/>
      <c r="AE693" s="47"/>
      <c r="AF693" s="47"/>
      <c r="AG693" s="47"/>
      <c r="AH693" s="47"/>
      <c r="AI693" s="47"/>
      <c r="AJ693" s="47"/>
      <c r="AK693" s="47"/>
      <c r="AL693" s="47"/>
      <c r="AM693" s="47"/>
      <c r="AN693" s="47"/>
      <c r="AO693" s="47"/>
      <c r="AP693" s="47"/>
      <c r="AQ693" s="47"/>
      <c r="AR693" s="47"/>
      <c r="AS693" s="47"/>
      <c r="AT693" s="47"/>
      <c r="AU693" s="47"/>
      <c r="AV693" s="47"/>
      <c r="AW693" s="47"/>
      <c r="AX693" s="47"/>
      <c r="AY693" s="47"/>
      <c r="AZ693" s="47"/>
      <c r="BA693" s="47"/>
      <c r="BB693" s="47"/>
      <c r="BC693" s="47"/>
      <c r="BD693" s="47"/>
      <c r="BE693" s="47"/>
      <c r="BF693" s="47"/>
      <c r="BG693" s="47"/>
      <c r="BH693" s="47"/>
      <c r="BI693" s="47"/>
      <c r="BJ693" s="47"/>
      <c r="BK693" s="47"/>
      <c r="BL693" s="47"/>
      <c r="BM693" s="47"/>
      <c r="BN693" s="47"/>
      <c r="BO693" s="47"/>
      <c r="BP693" s="47"/>
      <c r="BQ693" s="47"/>
      <c r="BR693" s="47"/>
      <c r="BS693" s="47"/>
      <c r="BT693" s="47"/>
      <c r="BU693" s="47"/>
      <c r="BV693" s="47"/>
      <c r="BW693" s="47"/>
      <c r="BX693" s="47"/>
      <c r="BY693" s="47"/>
      <c r="BZ693" s="47"/>
      <c r="CA693" s="47"/>
      <c r="CB693" s="47"/>
      <c r="CC693" s="47"/>
      <c r="CD693" s="47"/>
      <c r="CE693" s="47"/>
      <c r="CF693" s="47"/>
      <c r="CG693" s="47"/>
      <c r="CH693" s="47"/>
      <c r="CI693" s="47"/>
      <c r="CJ693" s="47"/>
      <c r="CK693" s="47"/>
      <c r="CL693" s="47"/>
      <c r="CM693" s="47"/>
      <c r="CN693" s="47"/>
      <c r="CO693" s="47"/>
      <c r="CP693" s="47"/>
      <c r="CQ693" s="47"/>
      <c r="CR693" s="47"/>
      <c r="CS693" s="47"/>
      <c r="CT693" s="47"/>
      <c r="CU693" s="47"/>
      <c r="CV693" s="47"/>
      <c r="CW693" s="47"/>
      <c r="CX693" s="47"/>
      <c r="CY693" s="47"/>
      <c r="CZ693" s="47"/>
      <c r="DA693" s="47"/>
      <c r="DB693" s="47"/>
      <c r="DC693" s="47"/>
      <c r="DD693" s="47"/>
      <c r="DE693" s="47"/>
      <c r="DF693" s="47"/>
      <c r="DG693" s="47"/>
      <c r="DH693" s="47"/>
      <c r="DI693" s="47"/>
      <c r="DJ693" s="47"/>
      <c r="DK693" s="47"/>
      <c r="DL693" s="47"/>
      <c r="DM693" s="47"/>
      <c r="DN693" s="47"/>
      <c r="DO693" s="47"/>
      <c r="DP693" s="47"/>
      <c r="DQ693" s="47"/>
      <c r="DR693" s="47"/>
      <c r="DS693" s="47"/>
      <c r="DT693" s="47"/>
      <c r="DU693" s="47"/>
      <c r="DV693" s="47"/>
      <c r="DW693" s="74"/>
      <c r="DX693" s="47"/>
      <c r="DY693" s="47"/>
      <c r="DZ693" s="47"/>
      <c r="EA693" s="47"/>
      <c r="EB693" s="47"/>
      <c r="EC693" s="47"/>
      <c r="ED693" s="47"/>
      <c r="EE693" s="47"/>
      <c r="EF693" s="47"/>
      <c r="EG693" s="47"/>
      <c r="EH693" s="47"/>
      <c r="EI693" s="47"/>
      <c r="EJ693" s="47"/>
      <c r="EK693" s="47"/>
      <c r="EL693" s="47"/>
      <c r="EM693" s="47"/>
      <c r="EN693" s="47"/>
      <c r="EO693" s="47"/>
      <c r="EP693" s="47"/>
      <c r="EQ693" s="47"/>
      <c r="ER693" s="74"/>
    </row>
    <row r="694" spans="2:148" ht="15" customHeight="1">
      <c r="B694" s="687" t="str">
        <f t="shared" si="74"/>
        <v>Desk 64</v>
      </c>
      <c r="C694" s="689" t="str">
        <f t="shared" si="79"/>
        <v/>
      </c>
      <c r="D694" s="689" t="str">
        <f t="shared" si="79"/>
        <v/>
      </c>
      <c r="E694" s="689" t="str">
        <f t="shared" si="79"/>
        <v/>
      </c>
      <c r="F694" s="689" t="str">
        <f t="shared" si="79"/>
        <v/>
      </c>
      <c r="G694" s="1810" t="str">
        <f t="shared" si="79"/>
        <v/>
      </c>
      <c r="H694" s="47"/>
      <c r="I694" s="47"/>
      <c r="J694" s="47"/>
      <c r="K694" s="47"/>
      <c r="L694" s="47"/>
      <c r="M694" s="47"/>
      <c r="N694" s="47"/>
      <c r="O694" s="47"/>
      <c r="P694" s="47"/>
      <c r="Q694" s="47"/>
      <c r="R694" s="47"/>
      <c r="S694" s="47"/>
      <c r="T694" s="47"/>
      <c r="U694" s="47"/>
      <c r="V694" s="47"/>
      <c r="W694" s="47"/>
      <c r="X694" s="47"/>
      <c r="Y694" s="47"/>
      <c r="Z694" s="47"/>
      <c r="AA694" s="47"/>
      <c r="AB694" s="47"/>
      <c r="AC694" s="47"/>
      <c r="AD694" s="47"/>
      <c r="AE694" s="47"/>
      <c r="AF694" s="47"/>
      <c r="AG694" s="47"/>
      <c r="AH694" s="47"/>
      <c r="AI694" s="47"/>
      <c r="AJ694" s="47"/>
      <c r="AK694" s="47"/>
      <c r="AL694" s="47"/>
      <c r="AM694" s="47"/>
      <c r="AN694" s="47"/>
      <c r="AO694" s="47"/>
      <c r="AP694" s="47"/>
      <c r="AQ694" s="47"/>
      <c r="AR694" s="47"/>
      <c r="AS694" s="47"/>
      <c r="AT694" s="47"/>
      <c r="AU694" s="47"/>
      <c r="AV694" s="47"/>
      <c r="AW694" s="47"/>
      <c r="AX694" s="47"/>
      <c r="AY694" s="47"/>
      <c r="AZ694" s="47"/>
      <c r="BA694" s="47"/>
      <c r="BB694" s="47"/>
      <c r="BC694" s="47"/>
      <c r="BD694" s="47"/>
      <c r="BE694" s="47"/>
      <c r="BF694" s="47"/>
      <c r="BG694" s="47"/>
      <c r="BH694" s="47"/>
      <c r="BI694" s="47"/>
      <c r="BJ694" s="47"/>
      <c r="BK694" s="47"/>
      <c r="BL694" s="47"/>
      <c r="BM694" s="47"/>
      <c r="BN694" s="47"/>
      <c r="BO694" s="47"/>
      <c r="BP694" s="47"/>
      <c r="BQ694" s="47"/>
      <c r="BR694" s="47"/>
      <c r="BS694" s="47"/>
      <c r="BT694" s="47"/>
      <c r="BU694" s="47"/>
      <c r="BV694" s="47"/>
      <c r="BW694" s="47"/>
      <c r="BX694" s="47"/>
      <c r="BY694" s="47"/>
      <c r="BZ694" s="47"/>
      <c r="CA694" s="47"/>
      <c r="CB694" s="47"/>
      <c r="CC694" s="47"/>
      <c r="CD694" s="47"/>
      <c r="CE694" s="47"/>
      <c r="CF694" s="47"/>
      <c r="CG694" s="47"/>
      <c r="CH694" s="47"/>
      <c r="CI694" s="47"/>
      <c r="CJ694" s="47"/>
      <c r="CK694" s="47"/>
      <c r="CL694" s="47"/>
      <c r="CM694" s="47"/>
      <c r="CN694" s="47"/>
      <c r="CO694" s="47"/>
      <c r="CP694" s="47"/>
      <c r="CQ694" s="47"/>
      <c r="CR694" s="47"/>
      <c r="CS694" s="47"/>
      <c r="CT694" s="47"/>
      <c r="CU694" s="47"/>
      <c r="CV694" s="47"/>
      <c r="CW694" s="47"/>
      <c r="CX694" s="47"/>
      <c r="CY694" s="47"/>
      <c r="CZ694" s="47"/>
      <c r="DA694" s="47"/>
      <c r="DB694" s="47"/>
      <c r="DC694" s="47"/>
      <c r="DD694" s="47"/>
      <c r="DE694" s="47"/>
      <c r="DF694" s="47"/>
      <c r="DG694" s="47"/>
      <c r="DH694" s="47"/>
      <c r="DI694" s="47"/>
      <c r="DJ694" s="47"/>
      <c r="DK694" s="47"/>
      <c r="DL694" s="47"/>
      <c r="DM694" s="47"/>
      <c r="DN694" s="47"/>
      <c r="DO694" s="47"/>
      <c r="DP694" s="47"/>
      <c r="DQ694" s="47"/>
      <c r="DR694" s="47"/>
      <c r="DS694" s="47"/>
      <c r="DT694" s="47"/>
      <c r="DU694" s="47"/>
      <c r="DV694" s="47"/>
      <c r="DW694" s="74"/>
      <c r="DX694" s="47"/>
      <c r="DY694" s="47"/>
      <c r="DZ694" s="47"/>
      <c r="EA694" s="47"/>
      <c r="EB694" s="47"/>
      <c r="EC694" s="47"/>
      <c r="ED694" s="47"/>
      <c r="EE694" s="47"/>
      <c r="EF694" s="47"/>
      <c r="EG694" s="47"/>
      <c r="EH694" s="47"/>
      <c r="EI694" s="47"/>
      <c r="EJ694" s="47"/>
      <c r="EK694" s="47"/>
      <c r="EL694" s="47"/>
      <c r="EM694" s="47"/>
      <c r="EN694" s="47"/>
      <c r="EO694" s="47"/>
      <c r="EP694" s="47"/>
      <c r="EQ694" s="47"/>
      <c r="ER694" s="74"/>
    </row>
    <row r="695" spans="2:148" ht="15" customHeight="1">
      <c r="B695" s="687" t="str">
        <f t="shared" ref="B695:B730" si="80">B75</f>
        <v>Desk 65</v>
      </c>
      <c r="C695" s="689" t="str">
        <f t="shared" si="79"/>
        <v/>
      </c>
      <c r="D695" s="689" t="str">
        <f t="shared" si="79"/>
        <v/>
      </c>
      <c r="E695" s="689" t="str">
        <f t="shared" si="79"/>
        <v/>
      </c>
      <c r="F695" s="689" t="str">
        <f t="shared" si="79"/>
        <v/>
      </c>
      <c r="G695" s="1810" t="str">
        <f t="shared" si="79"/>
        <v/>
      </c>
      <c r="H695" s="47"/>
      <c r="I695" s="47"/>
      <c r="J695" s="47"/>
      <c r="K695" s="47"/>
      <c r="L695" s="47"/>
      <c r="M695" s="47"/>
      <c r="N695" s="47"/>
      <c r="O695" s="47"/>
      <c r="P695" s="47"/>
      <c r="Q695" s="47"/>
      <c r="R695" s="47"/>
      <c r="S695" s="47"/>
      <c r="T695" s="47"/>
      <c r="U695" s="47"/>
      <c r="V695" s="47"/>
      <c r="W695" s="47"/>
      <c r="X695" s="47"/>
      <c r="Y695" s="47"/>
      <c r="Z695" s="47"/>
      <c r="AA695" s="47"/>
      <c r="AB695" s="47"/>
      <c r="AC695" s="47"/>
      <c r="AD695" s="47"/>
      <c r="AE695" s="47"/>
      <c r="AF695" s="47"/>
      <c r="AG695" s="47"/>
      <c r="AH695" s="47"/>
      <c r="AI695" s="47"/>
      <c r="AJ695" s="47"/>
      <c r="AK695" s="47"/>
      <c r="AL695" s="47"/>
      <c r="AM695" s="47"/>
      <c r="AN695" s="47"/>
      <c r="AO695" s="47"/>
      <c r="AP695" s="47"/>
      <c r="AQ695" s="47"/>
      <c r="AR695" s="47"/>
      <c r="AS695" s="47"/>
      <c r="AT695" s="47"/>
      <c r="AU695" s="47"/>
      <c r="AV695" s="47"/>
      <c r="AW695" s="47"/>
      <c r="AX695" s="47"/>
      <c r="AY695" s="47"/>
      <c r="AZ695" s="47"/>
      <c r="BA695" s="47"/>
      <c r="BB695" s="47"/>
      <c r="BC695" s="47"/>
      <c r="BD695" s="47"/>
      <c r="BE695" s="47"/>
      <c r="BF695" s="47"/>
      <c r="BG695" s="47"/>
      <c r="BH695" s="47"/>
      <c r="BI695" s="47"/>
      <c r="BJ695" s="47"/>
      <c r="BK695" s="47"/>
      <c r="BL695" s="47"/>
      <c r="BM695" s="47"/>
      <c r="BN695" s="47"/>
      <c r="BO695" s="47"/>
      <c r="BP695" s="47"/>
      <c r="BQ695" s="47"/>
      <c r="BR695" s="47"/>
      <c r="BS695" s="47"/>
      <c r="BT695" s="47"/>
      <c r="BU695" s="47"/>
      <c r="BV695" s="47"/>
      <c r="BW695" s="47"/>
      <c r="BX695" s="47"/>
      <c r="BY695" s="47"/>
      <c r="BZ695" s="47"/>
      <c r="CA695" s="47"/>
      <c r="CB695" s="47"/>
      <c r="CC695" s="47"/>
      <c r="CD695" s="47"/>
      <c r="CE695" s="47"/>
      <c r="CF695" s="47"/>
      <c r="CG695" s="47"/>
      <c r="CH695" s="47"/>
      <c r="CI695" s="47"/>
      <c r="CJ695" s="47"/>
      <c r="CK695" s="47"/>
      <c r="CL695" s="47"/>
      <c r="CM695" s="47"/>
      <c r="CN695" s="47"/>
      <c r="CO695" s="47"/>
      <c r="CP695" s="47"/>
      <c r="CQ695" s="47"/>
      <c r="CR695" s="47"/>
      <c r="CS695" s="47"/>
      <c r="CT695" s="47"/>
      <c r="CU695" s="47"/>
      <c r="CV695" s="47"/>
      <c r="CW695" s="47"/>
      <c r="CX695" s="47"/>
      <c r="CY695" s="47"/>
      <c r="CZ695" s="47"/>
      <c r="DA695" s="47"/>
      <c r="DB695" s="47"/>
      <c r="DC695" s="47"/>
      <c r="DD695" s="47"/>
      <c r="DE695" s="47"/>
      <c r="DF695" s="47"/>
      <c r="DG695" s="47"/>
      <c r="DH695" s="47"/>
      <c r="DI695" s="47"/>
      <c r="DJ695" s="47"/>
      <c r="DK695" s="47"/>
      <c r="DL695" s="47"/>
      <c r="DM695" s="47"/>
      <c r="DN695" s="47"/>
      <c r="DO695" s="47"/>
      <c r="DP695" s="47"/>
      <c r="DQ695" s="47"/>
      <c r="DR695" s="47"/>
      <c r="DS695" s="47"/>
      <c r="DT695" s="47"/>
      <c r="DU695" s="47"/>
      <c r="DV695" s="47"/>
      <c r="DW695" s="74"/>
      <c r="DX695" s="47"/>
      <c r="DY695" s="47"/>
      <c r="DZ695" s="47"/>
      <c r="EA695" s="47"/>
      <c r="EB695" s="47"/>
      <c r="EC695" s="47"/>
      <c r="ED695" s="47"/>
      <c r="EE695" s="47"/>
      <c r="EF695" s="47"/>
      <c r="EG695" s="47"/>
      <c r="EH695" s="47"/>
      <c r="EI695" s="47"/>
      <c r="EJ695" s="47"/>
      <c r="EK695" s="47"/>
      <c r="EL695" s="47"/>
      <c r="EM695" s="47"/>
      <c r="EN695" s="47"/>
      <c r="EO695" s="47"/>
      <c r="EP695" s="47"/>
      <c r="EQ695" s="47"/>
      <c r="ER695" s="74"/>
    </row>
    <row r="696" spans="2:148" ht="15" customHeight="1">
      <c r="B696" s="687" t="str">
        <f t="shared" si="80"/>
        <v>Desk 66</v>
      </c>
      <c r="C696" s="689" t="str">
        <f t="shared" ref="C696:G711" si="81">IF(ISBLANK(C76), "", C76)</f>
        <v/>
      </c>
      <c r="D696" s="689" t="str">
        <f t="shared" si="81"/>
        <v/>
      </c>
      <c r="E696" s="689" t="str">
        <f t="shared" si="81"/>
        <v/>
      </c>
      <c r="F696" s="689" t="str">
        <f t="shared" si="81"/>
        <v/>
      </c>
      <c r="G696" s="1810" t="str">
        <f t="shared" si="81"/>
        <v/>
      </c>
      <c r="H696" s="47"/>
      <c r="I696" s="47"/>
      <c r="J696" s="47"/>
      <c r="K696" s="47"/>
      <c r="L696" s="47"/>
      <c r="M696" s="47"/>
      <c r="N696" s="47"/>
      <c r="O696" s="47"/>
      <c r="P696" s="47"/>
      <c r="Q696" s="47"/>
      <c r="R696" s="47"/>
      <c r="S696" s="47"/>
      <c r="T696" s="47"/>
      <c r="U696" s="47"/>
      <c r="V696" s="47"/>
      <c r="W696" s="47"/>
      <c r="X696" s="47"/>
      <c r="Y696" s="47"/>
      <c r="Z696" s="47"/>
      <c r="AA696" s="47"/>
      <c r="AB696" s="47"/>
      <c r="AC696" s="47"/>
      <c r="AD696" s="47"/>
      <c r="AE696" s="47"/>
      <c r="AF696" s="47"/>
      <c r="AG696" s="47"/>
      <c r="AH696" s="47"/>
      <c r="AI696" s="47"/>
      <c r="AJ696" s="47"/>
      <c r="AK696" s="47"/>
      <c r="AL696" s="47"/>
      <c r="AM696" s="47"/>
      <c r="AN696" s="47"/>
      <c r="AO696" s="47"/>
      <c r="AP696" s="47"/>
      <c r="AQ696" s="47"/>
      <c r="AR696" s="47"/>
      <c r="AS696" s="47"/>
      <c r="AT696" s="47"/>
      <c r="AU696" s="47"/>
      <c r="AV696" s="47"/>
      <c r="AW696" s="47"/>
      <c r="AX696" s="47"/>
      <c r="AY696" s="47"/>
      <c r="AZ696" s="47"/>
      <c r="BA696" s="47"/>
      <c r="BB696" s="47"/>
      <c r="BC696" s="47"/>
      <c r="BD696" s="47"/>
      <c r="BE696" s="47"/>
      <c r="BF696" s="47"/>
      <c r="BG696" s="47"/>
      <c r="BH696" s="47"/>
      <c r="BI696" s="47"/>
      <c r="BJ696" s="47"/>
      <c r="BK696" s="47"/>
      <c r="BL696" s="47"/>
      <c r="BM696" s="47"/>
      <c r="BN696" s="47"/>
      <c r="BO696" s="47"/>
      <c r="BP696" s="47"/>
      <c r="BQ696" s="47"/>
      <c r="BR696" s="47"/>
      <c r="BS696" s="47"/>
      <c r="BT696" s="47"/>
      <c r="BU696" s="47"/>
      <c r="BV696" s="47"/>
      <c r="BW696" s="47"/>
      <c r="BX696" s="47"/>
      <c r="BY696" s="47"/>
      <c r="BZ696" s="47"/>
      <c r="CA696" s="47"/>
      <c r="CB696" s="47"/>
      <c r="CC696" s="47"/>
      <c r="CD696" s="47"/>
      <c r="CE696" s="47"/>
      <c r="CF696" s="47"/>
      <c r="CG696" s="47"/>
      <c r="CH696" s="47"/>
      <c r="CI696" s="47"/>
      <c r="CJ696" s="47"/>
      <c r="CK696" s="47"/>
      <c r="CL696" s="47"/>
      <c r="CM696" s="47"/>
      <c r="CN696" s="47"/>
      <c r="CO696" s="47"/>
      <c r="CP696" s="47"/>
      <c r="CQ696" s="47"/>
      <c r="CR696" s="47"/>
      <c r="CS696" s="47"/>
      <c r="CT696" s="47"/>
      <c r="CU696" s="47"/>
      <c r="CV696" s="47"/>
      <c r="CW696" s="47"/>
      <c r="CX696" s="47"/>
      <c r="CY696" s="47"/>
      <c r="CZ696" s="47"/>
      <c r="DA696" s="47"/>
      <c r="DB696" s="47"/>
      <c r="DC696" s="47"/>
      <c r="DD696" s="47"/>
      <c r="DE696" s="47"/>
      <c r="DF696" s="47"/>
      <c r="DG696" s="47"/>
      <c r="DH696" s="47"/>
      <c r="DI696" s="47"/>
      <c r="DJ696" s="47"/>
      <c r="DK696" s="47"/>
      <c r="DL696" s="47"/>
      <c r="DM696" s="47"/>
      <c r="DN696" s="47"/>
      <c r="DO696" s="47"/>
      <c r="DP696" s="47"/>
      <c r="DQ696" s="47"/>
      <c r="DR696" s="47"/>
      <c r="DS696" s="47"/>
      <c r="DT696" s="47"/>
      <c r="DU696" s="47"/>
      <c r="DV696" s="47"/>
      <c r="DW696" s="74"/>
      <c r="DX696" s="47"/>
      <c r="DY696" s="47"/>
      <c r="DZ696" s="47"/>
      <c r="EA696" s="47"/>
      <c r="EB696" s="47"/>
      <c r="EC696" s="47"/>
      <c r="ED696" s="47"/>
      <c r="EE696" s="47"/>
      <c r="EF696" s="47"/>
      <c r="EG696" s="47"/>
      <c r="EH696" s="47"/>
      <c r="EI696" s="47"/>
      <c r="EJ696" s="47"/>
      <c r="EK696" s="47"/>
      <c r="EL696" s="47"/>
      <c r="EM696" s="47"/>
      <c r="EN696" s="47"/>
      <c r="EO696" s="47"/>
      <c r="EP696" s="47"/>
      <c r="EQ696" s="47"/>
      <c r="ER696" s="74"/>
    </row>
    <row r="697" spans="2:148" ht="15" customHeight="1">
      <c r="B697" s="687" t="str">
        <f t="shared" si="80"/>
        <v>Desk 67</v>
      </c>
      <c r="C697" s="689" t="str">
        <f t="shared" si="81"/>
        <v/>
      </c>
      <c r="D697" s="689" t="str">
        <f t="shared" si="81"/>
        <v/>
      </c>
      <c r="E697" s="689" t="str">
        <f t="shared" si="81"/>
        <v/>
      </c>
      <c r="F697" s="689" t="str">
        <f t="shared" si="81"/>
        <v/>
      </c>
      <c r="G697" s="1810" t="str">
        <f t="shared" si="81"/>
        <v/>
      </c>
      <c r="H697" s="47"/>
      <c r="I697" s="47"/>
      <c r="J697" s="47"/>
      <c r="K697" s="47"/>
      <c r="L697" s="47"/>
      <c r="M697" s="47"/>
      <c r="N697" s="47"/>
      <c r="O697" s="47"/>
      <c r="P697" s="47"/>
      <c r="Q697" s="47"/>
      <c r="R697" s="47"/>
      <c r="S697" s="47"/>
      <c r="T697" s="47"/>
      <c r="U697" s="47"/>
      <c r="V697" s="47"/>
      <c r="W697" s="47"/>
      <c r="X697" s="47"/>
      <c r="Y697" s="47"/>
      <c r="Z697" s="47"/>
      <c r="AA697" s="47"/>
      <c r="AB697" s="47"/>
      <c r="AC697" s="47"/>
      <c r="AD697" s="47"/>
      <c r="AE697" s="47"/>
      <c r="AF697" s="47"/>
      <c r="AG697" s="47"/>
      <c r="AH697" s="47"/>
      <c r="AI697" s="47"/>
      <c r="AJ697" s="47"/>
      <c r="AK697" s="47"/>
      <c r="AL697" s="47"/>
      <c r="AM697" s="47"/>
      <c r="AN697" s="47"/>
      <c r="AO697" s="47"/>
      <c r="AP697" s="47"/>
      <c r="AQ697" s="47"/>
      <c r="AR697" s="47"/>
      <c r="AS697" s="47"/>
      <c r="AT697" s="47"/>
      <c r="AU697" s="47"/>
      <c r="AV697" s="47"/>
      <c r="AW697" s="47"/>
      <c r="AX697" s="47"/>
      <c r="AY697" s="47"/>
      <c r="AZ697" s="47"/>
      <c r="BA697" s="47"/>
      <c r="BB697" s="47"/>
      <c r="BC697" s="47"/>
      <c r="BD697" s="47"/>
      <c r="BE697" s="47"/>
      <c r="BF697" s="47"/>
      <c r="BG697" s="47"/>
      <c r="BH697" s="47"/>
      <c r="BI697" s="47"/>
      <c r="BJ697" s="47"/>
      <c r="BK697" s="47"/>
      <c r="BL697" s="47"/>
      <c r="BM697" s="47"/>
      <c r="BN697" s="47"/>
      <c r="BO697" s="47"/>
      <c r="BP697" s="47"/>
      <c r="BQ697" s="47"/>
      <c r="BR697" s="47"/>
      <c r="BS697" s="47"/>
      <c r="BT697" s="47"/>
      <c r="BU697" s="47"/>
      <c r="BV697" s="47"/>
      <c r="BW697" s="47"/>
      <c r="BX697" s="47"/>
      <c r="BY697" s="47"/>
      <c r="BZ697" s="47"/>
      <c r="CA697" s="47"/>
      <c r="CB697" s="47"/>
      <c r="CC697" s="47"/>
      <c r="CD697" s="47"/>
      <c r="CE697" s="47"/>
      <c r="CF697" s="47"/>
      <c r="CG697" s="47"/>
      <c r="CH697" s="47"/>
      <c r="CI697" s="47"/>
      <c r="CJ697" s="47"/>
      <c r="CK697" s="47"/>
      <c r="CL697" s="47"/>
      <c r="CM697" s="47"/>
      <c r="CN697" s="47"/>
      <c r="CO697" s="47"/>
      <c r="CP697" s="47"/>
      <c r="CQ697" s="47"/>
      <c r="CR697" s="47"/>
      <c r="CS697" s="47"/>
      <c r="CT697" s="47"/>
      <c r="CU697" s="47"/>
      <c r="CV697" s="47"/>
      <c r="CW697" s="47"/>
      <c r="CX697" s="47"/>
      <c r="CY697" s="47"/>
      <c r="CZ697" s="47"/>
      <c r="DA697" s="47"/>
      <c r="DB697" s="47"/>
      <c r="DC697" s="47"/>
      <c r="DD697" s="47"/>
      <c r="DE697" s="47"/>
      <c r="DF697" s="47"/>
      <c r="DG697" s="47"/>
      <c r="DH697" s="47"/>
      <c r="DI697" s="47"/>
      <c r="DJ697" s="47"/>
      <c r="DK697" s="47"/>
      <c r="DL697" s="47"/>
      <c r="DM697" s="47"/>
      <c r="DN697" s="47"/>
      <c r="DO697" s="47"/>
      <c r="DP697" s="47"/>
      <c r="DQ697" s="47"/>
      <c r="DR697" s="47"/>
      <c r="DS697" s="47"/>
      <c r="DT697" s="47"/>
      <c r="DU697" s="47"/>
      <c r="DV697" s="47"/>
      <c r="DW697" s="74"/>
      <c r="DX697" s="47"/>
      <c r="DY697" s="47"/>
      <c r="DZ697" s="47"/>
      <c r="EA697" s="47"/>
      <c r="EB697" s="47"/>
      <c r="EC697" s="47"/>
      <c r="ED697" s="47"/>
      <c r="EE697" s="47"/>
      <c r="EF697" s="47"/>
      <c r="EG697" s="47"/>
      <c r="EH697" s="47"/>
      <c r="EI697" s="47"/>
      <c r="EJ697" s="47"/>
      <c r="EK697" s="47"/>
      <c r="EL697" s="47"/>
      <c r="EM697" s="47"/>
      <c r="EN697" s="47"/>
      <c r="EO697" s="47"/>
      <c r="EP697" s="47"/>
      <c r="EQ697" s="47"/>
      <c r="ER697" s="74"/>
    </row>
    <row r="698" spans="2:148" ht="15" customHeight="1">
      <c r="B698" s="687" t="str">
        <f t="shared" si="80"/>
        <v>Desk 68</v>
      </c>
      <c r="C698" s="689" t="str">
        <f t="shared" si="81"/>
        <v/>
      </c>
      <c r="D698" s="689" t="str">
        <f t="shared" si="81"/>
        <v/>
      </c>
      <c r="E698" s="689" t="str">
        <f t="shared" si="81"/>
        <v/>
      </c>
      <c r="F698" s="689" t="str">
        <f t="shared" si="81"/>
        <v/>
      </c>
      <c r="G698" s="1810" t="str">
        <f t="shared" si="81"/>
        <v/>
      </c>
      <c r="H698" s="47"/>
      <c r="I698" s="47"/>
      <c r="J698" s="47"/>
      <c r="K698" s="47"/>
      <c r="L698" s="47"/>
      <c r="M698" s="47"/>
      <c r="N698" s="47"/>
      <c r="O698" s="47"/>
      <c r="P698" s="47"/>
      <c r="Q698" s="47"/>
      <c r="R698" s="47"/>
      <c r="S698" s="47"/>
      <c r="T698" s="47"/>
      <c r="U698" s="47"/>
      <c r="V698" s="47"/>
      <c r="W698" s="47"/>
      <c r="X698" s="47"/>
      <c r="Y698" s="47"/>
      <c r="Z698" s="47"/>
      <c r="AA698" s="47"/>
      <c r="AB698" s="47"/>
      <c r="AC698" s="47"/>
      <c r="AD698" s="47"/>
      <c r="AE698" s="47"/>
      <c r="AF698" s="47"/>
      <c r="AG698" s="47"/>
      <c r="AH698" s="47"/>
      <c r="AI698" s="47"/>
      <c r="AJ698" s="47"/>
      <c r="AK698" s="47"/>
      <c r="AL698" s="47"/>
      <c r="AM698" s="47"/>
      <c r="AN698" s="47"/>
      <c r="AO698" s="47"/>
      <c r="AP698" s="47"/>
      <c r="AQ698" s="47"/>
      <c r="AR698" s="47"/>
      <c r="AS698" s="47"/>
      <c r="AT698" s="47"/>
      <c r="AU698" s="47"/>
      <c r="AV698" s="47"/>
      <c r="AW698" s="47"/>
      <c r="AX698" s="47"/>
      <c r="AY698" s="47"/>
      <c r="AZ698" s="47"/>
      <c r="BA698" s="47"/>
      <c r="BB698" s="47"/>
      <c r="BC698" s="47"/>
      <c r="BD698" s="47"/>
      <c r="BE698" s="47"/>
      <c r="BF698" s="47"/>
      <c r="BG698" s="47"/>
      <c r="BH698" s="47"/>
      <c r="BI698" s="47"/>
      <c r="BJ698" s="47"/>
      <c r="BK698" s="47"/>
      <c r="BL698" s="47"/>
      <c r="BM698" s="47"/>
      <c r="BN698" s="47"/>
      <c r="BO698" s="47"/>
      <c r="BP698" s="47"/>
      <c r="BQ698" s="47"/>
      <c r="BR698" s="47"/>
      <c r="BS698" s="47"/>
      <c r="BT698" s="47"/>
      <c r="BU698" s="47"/>
      <c r="BV698" s="47"/>
      <c r="BW698" s="47"/>
      <c r="BX698" s="47"/>
      <c r="BY698" s="47"/>
      <c r="BZ698" s="47"/>
      <c r="CA698" s="47"/>
      <c r="CB698" s="47"/>
      <c r="CC698" s="47"/>
      <c r="CD698" s="47"/>
      <c r="CE698" s="47"/>
      <c r="CF698" s="47"/>
      <c r="CG698" s="47"/>
      <c r="CH698" s="47"/>
      <c r="CI698" s="47"/>
      <c r="CJ698" s="47"/>
      <c r="CK698" s="47"/>
      <c r="CL698" s="47"/>
      <c r="CM698" s="47"/>
      <c r="CN698" s="47"/>
      <c r="CO698" s="47"/>
      <c r="CP698" s="47"/>
      <c r="CQ698" s="47"/>
      <c r="CR698" s="47"/>
      <c r="CS698" s="47"/>
      <c r="CT698" s="47"/>
      <c r="CU698" s="47"/>
      <c r="CV698" s="47"/>
      <c r="CW698" s="47"/>
      <c r="CX698" s="47"/>
      <c r="CY698" s="47"/>
      <c r="CZ698" s="47"/>
      <c r="DA698" s="47"/>
      <c r="DB698" s="47"/>
      <c r="DC698" s="47"/>
      <c r="DD698" s="47"/>
      <c r="DE698" s="47"/>
      <c r="DF698" s="47"/>
      <c r="DG698" s="47"/>
      <c r="DH698" s="47"/>
      <c r="DI698" s="47"/>
      <c r="DJ698" s="47"/>
      <c r="DK698" s="47"/>
      <c r="DL698" s="47"/>
      <c r="DM698" s="47"/>
      <c r="DN698" s="47"/>
      <c r="DO698" s="47"/>
      <c r="DP698" s="47"/>
      <c r="DQ698" s="47"/>
      <c r="DR698" s="47"/>
      <c r="DS698" s="47"/>
      <c r="DT698" s="47"/>
      <c r="DU698" s="47"/>
      <c r="DV698" s="47"/>
      <c r="DW698" s="74"/>
      <c r="DX698" s="47"/>
      <c r="DY698" s="47"/>
      <c r="DZ698" s="47"/>
      <c r="EA698" s="47"/>
      <c r="EB698" s="47"/>
      <c r="EC698" s="47"/>
      <c r="ED698" s="47"/>
      <c r="EE698" s="47"/>
      <c r="EF698" s="47"/>
      <c r="EG698" s="47"/>
      <c r="EH698" s="47"/>
      <c r="EI698" s="47"/>
      <c r="EJ698" s="47"/>
      <c r="EK698" s="47"/>
      <c r="EL698" s="47"/>
      <c r="EM698" s="47"/>
      <c r="EN698" s="47"/>
      <c r="EO698" s="47"/>
      <c r="EP698" s="47"/>
      <c r="EQ698" s="47"/>
      <c r="ER698" s="74"/>
    </row>
    <row r="699" spans="2:148" ht="15" customHeight="1">
      <c r="B699" s="687" t="str">
        <f t="shared" si="80"/>
        <v>Desk 69</v>
      </c>
      <c r="C699" s="689" t="str">
        <f t="shared" si="81"/>
        <v/>
      </c>
      <c r="D699" s="689" t="str">
        <f t="shared" si="81"/>
        <v/>
      </c>
      <c r="E699" s="689" t="str">
        <f t="shared" si="81"/>
        <v/>
      </c>
      <c r="F699" s="689" t="str">
        <f t="shared" si="81"/>
        <v/>
      </c>
      <c r="G699" s="1810" t="str">
        <f t="shared" si="81"/>
        <v/>
      </c>
      <c r="H699" s="47"/>
      <c r="I699" s="47"/>
      <c r="J699" s="47"/>
      <c r="K699" s="47"/>
      <c r="L699" s="47"/>
      <c r="M699" s="47"/>
      <c r="N699" s="47"/>
      <c r="O699" s="47"/>
      <c r="P699" s="47"/>
      <c r="Q699" s="47"/>
      <c r="R699" s="47"/>
      <c r="S699" s="47"/>
      <c r="T699" s="47"/>
      <c r="U699" s="47"/>
      <c r="V699" s="47"/>
      <c r="W699" s="47"/>
      <c r="X699" s="47"/>
      <c r="Y699" s="47"/>
      <c r="Z699" s="47"/>
      <c r="AA699" s="47"/>
      <c r="AB699" s="47"/>
      <c r="AC699" s="47"/>
      <c r="AD699" s="47"/>
      <c r="AE699" s="47"/>
      <c r="AF699" s="47"/>
      <c r="AG699" s="47"/>
      <c r="AH699" s="47"/>
      <c r="AI699" s="47"/>
      <c r="AJ699" s="47"/>
      <c r="AK699" s="47"/>
      <c r="AL699" s="47"/>
      <c r="AM699" s="47"/>
      <c r="AN699" s="47"/>
      <c r="AO699" s="47"/>
      <c r="AP699" s="47"/>
      <c r="AQ699" s="47"/>
      <c r="AR699" s="47"/>
      <c r="AS699" s="47"/>
      <c r="AT699" s="47"/>
      <c r="AU699" s="47"/>
      <c r="AV699" s="47"/>
      <c r="AW699" s="47"/>
      <c r="AX699" s="47"/>
      <c r="AY699" s="47"/>
      <c r="AZ699" s="47"/>
      <c r="BA699" s="47"/>
      <c r="BB699" s="47"/>
      <c r="BC699" s="47"/>
      <c r="BD699" s="47"/>
      <c r="BE699" s="47"/>
      <c r="BF699" s="47"/>
      <c r="BG699" s="47"/>
      <c r="BH699" s="47"/>
      <c r="BI699" s="47"/>
      <c r="BJ699" s="47"/>
      <c r="BK699" s="47"/>
      <c r="BL699" s="47"/>
      <c r="BM699" s="47"/>
      <c r="BN699" s="47"/>
      <c r="BO699" s="47"/>
      <c r="BP699" s="47"/>
      <c r="BQ699" s="47"/>
      <c r="BR699" s="47"/>
      <c r="BS699" s="47"/>
      <c r="BT699" s="47"/>
      <c r="BU699" s="47"/>
      <c r="BV699" s="47"/>
      <c r="BW699" s="47"/>
      <c r="BX699" s="47"/>
      <c r="BY699" s="47"/>
      <c r="BZ699" s="47"/>
      <c r="CA699" s="47"/>
      <c r="CB699" s="47"/>
      <c r="CC699" s="47"/>
      <c r="CD699" s="47"/>
      <c r="CE699" s="47"/>
      <c r="CF699" s="47"/>
      <c r="CG699" s="47"/>
      <c r="CH699" s="47"/>
      <c r="CI699" s="47"/>
      <c r="CJ699" s="47"/>
      <c r="CK699" s="47"/>
      <c r="CL699" s="47"/>
      <c r="CM699" s="47"/>
      <c r="CN699" s="47"/>
      <c r="CO699" s="47"/>
      <c r="CP699" s="47"/>
      <c r="CQ699" s="47"/>
      <c r="CR699" s="47"/>
      <c r="CS699" s="47"/>
      <c r="CT699" s="47"/>
      <c r="CU699" s="47"/>
      <c r="CV699" s="47"/>
      <c r="CW699" s="47"/>
      <c r="CX699" s="47"/>
      <c r="CY699" s="47"/>
      <c r="CZ699" s="47"/>
      <c r="DA699" s="47"/>
      <c r="DB699" s="47"/>
      <c r="DC699" s="47"/>
      <c r="DD699" s="47"/>
      <c r="DE699" s="47"/>
      <c r="DF699" s="47"/>
      <c r="DG699" s="47"/>
      <c r="DH699" s="47"/>
      <c r="DI699" s="47"/>
      <c r="DJ699" s="47"/>
      <c r="DK699" s="47"/>
      <c r="DL699" s="47"/>
      <c r="DM699" s="47"/>
      <c r="DN699" s="47"/>
      <c r="DO699" s="47"/>
      <c r="DP699" s="47"/>
      <c r="DQ699" s="47"/>
      <c r="DR699" s="47"/>
      <c r="DS699" s="47"/>
      <c r="DT699" s="47"/>
      <c r="DU699" s="47"/>
      <c r="DV699" s="47"/>
      <c r="DW699" s="74"/>
      <c r="DX699" s="47"/>
      <c r="DY699" s="47"/>
      <c r="DZ699" s="47"/>
      <c r="EA699" s="47"/>
      <c r="EB699" s="47"/>
      <c r="EC699" s="47"/>
      <c r="ED699" s="47"/>
      <c r="EE699" s="47"/>
      <c r="EF699" s="47"/>
      <c r="EG699" s="47"/>
      <c r="EH699" s="47"/>
      <c r="EI699" s="47"/>
      <c r="EJ699" s="47"/>
      <c r="EK699" s="47"/>
      <c r="EL699" s="47"/>
      <c r="EM699" s="47"/>
      <c r="EN699" s="47"/>
      <c r="EO699" s="47"/>
      <c r="EP699" s="47"/>
      <c r="EQ699" s="47"/>
      <c r="ER699" s="74"/>
    </row>
    <row r="700" spans="2:148" ht="15" customHeight="1">
      <c r="B700" s="687" t="str">
        <f t="shared" si="80"/>
        <v>Desk 70</v>
      </c>
      <c r="C700" s="689" t="str">
        <f t="shared" si="81"/>
        <v/>
      </c>
      <c r="D700" s="689" t="str">
        <f t="shared" si="81"/>
        <v/>
      </c>
      <c r="E700" s="689" t="str">
        <f t="shared" si="81"/>
        <v/>
      </c>
      <c r="F700" s="689" t="str">
        <f t="shared" si="81"/>
        <v/>
      </c>
      <c r="G700" s="1810" t="str">
        <f t="shared" si="81"/>
        <v/>
      </c>
      <c r="H700" s="47"/>
      <c r="I700" s="47"/>
      <c r="J700" s="47"/>
      <c r="K700" s="47"/>
      <c r="L700" s="47"/>
      <c r="M700" s="47"/>
      <c r="N700" s="47"/>
      <c r="O700" s="47"/>
      <c r="P700" s="47"/>
      <c r="Q700" s="47"/>
      <c r="R700" s="47"/>
      <c r="S700" s="47"/>
      <c r="T700" s="47"/>
      <c r="U700" s="47"/>
      <c r="V700" s="47"/>
      <c r="W700" s="47"/>
      <c r="X700" s="47"/>
      <c r="Y700" s="47"/>
      <c r="Z700" s="47"/>
      <c r="AA700" s="47"/>
      <c r="AB700" s="47"/>
      <c r="AC700" s="47"/>
      <c r="AD700" s="47"/>
      <c r="AE700" s="47"/>
      <c r="AF700" s="47"/>
      <c r="AG700" s="47"/>
      <c r="AH700" s="47"/>
      <c r="AI700" s="47"/>
      <c r="AJ700" s="47"/>
      <c r="AK700" s="47"/>
      <c r="AL700" s="47"/>
      <c r="AM700" s="47"/>
      <c r="AN700" s="47"/>
      <c r="AO700" s="47"/>
      <c r="AP700" s="47"/>
      <c r="AQ700" s="47"/>
      <c r="AR700" s="47"/>
      <c r="AS700" s="47"/>
      <c r="AT700" s="47"/>
      <c r="AU700" s="47"/>
      <c r="AV700" s="47"/>
      <c r="AW700" s="47"/>
      <c r="AX700" s="47"/>
      <c r="AY700" s="47"/>
      <c r="AZ700" s="47"/>
      <c r="BA700" s="47"/>
      <c r="BB700" s="47"/>
      <c r="BC700" s="47"/>
      <c r="BD700" s="47"/>
      <c r="BE700" s="47"/>
      <c r="BF700" s="47"/>
      <c r="BG700" s="47"/>
      <c r="BH700" s="47"/>
      <c r="BI700" s="47"/>
      <c r="BJ700" s="47"/>
      <c r="BK700" s="47"/>
      <c r="BL700" s="47"/>
      <c r="BM700" s="47"/>
      <c r="BN700" s="47"/>
      <c r="BO700" s="47"/>
      <c r="BP700" s="47"/>
      <c r="BQ700" s="47"/>
      <c r="BR700" s="47"/>
      <c r="BS700" s="47"/>
      <c r="BT700" s="47"/>
      <c r="BU700" s="47"/>
      <c r="BV700" s="47"/>
      <c r="BW700" s="47"/>
      <c r="BX700" s="47"/>
      <c r="BY700" s="47"/>
      <c r="BZ700" s="47"/>
      <c r="CA700" s="47"/>
      <c r="CB700" s="47"/>
      <c r="CC700" s="47"/>
      <c r="CD700" s="47"/>
      <c r="CE700" s="47"/>
      <c r="CF700" s="47"/>
      <c r="CG700" s="47"/>
      <c r="CH700" s="47"/>
      <c r="CI700" s="47"/>
      <c r="CJ700" s="47"/>
      <c r="CK700" s="47"/>
      <c r="CL700" s="47"/>
      <c r="CM700" s="47"/>
      <c r="CN700" s="47"/>
      <c r="CO700" s="47"/>
      <c r="CP700" s="47"/>
      <c r="CQ700" s="47"/>
      <c r="CR700" s="47"/>
      <c r="CS700" s="47"/>
      <c r="CT700" s="47"/>
      <c r="CU700" s="47"/>
      <c r="CV700" s="47"/>
      <c r="CW700" s="47"/>
      <c r="CX700" s="47"/>
      <c r="CY700" s="47"/>
      <c r="CZ700" s="47"/>
      <c r="DA700" s="47"/>
      <c r="DB700" s="47"/>
      <c r="DC700" s="47"/>
      <c r="DD700" s="47"/>
      <c r="DE700" s="47"/>
      <c r="DF700" s="47"/>
      <c r="DG700" s="47"/>
      <c r="DH700" s="47"/>
      <c r="DI700" s="47"/>
      <c r="DJ700" s="47"/>
      <c r="DK700" s="47"/>
      <c r="DL700" s="47"/>
      <c r="DM700" s="47"/>
      <c r="DN700" s="47"/>
      <c r="DO700" s="47"/>
      <c r="DP700" s="47"/>
      <c r="DQ700" s="47"/>
      <c r="DR700" s="47"/>
      <c r="DS700" s="47"/>
      <c r="DT700" s="47"/>
      <c r="DU700" s="47"/>
      <c r="DV700" s="47"/>
      <c r="DW700" s="74"/>
      <c r="DX700" s="47"/>
      <c r="DY700" s="47"/>
      <c r="DZ700" s="47"/>
      <c r="EA700" s="47"/>
      <c r="EB700" s="47"/>
      <c r="EC700" s="47"/>
      <c r="ED700" s="47"/>
      <c r="EE700" s="47"/>
      <c r="EF700" s="47"/>
      <c r="EG700" s="47"/>
      <c r="EH700" s="47"/>
      <c r="EI700" s="47"/>
      <c r="EJ700" s="47"/>
      <c r="EK700" s="47"/>
      <c r="EL700" s="47"/>
      <c r="EM700" s="47"/>
      <c r="EN700" s="47"/>
      <c r="EO700" s="47"/>
      <c r="EP700" s="47"/>
      <c r="EQ700" s="47"/>
      <c r="ER700" s="74"/>
    </row>
    <row r="701" spans="2:148" ht="15" customHeight="1">
      <c r="B701" s="687" t="str">
        <f t="shared" si="80"/>
        <v>Desk 71</v>
      </c>
      <c r="C701" s="689" t="str">
        <f t="shared" si="81"/>
        <v/>
      </c>
      <c r="D701" s="689" t="str">
        <f t="shared" si="81"/>
        <v/>
      </c>
      <c r="E701" s="689" t="str">
        <f t="shared" si="81"/>
        <v/>
      </c>
      <c r="F701" s="689" t="str">
        <f t="shared" si="81"/>
        <v/>
      </c>
      <c r="G701" s="1810" t="str">
        <f t="shared" si="81"/>
        <v/>
      </c>
      <c r="H701" s="47"/>
      <c r="I701" s="47"/>
      <c r="J701" s="47"/>
      <c r="K701" s="47"/>
      <c r="L701" s="47"/>
      <c r="M701" s="47"/>
      <c r="N701" s="47"/>
      <c r="O701" s="47"/>
      <c r="P701" s="47"/>
      <c r="Q701" s="47"/>
      <c r="R701" s="47"/>
      <c r="S701" s="47"/>
      <c r="T701" s="47"/>
      <c r="U701" s="47"/>
      <c r="V701" s="47"/>
      <c r="W701" s="47"/>
      <c r="X701" s="47"/>
      <c r="Y701" s="47"/>
      <c r="Z701" s="47"/>
      <c r="AA701" s="47"/>
      <c r="AB701" s="47"/>
      <c r="AC701" s="47"/>
      <c r="AD701" s="47"/>
      <c r="AE701" s="47"/>
      <c r="AF701" s="47"/>
      <c r="AG701" s="47"/>
      <c r="AH701" s="47"/>
      <c r="AI701" s="47"/>
      <c r="AJ701" s="47"/>
      <c r="AK701" s="47"/>
      <c r="AL701" s="47"/>
      <c r="AM701" s="47"/>
      <c r="AN701" s="47"/>
      <c r="AO701" s="47"/>
      <c r="AP701" s="47"/>
      <c r="AQ701" s="47"/>
      <c r="AR701" s="47"/>
      <c r="AS701" s="47"/>
      <c r="AT701" s="47"/>
      <c r="AU701" s="47"/>
      <c r="AV701" s="47"/>
      <c r="AW701" s="47"/>
      <c r="AX701" s="47"/>
      <c r="AY701" s="47"/>
      <c r="AZ701" s="47"/>
      <c r="BA701" s="47"/>
      <c r="BB701" s="47"/>
      <c r="BC701" s="47"/>
      <c r="BD701" s="47"/>
      <c r="BE701" s="47"/>
      <c r="BF701" s="47"/>
      <c r="BG701" s="47"/>
      <c r="BH701" s="47"/>
      <c r="BI701" s="47"/>
      <c r="BJ701" s="47"/>
      <c r="BK701" s="47"/>
      <c r="BL701" s="47"/>
      <c r="BM701" s="47"/>
      <c r="BN701" s="47"/>
      <c r="BO701" s="47"/>
      <c r="BP701" s="47"/>
      <c r="BQ701" s="47"/>
      <c r="BR701" s="47"/>
      <c r="BS701" s="47"/>
      <c r="BT701" s="47"/>
      <c r="BU701" s="47"/>
      <c r="BV701" s="47"/>
      <c r="BW701" s="47"/>
      <c r="BX701" s="47"/>
      <c r="BY701" s="47"/>
      <c r="BZ701" s="47"/>
      <c r="CA701" s="47"/>
      <c r="CB701" s="47"/>
      <c r="CC701" s="47"/>
      <c r="CD701" s="47"/>
      <c r="CE701" s="47"/>
      <c r="CF701" s="47"/>
      <c r="CG701" s="47"/>
      <c r="CH701" s="47"/>
      <c r="CI701" s="47"/>
      <c r="CJ701" s="47"/>
      <c r="CK701" s="47"/>
      <c r="CL701" s="47"/>
      <c r="CM701" s="47"/>
      <c r="CN701" s="47"/>
      <c r="CO701" s="47"/>
      <c r="CP701" s="47"/>
      <c r="CQ701" s="47"/>
      <c r="CR701" s="47"/>
      <c r="CS701" s="47"/>
      <c r="CT701" s="47"/>
      <c r="CU701" s="47"/>
      <c r="CV701" s="47"/>
      <c r="CW701" s="47"/>
      <c r="CX701" s="47"/>
      <c r="CY701" s="47"/>
      <c r="CZ701" s="47"/>
      <c r="DA701" s="47"/>
      <c r="DB701" s="47"/>
      <c r="DC701" s="47"/>
      <c r="DD701" s="47"/>
      <c r="DE701" s="47"/>
      <c r="DF701" s="47"/>
      <c r="DG701" s="47"/>
      <c r="DH701" s="47"/>
      <c r="DI701" s="47"/>
      <c r="DJ701" s="47"/>
      <c r="DK701" s="47"/>
      <c r="DL701" s="47"/>
      <c r="DM701" s="47"/>
      <c r="DN701" s="47"/>
      <c r="DO701" s="47"/>
      <c r="DP701" s="47"/>
      <c r="DQ701" s="47"/>
      <c r="DR701" s="47"/>
      <c r="DS701" s="47"/>
      <c r="DT701" s="47"/>
      <c r="DU701" s="47"/>
      <c r="DV701" s="47"/>
      <c r="DW701" s="74"/>
      <c r="DX701" s="47"/>
      <c r="DY701" s="47"/>
      <c r="DZ701" s="47"/>
      <c r="EA701" s="47"/>
      <c r="EB701" s="47"/>
      <c r="EC701" s="47"/>
      <c r="ED701" s="47"/>
      <c r="EE701" s="47"/>
      <c r="EF701" s="47"/>
      <c r="EG701" s="47"/>
      <c r="EH701" s="47"/>
      <c r="EI701" s="47"/>
      <c r="EJ701" s="47"/>
      <c r="EK701" s="47"/>
      <c r="EL701" s="47"/>
      <c r="EM701" s="47"/>
      <c r="EN701" s="47"/>
      <c r="EO701" s="47"/>
      <c r="EP701" s="47"/>
      <c r="EQ701" s="47"/>
      <c r="ER701" s="74"/>
    </row>
    <row r="702" spans="2:148" ht="15" customHeight="1">
      <c r="B702" s="687" t="str">
        <f t="shared" si="80"/>
        <v>Desk 72</v>
      </c>
      <c r="C702" s="689" t="str">
        <f t="shared" si="81"/>
        <v/>
      </c>
      <c r="D702" s="689" t="str">
        <f t="shared" si="81"/>
        <v/>
      </c>
      <c r="E702" s="689" t="str">
        <f t="shared" si="81"/>
        <v/>
      </c>
      <c r="F702" s="689" t="str">
        <f t="shared" si="81"/>
        <v/>
      </c>
      <c r="G702" s="1810" t="str">
        <f t="shared" si="81"/>
        <v/>
      </c>
      <c r="H702" s="47"/>
      <c r="I702" s="47"/>
      <c r="J702" s="47"/>
      <c r="K702" s="47"/>
      <c r="L702" s="47"/>
      <c r="M702" s="47"/>
      <c r="N702" s="47"/>
      <c r="O702" s="47"/>
      <c r="P702" s="47"/>
      <c r="Q702" s="47"/>
      <c r="R702" s="47"/>
      <c r="S702" s="47"/>
      <c r="T702" s="47"/>
      <c r="U702" s="47"/>
      <c r="V702" s="47"/>
      <c r="W702" s="47"/>
      <c r="X702" s="47"/>
      <c r="Y702" s="47"/>
      <c r="Z702" s="47"/>
      <c r="AA702" s="47"/>
      <c r="AB702" s="47"/>
      <c r="AC702" s="47"/>
      <c r="AD702" s="47"/>
      <c r="AE702" s="47"/>
      <c r="AF702" s="47"/>
      <c r="AG702" s="47"/>
      <c r="AH702" s="47"/>
      <c r="AI702" s="47"/>
      <c r="AJ702" s="47"/>
      <c r="AK702" s="47"/>
      <c r="AL702" s="47"/>
      <c r="AM702" s="47"/>
      <c r="AN702" s="47"/>
      <c r="AO702" s="47"/>
      <c r="AP702" s="47"/>
      <c r="AQ702" s="47"/>
      <c r="AR702" s="47"/>
      <c r="AS702" s="47"/>
      <c r="AT702" s="47"/>
      <c r="AU702" s="47"/>
      <c r="AV702" s="47"/>
      <c r="AW702" s="47"/>
      <c r="AX702" s="47"/>
      <c r="AY702" s="47"/>
      <c r="AZ702" s="47"/>
      <c r="BA702" s="47"/>
      <c r="BB702" s="47"/>
      <c r="BC702" s="47"/>
      <c r="BD702" s="47"/>
      <c r="BE702" s="47"/>
      <c r="BF702" s="47"/>
      <c r="BG702" s="47"/>
      <c r="BH702" s="47"/>
      <c r="BI702" s="47"/>
      <c r="BJ702" s="47"/>
      <c r="BK702" s="47"/>
      <c r="BL702" s="47"/>
      <c r="BM702" s="47"/>
      <c r="BN702" s="47"/>
      <c r="BO702" s="47"/>
      <c r="BP702" s="47"/>
      <c r="BQ702" s="47"/>
      <c r="BR702" s="47"/>
      <c r="BS702" s="47"/>
      <c r="BT702" s="47"/>
      <c r="BU702" s="47"/>
      <c r="BV702" s="47"/>
      <c r="BW702" s="47"/>
      <c r="BX702" s="47"/>
      <c r="BY702" s="47"/>
      <c r="BZ702" s="47"/>
      <c r="CA702" s="47"/>
      <c r="CB702" s="47"/>
      <c r="CC702" s="47"/>
      <c r="CD702" s="47"/>
      <c r="CE702" s="47"/>
      <c r="CF702" s="47"/>
      <c r="CG702" s="47"/>
      <c r="CH702" s="47"/>
      <c r="CI702" s="47"/>
      <c r="CJ702" s="47"/>
      <c r="CK702" s="47"/>
      <c r="CL702" s="47"/>
      <c r="CM702" s="47"/>
      <c r="CN702" s="47"/>
      <c r="CO702" s="47"/>
      <c r="CP702" s="47"/>
      <c r="CQ702" s="47"/>
      <c r="CR702" s="47"/>
      <c r="CS702" s="47"/>
      <c r="CT702" s="47"/>
      <c r="CU702" s="47"/>
      <c r="CV702" s="47"/>
      <c r="CW702" s="47"/>
      <c r="CX702" s="47"/>
      <c r="CY702" s="47"/>
      <c r="CZ702" s="47"/>
      <c r="DA702" s="47"/>
      <c r="DB702" s="47"/>
      <c r="DC702" s="47"/>
      <c r="DD702" s="47"/>
      <c r="DE702" s="47"/>
      <c r="DF702" s="47"/>
      <c r="DG702" s="47"/>
      <c r="DH702" s="47"/>
      <c r="DI702" s="47"/>
      <c r="DJ702" s="47"/>
      <c r="DK702" s="47"/>
      <c r="DL702" s="47"/>
      <c r="DM702" s="47"/>
      <c r="DN702" s="47"/>
      <c r="DO702" s="47"/>
      <c r="DP702" s="47"/>
      <c r="DQ702" s="47"/>
      <c r="DR702" s="47"/>
      <c r="DS702" s="47"/>
      <c r="DT702" s="47"/>
      <c r="DU702" s="47"/>
      <c r="DV702" s="47"/>
      <c r="DW702" s="74"/>
      <c r="DX702" s="47"/>
      <c r="DY702" s="47"/>
      <c r="DZ702" s="47"/>
      <c r="EA702" s="47"/>
      <c r="EB702" s="47"/>
      <c r="EC702" s="47"/>
      <c r="ED702" s="47"/>
      <c r="EE702" s="47"/>
      <c r="EF702" s="47"/>
      <c r="EG702" s="47"/>
      <c r="EH702" s="47"/>
      <c r="EI702" s="47"/>
      <c r="EJ702" s="47"/>
      <c r="EK702" s="47"/>
      <c r="EL702" s="47"/>
      <c r="EM702" s="47"/>
      <c r="EN702" s="47"/>
      <c r="EO702" s="47"/>
      <c r="EP702" s="47"/>
      <c r="EQ702" s="47"/>
      <c r="ER702" s="74"/>
    </row>
    <row r="703" spans="2:148" ht="15" customHeight="1">
      <c r="B703" s="687" t="str">
        <f t="shared" si="80"/>
        <v>Desk 73</v>
      </c>
      <c r="C703" s="689" t="str">
        <f t="shared" si="81"/>
        <v/>
      </c>
      <c r="D703" s="689" t="str">
        <f t="shared" si="81"/>
        <v/>
      </c>
      <c r="E703" s="689" t="str">
        <f t="shared" si="81"/>
        <v/>
      </c>
      <c r="F703" s="689" t="str">
        <f t="shared" si="81"/>
        <v/>
      </c>
      <c r="G703" s="1810" t="str">
        <f t="shared" si="81"/>
        <v/>
      </c>
      <c r="H703" s="47"/>
      <c r="I703" s="47"/>
      <c r="J703" s="47"/>
      <c r="K703" s="47"/>
      <c r="L703" s="47"/>
      <c r="M703" s="47"/>
      <c r="N703" s="47"/>
      <c r="O703" s="47"/>
      <c r="P703" s="47"/>
      <c r="Q703" s="47"/>
      <c r="R703" s="47"/>
      <c r="S703" s="47"/>
      <c r="T703" s="47"/>
      <c r="U703" s="47"/>
      <c r="V703" s="47"/>
      <c r="W703" s="47"/>
      <c r="X703" s="47"/>
      <c r="Y703" s="47"/>
      <c r="Z703" s="47"/>
      <c r="AA703" s="47"/>
      <c r="AB703" s="47"/>
      <c r="AC703" s="47"/>
      <c r="AD703" s="47"/>
      <c r="AE703" s="47"/>
      <c r="AF703" s="47"/>
      <c r="AG703" s="47"/>
      <c r="AH703" s="47"/>
      <c r="AI703" s="47"/>
      <c r="AJ703" s="47"/>
      <c r="AK703" s="47"/>
      <c r="AL703" s="47"/>
      <c r="AM703" s="47"/>
      <c r="AN703" s="47"/>
      <c r="AO703" s="47"/>
      <c r="AP703" s="47"/>
      <c r="AQ703" s="47"/>
      <c r="AR703" s="47"/>
      <c r="AS703" s="47"/>
      <c r="AT703" s="47"/>
      <c r="AU703" s="47"/>
      <c r="AV703" s="47"/>
      <c r="AW703" s="47"/>
      <c r="AX703" s="47"/>
      <c r="AY703" s="47"/>
      <c r="AZ703" s="47"/>
      <c r="BA703" s="47"/>
      <c r="BB703" s="47"/>
      <c r="BC703" s="47"/>
      <c r="BD703" s="47"/>
      <c r="BE703" s="47"/>
      <c r="BF703" s="47"/>
      <c r="BG703" s="47"/>
      <c r="BH703" s="47"/>
      <c r="BI703" s="47"/>
      <c r="BJ703" s="47"/>
      <c r="BK703" s="47"/>
      <c r="BL703" s="47"/>
      <c r="BM703" s="47"/>
      <c r="BN703" s="47"/>
      <c r="BO703" s="47"/>
      <c r="BP703" s="47"/>
      <c r="BQ703" s="47"/>
      <c r="BR703" s="47"/>
      <c r="BS703" s="47"/>
      <c r="BT703" s="47"/>
      <c r="BU703" s="47"/>
      <c r="BV703" s="47"/>
      <c r="BW703" s="47"/>
      <c r="BX703" s="47"/>
      <c r="BY703" s="47"/>
      <c r="BZ703" s="47"/>
      <c r="CA703" s="47"/>
      <c r="CB703" s="47"/>
      <c r="CC703" s="47"/>
      <c r="CD703" s="47"/>
      <c r="CE703" s="47"/>
      <c r="CF703" s="47"/>
      <c r="CG703" s="47"/>
      <c r="CH703" s="47"/>
      <c r="CI703" s="47"/>
      <c r="CJ703" s="47"/>
      <c r="CK703" s="47"/>
      <c r="CL703" s="47"/>
      <c r="CM703" s="47"/>
      <c r="CN703" s="47"/>
      <c r="CO703" s="47"/>
      <c r="CP703" s="47"/>
      <c r="CQ703" s="47"/>
      <c r="CR703" s="47"/>
      <c r="CS703" s="47"/>
      <c r="CT703" s="47"/>
      <c r="CU703" s="47"/>
      <c r="CV703" s="47"/>
      <c r="CW703" s="47"/>
      <c r="CX703" s="47"/>
      <c r="CY703" s="47"/>
      <c r="CZ703" s="47"/>
      <c r="DA703" s="47"/>
      <c r="DB703" s="47"/>
      <c r="DC703" s="47"/>
      <c r="DD703" s="47"/>
      <c r="DE703" s="47"/>
      <c r="DF703" s="47"/>
      <c r="DG703" s="47"/>
      <c r="DH703" s="47"/>
      <c r="DI703" s="47"/>
      <c r="DJ703" s="47"/>
      <c r="DK703" s="47"/>
      <c r="DL703" s="47"/>
      <c r="DM703" s="47"/>
      <c r="DN703" s="47"/>
      <c r="DO703" s="47"/>
      <c r="DP703" s="47"/>
      <c r="DQ703" s="47"/>
      <c r="DR703" s="47"/>
      <c r="DS703" s="47"/>
      <c r="DT703" s="47"/>
      <c r="DU703" s="47"/>
      <c r="DV703" s="47"/>
      <c r="DW703" s="74"/>
      <c r="DX703" s="47"/>
      <c r="DY703" s="47"/>
      <c r="DZ703" s="47"/>
      <c r="EA703" s="47"/>
      <c r="EB703" s="47"/>
      <c r="EC703" s="47"/>
      <c r="ED703" s="47"/>
      <c r="EE703" s="47"/>
      <c r="EF703" s="47"/>
      <c r="EG703" s="47"/>
      <c r="EH703" s="47"/>
      <c r="EI703" s="47"/>
      <c r="EJ703" s="47"/>
      <c r="EK703" s="47"/>
      <c r="EL703" s="47"/>
      <c r="EM703" s="47"/>
      <c r="EN703" s="47"/>
      <c r="EO703" s="47"/>
      <c r="EP703" s="47"/>
      <c r="EQ703" s="47"/>
      <c r="ER703" s="74"/>
    </row>
    <row r="704" spans="2:148" ht="15" customHeight="1">
      <c r="B704" s="687" t="str">
        <f t="shared" si="80"/>
        <v>Desk 74</v>
      </c>
      <c r="C704" s="689" t="str">
        <f t="shared" si="81"/>
        <v/>
      </c>
      <c r="D704" s="689" t="str">
        <f t="shared" si="81"/>
        <v/>
      </c>
      <c r="E704" s="689" t="str">
        <f t="shared" si="81"/>
        <v/>
      </c>
      <c r="F704" s="689" t="str">
        <f t="shared" si="81"/>
        <v/>
      </c>
      <c r="G704" s="1810" t="str">
        <f t="shared" si="81"/>
        <v/>
      </c>
      <c r="H704" s="47"/>
      <c r="I704" s="47"/>
      <c r="J704" s="47"/>
      <c r="K704" s="47"/>
      <c r="L704" s="47"/>
      <c r="M704" s="47"/>
      <c r="N704" s="47"/>
      <c r="O704" s="47"/>
      <c r="P704" s="47"/>
      <c r="Q704" s="47"/>
      <c r="R704" s="47"/>
      <c r="S704" s="47"/>
      <c r="T704" s="47"/>
      <c r="U704" s="47"/>
      <c r="V704" s="47"/>
      <c r="W704" s="47"/>
      <c r="X704" s="47"/>
      <c r="Y704" s="47"/>
      <c r="Z704" s="47"/>
      <c r="AA704" s="47"/>
      <c r="AB704" s="47"/>
      <c r="AC704" s="47"/>
      <c r="AD704" s="47"/>
      <c r="AE704" s="47"/>
      <c r="AF704" s="47"/>
      <c r="AG704" s="47"/>
      <c r="AH704" s="47"/>
      <c r="AI704" s="47"/>
      <c r="AJ704" s="47"/>
      <c r="AK704" s="47"/>
      <c r="AL704" s="47"/>
      <c r="AM704" s="47"/>
      <c r="AN704" s="47"/>
      <c r="AO704" s="47"/>
      <c r="AP704" s="47"/>
      <c r="AQ704" s="47"/>
      <c r="AR704" s="47"/>
      <c r="AS704" s="47"/>
      <c r="AT704" s="47"/>
      <c r="AU704" s="47"/>
      <c r="AV704" s="47"/>
      <c r="AW704" s="47"/>
      <c r="AX704" s="47"/>
      <c r="AY704" s="47"/>
      <c r="AZ704" s="47"/>
      <c r="BA704" s="47"/>
      <c r="BB704" s="47"/>
      <c r="BC704" s="47"/>
      <c r="BD704" s="47"/>
      <c r="BE704" s="47"/>
      <c r="BF704" s="47"/>
      <c r="BG704" s="47"/>
      <c r="BH704" s="47"/>
      <c r="BI704" s="47"/>
      <c r="BJ704" s="47"/>
      <c r="BK704" s="47"/>
      <c r="BL704" s="47"/>
      <c r="BM704" s="47"/>
      <c r="BN704" s="47"/>
      <c r="BO704" s="47"/>
      <c r="BP704" s="47"/>
      <c r="BQ704" s="47"/>
      <c r="BR704" s="47"/>
      <c r="BS704" s="47"/>
      <c r="BT704" s="47"/>
      <c r="BU704" s="47"/>
      <c r="BV704" s="47"/>
      <c r="BW704" s="47"/>
      <c r="BX704" s="47"/>
      <c r="BY704" s="47"/>
      <c r="BZ704" s="47"/>
      <c r="CA704" s="47"/>
      <c r="CB704" s="47"/>
      <c r="CC704" s="47"/>
      <c r="CD704" s="47"/>
      <c r="CE704" s="47"/>
      <c r="CF704" s="47"/>
      <c r="CG704" s="47"/>
      <c r="CH704" s="47"/>
      <c r="CI704" s="47"/>
      <c r="CJ704" s="47"/>
      <c r="CK704" s="47"/>
      <c r="CL704" s="47"/>
      <c r="CM704" s="47"/>
      <c r="CN704" s="47"/>
      <c r="CO704" s="47"/>
      <c r="CP704" s="47"/>
      <c r="CQ704" s="47"/>
      <c r="CR704" s="47"/>
      <c r="CS704" s="47"/>
      <c r="CT704" s="47"/>
      <c r="CU704" s="47"/>
      <c r="CV704" s="47"/>
      <c r="CW704" s="47"/>
      <c r="CX704" s="47"/>
      <c r="CY704" s="47"/>
      <c r="CZ704" s="47"/>
      <c r="DA704" s="47"/>
      <c r="DB704" s="47"/>
      <c r="DC704" s="47"/>
      <c r="DD704" s="47"/>
      <c r="DE704" s="47"/>
      <c r="DF704" s="47"/>
      <c r="DG704" s="47"/>
      <c r="DH704" s="47"/>
      <c r="DI704" s="47"/>
      <c r="DJ704" s="47"/>
      <c r="DK704" s="47"/>
      <c r="DL704" s="47"/>
      <c r="DM704" s="47"/>
      <c r="DN704" s="47"/>
      <c r="DO704" s="47"/>
      <c r="DP704" s="47"/>
      <c r="DQ704" s="47"/>
      <c r="DR704" s="47"/>
      <c r="DS704" s="47"/>
      <c r="DT704" s="47"/>
      <c r="DU704" s="47"/>
      <c r="DV704" s="47"/>
      <c r="DW704" s="74"/>
      <c r="DX704" s="47"/>
      <c r="DY704" s="47"/>
      <c r="DZ704" s="47"/>
      <c r="EA704" s="47"/>
      <c r="EB704" s="47"/>
      <c r="EC704" s="47"/>
      <c r="ED704" s="47"/>
      <c r="EE704" s="47"/>
      <c r="EF704" s="47"/>
      <c r="EG704" s="47"/>
      <c r="EH704" s="47"/>
      <c r="EI704" s="47"/>
      <c r="EJ704" s="47"/>
      <c r="EK704" s="47"/>
      <c r="EL704" s="47"/>
      <c r="EM704" s="47"/>
      <c r="EN704" s="47"/>
      <c r="EO704" s="47"/>
      <c r="EP704" s="47"/>
      <c r="EQ704" s="47"/>
      <c r="ER704" s="74"/>
    </row>
    <row r="705" spans="2:148" ht="15" customHeight="1">
      <c r="B705" s="687" t="str">
        <f t="shared" si="80"/>
        <v>Desk 75</v>
      </c>
      <c r="C705" s="689" t="str">
        <f t="shared" si="81"/>
        <v/>
      </c>
      <c r="D705" s="689" t="str">
        <f t="shared" si="81"/>
        <v/>
      </c>
      <c r="E705" s="689" t="str">
        <f t="shared" si="81"/>
        <v/>
      </c>
      <c r="F705" s="689" t="str">
        <f t="shared" si="81"/>
        <v/>
      </c>
      <c r="G705" s="1810" t="str">
        <f t="shared" si="81"/>
        <v/>
      </c>
      <c r="H705" s="47"/>
      <c r="I705" s="47"/>
      <c r="J705" s="47"/>
      <c r="K705" s="47"/>
      <c r="L705" s="47"/>
      <c r="M705" s="47"/>
      <c r="N705" s="47"/>
      <c r="O705" s="47"/>
      <c r="P705" s="47"/>
      <c r="Q705" s="47"/>
      <c r="R705" s="47"/>
      <c r="S705" s="47"/>
      <c r="T705" s="47"/>
      <c r="U705" s="47"/>
      <c r="V705" s="47"/>
      <c r="W705" s="47"/>
      <c r="X705" s="47"/>
      <c r="Y705" s="47"/>
      <c r="Z705" s="47"/>
      <c r="AA705" s="47"/>
      <c r="AB705" s="47"/>
      <c r="AC705" s="47"/>
      <c r="AD705" s="47"/>
      <c r="AE705" s="47"/>
      <c r="AF705" s="47"/>
      <c r="AG705" s="47"/>
      <c r="AH705" s="47"/>
      <c r="AI705" s="47"/>
      <c r="AJ705" s="47"/>
      <c r="AK705" s="47"/>
      <c r="AL705" s="47"/>
      <c r="AM705" s="47"/>
      <c r="AN705" s="47"/>
      <c r="AO705" s="47"/>
      <c r="AP705" s="47"/>
      <c r="AQ705" s="47"/>
      <c r="AR705" s="47"/>
      <c r="AS705" s="47"/>
      <c r="AT705" s="47"/>
      <c r="AU705" s="47"/>
      <c r="AV705" s="47"/>
      <c r="AW705" s="47"/>
      <c r="AX705" s="47"/>
      <c r="AY705" s="47"/>
      <c r="AZ705" s="47"/>
      <c r="BA705" s="47"/>
      <c r="BB705" s="47"/>
      <c r="BC705" s="47"/>
      <c r="BD705" s="47"/>
      <c r="BE705" s="47"/>
      <c r="BF705" s="47"/>
      <c r="BG705" s="47"/>
      <c r="BH705" s="47"/>
      <c r="BI705" s="47"/>
      <c r="BJ705" s="47"/>
      <c r="BK705" s="47"/>
      <c r="BL705" s="47"/>
      <c r="BM705" s="47"/>
      <c r="BN705" s="47"/>
      <c r="BO705" s="47"/>
      <c r="BP705" s="47"/>
      <c r="BQ705" s="47"/>
      <c r="BR705" s="47"/>
      <c r="BS705" s="47"/>
      <c r="BT705" s="47"/>
      <c r="BU705" s="47"/>
      <c r="BV705" s="47"/>
      <c r="BW705" s="47"/>
      <c r="BX705" s="47"/>
      <c r="BY705" s="47"/>
      <c r="BZ705" s="47"/>
      <c r="CA705" s="47"/>
      <c r="CB705" s="47"/>
      <c r="CC705" s="47"/>
      <c r="CD705" s="47"/>
      <c r="CE705" s="47"/>
      <c r="CF705" s="47"/>
      <c r="CG705" s="47"/>
      <c r="CH705" s="47"/>
      <c r="CI705" s="47"/>
      <c r="CJ705" s="47"/>
      <c r="CK705" s="47"/>
      <c r="CL705" s="47"/>
      <c r="CM705" s="47"/>
      <c r="CN705" s="47"/>
      <c r="CO705" s="47"/>
      <c r="CP705" s="47"/>
      <c r="CQ705" s="47"/>
      <c r="CR705" s="47"/>
      <c r="CS705" s="47"/>
      <c r="CT705" s="47"/>
      <c r="CU705" s="47"/>
      <c r="CV705" s="47"/>
      <c r="CW705" s="47"/>
      <c r="CX705" s="47"/>
      <c r="CY705" s="47"/>
      <c r="CZ705" s="47"/>
      <c r="DA705" s="47"/>
      <c r="DB705" s="47"/>
      <c r="DC705" s="47"/>
      <c r="DD705" s="47"/>
      <c r="DE705" s="47"/>
      <c r="DF705" s="47"/>
      <c r="DG705" s="47"/>
      <c r="DH705" s="47"/>
      <c r="DI705" s="47"/>
      <c r="DJ705" s="47"/>
      <c r="DK705" s="47"/>
      <c r="DL705" s="47"/>
      <c r="DM705" s="47"/>
      <c r="DN705" s="47"/>
      <c r="DO705" s="47"/>
      <c r="DP705" s="47"/>
      <c r="DQ705" s="47"/>
      <c r="DR705" s="47"/>
      <c r="DS705" s="47"/>
      <c r="DT705" s="47"/>
      <c r="DU705" s="47"/>
      <c r="DV705" s="47"/>
      <c r="DW705" s="74"/>
      <c r="DX705" s="47"/>
      <c r="DY705" s="47"/>
      <c r="DZ705" s="47"/>
      <c r="EA705" s="47"/>
      <c r="EB705" s="47"/>
      <c r="EC705" s="47"/>
      <c r="ED705" s="47"/>
      <c r="EE705" s="47"/>
      <c r="EF705" s="47"/>
      <c r="EG705" s="47"/>
      <c r="EH705" s="47"/>
      <c r="EI705" s="47"/>
      <c r="EJ705" s="47"/>
      <c r="EK705" s="47"/>
      <c r="EL705" s="47"/>
      <c r="EM705" s="47"/>
      <c r="EN705" s="47"/>
      <c r="EO705" s="47"/>
      <c r="EP705" s="47"/>
      <c r="EQ705" s="47"/>
      <c r="ER705" s="74"/>
    </row>
    <row r="706" spans="2:148" ht="15" customHeight="1">
      <c r="B706" s="687" t="str">
        <f t="shared" si="80"/>
        <v>Desk 76</v>
      </c>
      <c r="C706" s="689" t="str">
        <f t="shared" si="81"/>
        <v/>
      </c>
      <c r="D706" s="689" t="str">
        <f t="shared" si="81"/>
        <v/>
      </c>
      <c r="E706" s="689" t="str">
        <f t="shared" si="81"/>
        <v/>
      </c>
      <c r="F706" s="689" t="str">
        <f t="shared" si="81"/>
        <v/>
      </c>
      <c r="G706" s="1810" t="str">
        <f t="shared" si="81"/>
        <v/>
      </c>
      <c r="H706" s="47"/>
      <c r="I706" s="47"/>
      <c r="J706" s="47"/>
      <c r="K706" s="47"/>
      <c r="L706" s="47"/>
      <c r="M706" s="47"/>
      <c r="N706" s="47"/>
      <c r="O706" s="47"/>
      <c r="P706" s="47"/>
      <c r="Q706" s="47"/>
      <c r="R706" s="47"/>
      <c r="S706" s="47"/>
      <c r="T706" s="47"/>
      <c r="U706" s="47"/>
      <c r="V706" s="47"/>
      <c r="W706" s="47"/>
      <c r="X706" s="47"/>
      <c r="Y706" s="47"/>
      <c r="Z706" s="47"/>
      <c r="AA706" s="47"/>
      <c r="AB706" s="47"/>
      <c r="AC706" s="47"/>
      <c r="AD706" s="47"/>
      <c r="AE706" s="47"/>
      <c r="AF706" s="47"/>
      <c r="AG706" s="47"/>
      <c r="AH706" s="47"/>
      <c r="AI706" s="47"/>
      <c r="AJ706" s="47"/>
      <c r="AK706" s="47"/>
      <c r="AL706" s="47"/>
      <c r="AM706" s="47"/>
      <c r="AN706" s="47"/>
      <c r="AO706" s="47"/>
      <c r="AP706" s="47"/>
      <c r="AQ706" s="47"/>
      <c r="AR706" s="47"/>
      <c r="AS706" s="47"/>
      <c r="AT706" s="47"/>
      <c r="AU706" s="47"/>
      <c r="AV706" s="47"/>
      <c r="AW706" s="47"/>
      <c r="AX706" s="47"/>
      <c r="AY706" s="47"/>
      <c r="AZ706" s="47"/>
      <c r="BA706" s="47"/>
      <c r="BB706" s="47"/>
      <c r="BC706" s="47"/>
      <c r="BD706" s="47"/>
      <c r="BE706" s="47"/>
      <c r="BF706" s="47"/>
      <c r="BG706" s="47"/>
      <c r="BH706" s="47"/>
      <c r="BI706" s="47"/>
      <c r="BJ706" s="47"/>
      <c r="BK706" s="47"/>
      <c r="BL706" s="47"/>
      <c r="BM706" s="47"/>
      <c r="BN706" s="47"/>
      <c r="BO706" s="47"/>
      <c r="BP706" s="47"/>
      <c r="BQ706" s="47"/>
      <c r="BR706" s="47"/>
      <c r="BS706" s="47"/>
      <c r="BT706" s="47"/>
      <c r="BU706" s="47"/>
      <c r="BV706" s="47"/>
      <c r="BW706" s="47"/>
      <c r="BX706" s="47"/>
      <c r="BY706" s="47"/>
      <c r="BZ706" s="47"/>
      <c r="CA706" s="47"/>
      <c r="CB706" s="47"/>
      <c r="CC706" s="47"/>
      <c r="CD706" s="47"/>
      <c r="CE706" s="47"/>
      <c r="CF706" s="47"/>
      <c r="CG706" s="47"/>
      <c r="CH706" s="47"/>
      <c r="CI706" s="47"/>
      <c r="CJ706" s="47"/>
      <c r="CK706" s="47"/>
      <c r="CL706" s="47"/>
      <c r="CM706" s="47"/>
      <c r="CN706" s="47"/>
      <c r="CO706" s="47"/>
      <c r="CP706" s="47"/>
      <c r="CQ706" s="47"/>
      <c r="CR706" s="47"/>
      <c r="CS706" s="47"/>
      <c r="CT706" s="47"/>
      <c r="CU706" s="47"/>
      <c r="CV706" s="47"/>
      <c r="CW706" s="47"/>
      <c r="CX706" s="47"/>
      <c r="CY706" s="47"/>
      <c r="CZ706" s="47"/>
      <c r="DA706" s="47"/>
      <c r="DB706" s="47"/>
      <c r="DC706" s="47"/>
      <c r="DD706" s="47"/>
      <c r="DE706" s="47"/>
      <c r="DF706" s="47"/>
      <c r="DG706" s="47"/>
      <c r="DH706" s="47"/>
      <c r="DI706" s="47"/>
      <c r="DJ706" s="47"/>
      <c r="DK706" s="47"/>
      <c r="DL706" s="47"/>
      <c r="DM706" s="47"/>
      <c r="DN706" s="47"/>
      <c r="DO706" s="47"/>
      <c r="DP706" s="47"/>
      <c r="DQ706" s="47"/>
      <c r="DR706" s="47"/>
      <c r="DS706" s="47"/>
      <c r="DT706" s="47"/>
      <c r="DU706" s="47"/>
      <c r="DV706" s="47"/>
      <c r="DW706" s="74"/>
      <c r="DX706" s="47"/>
      <c r="DY706" s="47"/>
      <c r="DZ706" s="47"/>
      <c r="EA706" s="47"/>
      <c r="EB706" s="47"/>
      <c r="EC706" s="47"/>
      <c r="ED706" s="47"/>
      <c r="EE706" s="47"/>
      <c r="EF706" s="47"/>
      <c r="EG706" s="47"/>
      <c r="EH706" s="47"/>
      <c r="EI706" s="47"/>
      <c r="EJ706" s="47"/>
      <c r="EK706" s="47"/>
      <c r="EL706" s="47"/>
      <c r="EM706" s="47"/>
      <c r="EN706" s="47"/>
      <c r="EO706" s="47"/>
      <c r="EP706" s="47"/>
      <c r="EQ706" s="47"/>
      <c r="ER706" s="74"/>
    </row>
    <row r="707" spans="2:148" ht="15" customHeight="1">
      <c r="B707" s="687" t="str">
        <f t="shared" si="80"/>
        <v>Desk 77</v>
      </c>
      <c r="C707" s="689" t="str">
        <f t="shared" si="81"/>
        <v/>
      </c>
      <c r="D707" s="689" t="str">
        <f t="shared" si="81"/>
        <v/>
      </c>
      <c r="E707" s="689" t="str">
        <f t="shared" si="81"/>
        <v/>
      </c>
      <c r="F707" s="689" t="str">
        <f t="shared" si="81"/>
        <v/>
      </c>
      <c r="G707" s="1810" t="str">
        <f t="shared" si="81"/>
        <v/>
      </c>
      <c r="H707" s="47"/>
      <c r="I707" s="47"/>
      <c r="J707" s="47"/>
      <c r="K707" s="47"/>
      <c r="L707" s="47"/>
      <c r="M707" s="47"/>
      <c r="N707" s="47"/>
      <c r="O707" s="47"/>
      <c r="P707" s="47"/>
      <c r="Q707" s="47"/>
      <c r="R707" s="47"/>
      <c r="S707" s="47"/>
      <c r="T707" s="47"/>
      <c r="U707" s="47"/>
      <c r="V707" s="47"/>
      <c r="W707" s="47"/>
      <c r="X707" s="47"/>
      <c r="Y707" s="47"/>
      <c r="Z707" s="47"/>
      <c r="AA707" s="47"/>
      <c r="AB707" s="47"/>
      <c r="AC707" s="47"/>
      <c r="AD707" s="47"/>
      <c r="AE707" s="47"/>
      <c r="AF707" s="47"/>
      <c r="AG707" s="47"/>
      <c r="AH707" s="47"/>
      <c r="AI707" s="47"/>
      <c r="AJ707" s="47"/>
      <c r="AK707" s="47"/>
      <c r="AL707" s="47"/>
      <c r="AM707" s="47"/>
      <c r="AN707" s="47"/>
      <c r="AO707" s="47"/>
      <c r="AP707" s="47"/>
      <c r="AQ707" s="47"/>
      <c r="AR707" s="47"/>
      <c r="AS707" s="47"/>
      <c r="AT707" s="47"/>
      <c r="AU707" s="47"/>
      <c r="AV707" s="47"/>
      <c r="AW707" s="47"/>
      <c r="AX707" s="47"/>
      <c r="AY707" s="47"/>
      <c r="AZ707" s="47"/>
      <c r="BA707" s="47"/>
      <c r="BB707" s="47"/>
      <c r="BC707" s="47"/>
      <c r="BD707" s="47"/>
      <c r="BE707" s="47"/>
      <c r="BF707" s="47"/>
      <c r="BG707" s="47"/>
      <c r="BH707" s="47"/>
      <c r="BI707" s="47"/>
      <c r="BJ707" s="47"/>
      <c r="BK707" s="47"/>
      <c r="BL707" s="47"/>
      <c r="BM707" s="47"/>
      <c r="BN707" s="47"/>
      <c r="BO707" s="47"/>
      <c r="BP707" s="47"/>
      <c r="BQ707" s="47"/>
      <c r="BR707" s="47"/>
      <c r="BS707" s="47"/>
      <c r="BT707" s="47"/>
      <c r="BU707" s="47"/>
      <c r="BV707" s="47"/>
      <c r="BW707" s="47"/>
      <c r="BX707" s="47"/>
      <c r="BY707" s="47"/>
      <c r="BZ707" s="47"/>
      <c r="CA707" s="47"/>
      <c r="CB707" s="47"/>
      <c r="CC707" s="47"/>
      <c r="CD707" s="47"/>
      <c r="CE707" s="47"/>
      <c r="CF707" s="47"/>
      <c r="CG707" s="47"/>
      <c r="CH707" s="47"/>
      <c r="CI707" s="47"/>
      <c r="CJ707" s="47"/>
      <c r="CK707" s="47"/>
      <c r="CL707" s="47"/>
      <c r="CM707" s="47"/>
      <c r="CN707" s="47"/>
      <c r="CO707" s="47"/>
      <c r="CP707" s="47"/>
      <c r="CQ707" s="47"/>
      <c r="CR707" s="47"/>
      <c r="CS707" s="47"/>
      <c r="CT707" s="47"/>
      <c r="CU707" s="47"/>
      <c r="CV707" s="47"/>
      <c r="CW707" s="47"/>
      <c r="CX707" s="47"/>
      <c r="CY707" s="47"/>
      <c r="CZ707" s="47"/>
      <c r="DA707" s="47"/>
      <c r="DB707" s="47"/>
      <c r="DC707" s="47"/>
      <c r="DD707" s="47"/>
      <c r="DE707" s="47"/>
      <c r="DF707" s="47"/>
      <c r="DG707" s="47"/>
      <c r="DH707" s="47"/>
      <c r="DI707" s="47"/>
      <c r="DJ707" s="47"/>
      <c r="DK707" s="47"/>
      <c r="DL707" s="47"/>
      <c r="DM707" s="47"/>
      <c r="DN707" s="47"/>
      <c r="DO707" s="47"/>
      <c r="DP707" s="47"/>
      <c r="DQ707" s="47"/>
      <c r="DR707" s="47"/>
      <c r="DS707" s="47"/>
      <c r="DT707" s="47"/>
      <c r="DU707" s="47"/>
      <c r="DV707" s="47"/>
      <c r="DW707" s="74"/>
      <c r="DX707" s="47"/>
      <c r="DY707" s="47"/>
      <c r="DZ707" s="47"/>
      <c r="EA707" s="47"/>
      <c r="EB707" s="47"/>
      <c r="EC707" s="47"/>
      <c r="ED707" s="47"/>
      <c r="EE707" s="47"/>
      <c r="EF707" s="47"/>
      <c r="EG707" s="47"/>
      <c r="EH707" s="47"/>
      <c r="EI707" s="47"/>
      <c r="EJ707" s="47"/>
      <c r="EK707" s="47"/>
      <c r="EL707" s="47"/>
      <c r="EM707" s="47"/>
      <c r="EN707" s="47"/>
      <c r="EO707" s="47"/>
      <c r="EP707" s="47"/>
      <c r="EQ707" s="47"/>
      <c r="ER707" s="74"/>
    </row>
    <row r="708" spans="2:148" ht="15" customHeight="1">
      <c r="B708" s="687" t="str">
        <f t="shared" si="80"/>
        <v>Desk 78</v>
      </c>
      <c r="C708" s="689" t="str">
        <f t="shared" si="81"/>
        <v/>
      </c>
      <c r="D708" s="689" t="str">
        <f t="shared" si="81"/>
        <v/>
      </c>
      <c r="E708" s="689" t="str">
        <f t="shared" si="81"/>
        <v/>
      </c>
      <c r="F708" s="689" t="str">
        <f t="shared" si="81"/>
        <v/>
      </c>
      <c r="G708" s="1810" t="str">
        <f t="shared" si="81"/>
        <v/>
      </c>
      <c r="H708" s="47"/>
      <c r="I708" s="47"/>
      <c r="J708" s="47"/>
      <c r="K708" s="47"/>
      <c r="L708" s="47"/>
      <c r="M708" s="47"/>
      <c r="N708" s="47"/>
      <c r="O708" s="47"/>
      <c r="P708" s="47"/>
      <c r="Q708" s="47"/>
      <c r="R708" s="47"/>
      <c r="S708" s="47"/>
      <c r="T708" s="47"/>
      <c r="U708" s="47"/>
      <c r="V708" s="47"/>
      <c r="W708" s="47"/>
      <c r="X708" s="47"/>
      <c r="Y708" s="47"/>
      <c r="Z708" s="47"/>
      <c r="AA708" s="47"/>
      <c r="AB708" s="47"/>
      <c r="AC708" s="47"/>
      <c r="AD708" s="47"/>
      <c r="AE708" s="47"/>
      <c r="AF708" s="47"/>
      <c r="AG708" s="47"/>
      <c r="AH708" s="47"/>
      <c r="AI708" s="47"/>
      <c r="AJ708" s="47"/>
      <c r="AK708" s="47"/>
      <c r="AL708" s="47"/>
      <c r="AM708" s="47"/>
      <c r="AN708" s="47"/>
      <c r="AO708" s="47"/>
      <c r="AP708" s="47"/>
      <c r="AQ708" s="47"/>
      <c r="AR708" s="47"/>
      <c r="AS708" s="47"/>
      <c r="AT708" s="47"/>
      <c r="AU708" s="47"/>
      <c r="AV708" s="47"/>
      <c r="AW708" s="47"/>
      <c r="AX708" s="47"/>
      <c r="AY708" s="47"/>
      <c r="AZ708" s="47"/>
      <c r="BA708" s="47"/>
      <c r="BB708" s="47"/>
      <c r="BC708" s="47"/>
      <c r="BD708" s="47"/>
      <c r="BE708" s="47"/>
      <c r="BF708" s="47"/>
      <c r="BG708" s="47"/>
      <c r="BH708" s="47"/>
      <c r="BI708" s="47"/>
      <c r="BJ708" s="47"/>
      <c r="BK708" s="47"/>
      <c r="BL708" s="47"/>
      <c r="BM708" s="47"/>
      <c r="BN708" s="47"/>
      <c r="BO708" s="47"/>
      <c r="BP708" s="47"/>
      <c r="BQ708" s="47"/>
      <c r="BR708" s="47"/>
      <c r="BS708" s="47"/>
      <c r="BT708" s="47"/>
      <c r="BU708" s="47"/>
      <c r="BV708" s="47"/>
      <c r="BW708" s="47"/>
      <c r="BX708" s="47"/>
      <c r="BY708" s="47"/>
      <c r="BZ708" s="47"/>
      <c r="CA708" s="47"/>
      <c r="CB708" s="47"/>
      <c r="CC708" s="47"/>
      <c r="CD708" s="47"/>
      <c r="CE708" s="47"/>
      <c r="CF708" s="47"/>
      <c r="CG708" s="47"/>
      <c r="CH708" s="47"/>
      <c r="CI708" s="47"/>
      <c r="CJ708" s="47"/>
      <c r="CK708" s="47"/>
      <c r="CL708" s="47"/>
      <c r="CM708" s="47"/>
      <c r="CN708" s="47"/>
      <c r="CO708" s="47"/>
      <c r="CP708" s="47"/>
      <c r="CQ708" s="47"/>
      <c r="CR708" s="47"/>
      <c r="CS708" s="47"/>
      <c r="CT708" s="47"/>
      <c r="CU708" s="47"/>
      <c r="CV708" s="47"/>
      <c r="CW708" s="47"/>
      <c r="CX708" s="47"/>
      <c r="CY708" s="47"/>
      <c r="CZ708" s="47"/>
      <c r="DA708" s="47"/>
      <c r="DB708" s="47"/>
      <c r="DC708" s="47"/>
      <c r="DD708" s="47"/>
      <c r="DE708" s="47"/>
      <c r="DF708" s="47"/>
      <c r="DG708" s="47"/>
      <c r="DH708" s="47"/>
      <c r="DI708" s="47"/>
      <c r="DJ708" s="47"/>
      <c r="DK708" s="47"/>
      <c r="DL708" s="47"/>
      <c r="DM708" s="47"/>
      <c r="DN708" s="47"/>
      <c r="DO708" s="47"/>
      <c r="DP708" s="47"/>
      <c r="DQ708" s="47"/>
      <c r="DR708" s="47"/>
      <c r="DS708" s="47"/>
      <c r="DT708" s="47"/>
      <c r="DU708" s="47"/>
      <c r="DV708" s="47"/>
      <c r="DW708" s="74"/>
      <c r="DX708" s="47"/>
      <c r="DY708" s="47"/>
      <c r="DZ708" s="47"/>
      <c r="EA708" s="47"/>
      <c r="EB708" s="47"/>
      <c r="EC708" s="47"/>
      <c r="ED708" s="47"/>
      <c r="EE708" s="47"/>
      <c r="EF708" s="47"/>
      <c r="EG708" s="47"/>
      <c r="EH708" s="47"/>
      <c r="EI708" s="47"/>
      <c r="EJ708" s="47"/>
      <c r="EK708" s="47"/>
      <c r="EL708" s="47"/>
      <c r="EM708" s="47"/>
      <c r="EN708" s="47"/>
      <c r="EO708" s="47"/>
      <c r="EP708" s="47"/>
      <c r="EQ708" s="47"/>
      <c r="ER708" s="74"/>
    </row>
    <row r="709" spans="2:148" ht="15" customHeight="1">
      <c r="B709" s="687" t="str">
        <f t="shared" si="80"/>
        <v>Desk 79</v>
      </c>
      <c r="C709" s="689" t="str">
        <f t="shared" si="81"/>
        <v/>
      </c>
      <c r="D709" s="689" t="str">
        <f t="shared" si="81"/>
        <v/>
      </c>
      <c r="E709" s="689" t="str">
        <f t="shared" si="81"/>
        <v/>
      </c>
      <c r="F709" s="689" t="str">
        <f t="shared" si="81"/>
        <v/>
      </c>
      <c r="G709" s="1810" t="str">
        <f t="shared" si="81"/>
        <v/>
      </c>
      <c r="H709" s="47"/>
      <c r="I709" s="47"/>
      <c r="J709" s="47"/>
      <c r="K709" s="47"/>
      <c r="L709" s="47"/>
      <c r="M709" s="47"/>
      <c r="N709" s="47"/>
      <c r="O709" s="47"/>
      <c r="P709" s="47"/>
      <c r="Q709" s="47"/>
      <c r="R709" s="47"/>
      <c r="S709" s="47"/>
      <c r="T709" s="47"/>
      <c r="U709" s="47"/>
      <c r="V709" s="47"/>
      <c r="W709" s="47"/>
      <c r="X709" s="47"/>
      <c r="Y709" s="47"/>
      <c r="Z709" s="47"/>
      <c r="AA709" s="47"/>
      <c r="AB709" s="47"/>
      <c r="AC709" s="47"/>
      <c r="AD709" s="47"/>
      <c r="AE709" s="47"/>
      <c r="AF709" s="47"/>
      <c r="AG709" s="47"/>
      <c r="AH709" s="47"/>
      <c r="AI709" s="47"/>
      <c r="AJ709" s="47"/>
      <c r="AK709" s="47"/>
      <c r="AL709" s="47"/>
      <c r="AM709" s="47"/>
      <c r="AN709" s="47"/>
      <c r="AO709" s="47"/>
      <c r="AP709" s="47"/>
      <c r="AQ709" s="47"/>
      <c r="AR709" s="47"/>
      <c r="AS709" s="47"/>
      <c r="AT709" s="47"/>
      <c r="AU709" s="47"/>
      <c r="AV709" s="47"/>
      <c r="AW709" s="47"/>
      <c r="AX709" s="47"/>
      <c r="AY709" s="47"/>
      <c r="AZ709" s="47"/>
      <c r="BA709" s="47"/>
      <c r="BB709" s="47"/>
      <c r="BC709" s="47"/>
      <c r="BD709" s="47"/>
      <c r="BE709" s="47"/>
      <c r="BF709" s="47"/>
      <c r="BG709" s="47"/>
      <c r="BH709" s="47"/>
      <c r="BI709" s="47"/>
      <c r="BJ709" s="47"/>
      <c r="BK709" s="47"/>
      <c r="BL709" s="47"/>
      <c r="BM709" s="47"/>
      <c r="BN709" s="47"/>
      <c r="BO709" s="47"/>
      <c r="BP709" s="47"/>
      <c r="BQ709" s="47"/>
      <c r="BR709" s="47"/>
      <c r="BS709" s="47"/>
      <c r="BT709" s="47"/>
      <c r="BU709" s="47"/>
      <c r="BV709" s="47"/>
      <c r="BW709" s="47"/>
      <c r="BX709" s="47"/>
      <c r="BY709" s="47"/>
      <c r="BZ709" s="47"/>
      <c r="CA709" s="47"/>
      <c r="CB709" s="47"/>
      <c r="CC709" s="47"/>
      <c r="CD709" s="47"/>
      <c r="CE709" s="47"/>
      <c r="CF709" s="47"/>
      <c r="CG709" s="47"/>
      <c r="CH709" s="47"/>
      <c r="CI709" s="47"/>
      <c r="CJ709" s="47"/>
      <c r="CK709" s="47"/>
      <c r="CL709" s="47"/>
      <c r="CM709" s="47"/>
      <c r="CN709" s="47"/>
      <c r="CO709" s="47"/>
      <c r="CP709" s="47"/>
      <c r="CQ709" s="47"/>
      <c r="CR709" s="47"/>
      <c r="CS709" s="47"/>
      <c r="CT709" s="47"/>
      <c r="CU709" s="47"/>
      <c r="CV709" s="47"/>
      <c r="CW709" s="47"/>
      <c r="CX709" s="47"/>
      <c r="CY709" s="47"/>
      <c r="CZ709" s="47"/>
      <c r="DA709" s="47"/>
      <c r="DB709" s="47"/>
      <c r="DC709" s="47"/>
      <c r="DD709" s="47"/>
      <c r="DE709" s="47"/>
      <c r="DF709" s="47"/>
      <c r="DG709" s="47"/>
      <c r="DH709" s="47"/>
      <c r="DI709" s="47"/>
      <c r="DJ709" s="47"/>
      <c r="DK709" s="47"/>
      <c r="DL709" s="47"/>
      <c r="DM709" s="47"/>
      <c r="DN709" s="47"/>
      <c r="DO709" s="47"/>
      <c r="DP709" s="47"/>
      <c r="DQ709" s="47"/>
      <c r="DR709" s="47"/>
      <c r="DS709" s="47"/>
      <c r="DT709" s="47"/>
      <c r="DU709" s="47"/>
      <c r="DV709" s="47"/>
      <c r="DW709" s="74"/>
      <c r="DX709" s="47"/>
      <c r="DY709" s="47"/>
      <c r="DZ709" s="47"/>
      <c r="EA709" s="47"/>
      <c r="EB709" s="47"/>
      <c r="EC709" s="47"/>
      <c r="ED709" s="47"/>
      <c r="EE709" s="47"/>
      <c r="EF709" s="47"/>
      <c r="EG709" s="47"/>
      <c r="EH709" s="47"/>
      <c r="EI709" s="47"/>
      <c r="EJ709" s="47"/>
      <c r="EK709" s="47"/>
      <c r="EL709" s="47"/>
      <c r="EM709" s="47"/>
      <c r="EN709" s="47"/>
      <c r="EO709" s="47"/>
      <c r="EP709" s="47"/>
      <c r="EQ709" s="47"/>
      <c r="ER709" s="74"/>
    </row>
    <row r="710" spans="2:148" ht="15" customHeight="1">
      <c r="B710" s="687" t="str">
        <f t="shared" si="80"/>
        <v>Desk 80</v>
      </c>
      <c r="C710" s="689" t="str">
        <f t="shared" si="81"/>
        <v/>
      </c>
      <c r="D710" s="689" t="str">
        <f t="shared" si="81"/>
        <v/>
      </c>
      <c r="E710" s="689" t="str">
        <f t="shared" si="81"/>
        <v/>
      </c>
      <c r="F710" s="689" t="str">
        <f t="shared" si="81"/>
        <v/>
      </c>
      <c r="G710" s="1810" t="str">
        <f t="shared" si="81"/>
        <v/>
      </c>
      <c r="H710" s="47"/>
      <c r="I710" s="47"/>
      <c r="J710" s="47"/>
      <c r="K710" s="47"/>
      <c r="L710" s="47"/>
      <c r="M710" s="47"/>
      <c r="N710" s="47"/>
      <c r="O710" s="47"/>
      <c r="P710" s="47"/>
      <c r="Q710" s="47"/>
      <c r="R710" s="47"/>
      <c r="S710" s="47"/>
      <c r="T710" s="47"/>
      <c r="U710" s="47"/>
      <c r="V710" s="47"/>
      <c r="W710" s="47"/>
      <c r="X710" s="47"/>
      <c r="Y710" s="47"/>
      <c r="Z710" s="47"/>
      <c r="AA710" s="47"/>
      <c r="AB710" s="47"/>
      <c r="AC710" s="47"/>
      <c r="AD710" s="47"/>
      <c r="AE710" s="47"/>
      <c r="AF710" s="47"/>
      <c r="AG710" s="47"/>
      <c r="AH710" s="47"/>
      <c r="AI710" s="47"/>
      <c r="AJ710" s="47"/>
      <c r="AK710" s="47"/>
      <c r="AL710" s="47"/>
      <c r="AM710" s="47"/>
      <c r="AN710" s="47"/>
      <c r="AO710" s="47"/>
      <c r="AP710" s="47"/>
      <c r="AQ710" s="47"/>
      <c r="AR710" s="47"/>
      <c r="AS710" s="47"/>
      <c r="AT710" s="47"/>
      <c r="AU710" s="47"/>
      <c r="AV710" s="47"/>
      <c r="AW710" s="47"/>
      <c r="AX710" s="47"/>
      <c r="AY710" s="47"/>
      <c r="AZ710" s="47"/>
      <c r="BA710" s="47"/>
      <c r="BB710" s="47"/>
      <c r="BC710" s="47"/>
      <c r="BD710" s="47"/>
      <c r="BE710" s="47"/>
      <c r="BF710" s="47"/>
      <c r="BG710" s="47"/>
      <c r="BH710" s="47"/>
      <c r="BI710" s="47"/>
      <c r="BJ710" s="47"/>
      <c r="BK710" s="47"/>
      <c r="BL710" s="47"/>
      <c r="BM710" s="47"/>
      <c r="BN710" s="47"/>
      <c r="BO710" s="47"/>
      <c r="BP710" s="47"/>
      <c r="BQ710" s="47"/>
      <c r="BR710" s="47"/>
      <c r="BS710" s="47"/>
      <c r="BT710" s="47"/>
      <c r="BU710" s="47"/>
      <c r="BV710" s="47"/>
      <c r="BW710" s="47"/>
      <c r="BX710" s="47"/>
      <c r="BY710" s="47"/>
      <c r="BZ710" s="47"/>
      <c r="CA710" s="47"/>
      <c r="CB710" s="47"/>
      <c r="CC710" s="47"/>
      <c r="CD710" s="47"/>
      <c r="CE710" s="47"/>
      <c r="CF710" s="47"/>
      <c r="CG710" s="47"/>
      <c r="CH710" s="47"/>
      <c r="CI710" s="47"/>
      <c r="CJ710" s="47"/>
      <c r="CK710" s="47"/>
      <c r="CL710" s="47"/>
      <c r="CM710" s="47"/>
      <c r="CN710" s="47"/>
      <c r="CO710" s="47"/>
      <c r="CP710" s="47"/>
      <c r="CQ710" s="47"/>
      <c r="CR710" s="47"/>
      <c r="CS710" s="47"/>
      <c r="CT710" s="47"/>
      <c r="CU710" s="47"/>
      <c r="CV710" s="47"/>
      <c r="CW710" s="47"/>
      <c r="CX710" s="47"/>
      <c r="CY710" s="47"/>
      <c r="CZ710" s="47"/>
      <c r="DA710" s="47"/>
      <c r="DB710" s="47"/>
      <c r="DC710" s="47"/>
      <c r="DD710" s="47"/>
      <c r="DE710" s="47"/>
      <c r="DF710" s="47"/>
      <c r="DG710" s="47"/>
      <c r="DH710" s="47"/>
      <c r="DI710" s="47"/>
      <c r="DJ710" s="47"/>
      <c r="DK710" s="47"/>
      <c r="DL710" s="47"/>
      <c r="DM710" s="47"/>
      <c r="DN710" s="47"/>
      <c r="DO710" s="47"/>
      <c r="DP710" s="47"/>
      <c r="DQ710" s="47"/>
      <c r="DR710" s="47"/>
      <c r="DS710" s="47"/>
      <c r="DT710" s="47"/>
      <c r="DU710" s="47"/>
      <c r="DV710" s="47"/>
      <c r="DW710" s="74"/>
      <c r="DX710" s="47"/>
      <c r="DY710" s="47"/>
      <c r="DZ710" s="47"/>
      <c r="EA710" s="47"/>
      <c r="EB710" s="47"/>
      <c r="EC710" s="47"/>
      <c r="ED710" s="47"/>
      <c r="EE710" s="47"/>
      <c r="EF710" s="47"/>
      <c r="EG710" s="47"/>
      <c r="EH710" s="47"/>
      <c r="EI710" s="47"/>
      <c r="EJ710" s="47"/>
      <c r="EK710" s="47"/>
      <c r="EL710" s="47"/>
      <c r="EM710" s="47"/>
      <c r="EN710" s="47"/>
      <c r="EO710" s="47"/>
      <c r="EP710" s="47"/>
      <c r="EQ710" s="47"/>
      <c r="ER710" s="74"/>
    </row>
    <row r="711" spans="2:148" ht="15" customHeight="1">
      <c r="B711" s="687" t="str">
        <f t="shared" si="80"/>
        <v>Desk 81</v>
      </c>
      <c r="C711" s="689" t="str">
        <f t="shared" si="81"/>
        <v/>
      </c>
      <c r="D711" s="689" t="str">
        <f t="shared" si="81"/>
        <v/>
      </c>
      <c r="E711" s="689" t="str">
        <f t="shared" si="81"/>
        <v/>
      </c>
      <c r="F711" s="689" t="str">
        <f t="shared" si="81"/>
        <v/>
      </c>
      <c r="G711" s="1810" t="str">
        <f t="shared" si="81"/>
        <v/>
      </c>
      <c r="H711" s="47"/>
      <c r="I711" s="47"/>
      <c r="J711" s="47"/>
      <c r="K711" s="47"/>
      <c r="L711" s="47"/>
      <c r="M711" s="47"/>
      <c r="N711" s="47"/>
      <c r="O711" s="47"/>
      <c r="P711" s="47"/>
      <c r="Q711" s="47"/>
      <c r="R711" s="47"/>
      <c r="S711" s="47"/>
      <c r="T711" s="47"/>
      <c r="U711" s="47"/>
      <c r="V711" s="47"/>
      <c r="W711" s="47"/>
      <c r="X711" s="47"/>
      <c r="Y711" s="47"/>
      <c r="Z711" s="47"/>
      <c r="AA711" s="47"/>
      <c r="AB711" s="47"/>
      <c r="AC711" s="47"/>
      <c r="AD711" s="47"/>
      <c r="AE711" s="47"/>
      <c r="AF711" s="47"/>
      <c r="AG711" s="47"/>
      <c r="AH711" s="47"/>
      <c r="AI711" s="47"/>
      <c r="AJ711" s="47"/>
      <c r="AK711" s="47"/>
      <c r="AL711" s="47"/>
      <c r="AM711" s="47"/>
      <c r="AN711" s="47"/>
      <c r="AO711" s="47"/>
      <c r="AP711" s="47"/>
      <c r="AQ711" s="47"/>
      <c r="AR711" s="47"/>
      <c r="AS711" s="47"/>
      <c r="AT711" s="47"/>
      <c r="AU711" s="47"/>
      <c r="AV711" s="47"/>
      <c r="AW711" s="47"/>
      <c r="AX711" s="47"/>
      <c r="AY711" s="47"/>
      <c r="AZ711" s="47"/>
      <c r="BA711" s="47"/>
      <c r="BB711" s="47"/>
      <c r="BC711" s="47"/>
      <c r="BD711" s="47"/>
      <c r="BE711" s="47"/>
      <c r="BF711" s="47"/>
      <c r="BG711" s="47"/>
      <c r="BH711" s="47"/>
      <c r="BI711" s="47"/>
      <c r="BJ711" s="47"/>
      <c r="BK711" s="47"/>
      <c r="BL711" s="47"/>
      <c r="BM711" s="47"/>
      <c r="BN711" s="47"/>
      <c r="BO711" s="47"/>
      <c r="BP711" s="47"/>
      <c r="BQ711" s="47"/>
      <c r="BR711" s="47"/>
      <c r="BS711" s="47"/>
      <c r="BT711" s="47"/>
      <c r="BU711" s="47"/>
      <c r="BV711" s="47"/>
      <c r="BW711" s="47"/>
      <c r="BX711" s="47"/>
      <c r="BY711" s="47"/>
      <c r="BZ711" s="47"/>
      <c r="CA711" s="47"/>
      <c r="CB711" s="47"/>
      <c r="CC711" s="47"/>
      <c r="CD711" s="47"/>
      <c r="CE711" s="47"/>
      <c r="CF711" s="47"/>
      <c r="CG711" s="47"/>
      <c r="CH711" s="47"/>
      <c r="CI711" s="47"/>
      <c r="CJ711" s="47"/>
      <c r="CK711" s="47"/>
      <c r="CL711" s="47"/>
      <c r="CM711" s="47"/>
      <c r="CN711" s="47"/>
      <c r="CO711" s="47"/>
      <c r="CP711" s="47"/>
      <c r="CQ711" s="47"/>
      <c r="CR711" s="47"/>
      <c r="CS711" s="47"/>
      <c r="CT711" s="47"/>
      <c r="CU711" s="47"/>
      <c r="CV711" s="47"/>
      <c r="CW711" s="47"/>
      <c r="CX711" s="47"/>
      <c r="CY711" s="47"/>
      <c r="CZ711" s="47"/>
      <c r="DA711" s="47"/>
      <c r="DB711" s="47"/>
      <c r="DC711" s="47"/>
      <c r="DD711" s="47"/>
      <c r="DE711" s="47"/>
      <c r="DF711" s="47"/>
      <c r="DG711" s="47"/>
      <c r="DH711" s="47"/>
      <c r="DI711" s="47"/>
      <c r="DJ711" s="47"/>
      <c r="DK711" s="47"/>
      <c r="DL711" s="47"/>
      <c r="DM711" s="47"/>
      <c r="DN711" s="47"/>
      <c r="DO711" s="47"/>
      <c r="DP711" s="47"/>
      <c r="DQ711" s="47"/>
      <c r="DR711" s="47"/>
      <c r="DS711" s="47"/>
      <c r="DT711" s="47"/>
      <c r="DU711" s="47"/>
      <c r="DV711" s="47"/>
      <c r="DW711" s="74"/>
      <c r="DX711" s="47"/>
      <c r="DY711" s="47"/>
      <c r="DZ711" s="47"/>
      <c r="EA711" s="47"/>
      <c r="EB711" s="47"/>
      <c r="EC711" s="47"/>
      <c r="ED711" s="47"/>
      <c r="EE711" s="47"/>
      <c r="EF711" s="47"/>
      <c r="EG711" s="47"/>
      <c r="EH711" s="47"/>
      <c r="EI711" s="47"/>
      <c r="EJ711" s="47"/>
      <c r="EK711" s="47"/>
      <c r="EL711" s="47"/>
      <c r="EM711" s="47"/>
      <c r="EN711" s="47"/>
      <c r="EO711" s="47"/>
      <c r="EP711" s="47"/>
      <c r="EQ711" s="47"/>
      <c r="ER711" s="74"/>
    </row>
    <row r="712" spans="2:148" ht="15" customHeight="1">
      <c r="B712" s="687" t="str">
        <f t="shared" si="80"/>
        <v>Desk 82</v>
      </c>
      <c r="C712" s="689" t="str">
        <f t="shared" ref="C712:G727" si="82">IF(ISBLANK(C92), "", C92)</f>
        <v/>
      </c>
      <c r="D712" s="689" t="str">
        <f t="shared" si="82"/>
        <v/>
      </c>
      <c r="E712" s="689" t="str">
        <f t="shared" si="82"/>
        <v/>
      </c>
      <c r="F712" s="689" t="str">
        <f t="shared" si="82"/>
        <v/>
      </c>
      <c r="G712" s="1810" t="str">
        <f t="shared" si="82"/>
        <v/>
      </c>
      <c r="H712" s="47"/>
      <c r="I712" s="47"/>
      <c r="J712" s="47"/>
      <c r="K712" s="47"/>
      <c r="L712" s="47"/>
      <c r="M712" s="47"/>
      <c r="N712" s="47"/>
      <c r="O712" s="47"/>
      <c r="P712" s="47"/>
      <c r="Q712" s="47"/>
      <c r="R712" s="47"/>
      <c r="S712" s="47"/>
      <c r="T712" s="47"/>
      <c r="U712" s="47"/>
      <c r="V712" s="47"/>
      <c r="W712" s="47"/>
      <c r="X712" s="47"/>
      <c r="Y712" s="47"/>
      <c r="Z712" s="47"/>
      <c r="AA712" s="47"/>
      <c r="AB712" s="47"/>
      <c r="AC712" s="47"/>
      <c r="AD712" s="47"/>
      <c r="AE712" s="47"/>
      <c r="AF712" s="47"/>
      <c r="AG712" s="47"/>
      <c r="AH712" s="47"/>
      <c r="AI712" s="47"/>
      <c r="AJ712" s="47"/>
      <c r="AK712" s="47"/>
      <c r="AL712" s="47"/>
      <c r="AM712" s="47"/>
      <c r="AN712" s="47"/>
      <c r="AO712" s="47"/>
      <c r="AP712" s="47"/>
      <c r="AQ712" s="47"/>
      <c r="AR712" s="47"/>
      <c r="AS712" s="47"/>
      <c r="AT712" s="47"/>
      <c r="AU712" s="47"/>
      <c r="AV712" s="47"/>
      <c r="AW712" s="47"/>
      <c r="AX712" s="47"/>
      <c r="AY712" s="47"/>
      <c r="AZ712" s="47"/>
      <c r="BA712" s="47"/>
      <c r="BB712" s="47"/>
      <c r="BC712" s="47"/>
      <c r="BD712" s="47"/>
      <c r="BE712" s="47"/>
      <c r="BF712" s="47"/>
      <c r="BG712" s="47"/>
      <c r="BH712" s="47"/>
      <c r="BI712" s="47"/>
      <c r="BJ712" s="47"/>
      <c r="BK712" s="47"/>
      <c r="BL712" s="47"/>
      <c r="BM712" s="47"/>
      <c r="BN712" s="47"/>
      <c r="BO712" s="47"/>
      <c r="BP712" s="47"/>
      <c r="BQ712" s="47"/>
      <c r="BR712" s="47"/>
      <c r="BS712" s="47"/>
      <c r="BT712" s="47"/>
      <c r="BU712" s="47"/>
      <c r="BV712" s="47"/>
      <c r="BW712" s="47"/>
      <c r="BX712" s="47"/>
      <c r="BY712" s="47"/>
      <c r="BZ712" s="47"/>
      <c r="CA712" s="47"/>
      <c r="CB712" s="47"/>
      <c r="CC712" s="47"/>
      <c r="CD712" s="47"/>
      <c r="CE712" s="47"/>
      <c r="CF712" s="47"/>
      <c r="CG712" s="47"/>
      <c r="CH712" s="47"/>
      <c r="CI712" s="47"/>
      <c r="CJ712" s="47"/>
      <c r="CK712" s="47"/>
      <c r="CL712" s="47"/>
      <c r="CM712" s="47"/>
      <c r="CN712" s="47"/>
      <c r="CO712" s="47"/>
      <c r="CP712" s="47"/>
      <c r="CQ712" s="47"/>
      <c r="CR712" s="47"/>
      <c r="CS712" s="47"/>
      <c r="CT712" s="47"/>
      <c r="CU712" s="47"/>
      <c r="CV712" s="47"/>
      <c r="CW712" s="47"/>
      <c r="CX712" s="47"/>
      <c r="CY712" s="47"/>
      <c r="CZ712" s="47"/>
      <c r="DA712" s="47"/>
      <c r="DB712" s="47"/>
      <c r="DC712" s="47"/>
      <c r="DD712" s="47"/>
      <c r="DE712" s="47"/>
      <c r="DF712" s="47"/>
      <c r="DG712" s="47"/>
      <c r="DH712" s="47"/>
      <c r="DI712" s="47"/>
      <c r="DJ712" s="47"/>
      <c r="DK712" s="47"/>
      <c r="DL712" s="47"/>
      <c r="DM712" s="47"/>
      <c r="DN712" s="47"/>
      <c r="DO712" s="47"/>
      <c r="DP712" s="47"/>
      <c r="DQ712" s="47"/>
      <c r="DR712" s="47"/>
      <c r="DS712" s="47"/>
      <c r="DT712" s="47"/>
      <c r="DU712" s="47"/>
      <c r="DV712" s="47"/>
      <c r="DW712" s="74"/>
      <c r="DX712" s="47"/>
      <c r="DY712" s="47"/>
      <c r="DZ712" s="47"/>
      <c r="EA712" s="47"/>
      <c r="EB712" s="47"/>
      <c r="EC712" s="47"/>
      <c r="ED712" s="47"/>
      <c r="EE712" s="47"/>
      <c r="EF712" s="47"/>
      <c r="EG712" s="47"/>
      <c r="EH712" s="47"/>
      <c r="EI712" s="47"/>
      <c r="EJ712" s="47"/>
      <c r="EK712" s="47"/>
      <c r="EL712" s="47"/>
      <c r="EM712" s="47"/>
      <c r="EN712" s="47"/>
      <c r="EO712" s="47"/>
      <c r="EP712" s="47"/>
      <c r="EQ712" s="47"/>
      <c r="ER712" s="74"/>
    </row>
    <row r="713" spans="2:148" ht="15" customHeight="1">
      <c r="B713" s="687" t="str">
        <f t="shared" si="80"/>
        <v>Desk 83</v>
      </c>
      <c r="C713" s="689" t="str">
        <f t="shared" si="82"/>
        <v/>
      </c>
      <c r="D713" s="689" t="str">
        <f t="shared" si="82"/>
        <v/>
      </c>
      <c r="E713" s="689" t="str">
        <f t="shared" si="82"/>
        <v/>
      </c>
      <c r="F713" s="689" t="str">
        <f t="shared" si="82"/>
        <v/>
      </c>
      <c r="G713" s="1810" t="str">
        <f t="shared" si="82"/>
        <v/>
      </c>
      <c r="H713" s="47"/>
      <c r="I713" s="47"/>
      <c r="J713" s="47"/>
      <c r="K713" s="47"/>
      <c r="L713" s="47"/>
      <c r="M713" s="47"/>
      <c r="N713" s="47"/>
      <c r="O713" s="47"/>
      <c r="P713" s="47"/>
      <c r="Q713" s="47"/>
      <c r="R713" s="47"/>
      <c r="S713" s="47"/>
      <c r="T713" s="47"/>
      <c r="U713" s="47"/>
      <c r="V713" s="47"/>
      <c r="W713" s="47"/>
      <c r="X713" s="47"/>
      <c r="Y713" s="47"/>
      <c r="Z713" s="47"/>
      <c r="AA713" s="47"/>
      <c r="AB713" s="47"/>
      <c r="AC713" s="47"/>
      <c r="AD713" s="47"/>
      <c r="AE713" s="47"/>
      <c r="AF713" s="47"/>
      <c r="AG713" s="47"/>
      <c r="AH713" s="47"/>
      <c r="AI713" s="47"/>
      <c r="AJ713" s="47"/>
      <c r="AK713" s="47"/>
      <c r="AL713" s="47"/>
      <c r="AM713" s="47"/>
      <c r="AN713" s="47"/>
      <c r="AO713" s="47"/>
      <c r="AP713" s="47"/>
      <c r="AQ713" s="47"/>
      <c r="AR713" s="47"/>
      <c r="AS713" s="47"/>
      <c r="AT713" s="47"/>
      <c r="AU713" s="47"/>
      <c r="AV713" s="47"/>
      <c r="AW713" s="47"/>
      <c r="AX713" s="47"/>
      <c r="AY713" s="47"/>
      <c r="AZ713" s="47"/>
      <c r="BA713" s="47"/>
      <c r="BB713" s="47"/>
      <c r="BC713" s="47"/>
      <c r="BD713" s="47"/>
      <c r="BE713" s="47"/>
      <c r="BF713" s="47"/>
      <c r="BG713" s="47"/>
      <c r="BH713" s="47"/>
      <c r="BI713" s="47"/>
      <c r="BJ713" s="47"/>
      <c r="BK713" s="47"/>
      <c r="BL713" s="47"/>
      <c r="BM713" s="47"/>
      <c r="BN713" s="47"/>
      <c r="BO713" s="47"/>
      <c r="BP713" s="47"/>
      <c r="BQ713" s="47"/>
      <c r="BR713" s="47"/>
      <c r="BS713" s="47"/>
      <c r="BT713" s="47"/>
      <c r="BU713" s="47"/>
      <c r="BV713" s="47"/>
      <c r="BW713" s="47"/>
      <c r="BX713" s="47"/>
      <c r="BY713" s="47"/>
      <c r="BZ713" s="47"/>
      <c r="CA713" s="47"/>
      <c r="CB713" s="47"/>
      <c r="CC713" s="47"/>
      <c r="CD713" s="47"/>
      <c r="CE713" s="47"/>
      <c r="CF713" s="47"/>
      <c r="CG713" s="47"/>
      <c r="CH713" s="47"/>
      <c r="CI713" s="47"/>
      <c r="CJ713" s="47"/>
      <c r="CK713" s="47"/>
      <c r="CL713" s="47"/>
      <c r="CM713" s="47"/>
      <c r="CN713" s="47"/>
      <c r="CO713" s="47"/>
      <c r="CP713" s="47"/>
      <c r="CQ713" s="47"/>
      <c r="CR713" s="47"/>
      <c r="CS713" s="47"/>
      <c r="CT713" s="47"/>
      <c r="CU713" s="47"/>
      <c r="CV713" s="47"/>
      <c r="CW713" s="47"/>
      <c r="CX713" s="47"/>
      <c r="CY713" s="47"/>
      <c r="CZ713" s="47"/>
      <c r="DA713" s="47"/>
      <c r="DB713" s="47"/>
      <c r="DC713" s="47"/>
      <c r="DD713" s="47"/>
      <c r="DE713" s="47"/>
      <c r="DF713" s="47"/>
      <c r="DG713" s="47"/>
      <c r="DH713" s="47"/>
      <c r="DI713" s="47"/>
      <c r="DJ713" s="47"/>
      <c r="DK713" s="47"/>
      <c r="DL713" s="47"/>
      <c r="DM713" s="47"/>
      <c r="DN713" s="47"/>
      <c r="DO713" s="47"/>
      <c r="DP713" s="47"/>
      <c r="DQ713" s="47"/>
      <c r="DR713" s="47"/>
      <c r="DS713" s="47"/>
      <c r="DT713" s="47"/>
      <c r="DU713" s="47"/>
      <c r="DV713" s="47"/>
      <c r="DW713" s="74"/>
      <c r="DX713" s="47"/>
      <c r="DY713" s="47"/>
      <c r="DZ713" s="47"/>
      <c r="EA713" s="47"/>
      <c r="EB713" s="47"/>
      <c r="EC713" s="47"/>
      <c r="ED713" s="47"/>
      <c r="EE713" s="47"/>
      <c r="EF713" s="47"/>
      <c r="EG713" s="47"/>
      <c r="EH713" s="47"/>
      <c r="EI713" s="47"/>
      <c r="EJ713" s="47"/>
      <c r="EK713" s="47"/>
      <c r="EL713" s="47"/>
      <c r="EM713" s="47"/>
      <c r="EN713" s="47"/>
      <c r="EO713" s="47"/>
      <c r="EP713" s="47"/>
      <c r="EQ713" s="47"/>
      <c r="ER713" s="74"/>
    </row>
    <row r="714" spans="2:148" ht="15" customHeight="1">
      <c r="B714" s="687" t="str">
        <f t="shared" si="80"/>
        <v>Desk 84</v>
      </c>
      <c r="C714" s="689" t="str">
        <f t="shared" si="82"/>
        <v/>
      </c>
      <c r="D714" s="689" t="str">
        <f t="shared" si="82"/>
        <v/>
      </c>
      <c r="E714" s="689" t="str">
        <f t="shared" si="82"/>
        <v/>
      </c>
      <c r="F714" s="689" t="str">
        <f t="shared" si="82"/>
        <v/>
      </c>
      <c r="G714" s="1810" t="str">
        <f t="shared" si="82"/>
        <v/>
      </c>
      <c r="H714" s="47"/>
      <c r="I714" s="47"/>
      <c r="J714" s="47"/>
      <c r="K714" s="47"/>
      <c r="L714" s="47"/>
      <c r="M714" s="47"/>
      <c r="N714" s="47"/>
      <c r="O714" s="47"/>
      <c r="P714" s="47"/>
      <c r="Q714" s="47"/>
      <c r="R714" s="47"/>
      <c r="S714" s="47"/>
      <c r="T714" s="47"/>
      <c r="U714" s="47"/>
      <c r="V714" s="47"/>
      <c r="W714" s="47"/>
      <c r="X714" s="47"/>
      <c r="Y714" s="47"/>
      <c r="Z714" s="47"/>
      <c r="AA714" s="47"/>
      <c r="AB714" s="47"/>
      <c r="AC714" s="47"/>
      <c r="AD714" s="47"/>
      <c r="AE714" s="47"/>
      <c r="AF714" s="47"/>
      <c r="AG714" s="47"/>
      <c r="AH714" s="47"/>
      <c r="AI714" s="47"/>
      <c r="AJ714" s="47"/>
      <c r="AK714" s="47"/>
      <c r="AL714" s="47"/>
      <c r="AM714" s="47"/>
      <c r="AN714" s="47"/>
      <c r="AO714" s="47"/>
      <c r="AP714" s="47"/>
      <c r="AQ714" s="47"/>
      <c r="AR714" s="47"/>
      <c r="AS714" s="47"/>
      <c r="AT714" s="47"/>
      <c r="AU714" s="47"/>
      <c r="AV714" s="47"/>
      <c r="AW714" s="47"/>
      <c r="AX714" s="47"/>
      <c r="AY714" s="47"/>
      <c r="AZ714" s="47"/>
      <c r="BA714" s="47"/>
      <c r="BB714" s="47"/>
      <c r="BC714" s="47"/>
      <c r="BD714" s="47"/>
      <c r="BE714" s="47"/>
      <c r="BF714" s="47"/>
      <c r="BG714" s="47"/>
      <c r="BH714" s="47"/>
      <c r="BI714" s="47"/>
      <c r="BJ714" s="47"/>
      <c r="BK714" s="47"/>
      <c r="BL714" s="47"/>
      <c r="BM714" s="47"/>
      <c r="BN714" s="47"/>
      <c r="BO714" s="47"/>
      <c r="BP714" s="47"/>
      <c r="BQ714" s="47"/>
      <c r="BR714" s="47"/>
      <c r="BS714" s="47"/>
      <c r="BT714" s="47"/>
      <c r="BU714" s="47"/>
      <c r="BV714" s="47"/>
      <c r="BW714" s="47"/>
      <c r="BX714" s="47"/>
      <c r="BY714" s="47"/>
      <c r="BZ714" s="47"/>
      <c r="CA714" s="47"/>
      <c r="CB714" s="47"/>
      <c r="CC714" s="47"/>
      <c r="CD714" s="47"/>
      <c r="CE714" s="47"/>
      <c r="CF714" s="47"/>
      <c r="CG714" s="47"/>
      <c r="CH714" s="47"/>
      <c r="CI714" s="47"/>
      <c r="CJ714" s="47"/>
      <c r="CK714" s="47"/>
      <c r="CL714" s="47"/>
      <c r="CM714" s="47"/>
      <c r="CN714" s="47"/>
      <c r="CO714" s="47"/>
      <c r="CP714" s="47"/>
      <c r="CQ714" s="47"/>
      <c r="CR714" s="47"/>
      <c r="CS714" s="47"/>
      <c r="CT714" s="47"/>
      <c r="CU714" s="47"/>
      <c r="CV714" s="47"/>
      <c r="CW714" s="47"/>
      <c r="CX714" s="47"/>
      <c r="CY714" s="47"/>
      <c r="CZ714" s="47"/>
      <c r="DA714" s="47"/>
      <c r="DB714" s="47"/>
      <c r="DC714" s="47"/>
      <c r="DD714" s="47"/>
      <c r="DE714" s="47"/>
      <c r="DF714" s="47"/>
      <c r="DG714" s="47"/>
      <c r="DH714" s="47"/>
      <c r="DI714" s="47"/>
      <c r="DJ714" s="47"/>
      <c r="DK714" s="47"/>
      <c r="DL714" s="47"/>
      <c r="DM714" s="47"/>
      <c r="DN714" s="47"/>
      <c r="DO714" s="47"/>
      <c r="DP714" s="47"/>
      <c r="DQ714" s="47"/>
      <c r="DR714" s="47"/>
      <c r="DS714" s="47"/>
      <c r="DT714" s="47"/>
      <c r="DU714" s="47"/>
      <c r="DV714" s="47"/>
      <c r="DW714" s="74"/>
      <c r="DX714" s="47"/>
      <c r="DY714" s="47"/>
      <c r="DZ714" s="47"/>
      <c r="EA714" s="47"/>
      <c r="EB714" s="47"/>
      <c r="EC714" s="47"/>
      <c r="ED714" s="47"/>
      <c r="EE714" s="47"/>
      <c r="EF714" s="47"/>
      <c r="EG714" s="47"/>
      <c r="EH714" s="47"/>
      <c r="EI714" s="47"/>
      <c r="EJ714" s="47"/>
      <c r="EK714" s="47"/>
      <c r="EL714" s="47"/>
      <c r="EM714" s="47"/>
      <c r="EN714" s="47"/>
      <c r="EO714" s="47"/>
      <c r="EP714" s="47"/>
      <c r="EQ714" s="47"/>
      <c r="ER714" s="74"/>
    </row>
    <row r="715" spans="2:148" ht="15" customHeight="1">
      <c r="B715" s="687" t="str">
        <f t="shared" si="80"/>
        <v>Desk 85</v>
      </c>
      <c r="C715" s="689" t="str">
        <f t="shared" si="82"/>
        <v/>
      </c>
      <c r="D715" s="689" t="str">
        <f t="shared" si="82"/>
        <v/>
      </c>
      <c r="E715" s="689" t="str">
        <f t="shared" si="82"/>
        <v/>
      </c>
      <c r="F715" s="689" t="str">
        <f t="shared" si="82"/>
        <v/>
      </c>
      <c r="G715" s="1810" t="str">
        <f t="shared" si="82"/>
        <v/>
      </c>
      <c r="H715" s="47"/>
      <c r="I715" s="47"/>
      <c r="J715" s="47"/>
      <c r="K715" s="47"/>
      <c r="L715" s="47"/>
      <c r="M715" s="47"/>
      <c r="N715" s="47"/>
      <c r="O715" s="47"/>
      <c r="P715" s="47"/>
      <c r="Q715" s="47"/>
      <c r="R715" s="47"/>
      <c r="S715" s="47"/>
      <c r="T715" s="47"/>
      <c r="U715" s="47"/>
      <c r="V715" s="47"/>
      <c r="W715" s="47"/>
      <c r="X715" s="47"/>
      <c r="Y715" s="47"/>
      <c r="Z715" s="47"/>
      <c r="AA715" s="47"/>
      <c r="AB715" s="47"/>
      <c r="AC715" s="47"/>
      <c r="AD715" s="47"/>
      <c r="AE715" s="47"/>
      <c r="AF715" s="47"/>
      <c r="AG715" s="47"/>
      <c r="AH715" s="47"/>
      <c r="AI715" s="47"/>
      <c r="AJ715" s="47"/>
      <c r="AK715" s="47"/>
      <c r="AL715" s="47"/>
      <c r="AM715" s="47"/>
      <c r="AN715" s="47"/>
      <c r="AO715" s="47"/>
      <c r="AP715" s="47"/>
      <c r="AQ715" s="47"/>
      <c r="AR715" s="47"/>
      <c r="AS715" s="47"/>
      <c r="AT715" s="47"/>
      <c r="AU715" s="47"/>
      <c r="AV715" s="47"/>
      <c r="AW715" s="47"/>
      <c r="AX715" s="47"/>
      <c r="AY715" s="47"/>
      <c r="AZ715" s="47"/>
      <c r="BA715" s="47"/>
      <c r="BB715" s="47"/>
      <c r="BC715" s="47"/>
      <c r="BD715" s="47"/>
      <c r="BE715" s="47"/>
      <c r="BF715" s="47"/>
      <c r="BG715" s="47"/>
      <c r="BH715" s="47"/>
      <c r="BI715" s="47"/>
      <c r="BJ715" s="47"/>
      <c r="BK715" s="47"/>
      <c r="BL715" s="47"/>
      <c r="BM715" s="47"/>
      <c r="BN715" s="47"/>
      <c r="BO715" s="47"/>
      <c r="BP715" s="47"/>
      <c r="BQ715" s="47"/>
      <c r="BR715" s="47"/>
      <c r="BS715" s="47"/>
      <c r="BT715" s="47"/>
      <c r="BU715" s="47"/>
      <c r="BV715" s="47"/>
      <c r="BW715" s="47"/>
      <c r="BX715" s="47"/>
      <c r="BY715" s="47"/>
      <c r="BZ715" s="47"/>
      <c r="CA715" s="47"/>
      <c r="CB715" s="47"/>
      <c r="CC715" s="47"/>
      <c r="CD715" s="47"/>
      <c r="CE715" s="47"/>
      <c r="CF715" s="47"/>
      <c r="CG715" s="47"/>
      <c r="CH715" s="47"/>
      <c r="CI715" s="47"/>
      <c r="CJ715" s="47"/>
      <c r="CK715" s="47"/>
      <c r="CL715" s="47"/>
      <c r="CM715" s="47"/>
      <c r="CN715" s="47"/>
      <c r="CO715" s="47"/>
      <c r="CP715" s="47"/>
      <c r="CQ715" s="47"/>
      <c r="CR715" s="47"/>
      <c r="CS715" s="47"/>
      <c r="CT715" s="47"/>
      <c r="CU715" s="47"/>
      <c r="CV715" s="47"/>
      <c r="CW715" s="47"/>
      <c r="CX715" s="47"/>
      <c r="CY715" s="47"/>
      <c r="CZ715" s="47"/>
      <c r="DA715" s="47"/>
      <c r="DB715" s="47"/>
      <c r="DC715" s="47"/>
      <c r="DD715" s="47"/>
      <c r="DE715" s="47"/>
      <c r="DF715" s="47"/>
      <c r="DG715" s="47"/>
      <c r="DH715" s="47"/>
      <c r="DI715" s="47"/>
      <c r="DJ715" s="47"/>
      <c r="DK715" s="47"/>
      <c r="DL715" s="47"/>
      <c r="DM715" s="47"/>
      <c r="DN715" s="47"/>
      <c r="DO715" s="47"/>
      <c r="DP715" s="47"/>
      <c r="DQ715" s="47"/>
      <c r="DR715" s="47"/>
      <c r="DS715" s="47"/>
      <c r="DT715" s="47"/>
      <c r="DU715" s="47"/>
      <c r="DV715" s="47"/>
      <c r="DW715" s="74"/>
      <c r="DX715" s="47"/>
      <c r="DY715" s="47"/>
      <c r="DZ715" s="47"/>
      <c r="EA715" s="47"/>
      <c r="EB715" s="47"/>
      <c r="EC715" s="47"/>
      <c r="ED715" s="47"/>
      <c r="EE715" s="47"/>
      <c r="EF715" s="47"/>
      <c r="EG715" s="47"/>
      <c r="EH715" s="47"/>
      <c r="EI715" s="47"/>
      <c r="EJ715" s="47"/>
      <c r="EK715" s="47"/>
      <c r="EL715" s="47"/>
      <c r="EM715" s="47"/>
      <c r="EN715" s="47"/>
      <c r="EO715" s="47"/>
      <c r="EP715" s="47"/>
      <c r="EQ715" s="47"/>
      <c r="ER715" s="74"/>
    </row>
    <row r="716" spans="2:148" ht="15" customHeight="1">
      <c r="B716" s="687" t="str">
        <f t="shared" si="80"/>
        <v>Desk 86</v>
      </c>
      <c r="C716" s="689" t="str">
        <f t="shared" si="82"/>
        <v/>
      </c>
      <c r="D716" s="689" t="str">
        <f t="shared" si="82"/>
        <v/>
      </c>
      <c r="E716" s="689" t="str">
        <f t="shared" si="82"/>
        <v/>
      </c>
      <c r="F716" s="689" t="str">
        <f t="shared" si="82"/>
        <v/>
      </c>
      <c r="G716" s="1810" t="str">
        <f t="shared" si="82"/>
        <v/>
      </c>
      <c r="H716" s="47"/>
      <c r="I716" s="47"/>
      <c r="J716" s="47"/>
      <c r="K716" s="47"/>
      <c r="L716" s="47"/>
      <c r="M716" s="47"/>
      <c r="N716" s="47"/>
      <c r="O716" s="47"/>
      <c r="P716" s="47"/>
      <c r="Q716" s="47"/>
      <c r="R716" s="47"/>
      <c r="S716" s="47"/>
      <c r="T716" s="47"/>
      <c r="U716" s="47"/>
      <c r="V716" s="47"/>
      <c r="W716" s="47"/>
      <c r="X716" s="47"/>
      <c r="Y716" s="47"/>
      <c r="Z716" s="47"/>
      <c r="AA716" s="47"/>
      <c r="AB716" s="47"/>
      <c r="AC716" s="47"/>
      <c r="AD716" s="47"/>
      <c r="AE716" s="47"/>
      <c r="AF716" s="47"/>
      <c r="AG716" s="47"/>
      <c r="AH716" s="47"/>
      <c r="AI716" s="47"/>
      <c r="AJ716" s="47"/>
      <c r="AK716" s="47"/>
      <c r="AL716" s="47"/>
      <c r="AM716" s="47"/>
      <c r="AN716" s="47"/>
      <c r="AO716" s="47"/>
      <c r="AP716" s="47"/>
      <c r="AQ716" s="47"/>
      <c r="AR716" s="47"/>
      <c r="AS716" s="47"/>
      <c r="AT716" s="47"/>
      <c r="AU716" s="47"/>
      <c r="AV716" s="47"/>
      <c r="AW716" s="47"/>
      <c r="AX716" s="47"/>
      <c r="AY716" s="47"/>
      <c r="AZ716" s="47"/>
      <c r="BA716" s="47"/>
      <c r="BB716" s="47"/>
      <c r="BC716" s="47"/>
      <c r="BD716" s="47"/>
      <c r="BE716" s="47"/>
      <c r="BF716" s="47"/>
      <c r="BG716" s="47"/>
      <c r="BH716" s="47"/>
      <c r="BI716" s="47"/>
      <c r="BJ716" s="47"/>
      <c r="BK716" s="47"/>
      <c r="BL716" s="47"/>
      <c r="BM716" s="47"/>
      <c r="BN716" s="47"/>
      <c r="BO716" s="47"/>
      <c r="BP716" s="47"/>
      <c r="BQ716" s="47"/>
      <c r="BR716" s="47"/>
      <c r="BS716" s="47"/>
      <c r="BT716" s="47"/>
      <c r="BU716" s="47"/>
      <c r="BV716" s="47"/>
      <c r="BW716" s="47"/>
      <c r="BX716" s="47"/>
      <c r="BY716" s="47"/>
      <c r="BZ716" s="47"/>
      <c r="CA716" s="47"/>
      <c r="CB716" s="47"/>
      <c r="CC716" s="47"/>
      <c r="CD716" s="47"/>
      <c r="CE716" s="47"/>
      <c r="CF716" s="47"/>
      <c r="CG716" s="47"/>
      <c r="CH716" s="47"/>
      <c r="CI716" s="47"/>
      <c r="CJ716" s="47"/>
      <c r="CK716" s="47"/>
      <c r="CL716" s="47"/>
      <c r="CM716" s="47"/>
      <c r="CN716" s="47"/>
      <c r="CO716" s="47"/>
      <c r="CP716" s="47"/>
      <c r="CQ716" s="47"/>
      <c r="CR716" s="47"/>
      <c r="CS716" s="47"/>
      <c r="CT716" s="47"/>
      <c r="CU716" s="47"/>
      <c r="CV716" s="47"/>
      <c r="CW716" s="47"/>
      <c r="CX716" s="47"/>
      <c r="CY716" s="47"/>
      <c r="CZ716" s="47"/>
      <c r="DA716" s="47"/>
      <c r="DB716" s="47"/>
      <c r="DC716" s="47"/>
      <c r="DD716" s="47"/>
      <c r="DE716" s="47"/>
      <c r="DF716" s="47"/>
      <c r="DG716" s="47"/>
      <c r="DH716" s="47"/>
      <c r="DI716" s="47"/>
      <c r="DJ716" s="47"/>
      <c r="DK716" s="47"/>
      <c r="DL716" s="47"/>
      <c r="DM716" s="47"/>
      <c r="DN716" s="47"/>
      <c r="DO716" s="47"/>
      <c r="DP716" s="47"/>
      <c r="DQ716" s="47"/>
      <c r="DR716" s="47"/>
      <c r="DS716" s="47"/>
      <c r="DT716" s="47"/>
      <c r="DU716" s="47"/>
      <c r="DV716" s="47"/>
      <c r="DW716" s="74"/>
      <c r="DX716" s="47"/>
      <c r="DY716" s="47"/>
      <c r="DZ716" s="47"/>
      <c r="EA716" s="47"/>
      <c r="EB716" s="47"/>
      <c r="EC716" s="47"/>
      <c r="ED716" s="47"/>
      <c r="EE716" s="47"/>
      <c r="EF716" s="47"/>
      <c r="EG716" s="47"/>
      <c r="EH716" s="47"/>
      <c r="EI716" s="47"/>
      <c r="EJ716" s="47"/>
      <c r="EK716" s="47"/>
      <c r="EL716" s="47"/>
      <c r="EM716" s="47"/>
      <c r="EN716" s="47"/>
      <c r="EO716" s="47"/>
      <c r="EP716" s="47"/>
      <c r="EQ716" s="47"/>
      <c r="ER716" s="74"/>
    </row>
    <row r="717" spans="2:148" ht="15" customHeight="1">
      <c r="B717" s="687" t="str">
        <f t="shared" si="80"/>
        <v>Desk 87</v>
      </c>
      <c r="C717" s="689" t="str">
        <f t="shared" si="82"/>
        <v/>
      </c>
      <c r="D717" s="689" t="str">
        <f t="shared" si="82"/>
        <v/>
      </c>
      <c r="E717" s="689" t="str">
        <f t="shared" si="82"/>
        <v/>
      </c>
      <c r="F717" s="689" t="str">
        <f t="shared" si="82"/>
        <v/>
      </c>
      <c r="G717" s="1810" t="str">
        <f t="shared" si="82"/>
        <v/>
      </c>
      <c r="H717" s="47"/>
      <c r="I717" s="47"/>
      <c r="J717" s="47"/>
      <c r="K717" s="47"/>
      <c r="L717" s="47"/>
      <c r="M717" s="47"/>
      <c r="N717" s="47"/>
      <c r="O717" s="47"/>
      <c r="P717" s="47"/>
      <c r="Q717" s="47"/>
      <c r="R717" s="47"/>
      <c r="S717" s="47"/>
      <c r="T717" s="47"/>
      <c r="U717" s="47"/>
      <c r="V717" s="47"/>
      <c r="W717" s="47"/>
      <c r="X717" s="47"/>
      <c r="Y717" s="47"/>
      <c r="Z717" s="47"/>
      <c r="AA717" s="47"/>
      <c r="AB717" s="47"/>
      <c r="AC717" s="47"/>
      <c r="AD717" s="47"/>
      <c r="AE717" s="47"/>
      <c r="AF717" s="47"/>
      <c r="AG717" s="47"/>
      <c r="AH717" s="47"/>
      <c r="AI717" s="47"/>
      <c r="AJ717" s="47"/>
      <c r="AK717" s="47"/>
      <c r="AL717" s="47"/>
      <c r="AM717" s="47"/>
      <c r="AN717" s="47"/>
      <c r="AO717" s="47"/>
      <c r="AP717" s="47"/>
      <c r="AQ717" s="47"/>
      <c r="AR717" s="47"/>
      <c r="AS717" s="47"/>
      <c r="AT717" s="47"/>
      <c r="AU717" s="47"/>
      <c r="AV717" s="47"/>
      <c r="AW717" s="47"/>
      <c r="AX717" s="47"/>
      <c r="AY717" s="47"/>
      <c r="AZ717" s="47"/>
      <c r="BA717" s="47"/>
      <c r="BB717" s="47"/>
      <c r="BC717" s="47"/>
      <c r="BD717" s="47"/>
      <c r="BE717" s="47"/>
      <c r="BF717" s="47"/>
      <c r="BG717" s="47"/>
      <c r="BH717" s="47"/>
      <c r="BI717" s="47"/>
      <c r="BJ717" s="47"/>
      <c r="BK717" s="47"/>
      <c r="BL717" s="47"/>
      <c r="BM717" s="47"/>
      <c r="BN717" s="47"/>
      <c r="BO717" s="47"/>
      <c r="BP717" s="47"/>
      <c r="BQ717" s="47"/>
      <c r="BR717" s="47"/>
      <c r="BS717" s="47"/>
      <c r="BT717" s="47"/>
      <c r="BU717" s="47"/>
      <c r="BV717" s="47"/>
      <c r="BW717" s="47"/>
      <c r="BX717" s="47"/>
      <c r="BY717" s="47"/>
      <c r="BZ717" s="47"/>
      <c r="CA717" s="47"/>
      <c r="CB717" s="47"/>
      <c r="CC717" s="47"/>
      <c r="CD717" s="47"/>
      <c r="CE717" s="47"/>
      <c r="CF717" s="47"/>
      <c r="CG717" s="47"/>
      <c r="CH717" s="47"/>
      <c r="CI717" s="47"/>
      <c r="CJ717" s="47"/>
      <c r="CK717" s="47"/>
      <c r="CL717" s="47"/>
      <c r="CM717" s="47"/>
      <c r="CN717" s="47"/>
      <c r="CO717" s="47"/>
      <c r="CP717" s="47"/>
      <c r="CQ717" s="47"/>
      <c r="CR717" s="47"/>
      <c r="CS717" s="47"/>
      <c r="CT717" s="47"/>
      <c r="CU717" s="47"/>
      <c r="CV717" s="47"/>
      <c r="CW717" s="47"/>
      <c r="CX717" s="47"/>
      <c r="CY717" s="47"/>
      <c r="CZ717" s="47"/>
      <c r="DA717" s="47"/>
      <c r="DB717" s="47"/>
      <c r="DC717" s="47"/>
      <c r="DD717" s="47"/>
      <c r="DE717" s="47"/>
      <c r="DF717" s="47"/>
      <c r="DG717" s="47"/>
      <c r="DH717" s="47"/>
      <c r="DI717" s="47"/>
      <c r="DJ717" s="47"/>
      <c r="DK717" s="47"/>
      <c r="DL717" s="47"/>
      <c r="DM717" s="47"/>
      <c r="DN717" s="47"/>
      <c r="DO717" s="47"/>
      <c r="DP717" s="47"/>
      <c r="DQ717" s="47"/>
      <c r="DR717" s="47"/>
      <c r="DS717" s="47"/>
      <c r="DT717" s="47"/>
      <c r="DU717" s="47"/>
      <c r="DV717" s="47"/>
      <c r="DW717" s="74"/>
      <c r="DX717" s="47"/>
      <c r="DY717" s="47"/>
      <c r="DZ717" s="47"/>
      <c r="EA717" s="47"/>
      <c r="EB717" s="47"/>
      <c r="EC717" s="47"/>
      <c r="ED717" s="47"/>
      <c r="EE717" s="47"/>
      <c r="EF717" s="47"/>
      <c r="EG717" s="47"/>
      <c r="EH717" s="47"/>
      <c r="EI717" s="47"/>
      <c r="EJ717" s="47"/>
      <c r="EK717" s="47"/>
      <c r="EL717" s="47"/>
      <c r="EM717" s="47"/>
      <c r="EN717" s="47"/>
      <c r="EO717" s="47"/>
      <c r="EP717" s="47"/>
      <c r="EQ717" s="47"/>
      <c r="ER717" s="74"/>
    </row>
    <row r="718" spans="2:148" ht="15" customHeight="1">
      <c r="B718" s="687" t="str">
        <f t="shared" si="80"/>
        <v>Desk 88</v>
      </c>
      <c r="C718" s="689" t="str">
        <f t="shared" si="82"/>
        <v/>
      </c>
      <c r="D718" s="689" t="str">
        <f t="shared" si="82"/>
        <v/>
      </c>
      <c r="E718" s="689" t="str">
        <f t="shared" si="82"/>
        <v/>
      </c>
      <c r="F718" s="689" t="str">
        <f t="shared" si="82"/>
        <v/>
      </c>
      <c r="G718" s="1810" t="str">
        <f t="shared" si="82"/>
        <v/>
      </c>
      <c r="H718" s="47"/>
      <c r="I718" s="47"/>
      <c r="J718" s="47"/>
      <c r="K718" s="47"/>
      <c r="L718" s="47"/>
      <c r="M718" s="47"/>
      <c r="N718" s="47"/>
      <c r="O718" s="47"/>
      <c r="P718" s="47"/>
      <c r="Q718" s="47"/>
      <c r="R718" s="47"/>
      <c r="S718" s="47"/>
      <c r="T718" s="47"/>
      <c r="U718" s="47"/>
      <c r="V718" s="47"/>
      <c r="W718" s="47"/>
      <c r="X718" s="47"/>
      <c r="Y718" s="47"/>
      <c r="Z718" s="47"/>
      <c r="AA718" s="47"/>
      <c r="AB718" s="47"/>
      <c r="AC718" s="47"/>
      <c r="AD718" s="47"/>
      <c r="AE718" s="47"/>
      <c r="AF718" s="47"/>
      <c r="AG718" s="47"/>
      <c r="AH718" s="47"/>
      <c r="AI718" s="47"/>
      <c r="AJ718" s="47"/>
      <c r="AK718" s="47"/>
      <c r="AL718" s="47"/>
      <c r="AM718" s="47"/>
      <c r="AN718" s="47"/>
      <c r="AO718" s="47"/>
      <c r="AP718" s="47"/>
      <c r="AQ718" s="47"/>
      <c r="AR718" s="47"/>
      <c r="AS718" s="47"/>
      <c r="AT718" s="47"/>
      <c r="AU718" s="47"/>
      <c r="AV718" s="47"/>
      <c r="AW718" s="47"/>
      <c r="AX718" s="47"/>
      <c r="AY718" s="47"/>
      <c r="AZ718" s="47"/>
      <c r="BA718" s="47"/>
      <c r="BB718" s="47"/>
      <c r="BC718" s="47"/>
      <c r="BD718" s="47"/>
      <c r="BE718" s="47"/>
      <c r="BF718" s="47"/>
      <c r="BG718" s="47"/>
      <c r="BH718" s="47"/>
      <c r="BI718" s="47"/>
      <c r="BJ718" s="47"/>
      <c r="BK718" s="47"/>
      <c r="BL718" s="47"/>
      <c r="BM718" s="47"/>
      <c r="BN718" s="47"/>
      <c r="BO718" s="47"/>
      <c r="BP718" s="47"/>
      <c r="BQ718" s="47"/>
      <c r="BR718" s="47"/>
      <c r="BS718" s="47"/>
      <c r="BT718" s="47"/>
      <c r="BU718" s="47"/>
      <c r="BV718" s="47"/>
      <c r="BW718" s="47"/>
      <c r="BX718" s="47"/>
      <c r="BY718" s="47"/>
      <c r="BZ718" s="47"/>
      <c r="CA718" s="47"/>
      <c r="CB718" s="47"/>
      <c r="CC718" s="47"/>
      <c r="CD718" s="47"/>
      <c r="CE718" s="47"/>
      <c r="CF718" s="47"/>
      <c r="CG718" s="47"/>
      <c r="CH718" s="47"/>
      <c r="CI718" s="47"/>
      <c r="CJ718" s="47"/>
      <c r="CK718" s="47"/>
      <c r="CL718" s="47"/>
      <c r="CM718" s="47"/>
      <c r="CN718" s="47"/>
      <c r="CO718" s="47"/>
      <c r="CP718" s="47"/>
      <c r="CQ718" s="47"/>
      <c r="CR718" s="47"/>
      <c r="CS718" s="47"/>
      <c r="CT718" s="47"/>
      <c r="CU718" s="47"/>
      <c r="CV718" s="47"/>
      <c r="CW718" s="47"/>
      <c r="CX718" s="47"/>
      <c r="CY718" s="47"/>
      <c r="CZ718" s="47"/>
      <c r="DA718" s="47"/>
      <c r="DB718" s="47"/>
      <c r="DC718" s="47"/>
      <c r="DD718" s="47"/>
      <c r="DE718" s="47"/>
      <c r="DF718" s="47"/>
      <c r="DG718" s="47"/>
      <c r="DH718" s="47"/>
      <c r="DI718" s="47"/>
      <c r="DJ718" s="47"/>
      <c r="DK718" s="47"/>
      <c r="DL718" s="47"/>
      <c r="DM718" s="47"/>
      <c r="DN718" s="47"/>
      <c r="DO718" s="47"/>
      <c r="DP718" s="47"/>
      <c r="DQ718" s="47"/>
      <c r="DR718" s="47"/>
      <c r="DS718" s="47"/>
      <c r="DT718" s="47"/>
      <c r="DU718" s="47"/>
      <c r="DV718" s="47"/>
      <c r="DW718" s="74"/>
      <c r="DX718" s="47"/>
      <c r="DY718" s="47"/>
      <c r="DZ718" s="47"/>
      <c r="EA718" s="47"/>
      <c r="EB718" s="47"/>
      <c r="EC718" s="47"/>
      <c r="ED718" s="47"/>
      <c r="EE718" s="47"/>
      <c r="EF718" s="47"/>
      <c r="EG718" s="47"/>
      <c r="EH718" s="47"/>
      <c r="EI718" s="47"/>
      <c r="EJ718" s="47"/>
      <c r="EK718" s="47"/>
      <c r="EL718" s="47"/>
      <c r="EM718" s="47"/>
      <c r="EN718" s="47"/>
      <c r="EO718" s="47"/>
      <c r="EP718" s="47"/>
      <c r="EQ718" s="47"/>
      <c r="ER718" s="74"/>
    </row>
    <row r="719" spans="2:148" ht="15" customHeight="1">
      <c r="B719" s="687" t="str">
        <f t="shared" si="80"/>
        <v>Desk 89</v>
      </c>
      <c r="C719" s="689" t="str">
        <f t="shared" si="82"/>
        <v/>
      </c>
      <c r="D719" s="689" t="str">
        <f t="shared" si="82"/>
        <v/>
      </c>
      <c r="E719" s="689" t="str">
        <f t="shared" si="82"/>
        <v/>
      </c>
      <c r="F719" s="689" t="str">
        <f t="shared" si="82"/>
        <v/>
      </c>
      <c r="G719" s="1810" t="str">
        <f t="shared" si="82"/>
        <v/>
      </c>
      <c r="H719" s="47"/>
      <c r="I719" s="47"/>
      <c r="J719" s="47"/>
      <c r="K719" s="47"/>
      <c r="L719" s="47"/>
      <c r="M719" s="47"/>
      <c r="N719" s="47"/>
      <c r="O719" s="47"/>
      <c r="P719" s="47"/>
      <c r="Q719" s="47"/>
      <c r="R719" s="47"/>
      <c r="S719" s="47"/>
      <c r="T719" s="47"/>
      <c r="U719" s="47"/>
      <c r="V719" s="47"/>
      <c r="W719" s="47"/>
      <c r="X719" s="47"/>
      <c r="Y719" s="47"/>
      <c r="Z719" s="47"/>
      <c r="AA719" s="47"/>
      <c r="AB719" s="47"/>
      <c r="AC719" s="47"/>
      <c r="AD719" s="47"/>
      <c r="AE719" s="47"/>
      <c r="AF719" s="47"/>
      <c r="AG719" s="47"/>
      <c r="AH719" s="47"/>
      <c r="AI719" s="47"/>
      <c r="AJ719" s="47"/>
      <c r="AK719" s="47"/>
      <c r="AL719" s="47"/>
      <c r="AM719" s="47"/>
      <c r="AN719" s="47"/>
      <c r="AO719" s="47"/>
      <c r="AP719" s="47"/>
      <c r="AQ719" s="47"/>
      <c r="AR719" s="47"/>
      <c r="AS719" s="47"/>
      <c r="AT719" s="47"/>
      <c r="AU719" s="47"/>
      <c r="AV719" s="47"/>
      <c r="AW719" s="47"/>
      <c r="AX719" s="47"/>
      <c r="AY719" s="47"/>
      <c r="AZ719" s="47"/>
      <c r="BA719" s="47"/>
      <c r="BB719" s="47"/>
      <c r="BC719" s="47"/>
      <c r="BD719" s="47"/>
      <c r="BE719" s="47"/>
      <c r="BF719" s="47"/>
      <c r="BG719" s="47"/>
      <c r="BH719" s="47"/>
      <c r="BI719" s="47"/>
      <c r="BJ719" s="47"/>
      <c r="BK719" s="47"/>
      <c r="BL719" s="47"/>
      <c r="BM719" s="47"/>
      <c r="BN719" s="47"/>
      <c r="BO719" s="47"/>
      <c r="BP719" s="47"/>
      <c r="BQ719" s="47"/>
      <c r="BR719" s="47"/>
      <c r="BS719" s="47"/>
      <c r="BT719" s="47"/>
      <c r="BU719" s="47"/>
      <c r="BV719" s="47"/>
      <c r="BW719" s="47"/>
      <c r="BX719" s="47"/>
      <c r="BY719" s="47"/>
      <c r="BZ719" s="47"/>
      <c r="CA719" s="47"/>
      <c r="CB719" s="47"/>
      <c r="CC719" s="47"/>
      <c r="CD719" s="47"/>
      <c r="CE719" s="47"/>
      <c r="CF719" s="47"/>
      <c r="CG719" s="47"/>
      <c r="CH719" s="47"/>
      <c r="CI719" s="47"/>
      <c r="CJ719" s="47"/>
      <c r="CK719" s="47"/>
      <c r="CL719" s="47"/>
      <c r="CM719" s="47"/>
      <c r="CN719" s="47"/>
      <c r="CO719" s="47"/>
      <c r="CP719" s="47"/>
      <c r="CQ719" s="47"/>
      <c r="CR719" s="47"/>
      <c r="CS719" s="47"/>
      <c r="CT719" s="47"/>
      <c r="CU719" s="47"/>
      <c r="CV719" s="47"/>
      <c r="CW719" s="47"/>
      <c r="CX719" s="47"/>
      <c r="CY719" s="47"/>
      <c r="CZ719" s="47"/>
      <c r="DA719" s="47"/>
      <c r="DB719" s="47"/>
      <c r="DC719" s="47"/>
      <c r="DD719" s="47"/>
      <c r="DE719" s="47"/>
      <c r="DF719" s="47"/>
      <c r="DG719" s="47"/>
      <c r="DH719" s="47"/>
      <c r="DI719" s="47"/>
      <c r="DJ719" s="47"/>
      <c r="DK719" s="47"/>
      <c r="DL719" s="47"/>
      <c r="DM719" s="47"/>
      <c r="DN719" s="47"/>
      <c r="DO719" s="47"/>
      <c r="DP719" s="47"/>
      <c r="DQ719" s="47"/>
      <c r="DR719" s="47"/>
      <c r="DS719" s="47"/>
      <c r="DT719" s="47"/>
      <c r="DU719" s="47"/>
      <c r="DV719" s="47"/>
      <c r="DW719" s="74"/>
      <c r="DX719" s="47"/>
      <c r="DY719" s="47"/>
      <c r="DZ719" s="47"/>
      <c r="EA719" s="47"/>
      <c r="EB719" s="47"/>
      <c r="EC719" s="47"/>
      <c r="ED719" s="47"/>
      <c r="EE719" s="47"/>
      <c r="EF719" s="47"/>
      <c r="EG719" s="47"/>
      <c r="EH719" s="47"/>
      <c r="EI719" s="47"/>
      <c r="EJ719" s="47"/>
      <c r="EK719" s="47"/>
      <c r="EL719" s="47"/>
      <c r="EM719" s="47"/>
      <c r="EN719" s="47"/>
      <c r="EO719" s="47"/>
      <c r="EP719" s="47"/>
      <c r="EQ719" s="47"/>
      <c r="ER719" s="74"/>
    </row>
    <row r="720" spans="2:148" ht="15" customHeight="1">
      <c r="B720" s="687" t="str">
        <f t="shared" si="80"/>
        <v>Desk 90</v>
      </c>
      <c r="C720" s="689" t="str">
        <f t="shared" si="82"/>
        <v/>
      </c>
      <c r="D720" s="689" t="str">
        <f t="shared" si="82"/>
        <v/>
      </c>
      <c r="E720" s="689" t="str">
        <f t="shared" si="82"/>
        <v/>
      </c>
      <c r="F720" s="689" t="str">
        <f t="shared" si="82"/>
        <v/>
      </c>
      <c r="G720" s="1810" t="str">
        <f t="shared" si="82"/>
        <v/>
      </c>
      <c r="H720" s="47"/>
      <c r="I720" s="47"/>
      <c r="J720" s="47"/>
      <c r="K720" s="47"/>
      <c r="L720" s="47"/>
      <c r="M720" s="47"/>
      <c r="N720" s="47"/>
      <c r="O720" s="47"/>
      <c r="P720" s="47"/>
      <c r="Q720" s="47"/>
      <c r="R720" s="47"/>
      <c r="S720" s="47"/>
      <c r="T720" s="47"/>
      <c r="U720" s="47"/>
      <c r="V720" s="47"/>
      <c r="W720" s="47"/>
      <c r="X720" s="47"/>
      <c r="Y720" s="47"/>
      <c r="Z720" s="47"/>
      <c r="AA720" s="47"/>
      <c r="AB720" s="47"/>
      <c r="AC720" s="47"/>
      <c r="AD720" s="47"/>
      <c r="AE720" s="47"/>
      <c r="AF720" s="47"/>
      <c r="AG720" s="47"/>
      <c r="AH720" s="47"/>
      <c r="AI720" s="47"/>
      <c r="AJ720" s="47"/>
      <c r="AK720" s="47"/>
      <c r="AL720" s="47"/>
      <c r="AM720" s="47"/>
      <c r="AN720" s="47"/>
      <c r="AO720" s="47"/>
      <c r="AP720" s="47"/>
      <c r="AQ720" s="47"/>
      <c r="AR720" s="47"/>
      <c r="AS720" s="47"/>
      <c r="AT720" s="47"/>
      <c r="AU720" s="47"/>
      <c r="AV720" s="47"/>
      <c r="AW720" s="47"/>
      <c r="AX720" s="47"/>
      <c r="AY720" s="47"/>
      <c r="AZ720" s="47"/>
      <c r="BA720" s="47"/>
      <c r="BB720" s="47"/>
      <c r="BC720" s="47"/>
      <c r="BD720" s="47"/>
      <c r="BE720" s="47"/>
      <c r="BF720" s="47"/>
      <c r="BG720" s="47"/>
      <c r="BH720" s="47"/>
      <c r="BI720" s="47"/>
      <c r="BJ720" s="47"/>
      <c r="BK720" s="47"/>
      <c r="BL720" s="47"/>
      <c r="BM720" s="47"/>
      <c r="BN720" s="47"/>
      <c r="BO720" s="47"/>
      <c r="BP720" s="47"/>
      <c r="BQ720" s="47"/>
      <c r="BR720" s="47"/>
      <c r="BS720" s="47"/>
      <c r="BT720" s="47"/>
      <c r="BU720" s="47"/>
      <c r="BV720" s="47"/>
      <c r="BW720" s="47"/>
      <c r="BX720" s="47"/>
      <c r="BY720" s="47"/>
      <c r="BZ720" s="47"/>
      <c r="CA720" s="47"/>
      <c r="CB720" s="47"/>
      <c r="CC720" s="47"/>
      <c r="CD720" s="47"/>
      <c r="CE720" s="47"/>
      <c r="CF720" s="47"/>
      <c r="CG720" s="47"/>
      <c r="CH720" s="47"/>
      <c r="CI720" s="47"/>
      <c r="CJ720" s="47"/>
      <c r="CK720" s="47"/>
      <c r="CL720" s="47"/>
      <c r="CM720" s="47"/>
      <c r="CN720" s="47"/>
      <c r="CO720" s="47"/>
      <c r="CP720" s="47"/>
      <c r="CQ720" s="47"/>
      <c r="CR720" s="47"/>
      <c r="CS720" s="47"/>
      <c r="CT720" s="47"/>
      <c r="CU720" s="47"/>
      <c r="CV720" s="47"/>
      <c r="CW720" s="47"/>
      <c r="CX720" s="47"/>
      <c r="CY720" s="47"/>
      <c r="CZ720" s="47"/>
      <c r="DA720" s="47"/>
      <c r="DB720" s="47"/>
      <c r="DC720" s="47"/>
      <c r="DD720" s="47"/>
      <c r="DE720" s="47"/>
      <c r="DF720" s="47"/>
      <c r="DG720" s="47"/>
      <c r="DH720" s="47"/>
      <c r="DI720" s="47"/>
      <c r="DJ720" s="47"/>
      <c r="DK720" s="47"/>
      <c r="DL720" s="47"/>
      <c r="DM720" s="47"/>
      <c r="DN720" s="47"/>
      <c r="DO720" s="47"/>
      <c r="DP720" s="47"/>
      <c r="DQ720" s="47"/>
      <c r="DR720" s="47"/>
      <c r="DS720" s="47"/>
      <c r="DT720" s="47"/>
      <c r="DU720" s="47"/>
      <c r="DV720" s="47"/>
      <c r="DW720" s="74"/>
      <c r="DX720" s="47"/>
      <c r="DY720" s="47"/>
      <c r="DZ720" s="47"/>
      <c r="EA720" s="47"/>
      <c r="EB720" s="47"/>
      <c r="EC720" s="47"/>
      <c r="ED720" s="47"/>
      <c r="EE720" s="47"/>
      <c r="EF720" s="47"/>
      <c r="EG720" s="47"/>
      <c r="EH720" s="47"/>
      <c r="EI720" s="47"/>
      <c r="EJ720" s="47"/>
      <c r="EK720" s="47"/>
      <c r="EL720" s="47"/>
      <c r="EM720" s="47"/>
      <c r="EN720" s="47"/>
      <c r="EO720" s="47"/>
      <c r="EP720" s="47"/>
      <c r="EQ720" s="47"/>
      <c r="ER720" s="74"/>
    </row>
    <row r="721" spans="1:155" ht="15" customHeight="1">
      <c r="B721" s="687" t="str">
        <f t="shared" si="80"/>
        <v>Desk 91</v>
      </c>
      <c r="C721" s="689" t="str">
        <f t="shared" si="82"/>
        <v/>
      </c>
      <c r="D721" s="689" t="str">
        <f t="shared" si="82"/>
        <v/>
      </c>
      <c r="E721" s="689" t="str">
        <f t="shared" si="82"/>
        <v/>
      </c>
      <c r="F721" s="689" t="str">
        <f t="shared" si="82"/>
        <v/>
      </c>
      <c r="G721" s="1810" t="str">
        <f t="shared" si="82"/>
        <v/>
      </c>
      <c r="H721" s="47"/>
      <c r="I721" s="47"/>
      <c r="J721" s="47"/>
      <c r="K721" s="47"/>
      <c r="L721" s="47"/>
      <c r="M721" s="47"/>
      <c r="N721" s="47"/>
      <c r="O721" s="47"/>
      <c r="P721" s="47"/>
      <c r="Q721" s="47"/>
      <c r="R721" s="47"/>
      <c r="S721" s="47"/>
      <c r="T721" s="47"/>
      <c r="U721" s="47"/>
      <c r="V721" s="47"/>
      <c r="W721" s="47"/>
      <c r="X721" s="47"/>
      <c r="Y721" s="47"/>
      <c r="Z721" s="47"/>
      <c r="AA721" s="47"/>
      <c r="AB721" s="47"/>
      <c r="AC721" s="47"/>
      <c r="AD721" s="47"/>
      <c r="AE721" s="47"/>
      <c r="AF721" s="47"/>
      <c r="AG721" s="47"/>
      <c r="AH721" s="47"/>
      <c r="AI721" s="47"/>
      <c r="AJ721" s="47"/>
      <c r="AK721" s="47"/>
      <c r="AL721" s="47"/>
      <c r="AM721" s="47"/>
      <c r="AN721" s="47"/>
      <c r="AO721" s="47"/>
      <c r="AP721" s="47"/>
      <c r="AQ721" s="47"/>
      <c r="AR721" s="47"/>
      <c r="AS721" s="47"/>
      <c r="AT721" s="47"/>
      <c r="AU721" s="47"/>
      <c r="AV721" s="47"/>
      <c r="AW721" s="47"/>
      <c r="AX721" s="47"/>
      <c r="AY721" s="47"/>
      <c r="AZ721" s="47"/>
      <c r="BA721" s="47"/>
      <c r="BB721" s="47"/>
      <c r="BC721" s="47"/>
      <c r="BD721" s="47"/>
      <c r="BE721" s="47"/>
      <c r="BF721" s="47"/>
      <c r="BG721" s="47"/>
      <c r="BH721" s="47"/>
      <c r="BI721" s="47"/>
      <c r="BJ721" s="47"/>
      <c r="BK721" s="47"/>
      <c r="BL721" s="47"/>
      <c r="BM721" s="47"/>
      <c r="BN721" s="47"/>
      <c r="BO721" s="47"/>
      <c r="BP721" s="47"/>
      <c r="BQ721" s="47"/>
      <c r="BR721" s="47"/>
      <c r="BS721" s="47"/>
      <c r="BT721" s="47"/>
      <c r="BU721" s="47"/>
      <c r="BV721" s="47"/>
      <c r="BW721" s="47"/>
      <c r="BX721" s="47"/>
      <c r="BY721" s="47"/>
      <c r="BZ721" s="47"/>
      <c r="CA721" s="47"/>
      <c r="CB721" s="47"/>
      <c r="CC721" s="47"/>
      <c r="CD721" s="47"/>
      <c r="CE721" s="47"/>
      <c r="CF721" s="47"/>
      <c r="CG721" s="47"/>
      <c r="CH721" s="47"/>
      <c r="CI721" s="47"/>
      <c r="CJ721" s="47"/>
      <c r="CK721" s="47"/>
      <c r="CL721" s="47"/>
      <c r="CM721" s="47"/>
      <c r="CN721" s="47"/>
      <c r="CO721" s="47"/>
      <c r="CP721" s="47"/>
      <c r="CQ721" s="47"/>
      <c r="CR721" s="47"/>
      <c r="CS721" s="47"/>
      <c r="CT721" s="47"/>
      <c r="CU721" s="47"/>
      <c r="CV721" s="47"/>
      <c r="CW721" s="47"/>
      <c r="CX721" s="47"/>
      <c r="CY721" s="47"/>
      <c r="CZ721" s="47"/>
      <c r="DA721" s="47"/>
      <c r="DB721" s="47"/>
      <c r="DC721" s="47"/>
      <c r="DD721" s="47"/>
      <c r="DE721" s="47"/>
      <c r="DF721" s="47"/>
      <c r="DG721" s="47"/>
      <c r="DH721" s="47"/>
      <c r="DI721" s="47"/>
      <c r="DJ721" s="47"/>
      <c r="DK721" s="47"/>
      <c r="DL721" s="47"/>
      <c r="DM721" s="47"/>
      <c r="DN721" s="47"/>
      <c r="DO721" s="47"/>
      <c r="DP721" s="47"/>
      <c r="DQ721" s="47"/>
      <c r="DR721" s="47"/>
      <c r="DS721" s="47"/>
      <c r="DT721" s="47"/>
      <c r="DU721" s="47"/>
      <c r="DV721" s="47"/>
      <c r="DW721" s="74"/>
      <c r="DX721" s="47"/>
      <c r="DY721" s="47"/>
      <c r="DZ721" s="47"/>
      <c r="EA721" s="47"/>
      <c r="EB721" s="47"/>
      <c r="EC721" s="47"/>
      <c r="ED721" s="47"/>
      <c r="EE721" s="47"/>
      <c r="EF721" s="47"/>
      <c r="EG721" s="47"/>
      <c r="EH721" s="47"/>
      <c r="EI721" s="47"/>
      <c r="EJ721" s="47"/>
      <c r="EK721" s="47"/>
      <c r="EL721" s="47"/>
      <c r="EM721" s="47"/>
      <c r="EN721" s="47"/>
      <c r="EO721" s="47"/>
      <c r="EP721" s="47"/>
      <c r="EQ721" s="47"/>
      <c r="ER721" s="74"/>
    </row>
    <row r="722" spans="1:155" ht="15" customHeight="1">
      <c r="B722" s="687" t="str">
        <f t="shared" si="80"/>
        <v>Desk 92</v>
      </c>
      <c r="C722" s="689" t="str">
        <f t="shared" si="82"/>
        <v/>
      </c>
      <c r="D722" s="689" t="str">
        <f t="shared" si="82"/>
        <v/>
      </c>
      <c r="E722" s="689" t="str">
        <f t="shared" si="82"/>
        <v/>
      </c>
      <c r="F722" s="689" t="str">
        <f t="shared" si="82"/>
        <v/>
      </c>
      <c r="G722" s="1810" t="str">
        <f t="shared" si="82"/>
        <v/>
      </c>
      <c r="H722" s="47"/>
      <c r="I722" s="47"/>
      <c r="J722" s="47"/>
      <c r="K722" s="47"/>
      <c r="L722" s="47"/>
      <c r="M722" s="47"/>
      <c r="N722" s="47"/>
      <c r="O722" s="47"/>
      <c r="P722" s="47"/>
      <c r="Q722" s="47"/>
      <c r="R722" s="47"/>
      <c r="S722" s="47"/>
      <c r="T722" s="47"/>
      <c r="U722" s="47"/>
      <c r="V722" s="47"/>
      <c r="W722" s="47"/>
      <c r="X722" s="47"/>
      <c r="Y722" s="47"/>
      <c r="Z722" s="47"/>
      <c r="AA722" s="47"/>
      <c r="AB722" s="47"/>
      <c r="AC722" s="47"/>
      <c r="AD722" s="47"/>
      <c r="AE722" s="47"/>
      <c r="AF722" s="47"/>
      <c r="AG722" s="47"/>
      <c r="AH722" s="47"/>
      <c r="AI722" s="47"/>
      <c r="AJ722" s="47"/>
      <c r="AK722" s="47"/>
      <c r="AL722" s="47"/>
      <c r="AM722" s="47"/>
      <c r="AN722" s="47"/>
      <c r="AO722" s="47"/>
      <c r="AP722" s="47"/>
      <c r="AQ722" s="47"/>
      <c r="AR722" s="47"/>
      <c r="AS722" s="47"/>
      <c r="AT722" s="47"/>
      <c r="AU722" s="47"/>
      <c r="AV722" s="47"/>
      <c r="AW722" s="47"/>
      <c r="AX722" s="47"/>
      <c r="AY722" s="47"/>
      <c r="AZ722" s="47"/>
      <c r="BA722" s="47"/>
      <c r="BB722" s="47"/>
      <c r="BC722" s="47"/>
      <c r="BD722" s="47"/>
      <c r="BE722" s="47"/>
      <c r="BF722" s="47"/>
      <c r="BG722" s="47"/>
      <c r="BH722" s="47"/>
      <c r="BI722" s="47"/>
      <c r="BJ722" s="47"/>
      <c r="BK722" s="47"/>
      <c r="BL722" s="47"/>
      <c r="BM722" s="47"/>
      <c r="BN722" s="47"/>
      <c r="BO722" s="47"/>
      <c r="BP722" s="47"/>
      <c r="BQ722" s="47"/>
      <c r="BR722" s="47"/>
      <c r="BS722" s="47"/>
      <c r="BT722" s="47"/>
      <c r="BU722" s="47"/>
      <c r="BV722" s="47"/>
      <c r="BW722" s="47"/>
      <c r="BX722" s="47"/>
      <c r="BY722" s="47"/>
      <c r="BZ722" s="47"/>
      <c r="CA722" s="47"/>
      <c r="CB722" s="47"/>
      <c r="CC722" s="47"/>
      <c r="CD722" s="47"/>
      <c r="CE722" s="47"/>
      <c r="CF722" s="47"/>
      <c r="CG722" s="47"/>
      <c r="CH722" s="47"/>
      <c r="CI722" s="47"/>
      <c r="CJ722" s="47"/>
      <c r="CK722" s="47"/>
      <c r="CL722" s="47"/>
      <c r="CM722" s="47"/>
      <c r="CN722" s="47"/>
      <c r="CO722" s="47"/>
      <c r="CP722" s="47"/>
      <c r="CQ722" s="47"/>
      <c r="CR722" s="47"/>
      <c r="CS722" s="47"/>
      <c r="CT722" s="47"/>
      <c r="CU722" s="47"/>
      <c r="CV722" s="47"/>
      <c r="CW722" s="47"/>
      <c r="CX722" s="47"/>
      <c r="CY722" s="47"/>
      <c r="CZ722" s="47"/>
      <c r="DA722" s="47"/>
      <c r="DB722" s="47"/>
      <c r="DC722" s="47"/>
      <c r="DD722" s="47"/>
      <c r="DE722" s="47"/>
      <c r="DF722" s="47"/>
      <c r="DG722" s="47"/>
      <c r="DH722" s="47"/>
      <c r="DI722" s="47"/>
      <c r="DJ722" s="47"/>
      <c r="DK722" s="47"/>
      <c r="DL722" s="47"/>
      <c r="DM722" s="47"/>
      <c r="DN722" s="47"/>
      <c r="DO722" s="47"/>
      <c r="DP722" s="47"/>
      <c r="DQ722" s="47"/>
      <c r="DR722" s="47"/>
      <c r="DS722" s="47"/>
      <c r="DT722" s="47"/>
      <c r="DU722" s="47"/>
      <c r="DV722" s="47"/>
      <c r="DW722" s="74"/>
      <c r="DX722" s="47"/>
      <c r="DY722" s="47"/>
      <c r="DZ722" s="47"/>
      <c r="EA722" s="47"/>
      <c r="EB722" s="47"/>
      <c r="EC722" s="47"/>
      <c r="ED722" s="47"/>
      <c r="EE722" s="47"/>
      <c r="EF722" s="47"/>
      <c r="EG722" s="47"/>
      <c r="EH722" s="47"/>
      <c r="EI722" s="47"/>
      <c r="EJ722" s="47"/>
      <c r="EK722" s="47"/>
      <c r="EL722" s="47"/>
      <c r="EM722" s="47"/>
      <c r="EN722" s="47"/>
      <c r="EO722" s="47"/>
      <c r="EP722" s="47"/>
      <c r="EQ722" s="47"/>
      <c r="ER722" s="74"/>
    </row>
    <row r="723" spans="1:155" ht="15" customHeight="1">
      <c r="B723" s="687" t="str">
        <f t="shared" si="80"/>
        <v>Desk 93</v>
      </c>
      <c r="C723" s="689" t="str">
        <f t="shared" si="82"/>
        <v/>
      </c>
      <c r="D723" s="689" t="str">
        <f t="shared" si="82"/>
        <v/>
      </c>
      <c r="E723" s="689" t="str">
        <f t="shared" si="82"/>
        <v/>
      </c>
      <c r="F723" s="689" t="str">
        <f t="shared" si="82"/>
        <v/>
      </c>
      <c r="G723" s="1810" t="str">
        <f t="shared" si="82"/>
        <v/>
      </c>
      <c r="H723" s="47"/>
      <c r="I723" s="47"/>
      <c r="J723" s="47"/>
      <c r="K723" s="47"/>
      <c r="L723" s="47"/>
      <c r="M723" s="47"/>
      <c r="N723" s="47"/>
      <c r="O723" s="47"/>
      <c r="P723" s="47"/>
      <c r="Q723" s="47"/>
      <c r="R723" s="47"/>
      <c r="S723" s="47"/>
      <c r="T723" s="47"/>
      <c r="U723" s="47"/>
      <c r="V723" s="47"/>
      <c r="W723" s="47"/>
      <c r="X723" s="47"/>
      <c r="Y723" s="47"/>
      <c r="Z723" s="47"/>
      <c r="AA723" s="47"/>
      <c r="AB723" s="47"/>
      <c r="AC723" s="47"/>
      <c r="AD723" s="47"/>
      <c r="AE723" s="47"/>
      <c r="AF723" s="47"/>
      <c r="AG723" s="47"/>
      <c r="AH723" s="47"/>
      <c r="AI723" s="47"/>
      <c r="AJ723" s="47"/>
      <c r="AK723" s="47"/>
      <c r="AL723" s="47"/>
      <c r="AM723" s="47"/>
      <c r="AN723" s="47"/>
      <c r="AO723" s="47"/>
      <c r="AP723" s="47"/>
      <c r="AQ723" s="47"/>
      <c r="AR723" s="47"/>
      <c r="AS723" s="47"/>
      <c r="AT723" s="47"/>
      <c r="AU723" s="47"/>
      <c r="AV723" s="47"/>
      <c r="AW723" s="47"/>
      <c r="AX723" s="47"/>
      <c r="AY723" s="47"/>
      <c r="AZ723" s="47"/>
      <c r="BA723" s="47"/>
      <c r="BB723" s="47"/>
      <c r="BC723" s="47"/>
      <c r="BD723" s="47"/>
      <c r="BE723" s="47"/>
      <c r="BF723" s="47"/>
      <c r="BG723" s="47"/>
      <c r="BH723" s="47"/>
      <c r="BI723" s="47"/>
      <c r="BJ723" s="47"/>
      <c r="BK723" s="47"/>
      <c r="BL723" s="47"/>
      <c r="BM723" s="47"/>
      <c r="BN723" s="47"/>
      <c r="BO723" s="47"/>
      <c r="BP723" s="47"/>
      <c r="BQ723" s="47"/>
      <c r="BR723" s="47"/>
      <c r="BS723" s="47"/>
      <c r="BT723" s="47"/>
      <c r="BU723" s="47"/>
      <c r="BV723" s="47"/>
      <c r="BW723" s="47"/>
      <c r="BX723" s="47"/>
      <c r="BY723" s="47"/>
      <c r="BZ723" s="47"/>
      <c r="CA723" s="47"/>
      <c r="CB723" s="47"/>
      <c r="CC723" s="47"/>
      <c r="CD723" s="47"/>
      <c r="CE723" s="47"/>
      <c r="CF723" s="47"/>
      <c r="CG723" s="47"/>
      <c r="CH723" s="47"/>
      <c r="CI723" s="47"/>
      <c r="CJ723" s="47"/>
      <c r="CK723" s="47"/>
      <c r="CL723" s="47"/>
      <c r="CM723" s="47"/>
      <c r="CN723" s="47"/>
      <c r="CO723" s="47"/>
      <c r="CP723" s="47"/>
      <c r="CQ723" s="47"/>
      <c r="CR723" s="47"/>
      <c r="CS723" s="47"/>
      <c r="CT723" s="47"/>
      <c r="CU723" s="47"/>
      <c r="CV723" s="47"/>
      <c r="CW723" s="47"/>
      <c r="CX723" s="47"/>
      <c r="CY723" s="47"/>
      <c r="CZ723" s="47"/>
      <c r="DA723" s="47"/>
      <c r="DB723" s="47"/>
      <c r="DC723" s="47"/>
      <c r="DD723" s="47"/>
      <c r="DE723" s="47"/>
      <c r="DF723" s="47"/>
      <c r="DG723" s="47"/>
      <c r="DH723" s="47"/>
      <c r="DI723" s="47"/>
      <c r="DJ723" s="47"/>
      <c r="DK723" s="47"/>
      <c r="DL723" s="47"/>
      <c r="DM723" s="47"/>
      <c r="DN723" s="47"/>
      <c r="DO723" s="47"/>
      <c r="DP723" s="47"/>
      <c r="DQ723" s="47"/>
      <c r="DR723" s="47"/>
      <c r="DS723" s="47"/>
      <c r="DT723" s="47"/>
      <c r="DU723" s="47"/>
      <c r="DV723" s="47"/>
      <c r="DW723" s="74"/>
      <c r="DX723" s="47"/>
      <c r="DY723" s="47"/>
      <c r="DZ723" s="47"/>
      <c r="EA723" s="47"/>
      <c r="EB723" s="47"/>
      <c r="EC723" s="47"/>
      <c r="ED723" s="47"/>
      <c r="EE723" s="47"/>
      <c r="EF723" s="47"/>
      <c r="EG723" s="47"/>
      <c r="EH723" s="47"/>
      <c r="EI723" s="47"/>
      <c r="EJ723" s="47"/>
      <c r="EK723" s="47"/>
      <c r="EL723" s="47"/>
      <c r="EM723" s="47"/>
      <c r="EN723" s="47"/>
      <c r="EO723" s="47"/>
      <c r="EP723" s="47"/>
      <c r="EQ723" s="47"/>
      <c r="ER723" s="74"/>
    </row>
    <row r="724" spans="1:155" ht="15" customHeight="1">
      <c r="B724" s="687" t="str">
        <f t="shared" si="80"/>
        <v>Desk 94</v>
      </c>
      <c r="C724" s="689" t="str">
        <f t="shared" si="82"/>
        <v/>
      </c>
      <c r="D724" s="689" t="str">
        <f t="shared" si="82"/>
        <v/>
      </c>
      <c r="E724" s="689" t="str">
        <f t="shared" si="82"/>
        <v/>
      </c>
      <c r="F724" s="689" t="str">
        <f t="shared" si="82"/>
        <v/>
      </c>
      <c r="G724" s="1810" t="str">
        <f t="shared" si="82"/>
        <v/>
      </c>
      <c r="H724" s="47"/>
      <c r="I724" s="47"/>
      <c r="J724" s="47"/>
      <c r="K724" s="47"/>
      <c r="L724" s="47"/>
      <c r="M724" s="47"/>
      <c r="N724" s="47"/>
      <c r="O724" s="47"/>
      <c r="P724" s="47"/>
      <c r="Q724" s="47"/>
      <c r="R724" s="47"/>
      <c r="S724" s="47"/>
      <c r="T724" s="47"/>
      <c r="U724" s="47"/>
      <c r="V724" s="47"/>
      <c r="W724" s="47"/>
      <c r="X724" s="47"/>
      <c r="Y724" s="47"/>
      <c r="Z724" s="47"/>
      <c r="AA724" s="47"/>
      <c r="AB724" s="47"/>
      <c r="AC724" s="47"/>
      <c r="AD724" s="47"/>
      <c r="AE724" s="47"/>
      <c r="AF724" s="47"/>
      <c r="AG724" s="47"/>
      <c r="AH724" s="47"/>
      <c r="AI724" s="47"/>
      <c r="AJ724" s="47"/>
      <c r="AK724" s="47"/>
      <c r="AL724" s="47"/>
      <c r="AM724" s="47"/>
      <c r="AN724" s="47"/>
      <c r="AO724" s="47"/>
      <c r="AP724" s="47"/>
      <c r="AQ724" s="47"/>
      <c r="AR724" s="47"/>
      <c r="AS724" s="47"/>
      <c r="AT724" s="47"/>
      <c r="AU724" s="47"/>
      <c r="AV724" s="47"/>
      <c r="AW724" s="47"/>
      <c r="AX724" s="47"/>
      <c r="AY724" s="47"/>
      <c r="AZ724" s="47"/>
      <c r="BA724" s="47"/>
      <c r="BB724" s="47"/>
      <c r="BC724" s="47"/>
      <c r="BD724" s="47"/>
      <c r="BE724" s="47"/>
      <c r="BF724" s="47"/>
      <c r="BG724" s="47"/>
      <c r="BH724" s="47"/>
      <c r="BI724" s="47"/>
      <c r="BJ724" s="47"/>
      <c r="BK724" s="47"/>
      <c r="BL724" s="47"/>
      <c r="BM724" s="47"/>
      <c r="BN724" s="47"/>
      <c r="BO724" s="47"/>
      <c r="BP724" s="47"/>
      <c r="BQ724" s="47"/>
      <c r="BR724" s="47"/>
      <c r="BS724" s="47"/>
      <c r="BT724" s="47"/>
      <c r="BU724" s="47"/>
      <c r="BV724" s="47"/>
      <c r="BW724" s="47"/>
      <c r="BX724" s="47"/>
      <c r="BY724" s="47"/>
      <c r="BZ724" s="47"/>
      <c r="CA724" s="47"/>
      <c r="CB724" s="47"/>
      <c r="CC724" s="47"/>
      <c r="CD724" s="47"/>
      <c r="CE724" s="47"/>
      <c r="CF724" s="47"/>
      <c r="CG724" s="47"/>
      <c r="CH724" s="47"/>
      <c r="CI724" s="47"/>
      <c r="CJ724" s="47"/>
      <c r="CK724" s="47"/>
      <c r="CL724" s="47"/>
      <c r="CM724" s="47"/>
      <c r="CN724" s="47"/>
      <c r="CO724" s="47"/>
      <c r="CP724" s="47"/>
      <c r="CQ724" s="47"/>
      <c r="CR724" s="47"/>
      <c r="CS724" s="47"/>
      <c r="CT724" s="47"/>
      <c r="CU724" s="47"/>
      <c r="CV724" s="47"/>
      <c r="CW724" s="47"/>
      <c r="CX724" s="47"/>
      <c r="CY724" s="47"/>
      <c r="CZ724" s="47"/>
      <c r="DA724" s="47"/>
      <c r="DB724" s="47"/>
      <c r="DC724" s="47"/>
      <c r="DD724" s="47"/>
      <c r="DE724" s="47"/>
      <c r="DF724" s="47"/>
      <c r="DG724" s="47"/>
      <c r="DH724" s="47"/>
      <c r="DI724" s="47"/>
      <c r="DJ724" s="47"/>
      <c r="DK724" s="47"/>
      <c r="DL724" s="47"/>
      <c r="DM724" s="47"/>
      <c r="DN724" s="47"/>
      <c r="DO724" s="47"/>
      <c r="DP724" s="47"/>
      <c r="DQ724" s="47"/>
      <c r="DR724" s="47"/>
      <c r="DS724" s="47"/>
      <c r="DT724" s="47"/>
      <c r="DU724" s="47"/>
      <c r="DV724" s="47"/>
      <c r="DW724" s="74"/>
      <c r="DX724" s="47"/>
      <c r="DY724" s="47"/>
      <c r="DZ724" s="47"/>
      <c r="EA724" s="47"/>
      <c r="EB724" s="47"/>
      <c r="EC724" s="47"/>
      <c r="ED724" s="47"/>
      <c r="EE724" s="47"/>
      <c r="EF724" s="47"/>
      <c r="EG724" s="47"/>
      <c r="EH724" s="47"/>
      <c r="EI724" s="47"/>
      <c r="EJ724" s="47"/>
      <c r="EK724" s="47"/>
      <c r="EL724" s="47"/>
      <c r="EM724" s="47"/>
      <c r="EN724" s="47"/>
      <c r="EO724" s="47"/>
      <c r="EP724" s="47"/>
      <c r="EQ724" s="47"/>
      <c r="ER724" s="74"/>
    </row>
    <row r="725" spans="1:155" ht="15" customHeight="1">
      <c r="B725" s="687" t="str">
        <f t="shared" si="80"/>
        <v>Desk 95</v>
      </c>
      <c r="C725" s="689" t="str">
        <f t="shared" si="82"/>
        <v/>
      </c>
      <c r="D725" s="689" t="str">
        <f t="shared" si="82"/>
        <v/>
      </c>
      <c r="E725" s="689" t="str">
        <f t="shared" si="82"/>
        <v/>
      </c>
      <c r="F725" s="689" t="str">
        <f t="shared" si="82"/>
        <v/>
      </c>
      <c r="G725" s="1810" t="str">
        <f t="shared" si="82"/>
        <v/>
      </c>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47"/>
      <c r="AG725" s="47"/>
      <c r="AH725" s="47"/>
      <c r="AI725" s="47"/>
      <c r="AJ725" s="47"/>
      <c r="AK725" s="47"/>
      <c r="AL725" s="47"/>
      <c r="AM725" s="47"/>
      <c r="AN725" s="47"/>
      <c r="AO725" s="47"/>
      <c r="AP725" s="47"/>
      <c r="AQ725" s="47"/>
      <c r="AR725" s="47"/>
      <c r="AS725" s="47"/>
      <c r="AT725" s="47"/>
      <c r="AU725" s="47"/>
      <c r="AV725" s="47"/>
      <c r="AW725" s="47"/>
      <c r="AX725" s="47"/>
      <c r="AY725" s="47"/>
      <c r="AZ725" s="47"/>
      <c r="BA725" s="47"/>
      <c r="BB725" s="47"/>
      <c r="BC725" s="47"/>
      <c r="BD725" s="47"/>
      <c r="BE725" s="47"/>
      <c r="BF725" s="47"/>
      <c r="BG725" s="47"/>
      <c r="BH725" s="47"/>
      <c r="BI725" s="47"/>
      <c r="BJ725" s="47"/>
      <c r="BK725" s="47"/>
      <c r="BL725" s="47"/>
      <c r="BM725" s="47"/>
      <c r="BN725" s="47"/>
      <c r="BO725" s="47"/>
      <c r="BP725" s="47"/>
      <c r="BQ725" s="47"/>
      <c r="BR725" s="47"/>
      <c r="BS725" s="47"/>
      <c r="BT725" s="47"/>
      <c r="BU725" s="47"/>
      <c r="BV725" s="47"/>
      <c r="BW725" s="47"/>
      <c r="BX725" s="47"/>
      <c r="BY725" s="47"/>
      <c r="BZ725" s="47"/>
      <c r="CA725" s="47"/>
      <c r="CB725" s="47"/>
      <c r="CC725" s="47"/>
      <c r="CD725" s="47"/>
      <c r="CE725" s="47"/>
      <c r="CF725" s="47"/>
      <c r="CG725" s="47"/>
      <c r="CH725" s="47"/>
      <c r="CI725" s="47"/>
      <c r="CJ725" s="47"/>
      <c r="CK725" s="47"/>
      <c r="CL725" s="47"/>
      <c r="CM725" s="47"/>
      <c r="CN725" s="47"/>
      <c r="CO725" s="47"/>
      <c r="CP725" s="47"/>
      <c r="CQ725" s="47"/>
      <c r="CR725" s="47"/>
      <c r="CS725" s="47"/>
      <c r="CT725" s="47"/>
      <c r="CU725" s="47"/>
      <c r="CV725" s="47"/>
      <c r="CW725" s="47"/>
      <c r="CX725" s="47"/>
      <c r="CY725" s="47"/>
      <c r="CZ725" s="47"/>
      <c r="DA725" s="47"/>
      <c r="DB725" s="47"/>
      <c r="DC725" s="47"/>
      <c r="DD725" s="47"/>
      <c r="DE725" s="47"/>
      <c r="DF725" s="47"/>
      <c r="DG725" s="47"/>
      <c r="DH725" s="47"/>
      <c r="DI725" s="47"/>
      <c r="DJ725" s="47"/>
      <c r="DK725" s="47"/>
      <c r="DL725" s="47"/>
      <c r="DM725" s="47"/>
      <c r="DN725" s="47"/>
      <c r="DO725" s="47"/>
      <c r="DP725" s="47"/>
      <c r="DQ725" s="47"/>
      <c r="DR725" s="47"/>
      <c r="DS725" s="47"/>
      <c r="DT725" s="47"/>
      <c r="DU725" s="47"/>
      <c r="DV725" s="47"/>
      <c r="DW725" s="74"/>
      <c r="DX725" s="47"/>
      <c r="DY725" s="47"/>
      <c r="DZ725" s="47"/>
      <c r="EA725" s="47"/>
      <c r="EB725" s="47"/>
      <c r="EC725" s="47"/>
      <c r="ED725" s="47"/>
      <c r="EE725" s="47"/>
      <c r="EF725" s="47"/>
      <c r="EG725" s="47"/>
      <c r="EH725" s="47"/>
      <c r="EI725" s="47"/>
      <c r="EJ725" s="47"/>
      <c r="EK725" s="47"/>
      <c r="EL725" s="47"/>
      <c r="EM725" s="47"/>
      <c r="EN725" s="47"/>
      <c r="EO725" s="47"/>
      <c r="EP725" s="47"/>
      <c r="EQ725" s="47"/>
      <c r="ER725" s="74"/>
    </row>
    <row r="726" spans="1:155" ht="15" customHeight="1">
      <c r="B726" s="687" t="str">
        <f t="shared" si="80"/>
        <v>Desk 96</v>
      </c>
      <c r="C726" s="689" t="str">
        <f t="shared" si="82"/>
        <v/>
      </c>
      <c r="D726" s="689" t="str">
        <f t="shared" si="82"/>
        <v/>
      </c>
      <c r="E726" s="689" t="str">
        <f t="shared" si="82"/>
        <v/>
      </c>
      <c r="F726" s="689" t="str">
        <f t="shared" si="82"/>
        <v/>
      </c>
      <c r="G726" s="1810" t="str">
        <f t="shared" si="82"/>
        <v/>
      </c>
      <c r="H726" s="47"/>
      <c r="I726" s="47"/>
      <c r="J726" s="47"/>
      <c r="K726" s="47"/>
      <c r="L726" s="47"/>
      <c r="M726" s="47"/>
      <c r="N726" s="47"/>
      <c r="O726" s="47"/>
      <c r="P726" s="47"/>
      <c r="Q726" s="47"/>
      <c r="R726" s="47"/>
      <c r="S726" s="47"/>
      <c r="T726" s="47"/>
      <c r="U726" s="47"/>
      <c r="V726" s="47"/>
      <c r="W726" s="47"/>
      <c r="X726" s="47"/>
      <c r="Y726" s="47"/>
      <c r="Z726" s="47"/>
      <c r="AA726" s="47"/>
      <c r="AB726" s="47"/>
      <c r="AC726" s="47"/>
      <c r="AD726" s="47"/>
      <c r="AE726" s="47"/>
      <c r="AF726" s="47"/>
      <c r="AG726" s="47"/>
      <c r="AH726" s="47"/>
      <c r="AI726" s="47"/>
      <c r="AJ726" s="47"/>
      <c r="AK726" s="47"/>
      <c r="AL726" s="47"/>
      <c r="AM726" s="47"/>
      <c r="AN726" s="47"/>
      <c r="AO726" s="47"/>
      <c r="AP726" s="47"/>
      <c r="AQ726" s="47"/>
      <c r="AR726" s="47"/>
      <c r="AS726" s="47"/>
      <c r="AT726" s="47"/>
      <c r="AU726" s="47"/>
      <c r="AV726" s="47"/>
      <c r="AW726" s="47"/>
      <c r="AX726" s="47"/>
      <c r="AY726" s="47"/>
      <c r="AZ726" s="47"/>
      <c r="BA726" s="47"/>
      <c r="BB726" s="47"/>
      <c r="BC726" s="47"/>
      <c r="BD726" s="47"/>
      <c r="BE726" s="47"/>
      <c r="BF726" s="47"/>
      <c r="BG726" s="47"/>
      <c r="BH726" s="47"/>
      <c r="BI726" s="47"/>
      <c r="BJ726" s="47"/>
      <c r="BK726" s="47"/>
      <c r="BL726" s="47"/>
      <c r="BM726" s="47"/>
      <c r="BN726" s="47"/>
      <c r="BO726" s="47"/>
      <c r="BP726" s="47"/>
      <c r="BQ726" s="47"/>
      <c r="BR726" s="47"/>
      <c r="BS726" s="47"/>
      <c r="BT726" s="47"/>
      <c r="BU726" s="47"/>
      <c r="BV726" s="47"/>
      <c r="BW726" s="47"/>
      <c r="BX726" s="47"/>
      <c r="BY726" s="47"/>
      <c r="BZ726" s="47"/>
      <c r="CA726" s="47"/>
      <c r="CB726" s="47"/>
      <c r="CC726" s="47"/>
      <c r="CD726" s="47"/>
      <c r="CE726" s="47"/>
      <c r="CF726" s="47"/>
      <c r="CG726" s="47"/>
      <c r="CH726" s="47"/>
      <c r="CI726" s="47"/>
      <c r="CJ726" s="47"/>
      <c r="CK726" s="47"/>
      <c r="CL726" s="47"/>
      <c r="CM726" s="47"/>
      <c r="CN726" s="47"/>
      <c r="CO726" s="47"/>
      <c r="CP726" s="47"/>
      <c r="CQ726" s="47"/>
      <c r="CR726" s="47"/>
      <c r="CS726" s="47"/>
      <c r="CT726" s="47"/>
      <c r="CU726" s="47"/>
      <c r="CV726" s="47"/>
      <c r="CW726" s="47"/>
      <c r="CX726" s="47"/>
      <c r="CY726" s="47"/>
      <c r="CZ726" s="47"/>
      <c r="DA726" s="47"/>
      <c r="DB726" s="47"/>
      <c r="DC726" s="47"/>
      <c r="DD726" s="47"/>
      <c r="DE726" s="47"/>
      <c r="DF726" s="47"/>
      <c r="DG726" s="47"/>
      <c r="DH726" s="47"/>
      <c r="DI726" s="47"/>
      <c r="DJ726" s="47"/>
      <c r="DK726" s="47"/>
      <c r="DL726" s="47"/>
      <c r="DM726" s="47"/>
      <c r="DN726" s="47"/>
      <c r="DO726" s="47"/>
      <c r="DP726" s="47"/>
      <c r="DQ726" s="47"/>
      <c r="DR726" s="47"/>
      <c r="DS726" s="47"/>
      <c r="DT726" s="47"/>
      <c r="DU726" s="47"/>
      <c r="DV726" s="47"/>
      <c r="DW726" s="74"/>
      <c r="DX726" s="47"/>
      <c r="DY726" s="47"/>
      <c r="DZ726" s="47"/>
      <c r="EA726" s="47"/>
      <c r="EB726" s="47"/>
      <c r="EC726" s="47"/>
      <c r="ED726" s="47"/>
      <c r="EE726" s="47"/>
      <c r="EF726" s="47"/>
      <c r="EG726" s="47"/>
      <c r="EH726" s="47"/>
      <c r="EI726" s="47"/>
      <c r="EJ726" s="47"/>
      <c r="EK726" s="47"/>
      <c r="EL726" s="47"/>
      <c r="EM726" s="47"/>
      <c r="EN726" s="47"/>
      <c r="EO726" s="47"/>
      <c r="EP726" s="47"/>
      <c r="EQ726" s="47"/>
      <c r="ER726" s="74"/>
    </row>
    <row r="727" spans="1:155" ht="15" customHeight="1">
      <c r="B727" s="687" t="str">
        <f t="shared" si="80"/>
        <v>Desk 97</v>
      </c>
      <c r="C727" s="689" t="str">
        <f t="shared" si="82"/>
        <v/>
      </c>
      <c r="D727" s="689" t="str">
        <f t="shared" si="82"/>
        <v/>
      </c>
      <c r="E727" s="689" t="str">
        <f t="shared" si="82"/>
        <v/>
      </c>
      <c r="F727" s="689" t="str">
        <f t="shared" si="82"/>
        <v/>
      </c>
      <c r="G727" s="1810" t="str">
        <f t="shared" si="82"/>
        <v/>
      </c>
      <c r="H727" s="47"/>
      <c r="I727" s="47"/>
      <c r="J727" s="47"/>
      <c r="K727" s="47"/>
      <c r="L727" s="47"/>
      <c r="M727" s="47"/>
      <c r="N727" s="47"/>
      <c r="O727" s="47"/>
      <c r="P727" s="47"/>
      <c r="Q727" s="47"/>
      <c r="R727" s="47"/>
      <c r="S727" s="47"/>
      <c r="T727" s="47"/>
      <c r="U727" s="47"/>
      <c r="V727" s="47"/>
      <c r="W727" s="47"/>
      <c r="X727" s="47"/>
      <c r="Y727" s="47"/>
      <c r="Z727" s="47"/>
      <c r="AA727" s="47"/>
      <c r="AB727" s="47"/>
      <c r="AC727" s="47"/>
      <c r="AD727" s="47"/>
      <c r="AE727" s="47"/>
      <c r="AF727" s="47"/>
      <c r="AG727" s="47"/>
      <c r="AH727" s="47"/>
      <c r="AI727" s="47"/>
      <c r="AJ727" s="47"/>
      <c r="AK727" s="47"/>
      <c r="AL727" s="47"/>
      <c r="AM727" s="47"/>
      <c r="AN727" s="47"/>
      <c r="AO727" s="47"/>
      <c r="AP727" s="47"/>
      <c r="AQ727" s="47"/>
      <c r="AR727" s="47"/>
      <c r="AS727" s="47"/>
      <c r="AT727" s="47"/>
      <c r="AU727" s="47"/>
      <c r="AV727" s="47"/>
      <c r="AW727" s="47"/>
      <c r="AX727" s="47"/>
      <c r="AY727" s="47"/>
      <c r="AZ727" s="47"/>
      <c r="BA727" s="47"/>
      <c r="BB727" s="47"/>
      <c r="BC727" s="47"/>
      <c r="BD727" s="47"/>
      <c r="BE727" s="47"/>
      <c r="BF727" s="47"/>
      <c r="BG727" s="47"/>
      <c r="BH727" s="47"/>
      <c r="BI727" s="47"/>
      <c r="BJ727" s="47"/>
      <c r="BK727" s="47"/>
      <c r="BL727" s="47"/>
      <c r="BM727" s="47"/>
      <c r="BN727" s="47"/>
      <c r="BO727" s="47"/>
      <c r="BP727" s="47"/>
      <c r="BQ727" s="47"/>
      <c r="BR727" s="47"/>
      <c r="BS727" s="47"/>
      <c r="BT727" s="47"/>
      <c r="BU727" s="47"/>
      <c r="BV727" s="47"/>
      <c r="BW727" s="47"/>
      <c r="BX727" s="47"/>
      <c r="BY727" s="47"/>
      <c r="BZ727" s="47"/>
      <c r="CA727" s="47"/>
      <c r="CB727" s="47"/>
      <c r="CC727" s="47"/>
      <c r="CD727" s="47"/>
      <c r="CE727" s="47"/>
      <c r="CF727" s="47"/>
      <c r="CG727" s="47"/>
      <c r="CH727" s="47"/>
      <c r="CI727" s="47"/>
      <c r="CJ727" s="47"/>
      <c r="CK727" s="47"/>
      <c r="CL727" s="47"/>
      <c r="CM727" s="47"/>
      <c r="CN727" s="47"/>
      <c r="CO727" s="47"/>
      <c r="CP727" s="47"/>
      <c r="CQ727" s="47"/>
      <c r="CR727" s="47"/>
      <c r="CS727" s="47"/>
      <c r="CT727" s="47"/>
      <c r="CU727" s="47"/>
      <c r="CV727" s="47"/>
      <c r="CW727" s="47"/>
      <c r="CX727" s="47"/>
      <c r="CY727" s="47"/>
      <c r="CZ727" s="47"/>
      <c r="DA727" s="47"/>
      <c r="DB727" s="47"/>
      <c r="DC727" s="47"/>
      <c r="DD727" s="47"/>
      <c r="DE727" s="47"/>
      <c r="DF727" s="47"/>
      <c r="DG727" s="47"/>
      <c r="DH727" s="47"/>
      <c r="DI727" s="47"/>
      <c r="DJ727" s="47"/>
      <c r="DK727" s="47"/>
      <c r="DL727" s="47"/>
      <c r="DM727" s="47"/>
      <c r="DN727" s="47"/>
      <c r="DO727" s="47"/>
      <c r="DP727" s="47"/>
      <c r="DQ727" s="47"/>
      <c r="DR727" s="47"/>
      <c r="DS727" s="47"/>
      <c r="DT727" s="47"/>
      <c r="DU727" s="47"/>
      <c r="DV727" s="47"/>
      <c r="DW727" s="74"/>
      <c r="DX727" s="47"/>
      <c r="DY727" s="47"/>
      <c r="DZ727" s="47"/>
      <c r="EA727" s="47"/>
      <c r="EB727" s="47"/>
      <c r="EC727" s="47"/>
      <c r="ED727" s="47"/>
      <c r="EE727" s="47"/>
      <c r="EF727" s="47"/>
      <c r="EG727" s="47"/>
      <c r="EH727" s="47"/>
      <c r="EI727" s="47"/>
      <c r="EJ727" s="47"/>
      <c r="EK727" s="47"/>
      <c r="EL727" s="47"/>
      <c r="EM727" s="47"/>
      <c r="EN727" s="47"/>
      <c r="EO727" s="47"/>
      <c r="EP727" s="47"/>
      <c r="EQ727" s="47"/>
      <c r="ER727" s="74"/>
    </row>
    <row r="728" spans="1:155" ht="15" customHeight="1">
      <c r="B728" s="687" t="str">
        <f t="shared" si="80"/>
        <v>Desk 98</v>
      </c>
      <c r="C728" s="689" t="str">
        <f t="shared" ref="C728:G730" si="83">IF(ISBLANK(C108), "", C108)</f>
        <v/>
      </c>
      <c r="D728" s="689" t="str">
        <f t="shared" si="83"/>
        <v/>
      </c>
      <c r="E728" s="689" t="str">
        <f t="shared" si="83"/>
        <v/>
      </c>
      <c r="F728" s="689" t="str">
        <f t="shared" si="83"/>
        <v/>
      </c>
      <c r="G728" s="1810" t="str">
        <f t="shared" si="83"/>
        <v/>
      </c>
      <c r="H728" s="47"/>
      <c r="I728" s="47"/>
      <c r="J728" s="47"/>
      <c r="K728" s="47"/>
      <c r="L728" s="47"/>
      <c r="M728" s="47"/>
      <c r="N728" s="47"/>
      <c r="O728" s="47"/>
      <c r="P728" s="47"/>
      <c r="Q728" s="47"/>
      <c r="R728" s="47"/>
      <c r="S728" s="47"/>
      <c r="T728" s="47"/>
      <c r="U728" s="47"/>
      <c r="V728" s="47"/>
      <c r="W728" s="47"/>
      <c r="X728" s="47"/>
      <c r="Y728" s="47"/>
      <c r="Z728" s="47"/>
      <c r="AA728" s="47"/>
      <c r="AB728" s="47"/>
      <c r="AC728" s="47"/>
      <c r="AD728" s="47"/>
      <c r="AE728" s="47"/>
      <c r="AF728" s="47"/>
      <c r="AG728" s="47"/>
      <c r="AH728" s="47"/>
      <c r="AI728" s="47"/>
      <c r="AJ728" s="47"/>
      <c r="AK728" s="47"/>
      <c r="AL728" s="47"/>
      <c r="AM728" s="47"/>
      <c r="AN728" s="47"/>
      <c r="AO728" s="47"/>
      <c r="AP728" s="47"/>
      <c r="AQ728" s="47"/>
      <c r="AR728" s="47"/>
      <c r="AS728" s="47"/>
      <c r="AT728" s="47"/>
      <c r="AU728" s="47"/>
      <c r="AV728" s="47"/>
      <c r="AW728" s="47"/>
      <c r="AX728" s="47"/>
      <c r="AY728" s="47"/>
      <c r="AZ728" s="47"/>
      <c r="BA728" s="47"/>
      <c r="BB728" s="47"/>
      <c r="BC728" s="47"/>
      <c r="BD728" s="47"/>
      <c r="BE728" s="47"/>
      <c r="BF728" s="47"/>
      <c r="BG728" s="47"/>
      <c r="BH728" s="47"/>
      <c r="BI728" s="47"/>
      <c r="BJ728" s="47"/>
      <c r="BK728" s="47"/>
      <c r="BL728" s="47"/>
      <c r="BM728" s="47"/>
      <c r="BN728" s="47"/>
      <c r="BO728" s="47"/>
      <c r="BP728" s="47"/>
      <c r="BQ728" s="47"/>
      <c r="BR728" s="47"/>
      <c r="BS728" s="47"/>
      <c r="BT728" s="47"/>
      <c r="BU728" s="47"/>
      <c r="BV728" s="47"/>
      <c r="BW728" s="47"/>
      <c r="BX728" s="47"/>
      <c r="BY728" s="47"/>
      <c r="BZ728" s="47"/>
      <c r="CA728" s="47"/>
      <c r="CB728" s="47"/>
      <c r="CC728" s="47"/>
      <c r="CD728" s="47"/>
      <c r="CE728" s="47"/>
      <c r="CF728" s="47"/>
      <c r="CG728" s="47"/>
      <c r="CH728" s="47"/>
      <c r="CI728" s="47"/>
      <c r="CJ728" s="47"/>
      <c r="CK728" s="47"/>
      <c r="CL728" s="47"/>
      <c r="CM728" s="47"/>
      <c r="CN728" s="47"/>
      <c r="CO728" s="47"/>
      <c r="CP728" s="47"/>
      <c r="CQ728" s="47"/>
      <c r="CR728" s="47"/>
      <c r="CS728" s="47"/>
      <c r="CT728" s="47"/>
      <c r="CU728" s="47"/>
      <c r="CV728" s="47"/>
      <c r="CW728" s="47"/>
      <c r="CX728" s="47"/>
      <c r="CY728" s="47"/>
      <c r="CZ728" s="47"/>
      <c r="DA728" s="47"/>
      <c r="DB728" s="47"/>
      <c r="DC728" s="47"/>
      <c r="DD728" s="47"/>
      <c r="DE728" s="47"/>
      <c r="DF728" s="47"/>
      <c r="DG728" s="47"/>
      <c r="DH728" s="47"/>
      <c r="DI728" s="47"/>
      <c r="DJ728" s="47"/>
      <c r="DK728" s="47"/>
      <c r="DL728" s="47"/>
      <c r="DM728" s="47"/>
      <c r="DN728" s="47"/>
      <c r="DO728" s="47"/>
      <c r="DP728" s="47"/>
      <c r="DQ728" s="47"/>
      <c r="DR728" s="47"/>
      <c r="DS728" s="47"/>
      <c r="DT728" s="47"/>
      <c r="DU728" s="47"/>
      <c r="DV728" s="47"/>
      <c r="DW728" s="74"/>
      <c r="DX728" s="47"/>
      <c r="DY728" s="47"/>
      <c r="DZ728" s="47"/>
      <c r="EA728" s="47"/>
      <c r="EB728" s="47"/>
      <c r="EC728" s="47"/>
      <c r="ED728" s="47"/>
      <c r="EE728" s="47"/>
      <c r="EF728" s="47"/>
      <c r="EG728" s="47"/>
      <c r="EH728" s="47"/>
      <c r="EI728" s="47"/>
      <c r="EJ728" s="47"/>
      <c r="EK728" s="47"/>
      <c r="EL728" s="47"/>
      <c r="EM728" s="47"/>
      <c r="EN728" s="47"/>
      <c r="EO728" s="47"/>
      <c r="EP728" s="47"/>
      <c r="EQ728" s="47"/>
      <c r="ER728" s="74"/>
    </row>
    <row r="729" spans="1:155" ht="15" customHeight="1">
      <c r="B729" s="687" t="str">
        <f t="shared" si="80"/>
        <v>Desk 99</v>
      </c>
      <c r="C729" s="689" t="str">
        <f t="shared" si="83"/>
        <v/>
      </c>
      <c r="D729" s="689" t="str">
        <f t="shared" si="83"/>
        <v/>
      </c>
      <c r="E729" s="689" t="str">
        <f t="shared" si="83"/>
        <v/>
      </c>
      <c r="F729" s="689" t="str">
        <f t="shared" si="83"/>
        <v/>
      </c>
      <c r="G729" s="1810" t="str">
        <f t="shared" si="83"/>
        <v/>
      </c>
      <c r="H729" s="47"/>
      <c r="I729" s="47"/>
      <c r="J729" s="47"/>
      <c r="K729" s="47"/>
      <c r="L729" s="47"/>
      <c r="M729" s="47"/>
      <c r="N729" s="47"/>
      <c r="O729" s="47"/>
      <c r="P729" s="47"/>
      <c r="Q729" s="47"/>
      <c r="R729" s="47"/>
      <c r="S729" s="47"/>
      <c r="T729" s="47"/>
      <c r="U729" s="47"/>
      <c r="V729" s="47"/>
      <c r="W729" s="47"/>
      <c r="X729" s="47"/>
      <c r="Y729" s="47"/>
      <c r="Z729" s="47"/>
      <c r="AA729" s="47"/>
      <c r="AB729" s="47"/>
      <c r="AC729" s="47"/>
      <c r="AD729" s="47"/>
      <c r="AE729" s="47"/>
      <c r="AF729" s="47"/>
      <c r="AG729" s="47"/>
      <c r="AH729" s="47"/>
      <c r="AI729" s="47"/>
      <c r="AJ729" s="47"/>
      <c r="AK729" s="47"/>
      <c r="AL729" s="47"/>
      <c r="AM729" s="47"/>
      <c r="AN729" s="47"/>
      <c r="AO729" s="47"/>
      <c r="AP729" s="47"/>
      <c r="AQ729" s="47"/>
      <c r="AR729" s="47"/>
      <c r="AS729" s="47"/>
      <c r="AT729" s="47"/>
      <c r="AU729" s="47"/>
      <c r="AV729" s="47"/>
      <c r="AW729" s="47"/>
      <c r="AX729" s="47"/>
      <c r="AY729" s="47"/>
      <c r="AZ729" s="47"/>
      <c r="BA729" s="47"/>
      <c r="BB729" s="47"/>
      <c r="BC729" s="47"/>
      <c r="BD729" s="47"/>
      <c r="BE729" s="47"/>
      <c r="BF729" s="47"/>
      <c r="BG729" s="47"/>
      <c r="BH729" s="47"/>
      <c r="BI729" s="47"/>
      <c r="BJ729" s="47"/>
      <c r="BK729" s="47"/>
      <c r="BL729" s="47"/>
      <c r="BM729" s="47"/>
      <c r="BN729" s="47"/>
      <c r="BO729" s="47"/>
      <c r="BP729" s="47"/>
      <c r="BQ729" s="47"/>
      <c r="BR729" s="47"/>
      <c r="BS729" s="47"/>
      <c r="BT729" s="47"/>
      <c r="BU729" s="47"/>
      <c r="BV729" s="47"/>
      <c r="BW729" s="47"/>
      <c r="BX729" s="47"/>
      <c r="BY729" s="47"/>
      <c r="BZ729" s="47"/>
      <c r="CA729" s="47"/>
      <c r="CB729" s="47"/>
      <c r="CC729" s="47"/>
      <c r="CD729" s="47"/>
      <c r="CE729" s="47"/>
      <c r="CF729" s="47"/>
      <c r="CG729" s="47"/>
      <c r="CH729" s="47"/>
      <c r="CI729" s="47"/>
      <c r="CJ729" s="47"/>
      <c r="CK729" s="47"/>
      <c r="CL729" s="47"/>
      <c r="CM729" s="47"/>
      <c r="CN729" s="47"/>
      <c r="CO729" s="47"/>
      <c r="CP729" s="47"/>
      <c r="CQ729" s="47"/>
      <c r="CR729" s="47"/>
      <c r="CS729" s="47"/>
      <c r="CT729" s="47"/>
      <c r="CU729" s="47"/>
      <c r="CV729" s="47"/>
      <c r="CW729" s="47"/>
      <c r="CX729" s="47"/>
      <c r="CY729" s="47"/>
      <c r="CZ729" s="47"/>
      <c r="DA729" s="47"/>
      <c r="DB729" s="47"/>
      <c r="DC729" s="47"/>
      <c r="DD729" s="47"/>
      <c r="DE729" s="47"/>
      <c r="DF729" s="47"/>
      <c r="DG729" s="47"/>
      <c r="DH729" s="47"/>
      <c r="DI729" s="47"/>
      <c r="DJ729" s="47"/>
      <c r="DK729" s="47"/>
      <c r="DL729" s="47"/>
      <c r="DM729" s="47"/>
      <c r="DN729" s="47"/>
      <c r="DO729" s="47"/>
      <c r="DP729" s="47"/>
      <c r="DQ729" s="47"/>
      <c r="DR729" s="47"/>
      <c r="DS729" s="47"/>
      <c r="DT729" s="47"/>
      <c r="DU729" s="47"/>
      <c r="DV729" s="47"/>
      <c r="DW729" s="74"/>
      <c r="DX729" s="47"/>
      <c r="DY729" s="47"/>
      <c r="DZ729" s="47"/>
      <c r="EA729" s="47"/>
      <c r="EB729" s="47"/>
      <c r="EC729" s="47"/>
      <c r="ED729" s="47"/>
      <c r="EE729" s="47"/>
      <c r="EF729" s="47"/>
      <c r="EG729" s="47"/>
      <c r="EH729" s="47"/>
      <c r="EI729" s="47"/>
      <c r="EJ729" s="47"/>
      <c r="EK729" s="47"/>
      <c r="EL729" s="47"/>
      <c r="EM729" s="47"/>
      <c r="EN729" s="47"/>
      <c r="EO729" s="47"/>
      <c r="EP729" s="47"/>
      <c r="EQ729" s="47"/>
      <c r="ER729" s="74"/>
    </row>
    <row r="730" spans="1:155" ht="15" customHeight="1">
      <c r="B730" s="690" t="str">
        <f t="shared" si="80"/>
        <v>Desk 100</v>
      </c>
      <c r="C730" s="691" t="str">
        <f t="shared" si="83"/>
        <v/>
      </c>
      <c r="D730" s="691" t="str">
        <f t="shared" si="83"/>
        <v/>
      </c>
      <c r="E730" s="691" t="str">
        <f t="shared" si="83"/>
        <v/>
      </c>
      <c r="F730" s="691" t="str">
        <f t="shared" si="83"/>
        <v/>
      </c>
      <c r="G730" s="1810" t="str">
        <f t="shared" si="83"/>
        <v/>
      </c>
      <c r="H730" s="57"/>
      <c r="I730" s="57"/>
      <c r="J730" s="57"/>
      <c r="K730" s="57"/>
      <c r="L730" s="57"/>
      <c r="M730" s="57"/>
      <c r="N730" s="57"/>
      <c r="O730" s="57"/>
      <c r="P730" s="57"/>
      <c r="Q730" s="57"/>
      <c r="R730" s="57"/>
      <c r="S730" s="57"/>
      <c r="T730" s="57"/>
      <c r="U730" s="57"/>
      <c r="V730" s="57"/>
      <c r="W730" s="57"/>
      <c r="X730" s="57"/>
      <c r="Y730" s="57"/>
      <c r="Z730" s="57"/>
      <c r="AA730" s="57"/>
      <c r="AB730" s="57"/>
      <c r="AC730" s="57"/>
      <c r="AD730" s="57"/>
      <c r="AE730" s="57"/>
      <c r="AF730" s="57"/>
      <c r="AG730" s="57"/>
      <c r="AH730" s="57"/>
      <c r="AI730" s="57"/>
      <c r="AJ730" s="57"/>
      <c r="AK730" s="57"/>
      <c r="AL730" s="57"/>
      <c r="AM730" s="57"/>
      <c r="AN730" s="57"/>
      <c r="AO730" s="57"/>
      <c r="AP730" s="57"/>
      <c r="AQ730" s="57"/>
      <c r="AR730" s="57"/>
      <c r="AS730" s="57"/>
      <c r="AT730" s="57"/>
      <c r="AU730" s="57"/>
      <c r="AV730" s="57"/>
      <c r="AW730" s="57"/>
      <c r="AX730" s="57"/>
      <c r="AY730" s="57"/>
      <c r="AZ730" s="57"/>
      <c r="BA730" s="57"/>
      <c r="BB730" s="57"/>
      <c r="BC730" s="57"/>
      <c r="BD730" s="57"/>
      <c r="BE730" s="57"/>
      <c r="BF730" s="57"/>
      <c r="BG730" s="57"/>
      <c r="BH730" s="57"/>
      <c r="BI730" s="57"/>
      <c r="BJ730" s="57"/>
      <c r="BK730" s="57"/>
      <c r="BL730" s="57"/>
      <c r="BM730" s="57"/>
      <c r="BN730" s="57"/>
      <c r="BO730" s="57"/>
      <c r="BP730" s="57"/>
      <c r="BQ730" s="57"/>
      <c r="BR730" s="57"/>
      <c r="BS730" s="57"/>
      <c r="BT730" s="57"/>
      <c r="BU730" s="57"/>
      <c r="BV730" s="57"/>
      <c r="BW730" s="57"/>
      <c r="BX730" s="57"/>
      <c r="BY730" s="57"/>
      <c r="BZ730" s="57"/>
      <c r="CA730" s="57"/>
      <c r="CB730" s="57"/>
      <c r="CC730" s="57"/>
      <c r="CD730" s="57"/>
      <c r="CE730" s="57"/>
      <c r="CF730" s="57"/>
      <c r="CG730" s="57"/>
      <c r="CH730" s="57"/>
      <c r="CI730" s="57"/>
      <c r="CJ730" s="57"/>
      <c r="CK730" s="57"/>
      <c r="CL730" s="57"/>
      <c r="CM730" s="57"/>
      <c r="CN730" s="57"/>
      <c r="CO730" s="57"/>
      <c r="CP730" s="57"/>
      <c r="CQ730" s="57"/>
      <c r="CR730" s="57"/>
      <c r="CS730" s="57"/>
      <c r="CT730" s="57"/>
      <c r="CU730" s="57"/>
      <c r="CV730" s="57"/>
      <c r="CW730" s="57"/>
      <c r="CX730" s="57"/>
      <c r="CY730" s="57"/>
      <c r="CZ730" s="57"/>
      <c r="DA730" s="57"/>
      <c r="DB730" s="57"/>
      <c r="DC730" s="57"/>
      <c r="DD730" s="57"/>
      <c r="DE730" s="57"/>
      <c r="DF730" s="57"/>
      <c r="DG730" s="57"/>
      <c r="DH730" s="57"/>
      <c r="DI730" s="57"/>
      <c r="DJ730" s="57"/>
      <c r="DK730" s="57"/>
      <c r="DL730" s="57"/>
      <c r="DM730" s="57"/>
      <c r="DN730" s="57"/>
      <c r="DO730" s="57"/>
      <c r="DP730" s="57"/>
      <c r="DQ730" s="57"/>
      <c r="DR730" s="57"/>
      <c r="DS730" s="57"/>
      <c r="DT730" s="57"/>
      <c r="DU730" s="57"/>
      <c r="DV730" s="57"/>
      <c r="DW730" s="181"/>
      <c r="DX730" s="57"/>
      <c r="DY730" s="57"/>
      <c r="DZ730" s="57"/>
      <c r="EA730" s="57"/>
      <c r="EB730" s="57"/>
      <c r="EC730" s="57"/>
      <c r="ED730" s="57"/>
      <c r="EE730" s="57"/>
      <c r="EF730" s="57"/>
      <c r="EG730" s="57"/>
      <c r="EH730" s="57"/>
      <c r="EI730" s="57"/>
      <c r="EJ730" s="57"/>
      <c r="EK730" s="57"/>
      <c r="EL730" s="57"/>
      <c r="EM730" s="57"/>
      <c r="EN730" s="57"/>
      <c r="EO730" s="57"/>
      <c r="EP730" s="57"/>
      <c r="EQ730" s="57"/>
      <c r="ER730" s="181"/>
    </row>
    <row r="731" spans="1:155" ht="15" customHeight="1">
      <c r="B731" s="2240" t="s">
        <v>770</v>
      </c>
      <c r="C731" s="1811"/>
      <c r="D731" s="1811"/>
      <c r="E731" s="1811"/>
      <c r="F731" s="1811"/>
      <c r="G731" s="1811"/>
      <c r="H731" s="2239"/>
      <c r="I731" s="2239"/>
      <c r="J731" s="2239"/>
      <c r="K731" s="2239"/>
      <c r="L731" s="2239"/>
      <c r="M731" s="2239"/>
      <c r="N731" s="2239"/>
      <c r="O731" s="2239"/>
      <c r="P731" s="2239"/>
      <c r="Q731" s="2239"/>
      <c r="R731" s="2239"/>
      <c r="S731" s="2239"/>
      <c r="T731" s="2239"/>
      <c r="U731" s="2239"/>
      <c r="V731" s="2239"/>
      <c r="W731" s="2239"/>
      <c r="X731" s="2239"/>
      <c r="Y731" s="2239"/>
      <c r="Z731" s="2239"/>
      <c r="AA731" s="2239"/>
      <c r="AB731" s="2239"/>
      <c r="AC731" s="2239"/>
      <c r="AD731" s="2239"/>
      <c r="AE731" s="2239"/>
      <c r="AF731" s="2239"/>
      <c r="AG731" s="2239"/>
      <c r="AH731" s="2239"/>
      <c r="AI731" s="2239"/>
      <c r="AJ731" s="2239"/>
      <c r="AK731" s="2239"/>
      <c r="AL731" s="2239"/>
      <c r="AM731" s="2239"/>
      <c r="AN731" s="2239"/>
      <c r="AO731" s="2239"/>
      <c r="AP731" s="2239"/>
      <c r="AQ731" s="2239"/>
      <c r="AR731" s="2239"/>
      <c r="AS731" s="2239"/>
      <c r="AT731" s="2239"/>
      <c r="AU731" s="2239"/>
      <c r="AV731" s="2239"/>
      <c r="AW731" s="2239"/>
      <c r="AX731" s="2239"/>
      <c r="AY731" s="2239"/>
      <c r="AZ731" s="2239"/>
      <c r="BA731" s="2239"/>
      <c r="BB731" s="2239"/>
      <c r="BC731" s="2239"/>
      <c r="BD731" s="2239"/>
      <c r="BE731" s="2239"/>
      <c r="BF731" s="2239"/>
      <c r="BG731" s="2239"/>
      <c r="BH731" s="2239"/>
      <c r="BI731" s="2239"/>
      <c r="BJ731" s="2239"/>
      <c r="BK731" s="2239"/>
      <c r="BL731" s="2239"/>
      <c r="BM731" s="2239"/>
      <c r="BN731" s="2239"/>
      <c r="BO731" s="2239"/>
      <c r="BP731" s="2239"/>
      <c r="BQ731" s="2239"/>
      <c r="BR731" s="2239"/>
      <c r="BS731" s="2239"/>
      <c r="BT731" s="2239"/>
      <c r="BU731" s="2239"/>
      <c r="BV731" s="2239"/>
      <c r="BW731" s="2239"/>
      <c r="BX731" s="2239"/>
      <c r="BY731" s="2239"/>
      <c r="BZ731" s="2239"/>
      <c r="CA731" s="2239"/>
      <c r="CB731" s="2239"/>
      <c r="CC731" s="2239"/>
      <c r="CD731" s="2239"/>
      <c r="CE731" s="2239"/>
      <c r="CF731" s="2239"/>
      <c r="CG731" s="2239"/>
      <c r="CH731" s="2239"/>
      <c r="CI731" s="2239"/>
      <c r="CJ731" s="2239"/>
      <c r="CK731" s="2239"/>
      <c r="CL731" s="2239"/>
      <c r="CM731" s="2239"/>
      <c r="CN731" s="2239"/>
      <c r="CO731" s="2239"/>
      <c r="CP731" s="2239"/>
      <c r="CQ731" s="2239"/>
      <c r="CR731" s="2239"/>
      <c r="CS731" s="2239"/>
      <c r="CT731" s="2239"/>
      <c r="CU731" s="2239"/>
      <c r="CV731" s="2239"/>
      <c r="CW731" s="2239"/>
      <c r="CX731" s="2239"/>
      <c r="CY731" s="2239"/>
      <c r="CZ731" s="2239"/>
      <c r="DA731" s="2239"/>
      <c r="DB731" s="2239"/>
      <c r="DC731" s="2239"/>
      <c r="DD731" s="2239"/>
      <c r="DE731" s="2239"/>
      <c r="DF731" s="2239"/>
      <c r="DG731" s="2239"/>
      <c r="DH731" s="2239"/>
      <c r="DI731" s="2239"/>
      <c r="DJ731" s="2239"/>
      <c r="DK731" s="2239"/>
      <c r="DL731" s="2239"/>
      <c r="DM731" s="2239"/>
      <c r="DN731" s="2239"/>
      <c r="DO731" s="2239"/>
      <c r="DP731" s="2239"/>
      <c r="DQ731" s="2239"/>
      <c r="DR731" s="2239"/>
      <c r="DS731" s="2239"/>
      <c r="DT731" s="2239"/>
      <c r="DU731" s="2239"/>
      <c r="DV731" s="2239"/>
      <c r="DW731" s="2223"/>
      <c r="DX731" s="2239"/>
      <c r="DY731" s="2239"/>
      <c r="DZ731" s="2239"/>
      <c r="EA731" s="2239"/>
      <c r="EB731" s="2239"/>
      <c r="EC731" s="2239"/>
      <c r="ED731" s="2239"/>
      <c r="EE731" s="2239"/>
      <c r="EF731" s="2239"/>
      <c r="EG731" s="2239"/>
      <c r="EH731" s="2239"/>
      <c r="EI731" s="2239"/>
      <c r="EJ731" s="2239"/>
      <c r="EK731" s="2239"/>
      <c r="EL731" s="2239"/>
      <c r="EM731" s="2239"/>
      <c r="EN731" s="2239"/>
      <c r="EO731" s="2239"/>
      <c r="EP731" s="2239"/>
      <c r="EQ731" s="2239"/>
      <c r="ER731" s="2223"/>
    </row>
    <row r="732" spans="1:155" s="900" customFormat="1" ht="15" customHeight="1">
      <c r="A732" s="1199"/>
      <c r="B732" s="2222"/>
      <c r="C732" s="2222"/>
      <c r="D732" s="2235"/>
      <c r="E732" s="2235"/>
      <c r="F732" s="2235"/>
      <c r="G732" s="2222"/>
      <c r="H732" s="2222"/>
      <c r="I732" s="2222"/>
      <c r="J732" s="2222"/>
      <c r="K732" s="2222"/>
      <c r="L732" s="2222"/>
      <c r="M732" s="2222"/>
      <c r="N732" s="2222"/>
      <c r="O732" s="2222"/>
      <c r="P732" s="2222"/>
      <c r="Q732" s="2222"/>
      <c r="R732" s="2222"/>
      <c r="S732" s="2222"/>
      <c r="T732" s="2222"/>
      <c r="U732" s="2222"/>
      <c r="V732" s="2222"/>
      <c r="W732" s="2222"/>
      <c r="X732" s="2222"/>
      <c r="Y732" s="2222"/>
      <c r="Z732" s="2222"/>
      <c r="AA732" s="2222"/>
      <c r="AB732" s="2222"/>
      <c r="AC732" s="2222"/>
      <c r="AD732" s="2222"/>
      <c r="AE732" s="2222"/>
      <c r="AF732" s="2222"/>
      <c r="AG732" s="2222"/>
      <c r="AH732" s="2222"/>
      <c r="AI732" s="2222"/>
      <c r="AJ732" s="2222"/>
      <c r="AK732" s="2222"/>
      <c r="AL732" s="2222"/>
      <c r="AM732" s="2222"/>
      <c r="AN732" s="2222"/>
      <c r="AO732" s="2222"/>
      <c r="AP732" s="2222"/>
      <c r="AQ732" s="2222"/>
      <c r="AR732" s="2222"/>
      <c r="AS732" s="2222"/>
      <c r="AT732" s="2222"/>
      <c r="AU732" s="2222"/>
      <c r="AV732" s="2222"/>
      <c r="AW732" s="2222"/>
      <c r="AX732" s="2222"/>
      <c r="AY732" s="2222"/>
      <c r="AZ732" s="2222"/>
      <c r="BA732" s="2222"/>
      <c r="BB732" s="2222"/>
      <c r="BC732" s="2222"/>
      <c r="BD732" s="2222"/>
      <c r="BE732" s="2222"/>
      <c r="BF732" s="2222"/>
      <c r="BG732" s="2222"/>
      <c r="BH732" s="2222"/>
      <c r="BI732" s="2222"/>
      <c r="BJ732" s="2222"/>
      <c r="BK732" s="2222"/>
      <c r="BL732" s="2222"/>
      <c r="BM732" s="2222"/>
      <c r="BN732" s="2222"/>
      <c r="BO732" s="2222"/>
      <c r="BP732" s="2222"/>
      <c r="BQ732" s="2222"/>
      <c r="BR732" s="2222"/>
      <c r="BS732" s="2222"/>
      <c r="BT732" s="2222"/>
      <c r="BU732" s="2222"/>
      <c r="BV732" s="2222"/>
      <c r="BW732" s="2222"/>
      <c r="BX732" s="2222"/>
      <c r="BY732" s="2222"/>
      <c r="BZ732" s="2222"/>
      <c r="CA732" s="2222"/>
      <c r="CB732" s="2222"/>
      <c r="CC732" s="2222"/>
      <c r="CD732" s="2222"/>
      <c r="CE732" s="2222"/>
      <c r="CF732" s="2222"/>
      <c r="CG732" s="2222"/>
      <c r="CH732" s="2222"/>
      <c r="CI732" s="2222"/>
      <c r="CJ732" s="2222"/>
      <c r="CK732" s="2222"/>
      <c r="CL732" s="2222"/>
      <c r="CM732" s="2222"/>
      <c r="CN732" s="2222"/>
      <c r="CO732" s="2222"/>
      <c r="CP732" s="2222"/>
      <c r="CQ732" s="2222"/>
      <c r="CR732" s="2222"/>
      <c r="CS732" s="2222"/>
      <c r="CT732" s="2222"/>
      <c r="CU732" s="2222"/>
      <c r="CV732" s="2222"/>
      <c r="CW732" s="2222"/>
      <c r="CX732" s="2222"/>
      <c r="CY732" s="2222"/>
      <c r="CZ732" s="2222"/>
      <c r="DA732" s="2222"/>
      <c r="DB732" s="2222"/>
      <c r="DC732" s="2222"/>
      <c r="DD732" s="2222"/>
      <c r="DE732" s="2222"/>
      <c r="DF732" s="2222"/>
      <c r="DG732" s="2222"/>
      <c r="DH732" s="2222"/>
      <c r="DI732" s="2222"/>
      <c r="DJ732" s="2222"/>
      <c r="DK732" s="2222"/>
      <c r="DL732" s="2222"/>
      <c r="DM732" s="2222"/>
      <c r="DN732" s="2222"/>
      <c r="DO732" s="2222"/>
      <c r="DP732" s="2222"/>
      <c r="DQ732" s="2222"/>
      <c r="DR732" s="2222"/>
      <c r="DS732" s="2222"/>
      <c r="DT732" s="2222"/>
      <c r="DU732" s="2222"/>
      <c r="DV732" s="2222"/>
      <c r="DW732" s="2222"/>
      <c r="DX732" s="2222"/>
      <c r="DY732" s="2222"/>
      <c r="DZ732" s="2222"/>
      <c r="EA732" s="2222"/>
      <c r="EB732" s="2222"/>
      <c r="EC732" s="2222"/>
      <c r="ED732" s="2222"/>
      <c r="EE732" s="2222"/>
      <c r="EF732" s="2222"/>
      <c r="EG732" s="2222"/>
      <c r="EH732" s="2222"/>
      <c r="EI732" s="2222"/>
      <c r="EJ732" s="2222"/>
      <c r="EK732" s="2222"/>
      <c r="EL732" s="2222"/>
      <c r="EM732" s="2222"/>
      <c r="EN732" s="2222"/>
      <c r="EO732" s="2222"/>
      <c r="EP732" s="2222"/>
      <c r="EQ732" s="2222"/>
      <c r="ER732" s="2222"/>
      <c r="ES732" s="2082"/>
    </row>
    <row r="733" spans="1:155" s="332" customFormat="1" hidden="1">
      <c r="A733" s="1731"/>
      <c r="B733" s="611"/>
      <c r="C733" s="611"/>
      <c r="D733" s="679"/>
      <c r="E733" s="679"/>
      <c r="F733" s="679"/>
      <c r="G733" s="607"/>
      <c r="H733" s="611"/>
      <c r="I733" s="611"/>
      <c r="J733" s="611"/>
      <c r="K733" s="611"/>
      <c r="L733" s="611"/>
      <c r="M733" s="611"/>
      <c r="N733" s="611"/>
      <c r="O733" s="611"/>
      <c r="P733" s="611"/>
      <c r="Q733" s="611"/>
      <c r="R733" s="611"/>
      <c r="S733" s="611"/>
      <c r="T733" s="611"/>
      <c r="U733" s="611"/>
      <c r="V733" s="611"/>
      <c r="W733" s="611"/>
      <c r="X733" s="611"/>
      <c r="Y733" s="611"/>
      <c r="Z733" s="611"/>
      <c r="AA733" s="611"/>
      <c r="AB733" s="611"/>
      <c r="AC733" s="611"/>
      <c r="AD733" s="611"/>
      <c r="AE733" s="611"/>
      <c r="AF733" s="611"/>
      <c r="AG733" s="611"/>
      <c r="AH733" s="611"/>
      <c r="AI733" s="611"/>
      <c r="AJ733" s="611"/>
      <c r="AK733" s="611"/>
      <c r="AL733" s="611"/>
      <c r="AM733" s="611"/>
      <c r="AN733" s="611"/>
      <c r="AO733" s="611"/>
      <c r="AP733" s="611"/>
      <c r="AQ733" s="611"/>
      <c r="AR733" s="611"/>
      <c r="AS733" s="611"/>
      <c r="AT733" s="611"/>
      <c r="AU733" s="611"/>
      <c r="AV733" s="611"/>
      <c r="AW733" s="611"/>
      <c r="AX733" s="611"/>
      <c r="AY733" s="611"/>
      <c r="AZ733" s="611"/>
      <c r="BA733" s="611"/>
      <c r="BB733" s="611"/>
      <c r="BC733" s="611"/>
      <c r="BD733" s="611"/>
      <c r="BE733" s="611"/>
      <c r="BF733" s="611"/>
      <c r="BG733" s="611"/>
      <c r="BH733" s="611"/>
      <c r="BI733" s="611"/>
      <c r="BJ733" s="611"/>
      <c r="BK733" s="611"/>
      <c r="BL733" s="611"/>
      <c r="BM733" s="611"/>
      <c r="BN733" s="611"/>
      <c r="BO733" s="611"/>
      <c r="BP733" s="611"/>
      <c r="BQ733" s="611"/>
      <c r="BR733" s="611"/>
      <c r="BS733" s="611"/>
      <c r="BT733" s="611"/>
      <c r="BU733" s="611"/>
      <c r="BV733" s="611"/>
      <c r="BW733" s="611"/>
      <c r="BX733" s="611"/>
      <c r="BY733" s="611"/>
      <c r="BZ733" s="611"/>
      <c r="CA733" s="611"/>
      <c r="CB733" s="611"/>
      <c r="CC733" s="611"/>
      <c r="CD733" s="611"/>
      <c r="CE733" s="611"/>
      <c r="CF733" s="611"/>
      <c r="CG733" s="611"/>
      <c r="CH733" s="611"/>
      <c r="CI733" s="611"/>
      <c r="CJ733" s="611"/>
      <c r="CK733" s="611"/>
      <c r="CL733" s="611"/>
      <c r="CM733" s="611"/>
      <c r="CN733" s="611"/>
      <c r="CO733" s="611"/>
      <c r="CP733" s="611"/>
      <c r="CQ733" s="611"/>
      <c r="CR733" s="611"/>
      <c r="CS733" s="611"/>
      <c r="CT733" s="611"/>
      <c r="CU733" s="611"/>
      <c r="CV733" s="611"/>
      <c r="CW733" s="611"/>
      <c r="CX733" s="611"/>
      <c r="CY733" s="611"/>
      <c r="CZ733" s="611"/>
      <c r="DA733" s="611"/>
      <c r="DB733" s="611"/>
      <c r="DC733" s="611"/>
      <c r="DD733" s="611"/>
      <c r="DE733" s="611"/>
      <c r="DF733" s="611"/>
      <c r="DG733" s="611"/>
      <c r="DH733" s="611"/>
      <c r="DI733" s="611"/>
      <c r="DJ733" s="611"/>
      <c r="DK733" s="611"/>
      <c r="DL733" s="611"/>
      <c r="DM733" s="611"/>
      <c r="DN733" s="611"/>
      <c r="DO733" s="611"/>
      <c r="DP733" s="611"/>
      <c r="DQ733" s="611"/>
      <c r="DR733" s="611"/>
      <c r="DS733" s="611"/>
      <c r="DT733" s="611"/>
      <c r="DU733" s="611"/>
      <c r="DV733" s="611"/>
      <c r="DW733" s="611"/>
      <c r="DX733" s="611"/>
      <c r="DY733" s="611"/>
      <c r="DZ733" s="611"/>
      <c r="EA733" s="611"/>
      <c r="EB733" s="611"/>
      <c r="EC733" s="611"/>
      <c r="ED733" s="611"/>
      <c r="EE733" s="611"/>
      <c r="EF733" s="611"/>
      <c r="EG733" s="611"/>
      <c r="EH733" s="611"/>
      <c r="EI733" s="611"/>
      <c r="EJ733" s="611"/>
      <c r="EK733" s="611"/>
      <c r="EL733" s="611"/>
      <c r="EM733" s="611"/>
      <c r="EN733" s="611"/>
      <c r="EO733" s="611"/>
      <c r="EP733" s="611"/>
      <c r="EQ733" s="611"/>
      <c r="ER733" s="611"/>
      <c r="ES733" s="2227"/>
      <c r="ET733" s="611"/>
      <c r="EU733" s="611"/>
      <c r="EV733" s="611"/>
      <c r="EW733" s="611"/>
      <c r="EX733" s="611"/>
      <c r="EY733" s="611"/>
    </row>
    <row r="734" spans="1:155" s="332" customFormat="1" hidden="1">
      <c r="A734" s="1731"/>
      <c r="B734" s="611"/>
      <c r="C734" s="611"/>
      <c r="D734" s="679"/>
      <c r="E734" s="679"/>
      <c r="F734" s="679"/>
      <c r="G734" s="607"/>
      <c r="H734" s="611"/>
      <c r="I734" s="611"/>
      <c r="J734" s="611"/>
      <c r="K734" s="611"/>
      <c r="L734" s="611"/>
      <c r="M734" s="611"/>
      <c r="N734" s="611"/>
      <c r="O734" s="611"/>
      <c r="P734" s="611"/>
      <c r="Q734" s="611"/>
      <c r="R734" s="611"/>
      <c r="S734" s="611"/>
      <c r="T734" s="611"/>
      <c r="U734" s="611"/>
      <c r="V734" s="611"/>
      <c r="W734" s="611"/>
      <c r="X734" s="611"/>
      <c r="Y734" s="611"/>
      <c r="Z734" s="611"/>
      <c r="AA734" s="611"/>
      <c r="AB734" s="611"/>
      <c r="AC734" s="611"/>
      <c r="AD734" s="611"/>
      <c r="AE734" s="611"/>
      <c r="AF734" s="611"/>
      <c r="AG734" s="611"/>
      <c r="AH734" s="611"/>
      <c r="AI734" s="611"/>
      <c r="AJ734" s="611"/>
      <c r="AK734" s="611"/>
      <c r="AL734" s="611"/>
      <c r="AM734" s="611"/>
      <c r="AN734" s="611"/>
      <c r="AO734" s="611"/>
      <c r="AP734" s="611"/>
      <c r="AQ734" s="611"/>
      <c r="AR734" s="611"/>
      <c r="AS734" s="611"/>
      <c r="AT734" s="611"/>
      <c r="AU734" s="611"/>
      <c r="AV734" s="611"/>
      <c r="AW734" s="611"/>
      <c r="AX734" s="611"/>
      <c r="AY734" s="611"/>
      <c r="AZ734" s="611"/>
      <c r="BA734" s="611"/>
      <c r="BB734" s="611"/>
      <c r="BC734" s="611"/>
      <c r="BD734" s="611"/>
      <c r="BE734" s="611"/>
      <c r="BF734" s="611"/>
      <c r="BG734" s="611"/>
      <c r="BH734" s="611"/>
      <c r="BI734" s="611"/>
      <c r="BJ734" s="611"/>
      <c r="BK734" s="611"/>
      <c r="BL734" s="611"/>
      <c r="BM734" s="611"/>
      <c r="BN734" s="611"/>
      <c r="BO734" s="611"/>
      <c r="BP734" s="611"/>
      <c r="BQ734" s="611"/>
      <c r="BR734" s="611"/>
      <c r="BS734" s="611"/>
      <c r="BT734" s="611"/>
      <c r="BU734" s="611"/>
      <c r="BV734" s="611"/>
      <c r="BW734" s="611"/>
      <c r="BX734" s="611"/>
      <c r="BY734" s="611"/>
      <c r="BZ734" s="611"/>
      <c r="CA734" s="611"/>
      <c r="CB734" s="611"/>
      <c r="CC734" s="611"/>
      <c r="CD734" s="611"/>
      <c r="CE734" s="611"/>
      <c r="CF734" s="611"/>
      <c r="CG734" s="611"/>
      <c r="CH734" s="611"/>
      <c r="CI734" s="611"/>
      <c r="CJ734" s="611"/>
      <c r="CK734" s="611"/>
      <c r="CL734" s="611"/>
      <c r="CM734" s="611"/>
      <c r="CN734" s="611"/>
      <c r="CO734" s="611"/>
      <c r="CP734" s="611"/>
      <c r="CQ734" s="611"/>
      <c r="CR734" s="611"/>
      <c r="CS734" s="611"/>
      <c r="CT734" s="611"/>
      <c r="CU734" s="611"/>
      <c r="CV734" s="611"/>
      <c r="CW734" s="611"/>
      <c r="CX734" s="611"/>
      <c r="CY734" s="611"/>
      <c r="CZ734" s="611"/>
      <c r="DA734" s="611"/>
      <c r="DB734" s="611"/>
      <c r="DC734" s="611"/>
      <c r="DD734" s="611"/>
      <c r="DE734" s="611"/>
      <c r="DF734" s="611"/>
      <c r="DG734" s="611"/>
      <c r="DH734" s="611"/>
      <c r="DI734" s="611"/>
      <c r="DJ734" s="611"/>
      <c r="DK734" s="611"/>
      <c r="DL734" s="611"/>
      <c r="DM734" s="611"/>
      <c r="DN734" s="611"/>
      <c r="DO734" s="611"/>
      <c r="DP734" s="611"/>
      <c r="DQ734" s="611"/>
      <c r="DR734" s="611"/>
      <c r="DS734" s="611"/>
      <c r="DT734" s="611"/>
      <c r="DU734" s="611"/>
      <c r="DV734" s="611"/>
      <c r="DW734" s="611"/>
      <c r="DX734" s="611"/>
      <c r="DY734" s="611"/>
      <c r="DZ734" s="611"/>
      <c r="EA734" s="611"/>
      <c r="EB734" s="611"/>
      <c r="EC734" s="611"/>
      <c r="ED734" s="611"/>
      <c r="EE734" s="611"/>
      <c r="EF734" s="611"/>
      <c r="EG734" s="611"/>
      <c r="EH734" s="611"/>
      <c r="EI734" s="611"/>
      <c r="EJ734" s="611"/>
      <c r="EK734" s="611"/>
      <c r="EL734" s="611"/>
      <c r="EM734" s="611"/>
      <c r="EN734" s="611"/>
      <c r="EO734" s="611"/>
      <c r="EP734" s="611"/>
      <c r="EQ734" s="611"/>
      <c r="ER734" s="611"/>
      <c r="ES734" s="2227"/>
      <c r="ET734" s="611"/>
      <c r="EU734" s="611"/>
      <c r="EV734" s="611"/>
      <c r="EW734" s="611"/>
      <c r="EX734" s="611"/>
      <c r="EY734" s="611"/>
    </row>
    <row r="735" spans="1:155" s="332" customFormat="1" hidden="1">
      <c r="A735" s="1731"/>
      <c r="B735" s="611"/>
      <c r="C735" s="611"/>
      <c r="D735" s="679"/>
      <c r="E735" s="679"/>
      <c r="F735" s="679"/>
      <c r="G735" s="607"/>
      <c r="H735" s="611"/>
      <c r="I735" s="611"/>
      <c r="J735" s="611"/>
      <c r="K735" s="611"/>
      <c r="L735" s="611"/>
      <c r="M735" s="611"/>
      <c r="N735" s="611"/>
      <c r="O735" s="611"/>
      <c r="P735" s="611"/>
      <c r="Q735" s="611"/>
      <c r="R735" s="611"/>
      <c r="S735" s="611"/>
      <c r="T735" s="611"/>
      <c r="U735" s="611"/>
      <c r="V735" s="611"/>
      <c r="W735" s="611"/>
      <c r="X735" s="611"/>
      <c r="Y735" s="611"/>
      <c r="Z735" s="611"/>
      <c r="AA735" s="611"/>
      <c r="AB735" s="611"/>
      <c r="AC735" s="611"/>
      <c r="AD735" s="611"/>
      <c r="AE735" s="611"/>
      <c r="AF735" s="611"/>
      <c r="AG735" s="611"/>
      <c r="AH735" s="611"/>
      <c r="AI735" s="611"/>
      <c r="AJ735" s="611"/>
      <c r="AK735" s="611"/>
      <c r="AL735" s="611"/>
      <c r="AM735" s="611"/>
      <c r="AN735" s="611"/>
      <c r="AO735" s="611"/>
      <c r="AP735" s="611"/>
      <c r="AQ735" s="611"/>
      <c r="AR735" s="611"/>
      <c r="AS735" s="611"/>
      <c r="AT735" s="611"/>
      <c r="AU735" s="611"/>
      <c r="AV735" s="611"/>
      <c r="AW735" s="611"/>
      <c r="AX735" s="611"/>
      <c r="AY735" s="611"/>
      <c r="AZ735" s="611"/>
      <c r="BA735" s="611"/>
      <c r="BB735" s="611"/>
      <c r="BC735" s="611"/>
      <c r="BD735" s="611"/>
      <c r="BE735" s="611"/>
      <c r="BF735" s="611"/>
      <c r="BG735" s="611"/>
      <c r="BH735" s="611"/>
      <c r="BI735" s="611"/>
      <c r="BJ735" s="611"/>
      <c r="BK735" s="611"/>
      <c r="BL735" s="611"/>
      <c r="BM735" s="611"/>
      <c r="BN735" s="611"/>
      <c r="BO735" s="611"/>
      <c r="BP735" s="611"/>
      <c r="BQ735" s="611"/>
      <c r="BR735" s="611"/>
      <c r="BS735" s="611"/>
      <c r="BT735" s="611"/>
      <c r="BU735" s="611"/>
      <c r="BV735" s="611"/>
      <c r="BW735" s="611"/>
      <c r="BX735" s="611"/>
      <c r="BY735" s="611"/>
      <c r="BZ735" s="611"/>
      <c r="CA735" s="611"/>
      <c r="CB735" s="611"/>
      <c r="CC735" s="611"/>
      <c r="CD735" s="611"/>
      <c r="CE735" s="611"/>
      <c r="CF735" s="611"/>
      <c r="CG735" s="611"/>
      <c r="CH735" s="611"/>
      <c r="CI735" s="611"/>
      <c r="CJ735" s="611"/>
      <c r="CK735" s="611"/>
      <c r="CL735" s="611"/>
      <c r="CM735" s="611"/>
      <c r="CN735" s="611"/>
      <c r="CO735" s="611"/>
      <c r="CP735" s="611"/>
      <c r="CQ735" s="611"/>
      <c r="CR735" s="611"/>
      <c r="CS735" s="611"/>
      <c r="CT735" s="611"/>
      <c r="CU735" s="611"/>
      <c r="CV735" s="611"/>
      <c r="CW735" s="611"/>
      <c r="CX735" s="611"/>
      <c r="CY735" s="611"/>
      <c r="CZ735" s="611"/>
      <c r="DA735" s="611"/>
      <c r="DB735" s="611"/>
      <c r="DC735" s="611"/>
      <c r="DD735" s="611"/>
      <c r="DE735" s="611"/>
      <c r="DF735" s="611"/>
      <c r="DG735" s="611"/>
      <c r="DH735" s="611"/>
      <c r="DI735" s="611"/>
      <c r="DJ735" s="611"/>
      <c r="DK735" s="611"/>
      <c r="DL735" s="611"/>
      <c r="DM735" s="611"/>
      <c r="DN735" s="611"/>
      <c r="DO735" s="611"/>
      <c r="DP735" s="611"/>
      <c r="DQ735" s="611"/>
      <c r="DR735" s="611"/>
      <c r="DS735" s="611"/>
      <c r="DT735" s="611"/>
      <c r="DU735" s="611"/>
      <c r="DV735" s="611"/>
      <c r="DW735" s="611"/>
      <c r="DX735" s="611"/>
      <c r="DY735" s="611"/>
      <c r="DZ735" s="611"/>
      <c r="EA735" s="611"/>
      <c r="EB735" s="611"/>
      <c r="EC735" s="611"/>
      <c r="ED735" s="611"/>
      <c r="EE735" s="611"/>
      <c r="EF735" s="611"/>
      <c r="EG735" s="611"/>
      <c r="EH735" s="611"/>
      <c r="EI735" s="611"/>
      <c r="EJ735" s="611"/>
      <c r="EK735" s="611"/>
      <c r="EL735" s="611"/>
      <c r="EM735" s="611"/>
      <c r="EN735" s="611"/>
      <c r="EO735" s="611"/>
      <c r="EP735" s="611"/>
      <c r="EQ735" s="611"/>
      <c r="ER735" s="611"/>
      <c r="ES735" s="2227"/>
      <c r="ET735" s="611"/>
      <c r="EU735" s="611"/>
      <c r="EV735" s="611"/>
      <c r="EW735" s="611"/>
      <c r="EX735" s="611"/>
      <c r="EY735" s="611"/>
    </row>
    <row r="736" spans="1:155" s="332" customFormat="1" hidden="1">
      <c r="A736" s="1731"/>
      <c r="B736" s="611"/>
      <c r="C736" s="611"/>
      <c r="D736" s="679"/>
      <c r="E736" s="679"/>
      <c r="F736" s="679"/>
      <c r="G736" s="607"/>
      <c r="H736" s="611"/>
      <c r="I736" s="611"/>
      <c r="J736" s="611"/>
      <c r="K736" s="611"/>
      <c r="L736" s="611"/>
      <c r="M736" s="611"/>
      <c r="N736" s="611"/>
      <c r="O736" s="611"/>
      <c r="P736" s="611"/>
      <c r="Q736" s="611"/>
      <c r="R736" s="611"/>
      <c r="S736" s="611"/>
      <c r="T736" s="611"/>
      <c r="U736" s="611"/>
      <c r="V736" s="611"/>
      <c r="W736" s="611"/>
      <c r="X736" s="611"/>
      <c r="Y736" s="611"/>
      <c r="Z736" s="611"/>
      <c r="AA736" s="611"/>
      <c r="AB736" s="611"/>
      <c r="AC736" s="611"/>
      <c r="AD736" s="611"/>
      <c r="AE736" s="611"/>
      <c r="AF736" s="611"/>
      <c r="AG736" s="611"/>
      <c r="AH736" s="611"/>
      <c r="AI736" s="611"/>
      <c r="AJ736" s="611"/>
      <c r="AK736" s="611"/>
      <c r="AL736" s="611"/>
      <c r="AM736" s="611"/>
      <c r="AN736" s="611"/>
      <c r="AO736" s="611"/>
      <c r="AP736" s="611"/>
      <c r="AQ736" s="611"/>
      <c r="AR736" s="611"/>
      <c r="AS736" s="611"/>
      <c r="AT736" s="611"/>
      <c r="AU736" s="611"/>
      <c r="AV736" s="611"/>
      <c r="AW736" s="611"/>
      <c r="AX736" s="611"/>
      <c r="AY736" s="611"/>
      <c r="AZ736" s="611"/>
      <c r="BA736" s="611"/>
      <c r="BB736" s="611"/>
      <c r="BC736" s="611"/>
      <c r="BD736" s="611"/>
      <c r="BE736" s="611"/>
      <c r="BF736" s="611"/>
      <c r="BG736" s="611"/>
      <c r="BH736" s="611"/>
      <c r="BI736" s="611"/>
      <c r="BJ736" s="611"/>
      <c r="BK736" s="611"/>
      <c r="BL736" s="611"/>
      <c r="BM736" s="611"/>
      <c r="BN736" s="611"/>
      <c r="BO736" s="611"/>
      <c r="BP736" s="611"/>
      <c r="BQ736" s="611"/>
      <c r="BR736" s="611"/>
      <c r="BS736" s="611"/>
      <c r="BT736" s="611"/>
      <c r="BU736" s="611"/>
      <c r="BV736" s="611"/>
      <c r="BW736" s="611"/>
      <c r="BX736" s="611"/>
      <c r="BY736" s="611"/>
      <c r="BZ736" s="611"/>
      <c r="CA736" s="611"/>
      <c r="CB736" s="611"/>
      <c r="CC736" s="611"/>
      <c r="CD736" s="611"/>
      <c r="CE736" s="611"/>
      <c r="CF736" s="611"/>
      <c r="CG736" s="611"/>
      <c r="CH736" s="611"/>
      <c r="CI736" s="611"/>
      <c r="CJ736" s="611"/>
      <c r="CK736" s="611"/>
      <c r="CL736" s="611"/>
      <c r="CM736" s="611"/>
      <c r="CN736" s="611"/>
      <c r="CO736" s="611"/>
      <c r="CP736" s="611"/>
      <c r="CQ736" s="611"/>
      <c r="CR736" s="611"/>
      <c r="CS736" s="611"/>
      <c r="CT736" s="611"/>
      <c r="CU736" s="611"/>
      <c r="CV736" s="611"/>
      <c r="CW736" s="611"/>
      <c r="CX736" s="611"/>
      <c r="CY736" s="611"/>
      <c r="CZ736" s="611"/>
      <c r="DA736" s="611"/>
      <c r="DB736" s="611"/>
      <c r="DC736" s="611"/>
      <c r="DD736" s="611"/>
      <c r="DE736" s="611"/>
      <c r="DF736" s="611"/>
      <c r="DG736" s="611"/>
      <c r="DH736" s="611"/>
      <c r="DI736" s="611"/>
      <c r="DJ736" s="611"/>
      <c r="DK736" s="611"/>
      <c r="DL736" s="611"/>
      <c r="DM736" s="611"/>
      <c r="DN736" s="611"/>
      <c r="DO736" s="611"/>
      <c r="DP736" s="611"/>
      <c r="DQ736" s="611"/>
      <c r="DR736" s="611"/>
      <c r="DS736" s="611"/>
      <c r="DT736" s="611"/>
      <c r="DU736" s="611"/>
      <c r="DV736" s="611"/>
      <c r="DW736" s="611"/>
      <c r="DX736" s="611"/>
      <c r="DY736" s="611"/>
      <c r="DZ736" s="611"/>
      <c r="EA736" s="611"/>
      <c r="EB736" s="611"/>
      <c r="EC736" s="611"/>
      <c r="ED736" s="611"/>
      <c r="EE736" s="611"/>
      <c r="EF736" s="611"/>
      <c r="EG736" s="611"/>
      <c r="EH736" s="611"/>
      <c r="EI736" s="611"/>
      <c r="EJ736" s="611"/>
      <c r="EK736" s="611"/>
      <c r="EL736" s="611"/>
      <c r="EM736" s="611"/>
      <c r="EN736" s="611"/>
      <c r="EO736" s="611"/>
      <c r="EP736" s="611"/>
      <c r="EQ736" s="611"/>
      <c r="ER736" s="611"/>
      <c r="ES736" s="2227"/>
      <c r="ET736" s="611"/>
      <c r="EU736" s="611"/>
      <c r="EV736" s="611"/>
      <c r="EW736" s="611"/>
      <c r="EX736" s="611"/>
      <c r="EY736" s="611"/>
    </row>
    <row r="737" spans="1:155" s="332" customFormat="1" hidden="1">
      <c r="A737" s="1731"/>
      <c r="B737" s="611"/>
      <c r="C737" s="611"/>
      <c r="D737" s="679"/>
      <c r="E737" s="679"/>
      <c r="F737" s="679"/>
      <c r="G737" s="607"/>
      <c r="H737" s="611"/>
      <c r="I737" s="611"/>
      <c r="J737" s="611"/>
      <c r="K737" s="611"/>
      <c r="L737" s="611"/>
      <c r="M737" s="611"/>
      <c r="N737" s="611"/>
      <c r="O737" s="611"/>
      <c r="P737" s="611"/>
      <c r="Q737" s="611"/>
      <c r="R737" s="611"/>
      <c r="S737" s="611"/>
      <c r="T737" s="611"/>
      <c r="U737" s="611"/>
      <c r="V737" s="611"/>
      <c r="W737" s="611"/>
      <c r="X737" s="611"/>
      <c r="Y737" s="611"/>
      <c r="Z737" s="611"/>
      <c r="AA737" s="611"/>
      <c r="AB737" s="611"/>
      <c r="AC737" s="611"/>
      <c r="AD737" s="611"/>
      <c r="AE737" s="611"/>
      <c r="AF737" s="611"/>
      <c r="AG737" s="611"/>
      <c r="AH737" s="611"/>
      <c r="AI737" s="611"/>
      <c r="AJ737" s="611"/>
      <c r="AK737" s="611"/>
      <c r="AL737" s="611"/>
      <c r="AM737" s="611"/>
      <c r="AN737" s="611"/>
      <c r="AO737" s="611"/>
      <c r="AP737" s="611"/>
      <c r="AQ737" s="611"/>
      <c r="AR737" s="611"/>
      <c r="AS737" s="611"/>
      <c r="AT737" s="611"/>
      <c r="AU737" s="611"/>
      <c r="AV737" s="611"/>
      <c r="AW737" s="611"/>
      <c r="AX737" s="611"/>
      <c r="AY737" s="611"/>
      <c r="AZ737" s="611"/>
      <c r="BA737" s="611"/>
      <c r="BB737" s="611"/>
      <c r="BC737" s="611"/>
      <c r="BD737" s="611"/>
      <c r="BE737" s="611"/>
      <c r="BF737" s="611"/>
      <c r="BG737" s="611"/>
      <c r="BH737" s="611"/>
      <c r="BI737" s="611"/>
      <c r="BJ737" s="611"/>
      <c r="BK737" s="611"/>
      <c r="BL737" s="611"/>
      <c r="BM737" s="611"/>
      <c r="BN737" s="611"/>
      <c r="BO737" s="611"/>
      <c r="BP737" s="611"/>
      <c r="BQ737" s="611"/>
      <c r="BR737" s="611"/>
      <c r="BS737" s="611"/>
      <c r="BT737" s="611"/>
      <c r="BU737" s="611"/>
      <c r="BV737" s="611"/>
      <c r="BW737" s="611"/>
      <c r="BX737" s="611"/>
      <c r="BY737" s="611"/>
      <c r="BZ737" s="611"/>
      <c r="CA737" s="611"/>
      <c r="CB737" s="611"/>
      <c r="CC737" s="611"/>
      <c r="CD737" s="611"/>
      <c r="CE737" s="611"/>
      <c r="CF737" s="611"/>
      <c r="CG737" s="611"/>
      <c r="CH737" s="611"/>
      <c r="CI737" s="611"/>
      <c r="CJ737" s="611"/>
      <c r="CK737" s="611"/>
      <c r="CL737" s="611"/>
      <c r="CM737" s="611"/>
      <c r="CN737" s="611"/>
      <c r="CO737" s="611"/>
      <c r="CP737" s="611"/>
      <c r="CQ737" s="611"/>
      <c r="CR737" s="611"/>
      <c r="CS737" s="611"/>
      <c r="CT737" s="611"/>
      <c r="CU737" s="611"/>
      <c r="CV737" s="611"/>
      <c r="CW737" s="611"/>
      <c r="CX737" s="611"/>
      <c r="CY737" s="611"/>
      <c r="CZ737" s="611"/>
      <c r="DA737" s="611"/>
      <c r="DB737" s="611"/>
      <c r="DC737" s="611"/>
      <c r="DD737" s="611"/>
      <c r="DE737" s="611"/>
      <c r="DF737" s="611"/>
      <c r="DG737" s="611"/>
      <c r="DH737" s="611"/>
      <c r="DI737" s="611"/>
      <c r="DJ737" s="611"/>
      <c r="DK737" s="611"/>
      <c r="DL737" s="611"/>
      <c r="DM737" s="611"/>
      <c r="DN737" s="611"/>
      <c r="DO737" s="611"/>
      <c r="DP737" s="611"/>
      <c r="DQ737" s="611"/>
      <c r="DR737" s="611"/>
      <c r="DS737" s="611"/>
      <c r="DT737" s="611"/>
      <c r="DU737" s="611"/>
      <c r="DV737" s="611"/>
      <c r="DW737" s="611"/>
      <c r="DX737" s="611"/>
      <c r="DY737" s="611"/>
      <c r="DZ737" s="611"/>
      <c r="EA737" s="611"/>
      <c r="EB737" s="611"/>
      <c r="EC737" s="611"/>
      <c r="ED737" s="611"/>
      <c r="EE737" s="611"/>
      <c r="EF737" s="611"/>
      <c r="EG737" s="611"/>
      <c r="EH737" s="611"/>
      <c r="EI737" s="611"/>
      <c r="EJ737" s="611"/>
      <c r="EK737" s="611"/>
      <c r="EL737" s="611"/>
      <c r="EM737" s="611"/>
      <c r="EN737" s="611"/>
      <c r="EO737" s="611"/>
      <c r="EP737" s="611"/>
      <c r="EQ737" s="611"/>
      <c r="ER737" s="611"/>
      <c r="ES737" s="2227"/>
      <c r="ET737" s="611"/>
      <c r="EU737" s="611"/>
      <c r="EV737" s="611"/>
      <c r="EW737" s="611"/>
      <c r="EX737" s="611"/>
      <c r="EY737" s="611"/>
    </row>
    <row r="738" spans="1:155" s="332" customFormat="1" hidden="1">
      <c r="A738" s="1731"/>
      <c r="B738" s="611"/>
      <c r="C738" s="611"/>
      <c r="D738" s="679"/>
      <c r="E738" s="679"/>
      <c r="F738" s="679"/>
      <c r="G738" s="607"/>
      <c r="H738" s="611"/>
      <c r="I738" s="611"/>
      <c r="J738" s="611"/>
      <c r="K738" s="611"/>
      <c r="L738" s="611"/>
      <c r="M738" s="611"/>
      <c r="N738" s="611"/>
      <c r="O738" s="611"/>
      <c r="P738" s="611"/>
      <c r="Q738" s="611"/>
      <c r="R738" s="611"/>
      <c r="S738" s="611"/>
      <c r="T738" s="611"/>
      <c r="U738" s="611"/>
      <c r="V738" s="611"/>
      <c r="W738" s="611"/>
      <c r="X738" s="611"/>
      <c r="Y738" s="611"/>
      <c r="Z738" s="611"/>
      <c r="AA738" s="611"/>
      <c r="AB738" s="611"/>
      <c r="AC738" s="611"/>
      <c r="AD738" s="611"/>
      <c r="AE738" s="611"/>
      <c r="AF738" s="611"/>
      <c r="AG738" s="611"/>
      <c r="AH738" s="611"/>
      <c r="AI738" s="611"/>
      <c r="AJ738" s="611"/>
      <c r="AK738" s="611"/>
      <c r="AL738" s="611"/>
      <c r="AM738" s="611"/>
      <c r="AN738" s="611"/>
      <c r="AO738" s="611"/>
      <c r="AP738" s="611"/>
      <c r="AQ738" s="611"/>
      <c r="AR738" s="611"/>
      <c r="AS738" s="611"/>
      <c r="AT738" s="611"/>
      <c r="AU738" s="611"/>
      <c r="AV738" s="611"/>
      <c r="AW738" s="611"/>
      <c r="AX738" s="611"/>
      <c r="AY738" s="611"/>
      <c r="AZ738" s="611"/>
      <c r="BA738" s="611"/>
      <c r="BB738" s="611"/>
      <c r="BC738" s="611"/>
      <c r="BD738" s="611"/>
      <c r="BE738" s="611"/>
      <c r="BF738" s="611"/>
      <c r="BG738" s="611"/>
      <c r="BH738" s="611"/>
      <c r="BI738" s="611"/>
      <c r="BJ738" s="611"/>
      <c r="BK738" s="611"/>
      <c r="BL738" s="611"/>
      <c r="BM738" s="611"/>
      <c r="BN738" s="611"/>
      <c r="BO738" s="611"/>
      <c r="BP738" s="611"/>
      <c r="BQ738" s="611"/>
      <c r="BR738" s="611"/>
      <c r="BS738" s="611"/>
      <c r="BT738" s="611"/>
      <c r="BU738" s="611"/>
      <c r="BV738" s="611"/>
      <c r="BW738" s="611"/>
      <c r="BX738" s="611"/>
      <c r="BY738" s="611"/>
      <c r="BZ738" s="611"/>
      <c r="CA738" s="611"/>
      <c r="CB738" s="611"/>
      <c r="CC738" s="611"/>
      <c r="CD738" s="611"/>
      <c r="CE738" s="611"/>
      <c r="CF738" s="611"/>
      <c r="CG738" s="611"/>
      <c r="CH738" s="611"/>
      <c r="CI738" s="611"/>
      <c r="CJ738" s="611"/>
      <c r="CK738" s="611"/>
      <c r="CL738" s="611"/>
      <c r="CM738" s="611"/>
      <c r="CN738" s="611"/>
      <c r="CO738" s="611"/>
      <c r="CP738" s="611"/>
      <c r="CQ738" s="611"/>
      <c r="CR738" s="611"/>
      <c r="CS738" s="611"/>
      <c r="CT738" s="611"/>
      <c r="CU738" s="611"/>
      <c r="CV738" s="611"/>
      <c r="CW738" s="611"/>
      <c r="CX738" s="611"/>
      <c r="CY738" s="611"/>
      <c r="CZ738" s="611"/>
      <c r="DA738" s="611"/>
      <c r="DB738" s="611"/>
      <c r="DC738" s="611"/>
      <c r="DD738" s="611"/>
      <c r="DE738" s="611"/>
      <c r="DF738" s="611"/>
      <c r="DG738" s="611"/>
      <c r="DH738" s="611"/>
      <c r="DI738" s="611"/>
      <c r="DJ738" s="611"/>
      <c r="DK738" s="611"/>
      <c r="DL738" s="611"/>
      <c r="DM738" s="611"/>
      <c r="DN738" s="611"/>
      <c r="DO738" s="611"/>
      <c r="DP738" s="611"/>
      <c r="DQ738" s="611"/>
      <c r="DR738" s="611"/>
      <c r="DS738" s="611"/>
      <c r="DT738" s="611"/>
      <c r="DU738" s="611"/>
      <c r="DV738" s="611"/>
      <c r="DW738" s="611"/>
      <c r="DX738" s="611"/>
      <c r="DY738" s="611"/>
      <c r="DZ738" s="611"/>
      <c r="EA738" s="611"/>
      <c r="EB738" s="611"/>
      <c r="EC738" s="611"/>
      <c r="ED738" s="611"/>
      <c r="EE738" s="611"/>
      <c r="EF738" s="611"/>
      <c r="EG738" s="611"/>
      <c r="EH738" s="611"/>
      <c r="EI738" s="611"/>
      <c r="EJ738" s="611"/>
      <c r="EK738" s="611"/>
      <c r="EL738" s="611"/>
      <c r="EM738" s="611"/>
      <c r="EN738" s="611"/>
      <c r="EO738" s="611"/>
      <c r="EP738" s="611"/>
      <c r="EQ738" s="611"/>
      <c r="ER738" s="611"/>
      <c r="ES738" s="2227"/>
      <c r="ET738" s="611"/>
      <c r="EU738" s="611"/>
      <c r="EV738" s="611"/>
      <c r="EW738" s="611"/>
      <c r="EX738" s="611"/>
      <c r="EY738" s="611"/>
    </row>
    <row r="739" spans="1:155" s="332" customFormat="1" hidden="1">
      <c r="A739" s="1731"/>
      <c r="B739" s="611"/>
      <c r="C739" s="611"/>
      <c r="D739" s="679"/>
      <c r="E739" s="679"/>
      <c r="F739" s="679"/>
      <c r="G739" s="607"/>
      <c r="H739" s="611"/>
      <c r="I739" s="611"/>
      <c r="J739" s="611"/>
      <c r="K739" s="611"/>
      <c r="L739" s="611"/>
      <c r="M739" s="611"/>
      <c r="N739" s="611"/>
      <c r="O739" s="611"/>
      <c r="P739" s="611"/>
      <c r="Q739" s="611"/>
      <c r="R739" s="611"/>
      <c r="S739" s="611"/>
      <c r="T739" s="611"/>
      <c r="U739" s="611"/>
      <c r="V739" s="611"/>
      <c r="W739" s="611"/>
      <c r="X739" s="611"/>
      <c r="Y739" s="611"/>
      <c r="Z739" s="611"/>
      <c r="AA739" s="611"/>
      <c r="AB739" s="611"/>
      <c r="AC739" s="611"/>
      <c r="AD739" s="611"/>
      <c r="AE739" s="611"/>
      <c r="AF739" s="611"/>
      <c r="AG739" s="611"/>
      <c r="AH739" s="611"/>
      <c r="AI739" s="611"/>
      <c r="AJ739" s="611"/>
      <c r="AK739" s="611"/>
      <c r="AL739" s="611"/>
      <c r="AM739" s="611"/>
      <c r="AN739" s="611"/>
      <c r="AO739" s="611"/>
      <c r="AP739" s="611"/>
      <c r="AQ739" s="611"/>
      <c r="AR739" s="611"/>
      <c r="AS739" s="611"/>
      <c r="AT739" s="611"/>
      <c r="AU739" s="611"/>
      <c r="AV739" s="611"/>
      <c r="AW739" s="611"/>
      <c r="AX739" s="611"/>
      <c r="AY739" s="611"/>
      <c r="AZ739" s="611"/>
      <c r="BA739" s="611"/>
      <c r="BB739" s="611"/>
      <c r="BC739" s="611"/>
      <c r="BD739" s="611"/>
      <c r="BE739" s="611"/>
      <c r="BF739" s="611"/>
      <c r="BG739" s="611"/>
      <c r="BH739" s="611"/>
      <c r="BI739" s="611"/>
      <c r="BJ739" s="611"/>
      <c r="BK739" s="611"/>
      <c r="BL739" s="611"/>
      <c r="BM739" s="611"/>
      <c r="BN739" s="611"/>
      <c r="BO739" s="611"/>
      <c r="BP739" s="611"/>
      <c r="BQ739" s="611"/>
      <c r="BR739" s="611"/>
      <c r="BS739" s="611"/>
      <c r="BT739" s="611"/>
      <c r="BU739" s="611"/>
      <c r="BV739" s="611"/>
      <c r="BW739" s="611"/>
      <c r="BX739" s="611"/>
      <c r="BY739" s="611"/>
      <c r="BZ739" s="611"/>
      <c r="CA739" s="611"/>
      <c r="CB739" s="611"/>
      <c r="CC739" s="611"/>
      <c r="CD739" s="611"/>
      <c r="CE739" s="611"/>
      <c r="CF739" s="611"/>
      <c r="CG739" s="611"/>
      <c r="CH739" s="611"/>
      <c r="CI739" s="611"/>
      <c r="CJ739" s="611"/>
      <c r="CK739" s="611"/>
      <c r="CL739" s="611"/>
      <c r="CM739" s="611"/>
      <c r="CN739" s="611"/>
      <c r="CO739" s="611"/>
      <c r="CP739" s="611"/>
      <c r="CQ739" s="611"/>
      <c r="CR739" s="611"/>
      <c r="CS739" s="611"/>
      <c r="CT739" s="611"/>
      <c r="CU739" s="611"/>
      <c r="CV739" s="611"/>
      <c r="CW739" s="611"/>
      <c r="CX739" s="611"/>
      <c r="CY739" s="611"/>
      <c r="CZ739" s="611"/>
      <c r="DA739" s="611"/>
      <c r="DB739" s="611"/>
      <c r="DC739" s="611"/>
      <c r="DD739" s="611"/>
      <c r="DE739" s="611"/>
      <c r="DF739" s="611"/>
      <c r="DG739" s="611"/>
      <c r="DH739" s="611"/>
      <c r="DI739" s="611"/>
      <c r="DJ739" s="611"/>
      <c r="DK739" s="611"/>
      <c r="DL739" s="611"/>
      <c r="DM739" s="611"/>
      <c r="DN739" s="611"/>
      <c r="DO739" s="611"/>
      <c r="DP739" s="611"/>
      <c r="DQ739" s="611"/>
      <c r="DR739" s="611"/>
      <c r="DS739" s="611"/>
      <c r="DT739" s="611"/>
      <c r="DU739" s="611"/>
      <c r="DV739" s="611"/>
      <c r="DW739" s="611"/>
      <c r="DX739" s="611"/>
      <c r="DY739" s="611"/>
      <c r="DZ739" s="611"/>
      <c r="EA739" s="611"/>
      <c r="EB739" s="611"/>
      <c r="EC739" s="611"/>
      <c r="ED739" s="611"/>
      <c r="EE739" s="611"/>
      <c r="EF739" s="611"/>
      <c r="EG739" s="611"/>
      <c r="EH739" s="611"/>
      <c r="EI739" s="611"/>
      <c r="EJ739" s="611"/>
      <c r="EK739" s="611"/>
      <c r="EL739" s="611"/>
      <c r="EM739" s="611"/>
      <c r="EN739" s="611"/>
      <c r="EO739" s="611"/>
      <c r="EP739" s="611"/>
      <c r="EQ739" s="611"/>
      <c r="ER739" s="611"/>
      <c r="ES739" s="2227"/>
      <c r="ET739" s="611"/>
      <c r="EU739" s="611"/>
      <c r="EV739" s="611"/>
      <c r="EW739" s="611"/>
      <c r="EX739" s="611"/>
      <c r="EY739" s="611"/>
    </row>
    <row r="740" spans="1:155" s="332" customFormat="1" hidden="1">
      <c r="A740" s="1731"/>
      <c r="B740" s="611"/>
      <c r="C740" s="611"/>
      <c r="D740" s="679"/>
      <c r="E740" s="679"/>
      <c r="F740" s="679"/>
      <c r="G740" s="607"/>
      <c r="H740" s="611"/>
      <c r="I740" s="611"/>
      <c r="J740" s="611"/>
      <c r="K740" s="611"/>
      <c r="L740" s="611"/>
      <c r="M740" s="611"/>
      <c r="N740" s="611"/>
      <c r="O740" s="611"/>
      <c r="P740" s="611"/>
      <c r="Q740" s="611"/>
      <c r="R740" s="611"/>
      <c r="S740" s="611"/>
      <c r="T740" s="611"/>
      <c r="U740" s="611"/>
      <c r="V740" s="611"/>
      <c r="W740" s="611"/>
      <c r="X740" s="611"/>
      <c r="Y740" s="611"/>
      <c r="Z740" s="611"/>
      <c r="AA740" s="611"/>
      <c r="AB740" s="611"/>
      <c r="AC740" s="611"/>
      <c r="AD740" s="611"/>
      <c r="AE740" s="611"/>
      <c r="AF740" s="611"/>
      <c r="AG740" s="611"/>
      <c r="AH740" s="611"/>
      <c r="AI740" s="611"/>
      <c r="AJ740" s="611"/>
      <c r="AK740" s="611"/>
      <c r="AL740" s="611"/>
      <c r="AM740" s="611"/>
      <c r="AN740" s="611"/>
      <c r="AO740" s="611"/>
      <c r="AP740" s="611"/>
      <c r="AQ740" s="611"/>
      <c r="AR740" s="611"/>
      <c r="AS740" s="611"/>
      <c r="AT740" s="611"/>
      <c r="AU740" s="611"/>
      <c r="AV740" s="611"/>
      <c r="AW740" s="611"/>
      <c r="AX740" s="611"/>
      <c r="AY740" s="611"/>
      <c r="AZ740" s="611"/>
      <c r="BA740" s="611"/>
      <c r="BB740" s="611"/>
      <c r="BC740" s="611"/>
      <c r="BD740" s="611"/>
      <c r="BE740" s="611"/>
      <c r="BF740" s="611"/>
      <c r="BG740" s="611"/>
      <c r="BH740" s="611"/>
      <c r="BI740" s="611"/>
      <c r="BJ740" s="611"/>
      <c r="BK740" s="611"/>
      <c r="BL740" s="611"/>
      <c r="BM740" s="611"/>
      <c r="BN740" s="611"/>
      <c r="BO740" s="611"/>
      <c r="BP740" s="611"/>
      <c r="BQ740" s="611"/>
      <c r="BR740" s="611"/>
      <c r="BS740" s="611"/>
      <c r="BT740" s="611"/>
      <c r="BU740" s="611"/>
      <c r="BV740" s="611"/>
      <c r="BW740" s="611"/>
      <c r="BX740" s="611"/>
      <c r="BY740" s="611"/>
      <c r="BZ740" s="611"/>
      <c r="CA740" s="611"/>
      <c r="CB740" s="611"/>
      <c r="CC740" s="611"/>
      <c r="CD740" s="611"/>
      <c r="CE740" s="611"/>
      <c r="CF740" s="611"/>
      <c r="CG740" s="611"/>
      <c r="CH740" s="611"/>
      <c r="CI740" s="611"/>
      <c r="CJ740" s="611"/>
      <c r="CK740" s="611"/>
      <c r="CL740" s="611"/>
      <c r="CM740" s="611"/>
      <c r="CN740" s="611"/>
      <c r="CO740" s="611"/>
      <c r="CP740" s="611"/>
      <c r="CQ740" s="611"/>
      <c r="CR740" s="611"/>
      <c r="CS740" s="611"/>
      <c r="CT740" s="611"/>
      <c r="CU740" s="611"/>
      <c r="CV740" s="611"/>
      <c r="CW740" s="611"/>
      <c r="CX740" s="611"/>
      <c r="CY740" s="611"/>
      <c r="CZ740" s="611"/>
      <c r="DA740" s="611"/>
      <c r="DB740" s="611"/>
      <c r="DC740" s="611"/>
      <c r="DD740" s="611"/>
      <c r="DE740" s="611"/>
      <c r="DF740" s="611"/>
      <c r="DG740" s="611"/>
      <c r="DH740" s="611"/>
      <c r="DI740" s="611"/>
      <c r="DJ740" s="611"/>
      <c r="DK740" s="611"/>
      <c r="DL740" s="611"/>
      <c r="DM740" s="611"/>
      <c r="DN740" s="611"/>
      <c r="DO740" s="611"/>
      <c r="DP740" s="611"/>
      <c r="DQ740" s="611"/>
      <c r="DR740" s="611"/>
      <c r="DS740" s="611"/>
      <c r="DT740" s="611"/>
      <c r="DU740" s="611"/>
      <c r="DV740" s="611"/>
      <c r="DW740" s="611"/>
      <c r="DX740" s="611"/>
      <c r="DY740" s="611"/>
      <c r="DZ740" s="611"/>
      <c r="EA740" s="611"/>
      <c r="EB740" s="611"/>
      <c r="EC740" s="611"/>
      <c r="ED740" s="611"/>
      <c r="EE740" s="611"/>
      <c r="EF740" s="611"/>
      <c r="EG740" s="611"/>
      <c r="EH740" s="611"/>
      <c r="EI740" s="611"/>
      <c r="EJ740" s="611"/>
      <c r="EK740" s="611"/>
      <c r="EL740" s="611"/>
      <c r="EM740" s="611"/>
      <c r="EN740" s="611"/>
      <c r="EO740" s="611"/>
      <c r="EP740" s="611"/>
      <c r="EQ740" s="611"/>
      <c r="ER740" s="611"/>
      <c r="ES740" s="2227"/>
      <c r="ET740" s="611"/>
      <c r="EU740" s="611"/>
      <c r="EV740" s="611"/>
      <c r="EW740" s="611"/>
      <c r="EX740" s="611"/>
      <c r="EY740" s="611"/>
    </row>
    <row r="741" spans="1:155" s="332" customFormat="1" hidden="1">
      <c r="A741" s="1731"/>
      <c r="B741" s="611"/>
      <c r="C741" s="611"/>
      <c r="D741" s="679"/>
      <c r="E741" s="679"/>
      <c r="F741" s="679"/>
      <c r="G741" s="607"/>
      <c r="H741" s="611"/>
      <c r="I741" s="611"/>
      <c r="J741" s="611"/>
      <c r="K741" s="611"/>
      <c r="L741" s="611"/>
      <c r="M741" s="611"/>
      <c r="N741" s="611"/>
      <c r="O741" s="611"/>
      <c r="P741" s="611"/>
      <c r="Q741" s="611"/>
      <c r="R741" s="611"/>
      <c r="S741" s="611"/>
      <c r="T741" s="611"/>
      <c r="U741" s="611"/>
      <c r="V741" s="611"/>
      <c r="W741" s="611"/>
      <c r="X741" s="611"/>
      <c r="Y741" s="611"/>
      <c r="Z741" s="611"/>
      <c r="AA741" s="611"/>
      <c r="AB741" s="611"/>
      <c r="AC741" s="611"/>
      <c r="AD741" s="611"/>
      <c r="AE741" s="611"/>
      <c r="AF741" s="611"/>
      <c r="AG741" s="611"/>
      <c r="AH741" s="611"/>
      <c r="AI741" s="611"/>
      <c r="AJ741" s="611"/>
      <c r="AK741" s="611"/>
      <c r="AL741" s="611"/>
      <c r="AM741" s="611"/>
      <c r="AN741" s="611"/>
      <c r="AO741" s="611"/>
      <c r="AP741" s="611"/>
      <c r="AQ741" s="611"/>
      <c r="AR741" s="611"/>
      <c r="AS741" s="611"/>
      <c r="AT741" s="611"/>
      <c r="AU741" s="611"/>
      <c r="AV741" s="611"/>
      <c r="AW741" s="611"/>
      <c r="AX741" s="611"/>
      <c r="AY741" s="611"/>
      <c r="AZ741" s="611"/>
      <c r="BA741" s="611"/>
      <c r="BB741" s="611"/>
      <c r="BC741" s="611"/>
      <c r="BD741" s="611"/>
      <c r="BE741" s="611"/>
      <c r="BF741" s="611"/>
      <c r="BG741" s="611"/>
      <c r="BH741" s="611"/>
      <c r="BI741" s="611"/>
      <c r="BJ741" s="611"/>
      <c r="BK741" s="611"/>
      <c r="BL741" s="611"/>
      <c r="BM741" s="611"/>
      <c r="BN741" s="611"/>
      <c r="BO741" s="611"/>
      <c r="BP741" s="611"/>
      <c r="BQ741" s="611"/>
      <c r="BR741" s="611"/>
      <c r="BS741" s="611"/>
      <c r="BT741" s="611"/>
      <c r="BU741" s="611"/>
      <c r="BV741" s="611"/>
      <c r="BW741" s="611"/>
      <c r="BX741" s="611"/>
      <c r="BY741" s="611"/>
      <c r="BZ741" s="611"/>
      <c r="CA741" s="611"/>
      <c r="CB741" s="611"/>
      <c r="CC741" s="611"/>
      <c r="CD741" s="611"/>
      <c r="CE741" s="611"/>
      <c r="CF741" s="611"/>
      <c r="CG741" s="611"/>
      <c r="CH741" s="611"/>
      <c r="CI741" s="611"/>
      <c r="CJ741" s="611"/>
      <c r="CK741" s="611"/>
      <c r="CL741" s="611"/>
      <c r="CM741" s="611"/>
      <c r="CN741" s="611"/>
      <c r="CO741" s="611"/>
      <c r="CP741" s="611"/>
      <c r="CQ741" s="611"/>
      <c r="CR741" s="611"/>
      <c r="CS741" s="611"/>
      <c r="CT741" s="611"/>
      <c r="CU741" s="611"/>
      <c r="CV741" s="611"/>
      <c r="CW741" s="611"/>
      <c r="CX741" s="611"/>
      <c r="CY741" s="611"/>
      <c r="CZ741" s="611"/>
      <c r="DA741" s="611"/>
      <c r="DB741" s="611"/>
      <c r="DC741" s="611"/>
      <c r="DD741" s="611"/>
      <c r="DE741" s="611"/>
      <c r="DF741" s="611"/>
      <c r="DG741" s="611"/>
      <c r="DH741" s="611"/>
      <c r="DI741" s="611"/>
      <c r="DJ741" s="611"/>
      <c r="DK741" s="611"/>
      <c r="DL741" s="611"/>
      <c r="DM741" s="611"/>
      <c r="DN741" s="611"/>
      <c r="DO741" s="611"/>
      <c r="DP741" s="611"/>
      <c r="DQ741" s="611"/>
      <c r="DR741" s="611"/>
      <c r="DS741" s="611"/>
      <c r="DT741" s="611"/>
      <c r="DU741" s="611"/>
      <c r="DV741" s="611"/>
      <c r="DW741" s="611"/>
      <c r="DX741" s="611"/>
      <c r="DY741" s="611"/>
      <c r="DZ741" s="611"/>
      <c r="EA741" s="611"/>
      <c r="EB741" s="611"/>
      <c r="EC741" s="611"/>
      <c r="ED741" s="611"/>
      <c r="EE741" s="611"/>
      <c r="EF741" s="611"/>
      <c r="EG741" s="611"/>
      <c r="EH741" s="611"/>
      <c r="EI741" s="611"/>
      <c r="EJ741" s="611"/>
      <c r="EK741" s="611"/>
      <c r="EL741" s="611"/>
      <c r="EM741" s="611"/>
      <c r="EN741" s="611"/>
      <c r="EO741" s="611"/>
      <c r="EP741" s="611"/>
      <c r="EQ741" s="611"/>
      <c r="ER741" s="611"/>
      <c r="ES741" s="2227"/>
      <c r="ET741" s="611"/>
      <c r="EU741" s="611"/>
      <c r="EV741" s="611"/>
      <c r="EW741" s="611"/>
      <c r="EX741" s="611"/>
      <c r="EY741" s="611"/>
    </row>
    <row r="742" spans="1:155" s="332" customFormat="1" hidden="1">
      <c r="A742" s="1731"/>
      <c r="B742" s="611"/>
      <c r="C742" s="611"/>
      <c r="D742" s="679"/>
      <c r="E742" s="679"/>
      <c r="F742" s="679"/>
      <c r="G742" s="607"/>
      <c r="H742" s="611"/>
      <c r="I742" s="611"/>
      <c r="J742" s="611"/>
      <c r="K742" s="611"/>
      <c r="L742" s="611"/>
      <c r="M742" s="611"/>
      <c r="N742" s="611"/>
      <c r="O742" s="611"/>
      <c r="P742" s="611"/>
      <c r="Q742" s="611"/>
      <c r="R742" s="611"/>
      <c r="S742" s="611"/>
      <c r="T742" s="611"/>
      <c r="U742" s="611"/>
      <c r="V742" s="611"/>
      <c r="W742" s="611"/>
      <c r="X742" s="611"/>
      <c r="Y742" s="611"/>
      <c r="Z742" s="611"/>
      <c r="AA742" s="611"/>
      <c r="AB742" s="611"/>
      <c r="AC742" s="611"/>
      <c r="AD742" s="611"/>
      <c r="AE742" s="611"/>
      <c r="AF742" s="611"/>
      <c r="AG742" s="611"/>
      <c r="AH742" s="611"/>
      <c r="AI742" s="611"/>
      <c r="AJ742" s="611"/>
      <c r="AK742" s="611"/>
      <c r="AL742" s="611"/>
      <c r="AM742" s="611"/>
      <c r="AN742" s="611"/>
      <c r="AO742" s="611"/>
      <c r="AP742" s="611"/>
      <c r="AQ742" s="611"/>
      <c r="AR742" s="611"/>
      <c r="AS742" s="611"/>
      <c r="AT742" s="611"/>
      <c r="AU742" s="611"/>
      <c r="AV742" s="611"/>
      <c r="AW742" s="611"/>
      <c r="AX742" s="611"/>
      <c r="AY742" s="611"/>
      <c r="AZ742" s="611"/>
      <c r="BA742" s="611"/>
      <c r="BB742" s="611"/>
      <c r="BC742" s="611"/>
      <c r="BD742" s="611"/>
      <c r="BE742" s="611"/>
      <c r="BF742" s="611"/>
      <c r="BG742" s="611"/>
      <c r="BH742" s="611"/>
      <c r="BI742" s="611"/>
      <c r="BJ742" s="611"/>
      <c r="BK742" s="611"/>
      <c r="BL742" s="611"/>
      <c r="BM742" s="611"/>
      <c r="BN742" s="611"/>
      <c r="BO742" s="611"/>
      <c r="BP742" s="611"/>
      <c r="BQ742" s="611"/>
      <c r="BR742" s="611"/>
      <c r="BS742" s="611"/>
      <c r="BT742" s="611"/>
      <c r="BU742" s="611"/>
      <c r="BV742" s="611"/>
      <c r="BW742" s="611"/>
      <c r="BX742" s="611"/>
      <c r="BY742" s="611"/>
      <c r="BZ742" s="611"/>
      <c r="CA742" s="611"/>
      <c r="CB742" s="611"/>
      <c r="CC742" s="611"/>
      <c r="CD742" s="611"/>
      <c r="CE742" s="611"/>
      <c r="CF742" s="611"/>
      <c r="CG742" s="611"/>
      <c r="CH742" s="611"/>
      <c r="CI742" s="611"/>
      <c r="CJ742" s="611"/>
      <c r="CK742" s="611"/>
      <c r="CL742" s="611"/>
      <c r="CM742" s="611"/>
      <c r="CN742" s="611"/>
      <c r="CO742" s="611"/>
      <c r="CP742" s="611"/>
      <c r="CQ742" s="611"/>
      <c r="CR742" s="611"/>
      <c r="CS742" s="611"/>
      <c r="CT742" s="611"/>
      <c r="CU742" s="611"/>
      <c r="CV742" s="611"/>
      <c r="CW742" s="611"/>
      <c r="CX742" s="611"/>
      <c r="CY742" s="611"/>
      <c r="CZ742" s="611"/>
      <c r="DA742" s="611"/>
      <c r="DB742" s="611"/>
      <c r="DC742" s="611"/>
      <c r="DD742" s="611"/>
      <c r="DE742" s="611"/>
      <c r="DF742" s="611"/>
      <c r="DG742" s="611"/>
      <c r="DH742" s="611"/>
      <c r="DI742" s="611"/>
      <c r="DJ742" s="611"/>
      <c r="DK742" s="611"/>
      <c r="DL742" s="611"/>
      <c r="DM742" s="611"/>
      <c r="DN742" s="611"/>
      <c r="DO742" s="611"/>
      <c r="DP742" s="611"/>
      <c r="DQ742" s="611"/>
      <c r="DR742" s="611"/>
      <c r="DS742" s="611"/>
      <c r="DT742" s="611"/>
      <c r="DU742" s="611"/>
      <c r="DV742" s="611"/>
      <c r="DW742" s="611"/>
      <c r="DX742" s="611"/>
      <c r="DY742" s="611"/>
      <c r="DZ742" s="611"/>
      <c r="EA742" s="611"/>
      <c r="EB742" s="611"/>
      <c r="EC742" s="611"/>
      <c r="ED742" s="611"/>
      <c r="EE742" s="611"/>
      <c r="EF742" s="611"/>
      <c r="EG742" s="611"/>
      <c r="EH742" s="611"/>
      <c r="EI742" s="611"/>
      <c r="EJ742" s="611"/>
      <c r="EK742" s="611"/>
      <c r="EL742" s="611"/>
      <c r="EM742" s="611"/>
      <c r="EN742" s="611"/>
      <c r="EO742" s="611"/>
      <c r="EP742" s="611"/>
      <c r="EQ742" s="611"/>
      <c r="ER742" s="611"/>
      <c r="ES742" s="2227"/>
      <c r="ET742" s="611"/>
      <c r="EU742" s="611"/>
      <c r="EV742" s="611"/>
      <c r="EW742" s="611"/>
      <c r="EX742" s="611"/>
      <c r="EY742" s="611"/>
    </row>
    <row r="743" spans="1:155" s="332" customFormat="1" hidden="1">
      <c r="A743" s="1731"/>
      <c r="B743" s="611"/>
      <c r="C743" s="611"/>
      <c r="D743" s="679"/>
      <c r="E743" s="679"/>
      <c r="F743" s="679"/>
      <c r="G743" s="607"/>
      <c r="H743" s="611"/>
      <c r="I743" s="611"/>
      <c r="J743" s="611"/>
      <c r="K743" s="611"/>
      <c r="L743" s="611"/>
      <c r="M743" s="611"/>
      <c r="N743" s="611"/>
      <c r="O743" s="611"/>
      <c r="P743" s="611"/>
      <c r="Q743" s="611"/>
      <c r="R743" s="611"/>
      <c r="S743" s="611"/>
      <c r="T743" s="611"/>
      <c r="U743" s="611"/>
      <c r="V743" s="611"/>
      <c r="W743" s="611"/>
      <c r="X743" s="611"/>
      <c r="Y743" s="611"/>
      <c r="Z743" s="611"/>
      <c r="AA743" s="611"/>
      <c r="AB743" s="611"/>
      <c r="AC743" s="611"/>
      <c r="AD743" s="611"/>
      <c r="AE743" s="611"/>
      <c r="AF743" s="611"/>
      <c r="AG743" s="611"/>
      <c r="AH743" s="611"/>
      <c r="AI743" s="611"/>
      <c r="AJ743" s="611"/>
      <c r="AK743" s="611"/>
      <c r="AL743" s="611"/>
      <c r="AM743" s="611"/>
      <c r="AN743" s="611"/>
      <c r="AO743" s="611"/>
      <c r="AP743" s="611"/>
      <c r="AQ743" s="611"/>
      <c r="AR743" s="611"/>
      <c r="AS743" s="611"/>
      <c r="AT743" s="611"/>
      <c r="AU743" s="611"/>
      <c r="AV743" s="611"/>
      <c r="AW743" s="611"/>
      <c r="AX743" s="611"/>
      <c r="AY743" s="611"/>
      <c r="AZ743" s="611"/>
      <c r="BA743" s="611"/>
      <c r="BB743" s="611"/>
      <c r="BC743" s="611"/>
      <c r="BD743" s="611"/>
      <c r="BE743" s="611"/>
      <c r="BF743" s="611"/>
      <c r="BG743" s="611"/>
      <c r="BH743" s="611"/>
      <c r="BI743" s="611"/>
      <c r="BJ743" s="611"/>
      <c r="BK743" s="611"/>
      <c r="BL743" s="611"/>
      <c r="BM743" s="611"/>
      <c r="BN743" s="611"/>
      <c r="BO743" s="611"/>
      <c r="BP743" s="611"/>
      <c r="BQ743" s="611"/>
      <c r="BR743" s="611"/>
      <c r="BS743" s="611"/>
      <c r="BT743" s="611"/>
      <c r="BU743" s="611"/>
      <c r="BV743" s="611"/>
      <c r="BW743" s="611"/>
      <c r="BX743" s="611"/>
      <c r="BY743" s="611"/>
      <c r="BZ743" s="611"/>
      <c r="CA743" s="611"/>
      <c r="CB743" s="611"/>
      <c r="CC743" s="611"/>
      <c r="CD743" s="611"/>
      <c r="CE743" s="611"/>
      <c r="CF743" s="611"/>
      <c r="CG743" s="611"/>
      <c r="CH743" s="611"/>
      <c r="CI743" s="611"/>
      <c r="CJ743" s="611"/>
      <c r="CK743" s="611"/>
      <c r="CL743" s="611"/>
      <c r="CM743" s="611"/>
      <c r="CN743" s="611"/>
      <c r="CO743" s="611"/>
      <c r="CP743" s="611"/>
      <c r="CQ743" s="611"/>
      <c r="CR743" s="611"/>
      <c r="CS743" s="611"/>
      <c r="CT743" s="611"/>
      <c r="CU743" s="611"/>
      <c r="CV743" s="611"/>
      <c r="CW743" s="611"/>
      <c r="CX743" s="611"/>
      <c r="CY743" s="611"/>
      <c r="CZ743" s="611"/>
      <c r="DA743" s="611"/>
      <c r="DB743" s="611"/>
      <c r="DC743" s="611"/>
      <c r="DD743" s="611"/>
      <c r="DE743" s="611"/>
      <c r="DF743" s="611"/>
      <c r="DG743" s="611"/>
      <c r="DH743" s="611"/>
      <c r="DI743" s="611"/>
      <c r="DJ743" s="611"/>
      <c r="DK743" s="611"/>
      <c r="DL743" s="611"/>
      <c r="DM743" s="611"/>
      <c r="DN743" s="611"/>
      <c r="DO743" s="611"/>
      <c r="DP743" s="611"/>
      <c r="DQ743" s="611"/>
      <c r="DR743" s="611"/>
      <c r="DS743" s="611"/>
      <c r="DT743" s="611"/>
      <c r="DU743" s="611"/>
      <c r="DV743" s="611"/>
      <c r="DW743" s="611"/>
      <c r="DX743" s="611"/>
      <c r="DY743" s="611"/>
      <c r="DZ743" s="611"/>
      <c r="EA743" s="611"/>
      <c r="EB743" s="611"/>
      <c r="EC743" s="611"/>
      <c r="ED743" s="611"/>
      <c r="EE743" s="611"/>
      <c r="EF743" s="611"/>
      <c r="EG743" s="611"/>
      <c r="EH743" s="611"/>
      <c r="EI743" s="611"/>
      <c r="EJ743" s="611"/>
      <c r="EK743" s="611"/>
      <c r="EL743" s="611"/>
      <c r="EM743" s="611"/>
      <c r="EN743" s="611"/>
      <c r="EO743" s="611"/>
      <c r="EP743" s="611"/>
      <c r="EQ743" s="611"/>
      <c r="ER743" s="611"/>
      <c r="ES743" s="2227"/>
      <c r="ET743" s="611"/>
      <c r="EU743" s="611"/>
      <c r="EV743" s="611"/>
      <c r="EW743" s="611"/>
      <c r="EX743" s="611"/>
      <c r="EY743" s="611"/>
    </row>
    <row r="744" spans="1:155" s="332" customFormat="1" hidden="1">
      <c r="A744" s="1731"/>
      <c r="B744" s="611"/>
      <c r="C744" s="611"/>
      <c r="D744" s="679"/>
      <c r="E744" s="679"/>
      <c r="F744" s="679"/>
      <c r="G744" s="607"/>
      <c r="H744" s="611"/>
      <c r="I744" s="611"/>
      <c r="J744" s="611"/>
      <c r="K744" s="611"/>
      <c r="L744" s="611"/>
      <c r="M744" s="611"/>
      <c r="N744" s="611"/>
      <c r="O744" s="611"/>
      <c r="P744" s="611"/>
      <c r="Q744" s="611"/>
      <c r="R744" s="611"/>
      <c r="S744" s="611"/>
      <c r="T744" s="611"/>
      <c r="U744" s="611"/>
      <c r="V744" s="611"/>
      <c r="W744" s="611"/>
      <c r="X744" s="611"/>
      <c r="Y744" s="611"/>
      <c r="Z744" s="611"/>
      <c r="AA744" s="611"/>
      <c r="AB744" s="611"/>
      <c r="AC744" s="611"/>
      <c r="AD744" s="611"/>
      <c r="AE744" s="611"/>
      <c r="AF744" s="611"/>
      <c r="AG744" s="611"/>
      <c r="AH744" s="611"/>
      <c r="AI744" s="611"/>
      <c r="AJ744" s="611"/>
      <c r="AK744" s="611"/>
      <c r="AL744" s="611"/>
      <c r="AM744" s="611"/>
      <c r="AN744" s="611"/>
      <c r="AO744" s="611"/>
      <c r="AP744" s="611"/>
      <c r="AQ744" s="611"/>
      <c r="AR744" s="611"/>
      <c r="AS744" s="611"/>
      <c r="AT744" s="611"/>
      <c r="AU744" s="611"/>
      <c r="AV744" s="611"/>
      <c r="AW744" s="611"/>
      <c r="AX744" s="611"/>
      <c r="AY744" s="611"/>
      <c r="AZ744" s="611"/>
      <c r="BA744" s="611"/>
      <c r="BB744" s="611"/>
      <c r="BC744" s="611"/>
      <c r="BD744" s="611"/>
      <c r="BE744" s="611"/>
      <c r="BF744" s="611"/>
      <c r="BG744" s="611"/>
      <c r="BH744" s="611"/>
      <c r="BI744" s="611"/>
      <c r="BJ744" s="611"/>
      <c r="BK744" s="611"/>
      <c r="BL744" s="611"/>
      <c r="BM744" s="611"/>
      <c r="BN744" s="611"/>
      <c r="BO744" s="611"/>
      <c r="BP744" s="611"/>
      <c r="BQ744" s="611"/>
      <c r="BR744" s="611"/>
      <c r="BS744" s="611"/>
      <c r="BT744" s="611"/>
      <c r="BU744" s="611"/>
      <c r="BV744" s="611"/>
      <c r="BW744" s="611"/>
      <c r="BX744" s="611"/>
      <c r="BY744" s="611"/>
      <c r="BZ744" s="611"/>
      <c r="CA744" s="611"/>
      <c r="CB744" s="611"/>
      <c r="CC744" s="611"/>
      <c r="CD744" s="611"/>
      <c r="CE744" s="611"/>
      <c r="CF744" s="611"/>
      <c r="CG744" s="611"/>
      <c r="CH744" s="611"/>
      <c r="CI744" s="611"/>
      <c r="CJ744" s="611"/>
      <c r="CK744" s="611"/>
      <c r="CL744" s="611"/>
      <c r="CM744" s="611"/>
      <c r="CN744" s="611"/>
      <c r="CO744" s="611"/>
      <c r="CP744" s="611"/>
      <c r="CQ744" s="611"/>
      <c r="CR744" s="611"/>
      <c r="CS744" s="611"/>
      <c r="CT744" s="611"/>
      <c r="CU744" s="611"/>
      <c r="CV744" s="611"/>
      <c r="CW744" s="611"/>
      <c r="CX744" s="611"/>
      <c r="CY744" s="611"/>
      <c r="CZ744" s="611"/>
      <c r="DA744" s="611"/>
      <c r="DB744" s="611"/>
      <c r="DC744" s="611"/>
      <c r="DD744" s="611"/>
      <c r="DE744" s="611"/>
      <c r="DF744" s="611"/>
      <c r="DG744" s="611"/>
      <c r="DH744" s="611"/>
      <c r="DI744" s="611"/>
      <c r="DJ744" s="611"/>
      <c r="DK744" s="611"/>
      <c r="DL744" s="611"/>
      <c r="DM744" s="611"/>
      <c r="DN744" s="611"/>
      <c r="DO744" s="611"/>
      <c r="DP744" s="611"/>
      <c r="DQ744" s="611"/>
      <c r="DR744" s="611"/>
      <c r="DS744" s="611"/>
      <c r="DT744" s="611"/>
      <c r="DU744" s="611"/>
      <c r="DV744" s="611"/>
      <c r="DW744" s="611"/>
      <c r="DX744" s="611"/>
      <c r="DY744" s="611"/>
      <c r="DZ744" s="611"/>
      <c r="EA744" s="611"/>
      <c r="EB744" s="611"/>
      <c r="EC744" s="611"/>
      <c r="ED744" s="611"/>
      <c r="EE744" s="611"/>
      <c r="EF744" s="611"/>
      <c r="EG744" s="611"/>
      <c r="EH744" s="611"/>
      <c r="EI744" s="611"/>
      <c r="EJ744" s="611"/>
      <c r="EK744" s="611"/>
      <c r="EL744" s="611"/>
      <c r="EM744" s="611"/>
      <c r="EN744" s="611"/>
      <c r="EO744" s="611"/>
      <c r="EP744" s="611"/>
      <c r="EQ744" s="611"/>
      <c r="ER744" s="611"/>
      <c r="ES744" s="2227"/>
      <c r="ET744" s="611"/>
      <c r="EU744" s="611"/>
      <c r="EV744" s="611"/>
      <c r="EW744" s="611"/>
      <c r="EX744" s="611"/>
      <c r="EY744" s="611"/>
    </row>
    <row r="745" spans="1:155" s="332" customFormat="1" hidden="1">
      <c r="A745" s="1731"/>
      <c r="B745" s="611"/>
      <c r="C745" s="611"/>
      <c r="D745" s="679"/>
      <c r="E745" s="679"/>
      <c r="F745" s="679"/>
      <c r="G745" s="607"/>
      <c r="H745" s="611"/>
      <c r="I745" s="611"/>
      <c r="J745" s="611"/>
      <c r="K745" s="611"/>
      <c r="L745" s="611"/>
      <c r="M745" s="611"/>
      <c r="N745" s="611"/>
      <c r="O745" s="611"/>
      <c r="P745" s="611"/>
      <c r="Q745" s="611"/>
      <c r="R745" s="611"/>
      <c r="S745" s="611"/>
      <c r="T745" s="611"/>
      <c r="U745" s="611"/>
      <c r="V745" s="611"/>
      <c r="W745" s="611"/>
      <c r="X745" s="611"/>
      <c r="Y745" s="611"/>
      <c r="Z745" s="611"/>
      <c r="AA745" s="611"/>
      <c r="AB745" s="611"/>
      <c r="AC745" s="611"/>
      <c r="AD745" s="611"/>
      <c r="AE745" s="611"/>
      <c r="AF745" s="611"/>
      <c r="AG745" s="611"/>
      <c r="AH745" s="611"/>
      <c r="AI745" s="611"/>
      <c r="AJ745" s="611"/>
      <c r="AK745" s="611"/>
      <c r="AL745" s="611"/>
      <c r="AM745" s="611"/>
      <c r="AN745" s="611"/>
      <c r="AO745" s="611"/>
      <c r="AP745" s="611"/>
      <c r="AQ745" s="611"/>
      <c r="AR745" s="611"/>
      <c r="AS745" s="611"/>
      <c r="AT745" s="611"/>
      <c r="AU745" s="611"/>
      <c r="AV745" s="611"/>
      <c r="AW745" s="611"/>
      <c r="AX745" s="611"/>
      <c r="AY745" s="611"/>
      <c r="AZ745" s="611"/>
      <c r="BA745" s="611"/>
      <c r="BB745" s="611"/>
      <c r="BC745" s="611"/>
      <c r="BD745" s="611"/>
      <c r="BE745" s="611"/>
      <c r="BF745" s="611"/>
      <c r="BG745" s="611"/>
      <c r="BH745" s="611"/>
      <c r="BI745" s="611"/>
      <c r="BJ745" s="611"/>
      <c r="BK745" s="611"/>
      <c r="BL745" s="611"/>
      <c r="BM745" s="611"/>
      <c r="BN745" s="611"/>
      <c r="BO745" s="611"/>
      <c r="BP745" s="611"/>
      <c r="BQ745" s="611"/>
      <c r="BR745" s="611"/>
      <c r="BS745" s="611"/>
      <c r="BT745" s="611"/>
      <c r="BU745" s="611"/>
      <c r="BV745" s="611"/>
      <c r="BW745" s="611"/>
      <c r="BX745" s="611"/>
      <c r="BY745" s="611"/>
      <c r="BZ745" s="611"/>
      <c r="CA745" s="611"/>
      <c r="CB745" s="611"/>
      <c r="CC745" s="611"/>
      <c r="CD745" s="611"/>
      <c r="CE745" s="611"/>
      <c r="CF745" s="611"/>
      <c r="CG745" s="611"/>
      <c r="CH745" s="611"/>
      <c r="CI745" s="611"/>
      <c r="CJ745" s="611"/>
      <c r="CK745" s="611"/>
      <c r="CL745" s="611"/>
      <c r="CM745" s="611"/>
      <c r="CN745" s="611"/>
      <c r="CO745" s="611"/>
      <c r="CP745" s="611"/>
      <c r="CQ745" s="611"/>
      <c r="CR745" s="611"/>
      <c r="CS745" s="611"/>
      <c r="CT745" s="611"/>
      <c r="CU745" s="611"/>
      <c r="CV745" s="611"/>
      <c r="CW745" s="611"/>
      <c r="CX745" s="611"/>
      <c r="CY745" s="611"/>
      <c r="CZ745" s="611"/>
      <c r="DA745" s="611"/>
      <c r="DB745" s="611"/>
      <c r="DC745" s="611"/>
      <c r="DD745" s="611"/>
      <c r="DE745" s="611"/>
      <c r="DF745" s="611"/>
      <c r="DG745" s="611"/>
      <c r="DH745" s="611"/>
      <c r="DI745" s="611"/>
      <c r="DJ745" s="611"/>
      <c r="DK745" s="611"/>
      <c r="DL745" s="611"/>
      <c r="DM745" s="611"/>
      <c r="DN745" s="611"/>
      <c r="DO745" s="611"/>
      <c r="DP745" s="611"/>
      <c r="DQ745" s="611"/>
      <c r="DR745" s="611"/>
      <c r="DS745" s="611"/>
      <c r="DT745" s="611"/>
      <c r="DU745" s="611"/>
      <c r="DV745" s="611"/>
      <c r="DW745" s="611"/>
      <c r="DX745" s="611"/>
      <c r="DY745" s="611"/>
      <c r="DZ745" s="611"/>
      <c r="EA745" s="611"/>
      <c r="EB745" s="611"/>
      <c r="EC745" s="611"/>
      <c r="ED745" s="611"/>
      <c r="EE745" s="611"/>
      <c r="EF745" s="611"/>
      <c r="EG745" s="611"/>
      <c r="EH745" s="611"/>
      <c r="EI745" s="611"/>
      <c r="EJ745" s="611"/>
      <c r="EK745" s="611"/>
      <c r="EL745" s="611"/>
      <c r="EM745" s="611"/>
      <c r="EN745" s="611"/>
      <c r="EO745" s="611"/>
      <c r="EP745" s="611"/>
      <c r="EQ745" s="611"/>
      <c r="ER745" s="611"/>
      <c r="ES745" s="2227"/>
      <c r="ET745" s="611"/>
      <c r="EU745" s="611"/>
      <c r="EV745" s="611"/>
      <c r="EW745" s="611"/>
      <c r="EX745" s="611"/>
      <c r="EY745" s="611"/>
    </row>
    <row r="746" spans="1:155" s="332" customFormat="1" hidden="1">
      <c r="A746" s="1731"/>
      <c r="B746" s="611"/>
      <c r="C746" s="611"/>
      <c r="D746" s="679"/>
      <c r="E746" s="679"/>
      <c r="F746" s="679"/>
      <c r="G746" s="607"/>
      <c r="H746" s="611"/>
      <c r="I746" s="611"/>
      <c r="J746" s="611"/>
      <c r="K746" s="611"/>
      <c r="L746" s="611"/>
      <c r="M746" s="611"/>
      <c r="N746" s="611"/>
      <c r="O746" s="611"/>
      <c r="P746" s="611"/>
      <c r="Q746" s="611"/>
      <c r="R746" s="611"/>
      <c r="S746" s="611"/>
      <c r="T746" s="611"/>
      <c r="U746" s="611"/>
      <c r="V746" s="611"/>
      <c r="W746" s="611"/>
      <c r="X746" s="611"/>
      <c r="Y746" s="611"/>
      <c r="Z746" s="611"/>
      <c r="AA746" s="611"/>
      <c r="AB746" s="611"/>
      <c r="AC746" s="611"/>
      <c r="AD746" s="611"/>
      <c r="AE746" s="611"/>
      <c r="AF746" s="611"/>
      <c r="AG746" s="611"/>
      <c r="AH746" s="611"/>
      <c r="AI746" s="611"/>
      <c r="AJ746" s="611"/>
      <c r="AK746" s="611"/>
      <c r="AL746" s="611"/>
      <c r="AM746" s="611"/>
      <c r="AN746" s="611"/>
      <c r="AO746" s="611"/>
      <c r="AP746" s="611"/>
      <c r="AQ746" s="611"/>
      <c r="AR746" s="611"/>
      <c r="AS746" s="611"/>
      <c r="AT746" s="611"/>
      <c r="AU746" s="611"/>
      <c r="AV746" s="611"/>
      <c r="AW746" s="611"/>
      <c r="AX746" s="611"/>
      <c r="AY746" s="611"/>
      <c r="AZ746" s="611"/>
      <c r="BA746" s="611"/>
      <c r="BB746" s="611"/>
      <c r="BC746" s="611"/>
      <c r="BD746" s="611"/>
      <c r="BE746" s="611"/>
      <c r="BF746" s="611"/>
      <c r="BG746" s="611"/>
      <c r="BH746" s="611"/>
      <c r="BI746" s="611"/>
      <c r="BJ746" s="611"/>
      <c r="BK746" s="611"/>
      <c r="BL746" s="611"/>
      <c r="BM746" s="611"/>
      <c r="BN746" s="611"/>
      <c r="BO746" s="611"/>
      <c r="BP746" s="611"/>
      <c r="BQ746" s="611"/>
      <c r="BR746" s="611"/>
      <c r="BS746" s="611"/>
      <c r="BT746" s="611"/>
      <c r="BU746" s="611"/>
      <c r="BV746" s="611"/>
      <c r="BW746" s="611"/>
      <c r="BX746" s="611"/>
      <c r="BY746" s="611"/>
      <c r="BZ746" s="611"/>
      <c r="CA746" s="611"/>
      <c r="CB746" s="611"/>
      <c r="CC746" s="611"/>
      <c r="CD746" s="611"/>
      <c r="CE746" s="611"/>
      <c r="CF746" s="611"/>
      <c r="CG746" s="611"/>
      <c r="CH746" s="611"/>
      <c r="CI746" s="611"/>
      <c r="CJ746" s="611"/>
      <c r="CK746" s="611"/>
      <c r="CL746" s="611"/>
      <c r="CM746" s="611"/>
      <c r="CN746" s="611"/>
      <c r="CO746" s="611"/>
      <c r="CP746" s="611"/>
      <c r="CQ746" s="611"/>
      <c r="CR746" s="611"/>
      <c r="CS746" s="611"/>
      <c r="CT746" s="611"/>
      <c r="CU746" s="611"/>
      <c r="CV746" s="611"/>
      <c r="CW746" s="611"/>
      <c r="CX746" s="611"/>
      <c r="CY746" s="611"/>
      <c r="CZ746" s="611"/>
      <c r="DA746" s="611"/>
      <c r="DB746" s="611"/>
      <c r="DC746" s="611"/>
      <c r="DD746" s="611"/>
      <c r="DE746" s="611"/>
      <c r="DF746" s="611"/>
      <c r="DG746" s="611"/>
      <c r="DH746" s="611"/>
      <c r="DI746" s="611"/>
      <c r="DJ746" s="611"/>
      <c r="DK746" s="611"/>
      <c r="DL746" s="611"/>
      <c r="DM746" s="611"/>
      <c r="DN746" s="611"/>
      <c r="DO746" s="611"/>
      <c r="DP746" s="611"/>
      <c r="DQ746" s="611"/>
      <c r="DR746" s="611"/>
      <c r="DS746" s="611"/>
      <c r="DT746" s="611"/>
      <c r="DU746" s="611"/>
      <c r="DV746" s="611"/>
      <c r="DW746" s="611"/>
      <c r="DX746" s="611"/>
      <c r="DY746" s="611"/>
      <c r="DZ746" s="611"/>
      <c r="EA746" s="611"/>
      <c r="EB746" s="611"/>
      <c r="EC746" s="611"/>
      <c r="ED746" s="611"/>
      <c r="EE746" s="611"/>
      <c r="EF746" s="611"/>
      <c r="EG746" s="611"/>
      <c r="EH746" s="611"/>
      <c r="EI746" s="611"/>
      <c r="EJ746" s="611"/>
      <c r="EK746" s="611"/>
      <c r="EL746" s="611"/>
      <c r="EM746" s="611"/>
      <c r="EN746" s="611"/>
      <c r="EO746" s="611"/>
      <c r="EP746" s="611"/>
      <c r="EQ746" s="611"/>
      <c r="ER746" s="611"/>
      <c r="ES746" s="2227"/>
      <c r="ET746" s="611"/>
      <c r="EU746" s="611"/>
      <c r="EV746" s="611"/>
      <c r="EW746" s="611"/>
      <c r="EX746" s="611"/>
      <c r="EY746" s="611"/>
    </row>
    <row r="747" spans="1:155" s="332" customFormat="1" hidden="1">
      <c r="A747" s="1731"/>
      <c r="B747" s="611"/>
      <c r="C747" s="611"/>
      <c r="D747" s="679"/>
      <c r="E747" s="679"/>
      <c r="F747" s="679"/>
      <c r="G747" s="607"/>
      <c r="H747" s="611"/>
      <c r="I747" s="611"/>
      <c r="J747" s="611"/>
      <c r="K747" s="611"/>
      <c r="L747" s="611"/>
      <c r="M747" s="611"/>
      <c r="N747" s="611"/>
      <c r="O747" s="611"/>
      <c r="P747" s="611"/>
      <c r="Q747" s="611"/>
      <c r="R747" s="611"/>
      <c r="S747" s="611"/>
      <c r="T747" s="611"/>
      <c r="U747" s="611"/>
      <c r="V747" s="611"/>
      <c r="W747" s="611"/>
      <c r="X747" s="611"/>
      <c r="Y747" s="611"/>
      <c r="Z747" s="611"/>
      <c r="AA747" s="611"/>
      <c r="AB747" s="611"/>
      <c r="AC747" s="611"/>
      <c r="AD747" s="611"/>
      <c r="AE747" s="611"/>
      <c r="AF747" s="611"/>
      <c r="AG747" s="611"/>
      <c r="AH747" s="611"/>
      <c r="AI747" s="611"/>
      <c r="AJ747" s="611"/>
      <c r="AK747" s="611"/>
      <c r="AL747" s="611"/>
      <c r="AM747" s="611"/>
      <c r="AN747" s="611"/>
      <c r="AO747" s="611"/>
      <c r="AP747" s="611"/>
      <c r="AQ747" s="611"/>
      <c r="AR747" s="611"/>
      <c r="AS747" s="611"/>
      <c r="AT747" s="611"/>
      <c r="AU747" s="611"/>
      <c r="AV747" s="611"/>
      <c r="AW747" s="611"/>
      <c r="AX747" s="611"/>
      <c r="AY747" s="611"/>
      <c r="AZ747" s="611"/>
      <c r="BA747" s="611"/>
      <c r="BB747" s="611"/>
      <c r="BC747" s="611"/>
      <c r="BD747" s="611"/>
      <c r="BE747" s="611"/>
      <c r="BF747" s="611"/>
      <c r="BG747" s="611"/>
      <c r="BH747" s="611"/>
      <c r="BI747" s="611"/>
      <c r="BJ747" s="611"/>
      <c r="BK747" s="611"/>
      <c r="BL747" s="611"/>
      <c r="BM747" s="611"/>
      <c r="BN747" s="611"/>
      <c r="BO747" s="611"/>
      <c r="BP747" s="611"/>
      <c r="BQ747" s="611"/>
      <c r="BR747" s="611"/>
      <c r="BS747" s="611"/>
      <c r="BT747" s="611"/>
      <c r="BU747" s="611"/>
      <c r="BV747" s="611"/>
      <c r="BW747" s="611"/>
      <c r="BX747" s="611"/>
      <c r="BY747" s="611"/>
      <c r="BZ747" s="611"/>
      <c r="CA747" s="611"/>
      <c r="CB747" s="611"/>
      <c r="CC747" s="611"/>
      <c r="CD747" s="611"/>
      <c r="CE747" s="611"/>
      <c r="CF747" s="611"/>
      <c r="CG747" s="611"/>
      <c r="CH747" s="611"/>
      <c r="CI747" s="611"/>
      <c r="CJ747" s="611"/>
      <c r="CK747" s="611"/>
      <c r="CL747" s="611"/>
      <c r="CM747" s="611"/>
      <c r="CN747" s="611"/>
      <c r="CO747" s="611"/>
      <c r="CP747" s="611"/>
      <c r="CQ747" s="611"/>
      <c r="CR747" s="611"/>
      <c r="CS747" s="611"/>
      <c r="CT747" s="611"/>
      <c r="CU747" s="611"/>
      <c r="CV747" s="611"/>
      <c r="CW747" s="611"/>
      <c r="CX747" s="611"/>
      <c r="CY747" s="611"/>
      <c r="CZ747" s="611"/>
      <c r="DA747" s="611"/>
      <c r="DB747" s="611"/>
      <c r="DC747" s="611"/>
      <c r="DD747" s="611"/>
      <c r="DE747" s="611"/>
      <c r="DF747" s="611"/>
      <c r="DG747" s="611"/>
      <c r="DH747" s="611"/>
      <c r="DI747" s="611"/>
      <c r="DJ747" s="611"/>
      <c r="DK747" s="611"/>
      <c r="DL747" s="611"/>
      <c r="DM747" s="611"/>
      <c r="DN747" s="611"/>
      <c r="DO747" s="611"/>
      <c r="DP747" s="611"/>
      <c r="DQ747" s="611"/>
      <c r="DR747" s="611"/>
      <c r="DS747" s="611"/>
      <c r="DT747" s="611"/>
      <c r="DU747" s="611"/>
      <c r="DV747" s="611"/>
      <c r="DW747" s="611"/>
      <c r="DX747" s="611"/>
      <c r="DY747" s="611"/>
      <c r="DZ747" s="611"/>
      <c r="EA747" s="611"/>
      <c r="EB747" s="611"/>
      <c r="EC747" s="611"/>
      <c r="ED747" s="611"/>
      <c r="EE747" s="611"/>
      <c r="EF747" s="611"/>
      <c r="EG747" s="611"/>
      <c r="EH747" s="611"/>
      <c r="EI747" s="611"/>
      <c r="EJ747" s="611"/>
      <c r="EK747" s="611"/>
      <c r="EL747" s="611"/>
      <c r="EM747" s="611"/>
      <c r="EN747" s="611"/>
      <c r="EO747" s="611"/>
      <c r="EP747" s="611"/>
      <c r="EQ747" s="611"/>
      <c r="ER747" s="611"/>
      <c r="ES747" s="2227"/>
      <c r="ET747" s="611"/>
      <c r="EU747" s="611"/>
      <c r="EV747" s="611"/>
      <c r="EW747" s="611"/>
      <c r="EX747" s="611"/>
      <c r="EY747" s="611"/>
    </row>
    <row r="748" spans="1:155" s="332" customFormat="1" hidden="1">
      <c r="A748" s="1731"/>
      <c r="B748" s="611"/>
      <c r="C748" s="611"/>
      <c r="D748" s="679"/>
      <c r="E748" s="679"/>
      <c r="F748" s="679"/>
      <c r="G748" s="607"/>
      <c r="H748" s="611"/>
      <c r="I748" s="611"/>
      <c r="J748" s="611"/>
      <c r="K748" s="611"/>
      <c r="L748" s="611"/>
      <c r="M748" s="611"/>
      <c r="N748" s="611"/>
      <c r="O748" s="611"/>
      <c r="P748" s="611"/>
      <c r="Q748" s="611"/>
      <c r="R748" s="611"/>
      <c r="S748" s="611"/>
      <c r="T748" s="611"/>
      <c r="U748" s="611"/>
      <c r="V748" s="611"/>
      <c r="W748" s="611"/>
      <c r="X748" s="611"/>
      <c r="Y748" s="611"/>
      <c r="Z748" s="611"/>
      <c r="AA748" s="611"/>
      <c r="AB748" s="611"/>
      <c r="AC748" s="611"/>
      <c r="AD748" s="611"/>
      <c r="AE748" s="611"/>
      <c r="AF748" s="611"/>
      <c r="AG748" s="611"/>
      <c r="AH748" s="611"/>
      <c r="AI748" s="611"/>
      <c r="AJ748" s="611"/>
      <c r="AK748" s="611"/>
      <c r="AL748" s="611"/>
      <c r="AM748" s="611"/>
      <c r="AN748" s="611"/>
      <c r="AO748" s="611"/>
      <c r="AP748" s="611"/>
      <c r="AQ748" s="611"/>
      <c r="AR748" s="611"/>
      <c r="AS748" s="611"/>
      <c r="AT748" s="611"/>
      <c r="AU748" s="611"/>
      <c r="AV748" s="611"/>
      <c r="AW748" s="611"/>
      <c r="AX748" s="611"/>
      <c r="AY748" s="611"/>
      <c r="AZ748" s="611"/>
      <c r="BA748" s="611"/>
      <c r="BB748" s="611"/>
      <c r="BC748" s="611"/>
      <c r="BD748" s="611"/>
      <c r="BE748" s="611"/>
      <c r="BF748" s="611"/>
      <c r="BG748" s="611"/>
      <c r="BH748" s="611"/>
      <c r="BI748" s="611"/>
      <c r="BJ748" s="611"/>
      <c r="BK748" s="611"/>
      <c r="BL748" s="611"/>
      <c r="BM748" s="611"/>
      <c r="BN748" s="611"/>
      <c r="BO748" s="611"/>
      <c r="BP748" s="611"/>
      <c r="BQ748" s="611"/>
      <c r="BR748" s="611"/>
      <c r="BS748" s="611"/>
      <c r="BT748" s="611"/>
      <c r="BU748" s="611"/>
      <c r="BV748" s="611"/>
      <c r="BW748" s="611"/>
      <c r="BX748" s="611"/>
      <c r="BY748" s="611"/>
      <c r="BZ748" s="611"/>
      <c r="CA748" s="611"/>
      <c r="CB748" s="611"/>
      <c r="CC748" s="611"/>
      <c r="CD748" s="611"/>
      <c r="CE748" s="611"/>
      <c r="CF748" s="611"/>
      <c r="CG748" s="611"/>
      <c r="CH748" s="611"/>
      <c r="CI748" s="611"/>
      <c r="CJ748" s="611"/>
      <c r="CK748" s="611"/>
      <c r="CL748" s="611"/>
      <c r="CM748" s="611"/>
      <c r="CN748" s="611"/>
      <c r="CO748" s="611"/>
      <c r="CP748" s="611"/>
      <c r="CQ748" s="611"/>
      <c r="CR748" s="611"/>
      <c r="CS748" s="611"/>
      <c r="CT748" s="611"/>
      <c r="CU748" s="611"/>
      <c r="CV748" s="611"/>
      <c r="CW748" s="611"/>
      <c r="CX748" s="611"/>
      <c r="CY748" s="611"/>
      <c r="CZ748" s="611"/>
      <c r="DA748" s="611"/>
      <c r="DB748" s="611"/>
      <c r="DC748" s="611"/>
      <c r="DD748" s="611"/>
      <c r="DE748" s="611"/>
      <c r="DF748" s="611"/>
      <c r="DG748" s="611"/>
      <c r="DH748" s="611"/>
      <c r="DI748" s="611"/>
      <c r="DJ748" s="611"/>
      <c r="DK748" s="611"/>
      <c r="DL748" s="611"/>
      <c r="DM748" s="611"/>
      <c r="DN748" s="611"/>
      <c r="DO748" s="611"/>
      <c r="DP748" s="611"/>
      <c r="DQ748" s="611"/>
      <c r="DR748" s="611"/>
      <c r="DS748" s="611"/>
      <c r="DT748" s="611"/>
      <c r="DU748" s="611"/>
      <c r="DV748" s="611"/>
      <c r="DW748" s="611"/>
      <c r="DX748" s="611"/>
      <c r="DY748" s="611"/>
      <c r="DZ748" s="611"/>
      <c r="EA748" s="611"/>
      <c r="EB748" s="611"/>
      <c r="EC748" s="611"/>
      <c r="ED748" s="611"/>
      <c r="EE748" s="611"/>
      <c r="EF748" s="611"/>
      <c r="EG748" s="611"/>
      <c r="EH748" s="611"/>
      <c r="EI748" s="611"/>
      <c r="EJ748" s="611"/>
      <c r="EK748" s="611"/>
      <c r="EL748" s="611"/>
      <c r="EM748" s="611"/>
      <c r="EN748" s="611"/>
      <c r="EO748" s="611"/>
      <c r="EP748" s="611"/>
      <c r="EQ748" s="611"/>
      <c r="ER748" s="611"/>
      <c r="ES748" s="2227"/>
      <c r="ET748" s="611"/>
      <c r="EU748" s="611"/>
      <c r="EV748" s="611"/>
      <c r="EW748" s="611"/>
      <c r="EX748" s="611"/>
      <c r="EY748" s="611"/>
    </row>
    <row r="749" spans="1:155" s="332" customFormat="1" hidden="1">
      <c r="A749" s="1731"/>
      <c r="B749" s="611"/>
      <c r="C749" s="611"/>
      <c r="D749" s="679"/>
      <c r="E749" s="679"/>
      <c r="F749" s="679"/>
      <c r="G749" s="607"/>
      <c r="H749" s="611"/>
      <c r="I749" s="611"/>
      <c r="J749" s="611"/>
      <c r="K749" s="611"/>
      <c r="L749" s="611"/>
      <c r="M749" s="611"/>
      <c r="N749" s="611"/>
      <c r="O749" s="611"/>
      <c r="P749" s="611"/>
      <c r="Q749" s="611"/>
      <c r="R749" s="611"/>
      <c r="S749" s="611"/>
      <c r="T749" s="611"/>
      <c r="U749" s="611"/>
      <c r="V749" s="611"/>
      <c r="W749" s="611"/>
      <c r="X749" s="611"/>
      <c r="Y749" s="611"/>
      <c r="Z749" s="611"/>
      <c r="AA749" s="611"/>
      <c r="AB749" s="611"/>
      <c r="AC749" s="611"/>
      <c r="AD749" s="611"/>
      <c r="AE749" s="611"/>
      <c r="AF749" s="611"/>
      <c r="AG749" s="611"/>
      <c r="AH749" s="611"/>
      <c r="AI749" s="611"/>
      <c r="AJ749" s="611"/>
      <c r="AK749" s="611"/>
      <c r="AL749" s="611"/>
      <c r="AM749" s="611"/>
      <c r="AN749" s="611"/>
      <c r="AO749" s="611"/>
      <c r="AP749" s="611"/>
      <c r="AQ749" s="611"/>
      <c r="AR749" s="611"/>
      <c r="AS749" s="611"/>
      <c r="AT749" s="611"/>
      <c r="AU749" s="611"/>
      <c r="AV749" s="611"/>
      <c r="AW749" s="611"/>
      <c r="AX749" s="611"/>
      <c r="AY749" s="611"/>
      <c r="AZ749" s="611"/>
      <c r="BA749" s="611"/>
      <c r="BB749" s="611"/>
      <c r="BC749" s="611"/>
      <c r="BD749" s="611"/>
      <c r="BE749" s="611"/>
      <c r="BF749" s="611"/>
      <c r="BG749" s="611"/>
      <c r="BH749" s="611"/>
      <c r="BI749" s="611"/>
      <c r="BJ749" s="611"/>
      <c r="BK749" s="611"/>
      <c r="BL749" s="611"/>
      <c r="BM749" s="611"/>
      <c r="BN749" s="611"/>
      <c r="BO749" s="611"/>
      <c r="BP749" s="611"/>
      <c r="BQ749" s="611"/>
      <c r="BR749" s="611"/>
      <c r="BS749" s="611"/>
      <c r="BT749" s="611"/>
      <c r="BU749" s="611"/>
      <c r="BV749" s="611"/>
      <c r="BW749" s="611"/>
      <c r="BX749" s="611"/>
      <c r="BY749" s="611"/>
      <c r="BZ749" s="611"/>
      <c r="CA749" s="611"/>
      <c r="CB749" s="611"/>
      <c r="CC749" s="611"/>
      <c r="CD749" s="611"/>
      <c r="CE749" s="611"/>
      <c r="CF749" s="611"/>
      <c r="CG749" s="611"/>
      <c r="CH749" s="611"/>
      <c r="CI749" s="611"/>
      <c r="CJ749" s="611"/>
      <c r="CK749" s="611"/>
      <c r="CL749" s="611"/>
      <c r="CM749" s="611"/>
      <c r="CN749" s="611"/>
      <c r="CO749" s="611"/>
      <c r="CP749" s="611"/>
      <c r="CQ749" s="611"/>
      <c r="CR749" s="611"/>
      <c r="CS749" s="611"/>
      <c r="CT749" s="611"/>
      <c r="CU749" s="611"/>
      <c r="CV749" s="611"/>
      <c r="CW749" s="611"/>
      <c r="CX749" s="611"/>
      <c r="CY749" s="611"/>
      <c r="CZ749" s="611"/>
      <c r="DA749" s="611"/>
      <c r="DB749" s="611"/>
      <c r="DC749" s="611"/>
      <c r="DD749" s="611"/>
      <c r="DE749" s="611"/>
      <c r="DF749" s="611"/>
      <c r="DG749" s="611"/>
      <c r="DH749" s="611"/>
      <c r="DI749" s="611"/>
      <c r="DJ749" s="611"/>
      <c r="DK749" s="611"/>
      <c r="DL749" s="611"/>
      <c r="DM749" s="611"/>
      <c r="DN749" s="611"/>
      <c r="DO749" s="611"/>
      <c r="DP749" s="611"/>
      <c r="DQ749" s="611"/>
      <c r="DR749" s="611"/>
      <c r="DS749" s="611"/>
      <c r="DT749" s="611"/>
      <c r="DU749" s="611"/>
      <c r="DV749" s="611"/>
      <c r="DW749" s="611"/>
      <c r="DX749" s="611"/>
      <c r="DY749" s="611"/>
      <c r="DZ749" s="611"/>
      <c r="EA749" s="611"/>
      <c r="EB749" s="611"/>
      <c r="EC749" s="611"/>
      <c r="ED749" s="611"/>
      <c r="EE749" s="611"/>
      <c r="EF749" s="611"/>
      <c r="EG749" s="611"/>
      <c r="EH749" s="611"/>
      <c r="EI749" s="611"/>
      <c r="EJ749" s="611"/>
      <c r="EK749" s="611"/>
      <c r="EL749" s="611"/>
      <c r="EM749" s="611"/>
      <c r="EN749" s="611"/>
      <c r="EO749" s="611"/>
      <c r="EP749" s="611"/>
      <c r="EQ749" s="611"/>
      <c r="ER749" s="611"/>
      <c r="ES749" s="2227"/>
      <c r="ET749" s="611"/>
      <c r="EU749" s="611"/>
      <c r="EV749" s="611"/>
      <c r="EW749" s="611"/>
      <c r="EX749" s="611"/>
      <c r="EY749" s="611"/>
    </row>
    <row r="750" spans="1:155" s="332" customFormat="1" hidden="1">
      <c r="A750" s="1731"/>
      <c r="B750" s="611"/>
      <c r="C750" s="611"/>
      <c r="D750" s="679"/>
      <c r="E750" s="679"/>
      <c r="F750" s="679"/>
      <c r="G750" s="607"/>
      <c r="H750" s="611"/>
      <c r="I750" s="611"/>
      <c r="J750" s="611"/>
      <c r="K750" s="611"/>
      <c r="L750" s="611"/>
      <c r="M750" s="611"/>
      <c r="N750" s="611"/>
      <c r="O750" s="611"/>
      <c r="P750" s="611"/>
      <c r="Q750" s="611"/>
      <c r="R750" s="611"/>
      <c r="S750" s="611"/>
      <c r="T750" s="611"/>
      <c r="U750" s="611"/>
      <c r="V750" s="611"/>
      <c r="W750" s="611"/>
      <c r="X750" s="611"/>
      <c r="Y750" s="611"/>
      <c r="Z750" s="611"/>
      <c r="AA750" s="611"/>
      <c r="AB750" s="611"/>
      <c r="AC750" s="611"/>
      <c r="AD750" s="611"/>
      <c r="AE750" s="611"/>
      <c r="AF750" s="611"/>
      <c r="AG750" s="611"/>
      <c r="AH750" s="611"/>
      <c r="AI750" s="611"/>
      <c r="AJ750" s="611"/>
      <c r="AK750" s="611"/>
      <c r="AL750" s="611"/>
      <c r="AM750" s="611"/>
      <c r="AN750" s="611"/>
      <c r="AO750" s="611"/>
      <c r="AP750" s="611"/>
      <c r="AQ750" s="611"/>
      <c r="AR750" s="611"/>
      <c r="AS750" s="611"/>
      <c r="AT750" s="611"/>
      <c r="AU750" s="611"/>
      <c r="AV750" s="611"/>
      <c r="AW750" s="611"/>
      <c r="AX750" s="611"/>
      <c r="AY750" s="611"/>
      <c r="AZ750" s="611"/>
      <c r="BA750" s="611"/>
      <c r="BB750" s="611"/>
      <c r="BC750" s="611"/>
      <c r="BD750" s="611"/>
      <c r="BE750" s="611"/>
      <c r="BF750" s="611"/>
      <c r="BG750" s="611"/>
      <c r="BH750" s="611"/>
      <c r="BI750" s="611"/>
      <c r="BJ750" s="611"/>
      <c r="BK750" s="611"/>
      <c r="BL750" s="611"/>
      <c r="BM750" s="611"/>
      <c r="BN750" s="611"/>
      <c r="BO750" s="611"/>
      <c r="BP750" s="611"/>
      <c r="BQ750" s="611"/>
      <c r="BR750" s="611"/>
      <c r="BS750" s="611"/>
      <c r="BT750" s="611"/>
      <c r="BU750" s="611"/>
      <c r="BV750" s="611"/>
      <c r="BW750" s="611"/>
      <c r="BX750" s="611"/>
      <c r="BY750" s="611"/>
      <c r="BZ750" s="611"/>
      <c r="CA750" s="611"/>
      <c r="CB750" s="611"/>
      <c r="CC750" s="611"/>
      <c r="CD750" s="611"/>
      <c r="CE750" s="611"/>
      <c r="CF750" s="611"/>
      <c r="CG750" s="611"/>
      <c r="CH750" s="611"/>
      <c r="CI750" s="611"/>
      <c r="CJ750" s="611"/>
      <c r="CK750" s="611"/>
      <c r="CL750" s="611"/>
      <c r="CM750" s="611"/>
      <c r="CN750" s="611"/>
      <c r="CO750" s="611"/>
      <c r="CP750" s="611"/>
      <c r="CQ750" s="611"/>
      <c r="CR750" s="611"/>
      <c r="CS750" s="611"/>
      <c r="CT750" s="611"/>
      <c r="CU750" s="611"/>
      <c r="CV750" s="611"/>
      <c r="CW750" s="611"/>
      <c r="CX750" s="611"/>
      <c r="CY750" s="611"/>
      <c r="CZ750" s="611"/>
      <c r="DA750" s="611"/>
      <c r="DB750" s="611"/>
      <c r="DC750" s="611"/>
      <c r="DD750" s="611"/>
      <c r="DE750" s="611"/>
      <c r="DF750" s="611"/>
      <c r="DG750" s="611"/>
      <c r="DH750" s="611"/>
      <c r="DI750" s="611"/>
      <c r="DJ750" s="611"/>
      <c r="DK750" s="611"/>
      <c r="DL750" s="611"/>
      <c r="DM750" s="611"/>
      <c r="DN750" s="611"/>
      <c r="DO750" s="611"/>
      <c r="DP750" s="611"/>
      <c r="DQ750" s="611"/>
      <c r="DR750" s="611"/>
      <c r="DS750" s="611"/>
      <c r="DT750" s="611"/>
      <c r="DU750" s="611"/>
      <c r="DV750" s="611"/>
      <c r="DW750" s="611"/>
      <c r="DX750" s="611"/>
      <c r="DY750" s="611"/>
      <c r="DZ750" s="611"/>
      <c r="EA750" s="611"/>
      <c r="EB750" s="611"/>
      <c r="EC750" s="611"/>
      <c r="ED750" s="611"/>
      <c r="EE750" s="611"/>
      <c r="EF750" s="611"/>
      <c r="EG750" s="611"/>
      <c r="EH750" s="611"/>
      <c r="EI750" s="611"/>
      <c r="EJ750" s="611"/>
      <c r="EK750" s="611"/>
      <c r="EL750" s="611"/>
      <c r="EM750" s="611"/>
      <c r="EN750" s="611"/>
      <c r="EO750" s="611"/>
      <c r="EP750" s="611"/>
      <c r="EQ750" s="611"/>
      <c r="ER750" s="611"/>
      <c r="ES750" s="2227"/>
      <c r="ET750" s="611"/>
      <c r="EU750" s="611"/>
      <c r="EV750" s="611"/>
      <c r="EW750" s="611"/>
      <c r="EX750" s="611"/>
      <c r="EY750" s="611"/>
    </row>
    <row r="751" spans="1:155" s="332" customFormat="1" hidden="1">
      <c r="A751" s="1731"/>
      <c r="B751" s="611"/>
      <c r="C751" s="611"/>
      <c r="D751" s="679"/>
      <c r="E751" s="679"/>
      <c r="F751" s="679"/>
      <c r="G751" s="607"/>
      <c r="H751" s="611"/>
      <c r="I751" s="611"/>
      <c r="J751" s="611"/>
      <c r="K751" s="611"/>
      <c r="L751" s="611"/>
      <c r="M751" s="611"/>
      <c r="N751" s="611"/>
      <c r="O751" s="611"/>
      <c r="P751" s="611"/>
      <c r="Q751" s="611"/>
      <c r="R751" s="611"/>
      <c r="S751" s="611"/>
      <c r="T751" s="611"/>
      <c r="U751" s="611"/>
      <c r="V751" s="611"/>
      <c r="W751" s="611"/>
      <c r="X751" s="611"/>
      <c r="Y751" s="611"/>
      <c r="Z751" s="611"/>
      <c r="AA751" s="611"/>
      <c r="AB751" s="611"/>
      <c r="AC751" s="611"/>
      <c r="AD751" s="611"/>
      <c r="AE751" s="611"/>
      <c r="AF751" s="611"/>
      <c r="AG751" s="611"/>
      <c r="AH751" s="611"/>
      <c r="AI751" s="611"/>
      <c r="AJ751" s="611"/>
      <c r="AK751" s="611"/>
      <c r="AL751" s="611"/>
      <c r="AM751" s="611"/>
      <c r="AN751" s="611"/>
      <c r="AO751" s="611"/>
      <c r="AP751" s="611"/>
      <c r="AQ751" s="611"/>
      <c r="AR751" s="611"/>
      <c r="AS751" s="611"/>
      <c r="AT751" s="611"/>
      <c r="AU751" s="611"/>
      <c r="AV751" s="611"/>
      <c r="AW751" s="611"/>
      <c r="AX751" s="611"/>
      <c r="AY751" s="611"/>
      <c r="AZ751" s="611"/>
      <c r="BA751" s="611"/>
      <c r="BB751" s="611"/>
      <c r="BC751" s="611"/>
      <c r="BD751" s="611"/>
      <c r="BE751" s="611"/>
      <c r="BF751" s="611"/>
      <c r="BG751" s="611"/>
      <c r="BH751" s="611"/>
      <c r="BI751" s="611"/>
      <c r="BJ751" s="611"/>
      <c r="BK751" s="611"/>
      <c r="BL751" s="611"/>
      <c r="BM751" s="611"/>
      <c r="BN751" s="611"/>
      <c r="BO751" s="611"/>
      <c r="BP751" s="611"/>
      <c r="BQ751" s="611"/>
      <c r="BR751" s="611"/>
      <c r="BS751" s="611"/>
      <c r="BT751" s="611"/>
      <c r="BU751" s="611"/>
      <c r="BV751" s="611"/>
      <c r="BW751" s="611"/>
      <c r="BX751" s="611"/>
      <c r="BY751" s="611"/>
      <c r="BZ751" s="611"/>
      <c r="CA751" s="611"/>
      <c r="CB751" s="611"/>
      <c r="CC751" s="611"/>
      <c r="CD751" s="611"/>
      <c r="CE751" s="611"/>
      <c r="CF751" s="611"/>
      <c r="CG751" s="611"/>
      <c r="CH751" s="611"/>
      <c r="CI751" s="611"/>
      <c r="CJ751" s="611"/>
      <c r="CK751" s="611"/>
      <c r="CL751" s="611"/>
      <c r="CM751" s="611"/>
      <c r="CN751" s="611"/>
      <c r="CO751" s="611"/>
      <c r="CP751" s="611"/>
      <c r="CQ751" s="611"/>
      <c r="CR751" s="611"/>
      <c r="CS751" s="611"/>
      <c r="CT751" s="611"/>
      <c r="CU751" s="611"/>
      <c r="CV751" s="611"/>
      <c r="CW751" s="611"/>
      <c r="CX751" s="611"/>
      <c r="CY751" s="611"/>
      <c r="CZ751" s="611"/>
      <c r="DA751" s="611"/>
      <c r="DB751" s="611"/>
      <c r="DC751" s="611"/>
      <c r="DD751" s="611"/>
      <c r="DE751" s="611"/>
      <c r="DF751" s="611"/>
      <c r="DG751" s="611"/>
      <c r="DH751" s="611"/>
      <c r="DI751" s="611"/>
      <c r="DJ751" s="611"/>
      <c r="DK751" s="611"/>
      <c r="DL751" s="611"/>
      <c r="DM751" s="611"/>
      <c r="DN751" s="611"/>
      <c r="DO751" s="611"/>
      <c r="DP751" s="611"/>
      <c r="DQ751" s="611"/>
      <c r="DR751" s="611"/>
      <c r="DS751" s="611"/>
      <c r="DT751" s="611"/>
      <c r="DU751" s="611"/>
      <c r="DV751" s="611"/>
      <c r="DW751" s="611"/>
      <c r="DX751" s="611"/>
      <c r="DY751" s="611"/>
      <c r="DZ751" s="611"/>
      <c r="EA751" s="611"/>
      <c r="EB751" s="611"/>
      <c r="EC751" s="611"/>
      <c r="ED751" s="611"/>
      <c r="EE751" s="611"/>
      <c r="EF751" s="611"/>
      <c r="EG751" s="611"/>
      <c r="EH751" s="611"/>
      <c r="EI751" s="611"/>
      <c r="EJ751" s="611"/>
      <c r="EK751" s="611"/>
      <c r="EL751" s="611"/>
      <c r="EM751" s="611"/>
      <c r="EN751" s="611"/>
      <c r="EO751" s="611"/>
      <c r="EP751" s="611"/>
      <c r="EQ751" s="611"/>
      <c r="ER751" s="611"/>
      <c r="ES751" s="2227"/>
      <c r="ET751" s="611"/>
      <c r="EU751" s="611"/>
      <c r="EV751" s="611"/>
      <c r="EW751" s="611"/>
      <c r="EX751" s="611"/>
      <c r="EY751" s="611"/>
    </row>
    <row r="752" spans="1:155" s="332" customFormat="1" hidden="1">
      <c r="A752" s="1731"/>
      <c r="B752" s="611"/>
      <c r="C752" s="611"/>
      <c r="D752" s="679"/>
      <c r="E752" s="679"/>
      <c r="F752" s="679"/>
      <c r="G752" s="607"/>
      <c r="H752" s="611"/>
      <c r="I752" s="611"/>
      <c r="J752" s="611"/>
      <c r="K752" s="611"/>
      <c r="L752" s="611"/>
      <c r="M752" s="611"/>
      <c r="N752" s="611"/>
      <c r="O752" s="611"/>
      <c r="P752" s="611"/>
      <c r="Q752" s="611"/>
      <c r="R752" s="611"/>
      <c r="S752" s="611"/>
      <c r="T752" s="611"/>
      <c r="U752" s="611"/>
      <c r="V752" s="611"/>
      <c r="W752" s="611"/>
      <c r="X752" s="611"/>
      <c r="Y752" s="611"/>
      <c r="Z752" s="611"/>
      <c r="AA752" s="611"/>
      <c r="AB752" s="611"/>
      <c r="AC752" s="611"/>
      <c r="AD752" s="611"/>
      <c r="AE752" s="611"/>
      <c r="AF752" s="611"/>
      <c r="AG752" s="611"/>
      <c r="AH752" s="611"/>
      <c r="AI752" s="611"/>
      <c r="AJ752" s="611"/>
      <c r="AK752" s="611"/>
      <c r="AL752" s="611"/>
      <c r="AM752" s="611"/>
      <c r="AN752" s="611"/>
      <c r="AO752" s="611"/>
      <c r="AP752" s="611"/>
      <c r="AQ752" s="611"/>
      <c r="AR752" s="611"/>
      <c r="AS752" s="611"/>
      <c r="AT752" s="611"/>
      <c r="AU752" s="611"/>
      <c r="AV752" s="611"/>
      <c r="AW752" s="611"/>
      <c r="AX752" s="611"/>
      <c r="AY752" s="611"/>
      <c r="AZ752" s="611"/>
      <c r="BA752" s="611"/>
      <c r="BB752" s="611"/>
      <c r="BC752" s="611"/>
      <c r="BD752" s="611"/>
      <c r="BE752" s="611"/>
      <c r="BF752" s="611"/>
      <c r="BG752" s="611"/>
      <c r="BH752" s="611"/>
      <c r="BI752" s="611"/>
      <c r="BJ752" s="611"/>
      <c r="BK752" s="611"/>
      <c r="BL752" s="611"/>
      <c r="BM752" s="611"/>
      <c r="BN752" s="611"/>
      <c r="BO752" s="611"/>
      <c r="BP752" s="611"/>
      <c r="BQ752" s="611"/>
      <c r="BR752" s="611"/>
      <c r="BS752" s="611"/>
      <c r="BT752" s="611"/>
      <c r="BU752" s="611"/>
      <c r="BV752" s="611"/>
      <c r="BW752" s="611"/>
      <c r="BX752" s="611"/>
      <c r="BY752" s="611"/>
      <c r="BZ752" s="611"/>
      <c r="CA752" s="611"/>
      <c r="CB752" s="611"/>
      <c r="CC752" s="611"/>
      <c r="CD752" s="611"/>
      <c r="CE752" s="611"/>
      <c r="CF752" s="611"/>
      <c r="CG752" s="611"/>
      <c r="CH752" s="611"/>
      <c r="CI752" s="611"/>
      <c r="CJ752" s="611"/>
      <c r="CK752" s="611"/>
      <c r="CL752" s="611"/>
      <c r="CM752" s="611"/>
      <c r="CN752" s="611"/>
      <c r="CO752" s="611"/>
      <c r="CP752" s="611"/>
      <c r="CQ752" s="611"/>
      <c r="CR752" s="611"/>
      <c r="CS752" s="611"/>
      <c r="CT752" s="611"/>
      <c r="CU752" s="611"/>
      <c r="CV752" s="611"/>
      <c r="CW752" s="611"/>
      <c r="CX752" s="611"/>
      <c r="CY752" s="611"/>
      <c r="CZ752" s="611"/>
      <c r="DA752" s="611"/>
      <c r="DB752" s="611"/>
      <c r="DC752" s="611"/>
      <c r="DD752" s="611"/>
      <c r="DE752" s="611"/>
      <c r="DF752" s="611"/>
      <c r="DG752" s="611"/>
      <c r="DH752" s="611"/>
      <c r="DI752" s="611"/>
      <c r="DJ752" s="611"/>
      <c r="DK752" s="611"/>
      <c r="DL752" s="611"/>
      <c r="DM752" s="611"/>
      <c r="DN752" s="611"/>
      <c r="DO752" s="611"/>
      <c r="DP752" s="611"/>
      <c r="DQ752" s="611"/>
      <c r="DR752" s="611"/>
      <c r="DS752" s="611"/>
      <c r="DT752" s="611"/>
      <c r="DU752" s="611"/>
      <c r="DV752" s="611"/>
      <c r="DW752" s="611"/>
      <c r="DX752" s="611"/>
      <c r="DY752" s="611"/>
      <c r="DZ752" s="611"/>
      <c r="EA752" s="611"/>
      <c r="EB752" s="611"/>
      <c r="EC752" s="611"/>
      <c r="ED752" s="611"/>
      <c r="EE752" s="611"/>
      <c r="EF752" s="611"/>
      <c r="EG752" s="611"/>
      <c r="EH752" s="611"/>
      <c r="EI752" s="611"/>
      <c r="EJ752" s="611"/>
      <c r="EK752" s="611"/>
      <c r="EL752" s="611"/>
      <c r="EM752" s="611"/>
      <c r="EN752" s="611"/>
      <c r="EO752" s="611"/>
      <c r="EP752" s="611"/>
      <c r="EQ752" s="611"/>
      <c r="ER752" s="611"/>
      <c r="ES752" s="2227"/>
      <c r="ET752" s="611"/>
      <c r="EU752" s="611"/>
      <c r="EV752" s="611"/>
      <c r="EW752" s="611"/>
      <c r="EX752" s="611"/>
      <c r="EY752" s="611"/>
    </row>
    <row r="753" spans="1:155" s="332" customFormat="1" hidden="1">
      <c r="A753" s="1731"/>
      <c r="B753" s="611"/>
      <c r="C753" s="611"/>
      <c r="D753" s="679"/>
      <c r="E753" s="679"/>
      <c r="F753" s="679"/>
      <c r="G753" s="607"/>
      <c r="H753" s="611"/>
      <c r="I753" s="611"/>
      <c r="J753" s="611"/>
      <c r="K753" s="611"/>
      <c r="L753" s="611"/>
      <c r="M753" s="611"/>
      <c r="N753" s="611"/>
      <c r="O753" s="611"/>
      <c r="P753" s="611"/>
      <c r="Q753" s="611"/>
      <c r="R753" s="611"/>
      <c r="S753" s="611"/>
      <c r="T753" s="611"/>
      <c r="U753" s="611"/>
      <c r="V753" s="611"/>
      <c r="W753" s="611"/>
      <c r="X753" s="611"/>
      <c r="Y753" s="611"/>
      <c r="Z753" s="611"/>
      <c r="AA753" s="611"/>
      <c r="AB753" s="611"/>
      <c r="AC753" s="611"/>
      <c r="AD753" s="611"/>
      <c r="AE753" s="611"/>
      <c r="AF753" s="611"/>
      <c r="AG753" s="611"/>
      <c r="AH753" s="611"/>
      <c r="AI753" s="611"/>
      <c r="AJ753" s="611"/>
      <c r="AK753" s="611"/>
      <c r="AL753" s="611"/>
      <c r="AM753" s="611"/>
      <c r="AN753" s="611"/>
      <c r="AO753" s="611"/>
      <c r="AP753" s="611"/>
      <c r="AQ753" s="611"/>
      <c r="AR753" s="611"/>
      <c r="AS753" s="611"/>
      <c r="AT753" s="611"/>
      <c r="AU753" s="611"/>
      <c r="AV753" s="611"/>
      <c r="AW753" s="611"/>
      <c r="AX753" s="611"/>
      <c r="AY753" s="611"/>
      <c r="AZ753" s="611"/>
      <c r="BA753" s="611"/>
      <c r="BB753" s="611"/>
      <c r="BC753" s="611"/>
      <c r="BD753" s="611"/>
      <c r="BE753" s="611"/>
      <c r="BF753" s="611"/>
      <c r="BG753" s="611"/>
      <c r="BH753" s="611"/>
      <c r="BI753" s="611"/>
      <c r="BJ753" s="611"/>
      <c r="BK753" s="611"/>
      <c r="BL753" s="611"/>
      <c r="BM753" s="611"/>
      <c r="BN753" s="611"/>
      <c r="BO753" s="611"/>
      <c r="BP753" s="611"/>
      <c r="BQ753" s="611"/>
      <c r="BR753" s="611"/>
      <c r="BS753" s="611"/>
      <c r="BT753" s="611"/>
      <c r="BU753" s="611"/>
      <c r="BV753" s="611"/>
      <c r="BW753" s="611"/>
      <c r="BX753" s="611"/>
      <c r="BY753" s="611"/>
      <c r="BZ753" s="611"/>
      <c r="CA753" s="611"/>
      <c r="CB753" s="611"/>
      <c r="CC753" s="611"/>
      <c r="CD753" s="611"/>
      <c r="CE753" s="611"/>
      <c r="CF753" s="611"/>
      <c r="CG753" s="611"/>
      <c r="CH753" s="611"/>
      <c r="CI753" s="611"/>
      <c r="CJ753" s="611"/>
      <c r="CK753" s="611"/>
      <c r="CL753" s="611"/>
      <c r="CM753" s="611"/>
      <c r="CN753" s="611"/>
      <c r="CO753" s="611"/>
      <c r="CP753" s="611"/>
      <c r="CQ753" s="611"/>
      <c r="CR753" s="611"/>
      <c r="CS753" s="611"/>
      <c r="CT753" s="611"/>
      <c r="CU753" s="611"/>
      <c r="CV753" s="611"/>
      <c r="CW753" s="611"/>
      <c r="CX753" s="611"/>
      <c r="CY753" s="611"/>
      <c r="CZ753" s="611"/>
      <c r="DA753" s="611"/>
      <c r="DB753" s="611"/>
      <c r="DC753" s="611"/>
      <c r="DD753" s="611"/>
      <c r="DE753" s="611"/>
      <c r="DF753" s="611"/>
      <c r="DG753" s="611"/>
      <c r="DH753" s="611"/>
      <c r="DI753" s="611"/>
      <c r="DJ753" s="611"/>
      <c r="DK753" s="611"/>
      <c r="DL753" s="611"/>
      <c r="DM753" s="611"/>
      <c r="DN753" s="611"/>
      <c r="DO753" s="611"/>
      <c r="DP753" s="611"/>
      <c r="DQ753" s="611"/>
      <c r="DR753" s="611"/>
      <c r="DS753" s="611"/>
      <c r="DT753" s="611"/>
      <c r="DU753" s="611"/>
      <c r="DV753" s="611"/>
      <c r="DW753" s="611"/>
      <c r="DX753" s="611"/>
      <c r="DY753" s="611"/>
      <c r="DZ753" s="611"/>
      <c r="EA753" s="611"/>
      <c r="EB753" s="611"/>
      <c r="EC753" s="611"/>
      <c r="ED753" s="611"/>
      <c r="EE753" s="611"/>
      <c r="EF753" s="611"/>
      <c r="EG753" s="611"/>
      <c r="EH753" s="611"/>
      <c r="EI753" s="611"/>
      <c r="EJ753" s="611"/>
      <c r="EK753" s="611"/>
      <c r="EL753" s="611"/>
      <c r="EM753" s="611"/>
      <c r="EN753" s="611"/>
      <c r="EO753" s="611"/>
      <c r="EP753" s="611"/>
      <c r="EQ753" s="611"/>
      <c r="ER753" s="611"/>
      <c r="ES753" s="2227"/>
      <c r="ET753" s="611"/>
      <c r="EU753" s="611"/>
      <c r="EV753" s="611"/>
      <c r="EW753" s="611"/>
      <c r="EX753" s="611"/>
      <c r="EY753" s="611"/>
    </row>
    <row r="754" spans="1:155" s="332" customFormat="1" hidden="1">
      <c r="A754" s="1731"/>
      <c r="B754" s="611"/>
      <c r="C754" s="611"/>
      <c r="D754" s="679"/>
      <c r="E754" s="679"/>
      <c r="F754" s="679"/>
      <c r="G754" s="607"/>
      <c r="H754" s="611"/>
      <c r="I754" s="611"/>
      <c r="J754" s="611"/>
      <c r="K754" s="611"/>
      <c r="L754" s="611"/>
      <c r="M754" s="611"/>
      <c r="N754" s="611"/>
      <c r="O754" s="611"/>
      <c r="P754" s="611"/>
      <c r="Q754" s="611"/>
      <c r="R754" s="611"/>
      <c r="S754" s="611"/>
      <c r="T754" s="611"/>
      <c r="U754" s="611"/>
      <c r="V754" s="611"/>
      <c r="W754" s="611"/>
      <c r="X754" s="611"/>
      <c r="Y754" s="611"/>
      <c r="Z754" s="611"/>
      <c r="AA754" s="611"/>
      <c r="AB754" s="611"/>
      <c r="AC754" s="611"/>
      <c r="AD754" s="611"/>
      <c r="AE754" s="611"/>
      <c r="AF754" s="611"/>
      <c r="AG754" s="611"/>
      <c r="AH754" s="611"/>
      <c r="AI754" s="611"/>
      <c r="AJ754" s="611"/>
      <c r="AK754" s="611"/>
      <c r="AL754" s="611"/>
      <c r="AM754" s="611"/>
      <c r="AN754" s="611"/>
      <c r="AO754" s="611"/>
      <c r="AP754" s="611"/>
      <c r="AQ754" s="611"/>
      <c r="AR754" s="611"/>
      <c r="AS754" s="611"/>
      <c r="AT754" s="611"/>
      <c r="AU754" s="611"/>
      <c r="AV754" s="611"/>
      <c r="AW754" s="611"/>
      <c r="AX754" s="611"/>
      <c r="AY754" s="611"/>
      <c r="AZ754" s="611"/>
      <c r="BA754" s="611"/>
      <c r="BB754" s="611"/>
      <c r="BC754" s="611"/>
      <c r="BD754" s="611"/>
      <c r="BE754" s="611"/>
      <c r="BF754" s="611"/>
      <c r="BG754" s="611"/>
      <c r="BH754" s="611"/>
      <c r="BI754" s="611"/>
      <c r="BJ754" s="611"/>
      <c r="BK754" s="611"/>
      <c r="BL754" s="611"/>
      <c r="BM754" s="611"/>
      <c r="BN754" s="611"/>
      <c r="BO754" s="611"/>
      <c r="BP754" s="611"/>
      <c r="BQ754" s="611"/>
      <c r="BR754" s="611"/>
      <c r="BS754" s="611"/>
      <c r="BT754" s="611"/>
      <c r="BU754" s="611"/>
      <c r="BV754" s="611"/>
      <c r="BW754" s="611"/>
      <c r="BX754" s="611"/>
      <c r="BY754" s="611"/>
      <c r="BZ754" s="611"/>
      <c r="CA754" s="611"/>
      <c r="CB754" s="611"/>
      <c r="CC754" s="611"/>
      <c r="CD754" s="611"/>
      <c r="CE754" s="611"/>
      <c r="CF754" s="611"/>
      <c r="CG754" s="611"/>
      <c r="CH754" s="611"/>
      <c r="CI754" s="611"/>
      <c r="CJ754" s="611"/>
      <c r="CK754" s="611"/>
      <c r="CL754" s="611"/>
      <c r="CM754" s="611"/>
      <c r="CN754" s="611"/>
      <c r="CO754" s="611"/>
      <c r="CP754" s="611"/>
      <c r="CQ754" s="611"/>
      <c r="CR754" s="611"/>
      <c r="CS754" s="611"/>
      <c r="CT754" s="611"/>
      <c r="CU754" s="611"/>
      <c r="CV754" s="611"/>
      <c r="CW754" s="611"/>
      <c r="CX754" s="611"/>
      <c r="CY754" s="611"/>
      <c r="CZ754" s="611"/>
      <c r="DA754" s="611"/>
      <c r="DB754" s="611"/>
      <c r="DC754" s="611"/>
      <c r="DD754" s="611"/>
      <c r="DE754" s="611"/>
      <c r="DF754" s="611"/>
      <c r="DG754" s="611"/>
      <c r="DH754" s="611"/>
      <c r="DI754" s="611"/>
      <c r="DJ754" s="611"/>
      <c r="DK754" s="611"/>
      <c r="DL754" s="611"/>
      <c r="DM754" s="611"/>
      <c r="DN754" s="611"/>
      <c r="DO754" s="611"/>
      <c r="DP754" s="611"/>
      <c r="DQ754" s="611"/>
      <c r="DR754" s="611"/>
      <c r="DS754" s="611"/>
      <c r="DT754" s="611"/>
      <c r="DU754" s="611"/>
      <c r="DV754" s="611"/>
      <c r="DW754" s="611"/>
      <c r="DX754" s="611"/>
      <c r="DY754" s="611"/>
      <c r="DZ754" s="611"/>
      <c r="EA754" s="611"/>
      <c r="EB754" s="611"/>
      <c r="EC754" s="611"/>
      <c r="ED754" s="611"/>
      <c r="EE754" s="611"/>
      <c r="EF754" s="611"/>
      <c r="EG754" s="611"/>
      <c r="EH754" s="611"/>
      <c r="EI754" s="611"/>
      <c r="EJ754" s="611"/>
      <c r="EK754" s="611"/>
      <c r="EL754" s="611"/>
      <c r="EM754" s="611"/>
      <c r="EN754" s="611"/>
      <c r="EO754" s="611"/>
      <c r="EP754" s="611"/>
      <c r="EQ754" s="611"/>
      <c r="ER754" s="611"/>
      <c r="ES754" s="2227"/>
      <c r="ET754" s="611"/>
      <c r="EU754" s="611"/>
      <c r="EV754" s="611"/>
      <c r="EW754" s="611"/>
      <c r="EX754" s="611"/>
      <c r="EY754" s="611"/>
    </row>
    <row r="755" spans="1:155" s="332" customFormat="1" hidden="1">
      <c r="A755" s="1731"/>
      <c r="B755" s="611"/>
      <c r="C755" s="611"/>
      <c r="D755" s="679"/>
      <c r="E755" s="679"/>
      <c r="F755" s="679"/>
      <c r="G755" s="607"/>
      <c r="H755" s="611"/>
      <c r="I755" s="611"/>
      <c r="J755" s="611"/>
      <c r="K755" s="611"/>
      <c r="L755" s="611"/>
      <c r="M755" s="611"/>
      <c r="N755" s="611"/>
      <c r="O755" s="611"/>
      <c r="P755" s="611"/>
      <c r="Q755" s="611"/>
      <c r="R755" s="611"/>
      <c r="S755" s="611"/>
      <c r="T755" s="611"/>
      <c r="U755" s="611"/>
      <c r="V755" s="611"/>
      <c r="W755" s="611"/>
      <c r="X755" s="611"/>
      <c r="Y755" s="611"/>
      <c r="Z755" s="611"/>
      <c r="AA755" s="611"/>
      <c r="AB755" s="611"/>
      <c r="AC755" s="611"/>
      <c r="AD755" s="611"/>
      <c r="AE755" s="611"/>
      <c r="AF755" s="611"/>
      <c r="AG755" s="611"/>
      <c r="AH755" s="611"/>
      <c r="AI755" s="611"/>
      <c r="AJ755" s="611"/>
      <c r="AK755" s="611"/>
      <c r="AL755" s="611"/>
      <c r="AM755" s="611"/>
      <c r="AN755" s="611"/>
      <c r="AO755" s="611"/>
      <c r="AP755" s="611"/>
      <c r="AQ755" s="611"/>
      <c r="AR755" s="611"/>
      <c r="AS755" s="611"/>
      <c r="AT755" s="611"/>
      <c r="AU755" s="611"/>
      <c r="AV755" s="611"/>
      <c r="AW755" s="611"/>
      <c r="AX755" s="611"/>
      <c r="AY755" s="611"/>
      <c r="AZ755" s="611"/>
      <c r="BA755" s="611"/>
      <c r="BB755" s="611"/>
      <c r="BC755" s="611"/>
      <c r="BD755" s="611"/>
      <c r="BE755" s="611"/>
      <c r="BF755" s="611"/>
      <c r="BG755" s="611"/>
      <c r="BH755" s="611"/>
      <c r="BI755" s="611"/>
      <c r="BJ755" s="611"/>
      <c r="BK755" s="611"/>
      <c r="BL755" s="611"/>
      <c r="BM755" s="611"/>
      <c r="BN755" s="611"/>
      <c r="BO755" s="611"/>
      <c r="BP755" s="611"/>
      <c r="BQ755" s="611"/>
      <c r="BR755" s="611"/>
      <c r="BS755" s="611"/>
      <c r="BT755" s="611"/>
      <c r="BU755" s="611"/>
      <c r="BV755" s="611"/>
      <c r="BW755" s="611"/>
      <c r="BX755" s="611"/>
      <c r="BY755" s="611"/>
      <c r="BZ755" s="611"/>
      <c r="CA755" s="611"/>
      <c r="CB755" s="611"/>
      <c r="CC755" s="611"/>
      <c r="CD755" s="611"/>
      <c r="CE755" s="611"/>
      <c r="CF755" s="611"/>
      <c r="CG755" s="611"/>
      <c r="CH755" s="611"/>
      <c r="CI755" s="611"/>
      <c r="CJ755" s="611"/>
      <c r="CK755" s="611"/>
      <c r="CL755" s="611"/>
      <c r="CM755" s="611"/>
      <c r="CN755" s="611"/>
      <c r="CO755" s="611"/>
      <c r="CP755" s="611"/>
      <c r="CQ755" s="611"/>
      <c r="CR755" s="611"/>
      <c r="CS755" s="611"/>
      <c r="CT755" s="611"/>
      <c r="CU755" s="611"/>
      <c r="CV755" s="611"/>
      <c r="CW755" s="611"/>
      <c r="CX755" s="611"/>
      <c r="CY755" s="611"/>
      <c r="CZ755" s="611"/>
      <c r="DA755" s="611"/>
      <c r="DB755" s="611"/>
      <c r="DC755" s="611"/>
      <c r="DD755" s="611"/>
      <c r="DE755" s="611"/>
      <c r="DF755" s="611"/>
      <c r="DG755" s="611"/>
      <c r="DH755" s="611"/>
      <c r="DI755" s="611"/>
      <c r="DJ755" s="611"/>
      <c r="DK755" s="611"/>
      <c r="DL755" s="611"/>
      <c r="DM755" s="611"/>
      <c r="DN755" s="611"/>
      <c r="DO755" s="611"/>
      <c r="DP755" s="611"/>
      <c r="DQ755" s="611"/>
      <c r="DR755" s="611"/>
      <c r="DS755" s="611"/>
      <c r="DT755" s="611"/>
      <c r="DU755" s="611"/>
      <c r="DV755" s="611"/>
      <c r="DW755" s="611"/>
      <c r="DX755" s="611"/>
      <c r="DY755" s="611"/>
      <c r="DZ755" s="611"/>
      <c r="EA755" s="611"/>
      <c r="EB755" s="611"/>
      <c r="EC755" s="611"/>
      <c r="ED755" s="611"/>
      <c r="EE755" s="611"/>
      <c r="EF755" s="611"/>
      <c r="EG755" s="611"/>
      <c r="EH755" s="611"/>
      <c r="EI755" s="611"/>
      <c r="EJ755" s="611"/>
      <c r="EK755" s="611"/>
      <c r="EL755" s="611"/>
      <c r="EM755" s="611"/>
      <c r="EN755" s="611"/>
      <c r="EO755" s="611"/>
      <c r="EP755" s="611"/>
      <c r="EQ755" s="611"/>
      <c r="ER755" s="611"/>
      <c r="ES755" s="2227"/>
      <c r="ET755" s="611"/>
      <c r="EU755" s="611"/>
      <c r="EV755" s="611"/>
      <c r="EW755" s="611"/>
      <c r="EX755" s="611"/>
      <c r="EY755" s="611"/>
    </row>
    <row r="756" spans="1:155" s="332" customFormat="1" hidden="1">
      <c r="A756" s="1731"/>
      <c r="B756" s="611"/>
      <c r="C756" s="611"/>
      <c r="D756" s="679"/>
      <c r="E756" s="679"/>
      <c r="F756" s="679"/>
      <c r="G756" s="607"/>
      <c r="H756" s="611"/>
      <c r="I756" s="611"/>
      <c r="J756" s="611"/>
      <c r="K756" s="611"/>
      <c r="L756" s="611"/>
      <c r="M756" s="611"/>
      <c r="N756" s="611"/>
      <c r="O756" s="611"/>
      <c r="P756" s="611"/>
      <c r="Q756" s="611"/>
      <c r="R756" s="611"/>
      <c r="S756" s="611"/>
      <c r="T756" s="611"/>
      <c r="U756" s="611"/>
      <c r="V756" s="611"/>
      <c r="W756" s="611"/>
      <c r="X756" s="611"/>
      <c r="Y756" s="611"/>
      <c r="Z756" s="611"/>
      <c r="AA756" s="611"/>
      <c r="AB756" s="611"/>
      <c r="AC756" s="611"/>
      <c r="AD756" s="611"/>
      <c r="AE756" s="611"/>
      <c r="AF756" s="611"/>
      <c r="AG756" s="611"/>
      <c r="AH756" s="611"/>
      <c r="AI756" s="611"/>
      <c r="AJ756" s="611"/>
      <c r="AK756" s="611"/>
      <c r="AL756" s="611"/>
      <c r="AM756" s="611"/>
      <c r="AN756" s="611"/>
      <c r="AO756" s="611"/>
      <c r="AP756" s="611"/>
      <c r="AQ756" s="611"/>
      <c r="AR756" s="611"/>
      <c r="AS756" s="611"/>
      <c r="AT756" s="611"/>
      <c r="AU756" s="611"/>
      <c r="AV756" s="611"/>
      <c r="AW756" s="611"/>
      <c r="AX756" s="611"/>
      <c r="AY756" s="611"/>
      <c r="AZ756" s="611"/>
      <c r="BA756" s="611"/>
      <c r="BB756" s="611"/>
      <c r="BC756" s="611"/>
      <c r="BD756" s="611"/>
      <c r="BE756" s="611"/>
      <c r="BF756" s="611"/>
      <c r="BG756" s="611"/>
      <c r="BH756" s="611"/>
      <c r="BI756" s="611"/>
      <c r="BJ756" s="611"/>
      <c r="BK756" s="611"/>
      <c r="BL756" s="611"/>
      <c r="BM756" s="611"/>
      <c r="BN756" s="611"/>
      <c r="BO756" s="611"/>
      <c r="BP756" s="611"/>
      <c r="BQ756" s="611"/>
      <c r="BR756" s="611"/>
      <c r="BS756" s="611"/>
      <c r="BT756" s="611"/>
      <c r="BU756" s="611"/>
      <c r="BV756" s="611"/>
      <c r="BW756" s="611"/>
      <c r="BX756" s="611"/>
      <c r="BY756" s="611"/>
      <c r="BZ756" s="611"/>
      <c r="CA756" s="611"/>
      <c r="CB756" s="611"/>
      <c r="CC756" s="611"/>
      <c r="CD756" s="611"/>
      <c r="CE756" s="611"/>
      <c r="CF756" s="611"/>
      <c r="CG756" s="611"/>
      <c r="CH756" s="611"/>
      <c r="CI756" s="611"/>
      <c r="CJ756" s="611"/>
      <c r="CK756" s="611"/>
      <c r="CL756" s="611"/>
      <c r="CM756" s="611"/>
      <c r="CN756" s="611"/>
      <c r="CO756" s="611"/>
      <c r="CP756" s="611"/>
      <c r="CQ756" s="611"/>
      <c r="CR756" s="611"/>
      <c r="CS756" s="611"/>
      <c r="CT756" s="611"/>
      <c r="CU756" s="611"/>
      <c r="CV756" s="611"/>
      <c r="CW756" s="611"/>
      <c r="CX756" s="611"/>
      <c r="CY756" s="611"/>
      <c r="CZ756" s="611"/>
      <c r="DA756" s="611"/>
      <c r="DB756" s="611"/>
      <c r="DC756" s="611"/>
      <c r="DD756" s="611"/>
      <c r="DE756" s="611"/>
      <c r="DF756" s="611"/>
      <c r="DG756" s="611"/>
      <c r="DH756" s="611"/>
      <c r="DI756" s="611"/>
      <c r="DJ756" s="611"/>
      <c r="DK756" s="611"/>
      <c r="DL756" s="611"/>
      <c r="DM756" s="611"/>
      <c r="DN756" s="611"/>
      <c r="DO756" s="611"/>
      <c r="DP756" s="611"/>
      <c r="DQ756" s="611"/>
      <c r="DR756" s="611"/>
      <c r="DS756" s="611"/>
      <c r="DT756" s="611"/>
      <c r="DU756" s="611"/>
      <c r="DV756" s="611"/>
      <c r="DW756" s="611"/>
      <c r="DX756" s="611"/>
      <c r="DY756" s="611"/>
      <c r="DZ756" s="611"/>
      <c r="EA756" s="611"/>
      <c r="EB756" s="611"/>
      <c r="EC756" s="611"/>
      <c r="ED756" s="611"/>
      <c r="EE756" s="611"/>
      <c r="EF756" s="611"/>
      <c r="EG756" s="611"/>
      <c r="EH756" s="611"/>
      <c r="EI756" s="611"/>
      <c r="EJ756" s="611"/>
      <c r="EK756" s="611"/>
      <c r="EL756" s="611"/>
      <c r="EM756" s="611"/>
      <c r="EN756" s="611"/>
      <c r="EO756" s="611"/>
      <c r="EP756" s="611"/>
      <c r="EQ756" s="611"/>
      <c r="ER756" s="611"/>
      <c r="ES756" s="2227"/>
      <c r="ET756" s="611"/>
      <c r="EU756" s="611"/>
      <c r="EV756" s="611"/>
      <c r="EW756" s="611"/>
      <c r="EX756" s="611"/>
      <c r="EY756" s="611"/>
    </row>
    <row r="757" spans="1:155" s="332" customFormat="1" hidden="1">
      <c r="A757" s="1731"/>
      <c r="B757" s="611"/>
      <c r="C757" s="611"/>
      <c r="D757" s="679"/>
      <c r="E757" s="679"/>
      <c r="F757" s="679"/>
      <c r="G757" s="607"/>
      <c r="H757" s="611"/>
      <c r="I757" s="611"/>
      <c r="J757" s="611"/>
      <c r="K757" s="611"/>
      <c r="L757" s="611"/>
      <c r="M757" s="611"/>
      <c r="N757" s="611"/>
      <c r="O757" s="611"/>
      <c r="P757" s="611"/>
      <c r="Q757" s="611"/>
      <c r="R757" s="611"/>
      <c r="S757" s="611"/>
      <c r="T757" s="611"/>
      <c r="U757" s="611"/>
      <c r="V757" s="611"/>
      <c r="W757" s="611"/>
      <c r="X757" s="611"/>
      <c r="Y757" s="611"/>
      <c r="Z757" s="611"/>
      <c r="AA757" s="611"/>
      <c r="AB757" s="611"/>
      <c r="AC757" s="611"/>
      <c r="AD757" s="611"/>
      <c r="AE757" s="611"/>
      <c r="AF757" s="611"/>
      <c r="AG757" s="611"/>
      <c r="AH757" s="611"/>
      <c r="AI757" s="611"/>
      <c r="AJ757" s="611"/>
      <c r="AK757" s="611"/>
      <c r="AL757" s="611"/>
      <c r="AM757" s="611"/>
      <c r="AN757" s="611"/>
      <c r="AO757" s="611"/>
      <c r="AP757" s="611"/>
      <c r="AQ757" s="611"/>
      <c r="AR757" s="611"/>
      <c r="AS757" s="611"/>
      <c r="AT757" s="611"/>
      <c r="AU757" s="611"/>
      <c r="AV757" s="611"/>
      <c r="AW757" s="611"/>
      <c r="AX757" s="611"/>
      <c r="AY757" s="611"/>
      <c r="AZ757" s="611"/>
      <c r="BA757" s="611"/>
      <c r="BB757" s="611"/>
      <c r="BC757" s="611"/>
      <c r="BD757" s="611"/>
      <c r="BE757" s="611"/>
      <c r="BF757" s="611"/>
      <c r="BG757" s="611"/>
      <c r="BH757" s="611"/>
      <c r="BI757" s="611"/>
      <c r="BJ757" s="611"/>
      <c r="BK757" s="611"/>
      <c r="BL757" s="611"/>
      <c r="BM757" s="611"/>
      <c r="BN757" s="611"/>
      <c r="BO757" s="611"/>
      <c r="BP757" s="611"/>
      <c r="BQ757" s="611"/>
      <c r="BR757" s="611"/>
      <c r="BS757" s="611"/>
      <c r="BT757" s="611"/>
      <c r="BU757" s="611"/>
      <c r="BV757" s="611"/>
      <c r="BW757" s="611"/>
      <c r="BX757" s="611"/>
      <c r="BY757" s="611"/>
      <c r="BZ757" s="611"/>
      <c r="CA757" s="611"/>
      <c r="CB757" s="611"/>
      <c r="CC757" s="611"/>
      <c r="CD757" s="611"/>
      <c r="CE757" s="611"/>
      <c r="CF757" s="611"/>
      <c r="CG757" s="611"/>
      <c r="CH757" s="611"/>
      <c r="CI757" s="611"/>
      <c r="CJ757" s="611"/>
      <c r="CK757" s="611"/>
      <c r="CL757" s="611"/>
      <c r="CM757" s="611"/>
      <c r="CN757" s="611"/>
      <c r="CO757" s="611"/>
      <c r="CP757" s="611"/>
      <c r="CQ757" s="611"/>
      <c r="CR757" s="611"/>
      <c r="CS757" s="611"/>
      <c r="CT757" s="611"/>
      <c r="CU757" s="611"/>
      <c r="CV757" s="611"/>
      <c r="CW757" s="611"/>
      <c r="CX757" s="611"/>
      <c r="CY757" s="611"/>
      <c r="CZ757" s="611"/>
      <c r="DA757" s="611"/>
      <c r="DB757" s="611"/>
      <c r="DC757" s="611"/>
      <c r="DD757" s="611"/>
      <c r="DE757" s="611"/>
      <c r="DF757" s="611"/>
      <c r="DG757" s="611"/>
      <c r="DH757" s="611"/>
      <c r="DI757" s="611"/>
      <c r="DJ757" s="611"/>
      <c r="DK757" s="611"/>
      <c r="DL757" s="611"/>
      <c r="DM757" s="611"/>
      <c r="DN757" s="611"/>
      <c r="DO757" s="611"/>
      <c r="DP757" s="611"/>
      <c r="DQ757" s="611"/>
      <c r="DR757" s="611"/>
      <c r="DS757" s="611"/>
      <c r="DT757" s="611"/>
      <c r="DU757" s="611"/>
      <c r="DV757" s="611"/>
      <c r="DW757" s="611"/>
      <c r="DX757" s="611"/>
      <c r="DY757" s="611"/>
      <c r="DZ757" s="611"/>
      <c r="EA757" s="611"/>
      <c r="EB757" s="611"/>
      <c r="EC757" s="611"/>
      <c r="ED757" s="611"/>
      <c r="EE757" s="611"/>
      <c r="EF757" s="611"/>
      <c r="EG757" s="611"/>
      <c r="EH757" s="611"/>
      <c r="EI757" s="611"/>
      <c r="EJ757" s="611"/>
      <c r="EK757" s="611"/>
      <c r="EL757" s="611"/>
      <c r="EM757" s="611"/>
      <c r="EN757" s="611"/>
      <c r="EO757" s="611"/>
      <c r="EP757" s="611"/>
      <c r="EQ757" s="611"/>
      <c r="ER757" s="611"/>
      <c r="ES757" s="2227"/>
      <c r="ET757" s="611"/>
      <c r="EU757" s="611"/>
      <c r="EV757" s="611"/>
      <c r="EW757" s="611"/>
      <c r="EX757" s="611"/>
      <c r="EY757" s="611"/>
    </row>
    <row r="758" spans="1:155" s="332" customFormat="1" hidden="1">
      <c r="A758" s="1731"/>
      <c r="B758" s="611"/>
      <c r="C758" s="611"/>
      <c r="D758" s="679"/>
      <c r="E758" s="679"/>
      <c r="F758" s="679"/>
      <c r="G758" s="607"/>
      <c r="H758" s="611"/>
      <c r="I758" s="611"/>
      <c r="J758" s="611"/>
      <c r="K758" s="611"/>
      <c r="L758" s="611"/>
      <c r="M758" s="611"/>
      <c r="N758" s="611"/>
      <c r="O758" s="611"/>
      <c r="P758" s="611"/>
      <c r="Q758" s="611"/>
      <c r="R758" s="611"/>
      <c r="S758" s="611"/>
      <c r="T758" s="611"/>
      <c r="U758" s="611"/>
      <c r="V758" s="611"/>
      <c r="W758" s="611"/>
      <c r="X758" s="611"/>
      <c r="Y758" s="611"/>
      <c r="Z758" s="611"/>
      <c r="AA758" s="611"/>
      <c r="AB758" s="611"/>
      <c r="AC758" s="611"/>
      <c r="AD758" s="611"/>
      <c r="AE758" s="611"/>
      <c r="AF758" s="611"/>
      <c r="AG758" s="611"/>
      <c r="AH758" s="611"/>
      <c r="AI758" s="611"/>
      <c r="AJ758" s="611"/>
      <c r="AK758" s="611"/>
      <c r="AL758" s="611"/>
      <c r="AM758" s="611"/>
      <c r="AN758" s="611"/>
      <c r="AO758" s="611"/>
      <c r="AP758" s="611"/>
      <c r="AQ758" s="611"/>
      <c r="AR758" s="611"/>
      <c r="AS758" s="611"/>
      <c r="AT758" s="611"/>
      <c r="AU758" s="611"/>
      <c r="AV758" s="611"/>
      <c r="AW758" s="611"/>
      <c r="AX758" s="611"/>
      <c r="AY758" s="611"/>
      <c r="AZ758" s="611"/>
      <c r="BA758" s="611"/>
      <c r="BB758" s="611"/>
      <c r="BC758" s="611"/>
      <c r="BD758" s="611"/>
      <c r="BE758" s="611"/>
      <c r="BF758" s="611"/>
      <c r="BG758" s="611"/>
      <c r="BH758" s="611"/>
      <c r="BI758" s="611"/>
      <c r="BJ758" s="611"/>
      <c r="BK758" s="611"/>
      <c r="BL758" s="611"/>
      <c r="BM758" s="611"/>
      <c r="BN758" s="611"/>
      <c r="BO758" s="611"/>
      <c r="BP758" s="611"/>
      <c r="BQ758" s="611"/>
      <c r="BR758" s="611"/>
      <c r="BS758" s="611"/>
      <c r="BT758" s="611"/>
      <c r="BU758" s="611"/>
      <c r="BV758" s="611"/>
      <c r="BW758" s="611"/>
      <c r="BX758" s="611"/>
      <c r="BY758" s="611"/>
      <c r="BZ758" s="611"/>
      <c r="CA758" s="611"/>
      <c r="CB758" s="611"/>
      <c r="CC758" s="611"/>
      <c r="CD758" s="611"/>
      <c r="CE758" s="611"/>
      <c r="CF758" s="611"/>
      <c r="CG758" s="611"/>
      <c r="CH758" s="611"/>
      <c r="CI758" s="611"/>
      <c r="CJ758" s="611"/>
      <c r="CK758" s="611"/>
      <c r="CL758" s="611"/>
      <c r="CM758" s="611"/>
      <c r="CN758" s="611"/>
      <c r="CO758" s="611"/>
      <c r="CP758" s="611"/>
      <c r="CQ758" s="611"/>
      <c r="CR758" s="611"/>
      <c r="CS758" s="611"/>
      <c r="CT758" s="611"/>
      <c r="CU758" s="611"/>
      <c r="CV758" s="611"/>
      <c r="CW758" s="611"/>
      <c r="CX758" s="611"/>
      <c r="CY758" s="611"/>
      <c r="CZ758" s="611"/>
      <c r="DA758" s="611"/>
      <c r="DB758" s="611"/>
      <c r="DC758" s="611"/>
      <c r="DD758" s="611"/>
      <c r="DE758" s="611"/>
      <c r="DF758" s="611"/>
      <c r="DG758" s="611"/>
      <c r="DH758" s="611"/>
      <c r="DI758" s="611"/>
      <c r="DJ758" s="611"/>
      <c r="DK758" s="611"/>
      <c r="DL758" s="611"/>
      <c r="DM758" s="611"/>
      <c r="DN758" s="611"/>
      <c r="DO758" s="611"/>
      <c r="DP758" s="611"/>
      <c r="DQ758" s="611"/>
      <c r="DR758" s="611"/>
      <c r="DS758" s="611"/>
      <c r="DT758" s="611"/>
      <c r="DU758" s="611"/>
      <c r="DV758" s="611"/>
      <c r="DW758" s="611"/>
      <c r="DX758" s="611"/>
      <c r="DY758" s="611"/>
      <c r="DZ758" s="611"/>
      <c r="EA758" s="611"/>
      <c r="EB758" s="611"/>
      <c r="EC758" s="611"/>
      <c r="ED758" s="611"/>
      <c r="EE758" s="611"/>
      <c r="EF758" s="611"/>
      <c r="EG758" s="611"/>
      <c r="EH758" s="611"/>
      <c r="EI758" s="611"/>
      <c r="EJ758" s="611"/>
      <c r="EK758" s="611"/>
      <c r="EL758" s="611"/>
      <c r="EM758" s="611"/>
      <c r="EN758" s="611"/>
      <c r="EO758" s="611"/>
      <c r="EP758" s="611"/>
      <c r="EQ758" s="611"/>
      <c r="ER758" s="611"/>
      <c r="ES758" s="2227"/>
      <c r="ET758" s="611"/>
      <c r="EU758" s="611"/>
      <c r="EV758" s="611"/>
      <c r="EW758" s="611"/>
      <c r="EX758" s="611"/>
      <c r="EY758" s="611"/>
    </row>
    <row r="759" spans="1:155" s="332" customFormat="1" hidden="1">
      <c r="A759" s="1731"/>
      <c r="B759" s="611"/>
      <c r="C759" s="611"/>
      <c r="D759" s="679"/>
      <c r="E759" s="679"/>
      <c r="F759" s="679"/>
      <c r="G759" s="607"/>
      <c r="H759" s="611"/>
      <c r="I759" s="611"/>
      <c r="J759" s="611"/>
      <c r="K759" s="611"/>
      <c r="L759" s="611"/>
      <c r="M759" s="611"/>
      <c r="N759" s="611"/>
      <c r="O759" s="611"/>
      <c r="P759" s="611"/>
      <c r="Q759" s="611"/>
      <c r="R759" s="611"/>
      <c r="S759" s="611"/>
      <c r="T759" s="611"/>
      <c r="U759" s="611"/>
      <c r="V759" s="611"/>
      <c r="W759" s="611"/>
      <c r="X759" s="611"/>
      <c r="Y759" s="611"/>
      <c r="Z759" s="611"/>
      <c r="AA759" s="611"/>
      <c r="AB759" s="611"/>
      <c r="AC759" s="611"/>
      <c r="AD759" s="611"/>
      <c r="AE759" s="611"/>
      <c r="AF759" s="611"/>
      <c r="AG759" s="611"/>
      <c r="AH759" s="611"/>
      <c r="AI759" s="611"/>
      <c r="AJ759" s="611"/>
      <c r="AK759" s="611"/>
      <c r="AL759" s="611"/>
      <c r="AM759" s="611"/>
      <c r="AN759" s="611"/>
      <c r="AO759" s="611"/>
      <c r="AP759" s="611"/>
      <c r="AQ759" s="611"/>
      <c r="AR759" s="611"/>
      <c r="AS759" s="611"/>
      <c r="AT759" s="611"/>
      <c r="AU759" s="611"/>
      <c r="AV759" s="611"/>
      <c r="AW759" s="611"/>
      <c r="AX759" s="611"/>
      <c r="AY759" s="611"/>
      <c r="AZ759" s="611"/>
      <c r="BA759" s="611"/>
      <c r="BB759" s="611"/>
      <c r="BC759" s="611"/>
      <c r="BD759" s="611"/>
      <c r="BE759" s="611"/>
      <c r="BF759" s="611"/>
      <c r="BG759" s="611"/>
      <c r="BH759" s="611"/>
      <c r="BI759" s="611"/>
      <c r="BJ759" s="611"/>
      <c r="BK759" s="611"/>
      <c r="BL759" s="611"/>
      <c r="BM759" s="611"/>
      <c r="BN759" s="611"/>
      <c r="BO759" s="611"/>
      <c r="BP759" s="611"/>
      <c r="BQ759" s="611"/>
      <c r="BR759" s="611"/>
      <c r="BS759" s="611"/>
      <c r="BT759" s="611"/>
      <c r="BU759" s="611"/>
      <c r="BV759" s="611"/>
      <c r="BW759" s="611"/>
      <c r="BX759" s="611"/>
      <c r="BY759" s="611"/>
      <c r="BZ759" s="611"/>
      <c r="CA759" s="611"/>
      <c r="CB759" s="611"/>
      <c r="CC759" s="611"/>
      <c r="CD759" s="611"/>
      <c r="CE759" s="611"/>
      <c r="CF759" s="611"/>
      <c r="CG759" s="611"/>
      <c r="CH759" s="611"/>
      <c r="CI759" s="611"/>
      <c r="CJ759" s="611"/>
      <c r="CK759" s="611"/>
      <c r="CL759" s="611"/>
      <c r="CM759" s="611"/>
      <c r="CN759" s="611"/>
      <c r="CO759" s="611"/>
      <c r="CP759" s="611"/>
      <c r="CQ759" s="611"/>
      <c r="CR759" s="611"/>
      <c r="CS759" s="611"/>
      <c r="CT759" s="611"/>
      <c r="CU759" s="611"/>
      <c r="CV759" s="611"/>
      <c r="CW759" s="611"/>
      <c r="CX759" s="611"/>
      <c r="CY759" s="611"/>
      <c r="CZ759" s="611"/>
      <c r="DA759" s="611"/>
      <c r="DB759" s="611"/>
      <c r="DC759" s="611"/>
      <c r="DD759" s="611"/>
      <c r="DE759" s="611"/>
      <c r="DF759" s="611"/>
      <c r="DG759" s="611"/>
      <c r="DH759" s="611"/>
      <c r="DI759" s="611"/>
      <c r="DJ759" s="611"/>
      <c r="DK759" s="611"/>
      <c r="DL759" s="611"/>
      <c r="DM759" s="611"/>
      <c r="DN759" s="611"/>
      <c r="DO759" s="611"/>
      <c r="DP759" s="611"/>
      <c r="DQ759" s="611"/>
      <c r="DR759" s="611"/>
      <c r="DS759" s="611"/>
      <c r="DT759" s="611"/>
      <c r="DU759" s="611"/>
      <c r="DV759" s="611"/>
      <c r="DW759" s="611"/>
      <c r="DX759" s="611"/>
      <c r="DY759" s="611"/>
      <c r="DZ759" s="611"/>
      <c r="EA759" s="611"/>
      <c r="EB759" s="611"/>
      <c r="EC759" s="611"/>
      <c r="ED759" s="611"/>
      <c r="EE759" s="611"/>
      <c r="EF759" s="611"/>
      <c r="EG759" s="611"/>
      <c r="EH759" s="611"/>
      <c r="EI759" s="611"/>
      <c r="EJ759" s="611"/>
      <c r="EK759" s="611"/>
      <c r="EL759" s="611"/>
      <c r="EM759" s="611"/>
      <c r="EN759" s="611"/>
      <c r="EO759" s="611"/>
      <c r="EP759" s="611"/>
      <c r="EQ759" s="611"/>
      <c r="ER759" s="611"/>
      <c r="ES759" s="2227"/>
      <c r="ET759" s="611"/>
      <c r="EU759" s="611"/>
      <c r="EV759" s="611"/>
      <c r="EW759" s="611"/>
      <c r="EX759" s="611"/>
      <c r="EY759" s="611"/>
    </row>
    <row r="760" spans="1:155" s="332" customFormat="1" hidden="1">
      <c r="A760" s="1731"/>
      <c r="B760" s="611"/>
      <c r="C760" s="611"/>
      <c r="D760" s="679"/>
      <c r="E760" s="679"/>
      <c r="F760" s="679"/>
      <c r="G760" s="607"/>
      <c r="H760" s="611"/>
      <c r="I760" s="611"/>
      <c r="J760" s="611"/>
      <c r="K760" s="611"/>
      <c r="L760" s="611"/>
      <c r="M760" s="611"/>
      <c r="N760" s="611"/>
      <c r="O760" s="611"/>
      <c r="P760" s="611"/>
      <c r="Q760" s="611"/>
      <c r="R760" s="611"/>
      <c r="S760" s="611"/>
      <c r="T760" s="611"/>
      <c r="U760" s="611"/>
      <c r="V760" s="611"/>
      <c r="W760" s="611"/>
      <c r="X760" s="611"/>
      <c r="Y760" s="611"/>
      <c r="Z760" s="611"/>
      <c r="AA760" s="611"/>
      <c r="AB760" s="611"/>
      <c r="AC760" s="611"/>
      <c r="AD760" s="611"/>
      <c r="AE760" s="611"/>
      <c r="AF760" s="611"/>
      <c r="AG760" s="611"/>
      <c r="AH760" s="611"/>
      <c r="AI760" s="611"/>
      <c r="AJ760" s="611"/>
      <c r="AK760" s="611"/>
      <c r="AL760" s="611"/>
      <c r="AM760" s="611"/>
      <c r="AN760" s="611"/>
      <c r="AO760" s="611"/>
      <c r="AP760" s="611"/>
      <c r="AQ760" s="611"/>
      <c r="AR760" s="611"/>
      <c r="AS760" s="611"/>
      <c r="AT760" s="611"/>
      <c r="AU760" s="611"/>
      <c r="AV760" s="611"/>
      <c r="AW760" s="611"/>
      <c r="AX760" s="611"/>
      <c r="AY760" s="611"/>
      <c r="AZ760" s="611"/>
      <c r="BA760" s="611"/>
      <c r="BB760" s="611"/>
      <c r="BC760" s="611"/>
      <c r="BD760" s="611"/>
      <c r="BE760" s="611"/>
      <c r="BF760" s="611"/>
      <c r="BG760" s="611"/>
      <c r="BH760" s="611"/>
      <c r="BI760" s="611"/>
      <c r="BJ760" s="611"/>
      <c r="BK760" s="611"/>
      <c r="BL760" s="611"/>
      <c r="BM760" s="611"/>
      <c r="BN760" s="611"/>
      <c r="BO760" s="611"/>
      <c r="BP760" s="611"/>
      <c r="BQ760" s="611"/>
      <c r="BR760" s="611"/>
      <c r="BS760" s="611"/>
      <c r="BT760" s="611"/>
      <c r="BU760" s="611"/>
      <c r="BV760" s="611"/>
      <c r="BW760" s="611"/>
      <c r="BX760" s="611"/>
      <c r="BY760" s="611"/>
      <c r="BZ760" s="611"/>
      <c r="CA760" s="611"/>
      <c r="CB760" s="611"/>
      <c r="CC760" s="611"/>
      <c r="CD760" s="611"/>
      <c r="CE760" s="611"/>
      <c r="CF760" s="611"/>
      <c r="CG760" s="611"/>
      <c r="CH760" s="611"/>
      <c r="CI760" s="611"/>
      <c r="CJ760" s="611"/>
      <c r="CK760" s="611"/>
      <c r="CL760" s="611"/>
      <c r="CM760" s="611"/>
      <c r="CN760" s="611"/>
      <c r="CO760" s="611"/>
      <c r="CP760" s="611"/>
      <c r="CQ760" s="611"/>
      <c r="CR760" s="611"/>
      <c r="CS760" s="611"/>
      <c r="CT760" s="611"/>
      <c r="CU760" s="611"/>
      <c r="CV760" s="611"/>
      <c r="CW760" s="611"/>
      <c r="CX760" s="611"/>
      <c r="CY760" s="611"/>
      <c r="CZ760" s="611"/>
      <c r="DA760" s="611"/>
      <c r="DB760" s="611"/>
      <c r="DC760" s="611"/>
      <c r="DD760" s="611"/>
      <c r="DE760" s="611"/>
      <c r="DF760" s="611"/>
      <c r="DG760" s="611"/>
      <c r="DH760" s="611"/>
      <c r="DI760" s="611"/>
      <c r="DJ760" s="611"/>
      <c r="DK760" s="611"/>
      <c r="DL760" s="611"/>
      <c r="DM760" s="611"/>
      <c r="DN760" s="611"/>
      <c r="DO760" s="611"/>
      <c r="DP760" s="611"/>
      <c r="DQ760" s="611"/>
      <c r="DR760" s="611"/>
      <c r="DS760" s="611"/>
      <c r="DT760" s="611"/>
      <c r="DU760" s="611"/>
      <c r="DV760" s="611"/>
      <c r="DW760" s="611"/>
      <c r="DX760" s="611"/>
      <c r="DY760" s="611"/>
      <c r="DZ760" s="611"/>
      <c r="EA760" s="611"/>
      <c r="EB760" s="611"/>
      <c r="EC760" s="611"/>
      <c r="ED760" s="611"/>
      <c r="EE760" s="611"/>
      <c r="EF760" s="611"/>
      <c r="EG760" s="611"/>
      <c r="EH760" s="611"/>
      <c r="EI760" s="611"/>
      <c r="EJ760" s="611"/>
      <c r="EK760" s="611"/>
      <c r="EL760" s="611"/>
      <c r="EM760" s="611"/>
      <c r="EN760" s="611"/>
      <c r="EO760" s="611"/>
      <c r="EP760" s="611"/>
      <c r="EQ760" s="611"/>
      <c r="ER760" s="611"/>
      <c r="ES760" s="2227"/>
      <c r="ET760" s="611"/>
      <c r="EU760" s="611"/>
      <c r="EV760" s="611"/>
      <c r="EW760" s="611"/>
      <c r="EX760" s="611"/>
      <c r="EY760" s="611"/>
    </row>
    <row r="761" spans="1:155" s="332" customFormat="1" hidden="1">
      <c r="A761" s="1731"/>
      <c r="B761" s="611"/>
      <c r="C761" s="611"/>
      <c r="D761" s="679"/>
      <c r="E761" s="679"/>
      <c r="F761" s="679"/>
      <c r="G761" s="607"/>
      <c r="H761" s="611"/>
      <c r="I761" s="611"/>
      <c r="J761" s="611"/>
      <c r="K761" s="611"/>
      <c r="L761" s="611"/>
      <c r="M761" s="611"/>
      <c r="N761" s="611"/>
      <c r="O761" s="611"/>
      <c r="P761" s="611"/>
      <c r="Q761" s="611"/>
      <c r="R761" s="611"/>
      <c r="S761" s="611"/>
      <c r="T761" s="611"/>
      <c r="U761" s="611"/>
      <c r="V761" s="611"/>
      <c r="W761" s="611"/>
      <c r="X761" s="611"/>
      <c r="Y761" s="611"/>
      <c r="Z761" s="611"/>
      <c r="AA761" s="611"/>
      <c r="AB761" s="611"/>
      <c r="AC761" s="611"/>
      <c r="AD761" s="611"/>
      <c r="AE761" s="611"/>
      <c r="AF761" s="611"/>
      <c r="AG761" s="611"/>
      <c r="AH761" s="611"/>
      <c r="AI761" s="611"/>
      <c r="AJ761" s="611"/>
      <c r="AK761" s="611"/>
      <c r="AL761" s="611"/>
      <c r="AM761" s="611"/>
      <c r="AN761" s="611"/>
      <c r="AO761" s="611"/>
      <c r="AP761" s="611"/>
      <c r="AQ761" s="611"/>
      <c r="AR761" s="611"/>
      <c r="AS761" s="611"/>
      <c r="AT761" s="611"/>
      <c r="AU761" s="611"/>
      <c r="AV761" s="611"/>
      <c r="AW761" s="611"/>
      <c r="AX761" s="611"/>
      <c r="AY761" s="611"/>
      <c r="AZ761" s="611"/>
      <c r="BA761" s="611"/>
      <c r="BB761" s="611"/>
      <c r="BC761" s="611"/>
      <c r="BD761" s="611"/>
      <c r="BE761" s="611"/>
      <c r="BF761" s="611"/>
      <c r="BG761" s="611"/>
      <c r="BH761" s="611"/>
      <c r="BI761" s="611"/>
      <c r="BJ761" s="611"/>
      <c r="BK761" s="611"/>
      <c r="BL761" s="611"/>
      <c r="BM761" s="611"/>
      <c r="BN761" s="611"/>
      <c r="BO761" s="611"/>
      <c r="BP761" s="611"/>
      <c r="BQ761" s="611"/>
      <c r="BR761" s="611"/>
      <c r="BS761" s="611"/>
      <c r="BT761" s="611"/>
      <c r="BU761" s="611"/>
      <c r="BV761" s="611"/>
      <c r="BW761" s="611"/>
      <c r="BX761" s="611"/>
      <c r="BY761" s="611"/>
      <c r="BZ761" s="611"/>
      <c r="CA761" s="611"/>
      <c r="CB761" s="611"/>
      <c r="CC761" s="611"/>
      <c r="CD761" s="611"/>
      <c r="CE761" s="611"/>
      <c r="CF761" s="611"/>
      <c r="CG761" s="611"/>
      <c r="CH761" s="611"/>
      <c r="CI761" s="611"/>
      <c r="CJ761" s="611"/>
      <c r="CK761" s="611"/>
      <c r="CL761" s="611"/>
      <c r="CM761" s="611"/>
      <c r="CN761" s="611"/>
      <c r="CO761" s="611"/>
      <c r="CP761" s="611"/>
      <c r="CQ761" s="611"/>
      <c r="CR761" s="611"/>
      <c r="CS761" s="611"/>
      <c r="CT761" s="611"/>
      <c r="CU761" s="611"/>
      <c r="CV761" s="611"/>
      <c r="CW761" s="611"/>
      <c r="CX761" s="611"/>
      <c r="CY761" s="611"/>
      <c r="CZ761" s="611"/>
      <c r="DA761" s="611"/>
      <c r="DB761" s="611"/>
      <c r="DC761" s="611"/>
      <c r="DD761" s="611"/>
      <c r="DE761" s="611"/>
      <c r="DF761" s="611"/>
      <c r="DG761" s="611"/>
      <c r="DH761" s="611"/>
      <c r="DI761" s="611"/>
      <c r="DJ761" s="611"/>
      <c r="DK761" s="611"/>
      <c r="DL761" s="611"/>
      <c r="DM761" s="611"/>
      <c r="DN761" s="611"/>
      <c r="DO761" s="611"/>
      <c r="DP761" s="611"/>
      <c r="DQ761" s="611"/>
      <c r="DR761" s="611"/>
      <c r="DS761" s="611"/>
      <c r="DT761" s="611"/>
      <c r="DU761" s="611"/>
      <c r="DV761" s="611"/>
      <c r="DW761" s="611"/>
      <c r="DX761" s="611"/>
      <c r="DY761" s="611"/>
      <c r="DZ761" s="611"/>
      <c r="EA761" s="611"/>
      <c r="EB761" s="611"/>
      <c r="EC761" s="611"/>
      <c r="ED761" s="611"/>
      <c r="EE761" s="611"/>
      <c r="EF761" s="611"/>
      <c r="EG761" s="611"/>
      <c r="EH761" s="611"/>
      <c r="EI761" s="611"/>
      <c r="EJ761" s="611"/>
      <c r="EK761" s="611"/>
      <c r="EL761" s="611"/>
      <c r="EM761" s="611"/>
      <c r="EN761" s="611"/>
      <c r="EO761" s="611"/>
      <c r="EP761" s="611"/>
      <c r="EQ761" s="611"/>
      <c r="ER761" s="611"/>
      <c r="ES761" s="2227"/>
      <c r="ET761" s="611"/>
      <c r="EU761" s="611"/>
      <c r="EV761" s="611"/>
      <c r="EW761" s="611"/>
      <c r="EX761" s="611"/>
      <c r="EY761" s="611"/>
    </row>
    <row r="762" spans="1:155" s="332" customFormat="1" hidden="1">
      <c r="A762" s="1731"/>
      <c r="B762" s="611"/>
      <c r="C762" s="611"/>
      <c r="D762" s="679"/>
      <c r="E762" s="679"/>
      <c r="F762" s="679"/>
      <c r="G762" s="607"/>
      <c r="H762" s="611"/>
      <c r="I762" s="611"/>
      <c r="J762" s="611"/>
      <c r="K762" s="611"/>
      <c r="L762" s="611"/>
      <c r="M762" s="611"/>
      <c r="N762" s="611"/>
      <c r="O762" s="611"/>
      <c r="P762" s="611"/>
      <c r="Q762" s="611"/>
      <c r="R762" s="611"/>
      <c r="S762" s="611"/>
      <c r="T762" s="611"/>
      <c r="U762" s="611"/>
      <c r="V762" s="611"/>
      <c r="W762" s="611"/>
      <c r="X762" s="611"/>
      <c r="Y762" s="611"/>
      <c r="Z762" s="611"/>
      <c r="AA762" s="611"/>
      <c r="AB762" s="611"/>
      <c r="AC762" s="611"/>
      <c r="AD762" s="611"/>
      <c r="AE762" s="611"/>
      <c r="AF762" s="611"/>
      <c r="AG762" s="611"/>
      <c r="AH762" s="611"/>
      <c r="AI762" s="611"/>
      <c r="AJ762" s="611"/>
      <c r="AK762" s="611"/>
      <c r="AL762" s="611"/>
      <c r="AM762" s="611"/>
      <c r="AN762" s="611"/>
      <c r="AO762" s="611"/>
      <c r="AP762" s="611"/>
      <c r="AQ762" s="611"/>
      <c r="AR762" s="611"/>
      <c r="AS762" s="611"/>
      <c r="AT762" s="611"/>
      <c r="AU762" s="611"/>
      <c r="AV762" s="611"/>
      <c r="AW762" s="611"/>
      <c r="AX762" s="611"/>
      <c r="AY762" s="611"/>
      <c r="AZ762" s="611"/>
      <c r="BA762" s="611"/>
      <c r="BB762" s="611"/>
      <c r="BC762" s="611"/>
      <c r="BD762" s="611"/>
      <c r="BE762" s="611"/>
      <c r="BF762" s="611"/>
      <c r="BG762" s="611"/>
      <c r="BH762" s="611"/>
      <c r="BI762" s="611"/>
      <c r="BJ762" s="611"/>
      <c r="BK762" s="611"/>
      <c r="BL762" s="611"/>
      <c r="BM762" s="611"/>
      <c r="BN762" s="611"/>
      <c r="BO762" s="611"/>
      <c r="BP762" s="611"/>
      <c r="BQ762" s="611"/>
      <c r="BR762" s="611"/>
      <c r="BS762" s="611"/>
      <c r="BT762" s="611"/>
      <c r="BU762" s="611"/>
      <c r="BV762" s="611"/>
      <c r="BW762" s="611"/>
      <c r="BX762" s="611"/>
      <c r="BY762" s="611"/>
      <c r="BZ762" s="611"/>
      <c r="CA762" s="611"/>
      <c r="CB762" s="611"/>
      <c r="CC762" s="611"/>
      <c r="CD762" s="611"/>
      <c r="CE762" s="611"/>
      <c r="CF762" s="611"/>
      <c r="CG762" s="611"/>
      <c r="CH762" s="611"/>
      <c r="CI762" s="611"/>
      <c r="CJ762" s="611"/>
      <c r="CK762" s="611"/>
      <c r="CL762" s="611"/>
      <c r="CM762" s="611"/>
      <c r="CN762" s="611"/>
      <c r="CO762" s="611"/>
      <c r="CP762" s="611"/>
      <c r="CQ762" s="611"/>
      <c r="CR762" s="611"/>
      <c r="CS762" s="611"/>
      <c r="CT762" s="611"/>
      <c r="CU762" s="611"/>
      <c r="CV762" s="611"/>
      <c r="CW762" s="611"/>
      <c r="CX762" s="611"/>
      <c r="CY762" s="611"/>
      <c r="CZ762" s="611"/>
      <c r="DA762" s="611"/>
      <c r="DB762" s="611"/>
      <c r="DC762" s="611"/>
      <c r="DD762" s="611"/>
      <c r="DE762" s="611"/>
      <c r="DF762" s="611"/>
      <c r="DG762" s="611"/>
      <c r="DH762" s="611"/>
      <c r="DI762" s="611"/>
      <c r="DJ762" s="611"/>
      <c r="DK762" s="611"/>
      <c r="DL762" s="611"/>
      <c r="DM762" s="611"/>
      <c r="DN762" s="611"/>
      <c r="DO762" s="611"/>
      <c r="DP762" s="611"/>
      <c r="DQ762" s="611"/>
      <c r="DR762" s="611"/>
      <c r="DS762" s="611"/>
      <c r="DT762" s="611"/>
      <c r="DU762" s="611"/>
      <c r="DV762" s="611"/>
      <c r="DW762" s="611"/>
      <c r="DX762" s="611"/>
      <c r="DY762" s="611"/>
      <c r="DZ762" s="611"/>
      <c r="EA762" s="611"/>
      <c r="EB762" s="611"/>
      <c r="EC762" s="611"/>
      <c r="ED762" s="611"/>
      <c r="EE762" s="611"/>
      <c r="EF762" s="611"/>
      <c r="EG762" s="611"/>
      <c r="EH762" s="611"/>
      <c r="EI762" s="611"/>
      <c r="EJ762" s="611"/>
      <c r="EK762" s="611"/>
      <c r="EL762" s="611"/>
      <c r="EM762" s="611"/>
      <c r="EN762" s="611"/>
      <c r="EO762" s="611"/>
      <c r="EP762" s="611"/>
      <c r="EQ762" s="611"/>
      <c r="ER762" s="611"/>
      <c r="ES762" s="2227"/>
      <c r="ET762" s="611"/>
      <c r="EU762" s="611"/>
      <c r="EV762" s="611"/>
      <c r="EW762" s="611"/>
      <c r="EX762" s="611"/>
      <c r="EY762" s="611"/>
    </row>
    <row r="763" spans="1:155" s="332" customFormat="1" hidden="1">
      <c r="A763" s="1731"/>
      <c r="B763" s="611"/>
      <c r="C763" s="611"/>
      <c r="D763" s="679"/>
      <c r="E763" s="679"/>
      <c r="F763" s="679"/>
      <c r="G763" s="607"/>
      <c r="H763" s="611"/>
      <c r="I763" s="611"/>
      <c r="J763" s="611"/>
      <c r="K763" s="611"/>
      <c r="L763" s="611"/>
      <c r="M763" s="611"/>
      <c r="N763" s="611"/>
      <c r="O763" s="611"/>
      <c r="P763" s="611"/>
      <c r="Q763" s="611"/>
      <c r="R763" s="611"/>
      <c r="S763" s="611"/>
      <c r="T763" s="611"/>
      <c r="U763" s="611"/>
      <c r="V763" s="611"/>
      <c r="W763" s="611"/>
      <c r="X763" s="611"/>
      <c r="Y763" s="611"/>
      <c r="Z763" s="611"/>
      <c r="AA763" s="611"/>
      <c r="AB763" s="611"/>
      <c r="AC763" s="611"/>
      <c r="AD763" s="611"/>
      <c r="AE763" s="611"/>
      <c r="AF763" s="611"/>
      <c r="AG763" s="611"/>
      <c r="AH763" s="611"/>
      <c r="AI763" s="611"/>
      <c r="AJ763" s="611"/>
      <c r="AK763" s="611"/>
      <c r="AL763" s="611"/>
      <c r="AM763" s="611"/>
      <c r="AN763" s="611"/>
      <c r="AO763" s="611"/>
      <c r="AP763" s="611"/>
      <c r="AQ763" s="611"/>
      <c r="AR763" s="611"/>
      <c r="AS763" s="611"/>
      <c r="AT763" s="611"/>
      <c r="AU763" s="611"/>
      <c r="AV763" s="611"/>
      <c r="AW763" s="611"/>
      <c r="AX763" s="611"/>
      <c r="AY763" s="611"/>
      <c r="AZ763" s="611"/>
      <c r="BA763" s="611"/>
      <c r="BB763" s="611"/>
      <c r="BC763" s="611"/>
      <c r="BD763" s="611"/>
      <c r="BE763" s="611"/>
      <c r="BF763" s="611"/>
      <c r="BG763" s="611"/>
      <c r="BH763" s="611"/>
      <c r="BI763" s="611"/>
      <c r="BJ763" s="611"/>
      <c r="BK763" s="611"/>
      <c r="BL763" s="611"/>
      <c r="BM763" s="611"/>
      <c r="BN763" s="611"/>
      <c r="BO763" s="611"/>
      <c r="BP763" s="611"/>
      <c r="BQ763" s="611"/>
      <c r="BR763" s="611"/>
      <c r="BS763" s="611"/>
      <c r="BT763" s="611"/>
      <c r="BU763" s="611"/>
      <c r="BV763" s="611"/>
      <c r="BW763" s="611"/>
      <c r="BX763" s="611"/>
      <c r="BY763" s="611"/>
      <c r="BZ763" s="611"/>
      <c r="CA763" s="611"/>
      <c r="CB763" s="611"/>
      <c r="CC763" s="611"/>
      <c r="CD763" s="611"/>
      <c r="CE763" s="611"/>
      <c r="CF763" s="611"/>
      <c r="CG763" s="611"/>
      <c r="CH763" s="611"/>
      <c r="CI763" s="611"/>
      <c r="CJ763" s="611"/>
      <c r="CK763" s="611"/>
      <c r="CL763" s="611"/>
      <c r="CM763" s="611"/>
      <c r="CN763" s="611"/>
      <c r="CO763" s="611"/>
      <c r="CP763" s="611"/>
      <c r="CQ763" s="611"/>
      <c r="CR763" s="611"/>
      <c r="CS763" s="611"/>
      <c r="CT763" s="611"/>
      <c r="CU763" s="611"/>
      <c r="CV763" s="611"/>
      <c r="CW763" s="611"/>
      <c r="CX763" s="611"/>
      <c r="CY763" s="611"/>
      <c r="CZ763" s="611"/>
      <c r="DA763" s="611"/>
      <c r="DB763" s="611"/>
      <c r="DC763" s="611"/>
      <c r="DD763" s="611"/>
      <c r="DE763" s="611"/>
      <c r="DF763" s="611"/>
      <c r="DG763" s="611"/>
      <c r="DH763" s="611"/>
      <c r="DI763" s="611"/>
      <c r="DJ763" s="611"/>
      <c r="DK763" s="611"/>
      <c r="DL763" s="611"/>
      <c r="DM763" s="611"/>
      <c r="DN763" s="611"/>
      <c r="DO763" s="611"/>
      <c r="DP763" s="611"/>
      <c r="DQ763" s="611"/>
      <c r="DR763" s="611"/>
      <c r="DS763" s="611"/>
      <c r="DT763" s="611"/>
      <c r="DU763" s="611"/>
      <c r="DV763" s="611"/>
      <c r="DW763" s="611"/>
      <c r="DX763" s="611"/>
      <c r="DY763" s="611"/>
      <c r="DZ763" s="611"/>
      <c r="EA763" s="611"/>
      <c r="EB763" s="611"/>
      <c r="EC763" s="611"/>
      <c r="ED763" s="611"/>
      <c r="EE763" s="611"/>
      <c r="EF763" s="611"/>
      <c r="EG763" s="611"/>
      <c r="EH763" s="611"/>
      <c r="EI763" s="611"/>
      <c r="EJ763" s="611"/>
      <c r="EK763" s="611"/>
      <c r="EL763" s="611"/>
      <c r="EM763" s="611"/>
      <c r="EN763" s="611"/>
      <c r="EO763" s="611"/>
      <c r="EP763" s="611"/>
      <c r="EQ763" s="611"/>
      <c r="ER763" s="611"/>
      <c r="ES763" s="2227"/>
      <c r="ET763" s="611"/>
      <c r="EU763" s="611"/>
      <c r="EV763" s="611"/>
      <c r="EW763" s="611"/>
      <c r="EX763" s="611"/>
      <c r="EY763" s="611"/>
    </row>
    <row r="764" spans="1:155" s="332" customFormat="1" hidden="1">
      <c r="A764" s="1731"/>
      <c r="B764" s="611"/>
      <c r="C764" s="611"/>
      <c r="D764" s="679"/>
      <c r="E764" s="679"/>
      <c r="F764" s="679"/>
      <c r="G764" s="607"/>
      <c r="H764" s="611"/>
      <c r="I764" s="611"/>
      <c r="J764" s="611"/>
      <c r="K764" s="611"/>
      <c r="L764" s="611"/>
      <c r="M764" s="611"/>
      <c r="N764" s="611"/>
      <c r="O764" s="611"/>
      <c r="P764" s="611"/>
      <c r="Q764" s="611"/>
      <c r="R764" s="611"/>
      <c r="S764" s="611"/>
      <c r="T764" s="611"/>
      <c r="U764" s="611"/>
      <c r="V764" s="611"/>
      <c r="W764" s="611"/>
      <c r="X764" s="611"/>
      <c r="Y764" s="611"/>
      <c r="Z764" s="611"/>
      <c r="AA764" s="611"/>
      <c r="AB764" s="611"/>
      <c r="AC764" s="611"/>
      <c r="AD764" s="611"/>
      <c r="AE764" s="611"/>
      <c r="AF764" s="611"/>
      <c r="AG764" s="611"/>
      <c r="AH764" s="611"/>
      <c r="AI764" s="611"/>
      <c r="AJ764" s="611"/>
      <c r="AK764" s="611"/>
      <c r="AL764" s="611"/>
      <c r="AM764" s="611"/>
      <c r="AN764" s="611"/>
      <c r="AO764" s="611"/>
      <c r="AP764" s="611"/>
      <c r="AQ764" s="611"/>
      <c r="AR764" s="611"/>
      <c r="AS764" s="611"/>
      <c r="AT764" s="611"/>
      <c r="AU764" s="611"/>
      <c r="AV764" s="611"/>
      <c r="AW764" s="611"/>
      <c r="AX764" s="611"/>
      <c r="AY764" s="611"/>
      <c r="AZ764" s="611"/>
      <c r="BA764" s="611"/>
      <c r="BB764" s="611"/>
      <c r="BC764" s="611"/>
      <c r="BD764" s="611"/>
      <c r="BE764" s="611"/>
      <c r="BF764" s="611"/>
      <c r="BG764" s="611"/>
      <c r="BH764" s="611"/>
      <c r="BI764" s="611"/>
      <c r="BJ764" s="611"/>
      <c r="BK764" s="611"/>
      <c r="BL764" s="611"/>
      <c r="BM764" s="611"/>
      <c r="BN764" s="611"/>
      <c r="BO764" s="611"/>
      <c r="BP764" s="611"/>
      <c r="BQ764" s="611"/>
      <c r="BR764" s="611"/>
      <c r="BS764" s="611"/>
      <c r="BT764" s="611"/>
      <c r="BU764" s="611"/>
      <c r="BV764" s="611"/>
      <c r="BW764" s="611"/>
      <c r="BX764" s="611"/>
      <c r="BY764" s="611"/>
      <c r="BZ764" s="611"/>
      <c r="CA764" s="611"/>
      <c r="CB764" s="611"/>
      <c r="CC764" s="611"/>
      <c r="CD764" s="611"/>
      <c r="CE764" s="611"/>
      <c r="CF764" s="611"/>
      <c r="CG764" s="611"/>
      <c r="CH764" s="611"/>
      <c r="CI764" s="611"/>
      <c r="CJ764" s="611"/>
      <c r="CK764" s="611"/>
      <c r="CL764" s="611"/>
      <c r="CM764" s="611"/>
      <c r="CN764" s="611"/>
      <c r="CO764" s="611"/>
      <c r="CP764" s="611"/>
      <c r="CQ764" s="611"/>
      <c r="CR764" s="611"/>
      <c r="CS764" s="611"/>
      <c r="CT764" s="611"/>
      <c r="CU764" s="611"/>
      <c r="CV764" s="611"/>
      <c r="CW764" s="611"/>
      <c r="CX764" s="611"/>
      <c r="CY764" s="611"/>
      <c r="CZ764" s="611"/>
      <c r="DA764" s="611"/>
      <c r="DB764" s="611"/>
      <c r="DC764" s="611"/>
      <c r="DD764" s="611"/>
      <c r="DE764" s="611"/>
      <c r="DF764" s="611"/>
      <c r="DG764" s="611"/>
      <c r="DH764" s="611"/>
      <c r="DI764" s="611"/>
      <c r="DJ764" s="611"/>
      <c r="DK764" s="611"/>
      <c r="DL764" s="611"/>
      <c r="DM764" s="611"/>
      <c r="DN764" s="611"/>
      <c r="DO764" s="611"/>
      <c r="DP764" s="611"/>
      <c r="DQ764" s="611"/>
      <c r="DR764" s="611"/>
      <c r="DS764" s="611"/>
      <c r="DT764" s="611"/>
      <c r="DU764" s="611"/>
      <c r="DV764" s="611"/>
      <c r="DW764" s="611"/>
      <c r="DX764" s="611"/>
      <c r="DY764" s="611"/>
      <c r="DZ764" s="611"/>
      <c r="EA764" s="611"/>
      <c r="EB764" s="611"/>
      <c r="EC764" s="611"/>
      <c r="ED764" s="611"/>
      <c r="EE764" s="611"/>
      <c r="EF764" s="611"/>
      <c r="EG764" s="611"/>
      <c r="EH764" s="611"/>
      <c r="EI764" s="611"/>
      <c r="EJ764" s="611"/>
      <c r="EK764" s="611"/>
      <c r="EL764" s="611"/>
      <c r="EM764" s="611"/>
      <c r="EN764" s="611"/>
      <c r="EO764" s="611"/>
      <c r="EP764" s="611"/>
      <c r="EQ764" s="611"/>
      <c r="ER764" s="611"/>
      <c r="ES764" s="2227"/>
      <c r="ET764" s="611"/>
      <c r="EU764" s="611"/>
      <c r="EV764" s="611"/>
      <c r="EW764" s="611"/>
      <c r="EX764" s="611"/>
      <c r="EY764" s="611"/>
    </row>
    <row r="765" spans="1:155" s="332" customFormat="1" hidden="1">
      <c r="A765" s="1731"/>
      <c r="B765" s="611"/>
      <c r="C765" s="611"/>
      <c r="D765" s="679"/>
      <c r="E765" s="679"/>
      <c r="F765" s="679"/>
      <c r="G765" s="607"/>
      <c r="H765" s="611"/>
      <c r="I765" s="611"/>
      <c r="J765" s="611"/>
      <c r="K765" s="611"/>
      <c r="L765" s="611"/>
      <c r="M765" s="611"/>
      <c r="N765" s="611"/>
      <c r="O765" s="611"/>
      <c r="P765" s="611"/>
      <c r="Q765" s="611"/>
      <c r="R765" s="611"/>
      <c r="S765" s="611"/>
      <c r="T765" s="611"/>
      <c r="U765" s="611"/>
      <c r="V765" s="611"/>
      <c r="W765" s="611"/>
      <c r="X765" s="611"/>
      <c r="Y765" s="611"/>
      <c r="Z765" s="611"/>
      <c r="AA765" s="611"/>
      <c r="AB765" s="611"/>
      <c r="AC765" s="611"/>
      <c r="AD765" s="611"/>
      <c r="AE765" s="611"/>
      <c r="AF765" s="611"/>
      <c r="AG765" s="611"/>
      <c r="AH765" s="611"/>
      <c r="AI765" s="611"/>
      <c r="AJ765" s="611"/>
      <c r="AK765" s="611"/>
      <c r="AL765" s="611"/>
      <c r="AM765" s="611"/>
      <c r="AN765" s="611"/>
      <c r="AO765" s="611"/>
      <c r="AP765" s="611"/>
      <c r="AQ765" s="611"/>
      <c r="AR765" s="611"/>
      <c r="AS765" s="611"/>
      <c r="AT765" s="611"/>
      <c r="AU765" s="611"/>
      <c r="AV765" s="611"/>
      <c r="AW765" s="611"/>
      <c r="AX765" s="611"/>
      <c r="AY765" s="611"/>
      <c r="AZ765" s="611"/>
      <c r="BA765" s="611"/>
      <c r="BB765" s="611"/>
      <c r="BC765" s="611"/>
      <c r="BD765" s="611"/>
      <c r="BE765" s="611"/>
      <c r="BF765" s="611"/>
      <c r="BG765" s="611"/>
      <c r="BH765" s="611"/>
      <c r="BI765" s="611"/>
      <c r="BJ765" s="611"/>
      <c r="BK765" s="611"/>
      <c r="BL765" s="611"/>
      <c r="BM765" s="611"/>
      <c r="BN765" s="611"/>
      <c r="BO765" s="611"/>
      <c r="BP765" s="611"/>
      <c r="BQ765" s="611"/>
      <c r="BR765" s="611"/>
      <c r="BS765" s="611"/>
      <c r="BT765" s="611"/>
      <c r="BU765" s="611"/>
      <c r="BV765" s="611"/>
      <c r="BW765" s="611"/>
      <c r="BX765" s="611"/>
      <c r="BY765" s="611"/>
      <c r="BZ765" s="611"/>
      <c r="CA765" s="611"/>
      <c r="CB765" s="611"/>
      <c r="CC765" s="611"/>
      <c r="CD765" s="611"/>
      <c r="CE765" s="611"/>
      <c r="CF765" s="611"/>
      <c r="CG765" s="611"/>
      <c r="CH765" s="611"/>
      <c r="CI765" s="611"/>
      <c r="CJ765" s="611"/>
      <c r="CK765" s="611"/>
      <c r="CL765" s="611"/>
      <c r="CM765" s="611"/>
      <c r="CN765" s="611"/>
      <c r="CO765" s="611"/>
      <c r="CP765" s="611"/>
      <c r="CQ765" s="611"/>
      <c r="CR765" s="611"/>
      <c r="CS765" s="611"/>
      <c r="CT765" s="611"/>
      <c r="CU765" s="611"/>
      <c r="CV765" s="611"/>
      <c r="CW765" s="611"/>
      <c r="CX765" s="611"/>
      <c r="CY765" s="611"/>
      <c r="CZ765" s="611"/>
      <c r="DA765" s="611"/>
      <c r="DB765" s="611"/>
      <c r="DC765" s="611"/>
      <c r="DD765" s="611"/>
      <c r="DE765" s="611"/>
      <c r="DF765" s="611"/>
      <c r="DG765" s="611"/>
      <c r="DH765" s="611"/>
      <c r="DI765" s="611"/>
      <c r="DJ765" s="611"/>
      <c r="DK765" s="611"/>
      <c r="DL765" s="611"/>
      <c r="DM765" s="611"/>
      <c r="DN765" s="611"/>
      <c r="DO765" s="611"/>
      <c r="DP765" s="611"/>
      <c r="DQ765" s="611"/>
      <c r="DR765" s="611"/>
      <c r="DS765" s="611"/>
      <c r="DT765" s="611"/>
      <c r="DU765" s="611"/>
      <c r="DV765" s="611"/>
      <c r="DW765" s="611"/>
      <c r="DX765" s="611"/>
      <c r="DY765" s="611"/>
      <c r="DZ765" s="611"/>
      <c r="EA765" s="611"/>
      <c r="EB765" s="611"/>
      <c r="EC765" s="611"/>
      <c r="ED765" s="611"/>
      <c r="EE765" s="611"/>
      <c r="EF765" s="611"/>
      <c r="EG765" s="611"/>
      <c r="EH765" s="611"/>
      <c r="EI765" s="611"/>
      <c r="EJ765" s="611"/>
      <c r="EK765" s="611"/>
      <c r="EL765" s="611"/>
      <c r="EM765" s="611"/>
      <c r="EN765" s="611"/>
      <c r="EO765" s="611"/>
      <c r="EP765" s="611"/>
      <c r="EQ765" s="611"/>
      <c r="ER765" s="611"/>
      <c r="ES765" s="2227"/>
      <c r="ET765" s="611"/>
      <c r="EU765" s="611"/>
      <c r="EV765" s="611"/>
      <c r="EW765" s="611"/>
      <c r="EX765" s="611"/>
      <c r="EY765" s="611"/>
    </row>
    <row r="766" spans="1:155" s="332" customFormat="1" hidden="1">
      <c r="A766" s="1731"/>
      <c r="B766" s="611"/>
      <c r="C766" s="611"/>
      <c r="D766" s="679"/>
      <c r="E766" s="679"/>
      <c r="F766" s="679"/>
      <c r="G766" s="607"/>
      <c r="H766" s="611"/>
      <c r="I766" s="611"/>
      <c r="J766" s="611"/>
      <c r="K766" s="611"/>
      <c r="L766" s="611"/>
      <c r="M766" s="611"/>
      <c r="N766" s="611"/>
      <c r="O766" s="611"/>
      <c r="P766" s="611"/>
      <c r="Q766" s="611"/>
      <c r="R766" s="611"/>
      <c r="S766" s="611"/>
      <c r="T766" s="611"/>
      <c r="U766" s="611"/>
      <c r="V766" s="611"/>
      <c r="W766" s="611"/>
      <c r="X766" s="611"/>
      <c r="Y766" s="611"/>
      <c r="Z766" s="611"/>
      <c r="AA766" s="611"/>
      <c r="AB766" s="611"/>
      <c r="AC766" s="611"/>
      <c r="AD766" s="611"/>
      <c r="AE766" s="611"/>
      <c r="AF766" s="611"/>
      <c r="AG766" s="611"/>
      <c r="AH766" s="611"/>
      <c r="AI766" s="611"/>
      <c r="AJ766" s="611"/>
      <c r="AK766" s="611"/>
      <c r="AL766" s="611"/>
      <c r="AM766" s="611"/>
      <c r="AN766" s="611"/>
      <c r="AO766" s="611"/>
      <c r="AP766" s="611"/>
      <c r="AQ766" s="611"/>
      <c r="AR766" s="611"/>
      <c r="AS766" s="611"/>
      <c r="AT766" s="611"/>
      <c r="AU766" s="611"/>
      <c r="AV766" s="611"/>
      <c r="AW766" s="611"/>
      <c r="AX766" s="611"/>
      <c r="AY766" s="611"/>
      <c r="AZ766" s="611"/>
      <c r="BA766" s="611"/>
      <c r="BB766" s="611"/>
      <c r="BC766" s="611"/>
      <c r="BD766" s="611"/>
      <c r="BE766" s="611"/>
      <c r="BF766" s="611"/>
      <c r="BG766" s="611"/>
      <c r="BH766" s="611"/>
      <c r="BI766" s="611"/>
      <c r="BJ766" s="611"/>
      <c r="BK766" s="611"/>
      <c r="BL766" s="611"/>
      <c r="BM766" s="611"/>
      <c r="BN766" s="611"/>
      <c r="BO766" s="611"/>
      <c r="BP766" s="611"/>
      <c r="BQ766" s="611"/>
      <c r="BR766" s="611"/>
      <c r="BS766" s="611"/>
      <c r="BT766" s="611"/>
      <c r="BU766" s="611"/>
      <c r="BV766" s="611"/>
      <c r="BW766" s="611"/>
      <c r="BX766" s="611"/>
      <c r="BY766" s="611"/>
      <c r="BZ766" s="611"/>
      <c r="CA766" s="611"/>
      <c r="CB766" s="611"/>
      <c r="CC766" s="611"/>
      <c r="CD766" s="611"/>
      <c r="CE766" s="611"/>
      <c r="CF766" s="611"/>
      <c r="CG766" s="611"/>
      <c r="CH766" s="611"/>
      <c r="CI766" s="611"/>
      <c r="CJ766" s="611"/>
      <c r="CK766" s="611"/>
      <c r="CL766" s="611"/>
      <c r="CM766" s="611"/>
      <c r="CN766" s="611"/>
      <c r="CO766" s="611"/>
      <c r="CP766" s="611"/>
      <c r="CQ766" s="611"/>
      <c r="CR766" s="611"/>
      <c r="CS766" s="611"/>
      <c r="CT766" s="611"/>
      <c r="CU766" s="611"/>
      <c r="CV766" s="611"/>
      <c r="CW766" s="611"/>
      <c r="CX766" s="611"/>
      <c r="CY766" s="611"/>
      <c r="CZ766" s="611"/>
      <c r="DA766" s="611"/>
      <c r="DB766" s="611"/>
      <c r="DC766" s="611"/>
      <c r="DD766" s="611"/>
      <c r="DE766" s="611"/>
      <c r="DF766" s="611"/>
      <c r="DG766" s="611"/>
      <c r="DH766" s="611"/>
      <c r="DI766" s="611"/>
      <c r="DJ766" s="611"/>
      <c r="DK766" s="611"/>
      <c r="DL766" s="611"/>
      <c r="DM766" s="611"/>
      <c r="DN766" s="611"/>
      <c r="DO766" s="611"/>
      <c r="DP766" s="611"/>
      <c r="DQ766" s="611"/>
      <c r="DR766" s="611"/>
      <c r="DS766" s="611"/>
      <c r="DT766" s="611"/>
      <c r="DU766" s="611"/>
      <c r="DV766" s="611"/>
      <c r="DW766" s="611"/>
      <c r="DX766" s="611"/>
      <c r="DY766" s="611"/>
      <c r="DZ766" s="611"/>
      <c r="EA766" s="611"/>
      <c r="EB766" s="611"/>
      <c r="EC766" s="611"/>
      <c r="ED766" s="611"/>
      <c r="EE766" s="611"/>
      <c r="EF766" s="611"/>
      <c r="EG766" s="611"/>
      <c r="EH766" s="611"/>
      <c r="EI766" s="611"/>
      <c r="EJ766" s="611"/>
      <c r="EK766" s="611"/>
      <c r="EL766" s="611"/>
      <c r="EM766" s="611"/>
      <c r="EN766" s="611"/>
      <c r="EO766" s="611"/>
      <c r="EP766" s="611"/>
      <c r="EQ766" s="611"/>
      <c r="ER766" s="611"/>
      <c r="ES766" s="2227"/>
      <c r="ET766" s="611"/>
      <c r="EU766" s="611"/>
      <c r="EV766" s="611"/>
      <c r="EW766" s="611"/>
      <c r="EX766" s="611"/>
      <c r="EY766" s="611"/>
    </row>
    <row r="767" spans="1:155" s="332" customFormat="1" hidden="1">
      <c r="A767" s="1731"/>
      <c r="B767" s="611"/>
      <c r="C767" s="611"/>
      <c r="D767" s="679"/>
      <c r="E767" s="679"/>
      <c r="F767" s="679"/>
      <c r="G767" s="607"/>
      <c r="H767" s="611"/>
      <c r="I767" s="611"/>
      <c r="J767" s="611"/>
      <c r="K767" s="611"/>
      <c r="L767" s="611"/>
      <c r="M767" s="611"/>
      <c r="N767" s="611"/>
      <c r="O767" s="611"/>
      <c r="P767" s="611"/>
      <c r="Q767" s="611"/>
      <c r="R767" s="611"/>
      <c r="S767" s="611"/>
      <c r="T767" s="611"/>
      <c r="U767" s="611"/>
      <c r="V767" s="611"/>
      <c r="W767" s="611"/>
      <c r="X767" s="611"/>
      <c r="Y767" s="611"/>
      <c r="Z767" s="611"/>
      <c r="AA767" s="611"/>
      <c r="AB767" s="611"/>
      <c r="AC767" s="611"/>
      <c r="AD767" s="611"/>
      <c r="AE767" s="611"/>
      <c r="AF767" s="611"/>
      <c r="AG767" s="611"/>
      <c r="AH767" s="611"/>
      <c r="AI767" s="611"/>
      <c r="AJ767" s="611"/>
      <c r="AK767" s="611"/>
      <c r="AL767" s="611"/>
      <c r="AM767" s="611"/>
      <c r="AN767" s="611"/>
      <c r="AO767" s="611"/>
      <c r="AP767" s="611"/>
      <c r="AQ767" s="611"/>
      <c r="AR767" s="611"/>
      <c r="AS767" s="611"/>
      <c r="AT767" s="611"/>
      <c r="AU767" s="611"/>
      <c r="AV767" s="611"/>
      <c r="AW767" s="611"/>
      <c r="AX767" s="611"/>
      <c r="AY767" s="611"/>
      <c r="AZ767" s="611"/>
      <c r="BA767" s="611"/>
      <c r="BB767" s="611"/>
      <c r="BC767" s="611"/>
      <c r="BD767" s="611"/>
      <c r="BE767" s="611"/>
      <c r="BF767" s="611"/>
      <c r="BG767" s="611"/>
      <c r="BH767" s="611"/>
      <c r="BI767" s="611"/>
      <c r="BJ767" s="611"/>
      <c r="BK767" s="611"/>
      <c r="BL767" s="611"/>
      <c r="BM767" s="611"/>
      <c r="BN767" s="611"/>
      <c r="BO767" s="611"/>
      <c r="BP767" s="611"/>
      <c r="BQ767" s="611"/>
      <c r="BR767" s="611"/>
      <c r="BS767" s="611"/>
      <c r="BT767" s="611"/>
      <c r="BU767" s="611"/>
      <c r="BV767" s="611"/>
      <c r="BW767" s="611"/>
      <c r="BX767" s="611"/>
      <c r="BY767" s="611"/>
      <c r="BZ767" s="611"/>
      <c r="CA767" s="611"/>
      <c r="CB767" s="611"/>
      <c r="CC767" s="611"/>
      <c r="CD767" s="611"/>
      <c r="CE767" s="611"/>
      <c r="CF767" s="611"/>
      <c r="CG767" s="611"/>
      <c r="CH767" s="611"/>
      <c r="CI767" s="611"/>
      <c r="CJ767" s="611"/>
      <c r="CK767" s="611"/>
      <c r="CL767" s="611"/>
      <c r="CM767" s="611"/>
      <c r="CN767" s="611"/>
      <c r="CO767" s="611"/>
      <c r="CP767" s="611"/>
      <c r="CQ767" s="611"/>
      <c r="CR767" s="611"/>
      <c r="CS767" s="611"/>
      <c r="CT767" s="611"/>
      <c r="CU767" s="611"/>
      <c r="CV767" s="611"/>
      <c r="CW767" s="611"/>
      <c r="CX767" s="611"/>
      <c r="CY767" s="611"/>
      <c r="CZ767" s="611"/>
      <c r="DA767" s="611"/>
      <c r="DB767" s="611"/>
      <c r="DC767" s="611"/>
      <c r="DD767" s="611"/>
      <c r="DE767" s="611"/>
      <c r="DF767" s="611"/>
      <c r="DG767" s="611"/>
      <c r="DH767" s="611"/>
      <c r="DI767" s="611"/>
      <c r="DJ767" s="611"/>
      <c r="DK767" s="611"/>
      <c r="DL767" s="611"/>
      <c r="DM767" s="611"/>
      <c r="DN767" s="611"/>
      <c r="DO767" s="611"/>
      <c r="DP767" s="611"/>
      <c r="DQ767" s="611"/>
      <c r="DR767" s="611"/>
      <c r="DS767" s="611"/>
      <c r="DT767" s="611"/>
      <c r="DU767" s="611"/>
      <c r="DV767" s="611"/>
      <c r="DW767" s="611"/>
      <c r="DX767" s="611"/>
      <c r="DY767" s="611"/>
      <c r="DZ767" s="611"/>
      <c r="EA767" s="611"/>
      <c r="EB767" s="611"/>
      <c r="EC767" s="611"/>
      <c r="ED767" s="611"/>
      <c r="EE767" s="611"/>
      <c r="EF767" s="611"/>
      <c r="EG767" s="611"/>
      <c r="EH767" s="611"/>
      <c r="EI767" s="611"/>
      <c r="EJ767" s="611"/>
      <c r="EK767" s="611"/>
      <c r="EL767" s="611"/>
      <c r="EM767" s="611"/>
      <c r="EN767" s="611"/>
      <c r="EO767" s="611"/>
      <c r="EP767" s="611"/>
      <c r="EQ767" s="611"/>
      <c r="ER767" s="611"/>
      <c r="ES767" s="2227"/>
      <c r="ET767" s="611"/>
      <c r="EU767" s="611"/>
      <c r="EV767" s="611"/>
      <c r="EW767" s="611"/>
      <c r="EX767" s="611"/>
      <c r="EY767" s="611"/>
    </row>
    <row r="768" spans="1:155" s="332" customFormat="1" hidden="1">
      <c r="A768" s="1731"/>
      <c r="B768" s="611"/>
      <c r="C768" s="611"/>
      <c r="D768" s="679"/>
      <c r="E768" s="679"/>
      <c r="F768" s="679"/>
      <c r="G768" s="607"/>
      <c r="H768" s="611"/>
      <c r="I768" s="611"/>
      <c r="J768" s="611"/>
      <c r="K768" s="611"/>
      <c r="L768" s="611"/>
      <c r="M768" s="611"/>
      <c r="N768" s="611"/>
      <c r="O768" s="611"/>
      <c r="P768" s="611"/>
      <c r="Q768" s="611"/>
      <c r="R768" s="611"/>
      <c r="S768" s="611"/>
      <c r="T768" s="611"/>
      <c r="U768" s="611"/>
      <c r="V768" s="611"/>
      <c r="W768" s="611"/>
      <c r="X768" s="611"/>
      <c r="Y768" s="611"/>
      <c r="Z768" s="611"/>
      <c r="AA768" s="611"/>
      <c r="AB768" s="611"/>
      <c r="AC768" s="611"/>
      <c r="AD768" s="611"/>
      <c r="AE768" s="611"/>
      <c r="AF768" s="611"/>
      <c r="AG768" s="611"/>
      <c r="AH768" s="611"/>
      <c r="AI768" s="611"/>
      <c r="AJ768" s="611"/>
      <c r="AK768" s="611"/>
      <c r="AL768" s="611"/>
      <c r="AM768" s="611"/>
      <c r="AN768" s="611"/>
      <c r="AO768" s="611"/>
      <c r="AP768" s="611"/>
      <c r="AQ768" s="611"/>
      <c r="AR768" s="611"/>
      <c r="AS768" s="611"/>
      <c r="AT768" s="611"/>
      <c r="AU768" s="611"/>
      <c r="AV768" s="611"/>
      <c r="AW768" s="611"/>
      <c r="AX768" s="611"/>
      <c r="AY768" s="611"/>
      <c r="AZ768" s="611"/>
      <c r="BA768" s="611"/>
      <c r="BB768" s="611"/>
      <c r="BC768" s="611"/>
      <c r="BD768" s="611"/>
      <c r="BE768" s="611"/>
      <c r="BF768" s="611"/>
      <c r="BG768" s="611"/>
      <c r="BH768" s="611"/>
      <c r="BI768" s="611"/>
      <c r="BJ768" s="611"/>
      <c r="BK768" s="611"/>
      <c r="BL768" s="611"/>
      <c r="BM768" s="611"/>
      <c r="BN768" s="611"/>
      <c r="BO768" s="611"/>
      <c r="BP768" s="611"/>
      <c r="BQ768" s="611"/>
      <c r="BR768" s="611"/>
      <c r="BS768" s="611"/>
      <c r="BT768" s="611"/>
      <c r="BU768" s="611"/>
      <c r="BV768" s="611"/>
      <c r="BW768" s="611"/>
      <c r="BX768" s="611"/>
      <c r="BY768" s="611"/>
      <c r="BZ768" s="611"/>
      <c r="CA768" s="611"/>
      <c r="CB768" s="611"/>
      <c r="CC768" s="611"/>
      <c r="CD768" s="611"/>
      <c r="CE768" s="611"/>
      <c r="CF768" s="611"/>
      <c r="CG768" s="611"/>
      <c r="CH768" s="611"/>
      <c r="CI768" s="611"/>
      <c r="CJ768" s="611"/>
      <c r="CK768" s="611"/>
      <c r="CL768" s="611"/>
      <c r="CM768" s="611"/>
      <c r="CN768" s="611"/>
      <c r="CO768" s="611"/>
      <c r="CP768" s="611"/>
      <c r="CQ768" s="611"/>
      <c r="CR768" s="611"/>
      <c r="CS768" s="611"/>
      <c r="CT768" s="611"/>
      <c r="CU768" s="611"/>
      <c r="CV768" s="611"/>
      <c r="CW768" s="611"/>
      <c r="CX768" s="611"/>
      <c r="CY768" s="611"/>
      <c r="CZ768" s="611"/>
      <c r="DA768" s="611"/>
      <c r="DB768" s="611"/>
      <c r="DC768" s="611"/>
      <c r="DD768" s="611"/>
      <c r="DE768" s="611"/>
      <c r="DF768" s="611"/>
      <c r="DG768" s="611"/>
      <c r="DH768" s="611"/>
      <c r="DI768" s="611"/>
      <c r="DJ768" s="611"/>
      <c r="DK768" s="611"/>
      <c r="DL768" s="611"/>
      <c r="DM768" s="611"/>
      <c r="DN768" s="611"/>
      <c r="DO768" s="611"/>
      <c r="DP768" s="611"/>
      <c r="DQ768" s="611"/>
      <c r="DR768" s="611"/>
      <c r="DS768" s="611"/>
      <c r="DT768" s="611"/>
      <c r="DU768" s="611"/>
      <c r="DV768" s="611"/>
      <c r="DW768" s="611"/>
      <c r="DX768" s="611"/>
      <c r="DY768" s="611"/>
      <c r="DZ768" s="611"/>
      <c r="EA768" s="611"/>
      <c r="EB768" s="611"/>
      <c r="EC768" s="611"/>
      <c r="ED768" s="611"/>
      <c r="EE768" s="611"/>
      <c r="EF768" s="611"/>
      <c r="EG768" s="611"/>
      <c r="EH768" s="611"/>
      <c r="EI768" s="611"/>
      <c r="EJ768" s="611"/>
      <c r="EK768" s="611"/>
      <c r="EL768" s="611"/>
      <c r="EM768" s="611"/>
      <c r="EN768" s="611"/>
      <c r="EO768" s="611"/>
      <c r="EP768" s="611"/>
      <c r="EQ768" s="611"/>
      <c r="ER768" s="611"/>
      <c r="ES768" s="2227"/>
      <c r="ET768" s="611"/>
      <c r="EU768" s="611"/>
      <c r="EV768" s="611"/>
      <c r="EW768" s="611"/>
      <c r="EX768" s="611"/>
      <c r="EY768" s="611"/>
    </row>
    <row r="769" spans="1:155" s="332" customFormat="1" hidden="1">
      <c r="A769" s="1731"/>
      <c r="B769" s="611"/>
      <c r="C769" s="611"/>
      <c r="D769" s="679"/>
      <c r="E769" s="679"/>
      <c r="F769" s="679"/>
      <c r="G769" s="607"/>
      <c r="H769" s="611"/>
      <c r="I769" s="611"/>
      <c r="J769" s="611"/>
      <c r="K769" s="611"/>
      <c r="L769" s="611"/>
      <c r="M769" s="611"/>
      <c r="N769" s="611"/>
      <c r="O769" s="611"/>
      <c r="P769" s="611"/>
      <c r="Q769" s="611"/>
      <c r="R769" s="611"/>
      <c r="S769" s="611"/>
      <c r="T769" s="611"/>
      <c r="U769" s="611"/>
      <c r="V769" s="611"/>
      <c r="W769" s="611"/>
      <c r="X769" s="611"/>
      <c r="Y769" s="611"/>
      <c r="Z769" s="611"/>
      <c r="AA769" s="611"/>
      <c r="AB769" s="611"/>
      <c r="AC769" s="611"/>
      <c r="AD769" s="611"/>
      <c r="AE769" s="611"/>
      <c r="AF769" s="611"/>
      <c r="AG769" s="611"/>
      <c r="AH769" s="611"/>
      <c r="AI769" s="611"/>
      <c r="AJ769" s="611"/>
      <c r="AK769" s="611"/>
      <c r="AL769" s="611"/>
      <c r="AM769" s="611"/>
      <c r="AN769" s="611"/>
      <c r="AO769" s="611"/>
      <c r="AP769" s="611"/>
      <c r="AQ769" s="611"/>
      <c r="AR769" s="611"/>
      <c r="AS769" s="611"/>
      <c r="AT769" s="611"/>
      <c r="AU769" s="611"/>
      <c r="AV769" s="611"/>
      <c r="AW769" s="611"/>
      <c r="AX769" s="611"/>
      <c r="AY769" s="611"/>
      <c r="AZ769" s="611"/>
      <c r="BA769" s="611"/>
      <c r="BB769" s="611"/>
      <c r="BC769" s="611"/>
      <c r="BD769" s="611"/>
      <c r="BE769" s="611"/>
      <c r="BF769" s="611"/>
      <c r="BG769" s="611"/>
      <c r="BH769" s="611"/>
      <c r="BI769" s="611"/>
      <c r="BJ769" s="611"/>
      <c r="BK769" s="611"/>
      <c r="BL769" s="611"/>
      <c r="BM769" s="611"/>
      <c r="BN769" s="611"/>
      <c r="BO769" s="611"/>
      <c r="BP769" s="611"/>
      <c r="BQ769" s="611"/>
      <c r="BR769" s="611"/>
      <c r="BS769" s="611"/>
      <c r="BT769" s="611"/>
      <c r="BU769" s="611"/>
      <c r="BV769" s="611"/>
      <c r="BW769" s="611"/>
      <c r="BX769" s="611"/>
      <c r="BY769" s="611"/>
      <c r="BZ769" s="611"/>
      <c r="CA769" s="611"/>
      <c r="CB769" s="611"/>
      <c r="CC769" s="611"/>
      <c r="CD769" s="611"/>
      <c r="CE769" s="611"/>
      <c r="CF769" s="611"/>
      <c r="CG769" s="611"/>
      <c r="CH769" s="611"/>
      <c r="CI769" s="611"/>
      <c r="CJ769" s="611"/>
      <c r="CK769" s="611"/>
      <c r="CL769" s="611"/>
      <c r="CM769" s="611"/>
      <c r="CN769" s="611"/>
      <c r="CO769" s="611"/>
      <c r="CP769" s="611"/>
      <c r="CQ769" s="611"/>
      <c r="CR769" s="611"/>
      <c r="CS769" s="611"/>
      <c r="CT769" s="611"/>
      <c r="CU769" s="611"/>
      <c r="CV769" s="611"/>
      <c r="CW769" s="611"/>
      <c r="CX769" s="611"/>
      <c r="CY769" s="611"/>
      <c r="CZ769" s="611"/>
      <c r="DA769" s="611"/>
      <c r="DB769" s="611"/>
      <c r="DC769" s="611"/>
      <c r="DD769" s="611"/>
      <c r="DE769" s="611"/>
      <c r="DF769" s="611"/>
      <c r="DG769" s="611"/>
      <c r="DH769" s="611"/>
      <c r="DI769" s="611"/>
      <c r="DJ769" s="611"/>
      <c r="DK769" s="611"/>
      <c r="DL769" s="611"/>
      <c r="DM769" s="611"/>
      <c r="DN769" s="611"/>
      <c r="DO769" s="611"/>
      <c r="DP769" s="611"/>
      <c r="DQ769" s="611"/>
      <c r="DR769" s="611"/>
      <c r="DS769" s="611"/>
      <c r="DT769" s="611"/>
      <c r="DU769" s="611"/>
      <c r="DV769" s="611"/>
      <c r="DW769" s="611"/>
      <c r="DX769" s="611"/>
      <c r="DY769" s="611"/>
      <c r="DZ769" s="611"/>
      <c r="EA769" s="611"/>
      <c r="EB769" s="611"/>
      <c r="EC769" s="611"/>
      <c r="ED769" s="611"/>
      <c r="EE769" s="611"/>
      <c r="EF769" s="611"/>
      <c r="EG769" s="611"/>
      <c r="EH769" s="611"/>
      <c r="EI769" s="611"/>
      <c r="EJ769" s="611"/>
      <c r="EK769" s="611"/>
      <c r="EL769" s="611"/>
      <c r="EM769" s="611"/>
      <c r="EN769" s="611"/>
      <c r="EO769" s="611"/>
      <c r="EP769" s="611"/>
      <c r="EQ769" s="611"/>
      <c r="ER769" s="611"/>
      <c r="ES769" s="2227"/>
      <c r="ET769" s="611"/>
      <c r="EU769" s="611"/>
      <c r="EV769" s="611"/>
      <c r="EW769" s="611"/>
      <c r="EX769" s="611"/>
      <c r="EY769" s="611"/>
    </row>
    <row r="770" spans="1:155" s="332" customFormat="1" hidden="1">
      <c r="A770" s="1731"/>
      <c r="B770" s="611"/>
      <c r="C770" s="611"/>
      <c r="D770" s="679"/>
      <c r="E770" s="679"/>
      <c r="F770" s="679"/>
      <c r="G770" s="607"/>
      <c r="H770" s="611"/>
      <c r="I770" s="611"/>
      <c r="J770" s="611"/>
      <c r="K770" s="611"/>
      <c r="L770" s="611"/>
      <c r="M770" s="611"/>
      <c r="N770" s="611"/>
      <c r="O770" s="611"/>
      <c r="P770" s="611"/>
      <c r="Q770" s="611"/>
      <c r="R770" s="611"/>
      <c r="S770" s="611"/>
      <c r="T770" s="611"/>
      <c r="U770" s="611"/>
      <c r="V770" s="611"/>
      <c r="W770" s="611"/>
      <c r="X770" s="611"/>
      <c r="Y770" s="611"/>
      <c r="Z770" s="611"/>
      <c r="AA770" s="611"/>
      <c r="AB770" s="611"/>
      <c r="AC770" s="611"/>
      <c r="AD770" s="611"/>
      <c r="AE770" s="611"/>
      <c r="AF770" s="611"/>
      <c r="AG770" s="611"/>
      <c r="AH770" s="611"/>
      <c r="AI770" s="611"/>
      <c r="AJ770" s="611"/>
      <c r="AK770" s="611"/>
      <c r="AL770" s="611"/>
      <c r="AM770" s="611"/>
      <c r="AN770" s="611"/>
      <c r="AO770" s="611"/>
      <c r="AP770" s="611"/>
      <c r="AQ770" s="611"/>
      <c r="AR770" s="611"/>
      <c r="AS770" s="611"/>
      <c r="AT770" s="611"/>
      <c r="AU770" s="611"/>
      <c r="AV770" s="611"/>
      <c r="AW770" s="611"/>
      <c r="AX770" s="611"/>
      <c r="AY770" s="611"/>
      <c r="AZ770" s="611"/>
      <c r="BA770" s="611"/>
      <c r="BB770" s="611"/>
      <c r="BC770" s="611"/>
      <c r="BD770" s="611"/>
      <c r="BE770" s="611"/>
      <c r="BF770" s="611"/>
      <c r="BG770" s="611"/>
      <c r="BH770" s="611"/>
      <c r="BI770" s="611"/>
      <c r="BJ770" s="611"/>
      <c r="BK770" s="611"/>
      <c r="BL770" s="611"/>
      <c r="BM770" s="611"/>
      <c r="BN770" s="611"/>
      <c r="BO770" s="611"/>
      <c r="BP770" s="611"/>
      <c r="BQ770" s="611"/>
      <c r="BR770" s="611"/>
      <c r="BS770" s="611"/>
      <c r="BT770" s="611"/>
      <c r="BU770" s="611"/>
      <c r="BV770" s="611"/>
      <c r="BW770" s="611"/>
      <c r="BX770" s="611"/>
      <c r="BY770" s="611"/>
      <c r="BZ770" s="611"/>
      <c r="CA770" s="611"/>
      <c r="CB770" s="611"/>
      <c r="CC770" s="611"/>
      <c r="CD770" s="611"/>
      <c r="CE770" s="611"/>
      <c r="CF770" s="611"/>
      <c r="CG770" s="611"/>
      <c r="CH770" s="611"/>
      <c r="CI770" s="611"/>
      <c r="CJ770" s="611"/>
      <c r="CK770" s="611"/>
      <c r="CL770" s="611"/>
      <c r="CM770" s="611"/>
      <c r="CN770" s="611"/>
      <c r="CO770" s="611"/>
      <c r="CP770" s="611"/>
      <c r="CQ770" s="611"/>
      <c r="CR770" s="611"/>
      <c r="CS770" s="611"/>
      <c r="CT770" s="611"/>
      <c r="CU770" s="611"/>
      <c r="CV770" s="611"/>
      <c r="CW770" s="611"/>
      <c r="CX770" s="611"/>
      <c r="CY770" s="611"/>
      <c r="CZ770" s="611"/>
      <c r="DA770" s="611"/>
      <c r="DB770" s="611"/>
      <c r="DC770" s="611"/>
      <c r="DD770" s="611"/>
      <c r="DE770" s="611"/>
      <c r="DF770" s="611"/>
      <c r="DG770" s="611"/>
      <c r="DH770" s="611"/>
      <c r="DI770" s="611"/>
      <c r="DJ770" s="611"/>
      <c r="DK770" s="611"/>
      <c r="DL770" s="611"/>
      <c r="DM770" s="611"/>
      <c r="DN770" s="611"/>
      <c r="DO770" s="611"/>
      <c r="DP770" s="611"/>
      <c r="DQ770" s="611"/>
      <c r="DR770" s="611"/>
      <c r="DS770" s="611"/>
      <c r="DT770" s="611"/>
      <c r="DU770" s="611"/>
      <c r="DV770" s="611"/>
      <c r="DW770" s="611"/>
      <c r="DX770" s="611"/>
      <c r="DY770" s="611"/>
      <c r="DZ770" s="611"/>
      <c r="EA770" s="611"/>
      <c r="EB770" s="611"/>
      <c r="EC770" s="611"/>
      <c r="ED770" s="611"/>
      <c r="EE770" s="611"/>
      <c r="EF770" s="611"/>
      <c r="EG770" s="611"/>
      <c r="EH770" s="611"/>
      <c r="EI770" s="611"/>
      <c r="EJ770" s="611"/>
      <c r="EK770" s="611"/>
      <c r="EL770" s="611"/>
      <c r="EM770" s="611"/>
      <c r="EN770" s="611"/>
      <c r="EO770" s="611"/>
      <c r="EP770" s="611"/>
      <c r="EQ770" s="611"/>
      <c r="ER770" s="611"/>
      <c r="ES770" s="2227"/>
      <c r="ET770" s="611"/>
      <c r="EU770" s="611"/>
      <c r="EV770" s="611"/>
      <c r="EW770" s="611"/>
      <c r="EX770" s="611"/>
      <c r="EY770" s="611"/>
    </row>
    <row r="771" spans="1:155" s="332" customFormat="1" hidden="1">
      <c r="A771" s="1731"/>
      <c r="B771" s="611"/>
      <c r="C771" s="611"/>
      <c r="D771" s="679"/>
      <c r="E771" s="679"/>
      <c r="F771" s="679"/>
      <c r="G771" s="607"/>
      <c r="H771" s="611"/>
      <c r="I771" s="611"/>
      <c r="J771" s="611"/>
      <c r="K771" s="611"/>
      <c r="L771" s="611"/>
      <c r="M771" s="611"/>
      <c r="N771" s="611"/>
      <c r="O771" s="611"/>
      <c r="P771" s="611"/>
      <c r="Q771" s="611"/>
      <c r="R771" s="611"/>
      <c r="S771" s="611"/>
      <c r="T771" s="611"/>
      <c r="U771" s="611"/>
      <c r="V771" s="611"/>
      <c r="W771" s="611"/>
      <c r="X771" s="611"/>
      <c r="Y771" s="611"/>
      <c r="Z771" s="611"/>
      <c r="AA771" s="611"/>
      <c r="AB771" s="611"/>
      <c r="AC771" s="611"/>
      <c r="AD771" s="611"/>
      <c r="AE771" s="611"/>
      <c r="AF771" s="611"/>
      <c r="AG771" s="611"/>
      <c r="AH771" s="611"/>
      <c r="AI771" s="611"/>
      <c r="AJ771" s="611"/>
      <c r="AK771" s="611"/>
      <c r="AL771" s="611"/>
      <c r="AM771" s="611"/>
      <c r="AN771" s="611"/>
      <c r="AO771" s="611"/>
      <c r="AP771" s="611"/>
      <c r="AQ771" s="611"/>
      <c r="AR771" s="611"/>
      <c r="AS771" s="611"/>
      <c r="AT771" s="611"/>
      <c r="AU771" s="611"/>
      <c r="AV771" s="611"/>
      <c r="AW771" s="611"/>
      <c r="AX771" s="611"/>
      <c r="AY771" s="611"/>
      <c r="AZ771" s="611"/>
      <c r="BA771" s="611"/>
      <c r="BB771" s="611"/>
      <c r="BC771" s="611"/>
      <c r="BD771" s="611"/>
      <c r="BE771" s="611"/>
      <c r="BF771" s="611"/>
      <c r="BG771" s="611"/>
      <c r="BH771" s="611"/>
      <c r="BI771" s="611"/>
      <c r="BJ771" s="611"/>
      <c r="BK771" s="611"/>
      <c r="BL771" s="611"/>
      <c r="BM771" s="611"/>
      <c r="BN771" s="611"/>
      <c r="BO771" s="611"/>
      <c r="BP771" s="611"/>
      <c r="BQ771" s="611"/>
      <c r="BR771" s="611"/>
      <c r="BS771" s="611"/>
      <c r="BT771" s="611"/>
      <c r="BU771" s="611"/>
      <c r="BV771" s="611"/>
      <c r="BW771" s="611"/>
      <c r="BX771" s="611"/>
      <c r="BY771" s="611"/>
      <c r="BZ771" s="611"/>
      <c r="CA771" s="611"/>
      <c r="CB771" s="611"/>
      <c r="CC771" s="611"/>
      <c r="CD771" s="611"/>
      <c r="CE771" s="611"/>
      <c r="CF771" s="611"/>
      <c r="CG771" s="611"/>
      <c r="CH771" s="611"/>
      <c r="CI771" s="611"/>
      <c r="CJ771" s="611"/>
      <c r="CK771" s="611"/>
      <c r="CL771" s="611"/>
      <c r="CM771" s="611"/>
      <c r="CN771" s="611"/>
      <c r="CO771" s="611"/>
      <c r="CP771" s="611"/>
      <c r="CQ771" s="611"/>
      <c r="CR771" s="611"/>
      <c r="CS771" s="611"/>
      <c r="CT771" s="611"/>
      <c r="CU771" s="611"/>
      <c r="CV771" s="611"/>
      <c r="CW771" s="611"/>
      <c r="CX771" s="611"/>
      <c r="CY771" s="611"/>
      <c r="CZ771" s="611"/>
      <c r="DA771" s="611"/>
      <c r="DB771" s="611"/>
      <c r="DC771" s="611"/>
      <c r="DD771" s="611"/>
      <c r="DE771" s="611"/>
      <c r="DF771" s="611"/>
      <c r="DG771" s="611"/>
      <c r="DH771" s="611"/>
      <c r="DI771" s="611"/>
      <c r="DJ771" s="611"/>
      <c r="DK771" s="611"/>
      <c r="DL771" s="611"/>
      <c r="DM771" s="611"/>
      <c r="DN771" s="611"/>
      <c r="DO771" s="611"/>
      <c r="DP771" s="611"/>
      <c r="DQ771" s="611"/>
      <c r="DR771" s="611"/>
      <c r="DS771" s="611"/>
      <c r="DT771" s="611"/>
      <c r="DU771" s="611"/>
      <c r="DV771" s="611"/>
      <c r="DW771" s="611"/>
      <c r="DX771" s="611"/>
      <c r="DY771" s="611"/>
      <c r="DZ771" s="611"/>
      <c r="EA771" s="611"/>
      <c r="EB771" s="611"/>
      <c r="EC771" s="611"/>
      <c r="ED771" s="611"/>
      <c r="EE771" s="611"/>
      <c r="EF771" s="611"/>
      <c r="EG771" s="611"/>
      <c r="EH771" s="611"/>
      <c r="EI771" s="611"/>
      <c r="EJ771" s="611"/>
      <c r="EK771" s="611"/>
      <c r="EL771" s="611"/>
      <c r="EM771" s="611"/>
      <c r="EN771" s="611"/>
      <c r="EO771" s="611"/>
      <c r="EP771" s="611"/>
      <c r="EQ771" s="611"/>
      <c r="ER771" s="611"/>
      <c r="ES771" s="2227"/>
      <c r="ET771" s="611"/>
      <c r="EU771" s="611"/>
      <c r="EV771" s="611"/>
      <c r="EW771" s="611"/>
      <c r="EX771" s="611"/>
      <c r="EY771" s="611"/>
    </row>
    <row r="772" spans="1:155" s="332" customFormat="1" hidden="1">
      <c r="A772" s="1731"/>
      <c r="B772" s="611"/>
      <c r="C772" s="611"/>
      <c r="D772" s="679"/>
      <c r="E772" s="679"/>
      <c r="F772" s="679"/>
      <c r="G772" s="607"/>
      <c r="H772" s="611"/>
      <c r="I772" s="611"/>
      <c r="J772" s="611"/>
      <c r="K772" s="611"/>
      <c r="L772" s="611"/>
      <c r="M772" s="611"/>
      <c r="N772" s="611"/>
      <c r="O772" s="611"/>
      <c r="P772" s="611"/>
      <c r="Q772" s="611"/>
      <c r="R772" s="611"/>
      <c r="S772" s="611"/>
      <c r="T772" s="611"/>
      <c r="U772" s="611"/>
      <c r="V772" s="611"/>
      <c r="W772" s="611"/>
      <c r="X772" s="611"/>
      <c r="Y772" s="611"/>
      <c r="Z772" s="611"/>
      <c r="AA772" s="611"/>
      <c r="AB772" s="611"/>
      <c r="AC772" s="611"/>
      <c r="AD772" s="611"/>
      <c r="AE772" s="611"/>
      <c r="AF772" s="611"/>
      <c r="AG772" s="611"/>
      <c r="AH772" s="611"/>
      <c r="AI772" s="611"/>
      <c r="AJ772" s="611"/>
      <c r="AK772" s="611"/>
      <c r="AL772" s="611"/>
      <c r="AM772" s="611"/>
      <c r="AN772" s="611"/>
      <c r="AO772" s="611"/>
      <c r="AP772" s="611"/>
      <c r="AQ772" s="611"/>
      <c r="AR772" s="611"/>
      <c r="AS772" s="611"/>
      <c r="AT772" s="611"/>
      <c r="AU772" s="611"/>
      <c r="AV772" s="611"/>
      <c r="AW772" s="611"/>
      <c r="AX772" s="611"/>
      <c r="AY772" s="611"/>
      <c r="AZ772" s="611"/>
      <c r="BA772" s="611"/>
      <c r="BB772" s="611"/>
      <c r="BC772" s="611"/>
      <c r="BD772" s="611"/>
      <c r="BE772" s="611"/>
      <c r="BF772" s="611"/>
      <c r="BG772" s="611"/>
      <c r="BH772" s="611"/>
      <c r="BI772" s="611"/>
      <c r="BJ772" s="611"/>
      <c r="BK772" s="611"/>
      <c r="BL772" s="611"/>
      <c r="BM772" s="611"/>
      <c r="BN772" s="611"/>
      <c r="BO772" s="611"/>
      <c r="BP772" s="611"/>
      <c r="BQ772" s="611"/>
      <c r="BR772" s="611"/>
      <c r="BS772" s="611"/>
      <c r="BT772" s="611"/>
      <c r="BU772" s="611"/>
      <c r="BV772" s="611"/>
      <c r="BW772" s="611"/>
      <c r="BX772" s="611"/>
      <c r="BY772" s="611"/>
      <c r="BZ772" s="611"/>
      <c r="CA772" s="611"/>
      <c r="CB772" s="611"/>
      <c r="CC772" s="611"/>
      <c r="CD772" s="611"/>
      <c r="CE772" s="611"/>
      <c r="CF772" s="611"/>
      <c r="CG772" s="611"/>
      <c r="CH772" s="611"/>
      <c r="CI772" s="611"/>
      <c r="CJ772" s="611"/>
      <c r="CK772" s="611"/>
      <c r="CL772" s="611"/>
      <c r="CM772" s="611"/>
      <c r="CN772" s="611"/>
      <c r="CO772" s="611"/>
      <c r="CP772" s="611"/>
      <c r="CQ772" s="611"/>
      <c r="CR772" s="611"/>
      <c r="CS772" s="611"/>
      <c r="CT772" s="611"/>
      <c r="CU772" s="611"/>
      <c r="CV772" s="611"/>
      <c r="CW772" s="611"/>
      <c r="CX772" s="611"/>
      <c r="CY772" s="611"/>
      <c r="CZ772" s="611"/>
      <c r="DA772" s="611"/>
      <c r="DB772" s="611"/>
      <c r="DC772" s="611"/>
      <c r="DD772" s="611"/>
      <c r="DE772" s="611"/>
      <c r="DF772" s="611"/>
      <c r="DG772" s="611"/>
      <c r="DH772" s="611"/>
      <c r="DI772" s="611"/>
      <c r="DJ772" s="611"/>
      <c r="DK772" s="611"/>
      <c r="DL772" s="611"/>
      <c r="DM772" s="611"/>
      <c r="DN772" s="611"/>
      <c r="DO772" s="611"/>
      <c r="DP772" s="611"/>
      <c r="DQ772" s="611"/>
      <c r="DR772" s="611"/>
      <c r="DS772" s="611"/>
      <c r="DT772" s="611"/>
      <c r="DU772" s="611"/>
      <c r="DV772" s="611"/>
      <c r="DW772" s="611"/>
      <c r="DX772" s="611"/>
      <c r="DY772" s="611"/>
      <c r="DZ772" s="611"/>
      <c r="EA772" s="611"/>
      <c r="EB772" s="611"/>
      <c r="EC772" s="611"/>
      <c r="ED772" s="611"/>
      <c r="EE772" s="611"/>
      <c r="EF772" s="611"/>
      <c r="EG772" s="611"/>
      <c r="EH772" s="611"/>
      <c r="EI772" s="611"/>
      <c r="EJ772" s="611"/>
      <c r="EK772" s="611"/>
      <c r="EL772" s="611"/>
      <c r="EM772" s="611"/>
      <c r="EN772" s="611"/>
      <c r="EO772" s="611"/>
      <c r="EP772" s="611"/>
      <c r="EQ772" s="611"/>
      <c r="ER772" s="611"/>
      <c r="ES772" s="2227"/>
      <c r="ET772" s="611"/>
      <c r="EU772" s="611"/>
      <c r="EV772" s="611"/>
      <c r="EW772" s="611"/>
      <c r="EX772" s="611"/>
      <c r="EY772" s="611"/>
    </row>
    <row r="773" spans="1:155" s="332" customFormat="1" hidden="1">
      <c r="A773" s="1731"/>
      <c r="B773" s="611"/>
      <c r="C773" s="611"/>
      <c r="D773" s="679"/>
      <c r="E773" s="679"/>
      <c r="F773" s="679"/>
      <c r="G773" s="607"/>
      <c r="H773" s="611"/>
      <c r="I773" s="611"/>
      <c r="J773" s="611"/>
      <c r="K773" s="611"/>
      <c r="L773" s="611"/>
      <c r="M773" s="611"/>
      <c r="N773" s="611"/>
      <c r="O773" s="611"/>
      <c r="P773" s="611"/>
      <c r="Q773" s="611"/>
      <c r="R773" s="611"/>
      <c r="S773" s="611"/>
      <c r="T773" s="611"/>
      <c r="U773" s="611"/>
      <c r="V773" s="611"/>
      <c r="W773" s="611"/>
      <c r="X773" s="611"/>
      <c r="Y773" s="611"/>
      <c r="Z773" s="611"/>
      <c r="AA773" s="611"/>
      <c r="AB773" s="611"/>
      <c r="AC773" s="611"/>
      <c r="AD773" s="611"/>
      <c r="AE773" s="611"/>
      <c r="AF773" s="611"/>
      <c r="AG773" s="611"/>
      <c r="AH773" s="611"/>
      <c r="AI773" s="611"/>
      <c r="AJ773" s="611"/>
      <c r="AK773" s="611"/>
      <c r="AL773" s="611"/>
      <c r="AM773" s="611"/>
      <c r="AN773" s="611"/>
      <c r="AO773" s="611"/>
      <c r="AP773" s="611"/>
      <c r="AQ773" s="611"/>
      <c r="AR773" s="611"/>
      <c r="AS773" s="611"/>
      <c r="AT773" s="611"/>
      <c r="AU773" s="611"/>
      <c r="AV773" s="611"/>
      <c r="AW773" s="611"/>
      <c r="AX773" s="611"/>
      <c r="AY773" s="611"/>
      <c r="AZ773" s="611"/>
      <c r="BA773" s="611"/>
      <c r="BB773" s="611"/>
      <c r="BC773" s="611"/>
      <c r="BD773" s="611"/>
      <c r="BE773" s="611"/>
      <c r="BF773" s="611"/>
      <c r="BG773" s="611"/>
      <c r="BH773" s="611"/>
      <c r="BI773" s="611"/>
      <c r="BJ773" s="611"/>
      <c r="BK773" s="611"/>
      <c r="BL773" s="611"/>
      <c r="BM773" s="611"/>
      <c r="BN773" s="611"/>
      <c r="BO773" s="611"/>
      <c r="BP773" s="611"/>
      <c r="BQ773" s="611"/>
      <c r="BR773" s="611"/>
      <c r="BS773" s="611"/>
      <c r="BT773" s="611"/>
      <c r="BU773" s="611"/>
      <c r="BV773" s="611"/>
      <c r="BW773" s="611"/>
      <c r="BX773" s="611"/>
      <c r="BY773" s="611"/>
      <c r="BZ773" s="611"/>
      <c r="CA773" s="611"/>
      <c r="CB773" s="611"/>
      <c r="CC773" s="611"/>
      <c r="CD773" s="611"/>
      <c r="CE773" s="611"/>
      <c r="CF773" s="611"/>
      <c r="CG773" s="611"/>
      <c r="CH773" s="611"/>
      <c r="CI773" s="611"/>
      <c r="CJ773" s="611"/>
      <c r="CK773" s="611"/>
      <c r="CL773" s="611"/>
      <c r="CM773" s="611"/>
      <c r="CN773" s="611"/>
      <c r="CO773" s="611"/>
      <c r="CP773" s="611"/>
      <c r="CQ773" s="611"/>
      <c r="CR773" s="611"/>
      <c r="CS773" s="611"/>
      <c r="CT773" s="611"/>
      <c r="CU773" s="611"/>
      <c r="CV773" s="611"/>
      <c r="CW773" s="611"/>
      <c r="CX773" s="611"/>
      <c r="CY773" s="611"/>
      <c r="CZ773" s="611"/>
      <c r="DA773" s="611"/>
      <c r="DB773" s="611"/>
      <c r="DC773" s="611"/>
      <c r="DD773" s="611"/>
      <c r="DE773" s="611"/>
      <c r="DF773" s="611"/>
      <c r="DG773" s="611"/>
      <c r="DH773" s="611"/>
      <c r="DI773" s="611"/>
      <c r="DJ773" s="611"/>
      <c r="DK773" s="611"/>
      <c r="DL773" s="611"/>
      <c r="DM773" s="611"/>
      <c r="DN773" s="611"/>
      <c r="DO773" s="611"/>
      <c r="DP773" s="611"/>
      <c r="DQ773" s="611"/>
      <c r="DR773" s="611"/>
      <c r="DS773" s="611"/>
      <c r="DT773" s="611"/>
      <c r="DU773" s="611"/>
      <c r="DV773" s="611"/>
      <c r="DW773" s="611"/>
      <c r="DX773" s="611"/>
      <c r="DY773" s="611"/>
      <c r="DZ773" s="611"/>
      <c r="EA773" s="611"/>
      <c r="EB773" s="611"/>
      <c r="EC773" s="611"/>
      <c r="ED773" s="611"/>
      <c r="EE773" s="611"/>
      <c r="EF773" s="611"/>
      <c r="EG773" s="611"/>
      <c r="EH773" s="611"/>
      <c r="EI773" s="611"/>
      <c r="EJ773" s="611"/>
      <c r="EK773" s="611"/>
      <c r="EL773" s="611"/>
      <c r="EM773" s="611"/>
      <c r="EN773" s="611"/>
      <c r="EO773" s="611"/>
      <c r="EP773" s="611"/>
      <c r="EQ773" s="611"/>
      <c r="ER773" s="611"/>
      <c r="ES773" s="2227"/>
      <c r="ET773" s="611"/>
      <c r="EU773" s="611"/>
      <c r="EV773" s="611"/>
      <c r="EW773" s="611"/>
      <c r="EX773" s="611"/>
      <c r="EY773" s="611"/>
    </row>
    <row r="774" spans="1:155" s="332" customFormat="1" hidden="1">
      <c r="A774" s="1731"/>
      <c r="B774" s="611"/>
      <c r="C774" s="611"/>
      <c r="D774" s="679"/>
      <c r="E774" s="679"/>
      <c r="F774" s="679"/>
      <c r="G774" s="607"/>
      <c r="H774" s="611"/>
      <c r="I774" s="611"/>
      <c r="J774" s="611"/>
      <c r="K774" s="611"/>
      <c r="L774" s="611"/>
      <c r="M774" s="611"/>
      <c r="N774" s="611"/>
      <c r="O774" s="611"/>
      <c r="P774" s="611"/>
      <c r="Q774" s="611"/>
      <c r="R774" s="611"/>
      <c r="S774" s="611"/>
      <c r="T774" s="611"/>
      <c r="U774" s="611"/>
      <c r="V774" s="611"/>
      <c r="W774" s="611"/>
      <c r="X774" s="611"/>
      <c r="Y774" s="611"/>
      <c r="Z774" s="611"/>
      <c r="AA774" s="611"/>
      <c r="AB774" s="611"/>
      <c r="AC774" s="611"/>
      <c r="AD774" s="611"/>
      <c r="AE774" s="611"/>
      <c r="AF774" s="611"/>
      <c r="AG774" s="611"/>
      <c r="AH774" s="611"/>
      <c r="AI774" s="611"/>
      <c r="AJ774" s="611"/>
      <c r="AK774" s="611"/>
      <c r="AL774" s="611"/>
      <c r="AM774" s="611"/>
      <c r="AN774" s="611"/>
      <c r="AO774" s="611"/>
      <c r="AP774" s="611"/>
      <c r="AQ774" s="611"/>
      <c r="AR774" s="611"/>
      <c r="AS774" s="611"/>
      <c r="AT774" s="611"/>
      <c r="AU774" s="611"/>
      <c r="AV774" s="611"/>
      <c r="AW774" s="611"/>
      <c r="AX774" s="611"/>
      <c r="AY774" s="611"/>
      <c r="AZ774" s="611"/>
      <c r="BA774" s="611"/>
      <c r="BB774" s="611"/>
      <c r="BC774" s="611"/>
      <c r="BD774" s="611"/>
      <c r="BE774" s="611"/>
      <c r="BF774" s="611"/>
      <c r="BG774" s="611"/>
      <c r="BH774" s="611"/>
      <c r="BI774" s="611"/>
      <c r="BJ774" s="611"/>
      <c r="BK774" s="611"/>
      <c r="BL774" s="611"/>
      <c r="BM774" s="611"/>
      <c r="BN774" s="611"/>
      <c r="BO774" s="611"/>
      <c r="BP774" s="611"/>
      <c r="BQ774" s="611"/>
      <c r="BR774" s="611"/>
      <c r="BS774" s="611"/>
      <c r="BT774" s="611"/>
      <c r="BU774" s="611"/>
      <c r="BV774" s="611"/>
      <c r="BW774" s="611"/>
      <c r="BX774" s="611"/>
      <c r="BY774" s="611"/>
      <c r="BZ774" s="611"/>
      <c r="CA774" s="611"/>
      <c r="CB774" s="611"/>
      <c r="CC774" s="611"/>
      <c r="CD774" s="611"/>
      <c r="CE774" s="611"/>
      <c r="CF774" s="611"/>
      <c r="CG774" s="611"/>
      <c r="CH774" s="611"/>
      <c r="CI774" s="611"/>
      <c r="CJ774" s="611"/>
      <c r="CK774" s="611"/>
      <c r="CL774" s="611"/>
      <c r="CM774" s="611"/>
      <c r="CN774" s="611"/>
      <c r="CO774" s="611"/>
      <c r="CP774" s="611"/>
      <c r="CQ774" s="611"/>
      <c r="CR774" s="611"/>
      <c r="CS774" s="611"/>
      <c r="CT774" s="611"/>
      <c r="CU774" s="611"/>
      <c r="CV774" s="611"/>
      <c r="CW774" s="611"/>
      <c r="CX774" s="611"/>
      <c r="CY774" s="611"/>
      <c r="CZ774" s="611"/>
      <c r="DA774" s="611"/>
      <c r="DB774" s="611"/>
      <c r="DC774" s="611"/>
      <c r="DD774" s="611"/>
      <c r="DE774" s="611"/>
      <c r="DF774" s="611"/>
      <c r="DG774" s="611"/>
      <c r="DH774" s="611"/>
      <c r="DI774" s="611"/>
      <c r="DJ774" s="611"/>
      <c r="DK774" s="611"/>
      <c r="DL774" s="611"/>
      <c r="DM774" s="611"/>
      <c r="DN774" s="611"/>
      <c r="DO774" s="611"/>
      <c r="DP774" s="611"/>
      <c r="DQ774" s="611"/>
      <c r="DR774" s="611"/>
      <c r="DS774" s="611"/>
      <c r="DT774" s="611"/>
      <c r="DU774" s="611"/>
      <c r="DV774" s="611"/>
      <c r="DW774" s="611"/>
      <c r="DX774" s="611"/>
      <c r="DY774" s="611"/>
      <c r="DZ774" s="611"/>
      <c r="EA774" s="611"/>
      <c r="EB774" s="611"/>
      <c r="EC774" s="611"/>
      <c r="ED774" s="611"/>
      <c r="EE774" s="611"/>
      <c r="EF774" s="611"/>
      <c r="EG774" s="611"/>
      <c r="EH774" s="611"/>
      <c r="EI774" s="611"/>
      <c r="EJ774" s="611"/>
      <c r="EK774" s="611"/>
      <c r="EL774" s="611"/>
      <c r="EM774" s="611"/>
      <c r="EN774" s="611"/>
      <c r="EO774" s="611"/>
      <c r="EP774" s="611"/>
      <c r="EQ774" s="611"/>
      <c r="ER774" s="611"/>
      <c r="ES774" s="2227"/>
      <c r="ET774" s="611"/>
      <c r="EU774" s="611"/>
      <c r="EV774" s="611"/>
      <c r="EW774" s="611"/>
      <c r="EX774" s="611"/>
      <c r="EY774" s="611"/>
    </row>
    <row r="775" spans="1:155" s="332" customFormat="1" hidden="1">
      <c r="A775" s="1731"/>
      <c r="B775" s="611"/>
      <c r="C775" s="611"/>
      <c r="D775" s="679"/>
      <c r="E775" s="679"/>
      <c r="F775" s="679"/>
      <c r="G775" s="607"/>
      <c r="H775" s="611"/>
      <c r="I775" s="611"/>
      <c r="J775" s="611"/>
      <c r="K775" s="611"/>
      <c r="L775" s="611"/>
      <c r="M775" s="611"/>
      <c r="N775" s="611"/>
      <c r="O775" s="611"/>
      <c r="P775" s="611"/>
      <c r="Q775" s="611"/>
      <c r="R775" s="611"/>
      <c r="S775" s="611"/>
      <c r="T775" s="611"/>
      <c r="U775" s="611"/>
      <c r="V775" s="611"/>
      <c r="W775" s="611"/>
      <c r="X775" s="611"/>
      <c r="Y775" s="611"/>
      <c r="Z775" s="611"/>
      <c r="AA775" s="611"/>
      <c r="AB775" s="611"/>
      <c r="AC775" s="611"/>
      <c r="AD775" s="611"/>
      <c r="AE775" s="611"/>
      <c r="AF775" s="611"/>
      <c r="AG775" s="611"/>
      <c r="AH775" s="611"/>
      <c r="AI775" s="611"/>
      <c r="AJ775" s="611"/>
      <c r="AK775" s="611"/>
      <c r="AL775" s="611"/>
      <c r="AM775" s="611"/>
      <c r="AN775" s="611"/>
      <c r="AO775" s="611"/>
      <c r="AP775" s="611"/>
      <c r="AQ775" s="611"/>
      <c r="AR775" s="611"/>
      <c r="AS775" s="611"/>
      <c r="AT775" s="611"/>
      <c r="AU775" s="611"/>
      <c r="AV775" s="611"/>
      <c r="AW775" s="611"/>
      <c r="AX775" s="611"/>
      <c r="AY775" s="611"/>
      <c r="AZ775" s="611"/>
      <c r="BA775" s="611"/>
      <c r="BB775" s="611"/>
      <c r="BC775" s="611"/>
      <c r="BD775" s="611"/>
      <c r="BE775" s="611"/>
      <c r="BF775" s="611"/>
      <c r="BG775" s="611"/>
      <c r="BH775" s="611"/>
      <c r="BI775" s="611"/>
      <c r="BJ775" s="611"/>
      <c r="BK775" s="611"/>
      <c r="BL775" s="611"/>
      <c r="BM775" s="611"/>
      <c r="BN775" s="611"/>
      <c r="BO775" s="611"/>
      <c r="BP775" s="611"/>
      <c r="BQ775" s="611"/>
      <c r="BR775" s="611"/>
      <c r="BS775" s="611"/>
      <c r="BT775" s="611"/>
      <c r="BU775" s="611"/>
      <c r="BV775" s="611"/>
      <c r="BW775" s="611"/>
      <c r="BX775" s="611"/>
      <c r="BY775" s="611"/>
      <c r="BZ775" s="611"/>
      <c r="CA775" s="611"/>
      <c r="CB775" s="611"/>
      <c r="CC775" s="611"/>
      <c r="CD775" s="611"/>
      <c r="CE775" s="611"/>
      <c r="CF775" s="611"/>
      <c r="CG775" s="611"/>
      <c r="CH775" s="611"/>
      <c r="CI775" s="611"/>
      <c r="CJ775" s="611"/>
      <c r="CK775" s="611"/>
      <c r="CL775" s="611"/>
      <c r="CM775" s="611"/>
      <c r="CN775" s="611"/>
      <c r="CO775" s="611"/>
      <c r="CP775" s="611"/>
      <c r="CQ775" s="611"/>
      <c r="CR775" s="611"/>
      <c r="CS775" s="611"/>
      <c r="CT775" s="611"/>
      <c r="CU775" s="611"/>
      <c r="CV775" s="611"/>
      <c r="CW775" s="611"/>
      <c r="CX775" s="611"/>
      <c r="CY775" s="611"/>
      <c r="CZ775" s="611"/>
      <c r="DA775" s="611"/>
      <c r="DB775" s="611"/>
      <c r="DC775" s="611"/>
      <c r="DD775" s="611"/>
      <c r="DE775" s="611"/>
      <c r="DF775" s="611"/>
      <c r="DG775" s="611"/>
      <c r="DH775" s="611"/>
      <c r="DI775" s="611"/>
      <c r="DJ775" s="611"/>
      <c r="DK775" s="611"/>
      <c r="DL775" s="611"/>
      <c r="DM775" s="611"/>
      <c r="DN775" s="611"/>
      <c r="DO775" s="611"/>
      <c r="DP775" s="611"/>
      <c r="DQ775" s="611"/>
      <c r="DR775" s="611"/>
      <c r="DS775" s="611"/>
      <c r="DT775" s="611"/>
      <c r="DU775" s="611"/>
      <c r="DV775" s="611"/>
      <c r="DW775" s="611"/>
      <c r="DX775" s="611"/>
      <c r="DY775" s="611"/>
      <c r="DZ775" s="611"/>
      <c r="EA775" s="611"/>
      <c r="EB775" s="611"/>
      <c r="EC775" s="611"/>
      <c r="ED775" s="611"/>
      <c r="EE775" s="611"/>
      <c r="EF775" s="611"/>
      <c r="EG775" s="611"/>
      <c r="EH775" s="611"/>
      <c r="EI775" s="611"/>
      <c r="EJ775" s="611"/>
      <c r="EK775" s="611"/>
      <c r="EL775" s="611"/>
      <c r="EM775" s="611"/>
      <c r="EN775" s="611"/>
      <c r="EO775" s="611"/>
      <c r="EP775" s="611"/>
      <c r="EQ775" s="611"/>
      <c r="ER775" s="611"/>
      <c r="ES775" s="2227"/>
      <c r="ET775" s="611"/>
      <c r="EU775" s="611"/>
      <c r="EV775" s="611"/>
      <c r="EW775" s="611"/>
      <c r="EX775" s="611"/>
      <c r="EY775" s="611"/>
    </row>
    <row r="776" spans="1:155" s="332" customFormat="1" hidden="1">
      <c r="A776" s="1731"/>
      <c r="B776" s="611"/>
      <c r="C776" s="611"/>
      <c r="D776" s="679"/>
      <c r="E776" s="679"/>
      <c r="F776" s="679"/>
      <c r="G776" s="607"/>
      <c r="H776" s="611"/>
      <c r="I776" s="611"/>
      <c r="J776" s="611"/>
      <c r="K776" s="611"/>
      <c r="L776" s="611"/>
      <c r="M776" s="611"/>
      <c r="N776" s="611"/>
      <c r="O776" s="611"/>
      <c r="P776" s="611"/>
      <c r="Q776" s="611"/>
      <c r="R776" s="611"/>
      <c r="S776" s="611"/>
      <c r="T776" s="611"/>
      <c r="U776" s="611"/>
      <c r="V776" s="611"/>
      <c r="W776" s="611"/>
      <c r="X776" s="611"/>
      <c r="Y776" s="611"/>
      <c r="Z776" s="611"/>
      <c r="AA776" s="611"/>
      <c r="AB776" s="611"/>
      <c r="AC776" s="611"/>
      <c r="AD776" s="611"/>
      <c r="AE776" s="611"/>
      <c r="AF776" s="611"/>
      <c r="AG776" s="611"/>
      <c r="AH776" s="611"/>
      <c r="AI776" s="611"/>
      <c r="AJ776" s="611"/>
      <c r="AK776" s="611"/>
      <c r="AL776" s="611"/>
      <c r="AM776" s="611"/>
      <c r="AN776" s="611"/>
      <c r="AO776" s="611"/>
      <c r="AP776" s="611"/>
      <c r="AQ776" s="611"/>
      <c r="AR776" s="611"/>
      <c r="AS776" s="611"/>
      <c r="AT776" s="611"/>
      <c r="AU776" s="611"/>
      <c r="AV776" s="611"/>
      <c r="AW776" s="611"/>
      <c r="AX776" s="611"/>
      <c r="AY776" s="611"/>
      <c r="AZ776" s="611"/>
      <c r="BA776" s="611"/>
      <c r="BB776" s="611"/>
      <c r="BC776" s="611"/>
      <c r="BD776" s="611"/>
      <c r="BE776" s="611"/>
      <c r="BF776" s="611"/>
      <c r="BG776" s="611"/>
      <c r="BH776" s="611"/>
      <c r="BI776" s="611"/>
      <c r="BJ776" s="611"/>
      <c r="BK776" s="611"/>
      <c r="BL776" s="611"/>
      <c r="BM776" s="611"/>
      <c r="BN776" s="611"/>
      <c r="BO776" s="611"/>
      <c r="BP776" s="611"/>
      <c r="BQ776" s="611"/>
      <c r="BR776" s="611"/>
      <c r="BS776" s="611"/>
      <c r="BT776" s="611"/>
      <c r="BU776" s="611"/>
      <c r="BV776" s="611"/>
      <c r="BW776" s="611"/>
      <c r="BX776" s="611"/>
      <c r="BY776" s="611"/>
      <c r="BZ776" s="611"/>
      <c r="CA776" s="611"/>
      <c r="CB776" s="611"/>
      <c r="CC776" s="611"/>
      <c r="CD776" s="611"/>
      <c r="CE776" s="611"/>
      <c r="CF776" s="611"/>
      <c r="CG776" s="611"/>
      <c r="CH776" s="611"/>
      <c r="CI776" s="611"/>
      <c r="CJ776" s="611"/>
      <c r="CK776" s="611"/>
      <c r="CL776" s="611"/>
      <c r="CM776" s="611"/>
      <c r="CN776" s="611"/>
      <c r="CO776" s="611"/>
      <c r="CP776" s="611"/>
      <c r="CQ776" s="611"/>
      <c r="CR776" s="611"/>
      <c r="CS776" s="611"/>
      <c r="CT776" s="611"/>
      <c r="CU776" s="611"/>
      <c r="CV776" s="611"/>
      <c r="CW776" s="611"/>
      <c r="CX776" s="611"/>
      <c r="CY776" s="611"/>
      <c r="CZ776" s="611"/>
      <c r="DA776" s="611"/>
      <c r="DB776" s="611"/>
      <c r="DC776" s="611"/>
      <c r="DD776" s="611"/>
      <c r="DE776" s="611"/>
      <c r="DF776" s="611"/>
      <c r="DG776" s="611"/>
      <c r="DH776" s="611"/>
      <c r="DI776" s="611"/>
      <c r="DJ776" s="611"/>
      <c r="DK776" s="611"/>
      <c r="DL776" s="611"/>
      <c r="DM776" s="611"/>
      <c r="DN776" s="611"/>
      <c r="DO776" s="611"/>
      <c r="DP776" s="611"/>
      <c r="DQ776" s="611"/>
      <c r="DR776" s="611"/>
      <c r="DS776" s="611"/>
      <c r="DT776" s="611"/>
      <c r="DU776" s="611"/>
      <c r="DV776" s="611"/>
      <c r="DW776" s="611"/>
      <c r="DX776" s="611"/>
      <c r="DY776" s="611"/>
      <c r="DZ776" s="611"/>
      <c r="EA776" s="611"/>
      <c r="EB776" s="611"/>
      <c r="EC776" s="611"/>
      <c r="ED776" s="611"/>
      <c r="EE776" s="611"/>
      <c r="EF776" s="611"/>
      <c r="EG776" s="611"/>
      <c r="EH776" s="611"/>
      <c r="EI776" s="611"/>
      <c r="EJ776" s="611"/>
      <c r="EK776" s="611"/>
      <c r="EL776" s="611"/>
      <c r="EM776" s="611"/>
      <c r="EN776" s="611"/>
      <c r="EO776" s="611"/>
      <c r="EP776" s="611"/>
      <c r="EQ776" s="611"/>
      <c r="ER776" s="611"/>
      <c r="ES776" s="2227"/>
      <c r="ET776" s="611"/>
      <c r="EU776" s="611"/>
      <c r="EV776" s="611"/>
      <c r="EW776" s="611"/>
      <c r="EX776" s="611"/>
      <c r="EY776" s="611"/>
    </row>
    <row r="777" spans="1:155" s="332" customFormat="1" hidden="1">
      <c r="A777" s="1731"/>
      <c r="B777" s="611"/>
      <c r="C777" s="611"/>
      <c r="D777" s="679"/>
      <c r="E777" s="679"/>
      <c r="F777" s="679"/>
      <c r="G777" s="607"/>
      <c r="H777" s="611"/>
      <c r="I777" s="611"/>
      <c r="J777" s="611"/>
      <c r="K777" s="611"/>
      <c r="L777" s="611"/>
      <c r="M777" s="611"/>
      <c r="N777" s="611"/>
      <c r="O777" s="611"/>
      <c r="P777" s="611"/>
      <c r="Q777" s="611"/>
      <c r="R777" s="611"/>
      <c r="S777" s="611"/>
      <c r="T777" s="611"/>
      <c r="U777" s="611"/>
      <c r="V777" s="611"/>
      <c r="W777" s="611"/>
      <c r="X777" s="611"/>
      <c r="Y777" s="611"/>
      <c r="Z777" s="611"/>
      <c r="AA777" s="611"/>
      <c r="AB777" s="611"/>
      <c r="AC777" s="611"/>
      <c r="AD777" s="611"/>
      <c r="AE777" s="611"/>
      <c r="AF777" s="611"/>
      <c r="AG777" s="611"/>
      <c r="AH777" s="611"/>
      <c r="AI777" s="611"/>
      <c r="AJ777" s="611"/>
      <c r="AK777" s="611"/>
      <c r="AL777" s="611"/>
      <c r="AM777" s="611"/>
      <c r="AN777" s="611"/>
      <c r="AO777" s="611"/>
      <c r="AP777" s="611"/>
      <c r="AQ777" s="611"/>
      <c r="AR777" s="611"/>
      <c r="AS777" s="611"/>
      <c r="AT777" s="611"/>
      <c r="AU777" s="611"/>
      <c r="AV777" s="611"/>
      <c r="AW777" s="611"/>
      <c r="AX777" s="611"/>
      <c r="AY777" s="611"/>
      <c r="AZ777" s="611"/>
      <c r="BA777" s="611"/>
      <c r="BB777" s="611"/>
      <c r="BC777" s="611"/>
      <c r="BD777" s="611"/>
      <c r="BE777" s="611"/>
      <c r="BF777" s="611"/>
      <c r="BG777" s="611"/>
      <c r="BH777" s="611"/>
      <c r="BI777" s="611"/>
      <c r="BJ777" s="611"/>
      <c r="BK777" s="611"/>
      <c r="BL777" s="611"/>
      <c r="BM777" s="611"/>
      <c r="BN777" s="611"/>
      <c r="BO777" s="611"/>
      <c r="BP777" s="611"/>
      <c r="BQ777" s="611"/>
      <c r="BR777" s="611"/>
      <c r="BS777" s="611"/>
      <c r="BT777" s="611"/>
      <c r="BU777" s="611"/>
      <c r="BV777" s="611"/>
      <c r="BW777" s="611"/>
      <c r="BX777" s="611"/>
      <c r="BY777" s="611"/>
      <c r="BZ777" s="611"/>
      <c r="CA777" s="611"/>
      <c r="CB777" s="611"/>
      <c r="CC777" s="611"/>
      <c r="CD777" s="611"/>
      <c r="CE777" s="611"/>
      <c r="CF777" s="611"/>
      <c r="CG777" s="611"/>
      <c r="CH777" s="611"/>
      <c r="CI777" s="611"/>
      <c r="CJ777" s="611"/>
      <c r="CK777" s="611"/>
      <c r="CL777" s="611"/>
      <c r="CM777" s="611"/>
      <c r="CN777" s="611"/>
      <c r="CO777" s="611"/>
      <c r="CP777" s="611"/>
      <c r="CQ777" s="611"/>
      <c r="CR777" s="611"/>
      <c r="CS777" s="611"/>
      <c r="CT777" s="611"/>
      <c r="CU777" s="611"/>
      <c r="CV777" s="611"/>
      <c r="CW777" s="611"/>
      <c r="CX777" s="611"/>
      <c r="CY777" s="611"/>
      <c r="CZ777" s="611"/>
      <c r="DA777" s="611"/>
      <c r="DB777" s="611"/>
      <c r="DC777" s="611"/>
      <c r="DD777" s="611"/>
      <c r="DE777" s="611"/>
      <c r="DF777" s="611"/>
      <c r="DG777" s="611"/>
      <c r="DH777" s="611"/>
      <c r="DI777" s="611"/>
      <c r="DJ777" s="611"/>
      <c r="DK777" s="611"/>
      <c r="DL777" s="611"/>
      <c r="DM777" s="611"/>
      <c r="DN777" s="611"/>
      <c r="DO777" s="611"/>
      <c r="DP777" s="611"/>
      <c r="DQ777" s="611"/>
      <c r="DR777" s="611"/>
      <c r="DS777" s="611"/>
      <c r="DT777" s="611"/>
      <c r="DU777" s="611"/>
      <c r="DV777" s="611"/>
      <c r="DW777" s="611"/>
      <c r="DX777" s="611"/>
      <c r="DY777" s="611"/>
      <c r="DZ777" s="611"/>
      <c r="EA777" s="611"/>
      <c r="EB777" s="611"/>
      <c r="EC777" s="611"/>
      <c r="ED777" s="611"/>
      <c r="EE777" s="611"/>
      <c r="EF777" s="611"/>
      <c r="EG777" s="611"/>
      <c r="EH777" s="611"/>
      <c r="EI777" s="611"/>
      <c r="EJ777" s="611"/>
      <c r="EK777" s="611"/>
      <c r="EL777" s="611"/>
      <c r="EM777" s="611"/>
      <c r="EN777" s="611"/>
      <c r="EO777" s="611"/>
      <c r="EP777" s="611"/>
      <c r="EQ777" s="611"/>
      <c r="ER777" s="611"/>
      <c r="ES777" s="2227"/>
      <c r="ET777" s="611"/>
      <c r="EU777" s="611"/>
      <c r="EV777" s="611"/>
      <c r="EW777" s="611"/>
      <c r="EX777" s="611"/>
      <c r="EY777" s="611"/>
    </row>
    <row r="778" spans="1:155" s="332" customFormat="1" hidden="1">
      <c r="A778" s="1731"/>
      <c r="B778" s="611"/>
      <c r="C778" s="611"/>
      <c r="D778" s="679"/>
      <c r="E778" s="679"/>
      <c r="F778" s="679"/>
      <c r="G778" s="607"/>
      <c r="H778" s="611"/>
      <c r="I778" s="611"/>
      <c r="J778" s="611"/>
      <c r="K778" s="611"/>
      <c r="L778" s="611"/>
      <c r="M778" s="611"/>
      <c r="N778" s="611"/>
      <c r="O778" s="611"/>
      <c r="P778" s="611"/>
      <c r="Q778" s="611"/>
      <c r="R778" s="611"/>
      <c r="S778" s="611"/>
      <c r="T778" s="611"/>
      <c r="U778" s="611"/>
      <c r="V778" s="611"/>
      <c r="W778" s="611"/>
      <c r="X778" s="611"/>
      <c r="Y778" s="611"/>
      <c r="Z778" s="611"/>
      <c r="AA778" s="611"/>
      <c r="AB778" s="611"/>
      <c r="AC778" s="611"/>
      <c r="AD778" s="611"/>
      <c r="AE778" s="611"/>
      <c r="AF778" s="611"/>
      <c r="AG778" s="611"/>
      <c r="AH778" s="611"/>
      <c r="AI778" s="611"/>
      <c r="AJ778" s="611"/>
      <c r="AK778" s="611"/>
      <c r="AL778" s="611"/>
      <c r="AM778" s="611"/>
      <c r="AN778" s="611"/>
      <c r="AO778" s="611"/>
      <c r="AP778" s="611"/>
      <c r="AQ778" s="611"/>
      <c r="AR778" s="611"/>
      <c r="AS778" s="611"/>
      <c r="AT778" s="611"/>
      <c r="AU778" s="611"/>
      <c r="AV778" s="611"/>
      <c r="AW778" s="611"/>
      <c r="AX778" s="611"/>
      <c r="AY778" s="611"/>
      <c r="AZ778" s="611"/>
      <c r="BA778" s="611"/>
      <c r="BB778" s="611"/>
      <c r="BC778" s="611"/>
      <c r="BD778" s="611"/>
      <c r="BE778" s="611"/>
      <c r="BF778" s="611"/>
      <c r="BG778" s="611"/>
      <c r="BH778" s="611"/>
      <c r="BI778" s="611"/>
      <c r="BJ778" s="611"/>
      <c r="BK778" s="611"/>
      <c r="BL778" s="611"/>
      <c r="BM778" s="611"/>
      <c r="BN778" s="611"/>
      <c r="BO778" s="611"/>
      <c r="BP778" s="611"/>
      <c r="BQ778" s="611"/>
      <c r="BR778" s="611"/>
      <c r="BS778" s="611"/>
      <c r="BT778" s="611"/>
      <c r="BU778" s="611"/>
      <c r="BV778" s="611"/>
      <c r="BW778" s="611"/>
      <c r="BX778" s="611"/>
      <c r="BY778" s="611"/>
      <c r="BZ778" s="611"/>
      <c r="CA778" s="611"/>
      <c r="CB778" s="611"/>
      <c r="CC778" s="611"/>
      <c r="CD778" s="611"/>
      <c r="CE778" s="611"/>
      <c r="CF778" s="611"/>
      <c r="CG778" s="611"/>
      <c r="CH778" s="611"/>
      <c r="CI778" s="611"/>
      <c r="CJ778" s="611"/>
      <c r="CK778" s="611"/>
      <c r="CL778" s="611"/>
      <c r="CM778" s="611"/>
      <c r="CN778" s="611"/>
      <c r="CO778" s="611"/>
      <c r="CP778" s="611"/>
      <c r="CQ778" s="611"/>
      <c r="CR778" s="611"/>
      <c r="CS778" s="611"/>
      <c r="CT778" s="611"/>
      <c r="CU778" s="611"/>
      <c r="CV778" s="611"/>
      <c r="CW778" s="611"/>
      <c r="CX778" s="611"/>
      <c r="CY778" s="611"/>
      <c r="CZ778" s="611"/>
      <c r="DA778" s="611"/>
      <c r="DB778" s="611"/>
      <c r="DC778" s="611"/>
      <c r="DD778" s="611"/>
      <c r="DE778" s="611"/>
      <c r="DF778" s="611"/>
      <c r="DG778" s="611"/>
      <c r="DH778" s="611"/>
      <c r="DI778" s="611"/>
      <c r="DJ778" s="611"/>
      <c r="DK778" s="611"/>
      <c r="DL778" s="611"/>
      <c r="DM778" s="611"/>
      <c r="DN778" s="611"/>
      <c r="DO778" s="611"/>
      <c r="DP778" s="611"/>
      <c r="DQ778" s="611"/>
      <c r="DR778" s="611"/>
      <c r="DS778" s="611"/>
      <c r="DT778" s="611"/>
      <c r="DU778" s="611"/>
      <c r="DV778" s="611"/>
      <c r="DW778" s="611"/>
      <c r="DX778" s="611"/>
      <c r="DY778" s="611"/>
      <c r="DZ778" s="611"/>
      <c r="EA778" s="611"/>
      <c r="EB778" s="611"/>
      <c r="EC778" s="611"/>
      <c r="ED778" s="611"/>
      <c r="EE778" s="611"/>
      <c r="EF778" s="611"/>
      <c r="EG778" s="611"/>
      <c r="EH778" s="611"/>
      <c r="EI778" s="611"/>
      <c r="EJ778" s="611"/>
      <c r="EK778" s="611"/>
      <c r="EL778" s="611"/>
      <c r="EM778" s="611"/>
      <c r="EN778" s="611"/>
      <c r="EO778" s="611"/>
      <c r="EP778" s="611"/>
      <c r="EQ778" s="611"/>
      <c r="ER778" s="611"/>
      <c r="ES778" s="2227"/>
      <c r="ET778" s="611"/>
      <c r="EU778" s="611"/>
      <c r="EV778" s="611"/>
      <c r="EW778" s="611"/>
      <c r="EX778" s="611"/>
      <c r="EY778" s="611"/>
    </row>
    <row r="779" spans="1:155" s="332" customFormat="1" hidden="1">
      <c r="A779" s="1731"/>
      <c r="B779" s="611"/>
      <c r="C779" s="611"/>
      <c r="D779" s="679"/>
      <c r="E779" s="679"/>
      <c r="F779" s="679"/>
      <c r="G779" s="607"/>
      <c r="H779" s="611"/>
      <c r="I779" s="611"/>
      <c r="J779" s="611"/>
      <c r="K779" s="611"/>
      <c r="L779" s="611"/>
      <c r="M779" s="611"/>
      <c r="N779" s="611"/>
      <c r="O779" s="611"/>
      <c r="P779" s="611"/>
      <c r="Q779" s="611"/>
      <c r="R779" s="611"/>
      <c r="S779" s="611"/>
      <c r="T779" s="611"/>
      <c r="U779" s="611"/>
      <c r="V779" s="611"/>
      <c r="W779" s="611"/>
      <c r="X779" s="611"/>
      <c r="Y779" s="611"/>
      <c r="Z779" s="611"/>
      <c r="AA779" s="611"/>
      <c r="AB779" s="611"/>
      <c r="AC779" s="611"/>
      <c r="AD779" s="611"/>
      <c r="AE779" s="611"/>
      <c r="AF779" s="611"/>
      <c r="AG779" s="611"/>
      <c r="AH779" s="611"/>
      <c r="AI779" s="611"/>
      <c r="AJ779" s="611"/>
      <c r="AK779" s="611"/>
      <c r="AL779" s="611"/>
      <c r="AM779" s="611"/>
      <c r="AN779" s="611"/>
      <c r="AO779" s="611"/>
      <c r="AP779" s="611"/>
      <c r="AQ779" s="611"/>
      <c r="AR779" s="611"/>
      <c r="AS779" s="611"/>
      <c r="AT779" s="611"/>
      <c r="AU779" s="611"/>
      <c r="AV779" s="611"/>
      <c r="AW779" s="611"/>
      <c r="AX779" s="611"/>
      <c r="AY779" s="611"/>
      <c r="AZ779" s="611"/>
      <c r="BA779" s="611"/>
      <c r="BB779" s="611"/>
      <c r="BC779" s="611"/>
      <c r="BD779" s="611"/>
      <c r="BE779" s="611"/>
      <c r="BF779" s="611"/>
      <c r="BG779" s="611"/>
      <c r="BH779" s="611"/>
      <c r="BI779" s="611"/>
      <c r="BJ779" s="611"/>
      <c r="BK779" s="611"/>
      <c r="BL779" s="611"/>
      <c r="BM779" s="611"/>
      <c r="BN779" s="611"/>
      <c r="BO779" s="611"/>
      <c r="BP779" s="611"/>
      <c r="BQ779" s="611"/>
      <c r="BR779" s="611"/>
      <c r="BS779" s="611"/>
      <c r="BT779" s="611"/>
      <c r="BU779" s="611"/>
      <c r="BV779" s="611"/>
      <c r="BW779" s="611"/>
      <c r="BX779" s="611"/>
      <c r="BY779" s="611"/>
      <c r="BZ779" s="611"/>
      <c r="CA779" s="611"/>
      <c r="CB779" s="611"/>
      <c r="CC779" s="611"/>
      <c r="CD779" s="611"/>
      <c r="CE779" s="611"/>
      <c r="CF779" s="611"/>
      <c r="CG779" s="611"/>
      <c r="CH779" s="611"/>
      <c r="CI779" s="611"/>
      <c r="CJ779" s="611"/>
      <c r="CK779" s="611"/>
      <c r="CL779" s="611"/>
      <c r="CM779" s="611"/>
      <c r="CN779" s="611"/>
      <c r="CO779" s="611"/>
      <c r="CP779" s="611"/>
      <c r="CQ779" s="611"/>
      <c r="CR779" s="611"/>
      <c r="CS779" s="611"/>
      <c r="CT779" s="611"/>
      <c r="CU779" s="611"/>
      <c r="CV779" s="611"/>
      <c r="CW779" s="611"/>
      <c r="CX779" s="611"/>
      <c r="CY779" s="611"/>
      <c r="CZ779" s="611"/>
      <c r="DA779" s="611"/>
      <c r="DB779" s="611"/>
      <c r="DC779" s="611"/>
      <c r="DD779" s="611"/>
      <c r="DE779" s="611"/>
      <c r="DF779" s="611"/>
      <c r="DG779" s="611"/>
      <c r="DH779" s="611"/>
      <c r="DI779" s="611"/>
      <c r="DJ779" s="611"/>
      <c r="DK779" s="611"/>
      <c r="DL779" s="611"/>
      <c r="DM779" s="611"/>
      <c r="DN779" s="611"/>
      <c r="DO779" s="611"/>
      <c r="DP779" s="611"/>
      <c r="DQ779" s="611"/>
      <c r="DR779" s="611"/>
      <c r="DS779" s="611"/>
      <c r="DT779" s="611"/>
      <c r="DU779" s="611"/>
      <c r="DV779" s="611"/>
      <c r="DW779" s="611"/>
      <c r="DX779" s="611"/>
      <c r="DY779" s="611"/>
      <c r="DZ779" s="611"/>
      <c r="EA779" s="611"/>
      <c r="EB779" s="611"/>
      <c r="EC779" s="611"/>
      <c r="ED779" s="611"/>
      <c r="EE779" s="611"/>
      <c r="EF779" s="611"/>
      <c r="EG779" s="611"/>
      <c r="EH779" s="611"/>
      <c r="EI779" s="611"/>
      <c r="EJ779" s="611"/>
      <c r="EK779" s="611"/>
      <c r="EL779" s="611"/>
      <c r="EM779" s="611"/>
      <c r="EN779" s="611"/>
      <c r="EO779" s="611"/>
      <c r="EP779" s="611"/>
      <c r="EQ779" s="611"/>
      <c r="ER779" s="611"/>
      <c r="ES779" s="2227"/>
      <c r="ET779" s="611"/>
      <c r="EU779" s="611"/>
      <c r="EV779" s="611"/>
      <c r="EW779" s="611"/>
      <c r="EX779" s="611"/>
      <c r="EY779" s="611"/>
    </row>
    <row r="780" spans="1:155" s="332" customFormat="1" hidden="1">
      <c r="A780" s="1731"/>
      <c r="B780" s="611"/>
      <c r="C780" s="611"/>
      <c r="D780" s="679"/>
      <c r="E780" s="679"/>
      <c r="F780" s="679"/>
      <c r="G780" s="607"/>
      <c r="H780" s="611"/>
      <c r="I780" s="611"/>
      <c r="J780" s="611"/>
      <c r="K780" s="611"/>
      <c r="L780" s="611"/>
      <c r="M780" s="611"/>
      <c r="N780" s="611"/>
      <c r="O780" s="611"/>
      <c r="P780" s="611"/>
      <c r="Q780" s="611"/>
      <c r="R780" s="611"/>
      <c r="S780" s="611"/>
      <c r="T780" s="611"/>
      <c r="U780" s="611"/>
      <c r="V780" s="611"/>
      <c r="W780" s="611"/>
      <c r="X780" s="611"/>
      <c r="Y780" s="611"/>
      <c r="Z780" s="611"/>
      <c r="AA780" s="611"/>
      <c r="AB780" s="611"/>
      <c r="AC780" s="611"/>
      <c r="AD780" s="611"/>
      <c r="AE780" s="611"/>
      <c r="AF780" s="611"/>
      <c r="AG780" s="611"/>
      <c r="AH780" s="611"/>
      <c r="AI780" s="611"/>
      <c r="AJ780" s="611"/>
      <c r="AK780" s="611"/>
      <c r="AL780" s="611"/>
      <c r="AM780" s="611"/>
      <c r="AN780" s="611"/>
      <c r="AO780" s="611"/>
      <c r="AP780" s="611"/>
      <c r="AQ780" s="611"/>
      <c r="AR780" s="611"/>
      <c r="AS780" s="611"/>
      <c r="AT780" s="611"/>
      <c r="AU780" s="611"/>
      <c r="AV780" s="611"/>
      <c r="AW780" s="611"/>
      <c r="AX780" s="611"/>
      <c r="AY780" s="611"/>
      <c r="AZ780" s="611"/>
      <c r="BA780" s="611"/>
      <c r="BB780" s="611"/>
      <c r="BC780" s="611"/>
      <c r="BD780" s="611"/>
      <c r="BE780" s="611"/>
      <c r="BF780" s="611"/>
      <c r="BG780" s="611"/>
      <c r="BH780" s="611"/>
      <c r="BI780" s="611"/>
      <c r="BJ780" s="611"/>
      <c r="BK780" s="611"/>
      <c r="BL780" s="611"/>
      <c r="BM780" s="611"/>
      <c r="BN780" s="611"/>
      <c r="BO780" s="611"/>
      <c r="BP780" s="611"/>
      <c r="BQ780" s="611"/>
      <c r="BR780" s="611"/>
      <c r="BS780" s="611"/>
      <c r="BT780" s="611"/>
      <c r="BU780" s="611"/>
      <c r="BV780" s="611"/>
      <c r="BW780" s="611"/>
      <c r="BX780" s="611"/>
      <c r="BY780" s="611"/>
      <c r="BZ780" s="611"/>
      <c r="CA780" s="611"/>
      <c r="CB780" s="611"/>
      <c r="CC780" s="611"/>
      <c r="CD780" s="611"/>
      <c r="CE780" s="611"/>
      <c r="CF780" s="611"/>
      <c r="CG780" s="611"/>
      <c r="CH780" s="611"/>
      <c r="CI780" s="611"/>
      <c r="CJ780" s="611"/>
      <c r="CK780" s="611"/>
      <c r="CL780" s="611"/>
      <c r="CM780" s="611"/>
      <c r="CN780" s="611"/>
      <c r="CO780" s="611"/>
      <c r="CP780" s="611"/>
      <c r="CQ780" s="611"/>
      <c r="CR780" s="611"/>
      <c r="CS780" s="611"/>
      <c r="CT780" s="611"/>
      <c r="CU780" s="611"/>
      <c r="CV780" s="611"/>
      <c r="CW780" s="611"/>
      <c r="CX780" s="611"/>
      <c r="CY780" s="611"/>
      <c r="CZ780" s="611"/>
      <c r="DA780" s="611"/>
      <c r="DB780" s="611"/>
      <c r="DC780" s="611"/>
      <c r="DD780" s="611"/>
      <c r="DE780" s="611"/>
      <c r="DF780" s="611"/>
      <c r="DG780" s="611"/>
      <c r="DH780" s="611"/>
      <c r="DI780" s="611"/>
      <c r="DJ780" s="611"/>
      <c r="DK780" s="611"/>
      <c r="DL780" s="611"/>
      <c r="DM780" s="611"/>
      <c r="DN780" s="611"/>
      <c r="DO780" s="611"/>
      <c r="DP780" s="611"/>
      <c r="DQ780" s="611"/>
      <c r="DR780" s="611"/>
      <c r="DS780" s="611"/>
      <c r="DT780" s="611"/>
      <c r="DU780" s="611"/>
      <c r="DV780" s="611"/>
      <c r="DW780" s="611"/>
      <c r="DX780" s="611"/>
      <c r="DY780" s="611"/>
      <c r="DZ780" s="611"/>
      <c r="EA780" s="611"/>
      <c r="EB780" s="611"/>
      <c r="EC780" s="611"/>
      <c r="ED780" s="611"/>
      <c r="EE780" s="611"/>
      <c r="EF780" s="611"/>
      <c r="EG780" s="611"/>
      <c r="EH780" s="611"/>
      <c r="EI780" s="611"/>
      <c r="EJ780" s="611"/>
      <c r="EK780" s="611"/>
      <c r="EL780" s="611"/>
      <c r="EM780" s="611"/>
      <c r="EN780" s="611"/>
      <c r="EO780" s="611"/>
      <c r="EP780" s="611"/>
      <c r="EQ780" s="611"/>
      <c r="ER780" s="611"/>
      <c r="ES780" s="2227"/>
      <c r="ET780" s="611"/>
      <c r="EU780" s="611"/>
      <c r="EV780" s="611"/>
      <c r="EW780" s="611"/>
      <c r="EX780" s="611"/>
      <c r="EY780" s="611"/>
    </row>
    <row r="781" spans="1:155" s="332" customFormat="1" hidden="1">
      <c r="A781" s="1731"/>
      <c r="B781" s="611"/>
      <c r="C781" s="611"/>
      <c r="D781" s="679"/>
      <c r="E781" s="679"/>
      <c r="F781" s="679"/>
      <c r="G781" s="607"/>
      <c r="H781" s="611"/>
      <c r="I781" s="611"/>
      <c r="J781" s="611"/>
      <c r="K781" s="611"/>
      <c r="L781" s="611"/>
      <c r="M781" s="611"/>
      <c r="N781" s="611"/>
      <c r="O781" s="611"/>
      <c r="P781" s="611"/>
      <c r="Q781" s="611"/>
      <c r="R781" s="611"/>
      <c r="S781" s="611"/>
      <c r="T781" s="611"/>
      <c r="U781" s="611"/>
      <c r="V781" s="611"/>
      <c r="W781" s="611"/>
      <c r="X781" s="611"/>
      <c r="Y781" s="611"/>
      <c r="Z781" s="611"/>
      <c r="AA781" s="611"/>
      <c r="AB781" s="611"/>
      <c r="AC781" s="611"/>
      <c r="AD781" s="611"/>
      <c r="AE781" s="611"/>
      <c r="AF781" s="611"/>
      <c r="AG781" s="611"/>
      <c r="AH781" s="611"/>
      <c r="AI781" s="611"/>
      <c r="AJ781" s="611"/>
      <c r="AK781" s="611"/>
      <c r="AL781" s="611"/>
      <c r="AM781" s="611"/>
      <c r="AN781" s="611"/>
      <c r="AO781" s="611"/>
      <c r="AP781" s="611"/>
      <c r="AQ781" s="611"/>
      <c r="AR781" s="611"/>
      <c r="AS781" s="611"/>
      <c r="AT781" s="611"/>
      <c r="AU781" s="611"/>
      <c r="AV781" s="611"/>
      <c r="AW781" s="611"/>
      <c r="AX781" s="611"/>
      <c r="AY781" s="611"/>
      <c r="AZ781" s="611"/>
      <c r="BA781" s="611"/>
      <c r="BB781" s="611"/>
      <c r="BC781" s="611"/>
      <c r="BD781" s="611"/>
      <c r="BE781" s="611"/>
      <c r="BF781" s="611"/>
      <c r="BG781" s="611"/>
      <c r="BH781" s="611"/>
      <c r="BI781" s="611"/>
      <c r="BJ781" s="611"/>
      <c r="BK781" s="611"/>
      <c r="BL781" s="611"/>
      <c r="BM781" s="611"/>
      <c r="BN781" s="611"/>
      <c r="BO781" s="611"/>
      <c r="BP781" s="611"/>
      <c r="BQ781" s="611"/>
      <c r="BR781" s="611"/>
      <c r="BS781" s="611"/>
      <c r="BT781" s="611"/>
      <c r="BU781" s="611"/>
      <c r="BV781" s="611"/>
      <c r="BW781" s="611"/>
      <c r="BX781" s="611"/>
      <c r="BY781" s="611"/>
      <c r="BZ781" s="611"/>
      <c r="CA781" s="611"/>
      <c r="CB781" s="611"/>
      <c r="CC781" s="611"/>
      <c r="CD781" s="611"/>
      <c r="CE781" s="611"/>
      <c r="CF781" s="611"/>
      <c r="CG781" s="611"/>
      <c r="CH781" s="611"/>
      <c r="CI781" s="611"/>
      <c r="CJ781" s="611"/>
      <c r="CK781" s="611"/>
      <c r="CL781" s="611"/>
      <c r="CM781" s="611"/>
      <c r="CN781" s="611"/>
      <c r="CO781" s="611"/>
      <c r="CP781" s="611"/>
      <c r="CQ781" s="611"/>
      <c r="CR781" s="611"/>
      <c r="CS781" s="611"/>
      <c r="CT781" s="611"/>
      <c r="CU781" s="611"/>
      <c r="CV781" s="611"/>
      <c r="CW781" s="611"/>
      <c r="CX781" s="611"/>
      <c r="CY781" s="611"/>
      <c r="CZ781" s="611"/>
      <c r="DA781" s="611"/>
      <c r="DB781" s="611"/>
      <c r="DC781" s="611"/>
      <c r="DD781" s="611"/>
      <c r="DE781" s="611"/>
      <c r="DF781" s="611"/>
      <c r="DG781" s="611"/>
      <c r="DH781" s="611"/>
      <c r="DI781" s="611"/>
      <c r="DJ781" s="611"/>
      <c r="DK781" s="611"/>
      <c r="DL781" s="611"/>
      <c r="DM781" s="611"/>
      <c r="DN781" s="611"/>
      <c r="DO781" s="611"/>
      <c r="DP781" s="611"/>
      <c r="DQ781" s="611"/>
      <c r="DR781" s="611"/>
      <c r="DS781" s="611"/>
      <c r="DT781" s="611"/>
      <c r="DU781" s="611"/>
      <c r="DV781" s="611"/>
      <c r="DW781" s="611"/>
      <c r="DX781" s="611"/>
      <c r="DY781" s="611"/>
      <c r="DZ781" s="611"/>
      <c r="EA781" s="611"/>
      <c r="EB781" s="611"/>
      <c r="EC781" s="611"/>
      <c r="ED781" s="611"/>
      <c r="EE781" s="611"/>
      <c r="EF781" s="611"/>
      <c r="EG781" s="611"/>
      <c r="EH781" s="611"/>
      <c r="EI781" s="611"/>
      <c r="EJ781" s="611"/>
      <c r="EK781" s="611"/>
      <c r="EL781" s="611"/>
      <c r="EM781" s="611"/>
      <c r="EN781" s="611"/>
      <c r="EO781" s="611"/>
      <c r="EP781" s="611"/>
      <c r="EQ781" s="611"/>
      <c r="ER781" s="611"/>
      <c r="ES781" s="2227"/>
      <c r="ET781" s="611"/>
      <c r="EU781" s="611"/>
      <c r="EV781" s="611"/>
      <c r="EW781" s="611"/>
      <c r="EX781" s="611"/>
      <c r="EY781" s="611"/>
    </row>
    <row r="782" spans="1:155" s="332" customFormat="1" hidden="1">
      <c r="A782" s="1731"/>
      <c r="B782" s="611"/>
      <c r="C782" s="611"/>
      <c r="D782" s="679"/>
      <c r="E782" s="679"/>
      <c r="F782" s="679"/>
      <c r="G782" s="607"/>
      <c r="H782" s="611"/>
      <c r="I782" s="611"/>
      <c r="J782" s="611"/>
      <c r="K782" s="611"/>
      <c r="L782" s="611"/>
      <c r="M782" s="611"/>
      <c r="N782" s="611"/>
      <c r="O782" s="611"/>
      <c r="P782" s="611"/>
      <c r="Q782" s="611"/>
      <c r="R782" s="611"/>
      <c r="S782" s="611"/>
      <c r="T782" s="611"/>
      <c r="U782" s="611"/>
      <c r="V782" s="611"/>
      <c r="W782" s="611"/>
      <c r="X782" s="611"/>
      <c r="Y782" s="611"/>
      <c r="Z782" s="611"/>
      <c r="AA782" s="611"/>
      <c r="AB782" s="611"/>
      <c r="AC782" s="611"/>
      <c r="AD782" s="611"/>
      <c r="AE782" s="611"/>
      <c r="AF782" s="611"/>
      <c r="AG782" s="611"/>
      <c r="AH782" s="611"/>
      <c r="AI782" s="611"/>
      <c r="AJ782" s="611"/>
      <c r="AK782" s="611"/>
      <c r="AL782" s="611"/>
      <c r="AM782" s="611"/>
      <c r="AN782" s="611"/>
      <c r="AO782" s="611"/>
      <c r="AP782" s="611"/>
      <c r="AQ782" s="611"/>
      <c r="AR782" s="611"/>
      <c r="AS782" s="611"/>
      <c r="AT782" s="611"/>
      <c r="AU782" s="611"/>
      <c r="AV782" s="611"/>
      <c r="AW782" s="611"/>
      <c r="AX782" s="611"/>
      <c r="AY782" s="611"/>
      <c r="AZ782" s="611"/>
      <c r="BA782" s="611"/>
      <c r="BB782" s="611"/>
      <c r="BC782" s="611"/>
      <c r="BD782" s="611"/>
      <c r="BE782" s="611"/>
      <c r="BF782" s="611"/>
      <c r="BG782" s="611"/>
      <c r="BH782" s="611"/>
      <c r="BI782" s="611"/>
      <c r="BJ782" s="611"/>
      <c r="BK782" s="611"/>
      <c r="BL782" s="611"/>
      <c r="BM782" s="611"/>
      <c r="BN782" s="611"/>
      <c r="BO782" s="611"/>
      <c r="BP782" s="611"/>
      <c r="BQ782" s="611"/>
      <c r="BR782" s="611"/>
      <c r="BS782" s="611"/>
      <c r="BT782" s="611"/>
      <c r="BU782" s="611"/>
      <c r="BV782" s="611"/>
      <c r="BW782" s="611"/>
      <c r="BX782" s="611"/>
      <c r="BY782" s="611"/>
      <c r="BZ782" s="611"/>
      <c r="CA782" s="611"/>
      <c r="CB782" s="611"/>
      <c r="CC782" s="611"/>
      <c r="CD782" s="611"/>
      <c r="CE782" s="611"/>
      <c r="CF782" s="611"/>
      <c r="CG782" s="611"/>
      <c r="CH782" s="611"/>
      <c r="CI782" s="611"/>
      <c r="CJ782" s="611"/>
      <c r="CK782" s="611"/>
      <c r="CL782" s="611"/>
      <c r="CM782" s="611"/>
      <c r="CN782" s="611"/>
      <c r="CO782" s="611"/>
      <c r="CP782" s="611"/>
      <c r="CQ782" s="611"/>
      <c r="CR782" s="611"/>
      <c r="CS782" s="611"/>
      <c r="CT782" s="611"/>
      <c r="CU782" s="611"/>
      <c r="CV782" s="611"/>
      <c r="CW782" s="611"/>
      <c r="CX782" s="611"/>
      <c r="CY782" s="611"/>
      <c r="CZ782" s="611"/>
      <c r="DA782" s="611"/>
      <c r="DB782" s="611"/>
      <c r="DC782" s="611"/>
      <c r="DD782" s="611"/>
      <c r="DE782" s="611"/>
      <c r="DF782" s="611"/>
      <c r="DG782" s="611"/>
      <c r="DH782" s="611"/>
      <c r="DI782" s="611"/>
      <c r="DJ782" s="611"/>
      <c r="DK782" s="611"/>
      <c r="DL782" s="611"/>
      <c r="DM782" s="611"/>
      <c r="DN782" s="611"/>
      <c r="DO782" s="611"/>
      <c r="DP782" s="611"/>
      <c r="DQ782" s="611"/>
      <c r="DR782" s="611"/>
      <c r="DS782" s="611"/>
      <c r="DT782" s="611"/>
      <c r="DU782" s="611"/>
      <c r="DV782" s="611"/>
      <c r="DW782" s="611"/>
      <c r="DX782" s="611"/>
      <c r="DY782" s="611"/>
      <c r="DZ782" s="611"/>
      <c r="EA782" s="611"/>
      <c r="EB782" s="611"/>
      <c r="EC782" s="611"/>
      <c r="ED782" s="611"/>
      <c r="EE782" s="611"/>
      <c r="EF782" s="611"/>
      <c r="EG782" s="611"/>
      <c r="EH782" s="611"/>
      <c r="EI782" s="611"/>
      <c r="EJ782" s="611"/>
      <c r="EK782" s="611"/>
      <c r="EL782" s="611"/>
      <c r="EM782" s="611"/>
      <c r="EN782" s="611"/>
      <c r="EO782" s="611"/>
      <c r="EP782" s="611"/>
      <c r="EQ782" s="611"/>
      <c r="ER782" s="611"/>
      <c r="ES782" s="2227"/>
      <c r="ET782" s="611"/>
      <c r="EU782" s="611"/>
      <c r="EV782" s="611"/>
      <c r="EW782" s="611"/>
      <c r="EX782" s="611"/>
      <c r="EY782" s="611"/>
    </row>
    <row r="783" spans="1:155" s="332" customFormat="1" hidden="1">
      <c r="A783" s="1731"/>
      <c r="B783" s="611"/>
      <c r="C783" s="611"/>
      <c r="D783" s="679"/>
      <c r="E783" s="679"/>
      <c r="F783" s="679"/>
      <c r="G783" s="607"/>
      <c r="H783" s="611"/>
      <c r="I783" s="611"/>
      <c r="J783" s="611"/>
      <c r="K783" s="611"/>
      <c r="L783" s="611"/>
      <c r="M783" s="611"/>
      <c r="N783" s="611"/>
      <c r="O783" s="611"/>
      <c r="P783" s="611"/>
      <c r="Q783" s="611"/>
      <c r="R783" s="611"/>
      <c r="S783" s="611"/>
      <c r="T783" s="611"/>
      <c r="U783" s="611"/>
      <c r="V783" s="611"/>
      <c r="W783" s="611"/>
      <c r="X783" s="611"/>
      <c r="Y783" s="611"/>
      <c r="Z783" s="611"/>
      <c r="AA783" s="611"/>
      <c r="AB783" s="611"/>
      <c r="AC783" s="611"/>
      <c r="AD783" s="611"/>
      <c r="AE783" s="611"/>
      <c r="AF783" s="611"/>
      <c r="AG783" s="611"/>
      <c r="AH783" s="611"/>
      <c r="AI783" s="611"/>
      <c r="AJ783" s="611"/>
      <c r="AK783" s="611"/>
      <c r="AL783" s="611"/>
      <c r="AM783" s="611"/>
      <c r="AN783" s="611"/>
      <c r="AO783" s="611"/>
      <c r="AP783" s="611"/>
      <c r="AQ783" s="611"/>
      <c r="AR783" s="611"/>
      <c r="AS783" s="611"/>
      <c r="AT783" s="611"/>
      <c r="AU783" s="611"/>
      <c r="AV783" s="611"/>
      <c r="AW783" s="611"/>
      <c r="AX783" s="611"/>
      <c r="AY783" s="611"/>
      <c r="AZ783" s="611"/>
      <c r="BA783" s="611"/>
      <c r="BB783" s="611"/>
      <c r="BC783" s="611"/>
      <c r="BD783" s="611"/>
      <c r="BE783" s="611"/>
      <c r="BF783" s="611"/>
      <c r="BG783" s="611"/>
      <c r="BH783" s="611"/>
      <c r="BI783" s="611"/>
      <c r="BJ783" s="611"/>
      <c r="BK783" s="611"/>
      <c r="BL783" s="611"/>
      <c r="BM783" s="611"/>
      <c r="BN783" s="611"/>
      <c r="BO783" s="611"/>
      <c r="BP783" s="611"/>
      <c r="BQ783" s="611"/>
      <c r="BR783" s="611"/>
      <c r="BS783" s="611"/>
      <c r="BT783" s="611"/>
      <c r="BU783" s="611"/>
      <c r="BV783" s="611"/>
      <c r="BW783" s="611"/>
      <c r="BX783" s="611"/>
      <c r="BY783" s="611"/>
      <c r="BZ783" s="611"/>
      <c r="CA783" s="611"/>
      <c r="CB783" s="611"/>
      <c r="CC783" s="611"/>
      <c r="CD783" s="611"/>
      <c r="CE783" s="611"/>
      <c r="CF783" s="611"/>
      <c r="CG783" s="611"/>
      <c r="CH783" s="611"/>
      <c r="CI783" s="611"/>
      <c r="CJ783" s="611"/>
      <c r="CK783" s="611"/>
      <c r="CL783" s="611"/>
      <c r="CM783" s="611"/>
      <c r="CN783" s="611"/>
      <c r="CO783" s="611"/>
      <c r="CP783" s="611"/>
      <c r="CQ783" s="611"/>
      <c r="CR783" s="611"/>
      <c r="CS783" s="611"/>
      <c r="CT783" s="611"/>
      <c r="CU783" s="611"/>
      <c r="CV783" s="611"/>
      <c r="CW783" s="611"/>
      <c r="CX783" s="611"/>
      <c r="CY783" s="611"/>
      <c r="CZ783" s="611"/>
      <c r="DA783" s="611"/>
      <c r="DB783" s="611"/>
      <c r="DC783" s="611"/>
      <c r="DD783" s="611"/>
      <c r="DE783" s="611"/>
      <c r="DF783" s="611"/>
      <c r="DG783" s="611"/>
      <c r="DH783" s="611"/>
      <c r="DI783" s="611"/>
      <c r="DJ783" s="611"/>
      <c r="DK783" s="611"/>
      <c r="DL783" s="611"/>
      <c r="DM783" s="611"/>
      <c r="DN783" s="611"/>
      <c r="DO783" s="611"/>
      <c r="DP783" s="611"/>
      <c r="DQ783" s="611"/>
      <c r="DR783" s="611"/>
      <c r="DS783" s="611"/>
      <c r="DT783" s="611"/>
      <c r="DU783" s="611"/>
      <c r="DV783" s="611"/>
      <c r="DW783" s="611"/>
      <c r="DX783" s="611"/>
      <c r="DY783" s="611"/>
      <c r="DZ783" s="611"/>
      <c r="EA783" s="611"/>
      <c r="EB783" s="611"/>
      <c r="EC783" s="611"/>
      <c r="ED783" s="611"/>
      <c r="EE783" s="611"/>
      <c r="EF783" s="611"/>
      <c r="EG783" s="611"/>
      <c r="EH783" s="611"/>
      <c r="EI783" s="611"/>
      <c r="EJ783" s="611"/>
      <c r="EK783" s="611"/>
      <c r="EL783" s="611"/>
      <c r="EM783" s="611"/>
      <c r="EN783" s="611"/>
      <c r="EO783" s="611"/>
      <c r="EP783" s="611"/>
      <c r="EQ783" s="611"/>
      <c r="ER783" s="611"/>
      <c r="ES783" s="2227"/>
      <c r="ET783" s="611"/>
      <c r="EU783" s="611"/>
      <c r="EV783" s="611"/>
      <c r="EW783" s="611"/>
      <c r="EX783" s="611"/>
      <c r="EY783" s="611"/>
    </row>
    <row r="784" spans="1:155" s="332" customFormat="1" hidden="1">
      <c r="A784" s="1731"/>
      <c r="B784" s="611"/>
      <c r="C784" s="611"/>
      <c r="D784" s="679"/>
      <c r="E784" s="679"/>
      <c r="F784" s="679"/>
      <c r="G784" s="607"/>
      <c r="H784" s="611"/>
      <c r="I784" s="611"/>
      <c r="J784" s="611"/>
      <c r="K784" s="611"/>
      <c r="L784" s="611"/>
      <c r="M784" s="611"/>
      <c r="N784" s="611"/>
      <c r="O784" s="611"/>
      <c r="P784" s="611"/>
      <c r="Q784" s="611"/>
      <c r="R784" s="611"/>
      <c r="S784" s="611"/>
      <c r="T784" s="611"/>
      <c r="U784" s="611"/>
      <c r="V784" s="611"/>
      <c r="W784" s="611"/>
      <c r="X784" s="611"/>
      <c r="Y784" s="611"/>
      <c r="Z784" s="611"/>
      <c r="AA784" s="611"/>
      <c r="AB784" s="611"/>
      <c r="AC784" s="611"/>
      <c r="AD784" s="611"/>
      <c r="AE784" s="611"/>
      <c r="AF784" s="611"/>
      <c r="AG784" s="611"/>
      <c r="AH784" s="611"/>
      <c r="AI784" s="611"/>
      <c r="AJ784" s="611"/>
      <c r="AK784" s="611"/>
      <c r="AL784" s="611"/>
      <c r="AM784" s="611"/>
      <c r="AN784" s="611"/>
      <c r="AO784" s="611"/>
      <c r="AP784" s="611"/>
      <c r="AQ784" s="611"/>
      <c r="AR784" s="611"/>
      <c r="AS784" s="611"/>
      <c r="AT784" s="611"/>
      <c r="AU784" s="611"/>
      <c r="AV784" s="611"/>
      <c r="AW784" s="611"/>
      <c r="AX784" s="611"/>
      <c r="AY784" s="611"/>
      <c r="AZ784" s="611"/>
      <c r="BA784" s="611"/>
      <c r="BB784" s="611"/>
      <c r="BC784" s="611"/>
      <c r="BD784" s="611"/>
      <c r="BE784" s="611"/>
      <c r="BF784" s="611"/>
      <c r="BG784" s="611"/>
      <c r="BH784" s="611"/>
      <c r="BI784" s="611"/>
      <c r="BJ784" s="611"/>
      <c r="BK784" s="611"/>
      <c r="BL784" s="611"/>
      <c r="BM784" s="611"/>
      <c r="BN784" s="611"/>
      <c r="BO784" s="611"/>
      <c r="BP784" s="611"/>
      <c r="BQ784" s="611"/>
      <c r="BR784" s="611"/>
      <c r="BS784" s="611"/>
      <c r="BT784" s="611"/>
      <c r="BU784" s="611"/>
      <c r="BV784" s="611"/>
      <c r="BW784" s="611"/>
      <c r="BX784" s="611"/>
      <c r="BY784" s="611"/>
      <c r="BZ784" s="611"/>
      <c r="CA784" s="611"/>
      <c r="CB784" s="611"/>
      <c r="CC784" s="611"/>
      <c r="CD784" s="611"/>
      <c r="CE784" s="611"/>
      <c r="CF784" s="611"/>
      <c r="CG784" s="611"/>
      <c r="CH784" s="611"/>
      <c r="CI784" s="611"/>
      <c r="CJ784" s="611"/>
      <c r="CK784" s="611"/>
      <c r="CL784" s="611"/>
      <c r="CM784" s="611"/>
      <c r="CN784" s="611"/>
      <c r="CO784" s="611"/>
      <c r="CP784" s="611"/>
      <c r="CQ784" s="611"/>
      <c r="CR784" s="611"/>
      <c r="CS784" s="611"/>
      <c r="CT784" s="611"/>
      <c r="CU784" s="611"/>
      <c r="CV784" s="611"/>
      <c r="CW784" s="611"/>
      <c r="CX784" s="611"/>
      <c r="CY784" s="611"/>
      <c r="CZ784" s="611"/>
      <c r="DA784" s="611"/>
      <c r="DB784" s="611"/>
      <c r="DC784" s="611"/>
      <c r="DD784" s="611"/>
      <c r="DE784" s="611"/>
      <c r="DF784" s="611"/>
      <c r="DG784" s="611"/>
      <c r="DH784" s="611"/>
      <c r="DI784" s="611"/>
      <c r="DJ784" s="611"/>
      <c r="DK784" s="611"/>
      <c r="DL784" s="611"/>
      <c r="DM784" s="611"/>
      <c r="DN784" s="611"/>
      <c r="DO784" s="611"/>
      <c r="DP784" s="611"/>
      <c r="DQ784" s="611"/>
      <c r="DR784" s="611"/>
      <c r="DS784" s="611"/>
      <c r="DT784" s="611"/>
      <c r="DU784" s="611"/>
      <c r="DV784" s="611"/>
      <c r="DW784" s="611"/>
      <c r="DX784" s="611"/>
      <c r="DY784" s="611"/>
      <c r="DZ784" s="611"/>
      <c r="EA784" s="611"/>
      <c r="EB784" s="611"/>
      <c r="EC784" s="611"/>
      <c r="ED784" s="611"/>
      <c r="EE784" s="611"/>
      <c r="EF784" s="611"/>
      <c r="EG784" s="611"/>
      <c r="EH784" s="611"/>
      <c r="EI784" s="611"/>
      <c r="EJ784" s="611"/>
      <c r="EK784" s="611"/>
      <c r="EL784" s="611"/>
      <c r="EM784" s="611"/>
      <c r="EN784" s="611"/>
      <c r="EO784" s="611"/>
      <c r="EP784" s="611"/>
      <c r="EQ784" s="611"/>
      <c r="ER784" s="611"/>
      <c r="ES784" s="2227"/>
      <c r="ET784" s="611"/>
      <c r="EU784" s="611"/>
      <c r="EV784" s="611"/>
      <c r="EW784" s="611"/>
      <c r="EX784" s="611"/>
      <c r="EY784" s="611"/>
    </row>
    <row r="785" spans="1:155" s="332" customFormat="1" hidden="1">
      <c r="A785" s="1731"/>
      <c r="B785" s="611"/>
      <c r="C785" s="611"/>
      <c r="D785" s="679"/>
      <c r="E785" s="679"/>
      <c r="F785" s="679"/>
      <c r="G785" s="607"/>
      <c r="H785" s="611"/>
      <c r="I785" s="611"/>
      <c r="J785" s="611"/>
      <c r="K785" s="611"/>
      <c r="L785" s="611"/>
      <c r="M785" s="611"/>
      <c r="N785" s="611"/>
      <c r="O785" s="611"/>
      <c r="P785" s="611"/>
      <c r="Q785" s="611"/>
      <c r="R785" s="611"/>
      <c r="S785" s="611"/>
      <c r="T785" s="611"/>
      <c r="U785" s="611"/>
      <c r="V785" s="611"/>
      <c r="W785" s="611"/>
      <c r="X785" s="611"/>
      <c r="Y785" s="611"/>
      <c r="Z785" s="611"/>
      <c r="AA785" s="611"/>
      <c r="AB785" s="611"/>
      <c r="AC785" s="611"/>
      <c r="AD785" s="611"/>
      <c r="AE785" s="611"/>
      <c r="AF785" s="611"/>
      <c r="AG785" s="611"/>
      <c r="AH785" s="611"/>
      <c r="AI785" s="611"/>
      <c r="AJ785" s="611"/>
      <c r="AK785" s="611"/>
      <c r="AL785" s="611"/>
      <c r="AM785" s="611"/>
      <c r="AN785" s="611"/>
      <c r="AO785" s="611"/>
      <c r="AP785" s="611"/>
      <c r="AQ785" s="611"/>
      <c r="AR785" s="611"/>
      <c r="AS785" s="611"/>
      <c r="AT785" s="611"/>
      <c r="AU785" s="611"/>
      <c r="AV785" s="611"/>
      <c r="AW785" s="611"/>
      <c r="AX785" s="611"/>
      <c r="AY785" s="611"/>
      <c r="AZ785" s="611"/>
      <c r="BA785" s="611"/>
      <c r="BB785" s="611"/>
      <c r="BC785" s="611"/>
      <c r="BD785" s="611"/>
      <c r="BE785" s="611"/>
      <c r="BF785" s="611"/>
      <c r="BG785" s="611"/>
      <c r="BH785" s="611"/>
      <c r="BI785" s="611"/>
      <c r="BJ785" s="611"/>
      <c r="BK785" s="611"/>
      <c r="BL785" s="611"/>
      <c r="BM785" s="611"/>
      <c r="BN785" s="611"/>
      <c r="BO785" s="611"/>
      <c r="BP785" s="611"/>
      <c r="BQ785" s="611"/>
      <c r="BR785" s="611"/>
      <c r="BS785" s="611"/>
      <c r="BT785" s="611"/>
      <c r="BU785" s="611"/>
      <c r="BV785" s="611"/>
      <c r="BW785" s="611"/>
      <c r="BX785" s="611"/>
      <c r="BY785" s="611"/>
      <c r="BZ785" s="611"/>
      <c r="CA785" s="611"/>
      <c r="CB785" s="611"/>
      <c r="CC785" s="611"/>
      <c r="CD785" s="611"/>
      <c r="CE785" s="611"/>
      <c r="CF785" s="611"/>
      <c r="CG785" s="611"/>
      <c r="CH785" s="611"/>
      <c r="CI785" s="611"/>
      <c r="CJ785" s="611"/>
      <c r="CK785" s="611"/>
      <c r="CL785" s="611"/>
      <c r="CM785" s="611"/>
      <c r="CN785" s="611"/>
      <c r="CO785" s="611"/>
      <c r="CP785" s="611"/>
      <c r="CQ785" s="611"/>
      <c r="CR785" s="611"/>
      <c r="CS785" s="611"/>
      <c r="CT785" s="611"/>
      <c r="CU785" s="611"/>
      <c r="CV785" s="611"/>
      <c r="CW785" s="611"/>
      <c r="CX785" s="611"/>
      <c r="CY785" s="611"/>
      <c r="CZ785" s="611"/>
      <c r="DA785" s="611"/>
      <c r="DB785" s="611"/>
      <c r="DC785" s="611"/>
      <c r="DD785" s="611"/>
      <c r="DE785" s="611"/>
      <c r="DF785" s="611"/>
      <c r="DG785" s="611"/>
      <c r="DH785" s="611"/>
      <c r="DI785" s="611"/>
      <c r="DJ785" s="611"/>
      <c r="DK785" s="611"/>
      <c r="DL785" s="611"/>
      <c r="DM785" s="611"/>
      <c r="DN785" s="611"/>
      <c r="DO785" s="611"/>
      <c r="DP785" s="611"/>
      <c r="DQ785" s="611"/>
      <c r="DR785" s="611"/>
      <c r="DS785" s="611"/>
      <c r="DT785" s="611"/>
      <c r="DU785" s="611"/>
      <c r="DV785" s="611"/>
      <c r="DW785" s="611"/>
      <c r="DX785" s="611"/>
      <c r="DY785" s="611"/>
      <c r="DZ785" s="611"/>
      <c r="EA785" s="611"/>
      <c r="EB785" s="611"/>
      <c r="EC785" s="611"/>
      <c r="ED785" s="611"/>
      <c r="EE785" s="611"/>
      <c r="EF785" s="611"/>
      <c r="EG785" s="611"/>
      <c r="EH785" s="611"/>
      <c r="EI785" s="611"/>
      <c r="EJ785" s="611"/>
      <c r="EK785" s="611"/>
      <c r="EL785" s="611"/>
      <c r="EM785" s="611"/>
      <c r="EN785" s="611"/>
      <c r="EO785" s="611"/>
      <c r="EP785" s="611"/>
      <c r="EQ785" s="611"/>
      <c r="ER785" s="611"/>
      <c r="ES785" s="2227"/>
      <c r="ET785" s="611"/>
      <c r="EU785" s="611"/>
      <c r="EV785" s="611"/>
      <c r="EW785" s="611"/>
      <c r="EX785" s="611"/>
      <c r="EY785" s="611"/>
    </row>
    <row r="786" spans="1:155" s="332" customFormat="1" hidden="1">
      <c r="A786" s="1731"/>
      <c r="B786" s="611"/>
      <c r="C786" s="611"/>
      <c r="D786" s="679"/>
      <c r="E786" s="679"/>
      <c r="F786" s="679"/>
      <c r="G786" s="607"/>
      <c r="H786" s="611"/>
      <c r="I786" s="611"/>
      <c r="J786" s="611"/>
      <c r="K786" s="611"/>
      <c r="L786" s="611"/>
      <c r="M786" s="611"/>
      <c r="N786" s="611"/>
      <c r="O786" s="611"/>
      <c r="P786" s="611"/>
      <c r="Q786" s="611"/>
      <c r="R786" s="611"/>
      <c r="S786" s="611"/>
      <c r="T786" s="611"/>
      <c r="U786" s="611"/>
      <c r="V786" s="611"/>
      <c r="W786" s="611"/>
      <c r="X786" s="611"/>
      <c r="Y786" s="611"/>
      <c r="Z786" s="611"/>
      <c r="AA786" s="611"/>
      <c r="AB786" s="611"/>
      <c r="AC786" s="611"/>
      <c r="AD786" s="611"/>
      <c r="AE786" s="611"/>
      <c r="AF786" s="611"/>
      <c r="AG786" s="611"/>
      <c r="AH786" s="611"/>
      <c r="AI786" s="611"/>
      <c r="AJ786" s="611"/>
      <c r="AK786" s="611"/>
      <c r="AL786" s="611"/>
      <c r="AM786" s="611"/>
      <c r="AN786" s="611"/>
      <c r="AO786" s="611"/>
      <c r="AP786" s="611"/>
      <c r="AQ786" s="611"/>
      <c r="AR786" s="611"/>
      <c r="AS786" s="611"/>
      <c r="AT786" s="611"/>
      <c r="AU786" s="611"/>
      <c r="AV786" s="611"/>
      <c r="AW786" s="611"/>
      <c r="AX786" s="611"/>
      <c r="AY786" s="611"/>
      <c r="AZ786" s="611"/>
      <c r="BA786" s="611"/>
      <c r="BB786" s="611"/>
      <c r="BC786" s="611"/>
      <c r="BD786" s="611"/>
      <c r="BE786" s="611"/>
      <c r="BF786" s="611"/>
      <c r="BG786" s="611"/>
      <c r="BH786" s="611"/>
      <c r="BI786" s="611"/>
      <c r="BJ786" s="611"/>
      <c r="BK786" s="611"/>
      <c r="BL786" s="611"/>
      <c r="BM786" s="611"/>
      <c r="BN786" s="611"/>
      <c r="BO786" s="611"/>
      <c r="BP786" s="611"/>
      <c r="BQ786" s="611"/>
      <c r="BR786" s="611"/>
      <c r="BS786" s="611"/>
      <c r="BT786" s="611"/>
      <c r="BU786" s="611"/>
      <c r="BV786" s="611"/>
      <c r="BW786" s="611"/>
      <c r="BX786" s="611"/>
      <c r="BY786" s="611"/>
      <c r="BZ786" s="611"/>
      <c r="CA786" s="611"/>
      <c r="CB786" s="611"/>
      <c r="CC786" s="611"/>
      <c r="CD786" s="611"/>
      <c r="CE786" s="611"/>
      <c r="CF786" s="611"/>
      <c r="CG786" s="611"/>
      <c r="CH786" s="611"/>
      <c r="CI786" s="611"/>
      <c r="CJ786" s="611"/>
      <c r="CK786" s="611"/>
      <c r="CL786" s="611"/>
      <c r="CM786" s="611"/>
      <c r="CN786" s="611"/>
      <c r="CO786" s="611"/>
      <c r="CP786" s="611"/>
      <c r="CQ786" s="611"/>
      <c r="CR786" s="611"/>
      <c r="CS786" s="611"/>
      <c r="CT786" s="611"/>
      <c r="CU786" s="611"/>
      <c r="CV786" s="611"/>
      <c r="CW786" s="611"/>
      <c r="CX786" s="611"/>
      <c r="CY786" s="611"/>
      <c r="CZ786" s="611"/>
      <c r="DA786" s="611"/>
      <c r="DB786" s="611"/>
      <c r="DC786" s="611"/>
      <c r="DD786" s="611"/>
      <c r="DE786" s="611"/>
      <c r="DF786" s="611"/>
      <c r="DG786" s="611"/>
      <c r="DH786" s="611"/>
      <c r="DI786" s="611"/>
      <c r="DJ786" s="611"/>
      <c r="DK786" s="611"/>
      <c r="DL786" s="611"/>
      <c r="DM786" s="611"/>
      <c r="DN786" s="611"/>
      <c r="DO786" s="611"/>
      <c r="DP786" s="611"/>
      <c r="DQ786" s="611"/>
      <c r="DR786" s="611"/>
      <c r="DS786" s="611"/>
      <c r="DT786" s="611"/>
      <c r="DU786" s="611"/>
      <c r="DV786" s="611"/>
      <c r="DW786" s="611"/>
      <c r="DX786" s="611"/>
      <c r="DY786" s="611"/>
      <c r="DZ786" s="611"/>
      <c r="EA786" s="611"/>
      <c r="EB786" s="611"/>
      <c r="EC786" s="611"/>
      <c r="ED786" s="611"/>
      <c r="EE786" s="611"/>
      <c r="EF786" s="611"/>
      <c r="EG786" s="611"/>
      <c r="EH786" s="611"/>
      <c r="EI786" s="611"/>
      <c r="EJ786" s="611"/>
      <c r="EK786" s="611"/>
      <c r="EL786" s="611"/>
      <c r="EM786" s="611"/>
      <c r="EN786" s="611"/>
      <c r="EO786" s="611"/>
      <c r="EP786" s="611"/>
      <c r="EQ786" s="611"/>
      <c r="ER786" s="611"/>
      <c r="ES786" s="2227"/>
      <c r="ET786" s="611"/>
      <c r="EU786" s="611"/>
      <c r="EV786" s="611"/>
      <c r="EW786" s="611"/>
      <c r="EX786" s="611"/>
      <c r="EY786" s="611"/>
    </row>
    <row r="787" spans="1:155" s="332" customFormat="1" hidden="1">
      <c r="A787" s="1731"/>
      <c r="B787" s="611"/>
      <c r="C787" s="611"/>
      <c r="D787" s="679"/>
      <c r="E787" s="679"/>
      <c r="F787" s="679"/>
      <c r="G787" s="607"/>
      <c r="H787" s="611"/>
      <c r="I787" s="611"/>
      <c r="J787" s="611"/>
      <c r="K787" s="611"/>
      <c r="L787" s="611"/>
      <c r="M787" s="611"/>
      <c r="N787" s="611"/>
      <c r="O787" s="611"/>
      <c r="P787" s="611"/>
      <c r="Q787" s="611"/>
      <c r="R787" s="611"/>
      <c r="S787" s="611"/>
      <c r="T787" s="611"/>
      <c r="U787" s="611"/>
      <c r="V787" s="611"/>
      <c r="W787" s="611"/>
      <c r="X787" s="611"/>
      <c r="Y787" s="611"/>
      <c r="Z787" s="611"/>
      <c r="AA787" s="611"/>
      <c r="AB787" s="611"/>
      <c r="AC787" s="611"/>
      <c r="AD787" s="611"/>
      <c r="AE787" s="611"/>
      <c r="AF787" s="611"/>
      <c r="AG787" s="611"/>
      <c r="AH787" s="611"/>
      <c r="AI787" s="611"/>
      <c r="AJ787" s="611"/>
      <c r="AK787" s="611"/>
      <c r="AL787" s="611"/>
      <c r="AM787" s="611"/>
      <c r="AN787" s="611"/>
      <c r="AO787" s="611"/>
      <c r="AP787" s="611"/>
      <c r="AQ787" s="611"/>
      <c r="AR787" s="611"/>
      <c r="AS787" s="611"/>
      <c r="AT787" s="611"/>
      <c r="AU787" s="611"/>
      <c r="AV787" s="611"/>
      <c r="AW787" s="611"/>
      <c r="AX787" s="611"/>
      <c r="AY787" s="611"/>
      <c r="AZ787" s="611"/>
      <c r="BA787" s="611"/>
      <c r="BB787" s="611"/>
      <c r="BC787" s="611"/>
      <c r="BD787" s="611"/>
      <c r="BE787" s="611"/>
      <c r="BF787" s="611"/>
      <c r="BG787" s="611"/>
      <c r="BH787" s="611"/>
      <c r="BI787" s="611"/>
      <c r="BJ787" s="611"/>
      <c r="BK787" s="611"/>
      <c r="BL787" s="611"/>
      <c r="BM787" s="611"/>
      <c r="BN787" s="611"/>
      <c r="BO787" s="611"/>
      <c r="BP787" s="611"/>
      <c r="BQ787" s="611"/>
      <c r="BR787" s="611"/>
      <c r="BS787" s="611"/>
      <c r="BT787" s="611"/>
      <c r="BU787" s="611"/>
      <c r="BV787" s="611"/>
      <c r="BW787" s="611"/>
      <c r="BX787" s="611"/>
      <c r="BY787" s="611"/>
      <c r="BZ787" s="611"/>
      <c r="CA787" s="611"/>
      <c r="CB787" s="611"/>
      <c r="CC787" s="611"/>
      <c r="CD787" s="611"/>
      <c r="CE787" s="611"/>
      <c r="CF787" s="611"/>
      <c r="CG787" s="611"/>
      <c r="CH787" s="611"/>
      <c r="CI787" s="611"/>
      <c r="CJ787" s="611"/>
      <c r="CK787" s="611"/>
      <c r="CL787" s="611"/>
      <c r="CM787" s="611"/>
      <c r="CN787" s="611"/>
      <c r="CO787" s="611"/>
      <c r="CP787" s="611"/>
      <c r="CQ787" s="611"/>
      <c r="CR787" s="611"/>
      <c r="CS787" s="611"/>
      <c r="CT787" s="611"/>
      <c r="CU787" s="611"/>
      <c r="CV787" s="611"/>
      <c r="CW787" s="611"/>
      <c r="CX787" s="611"/>
      <c r="CY787" s="611"/>
      <c r="CZ787" s="611"/>
      <c r="DA787" s="611"/>
      <c r="DB787" s="611"/>
      <c r="DC787" s="611"/>
      <c r="DD787" s="611"/>
      <c r="DE787" s="611"/>
      <c r="DF787" s="611"/>
      <c r="DG787" s="611"/>
      <c r="DH787" s="611"/>
      <c r="DI787" s="611"/>
      <c r="DJ787" s="611"/>
      <c r="DK787" s="611"/>
      <c r="DL787" s="611"/>
      <c r="DM787" s="611"/>
      <c r="DN787" s="611"/>
      <c r="DO787" s="611"/>
      <c r="DP787" s="611"/>
      <c r="DQ787" s="611"/>
      <c r="DR787" s="611"/>
      <c r="DS787" s="611"/>
      <c r="DT787" s="611"/>
      <c r="DU787" s="611"/>
      <c r="DV787" s="611"/>
      <c r="DW787" s="611"/>
      <c r="DX787" s="611"/>
      <c r="DY787" s="611"/>
      <c r="DZ787" s="611"/>
      <c r="EA787" s="611"/>
      <c r="EB787" s="611"/>
      <c r="EC787" s="611"/>
      <c r="ED787" s="611"/>
      <c r="EE787" s="611"/>
      <c r="EF787" s="611"/>
      <c r="EG787" s="611"/>
      <c r="EH787" s="611"/>
      <c r="EI787" s="611"/>
      <c r="EJ787" s="611"/>
      <c r="EK787" s="611"/>
      <c r="EL787" s="611"/>
      <c r="EM787" s="611"/>
      <c r="EN787" s="611"/>
      <c r="EO787" s="611"/>
      <c r="EP787" s="611"/>
      <c r="EQ787" s="611"/>
      <c r="ER787" s="611"/>
      <c r="ES787" s="2227"/>
      <c r="ET787" s="611"/>
      <c r="EU787" s="611"/>
      <c r="EV787" s="611"/>
      <c r="EW787" s="611"/>
      <c r="EX787" s="611"/>
      <c r="EY787" s="611"/>
    </row>
    <row r="788" spans="1:155" s="332" customFormat="1" hidden="1">
      <c r="A788" s="1731"/>
      <c r="B788" s="611"/>
      <c r="C788" s="611"/>
      <c r="D788" s="679"/>
      <c r="E788" s="679"/>
      <c r="F788" s="679"/>
      <c r="G788" s="607"/>
      <c r="H788" s="611"/>
      <c r="I788" s="611"/>
      <c r="J788" s="611"/>
      <c r="K788" s="611"/>
      <c r="L788" s="611"/>
      <c r="M788" s="611"/>
      <c r="N788" s="611"/>
      <c r="O788" s="611"/>
      <c r="P788" s="611"/>
      <c r="Q788" s="611"/>
      <c r="R788" s="611"/>
      <c r="S788" s="611"/>
      <c r="T788" s="611"/>
      <c r="U788" s="611"/>
      <c r="V788" s="611"/>
      <c r="W788" s="611"/>
      <c r="X788" s="611"/>
      <c r="Y788" s="611"/>
      <c r="Z788" s="611"/>
      <c r="AA788" s="611"/>
      <c r="AB788" s="611"/>
      <c r="AC788" s="611"/>
      <c r="AD788" s="611"/>
      <c r="AE788" s="611"/>
      <c r="AF788" s="611"/>
      <c r="AG788" s="611"/>
      <c r="AH788" s="611"/>
      <c r="AI788" s="611"/>
      <c r="AJ788" s="611"/>
      <c r="AK788" s="611"/>
      <c r="AL788" s="611"/>
      <c r="AM788" s="611"/>
      <c r="AN788" s="611"/>
      <c r="AO788" s="611"/>
      <c r="AP788" s="611"/>
      <c r="AQ788" s="611"/>
      <c r="AR788" s="611"/>
      <c r="AS788" s="611"/>
      <c r="AT788" s="611"/>
      <c r="AU788" s="611"/>
      <c r="AV788" s="611"/>
      <c r="AW788" s="611"/>
      <c r="AX788" s="611"/>
      <c r="AY788" s="611"/>
      <c r="AZ788" s="611"/>
      <c r="BA788" s="611"/>
      <c r="BB788" s="611"/>
      <c r="BC788" s="611"/>
      <c r="BD788" s="611"/>
      <c r="BE788" s="611"/>
      <c r="BF788" s="611"/>
      <c r="BG788" s="611"/>
      <c r="BH788" s="611"/>
      <c r="BI788" s="611"/>
      <c r="BJ788" s="611"/>
      <c r="BK788" s="611"/>
      <c r="BL788" s="611"/>
      <c r="BM788" s="611"/>
      <c r="BN788" s="611"/>
      <c r="BO788" s="611"/>
      <c r="BP788" s="611"/>
      <c r="BQ788" s="611"/>
      <c r="BR788" s="611"/>
      <c r="BS788" s="611"/>
      <c r="BT788" s="611"/>
      <c r="BU788" s="611"/>
      <c r="BV788" s="611"/>
      <c r="BW788" s="611"/>
      <c r="BX788" s="611"/>
      <c r="BY788" s="611"/>
      <c r="BZ788" s="611"/>
      <c r="CA788" s="611"/>
      <c r="CB788" s="611"/>
      <c r="CC788" s="611"/>
      <c r="CD788" s="611"/>
      <c r="CE788" s="611"/>
      <c r="CF788" s="611"/>
      <c r="CG788" s="611"/>
      <c r="CH788" s="611"/>
      <c r="CI788" s="611"/>
      <c r="CJ788" s="611"/>
      <c r="CK788" s="611"/>
      <c r="CL788" s="611"/>
      <c r="CM788" s="611"/>
      <c r="CN788" s="611"/>
      <c r="CO788" s="611"/>
      <c r="CP788" s="611"/>
      <c r="CQ788" s="611"/>
      <c r="CR788" s="611"/>
      <c r="CS788" s="611"/>
      <c r="CT788" s="611"/>
      <c r="CU788" s="611"/>
      <c r="CV788" s="611"/>
      <c r="CW788" s="611"/>
      <c r="CX788" s="611"/>
      <c r="CY788" s="611"/>
      <c r="CZ788" s="611"/>
      <c r="DA788" s="611"/>
      <c r="DB788" s="611"/>
      <c r="DC788" s="611"/>
      <c r="DD788" s="611"/>
      <c r="DE788" s="611"/>
      <c r="DF788" s="611"/>
      <c r="DG788" s="611"/>
      <c r="DH788" s="611"/>
      <c r="DI788" s="611"/>
      <c r="DJ788" s="611"/>
      <c r="DK788" s="611"/>
      <c r="DL788" s="611"/>
      <c r="DM788" s="611"/>
      <c r="DN788" s="611"/>
      <c r="DO788" s="611"/>
      <c r="DP788" s="611"/>
      <c r="DQ788" s="611"/>
      <c r="DR788" s="611"/>
      <c r="DS788" s="611"/>
      <c r="DT788" s="611"/>
      <c r="DU788" s="611"/>
      <c r="DV788" s="611"/>
      <c r="DW788" s="611"/>
      <c r="DX788" s="611"/>
      <c r="DY788" s="611"/>
      <c r="DZ788" s="611"/>
      <c r="EA788" s="611"/>
      <c r="EB788" s="611"/>
      <c r="EC788" s="611"/>
      <c r="ED788" s="611"/>
      <c r="EE788" s="611"/>
      <c r="EF788" s="611"/>
      <c r="EG788" s="611"/>
      <c r="EH788" s="611"/>
      <c r="EI788" s="611"/>
      <c r="EJ788" s="611"/>
      <c r="EK788" s="611"/>
      <c r="EL788" s="611"/>
      <c r="EM788" s="611"/>
      <c r="EN788" s="611"/>
      <c r="EO788" s="611"/>
      <c r="EP788" s="611"/>
      <c r="EQ788" s="611"/>
      <c r="ER788" s="611"/>
      <c r="ES788" s="2227"/>
      <c r="ET788" s="611"/>
      <c r="EU788" s="611"/>
      <c r="EV788" s="611"/>
      <c r="EW788" s="611"/>
      <c r="EX788" s="611"/>
      <c r="EY788" s="611"/>
    </row>
    <row r="789" spans="1:155" s="332" customFormat="1" hidden="1">
      <c r="A789" s="1731"/>
      <c r="B789" s="611"/>
      <c r="C789" s="611"/>
      <c r="D789" s="679"/>
      <c r="E789" s="679"/>
      <c r="F789" s="679"/>
      <c r="G789" s="607"/>
      <c r="H789" s="611"/>
      <c r="I789" s="611"/>
      <c r="J789" s="611"/>
      <c r="K789" s="611"/>
      <c r="L789" s="611"/>
      <c r="M789" s="611"/>
      <c r="N789" s="611"/>
      <c r="O789" s="611"/>
      <c r="P789" s="611"/>
      <c r="Q789" s="611"/>
      <c r="R789" s="611"/>
      <c r="S789" s="611"/>
      <c r="T789" s="611"/>
      <c r="U789" s="611"/>
      <c r="V789" s="611"/>
      <c r="W789" s="611"/>
      <c r="X789" s="611"/>
      <c r="Y789" s="611"/>
      <c r="Z789" s="611"/>
      <c r="AA789" s="611"/>
      <c r="AB789" s="611"/>
      <c r="AC789" s="611"/>
      <c r="AD789" s="611"/>
      <c r="AE789" s="611"/>
      <c r="AF789" s="611"/>
      <c r="AG789" s="611"/>
      <c r="AH789" s="611"/>
      <c r="AI789" s="611"/>
      <c r="AJ789" s="611"/>
      <c r="AK789" s="611"/>
      <c r="AL789" s="611"/>
      <c r="AM789" s="611"/>
      <c r="AN789" s="611"/>
      <c r="AO789" s="611"/>
      <c r="AP789" s="611"/>
      <c r="AQ789" s="611"/>
      <c r="AR789" s="611"/>
      <c r="AS789" s="611"/>
      <c r="AT789" s="611"/>
      <c r="AU789" s="611"/>
      <c r="AV789" s="611"/>
      <c r="AW789" s="611"/>
      <c r="AX789" s="611"/>
      <c r="AY789" s="611"/>
      <c r="AZ789" s="611"/>
      <c r="BA789" s="611"/>
      <c r="BB789" s="611"/>
      <c r="BC789" s="611"/>
      <c r="BD789" s="611"/>
      <c r="BE789" s="611"/>
      <c r="BF789" s="611"/>
      <c r="BG789" s="611"/>
      <c r="BH789" s="611"/>
      <c r="BI789" s="611"/>
      <c r="BJ789" s="611"/>
      <c r="BK789" s="611"/>
      <c r="BL789" s="611"/>
      <c r="BM789" s="611"/>
      <c r="BN789" s="611"/>
      <c r="BO789" s="611"/>
      <c r="BP789" s="611"/>
      <c r="BQ789" s="611"/>
      <c r="BR789" s="611"/>
      <c r="BS789" s="611"/>
      <c r="BT789" s="611"/>
      <c r="BU789" s="611"/>
      <c r="BV789" s="611"/>
      <c r="BW789" s="611"/>
      <c r="BX789" s="611"/>
      <c r="BY789" s="611"/>
      <c r="BZ789" s="611"/>
      <c r="CA789" s="611"/>
      <c r="CB789" s="611"/>
      <c r="CC789" s="611"/>
      <c r="CD789" s="611"/>
      <c r="CE789" s="611"/>
      <c r="CF789" s="611"/>
      <c r="CG789" s="611"/>
      <c r="CH789" s="611"/>
      <c r="CI789" s="611"/>
      <c r="CJ789" s="611"/>
      <c r="CK789" s="611"/>
      <c r="CL789" s="611"/>
      <c r="CM789" s="611"/>
      <c r="CN789" s="611"/>
      <c r="CO789" s="611"/>
      <c r="CP789" s="611"/>
      <c r="CQ789" s="611"/>
      <c r="CR789" s="611"/>
      <c r="CS789" s="611"/>
      <c r="CT789" s="611"/>
      <c r="CU789" s="611"/>
      <c r="CV789" s="611"/>
      <c r="CW789" s="611"/>
      <c r="CX789" s="611"/>
      <c r="CY789" s="611"/>
      <c r="CZ789" s="611"/>
      <c r="DA789" s="611"/>
      <c r="DB789" s="611"/>
      <c r="DC789" s="611"/>
      <c r="DD789" s="611"/>
      <c r="DE789" s="611"/>
      <c r="DF789" s="611"/>
      <c r="DG789" s="611"/>
      <c r="DH789" s="611"/>
      <c r="DI789" s="611"/>
      <c r="DJ789" s="611"/>
      <c r="DK789" s="611"/>
      <c r="DL789" s="611"/>
      <c r="DM789" s="611"/>
      <c r="DN789" s="611"/>
      <c r="DO789" s="611"/>
      <c r="DP789" s="611"/>
      <c r="DQ789" s="611"/>
      <c r="DR789" s="611"/>
      <c r="DS789" s="611"/>
      <c r="DT789" s="611"/>
      <c r="DU789" s="611"/>
      <c r="DV789" s="611"/>
      <c r="DW789" s="611"/>
      <c r="DX789" s="611"/>
      <c r="DY789" s="611"/>
      <c r="DZ789" s="611"/>
      <c r="EA789" s="611"/>
      <c r="EB789" s="611"/>
      <c r="EC789" s="611"/>
      <c r="ED789" s="611"/>
      <c r="EE789" s="611"/>
      <c r="EF789" s="611"/>
      <c r="EG789" s="611"/>
      <c r="EH789" s="611"/>
      <c r="EI789" s="611"/>
      <c r="EJ789" s="611"/>
      <c r="EK789" s="611"/>
      <c r="EL789" s="611"/>
      <c r="EM789" s="611"/>
      <c r="EN789" s="611"/>
      <c r="EO789" s="611"/>
      <c r="EP789" s="611"/>
      <c r="EQ789" s="611"/>
      <c r="ER789" s="611"/>
      <c r="ES789" s="2227"/>
      <c r="ET789" s="611"/>
      <c r="EU789" s="611"/>
      <c r="EV789" s="611"/>
      <c r="EW789" s="611"/>
      <c r="EX789" s="611"/>
      <c r="EY789" s="611"/>
    </row>
    <row r="790" spans="1:155" s="332" customFormat="1" hidden="1">
      <c r="A790" s="1731"/>
      <c r="B790" s="611"/>
      <c r="C790" s="611"/>
      <c r="D790" s="679"/>
      <c r="E790" s="679"/>
      <c r="F790" s="679"/>
      <c r="G790" s="607"/>
      <c r="H790" s="611"/>
      <c r="I790" s="611"/>
      <c r="J790" s="611"/>
      <c r="K790" s="611"/>
      <c r="L790" s="611"/>
      <c r="M790" s="611"/>
      <c r="N790" s="611"/>
      <c r="O790" s="611"/>
      <c r="P790" s="611"/>
      <c r="Q790" s="611"/>
      <c r="R790" s="611"/>
      <c r="S790" s="611"/>
      <c r="T790" s="611"/>
      <c r="U790" s="611"/>
      <c r="V790" s="611"/>
      <c r="W790" s="611"/>
      <c r="X790" s="611"/>
      <c r="Y790" s="611"/>
      <c r="Z790" s="611"/>
      <c r="AA790" s="611"/>
      <c r="AB790" s="611"/>
      <c r="AC790" s="611"/>
      <c r="AD790" s="611"/>
      <c r="AE790" s="611"/>
      <c r="AF790" s="611"/>
      <c r="AG790" s="611"/>
      <c r="AH790" s="611"/>
      <c r="AI790" s="611"/>
      <c r="AJ790" s="611"/>
      <c r="AK790" s="611"/>
      <c r="AL790" s="611"/>
      <c r="AM790" s="611"/>
      <c r="AN790" s="611"/>
      <c r="AO790" s="611"/>
      <c r="AP790" s="611"/>
      <c r="AQ790" s="611"/>
      <c r="AR790" s="611"/>
      <c r="AS790" s="611"/>
      <c r="AT790" s="611"/>
      <c r="AU790" s="611"/>
      <c r="AV790" s="611"/>
      <c r="AW790" s="611"/>
      <c r="AX790" s="611"/>
      <c r="AY790" s="611"/>
      <c r="AZ790" s="611"/>
      <c r="BA790" s="611"/>
      <c r="BB790" s="611"/>
      <c r="BC790" s="611"/>
      <c r="BD790" s="611"/>
      <c r="BE790" s="611"/>
      <c r="BF790" s="611"/>
      <c r="BG790" s="611"/>
      <c r="BH790" s="611"/>
      <c r="BI790" s="611"/>
      <c r="BJ790" s="611"/>
      <c r="BK790" s="611"/>
      <c r="BL790" s="611"/>
      <c r="BM790" s="611"/>
      <c r="BN790" s="611"/>
      <c r="BO790" s="611"/>
      <c r="BP790" s="611"/>
      <c r="BQ790" s="611"/>
      <c r="BR790" s="611"/>
      <c r="BS790" s="611"/>
      <c r="BT790" s="611"/>
      <c r="BU790" s="611"/>
      <c r="BV790" s="611"/>
      <c r="BW790" s="611"/>
      <c r="BX790" s="611"/>
      <c r="BY790" s="611"/>
      <c r="BZ790" s="611"/>
      <c r="CA790" s="611"/>
      <c r="CB790" s="611"/>
      <c r="CC790" s="611"/>
      <c r="CD790" s="611"/>
      <c r="CE790" s="611"/>
      <c r="CF790" s="611"/>
      <c r="CG790" s="611"/>
      <c r="CH790" s="611"/>
      <c r="CI790" s="611"/>
      <c r="CJ790" s="611"/>
      <c r="CK790" s="611"/>
      <c r="CL790" s="611"/>
      <c r="CM790" s="611"/>
      <c r="CN790" s="611"/>
      <c r="CO790" s="611"/>
      <c r="CP790" s="611"/>
      <c r="CQ790" s="611"/>
      <c r="CR790" s="611"/>
      <c r="CS790" s="611"/>
      <c r="CT790" s="611"/>
      <c r="CU790" s="611"/>
      <c r="CV790" s="611"/>
      <c r="CW790" s="611"/>
      <c r="CX790" s="611"/>
      <c r="CY790" s="611"/>
      <c r="CZ790" s="611"/>
      <c r="DA790" s="611"/>
      <c r="DB790" s="611"/>
      <c r="DC790" s="611"/>
      <c r="DD790" s="611"/>
      <c r="DE790" s="611"/>
      <c r="DF790" s="611"/>
      <c r="DG790" s="611"/>
      <c r="DH790" s="611"/>
      <c r="DI790" s="611"/>
      <c r="DJ790" s="611"/>
      <c r="DK790" s="611"/>
      <c r="DL790" s="611"/>
      <c r="DM790" s="611"/>
      <c r="DN790" s="611"/>
      <c r="DO790" s="611"/>
      <c r="DP790" s="611"/>
      <c r="DQ790" s="611"/>
      <c r="DR790" s="611"/>
      <c r="DS790" s="611"/>
      <c r="DT790" s="611"/>
      <c r="DU790" s="611"/>
      <c r="DV790" s="611"/>
      <c r="DW790" s="611"/>
      <c r="DX790" s="611"/>
      <c r="DY790" s="611"/>
      <c r="DZ790" s="611"/>
      <c r="EA790" s="611"/>
      <c r="EB790" s="611"/>
      <c r="EC790" s="611"/>
      <c r="ED790" s="611"/>
      <c r="EE790" s="611"/>
      <c r="EF790" s="611"/>
      <c r="EG790" s="611"/>
      <c r="EH790" s="611"/>
      <c r="EI790" s="611"/>
      <c r="EJ790" s="611"/>
      <c r="EK790" s="611"/>
      <c r="EL790" s="611"/>
      <c r="EM790" s="611"/>
      <c r="EN790" s="611"/>
      <c r="EO790" s="611"/>
      <c r="EP790" s="611"/>
      <c r="EQ790" s="611"/>
      <c r="ER790" s="611"/>
      <c r="ES790" s="2227"/>
      <c r="ET790" s="611"/>
      <c r="EU790" s="611"/>
      <c r="EV790" s="611"/>
      <c r="EW790" s="611"/>
      <c r="EX790" s="611"/>
      <c r="EY790" s="611"/>
    </row>
    <row r="791" spans="1:155" s="332" customFormat="1" hidden="1">
      <c r="A791" s="1731"/>
      <c r="B791" s="611"/>
      <c r="C791" s="611"/>
      <c r="D791" s="679"/>
      <c r="E791" s="679"/>
      <c r="F791" s="679"/>
      <c r="G791" s="607"/>
      <c r="H791" s="611"/>
      <c r="I791" s="611"/>
      <c r="J791" s="611"/>
      <c r="K791" s="611"/>
      <c r="L791" s="611"/>
      <c r="M791" s="611"/>
      <c r="N791" s="611"/>
      <c r="O791" s="611"/>
      <c r="P791" s="611"/>
      <c r="Q791" s="611"/>
      <c r="R791" s="611"/>
      <c r="S791" s="611"/>
      <c r="T791" s="611"/>
      <c r="U791" s="611"/>
      <c r="V791" s="611"/>
      <c r="W791" s="611"/>
      <c r="X791" s="611"/>
      <c r="Y791" s="611"/>
      <c r="Z791" s="611"/>
      <c r="AA791" s="611"/>
      <c r="AB791" s="611"/>
      <c r="AC791" s="611"/>
      <c r="AD791" s="611"/>
      <c r="AE791" s="611"/>
      <c r="AF791" s="611"/>
      <c r="AG791" s="611"/>
      <c r="AH791" s="611"/>
      <c r="AI791" s="611"/>
      <c r="AJ791" s="611"/>
      <c r="AK791" s="611"/>
      <c r="AL791" s="611"/>
      <c r="AM791" s="611"/>
      <c r="AN791" s="611"/>
      <c r="AO791" s="611"/>
      <c r="AP791" s="611"/>
      <c r="AQ791" s="611"/>
      <c r="AR791" s="611"/>
      <c r="AS791" s="611"/>
      <c r="AT791" s="611"/>
      <c r="AU791" s="611"/>
      <c r="AV791" s="611"/>
      <c r="AW791" s="611"/>
      <c r="AX791" s="611"/>
      <c r="AY791" s="611"/>
      <c r="AZ791" s="611"/>
      <c r="BA791" s="611"/>
      <c r="BB791" s="611"/>
      <c r="BC791" s="611"/>
      <c r="BD791" s="611"/>
      <c r="BE791" s="611"/>
      <c r="BF791" s="611"/>
      <c r="BG791" s="611"/>
      <c r="BH791" s="611"/>
      <c r="BI791" s="611"/>
      <c r="BJ791" s="611"/>
      <c r="BK791" s="611"/>
      <c r="BL791" s="611"/>
      <c r="BM791" s="611"/>
      <c r="BN791" s="611"/>
      <c r="BO791" s="611"/>
      <c r="BP791" s="611"/>
      <c r="BQ791" s="611"/>
      <c r="BR791" s="611"/>
      <c r="BS791" s="611"/>
      <c r="BT791" s="611"/>
      <c r="BU791" s="611"/>
      <c r="BV791" s="611"/>
      <c r="BW791" s="611"/>
      <c r="BX791" s="611"/>
      <c r="BY791" s="611"/>
      <c r="BZ791" s="611"/>
      <c r="CA791" s="611"/>
      <c r="CB791" s="611"/>
      <c r="CC791" s="611"/>
      <c r="CD791" s="611"/>
      <c r="CE791" s="611"/>
      <c r="CF791" s="611"/>
      <c r="CG791" s="611"/>
      <c r="CH791" s="611"/>
      <c r="CI791" s="611"/>
      <c r="CJ791" s="611"/>
      <c r="CK791" s="611"/>
      <c r="CL791" s="611"/>
      <c r="CM791" s="611"/>
      <c r="CN791" s="611"/>
      <c r="CO791" s="611"/>
      <c r="CP791" s="611"/>
      <c r="CQ791" s="611"/>
      <c r="CR791" s="611"/>
      <c r="CS791" s="611"/>
      <c r="CT791" s="611"/>
      <c r="CU791" s="611"/>
      <c r="CV791" s="611"/>
      <c r="CW791" s="611"/>
      <c r="CX791" s="611"/>
      <c r="CY791" s="611"/>
      <c r="CZ791" s="611"/>
      <c r="DA791" s="611"/>
      <c r="DB791" s="611"/>
      <c r="DC791" s="611"/>
      <c r="DD791" s="611"/>
      <c r="DE791" s="611"/>
      <c r="DF791" s="611"/>
      <c r="DG791" s="611"/>
      <c r="DH791" s="611"/>
      <c r="DI791" s="611"/>
      <c r="DJ791" s="611"/>
      <c r="DK791" s="611"/>
      <c r="DL791" s="611"/>
      <c r="DM791" s="611"/>
      <c r="DN791" s="611"/>
      <c r="DO791" s="611"/>
      <c r="DP791" s="611"/>
      <c r="DQ791" s="611"/>
      <c r="DR791" s="611"/>
      <c r="DS791" s="611"/>
      <c r="DT791" s="611"/>
      <c r="DU791" s="611"/>
      <c r="DV791" s="611"/>
      <c r="DW791" s="611"/>
      <c r="DX791" s="611"/>
      <c r="DY791" s="611"/>
      <c r="DZ791" s="611"/>
      <c r="EA791" s="611"/>
      <c r="EB791" s="611"/>
      <c r="EC791" s="611"/>
      <c r="ED791" s="611"/>
      <c r="EE791" s="611"/>
      <c r="EF791" s="611"/>
      <c r="EG791" s="611"/>
      <c r="EH791" s="611"/>
      <c r="EI791" s="611"/>
      <c r="EJ791" s="611"/>
      <c r="EK791" s="611"/>
      <c r="EL791" s="611"/>
      <c r="EM791" s="611"/>
      <c r="EN791" s="611"/>
      <c r="EO791" s="611"/>
      <c r="EP791" s="611"/>
      <c r="EQ791" s="611"/>
      <c r="ER791" s="611"/>
      <c r="ES791" s="2227"/>
      <c r="ET791" s="611"/>
      <c r="EU791" s="611"/>
      <c r="EV791" s="611"/>
      <c r="EW791" s="611"/>
      <c r="EX791" s="611"/>
      <c r="EY791" s="611"/>
    </row>
    <row r="792" spans="1:155" s="332" customFormat="1" hidden="1">
      <c r="A792" s="1731"/>
      <c r="B792" s="611"/>
      <c r="C792" s="611"/>
      <c r="D792" s="679"/>
      <c r="E792" s="679"/>
      <c r="F792" s="679"/>
      <c r="G792" s="607"/>
      <c r="H792" s="611"/>
      <c r="I792" s="611"/>
      <c r="J792" s="611"/>
      <c r="K792" s="611"/>
      <c r="L792" s="611"/>
      <c r="M792" s="611"/>
      <c r="N792" s="611"/>
      <c r="O792" s="611"/>
      <c r="P792" s="611"/>
      <c r="Q792" s="611"/>
      <c r="R792" s="611"/>
      <c r="S792" s="611"/>
      <c r="T792" s="611"/>
      <c r="U792" s="611"/>
      <c r="V792" s="611"/>
      <c r="W792" s="611"/>
      <c r="X792" s="611"/>
      <c r="Y792" s="611"/>
      <c r="Z792" s="611"/>
      <c r="AA792" s="611"/>
      <c r="AB792" s="611"/>
      <c r="AC792" s="611"/>
      <c r="AD792" s="611"/>
      <c r="AE792" s="611"/>
      <c r="AF792" s="611"/>
      <c r="AG792" s="611"/>
      <c r="AH792" s="611"/>
      <c r="AI792" s="611"/>
      <c r="AJ792" s="611"/>
      <c r="AK792" s="611"/>
      <c r="AL792" s="611"/>
      <c r="AM792" s="611"/>
      <c r="AN792" s="611"/>
      <c r="AO792" s="611"/>
      <c r="AP792" s="611"/>
      <c r="AQ792" s="611"/>
      <c r="AR792" s="611"/>
      <c r="AS792" s="611"/>
      <c r="AT792" s="611"/>
      <c r="AU792" s="611"/>
      <c r="AV792" s="611"/>
      <c r="AW792" s="611"/>
      <c r="AX792" s="611"/>
      <c r="AY792" s="611"/>
      <c r="AZ792" s="611"/>
      <c r="BA792" s="611"/>
      <c r="BB792" s="611"/>
      <c r="BC792" s="611"/>
      <c r="BD792" s="611"/>
      <c r="BE792" s="611"/>
      <c r="BF792" s="611"/>
      <c r="BG792" s="611"/>
      <c r="BH792" s="611"/>
      <c r="BI792" s="611"/>
      <c r="BJ792" s="611"/>
      <c r="BK792" s="611"/>
      <c r="BL792" s="611"/>
      <c r="BM792" s="611"/>
      <c r="BN792" s="611"/>
      <c r="BO792" s="611"/>
      <c r="BP792" s="611"/>
      <c r="BQ792" s="611"/>
      <c r="BR792" s="611"/>
      <c r="BS792" s="611"/>
      <c r="BT792" s="611"/>
      <c r="BU792" s="611"/>
      <c r="BV792" s="611"/>
      <c r="BW792" s="611"/>
      <c r="BX792" s="611"/>
      <c r="BY792" s="611"/>
      <c r="BZ792" s="611"/>
      <c r="CA792" s="611"/>
      <c r="CB792" s="611"/>
      <c r="CC792" s="611"/>
      <c r="CD792" s="611"/>
      <c r="CE792" s="611"/>
      <c r="CF792" s="611"/>
      <c r="CG792" s="611"/>
      <c r="CH792" s="611"/>
      <c r="CI792" s="611"/>
      <c r="CJ792" s="611"/>
      <c r="CK792" s="611"/>
      <c r="CL792" s="611"/>
      <c r="CM792" s="611"/>
      <c r="CN792" s="611"/>
      <c r="CO792" s="611"/>
      <c r="CP792" s="611"/>
      <c r="CQ792" s="611"/>
      <c r="CR792" s="611"/>
      <c r="CS792" s="611"/>
      <c r="CT792" s="611"/>
      <c r="CU792" s="611"/>
      <c r="CV792" s="611"/>
      <c r="CW792" s="611"/>
      <c r="CX792" s="611"/>
      <c r="CY792" s="611"/>
      <c r="CZ792" s="611"/>
      <c r="DA792" s="611"/>
      <c r="DB792" s="611"/>
      <c r="DC792" s="611"/>
      <c r="DD792" s="611"/>
      <c r="DE792" s="611"/>
      <c r="DF792" s="611"/>
      <c r="DG792" s="611"/>
      <c r="DH792" s="611"/>
      <c r="DI792" s="611"/>
      <c r="DJ792" s="611"/>
      <c r="DK792" s="611"/>
      <c r="DL792" s="611"/>
      <c r="DM792" s="611"/>
      <c r="DN792" s="611"/>
      <c r="DO792" s="611"/>
      <c r="DP792" s="611"/>
      <c r="DQ792" s="611"/>
      <c r="DR792" s="611"/>
      <c r="DS792" s="611"/>
      <c r="DT792" s="611"/>
      <c r="DU792" s="611"/>
      <c r="DV792" s="611"/>
      <c r="DW792" s="611"/>
      <c r="DX792" s="611"/>
      <c r="DY792" s="611"/>
      <c r="DZ792" s="611"/>
      <c r="EA792" s="611"/>
      <c r="EB792" s="611"/>
      <c r="EC792" s="611"/>
      <c r="ED792" s="611"/>
      <c r="EE792" s="611"/>
      <c r="EF792" s="611"/>
      <c r="EG792" s="611"/>
      <c r="EH792" s="611"/>
      <c r="EI792" s="611"/>
      <c r="EJ792" s="611"/>
      <c r="EK792" s="611"/>
      <c r="EL792" s="611"/>
      <c r="EM792" s="611"/>
      <c r="EN792" s="611"/>
      <c r="EO792" s="611"/>
      <c r="EP792" s="611"/>
      <c r="EQ792" s="611"/>
      <c r="ER792" s="611"/>
      <c r="ES792" s="2227"/>
      <c r="ET792" s="611"/>
      <c r="EU792" s="611"/>
      <c r="EV792" s="611"/>
      <c r="EW792" s="611"/>
      <c r="EX792" s="611"/>
      <c r="EY792" s="611"/>
    </row>
    <row r="793" spans="1:155" s="332" customFormat="1" hidden="1">
      <c r="A793" s="1731"/>
      <c r="B793" s="611"/>
      <c r="C793" s="611"/>
      <c r="D793" s="679"/>
      <c r="E793" s="679"/>
      <c r="F793" s="679"/>
      <c r="G793" s="607"/>
      <c r="H793" s="611"/>
      <c r="I793" s="611"/>
      <c r="J793" s="611"/>
      <c r="K793" s="611"/>
      <c r="L793" s="611"/>
      <c r="M793" s="611"/>
      <c r="N793" s="611"/>
      <c r="O793" s="611"/>
      <c r="P793" s="611"/>
      <c r="Q793" s="611"/>
      <c r="R793" s="611"/>
      <c r="S793" s="611"/>
      <c r="T793" s="611"/>
      <c r="U793" s="611"/>
      <c r="V793" s="611"/>
      <c r="W793" s="611"/>
      <c r="X793" s="611"/>
      <c r="Y793" s="611"/>
      <c r="Z793" s="611"/>
      <c r="AA793" s="611"/>
      <c r="AB793" s="611"/>
      <c r="AC793" s="611"/>
      <c r="AD793" s="611"/>
      <c r="AE793" s="611"/>
      <c r="AF793" s="611"/>
      <c r="AG793" s="611"/>
      <c r="AH793" s="611"/>
      <c r="AI793" s="611"/>
      <c r="AJ793" s="611"/>
      <c r="AK793" s="611"/>
      <c r="AL793" s="611"/>
      <c r="AM793" s="611"/>
      <c r="AN793" s="611"/>
      <c r="AO793" s="611"/>
      <c r="AP793" s="611"/>
      <c r="AQ793" s="611"/>
      <c r="AR793" s="611"/>
      <c r="AS793" s="611"/>
      <c r="AT793" s="611"/>
      <c r="AU793" s="611"/>
      <c r="AV793" s="611"/>
      <c r="AW793" s="611"/>
      <c r="AX793" s="611"/>
      <c r="AY793" s="611"/>
      <c r="AZ793" s="611"/>
      <c r="BA793" s="611"/>
      <c r="BB793" s="611"/>
      <c r="BC793" s="611"/>
      <c r="BD793" s="611"/>
      <c r="BE793" s="611"/>
      <c r="BF793" s="611"/>
      <c r="BG793" s="611"/>
      <c r="BH793" s="611"/>
      <c r="BI793" s="611"/>
      <c r="BJ793" s="611"/>
      <c r="BK793" s="611"/>
      <c r="BL793" s="611"/>
      <c r="BM793" s="611"/>
      <c r="BN793" s="611"/>
      <c r="BO793" s="611"/>
      <c r="BP793" s="611"/>
      <c r="BQ793" s="611"/>
      <c r="BR793" s="611"/>
      <c r="BS793" s="611"/>
      <c r="BT793" s="611"/>
      <c r="BU793" s="611"/>
      <c r="BV793" s="611"/>
      <c r="BW793" s="611"/>
      <c r="BX793" s="611"/>
      <c r="BY793" s="611"/>
      <c r="BZ793" s="611"/>
      <c r="CA793" s="611"/>
      <c r="CB793" s="611"/>
      <c r="CC793" s="611"/>
      <c r="CD793" s="611"/>
      <c r="CE793" s="611"/>
      <c r="CF793" s="611"/>
      <c r="CG793" s="611"/>
      <c r="CH793" s="611"/>
      <c r="CI793" s="611"/>
      <c r="CJ793" s="611"/>
      <c r="CK793" s="611"/>
      <c r="CL793" s="611"/>
      <c r="CM793" s="611"/>
      <c r="CN793" s="611"/>
      <c r="CO793" s="611"/>
      <c r="CP793" s="611"/>
      <c r="CQ793" s="611"/>
      <c r="CR793" s="611"/>
      <c r="CS793" s="611"/>
      <c r="CT793" s="611"/>
      <c r="CU793" s="611"/>
      <c r="CV793" s="611"/>
      <c r="CW793" s="611"/>
      <c r="CX793" s="611"/>
      <c r="CY793" s="611"/>
      <c r="CZ793" s="611"/>
      <c r="DA793" s="611"/>
      <c r="DB793" s="611"/>
      <c r="DC793" s="611"/>
      <c r="DD793" s="611"/>
      <c r="DE793" s="611"/>
      <c r="DF793" s="611"/>
      <c r="DG793" s="611"/>
      <c r="DH793" s="611"/>
      <c r="DI793" s="611"/>
      <c r="DJ793" s="611"/>
      <c r="DK793" s="611"/>
      <c r="DL793" s="611"/>
      <c r="DM793" s="611"/>
      <c r="DN793" s="611"/>
      <c r="DO793" s="611"/>
      <c r="DP793" s="611"/>
      <c r="DQ793" s="611"/>
      <c r="DR793" s="611"/>
      <c r="DS793" s="611"/>
      <c r="DT793" s="611"/>
      <c r="DU793" s="611"/>
      <c r="DV793" s="611"/>
      <c r="DW793" s="611"/>
      <c r="DX793" s="611"/>
      <c r="DY793" s="611"/>
      <c r="DZ793" s="611"/>
      <c r="EA793" s="611"/>
      <c r="EB793" s="611"/>
      <c r="EC793" s="611"/>
      <c r="ED793" s="611"/>
      <c r="EE793" s="611"/>
      <c r="EF793" s="611"/>
      <c r="EG793" s="611"/>
      <c r="EH793" s="611"/>
      <c r="EI793" s="611"/>
      <c r="EJ793" s="611"/>
      <c r="EK793" s="611"/>
      <c r="EL793" s="611"/>
      <c r="EM793" s="611"/>
      <c r="EN793" s="611"/>
      <c r="EO793" s="611"/>
      <c r="EP793" s="611"/>
      <c r="EQ793" s="611"/>
      <c r="ER793" s="611"/>
      <c r="ES793" s="2227"/>
      <c r="ET793" s="611"/>
      <c r="EU793" s="611"/>
      <c r="EV793" s="611"/>
      <c r="EW793" s="611"/>
      <c r="EX793" s="611"/>
      <c r="EY793" s="611"/>
    </row>
    <row r="794" spans="1:155" s="332" customFormat="1" hidden="1">
      <c r="A794" s="1731"/>
      <c r="B794" s="611"/>
      <c r="C794" s="611"/>
      <c r="D794" s="679"/>
      <c r="E794" s="679"/>
      <c r="F794" s="679"/>
      <c r="G794" s="607"/>
      <c r="H794" s="611"/>
      <c r="I794" s="611"/>
      <c r="J794" s="611"/>
      <c r="K794" s="611"/>
      <c r="L794" s="611"/>
      <c r="M794" s="611"/>
      <c r="N794" s="611"/>
      <c r="O794" s="611"/>
      <c r="P794" s="611"/>
      <c r="Q794" s="611"/>
      <c r="R794" s="611"/>
      <c r="S794" s="611"/>
      <c r="T794" s="611"/>
      <c r="U794" s="611"/>
      <c r="V794" s="611"/>
      <c r="W794" s="611"/>
      <c r="X794" s="611"/>
      <c r="Y794" s="611"/>
      <c r="Z794" s="611"/>
      <c r="AA794" s="611"/>
      <c r="AB794" s="611"/>
      <c r="AC794" s="611"/>
      <c r="AD794" s="611"/>
      <c r="AE794" s="611"/>
      <c r="AF794" s="611"/>
      <c r="AG794" s="611"/>
      <c r="AH794" s="611"/>
      <c r="AI794" s="611"/>
      <c r="AJ794" s="611"/>
      <c r="AK794" s="611"/>
      <c r="AL794" s="611"/>
      <c r="AM794" s="611"/>
      <c r="AN794" s="611"/>
      <c r="AO794" s="611"/>
      <c r="AP794" s="611"/>
      <c r="AQ794" s="611"/>
      <c r="AR794" s="611"/>
      <c r="AS794" s="611"/>
      <c r="AT794" s="611"/>
      <c r="AU794" s="611"/>
      <c r="AV794" s="611"/>
      <c r="AW794" s="611"/>
      <c r="AX794" s="611"/>
      <c r="AY794" s="611"/>
      <c r="AZ794" s="611"/>
      <c r="BA794" s="611"/>
      <c r="BB794" s="611"/>
      <c r="BC794" s="611"/>
      <c r="BD794" s="611"/>
      <c r="BE794" s="611"/>
      <c r="BF794" s="611"/>
      <c r="BG794" s="611"/>
      <c r="BH794" s="611"/>
      <c r="BI794" s="611"/>
      <c r="BJ794" s="611"/>
      <c r="BK794" s="611"/>
      <c r="BL794" s="611"/>
      <c r="BM794" s="611"/>
      <c r="BN794" s="611"/>
      <c r="BO794" s="611"/>
      <c r="BP794" s="611"/>
      <c r="BQ794" s="611"/>
      <c r="BR794" s="611"/>
      <c r="BS794" s="611"/>
      <c r="BT794" s="611"/>
      <c r="BU794" s="611"/>
      <c r="BV794" s="611"/>
      <c r="BW794" s="611"/>
      <c r="BX794" s="611"/>
      <c r="BY794" s="611"/>
      <c r="BZ794" s="611"/>
      <c r="CA794" s="611"/>
      <c r="CB794" s="611"/>
      <c r="CC794" s="611"/>
      <c r="CD794" s="611"/>
      <c r="CE794" s="611"/>
      <c r="CF794" s="611"/>
      <c r="CG794" s="611"/>
      <c r="CH794" s="611"/>
      <c r="CI794" s="611"/>
      <c r="CJ794" s="611"/>
      <c r="CK794" s="611"/>
      <c r="CL794" s="611"/>
      <c r="CM794" s="611"/>
      <c r="CN794" s="611"/>
      <c r="CO794" s="611"/>
      <c r="CP794" s="611"/>
      <c r="CQ794" s="611"/>
      <c r="CR794" s="611"/>
      <c r="CS794" s="611"/>
      <c r="CT794" s="611"/>
      <c r="CU794" s="611"/>
      <c r="CV794" s="611"/>
      <c r="CW794" s="611"/>
      <c r="CX794" s="611"/>
      <c r="CY794" s="611"/>
      <c r="CZ794" s="611"/>
      <c r="DA794" s="611"/>
      <c r="DB794" s="611"/>
      <c r="DC794" s="611"/>
      <c r="DD794" s="611"/>
      <c r="DE794" s="611"/>
      <c r="DF794" s="611"/>
      <c r="DG794" s="611"/>
      <c r="DH794" s="611"/>
      <c r="DI794" s="611"/>
      <c r="DJ794" s="611"/>
      <c r="DK794" s="611"/>
      <c r="DL794" s="611"/>
      <c r="DM794" s="611"/>
      <c r="DN794" s="611"/>
      <c r="DO794" s="611"/>
      <c r="DP794" s="611"/>
      <c r="DQ794" s="611"/>
      <c r="DR794" s="611"/>
      <c r="DS794" s="611"/>
      <c r="DT794" s="611"/>
      <c r="DU794" s="611"/>
      <c r="DV794" s="611"/>
      <c r="DW794" s="611"/>
      <c r="DX794" s="611"/>
      <c r="DY794" s="611"/>
      <c r="DZ794" s="611"/>
      <c r="EA794" s="611"/>
      <c r="EB794" s="611"/>
      <c r="EC794" s="611"/>
      <c r="ED794" s="611"/>
      <c r="EE794" s="611"/>
      <c r="EF794" s="611"/>
      <c r="EG794" s="611"/>
      <c r="EH794" s="611"/>
      <c r="EI794" s="611"/>
      <c r="EJ794" s="611"/>
      <c r="EK794" s="611"/>
      <c r="EL794" s="611"/>
      <c r="EM794" s="611"/>
      <c r="EN794" s="611"/>
      <c r="EO794" s="611"/>
      <c r="EP794" s="611"/>
      <c r="EQ794" s="611"/>
      <c r="ER794" s="611"/>
      <c r="ES794" s="2227"/>
      <c r="ET794" s="611"/>
      <c r="EU794" s="611"/>
      <c r="EV794" s="611"/>
      <c r="EW794" s="611"/>
      <c r="EX794" s="611"/>
      <c r="EY794" s="611"/>
    </row>
    <row r="795" spans="1:155" s="332" customFormat="1" hidden="1">
      <c r="A795" s="1731"/>
      <c r="B795" s="611"/>
      <c r="C795" s="611"/>
      <c r="D795" s="679"/>
      <c r="E795" s="679"/>
      <c r="F795" s="679"/>
      <c r="G795" s="607"/>
      <c r="H795" s="611"/>
      <c r="I795" s="611"/>
      <c r="J795" s="611"/>
      <c r="K795" s="611"/>
      <c r="L795" s="611"/>
      <c r="M795" s="611"/>
      <c r="N795" s="611"/>
      <c r="O795" s="611"/>
      <c r="P795" s="611"/>
      <c r="Q795" s="611"/>
      <c r="R795" s="611"/>
      <c r="S795" s="611"/>
      <c r="T795" s="611"/>
      <c r="U795" s="611"/>
      <c r="V795" s="611"/>
      <c r="W795" s="611"/>
      <c r="X795" s="611"/>
      <c r="Y795" s="611"/>
      <c r="Z795" s="611"/>
      <c r="AA795" s="611"/>
      <c r="AB795" s="611"/>
      <c r="AC795" s="611"/>
      <c r="AD795" s="611"/>
      <c r="AE795" s="611"/>
      <c r="AF795" s="611"/>
      <c r="AG795" s="611"/>
      <c r="AH795" s="611"/>
      <c r="AI795" s="611"/>
      <c r="AJ795" s="611"/>
      <c r="AK795" s="611"/>
      <c r="AL795" s="611"/>
      <c r="AM795" s="611"/>
      <c r="AN795" s="611"/>
      <c r="AO795" s="611"/>
      <c r="AP795" s="611"/>
      <c r="AQ795" s="611"/>
      <c r="AR795" s="611"/>
      <c r="AS795" s="611"/>
      <c r="AT795" s="611"/>
      <c r="AU795" s="611"/>
      <c r="AV795" s="611"/>
      <c r="AW795" s="611"/>
      <c r="AX795" s="611"/>
      <c r="AY795" s="611"/>
      <c r="AZ795" s="611"/>
      <c r="BA795" s="611"/>
      <c r="BB795" s="611"/>
      <c r="BC795" s="611"/>
      <c r="BD795" s="611"/>
      <c r="BE795" s="611"/>
      <c r="BF795" s="611"/>
      <c r="BG795" s="611"/>
      <c r="BH795" s="611"/>
      <c r="BI795" s="611"/>
      <c r="BJ795" s="611"/>
      <c r="BK795" s="611"/>
      <c r="BL795" s="611"/>
      <c r="BM795" s="611"/>
      <c r="BN795" s="611"/>
      <c r="BO795" s="611"/>
      <c r="BP795" s="611"/>
      <c r="BQ795" s="611"/>
      <c r="BR795" s="611"/>
      <c r="BS795" s="611"/>
      <c r="BT795" s="611"/>
      <c r="BU795" s="611"/>
      <c r="BV795" s="611"/>
      <c r="BW795" s="611"/>
      <c r="BX795" s="611"/>
      <c r="BY795" s="611"/>
      <c r="BZ795" s="611"/>
      <c r="CA795" s="611"/>
      <c r="CB795" s="611"/>
      <c r="CC795" s="611"/>
      <c r="CD795" s="611"/>
      <c r="CE795" s="611"/>
      <c r="CF795" s="611"/>
      <c r="CG795" s="611"/>
      <c r="CH795" s="611"/>
      <c r="CI795" s="611"/>
      <c r="CJ795" s="611"/>
      <c r="CK795" s="611"/>
      <c r="CL795" s="611"/>
      <c r="CM795" s="611"/>
      <c r="CN795" s="611"/>
      <c r="CO795" s="611"/>
      <c r="CP795" s="611"/>
      <c r="CQ795" s="611"/>
      <c r="CR795" s="611"/>
      <c r="CS795" s="611"/>
      <c r="CT795" s="611"/>
      <c r="CU795" s="611"/>
      <c r="CV795" s="611"/>
      <c r="CW795" s="611"/>
      <c r="CX795" s="611"/>
      <c r="CY795" s="611"/>
      <c r="CZ795" s="611"/>
      <c r="DA795" s="611"/>
      <c r="DB795" s="611"/>
      <c r="DC795" s="611"/>
      <c r="DD795" s="611"/>
      <c r="DE795" s="611"/>
      <c r="DF795" s="611"/>
      <c r="DG795" s="611"/>
      <c r="DH795" s="611"/>
      <c r="DI795" s="611"/>
      <c r="DJ795" s="611"/>
      <c r="DK795" s="611"/>
      <c r="DL795" s="611"/>
      <c r="DM795" s="611"/>
      <c r="DN795" s="611"/>
      <c r="DO795" s="611"/>
      <c r="DP795" s="611"/>
      <c r="DQ795" s="611"/>
      <c r="DR795" s="611"/>
      <c r="DS795" s="611"/>
      <c r="DT795" s="611"/>
      <c r="DU795" s="611"/>
      <c r="DV795" s="611"/>
      <c r="DW795" s="611"/>
      <c r="DX795" s="611"/>
      <c r="DY795" s="611"/>
      <c r="DZ795" s="611"/>
      <c r="EA795" s="611"/>
      <c r="EB795" s="611"/>
      <c r="EC795" s="611"/>
      <c r="ED795" s="611"/>
      <c r="EE795" s="611"/>
      <c r="EF795" s="611"/>
      <c r="EG795" s="611"/>
      <c r="EH795" s="611"/>
      <c r="EI795" s="611"/>
      <c r="EJ795" s="611"/>
      <c r="EK795" s="611"/>
      <c r="EL795" s="611"/>
      <c r="EM795" s="611"/>
      <c r="EN795" s="611"/>
      <c r="EO795" s="611"/>
      <c r="EP795" s="611"/>
      <c r="EQ795" s="611"/>
      <c r="ER795" s="611"/>
      <c r="ES795" s="2227"/>
      <c r="ET795" s="611"/>
      <c r="EU795" s="611"/>
      <c r="EV795" s="611"/>
      <c r="EW795" s="611"/>
      <c r="EX795" s="611"/>
      <c r="EY795" s="611"/>
    </row>
    <row r="796" spans="1:155" s="332" customFormat="1" hidden="1">
      <c r="A796" s="1731"/>
      <c r="B796" s="611"/>
      <c r="C796" s="611"/>
      <c r="D796" s="679"/>
      <c r="E796" s="679"/>
      <c r="F796" s="679"/>
      <c r="G796" s="607"/>
      <c r="H796" s="611"/>
      <c r="I796" s="611"/>
      <c r="J796" s="611"/>
      <c r="K796" s="611"/>
      <c r="L796" s="611"/>
      <c r="M796" s="611"/>
      <c r="N796" s="611"/>
      <c r="O796" s="611"/>
      <c r="P796" s="611"/>
      <c r="Q796" s="611"/>
      <c r="R796" s="611"/>
      <c r="S796" s="611"/>
      <c r="T796" s="611"/>
      <c r="U796" s="611"/>
      <c r="V796" s="611"/>
      <c r="W796" s="611"/>
      <c r="X796" s="611"/>
      <c r="Y796" s="611"/>
      <c r="Z796" s="611"/>
      <c r="AA796" s="611"/>
      <c r="AB796" s="611"/>
      <c r="AC796" s="611"/>
      <c r="AD796" s="611"/>
      <c r="AE796" s="611"/>
      <c r="AF796" s="611"/>
      <c r="AG796" s="611"/>
      <c r="AH796" s="611"/>
      <c r="AI796" s="611"/>
      <c r="AJ796" s="611"/>
      <c r="AK796" s="611"/>
      <c r="AL796" s="611"/>
      <c r="AM796" s="611"/>
      <c r="AN796" s="611"/>
      <c r="AO796" s="611"/>
      <c r="AP796" s="611"/>
      <c r="AQ796" s="611"/>
      <c r="AR796" s="611"/>
      <c r="AS796" s="611"/>
      <c r="AT796" s="611"/>
      <c r="AU796" s="611"/>
      <c r="AV796" s="611"/>
      <c r="AW796" s="611"/>
      <c r="AX796" s="611"/>
      <c r="AY796" s="611"/>
      <c r="AZ796" s="611"/>
      <c r="BA796" s="611"/>
      <c r="BB796" s="611"/>
      <c r="BC796" s="611"/>
      <c r="BD796" s="611"/>
      <c r="BE796" s="611"/>
      <c r="BF796" s="611"/>
      <c r="BG796" s="611"/>
      <c r="BH796" s="611"/>
      <c r="BI796" s="611"/>
      <c r="BJ796" s="611"/>
      <c r="BK796" s="611"/>
      <c r="BL796" s="611"/>
      <c r="BM796" s="611"/>
      <c r="BN796" s="611"/>
      <c r="BO796" s="611"/>
      <c r="BP796" s="611"/>
      <c r="BQ796" s="611"/>
      <c r="BR796" s="611"/>
      <c r="BS796" s="611"/>
      <c r="BT796" s="611"/>
      <c r="BU796" s="611"/>
      <c r="BV796" s="611"/>
      <c r="BW796" s="611"/>
      <c r="BX796" s="611"/>
      <c r="BY796" s="611"/>
      <c r="BZ796" s="611"/>
      <c r="CA796" s="611"/>
      <c r="CB796" s="611"/>
      <c r="CC796" s="611"/>
      <c r="CD796" s="611"/>
      <c r="CE796" s="611"/>
      <c r="CF796" s="611"/>
      <c r="CG796" s="611"/>
      <c r="CH796" s="611"/>
      <c r="CI796" s="611"/>
      <c r="CJ796" s="611"/>
      <c r="CK796" s="611"/>
      <c r="CL796" s="611"/>
      <c r="CM796" s="611"/>
      <c r="CN796" s="611"/>
      <c r="CO796" s="611"/>
      <c r="CP796" s="611"/>
      <c r="CQ796" s="611"/>
      <c r="CR796" s="611"/>
      <c r="CS796" s="611"/>
      <c r="CT796" s="611"/>
      <c r="CU796" s="611"/>
      <c r="CV796" s="611"/>
      <c r="CW796" s="611"/>
      <c r="CX796" s="611"/>
      <c r="CY796" s="611"/>
      <c r="CZ796" s="611"/>
      <c r="DA796" s="611"/>
      <c r="DB796" s="611"/>
      <c r="DC796" s="611"/>
      <c r="DD796" s="611"/>
      <c r="DE796" s="611"/>
      <c r="DF796" s="611"/>
      <c r="DG796" s="611"/>
      <c r="DH796" s="611"/>
      <c r="DI796" s="611"/>
      <c r="DJ796" s="611"/>
      <c r="DK796" s="611"/>
      <c r="DL796" s="611"/>
      <c r="DM796" s="611"/>
      <c r="DN796" s="611"/>
      <c r="DO796" s="611"/>
      <c r="DP796" s="611"/>
      <c r="DQ796" s="611"/>
      <c r="DR796" s="611"/>
      <c r="DS796" s="611"/>
      <c r="DT796" s="611"/>
      <c r="DU796" s="611"/>
      <c r="DV796" s="611"/>
      <c r="DW796" s="611"/>
      <c r="DX796" s="611"/>
      <c r="DY796" s="611"/>
      <c r="DZ796" s="611"/>
      <c r="EA796" s="611"/>
      <c r="EB796" s="611"/>
      <c r="EC796" s="611"/>
      <c r="ED796" s="611"/>
      <c r="EE796" s="611"/>
      <c r="EF796" s="611"/>
      <c r="EG796" s="611"/>
      <c r="EH796" s="611"/>
      <c r="EI796" s="611"/>
      <c r="EJ796" s="611"/>
      <c r="EK796" s="611"/>
      <c r="EL796" s="611"/>
      <c r="EM796" s="611"/>
      <c r="EN796" s="611"/>
      <c r="EO796" s="611"/>
      <c r="EP796" s="611"/>
      <c r="EQ796" s="611"/>
      <c r="ER796" s="611"/>
      <c r="ES796" s="2227"/>
      <c r="ET796" s="611"/>
      <c r="EU796" s="611"/>
      <c r="EV796" s="611"/>
      <c r="EW796" s="611"/>
      <c r="EX796" s="611"/>
      <c r="EY796" s="611"/>
    </row>
    <row r="797" spans="1:155" s="332" customFormat="1" hidden="1">
      <c r="A797" s="1731"/>
      <c r="B797" s="611"/>
      <c r="C797" s="611"/>
      <c r="D797" s="679"/>
      <c r="E797" s="679"/>
      <c r="F797" s="679"/>
      <c r="G797" s="607"/>
      <c r="H797" s="611"/>
      <c r="I797" s="611"/>
      <c r="J797" s="611"/>
      <c r="K797" s="611"/>
      <c r="L797" s="611"/>
      <c r="M797" s="611"/>
      <c r="N797" s="611"/>
      <c r="O797" s="611"/>
      <c r="P797" s="611"/>
      <c r="Q797" s="611"/>
      <c r="R797" s="611"/>
      <c r="S797" s="611"/>
      <c r="T797" s="611"/>
      <c r="U797" s="611"/>
      <c r="V797" s="611"/>
      <c r="W797" s="611"/>
      <c r="X797" s="611"/>
      <c r="Y797" s="611"/>
      <c r="Z797" s="611"/>
      <c r="AA797" s="611"/>
      <c r="AB797" s="611"/>
      <c r="AC797" s="611"/>
      <c r="AD797" s="611"/>
      <c r="AE797" s="611"/>
      <c r="AF797" s="611"/>
      <c r="AG797" s="611"/>
      <c r="AH797" s="611"/>
      <c r="AI797" s="611"/>
      <c r="AJ797" s="611"/>
      <c r="AK797" s="611"/>
      <c r="AL797" s="611"/>
      <c r="AM797" s="611"/>
      <c r="AN797" s="611"/>
      <c r="AO797" s="611"/>
      <c r="AP797" s="611"/>
      <c r="AQ797" s="611"/>
      <c r="AR797" s="611"/>
      <c r="AS797" s="611"/>
      <c r="AT797" s="611"/>
      <c r="AU797" s="611"/>
      <c r="AV797" s="611"/>
      <c r="AW797" s="611"/>
      <c r="AX797" s="611"/>
      <c r="AY797" s="611"/>
      <c r="AZ797" s="611"/>
      <c r="BA797" s="611"/>
      <c r="BB797" s="611"/>
      <c r="BC797" s="611"/>
      <c r="BD797" s="611"/>
      <c r="BE797" s="611"/>
      <c r="BF797" s="611"/>
      <c r="BG797" s="611"/>
      <c r="BH797" s="611"/>
      <c r="BI797" s="611"/>
      <c r="BJ797" s="611"/>
      <c r="BK797" s="611"/>
      <c r="BL797" s="611"/>
      <c r="BM797" s="611"/>
      <c r="BN797" s="611"/>
      <c r="BO797" s="611"/>
      <c r="BP797" s="611"/>
      <c r="BQ797" s="611"/>
      <c r="BR797" s="611"/>
      <c r="BS797" s="611"/>
      <c r="BT797" s="611"/>
      <c r="BU797" s="611"/>
      <c r="BV797" s="611"/>
      <c r="BW797" s="611"/>
      <c r="BX797" s="611"/>
      <c r="BY797" s="611"/>
      <c r="BZ797" s="611"/>
      <c r="CA797" s="611"/>
      <c r="CB797" s="611"/>
      <c r="CC797" s="611"/>
      <c r="CD797" s="611"/>
      <c r="CE797" s="611"/>
      <c r="CF797" s="611"/>
      <c r="CG797" s="611"/>
      <c r="CH797" s="611"/>
      <c r="CI797" s="611"/>
      <c r="CJ797" s="611"/>
      <c r="CK797" s="611"/>
      <c r="CL797" s="611"/>
      <c r="CM797" s="611"/>
      <c r="CN797" s="611"/>
      <c r="CO797" s="611"/>
      <c r="CP797" s="611"/>
      <c r="CQ797" s="611"/>
      <c r="CR797" s="611"/>
      <c r="CS797" s="611"/>
      <c r="CT797" s="611"/>
      <c r="CU797" s="611"/>
      <c r="CV797" s="611"/>
      <c r="CW797" s="611"/>
      <c r="CX797" s="611"/>
      <c r="CY797" s="611"/>
      <c r="CZ797" s="611"/>
      <c r="DA797" s="611"/>
      <c r="DB797" s="611"/>
      <c r="DC797" s="611"/>
      <c r="DD797" s="611"/>
      <c r="DE797" s="611"/>
      <c r="DF797" s="611"/>
      <c r="DG797" s="611"/>
      <c r="DH797" s="611"/>
      <c r="DI797" s="611"/>
      <c r="DJ797" s="611"/>
      <c r="DK797" s="611"/>
      <c r="DL797" s="611"/>
      <c r="DM797" s="611"/>
      <c r="DN797" s="611"/>
      <c r="DO797" s="611"/>
      <c r="DP797" s="611"/>
      <c r="DQ797" s="611"/>
      <c r="DR797" s="611"/>
      <c r="DS797" s="611"/>
      <c r="DT797" s="611"/>
      <c r="DU797" s="611"/>
      <c r="DV797" s="611"/>
      <c r="DW797" s="611"/>
      <c r="DX797" s="611"/>
      <c r="DY797" s="611"/>
      <c r="DZ797" s="611"/>
      <c r="EA797" s="611"/>
      <c r="EB797" s="611"/>
      <c r="EC797" s="611"/>
      <c r="ED797" s="611"/>
      <c r="EE797" s="611"/>
      <c r="EF797" s="611"/>
      <c r="EG797" s="611"/>
      <c r="EH797" s="611"/>
      <c r="EI797" s="611"/>
      <c r="EJ797" s="611"/>
      <c r="EK797" s="611"/>
      <c r="EL797" s="611"/>
      <c r="EM797" s="611"/>
      <c r="EN797" s="611"/>
      <c r="EO797" s="611"/>
      <c r="EP797" s="611"/>
      <c r="EQ797" s="611"/>
      <c r="ER797" s="611"/>
      <c r="ES797" s="2227"/>
      <c r="ET797" s="611"/>
      <c r="EU797" s="611"/>
      <c r="EV797" s="611"/>
      <c r="EW797" s="611"/>
      <c r="EX797" s="611"/>
      <c r="EY797" s="611"/>
    </row>
    <row r="798" spans="1:155" s="332" customFormat="1" hidden="1">
      <c r="A798" s="1731"/>
      <c r="B798" s="611"/>
      <c r="C798" s="611"/>
      <c r="D798" s="679"/>
      <c r="E798" s="679"/>
      <c r="F798" s="679"/>
      <c r="G798" s="607"/>
      <c r="H798" s="611"/>
      <c r="I798" s="611"/>
      <c r="J798" s="611"/>
      <c r="K798" s="611"/>
      <c r="L798" s="611"/>
      <c r="M798" s="611"/>
      <c r="N798" s="611"/>
      <c r="O798" s="611"/>
      <c r="P798" s="611"/>
      <c r="Q798" s="611"/>
      <c r="R798" s="611"/>
      <c r="S798" s="611"/>
      <c r="T798" s="611"/>
      <c r="U798" s="611"/>
      <c r="V798" s="611"/>
      <c r="W798" s="611"/>
      <c r="X798" s="611"/>
      <c r="Y798" s="611"/>
      <c r="Z798" s="611"/>
      <c r="AA798" s="611"/>
      <c r="AB798" s="611"/>
      <c r="AC798" s="611"/>
      <c r="AD798" s="611"/>
      <c r="AE798" s="611"/>
      <c r="AF798" s="611"/>
      <c r="AG798" s="611"/>
      <c r="AH798" s="611"/>
      <c r="AI798" s="611"/>
      <c r="AJ798" s="611"/>
      <c r="AK798" s="611"/>
      <c r="AL798" s="611"/>
      <c r="AM798" s="611"/>
      <c r="AN798" s="611"/>
      <c r="AO798" s="611"/>
      <c r="AP798" s="611"/>
      <c r="AQ798" s="611"/>
      <c r="AR798" s="611"/>
      <c r="AS798" s="611"/>
      <c r="AT798" s="611"/>
      <c r="AU798" s="611"/>
      <c r="AV798" s="611"/>
      <c r="AW798" s="611"/>
      <c r="AX798" s="611"/>
      <c r="AY798" s="611"/>
      <c r="AZ798" s="611"/>
      <c r="BA798" s="611"/>
      <c r="BB798" s="611"/>
      <c r="BC798" s="611"/>
      <c r="BD798" s="611"/>
      <c r="BE798" s="611"/>
      <c r="BF798" s="611"/>
      <c r="BG798" s="611"/>
      <c r="BH798" s="611"/>
      <c r="BI798" s="611"/>
      <c r="BJ798" s="611"/>
      <c r="BK798" s="611"/>
      <c r="BL798" s="611"/>
      <c r="BM798" s="611"/>
      <c r="BN798" s="611"/>
      <c r="BO798" s="611"/>
      <c r="BP798" s="611"/>
      <c r="BQ798" s="611"/>
      <c r="BR798" s="611"/>
      <c r="BS798" s="611"/>
      <c r="BT798" s="611"/>
      <c r="BU798" s="611"/>
      <c r="BV798" s="611"/>
      <c r="BW798" s="611"/>
      <c r="BX798" s="611"/>
      <c r="BY798" s="611"/>
      <c r="BZ798" s="611"/>
      <c r="CA798" s="611"/>
      <c r="CB798" s="611"/>
      <c r="CC798" s="611"/>
      <c r="CD798" s="611"/>
      <c r="CE798" s="611"/>
      <c r="CF798" s="611"/>
      <c r="CG798" s="611"/>
      <c r="CH798" s="611"/>
      <c r="CI798" s="611"/>
      <c r="CJ798" s="611"/>
      <c r="CK798" s="611"/>
      <c r="CL798" s="611"/>
      <c r="CM798" s="611"/>
      <c r="CN798" s="611"/>
      <c r="CO798" s="611"/>
      <c r="CP798" s="611"/>
      <c r="CQ798" s="611"/>
      <c r="CR798" s="611"/>
      <c r="CS798" s="611"/>
      <c r="CT798" s="611"/>
      <c r="CU798" s="611"/>
      <c r="CV798" s="611"/>
      <c r="CW798" s="611"/>
      <c r="CX798" s="611"/>
      <c r="CY798" s="611"/>
      <c r="CZ798" s="611"/>
      <c r="DA798" s="611"/>
      <c r="DB798" s="611"/>
      <c r="DC798" s="611"/>
      <c r="DD798" s="611"/>
      <c r="DE798" s="611"/>
      <c r="DF798" s="611"/>
      <c r="DG798" s="611"/>
      <c r="DH798" s="611"/>
      <c r="DI798" s="611"/>
      <c r="DJ798" s="611"/>
      <c r="DK798" s="611"/>
      <c r="DL798" s="611"/>
      <c r="DM798" s="611"/>
      <c r="DN798" s="611"/>
      <c r="DO798" s="611"/>
      <c r="DP798" s="611"/>
      <c r="DQ798" s="611"/>
      <c r="DR798" s="611"/>
      <c r="DS798" s="611"/>
      <c r="DT798" s="611"/>
      <c r="DU798" s="611"/>
      <c r="DV798" s="611"/>
      <c r="DW798" s="611"/>
      <c r="DX798" s="611"/>
      <c r="DY798" s="611"/>
      <c r="DZ798" s="611"/>
      <c r="EA798" s="611"/>
      <c r="EB798" s="611"/>
      <c r="EC798" s="611"/>
      <c r="ED798" s="611"/>
      <c r="EE798" s="611"/>
      <c r="EF798" s="611"/>
      <c r="EG798" s="611"/>
      <c r="EH798" s="611"/>
      <c r="EI798" s="611"/>
      <c r="EJ798" s="611"/>
      <c r="EK798" s="611"/>
      <c r="EL798" s="611"/>
      <c r="EM798" s="611"/>
      <c r="EN798" s="611"/>
      <c r="EO798" s="611"/>
      <c r="EP798" s="611"/>
      <c r="EQ798" s="611"/>
      <c r="ER798" s="611"/>
      <c r="ES798" s="2227"/>
      <c r="ET798" s="611"/>
      <c r="EU798" s="611"/>
      <c r="EV798" s="611"/>
      <c r="EW798" s="611"/>
      <c r="EX798" s="611"/>
      <c r="EY798" s="611"/>
    </row>
    <row r="799" spans="1:155" s="332" customFormat="1" hidden="1">
      <c r="A799" s="1731"/>
      <c r="B799" s="611"/>
      <c r="C799" s="611"/>
      <c r="D799" s="679"/>
      <c r="E799" s="679"/>
      <c r="F799" s="679"/>
      <c r="G799" s="607"/>
      <c r="H799" s="611"/>
      <c r="I799" s="611"/>
      <c r="J799" s="611"/>
      <c r="K799" s="611"/>
      <c r="L799" s="611"/>
      <c r="M799" s="611"/>
      <c r="N799" s="611"/>
      <c r="O799" s="611"/>
      <c r="P799" s="611"/>
      <c r="Q799" s="611"/>
      <c r="R799" s="611"/>
      <c r="S799" s="611"/>
      <c r="T799" s="611"/>
      <c r="U799" s="611"/>
      <c r="V799" s="611"/>
      <c r="W799" s="611"/>
      <c r="X799" s="611"/>
      <c r="Y799" s="611"/>
      <c r="Z799" s="611"/>
      <c r="AA799" s="611"/>
      <c r="AB799" s="611"/>
      <c r="AC799" s="611"/>
      <c r="AD799" s="611"/>
      <c r="AE799" s="611"/>
      <c r="AF799" s="611"/>
      <c r="AG799" s="611"/>
      <c r="AH799" s="611"/>
      <c r="AI799" s="611"/>
      <c r="AJ799" s="611"/>
      <c r="AK799" s="611"/>
      <c r="AL799" s="611"/>
      <c r="AM799" s="611"/>
      <c r="AN799" s="611"/>
      <c r="AO799" s="611"/>
      <c r="AP799" s="611"/>
      <c r="AQ799" s="611"/>
      <c r="AR799" s="611"/>
      <c r="AS799" s="611"/>
      <c r="AT799" s="611"/>
      <c r="AU799" s="611"/>
      <c r="AV799" s="611"/>
      <c r="AW799" s="611"/>
      <c r="AX799" s="611"/>
      <c r="AY799" s="611"/>
      <c r="AZ799" s="611"/>
      <c r="BA799" s="611"/>
      <c r="BB799" s="611"/>
      <c r="BC799" s="611"/>
      <c r="BD799" s="611"/>
      <c r="BE799" s="611"/>
      <c r="BF799" s="611"/>
      <c r="BG799" s="611"/>
      <c r="BH799" s="611"/>
      <c r="BI799" s="611"/>
      <c r="BJ799" s="611"/>
      <c r="BK799" s="611"/>
      <c r="BL799" s="611"/>
      <c r="BM799" s="611"/>
      <c r="BN799" s="611"/>
      <c r="BO799" s="611"/>
      <c r="BP799" s="611"/>
      <c r="BQ799" s="611"/>
      <c r="BR799" s="611"/>
      <c r="BS799" s="611"/>
      <c r="BT799" s="611"/>
      <c r="BU799" s="611"/>
      <c r="BV799" s="611"/>
      <c r="BW799" s="611"/>
      <c r="BX799" s="611"/>
      <c r="BY799" s="611"/>
      <c r="BZ799" s="611"/>
      <c r="CA799" s="611"/>
      <c r="CB799" s="611"/>
      <c r="CC799" s="611"/>
      <c r="CD799" s="611"/>
      <c r="CE799" s="611"/>
      <c r="CF799" s="611"/>
      <c r="CG799" s="611"/>
      <c r="CH799" s="611"/>
      <c r="CI799" s="611"/>
      <c r="CJ799" s="611"/>
      <c r="CK799" s="611"/>
      <c r="CL799" s="611"/>
      <c r="CM799" s="611"/>
      <c r="CN799" s="611"/>
      <c r="CO799" s="611"/>
      <c r="CP799" s="611"/>
      <c r="CQ799" s="611"/>
      <c r="CR799" s="611"/>
      <c r="CS799" s="611"/>
      <c r="CT799" s="611"/>
      <c r="CU799" s="611"/>
      <c r="CV799" s="611"/>
      <c r="CW799" s="611"/>
      <c r="CX799" s="611"/>
      <c r="CY799" s="611"/>
      <c r="CZ799" s="611"/>
      <c r="DA799" s="611"/>
      <c r="DB799" s="611"/>
      <c r="DC799" s="611"/>
      <c r="DD799" s="611"/>
      <c r="DE799" s="611"/>
      <c r="DF799" s="611"/>
      <c r="DG799" s="611"/>
      <c r="DH799" s="611"/>
      <c r="DI799" s="611"/>
      <c r="DJ799" s="611"/>
      <c r="DK799" s="611"/>
      <c r="DL799" s="611"/>
      <c r="DM799" s="611"/>
      <c r="DN799" s="611"/>
      <c r="DO799" s="611"/>
      <c r="DP799" s="611"/>
      <c r="DQ799" s="611"/>
      <c r="DR799" s="611"/>
      <c r="DS799" s="611"/>
      <c r="DT799" s="611"/>
      <c r="DU799" s="611"/>
      <c r="DV799" s="611"/>
      <c r="DW799" s="611"/>
      <c r="DX799" s="611"/>
      <c r="DY799" s="611"/>
      <c r="DZ799" s="611"/>
      <c r="EA799" s="611"/>
      <c r="EB799" s="611"/>
      <c r="EC799" s="611"/>
      <c r="ED799" s="611"/>
      <c r="EE799" s="611"/>
      <c r="EF799" s="611"/>
      <c r="EG799" s="611"/>
      <c r="EH799" s="611"/>
      <c r="EI799" s="611"/>
      <c r="EJ799" s="611"/>
      <c r="EK799" s="611"/>
      <c r="EL799" s="611"/>
      <c r="EM799" s="611"/>
      <c r="EN799" s="611"/>
      <c r="EO799" s="611"/>
      <c r="EP799" s="611"/>
      <c r="EQ799" s="611"/>
      <c r="ER799" s="611"/>
      <c r="ES799" s="2227"/>
      <c r="ET799" s="611"/>
      <c r="EU799" s="611"/>
      <c r="EV799" s="611"/>
      <c r="EW799" s="611"/>
      <c r="EX799" s="611"/>
      <c r="EY799" s="611"/>
    </row>
  </sheetData>
  <mergeCells count="1">
    <mergeCell ref="B3:L3"/>
  </mergeCells>
  <conditionalFormatting sqref="H214:ER217">
    <cfRule type="cellIs" dxfId="126" priority="3" stopIfTrue="1" operator="lessThan">
      <formula>0</formula>
    </cfRule>
  </conditionalFormatting>
  <conditionalFormatting sqref="H114:ER214">
    <cfRule type="cellIs" dxfId="125" priority="2" stopIfTrue="1" operator="lessThan">
      <formula>0</formula>
    </cfRule>
  </conditionalFormatting>
  <conditionalFormatting sqref="H11:ER111">
    <cfRule type="cellIs" dxfId="124"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BB19A"/>
  </sheetPr>
  <dimension ref="A1:N732"/>
  <sheetViews>
    <sheetView zoomScale="75" zoomScaleNormal="75" zoomScaleSheetLayoutView="75" workbookViewId="0">
      <pane ySplit="1" topLeftCell="A2" activePane="bottomLeft" state="frozen"/>
      <selection pane="bottomLeft"/>
    </sheetView>
  </sheetViews>
  <sheetFormatPr defaultColWidth="0" defaultRowHeight="0" customHeight="1" zeroHeight="1"/>
  <cols>
    <col min="1" max="1" width="1.7109375" customWidth="1"/>
    <col min="2" max="2" width="120.7109375" customWidth="1"/>
    <col min="3" max="3" width="16.7109375" customWidth="1"/>
    <col min="4" max="4" width="8.7109375" customWidth="1"/>
    <col min="5" max="6" width="24.7109375" style="724" customWidth="1"/>
    <col min="7" max="7" width="1.7109375" customWidth="1"/>
    <col min="8" max="16384" width="16.7109375" hidden="1"/>
  </cols>
  <sheetData>
    <row r="1" spans="1:14" s="1673" customFormat="1" ht="30" customHeight="1">
      <c r="A1" s="1671" t="s">
        <v>861</v>
      </c>
      <c r="B1" s="991"/>
      <c r="C1" s="1672"/>
      <c r="D1" s="990"/>
      <c r="E1" s="992"/>
      <c r="F1" s="994" t="str">
        <f>CONCATENATE("Reporting unit: ", 'General Info'!$C$55, " ", 'General Info'!$C$54)</f>
        <v xml:space="preserve">Reporting unit: 1 </v>
      </c>
      <c r="G1" s="993"/>
      <c r="H1" s="1063"/>
      <c r="I1" s="1063"/>
      <c r="J1" s="1063"/>
      <c r="K1" s="1063"/>
      <c r="L1" s="1575"/>
      <c r="M1" s="1575"/>
      <c r="N1" s="1575"/>
    </row>
    <row r="2" spans="1:14" s="669" customFormat="1" ht="60" customHeight="1">
      <c r="A2" s="1674"/>
      <c r="B2" s="3048" t="s">
        <v>862</v>
      </c>
      <c r="C2" s="3048"/>
      <c r="D2" s="3048"/>
      <c r="E2" s="3048"/>
      <c r="F2" s="3048"/>
      <c r="G2" s="714"/>
      <c r="H2" s="854"/>
      <c r="I2" s="854"/>
      <c r="J2" s="854"/>
      <c r="K2" s="854"/>
    </row>
    <row r="3" spans="1:14" s="671" customFormat="1" ht="45" customHeight="1">
      <c r="A3" s="1670" t="s">
        <v>863</v>
      </c>
      <c r="B3" s="697"/>
      <c r="C3" s="698"/>
      <c r="E3" s="716"/>
      <c r="F3" s="716"/>
      <c r="G3" s="715"/>
    </row>
    <row r="4" spans="1:14" s="672" customFormat="1" ht="15" customHeight="1">
      <c r="A4" s="1675"/>
      <c r="B4" s="1676"/>
      <c r="C4" s="1677" t="s">
        <v>857</v>
      </c>
      <c r="D4" s="671"/>
      <c r="E4" s="716"/>
      <c r="F4" s="716"/>
      <c r="G4" s="715"/>
      <c r="H4" s="669"/>
      <c r="I4" s="669"/>
    </row>
    <row r="5" spans="1:14" ht="15" customHeight="1">
      <c r="A5" s="1678"/>
      <c r="B5" s="1679" t="s">
        <v>864</v>
      </c>
      <c r="C5" s="1000" t="str">
        <f>IF(ISNUMBER(C21), C21, "")</f>
        <v/>
      </c>
      <c r="D5" s="587"/>
      <c r="E5" s="614"/>
      <c r="F5" s="614"/>
      <c r="G5" s="589"/>
    </row>
    <row r="6" spans="1:14" ht="15" customHeight="1">
      <c r="A6" s="1678"/>
      <c r="B6" s="596" t="s">
        <v>865</v>
      </c>
      <c r="C6" s="674" t="str">
        <f>IF(ISNUMBER(C24), C24, "")</f>
        <v/>
      </c>
      <c r="D6" s="587"/>
      <c r="E6" s="614"/>
      <c r="F6" s="614"/>
      <c r="G6" s="589"/>
    </row>
    <row r="7" spans="1:14" ht="15" customHeight="1">
      <c r="A7" s="1678"/>
      <c r="B7" s="596" t="s">
        <v>866</v>
      </c>
      <c r="C7" s="674" t="str">
        <f>IF(ISNUMBER(C28), C28, "")</f>
        <v/>
      </c>
      <c r="D7" s="587"/>
      <c r="E7" s="614"/>
      <c r="F7" s="614"/>
      <c r="G7" s="589"/>
    </row>
    <row r="8" spans="1:14" ht="15" customHeight="1">
      <c r="A8" s="1678"/>
      <c r="B8" s="596" t="s">
        <v>867</v>
      </c>
      <c r="C8" s="674" t="str">
        <f>IF(ISNUMBER(C29), C29, "")</f>
        <v/>
      </c>
      <c r="D8" s="587"/>
      <c r="E8" s="614"/>
      <c r="F8" s="614"/>
      <c r="G8" s="589"/>
    </row>
    <row r="9" spans="1:14" ht="15" customHeight="1">
      <c r="A9" s="1678"/>
      <c r="B9" s="596" t="s">
        <v>868</v>
      </c>
      <c r="C9" s="674" t="str">
        <f>IF(ISNUMBER(C36), C36, "")</f>
        <v/>
      </c>
      <c r="D9" s="587"/>
      <c r="E9" s="614"/>
      <c r="F9" s="614"/>
      <c r="G9" s="589"/>
    </row>
    <row r="10" spans="1:14" ht="15" customHeight="1">
      <c r="A10" s="1678"/>
      <c r="B10" s="596" t="s">
        <v>869</v>
      </c>
      <c r="C10" s="674" t="str">
        <f>IF(ISNUMBER(C39), C39, "")</f>
        <v/>
      </c>
      <c r="D10" s="587"/>
      <c r="E10" s="614"/>
      <c r="F10" s="614"/>
      <c r="G10" s="589"/>
    </row>
    <row r="11" spans="1:14" ht="15" customHeight="1">
      <c r="A11" s="1678"/>
      <c r="B11" s="596" t="s">
        <v>870</v>
      </c>
      <c r="C11" s="674" t="str">
        <f>IF(ISNUMBER(C40), C40, "")</f>
        <v/>
      </c>
      <c r="D11" s="587"/>
      <c r="E11" s="614"/>
      <c r="F11" s="614"/>
      <c r="G11" s="589"/>
    </row>
    <row r="12" spans="1:14" ht="15" customHeight="1">
      <c r="A12" s="1678"/>
      <c r="B12" s="596" t="s">
        <v>871</v>
      </c>
      <c r="C12" s="674" t="str">
        <f>IF(ISNUMBER(C47), C47, "")</f>
        <v/>
      </c>
      <c r="D12" s="587"/>
      <c r="E12" s="614"/>
      <c r="F12" s="614"/>
      <c r="G12" s="589"/>
    </row>
    <row r="13" spans="1:14" ht="15" customHeight="1">
      <c r="A13" s="1678"/>
      <c r="B13" s="596" t="s">
        <v>872</v>
      </c>
      <c r="C13" s="674" t="str">
        <f>IF(ISNUMBER(C51), C51, "")</f>
        <v/>
      </c>
      <c r="D13" s="587"/>
      <c r="E13" s="614"/>
      <c r="F13" s="614"/>
      <c r="G13" s="589"/>
    </row>
    <row r="14" spans="1:14" ht="15" customHeight="1">
      <c r="A14" s="1678"/>
      <c r="B14" s="596" t="s">
        <v>873</v>
      </c>
      <c r="C14" s="674" t="str">
        <f>IF(ISNUMBER(C58), C58, "")</f>
        <v/>
      </c>
      <c r="D14" s="587"/>
      <c r="E14" s="614"/>
      <c r="F14" s="614"/>
      <c r="G14" s="589"/>
    </row>
    <row r="15" spans="1:14" ht="15" customHeight="1">
      <c r="A15" s="1678"/>
      <c r="B15" s="717" t="s">
        <v>874</v>
      </c>
      <c r="C15" s="674" t="str">
        <f>IF(ISNUMBER(C59), C59, "")</f>
        <v/>
      </c>
      <c r="D15" s="587"/>
      <c r="E15" s="614"/>
      <c r="F15" s="614"/>
      <c r="G15" s="589"/>
    </row>
    <row r="16" spans="1:14" s="672" customFormat="1" ht="15" customHeight="1">
      <c r="A16" s="1675"/>
      <c r="B16" s="1680" t="s">
        <v>875</v>
      </c>
      <c r="C16" s="1001" t="str">
        <f>IF(AND(ISNUMBER(C5), ISNUMBER(C6), ISNUMBER(C7), ISNUMBER(C8), ISNUMBER(C9), ISNUMBER(C10), ISNUMBER(C11), ISNUMBER(C12), ISNUMBER(C13), ISNUMBER(C14), ISNUMBER(C15)), SUM(C5:C15), "")</f>
        <v/>
      </c>
      <c r="D16" s="671"/>
      <c r="E16" s="716"/>
      <c r="F16" s="716"/>
      <c r="G16" s="715"/>
      <c r="H16" s="669"/>
      <c r="I16" s="669"/>
    </row>
    <row r="17" spans="1:9" ht="15" customHeight="1">
      <c r="A17" s="1681"/>
      <c r="B17" s="1362"/>
      <c r="C17" s="1362"/>
      <c r="D17" s="1362"/>
      <c r="E17" s="1682"/>
      <c r="F17" s="1682"/>
      <c r="G17" s="1544"/>
    </row>
    <row r="18" spans="1:9" s="671" customFormat="1" ht="45" customHeight="1">
      <c r="A18" s="1670" t="s">
        <v>876</v>
      </c>
      <c r="B18" s="697"/>
      <c r="C18" s="698"/>
      <c r="E18" s="716"/>
      <c r="F18" s="716"/>
      <c r="G18" s="715"/>
    </row>
    <row r="19" spans="1:9" s="671" customFormat="1" ht="45" customHeight="1">
      <c r="A19" s="1670" t="s">
        <v>877</v>
      </c>
      <c r="B19" s="697"/>
      <c r="C19" s="698"/>
      <c r="E19" s="1683" t="s">
        <v>878</v>
      </c>
      <c r="F19" s="1683"/>
      <c r="G19" s="715"/>
    </row>
    <row r="20" spans="1:9" s="672" customFormat="1" ht="30" customHeight="1">
      <c r="A20" s="1675"/>
      <c r="B20" s="1676"/>
      <c r="C20" s="1677" t="s">
        <v>857</v>
      </c>
      <c r="D20" s="671"/>
      <c r="E20" s="1684" t="s">
        <v>879</v>
      </c>
      <c r="F20" s="1684" t="s">
        <v>880</v>
      </c>
      <c r="G20" s="715"/>
      <c r="H20" s="669"/>
      <c r="I20" s="669"/>
    </row>
    <row r="21" spans="1:9" ht="15" customHeight="1">
      <c r="A21" s="1678"/>
      <c r="B21" s="1679" t="s">
        <v>864</v>
      </c>
      <c r="C21" s="880" t="str">
        <f>IF(AND(ISNUMBER(C22), ISNUMBER(C23)), SUM(C22:C23), "")</f>
        <v/>
      </c>
      <c r="D21" s="587"/>
      <c r="E21" s="1685">
        <v>59269</v>
      </c>
      <c r="F21" s="1685" t="s">
        <v>881</v>
      </c>
      <c r="G21" s="589"/>
    </row>
    <row r="22" spans="1:9" ht="15" customHeight="1">
      <c r="A22" s="1678"/>
      <c r="B22" s="718" t="s">
        <v>882</v>
      </c>
      <c r="C22" s="663"/>
      <c r="D22" s="587"/>
      <c r="E22" s="719">
        <v>59981</v>
      </c>
      <c r="F22" s="720" t="s">
        <v>883</v>
      </c>
      <c r="G22" s="589"/>
    </row>
    <row r="23" spans="1:9" ht="15" customHeight="1">
      <c r="A23" s="1678"/>
      <c r="B23" s="718" t="s">
        <v>884</v>
      </c>
      <c r="C23" s="663"/>
      <c r="D23" s="587"/>
      <c r="E23" s="719">
        <v>59424</v>
      </c>
      <c r="F23" s="720" t="s">
        <v>883</v>
      </c>
      <c r="G23" s="589"/>
    </row>
    <row r="24" spans="1:9" ht="15" customHeight="1">
      <c r="A24" s="1678"/>
      <c r="B24" s="596" t="s">
        <v>865</v>
      </c>
      <c r="C24" s="665" t="str">
        <f>IF(AND(ISNUMBER(C25), ISNUMBER(C26), ISNUMBER(C27)), SUM(C25:C27), "")</f>
        <v/>
      </c>
      <c r="D24" s="587"/>
      <c r="E24" s="719">
        <v>62697</v>
      </c>
      <c r="F24" s="720" t="s">
        <v>883</v>
      </c>
      <c r="G24" s="589"/>
    </row>
    <row r="25" spans="1:9" ht="15" customHeight="1">
      <c r="A25" s="1678"/>
      <c r="B25" s="718" t="s">
        <v>885</v>
      </c>
      <c r="C25" s="663"/>
      <c r="D25" s="587"/>
      <c r="E25" s="719">
        <v>58261</v>
      </c>
      <c r="F25" s="720" t="s">
        <v>886</v>
      </c>
      <c r="G25" s="589"/>
    </row>
    <row r="26" spans="1:9" ht="15" customHeight="1">
      <c r="A26" s="1678"/>
      <c r="B26" s="718" t="s">
        <v>887</v>
      </c>
      <c r="C26" s="663"/>
      <c r="D26" s="587"/>
      <c r="E26" s="719">
        <v>14507</v>
      </c>
      <c r="F26" s="720" t="s">
        <v>888</v>
      </c>
      <c r="G26" s="589"/>
    </row>
    <row r="27" spans="1:9" ht="15" customHeight="1">
      <c r="A27" s="1678"/>
      <c r="B27" s="718" t="s">
        <v>889</v>
      </c>
      <c r="C27" s="663"/>
      <c r="D27" s="587"/>
      <c r="E27" s="719">
        <v>12655</v>
      </c>
      <c r="F27" s="720" t="s">
        <v>890</v>
      </c>
      <c r="G27" s="589"/>
    </row>
    <row r="28" spans="1:9" ht="15" customHeight="1">
      <c r="A28" s="1678"/>
      <c r="B28" s="596" t="s">
        <v>891</v>
      </c>
      <c r="C28" s="663"/>
      <c r="D28" s="587"/>
      <c r="E28" s="719">
        <v>61133</v>
      </c>
      <c r="F28" s="720" t="s">
        <v>892</v>
      </c>
      <c r="G28" s="589"/>
    </row>
    <row r="29" spans="1:9" ht="15" customHeight="1">
      <c r="A29" s="1678"/>
      <c r="B29" s="596" t="s">
        <v>893</v>
      </c>
      <c r="C29" s="665" t="str">
        <f>IF(AND(ISNUMBER(C30), ISNUMBER(C31), ISNUMBER(C32), ISNUMBER(C33)), SUM(C30:C33), "")</f>
        <v/>
      </c>
      <c r="D29" s="587"/>
      <c r="E29" s="719">
        <v>59389</v>
      </c>
      <c r="F29" s="719" t="s">
        <v>894</v>
      </c>
      <c r="G29" s="589"/>
    </row>
    <row r="30" spans="1:9" ht="15" customHeight="1">
      <c r="A30" s="1678"/>
      <c r="B30" s="718" t="s">
        <v>895</v>
      </c>
      <c r="C30" s="663"/>
      <c r="D30" s="587"/>
      <c r="E30" s="719">
        <v>62601</v>
      </c>
      <c r="F30" s="720" t="s">
        <v>883</v>
      </c>
      <c r="G30" s="589"/>
    </row>
    <row r="31" spans="1:9" ht="15" customHeight="1">
      <c r="A31" s="1678"/>
      <c r="B31" s="718" t="s">
        <v>896</v>
      </c>
      <c r="C31" s="663"/>
      <c r="D31" s="587"/>
      <c r="E31" s="719">
        <v>62625</v>
      </c>
      <c r="F31" s="720" t="s">
        <v>883</v>
      </c>
      <c r="G31" s="589"/>
    </row>
    <row r="32" spans="1:9" ht="15" customHeight="1">
      <c r="A32" s="1678"/>
      <c r="B32" s="718" t="s">
        <v>897</v>
      </c>
      <c r="C32" s="663"/>
      <c r="D32" s="587"/>
      <c r="E32" s="719">
        <v>62649</v>
      </c>
      <c r="F32" s="720" t="s">
        <v>883</v>
      </c>
      <c r="G32" s="589"/>
    </row>
    <row r="33" spans="1:9" ht="15" customHeight="1">
      <c r="A33" s="1678"/>
      <c r="B33" s="721" t="s">
        <v>898</v>
      </c>
      <c r="C33" s="664"/>
      <c r="D33" s="587"/>
      <c r="E33" s="722">
        <v>62673</v>
      </c>
      <c r="F33" s="723" t="s">
        <v>883</v>
      </c>
      <c r="G33" s="589"/>
    </row>
    <row r="34" spans="1:9" s="671" customFormat="1" ht="75" customHeight="1">
      <c r="A34" s="1670" t="s">
        <v>899</v>
      </c>
      <c r="B34" s="697"/>
      <c r="C34" s="698"/>
      <c r="E34" s="1686" t="s">
        <v>900</v>
      </c>
      <c r="F34" s="1686"/>
      <c r="G34" s="715"/>
    </row>
    <row r="35" spans="1:9" s="672" customFormat="1" ht="30" customHeight="1">
      <c r="A35" s="1675"/>
      <c r="B35" s="1676"/>
      <c r="C35" s="1677" t="s">
        <v>857</v>
      </c>
      <c r="D35" s="671"/>
      <c r="E35" s="1684" t="s">
        <v>879</v>
      </c>
      <c r="F35" s="1684" t="s">
        <v>880</v>
      </c>
      <c r="G35" s="715"/>
      <c r="H35" s="669"/>
      <c r="I35" s="669"/>
    </row>
    <row r="36" spans="1:9" ht="15" customHeight="1">
      <c r="A36" s="1678"/>
      <c r="B36" s="1679" t="s">
        <v>868</v>
      </c>
      <c r="C36" s="880" t="str">
        <f>IF(AND(ISNUMBER(C37), ISNUMBER(C38)), SUM(C37:C38), "")</f>
        <v/>
      </c>
      <c r="D36" s="587"/>
      <c r="E36" s="1685">
        <v>78922</v>
      </c>
      <c r="F36" s="720" t="s">
        <v>883</v>
      </c>
      <c r="G36" s="589"/>
    </row>
    <row r="37" spans="1:9" ht="15" customHeight="1">
      <c r="A37" s="1678"/>
      <c r="B37" s="718" t="s">
        <v>901</v>
      </c>
      <c r="C37" s="663"/>
      <c r="D37" s="587"/>
      <c r="E37" s="719">
        <v>67920</v>
      </c>
      <c r="F37" s="719" t="s">
        <v>902</v>
      </c>
      <c r="G37" s="589"/>
    </row>
    <row r="38" spans="1:9" ht="15" customHeight="1">
      <c r="A38" s="1678"/>
      <c r="B38" s="718" t="s">
        <v>903</v>
      </c>
      <c r="C38" s="663"/>
      <c r="D38" s="587"/>
      <c r="E38" s="719">
        <v>67961</v>
      </c>
      <c r="F38" s="719" t="s">
        <v>904</v>
      </c>
      <c r="G38" s="589"/>
    </row>
    <row r="39" spans="1:9" ht="15" customHeight="1">
      <c r="A39" s="1678"/>
      <c r="B39" s="596" t="s">
        <v>905</v>
      </c>
      <c r="C39" s="663"/>
      <c r="D39" s="587"/>
      <c r="E39" s="719">
        <v>70152</v>
      </c>
      <c r="F39" s="719" t="s">
        <v>906</v>
      </c>
      <c r="G39" s="589"/>
    </row>
    <row r="40" spans="1:9" ht="15" customHeight="1">
      <c r="A40" s="1678"/>
      <c r="B40" s="596" t="s">
        <v>893</v>
      </c>
      <c r="C40" s="665" t="str">
        <f>IF(AND(ISNUMBER(C41), ISNUMBER(C42), ISNUMBER(C43), ISNUMBER(C44)), SUM(C41:C44), "")</f>
        <v/>
      </c>
      <c r="D40" s="587"/>
      <c r="E40" s="719">
        <v>68183</v>
      </c>
      <c r="F40" s="719" t="s">
        <v>907</v>
      </c>
      <c r="G40" s="589"/>
    </row>
    <row r="41" spans="1:9" ht="15" customHeight="1">
      <c r="A41" s="1678"/>
      <c r="B41" s="718" t="s">
        <v>895</v>
      </c>
      <c r="C41" s="663"/>
      <c r="D41" s="587"/>
      <c r="E41" s="719">
        <v>78938</v>
      </c>
      <c r="F41" s="720" t="s">
        <v>883</v>
      </c>
      <c r="G41" s="589"/>
    </row>
    <row r="42" spans="1:9" ht="15" customHeight="1">
      <c r="A42" s="1678"/>
      <c r="B42" s="718" t="s">
        <v>896</v>
      </c>
      <c r="C42" s="663"/>
      <c r="D42" s="587"/>
      <c r="E42" s="719">
        <v>78939</v>
      </c>
      <c r="F42" s="720" t="s">
        <v>883</v>
      </c>
      <c r="G42" s="589"/>
    </row>
    <row r="43" spans="1:9" ht="15" customHeight="1">
      <c r="A43" s="1678"/>
      <c r="B43" s="718" t="s">
        <v>897</v>
      </c>
      <c r="C43" s="663"/>
      <c r="D43" s="587"/>
      <c r="E43" s="719">
        <v>78940</v>
      </c>
      <c r="F43" s="720" t="s">
        <v>883</v>
      </c>
      <c r="G43" s="589"/>
    </row>
    <row r="44" spans="1:9" ht="15" customHeight="1">
      <c r="A44" s="1678"/>
      <c r="B44" s="721" t="s">
        <v>898</v>
      </c>
      <c r="C44" s="664"/>
      <c r="D44" s="587"/>
      <c r="E44" s="722">
        <v>78941</v>
      </c>
      <c r="F44" s="723" t="s">
        <v>883</v>
      </c>
      <c r="G44" s="589"/>
    </row>
    <row r="45" spans="1:9" s="671" customFormat="1" ht="75" customHeight="1">
      <c r="A45" s="1670" t="s">
        <v>908</v>
      </c>
      <c r="B45" s="697"/>
      <c r="C45" s="698"/>
      <c r="E45" s="1686" t="s">
        <v>909</v>
      </c>
      <c r="F45" s="1686"/>
      <c r="G45" s="715"/>
    </row>
    <row r="46" spans="1:9" s="672" customFormat="1" ht="30" customHeight="1">
      <c r="A46" s="1675"/>
      <c r="B46" s="1676"/>
      <c r="C46" s="1677" t="s">
        <v>857</v>
      </c>
      <c r="D46" s="671"/>
      <c r="E46" s="1684" t="s">
        <v>879</v>
      </c>
      <c r="F46" s="1684" t="s">
        <v>880</v>
      </c>
      <c r="G46" s="715"/>
      <c r="H46" s="669"/>
      <c r="I46" s="669"/>
    </row>
    <row r="47" spans="1:9" ht="15" customHeight="1">
      <c r="A47" s="1678"/>
      <c r="B47" s="1679" t="s">
        <v>910</v>
      </c>
      <c r="C47" s="880" t="str">
        <f>IF(AND(ISNUMBER(C48), ISNUMBER(C49), ISNUMBER(C50)), SUM(C48:C50), "")</f>
        <v/>
      </c>
      <c r="D47" s="587"/>
      <c r="E47" s="1685">
        <v>78924</v>
      </c>
      <c r="F47" s="720" t="s">
        <v>911</v>
      </c>
      <c r="G47" s="589"/>
    </row>
    <row r="48" spans="1:9" ht="15" customHeight="1">
      <c r="A48" s="1678"/>
      <c r="B48" s="718" t="s">
        <v>912</v>
      </c>
      <c r="C48" s="663"/>
      <c r="D48" s="587"/>
      <c r="E48" s="719">
        <v>24537</v>
      </c>
      <c r="F48" s="720" t="s">
        <v>883</v>
      </c>
      <c r="G48" s="589"/>
    </row>
    <row r="49" spans="1:9" ht="15" customHeight="1">
      <c r="A49" s="1678"/>
      <c r="B49" s="718" t="s">
        <v>913</v>
      </c>
      <c r="C49" s="663"/>
      <c r="D49" s="587"/>
      <c r="E49" s="719">
        <v>24538</v>
      </c>
      <c r="F49" s="720" t="s">
        <v>883</v>
      </c>
      <c r="G49" s="589"/>
    </row>
    <row r="50" spans="1:9" ht="15" customHeight="1">
      <c r="A50" s="1678"/>
      <c r="B50" s="718" t="s">
        <v>914</v>
      </c>
      <c r="C50" s="663"/>
      <c r="D50" s="587"/>
      <c r="E50" s="719">
        <v>24539</v>
      </c>
      <c r="F50" s="720" t="s">
        <v>883</v>
      </c>
      <c r="G50" s="589"/>
    </row>
    <row r="51" spans="1:9" ht="15" customHeight="1">
      <c r="A51" s="1678"/>
      <c r="B51" s="596" t="s">
        <v>893</v>
      </c>
      <c r="C51" s="665" t="str">
        <f>IF(AND(ISNUMBER(C52), ISNUMBER(C53), ISNUMBER(C54), ISNUMBER(C55)), SUM(C52:C55), "")</f>
        <v/>
      </c>
      <c r="D51" s="587"/>
      <c r="E51" s="719">
        <v>15207</v>
      </c>
      <c r="F51" s="719" t="s">
        <v>915</v>
      </c>
      <c r="G51" s="589"/>
    </row>
    <row r="52" spans="1:9" ht="15" customHeight="1">
      <c r="A52" s="1678"/>
      <c r="B52" s="718" t="s">
        <v>895</v>
      </c>
      <c r="C52" s="663"/>
      <c r="D52" s="587"/>
      <c r="E52" s="719">
        <v>43187</v>
      </c>
      <c r="F52" s="720" t="s">
        <v>883</v>
      </c>
      <c r="G52" s="589"/>
    </row>
    <row r="53" spans="1:9" ht="15" customHeight="1">
      <c r="A53" s="1678"/>
      <c r="B53" s="718" t="s">
        <v>896</v>
      </c>
      <c r="C53" s="663"/>
      <c r="D53" s="587"/>
      <c r="E53" s="719">
        <v>43188</v>
      </c>
      <c r="F53" s="720" t="s">
        <v>883</v>
      </c>
      <c r="G53" s="589"/>
    </row>
    <row r="54" spans="1:9" ht="15" customHeight="1">
      <c r="A54" s="1678"/>
      <c r="B54" s="718" t="s">
        <v>897</v>
      </c>
      <c r="C54" s="663"/>
      <c r="D54" s="587"/>
      <c r="E54" s="719">
        <v>43189</v>
      </c>
      <c r="F54" s="720" t="s">
        <v>883</v>
      </c>
      <c r="G54" s="589"/>
    </row>
    <row r="55" spans="1:9" ht="15" customHeight="1">
      <c r="A55" s="1678"/>
      <c r="B55" s="721" t="s">
        <v>898</v>
      </c>
      <c r="C55" s="664"/>
      <c r="D55" s="587"/>
      <c r="E55" s="722">
        <v>43190</v>
      </c>
      <c r="F55" s="723" t="s">
        <v>883</v>
      </c>
      <c r="G55" s="589"/>
    </row>
    <row r="56" spans="1:9" s="671" customFormat="1" ht="75" customHeight="1">
      <c r="A56" s="1670" t="s">
        <v>916</v>
      </c>
      <c r="B56" s="697"/>
      <c r="C56" s="698"/>
      <c r="E56" s="1686" t="s">
        <v>917</v>
      </c>
      <c r="F56" s="1686"/>
      <c r="G56" s="715"/>
    </row>
    <row r="57" spans="1:9" s="672" customFormat="1" ht="30" customHeight="1">
      <c r="A57" s="1675"/>
      <c r="B57" s="1676"/>
      <c r="C57" s="1677" t="s">
        <v>857</v>
      </c>
      <c r="D57" s="671"/>
      <c r="E57" s="1684" t="s">
        <v>879</v>
      </c>
      <c r="F57" s="1684" t="s">
        <v>880</v>
      </c>
      <c r="G57" s="715"/>
      <c r="H57" s="669"/>
      <c r="I57" s="669"/>
    </row>
    <row r="58" spans="1:9" ht="15" customHeight="1">
      <c r="A58" s="1678"/>
      <c r="B58" s="1679" t="s">
        <v>873</v>
      </c>
      <c r="C58" s="663"/>
      <c r="D58" s="587"/>
      <c r="E58" s="1685">
        <v>24585</v>
      </c>
      <c r="F58" s="720" t="s">
        <v>918</v>
      </c>
      <c r="G58" s="589"/>
    </row>
    <row r="59" spans="1:9" ht="15" customHeight="1">
      <c r="A59" s="1678"/>
      <c r="B59" s="596" t="s">
        <v>893</v>
      </c>
      <c r="C59" s="665" t="str">
        <f>IF(AND(ISNUMBER(C60), ISNUMBER(C61), ISNUMBER(C62), ISNUMBER(C63)), SUM(C60:C63), "")</f>
        <v/>
      </c>
      <c r="D59" s="587"/>
      <c r="E59" s="719">
        <v>15206</v>
      </c>
      <c r="F59" s="719" t="s">
        <v>919</v>
      </c>
      <c r="G59" s="589"/>
    </row>
    <row r="60" spans="1:9" ht="15" customHeight="1">
      <c r="A60" s="1678"/>
      <c r="B60" s="718" t="s">
        <v>895</v>
      </c>
      <c r="C60" s="663"/>
      <c r="D60" s="587"/>
      <c r="E60" s="719">
        <v>24735</v>
      </c>
      <c r="F60" s="720" t="s">
        <v>883</v>
      </c>
      <c r="G60" s="589"/>
    </row>
    <row r="61" spans="1:9" ht="15" customHeight="1">
      <c r="A61" s="1678"/>
      <c r="B61" s="718" t="s">
        <v>896</v>
      </c>
      <c r="C61" s="663"/>
      <c r="D61" s="587"/>
      <c r="E61" s="719">
        <v>25164</v>
      </c>
      <c r="F61" s="720" t="s">
        <v>883</v>
      </c>
      <c r="G61" s="589"/>
    </row>
    <row r="62" spans="1:9" ht="15" customHeight="1">
      <c r="A62" s="1678"/>
      <c r="B62" s="718" t="s">
        <v>897</v>
      </c>
      <c r="C62" s="663"/>
      <c r="D62" s="587"/>
      <c r="E62" s="719">
        <v>25593</v>
      </c>
      <c r="F62" s="720" t="s">
        <v>883</v>
      </c>
      <c r="G62" s="589"/>
    </row>
    <row r="63" spans="1:9" ht="15" customHeight="1">
      <c r="A63" s="1678"/>
      <c r="B63" s="721" t="s">
        <v>898</v>
      </c>
      <c r="C63" s="664"/>
      <c r="D63" s="587"/>
      <c r="E63" s="722">
        <v>26022</v>
      </c>
      <c r="F63" s="723" t="s">
        <v>883</v>
      </c>
      <c r="G63" s="589"/>
    </row>
    <row r="64" spans="1:9" ht="15" customHeight="1">
      <c r="A64" s="1681"/>
      <c r="B64" s="1362"/>
      <c r="C64" s="1362"/>
      <c r="D64" s="1362"/>
      <c r="E64" s="1682"/>
      <c r="F64" s="1682"/>
      <c r="G64" s="1544"/>
    </row>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hidden="1" customHeight="1"/>
    <row r="143" ht="15" hidden="1" customHeight="1"/>
    <row r="144" ht="15" hidden="1" customHeight="1"/>
    <row r="145" ht="15" hidden="1" customHeight="1"/>
    <row r="146" ht="14.25" hidden="1"/>
    <row r="147" ht="14.25" hidden="1"/>
    <row r="148" ht="14.25" hidden="1"/>
    <row r="149" ht="14.25" hidden="1"/>
    <row r="150" ht="14.25" hidden="1"/>
    <row r="151" ht="14.25" hidden="1"/>
    <row r="152" ht="0" hidden="1" customHeight="1"/>
    <row r="153" ht="0" hidden="1" customHeight="1"/>
    <row r="154" ht="0" hidden="1" customHeight="1"/>
    <row r="155" ht="0" hidden="1" customHeight="1"/>
    <row r="156" ht="0" hidden="1" customHeight="1"/>
    <row r="157" ht="0" hidden="1" customHeight="1"/>
    <row r="158" ht="0" hidden="1" customHeight="1"/>
    <row r="159" ht="0" hidden="1" customHeight="1"/>
    <row r="160" ht="0" hidden="1" customHeight="1"/>
    <row r="161" ht="0" hidden="1" customHeight="1"/>
    <row r="162" ht="0" hidden="1" customHeight="1"/>
    <row r="163" ht="0" hidden="1" customHeight="1"/>
    <row r="164" ht="0" hidden="1" customHeight="1"/>
    <row r="165" ht="0" hidden="1" customHeight="1"/>
    <row r="166" ht="0" hidden="1" customHeight="1"/>
    <row r="167" ht="0" hidden="1" customHeight="1"/>
    <row r="168" ht="0" hidden="1" customHeight="1"/>
    <row r="169" ht="0" hidden="1" customHeight="1"/>
    <row r="170" ht="0" hidden="1" customHeight="1"/>
    <row r="171" ht="0" hidden="1" customHeight="1"/>
    <row r="172" ht="0" hidden="1" customHeight="1"/>
    <row r="173" ht="0" hidden="1" customHeight="1"/>
    <row r="174" ht="0" hidden="1" customHeight="1"/>
    <row r="175" ht="0" hidden="1" customHeight="1"/>
    <row r="176" ht="0" hidden="1" customHeight="1"/>
    <row r="177" ht="0" hidden="1" customHeight="1"/>
    <row r="178" ht="0" hidden="1" customHeight="1"/>
    <row r="179" ht="0" hidden="1" customHeight="1"/>
    <row r="180" ht="0" hidden="1" customHeight="1"/>
    <row r="181" ht="0" hidden="1" customHeight="1"/>
    <row r="182" ht="0" hidden="1" customHeight="1"/>
    <row r="183" ht="0" hidden="1" customHeight="1"/>
    <row r="184" ht="0" hidden="1" customHeight="1"/>
    <row r="185" ht="0" hidden="1" customHeight="1"/>
    <row r="186" ht="0" hidden="1" customHeight="1"/>
    <row r="187" ht="0" hidden="1" customHeight="1"/>
    <row r="188" ht="0" hidden="1" customHeight="1"/>
    <row r="189" ht="0" hidden="1" customHeight="1"/>
    <row r="190" ht="0" hidden="1" customHeight="1"/>
    <row r="191" ht="0" hidden="1" customHeight="1"/>
    <row r="192" ht="0" hidden="1" customHeight="1"/>
    <row r="193" ht="0" hidden="1" customHeight="1"/>
    <row r="194" ht="0" hidden="1" customHeight="1"/>
    <row r="195" ht="0" hidden="1" customHeight="1"/>
    <row r="196" ht="0" hidden="1" customHeight="1"/>
    <row r="197" ht="0" hidden="1" customHeight="1"/>
    <row r="198" ht="0" hidden="1" customHeight="1"/>
    <row r="199" ht="0" hidden="1" customHeight="1"/>
    <row r="200" ht="0" hidden="1" customHeight="1"/>
    <row r="201" ht="0" hidden="1" customHeight="1"/>
    <row r="202" ht="0" hidden="1" customHeight="1"/>
    <row r="203" ht="0" hidden="1" customHeight="1"/>
    <row r="204" ht="0" hidden="1" customHeight="1"/>
    <row r="205" ht="0" hidden="1" customHeight="1"/>
    <row r="206" ht="0" hidden="1" customHeight="1"/>
    <row r="207" ht="0" hidden="1" customHeight="1"/>
    <row r="208" ht="0" hidden="1" customHeight="1"/>
    <row r="209" ht="0" hidden="1" customHeight="1"/>
    <row r="210" ht="0" hidden="1" customHeight="1"/>
    <row r="211" ht="0" hidden="1" customHeight="1"/>
    <row r="212" ht="0" hidden="1" customHeight="1"/>
    <row r="213" ht="0" hidden="1" customHeight="1"/>
    <row r="214" ht="0" hidden="1" customHeight="1"/>
    <row r="215" ht="0" hidden="1" customHeight="1"/>
    <row r="216" ht="0" hidden="1" customHeight="1"/>
    <row r="217" ht="0" hidden="1" customHeight="1"/>
    <row r="218" ht="0" hidden="1" customHeight="1"/>
    <row r="219" ht="0" hidden="1" customHeight="1"/>
    <row r="220" ht="0" hidden="1" customHeight="1"/>
    <row r="221" ht="0" hidden="1" customHeight="1"/>
    <row r="222" ht="0" hidden="1" customHeight="1"/>
    <row r="223" ht="0" hidden="1" customHeight="1"/>
    <row r="224" ht="0" hidden="1" customHeight="1"/>
    <row r="225" ht="0" hidden="1" customHeight="1"/>
    <row r="226" ht="0" hidden="1" customHeight="1"/>
    <row r="227" ht="0" hidden="1" customHeight="1"/>
    <row r="228" ht="0" hidden="1" customHeight="1"/>
    <row r="229" ht="0" hidden="1" customHeight="1"/>
    <row r="230" ht="0" hidden="1" customHeight="1"/>
    <row r="231" ht="0" hidden="1" customHeight="1"/>
    <row r="232" ht="0" hidden="1" customHeight="1"/>
    <row r="233" ht="0" hidden="1" customHeight="1"/>
    <row r="234" ht="0" hidden="1" customHeight="1"/>
    <row r="235" ht="0" hidden="1" customHeight="1"/>
    <row r="236" ht="0" hidden="1" customHeight="1"/>
    <row r="237" ht="0" hidden="1" customHeight="1"/>
    <row r="238" ht="0" hidden="1" customHeight="1"/>
    <row r="239" ht="0" hidden="1" customHeight="1"/>
    <row r="240" ht="0" hidden="1" customHeight="1"/>
    <row r="241" ht="0" hidden="1" customHeight="1"/>
    <row r="242" ht="0" hidden="1" customHeight="1"/>
    <row r="243" ht="0" hidden="1" customHeight="1"/>
    <row r="244" ht="0" hidden="1" customHeight="1"/>
    <row r="245" ht="0" hidden="1" customHeight="1"/>
    <row r="246" ht="0" hidden="1" customHeight="1"/>
    <row r="247" ht="0" hidden="1" customHeight="1"/>
    <row r="248" ht="0" hidden="1" customHeight="1"/>
    <row r="249" ht="0" hidden="1" customHeight="1"/>
    <row r="250" ht="0" hidden="1" customHeight="1"/>
    <row r="251" ht="0" hidden="1" customHeight="1"/>
    <row r="252" ht="0" hidden="1" customHeight="1"/>
    <row r="253" ht="0" hidden="1" customHeight="1"/>
    <row r="254" ht="0" hidden="1" customHeight="1"/>
    <row r="255" ht="0" hidden="1" customHeight="1"/>
    <row r="256" ht="0" hidden="1" customHeight="1"/>
    <row r="257" ht="0" hidden="1" customHeight="1"/>
    <row r="258" ht="0" hidden="1" customHeight="1"/>
    <row r="259" ht="0" hidden="1" customHeight="1"/>
    <row r="260" ht="0" hidden="1" customHeight="1"/>
    <row r="261" ht="0" hidden="1" customHeight="1"/>
    <row r="262" ht="0" hidden="1" customHeight="1"/>
    <row r="263" ht="0" hidden="1" customHeight="1"/>
    <row r="264" ht="0" hidden="1" customHeight="1"/>
    <row r="265" ht="0" hidden="1" customHeight="1"/>
    <row r="266" ht="0" hidden="1" customHeight="1"/>
    <row r="267" ht="0" hidden="1" customHeight="1"/>
    <row r="268" ht="0" hidden="1" customHeight="1"/>
    <row r="269" ht="0" hidden="1" customHeight="1"/>
    <row r="270" ht="0" hidden="1" customHeight="1"/>
    <row r="271" ht="0" hidden="1" customHeight="1"/>
    <row r="272" ht="0" hidden="1" customHeight="1"/>
    <row r="273" ht="0" hidden="1" customHeight="1"/>
    <row r="274" ht="0" hidden="1" customHeight="1"/>
    <row r="275" ht="0" hidden="1" customHeight="1"/>
    <row r="276" ht="0" hidden="1" customHeight="1"/>
    <row r="277" ht="0" hidden="1" customHeight="1"/>
    <row r="278" ht="0" hidden="1" customHeight="1"/>
    <row r="279" ht="0" hidden="1" customHeight="1"/>
    <row r="280" ht="0" hidden="1" customHeight="1"/>
    <row r="281" ht="0" hidden="1" customHeight="1"/>
    <row r="282" ht="0" hidden="1" customHeight="1"/>
    <row r="283" ht="0" hidden="1" customHeight="1"/>
    <row r="284" ht="0" hidden="1" customHeight="1"/>
    <row r="285" ht="0" hidden="1" customHeight="1"/>
    <row r="286" ht="0" hidden="1" customHeight="1"/>
    <row r="287" ht="0" hidden="1" customHeight="1"/>
    <row r="288" ht="0" hidden="1" customHeight="1"/>
    <row r="289" ht="0" hidden="1" customHeight="1"/>
    <row r="290" ht="0" hidden="1" customHeight="1"/>
    <row r="291" ht="0" hidden="1" customHeight="1"/>
    <row r="292" ht="0" hidden="1" customHeight="1"/>
    <row r="293" ht="0" hidden="1" customHeight="1"/>
    <row r="294" ht="0" hidden="1" customHeight="1"/>
    <row r="295" ht="0" hidden="1" customHeight="1"/>
    <row r="296" ht="0" hidden="1" customHeight="1"/>
    <row r="297" ht="0" hidden="1" customHeight="1"/>
    <row r="298" ht="0" hidden="1" customHeight="1"/>
    <row r="299" ht="0" hidden="1" customHeight="1"/>
    <row r="300" ht="0" hidden="1" customHeight="1"/>
    <row r="301" ht="0" hidden="1" customHeight="1"/>
    <row r="302" ht="0" hidden="1" customHeight="1"/>
    <row r="303" ht="0" hidden="1" customHeight="1"/>
    <row r="304" ht="0" hidden="1" customHeight="1"/>
    <row r="305" ht="0" hidden="1" customHeight="1"/>
    <row r="306" ht="0" hidden="1" customHeight="1"/>
    <row r="307" ht="0" hidden="1" customHeight="1"/>
    <row r="308" ht="0" hidden="1" customHeight="1"/>
    <row r="309" ht="0" hidden="1" customHeight="1"/>
    <row r="310" ht="0" hidden="1" customHeight="1"/>
    <row r="311" ht="0" hidden="1" customHeight="1"/>
    <row r="312" ht="0" hidden="1" customHeight="1"/>
    <row r="313" ht="0" hidden="1" customHeight="1"/>
    <row r="314" ht="0" hidden="1" customHeight="1"/>
    <row r="315" ht="0" hidden="1" customHeight="1"/>
    <row r="316" ht="0" hidden="1" customHeight="1"/>
    <row r="317" ht="0" hidden="1" customHeight="1"/>
    <row r="318" ht="0" hidden="1" customHeight="1"/>
    <row r="319" ht="0" hidden="1" customHeight="1"/>
    <row r="320" ht="0" hidden="1" customHeight="1"/>
    <row r="321" ht="0" hidden="1" customHeight="1"/>
    <row r="322" ht="0" hidden="1" customHeight="1"/>
    <row r="323" ht="0" hidden="1" customHeight="1"/>
    <row r="324" ht="0" hidden="1" customHeight="1"/>
    <row r="325" ht="0" hidden="1" customHeight="1"/>
    <row r="326" ht="0" hidden="1" customHeight="1"/>
    <row r="327" ht="0" hidden="1" customHeight="1"/>
    <row r="328" ht="0" hidden="1" customHeight="1"/>
    <row r="329" ht="0" hidden="1" customHeight="1"/>
    <row r="330" ht="0" hidden="1" customHeight="1"/>
    <row r="331" ht="0" hidden="1" customHeight="1"/>
    <row r="332" ht="0" hidden="1" customHeight="1"/>
    <row r="333" ht="0" hidden="1" customHeight="1"/>
    <row r="334" ht="0" hidden="1" customHeight="1"/>
    <row r="335" ht="0" hidden="1" customHeight="1"/>
    <row r="336" ht="0" hidden="1" customHeight="1"/>
    <row r="337" ht="0" hidden="1" customHeight="1"/>
    <row r="338" ht="0" hidden="1" customHeight="1"/>
    <row r="339" ht="0" hidden="1" customHeight="1"/>
    <row r="340" ht="0" hidden="1" customHeight="1"/>
    <row r="341" ht="0" hidden="1" customHeight="1"/>
    <row r="342" ht="0" hidden="1" customHeight="1"/>
    <row r="343" ht="0" hidden="1" customHeight="1"/>
    <row r="344" ht="0" hidden="1" customHeight="1"/>
    <row r="345" ht="0" hidden="1" customHeight="1"/>
    <row r="346" ht="0" hidden="1" customHeight="1"/>
    <row r="347" ht="0" hidden="1" customHeight="1"/>
    <row r="348" ht="0" hidden="1" customHeight="1"/>
    <row r="349" ht="0" hidden="1" customHeight="1"/>
    <row r="350" ht="0" hidden="1" customHeight="1"/>
    <row r="351" ht="0" hidden="1" customHeight="1"/>
    <row r="352" ht="0" hidden="1" customHeight="1"/>
    <row r="353" ht="0" hidden="1" customHeight="1"/>
    <row r="354" ht="0" hidden="1" customHeight="1"/>
    <row r="355" ht="0" hidden="1" customHeight="1"/>
    <row r="356" ht="0" hidden="1" customHeight="1"/>
    <row r="357" ht="0" hidden="1" customHeight="1"/>
    <row r="358" ht="0" hidden="1" customHeight="1"/>
    <row r="359" ht="0" hidden="1" customHeight="1"/>
    <row r="360" ht="0" hidden="1" customHeight="1"/>
    <row r="361" ht="0" hidden="1" customHeight="1"/>
    <row r="362" ht="0" hidden="1" customHeight="1"/>
    <row r="363" ht="0" hidden="1" customHeight="1"/>
    <row r="364" ht="0" hidden="1" customHeight="1"/>
    <row r="365" ht="0" hidden="1" customHeight="1"/>
    <row r="366" ht="0" hidden="1" customHeight="1"/>
    <row r="367" ht="0" hidden="1" customHeight="1"/>
    <row r="368" ht="0" hidden="1" customHeight="1"/>
    <row r="369" ht="0" hidden="1" customHeight="1"/>
    <row r="370" ht="0" hidden="1" customHeight="1"/>
    <row r="371" ht="0" hidden="1" customHeight="1"/>
    <row r="372" ht="0" hidden="1" customHeight="1"/>
    <row r="373" ht="0" hidden="1" customHeight="1"/>
    <row r="374" ht="0" hidden="1" customHeight="1"/>
    <row r="375" ht="0" hidden="1" customHeight="1"/>
    <row r="376" ht="0" hidden="1" customHeight="1"/>
    <row r="377" ht="0" hidden="1" customHeight="1"/>
    <row r="378" ht="0" hidden="1" customHeight="1"/>
    <row r="379" ht="0" hidden="1" customHeight="1"/>
    <row r="380" ht="0" hidden="1" customHeight="1"/>
    <row r="381" ht="0" hidden="1" customHeight="1"/>
    <row r="382" ht="0" hidden="1" customHeight="1"/>
    <row r="383" ht="0" hidden="1" customHeight="1"/>
    <row r="384" ht="0" hidden="1" customHeight="1"/>
    <row r="385" ht="0" hidden="1" customHeight="1"/>
    <row r="386" ht="0" hidden="1" customHeight="1"/>
    <row r="387" ht="0" hidden="1" customHeight="1"/>
    <row r="388" ht="0" hidden="1" customHeight="1"/>
    <row r="389" ht="0" hidden="1" customHeight="1"/>
    <row r="390" ht="0" hidden="1" customHeight="1"/>
    <row r="391" ht="0" hidden="1" customHeight="1"/>
    <row r="392" ht="0" hidden="1" customHeight="1"/>
    <row r="393" ht="0" hidden="1" customHeight="1"/>
    <row r="394" ht="0" hidden="1" customHeight="1"/>
    <row r="395" ht="0" hidden="1" customHeight="1"/>
    <row r="396" ht="0" hidden="1" customHeight="1"/>
    <row r="397" ht="0" hidden="1" customHeight="1"/>
    <row r="398" ht="0" hidden="1" customHeight="1"/>
    <row r="399" ht="0" hidden="1" customHeight="1"/>
    <row r="400" ht="0" hidden="1" customHeight="1"/>
    <row r="401" ht="0" hidden="1" customHeight="1"/>
    <row r="402" ht="0" hidden="1" customHeight="1"/>
    <row r="403" ht="0" hidden="1" customHeight="1"/>
    <row r="404" ht="0" hidden="1" customHeight="1"/>
    <row r="405" ht="0" hidden="1" customHeight="1"/>
    <row r="406" ht="0" hidden="1" customHeight="1"/>
    <row r="407" ht="0" hidden="1" customHeight="1"/>
    <row r="408" ht="0" hidden="1" customHeight="1"/>
    <row r="409" ht="0" hidden="1" customHeight="1"/>
    <row r="410" ht="0" hidden="1" customHeight="1"/>
    <row r="411" ht="0" hidden="1" customHeight="1"/>
    <row r="412" ht="0" hidden="1" customHeight="1"/>
    <row r="413" ht="0" hidden="1" customHeight="1"/>
    <row r="414" ht="0" hidden="1" customHeight="1"/>
    <row r="415" ht="0" hidden="1" customHeight="1"/>
    <row r="416" ht="0" hidden="1" customHeight="1"/>
    <row r="417" ht="0" hidden="1" customHeight="1"/>
    <row r="418" ht="0" hidden="1" customHeight="1"/>
    <row r="419" ht="0" hidden="1" customHeight="1"/>
    <row r="420" ht="0" hidden="1" customHeight="1"/>
    <row r="421" ht="0" hidden="1" customHeight="1"/>
    <row r="422" ht="0" hidden="1" customHeight="1"/>
    <row r="423" ht="0" hidden="1" customHeight="1"/>
    <row r="424" ht="0" hidden="1" customHeight="1"/>
    <row r="425" ht="0" hidden="1" customHeight="1"/>
    <row r="426" ht="0" hidden="1" customHeight="1"/>
    <row r="427" ht="0" hidden="1" customHeight="1"/>
    <row r="428" ht="0" hidden="1" customHeight="1"/>
    <row r="429" ht="0" hidden="1" customHeight="1"/>
    <row r="430" ht="0" hidden="1" customHeight="1"/>
    <row r="431" ht="0" hidden="1" customHeight="1"/>
    <row r="432" ht="0" hidden="1" customHeight="1"/>
    <row r="433" ht="0" hidden="1" customHeight="1"/>
    <row r="434" ht="0" hidden="1" customHeight="1"/>
    <row r="435" ht="0" hidden="1" customHeight="1"/>
    <row r="436" ht="0" hidden="1" customHeight="1"/>
    <row r="437" ht="0" hidden="1" customHeight="1"/>
    <row r="438" ht="0" hidden="1" customHeight="1"/>
    <row r="439" ht="0" hidden="1" customHeight="1"/>
    <row r="440" ht="0" hidden="1" customHeight="1"/>
    <row r="441" ht="0" hidden="1" customHeight="1"/>
    <row r="442" ht="0" hidden="1" customHeight="1"/>
    <row r="443" ht="0" hidden="1" customHeight="1"/>
    <row r="444" ht="0" hidden="1" customHeight="1"/>
    <row r="445" ht="0" hidden="1" customHeight="1"/>
    <row r="446" ht="0" hidden="1" customHeight="1"/>
    <row r="447" ht="0" hidden="1" customHeight="1"/>
    <row r="448" ht="0" hidden="1" customHeight="1"/>
    <row r="449" ht="0" hidden="1" customHeight="1"/>
    <row r="450" ht="0" hidden="1" customHeight="1"/>
    <row r="451" ht="0" hidden="1" customHeight="1"/>
    <row r="452" ht="0" hidden="1" customHeight="1"/>
    <row r="453" ht="0" hidden="1" customHeight="1"/>
    <row r="454" ht="0" hidden="1" customHeight="1"/>
    <row r="455" ht="0" hidden="1" customHeight="1"/>
    <row r="456" ht="0" hidden="1" customHeight="1"/>
    <row r="457" ht="0" hidden="1" customHeight="1"/>
    <row r="458" ht="0" hidden="1" customHeight="1"/>
    <row r="459" ht="0" hidden="1" customHeight="1"/>
    <row r="460" ht="0" hidden="1" customHeight="1"/>
    <row r="461" ht="0" hidden="1" customHeight="1"/>
    <row r="462" ht="0" hidden="1" customHeight="1"/>
    <row r="463" ht="0" hidden="1" customHeight="1"/>
    <row r="464" ht="0" hidden="1" customHeight="1"/>
    <row r="465" ht="0" hidden="1" customHeight="1"/>
    <row r="466" ht="0" hidden="1" customHeight="1"/>
    <row r="467" ht="0" hidden="1" customHeight="1"/>
    <row r="468" ht="0" hidden="1" customHeight="1"/>
    <row r="469" ht="0" hidden="1" customHeight="1"/>
    <row r="470" ht="0" hidden="1" customHeight="1"/>
    <row r="471" ht="0" hidden="1" customHeight="1"/>
    <row r="472" ht="0" hidden="1" customHeight="1"/>
    <row r="473" ht="0" hidden="1" customHeight="1"/>
    <row r="474" ht="0" hidden="1" customHeight="1"/>
    <row r="475" ht="0" hidden="1" customHeight="1"/>
    <row r="476" ht="0" hidden="1" customHeight="1"/>
    <row r="477" ht="0" hidden="1" customHeight="1"/>
    <row r="478" ht="0" hidden="1" customHeight="1"/>
    <row r="479" ht="0" hidden="1" customHeight="1"/>
    <row r="480" ht="0" hidden="1" customHeight="1"/>
    <row r="481" ht="0" hidden="1" customHeight="1"/>
    <row r="482" ht="0" hidden="1" customHeight="1"/>
    <row r="483" ht="0" hidden="1" customHeight="1"/>
    <row r="484" ht="0" hidden="1" customHeight="1"/>
    <row r="485" ht="0" hidden="1" customHeight="1"/>
    <row r="486" ht="0" hidden="1" customHeight="1"/>
    <row r="487" ht="0" hidden="1" customHeight="1"/>
    <row r="488" ht="0" hidden="1" customHeight="1"/>
    <row r="489" ht="0" hidden="1" customHeight="1"/>
    <row r="490" ht="0" hidden="1" customHeight="1"/>
    <row r="491" ht="0" hidden="1" customHeight="1"/>
    <row r="492" ht="0" hidden="1" customHeight="1"/>
    <row r="493" ht="0" hidden="1" customHeight="1"/>
    <row r="494" ht="0" hidden="1" customHeight="1"/>
    <row r="495" ht="0" hidden="1" customHeight="1"/>
    <row r="496" ht="0" hidden="1" customHeight="1"/>
    <row r="497" ht="0" hidden="1" customHeight="1"/>
    <row r="498" ht="0" hidden="1" customHeight="1"/>
    <row r="499" ht="0" hidden="1" customHeight="1"/>
    <row r="500" ht="0" hidden="1" customHeight="1"/>
    <row r="501" ht="0" hidden="1" customHeight="1"/>
    <row r="502" ht="0" hidden="1" customHeight="1"/>
    <row r="503" ht="0" hidden="1" customHeight="1"/>
    <row r="504" ht="0" hidden="1" customHeight="1"/>
    <row r="505" ht="0" hidden="1" customHeight="1"/>
    <row r="506" ht="0" hidden="1" customHeight="1"/>
    <row r="507" ht="0" hidden="1" customHeight="1"/>
    <row r="508" ht="0" hidden="1" customHeight="1"/>
    <row r="509" ht="0" hidden="1" customHeight="1"/>
    <row r="510" ht="0" hidden="1" customHeight="1"/>
    <row r="511" ht="0" hidden="1" customHeight="1"/>
    <row r="512" ht="0" hidden="1" customHeight="1"/>
    <row r="513" ht="0" hidden="1" customHeight="1"/>
    <row r="514" ht="0" hidden="1" customHeight="1"/>
    <row r="515" ht="0" hidden="1" customHeight="1"/>
    <row r="516" ht="0" hidden="1" customHeight="1"/>
    <row r="517" ht="0" hidden="1" customHeight="1"/>
    <row r="518" ht="0" hidden="1" customHeight="1"/>
    <row r="519" ht="0" hidden="1" customHeight="1"/>
    <row r="520" ht="0" hidden="1" customHeight="1"/>
    <row r="521" ht="0" hidden="1" customHeight="1"/>
    <row r="522" ht="0" hidden="1" customHeight="1"/>
    <row r="523" ht="0" hidden="1" customHeight="1"/>
    <row r="524" ht="0" hidden="1" customHeight="1"/>
    <row r="525" ht="0" hidden="1" customHeight="1"/>
    <row r="526" ht="0" hidden="1" customHeight="1"/>
    <row r="527" ht="0" hidden="1" customHeight="1"/>
    <row r="528" ht="0" hidden="1" customHeight="1"/>
    <row r="529" ht="0" hidden="1" customHeight="1"/>
    <row r="530" ht="0" hidden="1" customHeight="1"/>
    <row r="531" ht="0" hidden="1" customHeight="1"/>
    <row r="532" ht="0" hidden="1" customHeight="1"/>
    <row r="533" ht="0" hidden="1" customHeight="1"/>
    <row r="534" ht="0" hidden="1" customHeight="1"/>
    <row r="535" ht="0" hidden="1" customHeight="1"/>
    <row r="536" ht="0" hidden="1" customHeight="1"/>
    <row r="537" ht="0" hidden="1" customHeight="1"/>
    <row r="538" ht="0" hidden="1" customHeight="1"/>
    <row r="539" ht="0" hidden="1" customHeight="1"/>
    <row r="540" ht="0" hidden="1" customHeight="1"/>
    <row r="541" ht="0" hidden="1" customHeight="1"/>
    <row r="542" ht="0" hidden="1" customHeight="1"/>
    <row r="543" ht="0" hidden="1" customHeight="1"/>
    <row r="544" ht="0" hidden="1" customHeight="1"/>
    <row r="545" ht="0" hidden="1" customHeight="1"/>
    <row r="546" ht="0" hidden="1" customHeight="1"/>
    <row r="547" ht="0" hidden="1" customHeight="1"/>
    <row r="548" ht="0" hidden="1" customHeight="1"/>
    <row r="549" ht="0" hidden="1" customHeight="1"/>
    <row r="550" ht="0" hidden="1" customHeight="1"/>
    <row r="551" ht="0" hidden="1" customHeight="1"/>
    <row r="552" ht="0" hidden="1" customHeight="1"/>
    <row r="553" ht="0" hidden="1" customHeight="1"/>
    <row r="554" ht="0" hidden="1" customHeight="1"/>
    <row r="555" ht="0" hidden="1" customHeight="1"/>
    <row r="556" ht="0" hidden="1" customHeight="1"/>
    <row r="557" ht="0" hidden="1" customHeight="1"/>
    <row r="558" ht="0" hidden="1" customHeight="1"/>
    <row r="559" ht="0" hidden="1" customHeight="1"/>
    <row r="560" ht="0" hidden="1" customHeight="1"/>
    <row r="561" ht="0" hidden="1" customHeight="1"/>
    <row r="562" ht="0" hidden="1" customHeight="1"/>
    <row r="563" ht="0" hidden="1" customHeight="1"/>
    <row r="564" ht="0" hidden="1" customHeight="1"/>
    <row r="565" ht="0" hidden="1" customHeight="1"/>
    <row r="566" ht="0" hidden="1" customHeight="1"/>
    <row r="567" ht="0" hidden="1" customHeight="1"/>
    <row r="568" ht="0" hidden="1" customHeight="1"/>
    <row r="569" ht="0" hidden="1" customHeight="1"/>
    <row r="570" ht="0" hidden="1" customHeight="1"/>
    <row r="571" ht="0" hidden="1" customHeight="1"/>
    <row r="572" ht="0" hidden="1" customHeight="1"/>
    <row r="573" ht="0" hidden="1" customHeight="1"/>
    <row r="574" ht="0" hidden="1" customHeight="1"/>
    <row r="575" ht="0" hidden="1" customHeight="1"/>
    <row r="576" ht="0" hidden="1" customHeight="1"/>
    <row r="577" ht="0" hidden="1" customHeight="1"/>
    <row r="578" ht="0" hidden="1" customHeight="1"/>
    <row r="579" ht="0" hidden="1" customHeight="1"/>
    <row r="580" ht="0" hidden="1" customHeight="1"/>
    <row r="581" ht="0" hidden="1" customHeight="1"/>
    <row r="582" ht="0" hidden="1" customHeight="1"/>
    <row r="583" ht="0" hidden="1" customHeight="1"/>
    <row r="584" ht="0" hidden="1" customHeight="1"/>
    <row r="585" ht="0" hidden="1" customHeight="1"/>
    <row r="586" ht="0" hidden="1" customHeight="1"/>
    <row r="587" ht="0" hidden="1" customHeight="1"/>
    <row r="588" ht="0" hidden="1" customHeight="1"/>
    <row r="589" ht="0" hidden="1" customHeight="1"/>
    <row r="590" ht="0" hidden="1" customHeight="1"/>
    <row r="591" ht="0" hidden="1" customHeight="1"/>
    <row r="592" ht="0" hidden="1" customHeight="1"/>
    <row r="593" ht="0" hidden="1" customHeight="1"/>
    <row r="594" ht="0" hidden="1" customHeight="1"/>
    <row r="595" ht="0" hidden="1" customHeight="1"/>
    <row r="596" ht="0" hidden="1" customHeight="1"/>
    <row r="597" ht="0" hidden="1" customHeight="1"/>
    <row r="598" ht="0" hidden="1" customHeight="1"/>
    <row r="599" ht="0" hidden="1" customHeight="1"/>
    <row r="600" ht="0" hidden="1" customHeight="1"/>
    <row r="601" ht="0" hidden="1" customHeight="1"/>
    <row r="602" ht="0" hidden="1" customHeight="1"/>
    <row r="603" ht="0" hidden="1" customHeight="1"/>
    <row r="604" ht="0" hidden="1" customHeight="1"/>
    <row r="605" ht="0" hidden="1" customHeight="1"/>
    <row r="606" ht="0" hidden="1" customHeight="1"/>
    <row r="607" ht="0" hidden="1" customHeight="1"/>
    <row r="608" ht="0" hidden="1" customHeight="1"/>
    <row r="609" ht="0" hidden="1" customHeight="1"/>
    <row r="610" ht="0" hidden="1" customHeight="1"/>
    <row r="611" ht="0" hidden="1" customHeight="1"/>
    <row r="612" ht="0" hidden="1" customHeight="1"/>
    <row r="613" ht="0" hidden="1" customHeight="1"/>
    <row r="614" ht="0" hidden="1" customHeight="1"/>
    <row r="615" ht="0" hidden="1" customHeight="1"/>
    <row r="616" ht="0" hidden="1" customHeight="1"/>
    <row r="617" ht="0" hidden="1" customHeight="1"/>
    <row r="618" ht="0" hidden="1" customHeight="1"/>
    <row r="619" ht="0" hidden="1" customHeight="1"/>
    <row r="620" ht="0" hidden="1" customHeight="1"/>
    <row r="621" ht="0" hidden="1" customHeight="1"/>
    <row r="622" ht="0" hidden="1" customHeight="1"/>
    <row r="623" ht="0" hidden="1" customHeight="1"/>
    <row r="624" ht="0" hidden="1" customHeight="1"/>
    <row r="625" ht="0" hidden="1" customHeight="1"/>
    <row r="626" ht="0" hidden="1" customHeight="1"/>
    <row r="627" ht="0" hidden="1" customHeight="1"/>
    <row r="628" ht="0" hidden="1" customHeight="1"/>
    <row r="629" ht="0" hidden="1" customHeight="1"/>
    <row r="630" ht="0" hidden="1" customHeight="1"/>
    <row r="631" ht="0" hidden="1" customHeight="1"/>
    <row r="632" ht="0" hidden="1" customHeight="1"/>
    <row r="633" ht="0" hidden="1" customHeight="1"/>
    <row r="634" ht="0" hidden="1" customHeight="1"/>
    <row r="635" ht="0" hidden="1" customHeight="1"/>
    <row r="636" ht="0" hidden="1" customHeight="1"/>
    <row r="637" ht="0" hidden="1" customHeight="1"/>
    <row r="638" ht="0" hidden="1" customHeight="1"/>
    <row r="639" ht="0" hidden="1" customHeight="1"/>
    <row r="640" ht="0" hidden="1" customHeight="1"/>
    <row r="641" ht="0" hidden="1" customHeight="1"/>
    <row r="642" ht="0" hidden="1" customHeight="1"/>
    <row r="643" ht="0" hidden="1" customHeight="1"/>
    <row r="644" ht="0" hidden="1" customHeight="1"/>
    <row r="645" ht="0" hidden="1" customHeight="1"/>
    <row r="646" ht="0" hidden="1" customHeight="1"/>
    <row r="647" ht="0" hidden="1" customHeight="1"/>
    <row r="648" ht="0" hidden="1" customHeight="1"/>
    <row r="649" ht="0" hidden="1" customHeight="1"/>
    <row r="650" ht="0" hidden="1" customHeight="1"/>
    <row r="651" ht="0" hidden="1" customHeight="1"/>
    <row r="652" ht="0" hidden="1" customHeight="1"/>
    <row r="653" ht="0" hidden="1" customHeight="1"/>
    <row r="654" ht="0" hidden="1" customHeight="1"/>
    <row r="655" ht="0" hidden="1" customHeight="1"/>
    <row r="656" ht="0" hidden="1" customHeight="1"/>
    <row r="657" ht="0" hidden="1" customHeight="1"/>
    <row r="658" ht="0" hidden="1" customHeight="1"/>
    <row r="659" ht="0" hidden="1" customHeight="1"/>
    <row r="660" ht="0" hidden="1" customHeight="1"/>
    <row r="661" ht="0" hidden="1" customHeight="1"/>
    <row r="662" ht="0" hidden="1" customHeight="1"/>
    <row r="663" ht="0" hidden="1" customHeight="1"/>
    <row r="664" ht="0" hidden="1" customHeight="1"/>
    <row r="665" ht="0" hidden="1" customHeight="1"/>
    <row r="666" ht="0" hidden="1" customHeight="1"/>
    <row r="667" ht="0" hidden="1" customHeight="1"/>
    <row r="668" ht="0" hidden="1" customHeight="1"/>
    <row r="669" ht="0" hidden="1" customHeight="1"/>
    <row r="670" ht="0" hidden="1" customHeight="1"/>
    <row r="671" ht="0" hidden="1" customHeight="1"/>
    <row r="672" ht="0" hidden="1" customHeight="1"/>
    <row r="673" ht="0" hidden="1" customHeight="1"/>
    <row r="674" ht="0" hidden="1" customHeight="1"/>
    <row r="675" ht="0" hidden="1" customHeight="1"/>
    <row r="676" ht="0" hidden="1" customHeight="1"/>
    <row r="677" ht="0" hidden="1" customHeight="1"/>
    <row r="678" ht="0" hidden="1" customHeight="1"/>
    <row r="679" ht="0" hidden="1" customHeight="1"/>
    <row r="680" ht="0" hidden="1" customHeight="1"/>
    <row r="681" ht="0" hidden="1" customHeight="1"/>
    <row r="682" ht="0" hidden="1" customHeight="1"/>
    <row r="683" ht="0" hidden="1" customHeight="1"/>
    <row r="684" ht="0" hidden="1" customHeight="1"/>
    <row r="685" ht="0" hidden="1" customHeight="1"/>
    <row r="686" ht="0" hidden="1" customHeight="1"/>
    <row r="687" ht="0" hidden="1" customHeight="1"/>
    <row r="688" ht="0" hidden="1" customHeight="1"/>
    <row r="689" ht="0" hidden="1" customHeight="1"/>
    <row r="690" ht="0" hidden="1" customHeight="1"/>
    <row r="691" ht="0" hidden="1" customHeight="1"/>
    <row r="692" ht="0" hidden="1" customHeight="1"/>
    <row r="693" ht="0" hidden="1" customHeight="1"/>
    <row r="694" ht="0" hidden="1" customHeight="1"/>
    <row r="695" ht="0" hidden="1" customHeight="1"/>
    <row r="696" ht="0" hidden="1" customHeight="1"/>
    <row r="697" ht="0" hidden="1" customHeight="1"/>
    <row r="698" ht="0" hidden="1" customHeight="1"/>
    <row r="699" ht="0" hidden="1" customHeight="1"/>
    <row r="700" ht="0" hidden="1" customHeight="1"/>
    <row r="701" ht="0" hidden="1" customHeight="1"/>
    <row r="702" ht="0" hidden="1" customHeight="1"/>
    <row r="703" ht="0" hidden="1" customHeight="1"/>
    <row r="704" ht="0" hidden="1" customHeight="1"/>
    <row r="705" ht="0" hidden="1" customHeight="1"/>
    <row r="706" ht="0" hidden="1" customHeight="1"/>
    <row r="707" ht="0" hidden="1" customHeight="1"/>
    <row r="708" ht="0" hidden="1" customHeight="1"/>
    <row r="709" ht="0" hidden="1" customHeight="1"/>
    <row r="710" ht="0" hidden="1" customHeight="1"/>
    <row r="711" ht="0" hidden="1" customHeight="1"/>
    <row r="712" ht="0" hidden="1" customHeight="1"/>
    <row r="713" ht="0" hidden="1" customHeight="1"/>
    <row r="714" ht="0" hidden="1" customHeight="1"/>
    <row r="715" ht="0" hidden="1" customHeight="1"/>
    <row r="716" ht="0" hidden="1" customHeight="1"/>
    <row r="717" ht="0" hidden="1" customHeight="1"/>
    <row r="718" ht="0" hidden="1" customHeight="1"/>
    <row r="719" ht="0" hidden="1" customHeight="1"/>
    <row r="720" ht="0" hidden="1" customHeight="1"/>
    <row r="721" ht="0" hidden="1" customHeight="1"/>
    <row r="722" ht="0" hidden="1" customHeight="1"/>
    <row r="723" ht="0" hidden="1" customHeight="1"/>
    <row r="724" ht="0" hidden="1" customHeight="1"/>
    <row r="725" ht="0" hidden="1" customHeight="1"/>
    <row r="726" ht="0" hidden="1" customHeight="1"/>
    <row r="727" ht="0" hidden="1" customHeight="1"/>
    <row r="728" ht="0" hidden="1" customHeight="1"/>
    <row r="729" ht="0" hidden="1" customHeight="1"/>
    <row r="730" ht="0" hidden="1" customHeight="1"/>
    <row r="731" ht="0" hidden="1" customHeight="1"/>
    <row r="732" ht="0" hidden="1" customHeight="1"/>
  </sheetData>
  <mergeCells count="1">
    <mergeCell ref="B2:F2"/>
  </mergeCells>
  <conditionalFormatting sqref="D4:G4 D16:G16 B3:N3 G20 B18:N19">
    <cfRule type="cellIs" dxfId="123" priority="35" stopIfTrue="1" operator="lessThan">
      <formula>0</formula>
    </cfRule>
  </conditionalFormatting>
  <conditionalFormatting sqref="C16">
    <cfRule type="cellIs" dxfId="122" priority="34" stopIfTrue="1" operator="lessThan">
      <formula>0</formula>
    </cfRule>
  </conditionalFormatting>
  <conditionalFormatting sqref="C5:C15">
    <cfRule type="cellIs" dxfId="121" priority="33" stopIfTrue="1" operator="lessThan">
      <formula>0</formula>
    </cfRule>
  </conditionalFormatting>
  <conditionalFormatting sqref="D20">
    <cfRule type="cellIs" dxfId="120" priority="32" stopIfTrue="1" operator="lessThan">
      <formula>0</formula>
    </cfRule>
  </conditionalFormatting>
  <conditionalFormatting sqref="B34:N34">
    <cfRule type="cellIs" dxfId="119" priority="31" stopIfTrue="1" operator="lessThan">
      <formula>0</formula>
    </cfRule>
  </conditionalFormatting>
  <conditionalFormatting sqref="G35">
    <cfRule type="cellIs" dxfId="118" priority="30" stopIfTrue="1" operator="lessThan">
      <formula>0</formula>
    </cfRule>
  </conditionalFormatting>
  <conditionalFormatting sqref="D35">
    <cfRule type="cellIs" dxfId="117" priority="29" stopIfTrue="1" operator="lessThan">
      <formula>0</formula>
    </cfRule>
  </conditionalFormatting>
  <conditionalFormatting sqref="B45:N45">
    <cfRule type="cellIs" dxfId="116" priority="28" stopIfTrue="1" operator="lessThan">
      <formula>0</formula>
    </cfRule>
  </conditionalFormatting>
  <conditionalFormatting sqref="G46">
    <cfRule type="cellIs" dxfId="115" priority="27" stopIfTrue="1" operator="lessThan">
      <formula>0</formula>
    </cfRule>
  </conditionalFormatting>
  <conditionalFormatting sqref="D46">
    <cfRule type="cellIs" dxfId="114" priority="26" stopIfTrue="1" operator="lessThan">
      <formula>0</formula>
    </cfRule>
  </conditionalFormatting>
  <conditionalFormatting sqref="B56:N56">
    <cfRule type="cellIs" dxfId="113" priority="25" stopIfTrue="1" operator="lessThan">
      <formula>0</formula>
    </cfRule>
  </conditionalFormatting>
  <conditionalFormatting sqref="G57">
    <cfRule type="cellIs" dxfId="112" priority="24" stopIfTrue="1" operator="lessThan">
      <formula>0</formula>
    </cfRule>
  </conditionalFormatting>
  <conditionalFormatting sqref="D57">
    <cfRule type="cellIs" dxfId="111" priority="23" stopIfTrue="1" operator="lessThan">
      <formula>0</formula>
    </cfRule>
  </conditionalFormatting>
  <conditionalFormatting sqref="C21">
    <cfRule type="cellIs" dxfId="110" priority="22" operator="lessThan">
      <formula>0</formula>
    </cfRule>
  </conditionalFormatting>
  <conditionalFormatting sqref="C24">
    <cfRule type="cellIs" dxfId="109" priority="21" operator="lessThan">
      <formula>0</formula>
    </cfRule>
  </conditionalFormatting>
  <conditionalFormatting sqref="C29">
    <cfRule type="cellIs" dxfId="108" priority="20" operator="lessThan">
      <formula>0</formula>
    </cfRule>
  </conditionalFormatting>
  <conditionalFormatting sqref="C36">
    <cfRule type="cellIs" dxfId="107" priority="19" operator="lessThan">
      <formula>0</formula>
    </cfRule>
  </conditionalFormatting>
  <conditionalFormatting sqref="C40">
    <cfRule type="cellIs" dxfId="106" priority="18" operator="lessThan">
      <formula>0</formula>
    </cfRule>
  </conditionalFormatting>
  <conditionalFormatting sqref="C47">
    <cfRule type="cellIs" dxfId="105" priority="17" operator="lessThan">
      <formula>0</formula>
    </cfRule>
  </conditionalFormatting>
  <conditionalFormatting sqref="C51">
    <cfRule type="cellIs" dxfId="104" priority="16" operator="lessThan">
      <formula>0</formula>
    </cfRule>
  </conditionalFormatting>
  <conditionalFormatting sqref="C59">
    <cfRule type="cellIs" dxfId="103" priority="15" operator="lessThan">
      <formula>0</formula>
    </cfRule>
  </conditionalFormatting>
  <conditionalFormatting sqref="C22">
    <cfRule type="cellIs" dxfId="102" priority="14" operator="lessThan">
      <formula>0</formula>
    </cfRule>
  </conditionalFormatting>
  <conditionalFormatting sqref="C23">
    <cfRule type="cellIs" dxfId="101" priority="13" operator="lessThan">
      <formula>0</formula>
    </cfRule>
  </conditionalFormatting>
  <conditionalFormatting sqref="C25:C28">
    <cfRule type="cellIs" dxfId="100" priority="12" operator="lessThan">
      <formula>0</formula>
    </cfRule>
  </conditionalFormatting>
  <conditionalFormatting sqref="C30:C32">
    <cfRule type="cellIs" dxfId="99" priority="11" operator="lessThan">
      <formula>0</formula>
    </cfRule>
  </conditionalFormatting>
  <conditionalFormatting sqref="C33">
    <cfRule type="cellIs" dxfId="98" priority="10" operator="lessThan">
      <formula>0</formula>
    </cfRule>
  </conditionalFormatting>
  <conditionalFormatting sqref="C37:C39">
    <cfRule type="cellIs" dxfId="97" priority="9" operator="lessThan">
      <formula>0</formula>
    </cfRule>
  </conditionalFormatting>
  <conditionalFormatting sqref="C41:C43">
    <cfRule type="cellIs" dxfId="96" priority="8" operator="lessThan">
      <formula>0</formula>
    </cfRule>
  </conditionalFormatting>
  <conditionalFormatting sqref="C44">
    <cfRule type="cellIs" dxfId="95" priority="7" operator="lessThan">
      <formula>0</formula>
    </cfRule>
  </conditionalFormatting>
  <conditionalFormatting sqref="C48:C50">
    <cfRule type="cellIs" dxfId="94" priority="6" operator="lessThan">
      <formula>0</formula>
    </cfRule>
  </conditionalFormatting>
  <conditionalFormatting sqref="C52:C54">
    <cfRule type="cellIs" dxfId="93" priority="5" operator="lessThan">
      <formula>0</formula>
    </cfRule>
  </conditionalFormatting>
  <conditionalFormatting sqref="C55">
    <cfRule type="cellIs" dxfId="92" priority="4" operator="lessThan">
      <formula>0</formula>
    </cfRule>
  </conditionalFormatting>
  <conditionalFormatting sqref="C60:C62">
    <cfRule type="cellIs" dxfId="91" priority="3" operator="lessThan">
      <formula>0</formula>
    </cfRule>
  </conditionalFormatting>
  <conditionalFormatting sqref="C63">
    <cfRule type="cellIs" dxfId="90" priority="2" operator="lessThan">
      <formula>0</formula>
    </cfRule>
  </conditionalFormatting>
  <conditionalFormatting sqref="C58">
    <cfRule type="cellIs" dxfId="89"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33" max="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BB19A"/>
  </sheetPr>
  <dimension ref="A1:JP732"/>
  <sheetViews>
    <sheetView zoomScale="75" zoomScaleNormal="75" workbookViewId="0">
      <pane ySplit="1" topLeftCell="A2" activePane="bottomLeft" state="frozen"/>
      <selection pane="bottomLeft"/>
    </sheetView>
  </sheetViews>
  <sheetFormatPr defaultColWidth="0" defaultRowHeight="14.25" zeroHeight="1"/>
  <cols>
    <col min="1" max="1" width="1.7109375" style="745" customWidth="1"/>
    <col min="2" max="2" width="24.7109375" style="745" customWidth="1"/>
    <col min="3" max="5" width="12.7109375" style="745" customWidth="1"/>
    <col min="6" max="12" width="16.7109375" style="745" customWidth="1"/>
    <col min="13" max="13" width="16.7109375" style="749" customWidth="1"/>
    <col min="14" max="14" width="1.7109375" style="749" customWidth="1"/>
    <col min="15" max="88" width="16.7109375" style="745" hidden="1" customWidth="1"/>
    <col min="89" max="142" width="16.7109375" style="744" hidden="1" customWidth="1"/>
    <col min="143" max="276" width="0" style="744" hidden="1" customWidth="1"/>
    <col min="277" max="16384" width="16.7109375" style="744" hidden="1"/>
  </cols>
  <sheetData>
    <row r="1" spans="1:142" s="1673" customFormat="1" ht="30" customHeight="1">
      <c r="A1" s="1671" t="s">
        <v>920</v>
      </c>
      <c r="B1" s="991"/>
      <c r="C1" s="990"/>
      <c r="D1" s="990"/>
      <c r="E1" s="992"/>
      <c r="F1" s="992"/>
      <c r="G1" s="993"/>
      <c r="H1" s="990"/>
      <c r="I1" s="990"/>
      <c r="J1" s="990"/>
      <c r="K1" s="990"/>
      <c r="L1" s="994" t="str">
        <f>CONCATENATE("Reporting unit: ", 'General Info'!$C$55, " ", 'General Info'!$C$54)</f>
        <v xml:space="preserve">Reporting unit: 1 </v>
      </c>
      <c r="M1" s="990"/>
      <c r="N1" s="993"/>
    </row>
    <row r="2" spans="1:142" s="854" customFormat="1" ht="60" customHeight="1">
      <c r="A2" s="995"/>
      <c r="B2" s="3048" t="s">
        <v>921</v>
      </c>
      <c r="C2" s="3048"/>
      <c r="D2" s="3048"/>
      <c r="E2" s="3048"/>
      <c r="F2" s="3048"/>
      <c r="G2" s="3048"/>
      <c r="H2" s="3048"/>
      <c r="I2" s="3048"/>
      <c r="J2" s="3048"/>
      <c r="K2" s="3048"/>
      <c r="N2" s="714"/>
    </row>
    <row r="3" spans="1:142" s="364" customFormat="1" ht="45" customHeight="1">
      <c r="A3" s="1092" t="s">
        <v>922</v>
      </c>
      <c r="B3" s="725"/>
      <c r="C3" s="387"/>
      <c r="D3" s="387"/>
      <c r="E3" s="387"/>
      <c r="F3" s="387"/>
      <c r="G3" s="387"/>
      <c r="H3" s="387"/>
      <c r="N3" s="381"/>
      <c r="BW3" s="726"/>
      <c r="BX3" s="726"/>
      <c r="BY3" s="726"/>
      <c r="BZ3" s="726"/>
      <c r="CL3" s="726"/>
      <c r="CM3" s="726"/>
      <c r="CX3" s="726"/>
      <c r="CY3" s="726"/>
      <c r="DH3" s="726"/>
      <c r="DI3" s="726"/>
      <c r="DP3" s="726"/>
      <c r="DQ3" s="726"/>
      <c r="DV3" s="726"/>
      <c r="DW3" s="726"/>
      <c r="DY3" s="726"/>
      <c r="DZ3" s="726"/>
      <c r="EA3" s="726"/>
      <c r="EB3" s="726"/>
      <c r="EL3" s="381"/>
    </row>
    <row r="4" spans="1:142" s="728" customFormat="1" ht="15" customHeight="1">
      <c r="A4" s="996"/>
      <c r="B4" s="997" t="s">
        <v>923</v>
      </c>
      <c r="C4" s="998"/>
      <c r="D4" s="998"/>
      <c r="E4" s="998"/>
      <c r="F4" s="999" t="s">
        <v>857</v>
      </c>
      <c r="G4" s="639"/>
      <c r="H4" s="639"/>
      <c r="I4" s="639"/>
      <c r="J4" s="639"/>
      <c r="K4" s="639"/>
      <c r="L4" s="639"/>
      <c r="M4" s="639"/>
      <c r="N4" s="727"/>
      <c r="O4" s="639"/>
      <c r="P4" s="639"/>
      <c r="Q4" s="639"/>
      <c r="R4" s="639"/>
      <c r="S4" s="639"/>
      <c r="T4" s="639"/>
      <c r="U4" s="639"/>
      <c r="V4" s="639"/>
      <c r="W4" s="639"/>
      <c r="X4" s="639"/>
      <c r="Y4" s="639"/>
      <c r="Z4" s="639"/>
      <c r="AA4" s="639"/>
      <c r="AB4" s="639"/>
      <c r="AC4" s="639"/>
      <c r="AD4" s="639"/>
      <c r="AE4" s="639"/>
      <c r="AF4" s="639"/>
      <c r="AG4" s="639"/>
      <c r="AH4" s="639"/>
      <c r="AI4" s="639"/>
      <c r="AJ4" s="639"/>
      <c r="AK4" s="639"/>
      <c r="AL4" s="639"/>
      <c r="AM4" s="639"/>
      <c r="AN4" s="639"/>
      <c r="AO4" s="639"/>
      <c r="AP4" s="639"/>
      <c r="AQ4" s="639"/>
      <c r="AR4" s="639"/>
      <c r="AS4" s="639"/>
      <c r="AT4" s="639"/>
      <c r="AU4" s="639"/>
      <c r="AV4" s="639"/>
      <c r="AW4" s="639"/>
      <c r="AX4" s="639"/>
      <c r="AY4" s="639"/>
      <c r="AZ4" s="639"/>
      <c r="BA4" s="639"/>
      <c r="BB4" s="639"/>
      <c r="BC4" s="639"/>
      <c r="BD4" s="639"/>
      <c r="BE4" s="639"/>
      <c r="BF4" s="639"/>
      <c r="BG4" s="639"/>
    </row>
    <row r="5" spans="1:142" s="728" customFormat="1" ht="15" customHeight="1">
      <c r="A5" s="996"/>
      <c r="B5" s="729" t="str">
        <f>A18</f>
        <v>A) General interest rate risk (GIRR)</v>
      </c>
      <c r="C5" s="657"/>
      <c r="D5" s="657"/>
      <c r="E5" s="657"/>
      <c r="F5" s="1000">
        <f>F20</f>
        <v>0</v>
      </c>
      <c r="G5" s="639"/>
      <c r="H5" s="639"/>
      <c r="I5" s="639"/>
      <c r="J5" s="639"/>
      <c r="K5" s="639"/>
      <c r="L5" s="639"/>
      <c r="M5" s="639"/>
      <c r="N5" s="727"/>
      <c r="O5" s="639"/>
      <c r="P5" s="639"/>
      <c r="Q5" s="639"/>
      <c r="R5" s="639"/>
      <c r="S5" s="639"/>
      <c r="T5" s="639"/>
      <c r="U5" s="639"/>
      <c r="V5" s="639"/>
      <c r="W5" s="639"/>
      <c r="X5" s="639"/>
      <c r="Y5" s="639"/>
      <c r="Z5" s="639"/>
      <c r="AA5" s="639"/>
      <c r="AB5" s="639"/>
      <c r="AC5" s="639"/>
      <c r="AD5" s="639"/>
      <c r="AE5" s="639"/>
      <c r="AF5" s="639"/>
      <c r="AG5" s="639"/>
      <c r="AH5" s="639"/>
      <c r="AI5" s="639"/>
      <c r="AJ5" s="639"/>
      <c r="AK5" s="639"/>
      <c r="AL5" s="639"/>
      <c r="AM5" s="639"/>
      <c r="AN5" s="639"/>
      <c r="AO5" s="639"/>
      <c r="AP5" s="639"/>
      <c r="AQ5" s="639"/>
      <c r="AR5" s="639"/>
      <c r="AS5" s="639"/>
      <c r="AT5" s="639"/>
      <c r="AU5" s="639"/>
      <c r="AV5" s="639"/>
      <c r="AW5" s="639"/>
      <c r="AX5" s="639"/>
      <c r="AY5" s="639"/>
      <c r="AZ5" s="639"/>
      <c r="BA5" s="639"/>
      <c r="BB5" s="639"/>
      <c r="BC5" s="639"/>
      <c r="BD5" s="639"/>
      <c r="BE5" s="639"/>
      <c r="BF5" s="639"/>
      <c r="BG5" s="639"/>
    </row>
    <row r="6" spans="1:142" s="728" customFormat="1" ht="15" customHeight="1">
      <c r="A6" s="996"/>
      <c r="B6" s="730" t="str">
        <f>A34</f>
        <v>B) Credit spread risk (CSR): non-securitisations</v>
      </c>
      <c r="C6" s="696"/>
      <c r="D6" s="696"/>
      <c r="E6" s="696"/>
      <c r="F6" s="674">
        <f>F36</f>
        <v>0</v>
      </c>
      <c r="G6" s="639"/>
      <c r="H6" s="639"/>
      <c r="I6" s="639"/>
      <c r="J6" s="639"/>
      <c r="K6" s="639"/>
      <c r="L6" s="639"/>
      <c r="M6" s="639"/>
      <c r="N6" s="727"/>
      <c r="O6" s="639"/>
      <c r="P6" s="639"/>
      <c r="Q6" s="639"/>
      <c r="R6" s="639"/>
      <c r="S6" s="639"/>
      <c r="T6" s="639"/>
      <c r="U6" s="639"/>
      <c r="V6" s="639"/>
      <c r="W6" s="639"/>
      <c r="X6" s="639"/>
      <c r="Y6" s="639"/>
      <c r="Z6" s="639"/>
      <c r="AA6" s="639"/>
      <c r="AB6" s="639"/>
      <c r="AC6" s="639"/>
      <c r="AD6" s="639"/>
      <c r="AE6" s="639"/>
      <c r="AF6" s="639"/>
      <c r="AG6" s="639"/>
      <c r="AH6" s="639"/>
      <c r="AI6" s="639"/>
      <c r="AJ6" s="639"/>
      <c r="AK6" s="639"/>
      <c r="AL6" s="639"/>
      <c r="AM6" s="639"/>
      <c r="AN6" s="639"/>
      <c r="AO6" s="639"/>
      <c r="AP6" s="639"/>
      <c r="AQ6" s="639"/>
      <c r="AR6" s="639"/>
      <c r="AS6" s="639"/>
      <c r="AT6" s="639"/>
      <c r="AU6" s="639"/>
      <c r="AV6" s="639"/>
      <c r="AW6" s="639"/>
      <c r="AX6" s="639"/>
      <c r="AY6" s="639"/>
      <c r="AZ6" s="639"/>
      <c r="BA6" s="639"/>
      <c r="BB6" s="639"/>
      <c r="BC6" s="639"/>
      <c r="BD6" s="639"/>
      <c r="BE6" s="639"/>
      <c r="BF6" s="639"/>
      <c r="BG6" s="639"/>
    </row>
    <row r="7" spans="1:142" s="728" customFormat="1" ht="15" customHeight="1">
      <c r="A7" s="996"/>
      <c r="B7" s="730" t="str">
        <f>A50</f>
        <v>C) Credit spread risk (CSR): Correlation trading portfolio</v>
      </c>
      <c r="C7" s="696"/>
      <c r="D7" s="696"/>
      <c r="E7" s="696"/>
      <c r="F7" s="674">
        <f>F52</f>
        <v>0</v>
      </c>
      <c r="G7" s="639"/>
      <c r="H7" s="639"/>
      <c r="I7" s="639"/>
      <c r="J7" s="639"/>
      <c r="K7" s="639"/>
      <c r="L7" s="639"/>
      <c r="M7" s="639"/>
      <c r="N7" s="727"/>
      <c r="O7" s="639"/>
      <c r="P7" s="639"/>
      <c r="Q7" s="639"/>
      <c r="R7" s="639"/>
      <c r="S7" s="639"/>
      <c r="T7" s="639"/>
      <c r="U7" s="639"/>
      <c r="V7" s="639"/>
      <c r="W7" s="639"/>
      <c r="X7" s="639"/>
      <c r="Y7" s="639"/>
      <c r="Z7" s="639"/>
      <c r="AA7" s="639"/>
      <c r="AB7" s="639"/>
      <c r="AC7" s="639"/>
      <c r="AD7" s="639"/>
      <c r="AE7" s="639"/>
      <c r="AF7" s="639"/>
      <c r="AG7" s="639"/>
      <c r="AH7" s="639"/>
      <c r="AI7" s="639"/>
      <c r="AJ7" s="639"/>
      <c r="AK7" s="639"/>
      <c r="AL7" s="639"/>
      <c r="AM7" s="639"/>
      <c r="AN7" s="639"/>
      <c r="AO7" s="639"/>
      <c r="AP7" s="639"/>
      <c r="AQ7" s="639"/>
      <c r="AR7" s="639"/>
      <c r="AS7" s="639"/>
      <c r="AT7" s="639"/>
      <c r="AU7" s="639"/>
      <c r="AV7" s="639"/>
      <c r="AW7" s="639"/>
      <c r="AX7" s="639"/>
      <c r="AY7" s="639"/>
      <c r="AZ7" s="639"/>
      <c r="BA7" s="639"/>
      <c r="BB7" s="639"/>
      <c r="BC7" s="639"/>
      <c r="BD7" s="639"/>
      <c r="BE7" s="639"/>
      <c r="BF7" s="639"/>
      <c r="BG7" s="639"/>
    </row>
    <row r="8" spans="1:142" s="728" customFormat="1" ht="15" customHeight="1">
      <c r="A8" s="996"/>
      <c r="B8" s="730" t="str">
        <f>A66</f>
        <v>D) Credit spread risk (CSR): Securitisations (non CTP)</v>
      </c>
      <c r="C8" s="696"/>
      <c r="D8" s="696"/>
      <c r="E8" s="696"/>
      <c r="F8" s="674">
        <f>F68</f>
        <v>0</v>
      </c>
      <c r="G8" s="639"/>
      <c r="H8" s="639"/>
      <c r="I8" s="639"/>
      <c r="J8" s="639"/>
      <c r="K8" s="639"/>
      <c r="L8" s="639"/>
      <c r="M8" s="639"/>
      <c r="N8" s="727"/>
      <c r="O8" s="639"/>
      <c r="P8" s="639"/>
      <c r="Q8" s="639"/>
      <c r="R8" s="639"/>
      <c r="S8" s="639"/>
      <c r="T8" s="639"/>
      <c r="U8" s="639"/>
      <c r="V8" s="639"/>
      <c r="W8" s="639"/>
      <c r="X8" s="639"/>
      <c r="Y8" s="639"/>
      <c r="Z8" s="639"/>
      <c r="AA8" s="639"/>
      <c r="AB8" s="639"/>
      <c r="AC8" s="639"/>
      <c r="AD8" s="639"/>
      <c r="AE8" s="639"/>
      <c r="AF8" s="639"/>
      <c r="AG8" s="639"/>
      <c r="AH8" s="639"/>
      <c r="AI8" s="639"/>
      <c r="AJ8" s="639"/>
      <c r="AK8" s="639"/>
      <c r="AL8" s="639"/>
      <c r="AM8" s="639"/>
      <c r="AN8" s="639"/>
      <c r="AO8" s="639"/>
      <c r="AP8" s="639"/>
      <c r="AQ8" s="639"/>
      <c r="AR8" s="639"/>
      <c r="AS8" s="639"/>
      <c r="AT8" s="639"/>
      <c r="AU8" s="639"/>
      <c r="AV8" s="639"/>
      <c r="AW8" s="639"/>
      <c r="AX8" s="639"/>
      <c r="AY8" s="639"/>
      <c r="AZ8" s="639"/>
      <c r="BA8" s="639"/>
      <c r="BB8" s="639"/>
      <c r="BC8" s="639"/>
      <c r="BD8" s="639"/>
      <c r="BE8" s="639"/>
      <c r="BF8" s="639"/>
      <c r="BG8" s="639"/>
    </row>
    <row r="9" spans="1:142" s="728" customFormat="1" ht="15" customHeight="1">
      <c r="A9" s="996"/>
      <c r="B9" s="730" t="str">
        <f>A82</f>
        <v>E) Equity risk</v>
      </c>
      <c r="C9" s="696"/>
      <c r="D9" s="696"/>
      <c r="E9" s="696"/>
      <c r="F9" s="674">
        <f>F84</f>
        <v>0</v>
      </c>
      <c r="G9" s="639"/>
      <c r="H9" s="639"/>
      <c r="I9" s="639"/>
      <c r="J9" s="639"/>
      <c r="K9" s="639"/>
      <c r="L9" s="639"/>
      <c r="M9" s="639"/>
      <c r="N9" s="727"/>
      <c r="O9" s="639"/>
      <c r="P9" s="639"/>
      <c r="Q9" s="639"/>
      <c r="R9" s="639"/>
      <c r="S9" s="639"/>
      <c r="T9" s="639"/>
      <c r="U9" s="639"/>
      <c r="V9" s="639"/>
      <c r="W9" s="639"/>
      <c r="X9" s="639"/>
      <c r="Y9" s="639"/>
      <c r="Z9" s="639"/>
      <c r="AA9" s="639"/>
      <c r="AB9" s="639"/>
      <c r="AC9" s="639"/>
      <c r="AD9" s="639"/>
      <c r="AE9" s="639"/>
      <c r="AF9" s="639"/>
      <c r="AG9" s="639"/>
      <c r="AH9" s="639"/>
      <c r="AI9" s="639"/>
      <c r="AJ9" s="639"/>
      <c r="AK9" s="639"/>
      <c r="AL9" s="639"/>
      <c r="AM9" s="639"/>
      <c r="AN9" s="639"/>
      <c r="AO9" s="639"/>
      <c r="AP9" s="639"/>
      <c r="AQ9" s="639"/>
      <c r="AR9" s="639"/>
      <c r="AS9" s="639"/>
      <c r="AT9" s="639"/>
      <c r="AU9" s="639"/>
      <c r="AV9" s="639"/>
      <c r="AW9" s="639"/>
      <c r="AX9" s="639"/>
      <c r="AY9" s="639"/>
      <c r="AZ9" s="639"/>
      <c r="BA9" s="639"/>
      <c r="BB9" s="639"/>
      <c r="BC9" s="639"/>
      <c r="BD9" s="639"/>
      <c r="BE9" s="639"/>
      <c r="BF9" s="639"/>
      <c r="BG9" s="639"/>
    </row>
    <row r="10" spans="1:142" s="728" customFormat="1" ht="15" customHeight="1">
      <c r="A10" s="996"/>
      <c r="B10" s="730" t="str">
        <f>A98</f>
        <v>F) Commodity risk</v>
      </c>
      <c r="C10" s="696"/>
      <c r="D10" s="696"/>
      <c r="E10" s="696"/>
      <c r="F10" s="674">
        <f>F100</f>
        <v>0</v>
      </c>
      <c r="G10" s="639"/>
      <c r="H10" s="639"/>
      <c r="I10" s="639"/>
      <c r="J10" s="639"/>
      <c r="K10" s="639"/>
      <c r="L10" s="639"/>
      <c r="M10" s="639"/>
      <c r="N10" s="727"/>
      <c r="O10" s="639"/>
      <c r="P10" s="639"/>
      <c r="Q10" s="639"/>
      <c r="R10" s="639"/>
      <c r="S10" s="639"/>
      <c r="T10" s="639"/>
      <c r="U10" s="639"/>
      <c r="V10" s="639"/>
      <c r="W10" s="639"/>
      <c r="X10" s="639"/>
      <c r="Y10" s="639"/>
      <c r="Z10" s="639"/>
      <c r="AA10" s="639"/>
      <c r="AB10" s="639"/>
      <c r="AC10" s="639"/>
      <c r="AD10" s="639"/>
      <c r="AE10" s="639"/>
      <c r="AF10" s="639"/>
      <c r="AG10" s="639"/>
      <c r="AH10" s="639"/>
      <c r="AI10" s="639"/>
      <c r="AJ10" s="639"/>
      <c r="AK10" s="639"/>
      <c r="AL10" s="639"/>
      <c r="AM10" s="639"/>
      <c r="AN10" s="639"/>
      <c r="AO10" s="639"/>
      <c r="AP10" s="639"/>
      <c r="AQ10" s="639"/>
      <c r="AR10" s="639"/>
      <c r="AS10" s="639"/>
      <c r="AT10" s="639"/>
      <c r="AU10" s="639"/>
      <c r="AV10" s="639"/>
      <c r="AW10" s="639"/>
      <c r="AX10" s="639"/>
      <c r="AY10" s="639"/>
      <c r="AZ10" s="639"/>
      <c r="BA10" s="639"/>
      <c r="BB10" s="639"/>
      <c r="BC10" s="639"/>
      <c r="BD10" s="639"/>
      <c r="BE10" s="639"/>
      <c r="BF10" s="639"/>
      <c r="BG10" s="639"/>
    </row>
    <row r="11" spans="1:142" s="728" customFormat="1" ht="15" customHeight="1">
      <c r="A11" s="996"/>
      <c r="B11" s="730" t="str">
        <f>A114</f>
        <v>G) Foreign exchange risk</v>
      </c>
      <c r="C11" s="696"/>
      <c r="D11" s="696"/>
      <c r="E11" s="696"/>
      <c r="F11" s="674">
        <f>F116</f>
        <v>0</v>
      </c>
      <c r="G11" s="639"/>
      <c r="H11" s="639"/>
      <c r="I11" s="639"/>
      <c r="J11" s="639"/>
      <c r="K11" s="639"/>
      <c r="L11" s="639"/>
      <c r="M11" s="639"/>
      <c r="N11" s="727"/>
      <c r="O11" s="639"/>
      <c r="P11" s="639"/>
      <c r="Q11" s="639"/>
      <c r="R11" s="639"/>
      <c r="S11" s="639"/>
      <c r="T11" s="639"/>
      <c r="U11" s="639"/>
      <c r="V11" s="639"/>
      <c r="W11" s="639"/>
      <c r="X11" s="639"/>
      <c r="Y11" s="639"/>
      <c r="Z11" s="639"/>
      <c r="AA11" s="639"/>
      <c r="AB11" s="639"/>
      <c r="AC11" s="639"/>
      <c r="AD11" s="639"/>
      <c r="AE11" s="639"/>
      <c r="AF11" s="639"/>
      <c r="AG11" s="639"/>
      <c r="AH11" s="639"/>
      <c r="AI11" s="639"/>
      <c r="AJ11" s="639"/>
      <c r="AK11" s="639"/>
      <c r="AL11" s="639"/>
      <c r="AM11" s="639"/>
      <c r="AN11" s="639"/>
      <c r="AO11" s="639"/>
      <c r="AP11" s="639"/>
      <c r="AQ11" s="639"/>
      <c r="AR11" s="639"/>
      <c r="AS11" s="639"/>
      <c r="AT11" s="639"/>
      <c r="AU11" s="639"/>
      <c r="AV11" s="639"/>
      <c r="AW11" s="639"/>
      <c r="AX11" s="639"/>
      <c r="AY11" s="639"/>
      <c r="AZ11" s="639"/>
      <c r="BA11" s="639"/>
      <c r="BB11" s="639"/>
      <c r="BC11" s="639"/>
      <c r="BD11" s="639"/>
      <c r="BE11" s="639"/>
      <c r="BF11" s="639"/>
      <c r="BG11" s="639"/>
    </row>
    <row r="12" spans="1:142" s="728" customFormat="1" ht="15" customHeight="1">
      <c r="A12" s="996"/>
      <c r="B12" s="730" t="str">
        <f>A130</f>
        <v>H) Default risk non-securitisations</v>
      </c>
      <c r="C12" s="696"/>
      <c r="D12" s="696"/>
      <c r="E12" s="696"/>
      <c r="F12" s="674">
        <f>F133</f>
        <v>0</v>
      </c>
      <c r="G12" s="639"/>
      <c r="H12" s="639"/>
      <c r="I12" s="639"/>
      <c r="J12" s="639"/>
      <c r="K12" s="639"/>
      <c r="L12" s="639"/>
      <c r="M12" s="639"/>
      <c r="N12" s="727"/>
      <c r="O12" s="639"/>
      <c r="P12" s="639"/>
      <c r="Q12" s="639"/>
      <c r="R12" s="639"/>
      <c r="S12" s="639"/>
      <c r="T12" s="639"/>
      <c r="U12" s="639"/>
      <c r="V12" s="639"/>
      <c r="W12" s="639"/>
      <c r="X12" s="639"/>
      <c r="Y12" s="639"/>
      <c r="Z12" s="639"/>
      <c r="AA12" s="639"/>
      <c r="AB12" s="639"/>
      <c r="AC12" s="639"/>
      <c r="AD12" s="639"/>
      <c r="AE12" s="639"/>
      <c r="AF12" s="639"/>
      <c r="AG12" s="639"/>
      <c r="AH12" s="639"/>
      <c r="AI12" s="639"/>
      <c r="AJ12" s="639"/>
      <c r="AK12" s="639"/>
      <c r="AL12" s="639"/>
      <c r="AM12" s="639"/>
      <c r="AN12" s="639"/>
      <c r="AO12" s="639"/>
      <c r="AP12" s="639"/>
      <c r="AQ12" s="639"/>
      <c r="AR12" s="639"/>
      <c r="AS12" s="639"/>
      <c r="AT12" s="639"/>
      <c r="AU12" s="639"/>
      <c r="AV12" s="639"/>
      <c r="AW12" s="639"/>
      <c r="AX12" s="639"/>
      <c r="AY12" s="639"/>
      <c r="AZ12" s="639"/>
      <c r="BA12" s="639"/>
      <c r="BB12" s="639"/>
      <c r="BC12" s="639"/>
      <c r="BD12" s="639"/>
      <c r="BE12" s="639"/>
      <c r="BF12" s="639"/>
      <c r="BG12" s="639"/>
    </row>
    <row r="13" spans="1:142" s="728" customFormat="1" ht="15" customHeight="1">
      <c r="A13" s="996"/>
      <c r="B13" s="730" t="str">
        <f>A135</f>
        <v>I) Non-correlation trading portfolio</v>
      </c>
      <c r="C13" s="696"/>
      <c r="D13" s="696"/>
      <c r="E13" s="696"/>
      <c r="F13" s="674">
        <f>F138</f>
        <v>0</v>
      </c>
      <c r="G13" s="639"/>
      <c r="H13" s="639"/>
      <c r="I13" s="639"/>
      <c r="J13" s="639"/>
      <c r="K13" s="639"/>
      <c r="L13" s="639"/>
      <c r="M13" s="639"/>
      <c r="N13" s="727"/>
      <c r="O13" s="639"/>
      <c r="P13" s="639"/>
      <c r="Q13" s="639"/>
      <c r="R13" s="639"/>
      <c r="S13" s="639"/>
      <c r="T13" s="639"/>
      <c r="U13" s="639"/>
      <c r="V13" s="639"/>
      <c r="W13" s="639"/>
      <c r="X13" s="639"/>
      <c r="Y13" s="639"/>
      <c r="Z13" s="639"/>
      <c r="AA13" s="639"/>
      <c r="AB13" s="639"/>
      <c r="AC13" s="639"/>
      <c r="AD13" s="639"/>
      <c r="AE13" s="639"/>
      <c r="AF13" s="639"/>
      <c r="AG13" s="639"/>
      <c r="AH13" s="639"/>
      <c r="AI13" s="639"/>
      <c r="AJ13" s="639"/>
      <c r="AK13" s="639"/>
      <c r="AL13" s="639"/>
      <c r="AM13" s="639"/>
      <c r="AN13" s="639"/>
      <c r="AO13" s="639"/>
      <c r="AP13" s="639"/>
      <c r="AQ13" s="639"/>
      <c r="AR13" s="639"/>
      <c r="AS13" s="639"/>
      <c r="AT13" s="639"/>
      <c r="AU13" s="639"/>
      <c r="AV13" s="639"/>
      <c r="AW13" s="639"/>
      <c r="AX13" s="639"/>
      <c r="AY13" s="639"/>
      <c r="AZ13" s="639"/>
      <c r="BA13" s="639"/>
      <c r="BB13" s="639"/>
      <c r="BC13" s="639"/>
      <c r="BD13" s="639"/>
      <c r="BE13" s="639"/>
      <c r="BF13" s="639"/>
      <c r="BG13" s="639"/>
    </row>
    <row r="14" spans="1:142" s="728" customFormat="1" ht="15" customHeight="1">
      <c r="A14" s="996"/>
      <c r="B14" s="696" t="str">
        <f>A140</f>
        <v>J) Correlation trading portfolio</v>
      </c>
      <c r="C14" s="696"/>
      <c r="D14" s="696"/>
      <c r="E14" s="696"/>
      <c r="F14" s="674">
        <f>F143</f>
        <v>0</v>
      </c>
      <c r="G14" s="639"/>
      <c r="H14" s="639"/>
      <c r="I14" s="639"/>
      <c r="J14" s="639"/>
      <c r="K14" s="639"/>
      <c r="L14" s="639"/>
      <c r="M14" s="639"/>
      <c r="N14" s="727"/>
      <c r="O14" s="639"/>
      <c r="P14" s="639"/>
      <c r="Q14" s="639"/>
      <c r="R14" s="639"/>
      <c r="S14" s="639"/>
      <c r="T14" s="639"/>
      <c r="U14" s="639"/>
      <c r="V14" s="639"/>
      <c r="W14" s="639"/>
      <c r="X14" s="639"/>
      <c r="Y14" s="639"/>
      <c r="Z14" s="639"/>
      <c r="AA14" s="639"/>
      <c r="AB14" s="639"/>
      <c r="AC14" s="639"/>
      <c r="AD14" s="639"/>
      <c r="AE14" s="639"/>
      <c r="AF14" s="639"/>
      <c r="AG14" s="639"/>
      <c r="AH14" s="639"/>
      <c r="AI14" s="639"/>
      <c r="AJ14" s="639"/>
      <c r="AK14" s="639"/>
      <c r="AL14" s="639"/>
      <c r="AM14" s="639"/>
      <c r="AN14" s="639"/>
      <c r="AO14" s="639"/>
      <c r="AP14" s="639"/>
      <c r="AQ14" s="639"/>
      <c r="AR14" s="639"/>
      <c r="AS14" s="639"/>
      <c r="AT14" s="639"/>
      <c r="AU14" s="639"/>
      <c r="AV14" s="639"/>
      <c r="AW14" s="639"/>
      <c r="AX14" s="639"/>
      <c r="AY14" s="639"/>
      <c r="AZ14" s="639"/>
      <c r="BA14" s="639"/>
      <c r="BB14" s="639"/>
      <c r="BC14" s="639"/>
      <c r="BD14" s="639"/>
      <c r="BE14" s="639"/>
      <c r="BF14" s="639"/>
      <c r="BG14" s="639"/>
    </row>
    <row r="15" spans="1:142" s="728" customFormat="1" ht="15" customHeight="1">
      <c r="A15" s="996"/>
      <c r="B15" s="658" t="str">
        <f>A145</f>
        <v>K) Residual risks add-on</v>
      </c>
      <c r="C15" s="658"/>
      <c r="D15" s="658"/>
      <c r="E15" s="658"/>
      <c r="F15" s="674">
        <f>F154</f>
        <v>0</v>
      </c>
      <c r="G15" s="639"/>
      <c r="H15" s="639"/>
      <c r="I15" s="639"/>
      <c r="J15" s="639"/>
      <c r="K15" s="639"/>
      <c r="L15" s="639"/>
      <c r="M15" s="639"/>
      <c r="N15" s="727"/>
      <c r="O15" s="639"/>
      <c r="P15" s="639"/>
      <c r="Q15" s="639"/>
      <c r="R15" s="639"/>
      <c r="S15" s="639"/>
      <c r="T15" s="639"/>
      <c r="U15" s="639"/>
      <c r="V15" s="639"/>
      <c r="W15" s="639"/>
      <c r="X15" s="639"/>
      <c r="Y15" s="639"/>
      <c r="Z15" s="639"/>
      <c r="AA15" s="639"/>
      <c r="AB15" s="639"/>
      <c r="AC15" s="639"/>
      <c r="AD15" s="639"/>
      <c r="AE15" s="639"/>
      <c r="AF15" s="639"/>
      <c r="AG15" s="639"/>
      <c r="AH15" s="639"/>
      <c r="AI15" s="639"/>
      <c r="AJ15" s="639"/>
      <c r="AK15" s="639"/>
      <c r="AL15" s="639"/>
      <c r="AM15" s="639"/>
      <c r="AN15" s="639"/>
      <c r="AO15" s="639"/>
      <c r="AP15" s="639"/>
      <c r="AQ15" s="639"/>
      <c r="AR15" s="639"/>
      <c r="AS15" s="639"/>
      <c r="AT15" s="639"/>
      <c r="AU15" s="639"/>
      <c r="AV15" s="639"/>
      <c r="AW15" s="639"/>
      <c r="AX15" s="639"/>
      <c r="AY15" s="639"/>
      <c r="AZ15" s="639"/>
      <c r="BA15" s="639"/>
      <c r="BB15" s="639"/>
      <c r="BC15" s="639"/>
      <c r="BD15" s="639"/>
      <c r="BE15" s="639"/>
      <c r="BF15" s="639"/>
      <c r="BG15" s="639"/>
    </row>
    <row r="16" spans="1:142" s="728" customFormat="1" ht="15" customHeight="1">
      <c r="A16" s="996"/>
      <c r="B16" s="997" t="s">
        <v>860</v>
      </c>
      <c r="C16" s="997"/>
      <c r="D16" s="997"/>
      <c r="E16" s="997"/>
      <c r="F16" s="1001">
        <f>+SUM(MAX(F22+F26+F30+F38+F42+F46+F54+F58+F62+F70+F74+F78+F86+F90+F94+F102+F106+F110+F118+F122+F126,F23+F27+F31+F39+F43+F47+F55+F59+F63+F71+F75+F79+F87+F91+F95+F103+F107+F111+F119+F123+F127,F24+F28+F32+F40+F44+F48+F56+F60+F64+F72+F76+F80+F88+F92+F96+F104+F108+F112+F120+F124+F128),F12:F15)</f>
        <v>0</v>
      </c>
      <c r="G16" s="639"/>
      <c r="H16" s="639"/>
      <c r="I16" s="639"/>
      <c r="J16" s="639"/>
      <c r="K16" s="639"/>
      <c r="L16" s="639"/>
      <c r="M16" s="639"/>
      <c r="N16" s="727"/>
      <c r="O16" s="639"/>
      <c r="P16" s="639"/>
      <c r="Q16" s="639"/>
      <c r="R16" s="639"/>
      <c r="S16" s="639"/>
      <c r="T16" s="639"/>
      <c r="U16" s="639"/>
      <c r="V16" s="639"/>
      <c r="W16" s="639"/>
      <c r="X16" s="639"/>
      <c r="Y16" s="639"/>
      <c r="Z16" s="639"/>
      <c r="AA16" s="639"/>
      <c r="AB16" s="639"/>
      <c r="AC16" s="639"/>
      <c r="AD16" s="639"/>
      <c r="AE16" s="639"/>
      <c r="AF16" s="639"/>
      <c r="AG16" s="639"/>
      <c r="AH16" s="639"/>
      <c r="AI16" s="639"/>
      <c r="AJ16" s="639"/>
      <c r="AK16" s="639"/>
      <c r="AL16" s="639"/>
      <c r="AM16" s="639"/>
      <c r="AN16" s="639"/>
      <c r="AO16" s="639"/>
      <c r="AP16" s="639"/>
      <c r="AQ16" s="639"/>
      <c r="AR16" s="639"/>
      <c r="AS16" s="639"/>
      <c r="AT16" s="639"/>
      <c r="AU16" s="639"/>
      <c r="AV16" s="639"/>
      <c r="AW16" s="639"/>
      <c r="AX16" s="639"/>
      <c r="AY16" s="639"/>
      <c r="AZ16" s="639"/>
      <c r="BA16" s="639"/>
      <c r="BB16" s="639"/>
      <c r="BC16" s="639"/>
      <c r="BD16" s="639"/>
      <c r="BE16" s="639"/>
      <c r="BF16" s="639"/>
      <c r="BG16" s="639"/>
    </row>
    <row r="17" spans="1:142" s="639" customFormat="1" ht="15" customHeight="1">
      <c r="A17" s="996"/>
      <c r="N17" s="727"/>
    </row>
    <row r="18" spans="1:142" s="1689" customFormat="1" ht="45" customHeight="1">
      <c r="A18" s="1002" t="s">
        <v>924</v>
      </c>
      <c r="B18" s="1687"/>
      <c r="C18" s="1688"/>
      <c r="D18" s="1688"/>
      <c r="E18" s="1688"/>
      <c r="F18" s="1688"/>
      <c r="G18" s="1688"/>
      <c r="H18" s="1688"/>
      <c r="N18" s="1003"/>
      <c r="BW18" s="1690"/>
      <c r="BX18" s="1690"/>
      <c r="BY18" s="1690"/>
      <c r="BZ18" s="1690"/>
      <c r="CL18" s="1690"/>
      <c r="CM18" s="1690"/>
      <c r="CX18" s="1690"/>
      <c r="CY18" s="1690"/>
      <c r="DH18" s="1690"/>
      <c r="DI18" s="1690"/>
      <c r="DP18" s="1690"/>
      <c r="DQ18" s="1690"/>
      <c r="DV18" s="1690"/>
      <c r="DW18" s="1690"/>
      <c r="DY18" s="1690"/>
      <c r="DZ18" s="1690"/>
      <c r="EA18" s="1690"/>
      <c r="EB18" s="1690"/>
      <c r="EL18" s="1003"/>
    </row>
    <row r="19" spans="1:142" s="731" customFormat="1" ht="15" customHeight="1">
      <c r="A19" s="1004"/>
      <c r="B19" s="977"/>
      <c r="C19" s="977"/>
      <c r="D19" s="977"/>
      <c r="E19" s="952"/>
      <c r="F19" s="1005" t="s">
        <v>857</v>
      </c>
      <c r="G19" s="639"/>
      <c r="H19" s="639"/>
      <c r="I19" s="639"/>
      <c r="J19" s="639"/>
      <c r="K19" s="639"/>
      <c r="L19" s="639"/>
      <c r="M19" s="639"/>
      <c r="N19" s="727"/>
      <c r="O19" s="639"/>
      <c r="P19" s="639"/>
      <c r="Q19" s="639"/>
      <c r="R19" s="639"/>
      <c r="S19" s="639"/>
      <c r="T19" s="639"/>
      <c r="U19" s="639"/>
      <c r="V19" s="639"/>
      <c r="W19" s="639"/>
      <c r="X19" s="639"/>
      <c r="Y19" s="639"/>
      <c r="Z19" s="639"/>
      <c r="AA19" s="639"/>
      <c r="AB19" s="639"/>
      <c r="AC19" s="639"/>
      <c r="AD19" s="639"/>
      <c r="AE19" s="639"/>
      <c r="AF19" s="639"/>
      <c r="AG19" s="639"/>
      <c r="AH19" s="639"/>
      <c r="AI19" s="639"/>
      <c r="AJ19" s="639"/>
      <c r="AK19" s="639"/>
      <c r="AL19" s="639"/>
      <c r="AM19" s="639"/>
      <c r="AN19" s="639"/>
      <c r="AO19" s="639"/>
      <c r="AP19" s="639"/>
      <c r="AQ19" s="639"/>
      <c r="AR19" s="639"/>
      <c r="AS19" s="639"/>
      <c r="AT19" s="639"/>
      <c r="AU19" s="639"/>
      <c r="AV19" s="639"/>
      <c r="AW19" s="639"/>
      <c r="AX19" s="639"/>
      <c r="AY19" s="639"/>
      <c r="AZ19" s="639"/>
      <c r="BA19" s="639"/>
      <c r="BB19" s="639"/>
      <c r="BC19" s="639"/>
      <c r="BD19" s="639"/>
      <c r="BE19" s="639"/>
      <c r="BF19" s="639"/>
      <c r="BG19" s="639"/>
      <c r="BH19" s="639"/>
      <c r="BI19" s="639"/>
      <c r="BJ19" s="639"/>
      <c r="BK19" s="639"/>
      <c r="BL19" s="639"/>
      <c r="BM19" s="639"/>
      <c r="BN19" s="639"/>
      <c r="BO19" s="639"/>
      <c r="BP19" s="639"/>
      <c r="BQ19" s="639"/>
      <c r="BR19" s="639"/>
      <c r="BS19" s="639"/>
      <c r="BT19" s="639"/>
      <c r="BU19" s="639"/>
      <c r="BV19" s="639"/>
      <c r="BW19" s="639"/>
      <c r="BX19" s="639"/>
      <c r="BY19" s="639"/>
      <c r="BZ19" s="639"/>
      <c r="CA19" s="639"/>
      <c r="CB19" s="639"/>
      <c r="CC19" s="639"/>
      <c r="CD19" s="639"/>
      <c r="CE19" s="639"/>
      <c r="CF19" s="639"/>
      <c r="CG19" s="639"/>
      <c r="CH19" s="639"/>
      <c r="CI19" s="639"/>
      <c r="CJ19" s="639"/>
      <c r="CK19" s="639"/>
      <c r="CL19" s="639"/>
      <c r="CM19" s="639"/>
      <c r="CN19" s="639"/>
      <c r="CO19" s="639"/>
      <c r="CX19" s="639"/>
      <c r="CY19" s="639"/>
      <c r="DH19" s="639"/>
      <c r="DI19" s="639"/>
      <c r="DP19" s="639"/>
      <c r="DQ19" s="639"/>
      <c r="DV19" s="639"/>
      <c r="DW19" s="639"/>
      <c r="DY19" s="639"/>
      <c r="DZ19" s="639"/>
      <c r="EA19" s="639"/>
      <c r="EB19" s="639"/>
    </row>
    <row r="20" spans="1:142" s="731" customFormat="1" ht="15" customHeight="1">
      <c r="A20" s="1004"/>
      <c r="B20" s="1006" t="s">
        <v>925</v>
      </c>
      <c r="C20" s="1006"/>
      <c r="D20" s="1006"/>
      <c r="E20" s="1006"/>
      <c r="F20" s="1007">
        <f>IF($F$16=($F$22+$F$26+$F$30+$F$38+$F$42+$F$46+$F$54+$F$58+$F$62+$F$70+$F$74+$F$78+$F$86+$F$90+$F$94+$F$102+$F$106+$F$110+$F$118+$F$122+$F$126+$F$12+$F$13+$F$14+$F$15),F22+F26+F30,IF($F$16=($F$119+$F$123+$F$127+$F$103+$F$107+$F$111+$F$87+$F$91+$F$95+$F$71+$F$75+$F$79+$F$55+$F$59+$F$63+$F$39+$F$43+$F$47+$F$23+$F$27+$F$31+$F$12+$F$13+$F$14+$F$15),F23+F27+F31,F24+F28+F32))</f>
        <v>0</v>
      </c>
      <c r="G20" s="639"/>
      <c r="H20" s="639"/>
      <c r="I20" s="639"/>
      <c r="J20" s="639"/>
      <c r="K20" s="639"/>
      <c r="L20" s="639"/>
      <c r="M20" s="639"/>
      <c r="N20" s="727"/>
      <c r="O20" s="639"/>
      <c r="P20" s="639"/>
      <c r="Q20" s="639"/>
      <c r="R20" s="639"/>
      <c r="S20" s="639"/>
      <c r="T20" s="639"/>
      <c r="U20" s="639"/>
      <c r="V20" s="639"/>
      <c r="W20" s="639"/>
      <c r="X20" s="639"/>
      <c r="Y20" s="639"/>
      <c r="Z20" s="639"/>
      <c r="AA20" s="639"/>
      <c r="AB20" s="639"/>
      <c r="AC20" s="639"/>
      <c r="AD20" s="639"/>
      <c r="AE20" s="639"/>
      <c r="AF20" s="639"/>
      <c r="AG20" s="639"/>
      <c r="AH20" s="639"/>
      <c r="AI20" s="639"/>
      <c r="AJ20" s="639"/>
      <c r="AK20" s="639"/>
      <c r="AL20" s="639"/>
      <c r="AM20" s="639"/>
      <c r="AN20" s="639"/>
      <c r="AO20" s="639"/>
      <c r="AP20" s="639"/>
      <c r="AQ20" s="639"/>
      <c r="AR20" s="639"/>
      <c r="AS20" s="639"/>
      <c r="AT20" s="639"/>
      <c r="AU20" s="639"/>
      <c r="AV20" s="639"/>
      <c r="AW20" s="639"/>
      <c r="AX20" s="639"/>
      <c r="AY20" s="639"/>
      <c r="AZ20" s="639"/>
      <c r="BA20" s="639"/>
      <c r="BB20" s="639"/>
      <c r="BC20" s="639"/>
      <c r="BD20" s="639"/>
      <c r="BE20" s="639"/>
      <c r="BF20" s="639"/>
      <c r="BG20" s="639"/>
      <c r="BH20" s="639"/>
      <c r="BI20" s="639"/>
      <c r="BJ20" s="639"/>
      <c r="BK20" s="639"/>
      <c r="BL20" s="639"/>
      <c r="BM20" s="639"/>
      <c r="BN20" s="639"/>
      <c r="BO20" s="639"/>
      <c r="BP20" s="639"/>
      <c r="BQ20" s="639"/>
      <c r="BR20" s="639"/>
      <c r="BS20" s="639"/>
      <c r="BT20" s="639"/>
      <c r="BU20" s="639"/>
      <c r="BV20" s="639"/>
      <c r="BW20" s="639"/>
      <c r="BX20" s="639"/>
      <c r="BY20" s="639"/>
      <c r="BZ20" s="639"/>
      <c r="CA20" s="639"/>
      <c r="CB20" s="639"/>
      <c r="CC20" s="639"/>
      <c r="CD20" s="639"/>
      <c r="CE20" s="639"/>
      <c r="CF20" s="639"/>
      <c r="CG20" s="639"/>
      <c r="CH20" s="639"/>
      <c r="CI20" s="639"/>
      <c r="CJ20" s="639"/>
      <c r="CK20" s="639"/>
      <c r="CL20" s="639"/>
      <c r="CM20" s="639"/>
      <c r="CN20" s="639"/>
      <c r="CO20" s="639"/>
      <c r="CX20" s="639"/>
      <c r="CY20" s="639"/>
      <c r="DH20" s="639"/>
      <c r="DI20" s="639"/>
      <c r="DP20" s="639"/>
      <c r="DQ20" s="639"/>
      <c r="DV20" s="639"/>
      <c r="DW20" s="639"/>
      <c r="DY20" s="639"/>
      <c r="DZ20" s="639"/>
      <c r="EA20" s="639"/>
      <c r="EB20" s="639"/>
    </row>
    <row r="21" spans="1:142" s="731" customFormat="1" ht="15" customHeight="1">
      <c r="A21" s="1004"/>
      <c r="B21" s="732" t="s">
        <v>926</v>
      </c>
      <c r="C21" s="733"/>
      <c r="D21" s="733"/>
      <c r="E21" s="734"/>
      <c r="F21" s="670"/>
      <c r="G21" s="639"/>
      <c r="H21" s="639"/>
      <c r="I21" s="639"/>
      <c r="J21" s="639"/>
      <c r="K21" s="639"/>
      <c r="L21" s="639"/>
      <c r="M21" s="639"/>
      <c r="N21" s="727"/>
      <c r="O21" s="639"/>
      <c r="P21" s="639"/>
      <c r="Q21" s="639"/>
      <c r="R21" s="639"/>
      <c r="S21" s="639"/>
      <c r="T21" s="639"/>
      <c r="U21" s="639"/>
      <c r="V21" s="639"/>
      <c r="W21" s="639"/>
      <c r="X21" s="639"/>
      <c r="Y21" s="639"/>
      <c r="Z21" s="639"/>
      <c r="AA21" s="639"/>
      <c r="AB21" s="639"/>
      <c r="AC21" s="639"/>
      <c r="AD21" s="639"/>
      <c r="AE21" s="639"/>
      <c r="AF21" s="639"/>
      <c r="AG21" s="639"/>
      <c r="AH21" s="639"/>
      <c r="AI21" s="639"/>
      <c r="AJ21" s="639"/>
      <c r="AK21" s="639"/>
      <c r="AL21" s="639"/>
      <c r="AM21" s="639"/>
      <c r="AN21" s="639"/>
      <c r="AO21" s="639"/>
      <c r="AP21" s="639"/>
      <c r="AQ21" s="639"/>
      <c r="AR21" s="639"/>
      <c r="AS21" s="639"/>
      <c r="AT21" s="639"/>
      <c r="AU21" s="639"/>
      <c r="AV21" s="639"/>
      <c r="AW21" s="639"/>
      <c r="AX21" s="639"/>
      <c r="AY21" s="639"/>
      <c r="AZ21" s="639"/>
      <c r="BA21" s="639"/>
      <c r="BB21" s="639"/>
      <c r="BC21" s="639"/>
      <c r="BD21" s="639"/>
      <c r="BE21" s="639"/>
      <c r="BF21" s="639"/>
      <c r="BG21" s="639"/>
      <c r="BH21" s="639"/>
      <c r="BI21" s="639"/>
      <c r="BJ21" s="639"/>
      <c r="BK21" s="639"/>
      <c r="BL21" s="639"/>
      <c r="BM21" s="639"/>
      <c r="BN21" s="639"/>
      <c r="BO21" s="639"/>
      <c r="BP21" s="639"/>
      <c r="BQ21" s="639"/>
      <c r="BR21" s="639"/>
      <c r="BS21" s="639"/>
      <c r="BT21" s="639"/>
      <c r="BU21" s="639"/>
      <c r="BV21" s="639"/>
      <c r="BW21" s="639"/>
      <c r="BX21" s="639"/>
      <c r="BY21" s="639"/>
      <c r="BZ21" s="639"/>
      <c r="CA21" s="639"/>
      <c r="CB21" s="639"/>
      <c r="CC21" s="639"/>
      <c r="CD21" s="639"/>
      <c r="CE21" s="639"/>
      <c r="CF21" s="639"/>
      <c r="CG21" s="639"/>
      <c r="CH21" s="639"/>
      <c r="CI21" s="639"/>
      <c r="CJ21" s="639"/>
      <c r="CK21" s="639"/>
      <c r="CL21" s="639"/>
      <c r="CM21" s="639"/>
      <c r="CN21" s="639"/>
      <c r="CO21" s="639"/>
      <c r="CX21" s="639"/>
      <c r="CY21" s="639"/>
      <c r="DH21" s="639"/>
      <c r="DI21" s="639"/>
      <c r="DP21" s="639"/>
      <c r="DQ21" s="639"/>
      <c r="DV21" s="639"/>
      <c r="DW21" s="639"/>
      <c r="DY21" s="639"/>
      <c r="DZ21" s="639"/>
      <c r="EA21" s="639"/>
      <c r="EB21" s="639"/>
    </row>
    <row r="22" spans="1:142" s="731" customFormat="1" ht="15" customHeight="1">
      <c r="A22" s="1004"/>
      <c r="B22" s="735" t="s">
        <v>927</v>
      </c>
      <c r="C22" s="736"/>
      <c r="D22" s="736"/>
      <c r="E22" s="737"/>
      <c r="F22" s="738"/>
      <c r="G22" s="639"/>
      <c r="H22" s="639"/>
      <c r="I22" s="639"/>
      <c r="J22" s="639"/>
      <c r="K22" s="639"/>
      <c r="L22" s="639"/>
      <c r="M22" s="639"/>
      <c r="N22" s="727"/>
      <c r="O22" s="639"/>
      <c r="P22" s="639"/>
      <c r="Q22" s="639"/>
      <c r="R22" s="639"/>
      <c r="S22" s="639"/>
      <c r="T22" s="639"/>
      <c r="U22" s="639"/>
      <c r="V22" s="639"/>
      <c r="W22" s="639"/>
      <c r="X22" s="639"/>
      <c r="Y22" s="639"/>
      <c r="Z22" s="639"/>
      <c r="AA22" s="639"/>
      <c r="AB22" s="639"/>
      <c r="AC22" s="639"/>
      <c r="AD22" s="639"/>
      <c r="AE22" s="639"/>
      <c r="AF22" s="639"/>
      <c r="AG22" s="639"/>
      <c r="AH22" s="639"/>
      <c r="AI22" s="639"/>
      <c r="AJ22" s="639"/>
      <c r="AK22" s="639"/>
      <c r="AL22" s="639"/>
      <c r="AM22" s="639"/>
      <c r="AN22" s="639"/>
      <c r="AO22" s="639"/>
      <c r="AP22" s="639"/>
      <c r="AQ22" s="639"/>
      <c r="AR22" s="639"/>
      <c r="AS22" s="639"/>
      <c r="AT22" s="639"/>
      <c r="AU22" s="639"/>
      <c r="AV22" s="639"/>
      <c r="AW22" s="639"/>
      <c r="AX22" s="639"/>
      <c r="AY22" s="639"/>
      <c r="AZ22" s="639"/>
      <c r="BA22" s="639"/>
      <c r="BB22" s="639"/>
      <c r="BC22" s="639"/>
      <c r="BD22" s="639"/>
      <c r="BE22" s="639"/>
      <c r="BF22" s="639"/>
      <c r="BG22" s="639"/>
      <c r="BH22" s="639"/>
      <c r="BI22" s="639"/>
      <c r="BJ22" s="639"/>
      <c r="BK22" s="639"/>
      <c r="BL22" s="639"/>
      <c r="BM22" s="639"/>
      <c r="BN22" s="639"/>
      <c r="BO22" s="639"/>
      <c r="BP22" s="639"/>
      <c r="BQ22" s="639"/>
      <c r="BR22" s="639"/>
      <c r="BS22" s="639"/>
      <c r="BT22" s="639"/>
      <c r="BU22" s="639"/>
      <c r="BV22" s="639"/>
      <c r="BW22" s="639"/>
      <c r="BX22" s="639"/>
      <c r="BY22" s="639"/>
      <c r="BZ22" s="639"/>
      <c r="CA22" s="639"/>
      <c r="CB22" s="639"/>
      <c r="CC22" s="639"/>
      <c r="CD22" s="639"/>
      <c r="CE22" s="639"/>
      <c r="CF22" s="639"/>
      <c r="CG22" s="639"/>
      <c r="CH22" s="639"/>
      <c r="CI22" s="639"/>
      <c r="CJ22" s="639"/>
      <c r="CK22" s="639"/>
      <c r="CL22" s="639"/>
      <c r="CM22" s="639"/>
      <c r="CN22" s="639"/>
      <c r="CO22" s="639"/>
      <c r="CX22" s="639"/>
      <c r="CY22" s="639"/>
      <c r="DH22" s="639"/>
      <c r="DI22" s="639"/>
      <c r="DP22" s="639"/>
      <c r="DQ22" s="639"/>
      <c r="DV22" s="639"/>
      <c r="DW22" s="639"/>
      <c r="DY22" s="639"/>
      <c r="DZ22" s="639"/>
      <c r="EA22" s="639"/>
      <c r="EB22" s="639"/>
    </row>
    <row r="23" spans="1:142" s="731" customFormat="1" ht="15" customHeight="1">
      <c r="A23" s="1004"/>
      <c r="B23" s="735" t="s">
        <v>928</v>
      </c>
      <c r="C23" s="736"/>
      <c r="D23" s="736"/>
      <c r="E23" s="737"/>
      <c r="F23" s="738"/>
      <c r="G23" s="639"/>
      <c r="H23" s="639"/>
      <c r="I23" s="639"/>
      <c r="J23" s="639"/>
      <c r="K23" s="639"/>
      <c r="L23" s="639"/>
      <c r="M23" s="639"/>
      <c r="N23" s="727"/>
      <c r="O23" s="639"/>
      <c r="P23" s="639"/>
      <c r="Q23" s="639"/>
      <c r="R23" s="639"/>
      <c r="S23" s="639"/>
      <c r="T23" s="639"/>
      <c r="U23" s="639"/>
      <c r="V23" s="639"/>
      <c r="W23" s="639"/>
      <c r="X23" s="639"/>
      <c r="Y23" s="639"/>
      <c r="Z23" s="639"/>
      <c r="AA23" s="639"/>
      <c r="AB23" s="639"/>
      <c r="AC23" s="639"/>
      <c r="AD23" s="639"/>
      <c r="AE23" s="639"/>
      <c r="AF23" s="639"/>
      <c r="AG23" s="639"/>
      <c r="AH23" s="639"/>
      <c r="AI23" s="639"/>
      <c r="AJ23" s="639"/>
      <c r="AK23" s="639"/>
      <c r="AL23" s="639"/>
      <c r="AM23" s="639"/>
      <c r="AN23" s="639"/>
      <c r="AO23" s="639"/>
      <c r="AP23" s="639"/>
      <c r="AQ23" s="639"/>
      <c r="AR23" s="639"/>
      <c r="AS23" s="639"/>
      <c r="AT23" s="639"/>
      <c r="AU23" s="639"/>
      <c r="AV23" s="639"/>
      <c r="AW23" s="639"/>
      <c r="AX23" s="639"/>
      <c r="AY23" s="639"/>
      <c r="AZ23" s="639"/>
      <c r="BA23" s="639"/>
      <c r="BB23" s="639"/>
      <c r="BC23" s="639"/>
      <c r="BD23" s="639"/>
      <c r="BE23" s="639"/>
      <c r="BF23" s="639"/>
      <c r="BG23" s="639"/>
      <c r="BH23" s="639"/>
      <c r="BI23" s="639"/>
      <c r="BJ23" s="639"/>
      <c r="BK23" s="639"/>
      <c r="BL23" s="639"/>
      <c r="BM23" s="639"/>
      <c r="BN23" s="639"/>
      <c r="BO23" s="639"/>
      <c r="BP23" s="639"/>
      <c r="BQ23" s="639"/>
      <c r="BR23" s="639"/>
      <c r="BS23" s="639"/>
      <c r="BT23" s="639"/>
      <c r="BU23" s="639"/>
      <c r="BV23" s="639"/>
      <c r="BW23" s="639"/>
      <c r="BX23" s="639"/>
      <c r="BY23" s="639"/>
      <c r="BZ23" s="639"/>
      <c r="CA23" s="639"/>
      <c r="CB23" s="639"/>
      <c r="CC23" s="639"/>
      <c r="CD23" s="639"/>
      <c r="CE23" s="639"/>
      <c r="CF23" s="639"/>
      <c r="CG23" s="639"/>
      <c r="CH23" s="639"/>
      <c r="CI23" s="639"/>
      <c r="CJ23" s="639"/>
      <c r="CK23" s="639"/>
      <c r="CL23" s="639"/>
      <c r="CM23" s="639"/>
      <c r="CN23" s="639"/>
      <c r="CO23" s="639"/>
      <c r="CX23" s="639"/>
      <c r="CY23" s="639"/>
      <c r="DH23" s="639"/>
      <c r="DI23" s="639"/>
      <c r="DP23" s="639"/>
      <c r="DQ23" s="639"/>
      <c r="DV23" s="639"/>
      <c r="DW23" s="639"/>
      <c r="DY23" s="639"/>
      <c r="DZ23" s="639"/>
      <c r="EA23" s="639"/>
      <c r="EB23" s="639"/>
    </row>
    <row r="24" spans="1:142" s="731" customFormat="1" ht="15" customHeight="1">
      <c r="A24" s="1004"/>
      <c r="B24" s="735" t="s">
        <v>929</v>
      </c>
      <c r="C24" s="736"/>
      <c r="D24" s="736"/>
      <c r="E24" s="737"/>
      <c r="F24" s="738"/>
      <c r="G24" s="639"/>
      <c r="H24" s="639"/>
      <c r="I24" s="639"/>
      <c r="J24" s="639"/>
      <c r="K24" s="639"/>
      <c r="L24" s="639"/>
      <c r="M24" s="639"/>
      <c r="N24" s="727"/>
      <c r="O24" s="639"/>
      <c r="P24" s="639"/>
      <c r="Q24" s="639"/>
      <c r="R24" s="639"/>
      <c r="S24" s="639"/>
      <c r="T24" s="639"/>
      <c r="U24" s="639"/>
      <c r="V24" s="639"/>
      <c r="W24" s="639"/>
      <c r="X24" s="639"/>
      <c r="Y24" s="639"/>
      <c r="Z24" s="639"/>
      <c r="AA24" s="639"/>
      <c r="AB24" s="639"/>
      <c r="AC24" s="639"/>
      <c r="AD24" s="639"/>
      <c r="AE24" s="639"/>
      <c r="AF24" s="639"/>
      <c r="AG24" s="639"/>
      <c r="AH24" s="639"/>
      <c r="AI24" s="639"/>
      <c r="AJ24" s="639"/>
      <c r="AK24" s="639"/>
      <c r="AL24" s="639"/>
      <c r="AM24" s="639"/>
      <c r="AN24" s="639"/>
      <c r="AO24" s="639"/>
      <c r="AP24" s="639"/>
      <c r="AQ24" s="639"/>
      <c r="AR24" s="639"/>
      <c r="AS24" s="639"/>
      <c r="AT24" s="639"/>
      <c r="AU24" s="639"/>
      <c r="AV24" s="639"/>
      <c r="AW24" s="639"/>
      <c r="AX24" s="639"/>
      <c r="AY24" s="639"/>
      <c r="AZ24" s="639"/>
      <c r="BA24" s="639"/>
      <c r="BB24" s="639"/>
      <c r="BC24" s="639"/>
      <c r="BD24" s="639"/>
      <c r="BE24" s="639"/>
      <c r="BF24" s="639"/>
      <c r="BG24" s="639"/>
      <c r="BH24" s="639"/>
      <c r="BI24" s="639"/>
      <c r="BJ24" s="639"/>
      <c r="BK24" s="639"/>
      <c r="BL24" s="639"/>
      <c r="BM24" s="639"/>
      <c r="BN24" s="639"/>
      <c r="BO24" s="639"/>
      <c r="BP24" s="639"/>
      <c r="BQ24" s="639"/>
      <c r="BR24" s="639"/>
      <c r="BS24" s="639"/>
      <c r="BT24" s="639"/>
      <c r="BU24" s="639"/>
      <c r="BV24" s="639"/>
      <c r="BW24" s="639"/>
      <c r="BX24" s="639"/>
      <c r="BY24" s="639"/>
      <c r="BZ24" s="639"/>
      <c r="CA24" s="639"/>
      <c r="CB24" s="639"/>
      <c r="CC24" s="639"/>
      <c r="CD24" s="639"/>
      <c r="CE24" s="639"/>
      <c r="CF24" s="639"/>
      <c r="CG24" s="639"/>
      <c r="CH24" s="639"/>
      <c r="CI24" s="639"/>
      <c r="CJ24" s="639"/>
      <c r="CK24" s="639"/>
      <c r="CL24" s="639"/>
      <c r="CM24" s="639"/>
      <c r="CN24" s="639"/>
      <c r="CO24" s="639"/>
      <c r="CX24" s="639"/>
      <c r="CY24" s="639"/>
      <c r="DH24" s="639"/>
      <c r="DI24" s="639"/>
      <c r="DP24" s="639"/>
      <c r="DQ24" s="639"/>
      <c r="DV24" s="639"/>
      <c r="DW24" s="639"/>
      <c r="DY24" s="639"/>
      <c r="DZ24" s="639"/>
      <c r="EA24" s="639"/>
      <c r="EB24" s="639"/>
    </row>
    <row r="25" spans="1:142" s="731" customFormat="1" ht="15" customHeight="1">
      <c r="A25" s="1004"/>
      <c r="B25" s="732" t="s">
        <v>930</v>
      </c>
      <c r="C25" s="733"/>
      <c r="D25" s="733"/>
      <c r="E25" s="734"/>
      <c r="F25" s="670"/>
      <c r="G25" s="639"/>
      <c r="H25" s="639"/>
      <c r="I25" s="639"/>
      <c r="J25" s="639"/>
      <c r="K25" s="639"/>
      <c r="L25" s="639"/>
      <c r="M25" s="639"/>
      <c r="N25" s="727"/>
      <c r="O25" s="639"/>
      <c r="P25" s="639"/>
      <c r="Q25" s="639"/>
      <c r="R25" s="639"/>
      <c r="S25" s="639"/>
      <c r="T25" s="639"/>
      <c r="U25" s="639"/>
      <c r="V25" s="639"/>
      <c r="W25" s="639"/>
      <c r="X25" s="639"/>
      <c r="Y25" s="639"/>
      <c r="Z25" s="639"/>
      <c r="AA25" s="639"/>
      <c r="AB25" s="639"/>
      <c r="AC25" s="639"/>
      <c r="AD25" s="639"/>
      <c r="AE25" s="639"/>
      <c r="AF25" s="639"/>
      <c r="AG25" s="639"/>
      <c r="AH25" s="639"/>
      <c r="AI25" s="639"/>
      <c r="AJ25" s="639"/>
      <c r="AK25" s="639"/>
      <c r="AL25" s="639"/>
      <c r="AM25" s="639"/>
      <c r="AN25" s="639"/>
      <c r="AO25" s="639"/>
      <c r="AP25" s="639"/>
      <c r="AQ25" s="639"/>
      <c r="AR25" s="639"/>
      <c r="AS25" s="639"/>
      <c r="AT25" s="639"/>
      <c r="AU25" s="639"/>
      <c r="AV25" s="639"/>
      <c r="AW25" s="639"/>
      <c r="AX25" s="639"/>
      <c r="AY25" s="639"/>
      <c r="AZ25" s="639"/>
      <c r="BA25" s="639"/>
      <c r="BB25" s="639"/>
      <c r="BC25" s="639"/>
      <c r="BD25" s="639"/>
      <c r="BE25" s="639"/>
      <c r="BF25" s="639"/>
      <c r="BG25" s="639"/>
      <c r="BH25" s="639"/>
      <c r="BI25" s="639"/>
      <c r="BJ25" s="639"/>
      <c r="BK25" s="639"/>
      <c r="BL25" s="639"/>
      <c r="BM25" s="639"/>
      <c r="BN25" s="639"/>
      <c r="BO25" s="639"/>
      <c r="BP25" s="639"/>
      <c r="BQ25" s="639"/>
      <c r="BR25" s="639"/>
      <c r="BS25" s="639"/>
      <c r="BT25" s="639"/>
      <c r="BU25" s="639"/>
      <c r="BV25" s="639"/>
      <c r="BW25" s="639"/>
      <c r="BX25" s="639"/>
      <c r="BY25" s="639"/>
      <c r="BZ25" s="639"/>
      <c r="CA25" s="639"/>
      <c r="CB25" s="639"/>
      <c r="CC25" s="639"/>
      <c r="CD25" s="639"/>
      <c r="CE25" s="639"/>
      <c r="CF25" s="639"/>
      <c r="CG25" s="639"/>
      <c r="CH25" s="639"/>
      <c r="CI25" s="639"/>
      <c r="CJ25" s="639"/>
      <c r="CK25" s="639"/>
      <c r="CL25" s="639"/>
      <c r="CM25" s="639"/>
      <c r="CN25" s="639"/>
      <c r="CO25" s="639"/>
      <c r="CX25" s="639"/>
      <c r="CY25" s="639"/>
      <c r="DH25" s="639"/>
      <c r="DI25" s="639"/>
      <c r="DP25" s="639"/>
      <c r="DQ25" s="639"/>
      <c r="DV25" s="639"/>
      <c r="DW25" s="639"/>
      <c r="DY25" s="639"/>
      <c r="DZ25" s="639"/>
      <c r="EA25" s="639"/>
      <c r="EB25" s="639"/>
    </row>
    <row r="26" spans="1:142" s="731" customFormat="1" ht="15" customHeight="1">
      <c r="A26" s="1004"/>
      <c r="B26" s="735" t="s">
        <v>927</v>
      </c>
      <c r="C26" s="736"/>
      <c r="D26" s="736"/>
      <c r="E26" s="737"/>
      <c r="F26" s="738"/>
      <c r="G26" s="639"/>
      <c r="H26" s="639"/>
      <c r="I26" s="639"/>
      <c r="J26" s="639"/>
      <c r="K26" s="639"/>
      <c r="L26" s="639"/>
      <c r="M26" s="639"/>
      <c r="N26" s="727"/>
      <c r="O26" s="639"/>
      <c r="P26" s="639"/>
      <c r="Q26" s="639"/>
      <c r="R26" s="639"/>
      <c r="S26" s="639"/>
      <c r="T26" s="639"/>
      <c r="U26" s="639"/>
      <c r="V26" s="639"/>
      <c r="W26" s="639"/>
      <c r="X26" s="639"/>
      <c r="Y26" s="639"/>
      <c r="Z26" s="639"/>
      <c r="AA26" s="639"/>
      <c r="AB26" s="639"/>
      <c r="AC26" s="639"/>
      <c r="AD26" s="639"/>
      <c r="AE26" s="639"/>
      <c r="AF26" s="639"/>
      <c r="AG26" s="639"/>
      <c r="AH26" s="639"/>
      <c r="AI26" s="639"/>
      <c r="AJ26" s="639"/>
      <c r="AK26" s="639"/>
      <c r="AL26" s="639"/>
      <c r="AM26" s="639"/>
      <c r="AN26" s="639"/>
      <c r="AO26" s="639"/>
      <c r="AP26" s="639"/>
      <c r="AQ26" s="639"/>
      <c r="AR26" s="639"/>
      <c r="AS26" s="639"/>
      <c r="AT26" s="639"/>
      <c r="AU26" s="639"/>
      <c r="AV26" s="639"/>
      <c r="AW26" s="639"/>
      <c r="AX26" s="639"/>
      <c r="AY26" s="639"/>
      <c r="AZ26" s="639"/>
      <c r="BA26" s="639"/>
      <c r="BB26" s="639"/>
      <c r="BC26" s="639"/>
      <c r="BD26" s="639"/>
      <c r="BE26" s="639"/>
      <c r="BF26" s="639"/>
      <c r="BG26" s="639"/>
      <c r="BH26" s="639"/>
      <c r="BI26" s="639"/>
      <c r="BJ26" s="639"/>
      <c r="BK26" s="639"/>
      <c r="BL26" s="639"/>
      <c r="BM26" s="639"/>
      <c r="BN26" s="639"/>
      <c r="BO26" s="639"/>
      <c r="BP26" s="639"/>
      <c r="BQ26" s="639"/>
      <c r="BR26" s="639"/>
      <c r="BS26" s="639"/>
      <c r="BT26" s="639"/>
      <c r="BU26" s="639"/>
      <c r="BV26" s="639"/>
      <c r="BW26" s="639"/>
      <c r="BX26" s="639"/>
      <c r="BY26" s="639"/>
      <c r="BZ26" s="639"/>
      <c r="CA26" s="639"/>
      <c r="CB26" s="639"/>
      <c r="CC26" s="639"/>
      <c r="CD26" s="639"/>
      <c r="CE26" s="639"/>
      <c r="CF26" s="639"/>
      <c r="CG26" s="639"/>
      <c r="CH26" s="639"/>
      <c r="CI26" s="639"/>
      <c r="CJ26" s="639"/>
      <c r="CK26" s="639"/>
      <c r="CL26" s="639"/>
      <c r="CM26" s="639"/>
      <c r="CN26" s="639"/>
      <c r="CO26" s="639"/>
      <c r="CX26" s="639"/>
      <c r="CY26" s="639"/>
      <c r="DH26" s="639"/>
      <c r="DI26" s="639"/>
      <c r="DP26" s="639"/>
      <c r="DQ26" s="639"/>
      <c r="DV26" s="639"/>
      <c r="DW26" s="639"/>
      <c r="DY26" s="639"/>
      <c r="DZ26" s="639"/>
      <c r="EA26" s="639"/>
      <c r="EB26" s="639"/>
    </row>
    <row r="27" spans="1:142" s="731" customFormat="1" ht="15" customHeight="1">
      <c r="A27" s="1004"/>
      <c r="B27" s="735" t="s">
        <v>928</v>
      </c>
      <c r="C27" s="736"/>
      <c r="D27" s="736"/>
      <c r="E27" s="737"/>
      <c r="F27" s="738"/>
      <c r="G27" s="639"/>
      <c r="H27" s="639"/>
      <c r="I27" s="639"/>
      <c r="J27" s="639"/>
      <c r="K27" s="639"/>
      <c r="L27" s="639"/>
      <c r="M27" s="639"/>
      <c r="N27" s="727"/>
      <c r="O27" s="639"/>
      <c r="P27" s="639"/>
      <c r="Q27" s="639"/>
      <c r="R27" s="639"/>
      <c r="S27" s="639"/>
      <c r="T27" s="639"/>
      <c r="U27" s="639"/>
      <c r="V27" s="639"/>
      <c r="W27" s="639"/>
      <c r="X27" s="639"/>
      <c r="Y27" s="639"/>
      <c r="Z27" s="639"/>
      <c r="AA27" s="639"/>
      <c r="AB27" s="639"/>
      <c r="AC27" s="639"/>
      <c r="AD27" s="639"/>
      <c r="AE27" s="639"/>
      <c r="AF27" s="639"/>
      <c r="AG27" s="639"/>
      <c r="AH27" s="639"/>
      <c r="AI27" s="639"/>
      <c r="AJ27" s="639"/>
      <c r="AK27" s="639"/>
      <c r="AL27" s="639"/>
      <c r="AM27" s="639"/>
      <c r="AN27" s="639"/>
      <c r="AO27" s="639"/>
      <c r="AP27" s="639"/>
      <c r="AQ27" s="639"/>
      <c r="AR27" s="639"/>
      <c r="AS27" s="639"/>
      <c r="AT27" s="639"/>
      <c r="AU27" s="639"/>
      <c r="AV27" s="639"/>
      <c r="AW27" s="639"/>
      <c r="AX27" s="639"/>
      <c r="AY27" s="639"/>
      <c r="AZ27" s="639"/>
      <c r="BA27" s="639"/>
      <c r="BB27" s="639"/>
      <c r="BC27" s="639"/>
      <c r="BD27" s="639"/>
      <c r="BE27" s="639"/>
      <c r="BF27" s="639"/>
      <c r="BG27" s="639"/>
      <c r="BH27" s="639"/>
      <c r="BI27" s="639"/>
      <c r="BJ27" s="639"/>
      <c r="BK27" s="639"/>
      <c r="BL27" s="639"/>
      <c r="BM27" s="639"/>
      <c r="BN27" s="639"/>
      <c r="BO27" s="639"/>
      <c r="BP27" s="639"/>
      <c r="BQ27" s="639"/>
      <c r="BR27" s="639"/>
      <c r="BS27" s="639"/>
      <c r="BT27" s="639"/>
      <c r="BU27" s="639"/>
      <c r="BV27" s="639"/>
      <c r="BW27" s="639"/>
      <c r="BX27" s="639"/>
      <c r="BY27" s="639"/>
      <c r="BZ27" s="639"/>
      <c r="CA27" s="639"/>
      <c r="CB27" s="639"/>
      <c r="CC27" s="639"/>
      <c r="CD27" s="639"/>
      <c r="CE27" s="639"/>
      <c r="CF27" s="639"/>
      <c r="CG27" s="639"/>
      <c r="CH27" s="639"/>
      <c r="CI27" s="639"/>
      <c r="CJ27" s="639"/>
      <c r="CK27" s="639"/>
      <c r="CL27" s="639"/>
      <c r="CM27" s="639"/>
      <c r="CN27" s="639"/>
      <c r="CO27" s="639"/>
      <c r="CX27" s="639"/>
      <c r="CY27" s="639"/>
      <c r="DH27" s="639"/>
      <c r="DI27" s="639"/>
      <c r="DP27" s="639"/>
      <c r="DQ27" s="639"/>
      <c r="DV27" s="639"/>
      <c r="DW27" s="639"/>
      <c r="DY27" s="639"/>
      <c r="DZ27" s="639"/>
      <c r="EA27" s="639"/>
      <c r="EB27" s="639"/>
    </row>
    <row r="28" spans="1:142" s="731" customFormat="1" ht="15" customHeight="1">
      <c r="A28" s="1004"/>
      <c r="B28" s="735" t="s">
        <v>929</v>
      </c>
      <c r="C28" s="736"/>
      <c r="D28" s="736"/>
      <c r="E28" s="737"/>
      <c r="F28" s="738"/>
      <c r="G28" s="639"/>
      <c r="H28" s="639"/>
      <c r="I28" s="639"/>
      <c r="J28" s="639"/>
      <c r="K28" s="639"/>
      <c r="L28" s="639"/>
      <c r="M28" s="639"/>
      <c r="N28" s="727"/>
      <c r="O28" s="639"/>
      <c r="P28" s="639"/>
      <c r="Q28" s="639"/>
      <c r="R28" s="639"/>
      <c r="S28" s="639"/>
      <c r="T28" s="639"/>
      <c r="U28" s="639"/>
      <c r="V28" s="639"/>
      <c r="W28" s="639"/>
      <c r="X28" s="639"/>
      <c r="Y28" s="639"/>
      <c r="Z28" s="639"/>
      <c r="AA28" s="639"/>
      <c r="AB28" s="639"/>
      <c r="AC28" s="639"/>
      <c r="AD28" s="639"/>
      <c r="AE28" s="639"/>
      <c r="AF28" s="639"/>
      <c r="AG28" s="639"/>
      <c r="AH28" s="639"/>
      <c r="AI28" s="639"/>
      <c r="AJ28" s="639"/>
      <c r="AK28" s="639"/>
      <c r="AL28" s="639"/>
      <c r="AM28" s="639"/>
      <c r="AN28" s="639"/>
      <c r="AO28" s="639"/>
      <c r="AP28" s="639"/>
      <c r="AQ28" s="639"/>
      <c r="AR28" s="639"/>
      <c r="AS28" s="639"/>
      <c r="AT28" s="639"/>
      <c r="AU28" s="639"/>
      <c r="AV28" s="639"/>
      <c r="AW28" s="639"/>
      <c r="AX28" s="639"/>
      <c r="AY28" s="639"/>
      <c r="AZ28" s="639"/>
      <c r="BA28" s="639"/>
      <c r="BB28" s="639"/>
      <c r="BC28" s="639"/>
      <c r="BD28" s="639"/>
      <c r="BE28" s="639"/>
      <c r="BF28" s="639"/>
      <c r="BG28" s="639"/>
      <c r="BH28" s="639"/>
      <c r="BI28" s="639"/>
      <c r="BJ28" s="639"/>
      <c r="BK28" s="639"/>
      <c r="BL28" s="639"/>
      <c r="BM28" s="639"/>
      <c r="BN28" s="639"/>
      <c r="BO28" s="639"/>
      <c r="BP28" s="639"/>
      <c r="BQ28" s="639"/>
      <c r="BR28" s="639"/>
      <c r="BS28" s="639"/>
      <c r="BT28" s="639"/>
      <c r="BU28" s="639"/>
      <c r="BV28" s="639"/>
      <c r="BW28" s="639"/>
      <c r="BX28" s="639"/>
      <c r="BY28" s="639"/>
      <c r="BZ28" s="639"/>
      <c r="CA28" s="639"/>
      <c r="CB28" s="639"/>
      <c r="CC28" s="639"/>
      <c r="CD28" s="639"/>
      <c r="CE28" s="639"/>
      <c r="CF28" s="639"/>
      <c r="CG28" s="639"/>
      <c r="CH28" s="639"/>
      <c r="CI28" s="639"/>
      <c r="CJ28" s="639"/>
      <c r="CK28" s="639"/>
      <c r="CL28" s="639"/>
      <c r="CM28" s="639"/>
      <c r="CN28" s="639"/>
      <c r="CO28" s="639"/>
      <c r="CX28" s="639"/>
      <c r="CY28" s="639"/>
      <c r="DH28" s="639"/>
      <c r="DI28" s="639"/>
      <c r="DP28" s="639"/>
      <c r="DQ28" s="639"/>
      <c r="DV28" s="639"/>
      <c r="DW28" s="639"/>
      <c r="DY28" s="639"/>
      <c r="DZ28" s="639"/>
      <c r="EA28" s="639"/>
      <c r="EB28" s="639"/>
    </row>
    <row r="29" spans="1:142" s="731" customFormat="1" ht="15" customHeight="1">
      <c r="A29" s="1004"/>
      <c r="B29" s="732" t="s">
        <v>931</v>
      </c>
      <c r="C29" s="733"/>
      <c r="D29" s="733"/>
      <c r="E29" s="734"/>
      <c r="F29" s="670"/>
      <c r="G29" s="639"/>
      <c r="H29" s="639"/>
      <c r="I29" s="639"/>
      <c r="J29" s="639"/>
      <c r="K29" s="639"/>
      <c r="L29" s="639"/>
      <c r="M29" s="639"/>
      <c r="N29" s="727"/>
      <c r="O29" s="639"/>
      <c r="P29" s="639"/>
      <c r="Q29" s="639"/>
      <c r="R29" s="639"/>
      <c r="S29" s="639"/>
      <c r="T29" s="639"/>
      <c r="U29" s="639"/>
      <c r="V29" s="639"/>
      <c r="W29" s="639"/>
      <c r="X29" s="639"/>
      <c r="Y29" s="639"/>
      <c r="Z29" s="639"/>
      <c r="AA29" s="639"/>
      <c r="AB29" s="639"/>
      <c r="AC29" s="639"/>
      <c r="AD29" s="639"/>
      <c r="AE29" s="639"/>
      <c r="AF29" s="639"/>
      <c r="AG29" s="639"/>
      <c r="AH29" s="639"/>
      <c r="AI29" s="639"/>
      <c r="AJ29" s="639"/>
      <c r="AK29" s="639"/>
      <c r="AL29" s="639"/>
      <c r="AM29" s="639"/>
      <c r="AN29" s="639"/>
      <c r="AO29" s="639"/>
      <c r="AP29" s="639"/>
      <c r="AQ29" s="639"/>
      <c r="AR29" s="639"/>
      <c r="AS29" s="639"/>
      <c r="AT29" s="639"/>
      <c r="AU29" s="639"/>
      <c r="AV29" s="639"/>
      <c r="AW29" s="639"/>
      <c r="AX29" s="639"/>
      <c r="AY29" s="639"/>
      <c r="AZ29" s="639"/>
      <c r="BA29" s="639"/>
      <c r="BB29" s="639"/>
      <c r="BC29" s="639"/>
      <c r="BD29" s="639"/>
      <c r="BE29" s="639"/>
      <c r="BF29" s="639"/>
      <c r="BG29" s="639"/>
      <c r="BH29" s="639"/>
      <c r="BI29" s="639"/>
      <c r="BJ29" s="639"/>
      <c r="BK29" s="639"/>
      <c r="BL29" s="639"/>
      <c r="BM29" s="639"/>
      <c r="BN29" s="639"/>
      <c r="BO29" s="639"/>
      <c r="BP29" s="639"/>
      <c r="BQ29" s="639"/>
      <c r="BR29" s="639"/>
      <c r="BS29" s="639"/>
      <c r="BT29" s="639"/>
      <c r="BU29" s="639"/>
      <c r="BV29" s="639"/>
      <c r="BW29" s="639"/>
      <c r="BX29" s="639"/>
      <c r="BY29" s="639"/>
      <c r="BZ29" s="639"/>
      <c r="CA29" s="639"/>
      <c r="CB29" s="639"/>
      <c r="CC29" s="639"/>
      <c r="CD29" s="639"/>
      <c r="CE29" s="639"/>
      <c r="CF29" s="639"/>
      <c r="CG29" s="639"/>
      <c r="CH29" s="639"/>
      <c r="CI29" s="639"/>
      <c r="CJ29" s="639"/>
      <c r="CK29" s="639"/>
      <c r="CL29" s="639"/>
      <c r="CM29" s="639"/>
      <c r="CN29" s="639"/>
      <c r="CO29" s="639"/>
      <c r="CX29" s="639"/>
      <c r="CY29" s="639"/>
      <c r="DH29" s="639"/>
      <c r="DI29" s="639"/>
      <c r="DP29" s="639"/>
      <c r="DQ29" s="639"/>
      <c r="DV29" s="639"/>
      <c r="DW29" s="639"/>
      <c r="DY29" s="639"/>
      <c r="DZ29" s="639"/>
      <c r="EA29" s="639"/>
      <c r="EB29" s="639"/>
    </row>
    <row r="30" spans="1:142" s="731" customFormat="1" ht="15" customHeight="1">
      <c r="A30" s="1004"/>
      <c r="B30" s="735" t="s">
        <v>927</v>
      </c>
      <c r="C30" s="736"/>
      <c r="D30" s="736"/>
      <c r="E30" s="737"/>
      <c r="F30" s="738"/>
      <c r="G30" s="639"/>
      <c r="H30" s="639"/>
      <c r="I30" s="639"/>
      <c r="J30" s="639"/>
      <c r="K30" s="639"/>
      <c r="L30" s="639"/>
      <c r="M30" s="639"/>
      <c r="N30" s="727"/>
      <c r="O30" s="639"/>
      <c r="P30" s="639"/>
      <c r="Q30" s="639"/>
      <c r="R30" s="639"/>
      <c r="S30" s="639"/>
      <c r="T30" s="639"/>
      <c r="U30" s="639"/>
      <c r="V30" s="639"/>
      <c r="W30" s="639"/>
      <c r="X30" s="639"/>
      <c r="Y30" s="639"/>
      <c r="Z30" s="639"/>
      <c r="AA30" s="639"/>
      <c r="AB30" s="639"/>
      <c r="AC30" s="639"/>
      <c r="AD30" s="639"/>
      <c r="AE30" s="639"/>
      <c r="AF30" s="639"/>
      <c r="AG30" s="639"/>
      <c r="AH30" s="639"/>
      <c r="AI30" s="639"/>
      <c r="AJ30" s="639"/>
      <c r="AK30" s="639"/>
      <c r="AL30" s="639"/>
      <c r="AM30" s="639"/>
      <c r="AN30" s="639"/>
      <c r="AO30" s="639"/>
      <c r="AP30" s="639"/>
      <c r="AQ30" s="639"/>
      <c r="AR30" s="639"/>
      <c r="AS30" s="639"/>
      <c r="AT30" s="639"/>
      <c r="AU30" s="639"/>
      <c r="AV30" s="639"/>
      <c r="AW30" s="639"/>
      <c r="AX30" s="639"/>
      <c r="AY30" s="639"/>
      <c r="AZ30" s="639"/>
      <c r="BA30" s="639"/>
      <c r="BB30" s="639"/>
      <c r="BC30" s="639"/>
      <c r="BD30" s="639"/>
      <c r="BE30" s="639"/>
      <c r="BF30" s="639"/>
      <c r="BG30" s="639"/>
      <c r="BH30" s="639"/>
      <c r="BI30" s="639"/>
      <c r="BJ30" s="639"/>
      <c r="BK30" s="639"/>
      <c r="BL30" s="639"/>
      <c r="BM30" s="639"/>
      <c r="BN30" s="639"/>
      <c r="BO30" s="639"/>
      <c r="BP30" s="639"/>
      <c r="BQ30" s="639"/>
      <c r="BR30" s="639"/>
      <c r="BS30" s="639"/>
      <c r="BT30" s="639"/>
      <c r="BU30" s="639"/>
      <c r="BV30" s="639"/>
      <c r="BW30" s="639"/>
      <c r="BX30" s="639"/>
      <c r="BY30" s="639"/>
      <c r="BZ30" s="639"/>
      <c r="CA30" s="639"/>
      <c r="CB30" s="639"/>
      <c r="CC30" s="639"/>
      <c r="CD30" s="639"/>
      <c r="CE30" s="639"/>
      <c r="CF30" s="639"/>
      <c r="CG30" s="639"/>
      <c r="CH30" s="639"/>
      <c r="CI30" s="639"/>
      <c r="CJ30" s="639"/>
      <c r="CK30" s="639"/>
      <c r="CL30" s="639"/>
      <c r="CM30" s="639"/>
      <c r="CN30" s="639"/>
      <c r="CO30" s="639"/>
      <c r="CX30" s="639"/>
      <c r="CY30" s="639"/>
      <c r="DH30" s="639"/>
      <c r="DI30" s="639"/>
      <c r="DP30" s="639"/>
      <c r="DQ30" s="639"/>
      <c r="DV30" s="639"/>
      <c r="DW30" s="639"/>
      <c r="DY30" s="639"/>
      <c r="DZ30" s="639"/>
      <c r="EA30" s="639"/>
      <c r="EB30" s="639"/>
    </row>
    <row r="31" spans="1:142" s="731" customFormat="1" ht="15" customHeight="1">
      <c r="A31" s="1004"/>
      <c r="B31" s="735" t="s">
        <v>928</v>
      </c>
      <c r="C31" s="736"/>
      <c r="D31" s="736"/>
      <c r="E31" s="737"/>
      <c r="F31" s="738"/>
      <c r="G31" s="639"/>
      <c r="H31" s="639"/>
      <c r="I31" s="639"/>
      <c r="J31" s="639"/>
      <c r="K31" s="639"/>
      <c r="L31" s="639"/>
      <c r="M31" s="639"/>
      <c r="N31" s="727"/>
      <c r="O31" s="639"/>
      <c r="P31" s="639"/>
      <c r="Q31" s="639"/>
      <c r="R31" s="639"/>
      <c r="S31" s="639"/>
      <c r="T31" s="639"/>
      <c r="U31" s="639"/>
      <c r="V31" s="639"/>
      <c r="W31" s="639"/>
      <c r="X31" s="639"/>
      <c r="Y31" s="639"/>
      <c r="Z31" s="639"/>
      <c r="AA31" s="639"/>
      <c r="AB31" s="639"/>
      <c r="AC31" s="639"/>
      <c r="AD31" s="639"/>
      <c r="AE31" s="639"/>
      <c r="AF31" s="639"/>
      <c r="AG31" s="639"/>
      <c r="AH31" s="639"/>
      <c r="AI31" s="639"/>
      <c r="AJ31" s="639"/>
      <c r="AK31" s="639"/>
      <c r="AL31" s="639"/>
      <c r="AM31" s="639"/>
      <c r="AN31" s="639"/>
      <c r="AO31" s="639"/>
      <c r="AP31" s="639"/>
      <c r="AQ31" s="639"/>
      <c r="AR31" s="639"/>
      <c r="AS31" s="639"/>
      <c r="AT31" s="639"/>
      <c r="AU31" s="639"/>
      <c r="AV31" s="639"/>
      <c r="AW31" s="639"/>
      <c r="AX31" s="639"/>
      <c r="AY31" s="639"/>
      <c r="AZ31" s="639"/>
      <c r="BA31" s="639"/>
      <c r="BB31" s="639"/>
      <c r="BC31" s="639"/>
      <c r="BD31" s="639"/>
      <c r="BE31" s="639"/>
      <c r="BF31" s="639"/>
      <c r="BG31" s="639"/>
      <c r="BH31" s="639"/>
      <c r="BI31" s="639"/>
      <c r="BJ31" s="639"/>
      <c r="BK31" s="639"/>
      <c r="BL31" s="639"/>
      <c r="BM31" s="639"/>
      <c r="BN31" s="639"/>
      <c r="BO31" s="639"/>
      <c r="BP31" s="639"/>
      <c r="BQ31" s="639"/>
      <c r="BR31" s="639"/>
      <c r="BS31" s="639"/>
      <c r="BT31" s="639"/>
      <c r="BU31" s="639"/>
      <c r="BV31" s="639"/>
      <c r="BW31" s="639"/>
      <c r="BX31" s="639"/>
      <c r="BY31" s="639"/>
      <c r="BZ31" s="639"/>
      <c r="CA31" s="639"/>
      <c r="CB31" s="639"/>
      <c r="CC31" s="639"/>
      <c r="CD31" s="639"/>
      <c r="CE31" s="639"/>
      <c r="CF31" s="639"/>
      <c r="CG31" s="639"/>
      <c r="CH31" s="639"/>
      <c r="CI31" s="639"/>
      <c r="CJ31" s="639"/>
      <c r="CK31" s="639"/>
      <c r="CL31" s="639"/>
      <c r="CM31" s="639"/>
      <c r="CN31" s="639"/>
      <c r="CO31" s="639"/>
      <c r="CX31" s="639"/>
      <c r="CY31" s="639"/>
      <c r="DH31" s="639"/>
      <c r="DI31" s="639"/>
      <c r="DP31" s="639"/>
      <c r="DQ31" s="639"/>
      <c r="DV31" s="639"/>
      <c r="DW31" s="639"/>
      <c r="DY31" s="639"/>
      <c r="DZ31" s="639"/>
      <c r="EA31" s="639"/>
      <c r="EB31" s="639"/>
    </row>
    <row r="32" spans="1:142" s="731" customFormat="1" ht="15" customHeight="1">
      <c r="A32" s="1004"/>
      <c r="B32" s="739" t="s">
        <v>929</v>
      </c>
      <c r="C32" s="740"/>
      <c r="D32" s="740"/>
      <c r="E32" s="741"/>
      <c r="F32" s="742"/>
      <c r="G32" s="639"/>
      <c r="H32" s="639"/>
      <c r="I32" s="639"/>
      <c r="J32" s="639"/>
      <c r="K32" s="639"/>
      <c r="L32" s="639"/>
      <c r="M32" s="639"/>
      <c r="N32" s="727"/>
      <c r="O32" s="639"/>
      <c r="P32" s="639"/>
      <c r="Q32" s="639"/>
      <c r="R32" s="639"/>
      <c r="S32" s="639"/>
      <c r="T32" s="639"/>
      <c r="U32" s="639"/>
      <c r="V32" s="639"/>
      <c r="W32" s="639"/>
      <c r="X32" s="639"/>
      <c r="Y32" s="639"/>
      <c r="Z32" s="639"/>
      <c r="AA32" s="639"/>
      <c r="AB32" s="639"/>
      <c r="AC32" s="639"/>
      <c r="AD32" s="639"/>
      <c r="AE32" s="639"/>
      <c r="AF32" s="639"/>
      <c r="AG32" s="639"/>
      <c r="AH32" s="639"/>
      <c r="AI32" s="639"/>
      <c r="AJ32" s="639"/>
      <c r="AK32" s="639"/>
      <c r="AL32" s="639"/>
      <c r="AM32" s="639"/>
      <c r="AN32" s="639"/>
      <c r="AO32" s="639"/>
      <c r="AP32" s="639"/>
      <c r="AQ32" s="639"/>
      <c r="AR32" s="639"/>
      <c r="AS32" s="639"/>
      <c r="AT32" s="639"/>
      <c r="AU32" s="639"/>
      <c r="AV32" s="639"/>
      <c r="AW32" s="639"/>
      <c r="AX32" s="639"/>
      <c r="AY32" s="639"/>
      <c r="AZ32" s="639"/>
      <c r="BA32" s="639"/>
      <c r="BB32" s="639"/>
      <c r="BC32" s="639"/>
      <c r="BD32" s="639"/>
      <c r="BE32" s="639"/>
      <c r="BF32" s="639"/>
      <c r="BG32" s="639"/>
      <c r="BH32" s="639"/>
      <c r="BI32" s="639"/>
      <c r="BJ32" s="639"/>
      <c r="BK32" s="639"/>
      <c r="BL32" s="639"/>
      <c r="BM32" s="639"/>
      <c r="BN32" s="639"/>
      <c r="BO32" s="639"/>
      <c r="BP32" s="639"/>
      <c r="BQ32" s="639"/>
      <c r="BR32" s="639"/>
      <c r="BS32" s="639"/>
      <c r="BT32" s="639"/>
      <c r="BU32" s="639"/>
      <c r="BV32" s="639"/>
      <c r="BW32" s="639"/>
      <c r="BX32" s="639"/>
      <c r="BY32" s="639"/>
      <c r="BZ32" s="639"/>
      <c r="CA32" s="639"/>
      <c r="CB32" s="639"/>
      <c r="CC32" s="639"/>
      <c r="CD32" s="639"/>
      <c r="CE32" s="639"/>
      <c r="CF32" s="639"/>
      <c r="CG32" s="639"/>
      <c r="CH32" s="639"/>
      <c r="CI32" s="639"/>
      <c r="CJ32" s="639"/>
      <c r="CK32" s="639"/>
      <c r="CL32" s="639"/>
      <c r="CM32" s="639"/>
      <c r="CN32" s="639"/>
      <c r="CO32" s="639"/>
      <c r="CX32" s="639"/>
      <c r="CY32" s="639"/>
      <c r="DH32" s="639"/>
      <c r="DI32" s="639"/>
      <c r="DP32" s="639"/>
      <c r="DQ32" s="639"/>
      <c r="DV32" s="639"/>
      <c r="DW32" s="639"/>
      <c r="DY32" s="639"/>
      <c r="DZ32" s="639"/>
      <c r="EA32" s="639"/>
      <c r="EB32" s="639"/>
    </row>
    <row r="33" spans="1:142" s="639" customFormat="1" ht="15" customHeight="1">
      <c r="A33" s="996"/>
      <c r="N33" s="727"/>
      <c r="EL33" s="727"/>
    </row>
    <row r="34" spans="1:142" s="639" customFormat="1" ht="45" customHeight="1">
      <c r="A34" s="958" t="s">
        <v>932</v>
      </c>
      <c r="B34" s="1691"/>
      <c r="C34" s="1692"/>
      <c r="D34" s="1692"/>
      <c r="E34" s="1692"/>
      <c r="F34" s="1692"/>
      <c r="G34" s="1692"/>
      <c r="H34" s="1692"/>
      <c r="I34" s="1585"/>
      <c r="J34" s="1585"/>
      <c r="K34" s="1585"/>
      <c r="L34" s="1585"/>
      <c r="M34" s="1585"/>
      <c r="N34" s="1008"/>
      <c r="O34" s="1585"/>
      <c r="P34" s="1585"/>
      <c r="Q34" s="1585"/>
      <c r="R34" s="1585"/>
      <c r="S34" s="1585"/>
      <c r="T34" s="1585"/>
      <c r="U34" s="1585"/>
      <c r="V34" s="1585"/>
      <c r="W34" s="1585"/>
      <c r="X34" s="1585"/>
      <c r="Y34" s="1585"/>
      <c r="Z34" s="1585"/>
      <c r="AA34" s="1585"/>
      <c r="AB34" s="1585"/>
      <c r="AC34" s="1585"/>
      <c r="AD34" s="1585"/>
      <c r="AE34" s="1585"/>
      <c r="AF34" s="1585"/>
      <c r="AG34" s="1585"/>
      <c r="AH34" s="1585"/>
      <c r="AI34" s="1585"/>
      <c r="AJ34" s="1585"/>
      <c r="AK34" s="1585"/>
      <c r="AL34" s="1585"/>
      <c r="AM34" s="1585"/>
      <c r="AN34" s="1585"/>
      <c r="AO34" s="1585"/>
      <c r="AP34" s="1585"/>
      <c r="AQ34" s="1585"/>
      <c r="AR34" s="1585"/>
      <c r="AS34" s="1585"/>
      <c r="AT34" s="1585"/>
      <c r="AU34" s="1585"/>
      <c r="AV34" s="1585"/>
      <c r="AW34" s="1585"/>
      <c r="AX34" s="1585"/>
      <c r="AY34" s="1585"/>
      <c r="AZ34" s="1585"/>
      <c r="BA34" s="1585"/>
      <c r="BB34" s="1585"/>
      <c r="BC34" s="1585"/>
      <c r="BD34" s="1585"/>
      <c r="BE34" s="1585"/>
      <c r="BF34" s="1585"/>
      <c r="BG34" s="1585"/>
      <c r="BH34" s="1585"/>
      <c r="BI34" s="1585"/>
      <c r="BJ34" s="1585"/>
      <c r="BK34" s="1585"/>
      <c r="BL34" s="1585"/>
      <c r="BM34" s="1585"/>
      <c r="BN34" s="1585"/>
      <c r="BO34" s="1585"/>
      <c r="BP34" s="1585"/>
      <c r="BQ34" s="1585"/>
      <c r="BR34" s="1585"/>
      <c r="BS34" s="1585"/>
      <c r="BT34" s="1585"/>
      <c r="BU34" s="1585"/>
      <c r="BV34" s="1585"/>
      <c r="BW34" s="1585"/>
      <c r="BX34" s="1585"/>
      <c r="BY34" s="1585"/>
      <c r="BZ34" s="1585"/>
      <c r="CA34" s="1585"/>
      <c r="CB34" s="1585"/>
      <c r="CC34" s="1585"/>
      <c r="CD34" s="1585"/>
      <c r="CE34" s="1585"/>
      <c r="CF34" s="1585"/>
      <c r="CG34" s="1585"/>
      <c r="CH34" s="1585"/>
      <c r="CI34" s="1585"/>
      <c r="CJ34" s="1585"/>
      <c r="CK34" s="1585"/>
      <c r="CL34" s="1585"/>
      <c r="CM34" s="1585"/>
      <c r="CN34" s="1585"/>
      <c r="CO34" s="1585"/>
      <c r="CP34" s="1585"/>
      <c r="CQ34" s="1585"/>
      <c r="CR34" s="1585"/>
      <c r="CS34" s="1585"/>
      <c r="CT34" s="1585"/>
      <c r="CU34" s="1585"/>
      <c r="CV34" s="1585"/>
      <c r="CW34" s="1585"/>
      <c r="CX34" s="1585"/>
      <c r="CY34" s="1585"/>
      <c r="CZ34" s="1585"/>
      <c r="DA34" s="1585"/>
      <c r="DB34" s="1585"/>
      <c r="DC34" s="1585"/>
      <c r="DD34" s="1585"/>
      <c r="DE34" s="1585"/>
      <c r="DF34" s="1585"/>
      <c r="DG34" s="1585"/>
      <c r="DH34" s="1585"/>
      <c r="DI34" s="1585"/>
      <c r="DJ34" s="1585"/>
      <c r="DK34" s="1585"/>
      <c r="DL34" s="1585"/>
      <c r="DM34" s="1585"/>
      <c r="DN34" s="1585"/>
      <c r="DO34" s="1585"/>
      <c r="DP34" s="1585"/>
      <c r="DQ34" s="1585"/>
      <c r="DR34" s="1585"/>
      <c r="DS34" s="1585"/>
      <c r="DT34" s="1585"/>
      <c r="DU34" s="1585"/>
      <c r="DV34" s="1585"/>
      <c r="DW34" s="1585"/>
      <c r="DX34" s="1585"/>
      <c r="DY34" s="1585"/>
      <c r="DZ34" s="1585"/>
      <c r="EA34" s="1585"/>
      <c r="EB34" s="1585"/>
      <c r="EC34" s="1585"/>
      <c r="ED34" s="1585"/>
      <c r="EE34" s="1585"/>
      <c r="EF34" s="1585"/>
      <c r="EG34" s="1585"/>
      <c r="EH34" s="1585"/>
      <c r="EI34" s="1585"/>
      <c r="EJ34" s="1585"/>
      <c r="EK34" s="1585"/>
      <c r="EL34" s="1008"/>
    </row>
    <row r="35" spans="1:142" s="731" customFormat="1" ht="15" customHeight="1">
      <c r="A35" s="1004"/>
      <c r="B35" s="977"/>
      <c r="C35" s="977"/>
      <c r="D35" s="977"/>
      <c r="E35" s="952"/>
      <c r="F35" s="1005" t="s">
        <v>857</v>
      </c>
      <c r="G35" s="639"/>
      <c r="H35" s="639"/>
      <c r="I35" s="639"/>
      <c r="J35" s="639"/>
      <c r="K35" s="639"/>
      <c r="L35" s="639"/>
      <c r="M35" s="639"/>
      <c r="N35" s="727"/>
      <c r="O35" s="639"/>
      <c r="P35" s="639"/>
      <c r="Q35" s="639"/>
      <c r="R35" s="639"/>
      <c r="S35" s="639"/>
      <c r="T35" s="639"/>
      <c r="U35" s="639"/>
      <c r="V35" s="639"/>
      <c r="W35" s="639"/>
      <c r="X35" s="639"/>
      <c r="Y35" s="639"/>
      <c r="Z35" s="639"/>
      <c r="AA35" s="639"/>
      <c r="AB35" s="639"/>
      <c r="AC35" s="639"/>
      <c r="AD35" s="639"/>
      <c r="AE35" s="639"/>
      <c r="AF35" s="639"/>
      <c r="AG35" s="639"/>
      <c r="AH35" s="639"/>
      <c r="AI35" s="639"/>
      <c r="AJ35" s="639"/>
      <c r="AK35" s="639"/>
      <c r="AL35" s="639"/>
      <c r="AM35" s="639"/>
      <c r="AN35" s="639"/>
      <c r="AO35" s="639"/>
      <c r="AP35" s="639"/>
      <c r="AQ35" s="639"/>
      <c r="AR35" s="639"/>
      <c r="AS35" s="639"/>
      <c r="AT35" s="639"/>
      <c r="AU35" s="639"/>
      <c r="AV35" s="639"/>
      <c r="AW35" s="639"/>
      <c r="AX35" s="639"/>
      <c r="AY35" s="639"/>
      <c r="AZ35" s="639"/>
      <c r="BA35" s="639"/>
      <c r="BB35" s="639"/>
      <c r="BC35" s="639"/>
      <c r="BD35" s="639"/>
      <c r="BE35" s="639"/>
      <c r="BF35" s="639"/>
      <c r="BG35" s="639"/>
      <c r="BH35" s="639"/>
      <c r="BI35" s="639"/>
      <c r="BJ35" s="639"/>
      <c r="BK35" s="639"/>
      <c r="BL35" s="639"/>
      <c r="BM35" s="639"/>
      <c r="BN35" s="639"/>
      <c r="BO35" s="639"/>
      <c r="BP35" s="639"/>
      <c r="BQ35" s="639"/>
      <c r="BR35" s="639"/>
      <c r="BS35" s="639"/>
      <c r="BT35" s="639"/>
      <c r="BU35" s="639"/>
      <c r="BV35" s="639"/>
      <c r="BW35" s="639"/>
      <c r="BX35" s="639"/>
      <c r="BY35" s="639"/>
      <c r="BZ35" s="639"/>
      <c r="CA35" s="639"/>
      <c r="CB35" s="639"/>
      <c r="CC35" s="639"/>
      <c r="CD35" s="639"/>
      <c r="CE35" s="639"/>
      <c r="CF35" s="639"/>
      <c r="CG35" s="639"/>
      <c r="CH35" s="639"/>
      <c r="CI35" s="639"/>
      <c r="CJ35" s="639"/>
      <c r="CK35" s="639"/>
      <c r="CL35" s="639"/>
      <c r="CM35" s="639"/>
      <c r="CN35" s="639"/>
      <c r="CO35" s="639"/>
      <c r="CX35" s="639"/>
      <c r="CY35" s="639"/>
      <c r="DH35" s="639"/>
      <c r="DI35" s="639"/>
      <c r="DP35" s="639"/>
      <c r="DQ35" s="639"/>
      <c r="DV35" s="639"/>
      <c r="DW35" s="639"/>
      <c r="DY35" s="639"/>
      <c r="DZ35" s="639"/>
      <c r="EA35" s="639"/>
      <c r="EB35" s="639"/>
    </row>
    <row r="36" spans="1:142" s="731" customFormat="1" ht="15" customHeight="1">
      <c r="A36" s="1004"/>
      <c r="B36" s="1006" t="s">
        <v>933</v>
      </c>
      <c r="C36" s="1006"/>
      <c r="D36" s="1006"/>
      <c r="E36" s="1006"/>
      <c r="F36" s="1007">
        <f>IF($F$16=($F$22+$F$26+$F$30+$F$38+$F$42+$F$46+$F$54+$F$58+$F$62+$F$70+$F$74+$F$78+$F$86+$F$90+$F$94+$F$102+$F$106+$F$110+$F$118+$F$122+$F$126+$F$12+$F$13+$F$14+$F$15),F38+F42+F46,IF($F$16=($F$119+$F$123+$F$127+$F$103+$F$107+$F$111+$F$87+$F$91+$F$95+$F$71+$F$75+$F$79+$F$55+$F$59+$F$63+$F$39+$F$43+$F$47+$F$23+$F$27+$F$31+$F$12+$F$13+$F$14+$F$15),F39+F43+F47,F40+F44+F48))</f>
        <v>0</v>
      </c>
      <c r="G36" s="639"/>
      <c r="H36" s="639"/>
      <c r="I36" s="639"/>
      <c r="J36" s="639"/>
      <c r="K36" s="639"/>
      <c r="L36" s="639"/>
      <c r="M36" s="639"/>
      <c r="N36" s="727"/>
      <c r="O36" s="639"/>
      <c r="P36" s="639"/>
      <c r="Q36" s="639"/>
      <c r="R36" s="639"/>
      <c r="S36" s="639"/>
      <c r="T36" s="639"/>
      <c r="U36" s="639"/>
      <c r="V36" s="639"/>
      <c r="W36" s="639"/>
      <c r="X36" s="639"/>
      <c r="Y36" s="639"/>
      <c r="Z36" s="639"/>
      <c r="AA36" s="639"/>
      <c r="AB36" s="639"/>
      <c r="AC36" s="639"/>
      <c r="AD36" s="639"/>
      <c r="AE36" s="639"/>
      <c r="AF36" s="639"/>
      <c r="AG36" s="639"/>
      <c r="AH36" s="639"/>
      <c r="AI36" s="639"/>
      <c r="AJ36" s="639"/>
      <c r="AK36" s="639"/>
      <c r="AL36" s="639"/>
      <c r="AM36" s="639"/>
      <c r="AN36" s="639"/>
      <c r="AO36" s="639"/>
      <c r="AP36" s="639"/>
      <c r="AQ36" s="639"/>
      <c r="AR36" s="639"/>
      <c r="AS36" s="639"/>
      <c r="AT36" s="639"/>
      <c r="AU36" s="639"/>
      <c r="AV36" s="639"/>
      <c r="AW36" s="639"/>
      <c r="AX36" s="639"/>
      <c r="AY36" s="639"/>
      <c r="AZ36" s="639"/>
      <c r="BA36" s="639"/>
      <c r="BB36" s="639"/>
      <c r="BC36" s="639"/>
      <c r="BD36" s="639"/>
      <c r="BE36" s="639"/>
      <c r="BF36" s="639"/>
      <c r="BG36" s="639"/>
      <c r="BH36" s="639"/>
      <c r="BI36" s="639"/>
      <c r="BJ36" s="639"/>
      <c r="BK36" s="639"/>
      <c r="BL36" s="639"/>
      <c r="BM36" s="639"/>
      <c r="BN36" s="639"/>
      <c r="BO36" s="639"/>
      <c r="BP36" s="639"/>
      <c r="BQ36" s="639"/>
      <c r="BR36" s="639"/>
      <c r="BS36" s="639"/>
      <c r="BT36" s="639"/>
      <c r="BU36" s="639"/>
      <c r="BV36" s="639"/>
      <c r="BW36" s="639"/>
      <c r="BX36" s="639"/>
      <c r="BY36" s="639"/>
      <c r="BZ36" s="639"/>
      <c r="CA36" s="639"/>
      <c r="CB36" s="639"/>
      <c r="CC36" s="639"/>
      <c r="CD36" s="639"/>
      <c r="CE36" s="639"/>
      <c r="CF36" s="639"/>
      <c r="CG36" s="639"/>
      <c r="CH36" s="639"/>
      <c r="CI36" s="639"/>
      <c r="CJ36" s="639"/>
      <c r="CK36" s="639"/>
      <c r="CL36" s="639"/>
      <c r="CM36" s="639"/>
      <c r="CN36" s="639"/>
      <c r="CO36" s="639"/>
      <c r="CP36" s="639"/>
      <c r="CQ36" s="639"/>
      <c r="CX36" s="639"/>
      <c r="CY36" s="639"/>
      <c r="DH36" s="639"/>
      <c r="DI36" s="639"/>
      <c r="DP36" s="639"/>
      <c r="DQ36" s="639"/>
      <c r="DV36" s="639"/>
      <c r="DW36" s="639"/>
      <c r="DY36" s="639"/>
      <c r="DZ36" s="639"/>
      <c r="EA36" s="639"/>
      <c r="EB36" s="639"/>
      <c r="EL36" s="743"/>
    </row>
    <row r="37" spans="1:142" s="731" customFormat="1" ht="15" customHeight="1">
      <c r="A37" s="1004"/>
      <c r="B37" s="732" t="s">
        <v>926</v>
      </c>
      <c r="C37" s="733"/>
      <c r="D37" s="733"/>
      <c r="E37" s="734"/>
      <c r="F37" s="670"/>
      <c r="G37" s="639"/>
      <c r="H37" s="639"/>
      <c r="I37" s="639"/>
      <c r="J37" s="639"/>
      <c r="K37" s="639"/>
      <c r="L37" s="639"/>
      <c r="M37" s="639"/>
      <c r="N37" s="727"/>
      <c r="O37" s="639"/>
      <c r="P37" s="639"/>
      <c r="Q37" s="639"/>
      <c r="R37" s="639"/>
      <c r="S37" s="639"/>
      <c r="T37" s="639"/>
      <c r="U37" s="639"/>
      <c r="V37" s="639"/>
      <c r="W37" s="639"/>
      <c r="X37" s="639"/>
      <c r="Y37" s="639"/>
      <c r="Z37" s="639"/>
      <c r="AA37" s="639"/>
      <c r="AB37" s="639"/>
      <c r="AC37" s="639"/>
      <c r="AD37" s="639"/>
      <c r="AE37" s="639"/>
      <c r="AF37" s="639"/>
      <c r="AG37" s="639"/>
      <c r="AH37" s="639"/>
      <c r="AI37" s="639"/>
      <c r="AJ37" s="639"/>
      <c r="AK37" s="639"/>
      <c r="AL37" s="639"/>
      <c r="AM37" s="639"/>
      <c r="AN37" s="639"/>
      <c r="AO37" s="639"/>
      <c r="AP37" s="639"/>
      <c r="AQ37" s="639"/>
      <c r="AR37" s="639"/>
      <c r="AS37" s="639"/>
      <c r="AT37" s="639"/>
      <c r="AU37" s="639"/>
      <c r="AV37" s="639"/>
      <c r="AW37" s="639"/>
      <c r="AX37" s="639"/>
      <c r="AY37" s="639"/>
      <c r="AZ37" s="639"/>
      <c r="BA37" s="639"/>
      <c r="BB37" s="639"/>
      <c r="BC37" s="639"/>
      <c r="BD37" s="639"/>
      <c r="BE37" s="639"/>
      <c r="BF37" s="639"/>
      <c r="BG37" s="639"/>
      <c r="BH37" s="639"/>
      <c r="BI37" s="639"/>
      <c r="BJ37" s="639"/>
      <c r="BK37" s="639"/>
      <c r="BL37" s="639"/>
      <c r="BM37" s="639"/>
      <c r="BN37" s="639"/>
      <c r="BO37" s="639"/>
      <c r="BP37" s="639"/>
      <c r="BQ37" s="639"/>
      <c r="BR37" s="639"/>
      <c r="BS37" s="639"/>
      <c r="BT37" s="639"/>
      <c r="BU37" s="639"/>
      <c r="BV37" s="639"/>
      <c r="BW37" s="639"/>
      <c r="BX37" s="639"/>
      <c r="BY37" s="639"/>
      <c r="BZ37" s="639"/>
      <c r="CA37" s="639"/>
      <c r="CB37" s="639"/>
      <c r="CC37" s="639"/>
      <c r="CD37" s="639"/>
      <c r="CE37" s="639"/>
      <c r="CF37" s="639"/>
      <c r="CG37" s="639"/>
      <c r="CH37" s="639"/>
      <c r="CI37" s="639"/>
      <c r="CJ37" s="639"/>
      <c r="CK37" s="639"/>
      <c r="CL37" s="639"/>
      <c r="CM37" s="639"/>
      <c r="CN37" s="639"/>
      <c r="CO37" s="639"/>
      <c r="CP37" s="639"/>
      <c r="CQ37" s="639"/>
      <c r="CX37" s="639"/>
      <c r="CY37" s="639"/>
      <c r="DH37" s="639"/>
      <c r="DI37" s="639"/>
      <c r="DP37" s="639"/>
      <c r="DQ37" s="639"/>
      <c r="DV37" s="639"/>
      <c r="DW37" s="639"/>
      <c r="DY37" s="639"/>
      <c r="DZ37" s="639"/>
      <c r="EA37" s="639"/>
      <c r="EB37" s="639"/>
      <c r="EL37" s="743"/>
    </row>
    <row r="38" spans="1:142" s="731" customFormat="1" ht="15" customHeight="1">
      <c r="A38" s="1004"/>
      <c r="B38" s="735" t="s">
        <v>927</v>
      </c>
      <c r="C38" s="736"/>
      <c r="D38" s="736"/>
      <c r="E38" s="737"/>
      <c r="F38" s="738"/>
      <c r="G38" s="639"/>
      <c r="H38" s="639"/>
      <c r="I38" s="639"/>
      <c r="J38" s="639"/>
      <c r="K38" s="639"/>
      <c r="L38" s="639"/>
      <c r="M38" s="639"/>
      <c r="N38" s="727"/>
      <c r="O38" s="639"/>
      <c r="P38" s="639"/>
      <c r="Q38" s="639"/>
      <c r="R38" s="639"/>
      <c r="S38" s="639"/>
      <c r="T38" s="639"/>
      <c r="U38" s="639"/>
      <c r="V38" s="639"/>
      <c r="W38" s="639"/>
      <c r="X38" s="639"/>
      <c r="Y38" s="639"/>
      <c r="Z38" s="639"/>
      <c r="AA38" s="639"/>
      <c r="AB38" s="639"/>
      <c r="AC38" s="639"/>
      <c r="AD38" s="639"/>
      <c r="AE38" s="639"/>
      <c r="AF38" s="639"/>
      <c r="AG38" s="639"/>
      <c r="AH38" s="639"/>
      <c r="AI38" s="639"/>
      <c r="AJ38" s="639"/>
      <c r="AK38" s="639"/>
      <c r="AL38" s="639"/>
      <c r="AM38" s="639"/>
      <c r="AN38" s="639"/>
      <c r="AO38" s="639"/>
      <c r="AP38" s="639"/>
      <c r="AQ38" s="639"/>
      <c r="AR38" s="639"/>
      <c r="AS38" s="639"/>
      <c r="AT38" s="639"/>
      <c r="AU38" s="639"/>
      <c r="AV38" s="639"/>
      <c r="AW38" s="639"/>
      <c r="AX38" s="639"/>
      <c r="AY38" s="639"/>
      <c r="AZ38" s="639"/>
      <c r="BA38" s="639"/>
      <c r="BB38" s="639"/>
      <c r="BC38" s="639"/>
      <c r="BD38" s="639"/>
      <c r="BE38" s="639"/>
      <c r="BF38" s="639"/>
      <c r="BG38" s="639"/>
      <c r="BH38" s="639"/>
      <c r="BI38" s="639"/>
      <c r="BJ38" s="639"/>
      <c r="BK38" s="639"/>
      <c r="BL38" s="639"/>
      <c r="BM38" s="639"/>
      <c r="BN38" s="639"/>
      <c r="BO38" s="639"/>
      <c r="BP38" s="639"/>
      <c r="BQ38" s="639"/>
      <c r="BR38" s="639"/>
      <c r="BS38" s="639"/>
      <c r="BT38" s="639"/>
      <c r="BU38" s="639"/>
      <c r="BV38" s="639"/>
      <c r="BW38" s="639"/>
      <c r="BX38" s="639"/>
      <c r="BY38" s="639"/>
      <c r="BZ38" s="639"/>
      <c r="CA38" s="639"/>
      <c r="CB38" s="639"/>
      <c r="CC38" s="639"/>
      <c r="CD38" s="639"/>
      <c r="CE38" s="639"/>
      <c r="CF38" s="639"/>
      <c r="CG38" s="639"/>
      <c r="CH38" s="639"/>
      <c r="CI38" s="639"/>
      <c r="CJ38" s="639"/>
      <c r="CK38" s="639"/>
      <c r="CL38" s="639"/>
      <c r="CM38" s="639"/>
      <c r="CN38" s="639"/>
      <c r="CO38" s="639"/>
      <c r="CP38" s="639"/>
      <c r="CQ38" s="639"/>
      <c r="CX38" s="639"/>
      <c r="CY38" s="639"/>
      <c r="DH38" s="639"/>
      <c r="DI38" s="639"/>
      <c r="DP38" s="639"/>
      <c r="DQ38" s="639"/>
      <c r="DV38" s="639"/>
      <c r="DW38" s="639"/>
      <c r="DY38" s="639"/>
      <c r="DZ38" s="639"/>
      <c r="EA38" s="639"/>
      <c r="EB38" s="639"/>
      <c r="EL38" s="743"/>
    </row>
    <row r="39" spans="1:142" s="731" customFormat="1" ht="15" customHeight="1">
      <c r="A39" s="1004"/>
      <c r="B39" s="735" t="s">
        <v>928</v>
      </c>
      <c r="C39" s="736"/>
      <c r="D39" s="736"/>
      <c r="E39" s="737"/>
      <c r="F39" s="738"/>
      <c r="G39" s="639"/>
      <c r="H39" s="639"/>
      <c r="I39" s="639"/>
      <c r="J39" s="639"/>
      <c r="K39" s="639"/>
      <c r="L39" s="639"/>
      <c r="M39" s="639"/>
      <c r="N39" s="727"/>
      <c r="O39" s="639"/>
      <c r="P39" s="639"/>
      <c r="Q39" s="639"/>
      <c r="R39" s="639"/>
      <c r="S39" s="639"/>
      <c r="T39" s="639"/>
      <c r="U39" s="639"/>
      <c r="V39" s="639"/>
      <c r="W39" s="639"/>
      <c r="X39" s="639"/>
      <c r="Y39" s="639"/>
      <c r="Z39" s="639"/>
      <c r="AA39" s="639"/>
      <c r="AB39" s="639"/>
      <c r="AC39" s="639"/>
      <c r="AD39" s="639"/>
      <c r="AE39" s="639"/>
      <c r="AF39" s="639"/>
      <c r="AG39" s="639"/>
      <c r="AH39" s="639"/>
      <c r="AI39" s="639"/>
      <c r="AJ39" s="639"/>
      <c r="AK39" s="639"/>
      <c r="AL39" s="639"/>
      <c r="AM39" s="639"/>
      <c r="AN39" s="639"/>
      <c r="AO39" s="639"/>
      <c r="AP39" s="639"/>
      <c r="AQ39" s="639"/>
      <c r="AR39" s="639"/>
      <c r="AS39" s="639"/>
      <c r="AT39" s="639"/>
      <c r="AU39" s="639"/>
      <c r="AV39" s="639"/>
      <c r="AW39" s="639"/>
      <c r="AX39" s="639"/>
      <c r="AY39" s="639"/>
      <c r="AZ39" s="639"/>
      <c r="BA39" s="639"/>
      <c r="BB39" s="639"/>
      <c r="BC39" s="639"/>
      <c r="BD39" s="639"/>
      <c r="BE39" s="639"/>
      <c r="BF39" s="639"/>
      <c r="BG39" s="639"/>
      <c r="BH39" s="639"/>
      <c r="BI39" s="639"/>
      <c r="BJ39" s="639"/>
      <c r="BK39" s="639"/>
      <c r="BL39" s="639"/>
      <c r="BM39" s="639"/>
      <c r="BN39" s="639"/>
      <c r="BO39" s="639"/>
      <c r="BP39" s="639"/>
      <c r="BQ39" s="639"/>
      <c r="BR39" s="639"/>
      <c r="BS39" s="639"/>
      <c r="BT39" s="639"/>
      <c r="BU39" s="639"/>
      <c r="BV39" s="639"/>
      <c r="BW39" s="639"/>
      <c r="BX39" s="639"/>
      <c r="BY39" s="639"/>
      <c r="BZ39" s="639"/>
      <c r="CA39" s="639"/>
      <c r="CB39" s="639"/>
      <c r="CC39" s="639"/>
      <c r="CD39" s="639"/>
      <c r="CE39" s="639"/>
      <c r="CF39" s="639"/>
      <c r="CG39" s="639"/>
      <c r="CH39" s="639"/>
      <c r="CI39" s="639"/>
      <c r="CJ39" s="639"/>
      <c r="CK39" s="639"/>
      <c r="CL39" s="639"/>
      <c r="CM39" s="639"/>
      <c r="CN39" s="639"/>
      <c r="CO39" s="639"/>
      <c r="CP39" s="639"/>
      <c r="CQ39" s="639"/>
      <c r="CX39" s="639"/>
      <c r="CY39" s="639"/>
      <c r="DH39" s="639"/>
      <c r="DI39" s="639"/>
      <c r="DP39" s="639"/>
      <c r="DQ39" s="639"/>
      <c r="DV39" s="639"/>
      <c r="DW39" s="639"/>
      <c r="DY39" s="639"/>
      <c r="DZ39" s="639"/>
      <c r="EA39" s="639"/>
      <c r="EB39" s="639"/>
      <c r="EL39" s="743"/>
    </row>
    <row r="40" spans="1:142" s="731" customFormat="1" ht="15" customHeight="1">
      <c r="A40" s="1004"/>
      <c r="B40" s="735" t="s">
        <v>929</v>
      </c>
      <c r="C40" s="736"/>
      <c r="D40" s="736"/>
      <c r="E40" s="737"/>
      <c r="F40" s="738"/>
      <c r="G40" s="639"/>
      <c r="H40" s="639"/>
      <c r="I40" s="639"/>
      <c r="J40" s="639"/>
      <c r="K40" s="639"/>
      <c r="L40" s="639"/>
      <c r="M40" s="639"/>
      <c r="N40" s="727"/>
      <c r="O40" s="639"/>
      <c r="P40" s="639"/>
      <c r="Q40" s="639"/>
      <c r="R40" s="639"/>
      <c r="S40" s="639"/>
      <c r="T40" s="639"/>
      <c r="U40" s="639"/>
      <c r="V40" s="639"/>
      <c r="W40" s="639"/>
      <c r="X40" s="639"/>
      <c r="Y40" s="639"/>
      <c r="Z40" s="639"/>
      <c r="AA40" s="639"/>
      <c r="AB40" s="639"/>
      <c r="AC40" s="639"/>
      <c r="AD40" s="639"/>
      <c r="AE40" s="639"/>
      <c r="AF40" s="639"/>
      <c r="AG40" s="639"/>
      <c r="AH40" s="639"/>
      <c r="AI40" s="639"/>
      <c r="AJ40" s="639"/>
      <c r="AK40" s="639"/>
      <c r="AL40" s="639"/>
      <c r="AM40" s="639"/>
      <c r="AN40" s="639"/>
      <c r="AO40" s="639"/>
      <c r="AP40" s="639"/>
      <c r="AQ40" s="639"/>
      <c r="AR40" s="639"/>
      <c r="AS40" s="639"/>
      <c r="AT40" s="639"/>
      <c r="AU40" s="639"/>
      <c r="AV40" s="639"/>
      <c r="AW40" s="639"/>
      <c r="AX40" s="639"/>
      <c r="AY40" s="639"/>
      <c r="AZ40" s="639"/>
      <c r="BA40" s="639"/>
      <c r="BB40" s="639"/>
      <c r="BC40" s="639"/>
      <c r="BD40" s="639"/>
      <c r="BE40" s="639"/>
      <c r="BF40" s="639"/>
      <c r="BG40" s="639"/>
      <c r="BH40" s="639"/>
      <c r="BI40" s="639"/>
      <c r="BJ40" s="639"/>
      <c r="BK40" s="639"/>
      <c r="BL40" s="639"/>
      <c r="BM40" s="639"/>
      <c r="BN40" s="639"/>
      <c r="BO40" s="639"/>
      <c r="BP40" s="639"/>
      <c r="BQ40" s="639"/>
      <c r="BR40" s="639"/>
      <c r="BS40" s="639"/>
      <c r="BT40" s="639"/>
      <c r="BU40" s="639"/>
      <c r="BV40" s="639"/>
      <c r="BW40" s="639"/>
      <c r="BX40" s="639"/>
      <c r="BY40" s="639"/>
      <c r="BZ40" s="639"/>
      <c r="CA40" s="639"/>
      <c r="CB40" s="639"/>
      <c r="CC40" s="639"/>
      <c r="CD40" s="639"/>
      <c r="CE40" s="639"/>
      <c r="CF40" s="639"/>
      <c r="CG40" s="639"/>
      <c r="CH40" s="639"/>
      <c r="CI40" s="639"/>
      <c r="CJ40" s="639"/>
      <c r="CK40" s="639"/>
      <c r="CL40" s="639"/>
      <c r="CM40" s="639"/>
      <c r="CN40" s="639"/>
      <c r="CO40" s="639"/>
      <c r="CP40" s="639"/>
      <c r="CQ40" s="639"/>
      <c r="CX40" s="639"/>
      <c r="CY40" s="639"/>
      <c r="DH40" s="639"/>
      <c r="DI40" s="639"/>
      <c r="DP40" s="639"/>
      <c r="DQ40" s="639"/>
      <c r="DV40" s="639"/>
      <c r="DW40" s="639"/>
      <c r="DY40" s="639"/>
      <c r="DZ40" s="639"/>
      <c r="EA40" s="639"/>
      <c r="EB40" s="639"/>
      <c r="EL40" s="743"/>
    </row>
    <row r="41" spans="1:142" s="731" customFormat="1" ht="15" customHeight="1">
      <c r="A41" s="1004"/>
      <c r="B41" s="732" t="s">
        <v>930</v>
      </c>
      <c r="C41" s="733"/>
      <c r="D41" s="733"/>
      <c r="E41" s="734"/>
      <c r="F41" s="670"/>
      <c r="G41" s="639"/>
      <c r="H41" s="639"/>
      <c r="I41" s="639"/>
      <c r="J41" s="639"/>
      <c r="K41" s="639"/>
      <c r="L41" s="639"/>
      <c r="M41" s="639"/>
      <c r="N41" s="727"/>
      <c r="O41" s="639"/>
      <c r="P41" s="639"/>
      <c r="Q41" s="639"/>
      <c r="R41" s="639"/>
      <c r="S41" s="639"/>
      <c r="T41" s="639"/>
      <c r="U41" s="639"/>
      <c r="V41" s="639"/>
      <c r="W41" s="639"/>
      <c r="X41" s="639"/>
      <c r="Y41" s="639"/>
      <c r="Z41" s="639"/>
      <c r="AA41" s="639"/>
      <c r="AB41" s="639"/>
      <c r="AC41" s="639"/>
      <c r="AD41" s="639"/>
      <c r="AE41" s="639"/>
      <c r="AF41" s="639"/>
      <c r="AG41" s="639"/>
      <c r="AH41" s="639"/>
      <c r="AI41" s="639"/>
      <c r="AJ41" s="639"/>
      <c r="AK41" s="639"/>
      <c r="AL41" s="639"/>
      <c r="AM41" s="639"/>
      <c r="AN41" s="639"/>
      <c r="AO41" s="639"/>
      <c r="AP41" s="639"/>
      <c r="AQ41" s="639"/>
      <c r="AR41" s="639"/>
      <c r="AS41" s="639"/>
      <c r="AT41" s="639"/>
      <c r="AU41" s="639"/>
      <c r="AV41" s="639"/>
      <c r="AW41" s="639"/>
      <c r="AX41" s="639"/>
      <c r="AY41" s="639"/>
      <c r="AZ41" s="639"/>
      <c r="BA41" s="639"/>
      <c r="BB41" s="639"/>
      <c r="BC41" s="639"/>
      <c r="BD41" s="639"/>
      <c r="BE41" s="639"/>
      <c r="BF41" s="639"/>
      <c r="BG41" s="639"/>
      <c r="BH41" s="639"/>
      <c r="BI41" s="639"/>
      <c r="BJ41" s="639"/>
      <c r="BK41" s="639"/>
      <c r="BL41" s="639"/>
      <c r="BM41" s="639"/>
      <c r="BN41" s="639"/>
      <c r="BO41" s="639"/>
      <c r="BP41" s="639"/>
      <c r="BQ41" s="639"/>
      <c r="BR41" s="639"/>
      <c r="BS41" s="639"/>
      <c r="BT41" s="639"/>
      <c r="BU41" s="639"/>
      <c r="BV41" s="639"/>
      <c r="BW41" s="639"/>
      <c r="BX41" s="639"/>
      <c r="BY41" s="639"/>
      <c r="BZ41" s="639"/>
      <c r="CA41" s="639"/>
      <c r="CB41" s="639"/>
      <c r="CC41" s="639"/>
      <c r="CD41" s="639"/>
      <c r="CE41" s="639"/>
      <c r="CF41" s="639"/>
      <c r="CG41" s="639"/>
      <c r="CH41" s="639"/>
      <c r="CI41" s="639"/>
      <c r="CJ41" s="639"/>
      <c r="CK41" s="639"/>
      <c r="CL41" s="639"/>
      <c r="CM41" s="639"/>
      <c r="CN41" s="639"/>
      <c r="CO41" s="639"/>
      <c r="CP41" s="639"/>
      <c r="CQ41" s="639"/>
      <c r="CX41" s="639"/>
      <c r="CY41" s="639"/>
      <c r="DH41" s="639"/>
      <c r="DI41" s="639"/>
      <c r="DP41" s="639"/>
      <c r="DQ41" s="639"/>
      <c r="DV41" s="639"/>
      <c r="DW41" s="639"/>
      <c r="DY41" s="639"/>
      <c r="DZ41" s="639"/>
      <c r="EA41" s="639"/>
      <c r="EB41" s="639"/>
      <c r="EL41" s="743"/>
    </row>
    <row r="42" spans="1:142" s="731" customFormat="1" ht="15" customHeight="1">
      <c r="A42" s="1004"/>
      <c r="B42" s="735" t="s">
        <v>927</v>
      </c>
      <c r="C42" s="736"/>
      <c r="D42" s="736"/>
      <c r="E42" s="737"/>
      <c r="F42" s="738"/>
      <c r="G42" s="639"/>
      <c r="H42" s="639"/>
      <c r="I42" s="639"/>
      <c r="J42" s="639"/>
      <c r="K42" s="639"/>
      <c r="L42" s="639"/>
      <c r="M42" s="639"/>
      <c r="N42" s="727"/>
      <c r="O42" s="639"/>
      <c r="P42" s="639"/>
      <c r="Q42" s="639"/>
      <c r="R42" s="639"/>
      <c r="S42" s="639"/>
      <c r="T42" s="639"/>
      <c r="U42" s="639"/>
      <c r="V42" s="639"/>
      <c r="W42" s="639"/>
      <c r="X42" s="639"/>
      <c r="Y42" s="639"/>
      <c r="Z42" s="639"/>
      <c r="AA42" s="639"/>
      <c r="AB42" s="639"/>
      <c r="AC42" s="639"/>
      <c r="AD42" s="639"/>
      <c r="AE42" s="639"/>
      <c r="AF42" s="639"/>
      <c r="AG42" s="639"/>
      <c r="AH42" s="639"/>
      <c r="AI42" s="639"/>
      <c r="AJ42" s="639"/>
      <c r="AK42" s="639"/>
      <c r="AL42" s="639"/>
      <c r="AM42" s="639"/>
      <c r="AN42" s="639"/>
      <c r="AO42" s="639"/>
      <c r="AP42" s="639"/>
      <c r="AQ42" s="639"/>
      <c r="AR42" s="639"/>
      <c r="AS42" s="639"/>
      <c r="AT42" s="639"/>
      <c r="AU42" s="639"/>
      <c r="AV42" s="639"/>
      <c r="AW42" s="639"/>
      <c r="AX42" s="639"/>
      <c r="AY42" s="639"/>
      <c r="AZ42" s="639"/>
      <c r="BA42" s="639"/>
      <c r="BB42" s="639"/>
      <c r="BC42" s="639"/>
      <c r="BD42" s="639"/>
      <c r="BE42" s="639"/>
      <c r="BF42" s="639"/>
      <c r="BG42" s="639"/>
      <c r="BH42" s="639"/>
      <c r="BI42" s="639"/>
      <c r="BJ42" s="639"/>
      <c r="BK42" s="639"/>
      <c r="BL42" s="639"/>
      <c r="BM42" s="639"/>
      <c r="BN42" s="639"/>
      <c r="BO42" s="639"/>
      <c r="BP42" s="639"/>
      <c r="BQ42" s="639"/>
      <c r="BR42" s="639"/>
      <c r="BS42" s="639"/>
      <c r="BT42" s="639"/>
      <c r="BU42" s="639"/>
      <c r="BV42" s="639"/>
      <c r="BW42" s="639"/>
      <c r="BX42" s="639"/>
      <c r="BY42" s="639"/>
      <c r="BZ42" s="639"/>
      <c r="CA42" s="639"/>
      <c r="CB42" s="639"/>
      <c r="CC42" s="639"/>
      <c r="CD42" s="639"/>
      <c r="CE42" s="639"/>
      <c r="CF42" s="639"/>
      <c r="CG42" s="639"/>
      <c r="CH42" s="639"/>
      <c r="CI42" s="639"/>
      <c r="CJ42" s="639"/>
      <c r="CK42" s="639"/>
      <c r="CL42" s="639"/>
      <c r="CM42" s="639"/>
      <c r="CN42" s="639"/>
      <c r="CO42" s="639"/>
      <c r="CP42" s="639"/>
      <c r="CQ42" s="639"/>
      <c r="CX42" s="639"/>
      <c r="CY42" s="639"/>
      <c r="DH42" s="639"/>
      <c r="DI42" s="639"/>
      <c r="DP42" s="639"/>
      <c r="DQ42" s="639"/>
      <c r="DV42" s="639"/>
      <c r="DW42" s="639"/>
      <c r="DY42" s="639"/>
      <c r="DZ42" s="639"/>
      <c r="EA42" s="639"/>
      <c r="EB42" s="639"/>
      <c r="EL42" s="743"/>
    </row>
    <row r="43" spans="1:142" s="731" customFormat="1" ht="15" customHeight="1">
      <c r="A43" s="1004"/>
      <c r="B43" s="735" t="s">
        <v>928</v>
      </c>
      <c r="C43" s="736"/>
      <c r="D43" s="736"/>
      <c r="E43" s="737"/>
      <c r="F43" s="738"/>
      <c r="G43" s="639"/>
      <c r="H43" s="639"/>
      <c r="I43" s="639"/>
      <c r="J43" s="639"/>
      <c r="K43" s="639"/>
      <c r="L43" s="639"/>
      <c r="M43" s="639"/>
      <c r="N43" s="727"/>
      <c r="O43" s="639"/>
      <c r="P43" s="639"/>
      <c r="Q43" s="639"/>
      <c r="R43" s="639"/>
      <c r="S43" s="639"/>
      <c r="T43" s="639"/>
      <c r="U43" s="639"/>
      <c r="V43" s="639"/>
      <c r="W43" s="639"/>
      <c r="X43" s="639"/>
      <c r="Y43" s="639"/>
      <c r="Z43" s="639"/>
      <c r="AA43" s="639"/>
      <c r="AB43" s="639"/>
      <c r="AC43" s="639"/>
      <c r="AD43" s="639"/>
      <c r="AE43" s="639"/>
      <c r="AF43" s="639"/>
      <c r="AG43" s="639"/>
      <c r="AH43" s="639"/>
      <c r="AI43" s="639"/>
      <c r="AJ43" s="639"/>
      <c r="AK43" s="639"/>
      <c r="AL43" s="639"/>
      <c r="AM43" s="639"/>
      <c r="AN43" s="639"/>
      <c r="AO43" s="639"/>
      <c r="AP43" s="639"/>
      <c r="AQ43" s="639"/>
      <c r="AR43" s="639"/>
      <c r="AS43" s="639"/>
      <c r="AT43" s="639"/>
      <c r="AU43" s="639"/>
      <c r="AV43" s="639"/>
      <c r="AW43" s="639"/>
      <c r="AX43" s="639"/>
      <c r="AY43" s="639"/>
      <c r="AZ43" s="639"/>
      <c r="BA43" s="639"/>
      <c r="BB43" s="639"/>
      <c r="BC43" s="639"/>
      <c r="BD43" s="639"/>
      <c r="BE43" s="639"/>
      <c r="BF43" s="639"/>
      <c r="BG43" s="639"/>
      <c r="BH43" s="639"/>
      <c r="BI43" s="639"/>
      <c r="BJ43" s="639"/>
      <c r="BK43" s="639"/>
      <c r="BL43" s="639"/>
      <c r="BM43" s="639"/>
      <c r="BN43" s="639"/>
      <c r="BO43" s="639"/>
      <c r="BP43" s="639"/>
      <c r="BQ43" s="639"/>
      <c r="BR43" s="639"/>
      <c r="BS43" s="639"/>
      <c r="BT43" s="639"/>
      <c r="BU43" s="639"/>
      <c r="BV43" s="639"/>
      <c r="BW43" s="639"/>
      <c r="BX43" s="639"/>
      <c r="BY43" s="639"/>
      <c r="BZ43" s="639"/>
      <c r="CA43" s="639"/>
      <c r="CB43" s="639"/>
      <c r="CC43" s="639"/>
      <c r="CD43" s="639"/>
      <c r="CE43" s="639"/>
      <c r="CF43" s="639"/>
      <c r="CG43" s="639"/>
      <c r="CH43" s="639"/>
      <c r="CI43" s="639"/>
      <c r="CJ43" s="639"/>
      <c r="CK43" s="639"/>
      <c r="CL43" s="639"/>
      <c r="CM43" s="639"/>
      <c r="CN43" s="639"/>
      <c r="CO43" s="639"/>
      <c r="CP43" s="639"/>
      <c r="CQ43" s="639"/>
      <c r="CX43" s="639"/>
      <c r="CY43" s="639"/>
      <c r="DH43" s="639"/>
      <c r="DI43" s="639"/>
      <c r="DP43" s="639"/>
      <c r="DQ43" s="639"/>
      <c r="DV43" s="639"/>
      <c r="DW43" s="639"/>
      <c r="DY43" s="639"/>
      <c r="DZ43" s="639"/>
      <c r="EA43" s="639"/>
      <c r="EB43" s="639"/>
      <c r="EL43" s="743"/>
    </row>
    <row r="44" spans="1:142" s="731" customFormat="1" ht="15" customHeight="1">
      <c r="A44" s="1004"/>
      <c r="B44" s="735" t="s">
        <v>929</v>
      </c>
      <c r="C44" s="736"/>
      <c r="D44" s="736"/>
      <c r="E44" s="737"/>
      <c r="F44" s="738"/>
      <c r="G44" s="639"/>
      <c r="H44" s="639"/>
      <c r="I44" s="639"/>
      <c r="J44" s="639"/>
      <c r="K44" s="639"/>
      <c r="L44" s="639"/>
      <c r="M44" s="639"/>
      <c r="N44" s="727"/>
      <c r="O44" s="639"/>
      <c r="P44" s="639"/>
      <c r="Q44" s="639"/>
      <c r="R44" s="639"/>
      <c r="S44" s="639"/>
      <c r="T44" s="639"/>
      <c r="U44" s="639"/>
      <c r="V44" s="639"/>
      <c r="W44" s="639"/>
      <c r="X44" s="639"/>
      <c r="Y44" s="639"/>
      <c r="Z44" s="639"/>
      <c r="AA44" s="639"/>
      <c r="AB44" s="639"/>
      <c r="AC44" s="639"/>
      <c r="AD44" s="639"/>
      <c r="AE44" s="639"/>
      <c r="AF44" s="639"/>
      <c r="AG44" s="639"/>
      <c r="AH44" s="639"/>
      <c r="AI44" s="639"/>
      <c r="AJ44" s="639"/>
      <c r="AK44" s="639"/>
      <c r="AL44" s="639"/>
      <c r="AM44" s="639"/>
      <c r="AN44" s="639"/>
      <c r="AO44" s="639"/>
      <c r="AP44" s="639"/>
      <c r="AQ44" s="639"/>
      <c r="AR44" s="639"/>
      <c r="AS44" s="639"/>
      <c r="AT44" s="639"/>
      <c r="AU44" s="639"/>
      <c r="AV44" s="639"/>
      <c r="AW44" s="639"/>
      <c r="AX44" s="639"/>
      <c r="AY44" s="639"/>
      <c r="AZ44" s="639"/>
      <c r="BA44" s="639"/>
      <c r="BB44" s="639"/>
      <c r="BC44" s="639"/>
      <c r="BD44" s="639"/>
      <c r="BE44" s="639"/>
      <c r="BF44" s="639"/>
      <c r="BG44" s="639"/>
      <c r="BH44" s="639"/>
      <c r="BI44" s="639"/>
      <c r="BJ44" s="639"/>
      <c r="BK44" s="639"/>
      <c r="BL44" s="639"/>
      <c r="BM44" s="639"/>
      <c r="BN44" s="639"/>
      <c r="BO44" s="639"/>
      <c r="BP44" s="639"/>
      <c r="BQ44" s="639"/>
      <c r="BR44" s="639"/>
      <c r="BS44" s="639"/>
      <c r="BT44" s="639"/>
      <c r="BU44" s="639"/>
      <c r="BV44" s="639"/>
      <c r="BW44" s="639"/>
      <c r="BX44" s="639"/>
      <c r="BY44" s="639"/>
      <c r="BZ44" s="639"/>
      <c r="CA44" s="639"/>
      <c r="CB44" s="639"/>
      <c r="CC44" s="639"/>
      <c r="CD44" s="639"/>
      <c r="CE44" s="639"/>
      <c r="CF44" s="639"/>
      <c r="CG44" s="639"/>
      <c r="CH44" s="639"/>
      <c r="CI44" s="639"/>
      <c r="CJ44" s="639"/>
      <c r="CK44" s="639"/>
      <c r="CL44" s="639"/>
      <c r="CM44" s="639"/>
      <c r="CN44" s="639"/>
      <c r="CO44" s="639"/>
      <c r="CP44" s="639"/>
      <c r="CQ44" s="639"/>
      <c r="CX44" s="639"/>
      <c r="CY44" s="639"/>
      <c r="DH44" s="639"/>
      <c r="DI44" s="639"/>
      <c r="DP44" s="639"/>
      <c r="DQ44" s="639"/>
      <c r="DV44" s="639"/>
      <c r="DW44" s="639"/>
      <c r="DY44" s="639"/>
      <c r="DZ44" s="639"/>
      <c r="EA44" s="639"/>
      <c r="EB44" s="639"/>
      <c r="EL44" s="743"/>
    </row>
    <row r="45" spans="1:142" s="731" customFormat="1" ht="15" customHeight="1">
      <c r="A45" s="1004"/>
      <c r="B45" s="732" t="s">
        <v>931</v>
      </c>
      <c r="C45" s="733"/>
      <c r="D45" s="733"/>
      <c r="E45" s="734"/>
      <c r="F45" s="670"/>
      <c r="G45" s="639"/>
      <c r="H45" s="639"/>
      <c r="I45" s="639"/>
      <c r="J45" s="639"/>
      <c r="K45" s="639"/>
      <c r="L45" s="639"/>
      <c r="M45" s="639"/>
      <c r="N45" s="727"/>
      <c r="O45" s="639"/>
      <c r="P45" s="639"/>
      <c r="Q45" s="639"/>
      <c r="R45" s="639"/>
      <c r="S45" s="639"/>
      <c r="T45" s="639"/>
      <c r="U45" s="639"/>
      <c r="V45" s="639"/>
      <c r="W45" s="639"/>
      <c r="X45" s="639"/>
      <c r="Y45" s="639"/>
      <c r="Z45" s="639"/>
      <c r="AA45" s="639"/>
      <c r="AB45" s="639"/>
      <c r="AC45" s="639"/>
      <c r="AD45" s="639"/>
      <c r="AE45" s="639"/>
      <c r="AF45" s="639"/>
      <c r="AG45" s="639"/>
      <c r="AH45" s="639"/>
      <c r="AI45" s="639"/>
      <c r="AJ45" s="639"/>
      <c r="AK45" s="639"/>
      <c r="AL45" s="639"/>
      <c r="AM45" s="639"/>
      <c r="AN45" s="639"/>
      <c r="AO45" s="639"/>
      <c r="AP45" s="639"/>
      <c r="AQ45" s="639"/>
      <c r="AR45" s="639"/>
      <c r="AS45" s="639"/>
      <c r="AT45" s="639"/>
      <c r="AU45" s="639"/>
      <c r="AV45" s="639"/>
      <c r="AW45" s="639"/>
      <c r="AX45" s="639"/>
      <c r="AY45" s="639"/>
      <c r="AZ45" s="639"/>
      <c r="BA45" s="639"/>
      <c r="BB45" s="639"/>
      <c r="BC45" s="639"/>
      <c r="BD45" s="639"/>
      <c r="BE45" s="639"/>
      <c r="BF45" s="639"/>
      <c r="BG45" s="639"/>
      <c r="BH45" s="639"/>
      <c r="BI45" s="639"/>
      <c r="BJ45" s="639"/>
      <c r="BK45" s="639"/>
      <c r="BL45" s="639"/>
      <c r="BM45" s="639"/>
      <c r="BN45" s="639"/>
      <c r="BO45" s="639"/>
      <c r="BP45" s="639"/>
      <c r="BQ45" s="639"/>
      <c r="BR45" s="639"/>
      <c r="BS45" s="639"/>
      <c r="BT45" s="639"/>
      <c r="BU45" s="639"/>
      <c r="BV45" s="639"/>
      <c r="BW45" s="639"/>
      <c r="BX45" s="639"/>
      <c r="BY45" s="639"/>
      <c r="BZ45" s="639"/>
      <c r="CA45" s="639"/>
      <c r="CB45" s="639"/>
      <c r="CC45" s="639"/>
      <c r="CD45" s="639"/>
      <c r="CE45" s="639"/>
      <c r="CF45" s="639"/>
      <c r="CG45" s="639"/>
      <c r="CH45" s="639"/>
      <c r="CI45" s="639"/>
      <c r="CJ45" s="639"/>
      <c r="CK45" s="639"/>
      <c r="CL45" s="639"/>
      <c r="CM45" s="639"/>
      <c r="CN45" s="639"/>
      <c r="CO45" s="639"/>
      <c r="CP45" s="639"/>
      <c r="CQ45" s="639"/>
      <c r="CX45" s="639"/>
      <c r="CY45" s="639"/>
      <c r="DH45" s="639"/>
      <c r="DI45" s="639"/>
      <c r="DP45" s="639"/>
      <c r="DQ45" s="639"/>
      <c r="DV45" s="639"/>
      <c r="DW45" s="639"/>
      <c r="DY45" s="639"/>
      <c r="DZ45" s="639"/>
      <c r="EA45" s="639"/>
      <c r="EB45" s="639"/>
      <c r="EL45" s="743"/>
    </row>
    <row r="46" spans="1:142" s="731" customFormat="1" ht="15" customHeight="1">
      <c r="A46" s="1004"/>
      <c r="B46" s="735" t="s">
        <v>927</v>
      </c>
      <c r="C46" s="736"/>
      <c r="D46" s="736"/>
      <c r="E46" s="737"/>
      <c r="F46" s="738"/>
      <c r="G46" s="639"/>
      <c r="H46" s="639"/>
      <c r="I46" s="639"/>
      <c r="J46" s="639"/>
      <c r="K46" s="639"/>
      <c r="L46" s="639"/>
      <c r="M46" s="639"/>
      <c r="N46" s="727"/>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39"/>
      <c r="AL46" s="639"/>
      <c r="AM46" s="639"/>
      <c r="AN46" s="639"/>
      <c r="AO46" s="639"/>
      <c r="AP46" s="639"/>
      <c r="AQ46" s="639"/>
      <c r="AR46" s="639"/>
      <c r="AS46" s="639"/>
      <c r="AT46" s="639"/>
      <c r="AU46" s="639"/>
      <c r="AV46" s="639"/>
      <c r="AW46" s="639"/>
      <c r="AX46" s="639"/>
      <c r="AY46" s="639"/>
      <c r="AZ46" s="639"/>
      <c r="BA46" s="639"/>
      <c r="BB46" s="639"/>
      <c r="BC46" s="639"/>
      <c r="BD46" s="639"/>
      <c r="BE46" s="639"/>
      <c r="BF46" s="639"/>
      <c r="BG46" s="639"/>
      <c r="BH46" s="639"/>
      <c r="BI46" s="639"/>
      <c r="BJ46" s="639"/>
      <c r="BK46" s="639"/>
      <c r="BL46" s="639"/>
      <c r="BM46" s="639"/>
      <c r="BN46" s="639"/>
      <c r="BO46" s="639"/>
      <c r="BP46" s="639"/>
      <c r="BQ46" s="639"/>
      <c r="BR46" s="639"/>
      <c r="BS46" s="639"/>
      <c r="BT46" s="639"/>
      <c r="BU46" s="639"/>
      <c r="BV46" s="639"/>
      <c r="BW46" s="639"/>
      <c r="BX46" s="639"/>
      <c r="BY46" s="639"/>
      <c r="BZ46" s="639"/>
      <c r="CA46" s="639"/>
      <c r="CB46" s="639"/>
      <c r="CC46" s="639"/>
      <c r="CD46" s="639"/>
      <c r="CE46" s="639"/>
      <c r="CF46" s="639"/>
      <c r="CG46" s="639"/>
      <c r="CH46" s="639"/>
      <c r="CI46" s="639"/>
      <c r="CJ46" s="639"/>
      <c r="CK46" s="639"/>
      <c r="CL46" s="639"/>
      <c r="CM46" s="639"/>
      <c r="CN46" s="639"/>
      <c r="CO46" s="639"/>
      <c r="CP46" s="639"/>
      <c r="CQ46" s="639"/>
      <c r="CX46" s="639"/>
      <c r="CY46" s="639"/>
      <c r="DH46" s="639"/>
      <c r="DI46" s="639"/>
      <c r="DP46" s="639"/>
      <c r="DQ46" s="639"/>
      <c r="DV46" s="639"/>
      <c r="DW46" s="639"/>
      <c r="DY46" s="639"/>
      <c r="DZ46" s="639"/>
      <c r="EA46" s="639"/>
      <c r="EB46" s="639"/>
      <c r="EL46" s="743"/>
    </row>
    <row r="47" spans="1:142" s="731" customFormat="1" ht="15" customHeight="1">
      <c r="A47" s="1004"/>
      <c r="B47" s="735" t="s">
        <v>928</v>
      </c>
      <c r="C47" s="736"/>
      <c r="D47" s="736"/>
      <c r="E47" s="737"/>
      <c r="F47" s="738"/>
      <c r="G47" s="639"/>
      <c r="H47" s="639"/>
      <c r="I47" s="639"/>
      <c r="J47" s="639"/>
      <c r="K47" s="639"/>
      <c r="L47" s="639"/>
      <c r="M47" s="639"/>
      <c r="N47" s="727"/>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39"/>
      <c r="BE47" s="639"/>
      <c r="BF47" s="639"/>
      <c r="BG47" s="639"/>
      <c r="BH47" s="639"/>
      <c r="BI47" s="639"/>
      <c r="BJ47" s="639"/>
      <c r="BK47" s="639"/>
      <c r="BL47" s="639"/>
      <c r="BM47" s="639"/>
      <c r="BN47" s="639"/>
      <c r="BO47" s="639"/>
      <c r="BP47" s="639"/>
      <c r="BQ47" s="639"/>
      <c r="BR47" s="639"/>
      <c r="BS47" s="639"/>
      <c r="BT47" s="639"/>
      <c r="BU47" s="639"/>
      <c r="BV47" s="639"/>
      <c r="BW47" s="639"/>
      <c r="BX47" s="639"/>
      <c r="BY47" s="639"/>
      <c r="BZ47" s="639"/>
      <c r="CA47" s="639"/>
      <c r="CB47" s="639"/>
      <c r="CC47" s="639"/>
      <c r="CD47" s="639"/>
      <c r="CE47" s="639"/>
      <c r="CF47" s="639"/>
      <c r="CG47" s="639"/>
      <c r="CH47" s="639"/>
      <c r="CI47" s="639"/>
      <c r="CJ47" s="639"/>
      <c r="CK47" s="639"/>
      <c r="CL47" s="639"/>
      <c r="CM47" s="639"/>
      <c r="CN47" s="639"/>
      <c r="CO47" s="639"/>
      <c r="CP47" s="639"/>
      <c r="CQ47" s="639"/>
      <c r="CX47" s="639"/>
      <c r="CY47" s="639"/>
      <c r="DH47" s="639"/>
      <c r="DI47" s="639"/>
      <c r="DP47" s="639"/>
      <c r="DQ47" s="639"/>
      <c r="DV47" s="639"/>
      <c r="DW47" s="639"/>
      <c r="DY47" s="639"/>
      <c r="DZ47" s="639"/>
      <c r="EA47" s="639"/>
      <c r="EB47" s="639"/>
      <c r="EL47" s="743"/>
    </row>
    <row r="48" spans="1:142" s="731" customFormat="1" ht="15" customHeight="1">
      <c r="A48" s="1004"/>
      <c r="B48" s="739" t="s">
        <v>929</v>
      </c>
      <c r="C48" s="740"/>
      <c r="D48" s="740"/>
      <c r="E48" s="741"/>
      <c r="F48" s="742"/>
      <c r="G48" s="639"/>
      <c r="H48" s="639"/>
      <c r="I48" s="639"/>
      <c r="J48" s="639"/>
      <c r="K48" s="639"/>
      <c r="L48" s="639"/>
      <c r="M48" s="639"/>
      <c r="N48" s="727"/>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39"/>
      <c r="BE48" s="639"/>
      <c r="BF48" s="639"/>
      <c r="BG48" s="639"/>
      <c r="BH48" s="639"/>
      <c r="BI48" s="639"/>
      <c r="BJ48" s="639"/>
      <c r="BK48" s="639"/>
      <c r="BL48" s="639"/>
      <c r="BM48" s="639"/>
      <c r="BN48" s="639"/>
      <c r="BO48" s="639"/>
      <c r="BP48" s="639"/>
      <c r="BQ48" s="639"/>
      <c r="BR48" s="639"/>
      <c r="BS48" s="639"/>
      <c r="BT48" s="639"/>
      <c r="BU48" s="639"/>
      <c r="BV48" s="639"/>
      <c r="BW48" s="639"/>
      <c r="BX48" s="639"/>
      <c r="BY48" s="639"/>
      <c r="BZ48" s="639"/>
      <c r="CA48" s="639"/>
      <c r="CB48" s="639"/>
      <c r="CC48" s="639"/>
      <c r="CD48" s="639"/>
      <c r="CE48" s="639"/>
      <c r="CF48" s="639"/>
      <c r="CG48" s="639"/>
      <c r="CH48" s="639"/>
      <c r="CI48" s="639"/>
      <c r="CJ48" s="639"/>
      <c r="CK48" s="639"/>
      <c r="CL48" s="639"/>
      <c r="CM48" s="639"/>
      <c r="CN48" s="639"/>
      <c r="CO48" s="639"/>
      <c r="CP48" s="639"/>
      <c r="CQ48" s="639"/>
      <c r="CX48" s="639"/>
      <c r="CY48" s="639"/>
      <c r="DH48" s="639"/>
      <c r="DI48" s="639"/>
      <c r="DP48" s="639"/>
      <c r="DQ48" s="639"/>
      <c r="DV48" s="639"/>
      <c r="DW48" s="639"/>
      <c r="DY48" s="639"/>
      <c r="DZ48" s="639"/>
      <c r="EA48" s="639"/>
      <c r="EB48" s="639"/>
      <c r="EL48" s="743"/>
    </row>
    <row r="49" spans="1:258" s="639" customFormat="1" ht="15" customHeight="1">
      <c r="A49" s="996"/>
      <c r="N49" s="727"/>
      <c r="AB49" s="874"/>
      <c r="AC49" s="874"/>
      <c r="AD49" s="874"/>
      <c r="AE49" s="874"/>
      <c r="AF49" s="874"/>
      <c r="AG49" s="874"/>
      <c r="AH49" s="874"/>
      <c r="AI49" s="874"/>
      <c r="AJ49" s="874"/>
      <c r="AK49" s="874"/>
      <c r="AL49" s="874"/>
      <c r="AM49" s="874"/>
      <c r="AN49" s="874"/>
      <c r="AO49" s="874"/>
      <c r="AP49" s="874"/>
      <c r="AQ49" s="874"/>
      <c r="AR49" s="874"/>
      <c r="AS49" s="874"/>
      <c r="AT49" s="874"/>
      <c r="AU49" s="874"/>
      <c r="AV49" s="874"/>
      <c r="AW49" s="874"/>
      <c r="AX49" s="874"/>
      <c r="AY49" s="874"/>
      <c r="AZ49" s="874"/>
      <c r="BA49" s="874"/>
      <c r="BB49" s="874"/>
      <c r="BC49" s="874"/>
      <c r="BD49" s="874"/>
      <c r="BE49" s="874"/>
      <c r="BF49" s="874"/>
      <c r="BG49" s="874"/>
      <c r="BH49" s="874"/>
      <c r="BI49" s="874"/>
      <c r="BJ49" s="874"/>
      <c r="BK49" s="874"/>
      <c r="BL49" s="874"/>
      <c r="BM49" s="874"/>
      <c r="BN49" s="874"/>
      <c r="BO49" s="874"/>
      <c r="BP49" s="874"/>
      <c r="BQ49" s="874"/>
      <c r="BR49" s="874"/>
      <c r="BS49" s="874"/>
      <c r="BT49" s="874"/>
      <c r="BU49" s="874"/>
      <c r="BV49" s="874"/>
      <c r="BW49" s="874"/>
      <c r="BX49" s="874"/>
      <c r="BY49" s="874"/>
      <c r="BZ49" s="874"/>
      <c r="CA49" s="874"/>
      <c r="CB49" s="874"/>
      <c r="CC49" s="874"/>
      <c r="CD49" s="874"/>
      <c r="CE49" s="874"/>
      <c r="CF49" s="874"/>
      <c r="CG49" s="874"/>
      <c r="CH49" s="874"/>
      <c r="CI49" s="874"/>
      <c r="CJ49" s="874"/>
      <c r="CK49" s="874"/>
      <c r="CL49" s="874"/>
      <c r="CM49" s="874"/>
      <c r="CN49" s="874"/>
      <c r="CO49" s="874"/>
      <c r="CP49" s="874"/>
      <c r="CQ49" s="874"/>
      <c r="CR49" s="874"/>
      <c r="CS49" s="874"/>
      <c r="CT49" s="874"/>
      <c r="CU49" s="874"/>
      <c r="CV49" s="874"/>
      <c r="CW49" s="874"/>
      <c r="CX49" s="874"/>
      <c r="CY49" s="874"/>
      <c r="CZ49" s="874"/>
      <c r="DA49" s="874"/>
      <c r="DB49" s="874"/>
      <c r="DC49" s="874"/>
      <c r="DD49" s="874"/>
      <c r="DE49" s="874"/>
      <c r="DF49" s="874"/>
      <c r="DG49" s="874"/>
      <c r="DH49" s="874"/>
      <c r="DI49" s="874"/>
      <c r="DJ49" s="874"/>
      <c r="DK49" s="874"/>
      <c r="DL49" s="874"/>
      <c r="DM49" s="874"/>
      <c r="DN49" s="874"/>
      <c r="DO49" s="874"/>
      <c r="DP49" s="874"/>
      <c r="DQ49" s="874"/>
      <c r="DR49" s="874"/>
      <c r="DS49" s="874"/>
      <c r="DT49" s="874"/>
      <c r="DU49" s="874"/>
      <c r="DV49" s="874"/>
      <c r="DW49" s="874"/>
      <c r="DX49" s="874"/>
      <c r="DY49" s="874"/>
      <c r="DZ49" s="874"/>
      <c r="EA49" s="874"/>
      <c r="EB49" s="874"/>
      <c r="EC49" s="874"/>
      <c r="ED49" s="874"/>
      <c r="EE49" s="874"/>
      <c r="EF49" s="874"/>
      <c r="EG49" s="874"/>
      <c r="EH49" s="874"/>
      <c r="EI49" s="874"/>
      <c r="EJ49" s="874"/>
      <c r="EK49" s="874"/>
      <c r="EL49" s="875"/>
    </row>
    <row r="50" spans="1:258" s="639" customFormat="1" ht="45" customHeight="1">
      <c r="A50" s="958" t="s">
        <v>934</v>
      </c>
      <c r="B50" s="1691"/>
      <c r="C50" s="1692"/>
      <c r="D50" s="1692"/>
      <c r="E50" s="1692"/>
      <c r="F50" s="1692"/>
      <c r="G50" s="1692"/>
      <c r="H50" s="1692"/>
      <c r="I50" s="1585"/>
      <c r="J50" s="1585"/>
      <c r="K50" s="1585"/>
      <c r="L50" s="1585"/>
      <c r="M50" s="1585"/>
      <c r="N50" s="1008"/>
      <c r="O50" s="1585"/>
      <c r="P50" s="1585"/>
      <c r="Q50" s="1585"/>
      <c r="R50" s="1585"/>
      <c r="S50" s="1585"/>
      <c r="T50" s="1585"/>
      <c r="U50" s="1585"/>
      <c r="V50" s="1585"/>
      <c r="W50" s="1585"/>
      <c r="X50" s="1585"/>
      <c r="Y50" s="1585"/>
      <c r="Z50" s="1585"/>
      <c r="AA50" s="1585"/>
      <c r="AB50" s="1585"/>
      <c r="AC50" s="1585"/>
      <c r="AD50" s="1585"/>
      <c r="AE50" s="1585"/>
      <c r="AF50" s="1585"/>
      <c r="AG50" s="1585"/>
      <c r="AH50" s="1585"/>
      <c r="AI50" s="1585"/>
      <c r="AJ50" s="1585"/>
      <c r="AK50" s="1585"/>
      <c r="AL50" s="1585"/>
      <c r="AM50" s="1585"/>
      <c r="AN50" s="1585"/>
      <c r="AO50" s="1585"/>
      <c r="AP50" s="1585"/>
      <c r="AQ50" s="1585"/>
      <c r="AR50" s="1585"/>
      <c r="AS50" s="1585"/>
      <c r="AT50" s="1585"/>
      <c r="AU50" s="1585"/>
      <c r="AV50" s="1585"/>
      <c r="AW50" s="1585"/>
      <c r="AX50" s="1585"/>
      <c r="AY50" s="1585"/>
      <c r="AZ50" s="1585"/>
      <c r="BA50" s="1585"/>
      <c r="BB50" s="1585"/>
      <c r="BC50" s="1585"/>
      <c r="BD50" s="1585"/>
      <c r="BE50" s="1585"/>
      <c r="BF50" s="1585"/>
      <c r="BG50" s="1585"/>
      <c r="BH50" s="1585"/>
      <c r="BI50" s="1585"/>
      <c r="BJ50" s="1585"/>
      <c r="BK50" s="1585"/>
      <c r="BL50" s="1585"/>
      <c r="BM50" s="1585"/>
      <c r="BN50" s="1585"/>
      <c r="BO50" s="1585"/>
      <c r="BP50" s="1585"/>
      <c r="BQ50" s="1585"/>
      <c r="BR50" s="1585"/>
      <c r="BS50" s="1585"/>
      <c r="BT50" s="1585"/>
      <c r="BU50" s="1585"/>
      <c r="BV50" s="1585"/>
      <c r="BW50" s="1585"/>
      <c r="BX50" s="1585"/>
      <c r="BY50" s="1585"/>
      <c r="BZ50" s="1585"/>
      <c r="CA50" s="1585"/>
      <c r="CB50" s="1585"/>
      <c r="CC50" s="1585"/>
      <c r="CD50" s="1585"/>
      <c r="CE50" s="1585"/>
      <c r="CF50" s="1585"/>
      <c r="CG50" s="1585"/>
      <c r="CH50" s="1585"/>
      <c r="CI50" s="1585"/>
      <c r="CJ50" s="1585"/>
      <c r="CK50" s="1585"/>
      <c r="CL50" s="1585"/>
      <c r="CM50" s="1585"/>
      <c r="CN50" s="1585"/>
      <c r="CO50" s="1585"/>
      <c r="CP50" s="1585"/>
      <c r="CQ50" s="1585"/>
      <c r="CR50" s="1585"/>
      <c r="CS50" s="1585"/>
      <c r="CT50" s="1585"/>
      <c r="CU50" s="1585"/>
      <c r="CV50" s="1585"/>
      <c r="CW50" s="1585"/>
      <c r="CX50" s="1585"/>
      <c r="CY50" s="1585"/>
      <c r="CZ50" s="1585"/>
      <c r="DA50" s="1585"/>
      <c r="DB50" s="1585"/>
      <c r="DC50" s="1585"/>
      <c r="DD50" s="1585"/>
      <c r="DE50" s="1585"/>
      <c r="DF50" s="1585"/>
      <c r="DG50" s="1585"/>
      <c r="DH50" s="1585"/>
      <c r="DI50" s="1585"/>
      <c r="DJ50" s="1585"/>
      <c r="DK50" s="1585"/>
      <c r="DL50" s="1585"/>
      <c r="DM50" s="1585"/>
      <c r="DN50" s="1585"/>
      <c r="DO50" s="1585"/>
      <c r="DP50" s="1585"/>
      <c r="DQ50" s="1585"/>
      <c r="DR50" s="1585"/>
      <c r="DS50" s="1585"/>
      <c r="DT50" s="1585"/>
      <c r="DU50" s="1585"/>
      <c r="DV50" s="1585"/>
      <c r="DW50" s="1585"/>
      <c r="DX50" s="1585"/>
      <c r="DY50" s="1585"/>
      <c r="DZ50" s="1585"/>
      <c r="EA50" s="1585"/>
      <c r="EB50" s="1585"/>
      <c r="EC50" s="1585"/>
      <c r="ED50" s="1585"/>
      <c r="EE50" s="1585"/>
      <c r="EF50" s="1585"/>
      <c r="EG50" s="1585"/>
      <c r="EH50" s="1585"/>
      <c r="EI50" s="1585"/>
      <c r="EJ50" s="1585"/>
      <c r="EK50" s="1585"/>
      <c r="EL50" s="1008"/>
    </row>
    <row r="51" spans="1:258" s="728" customFormat="1" ht="15" customHeight="1">
      <c r="A51" s="996"/>
      <c r="B51" s="3051"/>
      <c r="C51" s="3052"/>
      <c r="D51" s="3052"/>
      <c r="E51" s="3052"/>
      <c r="F51" s="1005" t="s">
        <v>857</v>
      </c>
      <c r="G51" s="639"/>
      <c r="H51" s="639"/>
      <c r="I51" s="639"/>
      <c r="J51" s="639"/>
      <c r="K51" s="639"/>
      <c r="L51" s="639"/>
      <c r="M51" s="639"/>
      <c r="N51" s="727"/>
      <c r="O51" s="639"/>
      <c r="P51" s="639"/>
      <c r="Q51" s="639"/>
      <c r="R51" s="639"/>
      <c r="S51" s="639"/>
      <c r="T51" s="639"/>
      <c r="U51" s="63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39"/>
      <c r="BJ51" s="639"/>
      <c r="BK51" s="639"/>
      <c r="BL51" s="639"/>
      <c r="BM51" s="639"/>
      <c r="BN51" s="639"/>
      <c r="BO51" s="639"/>
      <c r="BP51" s="639"/>
      <c r="BQ51" s="639"/>
      <c r="BR51" s="639"/>
      <c r="BS51" s="639"/>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c r="DJ51" s="639"/>
      <c r="DK51" s="639"/>
      <c r="DL51" s="639"/>
      <c r="DM51" s="639"/>
      <c r="DN51" s="639"/>
      <c r="DO51" s="639"/>
      <c r="DP51" s="639"/>
      <c r="DQ51" s="639"/>
      <c r="DR51" s="639"/>
      <c r="DS51" s="639"/>
      <c r="DT51" s="639"/>
      <c r="DU51" s="639"/>
      <c r="DV51" s="639"/>
      <c r="DW51" s="639"/>
      <c r="DX51" s="639"/>
      <c r="DY51" s="639"/>
      <c r="DZ51" s="639"/>
      <c r="EA51" s="639"/>
      <c r="EB51" s="639"/>
      <c r="EC51" s="639"/>
      <c r="ED51" s="639"/>
      <c r="EE51" s="639"/>
      <c r="EF51" s="639"/>
      <c r="EG51" s="639"/>
      <c r="EH51" s="639"/>
      <c r="EI51" s="639"/>
      <c r="EJ51" s="639"/>
      <c r="EK51" s="639"/>
      <c r="EL51" s="639"/>
      <c r="EM51" s="639"/>
      <c r="EN51" s="639"/>
      <c r="EO51" s="639"/>
      <c r="EP51" s="639"/>
      <c r="EQ51" s="639"/>
      <c r="ER51" s="639"/>
      <c r="ES51" s="639"/>
      <c r="ET51" s="639"/>
      <c r="EU51" s="639"/>
      <c r="EV51" s="639"/>
      <c r="EW51" s="639"/>
      <c r="EX51" s="639"/>
      <c r="EY51" s="639"/>
      <c r="EZ51" s="639"/>
      <c r="FA51" s="639"/>
      <c r="FB51" s="639"/>
      <c r="FC51" s="639"/>
      <c r="FD51" s="639"/>
      <c r="FE51" s="639"/>
      <c r="FF51" s="639"/>
      <c r="FG51" s="639"/>
      <c r="FH51" s="639"/>
      <c r="FI51" s="639"/>
      <c r="FJ51" s="639"/>
      <c r="FK51" s="639"/>
      <c r="FL51" s="639"/>
      <c r="FM51" s="639"/>
      <c r="FN51" s="639"/>
      <c r="FO51" s="639"/>
      <c r="FP51" s="639"/>
      <c r="FQ51" s="639"/>
      <c r="FR51" s="639"/>
      <c r="FS51" s="639"/>
      <c r="FT51" s="639"/>
      <c r="FU51" s="639"/>
      <c r="FV51" s="639"/>
      <c r="FW51" s="639"/>
      <c r="FX51" s="639"/>
      <c r="FY51" s="639"/>
      <c r="FZ51" s="639"/>
      <c r="GA51" s="639"/>
      <c r="GB51" s="639"/>
      <c r="GC51" s="639"/>
      <c r="GD51" s="639"/>
      <c r="GE51" s="639"/>
      <c r="GF51" s="639"/>
      <c r="GG51" s="639"/>
      <c r="GH51" s="639"/>
      <c r="GI51" s="639"/>
      <c r="GJ51" s="639"/>
      <c r="GK51" s="639"/>
      <c r="GL51" s="639"/>
      <c r="GM51" s="639"/>
      <c r="GN51" s="639"/>
      <c r="GO51" s="639"/>
      <c r="GP51" s="639"/>
      <c r="GQ51" s="639"/>
      <c r="GR51" s="639"/>
      <c r="GS51" s="639"/>
      <c r="GT51" s="639"/>
      <c r="GU51" s="639"/>
      <c r="GV51" s="639"/>
      <c r="GW51" s="639"/>
      <c r="GX51" s="639"/>
      <c r="GY51" s="639"/>
      <c r="GZ51" s="639"/>
      <c r="HA51" s="639"/>
      <c r="HB51" s="639"/>
      <c r="HC51" s="639"/>
      <c r="HD51" s="639"/>
      <c r="HE51" s="639"/>
      <c r="HF51" s="639"/>
      <c r="HG51" s="639"/>
      <c r="HH51" s="639"/>
      <c r="HI51" s="639"/>
      <c r="HJ51" s="639"/>
      <c r="HK51" s="639"/>
      <c r="HL51" s="639"/>
      <c r="HM51" s="639"/>
      <c r="HN51" s="639"/>
      <c r="HO51" s="639"/>
      <c r="HP51" s="639"/>
      <c r="HQ51" s="639"/>
      <c r="HR51" s="639"/>
      <c r="HS51" s="639"/>
      <c r="HT51" s="639"/>
      <c r="HU51" s="639"/>
      <c r="HV51" s="639"/>
      <c r="HW51" s="639"/>
      <c r="HX51" s="639"/>
      <c r="HY51" s="639"/>
      <c r="HZ51" s="639"/>
      <c r="IA51" s="639"/>
      <c r="IB51" s="639"/>
      <c r="IC51" s="639"/>
      <c r="ID51" s="639"/>
      <c r="IE51" s="639"/>
      <c r="IF51" s="639"/>
      <c r="IG51" s="639"/>
      <c r="IH51" s="639"/>
      <c r="II51" s="639"/>
      <c r="IJ51" s="639"/>
      <c r="IK51" s="639"/>
      <c r="IL51" s="639"/>
      <c r="IM51" s="639"/>
      <c r="IN51" s="639"/>
      <c r="IO51" s="639"/>
      <c r="IP51" s="639"/>
      <c r="IQ51" s="639"/>
      <c r="IR51" s="639"/>
      <c r="IS51" s="639"/>
      <c r="IT51" s="639"/>
      <c r="IU51" s="639"/>
      <c r="IV51" s="639"/>
      <c r="IW51" s="639"/>
      <c r="IX51" s="727"/>
    </row>
    <row r="52" spans="1:258" s="728" customFormat="1" ht="15" customHeight="1">
      <c r="A52" s="996"/>
      <c r="B52" s="1006" t="s">
        <v>935</v>
      </c>
      <c r="C52" s="1006"/>
      <c r="D52" s="1006"/>
      <c r="E52" s="1006"/>
      <c r="F52" s="1007">
        <f>IF($F$16=($F$22+$F$26+$F$30+$F$38+$F$42+$F$46+$F$54+$F$58+$F$62+$F$70+$F$74+$F$78+$F$86+$F$90+$F$94+$F$102+$F$106+$F$110+$F$118+$F$122+$F$126+$F$12+$F$13+$F$14+$F$15),F54+F58+F62,IF($F$16=($F$119+$F$123+$F$127+$F$103+$F$107+$F$111+$F$87+$F$91+$F$95+$F$71+$F$75+$F$79+$F$55+$F$59+$F$63+$F$39+$F$43+$F$47+$F$23+$F$27+$F$31+$F$12+$F$13+$F$14+$F$15),F55+F59+F63,F56+F60+F64))</f>
        <v>0</v>
      </c>
      <c r="G52" s="639"/>
      <c r="H52" s="639"/>
      <c r="I52" s="639"/>
      <c r="J52" s="639"/>
      <c r="K52" s="639"/>
      <c r="L52" s="639"/>
      <c r="M52" s="639"/>
      <c r="N52" s="727"/>
      <c r="O52" s="639"/>
      <c r="P52" s="639"/>
      <c r="Q52" s="639"/>
      <c r="R52" s="639"/>
      <c r="S52" s="639"/>
      <c r="T52" s="639"/>
      <c r="U52" s="63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39"/>
      <c r="BB52" s="639"/>
      <c r="BC52" s="639"/>
      <c r="BD52" s="639"/>
      <c r="BE52" s="639"/>
      <c r="BF52" s="639"/>
      <c r="BG52" s="639"/>
      <c r="BH52" s="639"/>
      <c r="BI52" s="639"/>
      <c r="BJ52" s="639"/>
      <c r="BK52" s="639"/>
      <c r="BL52" s="639"/>
      <c r="BM52" s="639"/>
      <c r="BN52" s="639"/>
      <c r="BO52" s="639"/>
      <c r="BP52" s="639"/>
      <c r="BQ52" s="639"/>
      <c r="BR52" s="639"/>
      <c r="BS52" s="639"/>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c r="DJ52" s="639"/>
      <c r="DK52" s="639"/>
      <c r="DL52" s="639"/>
      <c r="DM52" s="639"/>
      <c r="DN52" s="639"/>
      <c r="DO52" s="639"/>
      <c r="DP52" s="639"/>
      <c r="DQ52" s="639"/>
      <c r="DR52" s="639"/>
      <c r="DS52" s="639"/>
      <c r="DT52" s="639"/>
      <c r="DU52" s="639"/>
      <c r="DV52" s="639"/>
      <c r="DW52" s="639"/>
      <c r="DX52" s="639"/>
      <c r="DY52" s="639"/>
      <c r="DZ52" s="639"/>
      <c r="EA52" s="639"/>
      <c r="EB52" s="639"/>
      <c r="EC52" s="639"/>
      <c r="ED52" s="639"/>
      <c r="EE52" s="639"/>
      <c r="EF52" s="639"/>
      <c r="EG52" s="639"/>
      <c r="EH52" s="639"/>
      <c r="EI52" s="639"/>
      <c r="EJ52" s="639"/>
      <c r="EK52" s="639"/>
      <c r="EL52" s="639"/>
      <c r="EM52" s="639"/>
      <c r="EN52" s="639"/>
      <c r="EO52" s="639"/>
      <c r="EP52" s="639"/>
      <c r="EQ52" s="639"/>
      <c r="ER52" s="639"/>
      <c r="ES52" s="639"/>
      <c r="ET52" s="639"/>
      <c r="EU52" s="639"/>
      <c r="EV52" s="639"/>
      <c r="EW52" s="639"/>
      <c r="EX52" s="639"/>
      <c r="EY52" s="639"/>
      <c r="EZ52" s="639"/>
      <c r="FA52" s="639"/>
      <c r="FB52" s="639"/>
      <c r="FC52" s="639"/>
      <c r="FD52" s="639"/>
      <c r="FE52" s="639"/>
      <c r="FF52" s="639"/>
      <c r="FG52" s="639"/>
      <c r="FH52" s="639"/>
      <c r="FI52" s="639"/>
      <c r="FJ52" s="639"/>
      <c r="FK52" s="639"/>
      <c r="FL52" s="639"/>
      <c r="FM52" s="639"/>
      <c r="FN52" s="639"/>
      <c r="FO52" s="639"/>
      <c r="FP52" s="639"/>
      <c r="FQ52" s="639"/>
      <c r="FR52" s="639"/>
      <c r="FS52" s="639"/>
      <c r="FT52" s="639"/>
      <c r="FU52" s="639"/>
      <c r="FV52" s="639"/>
      <c r="FW52" s="639"/>
      <c r="FX52" s="639"/>
      <c r="FY52" s="639"/>
      <c r="FZ52" s="639"/>
      <c r="GA52" s="639"/>
      <c r="GB52" s="639"/>
      <c r="GC52" s="639"/>
      <c r="GD52" s="639"/>
      <c r="GE52" s="639"/>
      <c r="GF52" s="639"/>
      <c r="GG52" s="639"/>
      <c r="GH52" s="639"/>
      <c r="GI52" s="639"/>
      <c r="GJ52" s="639"/>
      <c r="GK52" s="639"/>
      <c r="GL52" s="639"/>
      <c r="GM52" s="639"/>
      <c r="GN52" s="639"/>
      <c r="GO52" s="639"/>
      <c r="GP52" s="639"/>
      <c r="GQ52" s="639"/>
      <c r="GR52" s="639"/>
      <c r="GS52" s="639"/>
      <c r="GT52" s="639"/>
      <c r="GU52" s="639"/>
      <c r="GV52" s="639"/>
      <c r="GW52" s="639"/>
      <c r="GX52" s="639"/>
      <c r="GY52" s="639"/>
      <c r="GZ52" s="639"/>
      <c r="HA52" s="639"/>
      <c r="HB52" s="639"/>
      <c r="HC52" s="639"/>
      <c r="HD52" s="639"/>
      <c r="HE52" s="639"/>
      <c r="HF52" s="639"/>
      <c r="HG52" s="639"/>
      <c r="HH52" s="639"/>
      <c r="HI52" s="639"/>
      <c r="HJ52" s="639"/>
      <c r="HK52" s="639"/>
      <c r="HL52" s="639"/>
      <c r="HM52" s="639"/>
      <c r="HN52" s="639"/>
      <c r="HO52" s="639"/>
      <c r="HP52" s="639"/>
      <c r="HQ52" s="639"/>
      <c r="HR52" s="639"/>
      <c r="HS52" s="639"/>
      <c r="HT52" s="639"/>
      <c r="HU52" s="639"/>
      <c r="HV52" s="639"/>
      <c r="HW52" s="639"/>
      <c r="HX52" s="639"/>
      <c r="HY52" s="639"/>
      <c r="HZ52" s="639"/>
      <c r="IA52" s="639"/>
      <c r="IB52" s="639"/>
      <c r="IC52" s="639"/>
      <c r="ID52" s="639"/>
      <c r="IE52" s="639"/>
      <c r="IF52" s="639"/>
      <c r="IG52" s="639"/>
      <c r="IH52" s="639"/>
      <c r="II52" s="639"/>
      <c r="IJ52" s="639"/>
      <c r="IK52" s="639"/>
      <c r="IL52" s="639"/>
      <c r="IM52" s="639"/>
      <c r="IN52" s="639"/>
      <c r="IO52" s="639"/>
      <c r="IP52" s="639"/>
      <c r="IQ52" s="639"/>
      <c r="IR52" s="639"/>
      <c r="IS52" s="639"/>
      <c r="IT52" s="639"/>
      <c r="IU52" s="639"/>
      <c r="IV52" s="639"/>
      <c r="IW52" s="639"/>
      <c r="IX52" s="727"/>
    </row>
    <row r="53" spans="1:258" s="728" customFormat="1" ht="15" customHeight="1">
      <c r="A53" s="996"/>
      <c r="B53" s="732" t="s">
        <v>926</v>
      </c>
      <c r="C53" s="733"/>
      <c r="D53" s="733"/>
      <c r="E53" s="734"/>
      <c r="F53" s="670"/>
      <c r="G53" s="639"/>
      <c r="H53" s="639"/>
      <c r="I53" s="639"/>
      <c r="J53" s="639"/>
      <c r="K53" s="639"/>
      <c r="L53" s="639"/>
      <c r="M53" s="639"/>
      <c r="N53" s="727"/>
      <c r="O53" s="639"/>
      <c r="P53" s="639"/>
      <c r="Q53" s="639"/>
      <c r="R53" s="639"/>
      <c r="S53" s="639"/>
      <c r="T53" s="639"/>
      <c r="U53" s="639"/>
      <c r="V53" s="639"/>
      <c r="W53" s="639"/>
      <c r="X53" s="639"/>
      <c r="Y53" s="639"/>
      <c r="Z53" s="639"/>
      <c r="AA53" s="639"/>
      <c r="AB53" s="639"/>
      <c r="AC53" s="639"/>
      <c r="AD53" s="639"/>
      <c r="AE53" s="639"/>
      <c r="AF53" s="639"/>
      <c r="AG53" s="639"/>
      <c r="AH53" s="639"/>
      <c r="AI53" s="639"/>
      <c r="AJ53" s="639"/>
      <c r="AK53" s="639"/>
      <c r="AL53" s="639"/>
      <c r="AM53" s="639"/>
      <c r="AN53" s="639"/>
      <c r="AO53" s="639"/>
      <c r="AP53" s="639"/>
      <c r="AQ53" s="639"/>
      <c r="AR53" s="639"/>
      <c r="AS53" s="639"/>
      <c r="AT53" s="639"/>
      <c r="AU53" s="639"/>
      <c r="AV53" s="639"/>
      <c r="AW53" s="639"/>
      <c r="AX53" s="639"/>
      <c r="AY53" s="639"/>
      <c r="AZ53" s="639"/>
      <c r="BA53" s="639"/>
      <c r="BB53" s="639"/>
      <c r="BC53" s="639"/>
      <c r="BD53" s="639"/>
      <c r="BE53" s="639"/>
      <c r="BF53" s="639"/>
      <c r="BG53" s="639"/>
      <c r="BH53" s="639"/>
      <c r="BI53" s="639"/>
      <c r="BJ53" s="639"/>
      <c r="BK53" s="639"/>
      <c r="BL53" s="639"/>
      <c r="BM53" s="639"/>
      <c r="BN53" s="639"/>
      <c r="BO53" s="639"/>
      <c r="BP53" s="639"/>
      <c r="BQ53" s="639"/>
      <c r="BR53" s="639"/>
      <c r="BS53" s="639"/>
      <c r="BT53" s="639"/>
      <c r="BU53" s="639"/>
      <c r="BV53" s="639"/>
      <c r="BW53" s="639"/>
      <c r="BX53" s="639"/>
      <c r="BY53" s="639"/>
      <c r="BZ53" s="639"/>
      <c r="CA53" s="639"/>
      <c r="CB53" s="639"/>
      <c r="CC53" s="639"/>
      <c r="CD53" s="639"/>
      <c r="CE53" s="639"/>
      <c r="CF53" s="639"/>
      <c r="CG53" s="639"/>
      <c r="CH53" s="639"/>
      <c r="CI53" s="639"/>
      <c r="CJ53" s="639"/>
      <c r="CK53" s="639"/>
      <c r="CL53" s="639"/>
      <c r="CM53" s="639"/>
      <c r="CN53" s="639"/>
      <c r="CO53" s="639"/>
      <c r="CP53" s="639"/>
      <c r="CQ53" s="639"/>
      <c r="CR53" s="639"/>
      <c r="CS53" s="639"/>
      <c r="CT53" s="639"/>
      <c r="CU53" s="639"/>
      <c r="CV53" s="639"/>
      <c r="CW53" s="639"/>
      <c r="CX53" s="639"/>
      <c r="CY53" s="639"/>
      <c r="CZ53" s="639"/>
      <c r="DA53" s="639"/>
      <c r="DB53" s="639"/>
      <c r="DC53" s="639"/>
      <c r="DD53" s="639"/>
      <c r="DE53" s="639"/>
      <c r="DF53" s="639"/>
      <c r="DG53" s="639"/>
      <c r="DH53" s="639"/>
      <c r="DI53" s="639"/>
      <c r="DJ53" s="639"/>
      <c r="DK53" s="639"/>
      <c r="DL53" s="639"/>
      <c r="DM53" s="639"/>
      <c r="DN53" s="639"/>
      <c r="DO53" s="639"/>
      <c r="DP53" s="639"/>
      <c r="DQ53" s="639"/>
      <c r="DR53" s="639"/>
      <c r="DS53" s="639"/>
      <c r="DT53" s="639"/>
      <c r="DU53" s="639"/>
      <c r="DV53" s="639"/>
      <c r="DW53" s="639"/>
      <c r="DX53" s="639"/>
      <c r="DY53" s="639"/>
      <c r="DZ53" s="639"/>
      <c r="EA53" s="639"/>
      <c r="EB53" s="639"/>
      <c r="EC53" s="639"/>
      <c r="ED53" s="639"/>
      <c r="EE53" s="639"/>
      <c r="EF53" s="639"/>
      <c r="EG53" s="639"/>
      <c r="EH53" s="639"/>
      <c r="EI53" s="639"/>
      <c r="EJ53" s="639"/>
      <c r="EK53" s="639"/>
      <c r="EL53" s="639"/>
      <c r="EM53" s="639"/>
      <c r="EN53" s="639"/>
      <c r="EO53" s="639"/>
      <c r="EP53" s="639"/>
      <c r="EQ53" s="639"/>
      <c r="ER53" s="639"/>
      <c r="ES53" s="639"/>
      <c r="ET53" s="639"/>
      <c r="EU53" s="639"/>
      <c r="EV53" s="639"/>
      <c r="EW53" s="639"/>
      <c r="EX53" s="639"/>
      <c r="EY53" s="639"/>
      <c r="EZ53" s="639"/>
      <c r="FA53" s="639"/>
      <c r="FB53" s="639"/>
      <c r="FC53" s="639"/>
      <c r="FD53" s="639"/>
      <c r="FE53" s="639"/>
      <c r="FF53" s="639"/>
      <c r="FG53" s="639"/>
      <c r="FH53" s="639"/>
      <c r="FI53" s="639"/>
      <c r="FJ53" s="639"/>
      <c r="FK53" s="639"/>
      <c r="FL53" s="639"/>
      <c r="FM53" s="639"/>
      <c r="FN53" s="639"/>
      <c r="FO53" s="639"/>
      <c r="FP53" s="639"/>
      <c r="FQ53" s="639"/>
      <c r="FR53" s="639"/>
      <c r="FS53" s="639"/>
      <c r="FT53" s="639"/>
      <c r="FU53" s="639"/>
      <c r="FV53" s="639"/>
      <c r="FW53" s="639"/>
      <c r="FX53" s="639"/>
      <c r="FY53" s="639"/>
      <c r="FZ53" s="639"/>
      <c r="GA53" s="639"/>
      <c r="GB53" s="639"/>
      <c r="GC53" s="639"/>
      <c r="GD53" s="639"/>
      <c r="GE53" s="639"/>
      <c r="GF53" s="639"/>
      <c r="GG53" s="639"/>
      <c r="GH53" s="639"/>
      <c r="GI53" s="639"/>
      <c r="GJ53" s="639"/>
      <c r="GK53" s="639"/>
      <c r="GL53" s="639"/>
      <c r="GM53" s="639"/>
      <c r="GN53" s="639"/>
      <c r="GO53" s="639"/>
      <c r="GP53" s="639"/>
      <c r="GQ53" s="639"/>
      <c r="GR53" s="639"/>
      <c r="GS53" s="639"/>
      <c r="GT53" s="639"/>
      <c r="GU53" s="639"/>
      <c r="GV53" s="639"/>
      <c r="GW53" s="639"/>
      <c r="GX53" s="639"/>
      <c r="GY53" s="639"/>
      <c r="GZ53" s="639"/>
      <c r="HA53" s="639"/>
      <c r="HB53" s="639"/>
      <c r="HC53" s="639"/>
      <c r="HD53" s="639"/>
      <c r="HE53" s="639"/>
      <c r="HF53" s="639"/>
      <c r="HG53" s="639"/>
      <c r="HH53" s="639"/>
      <c r="HI53" s="639"/>
      <c r="HJ53" s="639"/>
      <c r="HK53" s="639"/>
      <c r="HL53" s="639"/>
      <c r="HM53" s="639"/>
      <c r="HN53" s="639"/>
      <c r="HO53" s="639"/>
      <c r="HP53" s="639"/>
      <c r="HQ53" s="639"/>
      <c r="HR53" s="639"/>
      <c r="HS53" s="639"/>
      <c r="HT53" s="639"/>
      <c r="HU53" s="639"/>
      <c r="HV53" s="639"/>
      <c r="HW53" s="639"/>
      <c r="HX53" s="639"/>
      <c r="HY53" s="639"/>
      <c r="HZ53" s="639"/>
      <c r="IA53" s="639"/>
      <c r="IB53" s="639"/>
      <c r="IC53" s="639"/>
      <c r="ID53" s="639"/>
      <c r="IE53" s="639"/>
      <c r="IF53" s="639"/>
      <c r="IG53" s="639"/>
      <c r="IH53" s="639"/>
      <c r="II53" s="639"/>
      <c r="IJ53" s="639"/>
      <c r="IK53" s="639"/>
      <c r="IL53" s="639"/>
      <c r="IM53" s="639"/>
      <c r="IN53" s="639"/>
      <c r="IO53" s="639"/>
      <c r="IP53" s="639"/>
      <c r="IQ53" s="639"/>
      <c r="IR53" s="639"/>
      <c r="IS53" s="639"/>
      <c r="IT53" s="639"/>
      <c r="IU53" s="639"/>
      <c r="IV53" s="639"/>
      <c r="IW53" s="639"/>
      <c r="IX53" s="727"/>
    </row>
    <row r="54" spans="1:258" s="728" customFormat="1" ht="15" customHeight="1">
      <c r="A54" s="996"/>
      <c r="B54" s="735" t="s">
        <v>927</v>
      </c>
      <c r="C54" s="736"/>
      <c r="D54" s="736"/>
      <c r="E54" s="737"/>
      <c r="F54" s="738"/>
      <c r="G54" s="639"/>
      <c r="H54" s="639"/>
      <c r="I54" s="639"/>
      <c r="J54" s="639"/>
      <c r="K54" s="639"/>
      <c r="L54" s="639"/>
      <c r="M54" s="639"/>
      <c r="N54" s="727"/>
      <c r="O54" s="639"/>
      <c r="P54" s="639"/>
      <c r="Q54" s="639"/>
      <c r="R54" s="639"/>
      <c r="S54" s="639"/>
      <c r="T54" s="639"/>
      <c r="U54" s="639"/>
      <c r="V54" s="639"/>
      <c r="W54" s="639"/>
      <c r="X54" s="639"/>
      <c r="Y54" s="639"/>
      <c r="Z54" s="639"/>
      <c r="AA54" s="639"/>
      <c r="AB54" s="639"/>
      <c r="AC54" s="639"/>
      <c r="AD54" s="639"/>
      <c r="AE54" s="639"/>
      <c r="AF54" s="639"/>
      <c r="AG54" s="639"/>
      <c r="AH54" s="639"/>
      <c r="AI54" s="639"/>
      <c r="AJ54" s="639"/>
      <c r="AK54" s="639"/>
      <c r="AL54" s="639"/>
      <c r="AM54" s="639"/>
      <c r="AN54" s="639"/>
      <c r="AO54" s="639"/>
      <c r="AP54" s="639"/>
      <c r="AQ54" s="639"/>
      <c r="AR54" s="639"/>
      <c r="AS54" s="639"/>
      <c r="AT54" s="639"/>
      <c r="AU54" s="639"/>
      <c r="AV54" s="639"/>
      <c r="AW54" s="639"/>
      <c r="AX54" s="639"/>
      <c r="AY54" s="639"/>
      <c r="AZ54" s="639"/>
      <c r="BA54" s="639"/>
      <c r="BB54" s="639"/>
      <c r="BC54" s="639"/>
      <c r="BD54" s="639"/>
      <c r="BE54" s="639"/>
      <c r="BF54" s="639"/>
      <c r="BG54" s="639"/>
      <c r="BH54" s="639"/>
      <c r="BI54" s="639"/>
      <c r="BJ54" s="639"/>
      <c r="BK54" s="639"/>
      <c r="BL54" s="639"/>
      <c r="BM54" s="639"/>
      <c r="BN54" s="639"/>
      <c r="BO54" s="639"/>
      <c r="BP54" s="639"/>
      <c r="BQ54" s="639"/>
      <c r="BR54" s="639"/>
      <c r="BS54" s="639"/>
      <c r="BT54" s="639"/>
      <c r="BU54" s="639"/>
      <c r="BV54" s="639"/>
      <c r="BW54" s="639"/>
      <c r="BX54" s="639"/>
      <c r="BY54" s="639"/>
      <c r="BZ54" s="639"/>
      <c r="CA54" s="639"/>
      <c r="CB54" s="639"/>
      <c r="CC54" s="639"/>
      <c r="CD54" s="639"/>
      <c r="CE54" s="639"/>
      <c r="CF54" s="639"/>
      <c r="CG54" s="639"/>
      <c r="CH54" s="639"/>
      <c r="CI54" s="639"/>
      <c r="CJ54" s="639"/>
      <c r="CK54" s="639"/>
      <c r="CL54" s="639"/>
      <c r="CM54" s="639"/>
      <c r="CN54" s="639"/>
      <c r="CO54" s="639"/>
      <c r="CP54" s="639"/>
      <c r="CQ54" s="639"/>
      <c r="CR54" s="639"/>
      <c r="CS54" s="639"/>
      <c r="CT54" s="639"/>
      <c r="CU54" s="639"/>
      <c r="CV54" s="639"/>
      <c r="CW54" s="639"/>
      <c r="CX54" s="639"/>
      <c r="CY54" s="639"/>
      <c r="CZ54" s="639"/>
      <c r="DA54" s="639"/>
      <c r="DB54" s="639"/>
      <c r="DC54" s="639"/>
      <c r="DD54" s="639"/>
      <c r="DE54" s="639"/>
      <c r="DF54" s="639"/>
      <c r="DG54" s="639"/>
      <c r="DH54" s="639"/>
      <c r="DI54" s="639"/>
      <c r="DJ54" s="639"/>
      <c r="DK54" s="639"/>
      <c r="DL54" s="639"/>
      <c r="DM54" s="639"/>
      <c r="DN54" s="639"/>
      <c r="DO54" s="639"/>
      <c r="DP54" s="639"/>
      <c r="DQ54" s="639"/>
      <c r="DR54" s="639"/>
      <c r="DS54" s="639"/>
      <c r="DT54" s="639"/>
      <c r="DU54" s="639"/>
      <c r="DV54" s="639"/>
      <c r="DW54" s="639"/>
      <c r="DX54" s="639"/>
      <c r="DY54" s="639"/>
      <c r="DZ54" s="639"/>
      <c r="EA54" s="639"/>
      <c r="EB54" s="639"/>
      <c r="EC54" s="639"/>
      <c r="ED54" s="639"/>
      <c r="EE54" s="639"/>
      <c r="EF54" s="639"/>
      <c r="EG54" s="639"/>
      <c r="EH54" s="639"/>
      <c r="EI54" s="639"/>
      <c r="EJ54" s="639"/>
      <c r="EK54" s="639"/>
      <c r="EL54" s="639"/>
      <c r="EM54" s="639"/>
      <c r="EN54" s="639"/>
      <c r="EO54" s="639"/>
      <c r="EP54" s="639"/>
      <c r="EQ54" s="639"/>
      <c r="ER54" s="639"/>
      <c r="ES54" s="639"/>
      <c r="ET54" s="639"/>
      <c r="EU54" s="639"/>
      <c r="EV54" s="639"/>
      <c r="EW54" s="639"/>
      <c r="EX54" s="639"/>
      <c r="EY54" s="639"/>
      <c r="EZ54" s="639"/>
      <c r="FA54" s="639"/>
      <c r="FB54" s="639"/>
      <c r="FC54" s="639"/>
      <c r="FD54" s="639"/>
      <c r="FE54" s="639"/>
      <c r="FF54" s="639"/>
      <c r="FG54" s="639"/>
      <c r="FH54" s="639"/>
      <c r="FI54" s="639"/>
      <c r="FJ54" s="639"/>
      <c r="FK54" s="639"/>
      <c r="FL54" s="639"/>
      <c r="FM54" s="639"/>
      <c r="FN54" s="639"/>
      <c r="FO54" s="639"/>
      <c r="FP54" s="639"/>
      <c r="FQ54" s="639"/>
      <c r="FR54" s="639"/>
      <c r="FS54" s="639"/>
      <c r="FT54" s="639"/>
      <c r="FU54" s="639"/>
      <c r="FV54" s="639"/>
      <c r="FW54" s="639"/>
      <c r="FX54" s="639"/>
      <c r="FY54" s="639"/>
      <c r="FZ54" s="639"/>
      <c r="GA54" s="639"/>
      <c r="GB54" s="639"/>
      <c r="GC54" s="639"/>
      <c r="GD54" s="639"/>
      <c r="GE54" s="639"/>
      <c r="GF54" s="639"/>
      <c r="GG54" s="639"/>
      <c r="GH54" s="639"/>
      <c r="GI54" s="639"/>
      <c r="GJ54" s="639"/>
      <c r="GK54" s="639"/>
      <c r="GL54" s="639"/>
      <c r="GM54" s="639"/>
      <c r="GN54" s="639"/>
      <c r="GO54" s="639"/>
      <c r="GP54" s="639"/>
      <c r="GQ54" s="639"/>
      <c r="GR54" s="639"/>
      <c r="GS54" s="639"/>
      <c r="GT54" s="639"/>
      <c r="GU54" s="639"/>
      <c r="GV54" s="639"/>
      <c r="GW54" s="639"/>
      <c r="GX54" s="639"/>
      <c r="GY54" s="639"/>
      <c r="GZ54" s="639"/>
      <c r="HA54" s="639"/>
      <c r="HB54" s="639"/>
      <c r="HC54" s="639"/>
      <c r="HD54" s="639"/>
      <c r="HE54" s="639"/>
      <c r="HF54" s="639"/>
      <c r="HG54" s="639"/>
      <c r="HH54" s="639"/>
      <c r="HI54" s="639"/>
      <c r="HJ54" s="639"/>
      <c r="HK54" s="639"/>
      <c r="HL54" s="639"/>
      <c r="HM54" s="639"/>
      <c r="HN54" s="639"/>
      <c r="HO54" s="639"/>
      <c r="HP54" s="639"/>
      <c r="HQ54" s="639"/>
      <c r="HR54" s="639"/>
      <c r="HS54" s="639"/>
      <c r="HT54" s="639"/>
      <c r="HU54" s="639"/>
      <c r="HV54" s="639"/>
      <c r="HW54" s="639"/>
      <c r="HX54" s="639"/>
      <c r="HY54" s="639"/>
      <c r="HZ54" s="639"/>
      <c r="IA54" s="639"/>
      <c r="IB54" s="639"/>
      <c r="IC54" s="639"/>
      <c r="ID54" s="639"/>
      <c r="IE54" s="639"/>
      <c r="IF54" s="639"/>
      <c r="IG54" s="639"/>
      <c r="IH54" s="639"/>
      <c r="II54" s="639"/>
      <c r="IJ54" s="639"/>
      <c r="IK54" s="639"/>
      <c r="IL54" s="639"/>
      <c r="IM54" s="639"/>
      <c r="IN54" s="639"/>
      <c r="IO54" s="639"/>
      <c r="IP54" s="639"/>
      <c r="IQ54" s="639"/>
      <c r="IR54" s="639"/>
      <c r="IS54" s="639"/>
      <c r="IT54" s="639"/>
      <c r="IU54" s="639"/>
      <c r="IV54" s="639"/>
      <c r="IW54" s="639"/>
      <c r="IX54" s="727"/>
    </row>
    <row r="55" spans="1:258" s="728" customFormat="1" ht="15" customHeight="1">
      <c r="A55" s="996"/>
      <c r="B55" s="735" t="s">
        <v>928</v>
      </c>
      <c r="C55" s="736"/>
      <c r="D55" s="736"/>
      <c r="E55" s="737"/>
      <c r="F55" s="738"/>
      <c r="G55" s="639"/>
      <c r="H55" s="639"/>
      <c r="I55" s="639"/>
      <c r="J55" s="639"/>
      <c r="K55" s="639"/>
      <c r="L55" s="639"/>
      <c r="M55" s="639"/>
      <c r="N55" s="727"/>
      <c r="O55" s="639"/>
      <c r="P55" s="639"/>
      <c r="Q55" s="639"/>
      <c r="R55" s="639"/>
      <c r="S55" s="639"/>
      <c r="T55" s="639"/>
      <c r="U55" s="639"/>
      <c r="V55" s="639"/>
      <c r="W55" s="639"/>
      <c r="X55" s="639"/>
      <c r="Y55" s="639"/>
      <c r="Z55" s="639"/>
      <c r="AA55" s="639"/>
      <c r="AB55" s="639"/>
      <c r="AC55" s="639"/>
      <c r="AD55" s="639"/>
      <c r="AE55" s="639"/>
      <c r="AF55" s="639"/>
      <c r="AG55" s="639"/>
      <c r="AH55" s="639"/>
      <c r="AI55" s="639"/>
      <c r="AJ55" s="639"/>
      <c r="AK55" s="639"/>
      <c r="AL55" s="639"/>
      <c r="AM55" s="639"/>
      <c r="AN55" s="639"/>
      <c r="AO55" s="639"/>
      <c r="AP55" s="639"/>
      <c r="AQ55" s="639"/>
      <c r="AR55" s="639"/>
      <c r="AS55" s="639"/>
      <c r="AT55" s="639"/>
      <c r="AU55" s="639"/>
      <c r="AV55" s="639"/>
      <c r="AW55" s="639"/>
      <c r="AX55" s="639"/>
      <c r="AY55" s="639"/>
      <c r="AZ55" s="639"/>
      <c r="BA55" s="639"/>
      <c r="BB55" s="639"/>
      <c r="BC55" s="639"/>
      <c r="BD55" s="639"/>
      <c r="BE55" s="639"/>
      <c r="BF55" s="639"/>
      <c r="BG55" s="639"/>
      <c r="BH55" s="639"/>
      <c r="BI55" s="639"/>
      <c r="BJ55" s="639"/>
      <c r="BK55" s="639"/>
      <c r="BL55" s="639"/>
      <c r="BM55" s="639"/>
      <c r="BN55" s="639"/>
      <c r="BO55" s="639"/>
      <c r="BP55" s="639"/>
      <c r="BQ55" s="639"/>
      <c r="BR55" s="639"/>
      <c r="BS55" s="639"/>
      <c r="BT55" s="639"/>
      <c r="BU55" s="639"/>
      <c r="BV55" s="639"/>
      <c r="BW55" s="639"/>
      <c r="BX55" s="639"/>
      <c r="BY55" s="639"/>
      <c r="BZ55" s="639"/>
      <c r="CA55" s="639"/>
      <c r="CB55" s="639"/>
      <c r="CC55" s="639"/>
      <c r="CD55" s="639"/>
      <c r="CE55" s="639"/>
      <c r="CF55" s="639"/>
      <c r="CG55" s="639"/>
      <c r="CH55" s="639"/>
      <c r="CI55" s="639"/>
      <c r="CJ55" s="639"/>
      <c r="CK55" s="639"/>
      <c r="CL55" s="639"/>
      <c r="CM55" s="639"/>
      <c r="CN55" s="639"/>
      <c r="CO55" s="639"/>
      <c r="CP55" s="639"/>
      <c r="CQ55" s="639"/>
      <c r="CR55" s="639"/>
      <c r="CS55" s="639"/>
      <c r="CT55" s="639"/>
      <c r="CU55" s="639"/>
      <c r="CV55" s="639"/>
      <c r="CW55" s="639"/>
      <c r="CX55" s="639"/>
      <c r="CY55" s="639"/>
      <c r="CZ55" s="639"/>
      <c r="DA55" s="639"/>
      <c r="DB55" s="639"/>
      <c r="DC55" s="639"/>
      <c r="DD55" s="639"/>
      <c r="DE55" s="639"/>
      <c r="DF55" s="639"/>
      <c r="DG55" s="639"/>
      <c r="DH55" s="639"/>
      <c r="DI55" s="639"/>
      <c r="DJ55" s="639"/>
      <c r="DK55" s="639"/>
      <c r="DL55" s="639"/>
      <c r="DM55" s="639"/>
      <c r="DN55" s="639"/>
      <c r="DO55" s="639"/>
      <c r="DP55" s="639"/>
      <c r="DQ55" s="639"/>
      <c r="DR55" s="639"/>
      <c r="DS55" s="639"/>
      <c r="DT55" s="639"/>
      <c r="DU55" s="639"/>
      <c r="DV55" s="639"/>
      <c r="DW55" s="639"/>
      <c r="DX55" s="639"/>
      <c r="DY55" s="639"/>
      <c r="DZ55" s="639"/>
      <c r="EA55" s="639"/>
      <c r="EB55" s="639"/>
      <c r="EC55" s="639"/>
      <c r="ED55" s="639"/>
      <c r="EE55" s="639"/>
      <c r="EF55" s="639"/>
      <c r="EG55" s="639"/>
      <c r="EH55" s="639"/>
      <c r="EI55" s="639"/>
      <c r="EJ55" s="639"/>
      <c r="EK55" s="639"/>
      <c r="EL55" s="639"/>
      <c r="EM55" s="639"/>
      <c r="EN55" s="639"/>
      <c r="EO55" s="639"/>
      <c r="EP55" s="639"/>
      <c r="EQ55" s="639"/>
      <c r="ER55" s="639"/>
      <c r="ES55" s="639"/>
      <c r="ET55" s="639"/>
      <c r="EU55" s="639"/>
      <c r="EV55" s="639"/>
      <c r="EW55" s="639"/>
      <c r="EX55" s="639"/>
      <c r="EY55" s="639"/>
      <c r="EZ55" s="639"/>
      <c r="FA55" s="639"/>
      <c r="FB55" s="639"/>
      <c r="FC55" s="639"/>
      <c r="FD55" s="639"/>
      <c r="FE55" s="639"/>
      <c r="FF55" s="639"/>
      <c r="FG55" s="639"/>
      <c r="FH55" s="639"/>
      <c r="FI55" s="639"/>
      <c r="FJ55" s="639"/>
      <c r="FK55" s="639"/>
      <c r="FL55" s="639"/>
      <c r="FM55" s="639"/>
      <c r="FN55" s="639"/>
      <c r="FO55" s="639"/>
      <c r="FP55" s="639"/>
      <c r="FQ55" s="639"/>
      <c r="FR55" s="639"/>
      <c r="FS55" s="639"/>
      <c r="FT55" s="639"/>
      <c r="FU55" s="639"/>
      <c r="FV55" s="639"/>
      <c r="FW55" s="639"/>
      <c r="FX55" s="639"/>
      <c r="FY55" s="639"/>
      <c r="FZ55" s="639"/>
      <c r="GA55" s="639"/>
      <c r="GB55" s="639"/>
      <c r="GC55" s="639"/>
      <c r="GD55" s="639"/>
      <c r="GE55" s="639"/>
      <c r="GF55" s="639"/>
      <c r="GG55" s="639"/>
      <c r="GH55" s="639"/>
      <c r="GI55" s="639"/>
      <c r="GJ55" s="639"/>
      <c r="GK55" s="639"/>
      <c r="GL55" s="639"/>
      <c r="GM55" s="639"/>
      <c r="GN55" s="639"/>
      <c r="GO55" s="639"/>
      <c r="GP55" s="639"/>
      <c r="GQ55" s="639"/>
      <c r="GR55" s="639"/>
      <c r="GS55" s="639"/>
      <c r="GT55" s="639"/>
      <c r="GU55" s="639"/>
      <c r="GV55" s="639"/>
      <c r="GW55" s="639"/>
      <c r="GX55" s="639"/>
      <c r="GY55" s="639"/>
      <c r="GZ55" s="639"/>
      <c r="HA55" s="639"/>
      <c r="HB55" s="639"/>
      <c r="HC55" s="639"/>
      <c r="HD55" s="639"/>
      <c r="HE55" s="639"/>
      <c r="HF55" s="639"/>
      <c r="HG55" s="639"/>
      <c r="HH55" s="639"/>
      <c r="HI55" s="639"/>
      <c r="HJ55" s="639"/>
      <c r="HK55" s="639"/>
      <c r="HL55" s="639"/>
      <c r="HM55" s="639"/>
      <c r="HN55" s="639"/>
      <c r="HO55" s="639"/>
      <c r="HP55" s="639"/>
      <c r="HQ55" s="639"/>
      <c r="HR55" s="639"/>
      <c r="HS55" s="639"/>
      <c r="HT55" s="639"/>
      <c r="HU55" s="639"/>
      <c r="HV55" s="639"/>
      <c r="HW55" s="639"/>
      <c r="HX55" s="639"/>
      <c r="HY55" s="639"/>
      <c r="HZ55" s="639"/>
      <c r="IA55" s="639"/>
      <c r="IB55" s="639"/>
      <c r="IC55" s="639"/>
      <c r="ID55" s="639"/>
      <c r="IE55" s="639"/>
      <c r="IF55" s="639"/>
      <c r="IG55" s="639"/>
      <c r="IH55" s="639"/>
      <c r="II55" s="639"/>
      <c r="IJ55" s="639"/>
      <c r="IK55" s="639"/>
      <c r="IL55" s="639"/>
      <c r="IM55" s="639"/>
      <c r="IN55" s="639"/>
      <c r="IO55" s="639"/>
      <c r="IP55" s="639"/>
      <c r="IQ55" s="639"/>
      <c r="IR55" s="639"/>
      <c r="IS55" s="639"/>
      <c r="IT55" s="639"/>
      <c r="IU55" s="639"/>
      <c r="IV55" s="639"/>
      <c r="IW55" s="639"/>
      <c r="IX55" s="727"/>
    </row>
    <row r="56" spans="1:258" s="728" customFormat="1" ht="15" customHeight="1">
      <c r="A56" s="996"/>
      <c r="B56" s="735" t="s">
        <v>929</v>
      </c>
      <c r="C56" s="736"/>
      <c r="D56" s="736"/>
      <c r="E56" s="737"/>
      <c r="F56" s="738"/>
      <c r="G56" s="639"/>
      <c r="H56" s="639"/>
      <c r="I56" s="639"/>
      <c r="J56" s="639"/>
      <c r="K56" s="639"/>
      <c r="L56" s="639"/>
      <c r="M56" s="639"/>
      <c r="N56" s="727"/>
      <c r="O56" s="639"/>
      <c r="P56" s="639"/>
      <c r="Q56" s="639"/>
      <c r="R56" s="639"/>
      <c r="S56" s="639"/>
      <c r="T56" s="639"/>
      <c r="U56" s="639"/>
      <c r="V56" s="639"/>
      <c r="W56" s="639"/>
      <c r="X56" s="639"/>
      <c r="Y56" s="639"/>
      <c r="Z56" s="639"/>
      <c r="AA56" s="639"/>
      <c r="AB56" s="639"/>
      <c r="AC56" s="639"/>
      <c r="AD56" s="639"/>
      <c r="AE56" s="639"/>
      <c r="AF56" s="639"/>
      <c r="AG56" s="639"/>
      <c r="AH56" s="639"/>
      <c r="AI56" s="639"/>
      <c r="AJ56" s="639"/>
      <c r="AK56" s="639"/>
      <c r="AL56" s="639"/>
      <c r="AM56" s="639"/>
      <c r="AN56" s="639"/>
      <c r="AO56" s="639"/>
      <c r="AP56" s="639"/>
      <c r="AQ56" s="639"/>
      <c r="AR56" s="639"/>
      <c r="AS56" s="639"/>
      <c r="AT56" s="639"/>
      <c r="AU56" s="639"/>
      <c r="AV56" s="639"/>
      <c r="AW56" s="639"/>
      <c r="AX56" s="639"/>
      <c r="AY56" s="639"/>
      <c r="AZ56" s="639"/>
      <c r="BA56" s="639"/>
      <c r="BB56" s="639"/>
      <c r="BC56" s="639"/>
      <c r="BD56" s="639"/>
      <c r="BE56" s="639"/>
      <c r="BF56" s="639"/>
      <c r="BG56" s="639"/>
      <c r="BH56" s="639"/>
      <c r="BI56" s="639"/>
      <c r="BJ56" s="639"/>
      <c r="BK56" s="639"/>
      <c r="BL56" s="639"/>
      <c r="BM56" s="639"/>
      <c r="BN56" s="639"/>
      <c r="BO56" s="639"/>
      <c r="BP56" s="639"/>
      <c r="BQ56" s="639"/>
      <c r="BR56" s="639"/>
      <c r="BS56" s="639"/>
      <c r="BT56" s="639"/>
      <c r="BU56" s="639"/>
      <c r="BV56" s="639"/>
      <c r="BW56" s="639"/>
      <c r="BX56" s="639"/>
      <c r="BY56" s="639"/>
      <c r="BZ56" s="639"/>
      <c r="CA56" s="639"/>
      <c r="CB56" s="639"/>
      <c r="CC56" s="639"/>
      <c r="CD56" s="639"/>
      <c r="CE56" s="639"/>
      <c r="CF56" s="639"/>
      <c r="CG56" s="639"/>
      <c r="CH56" s="639"/>
      <c r="CI56" s="639"/>
      <c r="CJ56" s="639"/>
      <c r="CK56" s="639"/>
      <c r="CL56" s="639"/>
      <c r="CM56" s="639"/>
      <c r="CN56" s="639"/>
      <c r="CO56" s="639"/>
      <c r="CP56" s="639"/>
      <c r="CQ56" s="639"/>
      <c r="CR56" s="639"/>
      <c r="CS56" s="639"/>
      <c r="CT56" s="639"/>
      <c r="CU56" s="639"/>
      <c r="CV56" s="639"/>
      <c r="CW56" s="639"/>
      <c r="CX56" s="639"/>
      <c r="CY56" s="639"/>
      <c r="CZ56" s="639"/>
      <c r="DA56" s="639"/>
      <c r="DB56" s="639"/>
      <c r="DC56" s="639"/>
      <c r="DD56" s="639"/>
      <c r="DE56" s="639"/>
      <c r="DF56" s="639"/>
      <c r="DG56" s="639"/>
      <c r="DH56" s="639"/>
      <c r="DI56" s="639"/>
      <c r="DJ56" s="639"/>
      <c r="DK56" s="639"/>
      <c r="DL56" s="639"/>
      <c r="DM56" s="639"/>
      <c r="DN56" s="639"/>
      <c r="DO56" s="639"/>
      <c r="DP56" s="639"/>
      <c r="DQ56" s="639"/>
      <c r="DR56" s="639"/>
      <c r="DS56" s="639"/>
      <c r="DT56" s="639"/>
      <c r="DU56" s="639"/>
      <c r="DV56" s="639"/>
      <c r="DW56" s="639"/>
      <c r="DX56" s="639"/>
      <c r="DY56" s="639"/>
      <c r="DZ56" s="639"/>
      <c r="EA56" s="639"/>
      <c r="EB56" s="639"/>
      <c r="EC56" s="639"/>
      <c r="ED56" s="639"/>
      <c r="EE56" s="639"/>
      <c r="EF56" s="639"/>
      <c r="EG56" s="639"/>
      <c r="EH56" s="639"/>
      <c r="EI56" s="639"/>
      <c r="EJ56" s="639"/>
      <c r="EK56" s="639"/>
      <c r="EL56" s="639"/>
      <c r="EM56" s="639"/>
      <c r="EN56" s="639"/>
      <c r="EO56" s="639"/>
      <c r="EP56" s="639"/>
      <c r="EQ56" s="639"/>
      <c r="ER56" s="639"/>
      <c r="ES56" s="639"/>
      <c r="ET56" s="639"/>
      <c r="EU56" s="639"/>
      <c r="EV56" s="639"/>
      <c r="EW56" s="639"/>
      <c r="EX56" s="639"/>
      <c r="EY56" s="639"/>
      <c r="EZ56" s="639"/>
      <c r="FA56" s="639"/>
      <c r="FB56" s="639"/>
      <c r="FC56" s="639"/>
      <c r="FD56" s="639"/>
      <c r="FE56" s="639"/>
      <c r="FF56" s="639"/>
      <c r="FG56" s="639"/>
      <c r="FH56" s="639"/>
      <c r="FI56" s="639"/>
      <c r="FJ56" s="639"/>
      <c r="FK56" s="639"/>
      <c r="FL56" s="639"/>
      <c r="FM56" s="639"/>
      <c r="FN56" s="639"/>
      <c r="FO56" s="639"/>
      <c r="FP56" s="639"/>
      <c r="FQ56" s="639"/>
      <c r="FR56" s="639"/>
      <c r="FS56" s="639"/>
      <c r="FT56" s="639"/>
      <c r="FU56" s="639"/>
      <c r="FV56" s="639"/>
      <c r="FW56" s="639"/>
      <c r="FX56" s="639"/>
      <c r="FY56" s="639"/>
      <c r="FZ56" s="639"/>
      <c r="GA56" s="639"/>
      <c r="GB56" s="639"/>
      <c r="GC56" s="639"/>
      <c r="GD56" s="639"/>
      <c r="GE56" s="639"/>
      <c r="GF56" s="639"/>
      <c r="GG56" s="639"/>
      <c r="GH56" s="639"/>
      <c r="GI56" s="639"/>
      <c r="GJ56" s="639"/>
      <c r="GK56" s="639"/>
      <c r="GL56" s="639"/>
      <c r="GM56" s="639"/>
      <c r="GN56" s="639"/>
      <c r="GO56" s="639"/>
      <c r="GP56" s="639"/>
      <c r="GQ56" s="639"/>
      <c r="GR56" s="639"/>
      <c r="GS56" s="639"/>
      <c r="GT56" s="639"/>
      <c r="GU56" s="639"/>
      <c r="GV56" s="639"/>
      <c r="GW56" s="639"/>
      <c r="GX56" s="639"/>
      <c r="GY56" s="639"/>
      <c r="GZ56" s="639"/>
      <c r="HA56" s="639"/>
      <c r="HB56" s="639"/>
      <c r="HC56" s="639"/>
      <c r="HD56" s="639"/>
      <c r="HE56" s="639"/>
      <c r="HF56" s="639"/>
      <c r="HG56" s="639"/>
      <c r="HH56" s="639"/>
      <c r="HI56" s="639"/>
      <c r="HJ56" s="639"/>
      <c r="HK56" s="639"/>
      <c r="HL56" s="639"/>
      <c r="HM56" s="639"/>
      <c r="HN56" s="639"/>
      <c r="HO56" s="639"/>
      <c r="HP56" s="639"/>
      <c r="HQ56" s="639"/>
      <c r="HR56" s="639"/>
      <c r="HS56" s="639"/>
      <c r="HT56" s="639"/>
      <c r="HU56" s="639"/>
      <c r="HV56" s="639"/>
      <c r="HW56" s="639"/>
      <c r="HX56" s="639"/>
      <c r="HY56" s="639"/>
      <c r="HZ56" s="639"/>
      <c r="IA56" s="639"/>
      <c r="IB56" s="639"/>
      <c r="IC56" s="639"/>
      <c r="ID56" s="639"/>
      <c r="IE56" s="639"/>
      <c r="IF56" s="639"/>
      <c r="IG56" s="639"/>
      <c r="IH56" s="639"/>
      <c r="II56" s="639"/>
      <c r="IJ56" s="639"/>
      <c r="IK56" s="639"/>
      <c r="IL56" s="639"/>
      <c r="IM56" s="639"/>
      <c r="IN56" s="639"/>
      <c r="IO56" s="639"/>
      <c r="IP56" s="639"/>
      <c r="IQ56" s="639"/>
      <c r="IR56" s="639"/>
      <c r="IS56" s="639"/>
      <c r="IT56" s="639"/>
      <c r="IU56" s="639"/>
      <c r="IV56" s="639"/>
      <c r="IW56" s="639"/>
      <c r="IX56" s="727"/>
    </row>
    <row r="57" spans="1:258" s="728" customFormat="1" ht="15" customHeight="1">
      <c r="A57" s="996"/>
      <c r="B57" s="732" t="s">
        <v>930</v>
      </c>
      <c r="C57" s="733"/>
      <c r="D57" s="733"/>
      <c r="E57" s="734"/>
      <c r="F57" s="670"/>
      <c r="G57" s="639"/>
      <c r="H57" s="639"/>
      <c r="I57" s="639"/>
      <c r="J57" s="639"/>
      <c r="K57" s="639"/>
      <c r="L57" s="639"/>
      <c r="M57" s="639"/>
      <c r="N57" s="727"/>
      <c r="O57" s="639"/>
      <c r="P57" s="639"/>
      <c r="Q57" s="639"/>
      <c r="R57" s="639"/>
      <c r="S57" s="639"/>
      <c r="T57" s="639"/>
      <c r="U57" s="639"/>
      <c r="V57" s="639"/>
      <c r="W57" s="639"/>
      <c r="X57" s="639"/>
      <c r="Y57" s="639"/>
      <c r="Z57" s="639"/>
      <c r="AA57" s="639"/>
      <c r="AB57" s="639"/>
      <c r="AC57" s="639"/>
      <c r="AD57" s="639"/>
      <c r="AE57" s="639"/>
      <c r="AF57" s="639"/>
      <c r="AG57" s="639"/>
      <c r="AH57" s="639"/>
      <c r="AI57" s="639"/>
      <c r="AJ57" s="639"/>
      <c r="AK57" s="639"/>
      <c r="AL57" s="639"/>
      <c r="AM57" s="639"/>
      <c r="AN57" s="639"/>
      <c r="AO57" s="639"/>
      <c r="AP57" s="639"/>
      <c r="AQ57" s="639"/>
      <c r="AR57" s="639"/>
      <c r="AS57" s="639"/>
      <c r="AT57" s="639"/>
      <c r="AU57" s="639"/>
      <c r="AV57" s="639"/>
      <c r="AW57" s="639"/>
      <c r="AX57" s="639"/>
      <c r="AY57" s="639"/>
      <c r="AZ57" s="639"/>
      <c r="BA57" s="639"/>
      <c r="BB57" s="639"/>
      <c r="BC57" s="639"/>
      <c r="BD57" s="639"/>
      <c r="BE57" s="639"/>
      <c r="BF57" s="639"/>
      <c r="BG57" s="639"/>
      <c r="BH57" s="639"/>
      <c r="BI57" s="639"/>
      <c r="BJ57" s="639"/>
      <c r="BK57" s="639"/>
      <c r="BL57" s="639"/>
      <c r="BM57" s="639"/>
      <c r="BN57" s="639"/>
      <c r="BO57" s="639"/>
      <c r="BP57" s="639"/>
      <c r="BQ57" s="639"/>
      <c r="BR57" s="639"/>
      <c r="BS57" s="639"/>
      <c r="BT57" s="639"/>
      <c r="BU57" s="639"/>
      <c r="BV57" s="639"/>
      <c r="BW57" s="639"/>
      <c r="BX57" s="639"/>
      <c r="BY57" s="639"/>
      <c r="BZ57" s="639"/>
      <c r="CA57" s="639"/>
      <c r="CB57" s="639"/>
      <c r="CC57" s="639"/>
      <c r="CD57" s="639"/>
      <c r="CE57" s="639"/>
      <c r="CF57" s="639"/>
      <c r="CG57" s="639"/>
      <c r="CH57" s="639"/>
      <c r="CI57" s="639"/>
      <c r="CJ57" s="639"/>
      <c r="CK57" s="639"/>
      <c r="CL57" s="639"/>
      <c r="CM57" s="639"/>
      <c r="CN57" s="639"/>
      <c r="CO57" s="639"/>
      <c r="CP57" s="639"/>
      <c r="CQ57" s="639"/>
      <c r="CR57" s="639"/>
      <c r="CS57" s="639"/>
      <c r="CT57" s="639"/>
      <c r="CU57" s="639"/>
      <c r="CV57" s="639"/>
      <c r="CW57" s="639"/>
      <c r="CX57" s="639"/>
      <c r="CY57" s="639"/>
      <c r="CZ57" s="639"/>
      <c r="DA57" s="639"/>
      <c r="DB57" s="639"/>
      <c r="DC57" s="639"/>
      <c r="DD57" s="639"/>
      <c r="DE57" s="639"/>
      <c r="DF57" s="639"/>
      <c r="DG57" s="639"/>
      <c r="DH57" s="639"/>
      <c r="DI57" s="639"/>
      <c r="DJ57" s="639"/>
      <c r="DK57" s="639"/>
      <c r="DL57" s="639"/>
      <c r="DM57" s="639"/>
      <c r="DN57" s="639"/>
      <c r="DO57" s="639"/>
      <c r="DP57" s="639"/>
      <c r="DQ57" s="639"/>
      <c r="DR57" s="639"/>
      <c r="DS57" s="639"/>
      <c r="DT57" s="639"/>
      <c r="DU57" s="639"/>
      <c r="DV57" s="639"/>
      <c r="DW57" s="639"/>
      <c r="DX57" s="639"/>
      <c r="DY57" s="639"/>
      <c r="DZ57" s="639"/>
      <c r="EA57" s="639"/>
      <c r="EB57" s="639"/>
      <c r="EC57" s="639"/>
      <c r="ED57" s="639"/>
      <c r="EE57" s="639"/>
      <c r="EF57" s="639"/>
      <c r="EG57" s="639"/>
      <c r="EH57" s="639"/>
      <c r="EI57" s="639"/>
      <c r="EJ57" s="639"/>
      <c r="EK57" s="639"/>
      <c r="EL57" s="639"/>
      <c r="EM57" s="639"/>
      <c r="EN57" s="639"/>
      <c r="EO57" s="639"/>
      <c r="EP57" s="639"/>
      <c r="EQ57" s="639"/>
      <c r="ER57" s="639"/>
      <c r="ES57" s="639"/>
      <c r="ET57" s="639"/>
      <c r="EU57" s="639"/>
      <c r="EV57" s="639"/>
      <c r="EW57" s="639"/>
      <c r="EX57" s="639"/>
      <c r="EY57" s="639"/>
      <c r="EZ57" s="639"/>
      <c r="FA57" s="639"/>
      <c r="FB57" s="639"/>
      <c r="FC57" s="639"/>
      <c r="FD57" s="639"/>
      <c r="FE57" s="639"/>
      <c r="FF57" s="639"/>
      <c r="FG57" s="639"/>
      <c r="FH57" s="639"/>
      <c r="FI57" s="639"/>
      <c r="FJ57" s="639"/>
      <c r="FK57" s="639"/>
      <c r="FL57" s="639"/>
      <c r="FM57" s="639"/>
      <c r="FN57" s="639"/>
      <c r="FO57" s="639"/>
      <c r="FP57" s="639"/>
      <c r="FQ57" s="639"/>
      <c r="FR57" s="639"/>
      <c r="FS57" s="639"/>
      <c r="FT57" s="639"/>
      <c r="FU57" s="639"/>
      <c r="FV57" s="639"/>
      <c r="FW57" s="639"/>
      <c r="FX57" s="639"/>
      <c r="FY57" s="639"/>
      <c r="FZ57" s="639"/>
      <c r="GA57" s="639"/>
      <c r="GB57" s="639"/>
      <c r="GC57" s="639"/>
      <c r="GD57" s="639"/>
      <c r="GE57" s="639"/>
      <c r="GF57" s="639"/>
      <c r="GG57" s="639"/>
      <c r="GH57" s="639"/>
      <c r="GI57" s="639"/>
      <c r="GJ57" s="639"/>
      <c r="GK57" s="639"/>
      <c r="GL57" s="639"/>
      <c r="GM57" s="639"/>
      <c r="GN57" s="639"/>
      <c r="GO57" s="639"/>
      <c r="GP57" s="639"/>
      <c r="GQ57" s="639"/>
      <c r="GR57" s="639"/>
      <c r="GS57" s="639"/>
      <c r="GT57" s="639"/>
      <c r="GU57" s="639"/>
      <c r="GV57" s="639"/>
      <c r="GW57" s="639"/>
      <c r="GX57" s="639"/>
      <c r="GY57" s="639"/>
      <c r="GZ57" s="639"/>
      <c r="HA57" s="639"/>
      <c r="HB57" s="639"/>
      <c r="HC57" s="639"/>
      <c r="HD57" s="639"/>
      <c r="HE57" s="639"/>
      <c r="HF57" s="639"/>
      <c r="HG57" s="639"/>
      <c r="HH57" s="639"/>
      <c r="HI57" s="639"/>
      <c r="HJ57" s="639"/>
      <c r="HK57" s="639"/>
      <c r="HL57" s="639"/>
      <c r="HM57" s="639"/>
      <c r="HN57" s="639"/>
      <c r="HO57" s="639"/>
      <c r="HP57" s="639"/>
      <c r="HQ57" s="639"/>
      <c r="HR57" s="639"/>
      <c r="HS57" s="639"/>
      <c r="HT57" s="639"/>
      <c r="HU57" s="639"/>
      <c r="HV57" s="639"/>
      <c r="HW57" s="639"/>
      <c r="HX57" s="639"/>
      <c r="HY57" s="639"/>
      <c r="HZ57" s="639"/>
      <c r="IA57" s="639"/>
      <c r="IB57" s="639"/>
      <c r="IC57" s="639"/>
      <c r="ID57" s="639"/>
      <c r="IE57" s="639"/>
      <c r="IF57" s="639"/>
      <c r="IG57" s="639"/>
      <c r="IH57" s="639"/>
      <c r="II57" s="639"/>
      <c r="IJ57" s="639"/>
      <c r="IK57" s="639"/>
      <c r="IL57" s="639"/>
      <c r="IM57" s="639"/>
      <c r="IN57" s="639"/>
      <c r="IO57" s="639"/>
      <c r="IP57" s="639"/>
      <c r="IQ57" s="639"/>
      <c r="IR57" s="639"/>
      <c r="IS57" s="639"/>
      <c r="IT57" s="639"/>
      <c r="IU57" s="639"/>
      <c r="IV57" s="639"/>
      <c r="IW57" s="639"/>
      <c r="IX57" s="727"/>
    </row>
    <row r="58" spans="1:258" s="728" customFormat="1" ht="15" customHeight="1">
      <c r="A58" s="996"/>
      <c r="B58" s="735" t="s">
        <v>927</v>
      </c>
      <c r="C58" s="736"/>
      <c r="D58" s="736"/>
      <c r="E58" s="737"/>
      <c r="F58" s="738"/>
      <c r="G58" s="639"/>
      <c r="H58" s="639"/>
      <c r="I58" s="639"/>
      <c r="J58" s="639"/>
      <c r="K58" s="639"/>
      <c r="L58" s="639"/>
      <c r="M58" s="639"/>
      <c r="N58" s="727"/>
      <c r="O58" s="639"/>
      <c r="P58" s="639"/>
      <c r="Q58" s="639"/>
      <c r="R58" s="639"/>
      <c r="S58" s="639"/>
      <c r="T58" s="639"/>
      <c r="U58" s="639"/>
      <c r="V58" s="639"/>
      <c r="W58" s="639"/>
      <c r="X58" s="639"/>
      <c r="Y58" s="639"/>
      <c r="Z58" s="639"/>
      <c r="AA58" s="639"/>
      <c r="AB58" s="639"/>
      <c r="AC58" s="639"/>
      <c r="AD58" s="639"/>
      <c r="AE58" s="639"/>
      <c r="AF58" s="639"/>
      <c r="AG58" s="639"/>
      <c r="AH58" s="639"/>
      <c r="AI58" s="639"/>
      <c r="AJ58" s="639"/>
      <c r="AK58" s="639"/>
      <c r="AL58" s="639"/>
      <c r="AM58" s="639"/>
      <c r="AN58" s="639"/>
      <c r="AO58" s="639"/>
      <c r="AP58" s="639"/>
      <c r="AQ58" s="639"/>
      <c r="AR58" s="639"/>
      <c r="AS58" s="639"/>
      <c r="AT58" s="639"/>
      <c r="AU58" s="639"/>
      <c r="AV58" s="639"/>
      <c r="AW58" s="639"/>
      <c r="AX58" s="639"/>
      <c r="AY58" s="639"/>
      <c r="AZ58" s="639"/>
      <c r="BA58" s="639"/>
      <c r="BB58" s="639"/>
      <c r="BC58" s="639"/>
      <c r="BD58" s="639"/>
      <c r="BE58" s="639"/>
      <c r="BF58" s="639"/>
      <c r="BG58" s="639"/>
      <c r="BH58" s="639"/>
      <c r="BI58" s="639"/>
      <c r="BJ58" s="639"/>
      <c r="BK58" s="639"/>
      <c r="BL58" s="639"/>
      <c r="BM58" s="639"/>
      <c r="BN58" s="639"/>
      <c r="BO58" s="639"/>
      <c r="BP58" s="639"/>
      <c r="BQ58" s="639"/>
      <c r="BR58" s="639"/>
      <c r="BS58" s="639"/>
      <c r="BT58" s="639"/>
      <c r="BU58" s="639"/>
      <c r="BV58" s="639"/>
      <c r="BW58" s="639"/>
      <c r="BX58" s="639"/>
      <c r="BY58" s="639"/>
      <c r="BZ58" s="639"/>
      <c r="CA58" s="639"/>
      <c r="CB58" s="639"/>
      <c r="CC58" s="639"/>
      <c r="CD58" s="639"/>
      <c r="CE58" s="639"/>
      <c r="CF58" s="639"/>
      <c r="CG58" s="639"/>
      <c r="CH58" s="639"/>
      <c r="CI58" s="639"/>
      <c r="CJ58" s="639"/>
      <c r="CK58" s="639"/>
      <c r="CL58" s="639"/>
      <c r="CM58" s="639"/>
      <c r="CN58" s="639"/>
      <c r="CO58" s="639"/>
      <c r="CP58" s="639"/>
      <c r="CQ58" s="639"/>
      <c r="CR58" s="639"/>
      <c r="CS58" s="639"/>
      <c r="CT58" s="639"/>
      <c r="CU58" s="639"/>
      <c r="CV58" s="639"/>
      <c r="CW58" s="639"/>
      <c r="CX58" s="639"/>
      <c r="CY58" s="639"/>
      <c r="CZ58" s="639"/>
      <c r="DA58" s="639"/>
      <c r="DB58" s="639"/>
      <c r="DC58" s="639"/>
      <c r="DD58" s="639"/>
      <c r="DE58" s="639"/>
      <c r="DF58" s="639"/>
      <c r="DG58" s="639"/>
      <c r="DH58" s="639"/>
      <c r="DI58" s="639"/>
      <c r="DJ58" s="639"/>
      <c r="DK58" s="639"/>
      <c r="DL58" s="639"/>
      <c r="DM58" s="639"/>
      <c r="DN58" s="639"/>
      <c r="DO58" s="639"/>
      <c r="DP58" s="639"/>
      <c r="DQ58" s="639"/>
      <c r="DR58" s="639"/>
      <c r="DS58" s="639"/>
      <c r="DT58" s="639"/>
      <c r="DU58" s="639"/>
      <c r="DV58" s="639"/>
      <c r="DW58" s="639"/>
      <c r="DX58" s="639"/>
      <c r="DY58" s="639"/>
      <c r="DZ58" s="639"/>
      <c r="EA58" s="639"/>
      <c r="EB58" s="639"/>
      <c r="EC58" s="639"/>
      <c r="ED58" s="639"/>
      <c r="EE58" s="639"/>
      <c r="EF58" s="639"/>
      <c r="EG58" s="639"/>
      <c r="EH58" s="639"/>
      <c r="EI58" s="639"/>
      <c r="EJ58" s="639"/>
      <c r="EK58" s="639"/>
      <c r="EL58" s="639"/>
      <c r="EM58" s="639"/>
      <c r="EN58" s="639"/>
      <c r="EO58" s="639"/>
      <c r="EP58" s="639"/>
      <c r="EQ58" s="639"/>
      <c r="ER58" s="639"/>
      <c r="ES58" s="639"/>
      <c r="ET58" s="639"/>
      <c r="EU58" s="639"/>
      <c r="EV58" s="639"/>
      <c r="EW58" s="639"/>
      <c r="EX58" s="639"/>
      <c r="EY58" s="639"/>
      <c r="EZ58" s="639"/>
      <c r="FA58" s="639"/>
      <c r="FB58" s="639"/>
      <c r="FC58" s="639"/>
      <c r="FD58" s="639"/>
      <c r="FE58" s="639"/>
      <c r="FF58" s="639"/>
      <c r="FG58" s="639"/>
      <c r="FH58" s="639"/>
      <c r="FI58" s="639"/>
      <c r="FJ58" s="639"/>
      <c r="FK58" s="639"/>
      <c r="FL58" s="639"/>
      <c r="FM58" s="639"/>
      <c r="FN58" s="639"/>
      <c r="FO58" s="639"/>
      <c r="FP58" s="639"/>
      <c r="FQ58" s="639"/>
      <c r="FR58" s="639"/>
      <c r="FS58" s="639"/>
      <c r="FT58" s="639"/>
      <c r="FU58" s="639"/>
      <c r="FV58" s="639"/>
      <c r="FW58" s="639"/>
      <c r="FX58" s="639"/>
      <c r="FY58" s="639"/>
      <c r="FZ58" s="639"/>
      <c r="GA58" s="639"/>
      <c r="GB58" s="639"/>
      <c r="GC58" s="639"/>
      <c r="GD58" s="639"/>
      <c r="GE58" s="639"/>
      <c r="GF58" s="639"/>
      <c r="GG58" s="639"/>
      <c r="GH58" s="639"/>
      <c r="GI58" s="639"/>
      <c r="GJ58" s="639"/>
      <c r="GK58" s="639"/>
      <c r="GL58" s="639"/>
      <c r="GM58" s="639"/>
      <c r="GN58" s="639"/>
      <c r="GO58" s="639"/>
      <c r="GP58" s="639"/>
      <c r="GQ58" s="639"/>
      <c r="GR58" s="639"/>
      <c r="GS58" s="639"/>
      <c r="GT58" s="639"/>
      <c r="GU58" s="639"/>
      <c r="GV58" s="639"/>
      <c r="GW58" s="639"/>
      <c r="GX58" s="639"/>
      <c r="GY58" s="639"/>
      <c r="GZ58" s="639"/>
      <c r="HA58" s="639"/>
      <c r="HB58" s="639"/>
      <c r="HC58" s="639"/>
      <c r="HD58" s="639"/>
      <c r="HE58" s="639"/>
      <c r="HF58" s="639"/>
      <c r="HG58" s="639"/>
      <c r="HH58" s="639"/>
      <c r="HI58" s="639"/>
      <c r="HJ58" s="639"/>
      <c r="HK58" s="639"/>
      <c r="HL58" s="639"/>
      <c r="HM58" s="639"/>
      <c r="HN58" s="639"/>
      <c r="HO58" s="639"/>
      <c r="HP58" s="639"/>
      <c r="HQ58" s="639"/>
      <c r="HR58" s="639"/>
      <c r="HS58" s="639"/>
      <c r="HT58" s="639"/>
      <c r="HU58" s="639"/>
      <c r="HV58" s="639"/>
      <c r="HW58" s="639"/>
      <c r="HX58" s="639"/>
      <c r="HY58" s="639"/>
      <c r="HZ58" s="639"/>
      <c r="IA58" s="639"/>
      <c r="IB58" s="639"/>
      <c r="IC58" s="639"/>
      <c r="ID58" s="639"/>
      <c r="IE58" s="639"/>
      <c r="IF58" s="639"/>
      <c r="IG58" s="639"/>
      <c r="IH58" s="639"/>
      <c r="II58" s="639"/>
      <c r="IJ58" s="639"/>
      <c r="IK58" s="639"/>
      <c r="IL58" s="639"/>
      <c r="IM58" s="639"/>
      <c r="IN58" s="639"/>
      <c r="IO58" s="639"/>
      <c r="IP58" s="639"/>
      <c r="IQ58" s="639"/>
      <c r="IR58" s="639"/>
      <c r="IS58" s="639"/>
      <c r="IT58" s="639"/>
      <c r="IU58" s="639"/>
      <c r="IV58" s="639"/>
      <c r="IW58" s="639"/>
      <c r="IX58" s="727"/>
    </row>
    <row r="59" spans="1:258" s="728" customFormat="1" ht="15" customHeight="1">
      <c r="A59" s="996"/>
      <c r="B59" s="735" t="s">
        <v>928</v>
      </c>
      <c r="C59" s="736"/>
      <c r="D59" s="736"/>
      <c r="E59" s="737"/>
      <c r="F59" s="738"/>
      <c r="G59" s="639"/>
      <c r="H59" s="639"/>
      <c r="I59" s="639"/>
      <c r="J59" s="639"/>
      <c r="K59" s="639"/>
      <c r="L59" s="639"/>
      <c r="M59" s="639"/>
      <c r="N59" s="727"/>
      <c r="O59" s="639"/>
      <c r="P59" s="639"/>
      <c r="Q59" s="639"/>
      <c r="R59" s="639"/>
      <c r="S59" s="639"/>
      <c r="T59" s="639"/>
      <c r="U59" s="639"/>
      <c r="V59" s="639"/>
      <c r="W59" s="639"/>
      <c r="X59" s="639"/>
      <c r="Y59" s="639"/>
      <c r="Z59" s="639"/>
      <c r="AA59" s="639"/>
      <c r="AB59" s="639"/>
      <c r="AC59" s="639"/>
      <c r="AD59" s="639"/>
      <c r="AE59" s="639"/>
      <c r="AF59" s="639"/>
      <c r="AG59" s="639"/>
      <c r="AH59" s="639"/>
      <c r="AI59" s="639"/>
      <c r="AJ59" s="639"/>
      <c r="AK59" s="639"/>
      <c r="AL59" s="639"/>
      <c r="AM59" s="639"/>
      <c r="AN59" s="639"/>
      <c r="AO59" s="639"/>
      <c r="AP59" s="639"/>
      <c r="AQ59" s="639"/>
      <c r="AR59" s="639"/>
      <c r="AS59" s="639"/>
      <c r="AT59" s="639"/>
      <c r="AU59" s="639"/>
      <c r="AV59" s="639"/>
      <c r="AW59" s="639"/>
      <c r="AX59" s="639"/>
      <c r="AY59" s="639"/>
      <c r="AZ59" s="639"/>
      <c r="BA59" s="639"/>
      <c r="BB59" s="639"/>
      <c r="BC59" s="639"/>
      <c r="BD59" s="639"/>
      <c r="BE59" s="639"/>
      <c r="BF59" s="639"/>
      <c r="BG59" s="639"/>
      <c r="BH59" s="639"/>
      <c r="BI59" s="639"/>
      <c r="BJ59" s="639"/>
      <c r="BK59" s="639"/>
      <c r="BL59" s="639"/>
      <c r="BM59" s="639"/>
      <c r="BN59" s="639"/>
      <c r="BO59" s="639"/>
      <c r="BP59" s="639"/>
      <c r="BQ59" s="639"/>
      <c r="BR59" s="639"/>
      <c r="BS59" s="639"/>
      <c r="BT59" s="639"/>
      <c r="BU59" s="639"/>
      <c r="BV59" s="639"/>
      <c r="BW59" s="639"/>
      <c r="BX59" s="639"/>
      <c r="BY59" s="639"/>
      <c r="BZ59" s="639"/>
      <c r="CA59" s="639"/>
      <c r="CB59" s="639"/>
      <c r="CC59" s="639"/>
      <c r="CD59" s="639"/>
      <c r="CE59" s="639"/>
      <c r="CF59" s="639"/>
      <c r="CG59" s="639"/>
      <c r="CH59" s="639"/>
      <c r="CI59" s="639"/>
      <c r="CJ59" s="639"/>
      <c r="CK59" s="639"/>
      <c r="CL59" s="639"/>
      <c r="CM59" s="639"/>
      <c r="CN59" s="639"/>
      <c r="CO59" s="639"/>
      <c r="CP59" s="639"/>
      <c r="CQ59" s="639"/>
      <c r="CR59" s="639"/>
      <c r="CS59" s="639"/>
      <c r="CT59" s="639"/>
      <c r="CU59" s="639"/>
      <c r="CV59" s="639"/>
      <c r="CW59" s="639"/>
      <c r="CX59" s="639"/>
      <c r="CY59" s="639"/>
      <c r="CZ59" s="639"/>
      <c r="DA59" s="639"/>
      <c r="DB59" s="639"/>
      <c r="DC59" s="639"/>
      <c r="DD59" s="639"/>
      <c r="DE59" s="639"/>
      <c r="DF59" s="639"/>
      <c r="DG59" s="639"/>
      <c r="DH59" s="639"/>
      <c r="DI59" s="639"/>
      <c r="DJ59" s="639"/>
      <c r="DK59" s="639"/>
      <c r="DL59" s="639"/>
      <c r="DM59" s="639"/>
      <c r="DN59" s="639"/>
      <c r="DO59" s="639"/>
      <c r="DP59" s="639"/>
      <c r="DQ59" s="639"/>
      <c r="DR59" s="639"/>
      <c r="DS59" s="639"/>
      <c r="DT59" s="639"/>
      <c r="DU59" s="639"/>
      <c r="DV59" s="639"/>
      <c r="DW59" s="639"/>
      <c r="DX59" s="639"/>
      <c r="DY59" s="639"/>
      <c r="DZ59" s="639"/>
      <c r="EA59" s="639"/>
      <c r="EB59" s="639"/>
      <c r="EC59" s="639"/>
      <c r="ED59" s="639"/>
      <c r="EE59" s="639"/>
      <c r="EF59" s="639"/>
      <c r="EG59" s="639"/>
      <c r="EH59" s="639"/>
      <c r="EI59" s="639"/>
      <c r="EJ59" s="639"/>
      <c r="EK59" s="639"/>
      <c r="EL59" s="639"/>
      <c r="EM59" s="639"/>
      <c r="EN59" s="639"/>
      <c r="EO59" s="639"/>
      <c r="EP59" s="639"/>
      <c r="EQ59" s="639"/>
      <c r="ER59" s="639"/>
      <c r="ES59" s="639"/>
      <c r="ET59" s="639"/>
      <c r="EU59" s="639"/>
      <c r="EV59" s="639"/>
      <c r="EW59" s="639"/>
      <c r="EX59" s="639"/>
      <c r="EY59" s="639"/>
      <c r="EZ59" s="639"/>
      <c r="FA59" s="639"/>
      <c r="FB59" s="639"/>
      <c r="FC59" s="639"/>
      <c r="FD59" s="639"/>
      <c r="FE59" s="639"/>
      <c r="FF59" s="639"/>
      <c r="FG59" s="639"/>
      <c r="FH59" s="639"/>
      <c r="FI59" s="639"/>
      <c r="FJ59" s="639"/>
      <c r="FK59" s="639"/>
      <c r="FL59" s="639"/>
      <c r="FM59" s="639"/>
      <c r="FN59" s="639"/>
      <c r="FO59" s="639"/>
      <c r="FP59" s="639"/>
      <c r="FQ59" s="639"/>
      <c r="FR59" s="639"/>
      <c r="FS59" s="639"/>
      <c r="FT59" s="639"/>
      <c r="FU59" s="639"/>
      <c r="FV59" s="639"/>
      <c r="FW59" s="639"/>
      <c r="FX59" s="639"/>
      <c r="FY59" s="639"/>
      <c r="FZ59" s="639"/>
      <c r="GA59" s="639"/>
      <c r="GB59" s="639"/>
      <c r="GC59" s="639"/>
      <c r="GD59" s="639"/>
      <c r="GE59" s="639"/>
      <c r="GF59" s="639"/>
      <c r="GG59" s="639"/>
      <c r="GH59" s="639"/>
      <c r="GI59" s="639"/>
      <c r="GJ59" s="639"/>
      <c r="GK59" s="639"/>
      <c r="GL59" s="639"/>
      <c r="GM59" s="639"/>
      <c r="GN59" s="639"/>
      <c r="GO59" s="639"/>
      <c r="GP59" s="639"/>
      <c r="GQ59" s="639"/>
      <c r="GR59" s="639"/>
      <c r="GS59" s="639"/>
      <c r="GT59" s="639"/>
      <c r="GU59" s="639"/>
      <c r="GV59" s="639"/>
      <c r="GW59" s="639"/>
      <c r="GX59" s="639"/>
      <c r="GY59" s="639"/>
      <c r="GZ59" s="639"/>
      <c r="HA59" s="639"/>
      <c r="HB59" s="639"/>
      <c r="HC59" s="639"/>
      <c r="HD59" s="639"/>
      <c r="HE59" s="639"/>
      <c r="HF59" s="639"/>
      <c r="HG59" s="639"/>
      <c r="HH59" s="639"/>
      <c r="HI59" s="639"/>
      <c r="HJ59" s="639"/>
      <c r="HK59" s="639"/>
      <c r="HL59" s="639"/>
      <c r="HM59" s="639"/>
      <c r="HN59" s="639"/>
      <c r="HO59" s="639"/>
      <c r="HP59" s="639"/>
      <c r="HQ59" s="639"/>
      <c r="HR59" s="639"/>
      <c r="HS59" s="639"/>
      <c r="HT59" s="639"/>
      <c r="HU59" s="639"/>
      <c r="HV59" s="639"/>
      <c r="HW59" s="639"/>
      <c r="HX59" s="639"/>
      <c r="HY59" s="639"/>
      <c r="HZ59" s="639"/>
      <c r="IA59" s="639"/>
      <c r="IB59" s="639"/>
      <c r="IC59" s="639"/>
      <c r="ID59" s="639"/>
      <c r="IE59" s="639"/>
      <c r="IF59" s="639"/>
      <c r="IG59" s="639"/>
      <c r="IH59" s="639"/>
      <c r="II59" s="639"/>
      <c r="IJ59" s="639"/>
      <c r="IK59" s="639"/>
      <c r="IL59" s="639"/>
      <c r="IM59" s="639"/>
      <c r="IN59" s="639"/>
      <c r="IO59" s="639"/>
      <c r="IP59" s="639"/>
      <c r="IQ59" s="639"/>
      <c r="IR59" s="639"/>
      <c r="IS59" s="639"/>
      <c r="IT59" s="639"/>
      <c r="IU59" s="639"/>
      <c r="IV59" s="639"/>
      <c r="IW59" s="639"/>
      <c r="IX59" s="727"/>
    </row>
    <row r="60" spans="1:258" s="728" customFormat="1" ht="15" customHeight="1">
      <c r="A60" s="996"/>
      <c r="B60" s="735" t="s">
        <v>929</v>
      </c>
      <c r="C60" s="736"/>
      <c r="D60" s="736"/>
      <c r="E60" s="737"/>
      <c r="F60" s="738"/>
      <c r="G60" s="639"/>
      <c r="H60" s="639"/>
      <c r="I60" s="639"/>
      <c r="J60" s="639"/>
      <c r="K60" s="639"/>
      <c r="L60" s="639"/>
      <c r="M60" s="639"/>
      <c r="N60" s="727"/>
      <c r="O60" s="639"/>
      <c r="P60" s="639"/>
      <c r="Q60" s="639"/>
      <c r="R60" s="639"/>
      <c r="S60" s="639"/>
      <c r="T60" s="639"/>
      <c r="U60" s="639"/>
      <c r="V60" s="639"/>
      <c r="W60" s="639"/>
      <c r="X60" s="639"/>
      <c r="Y60" s="639"/>
      <c r="Z60" s="639"/>
      <c r="AA60" s="639"/>
      <c r="AB60" s="639"/>
      <c r="AC60" s="639"/>
      <c r="AD60" s="639"/>
      <c r="AE60" s="639"/>
      <c r="AF60" s="639"/>
      <c r="AG60" s="639"/>
      <c r="AH60" s="639"/>
      <c r="AI60" s="639"/>
      <c r="AJ60" s="639"/>
      <c r="AK60" s="639"/>
      <c r="AL60" s="639"/>
      <c r="AM60" s="639"/>
      <c r="AN60" s="639"/>
      <c r="AO60" s="639"/>
      <c r="AP60" s="639"/>
      <c r="AQ60" s="639"/>
      <c r="AR60" s="639"/>
      <c r="AS60" s="639"/>
      <c r="AT60" s="639"/>
      <c r="AU60" s="639"/>
      <c r="AV60" s="639"/>
      <c r="AW60" s="639"/>
      <c r="AX60" s="639"/>
      <c r="AY60" s="639"/>
      <c r="AZ60" s="639"/>
      <c r="BA60" s="639"/>
      <c r="BB60" s="639"/>
      <c r="BC60" s="639"/>
      <c r="BD60" s="639"/>
      <c r="BE60" s="639"/>
      <c r="BF60" s="639"/>
      <c r="BG60" s="639"/>
      <c r="BH60" s="639"/>
      <c r="BI60" s="639"/>
      <c r="BJ60" s="639"/>
      <c r="BK60" s="639"/>
      <c r="BL60" s="639"/>
      <c r="BM60" s="639"/>
      <c r="BN60" s="639"/>
      <c r="BO60" s="639"/>
      <c r="BP60" s="639"/>
      <c r="BQ60" s="639"/>
      <c r="BR60" s="639"/>
      <c r="BS60" s="639"/>
      <c r="BT60" s="639"/>
      <c r="BU60" s="639"/>
      <c r="BV60" s="639"/>
      <c r="BW60" s="639"/>
      <c r="BX60" s="639"/>
      <c r="BY60" s="639"/>
      <c r="BZ60" s="639"/>
      <c r="CA60" s="639"/>
      <c r="CB60" s="639"/>
      <c r="CC60" s="639"/>
      <c r="CD60" s="639"/>
      <c r="CE60" s="639"/>
      <c r="CF60" s="639"/>
      <c r="CG60" s="639"/>
      <c r="CH60" s="639"/>
      <c r="CI60" s="639"/>
      <c r="CJ60" s="639"/>
      <c r="CK60" s="639"/>
      <c r="CL60" s="639"/>
      <c r="CM60" s="639"/>
      <c r="CN60" s="639"/>
      <c r="CO60" s="639"/>
      <c r="CP60" s="639"/>
      <c r="CQ60" s="639"/>
      <c r="CR60" s="639"/>
      <c r="CS60" s="639"/>
      <c r="CT60" s="639"/>
      <c r="CU60" s="639"/>
      <c r="CV60" s="639"/>
      <c r="CW60" s="639"/>
      <c r="CX60" s="639"/>
      <c r="CY60" s="639"/>
      <c r="CZ60" s="639"/>
      <c r="DA60" s="639"/>
      <c r="DB60" s="639"/>
      <c r="DC60" s="639"/>
      <c r="DD60" s="639"/>
      <c r="DE60" s="639"/>
      <c r="DF60" s="639"/>
      <c r="DG60" s="639"/>
      <c r="DH60" s="639"/>
      <c r="DI60" s="639"/>
      <c r="DJ60" s="639"/>
      <c r="DK60" s="639"/>
      <c r="DL60" s="639"/>
      <c r="DM60" s="639"/>
      <c r="DN60" s="639"/>
      <c r="DO60" s="639"/>
      <c r="DP60" s="639"/>
      <c r="DQ60" s="639"/>
      <c r="DR60" s="639"/>
      <c r="DS60" s="639"/>
      <c r="DT60" s="639"/>
      <c r="DU60" s="639"/>
      <c r="DV60" s="639"/>
      <c r="DW60" s="639"/>
      <c r="DX60" s="639"/>
      <c r="DY60" s="639"/>
      <c r="DZ60" s="639"/>
      <c r="EA60" s="639"/>
      <c r="EB60" s="639"/>
      <c r="EC60" s="639"/>
      <c r="ED60" s="639"/>
      <c r="EE60" s="639"/>
      <c r="EF60" s="639"/>
      <c r="EG60" s="639"/>
      <c r="EH60" s="639"/>
      <c r="EI60" s="639"/>
      <c r="EJ60" s="639"/>
      <c r="EK60" s="639"/>
      <c r="EL60" s="639"/>
      <c r="EM60" s="639"/>
      <c r="EN60" s="639"/>
      <c r="EO60" s="639"/>
      <c r="EP60" s="639"/>
      <c r="EQ60" s="639"/>
      <c r="ER60" s="639"/>
      <c r="ES60" s="639"/>
      <c r="ET60" s="639"/>
      <c r="EU60" s="639"/>
      <c r="EV60" s="639"/>
      <c r="EW60" s="639"/>
      <c r="EX60" s="639"/>
      <c r="EY60" s="639"/>
      <c r="EZ60" s="639"/>
      <c r="FA60" s="639"/>
      <c r="FB60" s="639"/>
      <c r="FC60" s="639"/>
      <c r="FD60" s="639"/>
      <c r="FE60" s="639"/>
      <c r="FF60" s="639"/>
      <c r="FG60" s="639"/>
      <c r="FH60" s="639"/>
      <c r="FI60" s="639"/>
      <c r="FJ60" s="639"/>
      <c r="FK60" s="639"/>
      <c r="FL60" s="639"/>
      <c r="FM60" s="639"/>
      <c r="FN60" s="639"/>
      <c r="FO60" s="639"/>
      <c r="FP60" s="639"/>
      <c r="FQ60" s="639"/>
      <c r="FR60" s="639"/>
      <c r="FS60" s="639"/>
      <c r="FT60" s="639"/>
      <c r="FU60" s="639"/>
      <c r="FV60" s="639"/>
      <c r="FW60" s="639"/>
      <c r="FX60" s="639"/>
      <c r="FY60" s="639"/>
      <c r="FZ60" s="639"/>
      <c r="GA60" s="639"/>
      <c r="GB60" s="639"/>
      <c r="GC60" s="639"/>
      <c r="GD60" s="639"/>
      <c r="GE60" s="639"/>
      <c r="GF60" s="639"/>
      <c r="GG60" s="639"/>
      <c r="GH60" s="639"/>
      <c r="GI60" s="639"/>
      <c r="GJ60" s="639"/>
      <c r="GK60" s="639"/>
      <c r="GL60" s="639"/>
      <c r="GM60" s="639"/>
      <c r="GN60" s="639"/>
      <c r="GO60" s="639"/>
      <c r="GP60" s="639"/>
      <c r="GQ60" s="639"/>
      <c r="GR60" s="639"/>
      <c r="GS60" s="639"/>
      <c r="GT60" s="639"/>
      <c r="GU60" s="639"/>
      <c r="GV60" s="639"/>
      <c r="GW60" s="639"/>
      <c r="GX60" s="639"/>
      <c r="GY60" s="639"/>
      <c r="GZ60" s="639"/>
      <c r="HA60" s="639"/>
      <c r="HB60" s="639"/>
      <c r="HC60" s="639"/>
      <c r="HD60" s="639"/>
      <c r="HE60" s="639"/>
      <c r="HF60" s="639"/>
      <c r="HG60" s="639"/>
      <c r="HH60" s="639"/>
      <c r="HI60" s="639"/>
      <c r="HJ60" s="639"/>
      <c r="HK60" s="639"/>
      <c r="HL60" s="639"/>
      <c r="HM60" s="639"/>
      <c r="HN60" s="639"/>
      <c r="HO60" s="639"/>
      <c r="HP60" s="639"/>
      <c r="HQ60" s="639"/>
      <c r="HR60" s="639"/>
      <c r="HS60" s="639"/>
      <c r="HT60" s="639"/>
      <c r="HU60" s="639"/>
      <c r="HV60" s="639"/>
      <c r="HW60" s="639"/>
      <c r="HX60" s="639"/>
      <c r="HY60" s="639"/>
      <c r="HZ60" s="639"/>
      <c r="IA60" s="639"/>
      <c r="IB60" s="639"/>
      <c r="IC60" s="639"/>
      <c r="ID60" s="639"/>
      <c r="IE60" s="639"/>
      <c r="IF60" s="639"/>
      <c r="IG60" s="639"/>
      <c r="IH60" s="639"/>
      <c r="II60" s="639"/>
      <c r="IJ60" s="639"/>
      <c r="IK60" s="639"/>
      <c r="IL60" s="639"/>
      <c r="IM60" s="639"/>
      <c r="IN60" s="639"/>
      <c r="IO60" s="639"/>
      <c r="IP60" s="639"/>
      <c r="IQ60" s="639"/>
      <c r="IR60" s="639"/>
      <c r="IS60" s="639"/>
      <c r="IT60" s="639"/>
      <c r="IU60" s="639"/>
      <c r="IV60" s="639"/>
      <c r="IW60" s="639"/>
      <c r="IX60" s="727"/>
    </row>
    <row r="61" spans="1:258" s="728" customFormat="1" ht="15" customHeight="1">
      <c r="A61" s="996"/>
      <c r="B61" s="732" t="s">
        <v>931</v>
      </c>
      <c r="C61" s="733"/>
      <c r="D61" s="733"/>
      <c r="E61" s="734"/>
      <c r="F61" s="670"/>
      <c r="G61" s="639"/>
      <c r="H61" s="639"/>
      <c r="I61" s="639"/>
      <c r="J61" s="639"/>
      <c r="K61" s="639"/>
      <c r="L61" s="639"/>
      <c r="M61" s="639"/>
      <c r="N61" s="727"/>
      <c r="O61" s="639"/>
      <c r="P61" s="639"/>
      <c r="Q61" s="639"/>
      <c r="R61" s="639"/>
      <c r="S61" s="639"/>
      <c r="T61" s="639"/>
      <c r="U61" s="639"/>
      <c r="V61" s="639"/>
      <c r="W61" s="639"/>
      <c r="X61" s="639"/>
      <c r="Y61" s="639"/>
      <c r="Z61" s="639"/>
      <c r="AA61" s="639"/>
      <c r="AB61" s="639"/>
      <c r="AC61" s="639"/>
      <c r="AD61" s="639"/>
      <c r="AE61" s="639"/>
      <c r="AF61" s="639"/>
      <c r="AG61" s="639"/>
      <c r="AH61" s="639"/>
      <c r="AI61" s="639"/>
      <c r="AJ61" s="639"/>
      <c r="AK61" s="639"/>
      <c r="AL61" s="639"/>
      <c r="AM61" s="639"/>
      <c r="AN61" s="639"/>
      <c r="AO61" s="639"/>
      <c r="AP61" s="639"/>
      <c r="AQ61" s="639"/>
      <c r="AR61" s="639"/>
      <c r="AS61" s="639"/>
      <c r="AT61" s="639"/>
      <c r="AU61" s="639"/>
      <c r="AV61" s="639"/>
      <c r="AW61" s="639"/>
      <c r="AX61" s="639"/>
      <c r="AY61" s="639"/>
      <c r="AZ61" s="639"/>
      <c r="BA61" s="639"/>
      <c r="BB61" s="639"/>
      <c r="BC61" s="639"/>
      <c r="BD61" s="639"/>
      <c r="BE61" s="639"/>
      <c r="BF61" s="639"/>
      <c r="BG61" s="639"/>
      <c r="BH61" s="639"/>
      <c r="BI61" s="639"/>
      <c r="BJ61" s="639"/>
      <c r="BK61" s="639"/>
      <c r="BL61" s="639"/>
      <c r="BM61" s="639"/>
      <c r="BN61" s="639"/>
      <c r="BO61" s="639"/>
      <c r="BP61" s="639"/>
      <c r="BQ61" s="639"/>
      <c r="BR61" s="639"/>
      <c r="BS61" s="639"/>
      <c r="BT61" s="639"/>
      <c r="BU61" s="639"/>
      <c r="BV61" s="639"/>
      <c r="BW61" s="639"/>
      <c r="BX61" s="639"/>
      <c r="BY61" s="639"/>
      <c r="BZ61" s="639"/>
      <c r="CA61" s="639"/>
      <c r="CB61" s="639"/>
      <c r="CC61" s="639"/>
      <c r="CD61" s="639"/>
      <c r="CE61" s="639"/>
      <c r="CF61" s="639"/>
      <c r="CG61" s="639"/>
      <c r="CH61" s="639"/>
      <c r="CI61" s="639"/>
      <c r="CJ61" s="639"/>
      <c r="CK61" s="639"/>
      <c r="CL61" s="639"/>
      <c r="CM61" s="639"/>
      <c r="CN61" s="639"/>
      <c r="CO61" s="639"/>
      <c r="CP61" s="639"/>
      <c r="CQ61" s="639"/>
      <c r="CR61" s="639"/>
      <c r="CS61" s="639"/>
      <c r="CT61" s="639"/>
      <c r="CU61" s="639"/>
      <c r="CV61" s="639"/>
      <c r="CW61" s="639"/>
      <c r="CX61" s="639"/>
      <c r="CY61" s="639"/>
      <c r="CZ61" s="639"/>
      <c r="DA61" s="639"/>
      <c r="DB61" s="639"/>
      <c r="DC61" s="639"/>
      <c r="DD61" s="639"/>
      <c r="DE61" s="639"/>
      <c r="DF61" s="639"/>
      <c r="DG61" s="639"/>
      <c r="DH61" s="639"/>
      <c r="DI61" s="639"/>
      <c r="DJ61" s="639"/>
      <c r="DK61" s="639"/>
      <c r="DL61" s="639"/>
      <c r="DM61" s="639"/>
      <c r="DN61" s="639"/>
      <c r="DO61" s="639"/>
      <c r="DP61" s="639"/>
      <c r="DQ61" s="639"/>
      <c r="DR61" s="639"/>
      <c r="DS61" s="639"/>
      <c r="DT61" s="639"/>
      <c r="DU61" s="639"/>
      <c r="DV61" s="639"/>
      <c r="DW61" s="639"/>
      <c r="DX61" s="639"/>
      <c r="DY61" s="639"/>
      <c r="DZ61" s="639"/>
      <c r="EA61" s="639"/>
      <c r="EB61" s="639"/>
      <c r="EC61" s="639"/>
      <c r="ED61" s="639"/>
      <c r="EE61" s="639"/>
      <c r="EF61" s="639"/>
      <c r="EG61" s="639"/>
      <c r="EH61" s="639"/>
      <c r="EI61" s="639"/>
      <c r="EJ61" s="639"/>
      <c r="EK61" s="639"/>
      <c r="EL61" s="639"/>
      <c r="EM61" s="639"/>
      <c r="EN61" s="639"/>
      <c r="EO61" s="639"/>
      <c r="EP61" s="639"/>
      <c r="EQ61" s="639"/>
      <c r="ER61" s="639"/>
      <c r="ES61" s="639"/>
      <c r="ET61" s="639"/>
      <c r="EU61" s="639"/>
      <c r="EV61" s="639"/>
      <c r="EW61" s="639"/>
      <c r="EX61" s="639"/>
      <c r="EY61" s="639"/>
      <c r="EZ61" s="639"/>
      <c r="FA61" s="639"/>
      <c r="FB61" s="639"/>
      <c r="FC61" s="639"/>
      <c r="FD61" s="639"/>
      <c r="FE61" s="639"/>
      <c r="FF61" s="639"/>
      <c r="FG61" s="639"/>
      <c r="FH61" s="639"/>
      <c r="FI61" s="639"/>
      <c r="FJ61" s="639"/>
      <c r="FK61" s="639"/>
      <c r="FL61" s="639"/>
      <c r="FM61" s="639"/>
      <c r="FN61" s="639"/>
      <c r="FO61" s="639"/>
      <c r="FP61" s="639"/>
      <c r="FQ61" s="639"/>
      <c r="FR61" s="639"/>
      <c r="FS61" s="639"/>
      <c r="FT61" s="639"/>
      <c r="FU61" s="639"/>
      <c r="FV61" s="639"/>
      <c r="FW61" s="639"/>
      <c r="FX61" s="639"/>
      <c r="FY61" s="639"/>
      <c r="FZ61" s="639"/>
      <c r="GA61" s="639"/>
      <c r="GB61" s="639"/>
      <c r="GC61" s="639"/>
      <c r="GD61" s="639"/>
      <c r="GE61" s="639"/>
      <c r="GF61" s="639"/>
      <c r="GG61" s="639"/>
      <c r="GH61" s="639"/>
      <c r="GI61" s="639"/>
      <c r="GJ61" s="639"/>
      <c r="GK61" s="639"/>
      <c r="GL61" s="639"/>
      <c r="GM61" s="639"/>
      <c r="GN61" s="639"/>
      <c r="GO61" s="639"/>
      <c r="GP61" s="639"/>
      <c r="GQ61" s="639"/>
      <c r="GR61" s="639"/>
      <c r="GS61" s="639"/>
      <c r="GT61" s="639"/>
      <c r="GU61" s="639"/>
      <c r="GV61" s="639"/>
      <c r="GW61" s="639"/>
      <c r="GX61" s="639"/>
      <c r="GY61" s="639"/>
      <c r="GZ61" s="639"/>
      <c r="HA61" s="639"/>
      <c r="HB61" s="639"/>
      <c r="HC61" s="639"/>
      <c r="HD61" s="639"/>
      <c r="HE61" s="639"/>
      <c r="HF61" s="639"/>
      <c r="HG61" s="639"/>
      <c r="HH61" s="639"/>
      <c r="HI61" s="639"/>
      <c r="HJ61" s="639"/>
      <c r="HK61" s="639"/>
      <c r="HL61" s="639"/>
      <c r="HM61" s="639"/>
      <c r="HN61" s="639"/>
      <c r="HO61" s="639"/>
      <c r="HP61" s="639"/>
      <c r="HQ61" s="639"/>
      <c r="HR61" s="639"/>
      <c r="HS61" s="639"/>
      <c r="HT61" s="639"/>
      <c r="HU61" s="639"/>
      <c r="HV61" s="639"/>
      <c r="HW61" s="639"/>
      <c r="HX61" s="639"/>
      <c r="HY61" s="639"/>
      <c r="HZ61" s="639"/>
      <c r="IA61" s="639"/>
      <c r="IB61" s="639"/>
      <c r="IC61" s="639"/>
      <c r="ID61" s="639"/>
      <c r="IE61" s="639"/>
      <c r="IF61" s="639"/>
      <c r="IG61" s="639"/>
      <c r="IH61" s="639"/>
      <c r="II61" s="639"/>
      <c r="IJ61" s="639"/>
      <c r="IK61" s="639"/>
      <c r="IL61" s="639"/>
      <c r="IM61" s="639"/>
      <c r="IN61" s="639"/>
      <c r="IO61" s="639"/>
      <c r="IP61" s="639"/>
      <c r="IQ61" s="639"/>
      <c r="IR61" s="639"/>
      <c r="IS61" s="639"/>
      <c r="IT61" s="639"/>
      <c r="IU61" s="639"/>
      <c r="IV61" s="639"/>
      <c r="IW61" s="639"/>
      <c r="IX61" s="727"/>
    </row>
    <row r="62" spans="1:258" s="728" customFormat="1" ht="15" customHeight="1">
      <c r="A62" s="996"/>
      <c r="B62" s="735" t="s">
        <v>927</v>
      </c>
      <c r="C62" s="736"/>
      <c r="D62" s="736"/>
      <c r="E62" s="737"/>
      <c r="F62" s="738"/>
      <c r="G62" s="639"/>
      <c r="H62" s="639"/>
      <c r="I62" s="639"/>
      <c r="J62" s="639"/>
      <c r="K62" s="639"/>
      <c r="L62" s="639"/>
      <c r="M62" s="639"/>
      <c r="N62" s="727"/>
      <c r="O62" s="639"/>
      <c r="P62" s="639"/>
      <c r="Q62" s="639"/>
      <c r="R62" s="639"/>
      <c r="S62" s="639"/>
      <c r="T62" s="639"/>
      <c r="U62" s="639"/>
      <c r="V62" s="639"/>
      <c r="W62" s="639"/>
      <c r="X62" s="639"/>
      <c r="Y62" s="639"/>
      <c r="Z62" s="639"/>
      <c r="AA62" s="639"/>
      <c r="AB62" s="639"/>
      <c r="AC62" s="639"/>
      <c r="AD62" s="639"/>
      <c r="AE62" s="639"/>
      <c r="AF62" s="639"/>
      <c r="AG62" s="639"/>
      <c r="AH62" s="639"/>
      <c r="AI62" s="639"/>
      <c r="AJ62" s="639"/>
      <c r="AK62" s="639"/>
      <c r="AL62" s="639"/>
      <c r="AM62" s="639"/>
      <c r="AN62" s="639"/>
      <c r="AO62" s="639"/>
      <c r="AP62" s="639"/>
      <c r="AQ62" s="639"/>
      <c r="AR62" s="639"/>
      <c r="AS62" s="639"/>
      <c r="AT62" s="639"/>
      <c r="AU62" s="639"/>
      <c r="AV62" s="639"/>
      <c r="AW62" s="639"/>
      <c r="AX62" s="639"/>
      <c r="AY62" s="639"/>
      <c r="AZ62" s="639"/>
      <c r="BA62" s="639"/>
      <c r="BB62" s="639"/>
      <c r="BC62" s="639"/>
      <c r="BD62" s="639"/>
      <c r="BE62" s="639"/>
      <c r="BF62" s="639"/>
      <c r="BG62" s="639"/>
      <c r="BH62" s="639"/>
      <c r="BI62" s="639"/>
      <c r="BJ62" s="639"/>
      <c r="BK62" s="639"/>
      <c r="BL62" s="639"/>
      <c r="BM62" s="639"/>
      <c r="BN62" s="639"/>
      <c r="BO62" s="639"/>
      <c r="BP62" s="639"/>
      <c r="BQ62" s="639"/>
      <c r="BR62" s="639"/>
      <c r="BS62" s="639"/>
      <c r="BT62" s="639"/>
      <c r="BU62" s="639"/>
      <c r="BV62" s="639"/>
      <c r="BW62" s="639"/>
      <c r="BX62" s="639"/>
      <c r="BY62" s="639"/>
      <c r="BZ62" s="639"/>
      <c r="CA62" s="639"/>
      <c r="CB62" s="639"/>
      <c r="CC62" s="639"/>
      <c r="CD62" s="639"/>
      <c r="CE62" s="639"/>
      <c r="CF62" s="639"/>
      <c r="CG62" s="639"/>
      <c r="CH62" s="639"/>
      <c r="CI62" s="639"/>
      <c r="CJ62" s="639"/>
      <c r="CK62" s="639"/>
      <c r="CL62" s="639"/>
      <c r="CM62" s="639"/>
      <c r="CN62" s="639"/>
      <c r="CO62" s="639"/>
      <c r="CP62" s="639"/>
      <c r="CQ62" s="639"/>
      <c r="CR62" s="639"/>
      <c r="CS62" s="639"/>
      <c r="CT62" s="639"/>
      <c r="CU62" s="639"/>
      <c r="CV62" s="639"/>
      <c r="CW62" s="639"/>
      <c r="CX62" s="639"/>
      <c r="CY62" s="639"/>
      <c r="CZ62" s="639"/>
      <c r="DA62" s="639"/>
      <c r="DB62" s="639"/>
      <c r="DC62" s="639"/>
      <c r="DD62" s="639"/>
      <c r="DE62" s="639"/>
      <c r="DF62" s="639"/>
      <c r="DG62" s="639"/>
      <c r="DH62" s="639"/>
      <c r="DI62" s="639"/>
      <c r="DJ62" s="639"/>
      <c r="DK62" s="639"/>
      <c r="DL62" s="639"/>
      <c r="DM62" s="639"/>
      <c r="DN62" s="639"/>
      <c r="DO62" s="639"/>
      <c r="DP62" s="639"/>
      <c r="DQ62" s="639"/>
      <c r="DR62" s="639"/>
      <c r="DS62" s="639"/>
      <c r="DT62" s="639"/>
      <c r="DU62" s="639"/>
      <c r="DV62" s="639"/>
      <c r="DW62" s="639"/>
      <c r="DX62" s="639"/>
      <c r="DY62" s="639"/>
      <c r="DZ62" s="639"/>
      <c r="EA62" s="639"/>
      <c r="EB62" s="639"/>
      <c r="EC62" s="639"/>
      <c r="ED62" s="639"/>
      <c r="EE62" s="639"/>
      <c r="EF62" s="639"/>
      <c r="EG62" s="639"/>
      <c r="EH62" s="639"/>
      <c r="EI62" s="639"/>
      <c r="EJ62" s="639"/>
      <c r="EK62" s="639"/>
      <c r="EL62" s="639"/>
      <c r="EM62" s="639"/>
      <c r="EN62" s="639"/>
      <c r="EO62" s="639"/>
      <c r="EP62" s="639"/>
      <c r="EQ62" s="639"/>
      <c r="ER62" s="639"/>
      <c r="ES62" s="639"/>
      <c r="ET62" s="639"/>
      <c r="EU62" s="639"/>
      <c r="EV62" s="639"/>
      <c r="EW62" s="639"/>
      <c r="EX62" s="639"/>
      <c r="EY62" s="639"/>
      <c r="EZ62" s="639"/>
      <c r="FA62" s="639"/>
      <c r="FB62" s="639"/>
      <c r="FC62" s="639"/>
      <c r="FD62" s="639"/>
      <c r="FE62" s="639"/>
      <c r="FF62" s="639"/>
      <c r="FG62" s="639"/>
      <c r="FH62" s="639"/>
      <c r="FI62" s="639"/>
      <c r="FJ62" s="639"/>
      <c r="FK62" s="639"/>
      <c r="FL62" s="639"/>
      <c r="FM62" s="639"/>
      <c r="FN62" s="639"/>
      <c r="FO62" s="639"/>
      <c r="FP62" s="639"/>
      <c r="FQ62" s="639"/>
      <c r="FR62" s="639"/>
      <c r="FS62" s="639"/>
      <c r="FT62" s="639"/>
      <c r="FU62" s="639"/>
      <c r="FV62" s="639"/>
      <c r="FW62" s="639"/>
      <c r="FX62" s="639"/>
      <c r="FY62" s="639"/>
      <c r="FZ62" s="639"/>
      <c r="GA62" s="639"/>
      <c r="GB62" s="639"/>
      <c r="GC62" s="639"/>
      <c r="GD62" s="639"/>
      <c r="GE62" s="639"/>
      <c r="GF62" s="639"/>
      <c r="GG62" s="639"/>
      <c r="GH62" s="639"/>
      <c r="GI62" s="639"/>
      <c r="GJ62" s="639"/>
      <c r="GK62" s="639"/>
      <c r="GL62" s="639"/>
      <c r="GM62" s="639"/>
      <c r="GN62" s="639"/>
      <c r="GO62" s="639"/>
      <c r="GP62" s="639"/>
      <c r="GQ62" s="639"/>
      <c r="GR62" s="639"/>
      <c r="GS62" s="639"/>
      <c r="GT62" s="639"/>
      <c r="GU62" s="639"/>
      <c r="GV62" s="639"/>
      <c r="GW62" s="639"/>
      <c r="GX62" s="639"/>
      <c r="GY62" s="639"/>
      <c r="GZ62" s="639"/>
      <c r="HA62" s="639"/>
      <c r="HB62" s="639"/>
      <c r="HC62" s="639"/>
      <c r="HD62" s="639"/>
      <c r="HE62" s="639"/>
      <c r="HF62" s="639"/>
      <c r="HG62" s="639"/>
      <c r="HH62" s="639"/>
      <c r="HI62" s="639"/>
      <c r="HJ62" s="639"/>
      <c r="HK62" s="639"/>
      <c r="HL62" s="639"/>
      <c r="HM62" s="639"/>
      <c r="HN62" s="639"/>
      <c r="HO62" s="639"/>
      <c r="HP62" s="639"/>
      <c r="HQ62" s="639"/>
      <c r="HR62" s="639"/>
      <c r="HS62" s="639"/>
      <c r="HT62" s="639"/>
      <c r="HU62" s="639"/>
      <c r="HV62" s="639"/>
      <c r="HW62" s="639"/>
      <c r="HX62" s="639"/>
      <c r="HY62" s="639"/>
      <c r="HZ62" s="639"/>
      <c r="IA62" s="639"/>
      <c r="IB62" s="639"/>
      <c r="IC62" s="639"/>
      <c r="ID62" s="639"/>
      <c r="IE62" s="639"/>
      <c r="IF62" s="639"/>
      <c r="IG62" s="639"/>
      <c r="IH62" s="639"/>
      <c r="II62" s="639"/>
      <c r="IJ62" s="639"/>
      <c r="IK62" s="639"/>
      <c r="IL62" s="639"/>
      <c r="IM62" s="639"/>
      <c r="IN62" s="639"/>
      <c r="IO62" s="639"/>
      <c r="IP62" s="639"/>
      <c r="IQ62" s="639"/>
      <c r="IR62" s="639"/>
      <c r="IS62" s="639"/>
      <c r="IT62" s="639"/>
      <c r="IU62" s="639"/>
      <c r="IV62" s="639"/>
      <c r="IW62" s="639"/>
      <c r="IX62" s="727"/>
    </row>
    <row r="63" spans="1:258" ht="15" customHeight="1">
      <c r="A63" s="1004"/>
      <c r="B63" s="735" t="s">
        <v>928</v>
      </c>
      <c r="C63" s="736"/>
      <c r="D63" s="736"/>
      <c r="E63" s="737"/>
      <c r="F63" s="738"/>
      <c r="G63" s="639"/>
      <c r="H63" s="639"/>
      <c r="I63" s="639"/>
      <c r="J63" s="639"/>
      <c r="K63" s="639"/>
      <c r="L63" s="639"/>
      <c r="M63" s="639"/>
      <c r="N63" s="727"/>
      <c r="O63" s="639"/>
      <c r="P63" s="639"/>
      <c r="Q63" s="639"/>
      <c r="R63" s="639"/>
      <c r="S63" s="639"/>
      <c r="T63" s="639"/>
      <c r="U63" s="639"/>
      <c r="V63" s="639"/>
      <c r="W63" s="639"/>
      <c r="X63" s="639"/>
      <c r="Y63" s="639"/>
      <c r="Z63" s="639"/>
      <c r="AA63" s="639"/>
      <c r="AB63" s="639"/>
      <c r="AC63" s="639"/>
      <c r="AD63" s="639"/>
      <c r="AE63" s="639"/>
      <c r="AF63" s="639"/>
      <c r="AG63" s="639"/>
      <c r="AH63" s="639"/>
      <c r="AI63" s="639"/>
      <c r="AJ63" s="639"/>
      <c r="AK63" s="639"/>
      <c r="AL63" s="639"/>
      <c r="AM63" s="639"/>
      <c r="AN63" s="639"/>
      <c r="AO63" s="639"/>
      <c r="AP63" s="639"/>
      <c r="AQ63" s="639"/>
      <c r="AR63" s="639"/>
      <c r="AS63" s="639"/>
      <c r="AT63" s="639"/>
      <c r="AU63" s="639"/>
      <c r="AV63" s="639"/>
      <c r="AW63" s="639"/>
      <c r="AX63" s="639"/>
      <c r="AY63" s="639"/>
      <c r="AZ63" s="639"/>
      <c r="BA63" s="639"/>
      <c r="BB63" s="639"/>
      <c r="BC63" s="639"/>
      <c r="BD63" s="639"/>
      <c r="BE63" s="639"/>
      <c r="BF63" s="639"/>
      <c r="BG63" s="639"/>
      <c r="BH63" s="639"/>
      <c r="BI63" s="639"/>
      <c r="BJ63" s="639"/>
      <c r="BK63" s="639"/>
      <c r="BL63" s="639"/>
      <c r="BM63" s="639"/>
      <c r="BN63" s="639"/>
      <c r="BO63" s="639"/>
      <c r="BP63" s="639"/>
      <c r="BQ63" s="639"/>
      <c r="BR63" s="639"/>
      <c r="BS63" s="639"/>
      <c r="BT63" s="639"/>
      <c r="BU63" s="639"/>
      <c r="BV63" s="639"/>
      <c r="BW63" s="639"/>
      <c r="BX63" s="639"/>
      <c r="BY63" s="639"/>
      <c r="BZ63" s="639"/>
      <c r="CA63" s="639"/>
      <c r="CB63" s="639"/>
      <c r="CC63" s="639"/>
      <c r="CD63" s="639"/>
      <c r="CE63" s="639"/>
      <c r="CF63" s="639"/>
      <c r="CG63" s="639"/>
      <c r="CH63" s="639"/>
      <c r="CI63" s="639"/>
      <c r="CJ63" s="639"/>
      <c r="CK63" s="639"/>
      <c r="CL63" s="639"/>
      <c r="CM63" s="639"/>
      <c r="CN63" s="639"/>
      <c r="CO63" s="639"/>
      <c r="CP63" s="639"/>
      <c r="CQ63" s="639"/>
      <c r="CR63" s="731"/>
      <c r="CS63" s="731"/>
      <c r="CT63" s="731"/>
      <c r="CU63" s="731"/>
      <c r="CV63" s="731"/>
      <c r="CW63" s="731"/>
      <c r="CX63" s="639"/>
      <c r="CY63" s="639"/>
      <c r="CZ63" s="731"/>
      <c r="DA63" s="731"/>
      <c r="DB63" s="731"/>
      <c r="DC63" s="731"/>
      <c r="DD63" s="731"/>
      <c r="DE63" s="731"/>
      <c r="DF63" s="731"/>
      <c r="DG63" s="731"/>
      <c r="DH63" s="639"/>
      <c r="DI63" s="639"/>
      <c r="DJ63" s="731"/>
      <c r="DK63" s="731"/>
      <c r="DL63" s="731"/>
      <c r="DM63" s="731"/>
      <c r="DN63" s="731"/>
      <c r="DO63" s="731"/>
      <c r="DP63" s="639"/>
      <c r="DQ63" s="639"/>
      <c r="DR63" s="731"/>
      <c r="DS63" s="731"/>
      <c r="DT63" s="731"/>
      <c r="DU63" s="731"/>
      <c r="DV63" s="639"/>
      <c r="DW63" s="639"/>
      <c r="DX63" s="731"/>
      <c r="DY63" s="639"/>
      <c r="DZ63" s="639"/>
      <c r="EA63" s="639"/>
      <c r="EB63" s="639"/>
      <c r="EC63" s="731"/>
      <c r="ED63" s="731"/>
      <c r="EE63" s="731"/>
      <c r="EF63" s="731"/>
      <c r="EG63" s="731"/>
      <c r="EH63" s="731"/>
      <c r="EI63" s="731"/>
      <c r="EJ63" s="731"/>
      <c r="EK63" s="731"/>
      <c r="EL63" s="731"/>
      <c r="EM63" s="731"/>
      <c r="EN63" s="731"/>
      <c r="EO63" s="731"/>
      <c r="EP63" s="731"/>
      <c r="EQ63" s="731"/>
      <c r="ER63" s="731"/>
      <c r="ES63" s="731"/>
      <c r="ET63" s="731"/>
      <c r="EU63" s="731"/>
      <c r="EV63" s="731"/>
      <c r="EW63" s="731"/>
      <c r="EX63" s="731"/>
      <c r="EY63" s="731"/>
      <c r="EZ63" s="731"/>
      <c r="FA63" s="731"/>
      <c r="FB63" s="731"/>
      <c r="FC63" s="731"/>
      <c r="FD63" s="731"/>
      <c r="FE63" s="731"/>
      <c r="FF63" s="731"/>
      <c r="FG63" s="731"/>
      <c r="FH63" s="731"/>
      <c r="FI63" s="731"/>
      <c r="FJ63" s="731"/>
      <c r="FK63" s="731"/>
      <c r="FL63" s="731"/>
      <c r="FM63" s="731"/>
      <c r="FN63" s="731"/>
      <c r="FO63" s="731"/>
      <c r="FP63" s="731"/>
      <c r="FQ63" s="731"/>
      <c r="FR63" s="731"/>
      <c r="FS63" s="731"/>
      <c r="FT63" s="731"/>
      <c r="FU63" s="731"/>
      <c r="FV63" s="731"/>
      <c r="FW63" s="731"/>
      <c r="FX63" s="731"/>
      <c r="FY63" s="731"/>
      <c r="FZ63" s="731"/>
      <c r="GA63" s="731"/>
      <c r="GB63" s="731"/>
      <c r="GC63" s="731"/>
      <c r="GD63" s="731"/>
      <c r="GE63" s="731"/>
      <c r="GF63" s="731"/>
      <c r="GG63" s="731"/>
      <c r="GH63" s="731"/>
      <c r="GI63" s="731"/>
      <c r="GJ63" s="731"/>
      <c r="GK63" s="731"/>
      <c r="GL63" s="731"/>
      <c r="GM63" s="731"/>
      <c r="GN63" s="731"/>
      <c r="GO63" s="731"/>
      <c r="GP63" s="731"/>
      <c r="GQ63" s="731"/>
      <c r="GR63" s="731"/>
      <c r="GS63" s="731"/>
      <c r="GT63" s="731"/>
      <c r="GU63" s="731"/>
      <c r="GV63" s="731"/>
      <c r="GW63" s="731"/>
      <c r="GX63" s="731"/>
      <c r="GY63" s="731"/>
      <c r="GZ63" s="731"/>
      <c r="HA63" s="731"/>
      <c r="HB63" s="731"/>
      <c r="HC63" s="731"/>
      <c r="HD63" s="731"/>
      <c r="HE63" s="731"/>
      <c r="HF63" s="731"/>
      <c r="HG63" s="731"/>
      <c r="HH63" s="731"/>
      <c r="HI63" s="731"/>
      <c r="HJ63" s="731"/>
      <c r="HK63" s="731"/>
      <c r="HL63" s="731"/>
      <c r="HM63" s="731"/>
      <c r="HN63" s="731"/>
      <c r="HO63" s="731"/>
      <c r="HP63" s="731"/>
      <c r="HQ63" s="731"/>
      <c r="HR63" s="731"/>
      <c r="HS63" s="731"/>
      <c r="HT63" s="731"/>
      <c r="HU63" s="731"/>
      <c r="HV63" s="731"/>
      <c r="HW63" s="731"/>
      <c r="HX63" s="731"/>
      <c r="HY63" s="731"/>
      <c r="HZ63" s="731"/>
      <c r="IA63" s="731"/>
      <c r="IB63" s="731"/>
      <c r="IC63" s="731"/>
      <c r="ID63" s="731"/>
      <c r="IE63" s="731"/>
      <c r="IF63" s="731"/>
      <c r="IG63" s="731"/>
      <c r="IH63" s="731"/>
      <c r="II63" s="731"/>
      <c r="IJ63" s="731"/>
      <c r="IK63" s="731"/>
      <c r="IL63" s="731"/>
      <c r="IM63" s="731"/>
      <c r="IN63" s="731"/>
      <c r="IO63" s="731"/>
      <c r="IP63" s="731"/>
      <c r="IQ63" s="731"/>
      <c r="IR63" s="731"/>
      <c r="IS63" s="731"/>
      <c r="IT63" s="731"/>
      <c r="IU63" s="731"/>
      <c r="IV63" s="731"/>
      <c r="IW63" s="731"/>
      <c r="IX63" s="743"/>
    </row>
    <row r="64" spans="1:258" ht="15" customHeight="1">
      <c r="A64" s="1004"/>
      <c r="B64" s="739" t="s">
        <v>929</v>
      </c>
      <c r="C64" s="740"/>
      <c r="D64" s="740"/>
      <c r="E64" s="741"/>
      <c r="F64" s="742"/>
      <c r="G64" s="731"/>
      <c r="H64" s="639"/>
      <c r="I64" s="639"/>
      <c r="J64" s="731"/>
      <c r="K64" s="639"/>
      <c r="L64" s="731"/>
      <c r="M64" s="731"/>
      <c r="N64" s="727"/>
      <c r="O64" s="639"/>
      <c r="P64" s="639"/>
      <c r="Q64" s="639"/>
      <c r="R64" s="639"/>
      <c r="S64" s="639"/>
      <c r="T64" s="639"/>
      <c r="U64" s="639"/>
      <c r="V64" s="639"/>
      <c r="W64" s="639"/>
      <c r="X64" s="639"/>
      <c r="Y64" s="639"/>
      <c r="Z64" s="639"/>
      <c r="AA64" s="639"/>
      <c r="AB64" s="639"/>
      <c r="AC64" s="639"/>
      <c r="AD64" s="639"/>
      <c r="AE64" s="639"/>
      <c r="AF64" s="639"/>
      <c r="AG64" s="639"/>
      <c r="AH64" s="639"/>
      <c r="AI64" s="639"/>
      <c r="AJ64" s="639"/>
      <c r="AK64" s="639"/>
      <c r="AL64" s="639"/>
      <c r="AM64" s="639"/>
      <c r="AN64" s="639"/>
      <c r="AO64" s="639"/>
      <c r="AP64" s="639"/>
      <c r="AQ64" s="639"/>
      <c r="AR64" s="639"/>
      <c r="AS64" s="639"/>
      <c r="AT64" s="639"/>
      <c r="AU64" s="639"/>
      <c r="AV64" s="639"/>
      <c r="AW64" s="639"/>
      <c r="AX64" s="639"/>
      <c r="AY64" s="639"/>
      <c r="AZ64" s="639"/>
      <c r="BA64" s="639"/>
      <c r="BB64" s="639"/>
      <c r="BC64" s="639"/>
      <c r="BD64" s="639"/>
      <c r="BE64" s="639"/>
      <c r="BF64" s="639"/>
      <c r="BG64" s="639"/>
      <c r="BH64" s="639"/>
      <c r="BI64" s="639"/>
      <c r="BJ64" s="639"/>
      <c r="BK64" s="639"/>
      <c r="BL64" s="639"/>
      <c r="BM64" s="639"/>
      <c r="BN64" s="639"/>
      <c r="BO64" s="639"/>
      <c r="BP64" s="639"/>
      <c r="BQ64" s="639"/>
      <c r="BR64" s="639"/>
      <c r="BS64" s="639"/>
      <c r="BT64" s="639"/>
      <c r="BU64" s="639"/>
      <c r="BV64" s="639"/>
      <c r="BW64" s="639"/>
      <c r="BX64" s="639"/>
      <c r="BY64" s="639"/>
      <c r="BZ64" s="639"/>
      <c r="CA64" s="639"/>
      <c r="CB64" s="639"/>
      <c r="CC64" s="639"/>
      <c r="CD64" s="639"/>
      <c r="CE64" s="639"/>
      <c r="CF64" s="639"/>
      <c r="CG64" s="639"/>
      <c r="CH64" s="639"/>
      <c r="CI64" s="639"/>
      <c r="CJ64" s="639"/>
      <c r="CK64" s="639"/>
      <c r="CL64" s="639"/>
      <c r="CM64" s="639"/>
      <c r="CN64" s="639"/>
      <c r="CO64" s="639"/>
      <c r="CP64" s="639"/>
      <c r="CQ64" s="639"/>
      <c r="CR64" s="731"/>
      <c r="CS64" s="731"/>
      <c r="CT64" s="731"/>
      <c r="CU64" s="731"/>
      <c r="CV64" s="731"/>
      <c r="CW64" s="731"/>
      <c r="CX64" s="639"/>
      <c r="CY64" s="639"/>
      <c r="CZ64" s="731"/>
      <c r="DA64" s="731"/>
      <c r="DB64" s="731"/>
      <c r="DC64" s="731"/>
      <c r="DD64" s="731"/>
      <c r="DE64" s="731"/>
      <c r="DF64" s="731"/>
      <c r="DG64" s="731"/>
      <c r="DH64" s="639"/>
      <c r="DI64" s="639"/>
      <c r="DJ64" s="731"/>
      <c r="DK64" s="731"/>
      <c r="DL64" s="731"/>
      <c r="DM64" s="731"/>
      <c r="DN64" s="731"/>
      <c r="DO64" s="731"/>
      <c r="DP64" s="639"/>
      <c r="DQ64" s="639"/>
      <c r="DR64" s="731"/>
      <c r="DS64" s="731"/>
      <c r="DT64" s="731"/>
      <c r="DU64" s="731"/>
      <c r="DV64" s="639"/>
      <c r="DW64" s="639"/>
      <c r="DX64" s="731"/>
      <c r="DY64" s="639"/>
      <c r="DZ64" s="639"/>
      <c r="EA64" s="639"/>
      <c r="EB64" s="639"/>
      <c r="EC64" s="731"/>
      <c r="ED64" s="731"/>
      <c r="EE64" s="731"/>
      <c r="EF64" s="731"/>
      <c r="EG64" s="731"/>
      <c r="EH64" s="731"/>
      <c r="EI64" s="731"/>
      <c r="EJ64" s="731"/>
      <c r="EK64" s="731"/>
      <c r="EL64" s="731"/>
      <c r="EM64" s="731"/>
      <c r="EN64" s="731"/>
      <c r="EO64" s="731"/>
      <c r="EP64" s="731"/>
      <c r="EQ64" s="731"/>
      <c r="ER64" s="731"/>
      <c r="ES64" s="731"/>
      <c r="ET64" s="731"/>
      <c r="EU64" s="731"/>
      <c r="EV64" s="731"/>
      <c r="EW64" s="731"/>
      <c r="EX64" s="731"/>
      <c r="EY64" s="731"/>
      <c r="EZ64" s="731"/>
      <c r="FA64" s="731"/>
      <c r="FB64" s="731"/>
      <c r="FC64" s="731"/>
      <c r="FD64" s="731"/>
      <c r="FE64" s="731"/>
      <c r="FF64" s="731"/>
      <c r="FG64" s="731"/>
      <c r="FH64" s="731"/>
      <c r="FI64" s="731"/>
      <c r="FJ64" s="731"/>
      <c r="FK64" s="731"/>
      <c r="FL64" s="731"/>
      <c r="FM64" s="731"/>
      <c r="FN64" s="731"/>
      <c r="FO64" s="731"/>
      <c r="FP64" s="731"/>
      <c r="FQ64" s="731"/>
      <c r="FR64" s="731"/>
      <c r="FS64" s="731"/>
      <c r="FT64" s="731"/>
      <c r="FU64" s="731"/>
      <c r="FV64" s="731"/>
      <c r="FW64" s="731"/>
      <c r="FX64" s="731"/>
      <c r="FY64" s="731"/>
      <c r="FZ64" s="731"/>
      <c r="GA64" s="731"/>
      <c r="GB64" s="731"/>
      <c r="GC64" s="731"/>
      <c r="GD64" s="731"/>
      <c r="GE64" s="731"/>
      <c r="GF64" s="731"/>
      <c r="GG64" s="731"/>
      <c r="GH64" s="731"/>
      <c r="GI64" s="731"/>
      <c r="GJ64" s="731"/>
      <c r="GK64" s="731"/>
      <c r="GL64" s="731"/>
      <c r="GM64" s="731"/>
      <c r="GN64" s="731"/>
      <c r="GO64" s="731"/>
      <c r="GP64" s="731"/>
      <c r="GQ64" s="731"/>
      <c r="GR64" s="731"/>
      <c r="GS64" s="731"/>
      <c r="GT64" s="731"/>
      <c r="GU64" s="731"/>
      <c r="GV64" s="731"/>
      <c r="GW64" s="731"/>
      <c r="GX64" s="731"/>
      <c r="GY64" s="731"/>
      <c r="GZ64" s="731"/>
      <c r="HA64" s="731"/>
      <c r="HB64" s="731"/>
      <c r="HC64" s="731"/>
      <c r="HD64" s="731"/>
      <c r="HE64" s="731"/>
      <c r="HF64" s="731"/>
      <c r="HG64" s="731"/>
      <c r="HH64" s="731"/>
      <c r="HI64" s="731"/>
      <c r="HJ64" s="731"/>
      <c r="HK64" s="731"/>
      <c r="HL64" s="731"/>
      <c r="HM64" s="731"/>
      <c r="HN64" s="731"/>
      <c r="HO64" s="731"/>
      <c r="HP64" s="731"/>
      <c r="HQ64" s="731"/>
      <c r="HR64" s="731"/>
      <c r="HS64" s="731"/>
      <c r="HT64" s="731"/>
      <c r="HU64" s="731"/>
      <c r="HV64" s="731"/>
      <c r="HW64" s="731"/>
      <c r="HX64" s="731"/>
      <c r="HY64" s="731"/>
      <c r="HZ64" s="731"/>
      <c r="IA64" s="731"/>
      <c r="IB64" s="731"/>
      <c r="IC64" s="731"/>
      <c r="ID64" s="731"/>
      <c r="IE64" s="731"/>
      <c r="IF64" s="731"/>
      <c r="IG64" s="731"/>
      <c r="IH64" s="731"/>
      <c r="II64" s="731"/>
      <c r="IJ64" s="731"/>
      <c r="IK64" s="731"/>
      <c r="IL64" s="731"/>
      <c r="IM64" s="731"/>
      <c r="IN64" s="731"/>
      <c r="IO64" s="731"/>
      <c r="IP64" s="731"/>
      <c r="IQ64" s="731"/>
      <c r="IR64" s="731"/>
      <c r="IS64" s="731"/>
      <c r="IT64" s="731"/>
      <c r="IU64" s="731"/>
      <c r="IV64" s="731"/>
      <c r="IW64" s="731"/>
      <c r="IX64" s="743"/>
    </row>
    <row r="65" spans="1:258" s="728" customFormat="1" ht="15" customHeight="1">
      <c r="A65" s="996"/>
      <c r="B65" s="639"/>
      <c r="C65" s="639"/>
      <c r="D65" s="639"/>
      <c r="E65" s="639"/>
      <c r="F65" s="639"/>
      <c r="G65" s="639"/>
      <c r="H65" s="639"/>
      <c r="I65" s="639"/>
      <c r="J65" s="639"/>
      <c r="K65" s="639"/>
      <c r="L65" s="639"/>
      <c r="M65" s="639"/>
      <c r="N65" s="727"/>
      <c r="O65" s="639"/>
      <c r="P65" s="639"/>
      <c r="Q65" s="639"/>
      <c r="R65" s="639"/>
      <c r="S65" s="639"/>
      <c r="T65" s="639"/>
      <c r="U65" s="639"/>
      <c r="V65" s="639"/>
      <c r="W65" s="639"/>
      <c r="X65" s="639"/>
      <c r="Y65" s="639"/>
      <c r="Z65" s="639"/>
      <c r="AA65" s="639"/>
      <c r="AB65" s="639"/>
      <c r="AC65" s="639"/>
      <c r="AD65" s="639"/>
      <c r="AE65" s="639"/>
      <c r="AF65" s="639"/>
      <c r="AG65" s="639"/>
      <c r="AH65" s="639"/>
      <c r="AI65" s="639"/>
      <c r="AJ65" s="639"/>
      <c r="AK65" s="639"/>
      <c r="AL65" s="639"/>
      <c r="AM65" s="639"/>
      <c r="AN65" s="639"/>
      <c r="AO65" s="639"/>
      <c r="AP65" s="639"/>
      <c r="AQ65" s="639"/>
      <c r="AR65" s="639"/>
      <c r="AS65" s="639"/>
      <c r="AT65" s="639"/>
      <c r="AU65" s="639"/>
      <c r="AV65" s="639"/>
      <c r="AW65" s="639"/>
      <c r="AX65" s="639"/>
      <c r="AY65" s="639"/>
      <c r="AZ65" s="639"/>
      <c r="BA65" s="639"/>
      <c r="BB65" s="639"/>
      <c r="BC65" s="639"/>
      <c r="BD65" s="639"/>
      <c r="BE65" s="639"/>
      <c r="BF65" s="639"/>
      <c r="BG65" s="639"/>
      <c r="BH65" s="639"/>
      <c r="BI65" s="639"/>
      <c r="BJ65" s="639"/>
      <c r="BK65" s="639"/>
      <c r="BL65" s="639"/>
      <c r="BM65" s="639"/>
      <c r="BN65" s="639"/>
      <c r="BO65" s="639"/>
      <c r="BP65" s="639"/>
      <c r="BQ65" s="639"/>
      <c r="BR65" s="639"/>
      <c r="BS65" s="639"/>
      <c r="BT65" s="639"/>
      <c r="BU65" s="639"/>
      <c r="BV65" s="639"/>
      <c r="BW65" s="639"/>
      <c r="BX65" s="639"/>
      <c r="BY65" s="639"/>
      <c r="BZ65" s="639"/>
      <c r="CA65" s="639"/>
      <c r="CB65" s="639"/>
      <c r="CC65" s="639"/>
      <c r="CD65" s="639"/>
      <c r="CE65" s="639"/>
      <c r="CF65" s="639"/>
      <c r="CG65" s="639"/>
      <c r="CH65" s="639"/>
      <c r="CI65" s="639"/>
      <c r="CJ65" s="639"/>
      <c r="CK65" s="639"/>
      <c r="CL65" s="639"/>
      <c r="CM65" s="639"/>
      <c r="CN65" s="639"/>
      <c r="CO65" s="639"/>
      <c r="CP65" s="639"/>
      <c r="CQ65" s="639"/>
      <c r="CR65" s="639"/>
      <c r="CS65" s="639"/>
      <c r="CT65" s="639"/>
      <c r="CU65" s="639"/>
      <c r="CV65" s="639"/>
      <c r="CW65" s="639"/>
      <c r="CX65" s="639"/>
      <c r="CY65" s="639"/>
      <c r="CZ65" s="639"/>
      <c r="DA65" s="639"/>
      <c r="DB65" s="639"/>
      <c r="DC65" s="639"/>
      <c r="DD65" s="639"/>
      <c r="DE65" s="639"/>
      <c r="DF65" s="639"/>
      <c r="DG65" s="639"/>
      <c r="DH65" s="639"/>
      <c r="DI65" s="639"/>
      <c r="DJ65" s="639"/>
      <c r="DK65" s="639"/>
      <c r="DL65" s="639"/>
      <c r="DM65" s="639"/>
      <c r="DN65" s="639"/>
      <c r="DO65" s="639"/>
      <c r="DP65" s="639"/>
      <c r="DQ65" s="639"/>
      <c r="DR65" s="639"/>
      <c r="DS65" s="639"/>
      <c r="DT65" s="639"/>
      <c r="DU65" s="639"/>
      <c r="DV65" s="639"/>
      <c r="DW65" s="639"/>
      <c r="DX65" s="639"/>
      <c r="DY65" s="639"/>
      <c r="DZ65" s="639"/>
      <c r="EA65" s="639"/>
      <c r="EB65" s="639"/>
      <c r="EC65" s="639"/>
      <c r="ED65" s="639"/>
      <c r="EE65" s="639"/>
      <c r="EF65" s="639"/>
      <c r="EG65" s="639"/>
      <c r="EH65" s="639"/>
      <c r="EI65" s="639"/>
      <c r="EJ65" s="639"/>
      <c r="EK65" s="639"/>
      <c r="EL65" s="639"/>
      <c r="EM65" s="639"/>
      <c r="EN65" s="639"/>
      <c r="EO65" s="639"/>
      <c r="EP65" s="639"/>
      <c r="EQ65" s="639"/>
      <c r="ER65" s="639"/>
      <c r="ES65" s="639"/>
      <c r="ET65" s="639"/>
      <c r="EU65" s="639"/>
      <c r="EV65" s="639"/>
      <c r="EW65" s="639"/>
      <c r="EX65" s="639"/>
      <c r="EY65" s="639"/>
      <c r="EZ65" s="639"/>
      <c r="FA65" s="639"/>
      <c r="FB65" s="639"/>
      <c r="FC65" s="639"/>
      <c r="FD65" s="639"/>
      <c r="FE65" s="639"/>
      <c r="FF65" s="639"/>
      <c r="FG65" s="639"/>
      <c r="FH65" s="639"/>
      <c r="FI65" s="639"/>
      <c r="FJ65" s="639"/>
      <c r="FK65" s="639"/>
      <c r="FL65" s="639"/>
      <c r="FM65" s="639"/>
      <c r="FN65" s="639"/>
      <c r="FO65" s="639"/>
      <c r="FP65" s="639"/>
      <c r="FQ65" s="639"/>
      <c r="FR65" s="639"/>
      <c r="FS65" s="639"/>
      <c r="FT65" s="639"/>
      <c r="FU65" s="639"/>
      <c r="FV65" s="639"/>
      <c r="FW65" s="639"/>
      <c r="FX65" s="639"/>
      <c r="FY65" s="639"/>
      <c r="FZ65" s="639"/>
      <c r="GA65" s="639"/>
      <c r="GB65" s="639"/>
      <c r="GC65" s="639"/>
      <c r="GD65" s="639"/>
      <c r="GE65" s="639"/>
      <c r="GF65" s="639"/>
      <c r="GG65" s="639"/>
      <c r="GH65" s="639"/>
      <c r="GI65" s="639"/>
      <c r="GJ65" s="639"/>
      <c r="GK65" s="639"/>
      <c r="GL65" s="639"/>
      <c r="GM65" s="639"/>
      <c r="GN65" s="639"/>
      <c r="GO65" s="639"/>
      <c r="GP65" s="639"/>
      <c r="GQ65" s="639"/>
      <c r="GR65" s="639"/>
      <c r="GS65" s="639"/>
      <c r="GT65" s="639"/>
      <c r="GU65" s="639"/>
      <c r="GV65" s="639"/>
      <c r="GW65" s="639"/>
      <c r="GX65" s="639"/>
      <c r="GY65" s="639"/>
      <c r="GZ65" s="639"/>
      <c r="HA65" s="639"/>
      <c r="HB65" s="639"/>
      <c r="HC65" s="639"/>
      <c r="HD65" s="639"/>
      <c r="HE65" s="639"/>
      <c r="HF65" s="639"/>
      <c r="HG65" s="639"/>
      <c r="HH65" s="639"/>
      <c r="HI65" s="639"/>
      <c r="HJ65" s="639"/>
      <c r="HK65" s="639"/>
      <c r="HL65" s="639"/>
      <c r="HM65" s="639"/>
      <c r="HN65" s="639"/>
      <c r="HO65" s="639"/>
      <c r="HP65" s="639"/>
      <c r="HQ65" s="639"/>
      <c r="HR65" s="639"/>
      <c r="HS65" s="639"/>
      <c r="HT65" s="639"/>
      <c r="HU65" s="639"/>
      <c r="HV65" s="639"/>
      <c r="HW65" s="639"/>
      <c r="HX65" s="639"/>
      <c r="HY65" s="639"/>
      <c r="HZ65" s="639"/>
      <c r="IA65" s="639"/>
      <c r="IB65" s="639"/>
      <c r="IC65" s="639"/>
      <c r="ID65" s="639"/>
      <c r="IE65" s="639"/>
      <c r="IF65" s="639"/>
      <c r="IG65" s="639"/>
      <c r="IH65" s="639"/>
      <c r="II65" s="639"/>
      <c r="IJ65" s="639"/>
      <c r="IK65" s="639"/>
      <c r="IL65" s="639"/>
      <c r="IM65" s="639"/>
      <c r="IN65" s="639"/>
      <c r="IO65" s="639"/>
      <c r="IP65" s="639"/>
      <c r="IQ65" s="639"/>
      <c r="IR65" s="639"/>
      <c r="IS65" s="639"/>
      <c r="IT65" s="639"/>
      <c r="IU65" s="639"/>
      <c r="IV65" s="639"/>
      <c r="IW65" s="639"/>
      <c r="IX65" s="727"/>
    </row>
    <row r="66" spans="1:258" s="639" customFormat="1" ht="45" customHeight="1">
      <c r="A66" s="958" t="s">
        <v>936</v>
      </c>
      <c r="B66" s="1691"/>
      <c r="C66" s="1692"/>
      <c r="D66" s="1692"/>
      <c r="E66" s="1692"/>
      <c r="F66" s="1692"/>
      <c r="G66" s="1692"/>
      <c r="H66" s="1692"/>
      <c r="I66" s="1585"/>
      <c r="J66" s="1585"/>
      <c r="K66" s="1585"/>
      <c r="L66" s="1585"/>
      <c r="M66" s="1585"/>
      <c r="N66" s="1008"/>
      <c r="O66" s="1585"/>
      <c r="P66" s="1585"/>
      <c r="Q66" s="1585"/>
      <c r="R66" s="1585"/>
      <c r="S66" s="1585"/>
      <c r="T66" s="1585"/>
      <c r="U66" s="1585"/>
      <c r="V66" s="1585"/>
      <c r="W66" s="1585"/>
      <c r="X66" s="1585"/>
      <c r="Y66" s="1585"/>
      <c r="Z66" s="1585"/>
      <c r="AA66" s="1585"/>
      <c r="AB66" s="1585"/>
      <c r="AC66" s="1585"/>
      <c r="AD66" s="1585"/>
      <c r="AE66" s="1585"/>
      <c r="AF66" s="1585"/>
      <c r="AG66" s="1585"/>
      <c r="AH66" s="1585"/>
      <c r="AI66" s="1585"/>
      <c r="AJ66" s="1585"/>
      <c r="AK66" s="1585"/>
      <c r="AL66" s="1585"/>
      <c r="AM66" s="1585"/>
      <c r="AN66" s="1585"/>
      <c r="AO66" s="1585"/>
      <c r="AP66" s="1585"/>
      <c r="AQ66" s="1585"/>
      <c r="AR66" s="1585"/>
      <c r="AS66" s="1585"/>
      <c r="AT66" s="1585"/>
      <c r="AU66" s="1585"/>
      <c r="AV66" s="1585"/>
      <c r="AW66" s="1585"/>
      <c r="AX66" s="1585"/>
      <c r="AY66" s="1585"/>
      <c r="AZ66" s="1585"/>
      <c r="BA66" s="1585"/>
      <c r="BB66" s="1585"/>
      <c r="BC66" s="1585"/>
      <c r="BD66" s="1585"/>
      <c r="BE66" s="1585"/>
      <c r="BF66" s="1585"/>
      <c r="BG66" s="1585"/>
      <c r="BH66" s="1585"/>
      <c r="BI66" s="1585"/>
      <c r="BJ66" s="1585"/>
      <c r="BK66" s="1585"/>
      <c r="BL66" s="1585"/>
      <c r="BM66" s="1585"/>
      <c r="BN66" s="1585"/>
      <c r="BO66" s="1585"/>
      <c r="BP66" s="1585"/>
      <c r="BQ66" s="1585"/>
      <c r="BR66" s="1585"/>
      <c r="BS66" s="1585"/>
      <c r="BT66" s="1585"/>
      <c r="BU66" s="1585"/>
      <c r="BV66" s="1585"/>
      <c r="BW66" s="1585"/>
      <c r="BX66" s="1585"/>
      <c r="BY66" s="1585"/>
      <c r="BZ66" s="1585"/>
      <c r="CA66" s="1585"/>
      <c r="CB66" s="1585"/>
      <c r="CC66" s="1585"/>
      <c r="CD66" s="1585"/>
      <c r="CE66" s="1585"/>
      <c r="CF66" s="1585"/>
      <c r="CG66" s="1585"/>
      <c r="CH66" s="1585"/>
      <c r="CI66" s="1585"/>
      <c r="CJ66" s="1585"/>
      <c r="CK66" s="1585"/>
      <c r="CL66" s="1585"/>
      <c r="CM66" s="1585"/>
      <c r="CN66" s="1585"/>
      <c r="CO66" s="1585"/>
      <c r="CP66" s="1585"/>
      <c r="CQ66" s="1585"/>
      <c r="CR66" s="1585"/>
      <c r="CS66" s="1585"/>
      <c r="CT66" s="1585"/>
      <c r="CU66" s="1585"/>
      <c r="CV66" s="1585"/>
      <c r="CW66" s="1585"/>
      <c r="CX66" s="1585"/>
      <c r="CY66" s="1585"/>
      <c r="CZ66" s="1585"/>
      <c r="DA66" s="1585"/>
      <c r="DB66" s="1585"/>
      <c r="DC66" s="1585"/>
      <c r="DD66" s="1585"/>
      <c r="DE66" s="1585"/>
      <c r="DF66" s="1585"/>
      <c r="DG66" s="1585"/>
      <c r="DH66" s="1585"/>
      <c r="DI66" s="1585"/>
      <c r="DJ66" s="1585"/>
      <c r="DK66" s="1585"/>
      <c r="DL66" s="1585"/>
      <c r="DM66" s="1585"/>
      <c r="DN66" s="1585"/>
      <c r="DO66" s="1585"/>
      <c r="DP66" s="1585"/>
      <c r="DQ66" s="1585"/>
      <c r="DR66" s="1585"/>
      <c r="DS66" s="1585"/>
      <c r="DT66" s="1585"/>
      <c r="DU66" s="1585"/>
      <c r="DV66" s="1585"/>
      <c r="DW66" s="1585"/>
      <c r="DX66" s="1585"/>
      <c r="DY66" s="1585"/>
      <c r="DZ66" s="1585"/>
      <c r="EA66" s="1585"/>
      <c r="EB66" s="1585"/>
      <c r="EC66" s="1585"/>
      <c r="ED66" s="1585"/>
      <c r="EE66" s="1585"/>
      <c r="EF66" s="1585"/>
      <c r="EG66" s="1585"/>
      <c r="EH66" s="1585"/>
      <c r="EI66" s="1585"/>
      <c r="EJ66" s="1585"/>
      <c r="EK66" s="1585"/>
      <c r="EL66" s="1008"/>
    </row>
    <row r="67" spans="1:258" s="728" customFormat="1" ht="15" customHeight="1">
      <c r="A67" s="996"/>
      <c r="B67" s="3051"/>
      <c r="C67" s="3052"/>
      <c r="D67" s="3052"/>
      <c r="E67" s="3052"/>
      <c r="F67" s="1005" t="s">
        <v>857</v>
      </c>
      <c r="G67" s="639"/>
      <c r="H67" s="639"/>
      <c r="I67" s="639"/>
      <c r="J67" s="639"/>
      <c r="K67" s="639"/>
      <c r="L67" s="639"/>
      <c r="M67" s="639"/>
      <c r="N67" s="727"/>
      <c r="O67" s="639"/>
      <c r="P67" s="639"/>
      <c r="Q67" s="639"/>
      <c r="R67" s="639"/>
      <c r="S67" s="639"/>
      <c r="T67" s="639"/>
      <c r="U67" s="639"/>
      <c r="V67" s="639"/>
      <c r="W67" s="639"/>
      <c r="X67" s="639"/>
      <c r="Y67" s="639"/>
      <c r="Z67" s="639"/>
      <c r="AA67" s="639"/>
      <c r="AB67" s="639"/>
      <c r="AC67" s="639"/>
      <c r="AD67" s="639"/>
      <c r="AE67" s="639"/>
      <c r="AF67" s="639"/>
      <c r="AG67" s="639"/>
      <c r="AH67" s="639"/>
      <c r="AI67" s="639"/>
      <c r="AJ67" s="639"/>
      <c r="AK67" s="639"/>
      <c r="AL67" s="639"/>
      <c r="AM67" s="639"/>
      <c r="AN67" s="639"/>
      <c r="AO67" s="639"/>
      <c r="AP67" s="639"/>
      <c r="AQ67" s="639"/>
      <c r="AR67" s="639"/>
      <c r="AS67" s="639"/>
      <c r="AT67" s="639"/>
      <c r="AU67" s="639"/>
      <c r="AV67" s="639"/>
      <c r="AW67" s="639"/>
      <c r="AX67" s="639"/>
      <c r="AY67" s="639"/>
      <c r="AZ67" s="639"/>
      <c r="BA67" s="639"/>
      <c r="BB67" s="639"/>
      <c r="BC67" s="639"/>
      <c r="BD67" s="639"/>
      <c r="BE67" s="639"/>
      <c r="BF67" s="639"/>
      <c r="BG67" s="639"/>
      <c r="BH67" s="639"/>
      <c r="BI67" s="639"/>
      <c r="BJ67" s="639"/>
      <c r="BK67" s="639"/>
      <c r="BL67" s="639"/>
      <c r="BM67" s="639"/>
      <c r="BN67" s="639"/>
      <c r="BO67" s="639"/>
      <c r="BP67" s="639"/>
      <c r="BQ67" s="639"/>
      <c r="BR67" s="639"/>
      <c r="BS67" s="639"/>
      <c r="BT67" s="639"/>
      <c r="BU67" s="639"/>
      <c r="BV67" s="639"/>
      <c r="BW67" s="639"/>
      <c r="BX67" s="639"/>
      <c r="BY67" s="639"/>
      <c r="BZ67" s="639"/>
      <c r="CA67" s="639"/>
      <c r="CB67" s="639"/>
      <c r="CC67" s="639"/>
      <c r="CD67" s="639"/>
      <c r="CE67" s="639"/>
      <c r="CF67" s="639"/>
      <c r="CG67" s="639"/>
      <c r="CH67" s="639"/>
      <c r="CI67" s="639"/>
      <c r="CJ67" s="639"/>
      <c r="CK67" s="639"/>
      <c r="CL67" s="639"/>
      <c r="CM67" s="639"/>
      <c r="CN67" s="639"/>
      <c r="CO67" s="639"/>
      <c r="CP67" s="639"/>
      <c r="CQ67" s="639"/>
      <c r="CR67" s="639"/>
      <c r="CS67" s="639"/>
      <c r="CT67" s="639"/>
      <c r="CU67" s="639"/>
      <c r="CV67" s="639"/>
      <c r="CW67" s="639"/>
      <c r="CX67" s="639"/>
      <c r="CY67" s="639"/>
      <c r="CZ67" s="639"/>
      <c r="DA67" s="639"/>
      <c r="DB67" s="639"/>
      <c r="DC67" s="639"/>
      <c r="DD67" s="639"/>
      <c r="DE67" s="639"/>
      <c r="DF67" s="639"/>
      <c r="DG67" s="639"/>
      <c r="DH67" s="639"/>
      <c r="DI67" s="639"/>
      <c r="DJ67" s="639"/>
      <c r="DK67" s="639"/>
      <c r="DL67" s="639"/>
      <c r="DM67" s="639"/>
      <c r="DN67" s="639"/>
      <c r="DO67" s="639"/>
      <c r="DP67" s="639"/>
      <c r="DQ67" s="639"/>
      <c r="DR67" s="639"/>
      <c r="DS67" s="639"/>
      <c r="DT67" s="639"/>
      <c r="DU67" s="639"/>
      <c r="DV67" s="639"/>
      <c r="DW67" s="639"/>
      <c r="DX67" s="639"/>
      <c r="DY67" s="639"/>
      <c r="DZ67" s="639"/>
      <c r="EA67" s="639"/>
      <c r="EB67" s="639"/>
      <c r="EC67" s="639"/>
      <c r="ED67" s="639"/>
      <c r="EE67" s="639"/>
      <c r="EF67" s="639"/>
      <c r="EG67" s="639"/>
      <c r="EH67" s="639"/>
      <c r="EI67" s="639"/>
      <c r="EJ67" s="639"/>
      <c r="EK67" s="639"/>
      <c r="EL67" s="639"/>
      <c r="EM67" s="639"/>
      <c r="EN67" s="639"/>
      <c r="EO67" s="639"/>
      <c r="EP67" s="639"/>
      <c r="EQ67" s="639"/>
      <c r="ER67" s="639"/>
      <c r="ES67" s="639"/>
      <c r="ET67" s="639"/>
      <c r="EU67" s="639"/>
      <c r="EV67" s="639"/>
      <c r="EW67" s="639"/>
      <c r="EX67" s="639"/>
      <c r="EY67" s="639"/>
      <c r="EZ67" s="639"/>
      <c r="FA67" s="639"/>
      <c r="FB67" s="639"/>
      <c r="FC67" s="639"/>
      <c r="FD67" s="639"/>
      <c r="FE67" s="639"/>
      <c r="FF67" s="639"/>
      <c r="FG67" s="639"/>
      <c r="FH67" s="639"/>
      <c r="FI67" s="639"/>
      <c r="FJ67" s="639"/>
      <c r="FK67" s="639"/>
      <c r="FL67" s="639"/>
      <c r="FM67" s="639"/>
      <c r="FN67" s="639"/>
      <c r="FO67" s="639"/>
      <c r="FP67" s="639"/>
      <c r="FQ67" s="639"/>
      <c r="FR67" s="639"/>
      <c r="FS67" s="639"/>
      <c r="FT67" s="639"/>
      <c r="FU67" s="639"/>
      <c r="FV67" s="639"/>
      <c r="FW67" s="639"/>
      <c r="FX67" s="639"/>
      <c r="FY67" s="639"/>
      <c r="FZ67" s="639"/>
      <c r="GA67" s="639"/>
      <c r="GB67" s="639"/>
      <c r="GC67" s="639"/>
      <c r="GD67" s="639"/>
      <c r="GE67" s="639"/>
      <c r="GF67" s="639"/>
      <c r="GG67" s="639"/>
      <c r="GH67" s="639"/>
      <c r="GI67" s="639"/>
      <c r="GJ67" s="639"/>
      <c r="GK67" s="639"/>
      <c r="GL67" s="639"/>
      <c r="GM67" s="639"/>
      <c r="GN67" s="639"/>
      <c r="GO67" s="639"/>
      <c r="GP67" s="639"/>
      <c r="GQ67" s="639"/>
      <c r="GR67" s="639"/>
      <c r="GS67" s="639"/>
      <c r="GT67" s="639"/>
      <c r="GU67" s="639"/>
      <c r="GV67" s="639"/>
      <c r="GW67" s="639"/>
      <c r="GX67" s="639"/>
      <c r="GY67" s="639"/>
      <c r="GZ67" s="639"/>
      <c r="HA67" s="639"/>
      <c r="HB67" s="639"/>
      <c r="HC67" s="639"/>
      <c r="HD67" s="639"/>
      <c r="HE67" s="639"/>
      <c r="HF67" s="639"/>
      <c r="HG67" s="639"/>
      <c r="HH67" s="639"/>
      <c r="HI67" s="639"/>
      <c r="HJ67" s="639"/>
      <c r="HK67" s="639"/>
      <c r="HL67" s="639"/>
      <c r="HM67" s="639"/>
      <c r="HN67" s="639"/>
      <c r="HO67" s="639"/>
      <c r="HP67" s="639"/>
      <c r="HQ67" s="639"/>
      <c r="HR67" s="639"/>
      <c r="HS67" s="639"/>
      <c r="HT67" s="639"/>
      <c r="HU67" s="639"/>
      <c r="HV67" s="639"/>
      <c r="HW67" s="639"/>
      <c r="HX67" s="639"/>
      <c r="HY67" s="639"/>
      <c r="HZ67" s="639"/>
      <c r="IA67" s="639"/>
      <c r="IB67" s="639"/>
      <c r="IC67" s="639"/>
      <c r="ID67" s="639"/>
      <c r="IE67" s="639"/>
      <c r="IF67" s="639"/>
      <c r="IG67" s="639"/>
      <c r="IH67" s="639"/>
      <c r="II67" s="639"/>
      <c r="IJ67" s="639"/>
      <c r="IK67" s="639"/>
      <c r="IL67" s="639"/>
      <c r="IM67" s="639"/>
      <c r="IN67" s="639"/>
      <c r="IO67" s="639"/>
      <c r="IP67" s="639"/>
      <c r="IQ67" s="639"/>
      <c r="IR67" s="639"/>
      <c r="IS67" s="639"/>
      <c r="IT67" s="639"/>
      <c r="IU67" s="639"/>
      <c r="IV67" s="639"/>
      <c r="IW67" s="639"/>
      <c r="IX67" s="727"/>
    </row>
    <row r="68" spans="1:258" s="728" customFormat="1" ht="15" customHeight="1">
      <c r="A68" s="996"/>
      <c r="B68" s="1006" t="s">
        <v>937</v>
      </c>
      <c r="C68" s="1006"/>
      <c r="D68" s="1006"/>
      <c r="E68" s="1006"/>
      <c r="F68" s="1007">
        <f>IF($F$16=($F$22+$F$26+$F$30+$F$38+$F$42+$F$46+$F$54+$F$58+$F$62+$F$70+$F$74+$F$78+$F$86+$F$90+$F$94+$F$102+$F$106+$F$110+$F$118+$F$122+$F$126+$F$12+$F$13+$F$14+$F$15),F70+F74+F78,IF($F$16=($F$119+$F$123+$F$127+$F$103+$F$107+$F$111+$F$87+$F$91+$F$95+$F$71+$F$75+$F$79+$F$55+$F$59+$F$63+$F$39+$F$43+$F$47+$F$23+$F$27+$F$31+$F$12+$F$13+$F$14+$F$15),F71+F75+F79,F72+F76+F80))</f>
        <v>0</v>
      </c>
      <c r="G68" s="639"/>
      <c r="H68" s="639"/>
      <c r="I68" s="639"/>
      <c r="J68" s="639"/>
      <c r="K68" s="639"/>
      <c r="L68" s="639"/>
      <c r="M68" s="639"/>
      <c r="N68" s="727"/>
      <c r="O68" s="639"/>
      <c r="P68" s="639"/>
      <c r="Q68" s="639"/>
      <c r="R68" s="639"/>
      <c r="S68" s="639"/>
      <c r="T68" s="639"/>
      <c r="U68" s="639"/>
      <c r="V68" s="639"/>
      <c r="W68" s="639"/>
      <c r="X68" s="639"/>
      <c r="Y68" s="639"/>
      <c r="Z68" s="639"/>
      <c r="AA68" s="639"/>
      <c r="AB68" s="639"/>
      <c r="AC68" s="639"/>
      <c r="AD68" s="639"/>
      <c r="AE68" s="639"/>
      <c r="AF68" s="639"/>
      <c r="AG68" s="639"/>
      <c r="AH68" s="639"/>
      <c r="AI68" s="639"/>
      <c r="AJ68" s="639"/>
      <c r="AK68" s="639"/>
      <c r="AL68" s="639"/>
      <c r="AM68" s="639"/>
      <c r="AN68" s="639"/>
      <c r="AO68" s="639"/>
      <c r="AP68" s="639"/>
      <c r="AQ68" s="639"/>
      <c r="AR68" s="639"/>
      <c r="AS68" s="639"/>
      <c r="AT68" s="639"/>
      <c r="AU68" s="639"/>
      <c r="AV68" s="639"/>
      <c r="AW68" s="639"/>
      <c r="AX68" s="639"/>
      <c r="AY68" s="639"/>
      <c r="AZ68" s="639"/>
      <c r="BA68" s="639"/>
      <c r="BB68" s="639"/>
      <c r="BC68" s="639"/>
      <c r="BD68" s="639"/>
      <c r="BE68" s="639"/>
      <c r="BF68" s="639"/>
      <c r="BG68" s="639"/>
      <c r="BH68" s="639"/>
      <c r="BI68" s="639"/>
      <c r="BJ68" s="639"/>
      <c r="BK68" s="639"/>
      <c r="BL68" s="639"/>
      <c r="BM68" s="639"/>
      <c r="BN68" s="639"/>
      <c r="BO68" s="639"/>
      <c r="BP68" s="639"/>
      <c r="BQ68" s="639"/>
      <c r="BR68" s="639"/>
      <c r="BS68" s="639"/>
      <c r="BT68" s="639"/>
      <c r="BU68" s="639"/>
      <c r="BV68" s="639"/>
      <c r="BW68" s="639"/>
      <c r="BX68" s="639"/>
      <c r="BY68" s="639"/>
      <c r="BZ68" s="639"/>
      <c r="CA68" s="639"/>
      <c r="CB68" s="639"/>
      <c r="CC68" s="639"/>
      <c r="CD68" s="639"/>
      <c r="CE68" s="639"/>
      <c r="CF68" s="639"/>
      <c r="CG68" s="639"/>
      <c r="CH68" s="639"/>
      <c r="CI68" s="639"/>
      <c r="CJ68" s="639"/>
      <c r="CK68" s="639"/>
      <c r="CL68" s="639"/>
      <c r="CM68" s="639"/>
      <c r="CN68" s="639"/>
      <c r="CO68" s="639"/>
      <c r="CP68" s="639"/>
      <c r="CQ68" s="639"/>
      <c r="CR68" s="639"/>
      <c r="CS68" s="639"/>
      <c r="CT68" s="639"/>
      <c r="CU68" s="639"/>
      <c r="CV68" s="639"/>
      <c r="CW68" s="639"/>
      <c r="CX68" s="639"/>
      <c r="CY68" s="639"/>
      <c r="CZ68" s="639"/>
      <c r="DA68" s="639"/>
      <c r="DB68" s="639"/>
      <c r="DC68" s="639"/>
      <c r="DD68" s="639"/>
      <c r="DE68" s="639"/>
      <c r="DF68" s="639"/>
      <c r="DG68" s="639"/>
      <c r="DH68" s="639"/>
      <c r="DI68" s="639"/>
      <c r="DJ68" s="639"/>
      <c r="DK68" s="639"/>
      <c r="DL68" s="639"/>
      <c r="DM68" s="639"/>
      <c r="DN68" s="639"/>
      <c r="DO68" s="639"/>
      <c r="DP68" s="639"/>
      <c r="DQ68" s="639"/>
      <c r="DR68" s="639"/>
      <c r="DS68" s="639"/>
      <c r="DT68" s="639"/>
      <c r="DU68" s="639"/>
      <c r="DV68" s="639"/>
      <c r="DW68" s="639"/>
      <c r="DX68" s="639"/>
      <c r="DY68" s="639"/>
      <c r="DZ68" s="639"/>
      <c r="EA68" s="639"/>
      <c r="EB68" s="639"/>
      <c r="EC68" s="639"/>
      <c r="ED68" s="639"/>
      <c r="EE68" s="639"/>
      <c r="EF68" s="639"/>
      <c r="EG68" s="639"/>
      <c r="EH68" s="639"/>
      <c r="EI68" s="639"/>
      <c r="EJ68" s="639"/>
      <c r="EK68" s="639"/>
      <c r="EL68" s="639"/>
      <c r="EM68" s="639"/>
      <c r="EN68" s="639"/>
      <c r="EO68" s="639"/>
      <c r="EP68" s="639"/>
      <c r="EQ68" s="639"/>
      <c r="ER68" s="639"/>
      <c r="ES68" s="639"/>
      <c r="ET68" s="639"/>
      <c r="EU68" s="639"/>
      <c r="EV68" s="639"/>
      <c r="EW68" s="639"/>
      <c r="EX68" s="639"/>
      <c r="EY68" s="639"/>
      <c r="EZ68" s="639"/>
      <c r="FA68" s="639"/>
      <c r="FB68" s="639"/>
      <c r="FC68" s="639"/>
      <c r="FD68" s="639"/>
      <c r="FE68" s="639"/>
      <c r="FF68" s="639"/>
      <c r="FG68" s="639"/>
      <c r="FH68" s="639"/>
      <c r="FI68" s="639"/>
      <c r="FJ68" s="639"/>
      <c r="FK68" s="639"/>
      <c r="FL68" s="639"/>
      <c r="FM68" s="639"/>
      <c r="FN68" s="639"/>
      <c r="FO68" s="639"/>
      <c r="FP68" s="639"/>
      <c r="FQ68" s="639"/>
      <c r="FR68" s="639"/>
      <c r="FS68" s="639"/>
      <c r="FT68" s="639"/>
      <c r="FU68" s="639"/>
      <c r="FV68" s="639"/>
      <c r="FW68" s="639"/>
      <c r="FX68" s="639"/>
      <c r="FY68" s="639"/>
      <c r="FZ68" s="639"/>
      <c r="GA68" s="639"/>
      <c r="GB68" s="639"/>
      <c r="GC68" s="639"/>
      <c r="GD68" s="639"/>
      <c r="GE68" s="639"/>
      <c r="GF68" s="639"/>
      <c r="GG68" s="639"/>
      <c r="GH68" s="639"/>
      <c r="GI68" s="639"/>
      <c r="GJ68" s="639"/>
      <c r="GK68" s="639"/>
      <c r="GL68" s="639"/>
      <c r="GM68" s="639"/>
      <c r="GN68" s="639"/>
      <c r="GO68" s="639"/>
      <c r="GP68" s="639"/>
      <c r="GQ68" s="639"/>
      <c r="GR68" s="639"/>
      <c r="GS68" s="639"/>
      <c r="GT68" s="639"/>
      <c r="GU68" s="639"/>
      <c r="GV68" s="639"/>
      <c r="GW68" s="639"/>
      <c r="GX68" s="639"/>
      <c r="GY68" s="639"/>
      <c r="GZ68" s="639"/>
      <c r="HA68" s="639"/>
      <c r="HB68" s="639"/>
      <c r="HC68" s="639"/>
      <c r="HD68" s="639"/>
      <c r="HE68" s="639"/>
      <c r="HF68" s="639"/>
      <c r="HG68" s="639"/>
      <c r="HH68" s="639"/>
      <c r="HI68" s="639"/>
      <c r="HJ68" s="639"/>
      <c r="HK68" s="639"/>
      <c r="HL68" s="639"/>
      <c r="HM68" s="639"/>
      <c r="HN68" s="639"/>
      <c r="HO68" s="639"/>
      <c r="HP68" s="639"/>
      <c r="HQ68" s="639"/>
      <c r="HR68" s="639"/>
      <c r="HS68" s="639"/>
      <c r="HT68" s="639"/>
      <c r="HU68" s="639"/>
      <c r="HV68" s="639"/>
      <c r="HW68" s="639"/>
      <c r="HX68" s="639"/>
      <c r="HY68" s="639"/>
      <c r="HZ68" s="639"/>
      <c r="IA68" s="639"/>
      <c r="IB68" s="639"/>
      <c r="IC68" s="639"/>
      <c r="ID68" s="639"/>
      <c r="IE68" s="639"/>
      <c r="IF68" s="639"/>
      <c r="IG68" s="639"/>
      <c r="IH68" s="639"/>
      <c r="II68" s="639"/>
      <c r="IJ68" s="639"/>
      <c r="IK68" s="639"/>
      <c r="IL68" s="639"/>
      <c r="IM68" s="639"/>
      <c r="IN68" s="639"/>
      <c r="IO68" s="639"/>
      <c r="IP68" s="639"/>
      <c r="IQ68" s="639"/>
      <c r="IR68" s="639"/>
      <c r="IS68" s="639"/>
      <c r="IT68" s="639"/>
      <c r="IU68" s="639"/>
      <c r="IV68" s="639"/>
      <c r="IW68" s="639"/>
      <c r="IX68" s="727"/>
    </row>
    <row r="69" spans="1:258" s="728" customFormat="1" ht="15" customHeight="1">
      <c r="A69" s="996"/>
      <c r="B69" s="732" t="s">
        <v>926</v>
      </c>
      <c r="C69" s="733"/>
      <c r="D69" s="733"/>
      <c r="E69" s="734"/>
      <c r="F69" s="670"/>
      <c r="G69" s="639"/>
      <c r="H69" s="639"/>
      <c r="I69" s="639"/>
      <c r="J69" s="639"/>
      <c r="K69" s="639"/>
      <c r="L69" s="639"/>
      <c r="M69" s="639"/>
      <c r="N69" s="727"/>
      <c r="O69" s="639"/>
      <c r="P69" s="639"/>
      <c r="Q69" s="639"/>
      <c r="R69" s="639"/>
      <c r="S69" s="639"/>
      <c r="T69" s="639"/>
      <c r="U69" s="639"/>
      <c r="V69" s="639"/>
      <c r="W69" s="639"/>
      <c r="X69" s="639"/>
      <c r="Y69" s="639"/>
      <c r="Z69" s="639"/>
      <c r="AA69" s="639"/>
      <c r="AB69" s="639"/>
      <c r="AC69" s="639"/>
      <c r="AD69" s="639"/>
      <c r="AE69" s="639"/>
      <c r="AF69" s="639"/>
      <c r="AG69" s="639"/>
      <c r="AH69" s="639"/>
      <c r="AI69" s="639"/>
      <c r="AJ69" s="639"/>
      <c r="AK69" s="639"/>
      <c r="AL69" s="639"/>
      <c r="AM69" s="639"/>
      <c r="AN69" s="639"/>
      <c r="AO69" s="639"/>
      <c r="AP69" s="639"/>
      <c r="AQ69" s="639"/>
      <c r="AR69" s="639"/>
      <c r="AS69" s="639"/>
      <c r="AT69" s="639"/>
      <c r="AU69" s="639"/>
      <c r="AV69" s="639"/>
      <c r="AW69" s="639"/>
      <c r="AX69" s="639"/>
      <c r="AY69" s="639"/>
      <c r="AZ69" s="639"/>
      <c r="BA69" s="639"/>
      <c r="BB69" s="639"/>
      <c r="BC69" s="639"/>
      <c r="BD69" s="639"/>
      <c r="BE69" s="639"/>
      <c r="BF69" s="639"/>
      <c r="BG69" s="639"/>
      <c r="BH69" s="639"/>
      <c r="BI69" s="639"/>
      <c r="BJ69" s="639"/>
      <c r="BK69" s="639"/>
      <c r="BL69" s="639"/>
      <c r="BM69" s="639"/>
      <c r="BN69" s="639"/>
      <c r="BO69" s="639"/>
      <c r="BP69" s="639"/>
      <c r="BQ69" s="639"/>
      <c r="BR69" s="639"/>
      <c r="BS69" s="639"/>
      <c r="BT69" s="639"/>
      <c r="BU69" s="639"/>
      <c r="BV69" s="639"/>
      <c r="BW69" s="639"/>
      <c r="BX69" s="639"/>
      <c r="BY69" s="639"/>
      <c r="BZ69" s="639"/>
      <c r="CA69" s="639"/>
      <c r="CB69" s="639"/>
      <c r="CC69" s="639"/>
      <c r="CD69" s="639"/>
      <c r="CE69" s="639"/>
      <c r="CF69" s="639"/>
      <c r="CG69" s="639"/>
      <c r="CH69" s="639"/>
      <c r="CI69" s="639"/>
      <c r="CJ69" s="639"/>
      <c r="CK69" s="639"/>
      <c r="CL69" s="639"/>
      <c r="CM69" s="639"/>
      <c r="CN69" s="639"/>
      <c r="CO69" s="639"/>
      <c r="CP69" s="639"/>
      <c r="CQ69" s="639"/>
      <c r="CR69" s="639"/>
      <c r="CS69" s="639"/>
      <c r="CT69" s="639"/>
      <c r="CU69" s="639"/>
      <c r="CV69" s="639"/>
      <c r="CW69" s="639"/>
      <c r="CX69" s="639"/>
      <c r="CY69" s="639"/>
      <c r="CZ69" s="639"/>
      <c r="DA69" s="639"/>
      <c r="DB69" s="639"/>
      <c r="DC69" s="639"/>
      <c r="DD69" s="639"/>
      <c r="DE69" s="639"/>
      <c r="DF69" s="639"/>
      <c r="DG69" s="639"/>
      <c r="DH69" s="639"/>
      <c r="DI69" s="639"/>
      <c r="DJ69" s="639"/>
      <c r="DK69" s="639"/>
      <c r="DL69" s="639"/>
      <c r="DM69" s="639"/>
      <c r="DN69" s="639"/>
      <c r="DO69" s="639"/>
      <c r="DP69" s="639"/>
      <c r="DQ69" s="639"/>
      <c r="DR69" s="639"/>
      <c r="DS69" s="639"/>
      <c r="DT69" s="639"/>
      <c r="DU69" s="639"/>
      <c r="DV69" s="639"/>
      <c r="DW69" s="639"/>
      <c r="DX69" s="639"/>
      <c r="DY69" s="639"/>
      <c r="DZ69" s="639"/>
      <c r="EA69" s="639"/>
      <c r="EB69" s="639"/>
      <c r="EC69" s="639"/>
      <c r="ED69" s="639"/>
      <c r="EE69" s="639"/>
      <c r="EF69" s="639"/>
      <c r="EG69" s="639"/>
      <c r="EH69" s="639"/>
      <c r="EI69" s="639"/>
      <c r="EJ69" s="639"/>
      <c r="EK69" s="639"/>
      <c r="EL69" s="639"/>
      <c r="EM69" s="639"/>
      <c r="EN69" s="639"/>
      <c r="EO69" s="639"/>
      <c r="EP69" s="639"/>
      <c r="EQ69" s="639"/>
      <c r="ER69" s="639"/>
      <c r="ES69" s="639"/>
      <c r="ET69" s="639"/>
      <c r="EU69" s="639"/>
      <c r="EV69" s="639"/>
      <c r="EW69" s="639"/>
      <c r="EX69" s="639"/>
      <c r="EY69" s="639"/>
      <c r="EZ69" s="639"/>
      <c r="FA69" s="639"/>
      <c r="FB69" s="639"/>
      <c r="FC69" s="639"/>
      <c r="FD69" s="639"/>
      <c r="FE69" s="639"/>
      <c r="FF69" s="639"/>
      <c r="FG69" s="639"/>
      <c r="FH69" s="639"/>
      <c r="FI69" s="639"/>
      <c r="FJ69" s="639"/>
      <c r="FK69" s="639"/>
      <c r="FL69" s="639"/>
      <c r="FM69" s="639"/>
      <c r="FN69" s="639"/>
      <c r="FO69" s="639"/>
      <c r="FP69" s="639"/>
      <c r="FQ69" s="639"/>
      <c r="FR69" s="639"/>
      <c r="FS69" s="639"/>
      <c r="FT69" s="639"/>
      <c r="FU69" s="639"/>
      <c r="FV69" s="639"/>
      <c r="FW69" s="639"/>
      <c r="FX69" s="639"/>
      <c r="FY69" s="639"/>
      <c r="FZ69" s="639"/>
      <c r="GA69" s="639"/>
      <c r="GB69" s="639"/>
      <c r="GC69" s="639"/>
      <c r="GD69" s="639"/>
      <c r="GE69" s="639"/>
      <c r="GF69" s="639"/>
      <c r="GG69" s="639"/>
      <c r="GH69" s="639"/>
      <c r="GI69" s="639"/>
      <c r="GJ69" s="639"/>
      <c r="GK69" s="639"/>
      <c r="GL69" s="639"/>
      <c r="GM69" s="639"/>
      <c r="GN69" s="639"/>
      <c r="GO69" s="639"/>
      <c r="GP69" s="639"/>
      <c r="GQ69" s="639"/>
      <c r="GR69" s="639"/>
      <c r="GS69" s="639"/>
      <c r="GT69" s="639"/>
      <c r="GU69" s="639"/>
      <c r="GV69" s="639"/>
      <c r="GW69" s="639"/>
      <c r="GX69" s="639"/>
      <c r="GY69" s="639"/>
      <c r="GZ69" s="639"/>
      <c r="HA69" s="639"/>
      <c r="HB69" s="639"/>
      <c r="HC69" s="639"/>
      <c r="HD69" s="639"/>
      <c r="HE69" s="639"/>
      <c r="HF69" s="639"/>
      <c r="HG69" s="639"/>
      <c r="HH69" s="639"/>
      <c r="HI69" s="639"/>
      <c r="HJ69" s="639"/>
      <c r="HK69" s="639"/>
      <c r="HL69" s="639"/>
      <c r="HM69" s="639"/>
      <c r="HN69" s="639"/>
      <c r="HO69" s="639"/>
      <c r="HP69" s="639"/>
      <c r="HQ69" s="639"/>
      <c r="HR69" s="639"/>
      <c r="HS69" s="639"/>
      <c r="HT69" s="639"/>
      <c r="HU69" s="639"/>
      <c r="HV69" s="639"/>
      <c r="HW69" s="639"/>
      <c r="HX69" s="639"/>
      <c r="HY69" s="639"/>
      <c r="HZ69" s="639"/>
      <c r="IA69" s="639"/>
      <c r="IB69" s="639"/>
      <c r="IC69" s="639"/>
      <c r="ID69" s="639"/>
      <c r="IE69" s="639"/>
      <c r="IF69" s="639"/>
      <c r="IG69" s="639"/>
      <c r="IH69" s="639"/>
      <c r="II69" s="639"/>
      <c r="IJ69" s="639"/>
      <c r="IK69" s="639"/>
      <c r="IL69" s="639"/>
      <c r="IM69" s="639"/>
      <c r="IN69" s="639"/>
      <c r="IO69" s="639"/>
      <c r="IP69" s="639"/>
      <c r="IQ69" s="639"/>
      <c r="IR69" s="639"/>
      <c r="IS69" s="639"/>
      <c r="IT69" s="639"/>
      <c r="IU69" s="639"/>
      <c r="IV69" s="639"/>
      <c r="IW69" s="639"/>
      <c r="IX69" s="727"/>
    </row>
    <row r="70" spans="1:258" s="728" customFormat="1" ht="15" customHeight="1">
      <c r="A70" s="996"/>
      <c r="B70" s="735" t="s">
        <v>927</v>
      </c>
      <c r="C70" s="736"/>
      <c r="D70" s="736"/>
      <c r="E70" s="737"/>
      <c r="F70" s="738"/>
      <c r="G70" s="639"/>
      <c r="H70" s="639"/>
      <c r="I70" s="639"/>
      <c r="J70" s="639"/>
      <c r="K70" s="639"/>
      <c r="L70" s="639"/>
      <c r="M70" s="639"/>
      <c r="N70" s="727"/>
      <c r="O70" s="639"/>
      <c r="P70" s="639"/>
      <c r="Q70" s="639"/>
      <c r="R70" s="639"/>
      <c r="S70" s="639"/>
      <c r="T70" s="639"/>
      <c r="U70" s="639"/>
      <c r="V70" s="639"/>
      <c r="W70" s="639"/>
      <c r="X70" s="639"/>
      <c r="Y70" s="639"/>
      <c r="Z70" s="639"/>
      <c r="AA70" s="639"/>
      <c r="AB70" s="639"/>
      <c r="AC70" s="639"/>
      <c r="AD70" s="639"/>
      <c r="AE70" s="639"/>
      <c r="AF70" s="639"/>
      <c r="AG70" s="639"/>
      <c r="AH70" s="639"/>
      <c r="AI70" s="639"/>
      <c r="AJ70" s="639"/>
      <c r="AK70" s="639"/>
      <c r="AL70" s="639"/>
      <c r="AM70" s="639"/>
      <c r="AN70" s="639"/>
      <c r="AO70" s="639"/>
      <c r="AP70" s="639"/>
      <c r="AQ70" s="639"/>
      <c r="AR70" s="639"/>
      <c r="AS70" s="639"/>
      <c r="AT70" s="639"/>
      <c r="AU70" s="639"/>
      <c r="AV70" s="639"/>
      <c r="AW70" s="639"/>
      <c r="AX70" s="639"/>
      <c r="AY70" s="639"/>
      <c r="AZ70" s="639"/>
      <c r="BA70" s="639"/>
      <c r="BB70" s="639"/>
      <c r="BC70" s="639"/>
      <c r="BD70" s="639"/>
      <c r="BE70" s="639"/>
      <c r="BF70" s="639"/>
      <c r="BG70" s="639"/>
      <c r="BH70" s="639"/>
      <c r="BI70" s="639"/>
      <c r="BJ70" s="639"/>
      <c r="BK70" s="639"/>
      <c r="BL70" s="639"/>
      <c r="BM70" s="639"/>
      <c r="BN70" s="639"/>
      <c r="BO70" s="639"/>
      <c r="BP70" s="639"/>
      <c r="BQ70" s="639"/>
      <c r="BR70" s="639"/>
      <c r="BS70" s="639"/>
      <c r="BT70" s="639"/>
      <c r="BU70" s="639"/>
      <c r="BV70" s="639"/>
      <c r="BW70" s="639"/>
      <c r="BX70" s="639"/>
      <c r="BY70" s="639"/>
      <c r="BZ70" s="639"/>
      <c r="CA70" s="639"/>
      <c r="CB70" s="639"/>
      <c r="CC70" s="639"/>
      <c r="CD70" s="639"/>
      <c r="CE70" s="639"/>
      <c r="CF70" s="639"/>
      <c r="CG70" s="639"/>
      <c r="CH70" s="639"/>
      <c r="CI70" s="639"/>
      <c r="CJ70" s="639"/>
      <c r="CK70" s="639"/>
      <c r="CL70" s="639"/>
      <c r="CM70" s="639"/>
      <c r="CN70" s="639"/>
      <c r="CO70" s="639"/>
      <c r="CP70" s="639"/>
      <c r="CQ70" s="639"/>
      <c r="CR70" s="639"/>
      <c r="CS70" s="639"/>
      <c r="CT70" s="639"/>
      <c r="CU70" s="639"/>
      <c r="CV70" s="639"/>
      <c r="CW70" s="639"/>
      <c r="CX70" s="639"/>
      <c r="CY70" s="639"/>
      <c r="CZ70" s="639"/>
      <c r="DA70" s="639"/>
      <c r="DB70" s="639"/>
      <c r="DC70" s="639"/>
      <c r="DD70" s="639"/>
      <c r="DE70" s="639"/>
      <c r="DF70" s="639"/>
      <c r="DG70" s="639"/>
      <c r="DH70" s="639"/>
      <c r="DI70" s="639"/>
      <c r="DJ70" s="639"/>
      <c r="DK70" s="639"/>
      <c r="DL70" s="639"/>
      <c r="DM70" s="639"/>
      <c r="DN70" s="639"/>
      <c r="DO70" s="639"/>
      <c r="DP70" s="639"/>
      <c r="DQ70" s="639"/>
      <c r="DR70" s="639"/>
      <c r="DS70" s="639"/>
      <c r="DT70" s="639"/>
      <c r="DU70" s="639"/>
      <c r="DV70" s="639"/>
      <c r="DW70" s="639"/>
      <c r="DX70" s="639"/>
      <c r="DY70" s="639"/>
      <c r="DZ70" s="639"/>
      <c r="EA70" s="639"/>
      <c r="EB70" s="639"/>
      <c r="EC70" s="639"/>
      <c r="ED70" s="639"/>
      <c r="EE70" s="639"/>
      <c r="EF70" s="639"/>
      <c r="EG70" s="639"/>
      <c r="EH70" s="639"/>
      <c r="EI70" s="639"/>
      <c r="EJ70" s="639"/>
      <c r="EK70" s="639"/>
      <c r="EL70" s="639"/>
      <c r="EM70" s="639"/>
      <c r="EN70" s="639"/>
      <c r="EO70" s="639"/>
      <c r="EP70" s="639"/>
      <c r="EQ70" s="639"/>
      <c r="ER70" s="639"/>
      <c r="ES70" s="639"/>
      <c r="ET70" s="639"/>
      <c r="EU70" s="639"/>
      <c r="EV70" s="639"/>
      <c r="EW70" s="639"/>
      <c r="EX70" s="639"/>
      <c r="EY70" s="639"/>
      <c r="EZ70" s="639"/>
      <c r="FA70" s="639"/>
      <c r="FB70" s="639"/>
      <c r="FC70" s="639"/>
      <c r="FD70" s="639"/>
      <c r="FE70" s="639"/>
      <c r="FF70" s="639"/>
      <c r="FG70" s="639"/>
      <c r="FH70" s="639"/>
      <c r="FI70" s="639"/>
      <c r="FJ70" s="639"/>
      <c r="FK70" s="639"/>
      <c r="FL70" s="639"/>
      <c r="FM70" s="639"/>
      <c r="FN70" s="639"/>
      <c r="FO70" s="639"/>
      <c r="FP70" s="639"/>
      <c r="FQ70" s="639"/>
      <c r="FR70" s="639"/>
      <c r="FS70" s="639"/>
      <c r="FT70" s="639"/>
      <c r="FU70" s="639"/>
      <c r="FV70" s="639"/>
      <c r="FW70" s="639"/>
      <c r="FX70" s="639"/>
      <c r="FY70" s="639"/>
      <c r="FZ70" s="639"/>
      <c r="GA70" s="639"/>
      <c r="GB70" s="639"/>
      <c r="GC70" s="639"/>
      <c r="GD70" s="639"/>
      <c r="GE70" s="639"/>
      <c r="GF70" s="639"/>
      <c r="GG70" s="639"/>
      <c r="GH70" s="639"/>
      <c r="GI70" s="639"/>
      <c r="GJ70" s="639"/>
      <c r="GK70" s="639"/>
      <c r="GL70" s="639"/>
      <c r="GM70" s="639"/>
      <c r="GN70" s="639"/>
      <c r="GO70" s="639"/>
      <c r="GP70" s="639"/>
      <c r="GQ70" s="639"/>
      <c r="GR70" s="639"/>
      <c r="GS70" s="639"/>
      <c r="GT70" s="639"/>
      <c r="GU70" s="639"/>
      <c r="GV70" s="639"/>
      <c r="GW70" s="639"/>
      <c r="GX70" s="639"/>
      <c r="GY70" s="639"/>
      <c r="GZ70" s="639"/>
      <c r="HA70" s="639"/>
      <c r="HB70" s="639"/>
      <c r="HC70" s="639"/>
      <c r="HD70" s="639"/>
      <c r="HE70" s="639"/>
      <c r="HF70" s="639"/>
      <c r="HG70" s="639"/>
      <c r="HH70" s="639"/>
      <c r="HI70" s="639"/>
      <c r="HJ70" s="639"/>
      <c r="HK70" s="639"/>
      <c r="HL70" s="639"/>
      <c r="HM70" s="639"/>
      <c r="HN70" s="639"/>
      <c r="HO70" s="639"/>
      <c r="HP70" s="639"/>
      <c r="HQ70" s="639"/>
      <c r="HR70" s="639"/>
      <c r="HS70" s="639"/>
      <c r="HT70" s="639"/>
      <c r="HU70" s="639"/>
      <c r="HV70" s="639"/>
      <c r="HW70" s="639"/>
      <c r="HX70" s="639"/>
      <c r="HY70" s="639"/>
      <c r="HZ70" s="639"/>
      <c r="IA70" s="639"/>
      <c r="IB70" s="639"/>
      <c r="IC70" s="639"/>
      <c r="ID70" s="639"/>
      <c r="IE70" s="639"/>
      <c r="IF70" s="639"/>
      <c r="IG70" s="639"/>
      <c r="IH70" s="639"/>
      <c r="II70" s="639"/>
      <c r="IJ70" s="639"/>
      <c r="IK70" s="639"/>
      <c r="IL70" s="639"/>
      <c r="IM70" s="639"/>
      <c r="IN70" s="639"/>
      <c r="IO70" s="639"/>
      <c r="IP70" s="639"/>
      <c r="IQ70" s="639"/>
      <c r="IR70" s="639"/>
      <c r="IS70" s="639"/>
      <c r="IT70" s="639"/>
      <c r="IU70" s="639"/>
      <c r="IV70" s="639"/>
      <c r="IW70" s="639"/>
      <c r="IX70" s="727"/>
    </row>
    <row r="71" spans="1:258" s="728" customFormat="1" ht="15" customHeight="1">
      <c r="A71" s="996"/>
      <c r="B71" s="735" t="s">
        <v>928</v>
      </c>
      <c r="C71" s="736"/>
      <c r="D71" s="736"/>
      <c r="E71" s="737"/>
      <c r="F71" s="738"/>
      <c r="G71" s="639"/>
      <c r="H71" s="639"/>
      <c r="I71" s="639"/>
      <c r="J71" s="639"/>
      <c r="K71" s="639"/>
      <c r="L71" s="639"/>
      <c r="M71" s="639"/>
      <c r="N71" s="727"/>
      <c r="O71" s="639"/>
      <c r="P71" s="639"/>
      <c r="Q71" s="639"/>
      <c r="R71" s="639"/>
      <c r="S71" s="639"/>
      <c r="T71" s="639"/>
      <c r="U71" s="639"/>
      <c r="V71" s="639"/>
      <c r="W71" s="639"/>
      <c r="X71" s="639"/>
      <c r="Y71" s="639"/>
      <c r="Z71" s="639"/>
      <c r="AA71" s="639"/>
      <c r="AB71" s="639"/>
      <c r="AC71" s="639"/>
      <c r="AD71" s="639"/>
      <c r="AE71" s="639"/>
      <c r="AF71" s="639"/>
      <c r="AG71" s="639"/>
      <c r="AH71" s="639"/>
      <c r="AI71" s="639"/>
      <c r="AJ71" s="639"/>
      <c r="AK71" s="639"/>
      <c r="AL71" s="639"/>
      <c r="AM71" s="639"/>
      <c r="AN71" s="639"/>
      <c r="AO71" s="639"/>
      <c r="AP71" s="639"/>
      <c r="AQ71" s="639"/>
      <c r="AR71" s="639"/>
      <c r="AS71" s="639"/>
      <c r="AT71" s="639"/>
      <c r="AU71" s="639"/>
      <c r="AV71" s="639"/>
      <c r="AW71" s="639"/>
      <c r="AX71" s="639"/>
      <c r="AY71" s="639"/>
      <c r="AZ71" s="639"/>
      <c r="BA71" s="639"/>
      <c r="BB71" s="639"/>
      <c r="BC71" s="639"/>
      <c r="BD71" s="639"/>
      <c r="BE71" s="639"/>
      <c r="BF71" s="639"/>
      <c r="BG71" s="639"/>
      <c r="BH71" s="639"/>
      <c r="BI71" s="639"/>
      <c r="BJ71" s="639"/>
      <c r="BK71" s="639"/>
      <c r="BL71" s="639"/>
      <c r="BM71" s="639"/>
      <c r="BN71" s="639"/>
      <c r="BO71" s="639"/>
      <c r="BP71" s="639"/>
      <c r="BQ71" s="639"/>
      <c r="BR71" s="639"/>
      <c r="BS71" s="639"/>
      <c r="BT71" s="639"/>
      <c r="BU71" s="639"/>
      <c r="BV71" s="639"/>
      <c r="BW71" s="639"/>
      <c r="BX71" s="639"/>
      <c r="BY71" s="639"/>
      <c r="BZ71" s="639"/>
      <c r="CA71" s="639"/>
      <c r="CB71" s="639"/>
      <c r="CC71" s="639"/>
      <c r="CD71" s="639"/>
      <c r="CE71" s="639"/>
      <c r="CF71" s="639"/>
      <c r="CG71" s="639"/>
      <c r="CH71" s="639"/>
      <c r="CI71" s="639"/>
      <c r="CJ71" s="639"/>
      <c r="CK71" s="639"/>
      <c r="CL71" s="639"/>
      <c r="CM71" s="639"/>
      <c r="CN71" s="639"/>
      <c r="CO71" s="639"/>
      <c r="CP71" s="639"/>
      <c r="CQ71" s="639"/>
      <c r="CR71" s="639"/>
      <c r="CS71" s="639"/>
      <c r="CT71" s="639"/>
      <c r="CU71" s="639"/>
      <c r="CV71" s="639"/>
      <c r="CW71" s="639"/>
      <c r="CX71" s="639"/>
      <c r="CY71" s="639"/>
      <c r="CZ71" s="639"/>
      <c r="DA71" s="639"/>
      <c r="DB71" s="639"/>
      <c r="DC71" s="639"/>
      <c r="DD71" s="639"/>
      <c r="DE71" s="639"/>
      <c r="DF71" s="639"/>
      <c r="DG71" s="639"/>
      <c r="DH71" s="639"/>
      <c r="DI71" s="639"/>
      <c r="DJ71" s="639"/>
      <c r="DK71" s="639"/>
      <c r="DL71" s="639"/>
      <c r="DM71" s="639"/>
      <c r="DN71" s="639"/>
      <c r="DO71" s="639"/>
      <c r="DP71" s="639"/>
      <c r="DQ71" s="639"/>
      <c r="DR71" s="639"/>
      <c r="DS71" s="639"/>
      <c r="DT71" s="639"/>
      <c r="DU71" s="639"/>
      <c r="DV71" s="639"/>
      <c r="DW71" s="639"/>
      <c r="DX71" s="639"/>
      <c r="DY71" s="639"/>
      <c r="DZ71" s="639"/>
      <c r="EA71" s="639"/>
      <c r="EB71" s="639"/>
      <c r="EC71" s="639"/>
      <c r="ED71" s="639"/>
      <c r="EE71" s="639"/>
      <c r="EF71" s="639"/>
      <c r="EG71" s="639"/>
      <c r="EH71" s="639"/>
      <c r="EI71" s="639"/>
      <c r="EJ71" s="639"/>
      <c r="EK71" s="639"/>
      <c r="EL71" s="639"/>
      <c r="EM71" s="639"/>
      <c r="EN71" s="639"/>
      <c r="EO71" s="639"/>
      <c r="EP71" s="639"/>
      <c r="EQ71" s="639"/>
      <c r="ER71" s="639"/>
      <c r="ES71" s="639"/>
      <c r="ET71" s="639"/>
      <c r="EU71" s="639"/>
      <c r="EV71" s="639"/>
      <c r="EW71" s="639"/>
      <c r="EX71" s="639"/>
      <c r="EY71" s="639"/>
      <c r="EZ71" s="639"/>
      <c r="FA71" s="639"/>
      <c r="FB71" s="639"/>
      <c r="FC71" s="639"/>
      <c r="FD71" s="639"/>
      <c r="FE71" s="639"/>
      <c r="FF71" s="639"/>
      <c r="FG71" s="639"/>
      <c r="FH71" s="639"/>
      <c r="FI71" s="639"/>
      <c r="FJ71" s="639"/>
      <c r="FK71" s="639"/>
      <c r="FL71" s="639"/>
      <c r="FM71" s="639"/>
      <c r="FN71" s="639"/>
      <c r="FO71" s="639"/>
      <c r="FP71" s="639"/>
      <c r="FQ71" s="639"/>
      <c r="FR71" s="639"/>
      <c r="FS71" s="639"/>
      <c r="FT71" s="639"/>
      <c r="FU71" s="639"/>
      <c r="FV71" s="639"/>
      <c r="FW71" s="639"/>
      <c r="FX71" s="639"/>
      <c r="FY71" s="639"/>
      <c r="FZ71" s="639"/>
      <c r="GA71" s="639"/>
      <c r="GB71" s="639"/>
      <c r="GC71" s="639"/>
      <c r="GD71" s="639"/>
      <c r="GE71" s="639"/>
      <c r="GF71" s="639"/>
      <c r="GG71" s="639"/>
      <c r="GH71" s="639"/>
      <c r="GI71" s="639"/>
      <c r="GJ71" s="639"/>
      <c r="GK71" s="639"/>
      <c r="GL71" s="639"/>
      <c r="GM71" s="639"/>
      <c r="GN71" s="639"/>
      <c r="GO71" s="639"/>
      <c r="GP71" s="639"/>
      <c r="GQ71" s="639"/>
      <c r="GR71" s="639"/>
      <c r="GS71" s="639"/>
      <c r="GT71" s="639"/>
      <c r="GU71" s="639"/>
      <c r="GV71" s="639"/>
      <c r="GW71" s="639"/>
      <c r="GX71" s="639"/>
      <c r="GY71" s="639"/>
      <c r="GZ71" s="639"/>
      <c r="HA71" s="639"/>
      <c r="HB71" s="639"/>
      <c r="HC71" s="639"/>
      <c r="HD71" s="639"/>
      <c r="HE71" s="639"/>
      <c r="HF71" s="639"/>
      <c r="HG71" s="639"/>
      <c r="HH71" s="639"/>
      <c r="HI71" s="639"/>
      <c r="HJ71" s="639"/>
      <c r="HK71" s="639"/>
      <c r="HL71" s="639"/>
      <c r="HM71" s="639"/>
      <c r="HN71" s="639"/>
      <c r="HO71" s="639"/>
      <c r="HP71" s="639"/>
      <c r="HQ71" s="639"/>
      <c r="HR71" s="639"/>
      <c r="HS71" s="639"/>
      <c r="HT71" s="639"/>
      <c r="HU71" s="639"/>
      <c r="HV71" s="639"/>
      <c r="HW71" s="639"/>
      <c r="HX71" s="639"/>
      <c r="HY71" s="639"/>
      <c r="HZ71" s="639"/>
      <c r="IA71" s="639"/>
      <c r="IB71" s="639"/>
      <c r="IC71" s="639"/>
      <c r="ID71" s="639"/>
      <c r="IE71" s="639"/>
      <c r="IF71" s="639"/>
      <c r="IG71" s="639"/>
      <c r="IH71" s="639"/>
      <c r="II71" s="639"/>
      <c r="IJ71" s="639"/>
      <c r="IK71" s="639"/>
      <c r="IL71" s="639"/>
      <c r="IM71" s="639"/>
      <c r="IN71" s="639"/>
      <c r="IO71" s="639"/>
      <c r="IP71" s="639"/>
      <c r="IQ71" s="639"/>
      <c r="IR71" s="639"/>
      <c r="IS71" s="639"/>
      <c r="IT71" s="639"/>
      <c r="IU71" s="639"/>
      <c r="IV71" s="639"/>
      <c r="IW71" s="639"/>
      <c r="IX71" s="727"/>
    </row>
    <row r="72" spans="1:258" s="728" customFormat="1" ht="15" customHeight="1">
      <c r="A72" s="996"/>
      <c r="B72" s="735" t="s">
        <v>929</v>
      </c>
      <c r="C72" s="736"/>
      <c r="D72" s="736"/>
      <c r="E72" s="737"/>
      <c r="F72" s="738"/>
      <c r="G72" s="639"/>
      <c r="H72" s="639"/>
      <c r="I72" s="639"/>
      <c r="J72" s="639"/>
      <c r="K72" s="639"/>
      <c r="L72" s="639"/>
      <c r="M72" s="639"/>
      <c r="N72" s="727"/>
      <c r="O72" s="639"/>
      <c r="P72" s="639"/>
      <c r="Q72" s="639"/>
      <c r="R72" s="639"/>
      <c r="S72" s="639"/>
      <c r="T72" s="639"/>
      <c r="U72" s="639"/>
      <c r="V72" s="639"/>
      <c r="W72" s="639"/>
      <c r="X72" s="639"/>
      <c r="Y72" s="639"/>
      <c r="Z72" s="639"/>
      <c r="AA72" s="639"/>
      <c r="AB72" s="639"/>
      <c r="AC72" s="639"/>
      <c r="AD72" s="639"/>
      <c r="AE72" s="639"/>
      <c r="AF72" s="639"/>
      <c r="AG72" s="639"/>
      <c r="AH72" s="639"/>
      <c r="AI72" s="639"/>
      <c r="AJ72" s="639"/>
      <c r="AK72" s="639"/>
      <c r="AL72" s="639"/>
      <c r="AM72" s="639"/>
      <c r="AN72" s="639"/>
      <c r="AO72" s="639"/>
      <c r="AP72" s="639"/>
      <c r="AQ72" s="639"/>
      <c r="AR72" s="639"/>
      <c r="AS72" s="639"/>
      <c r="AT72" s="639"/>
      <c r="AU72" s="639"/>
      <c r="AV72" s="639"/>
      <c r="AW72" s="639"/>
      <c r="AX72" s="639"/>
      <c r="AY72" s="639"/>
      <c r="AZ72" s="639"/>
      <c r="BA72" s="639"/>
      <c r="BB72" s="639"/>
      <c r="BC72" s="639"/>
      <c r="BD72" s="639"/>
      <c r="BE72" s="639"/>
      <c r="BF72" s="639"/>
      <c r="BG72" s="639"/>
      <c r="BH72" s="639"/>
      <c r="BI72" s="639"/>
      <c r="BJ72" s="639"/>
      <c r="BK72" s="639"/>
      <c r="BL72" s="639"/>
      <c r="BM72" s="639"/>
      <c r="BN72" s="639"/>
      <c r="BO72" s="639"/>
      <c r="BP72" s="639"/>
      <c r="BQ72" s="639"/>
      <c r="BR72" s="639"/>
      <c r="BS72" s="639"/>
      <c r="BT72" s="639"/>
      <c r="BU72" s="639"/>
      <c r="BV72" s="639"/>
      <c r="BW72" s="639"/>
      <c r="BX72" s="639"/>
      <c r="BY72" s="639"/>
      <c r="BZ72" s="639"/>
      <c r="CA72" s="639"/>
      <c r="CB72" s="639"/>
      <c r="CC72" s="639"/>
      <c r="CD72" s="639"/>
      <c r="CE72" s="639"/>
      <c r="CF72" s="639"/>
      <c r="CG72" s="639"/>
      <c r="CH72" s="639"/>
      <c r="CI72" s="639"/>
      <c r="CJ72" s="639"/>
      <c r="CK72" s="639"/>
      <c r="CL72" s="639"/>
      <c r="CM72" s="639"/>
      <c r="CN72" s="639"/>
      <c r="CO72" s="639"/>
      <c r="CP72" s="639"/>
      <c r="CQ72" s="639"/>
      <c r="CR72" s="639"/>
      <c r="CS72" s="639"/>
      <c r="CT72" s="639"/>
      <c r="CU72" s="639"/>
      <c r="CV72" s="639"/>
      <c r="CW72" s="639"/>
      <c r="CX72" s="639"/>
      <c r="CY72" s="639"/>
      <c r="CZ72" s="639"/>
      <c r="DA72" s="639"/>
      <c r="DB72" s="639"/>
      <c r="DC72" s="639"/>
      <c r="DD72" s="639"/>
      <c r="DE72" s="639"/>
      <c r="DF72" s="639"/>
      <c r="DG72" s="639"/>
      <c r="DH72" s="639"/>
      <c r="DI72" s="639"/>
      <c r="DJ72" s="639"/>
      <c r="DK72" s="639"/>
      <c r="DL72" s="639"/>
      <c r="DM72" s="639"/>
      <c r="DN72" s="639"/>
      <c r="DO72" s="639"/>
      <c r="DP72" s="639"/>
      <c r="DQ72" s="639"/>
      <c r="DR72" s="639"/>
      <c r="DS72" s="639"/>
      <c r="DT72" s="639"/>
      <c r="DU72" s="639"/>
      <c r="DV72" s="639"/>
      <c r="DW72" s="639"/>
      <c r="DX72" s="639"/>
      <c r="DY72" s="639"/>
      <c r="DZ72" s="639"/>
      <c r="EA72" s="639"/>
      <c r="EB72" s="639"/>
      <c r="EC72" s="639"/>
      <c r="ED72" s="639"/>
      <c r="EE72" s="639"/>
      <c r="EF72" s="639"/>
      <c r="EG72" s="639"/>
      <c r="EH72" s="639"/>
      <c r="EI72" s="639"/>
      <c r="EJ72" s="639"/>
      <c r="EK72" s="639"/>
      <c r="EL72" s="639"/>
      <c r="EM72" s="639"/>
      <c r="EN72" s="639"/>
      <c r="EO72" s="639"/>
      <c r="EP72" s="639"/>
      <c r="EQ72" s="639"/>
      <c r="ER72" s="639"/>
      <c r="ES72" s="639"/>
      <c r="ET72" s="639"/>
      <c r="EU72" s="639"/>
      <c r="EV72" s="639"/>
      <c r="EW72" s="639"/>
      <c r="EX72" s="639"/>
      <c r="EY72" s="639"/>
      <c r="EZ72" s="639"/>
      <c r="FA72" s="639"/>
      <c r="FB72" s="639"/>
      <c r="FC72" s="639"/>
      <c r="FD72" s="639"/>
      <c r="FE72" s="639"/>
      <c r="FF72" s="639"/>
      <c r="FG72" s="639"/>
      <c r="FH72" s="639"/>
      <c r="FI72" s="639"/>
      <c r="FJ72" s="639"/>
      <c r="FK72" s="639"/>
      <c r="FL72" s="639"/>
      <c r="FM72" s="639"/>
      <c r="FN72" s="639"/>
      <c r="FO72" s="639"/>
      <c r="FP72" s="639"/>
      <c r="FQ72" s="639"/>
      <c r="FR72" s="639"/>
      <c r="FS72" s="639"/>
      <c r="FT72" s="639"/>
      <c r="FU72" s="639"/>
      <c r="FV72" s="639"/>
      <c r="FW72" s="639"/>
      <c r="FX72" s="639"/>
      <c r="FY72" s="639"/>
      <c r="FZ72" s="639"/>
      <c r="GA72" s="639"/>
      <c r="GB72" s="639"/>
      <c r="GC72" s="639"/>
      <c r="GD72" s="639"/>
      <c r="GE72" s="639"/>
      <c r="GF72" s="639"/>
      <c r="GG72" s="639"/>
      <c r="GH72" s="639"/>
      <c r="GI72" s="639"/>
      <c r="GJ72" s="639"/>
      <c r="GK72" s="639"/>
      <c r="GL72" s="639"/>
      <c r="GM72" s="639"/>
      <c r="GN72" s="639"/>
      <c r="GO72" s="639"/>
      <c r="GP72" s="639"/>
      <c r="GQ72" s="639"/>
      <c r="GR72" s="639"/>
      <c r="GS72" s="639"/>
      <c r="GT72" s="639"/>
      <c r="GU72" s="639"/>
      <c r="GV72" s="639"/>
      <c r="GW72" s="639"/>
      <c r="GX72" s="639"/>
      <c r="GY72" s="639"/>
      <c r="GZ72" s="639"/>
      <c r="HA72" s="639"/>
      <c r="HB72" s="639"/>
      <c r="HC72" s="639"/>
      <c r="HD72" s="639"/>
      <c r="HE72" s="639"/>
      <c r="HF72" s="639"/>
      <c r="HG72" s="639"/>
      <c r="HH72" s="639"/>
      <c r="HI72" s="639"/>
      <c r="HJ72" s="639"/>
      <c r="HK72" s="639"/>
      <c r="HL72" s="639"/>
      <c r="HM72" s="639"/>
      <c r="HN72" s="639"/>
      <c r="HO72" s="639"/>
      <c r="HP72" s="639"/>
      <c r="HQ72" s="639"/>
      <c r="HR72" s="639"/>
      <c r="HS72" s="639"/>
      <c r="HT72" s="639"/>
      <c r="HU72" s="639"/>
      <c r="HV72" s="639"/>
      <c r="HW72" s="639"/>
      <c r="HX72" s="639"/>
      <c r="HY72" s="639"/>
      <c r="HZ72" s="639"/>
      <c r="IA72" s="639"/>
      <c r="IB72" s="639"/>
      <c r="IC72" s="639"/>
      <c r="ID72" s="639"/>
      <c r="IE72" s="639"/>
      <c r="IF72" s="639"/>
      <c r="IG72" s="639"/>
      <c r="IH72" s="639"/>
      <c r="II72" s="639"/>
      <c r="IJ72" s="639"/>
      <c r="IK72" s="639"/>
      <c r="IL72" s="639"/>
      <c r="IM72" s="639"/>
      <c r="IN72" s="639"/>
      <c r="IO72" s="639"/>
      <c r="IP72" s="639"/>
      <c r="IQ72" s="639"/>
      <c r="IR72" s="639"/>
      <c r="IS72" s="639"/>
      <c r="IT72" s="639"/>
      <c r="IU72" s="639"/>
      <c r="IV72" s="639"/>
      <c r="IW72" s="639"/>
      <c r="IX72" s="727"/>
    </row>
    <row r="73" spans="1:258" s="728" customFormat="1" ht="15" customHeight="1">
      <c r="A73" s="996"/>
      <c r="B73" s="732" t="s">
        <v>930</v>
      </c>
      <c r="C73" s="733"/>
      <c r="D73" s="733"/>
      <c r="E73" s="734"/>
      <c r="F73" s="670"/>
      <c r="G73" s="639"/>
      <c r="H73" s="639"/>
      <c r="I73" s="639"/>
      <c r="J73" s="639"/>
      <c r="K73" s="639"/>
      <c r="L73" s="639"/>
      <c r="M73" s="639"/>
      <c r="N73" s="727"/>
      <c r="O73" s="639"/>
      <c r="P73" s="639"/>
      <c r="Q73" s="639"/>
      <c r="R73" s="639"/>
      <c r="S73" s="639"/>
      <c r="T73" s="639"/>
      <c r="U73" s="639"/>
      <c r="V73" s="639"/>
      <c r="W73" s="639"/>
      <c r="X73" s="639"/>
      <c r="Y73" s="639"/>
      <c r="Z73" s="639"/>
      <c r="AA73" s="639"/>
      <c r="AB73" s="639"/>
      <c r="AC73" s="639"/>
      <c r="AD73" s="639"/>
      <c r="AE73" s="639"/>
      <c r="AF73" s="639"/>
      <c r="AG73" s="639"/>
      <c r="AH73" s="639"/>
      <c r="AI73" s="639"/>
      <c r="AJ73" s="639"/>
      <c r="AK73" s="639"/>
      <c r="AL73" s="639"/>
      <c r="AM73" s="639"/>
      <c r="AN73" s="639"/>
      <c r="AO73" s="639"/>
      <c r="AP73" s="639"/>
      <c r="AQ73" s="639"/>
      <c r="AR73" s="639"/>
      <c r="AS73" s="639"/>
      <c r="AT73" s="639"/>
      <c r="AU73" s="639"/>
      <c r="AV73" s="639"/>
      <c r="AW73" s="639"/>
      <c r="AX73" s="639"/>
      <c r="AY73" s="639"/>
      <c r="AZ73" s="639"/>
      <c r="BA73" s="639"/>
      <c r="BB73" s="639"/>
      <c r="BC73" s="639"/>
      <c r="BD73" s="639"/>
      <c r="BE73" s="639"/>
      <c r="BF73" s="639"/>
      <c r="BG73" s="639"/>
      <c r="BH73" s="639"/>
      <c r="BI73" s="639"/>
      <c r="BJ73" s="639"/>
      <c r="BK73" s="639"/>
      <c r="BL73" s="639"/>
      <c r="BM73" s="639"/>
      <c r="BN73" s="639"/>
      <c r="BO73" s="639"/>
      <c r="BP73" s="639"/>
      <c r="BQ73" s="639"/>
      <c r="BR73" s="639"/>
      <c r="BS73" s="639"/>
      <c r="BT73" s="639"/>
      <c r="BU73" s="639"/>
      <c r="BV73" s="639"/>
      <c r="BW73" s="639"/>
      <c r="BX73" s="639"/>
      <c r="BY73" s="639"/>
      <c r="BZ73" s="639"/>
      <c r="CA73" s="639"/>
      <c r="CB73" s="639"/>
      <c r="CC73" s="639"/>
      <c r="CD73" s="639"/>
      <c r="CE73" s="639"/>
      <c r="CF73" s="639"/>
      <c r="CG73" s="639"/>
      <c r="CH73" s="639"/>
      <c r="CI73" s="639"/>
      <c r="CJ73" s="639"/>
      <c r="CK73" s="639"/>
      <c r="CL73" s="639"/>
      <c r="CM73" s="639"/>
      <c r="CN73" s="639"/>
      <c r="CO73" s="639"/>
      <c r="CP73" s="639"/>
      <c r="CQ73" s="639"/>
      <c r="CR73" s="639"/>
      <c r="CS73" s="639"/>
      <c r="CT73" s="639"/>
      <c r="CU73" s="639"/>
      <c r="CV73" s="639"/>
      <c r="CW73" s="639"/>
      <c r="CX73" s="639"/>
      <c r="CY73" s="639"/>
      <c r="CZ73" s="639"/>
      <c r="DA73" s="639"/>
      <c r="DB73" s="639"/>
      <c r="DC73" s="639"/>
      <c r="DD73" s="639"/>
      <c r="DE73" s="639"/>
      <c r="DF73" s="639"/>
      <c r="DG73" s="639"/>
      <c r="DH73" s="639"/>
      <c r="DI73" s="639"/>
      <c r="DJ73" s="639"/>
      <c r="DK73" s="639"/>
      <c r="DL73" s="639"/>
      <c r="DM73" s="639"/>
      <c r="DN73" s="639"/>
      <c r="DO73" s="639"/>
      <c r="DP73" s="639"/>
      <c r="DQ73" s="639"/>
      <c r="DR73" s="639"/>
      <c r="DS73" s="639"/>
      <c r="DT73" s="639"/>
      <c r="DU73" s="639"/>
      <c r="DV73" s="639"/>
      <c r="DW73" s="639"/>
      <c r="DX73" s="639"/>
      <c r="DY73" s="639"/>
      <c r="DZ73" s="639"/>
      <c r="EA73" s="639"/>
      <c r="EB73" s="639"/>
      <c r="EC73" s="639"/>
      <c r="ED73" s="639"/>
      <c r="EE73" s="639"/>
      <c r="EF73" s="639"/>
      <c r="EG73" s="639"/>
      <c r="EH73" s="639"/>
      <c r="EI73" s="639"/>
      <c r="EJ73" s="639"/>
      <c r="EK73" s="639"/>
      <c r="EL73" s="639"/>
      <c r="EM73" s="639"/>
      <c r="EN73" s="639"/>
      <c r="EO73" s="639"/>
      <c r="EP73" s="639"/>
      <c r="EQ73" s="639"/>
      <c r="ER73" s="639"/>
      <c r="ES73" s="639"/>
      <c r="ET73" s="639"/>
      <c r="EU73" s="639"/>
      <c r="EV73" s="639"/>
      <c r="EW73" s="639"/>
      <c r="EX73" s="639"/>
      <c r="EY73" s="639"/>
      <c r="EZ73" s="639"/>
      <c r="FA73" s="639"/>
      <c r="FB73" s="639"/>
      <c r="FC73" s="639"/>
      <c r="FD73" s="639"/>
      <c r="FE73" s="639"/>
      <c r="FF73" s="639"/>
      <c r="FG73" s="639"/>
      <c r="FH73" s="639"/>
      <c r="FI73" s="639"/>
      <c r="FJ73" s="639"/>
      <c r="FK73" s="639"/>
      <c r="FL73" s="639"/>
      <c r="FM73" s="639"/>
      <c r="FN73" s="639"/>
      <c r="FO73" s="639"/>
      <c r="FP73" s="639"/>
      <c r="FQ73" s="639"/>
      <c r="FR73" s="639"/>
      <c r="FS73" s="639"/>
      <c r="FT73" s="639"/>
      <c r="FU73" s="639"/>
      <c r="FV73" s="639"/>
      <c r="FW73" s="639"/>
      <c r="FX73" s="639"/>
      <c r="FY73" s="639"/>
      <c r="FZ73" s="639"/>
      <c r="GA73" s="639"/>
      <c r="GB73" s="639"/>
      <c r="GC73" s="639"/>
      <c r="GD73" s="639"/>
      <c r="GE73" s="639"/>
      <c r="GF73" s="639"/>
      <c r="GG73" s="639"/>
      <c r="GH73" s="639"/>
      <c r="GI73" s="639"/>
      <c r="GJ73" s="639"/>
      <c r="GK73" s="639"/>
      <c r="GL73" s="639"/>
      <c r="GM73" s="639"/>
      <c r="GN73" s="639"/>
      <c r="GO73" s="639"/>
      <c r="GP73" s="639"/>
      <c r="GQ73" s="639"/>
      <c r="GR73" s="639"/>
      <c r="GS73" s="639"/>
      <c r="GT73" s="639"/>
      <c r="GU73" s="639"/>
      <c r="GV73" s="639"/>
      <c r="GW73" s="639"/>
      <c r="GX73" s="639"/>
      <c r="GY73" s="639"/>
      <c r="GZ73" s="639"/>
      <c r="HA73" s="639"/>
      <c r="HB73" s="639"/>
      <c r="HC73" s="639"/>
      <c r="HD73" s="639"/>
      <c r="HE73" s="639"/>
      <c r="HF73" s="639"/>
      <c r="HG73" s="639"/>
      <c r="HH73" s="639"/>
      <c r="HI73" s="639"/>
      <c r="HJ73" s="639"/>
      <c r="HK73" s="639"/>
      <c r="HL73" s="639"/>
      <c r="HM73" s="639"/>
      <c r="HN73" s="639"/>
      <c r="HO73" s="639"/>
      <c r="HP73" s="639"/>
      <c r="HQ73" s="639"/>
      <c r="HR73" s="639"/>
      <c r="HS73" s="639"/>
      <c r="HT73" s="639"/>
      <c r="HU73" s="639"/>
      <c r="HV73" s="639"/>
      <c r="HW73" s="639"/>
      <c r="HX73" s="639"/>
      <c r="HY73" s="639"/>
      <c r="HZ73" s="639"/>
      <c r="IA73" s="639"/>
      <c r="IB73" s="639"/>
      <c r="IC73" s="639"/>
      <c r="ID73" s="639"/>
      <c r="IE73" s="639"/>
      <c r="IF73" s="639"/>
      <c r="IG73" s="639"/>
      <c r="IH73" s="639"/>
      <c r="II73" s="639"/>
      <c r="IJ73" s="639"/>
      <c r="IK73" s="639"/>
      <c r="IL73" s="639"/>
      <c r="IM73" s="639"/>
      <c r="IN73" s="639"/>
      <c r="IO73" s="639"/>
      <c r="IP73" s="639"/>
      <c r="IQ73" s="639"/>
      <c r="IR73" s="639"/>
      <c r="IS73" s="639"/>
      <c r="IT73" s="639"/>
      <c r="IU73" s="639"/>
      <c r="IV73" s="639"/>
      <c r="IW73" s="639"/>
      <c r="IX73" s="727"/>
    </row>
    <row r="74" spans="1:258" s="728" customFormat="1" ht="15" customHeight="1">
      <c r="A74" s="996"/>
      <c r="B74" s="735" t="s">
        <v>927</v>
      </c>
      <c r="C74" s="736"/>
      <c r="D74" s="736"/>
      <c r="E74" s="737"/>
      <c r="F74" s="738"/>
      <c r="G74" s="639"/>
      <c r="H74" s="639"/>
      <c r="I74" s="639"/>
      <c r="J74" s="639"/>
      <c r="K74" s="639"/>
      <c r="L74" s="639"/>
      <c r="M74" s="639"/>
      <c r="N74" s="727"/>
      <c r="O74" s="639"/>
      <c r="P74" s="639"/>
      <c r="Q74" s="639"/>
      <c r="R74" s="639"/>
      <c r="S74" s="639"/>
      <c r="T74" s="639"/>
      <c r="U74" s="639"/>
      <c r="V74" s="639"/>
      <c r="W74" s="639"/>
      <c r="X74" s="639"/>
      <c r="Y74" s="639"/>
      <c r="Z74" s="639"/>
      <c r="AA74" s="639"/>
      <c r="AB74" s="639"/>
      <c r="AC74" s="639"/>
      <c r="AD74" s="639"/>
      <c r="AE74" s="639"/>
      <c r="AF74" s="639"/>
      <c r="AG74" s="639"/>
      <c r="AH74" s="639"/>
      <c r="AI74" s="639"/>
      <c r="AJ74" s="639"/>
      <c r="AK74" s="639"/>
      <c r="AL74" s="639"/>
      <c r="AM74" s="639"/>
      <c r="AN74" s="639"/>
      <c r="AO74" s="639"/>
      <c r="AP74" s="639"/>
      <c r="AQ74" s="639"/>
      <c r="AR74" s="639"/>
      <c r="AS74" s="639"/>
      <c r="AT74" s="639"/>
      <c r="AU74" s="639"/>
      <c r="AV74" s="639"/>
      <c r="AW74" s="639"/>
      <c r="AX74" s="639"/>
      <c r="AY74" s="639"/>
      <c r="AZ74" s="639"/>
      <c r="BA74" s="639"/>
      <c r="BB74" s="639"/>
      <c r="BC74" s="639"/>
      <c r="BD74" s="639"/>
      <c r="BE74" s="639"/>
      <c r="BF74" s="639"/>
      <c r="BG74" s="639"/>
      <c r="BH74" s="639"/>
      <c r="BI74" s="639"/>
      <c r="BJ74" s="639"/>
      <c r="BK74" s="639"/>
      <c r="BL74" s="639"/>
      <c r="BM74" s="639"/>
      <c r="BN74" s="639"/>
      <c r="BO74" s="639"/>
      <c r="BP74" s="639"/>
      <c r="BQ74" s="639"/>
      <c r="BR74" s="639"/>
      <c r="BS74" s="639"/>
      <c r="BT74" s="639"/>
      <c r="BU74" s="639"/>
      <c r="BV74" s="639"/>
      <c r="BW74" s="639"/>
      <c r="BX74" s="639"/>
      <c r="BY74" s="639"/>
      <c r="BZ74" s="639"/>
      <c r="CA74" s="639"/>
      <c r="CB74" s="639"/>
      <c r="CC74" s="639"/>
      <c r="CD74" s="639"/>
      <c r="CE74" s="639"/>
      <c r="CF74" s="639"/>
      <c r="CG74" s="639"/>
      <c r="CH74" s="639"/>
      <c r="CI74" s="639"/>
      <c r="CJ74" s="639"/>
      <c r="CK74" s="639"/>
      <c r="CL74" s="639"/>
      <c r="CM74" s="639"/>
      <c r="CN74" s="639"/>
      <c r="CO74" s="639"/>
      <c r="CP74" s="639"/>
      <c r="CQ74" s="639"/>
      <c r="CR74" s="639"/>
      <c r="CS74" s="639"/>
      <c r="CT74" s="639"/>
      <c r="CU74" s="639"/>
      <c r="CV74" s="639"/>
      <c r="CW74" s="639"/>
      <c r="CX74" s="639"/>
      <c r="CY74" s="639"/>
      <c r="CZ74" s="639"/>
      <c r="DA74" s="639"/>
      <c r="DB74" s="639"/>
      <c r="DC74" s="639"/>
      <c r="DD74" s="639"/>
      <c r="DE74" s="639"/>
      <c r="DF74" s="639"/>
      <c r="DG74" s="639"/>
      <c r="DH74" s="639"/>
      <c r="DI74" s="639"/>
      <c r="DJ74" s="639"/>
      <c r="DK74" s="639"/>
      <c r="DL74" s="639"/>
      <c r="DM74" s="639"/>
      <c r="DN74" s="639"/>
      <c r="DO74" s="639"/>
      <c r="DP74" s="639"/>
      <c r="DQ74" s="639"/>
      <c r="DR74" s="639"/>
      <c r="DS74" s="639"/>
      <c r="DT74" s="639"/>
      <c r="DU74" s="639"/>
      <c r="DV74" s="639"/>
      <c r="DW74" s="639"/>
      <c r="DX74" s="639"/>
      <c r="DY74" s="639"/>
      <c r="DZ74" s="639"/>
      <c r="EA74" s="639"/>
      <c r="EB74" s="639"/>
      <c r="EC74" s="639"/>
      <c r="ED74" s="639"/>
      <c r="EE74" s="639"/>
      <c r="EF74" s="639"/>
      <c r="EG74" s="639"/>
      <c r="EH74" s="639"/>
      <c r="EI74" s="639"/>
      <c r="EJ74" s="639"/>
      <c r="EK74" s="639"/>
      <c r="EL74" s="639"/>
      <c r="EM74" s="639"/>
      <c r="EN74" s="639"/>
      <c r="EO74" s="639"/>
      <c r="EP74" s="639"/>
      <c r="EQ74" s="639"/>
      <c r="ER74" s="639"/>
      <c r="ES74" s="639"/>
      <c r="ET74" s="639"/>
      <c r="EU74" s="639"/>
      <c r="EV74" s="639"/>
      <c r="EW74" s="639"/>
      <c r="EX74" s="639"/>
      <c r="EY74" s="639"/>
      <c r="EZ74" s="639"/>
      <c r="FA74" s="639"/>
      <c r="FB74" s="639"/>
      <c r="FC74" s="639"/>
      <c r="FD74" s="639"/>
      <c r="FE74" s="639"/>
      <c r="FF74" s="639"/>
      <c r="FG74" s="639"/>
      <c r="FH74" s="639"/>
      <c r="FI74" s="639"/>
      <c r="FJ74" s="639"/>
      <c r="FK74" s="639"/>
      <c r="FL74" s="639"/>
      <c r="FM74" s="639"/>
      <c r="FN74" s="639"/>
      <c r="FO74" s="639"/>
      <c r="FP74" s="639"/>
      <c r="FQ74" s="639"/>
      <c r="FR74" s="639"/>
      <c r="FS74" s="639"/>
      <c r="FT74" s="639"/>
      <c r="FU74" s="639"/>
      <c r="FV74" s="639"/>
      <c r="FW74" s="639"/>
      <c r="FX74" s="639"/>
      <c r="FY74" s="639"/>
      <c r="FZ74" s="639"/>
      <c r="GA74" s="639"/>
      <c r="GB74" s="639"/>
      <c r="GC74" s="639"/>
      <c r="GD74" s="639"/>
      <c r="GE74" s="639"/>
      <c r="GF74" s="639"/>
      <c r="GG74" s="639"/>
      <c r="GH74" s="639"/>
      <c r="GI74" s="639"/>
      <c r="GJ74" s="639"/>
      <c r="GK74" s="639"/>
      <c r="GL74" s="639"/>
      <c r="GM74" s="639"/>
      <c r="GN74" s="639"/>
      <c r="GO74" s="639"/>
      <c r="GP74" s="639"/>
      <c r="GQ74" s="639"/>
      <c r="GR74" s="639"/>
      <c r="GS74" s="639"/>
      <c r="GT74" s="639"/>
      <c r="GU74" s="639"/>
      <c r="GV74" s="639"/>
      <c r="GW74" s="639"/>
      <c r="GX74" s="639"/>
      <c r="GY74" s="639"/>
      <c r="GZ74" s="639"/>
      <c r="HA74" s="639"/>
      <c r="HB74" s="639"/>
      <c r="HC74" s="639"/>
      <c r="HD74" s="639"/>
      <c r="HE74" s="639"/>
      <c r="HF74" s="639"/>
      <c r="HG74" s="639"/>
      <c r="HH74" s="639"/>
      <c r="HI74" s="639"/>
      <c r="HJ74" s="639"/>
      <c r="HK74" s="639"/>
      <c r="HL74" s="639"/>
      <c r="HM74" s="639"/>
      <c r="HN74" s="639"/>
      <c r="HO74" s="639"/>
      <c r="HP74" s="639"/>
      <c r="HQ74" s="639"/>
      <c r="HR74" s="639"/>
      <c r="HS74" s="639"/>
      <c r="HT74" s="639"/>
      <c r="HU74" s="639"/>
      <c r="HV74" s="639"/>
      <c r="HW74" s="639"/>
      <c r="HX74" s="639"/>
      <c r="HY74" s="639"/>
      <c r="HZ74" s="639"/>
      <c r="IA74" s="639"/>
      <c r="IB74" s="639"/>
      <c r="IC74" s="639"/>
      <c r="ID74" s="639"/>
      <c r="IE74" s="639"/>
      <c r="IF74" s="639"/>
      <c r="IG74" s="639"/>
      <c r="IH74" s="639"/>
      <c r="II74" s="639"/>
      <c r="IJ74" s="639"/>
      <c r="IK74" s="639"/>
      <c r="IL74" s="639"/>
      <c r="IM74" s="639"/>
      <c r="IN74" s="639"/>
      <c r="IO74" s="639"/>
      <c r="IP74" s="639"/>
      <c r="IQ74" s="639"/>
      <c r="IR74" s="639"/>
      <c r="IS74" s="639"/>
      <c r="IT74" s="639"/>
      <c r="IU74" s="639"/>
      <c r="IV74" s="639"/>
      <c r="IW74" s="639"/>
      <c r="IX74" s="727"/>
    </row>
    <row r="75" spans="1:258" s="728" customFormat="1" ht="15" customHeight="1">
      <c r="A75" s="996"/>
      <c r="B75" s="735" t="s">
        <v>928</v>
      </c>
      <c r="C75" s="736"/>
      <c r="D75" s="736"/>
      <c r="E75" s="737"/>
      <c r="F75" s="738"/>
      <c r="G75" s="639"/>
      <c r="H75" s="639"/>
      <c r="I75" s="639"/>
      <c r="J75" s="639"/>
      <c r="K75" s="639"/>
      <c r="L75" s="639"/>
      <c r="M75" s="639"/>
      <c r="N75" s="727"/>
      <c r="O75" s="639"/>
      <c r="P75" s="639"/>
      <c r="Q75" s="639"/>
      <c r="R75" s="639"/>
      <c r="S75" s="639"/>
      <c r="T75" s="639"/>
      <c r="U75" s="639"/>
      <c r="V75" s="639"/>
      <c r="W75" s="639"/>
      <c r="X75" s="639"/>
      <c r="Y75" s="639"/>
      <c r="Z75" s="639"/>
      <c r="AA75" s="639"/>
      <c r="AB75" s="639"/>
      <c r="AC75" s="639"/>
      <c r="AD75" s="639"/>
      <c r="AE75" s="639"/>
      <c r="AF75" s="639"/>
      <c r="AG75" s="639"/>
      <c r="AH75" s="639"/>
      <c r="AI75" s="639"/>
      <c r="AJ75" s="639"/>
      <c r="AK75" s="639"/>
      <c r="AL75" s="639"/>
      <c r="AM75" s="639"/>
      <c r="AN75" s="639"/>
      <c r="AO75" s="639"/>
      <c r="AP75" s="639"/>
      <c r="AQ75" s="639"/>
      <c r="AR75" s="639"/>
      <c r="AS75" s="639"/>
      <c r="AT75" s="639"/>
      <c r="AU75" s="639"/>
      <c r="AV75" s="639"/>
      <c r="AW75" s="639"/>
      <c r="AX75" s="639"/>
      <c r="AY75" s="639"/>
      <c r="AZ75" s="639"/>
      <c r="BA75" s="639"/>
      <c r="BB75" s="639"/>
      <c r="BC75" s="639"/>
      <c r="BD75" s="639"/>
      <c r="BE75" s="639"/>
      <c r="BF75" s="639"/>
      <c r="BG75" s="639"/>
      <c r="BH75" s="639"/>
      <c r="BI75" s="639"/>
      <c r="BJ75" s="639"/>
      <c r="BK75" s="639"/>
      <c r="BL75" s="639"/>
      <c r="BM75" s="639"/>
      <c r="BN75" s="639"/>
      <c r="BO75" s="639"/>
      <c r="BP75" s="639"/>
      <c r="BQ75" s="639"/>
      <c r="BR75" s="639"/>
      <c r="BS75" s="639"/>
      <c r="BT75" s="639"/>
      <c r="BU75" s="639"/>
      <c r="BV75" s="639"/>
      <c r="BW75" s="639"/>
      <c r="BX75" s="639"/>
      <c r="BY75" s="639"/>
      <c r="BZ75" s="639"/>
      <c r="CA75" s="639"/>
      <c r="CB75" s="639"/>
      <c r="CC75" s="639"/>
      <c r="CD75" s="639"/>
      <c r="CE75" s="639"/>
      <c r="CF75" s="639"/>
      <c r="CG75" s="639"/>
      <c r="CH75" s="639"/>
      <c r="CI75" s="639"/>
      <c r="CJ75" s="639"/>
      <c r="CK75" s="639"/>
      <c r="CL75" s="639"/>
      <c r="CM75" s="639"/>
      <c r="CN75" s="639"/>
      <c r="CO75" s="639"/>
      <c r="CP75" s="639"/>
      <c r="CQ75" s="639"/>
      <c r="CR75" s="639"/>
      <c r="CS75" s="639"/>
      <c r="CT75" s="639"/>
      <c r="CU75" s="639"/>
      <c r="CV75" s="639"/>
      <c r="CW75" s="639"/>
      <c r="CX75" s="639"/>
      <c r="CY75" s="639"/>
      <c r="CZ75" s="639"/>
      <c r="DA75" s="639"/>
      <c r="DB75" s="639"/>
      <c r="DC75" s="639"/>
      <c r="DD75" s="639"/>
      <c r="DE75" s="639"/>
      <c r="DF75" s="639"/>
      <c r="DG75" s="639"/>
      <c r="DH75" s="639"/>
      <c r="DI75" s="639"/>
      <c r="DJ75" s="639"/>
      <c r="DK75" s="639"/>
      <c r="DL75" s="639"/>
      <c r="DM75" s="639"/>
      <c r="DN75" s="639"/>
      <c r="DO75" s="639"/>
      <c r="DP75" s="639"/>
      <c r="DQ75" s="639"/>
      <c r="DR75" s="639"/>
      <c r="DS75" s="639"/>
      <c r="DT75" s="639"/>
      <c r="DU75" s="639"/>
      <c r="DV75" s="639"/>
      <c r="DW75" s="639"/>
      <c r="DX75" s="639"/>
      <c r="DY75" s="639"/>
      <c r="DZ75" s="639"/>
      <c r="EA75" s="639"/>
      <c r="EB75" s="639"/>
      <c r="EC75" s="639"/>
      <c r="ED75" s="639"/>
      <c r="EE75" s="639"/>
      <c r="EF75" s="639"/>
      <c r="EG75" s="639"/>
      <c r="EH75" s="639"/>
      <c r="EI75" s="639"/>
      <c r="EJ75" s="639"/>
      <c r="EK75" s="639"/>
      <c r="EL75" s="639"/>
      <c r="EM75" s="639"/>
      <c r="EN75" s="639"/>
      <c r="EO75" s="639"/>
      <c r="EP75" s="639"/>
      <c r="EQ75" s="639"/>
      <c r="ER75" s="639"/>
      <c r="ES75" s="639"/>
      <c r="ET75" s="639"/>
      <c r="EU75" s="639"/>
      <c r="EV75" s="639"/>
      <c r="EW75" s="639"/>
      <c r="EX75" s="639"/>
      <c r="EY75" s="639"/>
      <c r="EZ75" s="639"/>
      <c r="FA75" s="639"/>
      <c r="FB75" s="639"/>
      <c r="FC75" s="639"/>
      <c r="FD75" s="639"/>
      <c r="FE75" s="639"/>
      <c r="FF75" s="639"/>
      <c r="FG75" s="639"/>
      <c r="FH75" s="639"/>
      <c r="FI75" s="639"/>
      <c r="FJ75" s="639"/>
      <c r="FK75" s="639"/>
      <c r="FL75" s="639"/>
      <c r="FM75" s="639"/>
      <c r="FN75" s="639"/>
      <c r="FO75" s="639"/>
      <c r="FP75" s="639"/>
      <c r="FQ75" s="639"/>
      <c r="FR75" s="639"/>
      <c r="FS75" s="639"/>
      <c r="FT75" s="639"/>
      <c r="FU75" s="639"/>
      <c r="FV75" s="639"/>
      <c r="FW75" s="639"/>
      <c r="FX75" s="639"/>
      <c r="FY75" s="639"/>
      <c r="FZ75" s="639"/>
      <c r="GA75" s="639"/>
      <c r="GB75" s="639"/>
      <c r="GC75" s="639"/>
      <c r="GD75" s="639"/>
      <c r="GE75" s="639"/>
      <c r="GF75" s="639"/>
      <c r="GG75" s="639"/>
      <c r="GH75" s="639"/>
      <c r="GI75" s="639"/>
      <c r="GJ75" s="639"/>
      <c r="GK75" s="639"/>
      <c r="GL75" s="639"/>
      <c r="GM75" s="639"/>
      <c r="GN75" s="639"/>
      <c r="GO75" s="639"/>
      <c r="GP75" s="639"/>
      <c r="GQ75" s="639"/>
      <c r="GR75" s="639"/>
      <c r="GS75" s="639"/>
      <c r="GT75" s="639"/>
      <c r="GU75" s="639"/>
      <c r="GV75" s="639"/>
      <c r="GW75" s="639"/>
      <c r="GX75" s="639"/>
      <c r="GY75" s="639"/>
      <c r="GZ75" s="639"/>
      <c r="HA75" s="639"/>
      <c r="HB75" s="639"/>
      <c r="HC75" s="639"/>
      <c r="HD75" s="639"/>
      <c r="HE75" s="639"/>
      <c r="HF75" s="639"/>
      <c r="HG75" s="639"/>
      <c r="HH75" s="639"/>
      <c r="HI75" s="639"/>
      <c r="HJ75" s="639"/>
      <c r="HK75" s="639"/>
      <c r="HL75" s="639"/>
      <c r="HM75" s="639"/>
      <c r="HN75" s="639"/>
      <c r="HO75" s="639"/>
      <c r="HP75" s="639"/>
      <c r="HQ75" s="639"/>
      <c r="HR75" s="639"/>
      <c r="HS75" s="639"/>
      <c r="HT75" s="639"/>
      <c r="HU75" s="639"/>
      <c r="HV75" s="639"/>
      <c r="HW75" s="639"/>
      <c r="HX75" s="639"/>
      <c r="HY75" s="639"/>
      <c r="HZ75" s="639"/>
      <c r="IA75" s="639"/>
      <c r="IB75" s="639"/>
      <c r="IC75" s="639"/>
      <c r="ID75" s="639"/>
      <c r="IE75" s="639"/>
      <c r="IF75" s="639"/>
      <c r="IG75" s="639"/>
      <c r="IH75" s="639"/>
      <c r="II75" s="639"/>
      <c r="IJ75" s="639"/>
      <c r="IK75" s="639"/>
      <c r="IL75" s="639"/>
      <c r="IM75" s="639"/>
      <c r="IN75" s="639"/>
      <c r="IO75" s="639"/>
      <c r="IP75" s="639"/>
      <c r="IQ75" s="639"/>
      <c r="IR75" s="639"/>
      <c r="IS75" s="639"/>
      <c r="IT75" s="639"/>
      <c r="IU75" s="639"/>
      <c r="IV75" s="639"/>
      <c r="IW75" s="639"/>
      <c r="IX75" s="727"/>
    </row>
    <row r="76" spans="1:258" s="728" customFormat="1" ht="15" customHeight="1">
      <c r="A76" s="996"/>
      <c r="B76" s="735" t="s">
        <v>929</v>
      </c>
      <c r="C76" s="736"/>
      <c r="D76" s="736"/>
      <c r="E76" s="737"/>
      <c r="F76" s="738"/>
      <c r="G76" s="639"/>
      <c r="H76" s="639"/>
      <c r="I76" s="639"/>
      <c r="J76" s="639"/>
      <c r="K76" s="639"/>
      <c r="L76" s="639"/>
      <c r="M76" s="639"/>
      <c r="N76" s="727"/>
      <c r="O76" s="639"/>
      <c r="P76" s="639"/>
      <c r="Q76" s="639"/>
      <c r="R76" s="639"/>
      <c r="S76" s="639"/>
      <c r="T76" s="639"/>
      <c r="U76" s="639"/>
      <c r="V76" s="639"/>
      <c r="W76" s="639"/>
      <c r="X76" s="639"/>
      <c r="Y76" s="639"/>
      <c r="Z76" s="639"/>
      <c r="AA76" s="639"/>
      <c r="AB76" s="639"/>
      <c r="AC76" s="639"/>
      <c r="AD76" s="639"/>
      <c r="AE76" s="639"/>
      <c r="AF76" s="639"/>
      <c r="AG76" s="639"/>
      <c r="AH76" s="639"/>
      <c r="AI76" s="639"/>
      <c r="AJ76" s="639"/>
      <c r="AK76" s="639"/>
      <c r="AL76" s="639"/>
      <c r="AM76" s="639"/>
      <c r="AN76" s="639"/>
      <c r="AO76" s="639"/>
      <c r="AP76" s="639"/>
      <c r="AQ76" s="639"/>
      <c r="AR76" s="639"/>
      <c r="AS76" s="639"/>
      <c r="AT76" s="639"/>
      <c r="AU76" s="639"/>
      <c r="AV76" s="639"/>
      <c r="AW76" s="639"/>
      <c r="AX76" s="639"/>
      <c r="AY76" s="639"/>
      <c r="AZ76" s="639"/>
      <c r="BA76" s="639"/>
      <c r="BB76" s="639"/>
      <c r="BC76" s="639"/>
      <c r="BD76" s="639"/>
      <c r="BE76" s="639"/>
      <c r="BF76" s="639"/>
      <c r="BG76" s="639"/>
      <c r="BH76" s="639"/>
      <c r="BI76" s="639"/>
      <c r="BJ76" s="639"/>
      <c r="BK76" s="639"/>
      <c r="BL76" s="639"/>
      <c r="BM76" s="639"/>
      <c r="BN76" s="639"/>
      <c r="BO76" s="639"/>
      <c r="BP76" s="639"/>
      <c r="BQ76" s="639"/>
      <c r="BR76" s="639"/>
      <c r="BS76" s="639"/>
      <c r="BT76" s="639"/>
      <c r="BU76" s="639"/>
      <c r="BV76" s="639"/>
      <c r="BW76" s="639"/>
      <c r="BX76" s="639"/>
      <c r="BY76" s="639"/>
      <c r="BZ76" s="639"/>
      <c r="CA76" s="639"/>
      <c r="CB76" s="639"/>
      <c r="CC76" s="639"/>
      <c r="CD76" s="639"/>
      <c r="CE76" s="639"/>
      <c r="CF76" s="639"/>
      <c r="CG76" s="639"/>
      <c r="CH76" s="639"/>
      <c r="CI76" s="639"/>
      <c r="CJ76" s="639"/>
      <c r="CK76" s="639"/>
      <c r="CL76" s="639"/>
      <c r="CM76" s="639"/>
      <c r="CN76" s="639"/>
      <c r="CO76" s="639"/>
      <c r="CP76" s="639"/>
      <c r="CQ76" s="639"/>
      <c r="CR76" s="639"/>
      <c r="CS76" s="639"/>
      <c r="CT76" s="639"/>
      <c r="CU76" s="639"/>
      <c r="CV76" s="639"/>
      <c r="CW76" s="639"/>
      <c r="CX76" s="639"/>
      <c r="CY76" s="639"/>
      <c r="CZ76" s="639"/>
      <c r="DA76" s="639"/>
      <c r="DB76" s="639"/>
      <c r="DC76" s="639"/>
      <c r="DD76" s="639"/>
      <c r="DE76" s="639"/>
      <c r="DF76" s="639"/>
      <c r="DG76" s="639"/>
      <c r="DH76" s="639"/>
      <c r="DI76" s="639"/>
      <c r="DJ76" s="639"/>
      <c r="DK76" s="639"/>
      <c r="DL76" s="639"/>
      <c r="DM76" s="639"/>
      <c r="DN76" s="639"/>
      <c r="DO76" s="639"/>
      <c r="DP76" s="639"/>
      <c r="DQ76" s="639"/>
      <c r="DR76" s="639"/>
      <c r="DS76" s="639"/>
      <c r="DT76" s="639"/>
      <c r="DU76" s="639"/>
      <c r="DV76" s="639"/>
      <c r="DW76" s="639"/>
      <c r="DX76" s="639"/>
      <c r="DY76" s="639"/>
      <c r="DZ76" s="639"/>
      <c r="EA76" s="639"/>
      <c r="EB76" s="639"/>
      <c r="EC76" s="639"/>
      <c r="ED76" s="639"/>
      <c r="EE76" s="639"/>
      <c r="EF76" s="639"/>
      <c r="EG76" s="639"/>
      <c r="EH76" s="639"/>
      <c r="EI76" s="639"/>
      <c r="EJ76" s="639"/>
      <c r="EK76" s="639"/>
      <c r="EL76" s="639"/>
      <c r="EM76" s="639"/>
      <c r="EN76" s="639"/>
      <c r="EO76" s="639"/>
      <c r="EP76" s="639"/>
      <c r="EQ76" s="639"/>
      <c r="ER76" s="639"/>
      <c r="ES76" s="639"/>
      <c r="ET76" s="639"/>
      <c r="EU76" s="639"/>
      <c r="EV76" s="639"/>
      <c r="EW76" s="639"/>
      <c r="EX76" s="639"/>
      <c r="EY76" s="639"/>
      <c r="EZ76" s="639"/>
      <c r="FA76" s="639"/>
      <c r="FB76" s="639"/>
      <c r="FC76" s="639"/>
      <c r="FD76" s="639"/>
      <c r="FE76" s="639"/>
      <c r="FF76" s="639"/>
      <c r="FG76" s="639"/>
      <c r="FH76" s="639"/>
      <c r="FI76" s="639"/>
      <c r="FJ76" s="639"/>
      <c r="FK76" s="639"/>
      <c r="FL76" s="639"/>
      <c r="FM76" s="639"/>
      <c r="FN76" s="639"/>
      <c r="FO76" s="639"/>
      <c r="FP76" s="639"/>
      <c r="FQ76" s="639"/>
      <c r="FR76" s="639"/>
      <c r="FS76" s="639"/>
      <c r="FT76" s="639"/>
      <c r="FU76" s="639"/>
      <c r="FV76" s="639"/>
      <c r="FW76" s="639"/>
      <c r="FX76" s="639"/>
      <c r="FY76" s="639"/>
      <c r="FZ76" s="639"/>
      <c r="GA76" s="639"/>
      <c r="GB76" s="639"/>
      <c r="GC76" s="639"/>
      <c r="GD76" s="639"/>
      <c r="GE76" s="639"/>
      <c r="GF76" s="639"/>
      <c r="GG76" s="639"/>
      <c r="GH76" s="639"/>
      <c r="GI76" s="639"/>
      <c r="GJ76" s="639"/>
      <c r="GK76" s="639"/>
      <c r="GL76" s="639"/>
      <c r="GM76" s="639"/>
      <c r="GN76" s="639"/>
      <c r="GO76" s="639"/>
      <c r="GP76" s="639"/>
      <c r="GQ76" s="639"/>
      <c r="GR76" s="639"/>
      <c r="GS76" s="639"/>
      <c r="GT76" s="639"/>
      <c r="GU76" s="639"/>
      <c r="GV76" s="639"/>
      <c r="GW76" s="639"/>
      <c r="GX76" s="639"/>
      <c r="GY76" s="639"/>
      <c r="GZ76" s="639"/>
      <c r="HA76" s="639"/>
      <c r="HB76" s="639"/>
      <c r="HC76" s="639"/>
      <c r="HD76" s="639"/>
      <c r="HE76" s="639"/>
      <c r="HF76" s="639"/>
      <c r="HG76" s="639"/>
      <c r="HH76" s="639"/>
      <c r="HI76" s="639"/>
      <c r="HJ76" s="639"/>
      <c r="HK76" s="639"/>
      <c r="HL76" s="639"/>
      <c r="HM76" s="639"/>
      <c r="HN76" s="639"/>
      <c r="HO76" s="639"/>
      <c r="HP76" s="639"/>
      <c r="HQ76" s="639"/>
      <c r="HR76" s="639"/>
      <c r="HS76" s="639"/>
      <c r="HT76" s="639"/>
      <c r="HU76" s="639"/>
      <c r="HV76" s="639"/>
      <c r="HW76" s="639"/>
      <c r="HX76" s="639"/>
      <c r="HY76" s="639"/>
      <c r="HZ76" s="639"/>
      <c r="IA76" s="639"/>
      <c r="IB76" s="639"/>
      <c r="IC76" s="639"/>
      <c r="ID76" s="639"/>
      <c r="IE76" s="639"/>
      <c r="IF76" s="639"/>
      <c r="IG76" s="639"/>
      <c r="IH76" s="639"/>
      <c r="II76" s="639"/>
      <c r="IJ76" s="639"/>
      <c r="IK76" s="639"/>
      <c r="IL76" s="639"/>
      <c r="IM76" s="639"/>
      <c r="IN76" s="639"/>
      <c r="IO76" s="639"/>
      <c r="IP76" s="639"/>
      <c r="IQ76" s="639"/>
      <c r="IR76" s="639"/>
      <c r="IS76" s="639"/>
      <c r="IT76" s="639"/>
      <c r="IU76" s="639"/>
      <c r="IV76" s="639"/>
      <c r="IW76" s="639"/>
      <c r="IX76" s="727"/>
    </row>
    <row r="77" spans="1:258" s="728" customFormat="1" ht="15" customHeight="1">
      <c r="A77" s="996"/>
      <c r="B77" s="732" t="s">
        <v>931</v>
      </c>
      <c r="C77" s="733"/>
      <c r="D77" s="733"/>
      <c r="E77" s="734"/>
      <c r="F77" s="670"/>
      <c r="G77" s="639"/>
      <c r="H77" s="639"/>
      <c r="I77" s="639"/>
      <c r="J77" s="639"/>
      <c r="K77" s="639"/>
      <c r="L77" s="639"/>
      <c r="M77" s="639"/>
      <c r="N77" s="727"/>
      <c r="O77" s="639"/>
      <c r="P77" s="639"/>
      <c r="Q77" s="639"/>
      <c r="R77" s="639"/>
      <c r="S77" s="639"/>
      <c r="T77" s="639"/>
      <c r="U77" s="639"/>
      <c r="V77" s="639"/>
      <c r="W77" s="639"/>
      <c r="X77" s="639"/>
      <c r="Y77" s="639"/>
      <c r="Z77" s="639"/>
      <c r="AA77" s="639"/>
      <c r="AB77" s="639"/>
      <c r="AC77" s="639"/>
      <c r="AD77" s="639"/>
      <c r="AE77" s="639"/>
      <c r="AF77" s="639"/>
      <c r="AG77" s="639"/>
      <c r="AH77" s="639"/>
      <c r="AI77" s="639"/>
      <c r="AJ77" s="639"/>
      <c r="AK77" s="639"/>
      <c r="AL77" s="639"/>
      <c r="AM77" s="639"/>
      <c r="AN77" s="639"/>
      <c r="AO77" s="639"/>
      <c r="AP77" s="639"/>
      <c r="AQ77" s="639"/>
      <c r="AR77" s="639"/>
      <c r="AS77" s="639"/>
      <c r="AT77" s="639"/>
      <c r="AU77" s="639"/>
      <c r="AV77" s="639"/>
      <c r="AW77" s="639"/>
      <c r="AX77" s="639"/>
      <c r="AY77" s="639"/>
      <c r="AZ77" s="639"/>
      <c r="BA77" s="639"/>
      <c r="BB77" s="639"/>
      <c r="BC77" s="639"/>
      <c r="BD77" s="639"/>
      <c r="BE77" s="639"/>
      <c r="BF77" s="639"/>
      <c r="BG77" s="639"/>
      <c r="BH77" s="639"/>
      <c r="BI77" s="639"/>
      <c r="BJ77" s="639"/>
      <c r="BK77" s="639"/>
      <c r="BL77" s="639"/>
      <c r="BM77" s="639"/>
      <c r="BN77" s="639"/>
      <c r="BO77" s="639"/>
      <c r="BP77" s="639"/>
      <c r="BQ77" s="639"/>
      <c r="BR77" s="639"/>
      <c r="BS77" s="639"/>
      <c r="BT77" s="639"/>
      <c r="BU77" s="639"/>
      <c r="BV77" s="639"/>
      <c r="BW77" s="639"/>
      <c r="BX77" s="639"/>
      <c r="BY77" s="639"/>
      <c r="BZ77" s="639"/>
      <c r="CA77" s="639"/>
      <c r="CB77" s="639"/>
      <c r="CC77" s="639"/>
      <c r="CD77" s="639"/>
      <c r="CE77" s="639"/>
      <c r="CF77" s="639"/>
      <c r="CG77" s="639"/>
      <c r="CH77" s="639"/>
      <c r="CI77" s="639"/>
      <c r="CJ77" s="639"/>
      <c r="CK77" s="639"/>
      <c r="CL77" s="639"/>
      <c r="CM77" s="639"/>
      <c r="CN77" s="639"/>
      <c r="CO77" s="639"/>
      <c r="CP77" s="639"/>
      <c r="CQ77" s="639"/>
      <c r="CR77" s="639"/>
      <c r="CS77" s="639"/>
      <c r="CT77" s="639"/>
      <c r="CU77" s="639"/>
      <c r="CV77" s="639"/>
      <c r="CW77" s="639"/>
      <c r="CX77" s="639"/>
      <c r="CY77" s="639"/>
      <c r="CZ77" s="639"/>
      <c r="DA77" s="639"/>
      <c r="DB77" s="639"/>
      <c r="DC77" s="639"/>
      <c r="DD77" s="639"/>
      <c r="DE77" s="639"/>
      <c r="DF77" s="639"/>
      <c r="DG77" s="639"/>
      <c r="DH77" s="639"/>
      <c r="DI77" s="639"/>
      <c r="DJ77" s="639"/>
      <c r="DK77" s="639"/>
      <c r="DL77" s="639"/>
      <c r="DM77" s="639"/>
      <c r="DN77" s="639"/>
      <c r="DO77" s="639"/>
      <c r="DP77" s="639"/>
      <c r="DQ77" s="639"/>
      <c r="DR77" s="639"/>
      <c r="DS77" s="639"/>
      <c r="DT77" s="639"/>
      <c r="DU77" s="639"/>
      <c r="DV77" s="639"/>
      <c r="DW77" s="639"/>
      <c r="DX77" s="639"/>
      <c r="DY77" s="639"/>
      <c r="DZ77" s="639"/>
      <c r="EA77" s="639"/>
      <c r="EB77" s="639"/>
      <c r="EC77" s="639"/>
      <c r="ED77" s="639"/>
      <c r="EE77" s="639"/>
      <c r="EF77" s="639"/>
      <c r="EG77" s="639"/>
      <c r="EH77" s="639"/>
      <c r="EI77" s="639"/>
      <c r="EJ77" s="639"/>
      <c r="EK77" s="639"/>
      <c r="EL77" s="639"/>
      <c r="EM77" s="639"/>
      <c r="EN77" s="639"/>
      <c r="EO77" s="639"/>
      <c r="EP77" s="639"/>
      <c r="EQ77" s="639"/>
      <c r="ER77" s="639"/>
      <c r="ES77" s="639"/>
      <c r="ET77" s="639"/>
      <c r="EU77" s="639"/>
      <c r="EV77" s="639"/>
      <c r="EW77" s="639"/>
      <c r="EX77" s="639"/>
      <c r="EY77" s="639"/>
      <c r="EZ77" s="639"/>
      <c r="FA77" s="639"/>
      <c r="FB77" s="639"/>
      <c r="FC77" s="639"/>
      <c r="FD77" s="639"/>
      <c r="FE77" s="639"/>
      <c r="FF77" s="639"/>
      <c r="FG77" s="639"/>
      <c r="FH77" s="639"/>
      <c r="FI77" s="639"/>
      <c r="FJ77" s="639"/>
      <c r="FK77" s="639"/>
      <c r="FL77" s="639"/>
      <c r="FM77" s="639"/>
      <c r="FN77" s="639"/>
      <c r="FO77" s="639"/>
      <c r="FP77" s="639"/>
      <c r="FQ77" s="639"/>
      <c r="FR77" s="639"/>
      <c r="FS77" s="639"/>
      <c r="FT77" s="639"/>
      <c r="FU77" s="639"/>
      <c r="FV77" s="639"/>
      <c r="FW77" s="639"/>
      <c r="FX77" s="639"/>
      <c r="FY77" s="639"/>
      <c r="FZ77" s="639"/>
      <c r="GA77" s="639"/>
      <c r="GB77" s="639"/>
      <c r="GC77" s="639"/>
      <c r="GD77" s="639"/>
      <c r="GE77" s="639"/>
      <c r="GF77" s="639"/>
      <c r="GG77" s="639"/>
      <c r="GH77" s="639"/>
      <c r="GI77" s="639"/>
      <c r="GJ77" s="639"/>
      <c r="GK77" s="639"/>
      <c r="GL77" s="639"/>
      <c r="GM77" s="639"/>
      <c r="GN77" s="639"/>
      <c r="GO77" s="639"/>
      <c r="GP77" s="639"/>
      <c r="GQ77" s="639"/>
      <c r="GR77" s="639"/>
      <c r="GS77" s="639"/>
      <c r="GT77" s="639"/>
      <c r="GU77" s="639"/>
      <c r="GV77" s="639"/>
      <c r="GW77" s="639"/>
      <c r="GX77" s="639"/>
      <c r="GY77" s="639"/>
      <c r="GZ77" s="639"/>
      <c r="HA77" s="639"/>
      <c r="HB77" s="639"/>
      <c r="HC77" s="639"/>
      <c r="HD77" s="639"/>
      <c r="HE77" s="639"/>
      <c r="HF77" s="639"/>
      <c r="HG77" s="639"/>
      <c r="HH77" s="639"/>
      <c r="HI77" s="639"/>
      <c r="HJ77" s="639"/>
      <c r="HK77" s="639"/>
      <c r="HL77" s="639"/>
      <c r="HM77" s="639"/>
      <c r="HN77" s="639"/>
      <c r="HO77" s="639"/>
      <c r="HP77" s="639"/>
      <c r="HQ77" s="639"/>
      <c r="HR77" s="639"/>
      <c r="HS77" s="639"/>
      <c r="HT77" s="639"/>
      <c r="HU77" s="639"/>
      <c r="HV77" s="639"/>
      <c r="HW77" s="639"/>
      <c r="HX77" s="639"/>
      <c r="HY77" s="639"/>
      <c r="HZ77" s="639"/>
      <c r="IA77" s="639"/>
      <c r="IB77" s="639"/>
      <c r="IC77" s="639"/>
      <c r="ID77" s="639"/>
      <c r="IE77" s="639"/>
      <c r="IF77" s="639"/>
      <c r="IG77" s="639"/>
      <c r="IH77" s="639"/>
      <c r="II77" s="639"/>
      <c r="IJ77" s="639"/>
      <c r="IK77" s="639"/>
      <c r="IL77" s="639"/>
      <c r="IM77" s="639"/>
      <c r="IN77" s="639"/>
      <c r="IO77" s="639"/>
      <c r="IP77" s="639"/>
      <c r="IQ77" s="639"/>
      <c r="IR77" s="639"/>
      <c r="IS77" s="639"/>
      <c r="IT77" s="639"/>
      <c r="IU77" s="639"/>
      <c r="IV77" s="639"/>
      <c r="IW77" s="639"/>
      <c r="IX77" s="727"/>
    </row>
    <row r="78" spans="1:258" s="728" customFormat="1" ht="15" customHeight="1">
      <c r="A78" s="996"/>
      <c r="B78" s="735" t="s">
        <v>927</v>
      </c>
      <c r="C78" s="736"/>
      <c r="D78" s="736"/>
      <c r="E78" s="737"/>
      <c r="F78" s="738"/>
      <c r="G78" s="639"/>
      <c r="H78" s="639"/>
      <c r="I78" s="639"/>
      <c r="J78" s="639"/>
      <c r="K78" s="639"/>
      <c r="L78" s="639"/>
      <c r="M78" s="639"/>
      <c r="N78" s="727"/>
      <c r="O78" s="639"/>
      <c r="P78" s="639"/>
      <c r="Q78" s="639"/>
      <c r="R78" s="639"/>
      <c r="S78" s="639"/>
      <c r="T78" s="639"/>
      <c r="U78" s="639"/>
      <c r="V78" s="639"/>
      <c r="W78" s="639"/>
      <c r="X78" s="639"/>
      <c r="Y78" s="639"/>
      <c r="Z78" s="639"/>
      <c r="AA78" s="639"/>
      <c r="AB78" s="639"/>
      <c r="AC78" s="639"/>
      <c r="AD78" s="639"/>
      <c r="AE78" s="639"/>
      <c r="AF78" s="639"/>
      <c r="AG78" s="639"/>
      <c r="AH78" s="639"/>
      <c r="AI78" s="639"/>
      <c r="AJ78" s="639"/>
      <c r="AK78" s="639"/>
      <c r="AL78" s="639"/>
      <c r="AM78" s="639"/>
      <c r="AN78" s="639"/>
      <c r="AO78" s="639"/>
      <c r="AP78" s="639"/>
      <c r="AQ78" s="639"/>
      <c r="AR78" s="639"/>
      <c r="AS78" s="639"/>
      <c r="AT78" s="639"/>
      <c r="AU78" s="639"/>
      <c r="AV78" s="639"/>
      <c r="AW78" s="639"/>
      <c r="AX78" s="639"/>
      <c r="AY78" s="639"/>
      <c r="AZ78" s="639"/>
      <c r="BA78" s="639"/>
      <c r="BB78" s="639"/>
      <c r="BC78" s="639"/>
      <c r="BD78" s="639"/>
      <c r="BE78" s="639"/>
      <c r="BF78" s="639"/>
      <c r="BG78" s="639"/>
      <c r="BH78" s="639"/>
      <c r="BI78" s="639"/>
      <c r="BJ78" s="639"/>
      <c r="BK78" s="639"/>
      <c r="BL78" s="639"/>
      <c r="BM78" s="639"/>
      <c r="BN78" s="639"/>
      <c r="BO78" s="639"/>
      <c r="BP78" s="639"/>
      <c r="BQ78" s="639"/>
      <c r="BR78" s="639"/>
      <c r="BS78" s="639"/>
      <c r="BT78" s="639"/>
      <c r="BU78" s="639"/>
      <c r="BV78" s="639"/>
      <c r="BW78" s="639"/>
      <c r="BX78" s="639"/>
      <c r="BY78" s="639"/>
      <c r="BZ78" s="639"/>
      <c r="CA78" s="639"/>
      <c r="CB78" s="639"/>
      <c r="CC78" s="639"/>
      <c r="CD78" s="639"/>
      <c r="CE78" s="639"/>
      <c r="CF78" s="639"/>
      <c r="CG78" s="639"/>
      <c r="CH78" s="639"/>
      <c r="CI78" s="639"/>
      <c r="CJ78" s="639"/>
      <c r="CK78" s="639"/>
      <c r="CL78" s="639"/>
      <c r="CM78" s="639"/>
      <c r="CN78" s="639"/>
      <c r="CO78" s="639"/>
      <c r="CP78" s="639"/>
      <c r="CQ78" s="639"/>
      <c r="CR78" s="639"/>
      <c r="CS78" s="639"/>
      <c r="CT78" s="639"/>
      <c r="CU78" s="639"/>
      <c r="CV78" s="639"/>
      <c r="CW78" s="639"/>
      <c r="CX78" s="639"/>
      <c r="CY78" s="639"/>
      <c r="CZ78" s="639"/>
      <c r="DA78" s="639"/>
      <c r="DB78" s="639"/>
      <c r="DC78" s="639"/>
      <c r="DD78" s="639"/>
      <c r="DE78" s="639"/>
      <c r="DF78" s="639"/>
      <c r="DG78" s="639"/>
      <c r="DH78" s="639"/>
      <c r="DI78" s="639"/>
      <c r="DJ78" s="639"/>
      <c r="DK78" s="639"/>
      <c r="DL78" s="639"/>
      <c r="DM78" s="639"/>
      <c r="DN78" s="639"/>
      <c r="DO78" s="639"/>
      <c r="DP78" s="639"/>
      <c r="DQ78" s="639"/>
      <c r="DR78" s="639"/>
      <c r="DS78" s="639"/>
      <c r="DT78" s="639"/>
      <c r="DU78" s="639"/>
      <c r="DV78" s="639"/>
      <c r="DW78" s="639"/>
      <c r="DX78" s="639"/>
      <c r="DY78" s="639"/>
      <c r="DZ78" s="639"/>
      <c r="EA78" s="639"/>
      <c r="EB78" s="639"/>
      <c r="EC78" s="639"/>
      <c r="ED78" s="639"/>
      <c r="EE78" s="639"/>
      <c r="EF78" s="639"/>
      <c r="EG78" s="639"/>
      <c r="EH78" s="639"/>
      <c r="EI78" s="639"/>
      <c r="EJ78" s="639"/>
      <c r="EK78" s="639"/>
      <c r="EL78" s="639"/>
      <c r="EM78" s="639"/>
      <c r="EN78" s="639"/>
      <c r="EO78" s="639"/>
      <c r="EP78" s="639"/>
      <c r="EQ78" s="639"/>
      <c r="ER78" s="639"/>
      <c r="ES78" s="639"/>
      <c r="ET78" s="639"/>
      <c r="EU78" s="639"/>
      <c r="EV78" s="639"/>
      <c r="EW78" s="639"/>
      <c r="EX78" s="639"/>
      <c r="EY78" s="639"/>
      <c r="EZ78" s="639"/>
      <c r="FA78" s="639"/>
      <c r="FB78" s="639"/>
      <c r="FC78" s="639"/>
      <c r="FD78" s="639"/>
      <c r="FE78" s="639"/>
      <c r="FF78" s="639"/>
      <c r="FG78" s="639"/>
      <c r="FH78" s="639"/>
      <c r="FI78" s="639"/>
      <c r="FJ78" s="639"/>
      <c r="FK78" s="639"/>
      <c r="FL78" s="639"/>
      <c r="FM78" s="639"/>
      <c r="FN78" s="639"/>
      <c r="FO78" s="639"/>
      <c r="FP78" s="639"/>
      <c r="FQ78" s="639"/>
      <c r="FR78" s="639"/>
      <c r="FS78" s="639"/>
      <c r="FT78" s="639"/>
      <c r="FU78" s="639"/>
      <c r="FV78" s="639"/>
      <c r="FW78" s="639"/>
      <c r="FX78" s="639"/>
      <c r="FY78" s="639"/>
      <c r="FZ78" s="639"/>
      <c r="GA78" s="639"/>
      <c r="GB78" s="639"/>
      <c r="GC78" s="639"/>
      <c r="GD78" s="639"/>
      <c r="GE78" s="639"/>
      <c r="GF78" s="639"/>
      <c r="GG78" s="639"/>
      <c r="GH78" s="639"/>
      <c r="GI78" s="639"/>
      <c r="GJ78" s="639"/>
      <c r="GK78" s="639"/>
      <c r="GL78" s="639"/>
      <c r="GM78" s="639"/>
      <c r="GN78" s="639"/>
      <c r="GO78" s="639"/>
      <c r="GP78" s="639"/>
      <c r="GQ78" s="639"/>
      <c r="GR78" s="639"/>
      <c r="GS78" s="639"/>
      <c r="GT78" s="639"/>
      <c r="GU78" s="639"/>
      <c r="GV78" s="639"/>
      <c r="GW78" s="639"/>
      <c r="GX78" s="639"/>
      <c r="GY78" s="639"/>
      <c r="GZ78" s="639"/>
      <c r="HA78" s="639"/>
      <c r="HB78" s="639"/>
      <c r="HC78" s="639"/>
      <c r="HD78" s="639"/>
      <c r="HE78" s="639"/>
      <c r="HF78" s="639"/>
      <c r="HG78" s="639"/>
      <c r="HH78" s="639"/>
      <c r="HI78" s="639"/>
      <c r="HJ78" s="639"/>
      <c r="HK78" s="639"/>
      <c r="HL78" s="639"/>
      <c r="HM78" s="639"/>
      <c r="HN78" s="639"/>
      <c r="HO78" s="639"/>
      <c r="HP78" s="639"/>
      <c r="HQ78" s="639"/>
      <c r="HR78" s="639"/>
      <c r="HS78" s="639"/>
      <c r="HT78" s="639"/>
      <c r="HU78" s="639"/>
      <c r="HV78" s="639"/>
      <c r="HW78" s="639"/>
      <c r="HX78" s="639"/>
      <c r="HY78" s="639"/>
      <c r="HZ78" s="639"/>
      <c r="IA78" s="639"/>
      <c r="IB78" s="639"/>
      <c r="IC78" s="639"/>
      <c r="ID78" s="639"/>
      <c r="IE78" s="639"/>
      <c r="IF78" s="639"/>
      <c r="IG78" s="639"/>
      <c r="IH78" s="639"/>
      <c r="II78" s="639"/>
      <c r="IJ78" s="639"/>
      <c r="IK78" s="639"/>
      <c r="IL78" s="639"/>
      <c r="IM78" s="639"/>
      <c r="IN78" s="639"/>
      <c r="IO78" s="639"/>
      <c r="IP78" s="639"/>
      <c r="IQ78" s="639"/>
      <c r="IR78" s="639"/>
      <c r="IS78" s="639"/>
      <c r="IT78" s="639"/>
      <c r="IU78" s="639"/>
      <c r="IV78" s="639"/>
      <c r="IW78" s="639"/>
      <c r="IX78" s="727"/>
    </row>
    <row r="79" spans="1:258" s="728" customFormat="1" ht="15" customHeight="1">
      <c r="A79" s="996"/>
      <c r="B79" s="735" t="s">
        <v>928</v>
      </c>
      <c r="C79" s="736"/>
      <c r="D79" s="736"/>
      <c r="E79" s="737"/>
      <c r="F79" s="738"/>
      <c r="G79" s="639"/>
      <c r="H79" s="639"/>
      <c r="I79" s="639"/>
      <c r="J79" s="639"/>
      <c r="K79" s="639"/>
      <c r="L79" s="639"/>
      <c r="M79" s="639"/>
      <c r="N79" s="727"/>
      <c r="O79" s="639"/>
      <c r="P79" s="639"/>
      <c r="Q79" s="639"/>
      <c r="R79" s="639"/>
      <c r="S79" s="639"/>
      <c r="T79" s="639"/>
      <c r="U79" s="639"/>
      <c r="V79" s="639"/>
      <c r="W79" s="639"/>
      <c r="X79" s="639"/>
      <c r="Y79" s="639"/>
      <c r="Z79" s="639"/>
      <c r="AA79" s="639"/>
      <c r="AB79" s="639"/>
      <c r="AC79" s="639"/>
      <c r="AD79" s="639"/>
      <c r="AE79" s="639"/>
      <c r="AF79" s="639"/>
      <c r="AG79" s="639"/>
      <c r="AH79" s="639"/>
      <c r="AI79" s="639"/>
      <c r="AJ79" s="639"/>
      <c r="AK79" s="639"/>
      <c r="AL79" s="639"/>
      <c r="AM79" s="639"/>
      <c r="AN79" s="639"/>
      <c r="AO79" s="639"/>
      <c r="AP79" s="639"/>
      <c r="AQ79" s="639"/>
      <c r="AR79" s="639"/>
      <c r="AS79" s="639"/>
      <c r="AT79" s="639"/>
      <c r="AU79" s="639"/>
      <c r="AV79" s="639"/>
      <c r="AW79" s="639"/>
      <c r="AX79" s="639"/>
      <c r="AY79" s="639"/>
      <c r="AZ79" s="639"/>
      <c r="BA79" s="639"/>
      <c r="BB79" s="639"/>
      <c r="BC79" s="639"/>
      <c r="BD79" s="639"/>
      <c r="BE79" s="639"/>
      <c r="BF79" s="639"/>
      <c r="BG79" s="639"/>
      <c r="BH79" s="639"/>
      <c r="BI79" s="639"/>
      <c r="BJ79" s="639"/>
      <c r="BK79" s="639"/>
      <c r="BL79" s="639"/>
      <c r="BM79" s="639"/>
      <c r="BN79" s="639"/>
      <c r="BO79" s="639"/>
      <c r="BP79" s="639"/>
      <c r="BQ79" s="639"/>
      <c r="BR79" s="639"/>
      <c r="BS79" s="639"/>
      <c r="BT79" s="639"/>
      <c r="BU79" s="639"/>
      <c r="BV79" s="639"/>
      <c r="BW79" s="639"/>
      <c r="BX79" s="639"/>
      <c r="BY79" s="639"/>
      <c r="BZ79" s="639"/>
      <c r="CA79" s="639"/>
      <c r="CB79" s="639"/>
      <c r="CC79" s="639"/>
      <c r="CD79" s="639"/>
      <c r="CE79" s="639"/>
      <c r="CF79" s="639"/>
      <c r="CG79" s="639"/>
      <c r="CH79" s="639"/>
      <c r="CI79" s="639"/>
      <c r="CJ79" s="639"/>
      <c r="CK79" s="639"/>
      <c r="CL79" s="639"/>
      <c r="CM79" s="639"/>
      <c r="CN79" s="639"/>
      <c r="CO79" s="639"/>
      <c r="CP79" s="639"/>
      <c r="CQ79" s="639"/>
      <c r="CR79" s="639"/>
      <c r="CS79" s="639"/>
      <c r="CT79" s="639"/>
      <c r="CU79" s="639"/>
      <c r="CV79" s="639"/>
      <c r="CW79" s="639"/>
      <c r="CX79" s="639"/>
      <c r="CY79" s="639"/>
      <c r="CZ79" s="639"/>
      <c r="DA79" s="639"/>
      <c r="DB79" s="639"/>
      <c r="DC79" s="639"/>
      <c r="DD79" s="639"/>
      <c r="DE79" s="639"/>
      <c r="DF79" s="639"/>
      <c r="DG79" s="639"/>
      <c r="DH79" s="639"/>
      <c r="DI79" s="639"/>
      <c r="DJ79" s="639"/>
      <c r="DK79" s="639"/>
      <c r="DL79" s="639"/>
      <c r="DM79" s="639"/>
      <c r="DN79" s="639"/>
      <c r="DO79" s="639"/>
      <c r="DP79" s="639"/>
      <c r="DQ79" s="639"/>
      <c r="DR79" s="639"/>
      <c r="DS79" s="639"/>
      <c r="DT79" s="639"/>
      <c r="DU79" s="639"/>
      <c r="DV79" s="639"/>
      <c r="DW79" s="639"/>
      <c r="DX79" s="639"/>
      <c r="DY79" s="639"/>
      <c r="DZ79" s="639"/>
      <c r="EA79" s="639"/>
      <c r="EB79" s="639"/>
      <c r="EC79" s="639"/>
      <c r="ED79" s="639"/>
      <c r="EE79" s="639"/>
      <c r="EF79" s="639"/>
      <c r="EG79" s="639"/>
      <c r="EH79" s="639"/>
      <c r="EI79" s="639"/>
      <c r="EJ79" s="639"/>
      <c r="EK79" s="639"/>
      <c r="EL79" s="639"/>
      <c r="EM79" s="639"/>
      <c r="EN79" s="639"/>
      <c r="EO79" s="639"/>
      <c r="EP79" s="639"/>
      <c r="EQ79" s="639"/>
      <c r="ER79" s="639"/>
      <c r="ES79" s="639"/>
      <c r="ET79" s="639"/>
      <c r="EU79" s="639"/>
      <c r="EV79" s="639"/>
      <c r="EW79" s="639"/>
      <c r="EX79" s="639"/>
      <c r="EY79" s="639"/>
      <c r="EZ79" s="639"/>
      <c r="FA79" s="639"/>
      <c r="FB79" s="639"/>
      <c r="FC79" s="639"/>
      <c r="FD79" s="639"/>
      <c r="FE79" s="639"/>
      <c r="FF79" s="639"/>
      <c r="FG79" s="639"/>
      <c r="FH79" s="639"/>
      <c r="FI79" s="639"/>
      <c r="FJ79" s="639"/>
      <c r="FK79" s="639"/>
      <c r="FL79" s="639"/>
      <c r="FM79" s="639"/>
      <c r="FN79" s="639"/>
      <c r="FO79" s="639"/>
      <c r="FP79" s="639"/>
      <c r="FQ79" s="639"/>
      <c r="FR79" s="639"/>
      <c r="FS79" s="639"/>
      <c r="FT79" s="639"/>
      <c r="FU79" s="639"/>
      <c r="FV79" s="639"/>
      <c r="FW79" s="639"/>
      <c r="FX79" s="639"/>
      <c r="FY79" s="639"/>
      <c r="FZ79" s="639"/>
      <c r="GA79" s="639"/>
      <c r="GB79" s="639"/>
      <c r="GC79" s="639"/>
      <c r="GD79" s="639"/>
      <c r="GE79" s="639"/>
      <c r="GF79" s="639"/>
      <c r="GG79" s="639"/>
      <c r="GH79" s="639"/>
      <c r="GI79" s="639"/>
      <c r="GJ79" s="639"/>
      <c r="GK79" s="639"/>
      <c r="GL79" s="639"/>
      <c r="GM79" s="639"/>
      <c r="GN79" s="639"/>
      <c r="GO79" s="639"/>
      <c r="GP79" s="639"/>
      <c r="GQ79" s="639"/>
      <c r="GR79" s="639"/>
      <c r="GS79" s="639"/>
      <c r="GT79" s="639"/>
      <c r="GU79" s="639"/>
      <c r="GV79" s="639"/>
      <c r="GW79" s="639"/>
      <c r="GX79" s="639"/>
      <c r="GY79" s="639"/>
      <c r="GZ79" s="639"/>
      <c r="HA79" s="639"/>
      <c r="HB79" s="639"/>
      <c r="HC79" s="639"/>
      <c r="HD79" s="639"/>
      <c r="HE79" s="639"/>
      <c r="HF79" s="639"/>
      <c r="HG79" s="639"/>
      <c r="HH79" s="639"/>
      <c r="HI79" s="639"/>
      <c r="HJ79" s="639"/>
      <c r="HK79" s="639"/>
      <c r="HL79" s="639"/>
      <c r="HM79" s="639"/>
      <c r="HN79" s="639"/>
      <c r="HO79" s="639"/>
      <c r="HP79" s="639"/>
      <c r="HQ79" s="639"/>
      <c r="HR79" s="639"/>
      <c r="HS79" s="639"/>
      <c r="HT79" s="639"/>
      <c r="HU79" s="639"/>
      <c r="HV79" s="639"/>
      <c r="HW79" s="639"/>
      <c r="HX79" s="639"/>
      <c r="HY79" s="639"/>
      <c r="HZ79" s="639"/>
      <c r="IA79" s="639"/>
      <c r="IB79" s="639"/>
      <c r="IC79" s="639"/>
      <c r="ID79" s="639"/>
      <c r="IE79" s="639"/>
      <c r="IF79" s="639"/>
      <c r="IG79" s="639"/>
      <c r="IH79" s="639"/>
      <c r="II79" s="639"/>
      <c r="IJ79" s="639"/>
      <c r="IK79" s="639"/>
      <c r="IL79" s="639"/>
      <c r="IM79" s="639"/>
      <c r="IN79" s="639"/>
      <c r="IO79" s="639"/>
      <c r="IP79" s="639"/>
      <c r="IQ79" s="639"/>
      <c r="IR79" s="639"/>
      <c r="IS79" s="639"/>
      <c r="IT79" s="639"/>
      <c r="IU79" s="639"/>
      <c r="IV79" s="639"/>
      <c r="IW79" s="639"/>
      <c r="IX79" s="727"/>
    </row>
    <row r="80" spans="1:258" ht="15" customHeight="1">
      <c r="A80" s="1004"/>
      <c r="B80" s="739" t="s">
        <v>929</v>
      </c>
      <c r="C80" s="740"/>
      <c r="D80" s="740"/>
      <c r="E80" s="741"/>
      <c r="F80" s="742"/>
      <c r="G80" s="639"/>
      <c r="H80" s="639"/>
      <c r="I80" s="639"/>
      <c r="J80" s="639"/>
      <c r="K80" s="639"/>
      <c r="L80" s="639"/>
      <c r="M80" s="639"/>
      <c r="N80" s="727"/>
      <c r="O80" s="639"/>
      <c r="P80" s="639"/>
      <c r="Q80" s="639"/>
      <c r="R80" s="639"/>
      <c r="S80" s="639"/>
      <c r="T80" s="639"/>
      <c r="U80" s="639"/>
      <c r="V80" s="639"/>
      <c r="W80" s="639"/>
      <c r="X80" s="639"/>
      <c r="Y80" s="639"/>
      <c r="Z80" s="639"/>
      <c r="AA80" s="639"/>
      <c r="AB80" s="639"/>
      <c r="AC80" s="639"/>
      <c r="AD80" s="639"/>
      <c r="AE80" s="639"/>
      <c r="AF80" s="639"/>
      <c r="AG80" s="639"/>
      <c r="AH80" s="639"/>
      <c r="AI80" s="639"/>
      <c r="AJ80" s="639"/>
      <c r="AK80" s="639"/>
      <c r="AL80" s="639"/>
      <c r="AM80" s="639"/>
      <c r="AN80" s="639"/>
      <c r="AO80" s="639"/>
      <c r="AP80" s="639"/>
      <c r="AQ80" s="639"/>
      <c r="AR80" s="639"/>
      <c r="AS80" s="639"/>
      <c r="AT80" s="639"/>
      <c r="AU80" s="639"/>
      <c r="AV80" s="639"/>
      <c r="AW80" s="639"/>
      <c r="AX80" s="639"/>
      <c r="AY80" s="639"/>
      <c r="AZ80" s="639"/>
      <c r="BA80" s="639"/>
      <c r="BB80" s="639"/>
      <c r="BC80" s="639"/>
      <c r="BD80" s="639"/>
      <c r="BE80" s="639"/>
      <c r="BF80" s="639"/>
      <c r="BG80" s="639"/>
      <c r="BH80" s="639"/>
      <c r="BI80" s="639"/>
      <c r="BJ80" s="639"/>
      <c r="BK80" s="639"/>
      <c r="BL80" s="639"/>
      <c r="BM80" s="639"/>
      <c r="BN80" s="639"/>
      <c r="BO80" s="639"/>
      <c r="BP80" s="639"/>
      <c r="BQ80" s="639"/>
      <c r="BR80" s="639"/>
      <c r="BS80" s="639"/>
      <c r="BT80" s="639"/>
      <c r="BU80" s="639"/>
      <c r="BV80" s="639"/>
      <c r="BW80" s="639"/>
      <c r="BX80" s="639"/>
      <c r="BY80" s="639"/>
      <c r="BZ80" s="639"/>
      <c r="CA80" s="639"/>
      <c r="CB80" s="639"/>
      <c r="CC80" s="639"/>
      <c r="CD80" s="639"/>
      <c r="CE80" s="639"/>
      <c r="CF80" s="639"/>
      <c r="CG80" s="639"/>
      <c r="CH80" s="639"/>
      <c r="CI80" s="639"/>
      <c r="CJ80" s="639"/>
      <c r="CK80" s="639"/>
      <c r="CL80" s="639"/>
      <c r="CM80" s="639"/>
      <c r="CN80" s="639"/>
      <c r="CO80" s="639"/>
      <c r="CP80" s="639"/>
      <c r="CQ80" s="639"/>
      <c r="CR80" s="731"/>
      <c r="CS80" s="731"/>
      <c r="CT80" s="731"/>
      <c r="CU80" s="731"/>
      <c r="CV80" s="731"/>
      <c r="CW80" s="731"/>
      <c r="CX80" s="639"/>
      <c r="CY80" s="639"/>
      <c r="CZ80" s="731"/>
      <c r="DA80" s="731"/>
      <c r="DB80" s="731"/>
      <c r="DC80" s="731"/>
      <c r="DD80" s="731"/>
      <c r="DE80" s="731"/>
      <c r="DF80" s="731"/>
      <c r="DG80" s="731"/>
      <c r="DH80" s="639"/>
      <c r="DI80" s="639"/>
      <c r="DJ80" s="731"/>
      <c r="DK80" s="731"/>
      <c r="DL80" s="731"/>
      <c r="DM80" s="731"/>
      <c r="DN80" s="731"/>
      <c r="DO80" s="731"/>
      <c r="DP80" s="639"/>
      <c r="DQ80" s="639"/>
      <c r="DR80" s="731"/>
      <c r="DS80" s="731"/>
      <c r="DT80" s="731"/>
      <c r="DU80" s="731"/>
      <c r="DV80" s="639"/>
      <c r="DW80" s="639"/>
      <c r="DX80" s="731"/>
      <c r="DY80" s="639"/>
      <c r="DZ80" s="639"/>
      <c r="EA80" s="639"/>
      <c r="EB80" s="639"/>
      <c r="EC80" s="731"/>
      <c r="ED80" s="731"/>
      <c r="EE80" s="731"/>
      <c r="EF80" s="731"/>
      <c r="EG80" s="731"/>
      <c r="EH80" s="731"/>
      <c r="EI80" s="731"/>
      <c r="EJ80" s="731"/>
      <c r="EK80" s="731"/>
      <c r="EL80" s="731"/>
      <c r="EM80" s="731"/>
      <c r="EN80" s="731"/>
      <c r="EO80" s="731"/>
      <c r="EP80" s="731"/>
      <c r="EQ80" s="731"/>
      <c r="ER80" s="731"/>
      <c r="ES80" s="731"/>
      <c r="ET80" s="731"/>
      <c r="EU80" s="731"/>
      <c r="EV80" s="731"/>
      <c r="EW80" s="731"/>
      <c r="EX80" s="731"/>
      <c r="EY80" s="731"/>
      <c r="EZ80" s="731"/>
      <c r="FA80" s="731"/>
      <c r="FB80" s="731"/>
      <c r="FC80" s="731"/>
      <c r="FD80" s="731"/>
      <c r="FE80" s="731"/>
      <c r="FF80" s="731"/>
      <c r="FG80" s="731"/>
      <c r="FH80" s="731"/>
      <c r="FI80" s="731"/>
      <c r="FJ80" s="731"/>
      <c r="FK80" s="731"/>
      <c r="FL80" s="731"/>
      <c r="FM80" s="731"/>
      <c r="FN80" s="731"/>
      <c r="FO80" s="731"/>
      <c r="FP80" s="731"/>
      <c r="FQ80" s="731"/>
      <c r="FR80" s="731"/>
      <c r="FS80" s="731"/>
      <c r="FT80" s="731"/>
      <c r="FU80" s="731"/>
      <c r="FV80" s="731"/>
      <c r="FW80" s="731"/>
      <c r="FX80" s="731"/>
      <c r="FY80" s="731"/>
      <c r="FZ80" s="731"/>
      <c r="GA80" s="731"/>
      <c r="GB80" s="731"/>
      <c r="GC80" s="731"/>
      <c r="GD80" s="731"/>
      <c r="GE80" s="731"/>
      <c r="GF80" s="731"/>
      <c r="GG80" s="731"/>
      <c r="GH80" s="731"/>
      <c r="GI80" s="731"/>
      <c r="GJ80" s="731"/>
      <c r="GK80" s="731"/>
      <c r="GL80" s="731"/>
      <c r="GM80" s="731"/>
      <c r="GN80" s="731"/>
      <c r="GO80" s="731"/>
      <c r="GP80" s="731"/>
      <c r="GQ80" s="731"/>
      <c r="GR80" s="731"/>
      <c r="GS80" s="731"/>
      <c r="GT80" s="731"/>
      <c r="GU80" s="731"/>
      <c r="GV80" s="731"/>
      <c r="GW80" s="731"/>
      <c r="GX80" s="731"/>
      <c r="GY80" s="731"/>
      <c r="GZ80" s="731"/>
      <c r="HA80" s="731"/>
      <c r="HB80" s="731"/>
      <c r="HC80" s="731"/>
      <c r="HD80" s="731"/>
      <c r="HE80" s="731"/>
      <c r="HF80" s="731"/>
      <c r="HG80" s="731"/>
      <c r="HH80" s="731"/>
      <c r="HI80" s="731"/>
      <c r="HJ80" s="731"/>
      <c r="HK80" s="731"/>
      <c r="HL80" s="731"/>
      <c r="HM80" s="731"/>
      <c r="HN80" s="731"/>
      <c r="HO80" s="731"/>
      <c r="HP80" s="731"/>
      <c r="HQ80" s="731"/>
      <c r="HR80" s="731"/>
      <c r="HS80" s="731"/>
      <c r="HT80" s="731"/>
      <c r="HU80" s="731"/>
      <c r="HV80" s="731"/>
      <c r="HW80" s="731"/>
      <c r="HX80" s="731"/>
      <c r="HY80" s="731"/>
      <c r="HZ80" s="731"/>
      <c r="IA80" s="731"/>
      <c r="IB80" s="731"/>
      <c r="IC80" s="731"/>
      <c r="ID80" s="731"/>
      <c r="IE80" s="731"/>
      <c r="IF80" s="731"/>
      <c r="IG80" s="731"/>
      <c r="IH80" s="731"/>
      <c r="II80" s="731"/>
      <c r="IJ80" s="731"/>
      <c r="IK80" s="731"/>
      <c r="IL80" s="731"/>
      <c r="IM80" s="731"/>
      <c r="IN80" s="731"/>
      <c r="IO80" s="731"/>
      <c r="IP80" s="731"/>
      <c r="IQ80" s="731"/>
      <c r="IR80" s="731"/>
      <c r="IS80" s="731"/>
      <c r="IT80" s="731"/>
      <c r="IU80" s="731"/>
      <c r="IV80" s="731"/>
      <c r="IW80" s="731"/>
      <c r="IX80" s="743"/>
    </row>
    <row r="81" spans="1:258" s="728" customFormat="1" ht="15" customHeight="1">
      <c r="A81" s="996"/>
      <c r="B81" s="639"/>
      <c r="C81" s="639"/>
      <c r="D81" s="639"/>
      <c r="E81" s="639"/>
      <c r="F81" s="639"/>
      <c r="G81" s="639"/>
      <c r="H81" s="639"/>
      <c r="I81" s="639"/>
      <c r="J81" s="639"/>
      <c r="K81" s="639"/>
      <c r="L81" s="639"/>
      <c r="M81" s="639"/>
      <c r="N81" s="727"/>
      <c r="O81" s="639"/>
      <c r="P81" s="639"/>
      <c r="Q81" s="639"/>
      <c r="R81" s="639"/>
      <c r="S81" s="639"/>
      <c r="T81" s="639"/>
      <c r="U81" s="639"/>
      <c r="V81" s="639"/>
      <c r="W81" s="639"/>
      <c r="X81" s="639"/>
      <c r="Y81" s="639"/>
      <c r="Z81" s="639"/>
      <c r="AA81" s="639"/>
      <c r="AB81" s="639"/>
      <c r="AC81" s="639"/>
      <c r="AD81" s="639"/>
      <c r="AE81" s="639"/>
      <c r="AF81" s="639"/>
      <c r="AG81" s="639"/>
      <c r="AH81" s="639"/>
      <c r="AI81" s="639"/>
      <c r="AJ81" s="639"/>
      <c r="AK81" s="639"/>
      <c r="AL81" s="639"/>
      <c r="AM81" s="639"/>
      <c r="AN81" s="639"/>
      <c r="AO81" s="639"/>
      <c r="AP81" s="639"/>
      <c r="AQ81" s="639"/>
      <c r="AR81" s="639"/>
      <c r="AS81" s="639"/>
      <c r="AT81" s="639"/>
      <c r="AU81" s="639"/>
      <c r="AV81" s="639"/>
      <c r="AW81" s="639"/>
      <c r="AX81" s="639"/>
      <c r="AY81" s="639"/>
      <c r="AZ81" s="639"/>
      <c r="BA81" s="639"/>
      <c r="BB81" s="639"/>
      <c r="BC81" s="639"/>
      <c r="BD81" s="639"/>
      <c r="BE81" s="639"/>
      <c r="BF81" s="639"/>
      <c r="BG81" s="639"/>
      <c r="BH81" s="639"/>
      <c r="BI81" s="639"/>
      <c r="BJ81" s="639"/>
      <c r="BK81" s="639"/>
      <c r="BL81" s="639"/>
      <c r="BM81" s="639"/>
      <c r="BN81" s="639"/>
      <c r="BO81" s="639"/>
      <c r="BP81" s="639"/>
      <c r="BQ81" s="639"/>
      <c r="BR81" s="639"/>
      <c r="BS81" s="639"/>
      <c r="BT81" s="639"/>
      <c r="BU81" s="639"/>
      <c r="BV81" s="639"/>
      <c r="BW81" s="639"/>
      <c r="BX81" s="639"/>
      <c r="BY81" s="639"/>
      <c r="BZ81" s="639"/>
      <c r="CA81" s="639"/>
      <c r="CB81" s="639"/>
      <c r="CC81" s="639"/>
      <c r="CD81" s="639"/>
      <c r="CE81" s="639"/>
      <c r="CF81" s="639"/>
      <c r="CG81" s="639"/>
      <c r="CH81" s="639"/>
      <c r="CI81" s="639"/>
      <c r="CJ81" s="639"/>
      <c r="CK81" s="639"/>
      <c r="CL81" s="639"/>
      <c r="CM81" s="639"/>
      <c r="CN81" s="639"/>
      <c r="CO81" s="639"/>
      <c r="CP81" s="639"/>
      <c r="CQ81" s="639"/>
      <c r="CR81" s="639"/>
      <c r="CS81" s="639"/>
      <c r="CT81" s="639"/>
      <c r="CU81" s="639"/>
      <c r="CV81" s="639"/>
      <c r="CW81" s="639"/>
      <c r="CX81" s="639"/>
      <c r="CY81" s="639"/>
      <c r="CZ81" s="639"/>
      <c r="DA81" s="639"/>
      <c r="DB81" s="639"/>
      <c r="DC81" s="639"/>
      <c r="DD81" s="639"/>
      <c r="DE81" s="639"/>
      <c r="DF81" s="639"/>
      <c r="DG81" s="639"/>
      <c r="DH81" s="639"/>
      <c r="DI81" s="639"/>
      <c r="DJ81" s="639"/>
      <c r="DK81" s="639"/>
      <c r="DL81" s="639"/>
      <c r="DM81" s="639"/>
      <c r="DN81" s="639"/>
      <c r="DO81" s="639"/>
      <c r="DP81" s="639"/>
      <c r="DQ81" s="639"/>
      <c r="DR81" s="639"/>
      <c r="DS81" s="639"/>
      <c r="DT81" s="639"/>
      <c r="DU81" s="639"/>
      <c r="DV81" s="639"/>
      <c r="DW81" s="639"/>
      <c r="DX81" s="639"/>
      <c r="DY81" s="639"/>
      <c r="DZ81" s="639"/>
      <c r="EA81" s="639"/>
      <c r="EB81" s="639"/>
      <c r="EC81" s="639"/>
      <c r="ED81" s="639"/>
      <c r="EE81" s="639"/>
      <c r="EF81" s="639"/>
      <c r="EG81" s="639"/>
      <c r="EH81" s="639"/>
      <c r="EI81" s="639"/>
      <c r="EJ81" s="639"/>
      <c r="EK81" s="639"/>
      <c r="EL81" s="639"/>
      <c r="EM81" s="639"/>
      <c r="EN81" s="639"/>
      <c r="EO81" s="639"/>
      <c r="EP81" s="639"/>
      <c r="EQ81" s="639"/>
      <c r="ER81" s="639"/>
      <c r="ES81" s="639"/>
      <c r="ET81" s="639"/>
      <c r="EU81" s="639"/>
      <c r="EV81" s="639"/>
      <c r="EW81" s="639"/>
      <c r="EX81" s="639"/>
      <c r="EY81" s="639"/>
      <c r="EZ81" s="639"/>
      <c r="FA81" s="639"/>
      <c r="FB81" s="639"/>
      <c r="FC81" s="639"/>
      <c r="FD81" s="639"/>
      <c r="FE81" s="639"/>
      <c r="FF81" s="639"/>
      <c r="FG81" s="639"/>
      <c r="FH81" s="639"/>
      <c r="FI81" s="639"/>
      <c r="FJ81" s="639"/>
      <c r="FK81" s="639"/>
      <c r="FL81" s="639"/>
      <c r="FM81" s="639"/>
      <c r="FN81" s="639"/>
      <c r="FO81" s="639"/>
      <c r="FP81" s="639"/>
      <c r="FQ81" s="639"/>
      <c r="FR81" s="639"/>
      <c r="FS81" s="639"/>
      <c r="FT81" s="639"/>
      <c r="FU81" s="639"/>
      <c r="FV81" s="639"/>
      <c r="FW81" s="639"/>
      <c r="FX81" s="639"/>
      <c r="FY81" s="639"/>
      <c r="FZ81" s="639"/>
      <c r="GA81" s="639"/>
      <c r="GB81" s="639"/>
      <c r="GC81" s="639"/>
      <c r="GD81" s="639"/>
      <c r="GE81" s="639"/>
      <c r="GF81" s="639"/>
      <c r="GG81" s="639"/>
      <c r="GH81" s="639"/>
      <c r="GI81" s="639"/>
      <c r="GJ81" s="639"/>
      <c r="GK81" s="639"/>
      <c r="GL81" s="639"/>
      <c r="GM81" s="639"/>
      <c r="GN81" s="639"/>
      <c r="GO81" s="639"/>
      <c r="GP81" s="639"/>
      <c r="GQ81" s="639"/>
      <c r="GR81" s="639"/>
      <c r="GS81" s="639"/>
      <c r="GT81" s="639"/>
      <c r="GU81" s="639"/>
      <c r="GV81" s="639"/>
      <c r="GW81" s="639"/>
      <c r="GX81" s="639"/>
      <c r="GY81" s="639"/>
      <c r="GZ81" s="639"/>
      <c r="HA81" s="639"/>
      <c r="HB81" s="639"/>
      <c r="HC81" s="639"/>
      <c r="HD81" s="639"/>
      <c r="HE81" s="639"/>
      <c r="HF81" s="639"/>
      <c r="HG81" s="639"/>
      <c r="HH81" s="639"/>
      <c r="HI81" s="639"/>
      <c r="HJ81" s="639"/>
      <c r="HK81" s="639"/>
      <c r="HL81" s="639"/>
      <c r="HM81" s="639"/>
      <c r="HN81" s="639"/>
      <c r="HO81" s="639"/>
      <c r="HP81" s="639"/>
      <c r="HQ81" s="639"/>
      <c r="HR81" s="639"/>
      <c r="HS81" s="639"/>
      <c r="HT81" s="639"/>
      <c r="HU81" s="639"/>
      <c r="HV81" s="639"/>
      <c r="HW81" s="639"/>
      <c r="HX81" s="639"/>
      <c r="HY81" s="639"/>
      <c r="HZ81" s="639"/>
      <c r="IA81" s="639"/>
      <c r="IB81" s="639"/>
      <c r="IC81" s="639"/>
      <c r="ID81" s="639"/>
      <c r="IE81" s="639"/>
      <c r="IF81" s="639"/>
      <c r="IG81" s="639"/>
      <c r="IH81" s="639"/>
      <c r="II81" s="639"/>
      <c r="IJ81" s="639"/>
      <c r="IK81" s="639"/>
      <c r="IL81" s="639"/>
      <c r="IM81" s="639"/>
      <c r="IN81" s="639"/>
      <c r="IO81" s="639"/>
      <c r="IP81" s="639"/>
      <c r="IQ81" s="639"/>
      <c r="IR81" s="639"/>
      <c r="IS81" s="639"/>
      <c r="IT81" s="639"/>
      <c r="IU81" s="639"/>
      <c r="IV81" s="639"/>
      <c r="IW81" s="639"/>
      <c r="IX81" s="727"/>
    </row>
    <row r="82" spans="1:258" s="639" customFormat="1" ht="45" customHeight="1">
      <c r="A82" s="958" t="s">
        <v>938</v>
      </c>
      <c r="B82" s="1691"/>
      <c r="C82" s="1692"/>
      <c r="D82" s="1692"/>
      <c r="E82" s="1692"/>
      <c r="F82" s="1692"/>
      <c r="G82" s="1692"/>
      <c r="H82" s="1692"/>
      <c r="I82" s="1585"/>
      <c r="J82" s="1585"/>
      <c r="K82" s="1585"/>
      <c r="L82" s="1585"/>
      <c r="M82" s="1585"/>
      <c r="N82" s="1008"/>
      <c r="O82" s="1585"/>
      <c r="P82" s="1585"/>
      <c r="Q82" s="1585"/>
      <c r="R82" s="1585"/>
      <c r="S82" s="1585"/>
      <c r="T82" s="1585"/>
      <c r="U82" s="1585"/>
      <c r="V82" s="1585"/>
      <c r="W82" s="1585"/>
      <c r="X82" s="1585"/>
      <c r="Y82" s="1585"/>
      <c r="Z82" s="1585"/>
      <c r="AA82" s="1585"/>
      <c r="AB82" s="1585"/>
      <c r="AC82" s="1585"/>
      <c r="AD82" s="1585"/>
      <c r="AE82" s="1585"/>
      <c r="AF82" s="1585"/>
      <c r="AG82" s="1585"/>
      <c r="AH82" s="1585"/>
      <c r="AI82" s="1585"/>
      <c r="AJ82" s="1585"/>
      <c r="AK82" s="1585"/>
      <c r="AL82" s="1585"/>
      <c r="AM82" s="1585"/>
      <c r="AN82" s="1585"/>
      <c r="AO82" s="1585"/>
      <c r="AP82" s="1585"/>
      <c r="AQ82" s="1585"/>
      <c r="AR82" s="1585"/>
      <c r="AS82" s="1585"/>
      <c r="AT82" s="1585"/>
      <c r="AU82" s="1585"/>
      <c r="AV82" s="1585"/>
      <c r="AW82" s="1585"/>
      <c r="AX82" s="1585"/>
      <c r="AY82" s="1585"/>
      <c r="AZ82" s="1585"/>
      <c r="BA82" s="1585"/>
      <c r="BB82" s="1585"/>
      <c r="BC82" s="1585"/>
      <c r="BD82" s="1585"/>
      <c r="BE82" s="1585"/>
      <c r="BF82" s="1585"/>
      <c r="BG82" s="1585"/>
      <c r="BH82" s="1585"/>
      <c r="BI82" s="1585"/>
      <c r="BJ82" s="1585"/>
      <c r="BK82" s="1585"/>
      <c r="BL82" s="1585"/>
      <c r="BM82" s="1585"/>
      <c r="BN82" s="1585"/>
      <c r="BO82" s="1585"/>
      <c r="BP82" s="1585"/>
      <c r="BQ82" s="1585"/>
      <c r="BR82" s="1585"/>
      <c r="BS82" s="1585"/>
      <c r="BT82" s="1585"/>
      <c r="BU82" s="1585"/>
      <c r="BV82" s="1585"/>
      <c r="BW82" s="1585"/>
      <c r="BX82" s="1585"/>
      <c r="BY82" s="1585"/>
      <c r="BZ82" s="1585"/>
      <c r="CA82" s="1585"/>
      <c r="CB82" s="1585"/>
      <c r="CC82" s="1585"/>
      <c r="CD82" s="1585"/>
      <c r="CE82" s="1585"/>
      <c r="CF82" s="1585"/>
      <c r="CG82" s="1585"/>
      <c r="CH82" s="1585"/>
      <c r="CI82" s="1585"/>
      <c r="CJ82" s="1585"/>
      <c r="CK82" s="1585"/>
      <c r="CL82" s="1585"/>
      <c r="CM82" s="1585"/>
      <c r="CN82" s="1585"/>
      <c r="CO82" s="1585"/>
      <c r="CP82" s="1585"/>
      <c r="CQ82" s="1585"/>
      <c r="CR82" s="1585"/>
      <c r="CS82" s="1585"/>
      <c r="CT82" s="1585"/>
      <c r="CU82" s="1585"/>
      <c r="CV82" s="1585"/>
      <c r="CW82" s="1585"/>
      <c r="CX82" s="1585"/>
      <c r="CY82" s="1585"/>
      <c r="CZ82" s="1585"/>
      <c r="DA82" s="1585"/>
      <c r="DB82" s="1585"/>
      <c r="DC82" s="1585"/>
      <c r="DD82" s="1585"/>
      <c r="DE82" s="1585"/>
      <c r="DF82" s="1585"/>
      <c r="DG82" s="1585"/>
      <c r="DH82" s="1585"/>
      <c r="DI82" s="1585"/>
      <c r="DJ82" s="1585"/>
      <c r="DK82" s="1585"/>
      <c r="DL82" s="1585"/>
      <c r="DM82" s="1585"/>
      <c r="DN82" s="1585"/>
      <c r="DO82" s="1585"/>
      <c r="DP82" s="1585"/>
      <c r="DQ82" s="1585"/>
      <c r="DR82" s="1585"/>
      <c r="DS82" s="1585"/>
      <c r="DT82" s="1585"/>
      <c r="DU82" s="1585"/>
      <c r="DV82" s="1585"/>
      <c r="DW82" s="1585"/>
      <c r="DX82" s="1585"/>
      <c r="DY82" s="1585"/>
      <c r="DZ82" s="1585"/>
      <c r="EA82" s="1585"/>
      <c r="EB82" s="1585"/>
      <c r="EC82" s="1585"/>
      <c r="ED82" s="1585"/>
      <c r="EE82" s="1585"/>
      <c r="EF82" s="1585"/>
      <c r="EG82" s="1585"/>
      <c r="EH82" s="1585"/>
      <c r="EI82" s="1585"/>
      <c r="EJ82" s="1585"/>
      <c r="EK82" s="1585"/>
      <c r="EL82" s="1008"/>
    </row>
    <row r="83" spans="1:258" s="728" customFormat="1" ht="15" customHeight="1">
      <c r="A83" s="996"/>
      <c r="B83" s="3051"/>
      <c r="C83" s="3052"/>
      <c r="D83" s="3052"/>
      <c r="E83" s="3052"/>
      <c r="F83" s="1005" t="s">
        <v>857</v>
      </c>
      <c r="G83" s="639"/>
      <c r="H83" s="639"/>
      <c r="I83" s="639"/>
      <c r="J83" s="639"/>
      <c r="K83" s="639"/>
      <c r="L83" s="639"/>
      <c r="M83" s="639"/>
      <c r="N83" s="727"/>
      <c r="O83" s="639"/>
      <c r="P83" s="639"/>
      <c r="Q83" s="639"/>
      <c r="R83" s="639"/>
      <c r="S83" s="639"/>
      <c r="T83" s="639"/>
      <c r="U83" s="639"/>
      <c r="V83" s="639"/>
      <c r="W83" s="639"/>
      <c r="X83" s="639"/>
      <c r="Y83" s="639"/>
      <c r="Z83" s="639"/>
      <c r="AA83" s="639"/>
      <c r="AB83" s="639"/>
      <c r="AC83" s="639"/>
      <c r="AD83" s="639"/>
      <c r="AE83" s="639"/>
      <c r="AF83" s="639"/>
      <c r="AG83" s="639"/>
      <c r="AH83" s="639"/>
      <c r="AI83" s="639"/>
      <c r="AJ83" s="639"/>
      <c r="AK83" s="639"/>
      <c r="AL83" s="639"/>
      <c r="AM83" s="639"/>
      <c r="AN83" s="639"/>
      <c r="AO83" s="639"/>
      <c r="AP83" s="639"/>
      <c r="AQ83" s="639"/>
      <c r="AR83" s="639"/>
      <c r="AS83" s="639"/>
      <c r="AT83" s="639"/>
      <c r="AU83" s="639"/>
      <c r="AV83" s="639"/>
      <c r="AW83" s="639"/>
      <c r="AX83" s="639"/>
      <c r="AY83" s="639"/>
      <c r="AZ83" s="639"/>
      <c r="BA83" s="639"/>
      <c r="BB83" s="639"/>
      <c r="BC83" s="639"/>
      <c r="BD83" s="639"/>
      <c r="BE83" s="639"/>
      <c r="BF83" s="639"/>
      <c r="BG83" s="639"/>
      <c r="BH83" s="639"/>
      <c r="BI83" s="639"/>
      <c r="BJ83" s="639"/>
      <c r="BK83" s="639"/>
      <c r="BL83" s="639"/>
      <c r="BM83" s="639"/>
      <c r="BN83" s="639"/>
      <c r="BO83" s="639"/>
      <c r="BP83" s="639"/>
      <c r="BQ83" s="639"/>
      <c r="BR83" s="639"/>
      <c r="BS83" s="639"/>
      <c r="BT83" s="639"/>
      <c r="BU83" s="639"/>
      <c r="BV83" s="639"/>
      <c r="BW83" s="639"/>
      <c r="BX83" s="639"/>
      <c r="BY83" s="639"/>
      <c r="BZ83" s="639"/>
      <c r="CA83" s="639"/>
      <c r="CB83" s="639"/>
      <c r="CC83" s="639"/>
      <c r="CD83" s="639"/>
      <c r="CE83" s="639"/>
      <c r="CF83" s="639"/>
      <c r="CG83" s="639"/>
      <c r="CH83" s="639"/>
      <c r="CI83" s="639"/>
      <c r="CJ83" s="639"/>
      <c r="CK83" s="639"/>
      <c r="CL83" s="639"/>
      <c r="CM83" s="639"/>
      <c r="CN83" s="639"/>
      <c r="CO83" s="639"/>
      <c r="CP83" s="639"/>
      <c r="CQ83" s="639"/>
      <c r="CR83" s="639"/>
      <c r="CS83" s="639"/>
      <c r="CT83" s="639"/>
      <c r="CU83" s="639"/>
      <c r="CV83" s="639"/>
      <c r="CW83" s="639"/>
      <c r="CX83" s="639"/>
      <c r="CY83" s="639"/>
      <c r="CZ83" s="639"/>
      <c r="DA83" s="639"/>
      <c r="DB83" s="639"/>
      <c r="DC83" s="639"/>
      <c r="DD83" s="639"/>
      <c r="DE83" s="639"/>
      <c r="DF83" s="639"/>
      <c r="DG83" s="639"/>
      <c r="DH83" s="639"/>
      <c r="DI83" s="639"/>
      <c r="DJ83" s="639"/>
      <c r="DK83" s="639"/>
      <c r="DL83" s="639"/>
      <c r="DM83" s="639"/>
      <c r="DN83" s="639"/>
      <c r="DO83" s="639"/>
      <c r="DP83" s="639"/>
      <c r="DQ83" s="639"/>
      <c r="DR83" s="639"/>
      <c r="DS83" s="639"/>
      <c r="DT83" s="639"/>
      <c r="DU83" s="639"/>
      <c r="DV83" s="639"/>
      <c r="DW83" s="639"/>
      <c r="DX83" s="639"/>
      <c r="DY83" s="639"/>
      <c r="DZ83" s="639"/>
      <c r="EA83" s="639"/>
      <c r="EB83" s="639"/>
      <c r="EC83" s="639"/>
      <c r="ED83" s="639"/>
      <c r="EE83" s="639"/>
      <c r="EF83" s="639"/>
      <c r="EG83" s="639"/>
      <c r="EH83" s="639"/>
      <c r="EI83" s="639"/>
      <c r="EJ83" s="639"/>
      <c r="EK83" s="639"/>
      <c r="EL83" s="639"/>
      <c r="EM83" s="639"/>
      <c r="EN83" s="639"/>
      <c r="EO83" s="639"/>
      <c r="EP83" s="639"/>
      <c r="EQ83" s="639"/>
      <c r="ER83" s="639"/>
      <c r="ES83" s="639"/>
      <c r="ET83" s="639"/>
      <c r="EU83" s="639"/>
      <c r="EV83" s="639"/>
      <c r="EW83" s="639"/>
      <c r="EX83" s="639"/>
      <c r="EY83" s="639"/>
      <c r="EZ83" s="639"/>
      <c r="FA83" s="639"/>
      <c r="FB83" s="639"/>
      <c r="FC83" s="639"/>
      <c r="FD83" s="639"/>
      <c r="FE83" s="639"/>
      <c r="FF83" s="639"/>
      <c r="FG83" s="639"/>
      <c r="FH83" s="639"/>
      <c r="FI83" s="639"/>
      <c r="FJ83" s="639"/>
      <c r="FK83" s="639"/>
      <c r="FL83" s="639"/>
      <c r="FM83" s="639"/>
      <c r="FN83" s="639"/>
      <c r="FO83" s="639"/>
      <c r="FP83" s="639"/>
      <c r="FQ83" s="639"/>
      <c r="FR83" s="639"/>
      <c r="FS83" s="639"/>
      <c r="FT83" s="639"/>
      <c r="FU83" s="639"/>
      <c r="FV83" s="639"/>
      <c r="FW83" s="639"/>
      <c r="FX83" s="639"/>
      <c r="FY83" s="639"/>
      <c r="FZ83" s="639"/>
      <c r="GA83" s="639"/>
      <c r="GB83" s="639"/>
      <c r="GC83" s="639"/>
      <c r="GD83" s="639"/>
      <c r="GE83" s="639"/>
      <c r="GF83" s="639"/>
      <c r="GG83" s="639"/>
      <c r="GH83" s="639"/>
      <c r="GI83" s="639"/>
      <c r="GJ83" s="639"/>
      <c r="GK83" s="639"/>
      <c r="GL83" s="639"/>
      <c r="GM83" s="639"/>
      <c r="GN83" s="639"/>
      <c r="GO83" s="639"/>
      <c r="GP83" s="639"/>
      <c r="GQ83" s="639"/>
      <c r="GR83" s="639"/>
      <c r="GS83" s="639"/>
      <c r="GT83" s="639"/>
      <c r="GU83" s="639"/>
      <c r="GV83" s="639"/>
      <c r="GW83" s="639"/>
      <c r="GX83" s="639"/>
      <c r="GY83" s="639"/>
      <c r="GZ83" s="639"/>
      <c r="HA83" s="639"/>
      <c r="HB83" s="639"/>
      <c r="HC83" s="639"/>
      <c r="HD83" s="639"/>
      <c r="HE83" s="639"/>
      <c r="HF83" s="639"/>
      <c r="HG83" s="639"/>
      <c r="HH83" s="639"/>
      <c r="HI83" s="639"/>
      <c r="HJ83" s="639"/>
      <c r="HK83" s="639"/>
      <c r="HL83" s="639"/>
      <c r="HM83" s="639"/>
      <c r="HN83" s="639"/>
      <c r="HO83" s="639"/>
      <c r="HP83" s="639"/>
      <c r="HQ83" s="639"/>
      <c r="HR83" s="639"/>
      <c r="HS83" s="639"/>
      <c r="HT83" s="639"/>
      <c r="HU83" s="639"/>
      <c r="HV83" s="639"/>
      <c r="HW83" s="639"/>
      <c r="HX83" s="639"/>
      <c r="HY83" s="639"/>
      <c r="HZ83" s="639"/>
      <c r="IA83" s="639"/>
      <c r="IB83" s="639"/>
      <c r="IC83" s="639"/>
      <c r="ID83" s="639"/>
      <c r="IE83" s="639"/>
      <c r="IF83" s="639"/>
      <c r="IG83" s="639"/>
      <c r="IH83" s="639"/>
      <c r="II83" s="639"/>
      <c r="IJ83" s="639"/>
      <c r="IK83" s="639"/>
      <c r="IL83" s="639"/>
      <c r="IM83" s="639"/>
      <c r="IN83" s="639"/>
      <c r="IO83" s="639"/>
      <c r="IP83" s="639"/>
      <c r="IQ83" s="639"/>
      <c r="IR83" s="639"/>
      <c r="IS83" s="639"/>
      <c r="IT83" s="639"/>
      <c r="IU83" s="639"/>
      <c r="IV83" s="639"/>
      <c r="IW83" s="639"/>
      <c r="IX83" s="727"/>
    </row>
    <row r="84" spans="1:258" s="728" customFormat="1" ht="15" customHeight="1">
      <c r="A84" s="996"/>
      <c r="B84" s="1006" t="s">
        <v>939</v>
      </c>
      <c r="C84" s="1006"/>
      <c r="D84" s="1006"/>
      <c r="E84" s="1006"/>
      <c r="F84" s="1007">
        <f>IF($F$16=($F$22+$F$26+$F$30+$F$38+$F$42+$F$46+$F$54+$F$58+$F$62+$F$70+$F$74+$F$78+$F$86+$F$90+$F$94+$F$102+$F$106+$F$110+$F$118+$F$122+$F$126+$F$12+$F$13+$F$14+$F$15),F86+F90+F94,IF($F$16=($F$119+$F$123+$F$127+$F$103+$F$107+$F$111+$F$87+$F$91+$F$95+$F$71+$F$75+$F$79+$F$55+$F$59+$F$63+$F$39+$F$43+$F$47+$F$23+$F$27+$F$31+$F$12+$F$13+$F$14+$F$15),F87+F91+F95,F88+F92+F96))</f>
        <v>0</v>
      </c>
      <c r="G84" s="639"/>
      <c r="H84" s="639"/>
      <c r="I84" s="639"/>
      <c r="J84" s="639"/>
      <c r="K84" s="639"/>
      <c r="L84" s="639"/>
      <c r="M84" s="639"/>
      <c r="N84" s="727"/>
      <c r="O84" s="639"/>
      <c r="P84" s="639"/>
      <c r="Q84" s="639"/>
      <c r="R84" s="639"/>
      <c r="S84" s="639"/>
      <c r="T84" s="639"/>
      <c r="U84" s="639"/>
      <c r="V84" s="639"/>
      <c r="W84" s="639"/>
      <c r="X84" s="639"/>
      <c r="Y84" s="639"/>
      <c r="Z84" s="639"/>
      <c r="AA84" s="639"/>
      <c r="AB84" s="639"/>
      <c r="AC84" s="639"/>
      <c r="AD84" s="639"/>
      <c r="AE84" s="639"/>
      <c r="AF84" s="639"/>
      <c r="AG84" s="639"/>
      <c r="AH84" s="639"/>
      <c r="AI84" s="639"/>
      <c r="AJ84" s="639"/>
      <c r="AK84" s="639"/>
      <c r="AL84" s="639"/>
      <c r="AM84" s="639"/>
      <c r="AN84" s="639"/>
      <c r="AO84" s="639"/>
      <c r="AP84" s="639"/>
      <c r="AQ84" s="639"/>
      <c r="AR84" s="639"/>
      <c r="AS84" s="639"/>
      <c r="AT84" s="639"/>
      <c r="AU84" s="639"/>
      <c r="AV84" s="639"/>
      <c r="AW84" s="639"/>
      <c r="AX84" s="639"/>
      <c r="AY84" s="639"/>
      <c r="AZ84" s="639"/>
      <c r="BA84" s="639"/>
      <c r="BB84" s="639"/>
      <c r="BC84" s="639"/>
      <c r="BD84" s="639"/>
      <c r="BE84" s="639"/>
      <c r="BF84" s="639"/>
      <c r="BG84" s="639"/>
      <c r="BH84" s="639"/>
      <c r="BI84" s="639"/>
      <c r="BJ84" s="639"/>
      <c r="BK84" s="639"/>
      <c r="BL84" s="639"/>
      <c r="BM84" s="639"/>
      <c r="BN84" s="639"/>
      <c r="BO84" s="639"/>
      <c r="BP84" s="639"/>
      <c r="BQ84" s="639"/>
      <c r="BR84" s="639"/>
      <c r="BS84" s="639"/>
      <c r="BT84" s="639"/>
      <c r="BU84" s="639"/>
      <c r="BV84" s="639"/>
      <c r="BW84" s="639"/>
      <c r="BX84" s="639"/>
      <c r="BY84" s="639"/>
      <c r="BZ84" s="639"/>
      <c r="CA84" s="639"/>
      <c r="CB84" s="639"/>
      <c r="CC84" s="639"/>
      <c r="CD84" s="639"/>
      <c r="CE84" s="639"/>
      <c r="CF84" s="639"/>
      <c r="CG84" s="639"/>
      <c r="CH84" s="639"/>
      <c r="CI84" s="639"/>
      <c r="CJ84" s="639"/>
      <c r="CK84" s="639"/>
      <c r="CL84" s="639"/>
      <c r="CM84" s="639"/>
      <c r="CN84" s="639"/>
      <c r="CO84" s="639"/>
      <c r="CP84" s="639"/>
      <c r="CQ84" s="639"/>
      <c r="CR84" s="639"/>
      <c r="CS84" s="639"/>
      <c r="CT84" s="639"/>
      <c r="CU84" s="639"/>
      <c r="CV84" s="639"/>
      <c r="CW84" s="639"/>
      <c r="CX84" s="639"/>
      <c r="CY84" s="639"/>
      <c r="CZ84" s="639"/>
      <c r="DA84" s="639"/>
      <c r="DB84" s="639"/>
      <c r="DC84" s="639"/>
      <c r="DD84" s="639"/>
      <c r="DE84" s="639"/>
      <c r="DF84" s="639"/>
      <c r="DG84" s="639"/>
      <c r="DH84" s="639"/>
      <c r="DI84" s="639"/>
      <c r="DJ84" s="639"/>
      <c r="DK84" s="639"/>
      <c r="DL84" s="639"/>
      <c r="DM84" s="639"/>
      <c r="DN84" s="639"/>
      <c r="DO84" s="639"/>
      <c r="DP84" s="639"/>
      <c r="DQ84" s="639"/>
      <c r="DR84" s="639"/>
      <c r="DS84" s="639"/>
      <c r="DT84" s="639"/>
      <c r="DU84" s="639"/>
      <c r="DV84" s="639"/>
      <c r="DW84" s="639"/>
      <c r="DX84" s="639"/>
      <c r="DY84" s="639"/>
      <c r="DZ84" s="639"/>
      <c r="EA84" s="639"/>
      <c r="EB84" s="639"/>
      <c r="EC84" s="639"/>
      <c r="ED84" s="639"/>
      <c r="EE84" s="639"/>
      <c r="EF84" s="639"/>
      <c r="EG84" s="639"/>
      <c r="EH84" s="639"/>
      <c r="EI84" s="639"/>
      <c r="EJ84" s="639"/>
      <c r="EK84" s="639"/>
      <c r="EL84" s="639"/>
      <c r="EM84" s="639"/>
      <c r="EN84" s="639"/>
      <c r="EO84" s="639"/>
      <c r="EP84" s="639"/>
      <c r="EQ84" s="639"/>
      <c r="ER84" s="639"/>
      <c r="ES84" s="639"/>
      <c r="ET84" s="639"/>
      <c r="EU84" s="639"/>
      <c r="EV84" s="639"/>
      <c r="EW84" s="639"/>
      <c r="EX84" s="639"/>
      <c r="EY84" s="639"/>
      <c r="EZ84" s="639"/>
      <c r="FA84" s="639"/>
      <c r="FB84" s="639"/>
      <c r="FC84" s="639"/>
      <c r="FD84" s="639"/>
      <c r="FE84" s="639"/>
      <c r="FF84" s="639"/>
      <c r="FG84" s="639"/>
      <c r="FH84" s="639"/>
      <c r="FI84" s="639"/>
      <c r="FJ84" s="639"/>
      <c r="FK84" s="639"/>
      <c r="FL84" s="639"/>
      <c r="FM84" s="639"/>
      <c r="FN84" s="639"/>
      <c r="FO84" s="639"/>
      <c r="FP84" s="639"/>
      <c r="FQ84" s="639"/>
      <c r="FR84" s="639"/>
      <c r="FS84" s="639"/>
      <c r="FT84" s="639"/>
      <c r="FU84" s="639"/>
      <c r="FV84" s="639"/>
      <c r="FW84" s="639"/>
      <c r="FX84" s="639"/>
      <c r="FY84" s="639"/>
      <c r="FZ84" s="639"/>
      <c r="GA84" s="639"/>
      <c r="GB84" s="639"/>
      <c r="GC84" s="639"/>
      <c r="GD84" s="639"/>
      <c r="GE84" s="639"/>
      <c r="GF84" s="639"/>
      <c r="GG84" s="639"/>
      <c r="GH84" s="639"/>
      <c r="GI84" s="639"/>
      <c r="GJ84" s="639"/>
      <c r="GK84" s="639"/>
      <c r="GL84" s="639"/>
      <c r="GM84" s="639"/>
      <c r="GN84" s="639"/>
      <c r="GO84" s="639"/>
      <c r="GP84" s="639"/>
      <c r="GQ84" s="639"/>
      <c r="GR84" s="639"/>
      <c r="GS84" s="639"/>
      <c r="GT84" s="639"/>
      <c r="GU84" s="639"/>
      <c r="GV84" s="639"/>
      <c r="GW84" s="639"/>
      <c r="GX84" s="639"/>
      <c r="GY84" s="639"/>
      <c r="GZ84" s="639"/>
      <c r="HA84" s="639"/>
      <c r="HB84" s="639"/>
      <c r="HC84" s="639"/>
      <c r="HD84" s="639"/>
      <c r="HE84" s="639"/>
      <c r="HF84" s="639"/>
      <c r="HG84" s="639"/>
      <c r="HH84" s="639"/>
      <c r="HI84" s="639"/>
      <c r="HJ84" s="639"/>
      <c r="HK84" s="639"/>
      <c r="HL84" s="639"/>
      <c r="HM84" s="639"/>
      <c r="HN84" s="639"/>
      <c r="HO84" s="639"/>
      <c r="HP84" s="639"/>
      <c r="HQ84" s="639"/>
      <c r="HR84" s="639"/>
      <c r="HS84" s="639"/>
      <c r="HT84" s="639"/>
      <c r="HU84" s="639"/>
      <c r="HV84" s="639"/>
      <c r="HW84" s="639"/>
      <c r="HX84" s="639"/>
      <c r="HY84" s="639"/>
      <c r="HZ84" s="639"/>
      <c r="IA84" s="639"/>
      <c r="IB84" s="639"/>
      <c r="IC84" s="639"/>
      <c r="ID84" s="639"/>
      <c r="IE84" s="639"/>
      <c r="IF84" s="639"/>
      <c r="IG84" s="639"/>
      <c r="IH84" s="639"/>
      <c r="II84" s="639"/>
      <c r="IJ84" s="639"/>
      <c r="IK84" s="639"/>
      <c r="IL84" s="639"/>
      <c r="IM84" s="639"/>
      <c r="IN84" s="639"/>
      <c r="IO84" s="639"/>
      <c r="IP84" s="639"/>
      <c r="IQ84" s="639"/>
      <c r="IR84" s="639"/>
      <c r="IS84" s="639"/>
      <c r="IT84" s="639"/>
      <c r="IU84" s="639"/>
      <c r="IV84" s="639"/>
      <c r="IW84" s="639"/>
      <c r="IX84" s="727"/>
    </row>
    <row r="85" spans="1:258" s="728" customFormat="1" ht="15" customHeight="1">
      <c r="A85" s="996"/>
      <c r="B85" s="732" t="s">
        <v>926</v>
      </c>
      <c r="C85" s="733"/>
      <c r="D85" s="733"/>
      <c r="E85" s="734"/>
      <c r="F85" s="670"/>
      <c r="G85" s="639"/>
      <c r="H85" s="639"/>
      <c r="I85" s="639"/>
      <c r="J85" s="639"/>
      <c r="K85" s="639"/>
      <c r="L85" s="639"/>
      <c r="M85" s="639"/>
      <c r="N85" s="727"/>
      <c r="O85" s="639"/>
      <c r="P85" s="639"/>
      <c r="Q85" s="639"/>
      <c r="R85" s="639"/>
      <c r="S85" s="639"/>
      <c r="T85" s="639"/>
      <c r="U85" s="639"/>
      <c r="V85" s="639"/>
      <c r="W85" s="639"/>
      <c r="X85" s="639"/>
      <c r="Y85" s="639"/>
      <c r="Z85" s="639"/>
      <c r="AA85" s="639"/>
      <c r="AB85" s="639"/>
      <c r="AC85" s="639"/>
      <c r="AD85" s="639"/>
      <c r="AE85" s="639"/>
      <c r="AF85" s="639"/>
      <c r="AG85" s="639"/>
      <c r="AH85" s="639"/>
      <c r="AI85" s="639"/>
      <c r="AJ85" s="639"/>
      <c r="AK85" s="639"/>
      <c r="AL85" s="639"/>
      <c r="AM85" s="639"/>
      <c r="AN85" s="639"/>
      <c r="AO85" s="639"/>
      <c r="AP85" s="639"/>
      <c r="AQ85" s="639"/>
      <c r="AR85" s="639"/>
      <c r="AS85" s="639"/>
      <c r="AT85" s="639"/>
      <c r="AU85" s="639"/>
      <c r="AV85" s="639"/>
      <c r="AW85" s="639"/>
      <c r="AX85" s="639"/>
      <c r="AY85" s="639"/>
      <c r="AZ85" s="639"/>
      <c r="BA85" s="639"/>
      <c r="BB85" s="639"/>
      <c r="BC85" s="639"/>
      <c r="BD85" s="639"/>
      <c r="BE85" s="639"/>
      <c r="BF85" s="639"/>
      <c r="BG85" s="639"/>
      <c r="BH85" s="639"/>
      <c r="BI85" s="639"/>
      <c r="BJ85" s="639"/>
      <c r="BK85" s="639"/>
      <c r="BL85" s="639"/>
      <c r="BM85" s="639"/>
      <c r="BN85" s="639"/>
      <c r="BO85" s="639"/>
      <c r="BP85" s="639"/>
      <c r="BQ85" s="639"/>
      <c r="BR85" s="639"/>
      <c r="BS85" s="639"/>
      <c r="BT85" s="639"/>
      <c r="BU85" s="639"/>
      <c r="BV85" s="639"/>
      <c r="BW85" s="639"/>
      <c r="BX85" s="639"/>
      <c r="BY85" s="639"/>
      <c r="BZ85" s="639"/>
      <c r="CA85" s="639"/>
      <c r="CB85" s="639"/>
      <c r="CC85" s="639"/>
      <c r="CD85" s="639"/>
      <c r="CE85" s="639"/>
      <c r="CF85" s="639"/>
      <c r="CG85" s="639"/>
      <c r="CH85" s="639"/>
      <c r="CI85" s="639"/>
      <c r="CJ85" s="639"/>
      <c r="CK85" s="639"/>
      <c r="CL85" s="639"/>
      <c r="CM85" s="639"/>
      <c r="CN85" s="639"/>
      <c r="CO85" s="639"/>
      <c r="CP85" s="639"/>
      <c r="CQ85" s="639"/>
      <c r="CR85" s="639"/>
      <c r="CS85" s="639"/>
      <c r="CT85" s="639"/>
      <c r="CU85" s="639"/>
      <c r="CV85" s="639"/>
      <c r="CW85" s="639"/>
      <c r="CX85" s="639"/>
      <c r="CY85" s="639"/>
      <c r="CZ85" s="639"/>
      <c r="DA85" s="639"/>
      <c r="DB85" s="639"/>
      <c r="DC85" s="639"/>
      <c r="DD85" s="639"/>
      <c r="DE85" s="639"/>
      <c r="DF85" s="639"/>
      <c r="DG85" s="639"/>
      <c r="DH85" s="639"/>
      <c r="DI85" s="639"/>
      <c r="DJ85" s="639"/>
      <c r="DK85" s="639"/>
      <c r="DL85" s="639"/>
      <c r="DM85" s="639"/>
      <c r="DN85" s="639"/>
      <c r="DO85" s="639"/>
      <c r="DP85" s="639"/>
      <c r="DQ85" s="639"/>
      <c r="DR85" s="639"/>
      <c r="DS85" s="639"/>
      <c r="DT85" s="639"/>
      <c r="DU85" s="639"/>
      <c r="DV85" s="639"/>
      <c r="DW85" s="639"/>
      <c r="DX85" s="639"/>
      <c r="DY85" s="639"/>
      <c r="DZ85" s="639"/>
      <c r="EA85" s="639"/>
      <c r="EB85" s="639"/>
      <c r="EC85" s="639"/>
      <c r="ED85" s="639"/>
      <c r="EE85" s="639"/>
      <c r="EF85" s="639"/>
      <c r="EG85" s="639"/>
      <c r="EH85" s="639"/>
      <c r="EI85" s="639"/>
      <c r="EJ85" s="639"/>
      <c r="EK85" s="639"/>
      <c r="EL85" s="639"/>
      <c r="EM85" s="639"/>
      <c r="EN85" s="639"/>
      <c r="EO85" s="639"/>
      <c r="EP85" s="639"/>
      <c r="EQ85" s="639"/>
      <c r="ER85" s="639"/>
      <c r="ES85" s="639"/>
      <c r="ET85" s="639"/>
      <c r="EU85" s="639"/>
      <c r="EV85" s="639"/>
      <c r="EW85" s="639"/>
      <c r="EX85" s="639"/>
      <c r="EY85" s="639"/>
      <c r="EZ85" s="639"/>
      <c r="FA85" s="639"/>
      <c r="FB85" s="639"/>
      <c r="FC85" s="639"/>
      <c r="FD85" s="639"/>
      <c r="FE85" s="639"/>
      <c r="FF85" s="639"/>
      <c r="FG85" s="639"/>
      <c r="FH85" s="639"/>
      <c r="FI85" s="639"/>
      <c r="FJ85" s="639"/>
      <c r="FK85" s="639"/>
      <c r="FL85" s="639"/>
      <c r="FM85" s="639"/>
      <c r="FN85" s="639"/>
      <c r="FO85" s="639"/>
      <c r="FP85" s="639"/>
      <c r="FQ85" s="639"/>
      <c r="FR85" s="639"/>
      <c r="FS85" s="639"/>
      <c r="FT85" s="639"/>
      <c r="FU85" s="639"/>
      <c r="FV85" s="639"/>
      <c r="FW85" s="639"/>
      <c r="FX85" s="639"/>
      <c r="FY85" s="639"/>
      <c r="FZ85" s="639"/>
      <c r="GA85" s="639"/>
      <c r="GB85" s="639"/>
      <c r="GC85" s="639"/>
      <c r="GD85" s="639"/>
      <c r="GE85" s="639"/>
      <c r="GF85" s="639"/>
      <c r="GG85" s="639"/>
      <c r="GH85" s="639"/>
      <c r="GI85" s="639"/>
      <c r="GJ85" s="639"/>
      <c r="GK85" s="639"/>
      <c r="GL85" s="639"/>
      <c r="GM85" s="639"/>
      <c r="GN85" s="639"/>
      <c r="GO85" s="639"/>
      <c r="GP85" s="639"/>
      <c r="GQ85" s="639"/>
      <c r="GR85" s="639"/>
      <c r="GS85" s="639"/>
      <c r="GT85" s="639"/>
      <c r="GU85" s="639"/>
      <c r="GV85" s="639"/>
      <c r="GW85" s="639"/>
      <c r="GX85" s="639"/>
      <c r="GY85" s="639"/>
      <c r="GZ85" s="639"/>
      <c r="HA85" s="639"/>
      <c r="HB85" s="639"/>
      <c r="HC85" s="639"/>
      <c r="HD85" s="639"/>
      <c r="HE85" s="639"/>
      <c r="HF85" s="639"/>
      <c r="HG85" s="639"/>
      <c r="HH85" s="639"/>
      <c r="HI85" s="639"/>
      <c r="HJ85" s="639"/>
      <c r="HK85" s="639"/>
      <c r="HL85" s="639"/>
      <c r="HM85" s="639"/>
      <c r="HN85" s="639"/>
      <c r="HO85" s="639"/>
      <c r="HP85" s="639"/>
      <c r="HQ85" s="639"/>
      <c r="HR85" s="639"/>
      <c r="HS85" s="639"/>
      <c r="HT85" s="639"/>
      <c r="HU85" s="639"/>
      <c r="HV85" s="639"/>
      <c r="HW85" s="639"/>
      <c r="HX85" s="639"/>
      <c r="HY85" s="639"/>
      <c r="HZ85" s="639"/>
      <c r="IA85" s="639"/>
      <c r="IB85" s="639"/>
      <c r="IC85" s="639"/>
      <c r="ID85" s="639"/>
      <c r="IE85" s="639"/>
      <c r="IF85" s="639"/>
      <c r="IG85" s="639"/>
      <c r="IH85" s="639"/>
      <c r="II85" s="639"/>
      <c r="IJ85" s="639"/>
      <c r="IK85" s="639"/>
      <c r="IL85" s="639"/>
      <c r="IM85" s="639"/>
      <c r="IN85" s="639"/>
      <c r="IO85" s="639"/>
      <c r="IP85" s="639"/>
      <c r="IQ85" s="639"/>
      <c r="IR85" s="639"/>
      <c r="IS85" s="639"/>
      <c r="IT85" s="639"/>
      <c r="IU85" s="639"/>
      <c r="IV85" s="639"/>
      <c r="IW85" s="639"/>
      <c r="IX85" s="727"/>
    </row>
    <row r="86" spans="1:258" s="728" customFormat="1" ht="15" customHeight="1">
      <c r="A86" s="996"/>
      <c r="B86" s="735" t="s">
        <v>927</v>
      </c>
      <c r="C86" s="736"/>
      <c r="D86" s="736"/>
      <c r="E86" s="737"/>
      <c r="F86" s="738"/>
      <c r="G86" s="639"/>
      <c r="H86" s="639"/>
      <c r="I86" s="639"/>
      <c r="J86" s="639"/>
      <c r="K86" s="639"/>
      <c r="L86" s="639"/>
      <c r="M86" s="639"/>
      <c r="N86" s="727"/>
      <c r="O86" s="639"/>
      <c r="P86" s="639"/>
      <c r="Q86" s="639"/>
      <c r="R86" s="639"/>
      <c r="S86" s="639"/>
      <c r="T86" s="639"/>
      <c r="U86" s="639"/>
      <c r="V86" s="639"/>
      <c r="W86" s="639"/>
      <c r="X86" s="639"/>
      <c r="Y86" s="639"/>
      <c r="Z86" s="639"/>
      <c r="AA86" s="639"/>
      <c r="AB86" s="639"/>
      <c r="AC86" s="639"/>
      <c r="AD86" s="639"/>
      <c r="AE86" s="639"/>
      <c r="AF86" s="639"/>
      <c r="AG86" s="639"/>
      <c r="AH86" s="639"/>
      <c r="AI86" s="639"/>
      <c r="AJ86" s="639"/>
      <c r="AK86" s="639"/>
      <c r="AL86" s="639"/>
      <c r="AM86" s="639"/>
      <c r="AN86" s="639"/>
      <c r="AO86" s="639"/>
      <c r="AP86" s="639"/>
      <c r="AQ86" s="639"/>
      <c r="AR86" s="639"/>
      <c r="AS86" s="639"/>
      <c r="AT86" s="639"/>
      <c r="AU86" s="639"/>
      <c r="AV86" s="639"/>
      <c r="AW86" s="639"/>
      <c r="AX86" s="639"/>
      <c r="AY86" s="639"/>
      <c r="AZ86" s="639"/>
      <c r="BA86" s="639"/>
      <c r="BB86" s="639"/>
      <c r="BC86" s="639"/>
      <c r="BD86" s="639"/>
      <c r="BE86" s="639"/>
      <c r="BF86" s="639"/>
      <c r="BG86" s="639"/>
      <c r="BH86" s="639"/>
      <c r="BI86" s="639"/>
      <c r="BJ86" s="639"/>
      <c r="BK86" s="639"/>
      <c r="BL86" s="639"/>
      <c r="BM86" s="639"/>
      <c r="BN86" s="639"/>
      <c r="BO86" s="639"/>
      <c r="BP86" s="639"/>
      <c r="BQ86" s="639"/>
      <c r="BR86" s="639"/>
      <c r="BS86" s="639"/>
      <c r="BT86" s="639"/>
      <c r="BU86" s="639"/>
      <c r="BV86" s="639"/>
      <c r="BW86" s="639"/>
      <c r="BX86" s="639"/>
      <c r="BY86" s="639"/>
      <c r="BZ86" s="639"/>
      <c r="CA86" s="639"/>
      <c r="CB86" s="639"/>
      <c r="CC86" s="639"/>
      <c r="CD86" s="639"/>
      <c r="CE86" s="639"/>
      <c r="CF86" s="639"/>
      <c r="CG86" s="639"/>
      <c r="CH86" s="639"/>
      <c r="CI86" s="639"/>
      <c r="CJ86" s="639"/>
      <c r="CK86" s="639"/>
      <c r="CL86" s="639"/>
      <c r="CM86" s="639"/>
      <c r="CN86" s="639"/>
      <c r="CO86" s="639"/>
      <c r="CP86" s="639"/>
      <c r="CQ86" s="639"/>
      <c r="CR86" s="639"/>
      <c r="CS86" s="639"/>
      <c r="CT86" s="639"/>
      <c r="CU86" s="639"/>
      <c r="CV86" s="639"/>
      <c r="CW86" s="639"/>
      <c r="CX86" s="639"/>
      <c r="CY86" s="639"/>
      <c r="CZ86" s="639"/>
      <c r="DA86" s="639"/>
      <c r="DB86" s="639"/>
      <c r="DC86" s="639"/>
      <c r="DD86" s="639"/>
      <c r="DE86" s="639"/>
      <c r="DF86" s="639"/>
      <c r="DG86" s="639"/>
      <c r="DH86" s="639"/>
      <c r="DI86" s="639"/>
      <c r="DJ86" s="639"/>
      <c r="DK86" s="639"/>
      <c r="DL86" s="639"/>
      <c r="DM86" s="639"/>
      <c r="DN86" s="639"/>
      <c r="DO86" s="639"/>
      <c r="DP86" s="639"/>
      <c r="DQ86" s="639"/>
      <c r="DR86" s="639"/>
      <c r="DS86" s="639"/>
      <c r="DT86" s="639"/>
      <c r="DU86" s="639"/>
      <c r="DV86" s="639"/>
      <c r="DW86" s="639"/>
      <c r="DX86" s="639"/>
      <c r="DY86" s="639"/>
      <c r="DZ86" s="639"/>
      <c r="EA86" s="639"/>
      <c r="EB86" s="639"/>
      <c r="EC86" s="639"/>
      <c r="ED86" s="639"/>
      <c r="EE86" s="639"/>
      <c r="EF86" s="639"/>
      <c r="EG86" s="639"/>
      <c r="EH86" s="639"/>
      <c r="EI86" s="639"/>
      <c r="EJ86" s="639"/>
      <c r="EK86" s="639"/>
      <c r="EL86" s="639"/>
      <c r="EM86" s="639"/>
      <c r="EN86" s="639"/>
      <c r="EO86" s="639"/>
      <c r="EP86" s="639"/>
      <c r="EQ86" s="639"/>
      <c r="ER86" s="639"/>
      <c r="ES86" s="639"/>
      <c r="ET86" s="639"/>
      <c r="EU86" s="639"/>
      <c r="EV86" s="639"/>
      <c r="EW86" s="639"/>
      <c r="EX86" s="639"/>
      <c r="EY86" s="639"/>
      <c r="EZ86" s="639"/>
      <c r="FA86" s="639"/>
      <c r="FB86" s="639"/>
      <c r="FC86" s="639"/>
      <c r="FD86" s="639"/>
      <c r="FE86" s="639"/>
      <c r="FF86" s="639"/>
      <c r="FG86" s="639"/>
      <c r="FH86" s="639"/>
      <c r="FI86" s="639"/>
      <c r="FJ86" s="639"/>
      <c r="FK86" s="639"/>
      <c r="FL86" s="639"/>
      <c r="FM86" s="639"/>
      <c r="FN86" s="639"/>
      <c r="FO86" s="639"/>
      <c r="FP86" s="639"/>
      <c r="FQ86" s="639"/>
      <c r="FR86" s="639"/>
      <c r="FS86" s="639"/>
      <c r="FT86" s="639"/>
      <c r="FU86" s="639"/>
      <c r="FV86" s="639"/>
      <c r="FW86" s="639"/>
      <c r="FX86" s="639"/>
      <c r="FY86" s="639"/>
      <c r="FZ86" s="639"/>
      <c r="GA86" s="639"/>
      <c r="GB86" s="639"/>
      <c r="GC86" s="639"/>
      <c r="GD86" s="639"/>
      <c r="GE86" s="639"/>
      <c r="GF86" s="639"/>
      <c r="GG86" s="639"/>
      <c r="GH86" s="639"/>
      <c r="GI86" s="639"/>
      <c r="GJ86" s="639"/>
      <c r="GK86" s="639"/>
      <c r="GL86" s="639"/>
      <c r="GM86" s="639"/>
      <c r="GN86" s="639"/>
      <c r="GO86" s="639"/>
      <c r="GP86" s="639"/>
      <c r="GQ86" s="639"/>
      <c r="GR86" s="639"/>
      <c r="GS86" s="639"/>
      <c r="GT86" s="639"/>
      <c r="GU86" s="639"/>
      <c r="GV86" s="639"/>
      <c r="GW86" s="639"/>
      <c r="GX86" s="639"/>
      <c r="GY86" s="639"/>
      <c r="GZ86" s="639"/>
      <c r="HA86" s="639"/>
      <c r="HB86" s="639"/>
      <c r="HC86" s="639"/>
      <c r="HD86" s="639"/>
      <c r="HE86" s="639"/>
      <c r="HF86" s="639"/>
      <c r="HG86" s="639"/>
      <c r="HH86" s="639"/>
      <c r="HI86" s="639"/>
      <c r="HJ86" s="639"/>
      <c r="HK86" s="639"/>
      <c r="HL86" s="639"/>
      <c r="HM86" s="639"/>
      <c r="HN86" s="639"/>
      <c r="HO86" s="639"/>
      <c r="HP86" s="639"/>
      <c r="HQ86" s="639"/>
      <c r="HR86" s="639"/>
      <c r="HS86" s="639"/>
      <c r="HT86" s="639"/>
      <c r="HU86" s="639"/>
      <c r="HV86" s="639"/>
      <c r="HW86" s="639"/>
      <c r="HX86" s="639"/>
      <c r="HY86" s="639"/>
      <c r="HZ86" s="639"/>
      <c r="IA86" s="639"/>
      <c r="IB86" s="639"/>
      <c r="IC86" s="639"/>
      <c r="ID86" s="639"/>
      <c r="IE86" s="639"/>
      <c r="IF86" s="639"/>
      <c r="IG86" s="639"/>
      <c r="IH86" s="639"/>
      <c r="II86" s="639"/>
      <c r="IJ86" s="639"/>
      <c r="IK86" s="639"/>
      <c r="IL86" s="639"/>
      <c r="IM86" s="639"/>
      <c r="IN86" s="639"/>
      <c r="IO86" s="639"/>
      <c r="IP86" s="639"/>
      <c r="IQ86" s="639"/>
      <c r="IR86" s="639"/>
      <c r="IS86" s="639"/>
      <c r="IT86" s="639"/>
      <c r="IU86" s="639"/>
      <c r="IV86" s="639"/>
      <c r="IW86" s="639"/>
      <c r="IX86" s="727"/>
    </row>
    <row r="87" spans="1:258" s="728" customFormat="1" ht="15" customHeight="1">
      <c r="A87" s="996"/>
      <c r="B87" s="735" t="s">
        <v>928</v>
      </c>
      <c r="C87" s="736"/>
      <c r="D87" s="736"/>
      <c r="E87" s="737"/>
      <c r="F87" s="738"/>
      <c r="G87" s="639"/>
      <c r="H87" s="639"/>
      <c r="I87" s="639"/>
      <c r="J87" s="639"/>
      <c r="K87" s="639"/>
      <c r="L87" s="639"/>
      <c r="M87" s="639"/>
      <c r="N87" s="727"/>
      <c r="O87" s="639"/>
      <c r="P87" s="639"/>
      <c r="Q87" s="639"/>
      <c r="R87" s="639"/>
      <c r="S87" s="639"/>
      <c r="T87" s="639"/>
      <c r="U87" s="639"/>
      <c r="V87" s="639"/>
      <c r="W87" s="639"/>
      <c r="X87" s="639"/>
      <c r="Y87" s="639"/>
      <c r="Z87" s="639"/>
      <c r="AA87" s="639"/>
      <c r="AB87" s="639"/>
      <c r="AC87" s="639"/>
      <c r="AD87" s="639"/>
      <c r="AE87" s="639"/>
      <c r="AF87" s="639"/>
      <c r="AG87" s="639"/>
      <c r="AH87" s="639"/>
      <c r="AI87" s="639"/>
      <c r="AJ87" s="639"/>
      <c r="AK87" s="639"/>
      <c r="AL87" s="639"/>
      <c r="AM87" s="639"/>
      <c r="AN87" s="639"/>
      <c r="AO87" s="639"/>
      <c r="AP87" s="639"/>
      <c r="AQ87" s="639"/>
      <c r="AR87" s="639"/>
      <c r="AS87" s="639"/>
      <c r="AT87" s="639"/>
      <c r="AU87" s="639"/>
      <c r="AV87" s="639"/>
      <c r="AW87" s="639"/>
      <c r="AX87" s="639"/>
      <c r="AY87" s="639"/>
      <c r="AZ87" s="639"/>
      <c r="BA87" s="639"/>
      <c r="BB87" s="639"/>
      <c r="BC87" s="639"/>
      <c r="BD87" s="639"/>
      <c r="BE87" s="639"/>
      <c r="BF87" s="639"/>
      <c r="BG87" s="639"/>
      <c r="BH87" s="639"/>
      <c r="BI87" s="639"/>
      <c r="BJ87" s="639"/>
      <c r="BK87" s="639"/>
      <c r="BL87" s="639"/>
      <c r="BM87" s="639"/>
      <c r="BN87" s="639"/>
      <c r="BO87" s="639"/>
      <c r="BP87" s="639"/>
      <c r="BQ87" s="639"/>
      <c r="BR87" s="639"/>
      <c r="BS87" s="639"/>
      <c r="BT87" s="639"/>
      <c r="BU87" s="639"/>
      <c r="BV87" s="639"/>
      <c r="BW87" s="639"/>
      <c r="BX87" s="639"/>
      <c r="BY87" s="639"/>
      <c r="BZ87" s="639"/>
      <c r="CA87" s="639"/>
      <c r="CB87" s="639"/>
      <c r="CC87" s="639"/>
      <c r="CD87" s="639"/>
      <c r="CE87" s="639"/>
      <c r="CF87" s="639"/>
      <c r="CG87" s="639"/>
      <c r="CH87" s="639"/>
      <c r="CI87" s="639"/>
      <c r="CJ87" s="639"/>
      <c r="CK87" s="639"/>
      <c r="CL87" s="639"/>
      <c r="CM87" s="639"/>
      <c r="CN87" s="639"/>
      <c r="CO87" s="639"/>
      <c r="CP87" s="639"/>
      <c r="CQ87" s="639"/>
      <c r="CR87" s="639"/>
      <c r="CS87" s="639"/>
      <c r="CT87" s="639"/>
      <c r="CU87" s="639"/>
      <c r="CV87" s="639"/>
      <c r="CW87" s="639"/>
      <c r="CX87" s="639"/>
      <c r="CY87" s="639"/>
      <c r="CZ87" s="639"/>
      <c r="DA87" s="639"/>
      <c r="DB87" s="639"/>
      <c r="DC87" s="639"/>
      <c r="DD87" s="639"/>
      <c r="DE87" s="639"/>
      <c r="DF87" s="639"/>
      <c r="DG87" s="639"/>
      <c r="DH87" s="639"/>
      <c r="DI87" s="639"/>
      <c r="DJ87" s="639"/>
      <c r="DK87" s="639"/>
      <c r="DL87" s="639"/>
      <c r="DM87" s="639"/>
      <c r="DN87" s="639"/>
      <c r="DO87" s="639"/>
      <c r="DP87" s="639"/>
      <c r="DQ87" s="639"/>
      <c r="DR87" s="639"/>
      <c r="DS87" s="639"/>
      <c r="DT87" s="639"/>
      <c r="DU87" s="639"/>
      <c r="DV87" s="639"/>
      <c r="DW87" s="639"/>
      <c r="DX87" s="639"/>
      <c r="DY87" s="639"/>
      <c r="DZ87" s="639"/>
      <c r="EA87" s="639"/>
      <c r="EB87" s="639"/>
      <c r="EC87" s="639"/>
      <c r="ED87" s="639"/>
      <c r="EE87" s="639"/>
      <c r="EF87" s="639"/>
      <c r="EG87" s="639"/>
      <c r="EH87" s="639"/>
      <c r="EI87" s="639"/>
      <c r="EJ87" s="639"/>
      <c r="EK87" s="639"/>
      <c r="EL87" s="639"/>
      <c r="EM87" s="639"/>
      <c r="EN87" s="639"/>
      <c r="EO87" s="639"/>
      <c r="EP87" s="639"/>
      <c r="EQ87" s="639"/>
      <c r="ER87" s="639"/>
      <c r="ES87" s="639"/>
      <c r="ET87" s="639"/>
      <c r="EU87" s="639"/>
      <c r="EV87" s="639"/>
      <c r="EW87" s="639"/>
      <c r="EX87" s="639"/>
      <c r="EY87" s="639"/>
      <c r="EZ87" s="639"/>
      <c r="FA87" s="639"/>
      <c r="FB87" s="639"/>
      <c r="FC87" s="639"/>
      <c r="FD87" s="639"/>
      <c r="FE87" s="639"/>
      <c r="FF87" s="639"/>
      <c r="FG87" s="639"/>
      <c r="FH87" s="639"/>
      <c r="FI87" s="639"/>
      <c r="FJ87" s="639"/>
      <c r="FK87" s="639"/>
      <c r="FL87" s="639"/>
      <c r="FM87" s="639"/>
      <c r="FN87" s="639"/>
      <c r="FO87" s="639"/>
      <c r="FP87" s="639"/>
      <c r="FQ87" s="639"/>
      <c r="FR87" s="639"/>
      <c r="FS87" s="639"/>
      <c r="FT87" s="639"/>
      <c r="FU87" s="639"/>
      <c r="FV87" s="639"/>
      <c r="FW87" s="639"/>
      <c r="FX87" s="639"/>
      <c r="FY87" s="639"/>
      <c r="FZ87" s="639"/>
      <c r="GA87" s="639"/>
      <c r="GB87" s="639"/>
      <c r="GC87" s="639"/>
      <c r="GD87" s="639"/>
      <c r="GE87" s="639"/>
      <c r="GF87" s="639"/>
      <c r="GG87" s="639"/>
      <c r="GH87" s="639"/>
      <c r="GI87" s="639"/>
      <c r="GJ87" s="639"/>
      <c r="GK87" s="639"/>
      <c r="GL87" s="639"/>
      <c r="GM87" s="639"/>
      <c r="GN87" s="639"/>
      <c r="GO87" s="639"/>
      <c r="GP87" s="639"/>
      <c r="GQ87" s="639"/>
      <c r="GR87" s="639"/>
      <c r="GS87" s="639"/>
      <c r="GT87" s="639"/>
      <c r="GU87" s="639"/>
      <c r="GV87" s="639"/>
      <c r="GW87" s="639"/>
      <c r="GX87" s="639"/>
      <c r="GY87" s="639"/>
      <c r="GZ87" s="639"/>
      <c r="HA87" s="639"/>
      <c r="HB87" s="639"/>
      <c r="HC87" s="639"/>
      <c r="HD87" s="639"/>
      <c r="HE87" s="639"/>
      <c r="HF87" s="639"/>
      <c r="HG87" s="639"/>
      <c r="HH87" s="639"/>
      <c r="HI87" s="639"/>
      <c r="HJ87" s="639"/>
      <c r="HK87" s="639"/>
      <c r="HL87" s="639"/>
      <c r="HM87" s="639"/>
      <c r="HN87" s="639"/>
      <c r="HO87" s="639"/>
      <c r="HP87" s="639"/>
      <c r="HQ87" s="639"/>
      <c r="HR87" s="639"/>
      <c r="HS87" s="639"/>
      <c r="HT87" s="639"/>
      <c r="HU87" s="639"/>
      <c r="HV87" s="639"/>
      <c r="HW87" s="639"/>
      <c r="HX87" s="639"/>
      <c r="HY87" s="639"/>
      <c r="HZ87" s="639"/>
      <c r="IA87" s="639"/>
      <c r="IB87" s="639"/>
      <c r="IC87" s="639"/>
      <c r="ID87" s="639"/>
      <c r="IE87" s="639"/>
      <c r="IF87" s="639"/>
      <c r="IG87" s="639"/>
      <c r="IH87" s="639"/>
      <c r="II87" s="639"/>
      <c r="IJ87" s="639"/>
      <c r="IK87" s="639"/>
      <c r="IL87" s="639"/>
      <c r="IM87" s="639"/>
      <c r="IN87" s="639"/>
      <c r="IO87" s="639"/>
      <c r="IP87" s="639"/>
      <c r="IQ87" s="639"/>
      <c r="IR87" s="639"/>
      <c r="IS87" s="639"/>
      <c r="IT87" s="639"/>
      <c r="IU87" s="639"/>
      <c r="IV87" s="639"/>
      <c r="IW87" s="639"/>
      <c r="IX87" s="727"/>
    </row>
    <row r="88" spans="1:258" s="728" customFormat="1" ht="15" customHeight="1">
      <c r="A88" s="996"/>
      <c r="B88" s="735" t="s">
        <v>929</v>
      </c>
      <c r="C88" s="736"/>
      <c r="D88" s="736"/>
      <c r="E88" s="737"/>
      <c r="F88" s="738"/>
      <c r="G88" s="639"/>
      <c r="H88" s="639"/>
      <c r="I88" s="639"/>
      <c r="J88" s="639"/>
      <c r="K88" s="639"/>
      <c r="L88" s="639"/>
      <c r="M88" s="639"/>
      <c r="N88" s="727"/>
      <c r="O88" s="639"/>
      <c r="P88" s="639"/>
      <c r="Q88" s="639"/>
      <c r="R88" s="639"/>
      <c r="S88" s="639"/>
      <c r="T88" s="639"/>
      <c r="U88" s="639"/>
      <c r="V88" s="639"/>
      <c r="W88" s="639"/>
      <c r="X88" s="639"/>
      <c r="Y88" s="639"/>
      <c r="Z88" s="639"/>
      <c r="AA88" s="639"/>
      <c r="AB88" s="639"/>
      <c r="AC88" s="639"/>
      <c r="AD88" s="639"/>
      <c r="AE88" s="639"/>
      <c r="AF88" s="639"/>
      <c r="AG88" s="639"/>
      <c r="AH88" s="639"/>
      <c r="AI88" s="639"/>
      <c r="AJ88" s="639"/>
      <c r="AK88" s="639"/>
      <c r="AL88" s="639"/>
      <c r="AM88" s="639"/>
      <c r="AN88" s="639"/>
      <c r="AO88" s="639"/>
      <c r="AP88" s="639"/>
      <c r="AQ88" s="639"/>
      <c r="AR88" s="639"/>
      <c r="AS88" s="639"/>
      <c r="AT88" s="639"/>
      <c r="AU88" s="639"/>
      <c r="AV88" s="639"/>
      <c r="AW88" s="639"/>
      <c r="AX88" s="639"/>
      <c r="AY88" s="639"/>
      <c r="AZ88" s="639"/>
      <c r="BA88" s="639"/>
      <c r="BB88" s="639"/>
      <c r="BC88" s="639"/>
      <c r="BD88" s="639"/>
      <c r="BE88" s="639"/>
      <c r="BF88" s="639"/>
      <c r="BG88" s="639"/>
      <c r="BH88" s="639"/>
      <c r="BI88" s="639"/>
      <c r="BJ88" s="639"/>
      <c r="BK88" s="639"/>
      <c r="BL88" s="639"/>
      <c r="BM88" s="639"/>
      <c r="BN88" s="639"/>
      <c r="BO88" s="639"/>
      <c r="BP88" s="639"/>
      <c r="BQ88" s="639"/>
      <c r="BR88" s="639"/>
      <c r="BS88" s="639"/>
      <c r="BT88" s="639"/>
      <c r="BU88" s="639"/>
      <c r="BV88" s="639"/>
      <c r="BW88" s="639"/>
      <c r="BX88" s="639"/>
      <c r="BY88" s="639"/>
      <c r="BZ88" s="639"/>
      <c r="CA88" s="639"/>
      <c r="CB88" s="639"/>
      <c r="CC88" s="639"/>
      <c r="CD88" s="639"/>
      <c r="CE88" s="639"/>
      <c r="CF88" s="639"/>
      <c r="CG88" s="639"/>
      <c r="CH88" s="639"/>
      <c r="CI88" s="639"/>
      <c r="CJ88" s="639"/>
      <c r="CK88" s="639"/>
      <c r="CL88" s="639"/>
      <c r="CM88" s="639"/>
      <c r="CN88" s="639"/>
      <c r="CO88" s="639"/>
      <c r="CP88" s="639"/>
      <c r="CQ88" s="639"/>
      <c r="CR88" s="639"/>
      <c r="CS88" s="639"/>
      <c r="CT88" s="639"/>
      <c r="CU88" s="639"/>
      <c r="CV88" s="639"/>
      <c r="CW88" s="639"/>
      <c r="CX88" s="639"/>
      <c r="CY88" s="639"/>
      <c r="CZ88" s="639"/>
      <c r="DA88" s="639"/>
      <c r="DB88" s="639"/>
      <c r="DC88" s="639"/>
      <c r="DD88" s="639"/>
      <c r="DE88" s="639"/>
      <c r="DF88" s="639"/>
      <c r="DG88" s="639"/>
      <c r="DH88" s="639"/>
      <c r="DI88" s="639"/>
      <c r="DJ88" s="639"/>
      <c r="DK88" s="639"/>
      <c r="DL88" s="639"/>
      <c r="DM88" s="639"/>
      <c r="DN88" s="639"/>
      <c r="DO88" s="639"/>
      <c r="DP88" s="639"/>
      <c r="DQ88" s="639"/>
      <c r="DR88" s="639"/>
      <c r="DS88" s="639"/>
      <c r="DT88" s="639"/>
      <c r="DU88" s="639"/>
      <c r="DV88" s="639"/>
      <c r="DW88" s="639"/>
      <c r="DX88" s="639"/>
      <c r="DY88" s="639"/>
      <c r="DZ88" s="639"/>
      <c r="EA88" s="639"/>
      <c r="EB88" s="639"/>
      <c r="EC88" s="639"/>
      <c r="ED88" s="639"/>
      <c r="EE88" s="639"/>
      <c r="EF88" s="639"/>
      <c r="EG88" s="639"/>
      <c r="EH88" s="639"/>
      <c r="EI88" s="639"/>
      <c r="EJ88" s="639"/>
      <c r="EK88" s="639"/>
      <c r="EL88" s="639"/>
      <c r="EM88" s="639"/>
      <c r="EN88" s="639"/>
      <c r="EO88" s="639"/>
      <c r="EP88" s="639"/>
      <c r="EQ88" s="639"/>
      <c r="ER88" s="639"/>
      <c r="ES88" s="639"/>
      <c r="ET88" s="639"/>
      <c r="EU88" s="639"/>
      <c r="EV88" s="639"/>
      <c r="EW88" s="639"/>
      <c r="EX88" s="639"/>
      <c r="EY88" s="639"/>
      <c r="EZ88" s="639"/>
      <c r="FA88" s="639"/>
      <c r="FB88" s="639"/>
      <c r="FC88" s="639"/>
      <c r="FD88" s="639"/>
      <c r="FE88" s="639"/>
      <c r="FF88" s="639"/>
      <c r="FG88" s="639"/>
      <c r="FH88" s="639"/>
      <c r="FI88" s="639"/>
      <c r="FJ88" s="639"/>
      <c r="FK88" s="639"/>
      <c r="FL88" s="639"/>
      <c r="FM88" s="639"/>
      <c r="FN88" s="639"/>
      <c r="FO88" s="639"/>
      <c r="FP88" s="639"/>
      <c r="FQ88" s="639"/>
      <c r="FR88" s="639"/>
      <c r="FS88" s="639"/>
      <c r="FT88" s="639"/>
      <c r="FU88" s="639"/>
      <c r="FV88" s="639"/>
      <c r="FW88" s="639"/>
      <c r="FX88" s="639"/>
      <c r="FY88" s="639"/>
      <c r="FZ88" s="639"/>
      <c r="GA88" s="639"/>
      <c r="GB88" s="639"/>
      <c r="GC88" s="639"/>
      <c r="GD88" s="639"/>
      <c r="GE88" s="639"/>
      <c r="GF88" s="639"/>
      <c r="GG88" s="639"/>
      <c r="GH88" s="639"/>
      <c r="GI88" s="639"/>
      <c r="GJ88" s="639"/>
      <c r="GK88" s="639"/>
      <c r="GL88" s="639"/>
      <c r="GM88" s="639"/>
      <c r="GN88" s="639"/>
      <c r="GO88" s="639"/>
      <c r="GP88" s="639"/>
      <c r="GQ88" s="639"/>
      <c r="GR88" s="639"/>
      <c r="GS88" s="639"/>
      <c r="GT88" s="639"/>
      <c r="GU88" s="639"/>
      <c r="GV88" s="639"/>
      <c r="GW88" s="639"/>
      <c r="GX88" s="639"/>
      <c r="GY88" s="639"/>
      <c r="GZ88" s="639"/>
      <c r="HA88" s="639"/>
      <c r="HB88" s="639"/>
      <c r="HC88" s="639"/>
      <c r="HD88" s="639"/>
      <c r="HE88" s="639"/>
      <c r="HF88" s="639"/>
      <c r="HG88" s="639"/>
      <c r="HH88" s="639"/>
      <c r="HI88" s="639"/>
      <c r="HJ88" s="639"/>
      <c r="HK88" s="639"/>
      <c r="HL88" s="639"/>
      <c r="HM88" s="639"/>
      <c r="HN88" s="639"/>
      <c r="HO88" s="639"/>
      <c r="HP88" s="639"/>
      <c r="HQ88" s="639"/>
      <c r="HR88" s="639"/>
      <c r="HS88" s="639"/>
      <c r="HT88" s="639"/>
      <c r="HU88" s="639"/>
      <c r="HV88" s="639"/>
      <c r="HW88" s="639"/>
      <c r="HX88" s="639"/>
      <c r="HY88" s="639"/>
      <c r="HZ88" s="639"/>
      <c r="IA88" s="639"/>
      <c r="IB88" s="639"/>
      <c r="IC88" s="639"/>
      <c r="ID88" s="639"/>
      <c r="IE88" s="639"/>
      <c r="IF88" s="639"/>
      <c r="IG88" s="639"/>
      <c r="IH88" s="639"/>
      <c r="II88" s="639"/>
      <c r="IJ88" s="639"/>
      <c r="IK88" s="639"/>
      <c r="IL88" s="639"/>
      <c r="IM88" s="639"/>
      <c r="IN88" s="639"/>
      <c r="IO88" s="639"/>
      <c r="IP88" s="639"/>
      <c r="IQ88" s="639"/>
      <c r="IR88" s="639"/>
      <c r="IS88" s="639"/>
      <c r="IT88" s="639"/>
      <c r="IU88" s="639"/>
      <c r="IV88" s="639"/>
      <c r="IW88" s="639"/>
      <c r="IX88" s="727"/>
    </row>
    <row r="89" spans="1:258" s="728" customFormat="1" ht="15" customHeight="1">
      <c r="A89" s="996"/>
      <c r="B89" s="732" t="s">
        <v>930</v>
      </c>
      <c r="C89" s="733"/>
      <c r="D89" s="733"/>
      <c r="E89" s="734"/>
      <c r="F89" s="670"/>
      <c r="G89" s="639"/>
      <c r="H89" s="639"/>
      <c r="I89" s="639"/>
      <c r="J89" s="639"/>
      <c r="K89" s="639"/>
      <c r="L89" s="639"/>
      <c r="M89" s="639"/>
      <c r="N89" s="727"/>
      <c r="O89" s="639"/>
      <c r="P89" s="639"/>
      <c r="Q89" s="639"/>
      <c r="R89" s="639"/>
      <c r="S89" s="639"/>
      <c r="T89" s="639"/>
      <c r="U89" s="639"/>
      <c r="V89" s="639"/>
      <c r="W89" s="639"/>
      <c r="X89" s="639"/>
      <c r="Y89" s="639"/>
      <c r="Z89" s="639"/>
      <c r="AA89" s="639"/>
      <c r="AB89" s="639"/>
      <c r="AC89" s="639"/>
      <c r="AD89" s="639"/>
      <c r="AE89" s="639"/>
      <c r="AF89" s="639"/>
      <c r="AG89" s="639"/>
      <c r="AH89" s="639"/>
      <c r="AI89" s="639"/>
      <c r="AJ89" s="639"/>
      <c r="AK89" s="639"/>
      <c r="AL89" s="639"/>
      <c r="AM89" s="639"/>
      <c r="AN89" s="639"/>
      <c r="AO89" s="639"/>
      <c r="AP89" s="639"/>
      <c r="AQ89" s="639"/>
      <c r="AR89" s="639"/>
      <c r="AS89" s="639"/>
      <c r="AT89" s="639"/>
      <c r="AU89" s="639"/>
      <c r="AV89" s="639"/>
      <c r="AW89" s="639"/>
      <c r="AX89" s="639"/>
      <c r="AY89" s="639"/>
      <c r="AZ89" s="639"/>
      <c r="BA89" s="639"/>
      <c r="BB89" s="639"/>
      <c r="BC89" s="639"/>
      <c r="BD89" s="639"/>
      <c r="BE89" s="639"/>
      <c r="BF89" s="639"/>
      <c r="BG89" s="639"/>
      <c r="BH89" s="639"/>
      <c r="BI89" s="639"/>
      <c r="BJ89" s="639"/>
      <c r="BK89" s="639"/>
      <c r="BL89" s="639"/>
      <c r="BM89" s="639"/>
      <c r="BN89" s="639"/>
      <c r="BO89" s="639"/>
      <c r="BP89" s="639"/>
      <c r="BQ89" s="639"/>
      <c r="BR89" s="639"/>
      <c r="BS89" s="639"/>
      <c r="BT89" s="639"/>
      <c r="BU89" s="639"/>
      <c r="BV89" s="639"/>
      <c r="BW89" s="639"/>
      <c r="BX89" s="639"/>
      <c r="BY89" s="639"/>
      <c r="BZ89" s="639"/>
      <c r="CA89" s="639"/>
      <c r="CB89" s="639"/>
      <c r="CC89" s="639"/>
      <c r="CD89" s="639"/>
      <c r="CE89" s="639"/>
      <c r="CF89" s="639"/>
      <c r="CG89" s="639"/>
      <c r="CH89" s="639"/>
      <c r="CI89" s="639"/>
      <c r="CJ89" s="639"/>
      <c r="CK89" s="639"/>
      <c r="CL89" s="639"/>
      <c r="CM89" s="639"/>
      <c r="CN89" s="639"/>
      <c r="CO89" s="639"/>
      <c r="CP89" s="639"/>
      <c r="CQ89" s="639"/>
      <c r="CR89" s="639"/>
      <c r="CS89" s="639"/>
      <c r="CT89" s="639"/>
      <c r="CU89" s="639"/>
      <c r="CV89" s="639"/>
      <c r="CW89" s="639"/>
      <c r="CX89" s="639"/>
      <c r="CY89" s="639"/>
      <c r="CZ89" s="639"/>
      <c r="DA89" s="639"/>
      <c r="DB89" s="639"/>
      <c r="DC89" s="639"/>
      <c r="DD89" s="639"/>
      <c r="DE89" s="639"/>
      <c r="DF89" s="639"/>
      <c r="DG89" s="639"/>
      <c r="DH89" s="639"/>
      <c r="DI89" s="639"/>
      <c r="DJ89" s="639"/>
      <c r="DK89" s="639"/>
      <c r="DL89" s="639"/>
      <c r="DM89" s="639"/>
      <c r="DN89" s="639"/>
      <c r="DO89" s="639"/>
      <c r="DP89" s="639"/>
      <c r="DQ89" s="639"/>
      <c r="DR89" s="639"/>
      <c r="DS89" s="639"/>
      <c r="DT89" s="639"/>
      <c r="DU89" s="639"/>
      <c r="DV89" s="639"/>
      <c r="DW89" s="639"/>
      <c r="DX89" s="639"/>
      <c r="DY89" s="639"/>
      <c r="DZ89" s="639"/>
      <c r="EA89" s="639"/>
      <c r="EB89" s="639"/>
      <c r="EC89" s="639"/>
      <c r="ED89" s="639"/>
      <c r="EE89" s="639"/>
      <c r="EF89" s="639"/>
      <c r="EG89" s="639"/>
      <c r="EH89" s="639"/>
      <c r="EI89" s="639"/>
      <c r="EJ89" s="639"/>
      <c r="EK89" s="639"/>
      <c r="EL89" s="639"/>
      <c r="EM89" s="639"/>
      <c r="EN89" s="639"/>
      <c r="EO89" s="639"/>
      <c r="EP89" s="639"/>
      <c r="EQ89" s="639"/>
      <c r="ER89" s="639"/>
      <c r="ES89" s="639"/>
      <c r="ET89" s="639"/>
      <c r="EU89" s="639"/>
      <c r="EV89" s="639"/>
      <c r="EW89" s="639"/>
      <c r="EX89" s="639"/>
      <c r="EY89" s="639"/>
      <c r="EZ89" s="639"/>
      <c r="FA89" s="639"/>
      <c r="FB89" s="639"/>
      <c r="FC89" s="639"/>
      <c r="FD89" s="639"/>
      <c r="FE89" s="639"/>
      <c r="FF89" s="639"/>
      <c r="FG89" s="639"/>
      <c r="FH89" s="639"/>
      <c r="FI89" s="639"/>
      <c r="FJ89" s="639"/>
      <c r="FK89" s="639"/>
      <c r="FL89" s="639"/>
      <c r="FM89" s="639"/>
      <c r="FN89" s="639"/>
      <c r="FO89" s="639"/>
      <c r="FP89" s="639"/>
      <c r="FQ89" s="639"/>
      <c r="FR89" s="639"/>
      <c r="FS89" s="639"/>
      <c r="FT89" s="639"/>
      <c r="FU89" s="639"/>
      <c r="FV89" s="639"/>
      <c r="FW89" s="639"/>
      <c r="FX89" s="639"/>
      <c r="FY89" s="639"/>
      <c r="FZ89" s="639"/>
      <c r="GA89" s="639"/>
      <c r="GB89" s="639"/>
      <c r="GC89" s="639"/>
      <c r="GD89" s="639"/>
      <c r="GE89" s="639"/>
      <c r="GF89" s="639"/>
      <c r="GG89" s="639"/>
      <c r="GH89" s="639"/>
      <c r="GI89" s="639"/>
      <c r="GJ89" s="639"/>
      <c r="GK89" s="639"/>
      <c r="GL89" s="639"/>
      <c r="GM89" s="639"/>
      <c r="GN89" s="639"/>
      <c r="GO89" s="639"/>
      <c r="GP89" s="639"/>
      <c r="GQ89" s="639"/>
      <c r="GR89" s="639"/>
      <c r="GS89" s="639"/>
      <c r="GT89" s="639"/>
      <c r="GU89" s="639"/>
      <c r="GV89" s="639"/>
      <c r="GW89" s="639"/>
      <c r="GX89" s="639"/>
      <c r="GY89" s="639"/>
      <c r="GZ89" s="639"/>
      <c r="HA89" s="639"/>
      <c r="HB89" s="639"/>
      <c r="HC89" s="639"/>
      <c r="HD89" s="639"/>
      <c r="HE89" s="639"/>
      <c r="HF89" s="639"/>
      <c r="HG89" s="639"/>
      <c r="HH89" s="639"/>
      <c r="HI89" s="639"/>
      <c r="HJ89" s="639"/>
      <c r="HK89" s="639"/>
      <c r="HL89" s="639"/>
      <c r="HM89" s="639"/>
      <c r="HN89" s="639"/>
      <c r="HO89" s="639"/>
      <c r="HP89" s="639"/>
      <c r="HQ89" s="639"/>
      <c r="HR89" s="639"/>
      <c r="HS89" s="639"/>
      <c r="HT89" s="639"/>
      <c r="HU89" s="639"/>
      <c r="HV89" s="639"/>
      <c r="HW89" s="639"/>
      <c r="HX89" s="639"/>
      <c r="HY89" s="639"/>
      <c r="HZ89" s="639"/>
      <c r="IA89" s="639"/>
      <c r="IB89" s="639"/>
      <c r="IC89" s="639"/>
      <c r="ID89" s="639"/>
      <c r="IE89" s="639"/>
      <c r="IF89" s="639"/>
      <c r="IG89" s="639"/>
      <c r="IH89" s="639"/>
      <c r="II89" s="639"/>
      <c r="IJ89" s="639"/>
      <c r="IK89" s="639"/>
      <c r="IL89" s="639"/>
      <c r="IM89" s="639"/>
      <c r="IN89" s="639"/>
      <c r="IO89" s="639"/>
      <c r="IP89" s="639"/>
      <c r="IQ89" s="639"/>
      <c r="IR89" s="639"/>
      <c r="IS89" s="639"/>
      <c r="IT89" s="639"/>
      <c r="IU89" s="639"/>
      <c r="IV89" s="639"/>
      <c r="IW89" s="639"/>
      <c r="IX89" s="727"/>
    </row>
    <row r="90" spans="1:258" s="728" customFormat="1" ht="15" customHeight="1">
      <c r="A90" s="996"/>
      <c r="B90" s="735" t="s">
        <v>927</v>
      </c>
      <c r="C90" s="736"/>
      <c r="D90" s="736"/>
      <c r="E90" s="737"/>
      <c r="F90" s="738"/>
      <c r="G90" s="639"/>
      <c r="H90" s="639"/>
      <c r="I90" s="639"/>
      <c r="J90" s="639"/>
      <c r="K90" s="639"/>
      <c r="L90" s="639"/>
      <c r="M90" s="639"/>
      <c r="N90" s="727"/>
      <c r="O90" s="639"/>
      <c r="P90" s="639"/>
      <c r="Q90" s="639"/>
      <c r="R90" s="639"/>
      <c r="S90" s="639"/>
      <c r="T90" s="639"/>
      <c r="U90" s="639"/>
      <c r="V90" s="639"/>
      <c r="W90" s="639"/>
      <c r="X90" s="639"/>
      <c r="Y90" s="639"/>
      <c r="Z90" s="639"/>
      <c r="AA90" s="639"/>
      <c r="AB90" s="639"/>
      <c r="AC90" s="639"/>
      <c r="AD90" s="639"/>
      <c r="AE90" s="639"/>
      <c r="AF90" s="639"/>
      <c r="AG90" s="639"/>
      <c r="AH90" s="639"/>
      <c r="AI90" s="639"/>
      <c r="AJ90" s="639"/>
      <c r="AK90" s="639"/>
      <c r="AL90" s="639"/>
      <c r="AM90" s="639"/>
      <c r="AN90" s="639"/>
      <c r="AO90" s="639"/>
      <c r="AP90" s="639"/>
      <c r="AQ90" s="639"/>
      <c r="AR90" s="639"/>
      <c r="AS90" s="639"/>
      <c r="AT90" s="639"/>
      <c r="AU90" s="639"/>
      <c r="AV90" s="639"/>
      <c r="AW90" s="639"/>
      <c r="AX90" s="639"/>
      <c r="AY90" s="639"/>
      <c r="AZ90" s="639"/>
      <c r="BA90" s="639"/>
      <c r="BB90" s="639"/>
      <c r="BC90" s="639"/>
      <c r="BD90" s="639"/>
      <c r="BE90" s="639"/>
      <c r="BF90" s="639"/>
      <c r="BG90" s="639"/>
      <c r="BH90" s="639"/>
      <c r="BI90" s="639"/>
      <c r="BJ90" s="639"/>
      <c r="BK90" s="639"/>
      <c r="BL90" s="639"/>
      <c r="BM90" s="639"/>
      <c r="BN90" s="639"/>
      <c r="BO90" s="639"/>
      <c r="BP90" s="639"/>
      <c r="BQ90" s="639"/>
      <c r="BR90" s="639"/>
      <c r="BS90" s="639"/>
      <c r="BT90" s="639"/>
      <c r="BU90" s="639"/>
      <c r="BV90" s="639"/>
      <c r="BW90" s="639"/>
      <c r="BX90" s="639"/>
      <c r="BY90" s="639"/>
      <c r="BZ90" s="639"/>
      <c r="CA90" s="639"/>
      <c r="CB90" s="639"/>
      <c r="CC90" s="639"/>
      <c r="CD90" s="639"/>
      <c r="CE90" s="639"/>
      <c r="CF90" s="639"/>
      <c r="CG90" s="639"/>
      <c r="CH90" s="639"/>
      <c r="CI90" s="639"/>
      <c r="CJ90" s="639"/>
      <c r="CK90" s="639"/>
      <c r="CL90" s="639"/>
      <c r="CM90" s="639"/>
      <c r="CN90" s="639"/>
      <c r="CO90" s="639"/>
      <c r="CP90" s="639"/>
      <c r="CQ90" s="639"/>
      <c r="CR90" s="639"/>
      <c r="CS90" s="639"/>
      <c r="CT90" s="639"/>
      <c r="CU90" s="639"/>
      <c r="CV90" s="639"/>
      <c r="CW90" s="639"/>
      <c r="CX90" s="639"/>
      <c r="CY90" s="639"/>
      <c r="CZ90" s="639"/>
      <c r="DA90" s="639"/>
      <c r="DB90" s="639"/>
      <c r="DC90" s="639"/>
      <c r="DD90" s="639"/>
      <c r="DE90" s="639"/>
      <c r="DF90" s="639"/>
      <c r="DG90" s="639"/>
      <c r="DH90" s="639"/>
      <c r="DI90" s="639"/>
      <c r="DJ90" s="639"/>
      <c r="DK90" s="639"/>
      <c r="DL90" s="639"/>
      <c r="DM90" s="639"/>
      <c r="DN90" s="639"/>
      <c r="DO90" s="639"/>
      <c r="DP90" s="639"/>
      <c r="DQ90" s="639"/>
      <c r="DR90" s="639"/>
      <c r="DS90" s="639"/>
      <c r="DT90" s="639"/>
      <c r="DU90" s="639"/>
      <c r="DV90" s="639"/>
      <c r="DW90" s="639"/>
      <c r="DX90" s="639"/>
      <c r="DY90" s="639"/>
      <c r="DZ90" s="639"/>
      <c r="EA90" s="639"/>
      <c r="EB90" s="639"/>
      <c r="EC90" s="639"/>
      <c r="ED90" s="639"/>
      <c r="EE90" s="639"/>
      <c r="EF90" s="639"/>
      <c r="EG90" s="639"/>
      <c r="EH90" s="639"/>
      <c r="EI90" s="639"/>
      <c r="EJ90" s="639"/>
      <c r="EK90" s="639"/>
      <c r="EL90" s="639"/>
      <c r="EM90" s="639"/>
      <c r="EN90" s="639"/>
      <c r="EO90" s="639"/>
      <c r="EP90" s="639"/>
      <c r="EQ90" s="639"/>
      <c r="ER90" s="639"/>
      <c r="ES90" s="639"/>
      <c r="ET90" s="639"/>
      <c r="EU90" s="639"/>
      <c r="EV90" s="639"/>
      <c r="EW90" s="639"/>
      <c r="EX90" s="639"/>
      <c r="EY90" s="639"/>
      <c r="EZ90" s="639"/>
      <c r="FA90" s="639"/>
      <c r="FB90" s="639"/>
      <c r="FC90" s="639"/>
      <c r="FD90" s="639"/>
      <c r="FE90" s="639"/>
      <c r="FF90" s="639"/>
      <c r="FG90" s="639"/>
      <c r="FH90" s="639"/>
      <c r="FI90" s="639"/>
      <c r="FJ90" s="639"/>
      <c r="FK90" s="639"/>
      <c r="FL90" s="639"/>
      <c r="FM90" s="639"/>
      <c r="FN90" s="639"/>
      <c r="FO90" s="639"/>
      <c r="FP90" s="639"/>
      <c r="FQ90" s="639"/>
      <c r="FR90" s="639"/>
      <c r="FS90" s="639"/>
      <c r="FT90" s="639"/>
      <c r="FU90" s="639"/>
      <c r="FV90" s="639"/>
      <c r="FW90" s="639"/>
      <c r="FX90" s="639"/>
      <c r="FY90" s="639"/>
      <c r="FZ90" s="639"/>
      <c r="GA90" s="639"/>
      <c r="GB90" s="639"/>
      <c r="GC90" s="639"/>
      <c r="GD90" s="639"/>
      <c r="GE90" s="639"/>
      <c r="GF90" s="639"/>
      <c r="GG90" s="639"/>
      <c r="GH90" s="639"/>
      <c r="GI90" s="639"/>
      <c r="GJ90" s="639"/>
      <c r="GK90" s="639"/>
      <c r="GL90" s="639"/>
      <c r="GM90" s="639"/>
      <c r="GN90" s="639"/>
      <c r="GO90" s="639"/>
      <c r="GP90" s="639"/>
      <c r="GQ90" s="639"/>
      <c r="GR90" s="639"/>
      <c r="GS90" s="639"/>
      <c r="GT90" s="639"/>
      <c r="GU90" s="639"/>
      <c r="GV90" s="639"/>
      <c r="GW90" s="639"/>
      <c r="GX90" s="639"/>
      <c r="GY90" s="639"/>
      <c r="GZ90" s="639"/>
      <c r="HA90" s="639"/>
      <c r="HB90" s="639"/>
      <c r="HC90" s="639"/>
      <c r="HD90" s="639"/>
      <c r="HE90" s="639"/>
      <c r="HF90" s="639"/>
      <c r="HG90" s="639"/>
      <c r="HH90" s="639"/>
      <c r="HI90" s="639"/>
      <c r="HJ90" s="639"/>
      <c r="HK90" s="639"/>
      <c r="HL90" s="639"/>
      <c r="HM90" s="639"/>
      <c r="HN90" s="639"/>
      <c r="HO90" s="639"/>
      <c r="HP90" s="639"/>
      <c r="HQ90" s="639"/>
      <c r="HR90" s="639"/>
      <c r="HS90" s="639"/>
      <c r="HT90" s="639"/>
      <c r="HU90" s="639"/>
      <c r="HV90" s="639"/>
      <c r="HW90" s="639"/>
      <c r="HX90" s="639"/>
      <c r="HY90" s="639"/>
      <c r="HZ90" s="639"/>
      <c r="IA90" s="639"/>
      <c r="IB90" s="639"/>
      <c r="IC90" s="639"/>
      <c r="ID90" s="639"/>
      <c r="IE90" s="639"/>
      <c r="IF90" s="639"/>
      <c r="IG90" s="639"/>
      <c r="IH90" s="639"/>
      <c r="II90" s="639"/>
      <c r="IJ90" s="639"/>
      <c r="IK90" s="639"/>
      <c r="IL90" s="639"/>
      <c r="IM90" s="639"/>
      <c r="IN90" s="639"/>
      <c r="IO90" s="639"/>
      <c r="IP90" s="639"/>
      <c r="IQ90" s="639"/>
      <c r="IR90" s="639"/>
      <c r="IS90" s="639"/>
      <c r="IT90" s="639"/>
      <c r="IU90" s="639"/>
      <c r="IV90" s="639"/>
      <c r="IW90" s="639"/>
      <c r="IX90" s="727"/>
    </row>
    <row r="91" spans="1:258" s="728" customFormat="1" ht="15" customHeight="1">
      <c r="A91" s="996"/>
      <c r="B91" s="735" t="s">
        <v>928</v>
      </c>
      <c r="C91" s="736"/>
      <c r="D91" s="736"/>
      <c r="E91" s="737"/>
      <c r="F91" s="738"/>
      <c r="G91" s="639"/>
      <c r="H91" s="639"/>
      <c r="I91" s="639"/>
      <c r="J91" s="639"/>
      <c r="K91" s="639"/>
      <c r="L91" s="639"/>
      <c r="M91" s="639"/>
      <c r="N91" s="727"/>
      <c r="O91" s="639"/>
      <c r="P91" s="639"/>
      <c r="Q91" s="639"/>
      <c r="R91" s="639"/>
      <c r="S91" s="639"/>
      <c r="T91" s="639"/>
      <c r="U91" s="639"/>
      <c r="V91" s="639"/>
      <c r="W91" s="639"/>
      <c r="X91" s="639"/>
      <c r="Y91" s="639"/>
      <c r="Z91" s="639"/>
      <c r="AA91" s="639"/>
      <c r="AB91" s="639"/>
      <c r="AC91" s="639"/>
      <c r="AD91" s="639"/>
      <c r="AE91" s="639"/>
      <c r="AF91" s="639"/>
      <c r="AG91" s="639"/>
      <c r="AH91" s="639"/>
      <c r="AI91" s="639"/>
      <c r="AJ91" s="639"/>
      <c r="AK91" s="639"/>
      <c r="AL91" s="639"/>
      <c r="AM91" s="639"/>
      <c r="AN91" s="639"/>
      <c r="AO91" s="639"/>
      <c r="AP91" s="639"/>
      <c r="AQ91" s="639"/>
      <c r="AR91" s="639"/>
      <c r="AS91" s="639"/>
      <c r="AT91" s="639"/>
      <c r="AU91" s="639"/>
      <c r="AV91" s="639"/>
      <c r="AW91" s="639"/>
      <c r="AX91" s="639"/>
      <c r="AY91" s="639"/>
      <c r="AZ91" s="639"/>
      <c r="BA91" s="639"/>
      <c r="BB91" s="639"/>
      <c r="BC91" s="639"/>
      <c r="BD91" s="639"/>
      <c r="BE91" s="639"/>
      <c r="BF91" s="639"/>
      <c r="BG91" s="639"/>
      <c r="BH91" s="639"/>
      <c r="BI91" s="639"/>
      <c r="BJ91" s="639"/>
      <c r="BK91" s="639"/>
      <c r="BL91" s="639"/>
      <c r="BM91" s="639"/>
      <c r="BN91" s="639"/>
      <c r="BO91" s="639"/>
      <c r="BP91" s="639"/>
      <c r="BQ91" s="639"/>
      <c r="BR91" s="639"/>
      <c r="BS91" s="639"/>
      <c r="BT91" s="639"/>
      <c r="BU91" s="639"/>
      <c r="BV91" s="639"/>
      <c r="BW91" s="639"/>
      <c r="BX91" s="639"/>
      <c r="BY91" s="639"/>
      <c r="BZ91" s="639"/>
      <c r="CA91" s="639"/>
      <c r="CB91" s="639"/>
      <c r="CC91" s="639"/>
      <c r="CD91" s="639"/>
      <c r="CE91" s="639"/>
      <c r="CF91" s="639"/>
      <c r="CG91" s="639"/>
      <c r="CH91" s="639"/>
      <c r="CI91" s="639"/>
      <c r="CJ91" s="639"/>
      <c r="CK91" s="639"/>
      <c r="CL91" s="639"/>
      <c r="CM91" s="639"/>
      <c r="CN91" s="639"/>
      <c r="CO91" s="639"/>
      <c r="CP91" s="639"/>
      <c r="CQ91" s="639"/>
      <c r="CR91" s="639"/>
      <c r="CS91" s="639"/>
      <c r="CT91" s="639"/>
      <c r="CU91" s="639"/>
      <c r="CV91" s="639"/>
      <c r="CW91" s="639"/>
      <c r="CX91" s="639"/>
      <c r="CY91" s="639"/>
      <c r="CZ91" s="639"/>
      <c r="DA91" s="639"/>
      <c r="DB91" s="639"/>
      <c r="DC91" s="639"/>
      <c r="DD91" s="639"/>
      <c r="DE91" s="639"/>
      <c r="DF91" s="639"/>
      <c r="DG91" s="639"/>
      <c r="DH91" s="639"/>
      <c r="DI91" s="639"/>
      <c r="DJ91" s="639"/>
      <c r="DK91" s="639"/>
      <c r="DL91" s="639"/>
      <c r="DM91" s="639"/>
      <c r="DN91" s="639"/>
      <c r="DO91" s="639"/>
      <c r="DP91" s="639"/>
      <c r="DQ91" s="639"/>
      <c r="DR91" s="639"/>
      <c r="DS91" s="639"/>
      <c r="DT91" s="639"/>
      <c r="DU91" s="639"/>
      <c r="DV91" s="639"/>
      <c r="DW91" s="639"/>
      <c r="DX91" s="639"/>
      <c r="DY91" s="639"/>
      <c r="DZ91" s="639"/>
      <c r="EA91" s="639"/>
      <c r="EB91" s="639"/>
      <c r="EC91" s="639"/>
      <c r="ED91" s="639"/>
      <c r="EE91" s="639"/>
      <c r="EF91" s="639"/>
      <c r="EG91" s="639"/>
      <c r="EH91" s="639"/>
      <c r="EI91" s="639"/>
      <c r="EJ91" s="639"/>
      <c r="EK91" s="639"/>
      <c r="EL91" s="639"/>
      <c r="EM91" s="639"/>
      <c r="EN91" s="639"/>
      <c r="EO91" s="639"/>
      <c r="EP91" s="639"/>
      <c r="EQ91" s="639"/>
      <c r="ER91" s="639"/>
      <c r="ES91" s="639"/>
      <c r="ET91" s="639"/>
      <c r="EU91" s="639"/>
      <c r="EV91" s="639"/>
      <c r="EW91" s="639"/>
      <c r="EX91" s="639"/>
      <c r="EY91" s="639"/>
      <c r="EZ91" s="639"/>
      <c r="FA91" s="639"/>
      <c r="FB91" s="639"/>
      <c r="FC91" s="639"/>
      <c r="FD91" s="639"/>
      <c r="FE91" s="639"/>
      <c r="FF91" s="639"/>
      <c r="FG91" s="639"/>
      <c r="FH91" s="639"/>
      <c r="FI91" s="639"/>
      <c r="FJ91" s="639"/>
      <c r="FK91" s="639"/>
      <c r="FL91" s="639"/>
      <c r="FM91" s="639"/>
      <c r="FN91" s="639"/>
      <c r="FO91" s="639"/>
      <c r="FP91" s="639"/>
      <c r="FQ91" s="639"/>
      <c r="FR91" s="639"/>
      <c r="FS91" s="639"/>
      <c r="FT91" s="639"/>
      <c r="FU91" s="639"/>
      <c r="FV91" s="639"/>
      <c r="FW91" s="639"/>
      <c r="FX91" s="639"/>
      <c r="FY91" s="639"/>
      <c r="FZ91" s="639"/>
      <c r="GA91" s="639"/>
      <c r="GB91" s="639"/>
      <c r="GC91" s="639"/>
      <c r="GD91" s="639"/>
      <c r="GE91" s="639"/>
      <c r="GF91" s="639"/>
      <c r="GG91" s="639"/>
      <c r="GH91" s="639"/>
      <c r="GI91" s="639"/>
      <c r="GJ91" s="639"/>
      <c r="GK91" s="639"/>
      <c r="GL91" s="639"/>
      <c r="GM91" s="639"/>
      <c r="GN91" s="639"/>
      <c r="GO91" s="639"/>
      <c r="GP91" s="639"/>
      <c r="GQ91" s="639"/>
      <c r="GR91" s="639"/>
      <c r="GS91" s="639"/>
      <c r="GT91" s="639"/>
      <c r="GU91" s="639"/>
      <c r="GV91" s="639"/>
      <c r="GW91" s="639"/>
      <c r="GX91" s="639"/>
      <c r="GY91" s="639"/>
      <c r="GZ91" s="639"/>
      <c r="HA91" s="639"/>
      <c r="HB91" s="639"/>
      <c r="HC91" s="639"/>
      <c r="HD91" s="639"/>
      <c r="HE91" s="639"/>
      <c r="HF91" s="639"/>
      <c r="HG91" s="639"/>
      <c r="HH91" s="639"/>
      <c r="HI91" s="639"/>
      <c r="HJ91" s="639"/>
      <c r="HK91" s="639"/>
      <c r="HL91" s="639"/>
      <c r="HM91" s="639"/>
      <c r="HN91" s="639"/>
      <c r="HO91" s="639"/>
      <c r="HP91" s="639"/>
      <c r="HQ91" s="639"/>
      <c r="HR91" s="639"/>
      <c r="HS91" s="639"/>
      <c r="HT91" s="639"/>
      <c r="HU91" s="639"/>
      <c r="HV91" s="639"/>
      <c r="HW91" s="639"/>
      <c r="HX91" s="639"/>
      <c r="HY91" s="639"/>
      <c r="HZ91" s="639"/>
      <c r="IA91" s="639"/>
      <c r="IB91" s="639"/>
      <c r="IC91" s="639"/>
      <c r="ID91" s="639"/>
      <c r="IE91" s="639"/>
      <c r="IF91" s="639"/>
      <c r="IG91" s="639"/>
      <c r="IH91" s="639"/>
      <c r="II91" s="639"/>
      <c r="IJ91" s="639"/>
      <c r="IK91" s="639"/>
      <c r="IL91" s="639"/>
      <c r="IM91" s="639"/>
      <c r="IN91" s="639"/>
      <c r="IO91" s="639"/>
      <c r="IP91" s="639"/>
      <c r="IQ91" s="639"/>
      <c r="IR91" s="639"/>
      <c r="IS91" s="639"/>
      <c r="IT91" s="639"/>
      <c r="IU91" s="639"/>
      <c r="IV91" s="639"/>
      <c r="IW91" s="639"/>
      <c r="IX91" s="727"/>
    </row>
    <row r="92" spans="1:258" s="728" customFormat="1" ht="15" customHeight="1">
      <c r="A92" s="996"/>
      <c r="B92" s="735" t="s">
        <v>929</v>
      </c>
      <c r="C92" s="736"/>
      <c r="D92" s="736"/>
      <c r="E92" s="737"/>
      <c r="F92" s="738"/>
      <c r="G92" s="639"/>
      <c r="H92" s="639"/>
      <c r="I92" s="639"/>
      <c r="J92" s="639"/>
      <c r="K92" s="639"/>
      <c r="L92" s="639"/>
      <c r="M92" s="639"/>
      <c r="N92" s="727"/>
      <c r="O92" s="639"/>
      <c r="P92" s="639"/>
      <c r="Q92" s="639"/>
      <c r="R92" s="639"/>
      <c r="S92" s="639"/>
      <c r="T92" s="639"/>
      <c r="U92" s="639"/>
      <c r="V92" s="639"/>
      <c r="W92" s="639"/>
      <c r="X92" s="639"/>
      <c r="Y92" s="639"/>
      <c r="Z92" s="639"/>
      <c r="AA92" s="639"/>
      <c r="AB92" s="639"/>
      <c r="AC92" s="639"/>
      <c r="AD92" s="639"/>
      <c r="AE92" s="639"/>
      <c r="AF92" s="639"/>
      <c r="AG92" s="639"/>
      <c r="AH92" s="639"/>
      <c r="AI92" s="639"/>
      <c r="AJ92" s="639"/>
      <c r="AK92" s="639"/>
      <c r="AL92" s="639"/>
      <c r="AM92" s="639"/>
      <c r="AN92" s="639"/>
      <c r="AO92" s="639"/>
      <c r="AP92" s="639"/>
      <c r="AQ92" s="639"/>
      <c r="AR92" s="639"/>
      <c r="AS92" s="639"/>
      <c r="AT92" s="639"/>
      <c r="AU92" s="639"/>
      <c r="AV92" s="639"/>
      <c r="AW92" s="639"/>
      <c r="AX92" s="639"/>
      <c r="AY92" s="639"/>
      <c r="AZ92" s="639"/>
      <c r="BA92" s="639"/>
      <c r="BB92" s="639"/>
      <c r="BC92" s="639"/>
      <c r="BD92" s="639"/>
      <c r="BE92" s="639"/>
      <c r="BF92" s="639"/>
      <c r="BG92" s="639"/>
      <c r="BH92" s="639"/>
      <c r="BI92" s="639"/>
      <c r="BJ92" s="639"/>
      <c r="BK92" s="639"/>
      <c r="BL92" s="639"/>
      <c r="BM92" s="639"/>
      <c r="BN92" s="639"/>
      <c r="BO92" s="639"/>
      <c r="BP92" s="639"/>
      <c r="BQ92" s="639"/>
      <c r="BR92" s="639"/>
      <c r="BS92" s="639"/>
      <c r="BT92" s="639"/>
      <c r="BU92" s="639"/>
      <c r="BV92" s="639"/>
      <c r="BW92" s="639"/>
      <c r="BX92" s="639"/>
      <c r="BY92" s="639"/>
      <c r="BZ92" s="639"/>
      <c r="CA92" s="639"/>
      <c r="CB92" s="639"/>
      <c r="CC92" s="639"/>
      <c r="CD92" s="639"/>
      <c r="CE92" s="639"/>
      <c r="CF92" s="639"/>
      <c r="CG92" s="639"/>
      <c r="CH92" s="639"/>
      <c r="CI92" s="639"/>
      <c r="CJ92" s="639"/>
      <c r="CK92" s="639"/>
      <c r="CL92" s="639"/>
      <c r="CM92" s="639"/>
      <c r="CN92" s="639"/>
      <c r="CO92" s="639"/>
      <c r="CP92" s="639"/>
      <c r="CQ92" s="639"/>
      <c r="CR92" s="639"/>
      <c r="CS92" s="639"/>
      <c r="CT92" s="639"/>
      <c r="CU92" s="639"/>
      <c r="CV92" s="639"/>
      <c r="CW92" s="639"/>
      <c r="CX92" s="639"/>
      <c r="CY92" s="639"/>
      <c r="CZ92" s="639"/>
      <c r="DA92" s="639"/>
      <c r="DB92" s="639"/>
      <c r="DC92" s="639"/>
      <c r="DD92" s="639"/>
      <c r="DE92" s="639"/>
      <c r="DF92" s="639"/>
      <c r="DG92" s="639"/>
      <c r="DH92" s="639"/>
      <c r="DI92" s="639"/>
      <c r="DJ92" s="639"/>
      <c r="DK92" s="639"/>
      <c r="DL92" s="639"/>
      <c r="DM92" s="639"/>
      <c r="DN92" s="639"/>
      <c r="DO92" s="639"/>
      <c r="DP92" s="639"/>
      <c r="DQ92" s="639"/>
      <c r="DR92" s="639"/>
      <c r="DS92" s="639"/>
      <c r="DT92" s="639"/>
      <c r="DU92" s="639"/>
      <c r="DV92" s="639"/>
      <c r="DW92" s="639"/>
      <c r="DX92" s="639"/>
      <c r="DY92" s="639"/>
      <c r="DZ92" s="639"/>
      <c r="EA92" s="639"/>
      <c r="EB92" s="639"/>
      <c r="EC92" s="639"/>
      <c r="ED92" s="639"/>
      <c r="EE92" s="639"/>
      <c r="EF92" s="639"/>
      <c r="EG92" s="639"/>
      <c r="EH92" s="639"/>
      <c r="EI92" s="639"/>
      <c r="EJ92" s="639"/>
      <c r="EK92" s="639"/>
      <c r="EL92" s="639"/>
      <c r="EM92" s="639"/>
      <c r="EN92" s="639"/>
      <c r="EO92" s="639"/>
      <c r="EP92" s="639"/>
      <c r="EQ92" s="639"/>
      <c r="ER92" s="639"/>
      <c r="ES92" s="639"/>
      <c r="ET92" s="639"/>
      <c r="EU92" s="639"/>
      <c r="EV92" s="639"/>
      <c r="EW92" s="639"/>
      <c r="EX92" s="639"/>
      <c r="EY92" s="639"/>
      <c r="EZ92" s="639"/>
      <c r="FA92" s="639"/>
      <c r="FB92" s="639"/>
      <c r="FC92" s="639"/>
      <c r="FD92" s="639"/>
      <c r="FE92" s="639"/>
      <c r="FF92" s="639"/>
      <c r="FG92" s="639"/>
      <c r="FH92" s="639"/>
      <c r="FI92" s="639"/>
      <c r="FJ92" s="639"/>
      <c r="FK92" s="639"/>
      <c r="FL92" s="639"/>
      <c r="FM92" s="639"/>
      <c r="FN92" s="639"/>
      <c r="FO92" s="639"/>
      <c r="FP92" s="639"/>
      <c r="FQ92" s="639"/>
      <c r="FR92" s="639"/>
      <c r="FS92" s="639"/>
      <c r="FT92" s="639"/>
      <c r="FU92" s="639"/>
      <c r="FV92" s="639"/>
      <c r="FW92" s="639"/>
      <c r="FX92" s="639"/>
      <c r="FY92" s="639"/>
      <c r="FZ92" s="639"/>
      <c r="GA92" s="639"/>
      <c r="GB92" s="639"/>
      <c r="GC92" s="639"/>
      <c r="GD92" s="639"/>
      <c r="GE92" s="639"/>
      <c r="GF92" s="639"/>
      <c r="GG92" s="639"/>
      <c r="GH92" s="639"/>
      <c r="GI92" s="639"/>
      <c r="GJ92" s="639"/>
      <c r="GK92" s="639"/>
      <c r="GL92" s="639"/>
      <c r="GM92" s="639"/>
      <c r="GN92" s="639"/>
      <c r="GO92" s="639"/>
      <c r="GP92" s="639"/>
      <c r="GQ92" s="639"/>
      <c r="GR92" s="639"/>
      <c r="GS92" s="639"/>
      <c r="GT92" s="639"/>
      <c r="GU92" s="639"/>
      <c r="GV92" s="639"/>
      <c r="GW92" s="639"/>
      <c r="GX92" s="639"/>
      <c r="GY92" s="639"/>
      <c r="GZ92" s="639"/>
      <c r="HA92" s="639"/>
      <c r="HB92" s="639"/>
      <c r="HC92" s="639"/>
      <c r="HD92" s="639"/>
      <c r="HE92" s="639"/>
      <c r="HF92" s="639"/>
      <c r="HG92" s="639"/>
      <c r="HH92" s="639"/>
      <c r="HI92" s="639"/>
      <c r="HJ92" s="639"/>
      <c r="HK92" s="639"/>
      <c r="HL92" s="639"/>
      <c r="HM92" s="639"/>
      <c r="HN92" s="639"/>
      <c r="HO92" s="639"/>
      <c r="HP92" s="639"/>
      <c r="HQ92" s="639"/>
      <c r="HR92" s="639"/>
      <c r="HS92" s="639"/>
      <c r="HT92" s="639"/>
      <c r="HU92" s="639"/>
      <c r="HV92" s="639"/>
      <c r="HW92" s="639"/>
      <c r="HX92" s="639"/>
      <c r="HY92" s="639"/>
      <c r="HZ92" s="639"/>
      <c r="IA92" s="639"/>
      <c r="IB92" s="639"/>
      <c r="IC92" s="639"/>
      <c r="ID92" s="639"/>
      <c r="IE92" s="639"/>
      <c r="IF92" s="639"/>
      <c r="IG92" s="639"/>
      <c r="IH92" s="639"/>
      <c r="II92" s="639"/>
      <c r="IJ92" s="639"/>
      <c r="IK92" s="639"/>
      <c r="IL92" s="639"/>
      <c r="IM92" s="639"/>
      <c r="IN92" s="639"/>
      <c r="IO92" s="639"/>
      <c r="IP92" s="639"/>
      <c r="IQ92" s="639"/>
      <c r="IR92" s="639"/>
      <c r="IS92" s="639"/>
      <c r="IT92" s="639"/>
      <c r="IU92" s="639"/>
      <c r="IV92" s="639"/>
      <c r="IW92" s="639"/>
      <c r="IX92" s="727"/>
    </row>
    <row r="93" spans="1:258" s="728" customFormat="1" ht="15" customHeight="1">
      <c r="A93" s="996"/>
      <c r="B93" s="732" t="s">
        <v>931</v>
      </c>
      <c r="C93" s="733"/>
      <c r="D93" s="733"/>
      <c r="E93" s="734"/>
      <c r="F93" s="670"/>
      <c r="G93" s="639"/>
      <c r="H93" s="639"/>
      <c r="I93" s="639"/>
      <c r="J93" s="639"/>
      <c r="K93" s="639"/>
      <c r="L93" s="639"/>
      <c r="M93" s="639"/>
      <c r="N93" s="727"/>
      <c r="O93" s="639"/>
      <c r="P93" s="639"/>
      <c r="Q93" s="639"/>
      <c r="R93" s="639"/>
      <c r="S93" s="639"/>
      <c r="T93" s="639"/>
      <c r="U93" s="639"/>
      <c r="V93" s="639"/>
      <c r="W93" s="639"/>
      <c r="X93" s="639"/>
      <c r="Y93" s="639"/>
      <c r="Z93" s="639"/>
      <c r="AA93" s="639"/>
      <c r="AB93" s="639"/>
      <c r="AC93" s="639"/>
      <c r="AD93" s="639"/>
      <c r="AE93" s="639"/>
      <c r="AF93" s="639"/>
      <c r="AG93" s="639"/>
      <c r="AH93" s="639"/>
      <c r="AI93" s="639"/>
      <c r="AJ93" s="639"/>
      <c r="AK93" s="639"/>
      <c r="AL93" s="639"/>
      <c r="AM93" s="639"/>
      <c r="AN93" s="639"/>
      <c r="AO93" s="639"/>
      <c r="AP93" s="639"/>
      <c r="AQ93" s="639"/>
      <c r="AR93" s="639"/>
      <c r="AS93" s="639"/>
      <c r="AT93" s="639"/>
      <c r="AU93" s="639"/>
      <c r="AV93" s="639"/>
      <c r="AW93" s="639"/>
      <c r="AX93" s="639"/>
      <c r="AY93" s="639"/>
      <c r="AZ93" s="639"/>
      <c r="BA93" s="639"/>
      <c r="BB93" s="639"/>
      <c r="BC93" s="639"/>
      <c r="BD93" s="639"/>
      <c r="BE93" s="639"/>
      <c r="BF93" s="639"/>
      <c r="BG93" s="639"/>
      <c r="BH93" s="639"/>
      <c r="BI93" s="639"/>
      <c r="BJ93" s="639"/>
      <c r="BK93" s="639"/>
      <c r="BL93" s="639"/>
      <c r="BM93" s="639"/>
      <c r="BN93" s="639"/>
      <c r="BO93" s="639"/>
      <c r="BP93" s="639"/>
      <c r="BQ93" s="639"/>
      <c r="BR93" s="639"/>
      <c r="BS93" s="639"/>
      <c r="BT93" s="639"/>
      <c r="BU93" s="639"/>
      <c r="BV93" s="639"/>
      <c r="BW93" s="639"/>
      <c r="BX93" s="639"/>
      <c r="BY93" s="639"/>
      <c r="BZ93" s="639"/>
      <c r="CA93" s="639"/>
      <c r="CB93" s="639"/>
      <c r="CC93" s="639"/>
      <c r="CD93" s="639"/>
      <c r="CE93" s="639"/>
      <c r="CF93" s="639"/>
      <c r="CG93" s="639"/>
      <c r="CH93" s="639"/>
      <c r="CI93" s="639"/>
      <c r="CJ93" s="639"/>
      <c r="CK93" s="639"/>
      <c r="CL93" s="639"/>
      <c r="CM93" s="639"/>
      <c r="CN93" s="639"/>
      <c r="CO93" s="639"/>
      <c r="CP93" s="639"/>
      <c r="CQ93" s="639"/>
      <c r="CR93" s="639"/>
      <c r="CS93" s="639"/>
      <c r="CT93" s="639"/>
      <c r="CU93" s="639"/>
      <c r="CV93" s="639"/>
      <c r="CW93" s="639"/>
      <c r="CX93" s="639"/>
      <c r="CY93" s="639"/>
      <c r="CZ93" s="639"/>
      <c r="DA93" s="639"/>
      <c r="DB93" s="639"/>
      <c r="DC93" s="639"/>
      <c r="DD93" s="639"/>
      <c r="DE93" s="639"/>
      <c r="DF93" s="639"/>
      <c r="DG93" s="639"/>
      <c r="DH93" s="639"/>
      <c r="DI93" s="639"/>
      <c r="DJ93" s="639"/>
      <c r="DK93" s="639"/>
      <c r="DL93" s="639"/>
      <c r="DM93" s="639"/>
      <c r="DN93" s="639"/>
      <c r="DO93" s="639"/>
      <c r="DP93" s="639"/>
      <c r="DQ93" s="639"/>
      <c r="DR93" s="639"/>
      <c r="DS93" s="639"/>
      <c r="DT93" s="639"/>
      <c r="DU93" s="639"/>
      <c r="DV93" s="639"/>
      <c r="DW93" s="639"/>
      <c r="DX93" s="639"/>
      <c r="DY93" s="639"/>
      <c r="DZ93" s="639"/>
      <c r="EA93" s="639"/>
      <c r="EB93" s="639"/>
      <c r="EC93" s="639"/>
      <c r="ED93" s="639"/>
      <c r="EE93" s="639"/>
      <c r="EF93" s="639"/>
      <c r="EG93" s="639"/>
      <c r="EH93" s="639"/>
      <c r="EI93" s="639"/>
      <c r="EJ93" s="639"/>
      <c r="EK93" s="639"/>
      <c r="EL93" s="639"/>
      <c r="EM93" s="639"/>
      <c r="EN93" s="639"/>
      <c r="EO93" s="639"/>
      <c r="EP93" s="639"/>
      <c r="EQ93" s="639"/>
      <c r="ER93" s="639"/>
      <c r="ES93" s="639"/>
      <c r="ET93" s="639"/>
      <c r="EU93" s="639"/>
      <c r="EV93" s="639"/>
      <c r="EW93" s="639"/>
      <c r="EX93" s="639"/>
      <c r="EY93" s="639"/>
      <c r="EZ93" s="639"/>
      <c r="FA93" s="639"/>
      <c r="FB93" s="639"/>
      <c r="FC93" s="639"/>
      <c r="FD93" s="639"/>
      <c r="FE93" s="639"/>
      <c r="FF93" s="639"/>
      <c r="FG93" s="639"/>
      <c r="FH93" s="639"/>
      <c r="FI93" s="639"/>
      <c r="FJ93" s="639"/>
      <c r="FK93" s="639"/>
      <c r="FL93" s="639"/>
      <c r="FM93" s="639"/>
      <c r="FN93" s="639"/>
      <c r="FO93" s="639"/>
      <c r="FP93" s="639"/>
      <c r="FQ93" s="639"/>
      <c r="FR93" s="639"/>
      <c r="FS93" s="639"/>
      <c r="FT93" s="639"/>
      <c r="FU93" s="639"/>
      <c r="FV93" s="639"/>
      <c r="FW93" s="639"/>
      <c r="FX93" s="639"/>
      <c r="FY93" s="639"/>
      <c r="FZ93" s="639"/>
      <c r="GA93" s="639"/>
      <c r="GB93" s="639"/>
      <c r="GC93" s="639"/>
      <c r="GD93" s="639"/>
      <c r="GE93" s="639"/>
      <c r="GF93" s="639"/>
      <c r="GG93" s="639"/>
      <c r="GH93" s="639"/>
      <c r="GI93" s="639"/>
      <c r="GJ93" s="639"/>
      <c r="GK93" s="639"/>
      <c r="GL93" s="639"/>
      <c r="GM93" s="639"/>
      <c r="GN93" s="639"/>
      <c r="GO93" s="639"/>
      <c r="GP93" s="639"/>
      <c r="GQ93" s="639"/>
      <c r="GR93" s="639"/>
      <c r="GS93" s="639"/>
      <c r="GT93" s="639"/>
      <c r="GU93" s="639"/>
      <c r="GV93" s="639"/>
      <c r="GW93" s="639"/>
      <c r="GX93" s="639"/>
      <c r="GY93" s="639"/>
      <c r="GZ93" s="639"/>
      <c r="HA93" s="639"/>
      <c r="HB93" s="639"/>
      <c r="HC93" s="639"/>
      <c r="HD93" s="639"/>
      <c r="HE93" s="639"/>
      <c r="HF93" s="639"/>
      <c r="HG93" s="639"/>
      <c r="HH93" s="639"/>
      <c r="HI93" s="639"/>
      <c r="HJ93" s="639"/>
      <c r="HK93" s="639"/>
      <c r="HL93" s="639"/>
      <c r="HM93" s="639"/>
      <c r="HN93" s="639"/>
      <c r="HO93" s="639"/>
      <c r="HP93" s="639"/>
      <c r="HQ93" s="639"/>
      <c r="HR93" s="639"/>
      <c r="HS93" s="639"/>
      <c r="HT93" s="639"/>
      <c r="HU93" s="639"/>
      <c r="HV93" s="639"/>
      <c r="HW93" s="639"/>
      <c r="HX93" s="639"/>
      <c r="HY93" s="639"/>
      <c r="HZ93" s="639"/>
      <c r="IA93" s="639"/>
      <c r="IB93" s="639"/>
      <c r="IC93" s="639"/>
      <c r="ID93" s="639"/>
      <c r="IE93" s="639"/>
      <c r="IF93" s="639"/>
      <c r="IG93" s="639"/>
      <c r="IH93" s="639"/>
      <c r="II93" s="639"/>
      <c r="IJ93" s="639"/>
      <c r="IK93" s="639"/>
      <c r="IL93" s="639"/>
      <c r="IM93" s="639"/>
      <c r="IN93" s="639"/>
      <c r="IO93" s="639"/>
      <c r="IP93" s="639"/>
      <c r="IQ93" s="639"/>
      <c r="IR93" s="639"/>
      <c r="IS93" s="639"/>
      <c r="IT93" s="639"/>
      <c r="IU93" s="639"/>
      <c r="IV93" s="639"/>
      <c r="IW93" s="639"/>
      <c r="IX93" s="727"/>
    </row>
    <row r="94" spans="1:258" s="728" customFormat="1" ht="15" customHeight="1">
      <c r="A94" s="996"/>
      <c r="B94" s="735" t="s">
        <v>927</v>
      </c>
      <c r="C94" s="736"/>
      <c r="D94" s="736"/>
      <c r="E94" s="737"/>
      <c r="F94" s="738"/>
      <c r="G94" s="639"/>
      <c r="H94" s="639"/>
      <c r="I94" s="639"/>
      <c r="J94" s="639"/>
      <c r="K94" s="639"/>
      <c r="L94" s="639"/>
      <c r="M94" s="639"/>
      <c r="N94" s="727"/>
      <c r="O94" s="639"/>
      <c r="P94" s="639"/>
      <c r="Q94" s="639"/>
      <c r="R94" s="639"/>
      <c r="S94" s="639"/>
      <c r="T94" s="639"/>
      <c r="U94" s="639"/>
      <c r="V94" s="639"/>
      <c r="W94" s="639"/>
      <c r="X94" s="639"/>
      <c r="Y94" s="639"/>
      <c r="Z94" s="639"/>
      <c r="AA94" s="639"/>
      <c r="AB94" s="639"/>
      <c r="AC94" s="639"/>
      <c r="AD94" s="639"/>
      <c r="AE94" s="639"/>
      <c r="AF94" s="639"/>
      <c r="AG94" s="639"/>
      <c r="AH94" s="639"/>
      <c r="AI94" s="639"/>
      <c r="AJ94" s="639"/>
      <c r="AK94" s="639"/>
      <c r="AL94" s="639"/>
      <c r="AM94" s="639"/>
      <c r="AN94" s="639"/>
      <c r="AO94" s="639"/>
      <c r="AP94" s="639"/>
      <c r="AQ94" s="639"/>
      <c r="AR94" s="639"/>
      <c r="AS94" s="639"/>
      <c r="AT94" s="639"/>
      <c r="AU94" s="639"/>
      <c r="AV94" s="639"/>
      <c r="AW94" s="639"/>
      <c r="AX94" s="639"/>
      <c r="AY94" s="639"/>
      <c r="AZ94" s="639"/>
      <c r="BA94" s="639"/>
      <c r="BB94" s="639"/>
      <c r="BC94" s="639"/>
      <c r="BD94" s="639"/>
      <c r="BE94" s="639"/>
      <c r="BF94" s="639"/>
      <c r="BG94" s="639"/>
      <c r="BH94" s="639"/>
      <c r="BI94" s="639"/>
      <c r="BJ94" s="639"/>
      <c r="BK94" s="639"/>
      <c r="BL94" s="639"/>
      <c r="BM94" s="639"/>
      <c r="BN94" s="639"/>
      <c r="BO94" s="639"/>
      <c r="BP94" s="639"/>
      <c r="BQ94" s="639"/>
      <c r="BR94" s="639"/>
      <c r="BS94" s="639"/>
      <c r="BT94" s="639"/>
      <c r="BU94" s="639"/>
      <c r="BV94" s="639"/>
      <c r="BW94" s="639"/>
      <c r="BX94" s="639"/>
      <c r="BY94" s="639"/>
      <c r="BZ94" s="639"/>
      <c r="CA94" s="639"/>
      <c r="CB94" s="639"/>
      <c r="CC94" s="639"/>
      <c r="CD94" s="639"/>
      <c r="CE94" s="639"/>
      <c r="CF94" s="639"/>
      <c r="CG94" s="639"/>
      <c r="CH94" s="639"/>
      <c r="CI94" s="639"/>
      <c r="CJ94" s="639"/>
      <c r="CK94" s="639"/>
      <c r="CL94" s="639"/>
      <c r="CM94" s="639"/>
      <c r="CN94" s="639"/>
      <c r="CO94" s="639"/>
      <c r="CP94" s="639"/>
      <c r="CQ94" s="639"/>
      <c r="CR94" s="639"/>
      <c r="CS94" s="639"/>
      <c r="CT94" s="639"/>
      <c r="CU94" s="639"/>
      <c r="CV94" s="639"/>
      <c r="CW94" s="639"/>
      <c r="CX94" s="639"/>
      <c r="CY94" s="639"/>
      <c r="CZ94" s="639"/>
      <c r="DA94" s="639"/>
      <c r="DB94" s="639"/>
      <c r="DC94" s="639"/>
      <c r="DD94" s="639"/>
      <c r="DE94" s="639"/>
      <c r="DF94" s="639"/>
      <c r="DG94" s="639"/>
      <c r="DH94" s="639"/>
      <c r="DI94" s="639"/>
      <c r="DJ94" s="639"/>
      <c r="DK94" s="639"/>
      <c r="DL94" s="639"/>
      <c r="DM94" s="639"/>
      <c r="DN94" s="639"/>
      <c r="DO94" s="639"/>
      <c r="DP94" s="639"/>
      <c r="DQ94" s="639"/>
      <c r="DR94" s="639"/>
      <c r="DS94" s="639"/>
      <c r="DT94" s="639"/>
      <c r="DU94" s="639"/>
      <c r="DV94" s="639"/>
      <c r="DW94" s="639"/>
      <c r="DX94" s="639"/>
      <c r="DY94" s="639"/>
      <c r="DZ94" s="639"/>
      <c r="EA94" s="639"/>
      <c r="EB94" s="639"/>
      <c r="EC94" s="639"/>
      <c r="ED94" s="639"/>
      <c r="EE94" s="639"/>
      <c r="EF94" s="639"/>
      <c r="EG94" s="639"/>
      <c r="EH94" s="639"/>
      <c r="EI94" s="639"/>
      <c r="EJ94" s="639"/>
      <c r="EK94" s="639"/>
      <c r="EL94" s="639"/>
      <c r="EM94" s="639"/>
      <c r="EN94" s="639"/>
      <c r="EO94" s="639"/>
      <c r="EP94" s="639"/>
      <c r="EQ94" s="639"/>
      <c r="ER94" s="639"/>
      <c r="ES94" s="639"/>
      <c r="ET94" s="639"/>
      <c r="EU94" s="639"/>
      <c r="EV94" s="639"/>
      <c r="EW94" s="639"/>
      <c r="EX94" s="639"/>
      <c r="EY94" s="639"/>
      <c r="EZ94" s="639"/>
      <c r="FA94" s="639"/>
      <c r="FB94" s="639"/>
      <c r="FC94" s="639"/>
      <c r="FD94" s="639"/>
      <c r="FE94" s="639"/>
      <c r="FF94" s="639"/>
      <c r="FG94" s="639"/>
      <c r="FH94" s="639"/>
      <c r="FI94" s="639"/>
      <c r="FJ94" s="639"/>
      <c r="FK94" s="639"/>
      <c r="FL94" s="639"/>
      <c r="FM94" s="639"/>
      <c r="FN94" s="639"/>
      <c r="FO94" s="639"/>
      <c r="FP94" s="639"/>
      <c r="FQ94" s="639"/>
      <c r="FR94" s="639"/>
      <c r="FS94" s="639"/>
      <c r="FT94" s="639"/>
      <c r="FU94" s="639"/>
      <c r="FV94" s="639"/>
      <c r="FW94" s="639"/>
      <c r="FX94" s="639"/>
      <c r="FY94" s="639"/>
      <c r="FZ94" s="639"/>
      <c r="GA94" s="639"/>
      <c r="GB94" s="639"/>
      <c r="GC94" s="639"/>
      <c r="GD94" s="639"/>
      <c r="GE94" s="639"/>
      <c r="GF94" s="639"/>
      <c r="GG94" s="639"/>
      <c r="GH94" s="639"/>
      <c r="GI94" s="639"/>
      <c r="GJ94" s="639"/>
      <c r="GK94" s="639"/>
      <c r="GL94" s="639"/>
      <c r="GM94" s="639"/>
      <c r="GN94" s="639"/>
      <c r="GO94" s="639"/>
      <c r="GP94" s="639"/>
      <c r="GQ94" s="639"/>
      <c r="GR94" s="639"/>
      <c r="GS94" s="639"/>
      <c r="GT94" s="639"/>
      <c r="GU94" s="639"/>
      <c r="GV94" s="639"/>
      <c r="GW94" s="639"/>
      <c r="GX94" s="639"/>
      <c r="GY94" s="639"/>
      <c r="GZ94" s="639"/>
      <c r="HA94" s="639"/>
      <c r="HB94" s="639"/>
      <c r="HC94" s="639"/>
      <c r="HD94" s="639"/>
      <c r="HE94" s="639"/>
      <c r="HF94" s="639"/>
      <c r="HG94" s="639"/>
      <c r="HH94" s="639"/>
      <c r="HI94" s="639"/>
      <c r="HJ94" s="639"/>
      <c r="HK94" s="639"/>
      <c r="HL94" s="639"/>
      <c r="HM94" s="639"/>
      <c r="HN94" s="639"/>
      <c r="HO94" s="639"/>
      <c r="HP94" s="639"/>
      <c r="HQ94" s="639"/>
      <c r="HR94" s="639"/>
      <c r="HS94" s="639"/>
      <c r="HT94" s="639"/>
      <c r="HU94" s="639"/>
      <c r="HV94" s="639"/>
      <c r="HW94" s="639"/>
      <c r="HX94" s="639"/>
      <c r="HY94" s="639"/>
      <c r="HZ94" s="639"/>
      <c r="IA94" s="639"/>
      <c r="IB94" s="639"/>
      <c r="IC94" s="639"/>
      <c r="ID94" s="639"/>
      <c r="IE94" s="639"/>
      <c r="IF94" s="639"/>
      <c r="IG94" s="639"/>
      <c r="IH94" s="639"/>
      <c r="II94" s="639"/>
      <c r="IJ94" s="639"/>
      <c r="IK94" s="639"/>
      <c r="IL94" s="639"/>
      <c r="IM94" s="639"/>
      <c r="IN94" s="639"/>
      <c r="IO94" s="639"/>
      <c r="IP94" s="639"/>
      <c r="IQ94" s="639"/>
      <c r="IR94" s="639"/>
      <c r="IS94" s="639"/>
      <c r="IT94" s="639"/>
      <c r="IU94" s="639"/>
      <c r="IV94" s="639"/>
      <c r="IW94" s="639"/>
      <c r="IX94" s="727"/>
    </row>
    <row r="95" spans="1:258" s="728" customFormat="1" ht="15" customHeight="1">
      <c r="A95" s="996"/>
      <c r="B95" s="735" t="s">
        <v>928</v>
      </c>
      <c r="C95" s="736"/>
      <c r="D95" s="736"/>
      <c r="E95" s="737"/>
      <c r="F95" s="738"/>
      <c r="G95" s="639"/>
      <c r="H95" s="639"/>
      <c r="I95" s="639"/>
      <c r="J95" s="639"/>
      <c r="K95" s="639"/>
      <c r="L95" s="639"/>
      <c r="M95" s="639"/>
      <c r="N95" s="727"/>
      <c r="O95" s="639"/>
      <c r="P95" s="639"/>
      <c r="Q95" s="639"/>
      <c r="R95" s="639"/>
      <c r="S95" s="639"/>
      <c r="T95" s="639"/>
      <c r="U95" s="639"/>
      <c r="V95" s="639"/>
      <c r="W95" s="639"/>
      <c r="X95" s="639"/>
      <c r="Y95" s="639"/>
      <c r="Z95" s="639"/>
      <c r="AA95" s="639"/>
      <c r="AB95" s="639"/>
      <c r="AC95" s="639"/>
      <c r="AD95" s="639"/>
      <c r="AE95" s="639"/>
      <c r="AF95" s="639"/>
      <c r="AG95" s="639"/>
      <c r="AH95" s="639"/>
      <c r="AI95" s="639"/>
      <c r="AJ95" s="639"/>
      <c r="AK95" s="639"/>
      <c r="AL95" s="639"/>
      <c r="AM95" s="639"/>
      <c r="AN95" s="639"/>
      <c r="AO95" s="639"/>
      <c r="AP95" s="639"/>
      <c r="AQ95" s="639"/>
      <c r="AR95" s="639"/>
      <c r="AS95" s="639"/>
      <c r="AT95" s="639"/>
      <c r="AU95" s="639"/>
      <c r="AV95" s="639"/>
      <c r="AW95" s="639"/>
      <c r="AX95" s="639"/>
      <c r="AY95" s="639"/>
      <c r="AZ95" s="639"/>
      <c r="BA95" s="639"/>
      <c r="BB95" s="639"/>
      <c r="BC95" s="639"/>
      <c r="BD95" s="639"/>
      <c r="BE95" s="639"/>
      <c r="BF95" s="639"/>
      <c r="BG95" s="639"/>
      <c r="BH95" s="639"/>
      <c r="BI95" s="639"/>
      <c r="BJ95" s="639"/>
      <c r="BK95" s="639"/>
      <c r="BL95" s="639"/>
      <c r="BM95" s="639"/>
      <c r="BN95" s="639"/>
      <c r="BO95" s="639"/>
      <c r="BP95" s="639"/>
      <c r="BQ95" s="639"/>
      <c r="BR95" s="639"/>
      <c r="BS95" s="639"/>
      <c r="BT95" s="639"/>
      <c r="BU95" s="639"/>
      <c r="BV95" s="639"/>
      <c r="BW95" s="639"/>
      <c r="BX95" s="639"/>
      <c r="BY95" s="639"/>
      <c r="BZ95" s="639"/>
      <c r="CA95" s="639"/>
      <c r="CB95" s="639"/>
      <c r="CC95" s="639"/>
      <c r="CD95" s="639"/>
      <c r="CE95" s="639"/>
      <c r="CF95" s="639"/>
      <c r="CG95" s="639"/>
      <c r="CH95" s="639"/>
      <c r="CI95" s="639"/>
      <c r="CJ95" s="639"/>
      <c r="CK95" s="639"/>
      <c r="CL95" s="639"/>
      <c r="CM95" s="639"/>
      <c r="CN95" s="639"/>
      <c r="CO95" s="639"/>
      <c r="CP95" s="639"/>
      <c r="CQ95" s="639"/>
      <c r="CR95" s="639"/>
      <c r="CS95" s="639"/>
      <c r="CT95" s="639"/>
      <c r="CU95" s="639"/>
      <c r="CV95" s="639"/>
      <c r="CW95" s="639"/>
      <c r="CX95" s="639"/>
      <c r="CY95" s="639"/>
      <c r="CZ95" s="639"/>
      <c r="DA95" s="639"/>
      <c r="DB95" s="639"/>
      <c r="DC95" s="639"/>
      <c r="DD95" s="639"/>
      <c r="DE95" s="639"/>
      <c r="DF95" s="639"/>
      <c r="DG95" s="639"/>
      <c r="DH95" s="639"/>
      <c r="DI95" s="639"/>
      <c r="DJ95" s="639"/>
      <c r="DK95" s="639"/>
      <c r="DL95" s="639"/>
      <c r="DM95" s="639"/>
      <c r="DN95" s="639"/>
      <c r="DO95" s="639"/>
      <c r="DP95" s="639"/>
      <c r="DQ95" s="639"/>
      <c r="DR95" s="639"/>
      <c r="DS95" s="639"/>
      <c r="DT95" s="639"/>
      <c r="DU95" s="639"/>
      <c r="DV95" s="639"/>
      <c r="DW95" s="639"/>
      <c r="DX95" s="639"/>
      <c r="DY95" s="639"/>
      <c r="DZ95" s="639"/>
      <c r="EA95" s="639"/>
      <c r="EB95" s="639"/>
      <c r="EC95" s="639"/>
      <c r="ED95" s="639"/>
      <c r="EE95" s="639"/>
      <c r="EF95" s="639"/>
      <c r="EG95" s="639"/>
      <c r="EH95" s="639"/>
      <c r="EI95" s="639"/>
      <c r="EJ95" s="639"/>
      <c r="EK95" s="639"/>
      <c r="EL95" s="639"/>
      <c r="EM95" s="639"/>
      <c r="EN95" s="639"/>
      <c r="EO95" s="639"/>
      <c r="EP95" s="639"/>
      <c r="EQ95" s="639"/>
      <c r="ER95" s="639"/>
      <c r="ES95" s="639"/>
      <c r="ET95" s="639"/>
      <c r="EU95" s="639"/>
      <c r="EV95" s="639"/>
      <c r="EW95" s="639"/>
      <c r="EX95" s="639"/>
      <c r="EY95" s="639"/>
      <c r="EZ95" s="639"/>
      <c r="FA95" s="639"/>
      <c r="FB95" s="639"/>
      <c r="FC95" s="639"/>
      <c r="FD95" s="639"/>
      <c r="FE95" s="639"/>
      <c r="FF95" s="639"/>
      <c r="FG95" s="639"/>
      <c r="FH95" s="639"/>
      <c r="FI95" s="639"/>
      <c r="FJ95" s="639"/>
      <c r="FK95" s="639"/>
      <c r="FL95" s="639"/>
      <c r="FM95" s="639"/>
      <c r="FN95" s="639"/>
      <c r="FO95" s="639"/>
      <c r="FP95" s="639"/>
      <c r="FQ95" s="639"/>
      <c r="FR95" s="639"/>
      <c r="FS95" s="639"/>
      <c r="FT95" s="639"/>
      <c r="FU95" s="639"/>
      <c r="FV95" s="639"/>
      <c r="FW95" s="639"/>
      <c r="FX95" s="639"/>
      <c r="FY95" s="639"/>
      <c r="FZ95" s="639"/>
      <c r="GA95" s="639"/>
      <c r="GB95" s="639"/>
      <c r="GC95" s="639"/>
      <c r="GD95" s="639"/>
      <c r="GE95" s="639"/>
      <c r="GF95" s="639"/>
      <c r="GG95" s="639"/>
      <c r="GH95" s="639"/>
      <c r="GI95" s="639"/>
      <c r="GJ95" s="639"/>
      <c r="GK95" s="639"/>
      <c r="GL95" s="639"/>
      <c r="GM95" s="639"/>
      <c r="GN95" s="639"/>
      <c r="GO95" s="639"/>
      <c r="GP95" s="639"/>
      <c r="GQ95" s="639"/>
      <c r="GR95" s="639"/>
      <c r="GS95" s="639"/>
      <c r="GT95" s="639"/>
      <c r="GU95" s="639"/>
      <c r="GV95" s="639"/>
      <c r="GW95" s="639"/>
      <c r="GX95" s="639"/>
      <c r="GY95" s="639"/>
      <c r="GZ95" s="639"/>
      <c r="HA95" s="639"/>
      <c r="HB95" s="639"/>
      <c r="HC95" s="639"/>
      <c r="HD95" s="639"/>
      <c r="HE95" s="639"/>
      <c r="HF95" s="639"/>
      <c r="HG95" s="639"/>
      <c r="HH95" s="639"/>
      <c r="HI95" s="639"/>
      <c r="HJ95" s="639"/>
      <c r="HK95" s="639"/>
      <c r="HL95" s="639"/>
      <c r="HM95" s="639"/>
      <c r="HN95" s="639"/>
      <c r="HO95" s="639"/>
      <c r="HP95" s="639"/>
      <c r="HQ95" s="639"/>
      <c r="HR95" s="639"/>
      <c r="HS95" s="639"/>
      <c r="HT95" s="639"/>
      <c r="HU95" s="639"/>
      <c r="HV95" s="639"/>
      <c r="HW95" s="639"/>
      <c r="HX95" s="639"/>
      <c r="HY95" s="639"/>
      <c r="HZ95" s="639"/>
      <c r="IA95" s="639"/>
      <c r="IB95" s="639"/>
      <c r="IC95" s="639"/>
      <c r="ID95" s="639"/>
      <c r="IE95" s="639"/>
      <c r="IF95" s="639"/>
      <c r="IG95" s="639"/>
      <c r="IH95" s="639"/>
      <c r="II95" s="639"/>
      <c r="IJ95" s="639"/>
      <c r="IK95" s="639"/>
      <c r="IL95" s="639"/>
      <c r="IM95" s="639"/>
      <c r="IN95" s="639"/>
      <c r="IO95" s="639"/>
      <c r="IP95" s="639"/>
      <c r="IQ95" s="639"/>
      <c r="IR95" s="639"/>
      <c r="IS95" s="639"/>
      <c r="IT95" s="639"/>
      <c r="IU95" s="639"/>
      <c r="IV95" s="639"/>
      <c r="IW95" s="639"/>
      <c r="IX95" s="727"/>
    </row>
    <row r="96" spans="1:258" ht="15" customHeight="1">
      <c r="A96" s="1004"/>
      <c r="B96" s="739" t="s">
        <v>929</v>
      </c>
      <c r="C96" s="740"/>
      <c r="D96" s="740"/>
      <c r="E96" s="741"/>
      <c r="F96" s="742"/>
      <c r="G96" s="639"/>
      <c r="H96" s="639"/>
      <c r="I96" s="639"/>
      <c r="J96" s="639"/>
      <c r="K96" s="639"/>
      <c r="L96" s="639"/>
      <c r="M96" s="639"/>
      <c r="N96" s="727"/>
      <c r="O96" s="639"/>
      <c r="P96" s="639"/>
      <c r="Q96" s="639"/>
      <c r="R96" s="639"/>
      <c r="S96" s="639"/>
      <c r="T96" s="639"/>
      <c r="U96" s="639"/>
      <c r="V96" s="639"/>
      <c r="W96" s="639"/>
      <c r="X96" s="639"/>
      <c r="Y96" s="639"/>
      <c r="Z96" s="639"/>
      <c r="AA96" s="639"/>
      <c r="AB96" s="639"/>
      <c r="AC96" s="639"/>
      <c r="AD96" s="639"/>
      <c r="AE96" s="639"/>
      <c r="AF96" s="639"/>
      <c r="AG96" s="639"/>
      <c r="AH96" s="639"/>
      <c r="AI96" s="639"/>
      <c r="AJ96" s="639"/>
      <c r="AK96" s="639"/>
      <c r="AL96" s="639"/>
      <c r="AM96" s="639"/>
      <c r="AN96" s="639"/>
      <c r="AO96" s="639"/>
      <c r="AP96" s="639"/>
      <c r="AQ96" s="639"/>
      <c r="AR96" s="639"/>
      <c r="AS96" s="639"/>
      <c r="AT96" s="639"/>
      <c r="AU96" s="639"/>
      <c r="AV96" s="639"/>
      <c r="AW96" s="639"/>
      <c r="AX96" s="639"/>
      <c r="AY96" s="639"/>
      <c r="AZ96" s="639"/>
      <c r="BA96" s="639"/>
      <c r="BB96" s="639"/>
      <c r="BC96" s="639"/>
      <c r="BD96" s="639"/>
      <c r="BE96" s="639"/>
      <c r="BF96" s="639"/>
      <c r="BG96" s="639"/>
      <c r="BH96" s="639"/>
      <c r="BI96" s="639"/>
      <c r="BJ96" s="639"/>
      <c r="BK96" s="639"/>
      <c r="BL96" s="639"/>
      <c r="BM96" s="639"/>
      <c r="BN96" s="639"/>
      <c r="BO96" s="639"/>
      <c r="BP96" s="639"/>
      <c r="BQ96" s="639"/>
      <c r="BR96" s="639"/>
      <c r="BS96" s="639"/>
      <c r="BT96" s="639"/>
      <c r="BU96" s="639"/>
      <c r="BV96" s="639"/>
      <c r="BW96" s="639"/>
      <c r="BX96" s="639"/>
      <c r="BY96" s="639"/>
      <c r="BZ96" s="639"/>
      <c r="CA96" s="639"/>
      <c r="CB96" s="639"/>
      <c r="CC96" s="639"/>
      <c r="CD96" s="639"/>
      <c r="CE96" s="639"/>
      <c r="CF96" s="639"/>
      <c r="CG96" s="639"/>
      <c r="CH96" s="639"/>
      <c r="CI96" s="639"/>
      <c r="CJ96" s="639"/>
      <c r="CK96" s="639"/>
      <c r="CL96" s="639"/>
      <c r="CM96" s="639"/>
      <c r="CN96" s="639"/>
      <c r="CO96" s="639"/>
      <c r="CP96" s="639"/>
      <c r="CQ96" s="639"/>
      <c r="CR96" s="731"/>
      <c r="CS96" s="731"/>
      <c r="CT96" s="731"/>
      <c r="CU96" s="731"/>
      <c r="CV96" s="731"/>
      <c r="CW96" s="731"/>
      <c r="CX96" s="639"/>
      <c r="CY96" s="639"/>
      <c r="CZ96" s="731"/>
      <c r="DA96" s="731"/>
      <c r="DB96" s="731"/>
      <c r="DC96" s="731"/>
      <c r="DD96" s="731"/>
      <c r="DE96" s="731"/>
      <c r="DF96" s="731"/>
      <c r="DG96" s="731"/>
      <c r="DH96" s="639"/>
      <c r="DI96" s="639"/>
      <c r="DJ96" s="731"/>
      <c r="DK96" s="731"/>
      <c r="DL96" s="731"/>
      <c r="DM96" s="731"/>
      <c r="DN96" s="731"/>
      <c r="DO96" s="731"/>
      <c r="DP96" s="639"/>
      <c r="DQ96" s="639"/>
      <c r="DR96" s="731"/>
      <c r="DS96" s="731"/>
      <c r="DT96" s="731"/>
      <c r="DU96" s="731"/>
      <c r="DV96" s="639"/>
      <c r="DW96" s="639"/>
      <c r="DX96" s="731"/>
      <c r="DY96" s="639"/>
      <c r="DZ96" s="639"/>
      <c r="EA96" s="639"/>
      <c r="EB96" s="639"/>
      <c r="EC96" s="731"/>
      <c r="ED96" s="731"/>
      <c r="EE96" s="731"/>
      <c r="EF96" s="731"/>
      <c r="EG96" s="731"/>
      <c r="EH96" s="731"/>
      <c r="EI96" s="731"/>
      <c r="EJ96" s="731"/>
      <c r="EK96" s="731"/>
      <c r="EL96" s="731"/>
      <c r="EM96" s="731"/>
      <c r="EN96" s="731"/>
      <c r="EO96" s="731"/>
      <c r="EP96" s="731"/>
      <c r="EQ96" s="731"/>
      <c r="ER96" s="731"/>
      <c r="ES96" s="731"/>
      <c r="ET96" s="731"/>
      <c r="EU96" s="731"/>
      <c r="EV96" s="731"/>
      <c r="EW96" s="731"/>
      <c r="EX96" s="731"/>
      <c r="EY96" s="731"/>
      <c r="EZ96" s="731"/>
      <c r="FA96" s="731"/>
      <c r="FB96" s="731"/>
      <c r="FC96" s="731"/>
      <c r="FD96" s="731"/>
      <c r="FE96" s="731"/>
      <c r="FF96" s="731"/>
      <c r="FG96" s="731"/>
      <c r="FH96" s="731"/>
      <c r="FI96" s="731"/>
      <c r="FJ96" s="731"/>
      <c r="FK96" s="731"/>
      <c r="FL96" s="731"/>
      <c r="FM96" s="731"/>
      <c r="FN96" s="731"/>
      <c r="FO96" s="731"/>
      <c r="FP96" s="731"/>
      <c r="FQ96" s="731"/>
      <c r="FR96" s="731"/>
      <c r="FS96" s="731"/>
      <c r="FT96" s="731"/>
      <c r="FU96" s="731"/>
      <c r="FV96" s="731"/>
      <c r="FW96" s="731"/>
      <c r="FX96" s="731"/>
      <c r="FY96" s="731"/>
      <c r="FZ96" s="731"/>
      <c r="GA96" s="731"/>
      <c r="GB96" s="731"/>
      <c r="GC96" s="731"/>
      <c r="GD96" s="731"/>
      <c r="GE96" s="731"/>
      <c r="GF96" s="731"/>
      <c r="GG96" s="731"/>
      <c r="GH96" s="731"/>
      <c r="GI96" s="731"/>
      <c r="GJ96" s="731"/>
      <c r="GK96" s="731"/>
      <c r="GL96" s="731"/>
      <c r="GM96" s="731"/>
      <c r="GN96" s="731"/>
      <c r="GO96" s="731"/>
      <c r="GP96" s="731"/>
      <c r="GQ96" s="731"/>
      <c r="GR96" s="731"/>
      <c r="GS96" s="731"/>
      <c r="GT96" s="731"/>
      <c r="GU96" s="731"/>
      <c r="GV96" s="731"/>
      <c r="GW96" s="731"/>
      <c r="GX96" s="731"/>
      <c r="GY96" s="731"/>
      <c r="GZ96" s="731"/>
      <c r="HA96" s="731"/>
      <c r="HB96" s="731"/>
      <c r="HC96" s="731"/>
      <c r="HD96" s="731"/>
      <c r="HE96" s="731"/>
      <c r="HF96" s="731"/>
      <c r="HG96" s="731"/>
      <c r="HH96" s="731"/>
      <c r="HI96" s="731"/>
      <c r="HJ96" s="731"/>
      <c r="HK96" s="731"/>
      <c r="HL96" s="731"/>
      <c r="HM96" s="731"/>
      <c r="HN96" s="731"/>
      <c r="HO96" s="731"/>
      <c r="HP96" s="731"/>
      <c r="HQ96" s="731"/>
      <c r="HR96" s="731"/>
      <c r="HS96" s="731"/>
      <c r="HT96" s="731"/>
      <c r="HU96" s="731"/>
      <c r="HV96" s="731"/>
      <c r="HW96" s="731"/>
      <c r="HX96" s="731"/>
      <c r="HY96" s="731"/>
      <c r="HZ96" s="731"/>
      <c r="IA96" s="731"/>
      <c r="IB96" s="731"/>
      <c r="IC96" s="731"/>
      <c r="ID96" s="731"/>
      <c r="IE96" s="731"/>
      <c r="IF96" s="731"/>
      <c r="IG96" s="731"/>
      <c r="IH96" s="731"/>
      <c r="II96" s="731"/>
      <c r="IJ96" s="731"/>
      <c r="IK96" s="731"/>
      <c r="IL96" s="731"/>
      <c r="IM96" s="731"/>
      <c r="IN96" s="731"/>
      <c r="IO96" s="731"/>
      <c r="IP96" s="731"/>
      <c r="IQ96" s="731"/>
      <c r="IR96" s="731"/>
      <c r="IS96" s="731"/>
      <c r="IT96" s="731"/>
      <c r="IU96" s="731"/>
      <c r="IV96" s="731"/>
      <c r="IW96" s="731"/>
      <c r="IX96" s="743"/>
    </row>
    <row r="97" spans="1:142" s="639" customFormat="1" ht="15" customHeight="1">
      <c r="A97" s="996"/>
      <c r="N97" s="727"/>
      <c r="AB97" s="874"/>
      <c r="AC97" s="874"/>
      <c r="AD97" s="874"/>
      <c r="AE97" s="874"/>
      <c r="AF97" s="874"/>
      <c r="AG97" s="874"/>
      <c r="AH97" s="874"/>
      <c r="AI97" s="874"/>
      <c r="AJ97" s="874"/>
      <c r="AK97" s="874"/>
      <c r="AL97" s="874"/>
      <c r="AM97" s="874"/>
      <c r="AN97" s="874"/>
      <c r="AO97" s="874"/>
      <c r="AP97" s="874"/>
      <c r="AQ97" s="874"/>
      <c r="AR97" s="874"/>
      <c r="AS97" s="874"/>
      <c r="AT97" s="874"/>
      <c r="AU97" s="874"/>
      <c r="AV97" s="874"/>
      <c r="AW97" s="874"/>
      <c r="AX97" s="874"/>
      <c r="AY97" s="874"/>
      <c r="AZ97" s="874"/>
      <c r="BA97" s="874"/>
      <c r="BB97" s="874"/>
      <c r="BC97" s="874"/>
      <c r="BD97" s="874"/>
      <c r="BE97" s="874"/>
      <c r="BF97" s="874"/>
      <c r="BG97" s="874"/>
      <c r="BH97" s="874"/>
      <c r="BI97" s="874"/>
      <c r="BJ97" s="874"/>
      <c r="BK97" s="874"/>
      <c r="BL97" s="874"/>
      <c r="BM97" s="874"/>
      <c r="BN97" s="874"/>
      <c r="BO97" s="874"/>
      <c r="BP97" s="874"/>
      <c r="BQ97" s="874"/>
      <c r="BR97" s="874"/>
      <c r="BS97" s="874"/>
      <c r="BT97" s="874"/>
      <c r="BU97" s="874"/>
      <c r="BV97" s="874"/>
      <c r="BW97" s="874"/>
      <c r="BX97" s="874"/>
      <c r="BY97" s="874"/>
      <c r="BZ97" s="874"/>
      <c r="CA97" s="874"/>
      <c r="CB97" s="874"/>
      <c r="CC97" s="874"/>
      <c r="CD97" s="874"/>
      <c r="CE97" s="874"/>
      <c r="CF97" s="874"/>
      <c r="CG97" s="874"/>
      <c r="CH97" s="874"/>
      <c r="CI97" s="874"/>
      <c r="CJ97" s="874"/>
      <c r="CK97" s="874"/>
      <c r="CL97" s="874"/>
      <c r="CM97" s="874"/>
      <c r="CN97" s="874"/>
      <c r="CO97" s="874"/>
      <c r="CP97" s="874"/>
      <c r="CQ97" s="874"/>
      <c r="CR97" s="874"/>
      <c r="CS97" s="874"/>
      <c r="CT97" s="874"/>
      <c r="CU97" s="874"/>
      <c r="CV97" s="874"/>
      <c r="CW97" s="874"/>
      <c r="CX97" s="874"/>
      <c r="CY97" s="874"/>
      <c r="CZ97" s="874"/>
      <c r="DA97" s="874"/>
      <c r="DB97" s="874"/>
      <c r="DC97" s="874"/>
      <c r="DD97" s="874"/>
      <c r="DE97" s="874"/>
      <c r="DF97" s="874"/>
      <c r="DG97" s="874"/>
      <c r="DH97" s="874"/>
      <c r="DI97" s="874"/>
      <c r="DJ97" s="874"/>
      <c r="DK97" s="874"/>
      <c r="DL97" s="874"/>
      <c r="DM97" s="874"/>
      <c r="DN97" s="874"/>
      <c r="DO97" s="874"/>
      <c r="DP97" s="874"/>
      <c r="DQ97" s="874"/>
      <c r="DR97" s="874"/>
      <c r="DS97" s="874"/>
      <c r="DT97" s="874"/>
      <c r="DU97" s="874"/>
      <c r="DV97" s="874"/>
      <c r="DW97" s="874"/>
      <c r="DX97" s="874"/>
      <c r="DY97" s="874"/>
      <c r="DZ97" s="874"/>
      <c r="EA97" s="874"/>
      <c r="EB97" s="874"/>
      <c r="EC97" s="874"/>
      <c r="ED97" s="874"/>
      <c r="EE97" s="874"/>
      <c r="EF97" s="874"/>
      <c r="EG97" s="874"/>
      <c r="EH97" s="874"/>
      <c r="EI97" s="874"/>
      <c r="EJ97" s="874"/>
      <c r="EK97" s="874"/>
      <c r="EL97" s="875"/>
    </row>
    <row r="98" spans="1:142" s="639" customFormat="1" ht="45" customHeight="1">
      <c r="A98" s="958" t="s">
        <v>940</v>
      </c>
      <c r="B98" s="1691"/>
      <c r="C98" s="1692"/>
      <c r="D98" s="1692"/>
      <c r="E98" s="1692"/>
      <c r="F98" s="1692"/>
      <c r="G98" s="1692"/>
      <c r="H98" s="1692"/>
      <c r="I98" s="1585"/>
      <c r="J98" s="1585"/>
      <c r="K98" s="1585"/>
      <c r="L98" s="1585"/>
      <c r="M98" s="1585"/>
      <c r="N98" s="1008"/>
      <c r="O98" s="1585"/>
      <c r="P98" s="1585"/>
      <c r="Q98" s="1585"/>
      <c r="R98" s="1585"/>
      <c r="S98" s="1585"/>
      <c r="T98" s="1585"/>
      <c r="U98" s="1585"/>
      <c r="V98" s="1585"/>
      <c r="W98" s="1585"/>
      <c r="X98" s="1585"/>
      <c r="Y98" s="1585"/>
      <c r="Z98" s="1585"/>
      <c r="AA98" s="1585"/>
      <c r="AB98" s="1585"/>
      <c r="AC98" s="1585"/>
      <c r="AD98" s="1585"/>
      <c r="AE98" s="1585"/>
      <c r="AF98" s="1585"/>
      <c r="AG98" s="1585"/>
      <c r="AH98" s="1585"/>
      <c r="AI98" s="1585"/>
      <c r="AJ98" s="1585"/>
      <c r="AK98" s="1585"/>
      <c r="AL98" s="1585"/>
      <c r="AM98" s="1585"/>
      <c r="AN98" s="1585"/>
      <c r="AO98" s="1585"/>
      <c r="AP98" s="1585"/>
      <c r="AQ98" s="1585"/>
      <c r="AR98" s="1585"/>
      <c r="AS98" s="1585"/>
      <c r="AT98" s="1585"/>
      <c r="AU98" s="1585"/>
      <c r="AV98" s="1585"/>
      <c r="AW98" s="1585"/>
      <c r="AX98" s="1585"/>
      <c r="AY98" s="1585"/>
      <c r="AZ98" s="1585"/>
      <c r="BA98" s="1585"/>
      <c r="BB98" s="1585"/>
      <c r="BC98" s="1585"/>
      <c r="BD98" s="1585"/>
      <c r="BE98" s="1585"/>
      <c r="BF98" s="1585"/>
      <c r="BG98" s="1585"/>
      <c r="BH98" s="1585"/>
      <c r="BI98" s="1585"/>
      <c r="BJ98" s="1585"/>
      <c r="BK98" s="1585"/>
      <c r="BL98" s="1585"/>
      <c r="BM98" s="1585"/>
      <c r="BN98" s="1585"/>
      <c r="BO98" s="1585"/>
      <c r="BP98" s="1585"/>
      <c r="BQ98" s="1585"/>
      <c r="BR98" s="1585"/>
      <c r="BS98" s="1585"/>
      <c r="BT98" s="1585"/>
      <c r="BU98" s="1585"/>
      <c r="BV98" s="1585"/>
      <c r="BW98" s="1585"/>
      <c r="BX98" s="1585"/>
      <c r="BY98" s="1585"/>
      <c r="BZ98" s="1585"/>
      <c r="CA98" s="1585"/>
      <c r="CB98" s="1585"/>
      <c r="CC98" s="1585"/>
      <c r="CD98" s="1585"/>
      <c r="CE98" s="1585"/>
      <c r="CF98" s="1585"/>
      <c r="CG98" s="1585"/>
      <c r="CH98" s="1585"/>
      <c r="CI98" s="1585"/>
      <c r="CJ98" s="1585"/>
      <c r="CK98" s="1585"/>
      <c r="CL98" s="1585"/>
      <c r="CM98" s="1585"/>
      <c r="CN98" s="1585"/>
      <c r="CO98" s="1585"/>
      <c r="CP98" s="1585"/>
      <c r="CQ98" s="1585"/>
      <c r="CR98" s="1585"/>
      <c r="CS98" s="1585"/>
      <c r="CT98" s="1585"/>
      <c r="CU98" s="1585"/>
      <c r="CV98" s="1585"/>
      <c r="CW98" s="1585"/>
      <c r="CX98" s="1585"/>
      <c r="CY98" s="1585"/>
      <c r="CZ98" s="1585"/>
      <c r="DA98" s="1585"/>
      <c r="DB98" s="1585"/>
      <c r="DC98" s="1585"/>
      <c r="DD98" s="1585"/>
      <c r="DE98" s="1585"/>
      <c r="DF98" s="1585"/>
      <c r="DG98" s="1585"/>
      <c r="DH98" s="1585"/>
      <c r="DI98" s="1585"/>
      <c r="DJ98" s="1585"/>
      <c r="DK98" s="1585"/>
      <c r="DL98" s="1585"/>
      <c r="DM98" s="1585"/>
      <c r="DN98" s="1585"/>
      <c r="DO98" s="1585"/>
      <c r="DP98" s="1585"/>
      <c r="DQ98" s="1585"/>
      <c r="DR98" s="1585"/>
      <c r="DS98" s="1585"/>
      <c r="DT98" s="1585"/>
      <c r="DU98" s="1585"/>
      <c r="DV98" s="1585"/>
      <c r="DW98" s="1585"/>
      <c r="DX98" s="1585"/>
      <c r="DY98" s="1585"/>
      <c r="DZ98" s="1585"/>
      <c r="EA98" s="1585"/>
      <c r="EB98" s="1585"/>
      <c r="EC98" s="1585"/>
      <c r="ED98" s="1585"/>
      <c r="EE98" s="1585"/>
      <c r="EF98" s="1585"/>
      <c r="EG98" s="1585"/>
      <c r="EH98" s="1585"/>
      <c r="EI98" s="1585"/>
      <c r="EJ98" s="1585"/>
      <c r="EK98" s="1585"/>
      <c r="EL98" s="1008"/>
    </row>
    <row r="99" spans="1:142" s="731" customFormat="1" ht="15" customHeight="1">
      <c r="A99" s="1004"/>
      <c r="B99" s="3051"/>
      <c r="C99" s="3052"/>
      <c r="D99" s="3052"/>
      <c r="E99" s="3052"/>
      <c r="F99" s="1005" t="s">
        <v>857</v>
      </c>
      <c r="G99" s="1018"/>
      <c r="H99" s="1018"/>
      <c r="I99" s="639"/>
      <c r="J99" s="639"/>
      <c r="K99" s="639"/>
      <c r="L99" s="639"/>
      <c r="M99" s="639"/>
      <c r="N99" s="727"/>
      <c r="O99" s="639"/>
      <c r="P99" s="639"/>
      <c r="Q99" s="639"/>
      <c r="R99" s="639"/>
      <c r="S99" s="639"/>
      <c r="T99" s="639"/>
      <c r="U99" s="639"/>
      <c r="V99" s="639"/>
      <c r="W99" s="639"/>
      <c r="X99" s="639"/>
      <c r="Y99" s="639"/>
      <c r="Z99" s="639"/>
      <c r="AA99" s="639"/>
      <c r="AB99" s="639"/>
      <c r="AC99" s="639"/>
      <c r="AD99" s="639"/>
      <c r="AE99" s="639"/>
      <c r="AF99" s="639"/>
      <c r="AG99" s="639"/>
      <c r="AH99" s="639"/>
      <c r="AI99" s="639"/>
      <c r="AJ99" s="639"/>
      <c r="AK99" s="639"/>
      <c r="AL99" s="639"/>
      <c r="AM99" s="639"/>
      <c r="AN99" s="639"/>
      <c r="AO99" s="639"/>
      <c r="AP99" s="639"/>
      <c r="AQ99" s="639"/>
      <c r="AR99" s="639"/>
      <c r="AS99" s="639"/>
      <c r="AT99" s="639"/>
      <c r="AU99" s="639"/>
      <c r="AV99" s="639"/>
      <c r="AW99" s="639"/>
      <c r="AX99" s="639"/>
      <c r="AY99" s="639"/>
      <c r="AZ99" s="639"/>
      <c r="BA99" s="639"/>
      <c r="BB99" s="639"/>
      <c r="BC99" s="639"/>
      <c r="BD99" s="639"/>
      <c r="BE99" s="639"/>
      <c r="BF99" s="639"/>
      <c r="BG99" s="639"/>
      <c r="BH99" s="639"/>
      <c r="BI99" s="639"/>
      <c r="BJ99" s="639"/>
      <c r="BK99" s="639"/>
      <c r="BL99" s="639"/>
      <c r="BM99" s="639"/>
      <c r="BN99" s="639"/>
      <c r="BO99" s="639"/>
      <c r="BP99" s="639"/>
      <c r="BQ99" s="639"/>
      <c r="BR99" s="639"/>
      <c r="BS99" s="639"/>
      <c r="BT99" s="639"/>
      <c r="BU99" s="639"/>
      <c r="BV99" s="639"/>
      <c r="BW99" s="639"/>
      <c r="BX99" s="639"/>
      <c r="BY99" s="639"/>
      <c r="BZ99" s="639"/>
      <c r="CA99" s="639"/>
      <c r="CB99" s="639"/>
      <c r="CC99" s="639"/>
      <c r="CD99" s="639"/>
      <c r="CE99" s="639"/>
      <c r="CF99" s="639"/>
      <c r="CG99" s="639"/>
      <c r="CH99" s="639"/>
      <c r="CI99" s="639"/>
      <c r="CJ99" s="639"/>
      <c r="CK99" s="639"/>
      <c r="CL99" s="639"/>
      <c r="CM99" s="639"/>
      <c r="CN99" s="639"/>
      <c r="CO99" s="639"/>
      <c r="CP99" s="639"/>
      <c r="CQ99" s="639"/>
      <c r="CX99" s="639"/>
      <c r="CY99" s="639"/>
      <c r="DH99" s="639"/>
      <c r="DI99" s="639"/>
      <c r="DP99" s="639"/>
      <c r="DQ99" s="639"/>
      <c r="DV99" s="639"/>
      <c r="DW99" s="639"/>
      <c r="DY99" s="639"/>
      <c r="DZ99" s="639"/>
      <c r="EA99" s="639"/>
      <c r="EB99" s="639"/>
      <c r="EL99" s="743"/>
    </row>
    <row r="100" spans="1:142" s="731" customFormat="1" ht="15" customHeight="1">
      <c r="A100" s="1004"/>
      <c r="B100" s="1006" t="s">
        <v>941</v>
      </c>
      <c r="C100" s="1006"/>
      <c r="D100" s="1006"/>
      <c r="E100" s="1006"/>
      <c r="F100" s="1007">
        <f>IF($F$16=($F$22+$F$26+$F$30+$F$38+$F$42+$F$46+$F$54+$F$58+$F$62+$F$70+$F$74+$F$78+$F$86+$F$90+$F$94+$F$102+$F$106+$F$110+$F$118+$F$122+$F$126+$F$12+$F$13+$F$14+$F$15),F102+F106+F110,IF($F$16=($F$119+$F$123+$F$127+$F$103+$F$107+$F$111+$F$87+$F$91+$F$95+$F$71+$F$75+$F$79+$F$55+$F$59+$F$63+$F$39+$F$43+$F$47+$F$23+$F$27+$F$31+$F$12+$F$13+$F$14+$F$15),F103+F107+F111,F104+F108+F112))</f>
        <v>0</v>
      </c>
      <c r="G100" s="639"/>
      <c r="H100" s="639"/>
      <c r="I100" s="639"/>
      <c r="J100" s="639"/>
      <c r="K100" s="639"/>
      <c r="L100" s="639"/>
      <c r="M100" s="639"/>
      <c r="N100" s="727"/>
      <c r="O100" s="639"/>
      <c r="P100" s="639"/>
      <c r="Q100" s="639"/>
      <c r="R100" s="639"/>
      <c r="S100" s="639"/>
      <c r="T100" s="639"/>
      <c r="U100" s="639"/>
      <c r="V100" s="639"/>
      <c r="W100" s="639"/>
      <c r="X100" s="639"/>
      <c r="Y100" s="639"/>
      <c r="Z100" s="639"/>
      <c r="AA100" s="639"/>
      <c r="AB100" s="639"/>
      <c r="AC100" s="639"/>
      <c r="AD100" s="639"/>
      <c r="AE100" s="639"/>
      <c r="AF100" s="639"/>
      <c r="AG100" s="639"/>
      <c r="AH100" s="639"/>
      <c r="AI100" s="639"/>
      <c r="AJ100" s="639"/>
      <c r="AK100" s="639"/>
      <c r="AL100" s="639"/>
      <c r="AM100" s="639"/>
      <c r="AN100" s="639"/>
      <c r="AO100" s="639"/>
      <c r="AP100" s="639"/>
      <c r="AQ100" s="639"/>
      <c r="AR100" s="639"/>
      <c r="AS100" s="639"/>
      <c r="AT100" s="639"/>
      <c r="AU100" s="639"/>
      <c r="AV100" s="639"/>
      <c r="AW100" s="639"/>
      <c r="AX100" s="639"/>
      <c r="AY100" s="639"/>
      <c r="AZ100" s="639"/>
      <c r="BA100" s="639"/>
      <c r="BB100" s="639"/>
      <c r="BC100" s="639"/>
      <c r="BD100" s="639"/>
      <c r="BE100" s="639"/>
      <c r="BF100" s="639"/>
      <c r="BG100" s="639"/>
      <c r="BH100" s="639"/>
      <c r="BI100" s="639"/>
      <c r="BJ100" s="639"/>
      <c r="BK100" s="639"/>
      <c r="BL100" s="639"/>
      <c r="BM100" s="639"/>
      <c r="BN100" s="639"/>
      <c r="BO100" s="639"/>
      <c r="BP100" s="639"/>
      <c r="BQ100" s="639"/>
      <c r="BR100" s="639"/>
      <c r="BS100" s="639"/>
      <c r="BT100" s="639"/>
      <c r="BU100" s="639"/>
      <c r="BV100" s="639"/>
      <c r="BW100" s="639"/>
      <c r="BX100" s="639"/>
      <c r="BY100" s="639"/>
      <c r="BZ100" s="639"/>
      <c r="CA100" s="639"/>
      <c r="CB100" s="639"/>
      <c r="CC100" s="639"/>
      <c r="CD100" s="639"/>
      <c r="CE100" s="639"/>
      <c r="CF100" s="639"/>
      <c r="CG100" s="639"/>
      <c r="CH100" s="639"/>
      <c r="CI100" s="639"/>
      <c r="CJ100" s="639"/>
      <c r="CK100" s="639"/>
      <c r="CL100" s="639"/>
      <c r="CM100" s="639"/>
      <c r="CN100" s="639"/>
      <c r="CO100" s="639"/>
      <c r="CP100" s="639"/>
      <c r="CQ100" s="639"/>
      <c r="CX100" s="639"/>
      <c r="CY100" s="639"/>
      <c r="DH100" s="639"/>
      <c r="DI100" s="639"/>
      <c r="DP100" s="639"/>
      <c r="DQ100" s="639"/>
      <c r="DV100" s="639"/>
      <c r="DW100" s="639"/>
      <c r="DY100" s="639"/>
      <c r="DZ100" s="639"/>
      <c r="EA100" s="639"/>
      <c r="EB100" s="639"/>
      <c r="EL100" s="743"/>
    </row>
    <row r="101" spans="1:142" s="731" customFormat="1" ht="15" customHeight="1">
      <c r="A101" s="1004"/>
      <c r="B101" s="732" t="s">
        <v>926</v>
      </c>
      <c r="C101" s="733"/>
      <c r="D101" s="733"/>
      <c r="E101" s="734"/>
      <c r="F101" s="670"/>
      <c r="G101" s="639"/>
      <c r="H101" s="639"/>
      <c r="I101" s="639"/>
      <c r="J101" s="639"/>
      <c r="K101" s="639"/>
      <c r="L101" s="639"/>
      <c r="M101" s="639"/>
      <c r="N101" s="727"/>
      <c r="O101" s="639"/>
      <c r="P101" s="639"/>
      <c r="Q101" s="639"/>
      <c r="R101" s="639"/>
      <c r="S101" s="639"/>
      <c r="T101" s="639"/>
      <c r="U101" s="639"/>
      <c r="V101" s="639"/>
      <c r="W101" s="639"/>
      <c r="X101" s="639"/>
      <c r="Y101" s="639"/>
      <c r="Z101" s="639"/>
      <c r="AA101" s="639"/>
      <c r="AB101" s="639"/>
      <c r="AC101" s="639"/>
      <c r="AD101" s="639"/>
      <c r="AE101" s="639"/>
      <c r="AF101" s="639"/>
      <c r="AG101" s="639"/>
      <c r="AH101" s="639"/>
      <c r="AI101" s="639"/>
      <c r="AJ101" s="639"/>
      <c r="AK101" s="639"/>
      <c r="AL101" s="639"/>
      <c r="AM101" s="639"/>
      <c r="AN101" s="639"/>
      <c r="AO101" s="639"/>
      <c r="AP101" s="639"/>
      <c r="AQ101" s="639"/>
      <c r="AR101" s="639"/>
      <c r="AS101" s="639"/>
      <c r="AT101" s="639"/>
      <c r="AU101" s="639"/>
      <c r="AV101" s="639"/>
      <c r="AW101" s="639"/>
      <c r="AX101" s="639"/>
      <c r="AY101" s="639"/>
      <c r="AZ101" s="639"/>
      <c r="BA101" s="639"/>
      <c r="BB101" s="639"/>
      <c r="BC101" s="639"/>
      <c r="BD101" s="639"/>
      <c r="BE101" s="639"/>
      <c r="BF101" s="639"/>
      <c r="BG101" s="639"/>
      <c r="BH101" s="639"/>
      <c r="BI101" s="639"/>
      <c r="BJ101" s="639"/>
      <c r="BK101" s="639"/>
      <c r="BL101" s="639"/>
      <c r="BM101" s="639"/>
      <c r="BN101" s="639"/>
      <c r="BO101" s="639"/>
      <c r="BP101" s="639"/>
      <c r="BQ101" s="639"/>
      <c r="BR101" s="639"/>
      <c r="BS101" s="639"/>
      <c r="BT101" s="639"/>
      <c r="BU101" s="639"/>
      <c r="BV101" s="639"/>
      <c r="BW101" s="639"/>
      <c r="BX101" s="639"/>
      <c r="BY101" s="639"/>
      <c r="BZ101" s="639"/>
      <c r="CA101" s="639"/>
      <c r="CB101" s="639"/>
      <c r="CC101" s="639"/>
      <c r="CD101" s="639"/>
      <c r="CE101" s="639"/>
      <c r="CF101" s="639"/>
      <c r="CG101" s="639"/>
      <c r="CH101" s="639"/>
      <c r="CI101" s="639"/>
      <c r="CJ101" s="639"/>
      <c r="CK101" s="639"/>
      <c r="CL101" s="639"/>
      <c r="CM101" s="639"/>
      <c r="CN101" s="639"/>
      <c r="CO101" s="639"/>
      <c r="CP101" s="639"/>
      <c r="CQ101" s="639"/>
      <c r="CX101" s="639"/>
      <c r="CY101" s="639"/>
      <c r="DH101" s="639"/>
      <c r="DI101" s="639"/>
      <c r="DP101" s="639"/>
      <c r="DQ101" s="639"/>
      <c r="DV101" s="639"/>
      <c r="DW101" s="639"/>
      <c r="DY101" s="639"/>
      <c r="DZ101" s="639"/>
      <c r="EA101" s="639"/>
      <c r="EB101" s="639"/>
      <c r="EL101" s="743"/>
    </row>
    <row r="102" spans="1:142" s="731" customFormat="1" ht="15" customHeight="1">
      <c r="A102" s="1004"/>
      <c r="B102" s="735" t="s">
        <v>927</v>
      </c>
      <c r="C102" s="736"/>
      <c r="D102" s="736"/>
      <c r="E102" s="737"/>
      <c r="F102" s="738"/>
      <c r="G102" s="639"/>
      <c r="H102" s="639"/>
      <c r="I102" s="639"/>
      <c r="J102" s="639"/>
      <c r="K102" s="639"/>
      <c r="L102" s="639"/>
      <c r="M102" s="639"/>
      <c r="N102" s="727"/>
      <c r="O102" s="639"/>
      <c r="P102" s="639"/>
      <c r="Q102" s="639"/>
      <c r="R102" s="639"/>
      <c r="S102" s="639"/>
      <c r="T102" s="639"/>
      <c r="U102" s="639"/>
      <c r="V102" s="639"/>
      <c r="W102" s="639"/>
      <c r="X102" s="639"/>
      <c r="Y102" s="639"/>
      <c r="Z102" s="639"/>
      <c r="AA102" s="639"/>
      <c r="AB102" s="639"/>
      <c r="AC102" s="639"/>
      <c r="AD102" s="639"/>
      <c r="AE102" s="639"/>
      <c r="AF102" s="639"/>
      <c r="AG102" s="639"/>
      <c r="AH102" s="639"/>
      <c r="AI102" s="639"/>
      <c r="AJ102" s="639"/>
      <c r="AK102" s="639"/>
      <c r="AL102" s="639"/>
      <c r="AM102" s="639"/>
      <c r="AN102" s="639"/>
      <c r="AO102" s="639"/>
      <c r="AP102" s="639"/>
      <c r="AQ102" s="639"/>
      <c r="AR102" s="639"/>
      <c r="AS102" s="639"/>
      <c r="AT102" s="639"/>
      <c r="AU102" s="639"/>
      <c r="AV102" s="639"/>
      <c r="AW102" s="639"/>
      <c r="AX102" s="639"/>
      <c r="AY102" s="639"/>
      <c r="AZ102" s="639"/>
      <c r="BA102" s="639"/>
      <c r="BB102" s="639"/>
      <c r="BC102" s="639"/>
      <c r="BD102" s="639"/>
      <c r="BE102" s="639"/>
      <c r="BF102" s="639"/>
      <c r="BG102" s="639"/>
      <c r="BH102" s="639"/>
      <c r="BI102" s="639"/>
      <c r="BJ102" s="639"/>
      <c r="BK102" s="639"/>
      <c r="BL102" s="639"/>
      <c r="BM102" s="639"/>
      <c r="BN102" s="639"/>
      <c r="BO102" s="639"/>
      <c r="BP102" s="639"/>
      <c r="BQ102" s="639"/>
      <c r="BR102" s="639"/>
      <c r="BS102" s="639"/>
      <c r="BT102" s="639"/>
      <c r="BU102" s="639"/>
      <c r="BV102" s="639"/>
      <c r="BW102" s="639"/>
      <c r="BX102" s="639"/>
      <c r="BY102" s="639"/>
      <c r="BZ102" s="639"/>
      <c r="CA102" s="639"/>
      <c r="CB102" s="639"/>
      <c r="CC102" s="639"/>
      <c r="CD102" s="639"/>
      <c r="CE102" s="639"/>
      <c r="CF102" s="639"/>
      <c r="CG102" s="639"/>
      <c r="CH102" s="639"/>
      <c r="CI102" s="639"/>
      <c r="CJ102" s="639"/>
      <c r="CK102" s="639"/>
      <c r="CL102" s="639"/>
      <c r="CM102" s="639"/>
      <c r="CN102" s="639"/>
      <c r="CO102" s="639"/>
      <c r="CP102" s="639"/>
      <c r="CQ102" s="639"/>
      <c r="CX102" s="639"/>
      <c r="CY102" s="639"/>
      <c r="DH102" s="639"/>
      <c r="DI102" s="639"/>
      <c r="DP102" s="639"/>
      <c r="DQ102" s="639"/>
      <c r="DV102" s="639"/>
      <c r="DW102" s="639"/>
      <c r="DY102" s="639"/>
      <c r="DZ102" s="639"/>
      <c r="EA102" s="639"/>
      <c r="EB102" s="639"/>
      <c r="EL102" s="743"/>
    </row>
    <row r="103" spans="1:142" s="731" customFormat="1" ht="15" customHeight="1">
      <c r="A103" s="1004"/>
      <c r="B103" s="735" t="s">
        <v>928</v>
      </c>
      <c r="C103" s="736"/>
      <c r="D103" s="736"/>
      <c r="E103" s="737"/>
      <c r="F103" s="738"/>
      <c r="G103" s="639"/>
      <c r="H103" s="639"/>
      <c r="I103" s="639"/>
      <c r="J103" s="639"/>
      <c r="K103" s="639"/>
      <c r="L103" s="639"/>
      <c r="M103" s="639"/>
      <c r="N103" s="727"/>
      <c r="O103" s="639"/>
      <c r="P103" s="639"/>
      <c r="Q103" s="639"/>
      <c r="R103" s="639"/>
      <c r="S103" s="639"/>
      <c r="T103" s="639"/>
      <c r="U103" s="639"/>
      <c r="V103" s="639"/>
      <c r="W103" s="639"/>
      <c r="X103" s="639"/>
      <c r="Y103" s="639"/>
      <c r="Z103" s="639"/>
      <c r="AA103" s="639"/>
      <c r="AB103" s="639"/>
      <c r="AC103" s="639"/>
      <c r="AD103" s="639"/>
      <c r="AE103" s="639"/>
      <c r="AF103" s="639"/>
      <c r="AG103" s="639"/>
      <c r="AH103" s="639"/>
      <c r="AI103" s="639"/>
      <c r="AJ103" s="639"/>
      <c r="AK103" s="639"/>
      <c r="AL103" s="639"/>
      <c r="AM103" s="639"/>
      <c r="AN103" s="639"/>
      <c r="AO103" s="639"/>
      <c r="AP103" s="639"/>
      <c r="AQ103" s="639"/>
      <c r="AR103" s="639"/>
      <c r="AS103" s="639"/>
      <c r="AT103" s="639"/>
      <c r="AU103" s="639"/>
      <c r="AV103" s="639"/>
      <c r="AW103" s="639"/>
      <c r="AX103" s="639"/>
      <c r="AY103" s="639"/>
      <c r="AZ103" s="639"/>
      <c r="BA103" s="639"/>
      <c r="BB103" s="639"/>
      <c r="BC103" s="639"/>
      <c r="BD103" s="639"/>
      <c r="BE103" s="639"/>
      <c r="BF103" s="639"/>
      <c r="BG103" s="639"/>
      <c r="BH103" s="639"/>
      <c r="BI103" s="639"/>
      <c r="BJ103" s="639"/>
      <c r="BK103" s="639"/>
      <c r="BL103" s="639"/>
      <c r="BM103" s="639"/>
      <c r="BN103" s="639"/>
      <c r="BO103" s="639"/>
      <c r="BP103" s="639"/>
      <c r="BQ103" s="639"/>
      <c r="BR103" s="639"/>
      <c r="BS103" s="639"/>
      <c r="BT103" s="639"/>
      <c r="BU103" s="639"/>
      <c r="BV103" s="639"/>
      <c r="BW103" s="639"/>
      <c r="BX103" s="639"/>
      <c r="BY103" s="639"/>
      <c r="BZ103" s="639"/>
      <c r="CA103" s="639"/>
      <c r="CB103" s="639"/>
      <c r="CC103" s="639"/>
      <c r="CD103" s="639"/>
      <c r="CE103" s="639"/>
      <c r="CF103" s="639"/>
      <c r="CG103" s="639"/>
      <c r="CH103" s="639"/>
      <c r="CI103" s="639"/>
      <c r="CJ103" s="639"/>
      <c r="CK103" s="639"/>
      <c r="CL103" s="639"/>
      <c r="CM103" s="639"/>
      <c r="CN103" s="639"/>
      <c r="CO103" s="639"/>
      <c r="CP103" s="639"/>
      <c r="CQ103" s="639"/>
      <c r="CX103" s="639"/>
      <c r="CY103" s="639"/>
      <c r="DH103" s="639"/>
      <c r="DI103" s="639"/>
      <c r="DP103" s="639"/>
      <c r="DQ103" s="639"/>
      <c r="DV103" s="639"/>
      <c r="DW103" s="639"/>
      <c r="DY103" s="639"/>
      <c r="DZ103" s="639"/>
      <c r="EA103" s="639"/>
      <c r="EB103" s="639"/>
      <c r="EL103" s="743"/>
    </row>
    <row r="104" spans="1:142" s="731" customFormat="1" ht="15" customHeight="1">
      <c r="A104" s="1004"/>
      <c r="B104" s="735" t="s">
        <v>929</v>
      </c>
      <c r="C104" s="736"/>
      <c r="D104" s="736"/>
      <c r="E104" s="737"/>
      <c r="F104" s="738"/>
      <c r="G104" s="639"/>
      <c r="H104" s="639"/>
      <c r="I104" s="639"/>
      <c r="J104" s="639"/>
      <c r="K104" s="639"/>
      <c r="L104" s="639"/>
      <c r="M104" s="639"/>
      <c r="N104" s="727"/>
      <c r="O104" s="639"/>
      <c r="P104" s="639"/>
      <c r="Q104" s="639"/>
      <c r="R104" s="639"/>
      <c r="S104" s="639"/>
      <c r="T104" s="639"/>
      <c r="U104" s="639"/>
      <c r="V104" s="639"/>
      <c r="W104" s="639"/>
      <c r="X104" s="639"/>
      <c r="Y104" s="639"/>
      <c r="Z104" s="639"/>
      <c r="AA104" s="639"/>
      <c r="AB104" s="639"/>
      <c r="AC104" s="639"/>
      <c r="AD104" s="639"/>
      <c r="AE104" s="639"/>
      <c r="AF104" s="639"/>
      <c r="AG104" s="639"/>
      <c r="AH104" s="639"/>
      <c r="AI104" s="639"/>
      <c r="AJ104" s="639"/>
      <c r="AK104" s="639"/>
      <c r="AL104" s="639"/>
      <c r="AM104" s="639"/>
      <c r="AN104" s="639"/>
      <c r="AO104" s="639"/>
      <c r="AP104" s="639"/>
      <c r="AQ104" s="639"/>
      <c r="AR104" s="639"/>
      <c r="AS104" s="639"/>
      <c r="AT104" s="639"/>
      <c r="AU104" s="639"/>
      <c r="AV104" s="639"/>
      <c r="AW104" s="639"/>
      <c r="AX104" s="639"/>
      <c r="AY104" s="639"/>
      <c r="AZ104" s="639"/>
      <c r="BA104" s="639"/>
      <c r="BB104" s="639"/>
      <c r="BC104" s="639"/>
      <c r="BD104" s="639"/>
      <c r="BE104" s="639"/>
      <c r="BF104" s="639"/>
      <c r="BG104" s="639"/>
      <c r="BH104" s="639"/>
      <c r="BI104" s="639"/>
      <c r="BJ104" s="639"/>
      <c r="BK104" s="639"/>
      <c r="BL104" s="639"/>
      <c r="BM104" s="639"/>
      <c r="BN104" s="639"/>
      <c r="BO104" s="639"/>
      <c r="BP104" s="639"/>
      <c r="BQ104" s="639"/>
      <c r="BR104" s="639"/>
      <c r="BS104" s="639"/>
      <c r="BT104" s="639"/>
      <c r="BU104" s="639"/>
      <c r="BV104" s="639"/>
      <c r="BW104" s="639"/>
      <c r="BX104" s="639"/>
      <c r="BY104" s="639"/>
      <c r="BZ104" s="639"/>
      <c r="CA104" s="639"/>
      <c r="CB104" s="639"/>
      <c r="CC104" s="639"/>
      <c r="CD104" s="639"/>
      <c r="CE104" s="639"/>
      <c r="CF104" s="639"/>
      <c r="CG104" s="639"/>
      <c r="CH104" s="639"/>
      <c r="CI104" s="639"/>
      <c r="CJ104" s="639"/>
      <c r="CK104" s="639"/>
      <c r="CL104" s="639"/>
      <c r="CM104" s="639"/>
      <c r="CN104" s="639"/>
      <c r="CO104" s="639"/>
      <c r="CP104" s="639"/>
      <c r="CQ104" s="639"/>
      <c r="CX104" s="639"/>
      <c r="CY104" s="639"/>
      <c r="DH104" s="639"/>
      <c r="DI104" s="639"/>
      <c r="DP104" s="639"/>
      <c r="DQ104" s="639"/>
      <c r="DV104" s="639"/>
      <c r="DW104" s="639"/>
      <c r="DY104" s="639"/>
      <c r="DZ104" s="639"/>
      <c r="EA104" s="639"/>
      <c r="EB104" s="639"/>
      <c r="EL104" s="743"/>
    </row>
    <row r="105" spans="1:142" s="731" customFormat="1" ht="15" customHeight="1">
      <c r="A105" s="1004"/>
      <c r="B105" s="732" t="s">
        <v>930</v>
      </c>
      <c r="C105" s="733"/>
      <c r="D105" s="733"/>
      <c r="E105" s="734"/>
      <c r="F105" s="670"/>
      <c r="G105" s="639"/>
      <c r="H105" s="639"/>
      <c r="I105" s="639"/>
      <c r="J105" s="639"/>
      <c r="K105" s="639"/>
      <c r="L105" s="639"/>
      <c r="M105" s="639"/>
      <c r="N105" s="727"/>
      <c r="O105" s="639"/>
      <c r="P105" s="639"/>
      <c r="Q105" s="639"/>
      <c r="R105" s="639"/>
      <c r="S105" s="639"/>
      <c r="T105" s="639"/>
      <c r="U105" s="639"/>
      <c r="V105" s="639"/>
      <c r="W105" s="639"/>
      <c r="X105" s="639"/>
      <c r="Y105" s="639"/>
      <c r="Z105" s="639"/>
      <c r="AA105" s="639"/>
      <c r="AB105" s="639"/>
      <c r="AC105" s="639"/>
      <c r="AD105" s="639"/>
      <c r="AE105" s="639"/>
      <c r="AF105" s="639"/>
      <c r="AG105" s="639"/>
      <c r="AH105" s="639"/>
      <c r="AI105" s="639"/>
      <c r="AJ105" s="639"/>
      <c r="AK105" s="639"/>
      <c r="AL105" s="639"/>
      <c r="AM105" s="639"/>
      <c r="AN105" s="639"/>
      <c r="AO105" s="639"/>
      <c r="AP105" s="639"/>
      <c r="AQ105" s="639"/>
      <c r="AR105" s="639"/>
      <c r="AS105" s="639"/>
      <c r="AT105" s="639"/>
      <c r="AU105" s="639"/>
      <c r="AV105" s="639"/>
      <c r="AW105" s="639"/>
      <c r="AX105" s="639"/>
      <c r="AY105" s="639"/>
      <c r="AZ105" s="639"/>
      <c r="BA105" s="639"/>
      <c r="BB105" s="639"/>
      <c r="BC105" s="639"/>
      <c r="BD105" s="639"/>
      <c r="BE105" s="639"/>
      <c r="BF105" s="639"/>
      <c r="BG105" s="639"/>
      <c r="BH105" s="639"/>
      <c r="BI105" s="639"/>
      <c r="BJ105" s="639"/>
      <c r="BK105" s="639"/>
      <c r="BL105" s="639"/>
      <c r="BM105" s="639"/>
      <c r="BN105" s="639"/>
      <c r="BO105" s="639"/>
      <c r="BP105" s="639"/>
      <c r="BQ105" s="639"/>
      <c r="BR105" s="639"/>
      <c r="BS105" s="639"/>
      <c r="BT105" s="639"/>
      <c r="BU105" s="639"/>
      <c r="BV105" s="639"/>
      <c r="BW105" s="639"/>
      <c r="BX105" s="639"/>
      <c r="BY105" s="639"/>
      <c r="BZ105" s="639"/>
      <c r="CA105" s="639"/>
      <c r="CB105" s="639"/>
      <c r="CC105" s="639"/>
      <c r="CD105" s="639"/>
      <c r="CE105" s="639"/>
      <c r="CF105" s="639"/>
      <c r="CG105" s="639"/>
      <c r="CH105" s="639"/>
      <c r="CI105" s="639"/>
      <c r="CJ105" s="639"/>
      <c r="CK105" s="639"/>
      <c r="CL105" s="639"/>
      <c r="CM105" s="639"/>
      <c r="CN105" s="639"/>
      <c r="CO105" s="639"/>
      <c r="CP105" s="639"/>
      <c r="CQ105" s="639"/>
      <c r="CX105" s="639"/>
      <c r="CY105" s="639"/>
      <c r="DH105" s="639"/>
      <c r="DI105" s="639"/>
      <c r="DP105" s="639"/>
      <c r="DQ105" s="639"/>
      <c r="DV105" s="639"/>
      <c r="DW105" s="639"/>
      <c r="DY105" s="639"/>
      <c r="DZ105" s="639"/>
      <c r="EA105" s="639"/>
      <c r="EB105" s="639"/>
      <c r="EL105" s="743"/>
    </row>
    <row r="106" spans="1:142" s="731" customFormat="1" ht="15" customHeight="1">
      <c r="A106" s="1004"/>
      <c r="B106" s="735" t="s">
        <v>927</v>
      </c>
      <c r="C106" s="736"/>
      <c r="D106" s="736"/>
      <c r="E106" s="737"/>
      <c r="F106" s="738"/>
      <c r="G106" s="639"/>
      <c r="H106" s="639"/>
      <c r="I106" s="639"/>
      <c r="J106" s="639"/>
      <c r="K106" s="639"/>
      <c r="L106" s="639"/>
      <c r="M106" s="639"/>
      <c r="N106" s="727"/>
      <c r="O106" s="639"/>
      <c r="P106" s="639"/>
      <c r="Q106" s="639"/>
      <c r="R106" s="639"/>
      <c r="S106" s="639"/>
      <c r="T106" s="639"/>
      <c r="U106" s="639"/>
      <c r="V106" s="639"/>
      <c r="W106" s="639"/>
      <c r="X106" s="639"/>
      <c r="Y106" s="639"/>
      <c r="Z106" s="639"/>
      <c r="AA106" s="639"/>
      <c r="AB106" s="639"/>
      <c r="AC106" s="639"/>
      <c r="AD106" s="639"/>
      <c r="AE106" s="639"/>
      <c r="AF106" s="639"/>
      <c r="AG106" s="639"/>
      <c r="AH106" s="639"/>
      <c r="AI106" s="639"/>
      <c r="AJ106" s="639"/>
      <c r="AK106" s="639"/>
      <c r="AL106" s="639"/>
      <c r="AM106" s="639"/>
      <c r="AN106" s="639"/>
      <c r="AO106" s="639"/>
      <c r="AP106" s="639"/>
      <c r="AQ106" s="639"/>
      <c r="AR106" s="639"/>
      <c r="AS106" s="639"/>
      <c r="AT106" s="639"/>
      <c r="AU106" s="639"/>
      <c r="AV106" s="639"/>
      <c r="AW106" s="639"/>
      <c r="AX106" s="639"/>
      <c r="AY106" s="639"/>
      <c r="AZ106" s="639"/>
      <c r="BA106" s="639"/>
      <c r="BB106" s="639"/>
      <c r="BC106" s="639"/>
      <c r="BD106" s="639"/>
      <c r="BE106" s="639"/>
      <c r="BF106" s="639"/>
      <c r="BG106" s="639"/>
      <c r="BH106" s="639"/>
      <c r="BI106" s="639"/>
      <c r="BJ106" s="639"/>
      <c r="BK106" s="639"/>
      <c r="BL106" s="639"/>
      <c r="BM106" s="639"/>
      <c r="BN106" s="639"/>
      <c r="BO106" s="639"/>
      <c r="BP106" s="639"/>
      <c r="BQ106" s="639"/>
      <c r="BR106" s="639"/>
      <c r="BS106" s="639"/>
      <c r="BT106" s="639"/>
      <c r="BU106" s="639"/>
      <c r="BV106" s="639"/>
      <c r="BW106" s="639"/>
      <c r="BX106" s="639"/>
      <c r="BY106" s="639"/>
      <c r="BZ106" s="639"/>
      <c r="CA106" s="639"/>
      <c r="CB106" s="639"/>
      <c r="CC106" s="639"/>
      <c r="CD106" s="639"/>
      <c r="CE106" s="639"/>
      <c r="CF106" s="639"/>
      <c r="CG106" s="639"/>
      <c r="CH106" s="639"/>
      <c r="CI106" s="639"/>
      <c r="CJ106" s="639"/>
      <c r="CK106" s="639"/>
      <c r="CL106" s="639"/>
      <c r="CM106" s="639"/>
      <c r="CN106" s="639"/>
      <c r="CO106" s="639"/>
      <c r="CP106" s="639"/>
      <c r="CQ106" s="639"/>
      <c r="CX106" s="639"/>
      <c r="CY106" s="639"/>
      <c r="DH106" s="639"/>
      <c r="DI106" s="639"/>
      <c r="DP106" s="639"/>
      <c r="DQ106" s="639"/>
      <c r="DV106" s="639"/>
      <c r="DW106" s="639"/>
      <c r="DY106" s="639"/>
      <c r="DZ106" s="639"/>
      <c r="EA106" s="639"/>
      <c r="EB106" s="639"/>
      <c r="EL106" s="743"/>
    </row>
    <row r="107" spans="1:142" s="731" customFormat="1" ht="15" customHeight="1">
      <c r="A107" s="1004"/>
      <c r="B107" s="735" t="s">
        <v>928</v>
      </c>
      <c r="C107" s="736"/>
      <c r="D107" s="736"/>
      <c r="E107" s="737"/>
      <c r="F107" s="738"/>
      <c r="G107" s="639"/>
      <c r="H107" s="639"/>
      <c r="I107" s="639"/>
      <c r="J107" s="639"/>
      <c r="K107" s="639"/>
      <c r="L107" s="639"/>
      <c r="M107" s="639"/>
      <c r="N107" s="727"/>
      <c r="O107" s="639"/>
      <c r="P107" s="639"/>
      <c r="Q107" s="639"/>
      <c r="R107" s="639"/>
      <c r="S107" s="639"/>
      <c r="T107" s="639"/>
      <c r="U107" s="639"/>
      <c r="V107" s="639"/>
      <c r="W107" s="639"/>
      <c r="X107" s="639"/>
      <c r="Y107" s="639"/>
      <c r="Z107" s="639"/>
      <c r="AA107" s="639"/>
      <c r="AB107" s="639"/>
      <c r="AC107" s="639"/>
      <c r="AD107" s="639"/>
      <c r="AE107" s="639"/>
      <c r="AF107" s="639"/>
      <c r="AG107" s="639"/>
      <c r="AH107" s="639"/>
      <c r="AI107" s="639"/>
      <c r="AJ107" s="639"/>
      <c r="AK107" s="639"/>
      <c r="AL107" s="639"/>
      <c r="AM107" s="639"/>
      <c r="AN107" s="639"/>
      <c r="AO107" s="639"/>
      <c r="AP107" s="639"/>
      <c r="AQ107" s="639"/>
      <c r="AR107" s="639"/>
      <c r="AS107" s="639"/>
      <c r="AT107" s="639"/>
      <c r="AU107" s="639"/>
      <c r="AV107" s="639"/>
      <c r="AW107" s="639"/>
      <c r="AX107" s="639"/>
      <c r="AY107" s="639"/>
      <c r="AZ107" s="639"/>
      <c r="BA107" s="639"/>
      <c r="BB107" s="639"/>
      <c r="BC107" s="639"/>
      <c r="BD107" s="639"/>
      <c r="BE107" s="639"/>
      <c r="BF107" s="639"/>
      <c r="BG107" s="639"/>
      <c r="BH107" s="639"/>
      <c r="BI107" s="639"/>
      <c r="BJ107" s="639"/>
      <c r="BK107" s="639"/>
      <c r="BL107" s="639"/>
      <c r="BM107" s="639"/>
      <c r="BN107" s="639"/>
      <c r="BO107" s="639"/>
      <c r="BP107" s="639"/>
      <c r="BQ107" s="639"/>
      <c r="BR107" s="639"/>
      <c r="BS107" s="639"/>
      <c r="BT107" s="639"/>
      <c r="BU107" s="639"/>
      <c r="BV107" s="639"/>
      <c r="BW107" s="639"/>
      <c r="BX107" s="639"/>
      <c r="BY107" s="639"/>
      <c r="BZ107" s="639"/>
      <c r="CA107" s="639"/>
      <c r="CB107" s="639"/>
      <c r="CC107" s="639"/>
      <c r="CD107" s="639"/>
      <c r="CE107" s="639"/>
      <c r="CF107" s="639"/>
      <c r="CG107" s="639"/>
      <c r="CH107" s="639"/>
      <c r="CI107" s="639"/>
      <c r="CJ107" s="639"/>
      <c r="CK107" s="639"/>
      <c r="CL107" s="639"/>
      <c r="CM107" s="639"/>
      <c r="CN107" s="639"/>
      <c r="CO107" s="639"/>
      <c r="CP107" s="639"/>
      <c r="CQ107" s="639"/>
      <c r="CX107" s="639"/>
      <c r="CY107" s="639"/>
      <c r="DH107" s="639"/>
      <c r="DI107" s="639"/>
      <c r="DP107" s="639"/>
      <c r="DQ107" s="639"/>
      <c r="DV107" s="639"/>
      <c r="DW107" s="639"/>
      <c r="DY107" s="639"/>
      <c r="DZ107" s="639"/>
      <c r="EA107" s="639"/>
      <c r="EB107" s="639"/>
      <c r="EL107" s="743"/>
    </row>
    <row r="108" spans="1:142" s="731" customFormat="1" ht="15" customHeight="1">
      <c r="A108" s="1004"/>
      <c r="B108" s="735" t="s">
        <v>929</v>
      </c>
      <c r="C108" s="736"/>
      <c r="D108" s="736"/>
      <c r="E108" s="737"/>
      <c r="F108" s="738"/>
      <c r="G108" s="639"/>
      <c r="H108" s="639"/>
      <c r="I108" s="639"/>
      <c r="J108" s="639"/>
      <c r="K108" s="639"/>
      <c r="L108" s="639"/>
      <c r="M108" s="639"/>
      <c r="N108" s="727"/>
      <c r="O108" s="639"/>
      <c r="P108" s="639"/>
      <c r="Q108" s="639"/>
      <c r="R108" s="639"/>
      <c r="S108" s="639"/>
      <c r="T108" s="639"/>
      <c r="U108" s="639"/>
      <c r="V108" s="639"/>
      <c r="W108" s="639"/>
      <c r="X108" s="639"/>
      <c r="Y108" s="639"/>
      <c r="Z108" s="639"/>
      <c r="AA108" s="639"/>
      <c r="AB108" s="639"/>
      <c r="AC108" s="639"/>
      <c r="AD108" s="639"/>
      <c r="AE108" s="639"/>
      <c r="AF108" s="639"/>
      <c r="AG108" s="639"/>
      <c r="AH108" s="639"/>
      <c r="AI108" s="639"/>
      <c r="AJ108" s="639"/>
      <c r="AK108" s="639"/>
      <c r="AL108" s="639"/>
      <c r="AM108" s="639"/>
      <c r="AN108" s="639"/>
      <c r="AO108" s="639"/>
      <c r="AP108" s="639"/>
      <c r="AQ108" s="639"/>
      <c r="AR108" s="639"/>
      <c r="AS108" s="639"/>
      <c r="AT108" s="639"/>
      <c r="AU108" s="639"/>
      <c r="AV108" s="639"/>
      <c r="AW108" s="639"/>
      <c r="AX108" s="639"/>
      <c r="AY108" s="639"/>
      <c r="AZ108" s="639"/>
      <c r="BA108" s="639"/>
      <c r="BB108" s="639"/>
      <c r="BC108" s="639"/>
      <c r="BD108" s="639"/>
      <c r="BE108" s="639"/>
      <c r="BF108" s="639"/>
      <c r="BG108" s="639"/>
      <c r="BH108" s="639"/>
      <c r="BI108" s="639"/>
      <c r="BJ108" s="639"/>
      <c r="BK108" s="639"/>
      <c r="BL108" s="639"/>
      <c r="BM108" s="639"/>
      <c r="BN108" s="639"/>
      <c r="BO108" s="639"/>
      <c r="BP108" s="639"/>
      <c r="BQ108" s="639"/>
      <c r="BR108" s="639"/>
      <c r="BS108" s="639"/>
      <c r="BT108" s="639"/>
      <c r="BU108" s="639"/>
      <c r="BV108" s="639"/>
      <c r="BW108" s="639"/>
      <c r="BX108" s="639"/>
      <c r="BY108" s="639"/>
      <c r="BZ108" s="639"/>
      <c r="CA108" s="639"/>
      <c r="CB108" s="639"/>
      <c r="CC108" s="639"/>
      <c r="CD108" s="639"/>
      <c r="CE108" s="639"/>
      <c r="CF108" s="639"/>
      <c r="CG108" s="639"/>
      <c r="CH108" s="639"/>
      <c r="CI108" s="639"/>
      <c r="CJ108" s="639"/>
      <c r="CK108" s="639"/>
      <c r="CL108" s="639"/>
      <c r="CM108" s="639"/>
      <c r="CN108" s="639"/>
      <c r="CO108" s="639"/>
      <c r="CP108" s="639"/>
      <c r="CQ108" s="639"/>
      <c r="CX108" s="639"/>
      <c r="CY108" s="639"/>
      <c r="DH108" s="639"/>
      <c r="DI108" s="639"/>
      <c r="DP108" s="639"/>
      <c r="DQ108" s="639"/>
      <c r="DV108" s="639"/>
      <c r="DW108" s="639"/>
      <c r="DY108" s="639"/>
      <c r="DZ108" s="639"/>
      <c r="EA108" s="639"/>
      <c r="EB108" s="639"/>
      <c r="EL108" s="743"/>
    </row>
    <row r="109" spans="1:142" s="731" customFormat="1" ht="15" customHeight="1">
      <c r="A109" s="1004"/>
      <c r="B109" s="732" t="s">
        <v>931</v>
      </c>
      <c r="C109" s="733"/>
      <c r="D109" s="733"/>
      <c r="E109" s="734"/>
      <c r="F109" s="670"/>
      <c r="G109" s="639"/>
      <c r="H109" s="639"/>
      <c r="I109" s="639"/>
      <c r="J109" s="639"/>
      <c r="K109" s="639"/>
      <c r="L109" s="639"/>
      <c r="M109" s="639"/>
      <c r="N109" s="727"/>
      <c r="O109" s="639"/>
      <c r="P109" s="639"/>
      <c r="Q109" s="639"/>
      <c r="R109" s="639"/>
      <c r="S109" s="639"/>
      <c r="T109" s="639"/>
      <c r="U109" s="639"/>
      <c r="V109" s="639"/>
      <c r="W109" s="639"/>
      <c r="X109" s="639"/>
      <c r="Y109" s="639"/>
      <c r="Z109" s="639"/>
      <c r="AA109" s="639"/>
      <c r="AB109" s="639"/>
      <c r="AC109" s="639"/>
      <c r="AD109" s="639"/>
      <c r="AE109" s="639"/>
      <c r="AF109" s="639"/>
      <c r="AG109" s="639"/>
      <c r="AH109" s="639"/>
      <c r="AI109" s="639"/>
      <c r="AJ109" s="639"/>
      <c r="AK109" s="639"/>
      <c r="AL109" s="639"/>
      <c r="AM109" s="639"/>
      <c r="AN109" s="639"/>
      <c r="AO109" s="639"/>
      <c r="AP109" s="639"/>
      <c r="AQ109" s="639"/>
      <c r="AR109" s="639"/>
      <c r="AS109" s="639"/>
      <c r="AT109" s="639"/>
      <c r="AU109" s="639"/>
      <c r="AV109" s="639"/>
      <c r="AW109" s="639"/>
      <c r="AX109" s="639"/>
      <c r="AY109" s="639"/>
      <c r="AZ109" s="639"/>
      <c r="BA109" s="639"/>
      <c r="BB109" s="639"/>
      <c r="BC109" s="639"/>
      <c r="BD109" s="639"/>
      <c r="BE109" s="639"/>
      <c r="BF109" s="639"/>
      <c r="BG109" s="639"/>
      <c r="BH109" s="639"/>
      <c r="BI109" s="639"/>
      <c r="BJ109" s="639"/>
      <c r="BK109" s="639"/>
      <c r="BL109" s="639"/>
      <c r="BM109" s="639"/>
      <c r="BN109" s="639"/>
      <c r="BO109" s="639"/>
      <c r="BP109" s="639"/>
      <c r="BQ109" s="639"/>
      <c r="BR109" s="639"/>
      <c r="BS109" s="639"/>
      <c r="BT109" s="639"/>
      <c r="BU109" s="639"/>
      <c r="BV109" s="639"/>
      <c r="BW109" s="639"/>
      <c r="BX109" s="639"/>
      <c r="BY109" s="639"/>
      <c r="BZ109" s="639"/>
      <c r="CA109" s="639"/>
      <c r="CB109" s="639"/>
      <c r="CC109" s="639"/>
      <c r="CD109" s="639"/>
      <c r="CE109" s="639"/>
      <c r="CF109" s="639"/>
      <c r="CG109" s="639"/>
      <c r="CH109" s="639"/>
      <c r="CI109" s="639"/>
      <c r="CJ109" s="639"/>
      <c r="CK109" s="639"/>
      <c r="CL109" s="639"/>
      <c r="CM109" s="639"/>
      <c r="CN109" s="639"/>
      <c r="CO109" s="639"/>
      <c r="CP109" s="639"/>
      <c r="CQ109" s="639"/>
      <c r="CX109" s="639"/>
      <c r="CY109" s="639"/>
      <c r="DH109" s="639"/>
      <c r="DI109" s="639"/>
      <c r="DP109" s="639"/>
      <c r="DQ109" s="639"/>
      <c r="DV109" s="639"/>
      <c r="DW109" s="639"/>
      <c r="DY109" s="639"/>
      <c r="DZ109" s="639"/>
      <c r="EA109" s="639"/>
      <c r="EB109" s="639"/>
      <c r="EL109" s="743"/>
    </row>
    <row r="110" spans="1:142" s="731" customFormat="1" ht="15" customHeight="1">
      <c r="A110" s="1004"/>
      <c r="B110" s="735" t="s">
        <v>927</v>
      </c>
      <c r="C110" s="736"/>
      <c r="D110" s="736"/>
      <c r="E110" s="737"/>
      <c r="F110" s="738"/>
      <c r="G110" s="639"/>
      <c r="H110" s="639"/>
      <c r="I110" s="639"/>
      <c r="J110" s="639"/>
      <c r="K110" s="639"/>
      <c r="L110" s="639"/>
      <c r="M110" s="639"/>
      <c r="N110" s="727"/>
      <c r="O110" s="639"/>
      <c r="P110" s="639"/>
      <c r="Q110" s="639"/>
      <c r="R110" s="639"/>
      <c r="S110" s="639"/>
      <c r="T110" s="639"/>
      <c r="U110" s="639"/>
      <c r="V110" s="639"/>
      <c r="W110" s="639"/>
      <c r="X110" s="639"/>
      <c r="Y110" s="639"/>
      <c r="Z110" s="639"/>
      <c r="AA110" s="639"/>
      <c r="AB110" s="639"/>
      <c r="AC110" s="639"/>
      <c r="AD110" s="639"/>
      <c r="AE110" s="639"/>
      <c r="AF110" s="639"/>
      <c r="AG110" s="639"/>
      <c r="AH110" s="639"/>
      <c r="AI110" s="639"/>
      <c r="AJ110" s="639"/>
      <c r="AK110" s="639"/>
      <c r="AL110" s="639"/>
      <c r="AM110" s="639"/>
      <c r="AN110" s="639"/>
      <c r="AO110" s="639"/>
      <c r="AP110" s="639"/>
      <c r="AQ110" s="639"/>
      <c r="AR110" s="639"/>
      <c r="AS110" s="639"/>
      <c r="AT110" s="639"/>
      <c r="AU110" s="639"/>
      <c r="AV110" s="639"/>
      <c r="AW110" s="639"/>
      <c r="AX110" s="639"/>
      <c r="AY110" s="639"/>
      <c r="AZ110" s="639"/>
      <c r="BA110" s="639"/>
      <c r="BB110" s="639"/>
      <c r="BC110" s="639"/>
      <c r="BD110" s="639"/>
      <c r="BE110" s="639"/>
      <c r="BF110" s="639"/>
      <c r="BG110" s="639"/>
      <c r="BH110" s="639"/>
      <c r="BI110" s="639"/>
      <c r="BJ110" s="639"/>
      <c r="BK110" s="639"/>
      <c r="BL110" s="639"/>
      <c r="BM110" s="639"/>
      <c r="BN110" s="639"/>
      <c r="BO110" s="639"/>
      <c r="BP110" s="639"/>
      <c r="BQ110" s="639"/>
      <c r="BR110" s="639"/>
      <c r="BS110" s="639"/>
      <c r="BT110" s="639"/>
      <c r="BU110" s="639"/>
      <c r="BV110" s="639"/>
      <c r="BW110" s="639"/>
      <c r="BX110" s="639"/>
      <c r="BY110" s="639"/>
      <c r="BZ110" s="639"/>
      <c r="CA110" s="639"/>
      <c r="CB110" s="639"/>
      <c r="CC110" s="639"/>
      <c r="CD110" s="639"/>
      <c r="CE110" s="639"/>
      <c r="CF110" s="639"/>
      <c r="CG110" s="639"/>
      <c r="CH110" s="639"/>
      <c r="CI110" s="639"/>
      <c r="CJ110" s="639"/>
      <c r="CK110" s="639"/>
      <c r="CL110" s="639"/>
      <c r="CM110" s="639"/>
      <c r="CN110" s="639"/>
      <c r="CO110" s="639"/>
      <c r="CP110" s="639"/>
      <c r="CQ110" s="639"/>
      <c r="CX110" s="639"/>
      <c r="CY110" s="639"/>
      <c r="DH110" s="639"/>
      <c r="DI110" s="639"/>
      <c r="DP110" s="639"/>
      <c r="DQ110" s="639"/>
      <c r="DV110" s="639"/>
      <c r="DW110" s="639"/>
      <c r="DY110" s="639"/>
      <c r="DZ110" s="639"/>
      <c r="EA110" s="639"/>
      <c r="EB110" s="639"/>
      <c r="EL110" s="743"/>
    </row>
    <row r="111" spans="1:142" s="731" customFormat="1" ht="15" customHeight="1">
      <c r="A111" s="1004"/>
      <c r="B111" s="735" t="s">
        <v>928</v>
      </c>
      <c r="C111" s="736"/>
      <c r="D111" s="736"/>
      <c r="E111" s="737"/>
      <c r="F111" s="738"/>
      <c r="G111" s="639"/>
      <c r="H111" s="639"/>
      <c r="I111" s="639"/>
      <c r="J111" s="639"/>
      <c r="K111" s="639"/>
      <c r="L111" s="639"/>
      <c r="M111" s="639"/>
      <c r="N111" s="727"/>
      <c r="O111" s="639"/>
      <c r="P111" s="639"/>
      <c r="Q111" s="639"/>
      <c r="R111" s="639"/>
      <c r="S111" s="639"/>
      <c r="T111" s="639"/>
      <c r="U111" s="639"/>
      <c r="V111" s="639"/>
      <c r="W111" s="639"/>
      <c r="X111" s="639"/>
      <c r="Y111" s="639"/>
      <c r="Z111" s="639"/>
      <c r="AA111" s="639"/>
      <c r="AB111" s="639"/>
      <c r="AC111" s="639"/>
      <c r="AD111" s="639"/>
      <c r="AE111" s="639"/>
      <c r="AF111" s="639"/>
      <c r="AG111" s="639"/>
      <c r="AH111" s="639"/>
      <c r="AI111" s="639"/>
      <c r="AJ111" s="639"/>
      <c r="AK111" s="639"/>
      <c r="AL111" s="639"/>
      <c r="AM111" s="639"/>
      <c r="AN111" s="639"/>
      <c r="AO111" s="639"/>
      <c r="AP111" s="639"/>
      <c r="AQ111" s="639"/>
      <c r="AR111" s="639"/>
      <c r="AS111" s="639"/>
      <c r="AT111" s="639"/>
      <c r="AU111" s="639"/>
      <c r="AV111" s="639"/>
      <c r="AW111" s="639"/>
      <c r="AX111" s="639"/>
      <c r="AY111" s="639"/>
      <c r="AZ111" s="639"/>
      <c r="BA111" s="639"/>
      <c r="BB111" s="639"/>
      <c r="BC111" s="639"/>
      <c r="BD111" s="639"/>
      <c r="BE111" s="639"/>
      <c r="BF111" s="639"/>
      <c r="BG111" s="639"/>
      <c r="BH111" s="639"/>
      <c r="BI111" s="639"/>
      <c r="BJ111" s="639"/>
      <c r="BK111" s="639"/>
      <c r="BL111" s="639"/>
      <c r="BM111" s="639"/>
      <c r="BN111" s="639"/>
      <c r="BO111" s="639"/>
      <c r="BP111" s="639"/>
      <c r="BQ111" s="639"/>
      <c r="BR111" s="639"/>
      <c r="BS111" s="639"/>
      <c r="BT111" s="639"/>
      <c r="BU111" s="639"/>
      <c r="BV111" s="639"/>
      <c r="BW111" s="639"/>
      <c r="BX111" s="639"/>
      <c r="BY111" s="639"/>
      <c r="BZ111" s="639"/>
      <c r="CA111" s="639"/>
      <c r="CB111" s="639"/>
      <c r="CC111" s="639"/>
      <c r="CD111" s="639"/>
      <c r="CE111" s="639"/>
      <c r="CF111" s="639"/>
      <c r="CG111" s="639"/>
      <c r="CH111" s="639"/>
      <c r="CI111" s="639"/>
      <c r="CJ111" s="639"/>
      <c r="CK111" s="639"/>
      <c r="CL111" s="639"/>
      <c r="CM111" s="639"/>
      <c r="CN111" s="639"/>
      <c r="CO111" s="639"/>
      <c r="CP111" s="639"/>
      <c r="CQ111" s="639"/>
      <c r="CX111" s="639"/>
      <c r="CY111" s="639"/>
      <c r="DH111" s="639"/>
      <c r="DI111" s="639"/>
      <c r="DP111" s="639"/>
      <c r="DQ111" s="639"/>
      <c r="DV111" s="639"/>
      <c r="DW111" s="639"/>
      <c r="DY111" s="639"/>
      <c r="DZ111" s="639"/>
      <c r="EA111" s="639"/>
      <c r="EB111" s="639"/>
      <c r="EL111" s="743"/>
    </row>
    <row r="112" spans="1:142" s="731" customFormat="1" ht="15" customHeight="1">
      <c r="A112" s="1004"/>
      <c r="B112" s="739" t="s">
        <v>929</v>
      </c>
      <c r="C112" s="740"/>
      <c r="D112" s="740"/>
      <c r="E112" s="741"/>
      <c r="F112" s="742"/>
      <c r="G112" s="639"/>
      <c r="H112" s="639"/>
      <c r="I112" s="639"/>
      <c r="J112" s="639"/>
      <c r="K112" s="639"/>
      <c r="L112" s="639"/>
      <c r="M112" s="639"/>
      <c r="N112" s="727"/>
      <c r="O112" s="639"/>
      <c r="P112" s="639"/>
      <c r="Q112" s="639"/>
      <c r="R112" s="639"/>
      <c r="S112" s="639"/>
      <c r="T112" s="639"/>
      <c r="U112" s="639"/>
      <c r="V112" s="639"/>
      <c r="W112" s="639"/>
      <c r="X112" s="639"/>
      <c r="Y112" s="639"/>
      <c r="Z112" s="639"/>
      <c r="AA112" s="639"/>
      <c r="AB112" s="639"/>
      <c r="AC112" s="639"/>
      <c r="AD112" s="639"/>
      <c r="AE112" s="639"/>
      <c r="AF112" s="639"/>
      <c r="AG112" s="639"/>
      <c r="AH112" s="639"/>
      <c r="AI112" s="639"/>
      <c r="AJ112" s="639"/>
      <c r="AK112" s="639"/>
      <c r="AL112" s="639"/>
      <c r="AM112" s="639"/>
      <c r="AN112" s="639"/>
      <c r="AO112" s="639"/>
      <c r="AP112" s="639"/>
      <c r="AQ112" s="639"/>
      <c r="AR112" s="639"/>
      <c r="AS112" s="639"/>
      <c r="AT112" s="639"/>
      <c r="AU112" s="639"/>
      <c r="AV112" s="639"/>
      <c r="AW112" s="639"/>
      <c r="AX112" s="639"/>
      <c r="AY112" s="639"/>
      <c r="AZ112" s="639"/>
      <c r="BA112" s="639"/>
      <c r="BB112" s="639"/>
      <c r="BC112" s="639"/>
      <c r="BD112" s="639"/>
      <c r="BE112" s="639"/>
      <c r="BF112" s="639"/>
      <c r="BG112" s="639"/>
      <c r="BH112" s="639"/>
      <c r="BI112" s="639"/>
      <c r="BJ112" s="639"/>
      <c r="BK112" s="639"/>
      <c r="BL112" s="639"/>
      <c r="BM112" s="639"/>
      <c r="BN112" s="639"/>
      <c r="BO112" s="639"/>
      <c r="BP112" s="639"/>
      <c r="BQ112" s="639"/>
      <c r="BR112" s="639"/>
      <c r="BS112" s="639"/>
      <c r="BT112" s="639"/>
      <c r="BU112" s="639"/>
      <c r="BV112" s="639"/>
      <c r="BW112" s="639"/>
      <c r="BX112" s="639"/>
      <c r="BY112" s="639"/>
      <c r="BZ112" s="639"/>
      <c r="CA112" s="639"/>
      <c r="CB112" s="639"/>
      <c r="CC112" s="639"/>
      <c r="CD112" s="639"/>
      <c r="CE112" s="639"/>
      <c r="CF112" s="639"/>
      <c r="CG112" s="639"/>
      <c r="CH112" s="639"/>
      <c r="CI112" s="639"/>
      <c r="CJ112" s="639"/>
      <c r="CK112" s="639"/>
      <c r="CL112" s="639"/>
      <c r="CM112" s="639"/>
      <c r="CN112" s="639"/>
      <c r="CO112" s="639"/>
      <c r="CP112" s="639"/>
      <c r="CQ112" s="639"/>
      <c r="CX112" s="639"/>
      <c r="CY112" s="639"/>
      <c r="DH112" s="639"/>
      <c r="DI112" s="639"/>
      <c r="DP112" s="639"/>
      <c r="DQ112" s="639"/>
      <c r="DV112" s="639"/>
      <c r="DW112" s="639"/>
      <c r="DY112" s="639"/>
      <c r="DZ112" s="639"/>
      <c r="EA112" s="639"/>
      <c r="EB112" s="639"/>
      <c r="EL112" s="743"/>
    </row>
    <row r="113" spans="1:142" s="639" customFormat="1" ht="15" customHeight="1">
      <c r="A113" s="996"/>
      <c r="N113" s="727"/>
      <c r="EL113" s="727"/>
    </row>
    <row r="114" spans="1:142" s="639" customFormat="1" ht="45" customHeight="1">
      <c r="A114" s="958" t="s">
        <v>942</v>
      </c>
      <c r="B114" s="1691"/>
      <c r="C114" s="1692"/>
      <c r="D114" s="1692"/>
      <c r="E114" s="1692"/>
      <c r="F114" s="1692"/>
      <c r="G114" s="1692"/>
      <c r="H114" s="1692"/>
      <c r="I114" s="1585"/>
      <c r="J114" s="1585"/>
      <c r="K114" s="1585"/>
      <c r="L114" s="1585"/>
      <c r="M114" s="1585"/>
      <c r="N114" s="1008"/>
      <c r="O114" s="1585"/>
      <c r="P114" s="1585"/>
      <c r="Q114" s="1585"/>
      <c r="R114" s="1585"/>
      <c r="S114" s="1585"/>
      <c r="T114" s="1585"/>
      <c r="U114" s="1585"/>
      <c r="V114" s="1585"/>
      <c r="W114" s="1585"/>
      <c r="X114" s="1585"/>
      <c r="Y114" s="1585"/>
      <c r="Z114" s="1585"/>
      <c r="AA114" s="1585"/>
      <c r="AB114" s="1585"/>
      <c r="AC114" s="1585"/>
      <c r="AD114" s="1585"/>
      <c r="AE114" s="1585"/>
      <c r="AF114" s="1585"/>
      <c r="AG114" s="1585"/>
      <c r="AH114" s="1585"/>
      <c r="AI114" s="1585"/>
      <c r="AJ114" s="1585"/>
      <c r="AK114" s="1585"/>
      <c r="AL114" s="1585"/>
      <c r="AM114" s="1585"/>
      <c r="AN114" s="1585"/>
      <c r="AO114" s="1585"/>
      <c r="AP114" s="1585"/>
      <c r="AQ114" s="1585"/>
      <c r="AR114" s="1585"/>
      <c r="AS114" s="1585"/>
      <c r="AT114" s="1585"/>
      <c r="AU114" s="1585"/>
      <c r="AV114" s="1585"/>
      <c r="AW114" s="1585"/>
      <c r="AX114" s="1585"/>
      <c r="AY114" s="1585"/>
      <c r="AZ114" s="1585"/>
      <c r="BA114" s="1585"/>
      <c r="BB114" s="1585"/>
      <c r="BC114" s="1585"/>
      <c r="BD114" s="1585"/>
      <c r="BE114" s="1585"/>
      <c r="BF114" s="1585"/>
      <c r="BG114" s="1585"/>
      <c r="BH114" s="1585"/>
      <c r="BI114" s="1585"/>
      <c r="BJ114" s="1585"/>
      <c r="BK114" s="1585"/>
      <c r="BL114" s="1585"/>
      <c r="BM114" s="1585"/>
      <c r="BN114" s="1585"/>
      <c r="BO114" s="1585"/>
      <c r="BP114" s="1585"/>
      <c r="BQ114" s="1585"/>
      <c r="BR114" s="1585"/>
      <c r="BS114" s="1585"/>
      <c r="BT114" s="1585"/>
      <c r="BU114" s="1585"/>
      <c r="BV114" s="1585"/>
      <c r="BW114" s="1585"/>
      <c r="BX114" s="1585"/>
      <c r="BY114" s="1585"/>
      <c r="BZ114" s="1585"/>
      <c r="CA114" s="1585"/>
      <c r="CB114" s="1585"/>
      <c r="CC114" s="1585"/>
      <c r="CD114" s="1585"/>
      <c r="CE114" s="1585"/>
      <c r="CF114" s="1585"/>
      <c r="CG114" s="1585"/>
      <c r="CH114" s="1585"/>
      <c r="CI114" s="1585"/>
      <c r="CJ114" s="1585"/>
      <c r="CK114" s="1585"/>
      <c r="CL114" s="1585"/>
      <c r="CM114" s="1585"/>
      <c r="CN114" s="1585"/>
      <c r="CO114" s="1585"/>
      <c r="CP114" s="1585"/>
      <c r="CQ114" s="1585"/>
      <c r="CR114" s="1585"/>
      <c r="CS114" s="1585"/>
      <c r="CT114" s="1585"/>
      <c r="CU114" s="1585"/>
      <c r="CV114" s="1585"/>
      <c r="CW114" s="1585"/>
      <c r="CX114" s="1585"/>
      <c r="CY114" s="1585"/>
      <c r="CZ114" s="1585"/>
      <c r="DA114" s="1585"/>
      <c r="DB114" s="1585"/>
      <c r="DC114" s="1585"/>
      <c r="DD114" s="1585"/>
      <c r="DE114" s="1585"/>
      <c r="DF114" s="1585"/>
      <c r="DG114" s="1585"/>
      <c r="DH114" s="1585"/>
      <c r="DI114" s="1585"/>
      <c r="DJ114" s="1585"/>
      <c r="DK114" s="1585"/>
      <c r="DL114" s="1585"/>
      <c r="DM114" s="1585"/>
      <c r="DN114" s="1585"/>
      <c r="DO114" s="1585"/>
      <c r="DP114" s="1585"/>
      <c r="DQ114" s="1585"/>
      <c r="DR114" s="1585"/>
      <c r="DS114" s="1585"/>
      <c r="DT114" s="1585"/>
      <c r="DU114" s="1585"/>
      <c r="DV114" s="1585"/>
      <c r="DW114" s="1585"/>
      <c r="DX114" s="1585"/>
      <c r="DY114" s="1585"/>
      <c r="DZ114" s="1585"/>
      <c r="EA114" s="1585"/>
      <c r="EB114" s="1585"/>
      <c r="EC114" s="1585"/>
      <c r="ED114" s="1585"/>
      <c r="EE114" s="1585"/>
      <c r="EF114" s="1585"/>
      <c r="EG114" s="1585"/>
      <c r="EH114" s="1585"/>
      <c r="EI114" s="1585"/>
      <c r="EJ114" s="1585"/>
      <c r="EK114" s="1585"/>
      <c r="EL114" s="1008"/>
    </row>
    <row r="115" spans="1:142" s="731" customFormat="1" ht="15" customHeight="1">
      <c r="A115" s="1004"/>
      <c r="B115" s="3051"/>
      <c r="C115" s="3052"/>
      <c r="D115" s="3052"/>
      <c r="E115" s="3052"/>
      <c r="F115" s="1005" t="s">
        <v>857</v>
      </c>
      <c r="G115" s="639"/>
      <c r="H115" s="639"/>
      <c r="I115" s="639"/>
      <c r="J115" s="639"/>
      <c r="K115" s="639"/>
      <c r="L115" s="639"/>
      <c r="M115" s="639"/>
      <c r="N115" s="727"/>
      <c r="O115" s="639"/>
      <c r="P115" s="639"/>
      <c r="Q115" s="639"/>
      <c r="R115" s="639"/>
      <c r="S115" s="639"/>
      <c r="T115" s="639"/>
      <c r="U115" s="639"/>
      <c r="V115" s="639"/>
      <c r="W115" s="639"/>
      <c r="X115" s="639"/>
      <c r="Y115" s="639"/>
      <c r="Z115" s="639"/>
      <c r="AA115" s="639"/>
      <c r="AB115" s="639"/>
      <c r="AC115" s="639"/>
      <c r="AD115" s="639"/>
      <c r="AE115" s="639"/>
      <c r="AF115" s="639"/>
      <c r="AG115" s="639"/>
      <c r="AH115" s="639"/>
      <c r="AI115" s="639"/>
      <c r="AJ115" s="639"/>
      <c r="AK115" s="639"/>
      <c r="AL115" s="639"/>
      <c r="AM115" s="639"/>
      <c r="AN115" s="639"/>
      <c r="AO115" s="639"/>
      <c r="AP115" s="639"/>
      <c r="AQ115" s="639"/>
      <c r="AR115" s="639"/>
      <c r="AS115" s="639"/>
      <c r="AT115" s="639"/>
      <c r="AU115" s="639"/>
      <c r="AV115" s="639"/>
      <c r="AW115" s="639"/>
      <c r="AX115" s="639"/>
      <c r="AY115" s="639"/>
      <c r="AZ115" s="639"/>
      <c r="BA115" s="639"/>
      <c r="BB115" s="639"/>
      <c r="BC115" s="639"/>
      <c r="BD115" s="639"/>
      <c r="BE115" s="639"/>
      <c r="BF115" s="639"/>
      <c r="BG115" s="639"/>
      <c r="BH115" s="639"/>
      <c r="BI115" s="639"/>
      <c r="BJ115" s="639"/>
      <c r="BK115" s="639"/>
      <c r="BL115" s="639"/>
      <c r="BM115" s="639"/>
      <c r="BN115" s="639"/>
      <c r="BO115" s="639"/>
      <c r="BP115" s="639"/>
      <c r="BQ115" s="639"/>
      <c r="BR115" s="639"/>
      <c r="BS115" s="639"/>
      <c r="BT115" s="639"/>
      <c r="BU115" s="639"/>
      <c r="BV115" s="639"/>
      <c r="BW115" s="639"/>
      <c r="BX115" s="639"/>
      <c r="BY115" s="639"/>
      <c r="BZ115" s="639"/>
      <c r="CA115" s="639"/>
      <c r="CB115" s="639"/>
      <c r="CC115" s="639"/>
      <c r="CD115" s="639"/>
      <c r="CE115" s="639"/>
      <c r="CF115" s="639"/>
      <c r="CG115" s="639"/>
      <c r="CH115" s="639"/>
      <c r="CI115" s="639"/>
      <c r="CJ115" s="639"/>
      <c r="CK115" s="639"/>
      <c r="CL115" s="639"/>
      <c r="CM115" s="639"/>
      <c r="CN115" s="639"/>
      <c r="CO115" s="639"/>
      <c r="CP115" s="639"/>
      <c r="CQ115" s="639"/>
      <c r="CX115" s="639"/>
      <c r="CY115" s="639"/>
      <c r="DH115" s="639"/>
      <c r="DI115" s="639"/>
      <c r="DP115" s="639"/>
      <c r="DQ115" s="639"/>
      <c r="DV115" s="639"/>
      <c r="DW115" s="639"/>
      <c r="DY115" s="639"/>
      <c r="DZ115" s="639"/>
      <c r="EA115" s="639"/>
      <c r="EB115" s="639"/>
      <c r="EL115" s="743"/>
    </row>
    <row r="116" spans="1:142" s="731" customFormat="1" ht="15" customHeight="1">
      <c r="A116" s="1004"/>
      <c r="B116" s="1006" t="s">
        <v>943</v>
      </c>
      <c r="C116" s="1006"/>
      <c r="D116" s="1006"/>
      <c r="E116" s="1006"/>
      <c r="F116" s="1007">
        <f>IF($F$16=($F$22+$F$26+$F$30+$F$38+$F$42+$F$46+$F$54+$F$58+$F$62+$F$70+$F$74+$F$78+$F$86+$F$90+$F$94+$F$102+$F$106+$F$110+$F$118+$F$122+$F$126+$F$12+$F$13+$F$14+$F$15),F118+F122+F126,IF($F$16=($F$119+$F$123+$F$127+$F$103+$F$107+$F$111+$F$87+$F$91+$F$95+$F$71+$F$75+$F$79+$F$55+$F$59+$F$63+$F$39+$F$43+$F$47+$F$23+$F$27+$F$31+$F$12+$F$13+$F$14+$F$15),F119+F123+F127,F120+F124+F128))</f>
        <v>0</v>
      </c>
      <c r="G116" s="639"/>
      <c r="H116" s="639"/>
      <c r="I116" s="639"/>
      <c r="J116" s="639"/>
      <c r="K116" s="639"/>
      <c r="L116" s="639"/>
      <c r="M116" s="639"/>
      <c r="N116" s="727"/>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39"/>
      <c r="AL116" s="639"/>
      <c r="AM116" s="639"/>
      <c r="AN116" s="639"/>
      <c r="AO116" s="639"/>
      <c r="AP116" s="639"/>
      <c r="AQ116" s="639"/>
      <c r="AR116" s="639"/>
      <c r="AS116" s="639"/>
      <c r="AT116" s="639"/>
      <c r="AU116" s="639"/>
      <c r="AV116" s="639"/>
      <c r="AW116" s="639"/>
      <c r="AX116" s="639"/>
      <c r="AY116" s="639"/>
      <c r="AZ116" s="639"/>
      <c r="BA116" s="639"/>
      <c r="BB116" s="639"/>
      <c r="BC116" s="639"/>
      <c r="BD116" s="639"/>
      <c r="BE116" s="639"/>
      <c r="BF116" s="639"/>
      <c r="BG116" s="639"/>
      <c r="BH116" s="639"/>
      <c r="BI116" s="639"/>
      <c r="BJ116" s="639"/>
      <c r="BK116" s="639"/>
      <c r="BL116" s="639"/>
      <c r="BM116" s="639"/>
      <c r="BN116" s="639"/>
      <c r="BO116" s="639"/>
      <c r="BP116" s="639"/>
      <c r="BQ116" s="639"/>
      <c r="BR116" s="639"/>
      <c r="BS116" s="639"/>
      <c r="BT116" s="639"/>
      <c r="BU116" s="639"/>
      <c r="BV116" s="639"/>
      <c r="BW116" s="639"/>
      <c r="BX116" s="639"/>
      <c r="BY116" s="639"/>
      <c r="BZ116" s="639"/>
      <c r="CA116" s="639"/>
      <c r="CB116" s="639"/>
      <c r="CC116" s="639"/>
      <c r="CD116" s="639"/>
      <c r="CE116" s="639"/>
      <c r="CF116" s="639"/>
      <c r="CG116" s="639"/>
      <c r="CH116" s="639"/>
      <c r="CI116" s="639"/>
      <c r="CJ116" s="639"/>
      <c r="CK116" s="639"/>
      <c r="CL116" s="639"/>
      <c r="CM116" s="639"/>
      <c r="CN116" s="639"/>
      <c r="CO116" s="639"/>
      <c r="CP116" s="639"/>
      <c r="CQ116" s="639"/>
      <c r="CX116" s="639"/>
      <c r="CY116" s="639"/>
      <c r="DH116" s="639"/>
      <c r="DI116" s="639"/>
      <c r="DP116" s="639"/>
      <c r="DQ116" s="639"/>
      <c r="DV116" s="639"/>
      <c r="DW116" s="639"/>
      <c r="DY116" s="639"/>
      <c r="DZ116" s="639"/>
      <c r="EA116" s="639"/>
      <c r="EB116" s="639"/>
      <c r="EL116" s="743"/>
    </row>
    <row r="117" spans="1:142" s="731" customFormat="1" ht="15" customHeight="1">
      <c r="A117" s="1004"/>
      <c r="B117" s="732" t="s">
        <v>926</v>
      </c>
      <c r="C117" s="733"/>
      <c r="D117" s="733"/>
      <c r="E117" s="734"/>
      <c r="F117" s="670"/>
      <c r="G117" s="639"/>
      <c r="H117" s="639"/>
      <c r="I117" s="639"/>
      <c r="J117" s="639"/>
      <c r="K117" s="639"/>
      <c r="L117" s="639"/>
      <c r="M117" s="639"/>
      <c r="N117" s="727"/>
      <c r="O117" s="639"/>
      <c r="P117" s="639"/>
      <c r="Q117" s="639"/>
      <c r="R117" s="639"/>
      <c r="S117" s="639"/>
      <c r="T117" s="639"/>
      <c r="U117" s="639"/>
      <c r="V117" s="639"/>
      <c r="W117" s="639"/>
      <c r="X117" s="639"/>
      <c r="Y117" s="639"/>
      <c r="Z117" s="639"/>
      <c r="AA117" s="639"/>
      <c r="AB117" s="639"/>
      <c r="AC117" s="639"/>
      <c r="AD117" s="639"/>
      <c r="AE117" s="639"/>
      <c r="AF117" s="639"/>
      <c r="AG117" s="639"/>
      <c r="AH117" s="639"/>
      <c r="AI117" s="639"/>
      <c r="AJ117" s="639"/>
      <c r="AK117" s="639"/>
      <c r="AL117" s="639"/>
      <c r="AM117" s="639"/>
      <c r="AN117" s="639"/>
      <c r="AO117" s="639"/>
      <c r="AP117" s="639"/>
      <c r="AQ117" s="639"/>
      <c r="AR117" s="639"/>
      <c r="AS117" s="639"/>
      <c r="AT117" s="639"/>
      <c r="AU117" s="639"/>
      <c r="AV117" s="639"/>
      <c r="AW117" s="639"/>
      <c r="AX117" s="639"/>
      <c r="AY117" s="639"/>
      <c r="AZ117" s="639"/>
      <c r="BA117" s="639"/>
      <c r="BB117" s="639"/>
      <c r="BC117" s="639"/>
      <c r="BD117" s="639"/>
      <c r="BE117" s="639"/>
      <c r="BF117" s="639"/>
      <c r="BG117" s="639"/>
      <c r="BH117" s="639"/>
      <c r="BI117" s="639"/>
      <c r="BJ117" s="639"/>
      <c r="BK117" s="639"/>
      <c r="BL117" s="639"/>
      <c r="BM117" s="639"/>
      <c r="BN117" s="639"/>
      <c r="BO117" s="639"/>
      <c r="BP117" s="639"/>
      <c r="BQ117" s="639"/>
      <c r="BR117" s="639"/>
      <c r="BS117" s="639"/>
      <c r="BT117" s="639"/>
      <c r="BU117" s="639"/>
      <c r="BV117" s="639"/>
      <c r="BW117" s="639"/>
      <c r="BX117" s="639"/>
      <c r="BY117" s="639"/>
      <c r="BZ117" s="639"/>
      <c r="CA117" s="639"/>
      <c r="CB117" s="639"/>
      <c r="CC117" s="639"/>
      <c r="CD117" s="639"/>
      <c r="CE117" s="639"/>
      <c r="CF117" s="639"/>
      <c r="CG117" s="639"/>
      <c r="CH117" s="639"/>
      <c r="CI117" s="639"/>
      <c r="CJ117" s="639"/>
      <c r="CK117" s="639"/>
      <c r="CL117" s="639"/>
      <c r="CM117" s="639"/>
      <c r="CN117" s="639"/>
      <c r="CO117" s="639"/>
      <c r="CP117" s="639"/>
      <c r="CQ117" s="639"/>
      <c r="CX117" s="639"/>
      <c r="CY117" s="639"/>
      <c r="DH117" s="639"/>
      <c r="DI117" s="639"/>
      <c r="DP117" s="639"/>
      <c r="DQ117" s="639"/>
      <c r="DV117" s="639"/>
      <c r="DW117" s="639"/>
      <c r="DY117" s="639"/>
      <c r="DZ117" s="639"/>
      <c r="EA117" s="639"/>
      <c r="EB117" s="639"/>
      <c r="EL117" s="743"/>
    </row>
    <row r="118" spans="1:142" s="731" customFormat="1" ht="15" customHeight="1">
      <c r="A118" s="1004"/>
      <c r="B118" s="735" t="s">
        <v>927</v>
      </c>
      <c r="C118" s="736"/>
      <c r="D118" s="736"/>
      <c r="E118" s="737"/>
      <c r="F118" s="738"/>
      <c r="G118" s="639"/>
      <c r="H118" s="639"/>
      <c r="I118" s="639"/>
      <c r="J118" s="639"/>
      <c r="K118" s="639"/>
      <c r="L118" s="639"/>
      <c r="M118" s="639"/>
      <c r="N118" s="727"/>
      <c r="O118" s="639"/>
      <c r="P118" s="639"/>
      <c r="Q118" s="639"/>
      <c r="R118" s="639"/>
      <c r="S118" s="639"/>
      <c r="T118" s="639"/>
      <c r="U118" s="639"/>
      <c r="V118" s="639"/>
      <c r="W118" s="639"/>
      <c r="X118" s="639"/>
      <c r="Y118" s="639"/>
      <c r="Z118" s="639"/>
      <c r="AA118" s="639"/>
      <c r="AB118" s="639"/>
      <c r="AC118" s="639"/>
      <c r="AD118" s="639"/>
      <c r="AE118" s="639"/>
      <c r="AF118" s="639"/>
      <c r="AG118" s="639"/>
      <c r="AH118" s="639"/>
      <c r="AI118" s="639"/>
      <c r="AJ118" s="639"/>
      <c r="AK118" s="639"/>
      <c r="AL118" s="639"/>
      <c r="AM118" s="639"/>
      <c r="AN118" s="639"/>
      <c r="AO118" s="639"/>
      <c r="AP118" s="639"/>
      <c r="AQ118" s="639"/>
      <c r="AR118" s="639"/>
      <c r="AS118" s="639"/>
      <c r="AT118" s="639"/>
      <c r="AU118" s="639"/>
      <c r="AV118" s="639"/>
      <c r="AW118" s="639"/>
      <c r="AX118" s="639"/>
      <c r="AY118" s="639"/>
      <c r="AZ118" s="639"/>
      <c r="BA118" s="639"/>
      <c r="BB118" s="639"/>
      <c r="BC118" s="639"/>
      <c r="BD118" s="639"/>
      <c r="BE118" s="639"/>
      <c r="BF118" s="639"/>
      <c r="BG118" s="639"/>
      <c r="BH118" s="639"/>
      <c r="BI118" s="639"/>
      <c r="BJ118" s="639"/>
      <c r="BK118" s="639"/>
      <c r="BL118" s="639"/>
      <c r="BM118" s="639"/>
      <c r="BN118" s="639"/>
      <c r="BO118" s="639"/>
      <c r="BP118" s="639"/>
      <c r="BQ118" s="639"/>
      <c r="BR118" s="639"/>
      <c r="BS118" s="639"/>
      <c r="BT118" s="639"/>
      <c r="BU118" s="639"/>
      <c r="BV118" s="639"/>
      <c r="BW118" s="639"/>
      <c r="BX118" s="639"/>
      <c r="BY118" s="639"/>
      <c r="BZ118" s="639"/>
      <c r="CA118" s="639"/>
      <c r="CB118" s="639"/>
      <c r="CC118" s="639"/>
      <c r="CD118" s="639"/>
      <c r="CE118" s="639"/>
      <c r="CF118" s="639"/>
      <c r="CG118" s="639"/>
      <c r="CH118" s="639"/>
      <c r="CI118" s="639"/>
      <c r="CJ118" s="639"/>
      <c r="CK118" s="639"/>
      <c r="CL118" s="639"/>
      <c r="CM118" s="639"/>
      <c r="CN118" s="639"/>
      <c r="CO118" s="639"/>
      <c r="CP118" s="639"/>
      <c r="CQ118" s="639"/>
      <c r="CX118" s="639"/>
      <c r="CY118" s="639"/>
      <c r="DH118" s="639"/>
      <c r="DI118" s="639"/>
      <c r="DP118" s="639"/>
      <c r="DQ118" s="639"/>
      <c r="DV118" s="639"/>
      <c r="DW118" s="639"/>
      <c r="DY118" s="639"/>
      <c r="DZ118" s="639"/>
      <c r="EA118" s="639"/>
      <c r="EB118" s="639"/>
      <c r="EL118" s="743"/>
    </row>
    <row r="119" spans="1:142" s="731" customFormat="1" ht="15" customHeight="1">
      <c r="A119" s="1004"/>
      <c r="B119" s="735" t="s">
        <v>928</v>
      </c>
      <c r="C119" s="736"/>
      <c r="D119" s="736"/>
      <c r="E119" s="737"/>
      <c r="F119" s="738"/>
      <c r="G119" s="639"/>
      <c r="H119" s="639"/>
      <c r="I119" s="639"/>
      <c r="J119" s="639"/>
      <c r="K119" s="639"/>
      <c r="L119" s="639"/>
      <c r="M119" s="639"/>
      <c r="N119" s="727"/>
      <c r="O119" s="639"/>
      <c r="P119" s="639"/>
      <c r="Q119" s="639"/>
      <c r="R119" s="639"/>
      <c r="S119" s="639"/>
      <c r="T119" s="639"/>
      <c r="U119" s="639"/>
      <c r="V119" s="639"/>
      <c r="W119" s="639"/>
      <c r="X119" s="639"/>
      <c r="Y119" s="639"/>
      <c r="Z119" s="639"/>
      <c r="AA119" s="639"/>
      <c r="AB119" s="639"/>
      <c r="AC119" s="639"/>
      <c r="AD119" s="639"/>
      <c r="AE119" s="639"/>
      <c r="AF119" s="639"/>
      <c r="AG119" s="639"/>
      <c r="AH119" s="639"/>
      <c r="AI119" s="639"/>
      <c r="AJ119" s="639"/>
      <c r="AK119" s="639"/>
      <c r="AL119" s="639"/>
      <c r="AM119" s="639"/>
      <c r="AN119" s="639"/>
      <c r="AO119" s="639"/>
      <c r="AP119" s="639"/>
      <c r="AQ119" s="639"/>
      <c r="AR119" s="639"/>
      <c r="AS119" s="639"/>
      <c r="AT119" s="639"/>
      <c r="AU119" s="639"/>
      <c r="AV119" s="639"/>
      <c r="AW119" s="639"/>
      <c r="AX119" s="639"/>
      <c r="AY119" s="639"/>
      <c r="AZ119" s="639"/>
      <c r="BA119" s="639"/>
      <c r="BB119" s="639"/>
      <c r="BC119" s="639"/>
      <c r="BD119" s="639"/>
      <c r="BE119" s="639"/>
      <c r="BF119" s="639"/>
      <c r="BG119" s="639"/>
      <c r="BH119" s="639"/>
      <c r="BI119" s="639"/>
      <c r="BJ119" s="639"/>
      <c r="BK119" s="639"/>
      <c r="BL119" s="639"/>
      <c r="BM119" s="639"/>
      <c r="BN119" s="639"/>
      <c r="BO119" s="639"/>
      <c r="BP119" s="639"/>
      <c r="BQ119" s="639"/>
      <c r="BR119" s="639"/>
      <c r="BS119" s="639"/>
      <c r="BT119" s="639"/>
      <c r="BU119" s="639"/>
      <c r="BV119" s="639"/>
      <c r="BW119" s="639"/>
      <c r="BX119" s="639"/>
      <c r="BY119" s="639"/>
      <c r="BZ119" s="639"/>
      <c r="CA119" s="639"/>
      <c r="CB119" s="639"/>
      <c r="CC119" s="639"/>
      <c r="CD119" s="639"/>
      <c r="CE119" s="639"/>
      <c r="CF119" s="639"/>
      <c r="CG119" s="639"/>
      <c r="CH119" s="639"/>
      <c r="CI119" s="639"/>
      <c r="CJ119" s="639"/>
      <c r="CK119" s="639"/>
      <c r="CL119" s="639"/>
      <c r="CM119" s="639"/>
      <c r="CN119" s="639"/>
      <c r="CO119" s="639"/>
      <c r="CP119" s="639"/>
      <c r="CQ119" s="639"/>
      <c r="CX119" s="639"/>
      <c r="CY119" s="639"/>
      <c r="DH119" s="639"/>
      <c r="DI119" s="639"/>
      <c r="DP119" s="639"/>
      <c r="DQ119" s="639"/>
      <c r="DV119" s="639"/>
      <c r="DW119" s="639"/>
      <c r="DY119" s="639"/>
      <c r="DZ119" s="639"/>
      <c r="EA119" s="639"/>
      <c r="EB119" s="639"/>
      <c r="EL119" s="743"/>
    </row>
    <row r="120" spans="1:142" s="731" customFormat="1" ht="15" customHeight="1">
      <c r="A120" s="1004"/>
      <c r="B120" s="735" t="s">
        <v>929</v>
      </c>
      <c r="C120" s="736"/>
      <c r="D120" s="736"/>
      <c r="E120" s="737"/>
      <c r="F120" s="738"/>
      <c r="G120" s="639"/>
      <c r="H120" s="639"/>
      <c r="I120" s="639"/>
      <c r="J120" s="639"/>
      <c r="K120" s="639"/>
      <c r="L120" s="639"/>
      <c r="M120" s="639"/>
      <c r="N120" s="727"/>
      <c r="O120" s="639"/>
      <c r="P120" s="639"/>
      <c r="Q120" s="639"/>
      <c r="R120" s="639"/>
      <c r="S120" s="639"/>
      <c r="T120" s="639"/>
      <c r="U120" s="639"/>
      <c r="V120" s="639"/>
      <c r="W120" s="639"/>
      <c r="X120" s="639"/>
      <c r="Y120" s="639"/>
      <c r="Z120" s="639"/>
      <c r="AA120" s="639"/>
      <c r="AB120" s="639"/>
      <c r="AC120" s="639"/>
      <c r="AD120" s="639"/>
      <c r="AE120" s="639"/>
      <c r="AF120" s="639"/>
      <c r="AG120" s="639"/>
      <c r="AH120" s="639"/>
      <c r="AI120" s="639"/>
      <c r="AJ120" s="639"/>
      <c r="AK120" s="639"/>
      <c r="AL120" s="639"/>
      <c r="AM120" s="639"/>
      <c r="AN120" s="639"/>
      <c r="AO120" s="639"/>
      <c r="AP120" s="639"/>
      <c r="AQ120" s="639"/>
      <c r="AR120" s="639"/>
      <c r="AS120" s="639"/>
      <c r="AT120" s="639"/>
      <c r="AU120" s="639"/>
      <c r="AV120" s="639"/>
      <c r="AW120" s="639"/>
      <c r="AX120" s="639"/>
      <c r="AY120" s="639"/>
      <c r="AZ120" s="639"/>
      <c r="BA120" s="639"/>
      <c r="BB120" s="639"/>
      <c r="BC120" s="639"/>
      <c r="BD120" s="639"/>
      <c r="BE120" s="639"/>
      <c r="BF120" s="639"/>
      <c r="BG120" s="639"/>
      <c r="BH120" s="639"/>
      <c r="BI120" s="639"/>
      <c r="BJ120" s="639"/>
      <c r="BK120" s="639"/>
      <c r="BL120" s="639"/>
      <c r="BM120" s="639"/>
      <c r="BN120" s="639"/>
      <c r="BO120" s="639"/>
      <c r="BP120" s="639"/>
      <c r="BQ120" s="639"/>
      <c r="BR120" s="639"/>
      <c r="BS120" s="639"/>
      <c r="BT120" s="639"/>
      <c r="BU120" s="639"/>
      <c r="BV120" s="639"/>
      <c r="BW120" s="639"/>
      <c r="BX120" s="639"/>
      <c r="BY120" s="639"/>
      <c r="BZ120" s="639"/>
      <c r="CA120" s="639"/>
      <c r="CB120" s="639"/>
      <c r="CC120" s="639"/>
      <c r="CD120" s="639"/>
      <c r="CE120" s="639"/>
      <c r="CF120" s="639"/>
      <c r="CG120" s="639"/>
      <c r="CH120" s="639"/>
      <c r="CI120" s="639"/>
      <c r="CJ120" s="639"/>
      <c r="CK120" s="639"/>
      <c r="CL120" s="639"/>
      <c r="CM120" s="639"/>
      <c r="CN120" s="639"/>
      <c r="CO120" s="639"/>
      <c r="CP120" s="639"/>
      <c r="CQ120" s="639"/>
      <c r="CX120" s="639"/>
      <c r="CY120" s="639"/>
      <c r="DH120" s="639"/>
      <c r="DI120" s="639"/>
      <c r="DP120" s="639"/>
      <c r="DQ120" s="639"/>
      <c r="DV120" s="639"/>
      <c r="DW120" s="639"/>
      <c r="DY120" s="639"/>
      <c r="DZ120" s="639"/>
      <c r="EA120" s="639"/>
      <c r="EB120" s="639"/>
      <c r="EL120" s="743"/>
    </row>
    <row r="121" spans="1:142" s="731" customFormat="1" ht="15" customHeight="1">
      <c r="A121" s="1004"/>
      <c r="B121" s="732" t="s">
        <v>930</v>
      </c>
      <c r="C121" s="733"/>
      <c r="D121" s="733"/>
      <c r="E121" s="734"/>
      <c r="F121" s="670"/>
      <c r="G121" s="639"/>
      <c r="H121" s="639"/>
      <c r="I121" s="639"/>
      <c r="J121" s="639"/>
      <c r="K121" s="639"/>
      <c r="L121" s="639"/>
      <c r="M121" s="639"/>
      <c r="N121" s="727"/>
      <c r="O121" s="639"/>
      <c r="P121" s="639"/>
      <c r="Q121" s="639"/>
      <c r="R121" s="639"/>
      <c r="S121" s="639"/>
      <c r="T121" s="639"/>
      <c r="U121" s="639"/>
      <c r="V121" s="639"/>
      <c r="W121" s="639"/>
      <c r="X121" s="639"/>
      <c r="Y121" s="639"/>
      <c r="Z121" s="639"/>
      <c r="AA121" s="639"/>
      <c r="AB121" s="639"/>
      <c r="AC121" s="639"/>
      <c r="AD121" s="639"/>
      <c r="AE121" s="639"/>
      <c r="AF121" s="639"/>
      <c r="AG121" s="639"/>
      <c r="AH121" s="639"/>
      <c r="AI121" s="639"/>
      <c r="AJ121" s="639"/>
      <c r="AK121" s="639"/>
      <c r="AL121" s="639"/>
      <c r="AM121" s="639"/>
      <c r="AN121" s="639"/>
      <c r="AO121" s="639"/>
      <c r="AP121" s="639"/>
      <c r="AQ121" s="639"/>
      <c r="AR121" s="639"/>
      <c r="AS121" s="639"/>
      <c r="AT121" s="639"/>
      <c r="AU121" s="639"/>
      <c r="AV121" s="639"/>
      <c r="AW121" s="639"/>
      <c r="AX121" s="639"/>
      <c r="AY121" s="639"/>
      <c r="AZ121" s="639"/>
      <c r="BA121" s="639"/>
      <c r="BB121" s="639"/>
      <c r="BC121" s="639"/>
      <c r="BD121" s="639"/>
      <c r="BE121" s="639"/>
      <c r="BF121" s="639"/>
      <c r="BG121" s="639"/>
      <c r="BH121" s="639"/>
      <c r="BI121" s="639"/>
      <c r="BJ121" s="639"/>
      <c r="BK121" s="639"/>
      <c r="BL121" s="639"/>
      <c r="BM121" s="639"/>
      <c r="BN121" s="639"/>
      <c r="BO121" s="639"/>
      <c r="BP121" s="639"/>
      <c r="BQ121" s="639"/>
      <c r="BR121" s="639"/>
      <c r="BS121" s="639"/>
      <c r="BT121" s="639"/>
      <c r="BU121" s="639"/>
      <c r="BV121" s="639"/>
      <c r="BW121" s="639"/>
      <c r="BX121" s="639"/>
      <c r="BY121" s="639"/>
      <c r="BZ121" s="639"/>
      <c r="CA121" s="639"/>
      <c r="CB121" s="639"/>
      <c r="CC121" s="639"/>
      <c r="CD121" s="639"/>
      <c r="CE121" s="639"/>
      <c r="CF121" s="639"/>
      <c r="CG121" s="639"/>
      <c r="CH121" s="639"/>
      <c r="CI121" s="639"/>
      <c r="CJ121" s="639"/>
      <c r="CK121" s="639"/>
      <c r="CL121" s="639"/>
      <c r="CM121" s="639"/>
      <c r="CN121" s="639"/>
      <c r="CO121" s="639"/>
      <c r="CP121" s="639"/>
      <c r="CQ121" s="639"/>
      <c r="CX121" s="639"/>
      <c r="CY121" s="639"/>
      <c r="DH121" s="639"/>
      <c r="DI121" s="639"/>
      <c r="DP121" s="639"/>
      <c r="DQ121" s="639"/>
      <c r="DV121" s="639"/>
      <c r="DW121" s="639"/>
      <c r="DY121" s="639"/>
      <c r="DZ121" s="639"/>
      <c r="EA121" s="639"/>
      <c r="EB121" s="639"/>
      <c r="EL121" s="743"/>
    </row>
    <row r="122" spans="1:142" s="731" customFormat="1" ht="15" customHeight="1">
      <c r="A122" s="1004"/>
      <c r="B122" s="735" t="s">
        <v>927</v>
      </c>
      <c r="C122" s="736"/>
      <c r="D122" s="736"/>
      <c r="E122" s="737"/>
      <c r="F122" s="738"/>
      <c r="G122" s="639"/>
      <c r="H122" s="639"/>
      <c r="I122" s="639"/>
      <c r="J122" s="639"/>
      <c r="K122" s="639"/>
      <c r="L122" s="639"/>
      <c r="M122" s="639"/>
      <c r="N122" s="727"/>
      <c r="O122" s="639"/>
      <c r="P122" s="639"/>
      <c r="Q122" s="639"/>
      <c r="R122" s="639"/>
      <c r="S122" s="639"/>
      <c r="T122" s="639"/>
      <c r="U122" s="639"/>
      <c r="V122" s="639"/>
      <c r="W122" s="639"/>
      <c r="X122" s="639"/>
      <c r="Y122" s="639"/>
      <c r="Z122" s="639"/>
      <c r="AA122" s="639"/>
      <c r="AB122" s="639"/>
      <c r="AC122" s="639"/>
      <c r="AD122" s="639"/>
      <c r="AE122" s="639"/>
      <c r="AF122" s="639"/>
      <c r="AG122" s="639"/>
      <c r="AH122" s="639"/>
      <c r="AI122" s="639"/>
      <c r="AJ122" s="639"/>
      <c r="AK122" s="639"/>
      <c r="AL122" s="639"/>
      <c r="AM122" s="639"/>
      <c r="AN122" s="639"/>
      <c r="AO122" s="639"/>
      <c r="AP122" s="639"/>
      <c r="AQ122" s="639"/>
      <c r="AR122" s="639"/>
      <c r="AS122" s="639"/>
      <c r="AT122" s="639"/>
      <c r="AU122" s="639"/>
      <c r="AV122" s="639"/>
      <c r="AW122" s="639"/>
      <c r="AX122" s="639"/>
      <c r="AY122" s="639"/>
      <c r="AZ122" s="639"/>
      <c r="BA122" s="639"/>
      <c r="BB122" s="639"/>
      <c r="BC122" s="639"/>
      <c r="BD122" s="639"/>
      <c r="BE122" s="639"/>
      <c r="BF122" s="639"/>
      <c r="BG122" s="639"/>
      <c r="BH122" s="639"/>
      <c r="BI122" s="639"/>
      <c r="BJ122" s="639"/>
      <c r="BK122" s="639"/>
      <c r="BL122" s="639"/>
      <c r="BM122" s="639"/>
      <c r="BN122" s="639"/>
      <c r="BO122" s="639"/>
      <c r="BP122" s="639"/>
      <c r="BQ122" s="639"/>
      <c r="BR122" s="639"/>
      <c r="BS122" s="639"/>
      <c r="BT122" s="639"/>
      <c r="BU122" s="639"/>
      <c r="BV122" s="639"/>
      <c r="BW122" s="639"/>
      <c r="BX122" s="639"/>
      <c r="BY122" s="639"/>
      <c r="BZ122" s="639"/>
      <c r="CA122" s="639"/>
      <c r="CB122" s="639"/>
      <c r="CC122" s="639"/>
      <c r="CD122" s="639"/>
      <c r="CE122" s="639"/>
      <c r="CF122" s="639"/>
      <c r="CG122" s="639"/>
      <c r="CH122" s="639"/>
      <c r="CI122" s="639"/>
      <c r="CJ122" s="639"/>
      <c r="CK122" s="639"/>
      <c r="CL122" s="639"/>
      <c r="CM122" s="639"/>
      <c r="CN122" s="639"/>
      <c r="CO122" s="639"/>
      <c r="CP122" s="639"/>
      <c r="CQ122" s="639"/>
      <c r="CX122" s="639"/>
      <c r="CY122" s="639"/>
      <c r="DH122" s="639"/>
      <c r="DI122" s="639"/>
      <c r="DP122" s="639"/>
      <c r="DQ122" s="639"/>
      <c r="DV122" s="639"/>
      <c r="DW122" s="639"/>
      <c r="DY122" s="639"/>
      <c r="DZ122" s="639"/>
      <c r="EA122" s="639"/>
      <c r="EB122" s="639"/>
      <c r="EL122" s="743"/>
    </row>
    <row r="123" spans="1:142" s="731" customFormat="1" ht="15" customHeight="1">
      <c r="A123" s="1004"/>
      <c r="B123" s="735" t="s">
        <v>928</v>
      </c>
      <c r="C123" s="736"/>
      <c r="D123" s="736"/>
      <c r="E123" s="737"/>
      <c r="F123" s="738"/>
      <c r="G123" s="639"/>
      <c r="H123" s="639"/>
      <c r="I123" s="639"/>
      <c r="J123" s="639"/>
      <c r="K123" s="639"/>
      <c r="L123" s="639"/>
      <c r="M123" s="639"/>
      <c r="N123" s="727"/>
      <c r="O123" s="639"/>
      <c r="P123" s="639"/>
      <c r="Q123" s="639"/>
      <c r="R123" s="639"/>
      <c r="S123" s="639"/>
      <c r="T123" s="639"/>
      <c r="U123" s="639"/>
      <c r="V123" s="639"/>
      <c r="W123" s="639"/>
      <c r="X123" s="639"/>
      <c r="Y123" s="639"/>
      <c r="Z123" s="639"/>
      <c r="AA123" s="639"/>
      <c r="AB123" s="639"/>
      <c r="AC123" s="639"/>
      <c r="AD123" s="639"/>
      <c r="AE123" s="639"/>
      <c r="AF123" s="639"/>
      <c r="AG123" s="639"/>
      <c r="AH123" s="639"/>
      <c r="AI123" s="639"/>
      <c r="AJ123" s="639"/>
      <c r="AK123" s="639"/>
      <c r="AL123" s="639"/>
      <c r="AM123" s="639"/>
      <c r="AN123" s="639"/>
      <c r="AO123" s="639"/>
      <c r="AP123" s="639"/>
      <c r="AQ123" s="639"/>
      <c r="AR123" s="639"/>
      <c r="AS123" s="639"/>
      <c r="AT123" s="639"/>
      <c r="AU123" s="639"/>
      <c r="AV123" s="639"/>
      <c r="AW123" s="639"/>
      <c r="AX123" s="639"/>
      <c r="AY123" s="639"/>
      <c r="AZ123" s="639"/>
      <c r="BA123" s="639"/>
      <c r="BB123" s="639"/>
      <c r="BC123" s="639"/>
      <c r="BD123" s="639"/>
      <c r="BE123" s="639"/>
      <c r="BF123" s="639"/>
      <c r="BG123" s="639"/>
      <c r="BH123" s="639"/>
      <c r="BI123" s="639"/>
      <c r="BJ123" s="639"/>
      <c r="BK123" s="639"/>
      <c r="BL123" s="639"/>
      <c r="BM123" s="639"/>
      <c r="BN123" s="639"/>
      <c r="BO123" s="639"/>
      <c r="BP123" s="639"/>
      <c r="BQ123" s="639"/>
      <c r="BR123" s="639"/>
      <c r="BS123" s="639"/>
      <c r="BT123" s="639"/>
      <c r="BU123" s="639"/>
      <c r="BV123" s="639"/>
      <c r="BW123" s="639"/>
      <c r="BX123" s="639"/>
      <c r="BY123" s="639"/>
      <c r="BZ123" s="639"/>
      <c r="CA123" s="639"/>
      <c r="CB123" s="639"/>
      <c r="CC123" s="639"/>
      <c r="CD123" s="639"/>
      <c r="CE123" s="639"/>
      <c r="CF123" s="639"/>
      <c r="CG123" s="639"/>
      <c r="CH123" s="639"/>
      <c r="CI123" s="639"/>
      <c r="CJ123" s="639"/>
      <c r="CK123" s="639"/>
      <c r="CL123" s="639"/>
      <c r="CM123" s="639"/>
      <c r="CN123" s="639"/>
      <c r="CO123" s="639"/>
      <c r="CP123" s="639"/>
      <c r="CQ123" s="639"/>
      <c r="CX123" s="639"/>
      <c r="CY123" s="639"/>
      <c r="DH123" s="639"/>
      <c r="DI123" s="639"/>
      <c r="DP123" s="639"/>
      <c r="DQ123" s="639"/>
      <c r="DV123" s="639"/>
      <c r="DW123" s="639"/>
      <c r="DY123" s="639"/>
      <c r="DZ123" s="639"/>
      <c r="EA123" s="639"/>
      <c r="EB123" s="639"/>
      <c r="EL123" s="743"/>
    </row>
    <row r="124" spans="1:142" s="731" customFormat="1" ht="15" customHeight="1">
      <c r="A124" s="1004"/>
      <c r="B124" s="735" t="s">
        <v>929</v>
      </c>
      <c r="C124" s="736"/>
      <c r="D124" s="736"/>
      <c r="E124" s="737"/>
      <c r="F124" s="738"/>
      <c r="G124" s="639"/>
      <c r="H124" s="639"/>
      <c r="I124" s="639"/>
      <c r="J124" s="639"/>
      <c r="K124" s="639"/>
      <c r="L124" s="639"/>
      <c r="M124" s="639"/>
      <c r="N124" s="727"/>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39"/>
      <c r="AL124" s="639"/>
      <c r="AM124" s="639"/>
      <c r="AN124" s="639"/>
      <c r="AO124" s="639"/>
      <c r="AP124" s="639"/>
      <c r="AQ124" s="639"/>
      <c r="AR124" s="639"/>
      <c r="AS124" s="639"/>
      <c r="AT124" s="639"/>
      <c r="AU124" s="639"/>
      <c r="AV124" s="639"/>
      <c r="AW124" s="639"/>
      <c r="AX124" s="639"/>
      <c r="AY124" s="639"/>
      <c r="AZ124" s="639"/>
      <c r="BA124" s="639"/>
      <c r="BB124" s="639"/>
      <c r="BC124" s="639"/>
      <c r="BD124" s="639"/>
      <c r="BE124" s="639"/>
      <c r="BF124" s="639"/>
      <c r="BG124" s="639"/>
      <c r="BH124" s="639"/>
      <c r="BI124" s="639"/>
      <c r="BJ124" s="639"/>
      <c r="BK124" s="639"/>
      <c r="BL124" s="639"/>
      <c r="BM124" s="639"/>
      <c r="BN124" s="639"/>
      <c r="BO124" s="639"/>
      <c r="BP124" s="639"/>
      <c r="BQ124" s="639"/>
      <c r="BR124" s="639"/>
      <c r="BS124" s="639"/>
      <c r="BT124" s="639"/>
      <c r="BU124" s="639"/>
      <c r="BV124" s="639"/>
      <c r="BW124" s="639"/>
      <c r="BX124" s="639"/>
      <c r="BY124" s="639"/>
      <c r="BZ124" s="639"/>
      <c r="CA124" s="639"/>
      <c r="CB124" s="639"/>
      <c r="CC124" s="639"/>
      <c r="CD124" s="639"/>
      <c r="CE124" s="639"/>
      <c r="CF124" s="639"/>
      <c r="CG124" s="639"/>
      <c r="CH124" s="639"/>
      <c r="CI124" s="639"/>
      <c r="CJ124" s="639"/>
      <c r="CK124" s="639"/>
      <c r="CL124" s="639"/>
      <c r="CM124" s="639"/>
      <c r="CN124" s="639"/>
      <c r="CO124" s="639"/>
      <c r="CP124" s="639"/>
      <c r="CQ124" s="639"/>
      <c r="CX124" s="639"/>
      <c r="CY124" s="639"/>
      <c r="DH124" s="639"/>
      <c r="DI124" s="639"/>
      <c r="DP124" s="639"/>
      <c r="DQ124" s="639"/>
      <c r="DV124" s="639"/>
      <c r="DW124" s="639"/>
      <c r="DY124" s="639"/>
      <c r="DZ124" s="639"/>
      <c r="EA124" s="639"/>
      <c r="EB124" s="639"/>
      <c r="EL124" s="743"/>
    </row>
    <row r="125" spans="1:142" s="731" customFormat="1" ht="15" customHeight="1">
      <c r="A125" s="1004"/>
      <c r="B125" s="732" t="s">
        <v>931</v>
      </c>
      <c r="C125" s="733"/>
      <c r="D125" s="733"/>
      <c r="E125" s="734"/>
      <c r="F125" s="670"/>
      <c r="G125" s="639"/>
      <c r="H125" s="639"/>
      <c r="I125" s="639"/>
      <c r="J125" s="639"/>
      <c r="K125" s="639"/>
      <c r="L125" s="639"/>
      <c r="M125" s="639"/>
      <c r="N125" s="727"/>
      <c r="O125" s="639"/>
      <c r="P125" s="639"/>
      <c r="Q125" s="639"/>
      <c r="R125" s="639"/>
      <c r="S125" s="639"/>
      <c r="T125" s="639"/>
      <c r="U125" s="639"/>
      <c r="V125" s="639"/>
      <c r="W125" s="639"/>
      <c r="X125" s="639"/>
      <c r="Y125" s="639"/>
      <c r="Z125" s="639"/>
      <c r="AA125" s="639"/>
      <c r="AB125" s="639"/>
      <c r="AC125" s="639"/>
      <c r="AD125" s="639"/>
      <c r="AE125" s="639"/>
      <c r="AF125" s="639"/>
      <c r="AG125" s="639"/>
      <c r="AH125" s="639"/>
      <c r="AI125" s="639"/>
      <c r="AJ125" s="639"/>
      <c r="AK125" s="639"/>
      <c r="AL125" s="639"/>
      <c r="AM125" s="639"/>
      <c r="AN125" s="639"/>
      <c r="AO125" s="639"/>
      <c r="AP125" s="639"/>
      <c r="AQ125" s="639"/>
      <c r="AR125" s="639"/>
      <c r="AS125" s="639"/>
      <c r="AT125" s="639"/>
      <c r="AU125" s="639"/>
      <c r="AV125" s="639"/>
      <c r="AW125" s="639"/>
      <c r="AX125" s="639"/>
      <c r="AY125" s="639"/>
      <c r="AZ125" s="639"/>
      <c r="BA125" s="639"/>
      <c r="BB125" s="639"/>
      <c r="BC125" s="639"/>
      <c r="BD125" s="639"/>
      <c r="BE125" s="639"/>
      <c r="BF125" s="639"/>
      <c r="BG125" s="639"/>
      <c r="BH125" s="639"/>
      <c r="BI125" s="639"/>
      <c r="BJ125" s="639"/>
      <c r="BK125" s="639"/>
      <c r="BL125" s="639"/>
      <c r="BM125" s="639"/>
      <c r="BN125" s="639"/>
      <c r="BO125" s="639"/>
      <c r="BP125" s="639"/>
      <c r="BQ125" s="639"/>
      <c r="BR125" s="639"/>
      <c r="BS125" s="639"/>
      <c r="BT125" s="639"/>
      <c r="BU125" s="639"/>
      <c r="BV125" s="639"/>
      <c r="BW125" s="639"/>
      <c r="BX125" s="639"/>
      <c r="BY125" s="639"/>
      <c r="BZ125" s="639"/>
      <c r="CA125" s="639"/>
      <c r="CB125" s="639"/>
      <c r="CC125" s="639"/>
      <c r="CD125" s="639"/>
      <c r="CE125" s="639"/>
      <c r="CF125" s="639"/>
      <c r="CG125" s="639"/>
      <c r="CH125" s="639"/>
      <c r="CI125" s="639"/>
      <c r="CJ125" s="639"/>
      <c r="CK125" s="639"/>
      <c r="CL125" s="639"/>
      <c r="CM125" s="639"/>
      <c r="CN125" s="639"/>
      <c r="CO125" s="639"/>
      <c r="CP125" s="639"/>
      <c r="CQ125" s="639"/>
      <c r="CX125" s="639"/>
      <c r="CY125" s="639"/>
      <c r="DH125" s="639"/>
      <c r="DI125" s="639"/>
      <c r="DP125" s="639"/>
      <c r="DQ125" s="639"/>
      <c r="DV125" s="639"/>
      <c r="DW125" s="639"/>
      <c r="DY125" s="639"/>
      <c r="DZ125" s="639"/>
      <c r="EA125" s="639"/>
      <c r="EB125" s="639"/>
      <c r="EL125" s="743"/>
    </row>
    <row r="126" spans="1:142" s="731" customFormat="1" ht="15" customHeight="1">
      <c r="A126" s="1004"/>
      <c r="B126" s="735" t="s">
        <v>927</v>
      </c>
      <c r="C126" s="736"/>
      <c r="D126" s="736"/>
      <c r="E126" s="737"/>
      <c r="F126" s="738"/>
      <c r="G126" s="639"/>
      <c r="H126" s="639"/>
      <c r="I126" s="639"/>
      <c r="J126" s="639"/>
      <c r="K126" s="639"/>
      <c r="L126" s="639"/>
      <c r="M126" s="639"/>
      <c r="N126" s="727"/>
      <c r="O126" s="639"/>
      <c r="P126" s="639"/>
      <c r="Q126" s="639"/>
      <c r="R126" s="639"/>
      <c r="S126" s="639"/>
      <c r="T126" s="639"/>
      <c r="U126" s="639"/>
      <c r="V126" s="639"/>
      <c r="W126" s="639"/>
      <c r="X126" s="639"/>
      <c r="Y126" s="639"/>
      <c r="Z126" s="639"/>
      <c r="AA126" s="639"/>
      <c r="AB126" s="639"/>
      <c r="AC126" s="639"/>
      <c r="AD126" s="639"/>
      <c r="AE126" s="639"/>
      <c r="AF126" s="639"/>
      <c r="AG126" s="639"/>
      <c r="AH126" s="639"/>
      <c r="AI126" s="639"/>
      <c r="AJ126" s="639"/>
      <c r="AK126" s="639"/>
      <c r="AL126" s="639"/>
      <c r="AM126" s="639"/>
      <c r="AN126" s="639"/>
      <c r="AO126" s="639"/>
      <c r="AP126" s="639"/>
      <c r="AQ126" s="639"/>
      <c r="AR126" s="639"/>
      <c r="AS126" s="639"/>
      <c r="AT126" s="639"/>
      <c r="AU126" s="639"/>
      <c r="AV126" s="639"/>
      <c r="AW126" s="639"/>
      <c r="AX126" s="639"/>
      <c r="AY126" s="639"/>
      <c r="AZ126" s="639"/>
      <c r="BA126" s="639"/>
      <c r="BB126" s="639"/>
      <c r="BC126" s="639"/>
      <c r="BD126" s="639"/>
      <c r="BE126" s="639"/>
      <c r="BF126" s="639"/>
      <c r="BG126" s="639"/>
      <c r="BH126" s="639"/>
      <c r="BI126" s="639"/>
      <c r="BJ126" s="639"/>
      <c r="BK126" s="639"/>
      <c r="BL126" s="639"/>
      <c r="BM126" s="639"/>
      <c r="BN126" s="639"/>
      <c r="BO126" s="639"/>
      <c r="BP126" s="639"/>
      <c r="BQ126" s="639"/>
      <c r="BR126" s="639"/>
      <c r="BS126" s="639"/>
      <c r="BT126" s="639"/>
      <c r="BU126" s="639"/>
      <c r="BV126" s="639"/>
      <c r="BW126" s="639"/>
      <c r="BX126" s="639"/>
      <c r="BY126" s="639"/>
      <c r="BZ126" s="639"/>
      <c r="CA126" s="639"/>
      <c r="CB126" s="639"/>
      <c r="CC126" s="639"/>
      <c r="CD126" s="639"/>
      <c r="CE126" s="639"/>
      <c r="CF126" s="639"/>
      <c r="CG126" s="639"/>
      <c r="CH126" s="639"/>
      <c r="CI126" s="639"/>
      <c r="CJ126" s="639"/>
      <c r="CK126" s="639"/>
      <c r="CL126" s="639"/>
      <c r="CM126" s="639"/>
      <c r="CN126" s="639"/>
      <c r="CO126" s="639"/>
      <c r="CP126" s="639"/>
      <c r="CQ126" s="639"/>
      <c r="CX126" s="639"/>
      <c r="CY126" s="639"/>
      <c r="DH126" s="639"/>
      <c r="DI126" s="639"/>
      <c r="DP126" s="639"/>
      <c r="DQ126" s="639"/>
      <c r="DV126" s="639"/>
      <c r="DW126" s="639"/>
      <c r="DY126" s="639"/>
      <c r="DZ126" s="639"/>
      <c r="EA126" s="639"/>
      <c r="EB126" s="639"/>
      <c r="EL126" s="743"/>
    </row>
    <row r="127" spans="1:142" s="731" customFormat="1" ht="15" customHeight="1">
      <c r="A127" s="1004"/>
      <c r="B127" s="735" t="s">
        <v>928</v>
      </c>
      <c r="C127" s="736"/>
      <c r="D127" s="736"/>
      <c r="E127" s="737"/>
      <c r="F127" s="738"/>
      <c r="G127" s="639"/>
      <c r="H127" s="639"/>
      <c r="I127" s="639"/>
      <c r="J127" s="639"/>
      <c r="K127" s="639"/>
      <c r="L127" s="639"/>
      <c r="M127" s="639"/>
      <c r="N127" s="727"/>
      <c r="O127" s="639"/>
      <c r="P127" s="639"/>
      <c r="Q127" s="639"/>
      <c r="R127" s="639"/>
      <c r="S127" s="639"/>
      <c r="T127" s="639"/>
      <c r="U127" s="639"/>
      <c r="V127" s="639"/>
      <c r="W127" s="639"/>
      <c r="X127" s="639"/>
      <c r="Y127" s="639"/>
      <c r="Z127" s="639"/>
      <c r="AA127" s="639"/>
      <c r="AB127" s="639"/>
      <c r="AC127" s="639"/>
      <c r="AD127" s="639"/>
      <c r="AE127" s="639"/>
      <c r="AF127" s="639"/>
      <c r="AG127" s="639"/>
      <c r="AH127" s="639"/>
      <c r="AI127" s="639"/>
      <c r="AJ127" s="639"/>
      <c r="AK127" s="639"/>
      <c r="AL127" s="639"/>
      <c r="AM127" s="639"/>
      <c r="AN127" s="639"/>
      <c r="AO127" s="639"/>
      <c r="AP127" s="639"/>
      <c r="AQ127" s="639"/>
      <c r="AR127" s="639"/>
      <c r="AS127" s="639"/>
      <c r="AT127" s="639"/>
      <c r="AU127" s="639"/>
      <c r="AV127" s="639"/>
      <c r="AW127" s="639"/>
      <c r="AX127" s="639"/>
      <c r="AY127" s="639"/>
      <c r="AZ127" s="639"/>
      <c r="BA127" s="639"/>
      <c r="BB127" s="639"/>
      <c r="BC127" s="639"/>
      <c r="BD127" s="639"/>
      <c r="BE127" s="639"/>
      <c r="BF127" s="639"/>
      <c r="BG127" s="639"/>
      <c r="BH127" s="639"/>
      <c r="BI127" s="639"/>
      <c r="BJ127" s="639"/>
      <c r="BK127" s="639"/>
      <c r="BL127" s="639"/>
      <c r="BM127" s="639"/>
      <c r="BN127" s="639"/>
      <c r="BO127" s="639"/>
      <c r="BP127" s="639"/>
      <c r="BQ127" s="639"/>
      <c r="BR127" s="639"/>
      <c r="BS127" s="639"/>
      <c r="BT127" s="639"/>
      <c r="BU127" s="639"/>
      <c r="BV127" s="639"/>
      <c r="BW127" s="639"/>
      <c r="BX127" s="639"/>
      <c r="BY127" s="639"/>
      <c r="BZ127" s="639"/>
      <c r="CA127" s="639"/>
      <c r="CB127" s="639"/>
      <c r="CC127" s="639"/>
      <c r="CD127" s="639"/>
      <c r="CE127" s="639"/>
      <c r="CF127" s="639"/>
      <c r="CG127" s="639"/>
      <c r="CH127" s="639"/>
      <c r="CI127" s="639"/>
      <c r="CJ127" s="639"/>
      <c r="CK127" s="639"/>
      <c r="CL127" s="639"/>
      <c r="CM127" s="639"/>
      <c r="CN127" s="639"/>
      <c r="CO127" s="639"/>
      <c r="CP127" s="639"/>
      <c r="CQ127" s="639"/>
      <c r="CX127" s="639"/>
      <c r="CY127" s="639"/>
      <c r="DH127" s="639"/>
      <c r="DI127" s="639"/>
      <c r="DP127" s="639"/>
      <c r="DQ127" s="639"/>
      <c r="DV127" s="639"/>
      <c r="DW127" s="639"/>
      <c r="DY127" s="639"/>
      <c r="DZ127" s="639"/>
      <c r="EA127" s="639"/>
      <c r="EB127" s="639"/>
      <c r="EL127" s="743"/>
    </row>
    <row r="128" spans="1:142" s="731" customFormat="1" ht="15" customHeight="1">
      <c r="A128" s="1004"/>
      <c r="B128" s="739" t="s">
        <v>929</v>
      </c>
      <c r="C128" s="740"/>
      <c r="D128" s="740"/>
      <c r="E128" s="741"/>
      <c r="F128" s="742"/>
      <c r="G128" s="639"/>
      <c r="H128" s="639"/>
      <c r="I128" s="639"/>
      <c r="J128" s="639"/>
      <c r="K128" s="639"/>
      <c r="L128" s="639"/>
      <c r="M128" s="639"/>
      <c r="N128" s="727"/>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39"/>
      <c r="AL128" s="639"/>
      <c r="AM128" s="639"/>
      <c r="AN128" s="639"/>
      <c r="AO128" s="639"/>
      <c r="AP128" s="639"/>
      <c r="AQ128" s="639"/>
      <c r="AR128" s="639"/>
      <c r="AS128" s="639"/>
      <c r="AT128" s="639"/>
      <c r="AU128" s="639"/>
      <c r="AV128" s="639"/>
      <c r="AW128" s="639"/>
      <c r="AX128" s="639"/>
      <c r="AY128" s="639"/>
      <c r="AZ128" s="639"/>
      <c r="BA128" s="639"/>
      <c r="BB128" s="639"/>
      <c r="BC128" s="639"/>
      <c r="BD128" s="639"/>
      <c r="BE128" s="639"/>
      <c r="BF128" s="639"/>
      <c r="BG128" s="639"/>
      <c r="BH128" s="639"/>
      <c r="BI128" s="639"/>
      <c r="BJ128" s="639"/>
      <c r="BK128" s="639"/>
      <c r="BL128" s="639"/>
      <c r="BM128" s="639"/>
      <c r="BN128" s="639"/>
      <c r="BO128" s="639"/>
      <c r="BP128" s="639"/>
      <c r="BQ128" s="639"/>
      <c r="BR128" s="639"/>
      <c r="BS128" s="639"/>
      <c r="BT128" s="639"/>
      <c r="BU128" s="639"/>
      <c r="BV128" s="639"/>
      <c r="BW128" s="639"/>
      <c r="BX128" s="639"/>
      <c r="BY128" s="639"/>
      <c r="BZ128" s="639"/>
      <c r="CA128" s="639"/>
      <c r="CB128" s="639"/>
      <c r="CC128" s="639"/>
      <c r="CD128" s="639"/>
      <c r="CE128" s="639"/>
      <c r="CF128" s="639"/>
      <c r="CG128" s="639"/>
      <c r="CH128" s="639"/>
      <c r="CI128" s="639"/>
      <c r="CJ128" s="639"/>
      <c r="CK128" s="639"/>
      <c r="CL128" s="639"/>
      <c r="CM128" s="639"/>
      <c r="CN128" s="639"/>
      <c r="CO128" s="639"/>
      <c r="CP128" s="639"/>
      <c r="CQ128" s="639"/>
      <c r="CX128" s="639"/>
      <c r="CY128" s="639"/>
      <c r="DH128" s="639"/>
      <c r="DI128" s="639"/>
      <c r="DP128" s="639"/>
      <c r="DQ128" s="639"/>
      <c r="DV128" s="639"/>
      <c r="DW128" s="639"/>
      <c r="DY128" s="639"/>
      <c r="DZ128" s="639"/>
      <c r="EA128" s="639"/>
      <c r="EB128" s="639"/>
      <c r="EL128" s="743"/>
    </row>
    <row r="129" spans="1:142" s="639" customFormat="1" ht="15" customHeight="1">
      <c r="A129" s="996"/>
      <c r="N129" s="727"/>
      <c r="AX129" s="874"/>
      <c r="AY129" s="874"/>
      <c r="AZ129" s="874"/>
      <c r="BA129" s="874"/>
      <c r="BB129" s="874"/>
      <c r="BC129" s="874"/>
      <c r="BD129" s="874"/>
      <c r="BE129" s="874"/>
      <c r="BF129" s="874"/>
      <c r="BG129" s="874"/>
      <c r="BJ129" s="874"/>
      <c r="BK129" s="874"/>
      <c r="BL129" s="874"/>
      <c r="BM129" s="874"/>
      <c r="BN129" s="874"/>
      <c r="BO129" s="874"/>
      <c r="BP129" s="874"/>
      <c r="BQ129" s="874"/>
      <c r="BR129" s="874"/>
      <c r="BS129" s="874"/>
      <c r="BT129" s="874"/>
      <c r="BU129" s="874"/>
      <c r="BV129" s="874"/>
      <c r="BW129" s="874"/>
      <c r="BZ129" s="874"/>
      <c r="CA129" s="874"/>
      <c r="CB129" s="874"/>
      <c r="CC129" s="874"/>
      <c r="CD129" s="874"/>
      <c r="CE129" s="874"/>
      <c r="CF129" s="874"/>
      <c r="CG129" s="874"/>
      <c r="CH129" s="874"/>
      <c r="CI129" s="874"/>
      <c r="CJ129" s="874"/>
      <c r="CK129" s="874"/>
      <c r="CN129" s="874"/>
      <c r="CO129" s="874"/>
      <c r="CP129" s="874"/>
      <c r="CQ129" s="874"/>
      <c r="CR129" s="874"/>
      <c r="CS129" s="874"/>
      <c r="CT129" s="874"/>
      <c r="CU129" s="874"/>
      <c r="CV129" s="874"/>
      <c r="CW129" s="874"/>
      <c r="CZ129" s="874"/>
      <c r="DA129" s="874"/>
      <c r="DB129" s="874"/>
      <c r="DC129" s="874"/>
      <c r="DD129" s="874"/>
      <c r="DE129" s="874"/>
      <c r="DF129" s="874"/>
      <c r="DG129" s="874"/>
      <c r="DJ129" s="874"/>
      <c r="DK129" s="874"/>
      <c r="DL129" s="874"/>
      <c r="DM129" s="874"/>
      <c r="DN129" s="874"/>
      <c r="DO129" s="874"/>
      <c r="DR129" s="874"/>
      <c r="DS129" s="874"/>
      <c r="DT129" s="874"/>
      <c r="DU129" s="874"/>
      <c r="DX129" s="874"/>
      <c r="EC129" s="874"/>
      <c r="ED129" s="874"/>
      <c r="EE129" s="874"/>
      <c r="EF129" s="874"/>
      <c r="EG129" s="874"/>
      <c r="EH129" s="874"/>
      <c r="EI129" s="874"/>
      <c r="EJ129" s="874"/>
      <c r="EK129" s="874"/>
      <c r="EL129" s="875"/>
    </row>
    <row r="130" spans="1:142" s="639" customFormat="1" ht="45" customHeight="1">
      <c r="A130" s="958" t="s">
        <v>944</v>
      </c>
      <c r="B130" s="1691"/>
      <c r="C130" s="1692"/>
      <c r="D130" s="1692"/>
      <c r="E130" s="1692"/>
      <c r="F130" s="1692"/>
      <c r="G130" s="1692"/>
      <c r="H130" s="1692"/>
      <c r="I130" s="1585"/>
      <c r="J130" s="1585"/>
      <c r="K130" s="1585"/>
      <c r="L130" s="1585"/>
      <c r="M130" s="1585"/>
      <c r="N130" s="1008"/>
      <c r="O130" s="1585"/>
      <c r="P130" s="1585"/>
      <c r="Q130" s="1585"/>
      <c r="R130" s="1585"/>
      <c r="S130" s="1585"/>
      <c r="T130" s="1585"/>
      <c r="U130" s="1585"/>
      <c r="V130" s="1585"/>
      <c r="W130" s="1585"/>
      <c r="X130" s="1585"/>
      <c r="Y130" s="1585"/>
      <c r="Z130" s="1585"/>
      <c r="AA130" s="1585"/>
      <c r="AB130" s="1585"/>
      <c r="AC130" s="1585"/>
      <c r="AD130" s="1585"/>
      <c r="AE130" s="1585"/>
      <c r="AF130" s="1585"/>
      <c r="AG130" s="1585"/>
      <c r="AH130" s="1585"/>
      <c r="AI130" s="1585"/>
      <c r="AJ130" s="1585"/>
      <c r="AK130" s="1585"/>
      <c r="AL130" s="1585"/>
      <c r="AM130" s="1585"/>
      <c r="AN130" s="1585"/>
      <c r="AO130" s="1585"/>
      <c r="AP130" s="1585"/>
      <c r="AQ130" s="1585"/>
      <c r="AR130" s="1585"/>
      <c r="AS130" s="1585"/>
      <c r="AT130" s="1585"/>
      <c r="AU130" s="1585"/>
      <c r="AV130" s="1585"/>
      <c r="AW130" s="1585"/>
      <c r="AX130" s="1585"/>
      <c r="AY130" s="1585"/>
      <c r="AZ130" s="1585"/>
      <c r="BA130" s="1585"/>
      <c r="BB130" s="1585"/>
      <c r="BC130" s="1585"/>
      <c r="BD130" s="1585"/>
      <c r="BE130" s="1585"/>
      <c r="BF130" s="1585"/>
      <c r="BG130" s="1585"/>
      <c r="BH130" s="1585"/>
      <c r="BI130" s="1585"/>
      <c r="BJ130" s="1585"/>
      <c r="BK130" s="1585"/>
      <c r="BL130" s="1585"/>
      <c r="BM130" s="1585"/>
      <c r="BN130" s="1585"/>
      <c r="BO130" s="1585"/>
      <c r="BP130" s="1585"/>
      <c r="BQ130" s="1585"/>
      <c r="BR130" s="1585"/>
      <c r="BS130" s="1585"/>
      <c r="BT130" s="1585"/>
      <c r="BU130" s="1585"/>
      <c r="BV130" s="1585"/>
      <c r="BW130" s="1585"/>
      <c r="BX130" s="1585"/>
      <c r="BY130" s="1585"/>
      <c r="BZ130" s="1585"/>
      <c r="CA130" s="1585"/>
      <c r="CB130" s="1585"/>
      <c r="CC130" s="1585"/>
      <c r="CD130" s="1585"/>
      <c r="CE130" s="1585"/>
      <c r="CF130" s="1585"/>
      <c r="CG130" s="1585"/>
      <c r="CH130" s="1585"/>
      <c r="CI130" s="1585"/>
      <c r="CJ130" s="1585"/>
      <c r="CK130" s="1585"/>
      <c r="CL130" s="1585"/>
      <c r="CM130" s="1585"/>
      <c r="CN130" s="1585"/>
      <c r="CO130" s="1585"/>
      <c r="CP130" s="1585"/>
      <c r="CQ130" s="1585"/>
      <c r="CR130" s="1585"/>
      <c r="CS130" s="1585"/>
      <c r="CT130" s="1585"/>
      <c r="CU130" s="1585"/>
      <c r="CV130" s="1585"/>
      <c r="CW130" s="1585"/>
      <c r="CX130" s="1585"/>
      <c r="CY130" s="1585"/>
      <c r="CZ130" s="1585"/>
      <c r="DA130" s="1585"/>
      <c r="DB130" s="1585"/>
      <c r="DC130" s="1585"/>
      <c r="DD130" s="1585"/>
      <c r="DE130" s="1585"/>
      <c r="DF130" s="1585"/>
      <c r="DG130" s="1585"/>
      <c r="DH130" s="1585"/>
      <c r="DI130" s="1585"/>
      <c r="DJ130" s="1585"/>
      <c r="DK130" s="1585"/>
      <c r="DL130" s="1585"/>
      <c r="DM130" s="1585"/>
      <c r="DN130" s="1585"/>
      <c r="DO130" s="1585"/>
      <c r="DP130" s="1585"/>
      <c r="DQ130" s="1585"/>
      <c r="DR130" s="1585"/>
      <c r="DS130" s="1585"/>
      <c r="DT130" s="1585"/>
      <c r="DU130" s="1585"/>
      <c r="DV130" s="1585"/>
      <c r="DW130" s="1585"/>
      <c r="DX130" s="1585"/>
      <c r="DY130" s="1585"/>
      <c r="DZ130" s="1585"/>
      <c r="EA130" s="1585"/>
      <c r="EB130" s="1585"/>
      <c r="EC130" s="1585"/>
      <c r="ED130" s="1585"/>
      <c r="EE130" s="1585"/>
      <c r="EF130" s="1585"/>
      <c r="EG130" s="1585"/>
      <c r="EH130" s="1585"/>
      <c r="EI130" s="1585"/>
      <c r="EJ130" s="1585"/>
      <c r="EK130" s="1585"/>
      <c r="EL130" s="1008"/>
    </row>
    <row r="131" spans="1:142" ht="15" customHeight="1">
      <c r="A131" s="1009"/>
      <c r="B131" s="696" t="s">
        <v>808</v>
      </c>
      <c r="C131" s="696"/>
      <c r="D131" s="696"/>
      <c r="E131" s="696"/>
      <c r="F131" s="3049" t="s">
        <v>859</v>
      </c>
      <c r="G131" s="3049"/>
      <c r="H131" s="3049"/>
      <c r="I131" s="3049"/>
      <c r="J131" s="3049"/>
      <c r="K131" s="3049"/>
      <c r="L131" s="3049"/>
      <c r="M131" s="639"/>
      <c r="N131" s="727"/>
      <c r="O131" s="639"/>
      <c r="P131" s="639"/>
      <c r="Q131" s="639"/>
      <c r="R131" s="639"/>
      <c r="S131" s="639"/>
      <c r="T131" s="639"/>
      <c r="U131" s="639"/>
      <c r="V131" s="639"/>
      <c r="W131" s="639"/>
      <c r="X131" s="639"/>
      <c r="Y131" s="639"/>
      <c r="Z131" s="639"/>
      <c r="AA131" s="639"/>
      <c r="AB131" s="639"/>
      <c r="CK131" s="745"/>
      <c r="CL131" s="745"/>
      <c r="CM131" s="745"/>
      <c r="CN131" s="745"/>
      <c r="CO131" s="745"/>
      <c r="CP131" s="745"/>
      <c r="CQ131" s="745"/>
      <c r="CR131" s="745"/>
      <c r="CS131" s="745"/>
      <c r="CT131" s="745"/>
      <c r="CU131" s="745"/>
      <c r="CV131" s="745"/>
      <c r="CW131" s="745"/>
      <c r="CX131" s="745"/>
      <c r="DX131" s="731"/>
      <c r="EC131" s="731"/>
      <c r="ED131" s="731"/>
      <c r="EE131" s="731"/>
      <c r="EF131" s="731"/>
      <c r="EG131" s="731"/>
      <c r="EH131" s="731"/>
      <c r="EI131" s="731"/>
      <c r="EJ131" s="731"/>
      <c r="EK131" s="731"/>
    </row>
    <row r="132" spans="1:142" s="639" customFormat="1" ht="15" customHeight="1">
      <c r="A132" s="1010"/>
      <c r="B132" s="638"/>
      <c r="C132" s="638"/>
      <c r="D132" s="638"/>
      <c r="E132" s="638"/>
      <c r="F132" s="638"/>
      <c r="G132" s="638"/>
      <c r="H132" s="638"/>
      <c r="I132" s="638"/>
      <c r="J132" s="638"/>
      <c r="K132" s="638"/>
      <c r="L132" s="638"/>
      <c r="M132" s="638"/>
      <c r="N132" s="746"/>
      <c r="O132" s="638"/>
      <c r="P132" s="638"/>
      <c r="Q132" s="638"/>
      <c r="R132" s="638"/>
      <c r="S132" s="638"/>
      <c r="T132" s="638"/>
      <c r="U132" s="638"/>
      <c r="V132" s="638"/>
      <c r="W132" s="638"/>
      <c r="X132" s="638"/>
      <c r="Y132" s="638"/>
      <c r="Z132" s="638"/>
      <c r="AA132" s="638"/>
      <c r="AB132" s="638"/>
      <c r="AC132" s="638"/>
      <c r="AD132" s="638"/>
      <c r="AE132" s="638"/>
      <c r="AF132" s="638"/>
      <c r="AG132" s="638"/>
      <c r="AH132" s="638"/>
      <c r="AI132" s="638"/>
      <c r="AJ132" s="638"/>
      <c r="AK132" s="638"/>
      <c r="AL132" s="638"/>
      <c r="AM132" s="638"/>
      <c r="AN132" s="638"/>
      <c r="AO132" s="638"/>
      <c r="AP132" s="638"/>
      <c r="AQ132" s="638"/>
      <c r="AR132" s="638"/>
      <c r="AS132" s="638"/>
      <c r="AT132" s="638"/>
      <c r="AU132" s="638"/>
      <c r="AV132" s="638"/>
      <c r="AW132" s="638"/>
      <c r="AX132" s="638"/>
      <c r="AY132" s="638"/>
      <c r="AZ132" s="638"/>
      <c r="BA132" s="638"/>
      <c r="BB132" s="638"/>
      <c r="BC132" s="638"/>
      <c r="BD132" s="638"/>
      <c r="BE132" s="638"/>
      <c r="BF132" s="638"/>
      <c r="BG132" s="638"/>
      <c r="BH132" s="638"/>
      <c r="BI132" s="638"/>
      <c r="BJ132" s="638"/>
      <c r="BK132" s="638"/>
      <c r="BL132" s="638"/>
      <c r="BM132" s="638"/>
      <c r="BN132" s="638"/>
      <c r="BO132" s="638"/>
      <c r="BP132" s="638"/>
      <c r="BQ132" s="638"/>
      <c r="BR132" s="638"/>
      <c r="BS132" s="638"/>
      <c r="BT132" s="638"/>
      <c r="BU132" s="638"/>
      <c r="BV132" s="638"/>
      <c r="BW132" s="638"/>
      <c r="BX132" s="638"/>
      <c r="BY132" s="638"/>
      <c r="BZ132" s="638"/>
      <c r="CA132" s="638"/>
      <c r="CB132" s="638"/>
      <c r="CC132" s="638"/>
      <c r="CD132" s="638"/>
      <c r="CE132" s="638"/>
      <c r="CF132" s="638"/>
      <c r="CG132" s="638"/>
      <c r="CH132" s="638"/>
      <c r="CI132" s="638"/>
      <c r="CJ132" s="638"/>
      <c r="CK132" s="638"/>
      <c r="CL132" s="638"/>
      <c r="CM132" s="638"/>
      <c r="CN132" s="638"/>
      <c r="CO132" s="638"/>
      <c r="CP132" s="638"/>
      <c r="CQ132" s="638"/>
      <c r="CR132" s="638"/>
      <c r="CS132" s="638"/>
      <c r="CT132" s="638"/>
      <c r="CU132" s="638"/>
      <c r="CV132" s="638"/>
      <c r="CW132" s="638"/>
      <c r="CX132" s="638"/>
      <c r="EL132" s="727"/>
    </row>
    <row r="133" spans="1:142" s="731" customFormat="1" ht="15" customHeight="1">
      <c r="A133" s="1010"/>
      <c r="B133" s="1011" t="s">
        <v>946</v>
      </c>
      <c r="C133" s="1011"/>
      <c r="D133" s="1011"/>
      <c r="E133" s="1011"/>
      <c r="F133" s="1012"/>
      <c r="G133" s="639"/>
      <c r="H133" s="639"/>
      <c r="J133" s="750"/>
      <c r="K133" s="750"/>
      <c r="L133" s="750"/>
      <c r="M133" s="750"/>
      <c r="N133" s="746"/>
      <c r="O133" s="638"/>
      <c r="P133" s="638"/>
      <c r="Q133" s="638"/>
      <c r="R133" s="638"/>
      <c r="S133" s="638"/>
      <c r="T133" s="638"/>
      <c r="U133" s="638"/>
      <c r="V133" s="638"/>
      <c r="W133" s="638"/>
      <c r="X133" s="638"/>
      <c r="Y133" s="638"/>
      <c r="Z133" s="638"/>
      <c r="AA133" s="638"/>
      <c r="AB133" s="638"/>
      <c r="AC133" s="638"/>
      <c r="AD133" s="638"/>
      <c r="AE133" s="638"/>
      <c r="AF133" s="638"/>
      <c r="AG133" s="638"/>
      <c r="AH133" s="638"/>
      <c r="AI133" s="638"/>
      <c r="AJ133" s="638"/>
      <c r="AK133" s="638"/>
      <c r="AL133" s="638"/>
      <c r="AM133" s="638"/>
      <c r="AN133" s="638"/>
      <c r="AO133" s="638"/>
      <c r="AP133" s="638"/>
      <c r="AQ133" s="638"/>
      <c r="AR133" s="638"/>
      <c r="AS133" s="638"/>
      <c r="AT133" s="638"/>
      <c r="AU133" s="638"/>
      <c r="AV133" s="638"/>
      <c r="AW133" s="638"/>
      <c r="AX133" s="638"/>
      <c r="AY133" s="638"/>
      <c r="AZ133" s="638"/>
      <c r="BA133" s="638"/>
      <c r="BB133" s="638"/>
      <c r="BC133" s="638"/>
      <c r="BD133" s="638"/>
      <c r="BE133" s="749"/>
      <c r="BF133" s="749"/>
      <c r="BG133" s="749"/>
      <c r="BH133" s="638"/>
      <c r="BI133" s="638"/>
      <c r="BJ133" s="749"/>
      <c r="BK133" s="749"/>
      <c r="BL133" s="749"/>
      <c r="BM133" s="749"/>
      <c r="BN133" s="749"/>
      <c r="BO133" s="749"/>
      <c r="BP133" s="749"/>
      <c r="BQ133" s="749"/>
      <c r="BR133" s="749"/>
      <c r="BS133" s="749"/>
      <c r="BT133" s="749"/>
      <c r="BU133" s="749"/>
      <c r="BV133" s="749"/>
      <c r="BW133" s="749"/>
      <c r="BX133" s="638"/>
      <c r="BY133" s="638"/>
      <c r="BZ133" s="749"/>
      <c r="CA133" s="749"/>
      <c r="CB133" s="749"/>
      <c r="CC133" s="749"/>
      <c r="CD133" s="749"/>
      <c r="CE133" s="749"/>
      <c r="CF133" s="749"/>
      <c r="CG133" s="749"/>
      <c r="CH133" s="749"/>
      <c r="CI133" s="749"/>
      <c r="CJ133" s="749"/>
      <c r="CK133" s="749"/>
      <c r="CL133" s="638"/>
      <c r="CM133" s="638"/>
      <c r="CN133" s="749"/>
      <c r="CO133" s="749"/>
      <c r="CP133" s="749"/>
      <c r="CQ133" s="749"/>
      <c r="CR133" s="749"/>
      <c r="CS133" s="749"/>
      <c r="CT133" s="749"/>
      <c r="CU133" s="749"/>
      <c r="CV133" s="749"/>
      <c r="CW133" s="749"/>
      <c r="CX133" s="638"/>
      <c r="CY133" s="639"/>
      <c r="DH133" s="639"/>
      <c r="DI133" s="639"/>
      <c r="DP133" s="639"/>
      <c r="DQ133" s="639"/>
      <c r="DV133" s="639"/>
      <c r="DW133" s="639"/>
      <c r="DY133" s="639"/>
      <c r="DZ133" s="639"/>
      <c r="EA133" s="639"/>
      <c r="EB133" s="639"/>
    </row>
    <row r="134" spans="1:142" s="874" customFormat="1" ht="15" customHeight="1">
      <c r="A134" s="1693"/>
      <c r="B134" s="871"/>
      <c r="C134" s="871"/>
      <c r="D134" s="871"/>
      <c r="E134" s="871"/>
      <c r="F134" s="871"/>
      <c r="G134" s="871"/>
      <c r="H134" s="871"/>
      <c r="I134" s="871"/>
      <c r="J134" s="871"/>
      <c r="K134" s="876" t="s">
        <v>217</v>
      </c>
      <c r="L134" s="871"/>
      <c r="M134" s="871"/>
      <c r="N134" s="870"/>
      <c r="O134" s="871"/>
      <c r="P134" s="871"/>
      <c r="Q134" s="871"/>
      <c r="R134" s="871"/>
      <c r="S134" s="871"/>
      <c r="T134" s="871"/>
      <c r="U134" s="871"/>
      <c r="V134" s="871"/>
      <c r="W134" s="871"/>
      <c r="X134" s="871"/>
      <c r="Y134" s="871"/>
      <c r="Z134" s="871"/>
      <c r="AA134" s="871"/>
      <c r="AB134" s="871"/>
      <c r="AC134" s="871"/>
      <c r="AD134" s="871"/>
      <c r="AE134" s="871"/>
      <c r="AF134" s="871"/>
      <c r="AG134" s="871"/>
      <c r="AH134" s="871"/>
      <c r="AI134" s="871"/>
      <c r="AJ134" s="871"/>
      <c r="AK134" s="871"/>
      <c r="AL134" s="871"/>
      <c r="AM134" s="871"/>
      <c r="AN134" s="871"/>
      <c r="AO134" s="871"/>
      <c r="AP134" s="871"/>
      <c r="AQ134" s="871"/>
      <c r="AR134" s="871"/>
      <c r="AS134" s="871"/>
      <c r="AT134" s="871"/>
      <c r="AU134" s="871"/>
      <c r="AV134" s="871"/>
      <c r="AW134" s="871"/>
      <c r="AX134" s="871"/>
      <c r="AY134" s="871"/>
      <c r="AZ134" s="871"/>
      <c r="BA134" s="871"/>
      <c r="BB134" s="871"/>
      <c r="BC134" s="871"/>
      <c r="BD134" s="871"/>
      <c r="BE134" s="871"/>
      <c r="BF134" s="871"/>
      <c r="BG134" s="871"/>
      <c r="BH134" s="871"/>
      <c r="BI134" s="871"/>
      <c r="BJ134" s="871"/>
      <c r="BK134" s="871"/>
      <c r="BL134" s="871"/>
      <c r="BM134" s="871"/>
      <c r="BN134" s="871"/>
      <c r="BO134" s="871"/>
      <c r="BP134" s="871"/>
      <c r="BQ134" s="871"/>
      <c r="BR134" s="871"/>
      <c r="BS134" s="871"/>
      <c r="BT134" s="871"/>
      <c r="BU134" s="871"/>
      <c r="BV134" s="871"/>
      <c r="BW134" s="871"/>
      <c r="BX134" s="871"/>
      <c r="BY134" s="871"/>
      <c r="BZ134" s="871"/>
      <c r="CA134" s="871"/>
      <c r="CB134" s="871"/>
      <c r="CC134" s="871"/>
      <c r="CD134" s="871"/>
      <c r="CE134" s="871"/>
      <c r="CF134" s="871"/>
      <c r="CG134" s="871"/>
      <c r="CH134" s="871"/>
      <c r="CI134" s="871"/>
      <c r="CJ134" s="871"/>
      <c r="CK134" s="871"/>
      <c r="CL134" s="871"/>
      <c r="CM134" s="871"/>
      <c r="CN134" s="871"/>
      <c r="CO134" s="871"/>
      <c r="CP134" s="871"/>
      <c r="CQ134" s="871"/>
      <c r="CR134" s="871"/>
      <c r="CS134" s="871"/>
      <c r="CT134" s="871"/>
      <c r="CU134" s="871"/>
      <c r="CV134" s="871"/>
      <c r="CW134" s="871"/>
      <c r="CX134" s="871"/>
      <c r="EL134" s="875"/>
    </row>
    <row r="135" spans="1:142" s="639" customFormat="1" ht="45" customHeight="1">
      <c r="A135" s="958" t="s">
        <v>947</v>
      </c>
      <c r="B135" s="1691"/>
      <c r="C135" s="1692"/>
      <c r="D135" s="1692"/>
      <c r="E135" s="1692"/>
      <c r="F135" s="1692"/>
      <c r="G135" s="1692"/>
      <c r="H135" s="1692"/>
      <c r="I135" s="1585"/>
      <c r="J135" s="1585"/>
      <c r="K135" s="1585"/>
      <c r="L135" s="1585"/>
      <c r="M135" s="1585"/>
      <c r="N135" s="1008"/>
      <c r="O135" s="1585"/>
      <c r="P135" s="1585"/>
      <c r="Q135" s="1585"/>
      <c r="R135" s="1585"/>
      <c r="S135" s="1585"/>
      <c r="T135" s="1585"/>
      <c r="U135" s="1585"/>
      <c r="V135" s="1585"/>
      <c r="W135" s="1585"/>
      <c r="X135" s="1585"/>
      <c r="Y135" s="1585"/>
      <c r="Z135" s="1585"/>
      <c r="AA135" s="1585"/>
      <c r="AB135" s="1585"/>
      <c r="AC135" s="1585"/>
      <c r="AD135" s="1585"/>
      <c r="AE135" s="1585"/>
      <c r="AF135" s="1585"/>
      <c r="AG135" s="1585"/>
      <c r="AH135" s="1585"/>
      <c r="AI135" s="1585"/>
      <c r="AJ135" s="1585"/>
      <c r="AK135" s="1585"/>
      <c r="AL135" s="1585"/>
      <c r="AM135" s="1585"/>
      <c r="AN135" s="1585"/>
      <c r="AO135" s="1585"/>
      <c r="AP135" s="1585"/>
      <c r="AQ135" s="1585"/>
      <c r="AR135" s="1585"/>
      <c r="AS135" s="1585"/>
      <c r="AT135" s="1585"/>
      <c r="AU135" s="1585"/>
      <c r="AV135" s="1585"/>
      <c r="AW135" s="1585"/>
      <c r="AX135" s="1585"/>
      <c r="AY135" s="1585"/>
      <c r="AZ135" s="1585"/>
      <c r="BA135" s="1585"/>
      <c r="BB135" s="1585"/>
      <c r="BC135" s="1585"/>
      <c r="BD135" s="1585"/>
      <c r="BE135" s="1585"/>
      <c r="BF135" s="1585"/>
      <c r="BG135" s="1585"/>
      <c r="BH135" s="1585"/>
      <c r="BI135" s="1585"/>
      <c r="BJ135" s="1585"/>
      <c r="BK135" s="1585"/>
      <c r="BL135" s="1585"/>
      <c r="BM135" s="1585"/>
      <c r="BN135" s="1585"/>
      <c r="BO135" s="1585"/>
      <c r="BP135" s="1585"/>
      <c r="BQ135" s="1585"/>
      <c r="BR135" s="1585"/>
      <c r="BS135" s="1585"/>
      <c r="BT135" s="1585"/>
      <c r="BU135" s="1585"/>
      <c r="BV135" s="1585"/>
      <c r="BW135" s="1585"/>
      <c r="BX135" s="1585"/>
      <c r="BY135" s="1585"/>
      <c r="BZ135" s="1585"/>
      <c r="CA135" s="1585"/>
      <c r="CB135" s="1585"/>
      <c r="CC135" s="1585"/>
      <c r="CD135" s="1585"/>
      <c r="CE135" s="1585"/>
      <c r="CF135" s="1585"/>
      <c r="CG135" s="1585"/>
      <c r="CH135" s="1585"/>
      <c r="CI135" s="1585"/>
      <c r="CJ135" s="1585"/>
      <c r="CK135" s="1585"/>
      <c r="CL135" s="1585"/>
      <c r="CM135" s="1585"/>
      <c r="CN135" s="1585"/>
      <c r="CO135" s="1585"/>
      <c r="CP135" s="1585"/>
      <c r="CQ135" s="1585"/>
      <c r="CR135" s="1585"/>
      <c r="CS135" s="1585"/>
      <c r="CT135" s="1585"/>
      <c r="CU135" s="1585"/>
      <c r="CV135" s="1585"/>
      <c r="CW135" s="1585"/>
      <c r="CX135" s="1585"/>
      <c r="CY135" s="1585"/>
      <c r="CZ135" s="1585"/>
      <c r="DA135" s="1585"/>
      <c r="DB135" s="1585"/>
      <c r="DC135" s="1585"/>
      <c r="DD135" s="1585"/>
      <c r="DE135" s="1585"/>
      <c r="DF135" s="1585"/>
      <c r="DG135" s="1585"/>
      <c r="DH135" s="1585"/>
      <c r="DI135" s="1585"/>
      <c r="DJ135" s="1585"/>
      <c r="DK135" s="1585"/>
      <c r="DL135" s="1585"/>
      <c r="DM135" s="1585"/>
      <c r="DN135" s="1585"/>
      <c r="DO135" s="1585"/>
      <c r="DP135" s="1585"/>
      <c r="DQ135" s="1585"/>
      <c r="DR135" s="1585"/>
      <c r="DS135" s="1585"/>
      <c r="DT135" s="1585"/>
      <c r="DU135" s="1585"/>
      <c r="DV135" s="1585"/>
      <c r="DW135" s="1585"/>
      <c r="DX135" s="1585"/>
      <c r="DY135" s="1585"/>
      <c r="DZ135" s="1585"/>
      <c r="EA135" s="1585"/>
      <c r="EB135" s="1585"/>
      <c r="EC135" s="1585"/>
      <c r="ED135" s="1585"/>
      <c r="EE135" s="1585"/>
      <c r="EF135" s="1585"/>
      <c r="EG135" s="1585"/>
      <c r="EH135" s="1585"/>
      <c r="EI135" s="1585"/>
      <c r="EJ135" s="1585"/>
      <c r="EK135" s="1585"/>
      <c r="EL135" s="1008"/>
    </row>
    <row r="136" spans="1:142" ht="15" customHeight="1">
      <c r="A136" s="1009"/>
      <c r="B136" s="696" t="s">
        <v>808</v>
      </c>
      <c r="C136" s="696"/>
      <c r="D136" s="696"/>
      <c r="E136" s="696"/>
      <c r="F136" s="3049" t="s">
        <v>948</v>
      </c>
      <c r="G136" s="3049"/>
      <c r="H136" s="3049"/>
      <c r="I136" s="3049"/>
      <c r="J136" s="3049"/>
      <c r="K136" s="3049"/>
      <c r="L136" s="3049"/>
      <c r="M136" s="638"/>
      <c r="N136" s="746"/>
      <c r="O136" s="638"/>
      <c r="P136" s="638"/>
      <c r="Q136" s="638"/>
      <c r="R136" s="638"/>
      <c r="S136" s="638"/>
      <c r="T136" s="638"/>
      <c r="U136" s="638"/>
      <c r="V136" s="638"/>
      <c r="W136" s="638"/>
      <c r="X136" s="638"/>
      <c r="Y136" s="638"/>
      <c r="Z136" s="638"/>
      <c r="AA136" s="638"/>
      <c r="CK136" s="745"/>
      <c r="CL136" s="745"/>
      <c r="CM136" s="745"/>
      <c r="CN136" s="745"/>
      <c r="CO136" s="745"/>
      <c r="CP136" s="745"/>
      <c r="CQ136" s="745"/>
      <c r="CR136" s="745"/>
      <c r="CS136" s="745"/>
      <c r="CT136" s="745"/>
      <c r="CU136" s="745"/>
      <c r="CV136" s="745"/>
      <c r="CW136" s="745"/>
      <c r="CX136" s="745"/>
    </row>
    <row r="137" spans="1:142" s="728" customFormat="1" ht="15" customHeight="1">
      <c r="A137" s="1010"/>
      <c r="B137" s="754"/>
      <c r="C137" s="754"/>
      <c r="D137" s="754"/>
      <c r="E137" s="754"/>
      <c r="F137" s="755"/>
      <c r="G137" s="755"/>
      <c r="H137" s="755"/>
      <c r="I137" s="755"/>
      <c r="J137" s="755"/>
      <c r="K137" s="756"/>
      <c r="L137" s="755"/>
      <c r="M137" s="755"/>
      <c r="N137" s="757"/>
      <c r="O137" s="758"/>
      <c r="P137" s="759"/>
      <c r="Q137" s="759"/>
      <c r="R137" s="759"/>
      <c r="S137" s="759"/>
      <c r="T137" s="759"/>
      <c r="U137" s="759"/>
      <c r="V137" s="759"/>
      <c r="W137" s="759"/>
      <c r="X137" s="759"/>
      <c r="Y137" s="759"/>
      <c r="Z137" s="759"/>
      <c r="AA137" s="759"/>
      <c r="AB137" s="759"/>
      <c r="AC137" s="759"/>
      <c r="AD137" s="759"/>
      <c r="AE137" s="759"/>
      <c r="AF137" s="759"/>
      <c r="AG137" s="759"/>
      <c r="AH137" s="759"/>
      <c r="AI137" s="759"/>
      <c r="AJ137" s="759"/>
      <c r="AK137" s="759"/>
      <c r="AL137" s="759"/>
      <c r="AM137" s="759"/>
      <c r="AN137" s="759"/>
      <c r="AO137" s="759"/>
      <c r="AP137" s="759"/>
      <c r="AQ137" s="759"/>
      <c r="AR137" s="759"/>
      <c r="AS137" s="759"/>
      <c r="AT137" s="759"/>
      <c r="AU137" s="759"/>
      <c r="AV137" s="759"/>
      <c r="AW137" s="759"/>
      <c r="AX137" s="759"/>
      <c r="AY137" s="759"/>
      <c r="AZ137" s="759"/>
      <c r="BA137" s="759"/>
      <c r="BB137" s="759"/>
      <c r="BC137" s="759"/>
      <c r="BD137" s="759"/>
      <c r="BE137" s="759"/>
      <c r="BF137" s="759"/>
      <c r="BG137" s="759"/>
      <c r="BH137" s="759"/>
      <c r="BI137" s="759"/>
      <c r="BJ137" s="759"/>
      <c r="BK137" s="759"/>
      <c r="BL137" s="759"/>
      <c r="BM137" s="759"/>
      <c r="BN137" s="759"/>
      <c r="BO137" s="759"/>
      <c r="BP137" s="759"/>
      <c r="BQ137" s="759"/>
      <c r="BR137" s="759"/>
      <c r="BS137" s="759"/>
      <c r="BT137" s="759"/>
      <c r="BU137" s="759"/>
      <c r="BV137" s="759"/>
      <c r="BW137" s="759"/>
      <c r="BX137" s="759"/>
      <c r="BY137" s="759"/>
      <c r="BZ137" s="759"/>
      <c r="CA137" s="759"/>
      <c r="CB137" s="759"/>
      <c r="CC137" s="759"/>
      <c r="CD137" s="759"/>
      <c r="CE137" s="759"/>
      <c r="CF137" s="759"/>
      <c r="CG137" s="759"/>
      <c r="CH137" s="759"/>
      <c r="CI137" s="759"/>
      <c r="CJ137" s="759"/>
      <c r="CK137" s="759"/>
      <c r="CL137" s="759"/>
      <c r="CM137" s="759"/>
      <c r="CN137" s="759"/>
      <c r="CO137" s="759"/>
      <c r="CP137" s="759"/>
      <c r="CQ137" s="759"/>
      <c r="CR137" s="759"/>
      <c r="CS137" s="759"/>
      <c r="CT137" s="759"/>
      <c r="CU137" s="759"/>
      <c r="CV137" s="759"/>
      <c r="CW137" s="759"/>
      <c r="CX137" s="759"/>
    </row>
    <row r="138" spans="1:142" ht="15" customHeight="1">
      <c r="A138" s="1010"/>
      <c r="B138" s="1011" t="s">
        <v>950</v>
      </c>
      <c r="C138" s="1011"/>
      <c r="D138" s="1011"/>
      <c r="E138" s="1011"/>
      <c r="F138" s="1013"/>
      <c r="G138" s="639"/>
      <c r="H138" s="639"/>
      <c r="I138" s="749"/>
      <c r="J138" s="760"/>
      <c r="K138" s="760"/>
      <c r="L138" s="760"/>
      <c r="M138" s="760"/>
      <c r="N138" s="761"/>
      <c r="O138" s="762"/>
      <c r="P138" s="762"/>
      <c r="Q138" s="762"/>
      <c r="R138" s="762"/>
      <c r="S138" s="762"/>
      <c r="T138" s="762"/>
      <c r="U138" s="762"/>
      <c r="V138" s="762"/>
      <c r="W138" s="762"/>
      <c r="X138" s="762"/>
      <c r="Y138" s="762"/>
      <c r="Z138" s="762"/>
      <c r="AA138" s="762"/>
      <c r="AB138" s="762"/>
      <c r="AC138" s="762"/>
      <c r="AD138" s="762"/>
      <c r="AE138" s="762"/>
      <c r="AF138" s="762"/>
      <c r="AG138" s="762"/>
      <c r="AH138" s="762"/>
      <c r="AI138" s="762"/>
      <c r="AJ138" s="762"/>
      <c r="AK138" s="762"/>
      <c r="AL138" s="762"/>
      <c r="AM138" s="762"/>
      <c r="AN138" s="762"/>
      <c r="AO138" s="762"/>
      <c r="AP138" s="762"/>
      <c r="AQ138" s="762"/>
      <c r="AR138" s="762"/>
      <c r="AS138" s="762"/>
      <c r="AT138" s="762"/>
      <c r="AU138" s="762"/>
      <c r="AV138" s="762"/>
      <c r="AW138" s="762"/>
      <c r="AX138" s="762"/>
      <c r="AY138" s="762"/>
      <c r="AZ138" s="762"/>
      <c r="BA138" s="762"/>
      <c r="BB138" s="762"/>
      <c r="BC138" s="762"/>
      <c r="BD138" s="762"/>
      <c r="BE138" s="762"/>
      <c r="BF138" s="762"/>
      <c r="BG138" s="762"/>
      <c r="BH138" s="762"/>
      <c r="BI138" s="762"/>
      <c r="BJ138" s="762"/>
      <c r="BK138" s="762"/>
      <c r="BL138" s="762"/>
      <c r="BM138" s="762"/>
      <c r="BN138" s="762"/>
      <c r="BO138" s="762"/>
      <c r="BP138" s="762"/>
      <c r="BQ138" s="762"/>
      <c r="BR138" s="762"/>
      <c r="BS138" s="762"/>
      <c r="BT138" s="762"/>
      <c r="BU138" s="762"/>
      <c r="BV138" s="762"/>
      <c r="BW138" s="762"/>
      <c r="BX138" s="762"/>
      <c r="BY138" s="762"/>
      <c r="BZ138" s="762"/>
      <c r="CA138" s="762"/>
      <c r="CB138" s="762"/>
      <c r="CC138" s="762"/>
      <c r="CD138" s="762"/>
      <c r="CE138" s="762"/>
      <c r="CF138" s="762"/>
      <c r="CG138" s="762"/>
      <c r="CH138" s="762"/>
      <c r="CI138" s="762"/>
      <c r="CJ138" s="762"/>
      <c r="CK138" s="762"/>
      <c r="CL138" s="762"/>
      <c r="CM138" s="762"/>
      <c r="CN138" s="762"/>
      <c r="CO138" s="762"/>
      <c r="CP138" s="762"/>
      <c r="CQ138" s="762"/>
      <c r="CR138" s="762"/>
      <c r="CS138" s="762"/>
      <c r="CT138" s="762"/>
      <c r="CU138" s="762"/>
      <c r="CV138" s="762"/>
      <c r="CW138" s="762"/>
      <c r="CX138" s="762"/>
      <c r="CY138" s="763"/>
      <c r="CZ138" s="763"/>
      <c r="DA138" s="763"/>
      <c r="DB138" s="763"/>
      <c r="DC138" s="763"/>
      <c r="DD138" s="763"/>
      <c r="DE138" s="763"/>
      <c r="DF138" s="763"/>
      <c r="DG138" s="763"/>
      <c r="DH138" s="763"/>
      <c r="DI138" s="763"/>
      <c r="DJ138" s="763"/>
      <c r="DK138" s="763"/>
      <c r="DL138" s="763"/>
      <c r="DM138" s="763"/>
      <c r="DN138" s="763"/>
      <c r="DO138" s="763"/>
      <c r="DP138" s="763"/>
      <c r="DQ138" s="763"/>
      <c r="DR138" s="763"/>
      <c r="DS138" s="763"/>
      <c r="DT138" s="763"/>
      <c r="DU138" s="763"/>
      <c r="DV138" s="763"/>
      <c r="DW138" s="763"/>
      <c r="DX138" s="763"/>
      <c r="DY138" s="763"/>
      <c r="DZ138" s="763"/>
      <c r="EA138" s="763"/>
      <c r="EB138" s="763"/>
      <c r="EC138" s="763"/>
      <c r="ED138" s="763"/>
      <c r="EE138" s="763"/>
      <c r="EF138" s="763"/>
      <c r="EG138" s="763"/>
      <c r="EH138" s="763"/>
      <c r="EI138" s="763"/>
      <c r="EJ138" s="763"/>
      <c r="EK138" s="763"/>
      <c r="EL138" s="763"/>
    </row>
    <row r="139" spans="1:142" s="753" customFormat="1" ht="15" customHeight="1">
      <c r="A139" s="1014"/>
      <c r="B139" s="764"/>
      <c r="C139" s="765"/>
      <c r="D139" s="766"/>
      <c r="E139" s="766"/>
      <c r="F139" s="766"/>
      <c r="G139" s="766"/>
      <c r="H139" s="766"/>
      <c r="I139" s="766"/>
      <c r="J139" s="766"/>
      <c r="K139" s="766"/>
      <c r="L139" s="766"/>
      <c r="M139" s="766"/>
      <c r="N139" s="751"/>
      <c r="O139" s="752"/>
      <c r="P139" s="752"/>
      <c r="Q139" s="752"/>
      <c r="R139" s="752"/>
      <c r="S139" s="752"/>
      <c r="T139" s="752"/>
      <c r="U139" s="752"/>
      <c r="V139" s="752"/>
      <c r="W139" s="752"/>
      <c r="X139" s="752"/>
      <c r="Y139" s="752"/>
      <c r="Z139" s="752"/>
      <c r="AA139" s="752"/>
      <c r="AB139" s="752"/>
      <c r="AC139" s="752"/>
      <c r="AD139" s="752"/>
      <c r="AE139" s="752"/>
      <c r="AF139" s="752"/>
      <c r="AG139" s="752"/>
      <c r="AH139" s="752"/>
      <c r="AI139" s="752"/>
      <c r="AJ139" s="752"/>
      <c r="AK139" s="752"/>
      <c r="AL139" s="752"/>
      <c r="AM139" s="752"/>
      <c r="AN139" s="752"/>
      <c r="AO139" s="752"/>
      <c r="AP139" s="752"/>
      <c r="AQ139" s="752"/>
      <c r="AR139" s="752"/>
      <c r="AS139" s="752"/>
      <c r="AT139" s="752"/>
      <c r="AU139" s="752"/>
      <c r="AV139" s="752"/>
      <c r="AW139" s="752"/>
      <c r="AX139" s="752"/>
      <c r="AY139" s="752"/>
      <c r="AZ139" s="752"/>
      <c r="BA139" s="752"/>
      <c r="BB139" s="752"/>
      <c r="BC139" s="752"/>
      <c r="BD139" s="752"/>
      <c r="BE139" s="752"/>
      <c r="BF139" s="752"/>
      <c r="BG139" s="752"/>
      <c r="BH139" s="752"/>
      <c r="BI139" s="752"/>
      <c r="BJ139" s="752"/>
      <c r="BK139" s="752"/>
      <c r="BL139" s="752"/>
      <c r="BM139" s="752"/>
      <c r="BN139" s="752"/>
      <c r="BO139" s="752"/>
      <c r="BP139" s="752"/>
      <c r="BQ139" s="752"/>
      <c r="BR139" s="752"/>
      <c r="BS139" s="752"/>
      <c r="BT139" s="752"/>
      <c r="BU139" s="752"/>
      <c r="BV139" s="752"/>
      <c r="BW139" s="752"/>
      <c r="BX139" s="752"/>
      <c r="BY139" s="752"/>
      <c r="BZ139" s="752"/>
      <c r="CA139" s="752"/>
      <c r="CB139" s="752"/>
      <c r="CC139" s="752"/>
      <c r="CD139" s="752"/>
      <c r="CE139" s="752"/>
      <c r="CF139" s="752"/>
      <c r="CG139" s="752"/>
      <c r="CH139" s="752"/>
      <c r="CI139" s="752"/>
      <c r="CJ139" s="752"/>
      <c r="CK139" s="752"/>
      <c r="CL139" s="752"/>
      <c r="CM139" s="752"/>
      <c r="CN139" s="752"/>
      <c r="CO139" s="752"/>
      <c r="CP139" s="752"/>
      <c r="CQ139" s="752"/>
      <c r="CR139" s="752"/>
      <c r="CS139" s="752"/>
      <c r="CT139" s="752"/>
      <c r="CU139" s="752"/>
      <c r="CV139" s="752"/>
      <c r="CW139" s="752"/>
      <c r="CX139" s="752"/>
    </row>
    <row r="140" spans="1:142" s="639" customFormat="1" ht="45" customHeight="1">
      <c r="A140" s="958" t="s">
        <v>951</v>
      </c>
      <c r="B140" s="1691"/>
      <c r="C140" s="1692"/>
      <c r="D140" s="1692"/>
      <c r="E140" s="1692"/>
      <c r="F140" s="1692"/>
      <c r="G140" s="1692"/>
      <c r="H140" s="1692"/>
      <c r="I140" s="1585"/>
      <c r="J140" s="1585"/>
      <c r="K140" s="1585"/>
      <c r="L140" s="1585"/>
      <c r="M140" s="1585"/>
      <c r="N140" s="1008"/>
      <c r="O140" s="1585"/>
      <c r="P140" s="1585"/>
      <c r="Q140" s="1585"/>
      <c r="R140" s="1585"/>
      <c r="S140" s="1585"/>
      <c r="T140" s="1585"/>
      <c r="U140" s="1585"/>
      <c r="V140" s="1585"/>
      <c r="W140" s="1585"/>
      <c r="X140" s="1585"/>
      <c r="Y140" s="1585"/>
      <c r="Z140" s="1585"/>
      <c r="AA140" s="1585"/>
      <c r="AB140" s="1585"/>
      <c r="AC140" s="1585"/>
      <c r="AD140" s="1585"/>
      <c r="AE140" s="1585"/>
      <c r="AF140" s="1585"/>
      <c r="AG140" s="1585"/>
      <c r="AH140" s="1585"/>
      <c r="AI140" s="1585"/>
      <c r="AJ140" s="1585"/>
      <c r="AK140" s="1585"/>
      <c r="AL140" s="1585"/>
      <c r="AM140" s="1585"/>
      <c r="AN140" s="1585"/>
      <c r="AO140" s="1585"/>
      <c r="AP140" s="1585"/>
      <c r="AQ140" s="1585"/>
      <c r="AR140" s="1585"/>
      <c r="AS140" s="1585"/>
      <c r="AT140" s="1585"/>
      <c r="AU140" s="1585"/>
      <c r="AV140" s="1585"/>
      <c r="AW140" s="1585"/>
      <c r="AX140" s="1585"/>
      <c r="AY140" s="1585"/>
      <c r="AZ140" s="1585"/>
      <c r="BA140" s="1585"/>
      <c r="BB140" s="1585"/>
      <c r="BC140" s="1585"/>
      <c r="BD140" s="1585"/>
      <c r="BE140" s="1585"/>
      <c r="BF140" s="1585"/>
      <c r="BG140" s="1585"/>
      <c r="BH140" s="1585"/>
      <c r="BI140" s="1585"/>
      <c r="BJ140" s="1585"/>
      <c r="BK140" s="1585"/>
      <c r="BL140" s="1585"/>
      <c r="BM140" s="1585"/>
      <c r="BN140" s="1585"/>
      <c r="BO140" s="1585"/>
      <c r="BP140" s="1585"/>
      <c r="BQ140" s="1585"/>
      <c r="BR140" s="1585"/>
      <c r="BS140" s="1585"/>
      <c r="BT140" s="1585"/>
      <c r="BU140" s="1585"/>
      <c r="BV140" s="1585"/>
      <c r="BW140" s="1585"/>
      <c r="BX140" s="1585"/>
      <c r="BY140" s="1585"/>
      <c r="BZ140" s="1585"/>
      <c r="CA140" s="1585"/>
      <c r="CB140" s="1585"/>
      <c r="CC140" s="1585"/>
      <c r="CD140" s="1585"/>
      <c r="CE140" s="1585"/>
      <c r="CF140" s="1585"/>
      <c r="CG140" s="1585"/>
      <c r="CH140" s="1585"/>
      <c r="CI140" s="1585"/>
      <c r="CJ140" s="1585"/>
      <c r="CK140" s="1585"/>
      <c r="CL140" s="1585"/>
      <c r="CM140" s="1585"/>
      <c r="CN140" s="1585"/>
      <c r="CO140" s="1585"/>
      <c r="CP140" s="1585"/>
      <c r="CQ140" s="1585"/>
      <c r="CR140" s="1585"/>
      <c r="CS140" s="1585"/>
      <c r="CT140" s="1585"/>
      <c r="CU140" s="1585"/>
      <c r="CV140" s="1585"/>
      <c r="CW140" s="1585"/>
      <c r="CX140" s="1585"/>
      <c r="CY140" s="1585"/>
      <c r="CZ140" s="1585"/>
      <c r="DA140" s="1585"/>
      <c r="DB140" s="1585"/>
      <c r="DC140" s="1585"/>
      <c r="DD140" s="1585"/>
      <c r="DE140" s="1585"/>
      <c r="DF140" s="1585"/>
      <c r="DG140" s="1585"/>
      <c r="DH140" s="1585"/>
      <c r="DI140" s="1585"/>
      <c r="DJ140" s="1585"/>
      <c r="DK140" s="1585"/>
      <c r="DL140" s="1585"/>
      <c r="DM140" s="1585"/>
      <c r="DN140" s="1585"/>
      <c r="DO140" s="1585"/>
      <c r="DP140" s="1585"/>
      <c r="DQ140" s="1585"/>
      <c r="DR140" s="1585"/>
      <c r="DS140" s="1585"/>
      <c r="DT140" s="1585"/>
      <c r="DU140" s="1585"/>
      <c r="DV140" s="1585"/>
      <c r="DW140" s="1585"/>
      <c r="DX140" s="1585"/>
      <c r="DY140" s="1585"/>
      <c r="DZ140" s="1585"/>
      <c r="EA140" s="1585"/>
      <c r="EB140" s="1585"/>
      <c r="EC140" s="1585"/>
      <c r="ED140" s="1585"/>
      <c r="EE140" s="1585"/>
      <c r="EF140" s="1585"/>
      <c r="EG140" s="1585"/>
      <c r="EH140" s="1585"/>
      <c r="EI140" s="1585"/>
      <c r="EJ140" s="1585"/>
      <c r="EK140" s="1585"/>
      <c r="EL140" s="1008"/>
    </row>
    <row r="141" spans="1:142" ht="15" customHeight="1">
      <c r="A141" s="1009"/>
      <c r="B141" s="696" t="s">
        <v>808</v>
      </c>
      <c r="C141" s="696"/>
      <c r="D141" s="696"/>
      <c r="E141" s="696"/>
      <c r="F141" s="3049" t="s">
        <v>889</v>
      </c>
      <c r="G141" s="3049"/>
      <c r="H141" s="3049"/>
      <c r="I141" s="3049"/>
      <c r="J141" s="3049"/>
      <c r="K141" s="3049"/>
      <c r="L141" s="3049"/>
      <c r="M141" s="760"/>
      <c r="N141" s="767"/>
      <c r="O141" s="760"/>
      <c r="P141" s="760"/>
      <c r="Q141" s="760"/>
      <c r="R141" s="760"/>
      <c r="S141" s="760"/>
      <c r="T141" s="760"/>
      <c r="U141" s="760"/>
      <c r="V141" s="760"/>
      <c r="W141" s="760"/>
      <c r="X141" s="760"/>
      <c r="Y141" s="760"/>
      <c r="Z141" s="760"/>
      <c r="AA141" s="760"/>
      <c r="AB141" s="760"/>
      <c r="AC141" s="760"/>
      <c r="AD141" s="760"/>
      <c r="AE141" s="760"/>
      <c r="AF141" s="760"/>
      <c r="AG141" s="760"/>
      <c r="AH141" s="760"/>
      <c r="AI141" s="760"/>
      <c r="AJ141" s="760"/>
      <c r="AK141" s="760"/>
      <c r="AL141" s="760"/>
      <c r="AM141" s="760"/>
      <c r="AN141" s="760"/>
      <c r="AO141" s="760"/>
      <c r="AP141" s="760"/>
      <c r="AQ141" s="760"/>
      <c r="AR141" s="760"/>
      <c r="AS141" s="760"/>
      <c r="CK141" s="745"/>
      <c r="CL141" s="745"/>
      <c r="CM141" s="745"/>
      <c r="CN141" s="745"/>
      <c r="CO141" s="745"/>
      <c r="CP141" s="745"/>
      <c r="CQ141" s="745"/>
      <c r="CR141" s="745"/>
      <c r="CS141" s="745"/>
      <c r="CT141" s="745"/>
      <c r="CU141" s="745"/>
      <c r="CV141" s="745"/>
      <c r="CW141" s="745"/>
      <c r="CX141" s="745"/>
    </row>
    <row r="142" spans="1:142" s="753" customFormat="1" ht="15" customHeight="1">
      <c r="A142" s="1014"/>
      <c r="B142" s="754"/>
      <c r="C142" s="754"/>
      <c r="D142" s="754"/>
      <c r="E142" s="754"/>
      <c r="F142" s="755"/>
      <c r="G142" s="755"/>
      <c r="H142" s="755"/>
      <c r="I142" s="755"/>
      <c r="J142" s="755"/>
      <c r="K142" s="756"/>
      <c r="L142" s="768"/>
      <c r="M142" s="768"/>
      <c r="N142" s="751"/>
      <c r="O142" s="752"/>
      <c r="P142" s="752"/>
      <c r="Q142" s="752"/>
      <c r="R142" s="752"/>
      <c r="S142" s="752"/>
      <c r="T142" s="752"/>
      <c r="U142" s="752"/>
      <c r="V142" s="752"/>
      <c r="W142" s="752"/>
      <c r="X142" s="752"/>
      <c r="Y142" s="752"/>
      <c r="Z142" s="752"/>
      <c r="AA142" s="752"/>
      <c r="AB142" s="752"/>
      <c r="AC142" s="752"/>
      <c r="AD142" s="752"/>
      <c r="AE142" s="752"/>
      <c r="AF142" s="752"/>
      <c r="AG142" s="752"/>
      <c r="AH142" s="752"/>
      <c r="AI142" s="752"/>
      <c r="AJ142" s="752"/>
      <c r="AK142" s="752"/>
      <c r="AL142" s="752"/>
      <c r="AM142" s="752"/>
      <c r="AN142" s="752"/>
      <c r="AO142" s="752"/>
      <c r="AP142" s="752"/>
      <c r="AQ142" s="752"/>
      <c r="AR142" s="752"/>
      <c r="AS142" s="752"/>
      <c r="AT142" s="752"/>
      <c r="AU142" s="752"/>
      <c r="AV142" s="752"/>
      <c r="AW142" s="752"/>
      <c r="AX142" s="752"/>
      <c r="AY142" s="752"/>
      <c r="AZ142" s="752"/>
      <c r="BA142" s="752"/>
      <c r="BB142" s="752"/>
      <c r="BC142" s="752"/>
      <c r="BD142" s="752"/>
      <c r="BE142" s="752"/>
      <c r="BF142" s="752"/>
      <c r="BG142" s="752"/>
      <c r="BH142" s="752"/>
      <c r="BI142" s="752"/>
      <c r="BJ142" s="752"/>
      <c r="BK142" s="752"/>
      <c r="BL142" s="752"/>
      <c r="BM142" s="752"/>
      <c r="BN142" s="752"/>
      <c r="BO142" s="752"/>
      <c r="BP142" s="752"/>
      <c r="BQ142" s="752"/>
      <c r="BR142" s="752"/>
      <c r="BS142" s="752"/>
      <c r="BT142" s="752"/>
      <c r="BU142" s="752"/>
      <c r="BV142" s="752"/>
      <c r="BW142" s="752"/>
      <c r="BX142" s="752"/>
      <c r="BY142" s="752"/>
      <c r="BZ142" s="752"/>
      <c r="CA142" s="752"/>
      <c r="CB142" s="752"/>
      <c r="CC142" s="752"/>
      <c r="CD142" s="752"/>
      <c r="CE142" s="752"/>
      <c r="CF142" s="752"/>
      <c r="CG142" s="752"/>
      <c r="CH142" s="752"/>
      <c r="CI142" s="752"/>
      <c r="CJ142" s="752"/>
      <c r="CK142" s="752"/>
      <c r="CL142" s="752"/>
      <c r="CM142" s="752"/>
      <c r="CN142" s="752"/>
      <c r="CO142" s="752"/>
      <c r="CP142" s="752"/>
      <c r="CQ142" s="752"/>
      <c r="CR142" s="752"/>
      <c r="CS142" s="752"/>
      <c r="CT142" s="752"/>
      <c r="CU142" s="752"/>
      <c r="CV142" s="752"/>
      <c r="CW142" s="752"/>
      <c r="CX142" s="752"/>
    </row>
    <row r="143" spans="1:142" s="753" customFormat="1" ht="15" customHeight="1">
      <c r="A143" s="1014"/>
      <c r="B143" s="1011" t="s">
        <v>952</v>
      </c>
      <c r="C143" s="1011"/>
      <c r="D143" s="1011"/>
      <c r="E143" s="1011"/>
      <c r="F143" s="1013"/>
      <c r="G143" s="639"/>
      <c r="H143" s="639"/>
      <c r="I143" s="639"/>
      <c r="J143" s="768"/>
      <c r="K143" s="768"/>
      <c r="L143" s="768"/>
      <c r="M143" s="768"/>
      <c r="N143" s="751"/>
      <c r="O143" s="752"/>
      <c r="P143" s="752"/>
      <c r="Q143" s="752"/>
      <c r="R143" s="752"/>
      <c r="S143" s="752"/>
      <c r="T143" s="752"/>
      <c r="U143" s="752"/>
      <c r="V143" s="752"/>
      <c r="W143" s="752"/>
      <c r="X143" s="752"/>
      <c r="Y143" s="752"/>
      <c r="Z143" s="752"/>
      <c r="AA143" s="752"/>
      <c r="AB143" s="752"/>
      <c r="AC143" s="752"/>
      <c r="AD143" s="752"/>
      <c r="AE143" s="752"/>
      <c r="AF143" s="752"/>
      <c r="AG143" s="752"/>
      <c r="AH143" s="752"/>
      <c r="AI143" s="752"/>
      <c r="AJ143" s="752"/>
      <c r="AK143" s="752"/>
      <c r="AL143" s="752"/>
      <c r="AM143" s="752"/>
      <c r="AN143" s="752"/>
      <c r="AO143" s="752"/>
      <c r="AP143" s="752"/>
      <c r="AQ143" s="752"/>
      <c r="AR143" s="752"/>
      <c r="AS143" s="752"/>
      <c r="AT143" s="752"/>
      <c r="AU143" s="752"/>
      <c r="AV143" s="752"/>
      <c r="AW143" s="752"/>
      <c r="AX143" s="752"/>
      <c r="AY143" s="752"/>
      <c r="AZ143" s="752"/>
      <c r="BA143" s="752"/>
      <c r="BB143" s="752"/>
      <c r="BC143" s="752"/>
      <c r="BD143" s="752"/>
      <c r="BE143" s="752"/>
      <c r="BF143" s="752"/>
      <c r="BG143" s="752"/>
      <c r="BH143" s="752"/>
      <c r="BI143" s="752"/>
      <c r="BJ143" s="752"/>
      <c r="BK143" s="752"/>
      <c r="BL143" s="752"/>
      <c r="BM143" s="752"/>
      <c r="BN143" s="752"/>
      <c r="BO143" s="752"/>
      <c r="BP143" s="752"/>
      <c r="BQ143" s="752"/>
      <c r="BR143" s="752"/>
      <c r="BS143" s="752"/>
      <c r="BT143" s="752"/>
      <c r="BU143" s="752"/>
      <c r="BV143" s="752"/>
      <c r="BW143" s="752"/>
      <c r="BX143" s="752"/>
      <c r="BY143" s="752"/>
      <c r="BZ143" s="752"/>
      <c r="CA143" s="752"/>
      <c r="CB143" s="752"/>
      <c r="CC143" s="752"/>
      <c r="CD143" s="752"/>
      <c r="CE143" s="752"/>
      <c r="CF143" s="752"/>
      <c r="CG143" s="752"/>
      <c r="CH143" s="752"/>
      <c r="CI143" s="752"/>
      <c r="CJ143" s="752"/>
      <c r="CK143" s="752"/>
      <c r="CL143" s="752"/>
      <c r="CM143" s="752"/>
      <c r="CN143" s="752"/>
      <c r="CO143" s="752"/>
      <c r="CP143" s="752"/>
      <c r="CQ143" s="752"/>
      <c r="CR143" s="752"/>
      <c r="CS143" s="752"/>
      <c r="CT143" s="752"/>
      <c r="CU143" s="752"/>
      <c r="CV143" s="752"/>
      <c r="CW143" s="752"/>
      <c r="CX143" s="752"/>
    </row>
    <row r="144" spans="1:142" s="872" customFormat="1" ht="16.5">
      <c r="A144" s="1694"/>
      <c r="N144" s="873"/>
    </row>
    <row r="145" spans="1:142" s="639" customFormat="1" ht="45" customHeight="1">
      <c r="A145" s="958" t="s">
        <v>953</v>
      </c>
      <c r="B145" s="1691"/>
      <c r="C145" s="1692"/>
      <c r="D145" s="1692"/>
      <c r="E145" s="1692"/>
      <c r="F145" s="1692"/>
      <c r="G145" s="1692"/>
      <c r="H145" s="1692"/>
      <c r="I145" s="1585"/>
      <c r="J145" s="1585"/>
      <c r="K145" s="1585"/>
      <c r="L145" s="1585"/>
      <c r="M145" s="1585"/>
      <c r="N145" s="1008"/>
      <c r="O145" s="1585"/>
      <c r="P145" s="1585"/>
      <c r="Q145" s="1585"/>
      <c r="R145" s="1585"/>
      <c r="S145" s="1585"/>
      <c r="T145" s="1585"/>
      <c r="U145" s="1585"/>
      <c r="V145" s="1585"/>
      <c r="W145" s="1585"/>
      <c r="X145" s="1585"/>
      <c r="Y145" s="1585"/>
      <c r="Z145" s="1585"/>
      <c r="AA145" s="1585"/>
      <c r="AB145" s="1585"/>
      <c r="AC145" s="1585"/>
      <c r="AD145" s="1585"/>
      <c r="AE145" s="1585"/>
      <c r="AF145" s="1585"/>
      <c r="AG145" s="1585"/>
      <c r="AH145" s="1585"/>
      <c r="AI145" s="1585"/>
      <c r="AJ145" s="1585"/>
      <c r="AK145" s="1585"/>
      <c r="AL145" s="1585"/>
      <c r="AM145" s="1585"/>
      <c r="AN145" s="1585"/>
      <c r="AO145" s="1585"/>
      <c r="AP145" s="1585"/>
      <c r="AQ145" s="1585"/>
      <c r="AR145" s="1585"/>
      <c r="AS145" s="1585"/>
      <c r="AT145" s="1585"/>
      <c r="AU145" s="1585"/>
      <c r="AV145" s="1585"/>
      <c r="AW145" s="1585"/>
      <c r="AX145" s="1585"/>
      <c r="AY145" s="1585"/>
      <c r="AZ145" s="1585"/>
      <c r="BA145" s="1585"/>
      <c r="BB145" s="1585"/>
      <c r="BC145" s="1585"/>
      <c r="BD145" s="1585"/>
      <c r="BE145" s="1585"/>
      <c r="BF145" s="1585"/>
      <c r="BG145" s="1585"/>
      <c r="BH145" s="1585"/>
      <c r="BI145" s="1585"/>
      <c r="BJ145" s="1585"/>
      <c r="BK145" s="1585"/>
      <c r="BL145" s="1585"/>
      <c r="BM145" s="1585"/>
      <c r="BN145" s="1585"/>
      <c r="BO145" s="1585"/>
      <c r="BP145" s="1585"/>
      <c r="BQ145" s="1585"/>
      <c r="BR145" s="1585"/>
      <c r="BS145" s="1585"/>
      <c r="BT145" s="1585"/>
      <c r="BU145" s="1585"/>
      <c r="BV145" s="1585"/>
      <c r="BW145" s="1585"/>
      <c r="BX145" s="1585"/>
      <c r="BY145" s="1585"/>
      <c r="BZ145" s="1585"/>
      <c r="CA145" s="1585"/>
      <c r="CB145" s="1585"/>
      <c r="CC145" s="1585"/>
      <c r="CD145" s="1585"/>
      <c r="CE145" s="1585"/>
      <c r="CF145" s="1585"/>
      <c r="CG145" s="1585"/>
      <c r="CH145" s="1585"/>
      <c r="CI145" s="1585"/>
      <c r="CJ145" s="1585"/>
      <c r="CK145" s="1585"/>
      <c r="CL145" s="1585"/>
      <c r="CM145" s="1585"/>
      <c r="CN145" s="1585"/>
      <c r="CO145" s="1585"/>
      <c r="CP145" s="1585"/>
      <c r="CQ145" s="1585"/>
      <c r="CR145" s="1585"/>
      <c r="CS145" s="1585"/>
      <c r="CT145" s="1585"/>
      <c r="CU145" s="1585"/>
      <c r="CV145" s="1585"/>
      <c r="CW145" s="1585"/>
      <c r="CX145" s="1585"/>
      <c r="CY145" s="1585"/>
      <c r="CZ145" s="1585"/>
      <c r="DA145" s="1585"/>
      <c r="DB145" s="1585"/>
      <c r="DC145" s="1585"/>
      <c r="DD145" s="1585"/>
      <c r="DE145" s="1585"/>
      <c r="DF145" s="1585"/>
      <c r="DG145" s="1585"/>
      <c r="DH145" s="1585"/>
      <c r="DI145" s="1585"/>
      <c r="DJ145" s="1585"/>
      <c r="DK145" s="1585"/>
      <c r="DL145" s="1585"/>
      <c r="DM145" s="1585"/>
      <c r="DN145" s="1585"/>
      <c r="DO145" s="1585"/>
      <c r="DP145" s="1585"/>
      <c r="DQ145" s="1585"/>
      <c r="DR145" s="1585"/>
      <c r="DS145" s="1585"/>
      <c r="DT145" s="1585"/>
      <c r="DU145" s="1585"/>
      <c r="DV145" s="1585"/>
      <c r="DW145" s="1585"/>
      <c r="DX145" s="1585"/>
      <c r="DY145" s="1585"/>
      <c r="DZ145" s="1585"/>
      <c r="EA145" s="1585"/>
      <c r="EB145" s="1585"/>
      <c r="EC145" s="1585"/>
      <c r="ED145" s="1585"/>
      <c r="EE145" s="1585"/>
      <c r="EF145" s="1585"/>
      <c r="EG145" s="1585"/>
      <c r="EH145" s="1585"/>
      <c r="EI145" s="1585"/>
      <c r="EJ145" s="1585"/>
      <c r="EK145" s="1585"/>
      <c r="EL145" s="1008"/>
    </row>
    <row r="146" spans="1:142" ht="15" customHeight="1">
      <c r="A146" s="1009"/>
      <c r="B146" s="696" t="s">
        <v>808</v>
      </c>
      <c r="C146" s="696"/>
      <c r="D146" s="696"/>
      <c r="E146" s="696"/>
      <c r="F146" s="3049" t="s">
        <v>954</v>
      </c>
      <c r="G146" s="3049"/>
      <c r="H146" s="3049"/>
      <c r="I146" s="3049"/>
      <c r="J146" s="3049"/>
      <c r="K146" s="3049"/>
      <c r="L146" s="3049"/>
      <c r="M146" s="638"/>
      <c r="N146" s="746"/>
      <c r="O146" s="638"/>
      <c r="P146" s="638"/>
      <c r="Q146" s="638"/>
      <c r="R146" s="638"/>
      <c r="S146" s="638"/>
      <c r="T146" s="638"/>
      <c r="U146" s="638"/>
      <c r="V146" s="638"/>
      <c r="W146" s="638"/>
      <c r="X146" s="638"/>
      <c r="Y146" s="638"/>
      <c r="Z146" s="638"/>
      <c r="AA146" s="638"/>
      <c r="AB146" s="638"/>
      <c r="AC146" s="638"/>
      <c r="AD146" s="638"/>
      <c r="AE146" s="638"/>
      <c r="AF146" s="638"/>
      <c r="AG146" s="638"/>
      <c r="AH146" s="638"/>
      <c r="AI146" s="638"/>
      <c r="AJ146" s="638"/>
      <c r="AK146" s="638"/>
      <c r="AL146" s="638"/>
      <c r="AM146" s="638"/>
      <c r="AN146" s="638"/>
      <c r="AO146" s="638"/>
      <c r="AP146" s="638"/>
      <c r="AQ146" s="638"/>
      <c r="AR146" s="638"/>
      <c r="AS146" s="638"/>
      <c r="AT146" s="638"/>
      <c r="AU146" s="638"/>
      <c r="AV146" s="638"/>
      <c r="AW146" s="638"/>
      <c r="AX146" s="638"/>
      <c r="AY146" s="638"/>
      <c r="AZ146" s="638"/>
      <c r="BA146" s="638"/>
      <c r="BB146" s="638"/>
      <c r="BC146" s="638"/>
      <c r="BD146" s="638"/>
      <c r="BE146" s="638"/>
      <c r="BF146" s="638"/>
      <c r="BG146" s="638"/>
      <c r="BH146" s="638"/>
      <c r="BI146" s="638"/>
      <c r="BJ146" s="638"/>
      <c r="BK146" s="638"/>
      <c r="DR146" s="731"/>
      <c r="DS146" s="731"/>
      <c r="DT146" s="731"/>
      <c r="DU146" s="731"/>
    </row>
    <row r="147" spans="1:142" ht="15" customHeight="1">
      <c r="A147" s="1009"/>
      <c r="B147" s="696" t="s">
        <v>945</v>
      </c>
      <c r="C147" s="696"/>
      <c r="D147" s="696"/>
      <c r="E147" s="696"/>
      <c r="F147" s="3050" t="s">
        <v>949</v>
      </c>
      <c r="G147" s="3050"/>
      <c r="H147" s="3050"/>
      <c r="I147" s="3050"/>
      <c r="J147" s="3050"/>
      <c r="K147" s="3050"/>
      <c r="L147" s="3050"/>
      <c r="M147" s="638"/>
      <c r="N147" s="746"/>
      <c r="O147" s="638"/>
      <c r="P147" s="638"/>
      <c r="Q147" s="638"/>
      <c r="R147" s="638"/>
      <c r="S147" s="638"/>
      <c r="T147" s="638"/>
      <c r="U147" s="638"/>
      <c r="V147" s="638"/>
      <c r="W147" s="638"/>
      <c r="X147" s="638"/>
      <c r="Y147" s="638"/>
      <c r="Z147" s="638"/>
      <c r="AA147" s="638"/>
      <c r="AB147" s="638"/>
      <c r="AC147" s="638"/>
      <c r="AD147" s="638"/>
      <c r="AE147" s="638"/>
      <c r="AF147" s="638"/>
      <c r="AG147" s="638"/>
      <c r="AH147" s="638"/>
      <c r="AI147" s="638"/>
      <c r="AJ147" s="638"/>
      <c r="AK147" s="638"/>
      <c r="AL147" s="638"/>
      <c r="AM147" s="638"/>
      <c r="AN147" s="638"/>
      <c r="AO147" s="638"/>
      <c r="AP147" s="638"/>
      <c r="AQ147" s="638"/>
      <c r="AR147" s="638"/>
      <c r="AS147" s="638"/>
      <c r="AT147" s="638"/>
      <c r="AU147" s="638"/>
      <c r="AV147" s="638"/>
      <c r="AW147" s="638"/>
      <c r="AX147" s="638"/>
      <c r="AY147" s="638"/>
      <c r="AZ147" s="638"/>
      <c r="BA147" s="638"/>
      <c r="BB147" s="638"/>
      <c r="BC147" s="638"/>
      <c r="BD147" s="638"/>
      <c r="BE147" s="638"/>
      <c r="BF147" s="638"/>
      <c r="BG147" s="638"/>
      <c r="BH147" s="638"/>
      <c r="BI147" s="638"/>
      <c r="BJ147" s="638"/>
      <c r="BK147" s="638"/>
      <c r="DR147" s="731"/>
      <c r="DS147" s="731"/>
      <c r="DT147" s="731"/>
      <c r="DU147" s="731"/>
    </row>
    <row r="148" spans="1:142" s="639" customFormat="1" ht="15" customHeight="1">
      <c r="A148" s="1010"/>
      <c r="B148" s="638"/>
      <c r="C148" s="638"/>
      <c r="D148" s="638"/>
      <c r="E148" s="638"/>
      <c r="F148" s="638"/>
      <c r="G148" s="638"/>
      <c r="H148" s="638"/>
      <c r="I148" s="638"/>
      <c r="J148" s="638"/>
      <c r="K148" s="638"/>
      <c r="L148" s="638"/>
      <c r="M148" s="638"/>
      <c r="N148" s="746"/>
      <c r="O148" s="638"/>
      <c r="P148" s="638"/>
      <c r="Q148" s="638"/>
      <c r="R148" s="638"/>
      <c r="S148" s="638"/>
      <c r="T148" s="638"/>
      <c r="U148" s="638"/>
      <c r="V148" s="638"/>
      <c r="W148" s="638"/>
      <c r="X148" s="638"/>
      <c r="Y148" s="638"/>
      <c r="Z148" s="638"/>
      <c r="AA148" s="638"/>
      <c r="AB148" s="638"/>
      <c r="AC148" s="638"/>
      <c r="AD148" s="638"/>
      <c r="AE148" s="638"/>
      <c r="AF148" s="638"/>
      <c r="AG148" s="638"/>
      <c r="AH148" s="638"/>
      <c r="AI148" s="638"/>
      <c r="AJ148" s="638"/>
      <c r="AK148" s="638"/>
      <c r="AL148" s="638"/>
      <c r="AM148" s="638"/>
      <c r="AN148" s="638"/>
      <c r="AO148" s="638"/>
      <c r="AP148" s="638"/>
      <c r="AQ148" s="638"/>
      <c r="AR148" s="638"/>
      <c r="AS148" s="638"/>
      <c r="AT148" s="638"/>
      <c r="AU148" s="638"/>
      <c r="AV148" s="638"/>
      <c r="AW148" s="638"/>
      <c r="AX148" s="638"/>
      <c r="AY148" s="638"/>
      <c r="AZ148" s="638"/>
      <c r="BA148" s="638"/>
      <c r="BB148" s="638"/>
      <c r="BC148" s="638"/>
      <c r="BD148" s="638"/>
      <c r="BE148" s="638"/>
      <c r="BF148" s="638"/>
      <c r="BG148" s="638"/>
      <c r="BH148" s="638"/>
      <c r="BI148" s="638"/>
      <c r="BJ148" s="638"/>
      <c r="BK148" s="638"/>
      <c r="BL148" s="638"/>
      <c r="BM148" s="638"/>
      <c r="BN148" s="638"/>
      <c r="BO148" s="638"/>
      <c r="BP148" s="638"/>
      <c r="BQ148" s="638"/>
      <c r="BR148" s="638"/>
      <c r="BS148" s="638"/>
      <c r="BT148" s="638"/>
      <c r="BU148" s="638"/>
      <c r="BV148" s="638"/>
      <c r="BW148" s="638"/>
      <c r="BX148" s="638"/>
      <c r="BY148" s="638"/>
      <c r="BZ148" s="638"/>
      <c r="CA148" s="638"/>
      <c r="CB148" s="638"/>
      <c r="CC148" s="638"/>
      <c r="CD148" s="638"/>
      <c r="CE148" s="638"/>
      <c r="CF148" s="638"/>
      <c r="CG148" s="638"/>
      <c r="CH148" s="638"/>
      <c r="CI148" s="638"/>
      <c r="CJ148" s="638"/>
    </row>
    <row r="149" spans="1:142" s="639" customFormat="1" ht="15" customHeight="1">
      <c r="A149" s="1010"/>
      <c r="B149" s="977" t="s">
        <v>955</v>
      </c>
      <c r="C149" s="977"/>
      <c r="D149" s="977"/>
      <c r="E149" s="952"/>
      <c r="F149" s="1015" t="s">
        <v>956</v>
      </c>
      <c r="G149" s="638"/>
      <c r="H149" s="638"/>
      <c r="I149" s="638"/>
      <c r="J149" s="638"/>
      <c r="K149" s="638"/>
      <c r="L149" s="638"/>
      <c r="M149" s="638"/>
      <c r="N149" s="746"/>
      <c r="O149" s="638"/>
      <c r="P149" s="638"/>
      <c r="Q149" s="638"/>
      <c r="R149" s="638"/>
      <c r="S149" s="638"/>
      <c r="T149" s="638"/>
      <c r="U149" s="638"/>
      <c r="V149" s="638"/>
      <c r="W149" s="638"/>
      <c r="X149" s="638"/>
      <c r="Y149" s="638"/>
      <c r="Z149" s="638"/>
      <c r="AA149" s="638"/>
      <c r="AB149" s="638"/>
      <c r="AC149" s="638"/>
      <c r="AD149" s="638"/>
      <c r="AE149" s="638"/>
      <c r="AF149" s="638"/>
      <c r="AG149" s="638"/>
      <c r="AH149" s="638"/>
      <c r="AI149" s="638"/>
      <c r="AJ149" s="638"/>
      <c r="AK149" s="638"/>
      <c r="AL149" s="638"/>
      <c r="AM149" s="638"/>
      <c r="AN149" s="638"/>
      <c r="AO149" s="638"/>
      <c r="AP149" s="638"/>
      <c r="AQ149" s="638"/>
      <c r="AR149" s="638"/>
      <c r="AS149" s="638"/>
      <c r="AT149" s="638"/>
      <c r="AU149" s="638"/>
      <c r="AV149" s="638"/>
      <c r="AW149" s="638"/>
      <c r="AX149" s="638"/>
      <c r="AY149" s="638"/>
      <c r="AZ149" s="638"/>
      <c r="BA149" s="638"/>
      <c r="BB149" s="638"/>
      <c r="BC149" s="638"/>
      <c r="BD149" s="638"/>
      <c r="BE149" s="638"/>
      <c r="BF149" s="638"/>
      <c r="BG149" s="638"/>
      <c r="BH149" s="638"/>
      <c r="BI149" s="638"/>
      <c r="BJ149" s="638"/>
      <c r="BK149" s="638"/>
      <c r="BL149" s="638"/>
      <c r="BM149" s="638"/>
      <c r="BN149" s="638"/>
      <c r="BO149" s="638"/>
      <c r="BP149" s="638"/>
      <c r="BQ149" s="638"/>
      <c r="BR149" s="638"/>
      <c r="BS149" s="638"/>
      <c r="BT149" s="638"/>
      <c r="BU149" s="638"/>
      <c r="BV149" s="638"/>
      <c r="BW149" s="638"/>
      <c r="BX149" s="638"/>
      <c r="BY149" s="638"/>
      <c r="BZ149" s="638"/>
      <c r="CA149" s="638"/>
      <c r="CB149" s="638"/>
      <c r="CC149" s="638"/>
      <c r="CD149" s="638"/>
      <c r="CE149" s="638"/>
      <c r="CF149" s="638"/>
      <c r="CG149" s="638"/>
      <c r="CH149" s="638"/>
      <c r="CI149" s="638"/>
      <c r="CJ149" s="638"/>
    </row>
    <row r="150" spans="1:142" s="731" customFormat="1" ht="15" customHeight="1">
      <c r="A150" s="1010"/>
      <c r="B150" s="657" t="s">
        <v>957</v>
      </c>
      <c r="C150" s="657"/>
      <c r="D150" s="747"/>
      <c r="E150" s="748"/>
      <c r="F150" s="1016"/>
      <c r="G150" s="638"/>
      <c r="H150" s="638"/>
      <c r="I150" s="638"/>
      <c r="J150" s="638"/>
      <c r="K150" s="638"/>
      <c r="L150" s="638"/>
      <c r="M150" s="638"/>
      <c r="N150" s="746"/>
      <c r="O150" s="638"/>
      <c r="P150" s="638"/>
      <c r="Q150" s="638"/>
      <c r="R150" s="638"/>
      <c r="S150" s="638"/>
      <c r="T150" s="638"/>
      <c r="U150" s="638"/>
      <c r="V150" s="638"/>
      <c r="W150" s="638"/>
      <c r="X150" s="638"/>
      <c r="Y150" s="638"/>
      <c r="Z150" s="638"/>
      <c r="AA150" s="638"/>
      <c r="AB150" s="638"/>
      <c r="AC150" s="638"/>
      <c r="AD150" s="638"/>
      <c r="AE150" s="638"/>
      <c r="AF150" s="638"/>
      <c r="AG150" s="638"/>
      <c r="AH150" s="638"/>
      <c r="AI150" s="638"/>
      <c r="AJ150" s="638"/>
      <c r="AK150" s="638"/>
      <c r="AL150" s="638"/>
      <c r="AM150" s="638"/>
      <c r="AN150" s="638"/>
      <c r="AO150" s="638"/>
      <c r="AP150" s="638"/>
      <c r="AQ150" s="638"/>
      <c r="AR150" s="638"/>
      <c r="AS150" s="638"/>
      <c r="AT150" s="749"/>
      <c r="AU150" s="749"/>
      <c r="AV150" s="749"/>
      <c r="AW150" s="749"/>
      <c r="AX150" s="749"/>
      <c r="AY150" s="749"/>
      <c r="AZ150" s="749"/>
      <c r="BA150" s="749"/>
      <c r="BB150" s="749"/>
      <c r="BC150" s="749"/>
      <c r="BD150" s="749"/>
      <c r="BE150" s="749"/>
      <c r="BF150" s="749"/>
      <c r="BG150" s="749"/>
      <c r="BH150" s="638"/>
      <c r="BI150" s="638"/>
      <c r="BJ150" s="749"/>
      <c r="BK150" s="749"/>
      <c r="BL150" s="749"/>
      <c r="BM150" s="749"/>
      <c r="BN150" s="749"/>
      <c r="BO150" s="749"/>
      <c r="BP150" s="749"/>
      <c r="BQ150" s="749"/>
      <c r="BR150" s="749"/>
      <c r="BS150" s="749"/>
      <c r="BT150" s="749"/>
      <c r="BU150" s="749"/>
      <c r="BV150" s="749"/>
      <c r="BW150" s="749"/>
      <c r="BX150" s="638"/>
      <c r="BY150" s="638"/>
      <c r="BZ150" s="749"/>
      <c r="CA150" s="749"/>
      <c r="CB150" s="749"/>
      <c r="CC150" s="749"/>
      <c r="CD150" s="749"/>
      <c r="CE150" s="749"/>
      <c r="CF150" s="749"/>
      <c r="CG150" s="749"/>
      <c r="CH150" s="749"/>
      <c r="CI150" s="749"/>
      <c r="CJ150" s="749"/>
      <c r="CL150" s="639"/>
      <c r="CM150" s="639"/>
      <c r="CX150" s="639"/>
      <c r="CY150" s="639"/>
      <c r="DH150" s="639"/>
      <c r="DI150" s="639"/>
      <c r="DP150" s="639"/>
      <c r="DQ150" s="639"/>
      <c r="DV150" s="639"/>
      <c r="DW150" s="639"/>
      <c r="DY150" s="639"/>
      <c r="DZ150" s="639"/>
      <c r="EA150" s="639"/>
      <c r="EB150" s="639"/>
    </row>
    <row r="151" spans="1:142" s="731" customFormat="1" ht="15" customHeight="1">
      <c r="A151" s="1010"/>
      <c r="B151" s="657" t="s">
        <v>958</v>
      </c>
      <c r="C151" s="657"/>
      <c r="D151" s="747"/>
      <c r="E151" s="748"/>
      <c r="F151" s="769">
        <f>SUM(F152:F153)</f>
        <v>0</v>
      </c>
      <c r="G151" s="638"/>
      <c r="H151" s="638"/>
      <c r="I151" s="638"/>
      <c r="J151" s="638"/>
      <c r="K151" s="638"/>
      <c r="L151" s="638"/>
      <c r="M151" s="638"/>
      <c r="N151" s="746"/>
      <c r="O151" s="638"/>
      <c r="P151" s="638"/>
      <c r="Q151" s="638"/>
      <c r="R151" s="638"/>
      <c r="S151" s="638"/>
      <c r="T151" s="638"/>
      <c r="U151" s="638"/>
      <c r="V151" s="638"/>
      <c r="W151" s="638"/>
      <c r="X151" s="638"/>
      <c r="Y151" s="638"/>
      <c r="Z151" s="638"/>
      <c r="AA151" s="638"/>
      <c r="AB151" s="638"/>
      <c r="AC151" s="638"/>
      <c r="AD151" s="638"/>
      <c r="AE151" s="638"/>
      <c r="AF151" s="638"/>
      <c r="AG151" s="638"/>
      <c r="AH151" s="638"/>
      <c r="AI151" s="638"/>
      <c r="AJ151" s="638"/>
      <c r="AK151" s="638"/>
      <c r="AL151" s="638"/>
      <c r="AM151" s="638"/>
      <c r="AN151" s="638"/>
      <c r="AO151" s="638"/>
      <c r="AP151" s="638"/>
      <c r="AQ151" s="638"/>
      <c r="AR151" s="638"/>
      <c r="AS151" s="638"/>
      <c r="AT151" s="749"/>
      <c r="AU151" s="749"/>
      <c r="AV151" s="749"/>
      <c r="AW151" s="749"/>
      <c r="AX151" s="749"/>
      <c r="AY151" s="749"/>
      <c r="AZ151" s="749"/>
      <c r="BA151" s="749"/>
      <c r="BB151" s="749"/>
      <c r="BC151" s="749"/>
      <c r="BD151" s="749"/>
      <c r="BE151" s="749"/>
      <c r="BF151" s="749"/>
      <c r="BG151" s="749"/>
      <c r="BH151" s="638"/>
      <c r="BI151" s="638"/>
      <c r="BJ151" s="749"/>
      <c r="BK151" s="749"/>
      <c r="BL151" s="749"/>
      <c r="BM151" s="749"/>
      <c r="BN151" s="749"/>
      <c r="BO151" s="749"/>
      <c r="BP151" s="749"/>
      <c r="BQ151" s="749"/>
      <c r="BR151" s="749"/>
      <c r="BS151" s="749"/>
      <c r="BT151" s="749"/>
      <c r="BU151" s="749"/>
      <c r="BV151" s="749"/>
      <c r="BW151" s="749"/>
      <c r="BX151" s="638"/>
      <c r="BY151" s="638"/>
      <c r="BZ151" s="749"/>
      <c r="CA151" s="749"/>
      <c r="CB151" s="749"/>
      <c r="CC151" s="749"/>
      <c r="CD151" s="749"/>
      <c r="CE151" s="749"/>
      <c r="CF151" s="749"/>
      <c r="CG151" s="749"/>
      <c r="CH151" s="749"/>
      <c r="CI151" s="749"/>
      <c r="CJ151" s="749"/>
      <c r="CL151" s="639"/>
      <c r="CM151" s="639"/>
      <c r="CX151" s="639"/>
      <c r="CY151" s="639"/>
      <c r="DH151" s="639"/>
      <c r="DI151" s="639"/>
      <c r="DP151" s="639"/>
      <c r="DQ151" s="639"/>
      <c r="DV151" s="639"/>
      <c r="DW151" s="639"/>
      <c r="DY151" s="639"/>
      <c r="DZ151" s="639"/>
      <c r="EA151" s="639"/>
      <c r="EB151" s="639"/>
    </row>
    <row r="152" spans="1:142" s="731" customFormat="1" ht="15" customHeight="1">
      <c r="A152" s="1010"/>
      <c r="B152" s="770" t="s">
        <v>959</v>
      </c>
      <c r="C152" s="659"/>
      <c r="D152" s="771"/>
      <c r="E152" s="361"/>
      <c r="F152" s="772"/>
      <c r="G152" s="638"/>
      <c r="H152" s="638"/>
      <c r="I152" s="638"/>
      <c r="J152" s="638"/>
      <c r="K152" s="638"/>
      <c r="L152" s="638"/>
      <c r="M152" s="638"/>
      <c r="N152" s="746"/>
      <c r="O152" s="638"/>
      <c r="P152" s="638"/>
      <c r="Q152" s="638"/>
      <c r="R152" s="638"/>
      <c r="S152" s="638"/>
      <c r="T152" s="638"/>
      <c r="U152" s="638"/>
      <c r="V152" s="638"/>
      <c r="W152" s="638"/>
      <c r="X152" s="638"/>
      <c r="Y152" s="638"/>
      <c r="Z152" s="638"/>
      <c r="AA152" s="638"/>
      <c r="AB152" s="638"/>
      <c r="AC152" s="638"/>
      <c r="AD152" s="638"/>
      <c r="AE152" s="638"/>
      <c r="AF152" s="638"/>
      <c r="AG152" s="638"/>
      <c r="AH152" s="638"/>
      <c r="AI152" s="638"/>
      <c r="AJ152" s="638"/>
      <c r="AK152" s="638"/>
      <c r="AL152" s="638"/>
      <c r="AM152" s="638"/>
      <c r="AN152" s="638"/>
      <c r="AO152" s="638"/>
      <c r="AP152" s="638"/>
      <c r="AQ152" s="638"/>
      <c r="AR152" s="638"/>
      <c r="AS152" s="638"/>
      <c r="AT152" s="749"/>
      <c r="AU152" s="749"/>
      <c r="AV152" s="749"/>
      <c r="AW152" s="749"/>
      <c r="AX152" s="749"/>
      <c r="AY152" s="749"/>
      <c r="AZ152" s="749"/>
      <c r="BA152" s="749"/>
      <c r="BB152" s="749"/>
      <c r="BC152" s="749"/>
      <c r="BD152" s="749"/>
      <c r="BE152" s="749"/>
      <c r="BF152" s="749"/>
      <c r="BG152" s="749"/>
      <c r="BH152" s="638"/>
      <c r="BI152" s="638"/>
      <c r="BJ152" s="749"/>
      <c r="BK152" s="749"/>
      <c r="BL152" s="749"/>
      <c r="BM152" s="749"/>
      <c r="BN152" s="749"/>
      <c r="BO152" s="749"/>
      <c r="BP152" s="749"/>
      <c r="BQ152" s="749"/>
      <c r="BR152" s="749"/>
      <c r="BS152" s="749"/>
      <c r="BT152" s="749"/>
      <c r="BU152" s="749"/>
      <c r="BV152" s="749"/>
      <c r="BW152" s="749"/>
      <c r="BX152" s="638"/>
      <c r="BY152" s="638"/>
      <c r="BZ152" s="749"/>
      <c r="CA152" s="749"/>
      <c r="CB152" s="749"/>
      <c r="CC152" s="749"/>
      <c r="CD152" s="749"/>
      <c r="CE152" s="749"/>
      <c r="CF152" s="749"/>
      <c r="CG152" s="749"/>
      <c r="CH152" s="749"/>
      <c r="CI152" s="749"/>
      <c r="CJ152" s="749"/>
      <c r="CL152" s="639"/>
      <c r="CM152" s="639"/>
      <c r="CX152" s="639"/>
      <c r="CY152" s="639"/>
      <c r="DH152" s="639"/>
      <c r="DI152" s="639"/>
      <c r="DP152" s="639"/>
      <c r="DQ152" s="639"/>
      <c r="DV152" s="639"/>
      <c r="DW152" s="639"/>
      <c r="DY152" s="639"/>
      <c r="DZ152" s="639"/>
      <c r="EA152" s="639"/>
      <c r="EB152" s="639"/>
    </row>
    <row r="153" spans="1:142" s="731" customFormat="1" ht="15" customHeight="1">
      <c r="A153" s="1010"/>
      <c r="B153" s="770" t="s">
        <v>960</v>
      </c>
      <c r="C153" s="659"/>
      <c r="D153" s="771"/>
      <c r="E153" s="361"/>
      <c r="F153" s="772"/>
      <c r="G153" s="638"/>
      <c r="H153" s="638"/>
      <c r="I153" s="638"/>
      <c r="J153" s="638"/>
      <c r="K153" s="638"/>
      <c r="L153" s="638"/>
      <c r="M153" s="638"/>
      <c r="N153" s="746"/>
      <c r="O153" s="638"/>
      <c r="P153" s="638"/>
      <c r="Q153" s="638"/>
      <c r="R153" s="638"/>
      <c r="S153" s="638"/>
      <c r="T153" s="638"/>
      <c r="U153" s="638"/>
      <c r="V153" s="638"/>
      <c r="W153" s="638"/>
      <c r="X153" s="638"/>
      <c r="Y153" s="638"/>
      <c r="Z153" s="638"/>
      <c r="AA153" s="638"/>
      <c r="AB153" s="638"/>
      <c r="AC153" s="638"/>
      <c r="AD153" s="638"/>
      <c r="AE153" s="638"/>
      <c r="AF153" s="638"/>
      <c r="AG153" s="638"/>
      <c r="AH153" s="638"/>
      <c r="AI153" s="638"/>
      <c r="AJ153" s="638"/>
      <c r="AK153" s="638"/>
      <c r="AL153" s="638"/>
      <c r="AM153" s="638"/>
      <c r="AN153" s="638"/>
      <c r="AO153" s="638"/>
      <c r="AP153" s="638"/>
      <c r="AQ153" s="638"/>
      <c r="AR153" s="638"/>
      <c r="AS153" s="638"/>
      <c r="AT153" s="749"/>
      <c r="AU153" s="749"/>
      <c r="AV153" s="749"/>
      <c r="AW153" s="749"/>
      <c r="AX153" s="749"/>
      <c r="AY153" s="749"/>
      <c r="AZ153" s="749"/>
      <c r="BA153" s="749"/>
      <c r="BB153" s="749"/>
      <c r="BC153" s="749"/>
      <c r="BD153" s="749"/>
      <c r="BE153" s="749"/>
      <c r="BF153" s="749"/>
      <c r="BG153" s="749"/>
      <c r="BH153" s="638"/>
      <c r="BI153" s="638"/>
      <c r="BJ153" s="749"/>
      <c r="BK153" s="749"/>
      <c r="BL153" s="749"/>
      <c r="BM153" s="749"/>
      <c r="BN153" s="749"/>
      <c r="BO153" s="749"/>
      <c r="BP153" s="749"/>
      <c r="BQ153" s="749"/>
      <c r="BR153" s="749"/>
      <c r="BS153" s="749"/>
      <c r="BT153" s="749"/>
      <c r="BU153" s="749"/>
      <c r="BV153" s="749"/>
      <c r="BW153" s="749"/>
      <c r="BX153" s="638"/>
      <c r="BY153" s="638"/>
      <c r="BZ153" s="749"/>
      <c r="CA153" s="749"/>
      <c r="CB153" s="749"/>
      <c r="CC153" s="749"/>
      <c r="CD153" s="749"/>
      <c r="CE153" s="749"/>
      <c r="CF153" s="749"/>
      <c r="CG153" s="749"/>
      <c r="CH153" s="749"/>
      <c r="CI153" s="749"/>
      <c r="CJ153" s="749"/>
      <c r="CL153" s="639"/>
      <c r="CM153" s="639"/>
      <c r="CX153" s="639"/>
      <c r="CY153" s="639"/>
      <c r="DH153" s="639"/>
      <c r="DI153" s="639"/>
      <c r="DP153" s="639"/>
      <c r="DQ153" s="639"/>
      <c r="DV153" s="639"/>
      <c r="DW153" s="639"/>
      <c r="DY153" s="639"/>
      <c r="DZ153" s="639"/>
      <c r="EA153" s="639"/>
      <c r="EB153" s="639"/>
    </row>
    <row r="154" spans="1:142" s="731" customFormat="1" ht="15" customHeight="1">
      <c r="A154" s="1010"/>
      <c r="B154" s="1011" t="s">
        <v>961</v>
      </c>
      <c r="C154" s="1011"/>
      <c r="D154" s="1011"/>
      <c r="E154" s="1011"/>
      <c r="F154" s="1011">
        <f>F150*0.01+F151*0.001</f>
        <v>0</v>
      </c>
      <c r="G154" s="638"/>
      <c r="H154" s="638"/>
      <c r="I154" s="638"/>
      <c r="J154" s="638"/>
      <c r="K154" s="638"/>
      <c r="L154" s="638"/>
      <c r="M154" s="638"/>
      <c r="N154" s="746"/>
      <c r="O154" s="638"/>
      <c r="P154" s="638"/>
      <c r="Q154" s="638"/>
      <c r="R154" s="638"/>
      <c r="S154" s="638"/>
      <c r="T154" s="638"/>
      <c r="U154" s="638"/>
      <c r="V154" s="638"/>
      <c r="W154" s="638"/>
      <c r="X154" s="638"/>
      <c r="Y154" s="638"/>
      <c r="Z154" s="638"/>
      <c r="AA154" s="638"/>
      <c r="AB154" s="638"/>
      <c r="AC154" s="638"/>
      <c r="AD154" s="638"/>
      <c r="AE154" s="638"/>
      <c r="AF154" s="638"/>
      <c r="AG154" s="638"/>
      <c r="AH154" s="638"/>
      <c r="AI154" s="638"/>
      <c r="AJ154" s="638"/>
      <c r="AK154" s="638"/>
      <c r="AL154" s="638"/>
      <c r="AM154" s="638"/>
      <c r="AN154" s="638"/>
      <c r="AO154" s="638"/>
      <c r="AP154" s="638"/>
      <c r="AQ154" s="638"/>
      <c r="AR154" s="638"/>
      <c r="AS154" s="638"/>
      <c r="AT154" s="749"/>
      <c r="AU154" s="749"/>
      <c r="AV154" s="749"/>
      <c r="AW154" s="749"/>
      <c r="AX154" s="749"/>
      <c r="AY154" s="749"/>
      <c r="AZ154" s="749"/>
      <c r="BA154" s="749"/>
      <c r="BB154" s="749"/>
      <c r="BC154" s="749"/>
      <c r="BD154" s="749"/>
      <c r="BE154" s="749"/>
      <c r="BF154" s="749"/>
      <c r="BG154" s="749"/>
      <c r="BH154" s="638"/>
      <c r="BI154" s="638"/>
      <c r="BJ154" s="749"/>
      <c r="BK154" s="749"/>
      <c r="BL154" s="749"/>
      <c r="BM154" s="749"/>
      <c r="BN154" s="749"/>
      <c r="BO154" s="749"/>
      <c r="BP154" s="749"/>
      <c r="BQ154" s="749"/>
      <c r="BR154" s="749"/>
      <c r="BS154" s="749"/>
      <c r="BT154" s="749"/>
      <c r="BU154" s="749"/>
      <c r="BV154" s="749"/>
      <c r="BW154" s="749"/>
      <c r="BX154" s="638"/>
      <c r="BY154" s="638"/>
      <c r="BZ154" s="749"/>
      <c r="CA154" s="749"/>
      <c r="CB154" s="749"/>
      <c r="CC154" s="749"/>
      <c r="CD154" s="749"/>
      <c r="CE154" s="749"/>
      <c r="CF154" s="749"/>
      <c r="CG154" s="749"/>
      <c r="CH154" s="749"/>
      <c r="CI154" s="749"/>
      <c r="CJ154" s="749"/>
      <c r="CL154" s="639"/>
      <c r="CM154" s="639"/>
      <c r="CX154" s="639"/>
      <c r="CY154" s="639"/>
      <c r="DH154" s="639"/>
      <c r="DI154" s="639"/>
      <c r="DP154" s="639"/>
      <c r="DQ154" s="639"/>
      <c r="DV154" s="639"/>
      <c r="DW154" s="639"/>
      <c r="DY154" s="639"/>
      <c r="DZ154" s="639"/>
      <c r="EA154" s="639"/>
      <c r="EB154" s="639"/>
    </row>
    <row r="155" spans="1:142" s="639" customFormat="1" ht="15" customHeight="1">
      <c r="A155" s="1693"/>
      <c r="B155" s="871"/>
      <c r="C155" s="871"/>
      <c r="D155" s="871"/>
      <c r="E155" s="871"/>
      <c r="F155" s="871"/>
      <c r="G155" s="871"/>
      <c r="H155" s="871"/>
      <c r="I155" s="871"/>
      <c r="J155" s="871"/>
      <c r="K155" s="871"/>
      <c r="L155" s="871"/>
      <c r="M155" s="871"/>
      <c r="N155" s="870"/>
      <c r="O155" s="638"/>
      <c r="P155" s="638"/>
      <c r="Q155" s="638"/>
      <c r="R155" s="638"/>
      <c r="S155" s="638"/>
      <c r="T155" s="638"/>
      <c r="U155" s="638"/>
      <c r="V155" s="638"/>
      <c r="W155" s="638"/>
      <c r="X155" s="638"/>
      <c r="Y155" s="638"/>
      <c r="Z155" s="638"/>
      <c r="AA155" s="638"/>
      <c r="AB155" s="638"/>
      <c r="AC155" s="638"/>
      <c r="AD155" s="638"/>
      <c r="AE155" s="638"/>
      <c r="AF155" s="638"/>
      <c r="AG155" s="638"/>
      <c r="AH155" s="638"/>
      <c r="AI155" s="638"/>
      <c r="AJ155" s="638"/>
      <c r="AK155" s="638"/>
      <c r="AL155" s="638"/>
      <c r="AM155" s="638"/>
      <c r="AN155" s="638"/>
      <c r="AO155" s="638"/>
      <c r="AP155" s="638"/>
      <c r="AQ155" s="638"/>
      <c r="AR155" s="638"/>
      <c r="AS155" s="638"/>
      <c r="AT155" s="638"/>
      <c r="AU155" s="638"/>
      <c r="AV155" s="638"/>
      <c r="AW155" s="638"/>
      <c r="AX155" s="638"/>
      <c r="AY155" s="638"/>
      <c r="AZ155" s="638"/>
      <c r="BA155" s="638"/>
      <c r="BB155" s="638"/>
      <c r="BC155" s="638"/>
      <c r="BD155" s="638"/>
      <c r="BE155" s="638"/>
      <c r="BF155" s="638"/>
      <c r="BG155" s="638"/>
      <c r="BH155" s="638"/>
      <c r="BI155" s="638"/>
      <c r="BJ155" s="638"/>
      <c r="BK155" s="638"/>
      <c r="BL155" s="638"/>
      <c r="BM155" s="638"/>
      <c r="BN155" s="638"/>
      <c r="BO155" s="638"/>
      <c r="BP155" s="638"/>
      <c r="BQ155" s="638"/>
      <c r="BR155" s="638"/>
      <c r="BS155" s="638"/>
      <c r="BT155" s="638"/>
      <c r="BU155" s="638"/>
      <c r="BV155" s="638"/>
      <c r="BW155" s="638"/>
      <c r="BX155" s="638"/>
      <c r="BY155" s="638"/>
      <c r="BZ155" s="638"/>
      <c r="CA155" s="638"/>
      <c r="CB155" s="638"/>
      <c r="CC155" s="638"/>
      <c r="CD155" s="638"/>
      <c r="CE155" s="638"/>
      <c r="CF155" s="638"/>
      <c r="CG155" s="638"/>
      <c r="CH155" s="638"/>
      <c r="CI155" s="638"/>
      <c r="CJ155" s="638"/>
    </row>
    <row r="156" spans="1:142" s="728" customFormat="1" ht="15" hidden="1" customHeight="1">
      <c r="A156" s="759"/>
      <c r="B156" s="759"/>
      <c r="C156" s="759"/>
      <c r="D156" s="759"/>
      <c r="E156" s="759"/>
      <c r="F156" s="759"/>
      <c r="G156" s="759"/>
      <c r="H156" s="759"/>
      <c r="I156" s="759"/>
      <c r="J156" s="759"/>
      <c r="K156" s="759"/>
      <c r="L156" s="759"/>
      <c r="M156" s="638"/>
      <c r="N156" s="638"/>
      <c r="O156" s="759"/>
      <c r="P156" s="759"/>
      <c r="Q156" s="759"/>
      <c r="R156" s="759"/>
      <c r="S156" s="759"/>
      <c r="T156" s="759"/>
      <c r="U156" s="759"/>
      <c r="V156" s="759"/>
      <c r="W156" s="759"/>
      <c r="X156" s="759"/>
      <c r="Y156" s="759"/>
      <c r="Z156" s="759"/>
      <c r="AA156" s="759"/>
      <c r="AB156" s="759"/>
      <c r="AC156" s="759"/>
      <c r="AD156" s="759"/>
      <c r="AE156" s="759"/>
      <c r="AF156" s="759"/>
      <c r="AG156" s="759"/>
      <c r="AH156" s="759"/>
      <c r="AI156" s="759"/>
      <c r="AJ156" s="759"/>
      <c r="AK156" s="759"/>
      <c r="AL156" s="759"/>
      <c r="AM156" s="759"/>
      <c r="AN156" s="759"/>
      <c r="AO156" s="759"/>
      <c r="AP156" s="759"/>
      <c r="AQ156" s="759"/>
      <c r="AR156" s="759"/>
      <c r="AS156" s="759"/>
      <c r="AT156" s="759"/>
      <c r="AU156" s="759"/>
      <c r="AV156" s="759"/>
      <c r="AW156" s="759"/>
      <c r="AX156" s="759"/>
      <c r="AY156" s="759"/>
      <c r="AZ156" s="759"/>
      <c r="BA156" s="759"/>
      <c r="BB156" s="759"/>
      <c r="BC156" s="759"/>
      <c r="BD156" s="759"/>
      <c r="BE156" s="759"/>
      <c r="BF156" s="759"/>
      <c r="BG156" s="759"/>
      <c r="BH156" s="759"/>
      <c r="BI156" s="759"/>
      <c r="BJ156" s="759"/>
      <c r="BK156" s="759"/>
      <c r="BL156" s="759"/>
      <c r="BM156" s="759"/>
      <c r="BN156" s="759"/>
      <c r="BO156" s="759"/>
      <c r="BP156" s="759"/>
      <c r="BQ156" s="759"/>
      <c r="BR156" s="759"/>
      <c r="BS156" s="759"/>
      <c r="BT156" s="759"/>
      <c r="BU156" s="759"/>
      <c r="BV156" s="759"/>
      <c r="BW156" s="759"/>
      <c r="BX156" s="759"/>
      <c r="BY156" s="759"/>
      <c r="BZ156" s="759"/>
      <c r="CA156" s="759"/>
      <c r="CB156" s="759"/>
      <c r="CC156" s="759"/>
      <c r="CD156" s="759"/>
      <c r="CE156" s="759"/>
      <c r="CF156" s="759"/>
      <c r="CG156" s="759"/>
      <c r="CH156" s="759"/>
      <c r="CI156" s="759"/>
      <c r="CJ156" s="759"/>
    </row>
    <row r="157" spans="1:142" s="728" customFormat="1" ht="15" hidden="1" customHeight="1">
      <c r="A157" s="759"/>
      <c r="B157" s="759"/>
      <c r="C157" s="759"/>
      <c r="D157" s="759"/>
      <c r="E157" s="759"/>
      <c r="F157" s="759"/>
      <c r="G157" s="759"/>
      <c r="H157" s="759"/>
      <c r="I157" s="759"/>
      <c r="J157" s="759"/>
      <c r="K157" s="759"/>
      <c r="L157" s="759"/>
      <c r="M157" s="638"/>
      <c r="N157" s="638"/>
      <c r="O157" s="759"/>
      <c r="P157" s="759"/>
      <c r="Q157" s="759"/>
      <c r="R157" s="759"/>
      <c r="S157" s="759"/>
      <c r="T157" s="759"/>
      <c r="U157" s="759"/>
      <c r="V157" s="759"/>
      <c r="W157" s="759"/>
      <c r="X157" s="759"/>
      <c r="Y157" s="759"/>
      <c r="Z157" s="759"/>
      <c r="AA157" s="759"/>
      <c r="AB157" s="759"/>
      <c r="AC157" s="759"/>
      <c r="AD157" s="759"/>
      <c r="AE157" s="759"/>
      <c r="AF157" s="759"/>
      <c r="AG157" s="759"/>
      <c r="AH157" s="759"/>
      <c r="AI157" s="759"/>
      <c r="AJ157" s="759"/>
      <c r="AK157" s="759"/>
      <c r="AL157" s="759"/>
      <c r="AM157" s="759"/>
      <c r="AN157" s="759"/>
      <c r="AO157" s="759"/>
      <c r="AP157" s="759"/>
      <c r="AQ157" s="759"/>
      <c r="AR157" s="759"/>
      <c r="AS157" s="759"/>
      <c r="AT157" s="759"/>
      <c r="AU157" s="759"/>
      <c r="AV157" s="759"/>
      <c r="AW157" s="759"/>
      <c r="AX157" s="759"/>
      <c r="AY157" s="759"/>
      <c r="AZ157" s="759"/>
      <c r="BA157" s="759"/>
      <c r="BB157" s="759"/>
      <c r="BC157" s="759"/>
      <c r="BD157" s="759"/>
      <c r="BE157" s="759"/>
      <c r="BF157" s="759"/>
      <c r="BG157" s="759"/>
      <c r="BH157" s="759"/>
      <c r="BI157" s="759"/>
      <c r="BJ157" s="759"/>
      <c r="BK157" s="759"/>
      <c r="BL157" s="759"/>
      <c r="BM157" s="759"/>
      <c r="BN157" s="759"/>
      <c r="BO157" s="759"/>
      <c r="BP157" s="759"/>
      <c r="BQ157" s="759"/>
      <c r="BR157" s="759"/>
      <c r="BS157" s="759"/>
      <c r="BT157" s="759"/>
      <c r="BU157" s="759"/>
      <c r="BV157" s="759"/>
      <c r="BW157" s="759"/>
      <c r="BX157" s="759"/>
      <c r="BY157" s="759"/>
      <c r="BZ157" s="759"/>
      <c r="CA157" s="759"/>
      <c r="CB157" s="759"/>
      <c r="CC157" s="759"/>
      <c r="CD157" s="759"/>
      <c r="CE157" s="759"/>
      <c r="CF157" s="759"/>
      <c r="CG157" s="759"/>
      <c r="CH157" s="759"/>
      <c r="CI157" s="759"/>
      <c r="CJ157" s="759"/>
    </row>
    <row r="158" spans="1:142" s="728" customFormat="1" ht="15" hidden="1" customHeight="1">
      <c r="A158" s="759"/>
      <c r="B158" s="759"/>
      <c r="C158" s="759"/>
      <c r="D158" s="759"/>
      <c r="E158" s="759"/>
      <c r="F158" s="759"/>
      <c r="G158" s="759"/>
      <c r="H158" s="759"/>
      <c r="I158" s="759"/>
      <c r="J158" s="759"/>
      <c r="K158" s="759"/>
      <c r="L158" s="759"/>
      <c r="M158" s="638"/>
      <c r="N158" s="638"/>
      <c r="O158" s="759"/>
      <c r="P158" s="759"/>
      <c r="Q158" s="759"/>
      <c r="R158" s="759"/>
      <c r="S158" s="759"/>
      <c r="T158" s="759"/>
      <c r="U158" s="759"/>
      <c r="V158" s="759"/>
      <c r="W158" s="759"/>
      <c r="X158" s="759"/>
      <c r="Y158" s="759"/>
      <c r="Z158" s="759"/>
      <c r="AA158" s="759"/>
      <c r="AB158" s="759"/>
      <c r="AC158" s="759"/>
      <c r="AD158" s="759"/>
      <c r="AE158" s="759"/>
      <c r="AF158" s="759"/>
      <c r="AG158" s="759"/>
      <c r="AH158" s="759"/>
      <c r="AI158" s="759"/>
      <c r="AJ158" s="759"/>
      <c r="AK158" s="759"/>
      <c r="AL158" s="759"/>
      <c r="AM158" s="759"/>
      <c r="AN158" s="759"/>
      <c r="AO158" s="759"/>
      <c r="AP158" s="759"/>
      <c r="AQ158" s="759"/>
      <c r="AR158" s="759"/>
      <c r="AS158" s="759"/>
      <c r="AT158" s="759"/>
      <c r="AU158" s="759"/>
      <c r="AV158" s="759"/>
      <c r="AW158" s="759"/>
      <c r="AX158" s="759"/>
      <c r="AY158" s="759"/>
      <c r="AZ158" s="759"/>
      <c r="BA158" s="759"/>
      <c r="BB158" s="759"/>
      <c r="BC158" s="759"/>
      <c r="BD158" s="759"/>
      <c r="BE158" s="759"/>
      <c r="BF158" s="759"/>
      <c r="BG158" s="759"/>
      <c r="BH158" s="759"/>
      <c r="BI158" s="759"/>
      <c r="BJ158" s="759"/>
      <c r="BK158" s="759"/>
      <c r="BL158" s="759"/>
      <c r="BM158" s="759"/>
      <c r="BN158" s="759"/>
      <c r="BO158" s="759"/>
      <c r="BP158" s="759"/>
      <c r="BQ158" s="759"/>
      <c r="BR158" s="759"/>
      <c r="BS158" s="759"/>
      <c r="BT158" s="759"/>
      <c r="BU158" s="759"/>
      <c r="BV158" s="759"/>
      <c r="BW158" s="759"/>
      <c r="BX158" s="759"/>
      <c r="BY158" s="759"/>
      <c r="BZ158" s="759"/>
      <c r="CA158" s="759"/>
      <c r="CB158" s="759"/>
      <c r="CC158" s="759"/>
      <c r="CD158" s="759"/>
      <c r="CE158" s="759"/>
      <c r="CF158" s="759"/>
      <c r="CG158" s="759"/>
      <c r="CH158" s="759"/>
      <c r="CI158" s="759"/>
      <c r="CJ158" s="759"/>
    </row>
    <row r="159" spans="1:142" s="728" customFormat="1" ht="15" hidden="1" customHeight="1">
      <c r="A159" s="759"/>
      <c r="B159" s="759"/>
      <c r="C159" s="759"/>
      <c r="D159" s="759"/>
      <c r="E159" s="759"/>
      <c r="F159" s="759"/>
      <c r="G159" s="759"/>
      <c r="H159" s="759"/>
      <c r="I159" s="759"/>
      <c r="J159" s="759"/>
      <c r="K159" s="759"/>
      <c r="L159" s="759"/>
      <c r="M159" s="638"/>
      <c r="N159" s="638"/>
      <c r="O159" s="759"/>
      <c r="P159" s="759"/>
      <c r="Q159" s="759"/>
      <c r="R159" s="759"/>
      <c r="S159" s="759"/>
      <c r="T159" s="759"/>
      <c r="U159" s="759"/>
      <c r="V159" s="759"/>
      <c r="W159" s="759"/>
      <c r="X159" s="759"/>
      <c r="Y159" s="759"/>
      <c r="Z159" s="759"/>
      <c r="AA159" s="759"/>
      <c r="AB159" s="759"/>
      <c r="AC159" s="759"/>
      <c r="AD159" s="759"/>
      <c r="AE159" s="759"/>
      <c r="AF159" s="759"/>
      <c r="AG159" s="759"/>
      <c r="AH159" s="759"/>
      <c r="AI159" s="759"/>
      <c r="AJ159" s="759"/>
      <c r="AK159" s="759"/>
      <c r="AL159" s="759"/>
      <c r="AM159" s="759"/>
      <c r="AN159" s="759"/>
      <c r="AO159" s="759"/>
      <c r="AP159" s="759"/>
      <c r="AQ159" s="759"/>
      <c r="AR159" s="759"/>
      <c r="AS159" s="759"/>
      <c r="AT159" s="759"/>
      <c r="AU159" s="759"/>
      <c r="AV159" s="759"/>
      <c r="AW159" s="759"/>
      <c r="AX159" s="759"/>
      <c r="AY159" s="759"/>
      <c r="AZ159" s="759"/>
      <c r="BA159" s="759"/>
      <c r="BB159" s="759"/>
      <c r="BC159" s="759"/>
      <c r="BD159" s="759"/>
      <c r="BE159" s="759"/>
      <c r="BF159" s="759"/>
      <c r="BG159" s="759"/>
      <c r="BH159" s="759"/>
      <c r="BI159" s="759"/>
      <c r="BJ159" s="759"/>
      <c r="BK159" s="759"/>
      <c r="BL159" s="759"/>
      <c r="BM159" s="759"/>
      <c r="BN159" s="759"/>
      <c r="BO159" s="759"/>
      <c r="BP159" s="759"/>
      <c r="BQ159" s="759"/>
      <c r="BR159" s="759"/>
      <c r="BS159" s="759"/>
      <c r="BT159" s="759"/>
      <c r="BU159" s="759"/>
      <c r="BV159" s="759"/>
      <c r="BW159" s="759"/>
      <c r="BX159" s="759"/>
      <c r="BY159" s="759"/>
      <c r="BZ159" s="759"/>
      <c r="CA159" s="759"/>
      <c r="CB159" s="759"/>
      <c r="CC159" s="759"/>
      <c r="CD159" s="759"/>
      <c r="CE159" s="759"/>
      <c r="CF159" s="759"/>
      <c r="CG159" s="759"/>
      <c r="CH159" s="759"/>
      <c r="CI159" s="759"/>
      <c r="CJ159" s="759"/>
    </row>
    <row r="160" spans="1:142" s="728" customFormat="1" ht="15" hidden="1" customHeight="1">
      <c r="A160" s="759"/>
      <c r="B160" s="759"/>
      <c r="C160" s="759"/>
      <c r="D160" s="759"/>
      <c r="E160" s="759"/>
      <c r="F160" s="759"/>
      <c r="G160" s="759"/>
      <c r="H160" s="759"/>
      <c r="I160" s="759"/>
      <c r="J160" s="759"/>
      <c r="K160" s="759"/>
      <c r="L160" s="759"/>
      <c r="M160" s="638"/>
      <c r="N160" s="638"/>
      <c r="O160" s="759"/>
      <c r="P160" s="759"/>
      <c r="Q160" s="759"/>
      <c r="R160" s="759"/>
      <c r="S160" s="759"/>
      <c r="T160" s="759"/>
      <c r="U160" s="759"/>
      <c r="V160" s="759"/>
      <c r="W160" s="759"/>
      <c r="X160" s="759"/>
      <c r="Y160" s="759"/>
      <c r="Z160" s="759"/>
      <c r="AA160" s="759"/>
      <c r="AB160" s="759"/>
      <c r="AC160" s="759"/>
      <c r="AD160" s="759"/>
      <c r="AE160" s="759"/>
      <c r="AF160" s="759"/>
      <c r="AG160" s="759"/>
      <c r="AH160" s="759"/>
      <c r="AI160" s="759"/>
      <c r="AJ160" s="759"/>
      <c r="AK160" s="759"/>
      <c r="AL160" s="759"/>
      <c r="AM160" s="759"/>
      <c r="AN160" s="759"/>
      <c r="AO160" s="759"/>
      <c r="AP160" s="759"/>
      <c r="AQ160" s="759"/>
      <c r="AR160" s="759"/>
      <c r="AS160" s="759"/>
      <c r="AT160" s="759"/>
      <c r="AU160" s="759"/>
      <c r="AV160" s="759"/>
      <c r="AW160" s="759"/>
      <c r="AX160" s="759"/>
      <c r="AY160" s="759"/>
      <c r="AZ160" s="759"/>
      <c r="BA160" s="759"/>
      <c r="BB160" s="759"/>
      <c r="BC160" s="759"/>
      <c r="BD160" s="759"/>
      <c r="BE160" s="759"/>
      <c r="BF160" s="759"/>
      <c r="BG160" s="759"/>
      <c r="BH160" s="759"/>
      <c r="BI160" s="759"/>
      <c r="BJ160" s="759"/>
      <c r="BK160" s="759"/>
      <c r="BL160" s="759"/>
      <c r="BM160" s="759"/>
      <c r="BN160" s="759"/>
      <c r="BO160" s="759"/>
      <c r="BP160" s="759"/>
      <c r="BQ160" s="759"/>
      <c r="BR160" s="759"/>
      <c r="BS160" s="759"/>
      <c r="BT160" s="759"/>
      <c r="BU160" s="759"/>
      <c r="BV160" s="759"/>
      <c r="BW160" s="759"/>
      <c r="BX160" s="759"/>
      <c r="BY160" s="759"/>
      <c r="BZ160" s="759"/>
      <c r="CA160" s="759"/>
      <c r="CB160" s="759"/>
      <c r="CC160" s="759"/>
      <c r="CD160" s="759"/>
      <c r="CE160" s="759"/>
      <c r="CF160" s="759"/>
      <c r="CG160" s="759"/>
      <c r="CH160" s="759"/>
      <c r="CI160" s="759"/>
      <c r="CJ160" s="759"/>
    </row>
    <row r="161" spans="1:265" s="728" customFormat="1" ht="15" hidden="1" customHeight="1">
      <c r="A161" s="759"/>
      <c r="B161" s="759"/>
      <c r="C161" s="759"/>
      <c r="D161" s="759"/>
      <c r="E161" s="759"/>
      <c r="F161" s="759"/>
      <c r="G161" s="759"/>
      <c r="H161" s="759"/>
      <c r="I161" s="759"/>
      <c r="J161" s="759"/>
      <c r="K161" s="759"/>
      <c r="L161" s="759"/>
      <c r="M161" s="638"/>
      <c r="N161" s="638"/>
      <c r="O161" s="759"/>
      <c r="P161" s="759"/>
      <c r="Q161" s="759"/>
      <c r="R161" s="759"/>
      <c r="S161" s="759"/>
      <c r="T161" s="759"/>
      <c r="U161" s="759"/>
      <c r="V161" s="759"/>
      <c r="W161" s="759"/>
      <c r="X161" s="759"/>
      <c r="Y161" s="759"/>
      <c r="Z161" s="759"/>
      <c r="AA161" s="759"/>
      <c r="AB161" s="759"/>
      <c r="AC161" s="759"/>
      <c r="AD161" s="759"/>
      <c r="AE161" s="759"/>
      <c r="AF161" s="759"/>
      <c r="AG161" s="759"/>
      <c r="AH161" s="759"/>
      <c r="AI161" s="759"/>
      <c r="AJ161" s="759"/>
      <c r="AK161" s="759"/>
      <c r="AL161" s="759"/>
      <c r="AM161" s="759"/>
      <c r="AN161" s="759"/>
      <c r="AO161" s="759"/>
      <c r="AP161" s="759"/>
      <c r="AQ161" s="759"/>
      <c r="AR161" s="759"/>
      <c r="AS161" s="759"/>
      <c r="AT161" s="759"/>
      <c r="AU161" s="759"/>
      <c r="AV161" s="759"/>
      <c r="AW161" s="759"/>
      <c r="AX161" s="759"/>
      <c r="AY161" s="759"/>
      <c r="AZ161" s="759"/>
      <c r="BA161" s="759"/>
      <c r="BB161" s="759"/>
      <c r="BC161" s="759"/>
      <c r="BD161" s="759"/>
      <c r="BE161" s="759"/>
      <c r="BF161" s="759"/>
      <c r="BG161" s="759"/>
      <c r="BH161" s="759"/>
      <c r="BI161" s="759"/>
      <c r="BJ161" s="759"/>
      <c r="BK161" s="759"/>
      <c r="BL161" s="759"/>
      <c r="BM161" s="759"/>
      <c r="BN161" s="759"/>
      <c r="BO161" s="759"/>
      <c r="BP161" s="759"/>
      <c r="BQ161" s="759"/>
      <c r="BR161" s="759"/>
      <c r="BS161" s="759"/>
      <c r="BT161" s="759"/>
      <c r="BU161" s="759"/>
      <c r="BV161" s="759"/>
      <c r="BW161" s="759"/>
      <c r="BX161" s="759"/>
      <c r="BY161" s="759"/>
      <c r="BZ161" s="759"/>
      <c r="CA161" s="759"/>
      <c r="CB161" s="759"/>
      <c r="CC161" s="759"/>
      <c r="CD161" s="759"/>
      <c r="CE161" s="759"/>
      <c r="CF161" s="759"/>
      <c r="CG161" s="759"/>
      <c r="CH161" s="759"/>
      <c r="CI161" s="759"/>
      <c r="CJ161" s="759"/>
    </row>
    <row r="162" spans="1:265" s="728" customFormat="1" ht="15" hidden="1" customHeight="1">
      <c r="A162" s="759"/>
      <c r="B162" s="759"/>
      <c r="C162" s="759"/>
      <c r="D162" s="759"/>
      <c r="E162" s="759"/>
      <c r="F162" s="759"/>
      <c r="G162" s="759"/>
      <c r="H162" s="759"/>
      <c r="I162" s="759"/>
      <c r="J162" s="759"/>
      <c r="K162" s="759"/>
      <c r="L162" s="759"/>
      <c r="M162" s="638"/>
      <c r="N162" s="638"/>
      <c r="O162" s="759"/>
      <c r="P162" s="759"/>
      <c r="Q162" s="759"/>
      <c r="R162" s="759"/>
      <c r="S162" s="759"/>
      <c r="T162" s="759"/>
      <c r="U162" s="759"/>
      <c r="V162" s="759"/>
      <c r="W162" s="759"/>
      <c r="X162" s="759"/>
      <c r="Y162" s="759"/>
      <c r="Z162" s="759"/>
      <c r="AA162" s="759"/>
      <c r="AB162" s="759"/>
      <c r="AC162" s="759"/>
      <c r="AD162" s="759"/>
      <c r="AE162" s="759"/>
      <c r="AF162" s="759"/>
      <c r="AG162" s="759"/>
      <c r="AH162" s="759"/>
      <c r="AI162" s="759"/>
      <c r="AJ162" s="759"/>
      <c r="AK162" s="759"/>
      <c r="AL162" s="759"/>
      <c r="AM162" s="759"/>
      <c r="AN162" s="759"/>
      <c r="AO162" s="759"/>
      <c r="AP162" s="759"/>
      <c r="AQ162" s="759"/>
      <c r="AR162" s="759"/>
      <c r="AS162" s="759"/>
      <c r="AT162" s="759"/>
      <c r="AU162" s="759"/>
      <c r="AV162" s="759"/>
      <c r="AW162" s="759"/>
      <c r="AX162" s="759"/>
      <c r="AY162" s="759"/>
      <c r="AZ162" s="759"/>
      <c r="BA162" s="759"/>
      <c r="BB162" s="759"/>
      <c r="BC162" s="759"/>
      <c r="BD162" s="759"/>
      <c r="BE162" s="759"/>
      <c r="BF162" s="759"/>
      <c r="BG162" s="759"/>
      <c r="BH162" s="759"/>
      <c r="BI162" s="759"/>
      <c r="BJ162" s="759"/>
      <c r="BK162" s="759"/>
      <c r="BL162" s="759"/>
      <c r="BM162" s="759"/>
      <c r="BN162" s="759"/>
      <c r="BO162" s="759"/>
      <c r="BP162" s="759"/>
      <c r="BQ162" s="759"/>
      <c r="BR162" s="759"/>
      <c r="BS162" s="759"/>
      <c r="BT162" s="759"/>
      <c r="BU162" s="759"/>
      <c r="BV162" s="759"/>
      <c r="BW162" s="759"/>
      <c r="BX162" s="759"/>
      <c r="BY162" s="759"/>
      <c r="BZ162" s="759"/>
      <c r="CA162" s="759"/>
      <c r="CB162" s="759"/>
      <c r="CC162" s="759"/>
      <c r="CD162" s="759"/>
      <c r="CE162" s="759"/>
      <c r="CF162" s="759"/>
      <c r="CG162" s="759"/>
      <c r="CH162" s="759"/>
      <c r="CI162" s="759"/>
      <c r="CJ162" s="759"/>
    </row>
    <row r="163" spans="1:265" s="728" customFormat="1" ht="15" hidden="1" customHeight="1">
      <c r="A163" s="759"/>
      <c r="B163" s="759"/>
      <c r="C163" s="759"/>
      <c r="D163" s="759"/>
      <c r="E163" s="759"/>
      <c r="F163" s="759"/>
      <c r="G163" s="759"/>
      <c r="H163" s="759"/>
      <c r="I163" s="759"/>
      <c r="J163" s="759"/>
      <c r="K163" s="759"/>
      <c r="L163" s="759"/>
      <c r="M163" s="638"/>
      <c r="N163" s="638"/>
      <c r="O163" s="759"/>
      <c r="P163" s="759"/>
      <c r="Q163" s="759"/>
      <c r="R163" s="759"/>
      <c r="S163" s="759"/>
      <c r="T163" s="759"/>
      <c r="U163" s="759"/>
      <c r="V163" s="759"/>
      <c r="W163" s="759"/>
      <c r="X163" s="759"/>
      <c r="Y163" s="759"/>
      <c r="Z163" s="759"/>
      <c r="AA163" s="759"/>
      <c r="AB163" s="759"/>
      <c r="AC163" s="759"/>
      <c r="AD163" s="759"/>
      <c r="AE163" s="759"/>
      <c r="AF163" s="759"/>
      <c r="AG163" s="759"/>
      <c r="AH163" s="759"/>
      <c r="AI163" s="759"/>
      <c r="AJ163" s="759"/>
      <c r="AK163" s="759"/>
      <c r="AL163" s="759"/>
      <c r="AM163" s="759"/>
      <c r="AN163" s="759"/>
      <c r="AO163" s="759"/>
      <c r="AP163" s="759"/>
      <c r="AQ163" s="759"/>
      <c r="AR163" s="759"/>
      <c r="AS163" s="759"/>
      <c r="AT163" s="759"/>
      <c r="AU163" s="759"/>
      <c r="AV163" s="759"/>
      <c r="AW163" s="759"/>
      <c r="AX163" s="759"/>
      <c r="AY163" s="759"/>
      <c r="AZ163" s="759"/>
      <c r="BA163" s="759"/>
      <c r="BB163" s="759"/>
      <c r="BC163" s="759"/>
      <c r="BD163" s="759"/>
      <c r="BE163" s="759"/>
      <c r="BF163" s="759"/>
      <c r="BG163" s="759"/>
      <c r="BH163" s="759"/>
      <c r="BI163" s="759"/>
      <c r="BJ163" s="759"/>
      <c r="BK163" s="759"/>
      <c r="BL163" s="759"/>
      <c r="BM163" s="759"/>
      <c r="BN163" s="759"/>
      <c r="BO163" s="759"/>
      <c r="BP163" s="759"/>
      <c r="BQ163" s="759"/>
      <c r="BR163" s="759"/>
      <c r="BS163" s="759"/>
      <c r="BT163" s="759"/>
      <c r="BU163" s="759"/>
      <c r="BV163" s="759"/>
      <c r="BW163" s="759"/>
      <c r="BX163" s="759"/>
      <c r="BY163" s="759"/>
      <c r="BZ163" s="759"/>
      <c r="CA163" s="759"/>
      <c r="CB163" s="759"/>
      <c r="CC163" s="759"/>
      <c r="CD163" s="759"/>
      <c r="CE163" s="759"/>
      <c r="CF163" s="759"/>
      <c r="CG163" s="759"/>
      <c r="CH163" s="759"/>
      <c r="CI163" s="759"/>
      <c r="CJ163" s="759"/>
    </row>
    <row r="164" spans="1:265" s="728" customFormat="1" ht="15" hidden="1" customHeight="1">
      <c r="A164" s="759"/>
      <c r="B164" s="759"/>
      <c r="C164" s="759"/>
      <c r="D164" s="759"/>
      <c r="E164" s="759"/>
      <c r="F164" s="759"/>
      <c r="G164" s="759"/>
      <c r="H164" s="759"/>
      <c r="I164" s="759"/>
      <c r="J164" s="759"/>
      <c r="K164" s="759"/>
      <c r="L164" s="759"/>
      <c r="M164" s="638"/>
      <c r="N164" s="638"/>
      <c r="O164" s="759"/>
      <c r="P164" s="759"/>
      <c r="Q164" s="759"/>
      <c r="R164" s="759"/>
      <c r="S164" s="759"/>
      <c r="T164" s="759"/>
      <c r="U164" s="759"/>
      <c r="V164" s="759"/>
      <c r="W164" s="759"/>
      <c r="X164" s="759"/>
      <c r="Y164" s="759"/>
      <c r="Z164" s="759"/>
      <c r="AA164" s="759"/>
      <c r="AB164" s="759"/>
      <c r="AC164" s="759"/>
      <c r="AD164" s="759"/>
      <c r="AE164" s="759"/>
      <c r="AF164" s="759"/>
      <c r="AG164" s="759"/>
      <c r="AH164" s="759"/>
      <c r="AI164" s="759"/>
      <c r="AJ164" s="759"/>
      <c r="AK164" s="759"/>
      <c r="AL164" s="759"/>
      <c r="AM164" s="759"/>
      <c r="AN164" s="759"/>
      <c r="AO164" s="759"/>
      <c r="AP164" s="759"/>
      <c r="AQ164" s="759"/>
      <c r="AR164" s="759"/>
      <c r="AS164" s="759"/>
      <c r="AT164" s="759"/>
      <c r="AU164" s="759"/>
      <c r="AV164" s="759"/>
      <c r="AW164" s="759"/>
      <c r="AX164" s="759"/>
      <c r="AY164" s="759"/>
      <c r="AZ164" s="759"/>
      <c r="BA164" s="759"/>
      <c r="BB164" s="759"/>
      <c r="BC164" s="759"/>
      <c r="BD164" s="759"/>
      <c r="BE164" s="759"/>
      <c r="BF164" s="759"/>
      <c r="BG164" s="759"/>
      <c r="BH164" s="759"/>
      <c r="BI164" s="759"/>
      <c r="BJ164" s="759"/>
      <c r="BK164" s="759"/>
      <c r="BL164" s="759"/>
      <c r="BM164" s="759"/>
      <c r="BN164" s="759"/>
      <c r="BO164" s="759"/>
      <c r="BP164" s="759"/>
      <c r="BQ164" s="759"/>
      <c r="BR164" s="759"/>
      <c r="BS164" s="759"/>
      <c r="BT164" s="759"/>
      <c r="BU164" s="759"/>
      <c r="BV164" s="759"/>
      <c r="BW164" s="759"/>
      <c r="BX164" s="759"/>
      <c r="BY164" s="759"/>
      <c r="BZ164" s="759"/>
      <c r="CA164" s="759"/>
      <c r="CB164" s="759"/>
      <c r="CC164" s="759"/>
      <c r="CD164" s="759"/>
      <c r="CE164" s="759"/>
      <c r="CF164" s="759"/>
      <c r="CG164" s="759"/>
      <c r="CH164" s="759"/>
      <c r="CI164" s="759"/>
      <c r="CJ164" s="759"/>
    </row>
    <row r="165" spans="1:265" s="728" customFormat="1" ht="15" hidden="1" customHeight="1">
      <c r="A165" s="759"/>
      <c r="B165" s="759"/>
      <c r="C165" s="759"/>
      <c r="D165" s="759"/>
      <c r="E165" s="759"/>
      <c r="F165" s="759"/>
      <c r="G165" s="759"/>
      <c r="H165" s="759"/>
      <c r="I165" s="759"/>
      <c r="J165" s="759"/>
      <c r="K165" s="759"/>
      <c r="L165" s="759"/>
      <c r="M165" s="638"/>
      <c r="N165" s="638"/>
      <c r="O165" s="759"/>
      <c r="P165" s="759"/>
      <c r="Q165" s="759"/>
      <c r="R165" s="759"/>
      <c r="S165" s="759"/>
      <c r="T165" s="759"/>
      <c r="U165" s="759"/>
      <c r="V165" s="759"/>
      <c r="W165" s="759"/>
      <c r="X165" s="759"/>
      <c r="Y165" s="759"/>
      <c r="Z165" s="759"/>
      <c r="AA165" s="759"/>
      <c r="AB165" s="759"/>
      <c r="AC165" s="759"/>
      <c r="AD165" s="759"/>
      <c r="AE165" s="759"/>
      <c r="AF165" s="759"/>
      <c r="AG165" s="759"/>
      <c r="AH165" s="759"/>
      <c r="AI165" s="759"/>
      <c r="AJ165" s="759"/>
      <c r="AK165" s="759"/>
      <c r="AL165" s="759"/>
      <c r="AM165" s="759"/>
      <c r="AN165" s="759"/>
      <c r="AO165" s="759"/>
      <c r="AP165" s="759"/>
      <c r="AQ165" s="759"/>
      <c r="AR165" s="759"/>
      <c r="AS165" s="759"/>
      <c r="AT165" s="759"/>
      <c r="AU165" s="759"/>
      <c r="AV165" s="759"/>
      <c r="AW165" s="759"/>
      <c r="AX165" s="759"/>
      <c r="AY165" s="759"/>
      <c r="AZ165" s="759"/>
      <c r="BA165" s="759"/>
      <c r="BB165" s="759"/>
      <c r="BC165" s="759"/>
      <c r="BD165" s="759"/>
      <c r="BE165" s="759"/>
      <c r="BF165" s="759"/>
      <c r="BG165" s="759"/>
      <c r="BH165" s="759"/>
      <c r="BI165" s="759"/>
      <c r="BJ165" s="759"/>
      <c r="BK165" s="759"/>
      <c r="BL165" s="759"/>
      <c r="BM165" s="759"/>
      <c r="BN165" s="759"/>
      <c r="BO165" s="759"/>
      <c r="BP165" s="759"/>
      <c r="BQ165" s="759"/>
      <c r="BR165" s="759"/>
      <c r="BS165" s="759"/>
      <c r="BT165" s="759"/>
      <c r="BU165" s="759"/>
      <c r="BV165" s="759"/>
      <c r="BW165" s="759"/>
      <c r="BX165" s="759"/>
      <c r="BY165" s="759"/>
      <c r="BZ165" s="759"/>
      <c r="CA165" s="759"/>
      <c r="CB165" s="759"/>
      <c r="CC165" s="759"/>
      <c r="CD165" s="759"/>
      <c r="CE165" s="759"/>
      <c r="CF165" s="759"/>
      <c r="CG165" s="759"/>
      <c r="CH165" s="759"/>
      <c r="CI165" s="759"/>
      <c r="CJ165" s="759"/>
    </row>
    <row r="166" spans="1:265" s="728" customFormat="1" ht="15" hidden="1" customHeight="1">
      <c r="A166" s="759"/>
      <c r="B166" s="759"/>
      <c r="C166" s="759"/>
      <c r="D166" s="759"/>
      <c r="E166" s="759"/>
      <c r="F166" s="759"/>
      <c r="G166" s="759"/>
      <c r="H166" s="759"/>
      <c r="I166" s="759"/>
      <c r="J166" s="759"/>
      <c r="K166" s="759"/>
      <c r="L166" s="759"/>
      <c r="M166" s="638"/>
      <c r="N166" s="638"/>
      <c r="O166" s="759"/>
      <c r="P166" s="759"/>
      <c r="Q166" s="759"/>
      <c r="R166" s="759"/>
      <c r="S166" s="759"/>
      <c r="T166" s="759"/>
      <c r="U166" s="759"/>
      <c r="V166" s="759"/>
      <c r="W166" s="759"/>
      <c r="X166" s="759"/>
      <c r="Y166" s="759"/>
      <c r="Z166" s="759"/>
      <c r="AA166" s="759"/>
      <c r="AB166" s="759"/>
      <c r="AC166" s="759"/>
      <c r="AD166" s="759"/>
      <c r="AE166" s="759"/>
      <c r="AF166" s="759"/>
      <c r="AG166" s="759"/>
      <c r="AH166" s="759"/>
      <c r="AI166" s="759"/>
      <c r="AJ166" s="759"/>
      <c r="AK166" s="759"/>
      <c r="AL166" s="759"/>
      <c r="AM166" s="759"/>
      <c r="AN166" s="759"/>
      <c r="AO166" s="759"/>
      <c r="AP166" s="759"/>
      <c r="AQ166" s="759"/>
      <c r="AR166" s="759"/>
      <c r="AS166" s="759"/>
      <c r="AT166" s="759"/>
      <c r="AU166" s="759"/>
      <c r="AV166" s="759"/>
      <c r="AW166" s="759"/>
      <c r="AX166" s="759"/>
      <c r="AY166" s="759"/>
      <c r="AZ166" s="759"/>
      <c r="BA166" s="759"/>
      <c r="BB166" s="759"/>
      <c r="BC166" s="759"/>
      <c r="BD166" s="759"/>
      <c r="BE166" s="759"/>
      <c r="BF166" s="759"/>
      <c r="BG166" s="759"/>
      <c r="BH166" s="759"/>
      <c r="BI166" s="759"/>
      <c r="BJ166" s="759"/>
      <c r="BK166" s="759"/>
      <c r="BL166" s="759"/>
      <c r="BM166" s="759"/>
      <c r="BN166" s="759"/>
      <c r="BO166" s="759"/>
      <c r="BP166" s="759"/>
      <c r="BQ166" s="759"/>
      <c r="BR166" s="759"/>
      <c r="BS166" s="759"/>
      <c r="BT166" s="759"/>
      <c r="BU166" s="759"/>
      <c r="BV166" s="759"/>
      <c r="BW166" s="759"/>
      <c r="BX166" s="759"/>
      <c r="BY166" s="759"/>
      <c r="BZ166" s="759"/>
      <c r="CA166" s="759"/>
      <c r="CB166" s="759"/>
      <c r="CC166" s="759"/>
      <c r="CD166" s="759"/>
      <c r="CE166" s="759"/>
      <c r="CF166" s="759"/>
      <c r="CG166" s="759"/>
      <c r="CH166" s="759"/>
      <c r="CI166" s="759"/>
      <c r="CJ166" s="759"/>
    </row>
    <row r="167" spans="1:265" s="728" customFormat="1" ht="15" hidden="1" customHeight="1">
      <c r="A167" s="759"/>
      <c r="B167" s="759"/>
      <c r="C167" s="759"/>
      <c r="D167" s="759"/>
      <c r="E167" s="759"/>
      <c r="F167" s="759"/>
      <c r="G167" s="759"/>
      <c r="H167" s="759"/>
      <c r="I167" s="759"/>
      <c r="J167" s="759"/>
      <c r="K167" s="759"/>
      <c r="L167" s="759"/>
      <c r="M167" s="638"/>
      <c r="N167" s="638"/>
      <c r="O167" s="759"/>
      <c r="P167" s="759"/>
      <c r="Q167" s="759"/>
      <c r="R167" s="759"/>
      <c r="S167" s="759"/>
      <c r="T167" s="759"/>
      <c r="U167" s="759"/>
      <c r="V167" s="759"/>
      <c r="W167" s="759"/>
      <c r="X167" s="759"/>
      <c r="Y167" s="759"/>
      <c r="Z167" s="759"/>
      <c r="AA167" s="759"/>
      <c r="AB167" s="759"/>
      <c r="AC167" s="759"/>
      <c r="AD167" s="759"/>
      <c r="AE167" s="759"/>
      <c r="AF167" s="759"/>
      <c r="AG167" s="759"/>
      <c r="AH167" s="759"/>
      <c r="AI167" s="759"/>
      <c r="AJ167" s="759"/>
      <c r="AK167" s="759"/>
      <c r="AL167" s="759"/>
      <c r="AM167" s="759"/>
      <c r="AN167" s="759"/>
      <c r="AO167" s="759"/>
      <c r="AP167" s="759"/>
      <c r="AQ167" s="759"/>
      <c r="AR167" s="759"/>
      <c r="AS167" s="759"/>
      <c r="AT167" s="759"/>
      <c r="AU167" s="759"/>
      <c r="AV167" s="759"/>
      <c r="AW167" s="759"/>
      <c r="AX167" s="759"/>
      <c r="AY167" s="759"/>
      <c r="AZ167" s="759"/>
      <c r="BA167" s="759"/>
      <c r="BB167" s="759"/>
      <c r="BC167" s="759"/>
      <c r="BD167" s="759"/>
      <c r="BE167" s="759"/>
      <c r="BF167" s="759"/>
      <c r="BG167" s="759"/>
      <c r="BH167" s="759"/>
      <c r="BI167" s="759"/>
      <c r="BJ167" s="759"/>
      <c r="BK167" s="759"/>
      <c r="BL167" s="759"/>
      <c r="BM167" s="759"/>
      <c r="BN167" s="759"/>
      <c r="BO167" s="759"/>
      <c r="BP167" s="759"/>
      <c r="BQ167" s="759"/>
      <c r="BR167" s="759"/>
      <c r="BS167" s="759"/>
      <c r="BT167" s="759"/>
      <c r="BU167" s="759"/>
      <c r="BV167" s="759"/>
      <c r="BW167" s="759"/>
      <c r="BX167" s="759"/>
      <c r="BY167" s="759"/>
      <c r="BZ167" s="759"/>
      <c r="CA167" s="759"/>
      <c r="CB167" s="759"/>
      <c r="CC167" s="759"/>
      <c r="CD167" s="759"/>
      <c r="CE167" s="759"/>
      <c r="CF167" s="759"/>
      <c r="CG167" s="759"/>
      <c r="CH167" s="759"/>
      <c r="CI167" s="759"/>
      <c r="CJ167" s="759"/>
    </row>
    <row r="168" spans="1:265" s="728" customFormat="1" ht="15" hidden="1" customHeight="1">
      <c r="A168" s="759"/>
      <c r="B168" s="759"/>
      <c r="C168" s="759"/>
      <c r="D168" s="759"/>
      <c r="E168" s="759"/>
      <c r="F168" s="759"/>
      <c r="G168" s="759"/>
      <c r="H168" s="759"/>
      <c r="I168" s="759"/>
      <c r="J168" s="759"/>
      <c r="K168" s="759"/>
      <c r="L168" s="759"/>
      <c r="M168" s="638"/>
      <c r="N168" s="638"/>
      <c r="O168" s="759"/>
      <c r="P168" s="759"/>
      <c r="Q168" s="759"/>
      <c r="R168" s="759"/>
      <c r="S168" s="759"/>
      <c r="T168" s="759"/>
      <c r="U168" s="759"/>
      <c r="V168" s="759"/>
      <c r="W168" s="759"/>
      <c r="X168" s="759"/>
      <c r="Y168" s="759"/>
      <c r="Z168" s="759"/>
      <c r="AA168" s="759"/>
      <c r="AB168" s="759"/>
      <c r="AC168" s="759"/>
      <c r="AD168" s="759"/>
      <c r="AE168" s="759"/>
      <c r="AF168" s="759"/>
      <c r="AG168" s="759"/>
      <c r="AH168" s="759"/>
      <c r="AI168" s="759"/>
      <c r="AJ168" s="759"/>
      <c r="AK168" s="759"/>
      <c r="AL168" s="759"/>
      <c r="AM168" s="759"/>
      <c r="AN168" s="759"/>
      <c r="AO168" s="759"/>
      <c r="AP168" s="759"/>
      <c r="AQ168" s="759"/>
      <c r="AR168" s="759"/>
      <c r="AS168" s="759"/>
      <c r="AT168" s="759"/>
      <c r="AU168" s="759"/>
      <c r="AV168" s="759"/>
      <c r="AW168" s="759"/>
      <c r="AX168" s="759"/>
      <c r="AY168" s="759"/>
      <c r="AZ168" s="759"/>
      <c r="BA168" s="759"/>
      <c r="BB168" s="759"/>
      <c r="BC168" s="759"/>
      <c r="BD168" s="759"/>
      <c r="BE168" s="759"/>
      <c r="BF168" s="759"/>
      <c r="BG168" s="759"/>
      <c r="BH168" s="759"/>
      <c r="BI168" s="759"/>
      <c r="BJ168" s="759"/>
      <c r="BK168" s="759"/>
      <c r="BL168" s="759"/>
      <c r="BM168" s="759"/>
      <c r="BN168" s="759"/>
      <c r="BO168" s="759"/>
      <c r="BP168" s="759"/>
      <c r="BQ168" s="759"/>
      <c r="BR168" s="759"/>
      <c r="BS168" s="759"/>
      <c r="BT168" s="759"/>
      <c r="BU168" s="759"/>
      <c r="BV168" s="759"/>
      <c r="BW168" s="759"/>
      <c r="BX168" s="759"/>
      <c r="BY168" s="759"/>
      <c r="BZ168" s="759"/>
      <c r="CA168" s="759"/>
      <c r="CB168" s="759"/>
      <c r="CC168" s="759"/>
      <c r="CD168" s="759"/>
      <c r="CE168" s="759"/>
      <c r="CF168" s="759"/>
      <c r="CG168" s="759"/>
      <c r="CH168" s="759"/>
      <c r="CI168" s="759"/>
      <c r="CJ168" s="759"/>
    </row>
    <row r="169" spans="1:265" s="728" customFormat="1" ht="15" hidden="1" customHeight="1">
      <c r="A169" s="759"/>
      <c r="B169" s="759"/>
      <c r="C169" s="759"/>
      <c r="D169" s="759"/>
      <c r="E169" s="759"/>
      <c r="F169" s="759"/>
      <c r="G169" s="759"/>
      <c r="H169" s="759"/>
      <c r="I169" s="759"/>
      <c r="J169" s="759"/>
      <c r="K169" s="759"/>
      <c r="L169" s="759"/>
      <c r="M169" s="638"/>
      <c r="N169" s="638"/>
      <c r="O169" s="759"/>
      <c r="P169" s="759"/>
      <c r="Q169" s="759"/>
      <c r="R169" s="759"/>
      <c r="S169" s="759"/>
      <c r="T169" s="759"/>
      <c r="U169" s="759"/>
      <c r="V169" s="759"/>
      <c r="W169" s="759"/>
      <c r="X169" s="759"/>
      <c r="Y169" s="759"/>
      <c r="Z169" s="759"/>
      <c r="AA169" s="759"/>
      <c r="AB169" s="759"/>
      <c r="AC169" s="759"/>
      <c r="AD169" s="759"/>
      <c r="AE169" s="759"/>
      <c r="AF169" s="759"/>
      <c r="AG169" s="759"/>
      <c r="AH169" s="759"/>
      <c r="AI169" s="759"/>
      <c r="AJ169" s="759"/>
      <c r="AK169" s="759"/>
      <c r="AL169" s="759"/>
      <c r="AM169" s="759"/>
      <c r="AN169" s="759"/>
      <c r="AO169" s="759"/>
      <c r="AP169" s="759"/>
      <c r="AQ169" s="759"/>
      <c r="AR169" s="759"/>
      <c r="AS169" s="759"/>
      <c r="AT169" s="759"/>
      <c r="AU169" s="759"/>
      <c r="AV169" s="759"/>
      <c r="AW169" s="759"/>
      <c r="AX169" s="759"/>
      <c r="AY169" s="759"/>
      <c r="AZ169" s="759"/>
      <c r="BA169" s="759"/>
      <c r="BB169" s="759"/>
      <c r="BC169" s="759"/>
      <c r="BD169" s="759"/>
      <c r="BE169" s="759"/>
      <c r="BF169" s="759"/>
      <c r="BG169" s="759"/>
      <c r="BH169" s="759"/>
      <c r="BI169" s="759"/>
      <c r="BJ169" s="759"/>
      <c r="BK169" s="759"/>
      <c r="BL169" s="759"/>
      <c r="BM169" s="759"/>
      <c r="BN169" s="759"/>
      <c r="BO169" s="759"/>
      <c r="BP169" s="759"/>
      <c r="BQ169" s="759"/>
      <c r="BR169" s="759"/>
      <c r="BS169" s="759"/>
      <c r="BT169" s="759"/>
      <c r="BU169" s="759"/>
      <c r="BV169" s="759"/>
      <c r="BW169" s="759"/>
      <c r="BX169" s="759"/>
      <c r="BY169" s="759"/>
      <c r="BZ169" s="759"/>
      <c r="CA169" s="759"/>
      <c r="CB169" s="759"/>
      <c r="CC169" s="759"/>
      <c r="CD169" s="759"/>
      <c r="CE169" s="759"/>
      <c r="CF169" s="759"/>
      <c r="CG169" s="759"/>
      <c r="CH169" s="759"/>
      <c r="CI169" s="759"/>
      <c r="CJ169" s="759"/>
    </row>
    <row r="170" spans="1:265" s="759" customFormat="1" ht="15" hidden="1" customHeight="1">
      <c r="M170" s="638"/>
      <c r="N170" s="638"/>
      <c r="CK170" s="728"/>
      <c r="CL170" s="728"/>
      <c r="CM170" s="728"/>
      <c r="CN170" s="728"/>
      <c r="CO170" s="728"/>
      <c r="CP170" s="728"/>
      <c r="CQ170" s="728"/>
      <c r="CR170" s="728"/>
      <c r="CS170" s="728"/>
      <c r="CT170" s="728"/>
      <c r="CU170" s="728"/>
      <c r="CV170" s="728"/>
      <c r="CW170" s="728"/>
      <c r="CX170" s="728"/>
      <c r="CY170" s="728"/>
      <c r="CZ170" s="728"/>
      <c r="DA170" s="728"/>
      <c r="DB170" s="728"/>
      <c r="DC170" s="728"/>
      <c r="DD170" s="728"/>
      <c r="DE170" s="728"/>
      <c r="DF170" s="728"/>
      <c r="DG170" s="728"/>
      <c r="DH170" s="728"/>
      <c r="DI170" s="728"/>
      <c r="DJ170" s="728"/>
      <c r="DK170" s="728"/>
      <c r="DL170" s="728"/>
      <c r="DM170" s="728"/>
      <c r="DN170" s="728"/>
      <c r="DO170" s="728"/>
      <c r="DP170" s="728"/>
      <c r="DQ170" s="728"/>
      <c r="DR170" s="728"/>
      <c r="DS170" s="728"/>
      <c r="DT170" s="728"/>
      <c r="DU170" s="728"/>
      <c r="DV170" s="728"/>
      <c r="DW170" s="728"/>
      <c r="DX170" s="728"/>
      <c r="DY170" s="728"/>
      <c r="DZ170" s="728"/>
      <c r="EA170" s="728"/>
      <c r="EB170" s="728"/>
      <c r="EC170" s="728"/>
      <c r="ED170" s="728"/>
      <c r="EE170" s="728"/>
      <c r="EF170" s="728"/>
      <c r="EG170" s="728"/>
      <c r="EH170" s="728"/>
      <c r="EI170" s="728"/>
      <c r="EJ170" s="728"/>
      <c r="EK170" s="728"/>
      <c r="EL170" s="728"/>
      <c r="EM170" s="728"/>
      <c r="EN170" s="728"/>
      <c r="EO170" s="728"/>
      <c r="EP170" s="728"/>
      <c r="EQ170" s="728"/>
      <c r="ER170" s="728"/>
      <c r="ES170" s="728"/>
      <c r="ET170" s="728"/>
      <c r="EU170" s="728"/>
      <c r="EV170" s="728"/>
      <c r="EW170" s="728"/>
      <c r="EX170" s="728"/>
      <c r="EY170" s="728"/>
      <c r="EZ170" s="728"/>
      <c r="FA170" s="728"/>
      <c r="FB170" s="728"/>
      <c r="FC170" s="728"/>
      <c r="FD170" s="728"/>
      <c r="FE170" s="728"/>
      <c r="FF170" s="728"/>
      <c r="FG170" s="728"/>
      <c r="FH170" s="728"/>
      <c r="FI170" s="728"/>
      <c r="FJ170" s="728"/>
      <c r="FK170" s="728"/>
      <c r="FL170" s="728"/>
      <c r="FM170" s="728"/>
      <c r="FN170" s="728"/>
      <c r="FO170" s="728"/>
      <c r="FP170" s="728"/>
      <c r="FQ170" s="728"/>
      <c r="FR170" s="728"/>
      <c r="FS170" s="728"/>
      <c r="FT170" s="728"/>
      <c r="FU170" s="728"/>
      <c r="FV170" s="728"/>
      <c r="FW170" s="728"/>
      <c r="FX170" s="728"/>
      <c r="FY170" s="728"/>
      <c r="FZ170" s="728"/>
      <c r="GA170" s="728"/>
      <c r="GB170" s="728"/>
      <c r="GC170" s="728"/>
      <c r="GD170" s="728"/>
      <c r="GE170" s="728"/>
      <c r="GF170" s="728"/>
      <c r="GG170" s="728"/>
      <c r="GH170" s="728"/>
      <c r="GI170" s="728"/>
      <c r="GJ170" s="728"/>
      <c r="GK170" s="728"/>
      <c r="GL170" s="728"/>
      <c r="GM170" s="728"/>
      <c r="GN170" s="728"/>
      <c r="GO170" s="728"/>
      <c r="GP170" s="728"/>
      <c r="GQ170" s="728"/>
      <c r="GR170" s="728"/>
      <c r="GS170" s="728"/>
      <c r="GT170" s="728"/>
      <c r="GU170" s="728"/>
      <c r="GV170" s="728"/>
      <c r="GW170" s="728"/>
      <c r="GX170" s="728"/>
      <c r="GY170" s="728"/>
      <c r="GZ170" s="728"/>
      <c r="HA170" s="728"/>
      <c r="HB170" s="728"/>
      <c r="HC170" s="728"/>
      <c r="HD170" s="728"/>
      <c r="HE170" s="728"/>
      <c r="HF170" s="728"/>
      <c r="HG170" s="728"/>
      <c r="HH170" s="728"/>
      <c r="HI170" s="728"/>
      <c r="HJ170" s="728"/>
      <c r="HK170" s="728"/>
      <c r="HL170" s="728"/>
      <c r="HM170" s="728"/>
      <c r="HN170" s="728"/>
      <c r="HO170" s="728"/>
      <c r="HP170" s="728"/>
      <c r="HQ170" s="728"/>
      <c r="HR170" s="728"/>
      <c r="HS170" s="728"/>
      <c r="HT170" s="728"/>
      <c r="HU170" s="728"/>
      <c r="HV170" s="728"/>
      <c r="HW170" s="728"/>
      <c r="HX170" s="728"/>
      <c r="HY170" s="728"/>
      <c r="HZ170" s="728"/>
      <c r="IA170" s="728"/>
      <c r="IB170" s="728"/>
      <c r="IC170" s="728"/>
      <c r="ID170" s="728"/>
      <c r="IE170" s="728"/>
      <c r="IF170" s="728"/>
      <c r="IG170" s="728"/>
      <c r="IH170" s="728"/>
      <c r="II170" s="728"/>
      <c r="IJ170" s="728"/>
      <c r="IK170" s="728"/>
      <c r="IL170" s="728"/>
      <c r="IM170" s="728"/>
      <c r="IN170" s="728"/>
      <c r="IO170" s="728"/>
      <c r="IP170" s="728"/>
      <c r="IQ170" s="728"/>
      <c r="IR170" s="728"/>
      <c r="IS170" s="728"/>
      <c r="IT170" s="728"/>
      <c r="IU170" s="728"/>
      <c r="IV170" s="728"/>
      <c r="IW170" s="728"/>
      <c r="IX170" s="728"/>
      <c r="IY170" s="728"/>
      <c r="IZ170" s="728"/>
      <c r="JA170" s="728"/>
      <c r="JB170" s="728"/>
      <c r="JC170" s="728"/>
      <c r="JD170" s="728"/>
      <c r="JE170" s="728"/>
    </row>
    <row r="171" spans="1:265" s="759" customFormat="1" ht="15" hidden="1" customHeight="1">
      <c r="M171" s="638"/>
      <c r="N171" s="638"/>
      <c r="CK171" s="728"/>
      <c r="CL171" s="728"/>
      <c r="CM171" s="728"/>
      <c r="CN171" s="728"/>
      <c r="CO171" s="728"/>
      <c r="CP171" s="728"/>
      <c r="CQ171" s="728"/>
      <c r="CR171" s="728"/>
      <c r="CS171" s="728"/>
      <c r="CT171" s="728"/>
      <c r="CU171" s="728"/>
      <c r="CV171" s="728"/>
      <c r="CW171" s="728"/>
      <c r="CX171" s="728"/>
      <c r="CY171" s="728"/>
      <c r="CZ171" s="728"/>
      <c r="DA171" s="728"/>
      <c r="DB171" s="728"/>
      <c r="DC171" s="728"/>
      <c r="DD171" s="728"/>
      <c r="DE171" s="728"/>
      <c r="DF171" s="728"/>
      <c r="DG171" s="728"/>
      <c r="DH171" s="728"/>
      <c r="DI171" s="728"/>
      <c r="DJ171" s="728"/>
      <c r="DK171" s="728"/>
      <c r="DL171" s="728"/>
      <c r="DM171" s="728"/>
      <c r="DN171" s="728"/>
      <c r="DO171" s="728"/>
      <c r="DP171" s="728"/>
      <c r="DQ171" s="728"/>
      <c r="DR171" s="728"/>
      <c r="DS171" s="728"/>
      <c r="DT171" s="728"/>
      <c r="DU171" s="728"/>
      <c r="DV171" s="728"/>
      <c r="DW171" s="728"/>
      <c r="DX171" s="728"/>
      <c r="DY171" s="728"/>
      <c r="DZ171" s="728"/>
      <c r="EA171" s="728"/>
      <c r="EB171" s="728"/>
      <c r="EC171" s="728"/>
      <c r="ED171" s="728"/>
      <c r="EE171" s="728"/>
      <c r="EF171" s="728"/>
      <c r="EG171" s="728"/>
      <c r="EH171" s="728"/>
      <c r="EI171" s="728"/>
      <c r="EJ171" s="728"/>
      <c r="EK171" s="728"/>
      <c r="EL171" s="728"/>
      <c r="EM171" s="728"/>
      <c r="EN171" s="728"/>
      <c r="EO171" s="728"/>
      <c r="EP171" s="728"/>
      <c r="EQ171" s="728"/>
      <c r="ER171" s="728"/>
      <c r="ES171" s="728"/>
      <c r="ET171" s="728"/>
      <c r="EU171" s="728"/>
      <c r="EV171" s="728"/>
      <c r="EW171" s="728"/>
      <c r="EX171" s="728"/>
      <c r="EY171" s="728"/>
      <c r="EZ171" s="728"/>
      <c r="FA171" s="728"/>
      <c r="FB171" s="728"/>
      <c r="FC171" s="728"/>
      <c r="FD171" s="728"/>
      <c r="FE171" s="728"/>
      <c r="FF171" s="728"/>
      <c r="FG171" s="728"/>
      <c r="FH171" s="728"/>
      <c r="FI171" s="728"/>
      <c r="FJ171" s="728"/>
      <c r="FK171" s="728"/>
      <c r="FL171" s="728"/>
      <c r="FM171" s="728"/>
      <c r="FN171" s="728"/>
      <c r="FO171" s="728"/>
      <c r="FP171" s="728"/>
      <c r="FQ171" s="728"/>
      <c r="FR171" s="728"/>
      <c r="FS171" s="728"/>
      <c r="FT171" s="728"/>
      <c r="FU171" s="728"/>
      <c r="FV171" s="728"/>
      <c r="FW171" s="728"/>
      <c r="FX171" s="728"/>
      <c r="FY171" s="728"/>
      <c r="FZ171" s="728"/>
      <c r="GA171" s="728"/>
      <c r="GB171" s="728"/>
      <c r="GC171" s="728"/>
      <c r="GD171" s="728"/>
      <c r="GE171" s="728"/>
      <c r="GF171" s="728"/>
      <c r="GG171" s="728"/>
      <c r="GH171" s="728"/>
      <c r="GI171" s="728"/>
      <c r="GJ171" s="728"/>
      <c r="GK171" s="728"/>
      <c r="GL171" s="728"/>
      <c r="GM171" s="728"/>
      <c r="GN171" s="728"/>
      <c r="GO171" s="728"/>
      <c r="GP171" s="728"/>
      <c r="GQ171" s="728"/>
      <c r="GR171" s="728"/>
      <c r="GS171" s="728"/>
      <c r="GT171" s="728"/>
      <c r="GU171" s="728"/>
      <c r="GV171" s="728"/>
      <c r="GW171" s="728"/>
      <c r="GX171" s="728"/>
      <c r="GY171" s="728"/>
      <c r="GZ171" s="728"/>
      <c r="HA171" s="728"/>
      <c r="HB171" s="728"/>
      <c r="HC171" s="728"/>
      <c r="HD171" s="728"/>
      <c r="HE171" s="728"/>
      <c r="HF171" s="728"/>
      <c r="HG171" s="728"/>
      <c r="HH171" s="728"/>
      <c r="HI171" s="728"/>
      <c r="HJ171" s="728"/>
      <c r="HK171" s="728"/>
      <c r="HL171" s="728"/>
      <c r="HM171" s="728"/>
      <c r="HN171" s="728"/>
      <c r="HO171" s="728"/>
      <c r="HP171" s="728"/>
      <c r="HQ171" s="728"/>
      <c r="HR171" s="728"/>
      <c r="HS171" s="728"/>
      <c r="HT171" s="728"/>
      <c r="HU171" s="728"/>
      <c r="HV171" s="728"/>
      <c r="HW171" s="728"/>
      <c r="HX171" s="728"/>
      <c r="HY171" s="728"/>
      <c r="HZ171" s="728"/>
      <c r="IA171" s="728"/>
      <c r="IB171" s="728"/>
      <c r="IC171" s="728"/>
      <c r="ID171" s="728"/>
      <c r="IE171" s="728"/>
      <c r="IF171" s="728"/>
      <c r="IG171" s="728"/>
      <c r="IH171" s="728"/>
      <c r="II171" s="728"/>
      <c r="IJ171" s="728"/>
      <c r="IK171" s="728"/>
      <c r="IL171" s="728"/>
      <c r="IM171" s="728"/>
      <c r="IN171" s="728"/>
      <c r="IO171" s="728"/>
      <c r="IP171" s="728"/>
      <c r="IQ171" s="728"/>
      <c r="IR171" s="728"/>
      <c r="IS171" s="728"/>
      <c r="IT171" s="728"/>
      <c r="IU171" s="728"/>
      <c r="IV171" s="728"/>
      <c r="IW171" s="728"/>
      <c r="IX171" s="728"/>
      <c r="IY171" s="728"/>
      <c r="IZ171" s="728"/>
      <c r="JA171" s="728"/>
      <c r="JB171" s="728"/>
      <c r="JC171" s="728"/>
      <c r="JD171" s="728"/>
      <c r="JE171" s="728"/>
    </row>
    <row r="172" spans="1:265" s="759" customFormat="1" ht="15" hidden="1" customHeight="1">
      <c r="M172" s="638"/>
      <c r="N172" s="638"/>
      <c r="CK172" s="728"/>
      <c r="CL172" s="728"/>
      <c r="CM172" s="728"/>
      <c r="CN172" s="728"/>
      <c r="CO172" s="728"/>
      <c r="CP172" s="728"/>
      <c r="CQ172" s="728"/>
      <c r="CR172" s="728"/>
      <c r="CS172" s="728"/>
      <c r="CT172" s="728"/>
      <c r="CU172" s="728"/>
      <c r="CV172" s="728"/>
      <c r="CW172" s="728"/>
      <c r="CX172" s="728"/>
      <c r="CY172" s="728"/>
      <c r="CZ172" s="728"/>
      <c r="DA172" s="728"/>
      <c r="DB172" s="728"/>
      <c r="DC172" s="728"/>
      <c r="DD172" s="728"/>
      <c r="DE172" s="728"/>
      <c r="DF172" s="728"/>
      <c r="DG172" s="728"/>
      <c r="DH172" s="728"/>
      <c r="DI172" s="728"/>
      <c r="DJ172" s="728"/>
      <c r="DK172" s="728"/>
      <c r="DL172" s="728"/>
      <c r="DM172" s="728"/>
      <c r="DN172" s="728"/>
      <c r="DO172" s="728"/>
      <c r="DP172" s="728"/>
      <c r="DQ172" s="728"/>
      <c r="DR172" s="728"/>
      <c r="DS172" s="728"/>
      <c r="DT172" s="728"/>
      <c r="DU172" s="728"/>
      <c r="DV172" s="728"/>
      <c r="DW172" s="728"/>
      <c r="DX172" s="728"/>
      <c r="DY172" s="728"/>
      <c r="DZ172" s="728"/>
      <c r="EA172" s="728"/>
      <c r="EB172" s="728"/>
      <c r="EC172" s="728"/>
      <c r="ED172" s="728"/>
      <c r="EE172" s="728"/>
      <c r="EF172" s="728"/>
      <c r="EG172" s="728"/>
      <c r="EH172" s="728"/>
      <c r="EI172" s="728"/>
      <c r="EJ172" s="728"/>
      <c r="EK172" s="728"/>
      <c r="EL172" s="728"/>
      <c r="EM172" s="728"/>
      <c r="EN172" s="728"/>
      <c r="EO172" s="728"/>
      <c r="EP172" s="728"/>
      <c r="EQ172" s="728"/>
      <c r="ER172" s="728"/>
      <c r="ES172" s="728"/>
      <c r="ET172" s="728"/>
      <c r="EU172" s="728"/>
      <c r="EV172" s="728"/>
      <c r="EW172" s="728"/>
      <c r="EX172" s="728"/>
      <c r="EY172" s="728"/>
      <c r="EZ172" s="728"/>
      <c r="FA172" s="728"/>
      <c r="FB172" s="728"/>
      <c r="FC172" s="728"/>
      <c r="FD172" s="728"/>
      <c r="FE172" s="728"/>
      <c r="FF172" s="728"/>
      <c r="FG172" s="728"/>
      <c r="FH172" s="728"/>
      <c r="FI172" s="728"/>
      <c r="FJ172" s="728"/>
      <c r="FK172" s="728"/>
      <c r="FL172" s="728"/>
      <c r="FM172" s="728"/>
      <c r="FN172" s="728"/>
      <c r="FO172" s="728"/>
      <c r="FP172" s="728"/>
      <c r="FQ172" s="728"/>
      <c r="FR172" s="728"/>
      <c r="FS172" s="728"/>
      <c r="FT172" s="728"/>
      <c r="FU172" s="728"/>
      <c r="FV172" s="728"/>
      <c r="FW172" s="728"/>
      <c r="FX172" s="728"/>
      <c r="FY172" s="728"/>
      <c r="FZ172" s="728"/>
      <c r="GA172" s="728"/>
      <c r="GB172" s="728"/>
      <c r="GC172" s="728"/>
      <c r="GD172" s="728"/>
      <c r="GE172" s="728"/>
      <c r="GF172" s="728"/>
      <c r="GG172" s="728"/>
      <c r="GH172" s="728"/>
      <c r="GI172" s="728"/>
      <c r="GJ172" s="728"/>
      <c r="GK172" s="728"/>
      <c r="GL172" s="728"/>
      <c r="GM172" s="728"/>
      <c r="GN172" s="728"/>
      <c r="GO172" s="728"/>
      <c r="GP172" s="728"/>
      <c r="GQ172" s="728"/>
      <c r="GR172" s="728"/>
      <c r="GS172" s="728"/>
      <c r="GT172" s="728"/>
      <c r="GU172" s="728"/>
      <c r="GV172" s="728"/>
      <c r="GW172" s="728"/>
      <c r="GX172" s="728"/>
      <c r="GY172" s="728"/>
      <c r="GZ172" s="728"/>
      <c r="HA172" s="728"/>
      <c r="HB172" s="728"/>
      <c r="HC172" s="728"/>
      <c r="HD172" s="728"/>
      <c r="HE172" s="728"/>
      <c r="HF172" s="728"/>
      <c r="HG172" s="728"/>
      <c r="HH172" s="728"/>
      <c r="HI172" s="728"/>
      <c r="HJ172" s="728"/>
      <c r="HK172" s="728"/>
      <c r="HL172" s="728"/>
      <c r="HM172" s="728"/>
      <c r="HN172" s="728"/>
      <c r="HO172" s="728"/>
      <c r="HP172" s="728"/>
      <c r="HQ172" s="728"/>
      <c r="HR172" s="728"/>
      <c r="HS172" s="728"/>
      <c r="HT172" s="728"/>
      <c r="HU172" s="728"/>
      <c r="HV172" s="728"/>
      <c r="HW172" s="728"/>
      <c r="HX172" s="728"/>
      <c r="HY172" s="728"/>
      <c r="HZ172" s="728"/>
      <c r="IA172" s="728"/>
      <c r="IB172" s="728"/>
      <c r="IC172" s="728"/>
      <c r="ID172" s="728"/>
      <c r="IE172" s="728"/>
      <c r="IF172" s="728"/>
      <c r="IG172" s="728"/>
      <c r="IH172" s="728"/>
      <c r="II172" s="728"/>
      <c r="IJ172" s="728"/>
      <c r="IK172" s="728"/>
      <c r="IL172" s="728"/>
      <c r="IM172" s="728"/>
      <c r="IN172" s="728"/>
      <c r="IO172" s="728"/>
      <c r="IP172" s="728"/>
      <c r="IQ172" s="728"/>
      <c r="IR172" s="728"/>
      <c r="IS172" s="728"/>
      <c r="IT172" s="728"/>
      <c r="IU172" s="728"/>
      <c r="IV172" s="728"/>
      <c r="IW172" s="728"/>
      <c r="IX172" s="728"/>
      <c r="IY172" s="728"/>
      <c r="IZ172" s="728"/>
      <c r="JA172" s="728"/>
      <c r="JB172" s="728"/>
      <c r="JC172" s="728"/>
      <c r="JD172" s="728"/>
      <c r="JE172" s="728"/>
    </row>
    <row r="173" spans="1:265" s="759" customFormat="1" ht="15" hidden="1" customHeight="1">
      <c r="M173" s="638"/>
      <c r="N173" s="638"/>
      <c r="CK173" s="728"/>
      <c r="CL173" s="728"/>
      <c r="CM173" s="728"/>
      <c r="CN173" s="728"/>
      <c r="CO173" s="728"/>
      <c r="CP173" s="728"/>
      <c r="CQ173" s="728"/>
      <c r="CR173" s="728"/>
      <c r="CS173" s="728"/>
      <c r="CT173" s="728"/>
      <c r="CU173" s="728"/>
      <c r="CV173" s="728"/>
      <c r="CW173" s="728"/>
      <c r="CX173" s="728"/>
      <c r="CY173" s="728"/>
      <c r="CZ173" s="728"/>
      <c r="DA173" s="728"/>
      <c r="DB173" s="728"/>
      <c r="DC173" s="728"/>
      <c r="DD173" s="728"/>
      <c r="DE173" s="728"/>
      <c r="DF173" s="728"/>
      <c r="DG173" s="728"/>
      <c r="DH173" s="728"/>
      <c r="DI173" s="728"/>
      <c r="DJ173" s="728"/>
      <c r="DK173" s="728"/>
      <c r="DL173" s="728"/>
      <c r="DM173" s="728"/>
      <c r="DN173" s="728"/>
      <c r="DO173" s="728"/>
      <c r="DP173" s="728"/>
      <c r="DQ173" s="728"/>
      <c r="DR173" s="728"/>
      <c r="DS173" s="728"/>
      <c r="DT173" s="728"/>
      <c r="DU173" s="728"/>
      <c r="DV173" s="728"/>
      <c r="DW173" s="728"/>
      <c r="DX173" s="728"/>
      <c r="DY173" s="728"/>
      <c r="DZ173" s="728"/>
      <c r="EA173" s="728"/>
      <c r="EB173" s="728"/>
      <c r="EC173" s="728"/>
      <c r="ED173" s="728"/>
      <c r="EE173" s="728"/>
      <c r="EF173" s="728"/>
      <c r="EG173" s="728"/>
      <c r="EH173" s="728"/>
      <c r="EI173" s="728"/>
      <c r="EJ173" s="728"/>
      <c r="EK173" s="728"/>
      <c r="EL173" s="728"/>
      <c r="EM173" s="728"/>
      <c r="EN173" s="728"/>
      <c r="EO173" s="728"/>
      <c r="EP173" s="728"/>
      <c r="EQ173" s="728"/>
      <c r="ER173" s="728"/>
      <c r="ES173" s="728"/>
      <c r="ET173" s="728"/>
      <c r="EU173" s="728"/>
      <c r="EV173" s="728"/>
      <c r="EW173" s="728"/>
      <c r="EX173" s="728"/>
      <c r="EY173" s="728"/>
      <c r="EZ173" s="728"/>
      <c r="FA173" s="728"/>
      <c r="FB173" s="728"/>
      <c r="FC173" s="728"/>
      <c r="FD173" s="728"/>
      <c r="FE173" s="728"/>
      <c r="FF173" s="728"/>
      <c r="FG173" s="728"/>
      <c r="FH173" s="728"/>
      <c r="FI173" s="728"/>
      <c r="FJ173" s="728"/>
      <c r="FK173" s="728"/>
      <c r="FL173" s="728"/>
      <c r="FM173" s="728"/>
      <c r="FN173" s="728"/>
      <c r="FO173" s="728"/>
      <c r="FP173" s="728"/>
      <c r="FQ173" s="728"/>
      <c r="FR173" s="728"/>
      <c r="FS173" s="728"/>
      <c r="FT173" s="728"/>
      <c r="FU173" s="728"/>
      <c r="FV173" s="728"/>
      <c r="FW173" s="728"/>
      <c r="FX173" s="728"/>
      <c r="FY173" s="728"/>
      <c r="FZ173" s="728"/>
      <c r="GA173" s="728"/>
      <c r="GB173" s="728"/>
      <c r="GC173" s="728"/>
      <c r="GD173" s="728"/>
      <c r="GE173" s="728"/>
      <c r="GF173" s="728"/>
      <c r="GG173" s="728"/>
      <c r="GH173" s="728"/>
      <c r="GI173" s="728"/>
      <c r="GJ173" s="728"/>
      <c r="GK173" s="728"/>
      <c r="GL173" s="728"/>
      <c r="GM173" s="728"/>
      <c r="GN173" s="728"/>
      <c r="GO173" s="728"/>
      <c r="GP173" s="728"/>
      <c r="GQ173" s="728"/>
      <c r="GR173" s="728"/>
      <c r="GS173" s="728"/>
      <c r="GT173" s="728"/>
      <c r="GU173" s="728"/>
      <c r="GV173" s="728"/>
      <c r="GW173" s="728"/>
      <c r="GX173" s="728"/>
      <c r="GY173" s="728"/>
      <c r="GZ173" s="728"/>
      <c r="HA173" s="728"/>
      <c r="HB173" s="728"/>
      <c r="HC173" s="728"/>
      <c r="HD173" s="728"/>
      <c r="HE173" s="728"/>
      <c r="HF173" s="728"/>
      <c r="HG173" s="728"/>
      <c r="HH173" s="728"/>
      <c r="HI173" s="728"/>
      <c r="HJ173" s="728"/>
      <c r="HK173" s="728"/>
      <c r="HL173" s="728"/>
      <c r="HM173" s="728"/>
      <c r="HN173" s="728"/>
      <c r="HO173" s="728"/>
      <c r="HP173" s="728"/>
      <c r="HQ173" s="728"/>
      <c r="HR173" s="728"/>
      <c r="HS173" s="728"/>
      <c r="HT173" s="728"/>
      <c r="HU173" s="728"/>
      <c r="HV173" s="728"/>
      <c r="HW173" s="728"/>
      <c r="HX173" s="728"/>
      <c r="HY173" s="728"/>
      <c r="HZ173" s="728"/>
      <c r="IA173" s="728"/>
      <c r="IB173" s="728"/>
      <c r="IC173" s="728"/>
      <c r="ID173" s="728"/>
      <c r="IE173" s="728"/>
      <c r="IF173" s="728"/>
      <c r="IG173" s="728"/>
      <c r="IH173" s="728"/>
      <c r="II173" s="728"/>
      <c r="IJ173" s="728"/>
      <c r="IK173" s="728"/>
      <c r="IL173" s="728"/>
      <c r="IM173" s="728"/>
      <c r="IN173" s="728"/>
      <c r="IO173" s="728"/>
      <c r="IP173" s="728"/>
      <c r="IQ173" s="728"/>
      <c r="IR173" s="728"/>
      <c r="IS173" s="728"/>
      <c r="IT173" s="728"/>
      <c r="IU173" s="728"/>
      <c r="IV173" s="728"/>
      <c r="IW173" s="728"/>
      <c r="IX173" s="728"/>
      <c r="IY173" s="728"/>
      <c r="IZ173" s="728"/>
      <c r="JA173" s="728"/>
      <c r="JB173" s="728"/>
      <c r="JC173" s="728"/>
      <c r="JD173" s="728"/>
      <c r="JE173" s="728"/>
    </row>
    <row r="174" spans="1:265" s="759" customFormat="1" ht="15" hidden="1" customHeight="1">
      <c r="M174" s="638"/>
      <c r="N174" s="638"/>
      <c r="CK174" s="728"/>
      <c r="CL174" s="728"/>
      <c r="CM174" s="728"/>
      <c r="CN174" s="728"/>
      <c r="CO174" s="728"/>
      <c r="CP174" s="728"/>
      <c r="CQ174" s="728"/>
      <c r="CR174" s="728"/>
      <c r="CS174" s="728"/>
      <c r="CT174" s="728"/>
      <c r="CU174" s="728"/>
      <c r="CV174" s="728"/>
      <c r="CW174" s="728"/>
      <c r="CX174" s="728"/>
      <c r="CY174" s="728"/>
      <c r="CZ174" s="728"/>
      <c r="DA174" s="728"/>
      <c r="DB174" s="728"/>
      <c r="DC174" s="728"/>
      <c r="DD174" s="728"/>
      <c r="DE174" s="728"/>
      <c r="DF174" s="728"/>
      <c r="DG174" s="728"/>
      <c r="DH174" s="728"/>
      <c r="DI174" s="728"/>
      <c r="DJ174" s="728"/>
      <c r="DK174" s="728"/>
      <c r="DL174" s="728"/>
      <c r="DM174" s="728"/>
      <c r="DN174" s="728"/>
      <c r="DO174" s="728"/>
      <c r="DP174" s="728"/>
      <c r="DQ174" s="728"/>
      <c r="DR174" s="728"/>
      <c r="DS174" s="728"/>
      <c r="DT174" s="728"/>
      <c r="DU174" s="728"/>
      <c r="DV174" s="728"/>
      <c r="DW174" s="728"/>
      <c r="DX174" s="728"/>
      <c r="DY174" s="728"/>
      <c r="DZ174" s="728"/>
      <c r="EA174" s="728"/>
      <c r="EB174" s="728"/>
      <c r="EC174" s="728"/>
      <c r="ED174" s="728"/>
      <c r="EE174" s="728"/>
      <c r="EF174" s="728"/>
      <c r="EG174" s="728"/>
      <c r="EH174" s="728"/>
      <c r="EI174" s="728"/>
      <c r="EJ174" s="728"/>
      <c r="EK174" s="728"/>
      <c r="EL174" s="728"/>
      <c r="EM174" s="728"/>
      <c r="EN174" s="728"/>
      <c r="EO174" s="728"/>
      <c r="EP174" s="728"/>
      <c r="EQ174" s="728"/>
      <c r="ER174" s="728"/>
      <c r="ES174" s="728"/>
      <c r="ET174" s="728"/>
      <c r="EU174" s="728"/>
      <c r="EV174" s="728"/>
      <c r="EW174" s="728"/>
      <c r="EX174" s="728"/>
      <c r="EY174" s="728"/>
      <c r="EZ174" s="728"/>
      <c r="FA174" s="728"/>
      <c r="FB174" s="728"/>
      <c r="FC174" s="728"/>
      <c r="FD174" s="728"/>
      <c r="FE174" s="728"/>
      <c r="FF174" s="728"/>
      <c r="FG174" s="728"/>
      <c r="FH174" s="728"/>
      <c r="FI174" s="728"/>
      <c r="FJ174" s="728"/>
      <c r="FK174" s="728"/>
      <c r="FL174" s="728"/>
      <c r="FM174" s="728"/>
      <c r="FN174" s="728"/>
      <c r="FO174" s="728"/>
      <c r="FP174" s="728"/>
      <c r="FQ174" s="728"/>
      <c r="FR174" s="728"/>
      <c r="FS174" s="728"/>
      <c r="FT174" s="728"/>
      <c r="FU174" s="728"/>
      <c r="FV174" s="728"/>
      <c r="FW174" s="728"/>
      <c r="FX174" s="728"/>
      <c r="FY174" s="728"/>
      <c r="FZ174" s="728"/>
      <c r="GA174" s="728"/>
      <c r="GB174" s="728"/>
      <c r="GC174" s="728"/>
      <c r="GD174" s="728"/>
      <c r="GE174" s="728"/>
      <c r="GF174" s="728"/>
      <c r="GG174" s="728"/>
      <c r="GH174" s="728"/>
      <c r="GI174" s="728"/>
      <c r="GJ174" s="728"/>
      <c r="GK174" s="728"/>
      <c r="GL174" s="728"/>
      <c r="GM174" s="728"/>
      <c r="GN174" s="728"/>
      <c r="GO174" s="728"/>
      <c r="GP174" s="728"/>
      <c r="GQ174" s="728"/>
      <c r="GR174" s="728"/>
      <c r="GS174" s="728"/>
      <c r="GT174" s="728"/>
      <c r="GU174" s="728"/>
      <c r="GV174" s="728"/>
      <c r="GW174" s="728"/>
      <c r="GX174" s="728"/>
      <c r="GY174" s="728"/>
      <c r="GZ174" s="728"/>
      <c r="HA174" s="728"/>
      <c r="HB174" s="728"/>
      <c r="HC174" s="728"/>
      <c r="HD174" s="728"/>
      <c r="HE174" s="728"/>
      <c r="HF174" s="728"/>
      <c r="HG174" s="728"/>
      <c r="HH174" s="728"/>
      <c r="HI174" s="728"/>
      <c r="HJ174" s="728"/>
      <c r="HK174" s="728"/>
      <c r="HL174" s="728"/>
      <c r="HM174" s="728"/>
      <c r="HN174" s="728"/>
      <c r="HO174" s="728"/>
      <c r="HP174" s="728"/>
      <c r="HQ174" s="728"/>
      <c r="HR174" s="728"/>
      <c r="HS174" s="728"/>
      <c r="HT174" s="728"/>
      <c r="HU174" s="728"/>
      <c r="HV174" s="728"/>
      <c r="HW174" s="728"/>
      <c r="HX174" s="728"/>
      <c r="HY174" s="728"/>
      <c r="HZ174" s="728"/>
      <c r="IA174" s="728"/>
      <c r="IB174" s="728"/>
      <c r="IC174" s="728"/>
      <c r="ID174" s="728"/>
      <c r="IE174" s="728"/>
      <c r="IF174" s="728"/>
      <c r="IG174" s="728"/>
      <c r="IH174" s="728"/>
      <c r="II174" s="728"/>
      <c r="IJ174" s="728"/>
      <c r="IK174" s="728"/>
      <c r="IL174" s="728"/>
      <c r="IM174" s="728"/>
      <c r="IN174" s="728"/>
      <c r="IO174" s="728"/>
      <c r="IP174" s="728"/>
      <c r="IQ174" s="728"/>
      <c r="IR174" s="728"/>
      <c r="IS174" s="728"/>
      <c r="IT174" s="728"/>
      <c r="IU174" s="728"/>
      <c r="IV174" s="728"/>
      <c r="IW174" s="728"/>
      <c r="IX174" s="728"/>
      <c r="IY174" s="728"/>
      <c r="IZ174" s="728"/>
      <c r="JA174" s="728"/>
      <c r="JB174" s="728"/>
      <c r="JC174" s="728"/>
      <c r="JD174" s="728"/>
      <c r="JE174" s="728"/>
    </row>
    <row r="175" spans="1:265" s="759" customFormat="1" ht="15" hidden="1" customHeight="1">
      <c r="M175" s="638"/>
      <c r="N175" s="638"/>
      <c r="CK175" s="728"/>
      <c r="CL175" s="728"/>
      <c r="CM175" s="728"/>
      <c r="CN175" s="728"/>
      <c r="CO175" s="728"/>
      <c r="CP175" s="728"/>
      <c r="CQ175" s="728"/>
      <c r="CR175" s="728"/>
      <c r="CS175" s="728"/>
      <c r="CT175" s="728"/>
      <c r="CU175" s="728"/>
      <c r="CV175" s="728"/>
      <c r="CW175" s="728"/>
      <c r="CX175" s="728"/>
      <c r="CY175" s="728"/>
      <c r="CZ175" s="728"/>
      <c r="DA175" s="728"/>
      <c r="DB175" s="728"/>
      <c r="DC175" s="728"/>
      <c r="DD175" s="728"/>
      <c r="DE175" s="728"/>
      <c r="DF175" s="728"/>
      <c r="DG175" s="728"/>
      <c r="DH175" s="728"/>
      <c r="DI175" s="728"/>
      <c r="DJ175" s="728"/>
      <c r="DK175" s="728"/>
      <c r="DL175" s="728"/>
      <c r="DM175" s="728"/>
      <c r="DN175" s="728"/>
      <c r="DO175" s="728"/>
      <c r="DP175" s="728"/>
      <c r="DQ175" s="728"/>
      <c r="DR175" s="728"/>
      <c r="DS175" s="728"/>
      <c r="DT175" s="728"/>
      <c r="DU175" s="728"/>
      <c r="DV175" s="728"/>
      <c r="DW175" s="728"/>
      <c r="DX175" s="728"/>
      <c r="DY175" s="728"/>
      <c r="DZ175" s="728"/>
      <c r="EA175" s="728"/>
      <c r="EB175" s="728"/>
      <c r="EC175" s="728"/>
      <c r="ED175" s="728"/>
      <c r="EE175" s="728"/>
      <c r="EF175" s="728"/>
      <c r="EG175" s="728"/>
      <c r="EH175" s="728"/>
      <c r="EI175" s="728"/>
      <c r="EJ175" s="728"/>
      <c r="EK175" s="728"/>
      <c r="EL175" s="728"/>
      <c r="EM175" s="728"/>
      <c r="EN175" s="728"/>
      <c r="EO175" s="728"/>
      <c r="EP175" s="728"/>
      <c r="EQ175" s="728"/>
      <c r="ER175" s="728"/>
      <c r="ES175" s="728"/>
      <c r="ET175" s="728"/>
      <c r="EU175" s="728"/>
      <c r="EV175" s="728"/>
      <c r="EW175" s="728"/>
      <c r="EX175" s="728"/>
      <c r="EY175" s="728"/>
      <c r="EZ175" s="728"/>
      <c r="FA175" s="728"/>
      <c r="FB175" s="728"/>
      <c r="FC175" s="728"/>
      <c r="FD175" s="728"/>
      <c r="FE175" s="728"/>
      <c r="FF175" s="728"/>
      <c r="FG175" s="728"/>
      <c r="FH175" s="728"/>
      <c r="FI175" s="728"/>
      <c r="FJ175" s="728"/>
      <c r="FK175" s="728"/>
      <c r="FL175" s="728"/>
      <c r="FM175" s="728"/>
      <c r="FN175" s="728"/>
      <c r="FO175" s="728"/>
      <c r="FP175" s="728"/>
      <c r="FQ175" s="728"/>
      <c r="FR175" s="728"/>
      <c r="FS175" s="728"/>
      <c r="FT175" s="728"/>
      <c r="FU175" s="728"/>
      <c r="FV175" s="728"/>
      <c r="FW175" s="728"/>
      <c r="FX175" s="728"/>
      <c r="FY175" s="728"/>
      <c r="FZ175" s="728"/>
      <c r="GA175" s="728"/>
      <c r="GB175" s="728"/>
      <c r="GC175" s="728"/>
      <c r="GD175" s="728"/>
      <c r="GE175" s="728"/>
      <c r="GF175" s="728"/>
      <c r="GG175" s="728"/>
      <c r="GH175" s="728"/>
      <c r="GI175" s="728"/>
      <c r="GJ175" s="728"/>
      <c r="GK175" s="728"/>
      <c r="GL175" s="728"/>
      <c r="GM175" s="728"/>
      <c r="GN175" s="728"/>
      <c r="GO175" s="728"/>
      <c r="GP175" s="728"/>
      <c r="GQ175" s="728"/>
      <c r="GR175" s="728"/>
      <c r="GS175" s="728"/>
      <c r="GT175" s="728"/>
      <c r="GU175" s="728"/>
      <c r="GV175" s="728"/>
      <c r="GW175" s="728"/>
      <c r="GX175" s="728"/>
      <c r="GY175" s="728"/>
      <c r="GZ175" s="728"/>
      <c r="HA175" s="728"/>
      <c r="HB175" s="728"/>
      <c r="HC175" s="728"/>
      <c r="HD175" s="728"/>
      <c r="HE175" s="728"/>
      <c r="HF175" s="728"/>
      <c r="HG175" s="728"/>
      <c r="HH175" s="728"/>
      <c r="HI175" s="728"/>
      <c r="HJ175" s="728"/>
      <c r="HK175" s="728"/>
      <c r="HL175" s="728"/>
      <c r="HM175" s="728"/>
      <c r="HN175" s="728"/>
      <c r="HO175" s="728"/>
      <c r="HP175" s="728"/>
      <c r="HQ175" s="728"/>
      <c r="HR175" s="728"/>
      <c r="HS175" s="728"/>
      <c r="HT175" s="728"/>
      <c r="HU175" s="728"/>
      <c r="HV175" s="728"/>
      <c r="HW175" s="728"/>
      <c r="HX175" s="728"/>
      <c r="HY175" s="728"/>
      <c r="HZ175" s="728"/>
      <c r="IA175" s="728"/>
      <c r="IB175" s="728"/>
      <c r="IC175" s="728"/>
      <c r="ID175" s="728"/>
      <c r="IE175" s="728"/>
      <c r="IF175" s="728"/>
      <c r="IG175" s="728"/>
      <c r="IH175" s="728"/>
      <c r="II175" s="728"/>
      <c r="IJ175" s="728"/>
      <c r="IK175" s="728"/>
      <c r="IL175" s="728"/>
      <c r="IM175" s="728"/>
      <c r="IN175" s="728"/>
      <c r="IO175" s="728"/>
      <c r="IP175" s="728"/>
      <c r="IQ175" s="728"/>
      <c r="IR175" s="728"/>
      <c r="IS175" s="728"/>
      <c r="IT175" s="728"/>
      <c r="IU175" s="728"/>
      <c r="IV175" s="728"/>
      <c r="IW175" s="728"/>
      <c r="IX175" s="728"/>
      <c r="IY175" s="728"/>
      <c r="IZ175" s="728"/>
      <c r="JA175" s="728"/>
      <c r="JB175" s="728"/>
      <c r="JC175" s="728"/>
      <c r="JD175" s="728"/>
      <c r="JE175" s="728"/>
    </row>
    <row r="176" spans="1:265" s="759" customFormat="1" ht="15" hidden="1" customHeight="1">
      <c r="M176" s="638"/>
      <c r="N176" s="638"/>
      <c r="CK176" s="728"/>
      <c r="CL176" s="728"/>
      <c r="CM176" s="728"/>
      <c r="CN176" s="728"/>
      <c r="CO176" s="728"/>
      <c r="CP176" s="728"/>
      <c r="CQ176" s="728"/>
      <c r="CR176" s="728"/>
      <c r="CS176" s="728"/>
      <c r="CT176" s="728"/>
      <c r="CU176" s="728"/>
      <c r="CV176" s="728"/>
      <c r="CW176" s="728"/>
      <c r="CX176" s="728"/>
      <c r="CY176" s="728"/>
      <c r="CZ176" s="728"/>
      <c r="DA176" s="728"/>
      <c r="DB176" s="728"/>
      <c r="DC176" s="728"/>
      <c r="DD176" s="728"/>
      <c r="DE176" s="728"/>
      <c r="DF176" s="728"/>
      <c r="DG176" s="728"/>
      <c r="DH176" s="728"/>
      <c r="DI176" s="728"/>
      <c r="DJ176" s="728"/>
      <c r="DK176" s="728"/>
      <c r="DL176" s="728"/>
      <c r="DM176" s="728"/>
      <c r="DN176" s="728"/>
      <c r="DO176" s="728"/>
      <c r="DP176" s="728"/>
      <c r="DQ176" s="728"/>
      <c r="DR176" s="728"/>
      <c r="DS176" s="728"/>
      <c r="DT176" s="728"/>
      <c r="DU176" s="728"/>
      <c r="DV176" s="728"/>
      <c r="DW176" s="728"/>
      <c r="DX176" s="728"/>
      <c r="DY176" s="728"/>
      <c r="DZ176" s="728"/>
      <c r="EA176" s="728"/>
      <c r="EB176" s="728"/>
      <c r="EC176" s="728"/>
      <c r="ED176" s="728"/>
      <c r="EE176" s="728"/>
      <c r="EF176" s="728"/>
      <c r="EG176" s="728"/>
      <c r="EH176" s="728"/>
      <c r="EI176" s="728"/>
      <c r="EJ176" s="728"/>
      <c r="EK176" s="728"/>
      <c r="EL176" s="728"/>
      <c r="EM176" s="728"/>
      <c r="EN176" s="728"/>
      <c r="EO176" s="728"/>
      <c r="EP176" s="728"/>
      <c r="EQ176" s="728"/>
      <c r="ER176" s="728"/>
      <c r="ES176" s="728"/>
      <c r="ET176" s="728"/>
      <c r="EU176" s="728"/>
      <c r="EV176" s="728"/>
      <c r="EW176" s="728"/>
      <c r="EX176" s="728"/>
      <c r="EY176" s="728"/>
      <c r="EZ176" s="728"/>
      <c r="FA176" s="728"/>
      <c r="FB176" s="728"/>
      <c r="FC176" s="728"/>
      <c r="FD176" s="728"/>
      <c r="FE176" s="728"/>
      <c r="FF176" s="728"/>
      <c r="FG176" s="728"/>
      <c r="FH176" s="728"/>
      <c r="FI176" s="728"/>
      <c r="FJ176" s="728"/>
      <c r="FK176" s="728"/>
      <c r="FL176" s="728"/>
      <c r="FM176" s="728"/>
      <c r="FN176" s="728"/>
      <c r="FO176" s="728"/>
      <c r="FP176" s="728"/>
      <c r="FQ176" s="728"/>
      <c r="FR176" s="728"/>
      <c r="FS176" s="728"/>
      <c r="FT176" s="728"/>
      <c r="FU176" s="728"/>
      <c r="FV176" s="728"/>
      <c r="FW176" s="728"/>
      <c r="FX176" s="728"/>
      <c r="FY176" s="728"/>
      <c r="FZ176" s="728"/>
      <c r="GA176" s="728"/>
      <c r="GB176" s="728"/>
      <c r="GC176" s="728"/>
      <c r="GD176" s="728"/>
      <c r="GE176" s="728"/>
      <c r="GF176" s="728"/>
      <c r="GG176" s="728"/>
      <c r="GH176" s="728"/>
      <c r="GI176" s="728"/>
      <c r="GJ176" s="728"/>
      <c r="GK176" s="728"/>
      <c r="GL176" s="728"/>
      <c r="GM176" s="728"/>
      <c r="GN176" s="728"/>
      <c r="GO176" s="728"/>
      <c r="GP176" s="728"/>
      <c r="GQ176" s="728"/>
      <c r="GR176" s="728"/>
      <c r="GS176" s="728"/>
      <c r="GT176" s="728"/>
      <c r="GU176" s="728"/>
      <c r="GV176" s="728"/>
      <c r="GW176" s="728"/>
      <c r="GX176" s="728"/>
      <c r="GY176" s="728"/>
      <c r="GZ176" s="728"/>
      <c r="HA176" s="728"/>
      <c r="HB176" s="728"/>
      <c r="HC176" s="728"/>
      <c r="HD176" s="728"/>
      <c r="HE176" s="728"/>
      <c r="HF176" s="728"/>
      <c r="HG176" s="728"/>
      <c r="HH176" s="728"/>
      <c r="HI176" s="728"/>
      <c r="HJ176" s="728"/>
      <c r="HK176" s="728"/>
      <c r="HL176" s="728"/>
      <c r="HM176" s="728"/>
      <c r="HN176" s="728"/>
      <c r="HO176" s="728"/>
      <c r="HP176" s="728"/>
      <c r="HQ176" s="728"/>
      <c r="HR176" s="728"/>
      <c r="HS176" s="728"/>
      <c r="HT176" s="728"/>
      <c r="HU176" s="728"/>
      <c r="HV176" s="728"/>
      <c r="HW176" s="728"/>
      <c r="HX176" s="728"/>
      <c r="HY176" s="728"/>
      <c r="HZ176" s="728"/>
      <c r="IA176" s="728"/>
      <c r="IB176" s="728"/>
      <c r="IC176" s="728"/>
      <c r="ID176" s="728"/>
      <c r="IE176" s="728"/>
      <c r="IF176" s="728"/>
      <c r="IG176" s="728"/>
      <c r="IH176" s="728"/>
      <c r="II176" s="728"/>
      <c r="IJ176" s="728"/>
      <c r="IK176" s="728"/>
      <c r="IL176" s="728"/>
      <c r="IM176" s="728"/>
      <c r="IN176" s="728"/>
      <c r="IO176" s="728"/>
      <c r="IP176" s="728"/>
      <c r="IQ176" s="728"/>
      <c r="IR176" s="728"/>
      <c r="IS176" s="728"/>
      <c r="IT176" s="728"/>
      <c r="IU176" s="728"/>
      <c r="IV176" s="728"/>
      <c r="IW176" s="728"/>
      <c r="IX176" s="728"/>
      <c r="IY176" s="728"/>
      <c r="IZ176" s="728"/>
      <c r="JA176" s="728"/>
      <c r="JB176" s="728"/>
      <c r="JC176" s="728"/>
      <c r="JD176" s="728"/>
      <c r="JE176" s="728"/>
    </row>
    <row r="177" spans="13:265" s="759" customFormat="1" ht="15" hidden="1" customHeight="1">
      <c r="M177" s="638"/>
      <c r="N177" s="638"/>
      <c r="CK177" s="728"/>
      <c r="CL177" s="728"/>
      <c r="CM177" s="728"/>
      <c r="CN177" s="728"/>
      <c r="CO177" s="728"/>
      <c r="CP177" s="728"/>
      <c r="CQ177" s="728"/>
      <c r="CR177" s="728"/>
      <c r="CS177" s="728"/>
      <c r="CT177" s="728"/>
      <c r="CU177" s="728"/>
      <c r="CV177" s="728"/>
      <c r="CW177" s="728"/>
      <c r="CX177" s="728"/>
      <c r="CY177" s="728"/>
      <c r="CZ177" s="728"/>
      <c r="DA177" s="728"/>
      <c r="DB177" s="728"/>
      <c r="DC177" s="728"/>
      <c r="DD177" s="728"/>
      <c r="DE177" s="728"/>
      <c r="DF177" s="728"/>
      <c r="DG177" s="728"/>
      <c r="DH177" s="728"/>
      <c r="DI177" s="728"/>
      <c r="DJ177" s="728"/>
      <c r="DK177" s="728"/>
      <c r="DL177" s="728"/>
      <c r="DM177" s="728"/>
      <c r="DN177" s="728"/>
      <c r="DO177" s="728"/>
      <c r="DP177" s="728"/>
      <c r="DQ177" s="728"/>
      <c r="DR177" s="728"/>
      <c r="DS177" s="728"/>
      <c r="DT177" s="728"/>
      <c r="DU177" s="728"/>
      <c r="DV177" s="728"/>
      <c r="DW177" s="728"/>
      <c r="DX177" s="728"/>
      <c r="DY177" s="728"/>
      <c r="DZ177" s="728"/>
      <c r="EA177" s="728"/>
      <c r="EB177" s="728"/>
      <c r="EC177" s="728"/>
      <c r="ED177" s="728"/>
      <c r="EE177" s="728"/>
      <c r="EF177" s="728"/>
      <c r="EG177" s="728"/>
      <c r="EH177" s="728"/>
      <c r="EI177" s="728"/>
      <c r="EJ177" s="728"/>
      <c r="EK177" s="728"/>
      <c r="EL177" s="728"/>
      <c r="EM177" s="728"/>
      <c r="EN177" s="728"/>
      <c r="EO177" s="728"/>
      <c r="EP177" s="728"/>
      <c r="EQ177" s="728"/>
      <c r="ER177" s="728"/>
      <c r="ES177" s="728"/>
      <c r="ET177" s="728"/>
      <c r="EU177" s="728"/>
      <c r="EV177" s="728"/>
      <c r="EW177" s="728"/>
      <c r="EX177" s="728"/>
      <c r="EY177" s="728"/>
      <c r="EZ177" s="728"/>
      <c r="FA177" s="728"/>
      <c r="FB177" s="728"/>
      <c r="FC177" s="728"/>
      <c r="FD177" s="728"/>
      <c r="FE177" s="728"/>
      <c r="FF177" s="728"/>
      <c r="FG177" s="728"/>
      <c r="FH177" s="728"/>
      <c r="FI177" s="728"/>
      <c r="FJ177" s="728"/>
      <c r="FK177" s="728"/>
      <c r="FL177" s="728"/>
      <c r="FM177" s="728"/>
      <c r="FN177" s="728"/>
      <c r="FO177" s="728"/>
      <c r="FP177" s="728"/>
      <c r="FQ177" s="728"/>
      <c r="FR177" s="728"/>
      <c r="FS177" s="728"/>
      <c r="FT177" s="728"/>
      <c r="FU177" s="728"/>
      <c r="FV177" s="728"/>
      <c r="FW177" s="728"/>
      <c r="FX177" s="728"/>
      <c r="FY177" s="728"/>
      <c r="FZ177" s="728"/>
      <c r="GA177" s="728"/>
      <c r="GB177" s="728"/>
      <c r="GC177" s="728"/>
      <c r="GD177" s="728"/>
      <c r="GE177" s="728"/>
      <c r="GF177" s="728"/>
      <c r="GG177" s="728"/>
      <c r="GH177" s="728"/>
      <c r="GI177" s="728"/>
      <c r="GJ177" s="728"/>
      <c r="GK177" s="728"/>
      <c r="GL177" s="728"/>
      <c r="GM177" s="728"/>
      <c r="GN177" s="728"/>
      <c r="GO177" s="728"/>
      <c r="GP177" s="728"/>
      <c r="GQ177" s="728"/>
      <c r="GR177" s="728"/>
      <c r="GS177" s="728"/>
      <c r="GT177" s="728"/>
      <c r="GU177" s="728"/>
      <c r="GV177" s="728"/>
      <c r="GW177" s="728"/>
      <c r="GX177" s="728"/>
      <c r="GY177" s="728"/>
      <c r="GZ177" s="728"/>
      <c r="HA177" s="728"/>
      <c r="HB177" s="728"/>
      <c r="HC177" s="728"/>
      <c r="HD177" s="728"/>
      <c r="HE177" s="728"/>
      <c r="HF177" s="728"/>
      <c r="HG177" s="728"/>
      <c r="HH177" s="728"/>
      <c r="HI177" s="728"/>
      <c r="HJ177" s="728"/>
      <c r="HK177" s="728"/>
      <c r="HL177" s="728"/>
      <c r="HM177" s="728"/>
      <c r="HN177" s="728"/>
      <c r="HO177" s="728"/>
      <c r="HP177" s="728"/>
      <c r="HQ177" s="728"/>
      <c r="HR177" s="728"/>
      <c r="HS177" s="728"/>
      <c r="HT177" s="728"/>
      <c r="HU177" s="728"/>
      <c r="HV177" s="728"/>
      <c r="HW177" s="728"/>
      <c r="HX177" s="728"/>
      <c r="HY177" s="728"/>
      <c r="HZ177" s="728"/>
      <c r="IA177" s="728"/>
      <c r="IB177" s="728"/>
      <c r="IC177" s="728"/>
      <c r="ID177" s="728"/>
      <c r="IE177" s="728"/>
      <c r="IF177" s="728"/>
      <c r="IG177" s="728"/>
      <c r="IH177" s="728"/>
      <c r="II177" s="728"/>
      <c r="IJ177" s="728"/>
      <c r="IK177" s="728"/>
      <c r="IL177" s="728"/>
      <c r="IM177" s="728"/>
      <c r="IN177" s="728"/>
      <c r="IO177" s="728"/>
      <c r="IP177" s="728"/>
      <c r="IQ177" s="728"/>
      <c r="IR177" s="728"/>
      <c r="IS177" s="728"/>
      <c r="IT177" s="728"/>
      <c r="IU177" s="728"/>
      <c r="IV177" s="728"/>
      <c r="IW177" s="728"/>
      <c r="IX177" s="728"/>
      <c r="IY177" s="728"/>
      <c r="IZ177" s="728"/>
      <c r="JA177" s="728"/>
      <c r="JB177" s="728"/>
      <c r="JC177" s="728"/>
      <c r="JD177" s="728"/>
      <c r="JE177" s="728"/>
    </row>
    <row r="178" spans="13:265" s="759" customFormat="1" ht="15" hidden="1" customHeight="1">
      <c r="M178" s="638"/>
      <c r="N178" s="638"/>
      <c r="CK178" s="728"/>
      <c r="CL178" s="728"/>
      <c r="CM178" s="728"/>
      <c r="CN178" s="728"/>
      <c r="CO178" s="728"/>
      <c r="CP178" s="728"/>
      <c r="CQ178" s="728"/>
      <c r="CR178" s="728"/>
      <c r="CS178" s="728"/>
      <c r="CT178" s="728"/>
      <c r="CU178" s="728"/>
      <c r="CV178" s="728"/>
      <c r="CW178" s="728"/>
      <c r="CX178" s="728"/>
      <c r="CY178" s="728"/>
      <c r="CZ178" s="728"/>
      <c r="DA178" s="728"/>
      <c r="DB178" s="728"/>
      <c r="DC178" s="728"/>
      <c r="DD178" s="728"/>
      <c r="DE178" s="728"/>
      <c r="DF178" s="728"/>
      <c r="DG178" s="728"/>
      <c r="DH178" s="728"/>
      <c r="DI178" s="728"/>
      <c r="DJ178" s="728"/>
      <c r="DK178" s="728"/>
      <c r="DL178" s="728"/>
      <c r="DM178" s="728"/>
      <c r="DN178" s="728"/>
      <c r="DO178" s="728"/>
      <c r="DP178" s="728"/>
      <c r="DQ178" s="728"/>
      <c r="DR178" s="728"/>
      <c r="DS178" s="728"/>
      <c r="DT178" s="728"/>
      <c r="DU178" s="728"/>
      <c r="DV178" s="728"/>
      <c r="DW178" s="728"/>
      <c r="DX178" s="728"/>
      <c r="DY178" s="728"/>
      <c r="DZ178" s="728"/>
      <c r="EA178" s="728"/>
      <c r="EB178" s="728"/>
      <c r="EC178" s="728"/>
      <c r="ED178" s="728"/>
      <c r="EE178" s="728"/>
      <c r="EF178" s="728"/>
      <c r="EG178" s="728"/>
      <c r="EH178" s="728"/>
      <c r="EI178" s="728"/>
      <c r="EJ178" s="728"/>
      <c r="EK178" s="728"/>
      <c r="EL178" s="728"/>
      <c r="EM178" s="728"/>
      <c r="EN178" s="728"/>
      <c r="EO178" s="728"/>
      <c r="EP178" s="728"/>
      <c r="EQ178" s="728"/>
      <c r="ER178" s="728"/>
      <c r="ES178" s="728"/>
      <c r="ET178" s="728"/>
      <c r="EU178" s="728"/>
      <c r="EV178" s="728"/>
      <c r="EW178" s="728"/>
      <c r="EX178" s="728"/>
      <c r="EY178" s="728"/>
      <c r="EZ178" s="728"/>
      <c r="FA178" s="728"/>
      <c r="FB178" s="728"/>
      <c r="FC178" s="728"/>
      <c r="FD178" s="728"/>
      <c r="FE178" s="728"/>
      <c r="FF178" s="728"/>
      <c r="FG178" s="728"/>
      <c r="FH178" s="728"/>
      <c r="FI178" s="728"/>
      <c r="FJ178" s="728"/>
      <c r="FK178" s="728"/>
      <c r="FL178" s="728"/>
      <c r="FM178" s="728"/>
      <c r="FN178" s="728"/>
      <c r="FO178" s="728"/>
      <c r="FP178" s="728"/>
      <c r="FQ178" s="728"/>
      <c r="FR178" s="728"/>
      <c r="FS178" s="728"/>
      <c r="FT178" s="728"/>
      <c r="FU178" s="728"/>
      <c r="FV178" s="728"/>
      <c r="FW178" s="728"/>
      <c r="FX178" s="728"/>
      <c r="FY178" s="728"/>
      <c r="FZ178" s="728"/>
      <c r="GA178" s="728"/>
      <c r="GB178" s="728"/>
      <c r="GC178" s="728"/>
      <c r="GD178" s="728"/>
      <c r="GE178" s="728"/>
      <c r="GF178" s="728"/>
      <c r="GG178" s="728"/>
      <c r="GH178" s="728"/>
      <c r="GI178" s="728"/>
      <c r="GJ178" s="728"/>
      <c r="GK178" s="728"/>
      <c r="GL178" s="728"/>
      <c r="GM178" s="728"/>
      <c r="GN178" s="728"/>
      <c r="GO178" s="728"/>
      <c r="GP178" s="728"/>
      <c r="GQ178" s="728"/>
      <c r="GR178" s="728"/>
      <c r="GS178" s="728"/>
      <c r="GT178" s="728"/>
      <c r="GU178" s="728"/>
      <c r="GV178" s="728"/>
      <c r="GW178" s="728"/>
      <c r="GX178" s="728"/>
      <c r="GY178" s="728"/>
      <c r="GZ178" s="728"/>
      <c r="HA178" s="728"/>
      <c r="HB178" s="728"/>
      <c r="HC178" s="728"/>
      <c r="HD178" s="728"/>
      <c r="HE178" s="728"/>
      <c r="HF178" s="728"/>
      <c r="HG178" s="728"/>
      <c r="HH178" s="728"/>
      <c r="HI178" s="728"/>
      <c r="HJ178" s="728"/>
      <c r="HK178" s="728"/>
      <c r="HL178" s="728"/>
      <c r="HM178" s="728"/>
      <c r="HN178" s="728"/>
      <c r="HO178" s="728"/>
      <c r="HP178" s="728"/>
      <c r="HQ178" s="728"/>
      <c r="HR178" s="728"/>
      <c r="HS178" s="728"/>
      <c r="HT178" s="728"/>
      <c r="HU178" s="728"/>
      <c r="HV178" s="728"/>
      <c r="HW178" s="728"/>
      <c r="HX178" s="728"/>
      <c r="HY178" s="728"/>
      <c r="HZ178" s="728"/>
      <c r="IA178" s="728"/>
      <c r="IB178" s="728"/>
      <c r="IC178" s="728"/>
      <c r="ID178" s="728"/>
      <c r="IE178" s="728"/>
      <c r="IF178" s="728"/>
      <c r="IG178" s="728"/>
      <c r="IH178" s="728"/>
      <c r="II178" s="728"/>
      <c r="IJ178" s="728"/>
      <c r="IK178" s="728"/>
      <c r="IL178" s="728"/>
      <c r="IM178" s="728"/>
      <c r="IN178" s="728"/>
      <c r="IO178" s="728"/>
      <c r="IP178" s="728"/>
      <c r="IQ178" s="728"/>
      <c r="IR178" s="728"/>
      <c r="IS178" s="728"/>
      <c r="IT178" s="728"/>
      <c r="IU178" s="728"/>
      <c r="IV178" s="728"/>
      <c r="IW178" s="728"/>
      <c r="IX178" s="728"/>
      <c r="IY178" s="728"/>
      <c r="IZ178" s="728"/>
      <c r="JA178" s="728"/>
      <c r="JB178" s="728"/>
      <c r="JC178" s="728"/>
      <c r="JD178" s="728"/>
      <c r="JE178" s="728"/>
    </row>
    <row r="179" spans="13:265" s="759" customFormat="1" ht="15" hidden="1" customHeight="1">
      <c r="M179" s="638"/>
      <c r="N179" s="638"/>
      <c r="CK179" s="728"/>
      <c r="CL179" s="728"/>
      <c r="CM179" s="728"/>
      <c r="CN179" s="728"/>
      <c r="CO179" s="728"/>
      <c r="CP179" s="728"/>
      <c r="CQ179" s="728"/>
      <c r="CR179" s="728"/>
      <c r="CS179" s="728"/>
      <c r="CT179" s="728"/>
      <c r="CU179" s="728"/>
      <c r="CV179" s="728"/>
      <c r="CW179" s="728"/>
      <c r="CX179" s="728"/>
      <c r="CY179" s="728"/>
      <c r="CZ179" s="728"/>
      <c r="DA179" s="728"/>
      <c r="DB179" s="728"/>
      <c r="DC179" s="728"/>
      <c r="DD179" s="728"/>
      <c r="DE179" s="728"/>
      <c r="DF179" s="728"/>
      <c r="DG179" s="728"/>
      <c r="DH179" s="728"/>
      <c r="DI179" s="728"/>
      <c r="DJ179" s="728"/>
      <c r="DK179" s="728"/>
      <c r="DL179" s="728"/>
      <c r="DM179" s="728"/>
      <c r="DN179" s="728"/>
      <c r="DO179" s="728"/>
      <c r="DP179" s="728"/>
      <c r="DQ179" s="728"/>
      <c r="DR179" s="728"/>
      <c r="DS179" s="728"/>
      <c r="DT179" s="728"/>
      <c r="DU179" s="728"/>
      <c r="DV179" s="728"/>
      <c r="DW179" s="728"/>
      <c r="DX179" s="728"/>
      <c r="DY179" s="728"/>
      <c r="DZ179" s="728"/>
      <c r="EA179" s="728"/>
      <c r="EB179" s="728"/>
      <c r="EC179" s="728"/>
      <c r="ED179" s="728"/>
      <c r="EE179" s="728"/>
      <c r="EF179" s="728"/>
      <c r="EG179" s="728"/>
      <c r="EH179" s="728"/>
      <c r="EI179" s="728"/>
      <c r="EJ179" s="728"/>
      <c r="EK179" s="728"/>
      <c r="EL179" s="728"/>
      <c r="EM179" s="728"/>
      <c r="EN179" s="728"/>
      <c r="EO179" s="728"/>
      <c r="EP179" s="728"/>
      <c r="EQ179" s="728"/>
      <c r="ER179" s="728"/>
      <c r="ES179" s="728"/>
      <c r="ET179" s="728"/>
      <c r="EU179" s="728"/>
      <c r="EV179" s="728"/>
      <c r="EW179" s="728"/>
      <c r="EX179" s="728"/>
      <c r="EY179" s="728"/>
      <c r="EZ179" s="728"/>
      <c r="FA179" s="728"/>
      <c r="FB179" s="728"/>
      <c r="FC179" s="728"/>
      <c r="FD179" s="728"/>
      <c r="FE179" s="728"/>
      <c r="FF179" s="728"/>
      <c r="FG179" s="728"/>
      <c r="FH179" s="728"/>
      <c r="FI179" s="728"/>
      <c r="FJ179" s="728"/>
      <c r="FK179" s="728"/>
      <c r="FL179" s="728"/>
      <c r="FM179" s="728"/>
      <c r="FN179" s="728"/>
      <c r="FO179" s="728"/>
      <c r="FP179" s="728"/>
      <c r="FQ179" s="728"/>
      <c r="FR179" s="728"/>
      <c r="FS179" s="728"/>
      <c r="FT179" s="728"/>
      <c r="FU179" s="728"/>
      <c r="FV179" s="728"/>
      <c r="FW179" s="728"/>
      <c r="FX179" s="728"/>
      <c r="FY179" s="728"/>
      <c r="FZ179" s="728"/>
      <c r="GA179" s="728"/>
      <c r="GB179" s="728"/>
      <c r="GC179" s="728"/>
      <c r="GD179" s="728"/>
      <c r="GE179" s="728"/>
      <c r="GF179" s="728"/>
      <c r="GG179" s="728"/>
      <c r="GH179" s="728"/>
      <c r="GI179" s="728"/>
      <c r="GJ179" s="728"/>
      <c r="GK179" s="728"/>
      <c r="GL179" s="728"/>
      <c r="GM179" s="728"/>
      <c r="GN179" s="728"/>
      <c r="GO179" s="728"/>
      <c r="GP179" s="728"/>
      <c r="GQ179" s="728"/>
      <c r="GR179" s="728"/>
      <c r="GS179" s="728"/>
      <c r="GT179" s="728"/>
      <c r="GU179" s="728"/>
      <c r="GV179" s="728"/>
      <c r="GW179" s="728"/>
      <c r="GX179" s="728"/>
      <c r="GY179" s="728"/>
      <c r="GZ179" s="728"/>
      <c r="HA179" s="728"/>
      <c r="HB179" s="728"/>
      <c r="HC179" s="728"/>
      <c r="HD179" s="728"/>
      <c r="HE179" s="728"/>
      <c r="HF179" s="728"/>
      <c r="HG179" s="728"/>
      <c r="HH179" s="728"/>
      <c r="HI179" s="728"/>
      <c r="HJ179" s="728"/>
      <c r="HK179" s="728"/>
      <c r="HL179" s="728"/>
      <c r="HM179" s="728"/>
      <c r="HN179" s="728"/>
      <c r="HO179" s="728"/>
      <c r="HP179" s="728"/>
      <c r="HQ179" s="728"/>
      <c r="HR179" s="728"/>
      <c r="HS179" s="728"/>
      <c r="HT179" s="728"/>
      <c r="HU179" s="728"/>
      <c r="HV179" s="728"/>
      <c r="HW179" s="728"/>
      <c r="HX179" s="728"/>
      <c r="HY179" s="728"/>
      <c r="HZ179" s="728"/>
      <c r="IA179" s="728"/>
      <c r="IB179" s="728"/>
      <c r="IC179" s="728"/>
      <c r="ID179" s="728"/>
      <c r="IE179" s="728"/>
      <c r="IF179" s="728"/>
      <c r="IG179" s="728"/>
      <c r="IH179" s="728"/>
      <c r="II179" s="728"/>
      <c r="IJ179" s="728"/>
      <c r="IK179" s="728"/>
      <c r="IL179" s="728"/>
      <c r="IM179" s="728"/>
      <c r="IN179" s="728"/>
      <c r="IO179" s="728"/>
      <c r="IP179" s="728"/>
      <c r="IQ179" s="728"/>
      <c r="IR179" s="728"/>
      <c r="IS179" s="728"/>
      <c r="IT179" s="728"/>
      <c r="IU179" s="728"/>
      <c r="IV179" s="728"/>
      <c r="IW179" s="728"/>
      <c r="IX179" s="728"/>
      <c r="IY179" s="728"/>
      <c r="IZ179" s="728"/>
      <c r="JA179" s="728"/>
      <c r="JB179" s="728"/>
      <c r="JC179" s="728"/>
      <c r="JD179" s="728"/>
      <c r="JE179" s="728"/>
    </row>
    <row r="180" spans="13:265" s="759" customFormat="1" ht="15" hidden="1" customHeight="1">
      <c r="M180" s="638"/>
      <c r="N180" s="638"/>
      <c r="CK180" s="728"/>
      <c r="CL180" s="728"/>
      <c r="CM180" s="728"/>
      <c r="CN180" s="728"/>
      <c r="CO180" s="728"/>
      <c r="CP180" s="728"/>
      <c r="CQ180" s="728"/>
      <c r="CR180" s="728"/>
      <c r="CS180" s="728"/>
      <c r="CT180" s="728"/>
      <c r="CU180" s="728"/>
      <c r="CV180" s="728"/>
      <c r="CW180" s="728"/>
      <c r="CX180" s="728"/>
      <c r="CY180" s="728"/>
      <c r="CZ180" s="728"/>
      <c r="DA180" s="728"/>
      <c r="DB180" s="728"/>
      <c r="DC180" s="728"/>
      <c r="DD180" s="728"/>
      <c r="DE180" s="728"/>
      <c r="DF180" s="728"/>
      <c r="DG180" s="728"/>
      <c r="DH180" s="728"/>
      <c r="DI180" s="728"/>
      <c r="DJ180" s="728"/>
      <c r="DK180" s="728"/>
      <c r="DL180" s="728"/>
      <c r="DM180" s="728"/>
      <c r="DN180" s="728"/>
      <c r="DO180" s="728"/>
      <c r="DP180" s="728"/>
      <c r="DQ180" s="728"/>
      <c r="DR180" s="728"/>
      <c r="DS180" s="728"/>
      <c r="DT180" s="728"/>
      <c r="DU180" s="728"/>
      <c r="DV180" s="728"/>
      <c r="DW180" s="728"/>
      <c r="DX180" s="728"/>
      <c r="DY180" s="728"/>
      <c r="DZ180" s="728"/>
      <c r="EA180" s="728"/>
      <c r="EB180" s="728"/>
      <c r="EC180" s="728"/>
      <c r="ED180" s="728"/>
      <c r="EE180" s="728"/>
      <c r="EF180" s="728"/>
      <c r="EG180" s="728"/>
      <c r="EH180" s="728"/>
      <c r="EI180" s="728"/>
      <c r="EJ180" s="728"/>
      <c r="EK180" s="728"/>
      <c r="EL180" s="728"/>
      <c r="EM180" s="728"/>
      <c r="EN180" s="728"/>
      <c r="EO180" s="728"/>
      <c r="EP180" s="728"/>
      <c r="EQ180" s="728"/>
      <c r="ER180" s="728"/>
      <c r="ES180" s="728"/>
      <c r="ET180" s="728"/>
      <c r="EU180" s="728"/>
      <c r="EV180" s="728"/>
      <c r="EW180" s="728"/>
      <c r="EX180" s="728"/>
      <c r="EY180" s="728"/>
      <c r="EZ180" s="728"/>
      <c r="FA180" s="728"/>
      <c r="FB180" s="728"/>
      <c r="FC180" s="728"/>
      <c r="FD180" s="728"/>
      <c r="FE180" s="728"/>
      <c r="FF180" s="728"/>
      <c r="FG180" s="728"/>
      <c r="FH180" s="728"/>
      <c r="FI180" s="728"/>
      <c r="FJ180" s="728"/>
      <c r="FK180" s="728"/>
      <c r="FL180" s="728"/>
      <c r="FM180" s="728"/>
      <c r="FN180" s="728"/>
      <c r="FO180" s="728"/>
      <c r="FP180" s="728"/>
      <c r="FQ180" s="728"/>
      <c r="FR180" s="728"/>
      <c r="FS180" s="728"/>
      <c r="FT180" s="728"/>
      <c r="FU180" s="728"/>
      <c r="FV180" s="728"/>
      <c r="FW180" s="728"/>
      <c r="FX180" s="728"/>
      <c r="FY180" s="728"/>
      <c r="FZ180" s="728"/>
      <c r="GA180" s="728"/>
      <c r="GB180" s="728"/>
      <c r="GC180" s="728"/>
      <c r="GD180" s="728"/>
      <c r="GE180" s="728"/>
      <c r="GF180" s="728"/>
      <c r="GG180" s="728"/>
      <c r="GH180" s="728"/>
      <c r="GI180" s="728"/>
      <c r="GJ180" s="728"/>
      <c r="GK180" s="728"/>
      <c r="GL180" s="728"/>
      <c r="GM180" s="728"/>
      <c r="GN180" s="728"/>
      <c r="GO180" s="728"/>
      <c r="GP180" s="728"/>
      <c r="GQ180" s="728"/>
      <c r="GR180" s="728"/>
      <c r="GS180" s="728"/>
      <c r="GT180" s="728"/>
      <c r="GU180" s="728"/>
      <c r="GV180" s="728"/>
      <c r="GW180" s="728"/>
      <c r="GX180" s="728"/>
      <c r="GY180" s="728"/>
      <c r="GZ180" s="728"/>
      <c r="HA180" s="728"/>
      <c r="HB180" s="728"/>
      <c r="HC180" s="728"/>
      <c r="HD180" s="728"/>
      <c r="HE180" s="728"/>
      <c r="HF180" s="728"/>
      <c r="HG180" s="728"/>
      <c r="HH180" s="728"/>
      <c r="HI180" s="728"/>
      <c r="HJ180" s="728"/>
      <c r="HK180" s="728"/>
      <c r="HL180" s="728"/>
      <c r="HM180" s="728"/>
      <c r="HN180" s="728"/>
      <c r="HO180" s="728"/>
      <c r="HP180" s="728"/>
      <c r="HQ180" s="728"/>
      <c r="HR180" s="728"/>
      <c r="HS180" s="728"/>
      <c r="HT180" s="728"/>
      <c r="HU180" s="728"/>
      <c r="HV180" s="728"/>
      <c r="HW180" s="728"/>
      <c r="HX180" s="728"/>
      <c r="HY180" s="728"/>
      <c r="HZ180" s="728"/>
      <c r="IA180" s="728"/>
      <c r="IB180" s="728"/>
      <c r="IC180" s="728"/>
      <c r="ID180" s="728"/>
      <c r="IE180" s="728"/>
      <c r="IF180" s="728"/>
      <c r="IG180" s="728"/>
      <c r="IH180" s="728"/>
      <c r="II180" s="728"/>
      <c r="IJ180" s="728"/>
      <c r="IK180" s="728"/>
      <c r="IL180" s="728"/>
      <c r="IM180" s="728"/>
      <c r="IN180" s="728"/>
      <c r="IO180" s="728"/>
      <c r="IP180" s="728"/>
      <c r="IQ180" s="728"/>
      <c r="IR180" s="728"/>
      <c r="IS180" s="728"/>
      <c r="IT180" s="728"/>
      <c r="IU180" s="728"/>
      <c r="IV180" s="728"/>
      <c r="IW180" s="728"/>
      <c r="IX180" s="728"/>
      <c r="IY180" s="728"/>
      <c r="IZ180" s="728"/>
      <c r="JA180" s="728"/>
      <c r="JB180" s="728"/>
      <c r="JC180" s="728"/>
      <c r="JD180" s="728"/>
      <c r="JE180" s="728"/>
    </row>
    <row r="181" spans="13:265" s="759" customFormat="1" ht="15" hidden="1" customHeight="1">
      <c r="M181" s="638"/>
      <c r="N181" s="638"/>
      <c r="CK181" s="728"/>
      <c r="CL181" s="728"/>
      <c r="CM181" s="728"/>
      <c r="CN181" s="728"/>
      <c r="CO181" s="728"/>
      <c r="CP181" s="728"/>
      <c r="CQ181" s="728"/>
      <c r="CR181" s="728"/>
      <c r="CS181" s="728"/>
      <c r="CT181" s="728"/>
      <c r="CU181" s="728"/>
      <c r="CV181" s="728"/>
      <c r="CW181" s="728"/>
      <c r="CX181" s="728"/>
      <c r="CY181" s="728"/>
      <c r="CZ181" s="728"/>
      <c r="DA181" s="728"/>
      <c r="DB181" s="728"/>
      <c r="DC181" s="728"/>
      <c r="DD181" s="728"/>
      <c r="DE181" s="728"/>
      <c r="DF181" s="728"/>
      <c r="DG181" s="728"/>
      <c r="DH181" s="728"/>
      <c r="DI181" s="728"/>
      <c r="DJ181" s="728"/>
      <c r="DK181" s="728"/>
      <c r="DL181" s="728"/>
      <c r="DM181" s="728"/>
      <c r="DN181" s="728"/>
      <c r="DO181" s="728"/>
      <c r="DP181" s="728"/>
      <c r="DQ181" s="728"/>
      <c r="DR181" s="728"/>
      <c r="DS181" s="728"/>
      <c r="DT181" s="728"/>
      <c r="DU181" s="728"/>
      <c r="DV181" s="728"/>
      <c r="DW181" s="728"/>
      <c r="DX181" s="728"/>
      <c r="DY181" s="728"/>
      <c r="DZ181" s="728"/>
      <c r="EA181" s="728"/>
      <c r="EB181" s="728"/>
      <c r="EC181" s="728"/>
      <c r="ED181" s="728"/>
      <c r="EE181" s="728"/>
      <c r="EF181" s="728"/>
      <c r="EG181" s="728"/>
      <c r="EH181" s="728"/>
      <c r="EI181" s="728"/>
      <c r="EJ181" s="728"/>
      <c r="EK181" s="728"/>
      <c r="EL181" s="728"/>
      <c r="EM181" s="728"/>
      <c r="EN181" s="728"/>
      <c r="EO181" s="728"/>
      <c r="EP181" s="728"/>
      <c r="EQ181" s="728"/>
      <c r="ER181" s="728"/>
      <c r="ES181" s="728"/>
      <c r="ET181" s="728"/>
      <c r="EU181" s="728"/>
      <c r="EV181" s="728"/>
      <c r="EW181" s="728"/>
      <c r="EX181" s="728"/>
      <c r="EY181" s="728"/>
      <c r="EZ181" s="728"/>
      <c r="FA181" s="728"/>
      <c r="FB181" s="728"/>
      <c r="FC181" s="728"/>
      <c r="FD181" s="728"/>
      <c r="FE181" s="728"/>
      <c r="FF181" s="728"/>
      <c r="FG181" s="728"/>
      <c r="FH181" s="728"/>
      <c r="FI181" s="728"/>
      <c r="FJ181" s="728"/>
      <c r="FK181" s="728"/>
      <c r="FL181" s="728"/>
      <c r="FM181" s="728"/>
      <c r="FN181" s="728"/>
      <c r="FO181" s="728"/>
      <c r="FP181" s="728"/>
      <c r="FQ181" s="728"/>
      <c r="FR181" s="728"/>
      <c r="FS181" s="728"/>
      <c r="FT181" s="728"/>
      <c r="FU181" s="728"/>
      <c r="FV181" s="728"/>
      <c r="FW181" s="728"/>
      <c r="FX181" s="728"/>
      <c r="FY181" s="728"/>
      <c r="FZ181" s="728"/>
      <c r="GA181" s="728"/>
      <c r="GB181" s="728"/>
      <c r="GC181" s="728"/>
      <c r="GD181" s="728"/>
      <c r="GE181" s="728"/>
      <c r="GF181" s="728"/>
      <c r="GG181" s="728"/>
      <c r="GH181" s="728"/>
      <c r="GI181" s="728"/>
      <c r="GJ181" s="728"/>
      <c r="GK181" s="728"/>
      <c r="GL181" s="728"/>
      <c r="GM181" s="728"/>
      <c r="GN181" s="728"/>
      <c r="GO181" s="728"/>
      <c r="GP181" s="728"/>
      <c r="GQ181" s="728"/>
      <c r="GR181" s="728"/>
      <c r="GS181" s="728"/>
      <c r="GT181" s="728"/>
      <c r="GU181" s="728"/>
      <c r="GV181" s="728"/>
      <c r="GW181" s="728"/>
      <c r="GX181" s="728"/>
      <c r="GY181" s="728"/>
      <c r="GZ181" s="728"/>
      <c r="HA181" s="728"/>
      <c r="HB181" s="728"/>
      <c r="HC181" s="728"/>
      <c r="HD181" s="728"/>
      <c r="HE181" s="728"/>
      <c r="HF181" s="728"/>
      <c r="HG181" s="728"/>
      <c r="HH181" s="728"/>
      <c r="HI181" s="728"/>
      <c r="HJ181" s="728"/>
      <c r="HK181" s="728"/>
      <c r="HL181" s="728"/>
      <c r="HM181" s="728"/>
      <c r="HN181" s="728"/>
      <c r="HO181" s="728"/>
      <c r="HP181" s="728"/>
      <c r="HQ181" s="728"/>
      <c r="HR181" s="728"/>
      <c r="HS181" s="728"/>
      <c r="HT181" s="728"/>
      <c r="HU181" s="728"/>
      <c r="HV181" s="728"/>
      <c r="HW181" s="728"/>
      <c r="HX181" s="728"/>
      <c r="HY181" s="728"/>
      <c r="HZ181" s="728"/>
      <c r="IA181" s="728"/>
      <c r="IB181" s="728"/>
      <c r="IC181" s="728"/>
      <c r="ID181" s="728"/>
      <c r="IE181" s="728"/>
      <c r="IF181" s="728"/>
      <c r="IG181" s="728"/>
      <c r="IH181" s="728"/>
      <c r="II181" s="728"/>
      <c r="IJ181" s="728"/>
      <c r="IK181" s="728"/>
      <c r="IL181" s="728"/>
      <c r="IM181" s="728"/>
      <c r="IN181" s="728"/>
      <c r="IO181" s="728"/>
      <c r="IP181" s="728"/>
      <c r="IQ181" s="728"/>
      <c r="IR181" s="728"/>
      <c r="IS181" s="728"/>
      <c r="IT181" s="728"/>
      <c r="IU181" s="728"/>
      <c r="IV181" s="728"/>
      <c r="IW181" s="728"/>
      <c r="IX181" s="728"/>
      <c r="IY181" s="728"/>
      <c r="IZ181" s="728"/>
      <c r="JA181" s="728"/>
      <c r="JB181" s="728"/>
      <c r="JC181" s="728"/>
      <c r="JD181" s="728"/>
      <c r="JE181" s="728"/>
    </row>
    <row r="182" spans="13:265" s="759" customFormat="1" ht="15" hidden="1" customHeight="1">
      <c r="M182" s="638"/>
      <c r="N182" s="638"/>
      <c r="CK182" s="728"/>
      <c r="CL182" s="728"/>
      <c r="CM182" s="728"/>
      <c r="CN182" s="728"/>
      <c r="CO182" s="728"/>
      <c r="CP182" s="728"/>
      <c r="CQ182" s="728"/>
      <c r="CR182" s="728"/>
      <c r="CS182" s="728"/>
      <c r="CT182" s="728"/>
      <c r="CU182" s="728"/>
      <c r="CV182" s="728"/>
      <c r="CW182" s="728"/>
      <c r="CX182" s="728"/>
      <c r="CY182" s="728"/>
      <c r="CZ182" s="728"/>
      <c r="DA182" s="728"/>
      <c r="DB182" s="728"/>
      <c r="DC182" s="728"/>
      <c r="DD182" s="728"/>
      <c r="DE182" s="728"/>
      <c r="DF182" s="728"/>
      <c r="DG182" s="728"/>
      <c r="DH182" s="728"/>
      <c r="DI182" s="728"/>
      <c r="DJ182" s="728"/>
      <c r="DK182" s="728"/>
      <c r="DL182" s="728"/>
      <c r="DM182" s="728"/>
      <c r="DN182" s="728"/>
      <c r="DO182" s="728"/>
      <c r="DP182" s="728"/>
      <c r="DQ182" s="728"/>
      <c r="DR182" s="728"/>
      <c r="DS182" s="728"/>
      <c r="DT182" s="728"/>
      <c r="DU182" s="728"/>
      <c r="DV182" s="728"/>
      <c r="DW182" s="728"/>
      <c r="DX182" s="728"/>
      <c r="DY182" s="728"/>
      <c r="DZ182" s="728"/>
      <c r="EA182" s="728"/>
      <c r="EB182" s="728"/>
      <c r="EC182" s="728"/>
      <c r="ED182" s="728"/>
      <c r="EE182" s="728"/>
      <c r="EF182" s="728"/>
      <c r="EG182" s="728"/>
      <c r="EH182" s="728"/>
      <c r="EI182" s="728"/>
      <c r="EJ182" s="728"/>
      <c r="EK182" s="728"/>
      <c r="EL182" s="728"/>
      <c r="EM182" s="728"/>
      <c r="EN182" s="728"/>
      <c r="EO182" s="728"/>
      <c r="EP182" s="728"/>
      <c r="EQ182" s="728"/>
      <c r="ER182" s="728"/>
      <c r="ES182" s="728"/>
      <c r="ET182" s="728"/>
      <c r="EU182" s="728"/>
      <c r="EV182" s="728"/>
      <c r="EW182" s="728"/>
      <c r="EX182" s="728"/>
      <c r="EY182" s="728"/>
      <c r="EZ182" s="728"/>
      <c r="FA182" s="728"/>
      <c r="FB182" s="728"/>
      <c r="FC182" s="728"/>
      <c r="FD182" s="728"/>
      <c r="FE182" s="728"/>
      <c r="FF182" s="728"/>
      <c r="FG182" s="728"/>
      <c r="FH182" s="728"/>
      <c r="FI182" s="728"/>
      <c r="FJ182" s="728"/>
      <c r="FK182" s="728"/>
      <c r="FL182" s="728"/>
      <c r="FM182" s="728"/>
      <c r="FN182" s="728"/>
      <c r="FO182" s="728"/>
      <c r="FP182" s="728"/>
      <c r="FQ182" s="728"/>
      <c r="FR182" s="728"/>
      <c r="FS182" s="728"/>
      <c r="FT182" s="728"/>
      <c r="FU182" s="728"/>
      <c r="FV182" s="728"/>
      <c r="FW182" s="728"/>
      <c r="FX182" s="728"/>
      <c r="FY182" s="728"/>
      <c r="FZ182" s="728"/>
      <c r="GA182" s="728"/>
      <c r="GB182" s="728"/>
      <c r="GC182" s="728"/>
      <c r="GD182" s="728"/>
      <c r="GE182" s="728"/>
      <c r="GF182" s="728"/>
      <c r="GG182" s="728"/>
      <c r="GH182" s="728"/>
      <c r="GI182" s="728"/>
      <c r="GJ182" s="728"/>
      <c r="GK182" s="728"/>
      <c r="GL182" s="728"/>
      <c r="GM182" s="728"/>
      <c r="GN182" s="728"/>
      <c r="GO182" s="728"/>
      <c r="GP182" s="728"/>
      <c r="GQ182" s="728"/>
      <c r="GR182" s="728"/>
      <c r="GS182" s="728"/>
      <c r="GT182" s="728"/>
      <c r="GU182" s="728"/>
      <c r="GV182" s="728"/>
      <c r="GW182" s="728"/>
      <c r="GX182" s="728"/>
      <c r="GY182" s="728"/>
      <c r="GZ182" s="728"/>
      <c r="HA182" s="728"/>
      <c r="HB182" s="728"/>
      <c r="HC182" s="728"/>
      <c r="HD182" s="728"/>
      <c r="HE182" s="728"/>
      <c r="HF182" s="728"/>
      <c r="HG182" s="728"/>
      <c r="HH182" s="728"/>
      <c r="HI182" s="728"/>
      <c r="HJ182" s="728"/>
      <c r="HK182" s="728"/>
      <c r="HL182" s="728"/>
      <c r="HM182" s="728"/>
      <c r="HN182" s="728"/>
      <c r="HO182" s="728"/>
      <c r="HP182" s="728"/>
      <c r="HQ182" s="728"/>
      <c r="HR182" s="728"/>
      <c r="HS182" s="728"/>
      <c r="HT182" s="728"/>
      <c r="HU182" s="728"/>
      <c r="HV182" s="728"/>
      <c r="HW182" s="728"/>
      <c r="HX182" s="728"/>
      <c r="HY182" s="728"/>
      <c r="HZ182" s="728"/>
      <c r="IA182" s="728"/>
      <c r="IB182" s="728"/>
      <c r="IC182" s="728"/>
      <c r="ID182" s="728"/>
      <c r="IE182" s="728"/>
      <c r="IF182" s="728"/>
      <c r="IG182" s="728"/>
      <c r="IH182" s="728"/>
      <c r="II182" s="728"/>
      <c r="IJ182" s="728"/>
      <c r="IK182" s="728"/>
      <c r="IL182" s="728"/>
      <c r="IM182" s="728"/>
      <c r="IN182" s="728"/>
      <c r="IO182" s="728"/>
      <c r="IP182" s="728"/>
      <c r="IQ182" s="728"/>
      <c r="IR182" s="728"/>
      <c r="IS182" s="728"/>
      <c r="IT182" s="728"/>
      <c r="IU182" s="728"/>
      <c r="IV182" s="728"/>
      <c r="IW182" s="728"/>
      <c r="IX182" s="728"/>
      <c r="IY182" s="728"/>
      <c r="IZ182" s="728"/>
      <c r="JA182" s="728"/>
      <c r="JB182" s="728"/>
      <c r="JC182" s="728"/>
      <c r="JD182" s="728"/>
      <c r="JE182" s="728"/>
    </row>
    <row r="183" spans="13:265" s="759" customFormat="1" ht="15" hidden="1" customHeight="1">
      <c r="M183" s="638"/>
      <c r="N183" s="638"/>
      <c r="CK183" s="728"/>
      <c r="CL183" s="728"/>
      <c r="CM183" s="728"/>
      <c r="CN183" s="728"/>
      <c r="CO183" s="728"/>
      <c r="CP183" s="728"/>
      <c r="CQ183" s="728"/>
      <c r="CR183" s="728"/>
      <c r="CS183" s="728"/>
      <c r="CT183" s="728"/>
      <c r="CU183" s="728"/>
      <c r="CV183" s="728"/>
      <c r="CW183" s="728"/>
      <c r="CX183" s="728"/>
      <c r="CY183" s="728"/>
      <c r="CZ183" s="728"/>
      <c r="DA183" s="728"/>
      <c r="DB183" s="728"/>
      <c r="DC183" s="728"/>
      <c r="DD183" s="728"/>
      <c r="DE183" s="728"/>
      <c r="DF183" s="728"/>
      <c r="DG183" s="728"/>
      <c r="DH183" s="728"/>
      <c r="DI183" s="728"/>
      <c r="DJ183" s="728"/>
      <c r="DK183" s="728"/>
      <c r="DL183" s="728"/>
      <c r="DM183" s="728"/>
      <c r="DN183" s="728"/>
      <c r="DO183" s="728"/>
      <c r="DP183" s="728"/>
      <c r="DQ183" s="728"/>
      <c r="DR183" s="728"/>
      <c r="DS183" s="728"/>
      <c r="DT183" s="728"/>
      <c r="DU183" s="728"/>
      <c r="DV183" s="728"/>
      <c r="DW183" s="728"/>
      <c r="DX183" s="728"/>
      <c r="DY183" s="728"/>
      <c r="DZ183" s="728"/>
      <c r="EA183" s="728"/>
      <c r="EB183" s="728"/>
      <c r="EC183" s="728"/>
      <c r="ED183" s="728"/>
      <c r="EE183" s="728"/>
      <c r="EF183" s="728"/>
      <c r="EG183" s="728"/>
      <c r="EH183" s="728"/>
      <c r="EI183" s="728"/>
      <c r="EJ183" s="728"/>
      <c r="EK183" s="728"/>
      <c r="EL183" s="728"/>
      <c r="EM183" s="728"/>
      <c r="EN183" s="728"/>
      <c r="EO183" s="728"/>
      <c r="EP183" s="728"/>
      <c r="EQ183" s="728"/>
      <c r="ER183" s="728"/>
      <c r="ES183" s="728"/>
      <c r="ET183" s="728"/>
      <c r="EU183" s="728"/>
      <c r="EV183" s="728"/>
      <c r="EW183" s="728"/>
      <c r="EX183" s="728"/>
      <c r="EY183" s="728"/>
      <c r="EZ183" s="728"/>
      <c r="FA183" s="728"/>
      <c r="FB183" s="728"/>
      <c r="FC183" s="728"/>
      <c r="FD183" s="728"/>
      <c r="FE183" s="728"/>
      <c r="FF183" s="728"/>
      <c r="FG183" s="728"/>
      <c r="FH183" s="728"/>
      <c r="FI183" s="728"/>
      <c r="FJ183" s="728"/>
      <c r="FK183" s="728"/>
      <c r="FL183" s="728"/>
      <c r="FM183" s="728"/>
      <c r="FN183" s="728"/>
      <c r="FO183" s="728"/>
      <c r="FP183" s="728"/>
      <c r="FQ183" s="728"/>
      <c r="FR183" s="728"/>
      <c r="FS183" s="728"/>
      <c r="FT183" s="728"/>
      <c r="FU183" s="728"/>
      <c r="FV183" s="728"/>
      <c r="FW183" s="728"/>
      <c r="FX183" s="728"/>
      <c r="FY183" s="728"/>
      <c r="FZ183" s="728"/>
      <c r="GA183" s="728"/>
      <c r="GB183" s="728"/>
      <c r="GC183" s="728"/>
      <c r="GD183" s="728"/>
      <c r="GE183" s="728"/>
      <c r="GF183" s="728"/>
      <c r="GG183" s="728"/>
      <c r="GH183" s="728"/>
      <c r="GI183" s="728"/>
      <c r="GJ183" s="728"/>
      <c r="GK183" s="728"/>
      <c r="GL183" s="728"/>
      <c r="GM183" s="728"/>
      <c r="GN183" s="728"/>
      <c r="GO183" s="728"/>
      <c r="GP183" s="728"/>
      <c r="GQ183" s="728"/>
      <c r="GR183" s="728"/>
      <c r="GS183" s="728"/>
      <c r="GT183" s="728"/>
      <c r="GU183" s="728"/>
      <c r="GV183" s="728"/>
      <c r="GW183" s="728"/>
      <c r="GX183" s="728"/>
      <c r="GY183" s="728"/>
      <c r="GZ183" s="728"/>
      <c r="HA183" s="728"/>
      <c r="HB183" s="728"/>
      <c r="HC183" s="728"/>
      <c r="HD183" s="728"/>
      <c r="HE183" s="728"/>
      <c r="HF183" s="728"/>
      <c r="HG183" s="728"/>
      <c r="HH183" s="728"/>
      <c r="HI183" s="728"/>
      <c r="HJ183" s="728"/>
      <c r="HK183" s="728"/>
      <c r="HL183" s="728"/>
      <c r="HM183" s="728"/>
      <c r="HN183" s="728"/>
      <c r="HO183" s="728"/>
      <c r="HP183" s="728"/>
      <c r="HQ183" s="728"/>
      <c r="HR183" s="728"/>
      <c r="HS183" s="728"/>
      <c r="HT183" s="728"/>
      <c r="HU183" s="728"/>
      <c r="HV183" s="728"/>
      <c r="HW183" s="728"/>
      <c r="HX183" s="728"/>
      <c r="HY183" s="728"/>
      <c r="HZ183" s="728"/>
      <c r="IA183" s="728"/>
      <c r="IB183" s="728"/>
      <c r="IC183" s="728"/>
      <c r="ID183" s="728"/>
      <c r="IE183" s="728"/>
      <c r="IF183" s="728"/>
      <c r="IG183" s="728"/>
      <c r="IH183" s="728"/>
      <c r="II183" s="728"/>
      <c r="IJ183" s="728"/>
      <c r="IK183" s="728"/>
      <c r="IL183" s="728"/>
      <c r="IM183" s="728"/>
      <c r="IN183" s="728"/>
      <c r="IO183" s="728"/>
      <c r="IP183" s="728"/>
      <c r="IQ183" s="728"/>
      <c r="IR183" s="728"/>
      <c r="IS183" s="728"/>
      <c r="IT183" s="728"/>
      <c r="IU183" s="728"/>
      <c r="IV183" s="728"/>
      <c r="IW183" s="728"/>
      <c r="IX183" s="728"/>
      <c r="IY183" s="728"/>
      <c r="IZ183" s="728"/>
      <c r="JA183" s="728"/>
      <c r="JB183" s="728"/>
      <c r="JC183" s="728"/>
      <c r="JD183" s="728"/>
      <c r="JE183" s="728"/>
    </row>
    <row r="184" spans="13:265" s="759" customFormat="1" ht="15" hidden="1" customHeight="1">
      <c r="M184" s="638"/>
      <c r="N184" s="638"/>
      <c r="CK184" s="728"/>
      <c r="CL184" s="728"/>
      <c r="CM184" s="728"/>
      <c r="CN184" s="728"/>
      <c r="CO184" s="728"/>
      <c r="CP184" s="728"/>
      <c r="CQ184" s="728"/>
      <c r="CR184" s="728"/>
      <c r="CS184" s="728"/>
      <c r="CT184" s="728"/>
      <c r="CU184" s="728"/>
      <c r="CV184" s="728"/>
      <c r="CW184" s="728"/>
      <c r="CX184" s="728"/>
      <c r="CY184" s="728"/>
      <c r="CZ184" s="728"/>
      <c r="DA184" s="728"/>
      <c r="DB184" s="728"/>
      <c r="DC184" s="728"/>
      <c r="DD184" s="728"/>
      <c r="DE184" s="728"/>
      <c r="DF184" s="728"/>
      <c r="DG184" s="728"/>
      <c r="DH184" s="728"/>
      <c r="DI184" s="728"/>
      <c r="DJ184" s="728"/>
      <c r="DK184" s="728"/>
      <c r="DL184" s="728"/>
      <c r="DM184" s="728"/>
      <c r="DN184" s="728"/>
      <c r="DO184" s="728"/>
      <c r="DP184" s="728"/>
      <c r="DQ184" s="728"/>
      <c r="DR184" s="728"/>
      <c r="DS184" s="728"/>
      <c r="DT184" s="728"/>
      <c r="DU184" s="728"/>
      <c r="DV184" s="728"/>
      <c r="DW184" s="728"/>
      <c r="DX184" s="728"/>
      <c r="DY184" s="728"/>
      <c r="DZ184" s="728"/>
      <c r="EA184" s="728"/>
      <c r="EB184" s="728"/>
      <c r="EC184" s="728"/>
      <c r="ED184" s="728"/>
      <c r="EE184" s="728"/>
      <c r="EF184" s="728"/>
      <c r="EG184" s="728"/>
      <c r="EH184" s="728"/>
      <c r="EI184" s="728"/>
      <c r="EJ184" s="728"/>
      <c r="EK184" s="728"/>
      <c r="EL184" s="728"/>
      <c r="EM184" s="728"/>
      <c r="EN184" s="728"/>
      <c r="EO184" s="728"/>
      <c r="EP184" s="728"/>
      <c r="EQ184" s="728"/>
      <c r="ER184" s="728"/>
      <c r="ES184" s="728"/>
      <c r="ET184" s="728"/>
      <c r="EU184" s="728"/>
      <c r="EV184" s="728"/>
      <c r="EW184" s="728"/>
      <c r="EX184" s="728"/>
      <c r="EY184" s="728"/>
      <c r="EZ184" s="728"/>
      <c r="FA184" s="728"/>
      <c r="FB184" s="728"/>
      <c r="FC184" s="728"/>
      <c r="FD184" s="728"/>
      <c r="FE184" s="728"/>
      <c r="FF184" s="728"/>
      <c r="FG184" s="728"/>
      <c r="FH184" s="728"/>
      <c r="FI184" s="728"/>
      <c r="FJ184" s="728"/>
      <c r="FK184" s="728"/>
      <c r="FL184" s="728"/>
      <c r="FM184" s="728"/>
      <c r="FN184" s="728"/>
      <c r="FO184" s="728"/>
      <c r="FP184" s="728"/>
      <c r="FQ184" s="728"/>
      <c r="FR184" s="728"/>
      <c r="FS184" s="728"/>
      <c r="FT184" s="728"/>
      <c r="FU184" s="728"/>
      <c r="FV184" s="728"/>
      <c r="FW184" s="728"/>
      <c r="FX184" s="728"/>
      <c r="FY184" s="728"/>
      <c r="FZ184" s="728"/>
      <c r="GA184" s="728"/>
      <c r="GB184" s="728"/>
      <c r="GC184" s="728"/>
      <c r="GD184" s="728"/>
      <c r="GE184" s="728"/>
      <c r="GF184" s="728"/>
      <c r="GG184" s="728"/>
      <c r="GH184" s="728"/>
      <c r="GI184" s="728"/>
      <c r="GJ184" s="728"/>
      <c r="GK184" s="728"/>
      <c r="GL184" s="728"/>
      <c r="GM184" s="728"/>
      <c r="GN184" s="728"/>
      <c r="GO184" s="728"/>
      <c r="GP184" s="728"/>
      <c r="GQ184" s="728"/>
      <c r="GR184" s="728"/>
      <c r="GS184" s="728"/>
      <c r="GT184" s="728"/>
      <c r="GU184" s="728"/>
      <c r="GV184" s="728"/>
      <c r="GW184" s="728"/>
      <c r="GX184" s="728"/>
      <c r="GY184" s="728"/>
      <c r="GZ184" s="728"/>
      <c r="HA184" s="728"/>
      <c r="HB184" s="728"/>
      <c r="HC184" s="728"/>
      <c r="HD184" s="728"/>
      <c r="HE184" s="728"/>
      <c r="HF184" s="728"/>
      <c r="HG184" s="728"/>
      <c r="HH184" s="728"/>
      <c r="HI184" s="728"/>
      <c r="HJ184" s="728"/>
      <c r="HK184" s="728"/>
      <c r="HL184" s="728"/>
      <c r="HM184" s="728"/>
      <c r="HN184" s="728"/>
      <c r="HO184" s="728"/>
      <c r="HP184" s="728"/>
      <c r="HQ184" s="728"/>
      <c r="HR184" s="728"/>
      <c r="HS184" s="728"/>
      <c r="HT184" s="728"/>
      <c r="HU184" s="728"/>
      <c r="HV184" s="728"/>
      <c r="HW184" s="728"/>
      <c r="HX184" s="728"/>
      <c r="HY184" s="728"/>
      <c r="HZ184" s="728"/>
      <c r="IA184" s="728"/>
      <c r="IB184" s="728"/>
      <c r="IC184" s="728"/>
      <c r="ID184" s="728"/>
      <c r="IE184" s="728"/>
      <c r="IF184" s="728"/>
      <c r="IG184" s="728"/>
      <c r="IH184" s="728"/>
      <c r="II184" s="728"/>
      <c r="IJ184" s="728"/>
      <c r="IK184" s="728"/>
      <c r="IL184" s="728"/>
      <c r="IM184" s="728"/>
      <c r="IN184" s="728"/>
      <c r="IO184" s="728"/>
      <c r="IP184" s="728"/>
      <c r="IQ184" s="728"/>
      <c r="IR184" s="728"/>
      <c r="IS184" s="728"/>
      <c r="IT184" s="728"/>
      <c r="IU184" s="728"/>
      <c r="IV184" s="728"/>
      <c r="IW184" s="728"/>
      <c r="IX184" s="728"/>
      <c r="IY184" s="728"/>
      <c r="IZ184" s="728"/>
      <c r="JA184" s="728"/>
      <c r="JB184" s="728"/>
      <c r="JC184" s="728"/>
      <c r="JD184" s="728"/>
      <c r="JE184" s="728"/>
    </row>
    <row r="185" spans="13:265" s="759" customFormat="1" ht="15" hidden="1" customHeight="1">
      <c r="M185" s="638"/>
      <c r="N185" s="638"/>
      <c r="CK185" s="728"/>
      <c r="CL185" s="728"/>
      <c r="CM185" s="728"/>
      <c r="CN185" s="728"/>
      <c r="CO185" s="728"/>
      <c r="CP185" s="728"/>
      <c r="CQ185" s="728"/>
      <c r="CR185" s="728"/>
      <c r="CS185" s="728"/>
      <c r="CT185" s="728"/>
      <c r="CU185" s="728"/>
      <c r="CV185" s="728"/>
      <c r="CW185" s="728"/>
      <c r="CX185" s="728"/>
      <c r="CY185" s="728"/>
      <c r="CZ185" s="728"/>
      <c r="DA185" s="728"/>
      <c r="DB185" s="728"/>
      <c r="DC185" s="728"/>
      <c r="DD185" s="728"/>
      <c r="DE185" s="728"/>
      <c r="DF185" s="728"/>
      <c r="DG185" s="728"/>
      <c r="DH185" s="728"/>
      <c r="DI185" s="728"/>
      <c r="DJ185" s="728"/>
      <c r="DK185" s="728"/>
      <c r="DL185" s="728"/>
      <c r="DM185" s="728"/>
      <c r="DN185" s="728"/>
      <c r="DO185" s="728"/>
      <c r="DP185" s="728"/>
      <c r="DQ185" s="728"/>
      <c r="DR185" s="728"/>
      <c r="DS185" s="728"/>
      <c r="DT185" s="728"/>
      <c r="DU185" s="728"/>
      <c r="DV185" s="728"/>
      <c r="DW185" s="728"/>
      <c r="DX185" s="728"/>
      <c r="DY185" s="728"/>
      <c r="DZ185" s="728"/>
      <c r="EA185" s="728"/>
      <c r="EB185" s="728"/>
      <c r="EC185" s="728"/>
      <c r="ED185" s="728"/>
      <c r="EE185" s="728"/>
      <c r="EF185" s="728"/>
      <c r="EG185" s="728"/>
      <c r="EH185" s="728"/>
      <c r="EI185" s="728"/>
      <c r="EJ185" s="728"/>
      <c r="EK185" s="728"/>
      <c r="EL185" s="728"/>
      <c r="EM185" s="728"/>
      <c r="EN185" s="728"/>
      <c r="EO185" s="728"/>
      <c r="EP185" s="728"/>
      <c r="EQ185" s="728"/>
      <c r="ER185" s="728"/>
      <c r="ES185" s="728"/>
      <c r="ET185" s="728"/>
      <c r="EU185" s="728"/>
      <c r="EV185" s="728"/>
      <c r="EW185" s="728"/>
      <c r="EX185" s="728"/>
      <c r="EY185" s="728"/>
      <c r="EZ185" s="728"/>
      <c r="FA185" s="728"/>
      <c r="FB185" s="728"/>
      <c r="FC185" s="728"/>
      <c r="FD185" s="728"/>
      <c r="FE185" s="728"/>
      <c r="FF185" s="728"/>
      <c r="FG185" s="728"/>
      <c r="FH185" s="728"/>
      <c r="FI185" s="728"/>
      <c r="FJ185" s="728"/>
      <c r="FK185" s="728"/>
      <c r="FL185" s="728"/>
      <c r="FM185" s="728"/>
      <c r="FN185" s="728"/>
      <c r="FO185" s="728"/>
      <c r="FP185" s="728"/>
      <c r="FQ185" s="728"/>
      <c r="FR185" s="728"/>
      <c r="FS185" s="728"/>
      <c r="FT185" s="728"/>
      <c r="FU185" s="728"/>
      <c r="FV185" s="728"/>
      <c r="FW185" s="728"/>
      <c r="FX185" s="728"/>
      <c r="FY185" s="728"/>
      <c r="FZ185" s="728"/>
      <c r="GA185" s="728"/>
      <c r="GB185" s="728"/>
      <c r="GC185" s="728"/>
      <c r="GD185" s="728"/>
      <c r="GE185" s="728"/>
      <c r="GF185" s="728"/>
      <c r="GG185" s="728"/>
      <c r="GH185" s="728"/>
      <c r="GI185" s="728"/>
      <c r="GJ185" s="728"/>
      <c r="GK185" s="728"/>
      <c r="GL185" s="728"/>
      <c r="GM185" s="728"/>
      <c r="GN185" s="728"/>
      <c r="GO185" s="728"/>
      <c r="GP185" s="728"/>
      <c r="GQ185" s="728"/>
      <c r="GR185" s="728"/>
      <c r="GS185" s="728"/>
      <c r="GT185" s="728"/>
      <c r="GU185" s="728"/>
      <c r="GV185" s="728"/>
      <c r="GW185" s="728"/>
      <c r="GX185" s="728"/>
      <c r="GY185" s="728"/>
      <c r="GZ185" s="728"/>
      <c r="HA185" s="728"/>
      <c r="HB185" s="728"/>
      <c r="HC185" s="728"/>
      <c r="HD185" s="728"/>
      <c r="HE185" s="728"/>
      <c r="HF185" s="728"/>
      <c r="HG185" s="728"/>
      <c r="HH185" s="728"/>
      <c r="HI185" s="728"/>
      <c r="HJ185" s="728"/>
      <c r="HK185" s="728"/>
      <c r="HL185" s="728"/>
      <c r="HM185" s="728"/>
      <c r="HN185" s="728"/>
      <c r="HO185" s="728"/>
      <c r="HP185" s="728"/>
      <c r="HQ185" s="728"/>
      <c r="HR185" s="728"/>
      <c r="HS185" s="728"/>
      <c r="HT185" s="728"/>
      <c r="HU185" s="728"/>
      <c r="HV185" s="728"/>
      <c r="HW185" s="728"/>
      <c r="HX185" s="728"/>
      <c r="HY185" s="728"/>
      <c r="HZ185" s="728"/>
      <c r="IA185" s="728"/>
      <c r="IB185" s="728"/>
      <c r="IC185" s="728"/>
      <c r="ID185" s="728"/>
      <c r="IE185" s="728"/>
      <c r="IF185" s="728"/>
      <c r="IG185" s="728"/>
      <c r="IH185" s="728"/>
      <c r="II185" s="728"/>
      <c r="IJ185" s="728"/>
      <c r="IK185" s="728"/>
      <c r="IL185" s="728"/>
      <c r="IM185" s="728"/>
      <c r="IN185" s="728"/>
      <c r="IO185" s="728"/>
      <c r="IP185" s="728"/>
      <c r="IQ185" s="728"/>
      <c r="IR185" s="728"/>
      <c r="IS185" s="728"/>
      <c r="IT185" s="728"/>
      <c r="IU185" s="728"/>
      <c r="IV185" s="728"/>
      <c r="IW185" s="728"/>
      <c r="IX185" s="728"/>
      <c r="IY185" s="728"/>
      <c r="IZ185" s="728"/>
      <c r="JA185" s="728"/>
      <c r="JB185" s="728"/>
      <c r="JC185" s="728"/>
      <c r="JD185" s="728"/>
      <c r="JE185" s="728"/>
    </row>
    <row r="186" spans="13:265" s="759" customFormat="1" ht="15" hidden="1" customHeight="1">
      <c r="M186" s="638"/>
      <c r="N186" s="638"/>
      <c r="CK186" s="728"/>
      <c r="CL186" s="728"/>
      <c r="CM186" s="728"/>
      <c r="CN186" s="728"/>
      <c r="CO186" s="728"/>
      <c r="CP186" s="728"/>
      <c r="CQ186" s="728"/>
      <c r="CR186" s="728"/>
      <c r="CS186" s="728"/>
      <c r="CT186" s="728"/>
      <c r="CU186" s="728"/>
      <c r="CV186" s="728"/>
      <c r="CW186" s="728"/>
      <c r="CX186" s="728"/>
      <c r="CY186" s="728"/>
      <c r="CZ186" s="728"/>
      <c r="DA186" s="728"/>
      <c r="DB186" s="728"/>
      <c r="DC186" s="728"/>
      <c r="DD186" s="728"/>
      <c r="DE186" s="728"/>
      <c r="DF186" s="728"/>
      <c r="DG186" s="728"/>
      <c r="DH186" s="728"/>
      <c r="DI186" s="728"/>
      <c r="DJ186" s="728"/>
      <c r="DK186" s="728"/>
      <c r="DL186" s="728"/>
      <c r="DM186" s="728"/>
      <c r="DN186" s="728"/>
      <c r="DO186" s="728"/>
      <c r="DP186" s="728"/>
      <c r="DQ186" s="728"/>
      <c r="DR186" s="728"/>
      <c r="DS186" s="728"/>
      <c r="DT186" s="728"/>
      <c r="DU186" s="728"/>
      <c r="DV186" s="728"/>
      <c r="DW186" s="728"/>
      <c r="DX186" s="728"/>
      <c r="DY186" s="728"/>
      <c r="DZ186" s="728"/>
      <c r="EA186" s="728"/>
      <c r="EB186" s="728"/>
      <c r="EC186" s="728"/>
      <c r="ED186" s="728"/>
      <c r="EE186" s="728"/>
      <c r="EF186" s="728"/>
      <c r="EG186" s="728"/>
      <c r="EH186" s="728"/>
      <c r="EI186" s="728"/>
      <c r="EJ186" s="728"/>
      <c r="EK186" s="728"/>
      <c r="EL186" s="728"/>
      <c r="EM186" s="728"/>
      <c r="EN186" s="728"/>
      <c r="EO186" s="728"/>
      <c r="EP186" s="728"/>
      <c r="EQ186" s="728"/>
      <c r="ER186" s="728"/>
      <c r="ES186" s="728"/>
      <c r="ET186" s="728"/>
      <c r="EU186" s="728"/>
      <c r="EV186" s="728"/>
      <c r="EW186" s="728"/>
      <c r="EX186" s="728"/>
      <c r="EY186" s="728"/>
      <c r="EZ186" s="728"/>
      <c r="FA186" s="728"/>
      <c r="FB186" s="728"/>
      <c r="FC186" s="728"/>
      <c r="FD186" s="728"/>
      <c r="FE186" s="728"/>
      <c r="FF186" s="728"/>
      <c r="FG186" s="728"/>
      <c r="FH186" s="728"/>
      <c r="FI186" s="728"/>
      <c r="FJ186" s="728"/>
      <c r="FK186" s="728"/>
      <c r="FL186" s="728"/>
      <c r="FM186" s="728"/>
      <c r="FN186" s="728"/>
      <c r="FO186" s="728"/>
      <c r="FP186" s="728"/>
      <c r="FQ186" s="728"/>
      <c r="FR186" s="728"/>
      <c r="FS186" s="728"/>
      <c r="FT186" s="728"/>
      <c r="FU186" s="728"/>
      <c r="FV186" s="728"/>
      <c r="FW186" s="728"/>
      <c r="FX186" s="728"/>
      <c r="FY186" s="728"/>
      <c r="FZ186" s="728"/>
      <c r="GA186" s="728"/>
      <c r="GB186" s="728"/>
      <c r="GC186" s="728"/>
      <c r="GD186" s="728"/>
      <c r="GE186" s="728"/>
      <c r="GF186" s="728"/>
      <c r="GG186" s="728"/>
      <c r="GH186" s="728"/>
      <c r="GI186" s="728"/>
      <c r="GJ186" s="728"/>
      <c r="GK186" s="728"/>
      <c r="GL186" s="728"/>
      <c r="GM186" s="728"/>
      <c r="GN186" s="728"/>
      <c r="GO186" s="728"/>
      <c r="GP186" s="728"/>
      <c r="GQ186" s="728"/>
      <c r="GR186" s="728"/>
      <c r="GS186" s="728"/>
      <c r="GT186" s="728"/>
      <c r="GU186" s="728"/>
      <c r="GV186" s="728"/>
      <c r="GW186" s="728"/>
      <c r="GX186" s="728"/>
      <c r="GY186" s="728"/>
      <c r="GZ186" s="728"/>
      <c r="HA186" s="728"/>
      <c r="HB186" s="728"/>
      <c r="HC186" s="728"/>
      <c r="HD186" s="728"/>
      <c r="HE186" s="728"/>
      <c r="HF186" s="728"/>
      <c r="HG186" s="728"/>
      <c r="HH186" s="728"/>
      <c r="HI186" s="728"/>
      <c r="HJ186" s="728"/>
      <c r="HK186" s="728"/>
      <c r="HL186" s="728"/>
      <c r="HM186" s="728"/>
      <c r="HN186" s="728"/>
      <c r="HO186" s="728"/>
      <c r="HP186" s="728"/>
      <c r="HQ186" s="728"/>
      <c r="HR186" s="728"/>
      <c r="HS186" s="728"/>
      <c r="HT186" s="728"/>
      <c r="HU186" s="728"/>
      <c r="HV186" s="728"/>
      <c r="HW186" s="728"/>
      <c r="HX186" s="728"/>
      <c r="HY186" s="728"/>
      <c r="HZ186" s="728"/>
      <c r="IA186" s="728"/>
      <c r="IB186" s="728"/>
      <c r="IC186" s="728"/>
      <c r="ID186" s="728"/>
      <c r="IE186" s="728"/>
      <c r="IF186" s="728"/>
      <c r="IG186" s="728"/>
      <c r="IH186" s="728"/>
      <c r="II186" s="728"/>
      <c r="IJ186" s="728"/>
      <c r="IK186" s="728"/>
      <c r="IL186" s="728"/>
      <c r="IM186" s="728"/>
      <c r="IN186" s="728"/>
      <c r="IO186" s="728"/>
      <c r="IP186" s="728"/>
      <c r="IQ186" s="728"/>
      <c r="IR186" s="728"/>
      <c r="IS186" s="728"/>
      <c r="IT186" s="728"/>
      <c r="IU186" s="728"/>
      <c r="IV186" s="728"/>
      <c r="IW186" s="728"/>
      <c r="IX186" s="728"/>
      <c r="IY186" s="728"/>
      <c r="IZ186" s="728"/>
      <c r="JA186" s="728"/>
      <c r="JB186" s="728"/>
      <c r="JC186" s="728"/>
      <c r="JD186" s="728"/>
      <c r="JE186" s="728"/>
    </row>
    <row r="187" spans="13:265" s="759" customFormat="1" ht="15" hidden="1" customHeight="1">
      <c r="M187" s="638"/>
      <c r="N187" s="638"/>
      <c r="CK187" s="728"/>
      <c r="CL187" s="728"/>
      <c r="CM187" s="728"/>
      <c r="CN187" s="728"/>
      <c r="CO187" s="728"/>
      <c r="CP187" s="728"/>
      <c r="CQ187" s="728"/>
      <c r="CR187" s="728"/>
      <c r="CS187" s="728"/>
      <c r="CT187" s="728"/>
      <c r="CU187" s="728"/>
      <c r="CV187" s="728"/>
      <c r="CW187" s="728"/>
      <c r="CX187" s="728"/>
      <c r="CY187" s="728"/>
      <c r="CZ187" s="728"/>
      <c r="DA187" s="728"/>
      <c r="DB187" s="728"/>
      <c r="DC187" s="728"/>
      <c r="DD187" s="728"/>
      <c r="DE187" s="728"/>
      <c r="DF187" s="728"/>
      <c r="DG187" s="728"/>
      <c r="DH187" s="728"/>
      <c r="DI187" s="728"/>
      <c r="DJ187" s="728"/>
      <c r="DK187" s="728"/>
      <c r="DL187" s="728"/>
      <c r="DM187" s="728"/>
      <c r="DN187" s="728"/>
      <c r="DO187" s="728"/>
      <c r="DP187" s="728"/>
      <c r="DQ187" s="728"/>
      <c r="DR187" s="728"/>
      <c r="DS187" s="728"/>
      <c r="DT187" s="728"/>
      <c r="DU187" s="728"/>
      <c r="DV187" s="728"/>
      <c r="DW187" s="728"/>
      <c r="DX187" s="728"/>
      <c r="DY187" s="728"/>
      <c r="DZ187" s="728"/>
      <c r="EA187" s="728"/>
      <c r="EB187" s="728"/>
      <c r="EC187" s="728"/>
      <c r="ED187" s="728"/>
      <c r="EE187" s="728"/>
      <c r="EF187" s="728"/>
      <c r="EG187" s="728"/>
      <c r="EH187" s="728"/>
      <c r="EI187" s="728"/>
      <c r="EJ187" s="728"/>
      <c r="EK187" s="728"/>
      <c r="EL187" s="728"/>
      <c r="EM187" s="728"/>
      <c r="EN187" s="728"/>
      <c r="EO187" s="728"/>
      <c r="EP187" s="728"/>
      <c r="EQ187" s="728"/>
      <c r="ER187" s="728"/>
      <c r="ES187" s="728"/>
      <c r="ET187" s="728"/>
      <c r="EU187" s="728"/>
      <c r="EV187" s="728"/>
      <c r="EW187" s="728"/>
      <c r="EX187" s="728"/>
      <c r="EY187" s="728"/>
      <c r="EZ187" s="728"/>
      <c r="FA187" s="728"/>
      <c r="FB187" s="728"/>
      <c r="FC187" s="728"/>
      <c r="FD187" s="728"/>
      <c r="FE187" s="728"/>
      <c r="FF187" s="728"/>
      <c r="FG187" s="728"/>
      <c r="FH187" s="728"/>
      <c r="FI187" s="728"/>
      <c r="FJ187" s="728"/>
      <c r="FK187" s="728"/>
      <c r="FL187" s="728"/>
      <c r="FM187" s="728"/>
      <c r="FN187" s="728"/>
      <c r="FO187" s="728"/>
      <c r="FP187" s="728"/>
      <c r="FQ187" s="728"/>
      <c r="FR187" s="728"/>
      <c r="FS187" s="728"/>
      <c r="FT187" s="728"/>
      <c r="FU187" s="728"/>
      <c r="FV187" s="728"/>
      <c r="FW187" s="728"/>
      <c r="FX187" s="728"/>
      <c r="FY187" s="728"/>
      <c r="FZ187" s="728"/>
      <c r="GA187" s="728"/>
      <c r="GB187" s="728"/>
      <c r="GC187" s="728"/>
      <c r="GD187" s="728"/>
      <c r="GE187" s="728"/>
      <c r="GF187" s="728"/>
      <c r="GG187" s="728"/>
      <c r="GH187" s="728"/>
      <c r="GI187" s="728"/>
      <c r="GJ187" s="728"/>
      <c r="GK187" s="728"/>
      <c r="GL187" s="728"/>
      <c r="GM187" s="728"/>
      <c r="GN187" s="728"/>
      <c r="GO187" s="728"/>
      <c r="GP187" s="728"/>
      <c r="GQ187" s="728"/>
      <c r="GR187" s="728"/>
      <c r="GS187" s="728"/>
      <c r="GT187" s="728"/>
      <c r="GU187" s="728"/>
      <c r="GV187" s="728"/>
      <c r="GW187" s="728"/>
      <c r="GX187" s="728"/>
      <c r="GY187" s="728"/>
      <c r="GZ187" s="728"/>
      <c r="HA187" s="728"/>
      <c r="HB187" s="728"/>
      <c r="HC187" s="728"/>
      <c r="HD187" s="728"/>
      <c r="HE187" s="728"/>
      <c r="HF187" s="728"/>
      <c r="HG187" s="728"/>
      <c r="HH187" s="728"/>
      <c r="HI187" s="728"/>
      <c r="HJ187" s="728"/>
      <c r="HK187" s="728"/>
      <c r="HL187" s="728"/>
      <c r="HM187" s="728"/>
      <c r="HN187" s="728"/>
      <c r="HO187" s="728"/>
      <c r="HP187" s="728"/>
      <c r="HQ187" s="728"/>
      <c r="HR187" s="728"/>
      <c r="HS187" s="728"/>
      <c r="HT187" s="728"/>
      <c r="HU187" s="728"/>
      <c r="HV187" s="728"/>
      <c r="HW187" s="728"/>
      <c r="HX187" s="728"/>
      <c r="HY187" s="728"/>
      <c r="HZ187" s="728"/>
      <c r="IA187" s="728"/>
      <c r="IB187" s="728"/>
      <c r="IC187" s="728"/>
      <c r="ID187" s="728"/>
      <c r="IE187" s="728"/>
      <c r="IF187" s="728"/>
      <c r="IG187" s="728"/>
      <c r="IH187" s="728"/>
      <c r="II187" s="728"/>
      <c r="IJ187" s="728"/>
      <c r="IK187" s="728"/>
      <c r="IL187" s="728"/>
      <c r="IM187" s="728"/>
      <c r="IN187" s="728"/>
      <c r="IO187" s="728"/>
      <c r="IP187" s="728"/>
      <c r="IQ187" s="728"/>
      <c r="IR187" s="728"/>
      <c r="IS187" s="728"/>
      <c r="IT187" s="728"/>
      <c r="IU187" s="728"/>
      <c r="IV187" s="728"/>
      <c r="IW187" s="728"/>
      <c r="IX187" s="728"/>
      <c r="IY187" s="728"/>
      <c r="IZ187" s="728"/>
      <c r="JA187" s="728"/>
      <c r="JB187" s="728"/>
      <c r="JC187" s="728"/>
      <c r="JD187" s="728"/>
      <c r="JE187" s="728"/>
    </row>
    <row r="188" spans="13:265" s="759" customFormat="1" ht="15" hidden="1" customHeight="1">
      <c r="M188" s="638"/>
      <c r="N188" s="638"/>
      <c r="CK188" s="728"/>
      <c r="CL188" s="728"/>
      <c r="CM188" s="728"/>
      <c r="CN188" s="728"/>
      <c r="CO188" s="728"/>
      <c r="CP188" s="728"/>
      <c r="CQ188" s="728"/>
      <c r="CR188" s="728"/>
      <c r="CS188" s="728"/>
      <c r="CT188" s="728"/>
      <c r="CU188" s="728"/>
      <c r="CV188" s="728"/>
      <c r="CW188" s="728"/>
      <c r="CX188" s="728"/>
      <c r="CY188" s="728"/>
      <c r="CZ188" s="728"/>
      <c r="DA188" s="728"/>
      <c r="DB188" s="728"/>
      <c r="DC188" s="728"/>
      <c r="DD188" s="728"/>
      <c r="DE188" s="728"/>
      <c r="DF188" s="728"/>
      <c r="DG188" s="728"/>
      <c r="DH188" s="728"/>
      <c r="DI188" s="728"/>
      <c r="DJ188" s="728"/>
      <c r="DK188" s="728"/>
      <c r="DL188" s="728"/>
      <c r="DM188" s="728"/>
      <c r="DN188" s="728"/>
      <c r="DO188" s="728"/>
      <c r="DP188" s="728"/>
      <c r="DQ188" s="728"/>
      <c r="DR188" s="728"/>
      <c r="DS188" s="728"/>
      <c r="DT188" s="728"/>
      <c r="DU188" s="728"/>
      <c r="DV188" s="728"/>
      <c r="DW188" s="728"/>
      <c r="DX188" s="728"/>
      <c r="DY188" s="728"/>
      <c r="DZ188" s="728"/>
      <c r="EA188" s="728"/>
      <c r="EB188" s="728"/>
      <c r="EC188" s="728"/>
      <c r="ED188" s="728"/>
      <c r="EE188" s="728"/>
      <c r="EF188" s="728"/>
      <c r="EG188" s="728"/>
      <c r="EH188" s="728"/>
      <c r="EI188" s="728"/>
      <c r="EJ188" s="728"/>
      <c r="EK188" s="728"/>
      <c r="EL188" s="728"/>
      <c r="EM188" s="728"/>
      <c r="EN188" s="728"/>
      <c r="EO188" s="728"/>
      <c r="EP188" s="728"/>
      <c r="EQ188" s="728"/>
      <c r="ER188" s="728"/>
      <c r="ES188" s="728"/>
      <c r="ET188" s="728"/>
      <c r="EU188" s="728"/>
      <c r="EV188" s="728"/>
      <c r="EW188" s="728"/>
      <c r="EX188" s="728"/>
      <c r="EY188" s="728"/>
      <c r="EZ188" s="728"/>
      <c r="FA188" s="728"/>
      <c r="FB188" s="728"/>
      <c r="FC188" s="728"/>
      <c r="FD188" s="728"/>
      <c r="FE188" s="728"/>
      <c r="FF188" s="728"/>
      <c r="FG188" s="728"/>
      <c r="FH188" s="728"/>
      <c r="FI188" s="728"/>
      <c r="FJ188" s="728"/>
      <c r="FK188" s="728"/>
      <c r="FL188" s="728"/>
      <c r="FM188" s="728"/>
      <c r="FN188" s="728"/>
      <c r="FO188" s="728"/>
      <c r="FP188" s="728"/>
      <c r="FQ188" s="728"/>
      <c r="FR188" s="728"/>
      <c r="FS188" s="728"/>
      <c r="FT188" s="728"/>
      <c r="FU188" s="728"/>
      <c r="FV188" s="728"/>
      <c r="FW188" s="728"/>
      <c r="FX188" s="728"/>
      <c r="FY188" s="728"/>
      <c r="FZ188" s="728"/>
      <c r="GA188" s="728"/>
      <c r="GB188" s="728"/>
      <c r="GC188" s="728"/>
      <c r="GD188" s="728"/>
      <c r="GE188" s="728"/>
      <c r="GF188" s="728"/>
      <c r="GG188" s="728"/>
      <c r="GH188" s="728"/>
      <c r="GI188" s="728"/>
      <c r="GJ188" s="728"/>
      <c r="GK188" s="728"/>
      <c r="GL188" s="728"/>
      <c r="GM188" s="728"/>
      <c r="GN188" s="728"/>
      <c r="GO188" s="728"/>
      <c r="GP188" s="728"/>
      <c r="GQ188" s="728"/>
      <c r="GR188" s="728"/>
      <c r="GS188" s="728"/>
      <c r="GT188" s="728"/>
      <c r="GU188" s="728"/>
      <c r="GV188" s="728"/>
      <c r="GW188" s="728"/>
      <c r="GX188" s="728"/>
      <c r="GY188" s="728"/>
      <c r="GZ188" s="728"/>
      <c r="HA188" s="728"/>
      <c r="HB188" s="728"/>
      <c r="HC188" s="728"/>
      <c r="HD188" s="728"/>
      <c r="HE188" s="728"/>
      <c r="HF188" s="728"/>
      <c r="HG188" s="728"/>
      <c r="HH188" s="728"/>
      <c r="HI188" s="728"/>
      <c r="HJ188" s="728"/>
      <c r="HK188" s="728"/>
      <c r="HL188" s="728"/>
      <c r="HM188" s="728"/>
      <c r="HN188" s="728"/>
      <c r="HO188" s="728"/>
      <c r="HP188" s="728"/>
      <c r="HQ188" s="728"/>
      <c r="HR188" s="728"/>
      <c r="HS188" s="728"/>
      <c r="HT188" s="728"/>
      <c r="HU188" s="728"/>
      <c r="HV188" s="728"/>
      <c r="HW188" s="728"/>
      <c r="HX188" s="728"/>
      <c r="HY188" s="728"/>
      <c r="HZ188" s="728"/>
      <c r="IA188" s="728"/>
      <c r="IB188" s="728"/>
      <c r="IC188" s="728"/>
      <c r="ID188" s="728"/>
      <c r="IE188" s="728"/>
      <c r="IF188" s="728"/>
      <c r="IG188" s="728"/>
      <c r="IH188" s="728"/>
      <c r="II188" s="728"/>
      <c r="IJ188" s="728"/>
      <c r="IK188" s="728"/>
      <c r="IL188" s="728"/>
      <c r="IM188" s="728"/>
      <c r="IN188" s="728"/>
      <c r="IO188" s="728"/>
      <c r="IP188" s="728"/>
      <c r="IQ188" s="728"/>
      <c r="IR188" s="728"/>
      <c r="IS188" s="728"/>
      <c r="IT188" s="728"/>
      <c r="IU188" s="728"/>
      <c r="IV188" s="728"/>
      <c r="IW188" s="728"/>
      <c r="IX188" s="728"/>
      <c r="IY188" s="728"/>
      <c r="IZ188" s="728"/>
      <c r="JA188" s="728"/>
      <c r="JB188" s="728"/>
      <c r="JC188" s="728"/>
      <c r="JD188" s="728"/>
      <c r="JE188" s="728"/>
    </row>
    <row r="189" spans="13:265" s="759" customFormat="1" ht="15" hidden="1" customHeight="1">
      <c r="M189" s="638"/>
      <c r="N189" s="638"/>
      <c r="CK189" s="728"/>
      <c r="CL189" s="728"/>
      <c r="CM189" s="728"/>
      <c r="CN189" s="728"/>
      <c r="CO189" s="728"/>
      <c r="CP189" s="728"/>
      <c r="CQ189" s="728"/>
      <c r="CR189" s="728"/>
      <c r="CS189" s="728"/>
      <c r="CT189" s="728"/>
      <c r="CU189" s="728"/>
      <c r="CV189" s="728"/>
      <c r="CW189" s="728"/>
      <c r="CX189" s="728"/>
      <c r="CY189" s="728"/>
      <c r="CZ189" s="728"/>
      <c r="DA189" s="728"/>
      <c r="DB189" s="728"/>
      <c r="DC189" s="728"/>
      <c r="DD189" s="728"/>
      <c r="DE189" s="728"/>
      <c r="DF189" s="728"/>
      <c r="DG189" s="728"/>
      <c r="DH189" s="728"/>
      <c r="DI189" s="728"/>
      <c r="DJ189" s="728"/>
      <c r="DK189" s="728"/>
      <c r="DL189" s="728"/>
      <c r="DM189" s="728"/>
      <c r="DN189" s="728"/>
      <c r="DO189" s="728"/>
      <c r="DP189" s="728"/>
      <c r="DQ189" s="728"/>
      <c r="DR189" s="728"/>
      <c r="DS189" s="728"/>
      <c r="DT189" s="728"/>
      <c r="DU189" s="728"/>
      <c r="DV189" s="728"/>
      <c r="DW189" s="728"/>
      <c r="DX189" s="728"/>
      <c r="DY189" s="728"/>
      <c r="DZ189" s="728"/>
      <c r="EA189" s="728"/>
      <c r="EB189" s="728"/>
      <c r="EC189" s="728"/>
      <c r="ED189" s="728"/>
      <c r="EE189" s="728"/>
      <c r="EF189" s="728"/>
      <c r="EG189" s="728"/>
      <c r="EH189" s="728"/>
      <c r="EI189" s="728"/>
      <c r="EJ189" s="728"/>
      <c r="EK189" s="728"/>
      <c r="EL189" s="728"/>
      <c r="EM189" s="728"/>
      <c r="EN189" s="728"/>
      <c r="EO189" s="728"/>
      <c r="EP189" s="728"/>
      <c r="EQ189" s="728"/>
      <c r="ER189" s="728"/>
      <c r="ES189" s="728"/>
      <c r="ET189" s="728"/>
      <c r="EU189" s="728"/>
      <c r="EV189" s="728"/>
      <c r="EW189" s="728"/>
      <c r="EX189" s="728"/>
      <c r="EY189" s="728"/>
      <c r="EZ189" s="728"/>
      <c r="FA189" s="728"/>
      <c r="FB189" s="728"/>
      <c r="FC189" s="728"/>
      <c r="FD189" s="728"/>
      <c r="FE189" s="728"/>
      <c r="FF189" s="728"/>
      <c r="FG189" s="728"/>
      <c r="FH189" s="728"/>
      <c r="FI189" s="728"/>
      <c r="FJ189" s="728"/>
      <c r="FK189" s="728"/>
      <c r="FL189" s="728"/>
      <c r="FM189" s="728"/>
      <c r="FN189" s="728"/>
      <c r="FO189" s="728"/>
      <c r="FP189" s="728"/>
      <c r="FQ189" s="728"/>
      <c r="FR189" s="728"/>
      <c r="FS189" s="728"/>
      <c r="FT189" s="728"/>
      <c r="FU189" s="728"/>
      <c r="FV189" s="728"/>
      <c r="FW189" s="728"/>
      <c r="FX189" s="728"/>
      <c r="FY189" s="728"/>
      <c r="FZ189" s="728"/>
      <c r="GA189" s="728"/>
      <c r="GB189" s="728"/>
      <c r="GC189" s="728"/>
      <c r="GD189" s="728"/>
      <c r="GE189" s="728"/>
      <c r="GF189" s="728"/>
      <c r="GG189" s="728"/>
      <c r="GH189" s="728"/>
      <c r="GI189" s="728"/>
      <c r="GJ189" s="728"/>
      <c r="GK189" s="728"/>
      <c r="GL189" s="728"/>
      <c r="GM189" s="728"/>
      <c r="GN189" s="728"/>
      <c r="GO189" s="728"/>
      <c r="GP189" s="728"/>
      <c r="GQ189" s="728"/>
      <c r="GR189" s="728"/>
      <c r="GS189" s="728"/>
      <c r="GT189" s="728"/>
      <c r="GU189" s="728"/>
      <c r="GV189" s="728"/>
      <c r="GW189" s="728"/>
      <c r="GX189" s="728"/>
      <c r="GY189" s="728"/>
      <c r="GZ189" s="728"/>
      <c r="HA189" s="728"/>
      <c r="HB189" s="728"/>
      <c r="HC189" s="728"/>
      <c r="HD189" s="728"/>
      <c r="HE189" s="728"/>
      <c r="HF189" s="728"/>
      <c r="HG189" s="728"/>
      <c r="HH189" s="728"/>
      <c r="HI189" s="728"/>
      <c r="HJ189" s="728"/>
      <c r="HK189" s="728"/>
      <c r="HL189" s="728"/>
      <c r="HM189" s="728"/>
      <c r="HN189" s="728"/>
      <c r="HO189" s="728"/>
      <c r="HP189" s="728"/>
      <c r="HQ189" s="728"/>
      <c r="HR189" s="728"/>
      <c r="HS189" s="728"/>
      <c r="HT189" s="728"/>
      <c r="HU189" s="728"/>
      <c r="HV189" s="728"/>
      <c r="HW189" s="728"/>
      <c r="HX189" s="728"/>
      <c r="HY189" s="728"/>
      <c r="HZ189" s="728"/>
      <c r="IA189" s="728"/>
      <c r="IB189" s="728"/>
      <c r="IC189" s="728"/>
      <c r="ID189" s="728"/>
      <c r="IE189" s="728"/>
      <c r="IF189" s="728"/>
      <c r="IG189" s="728"/>
      <c r="IH189" s="728"/>
      <c r="II189" s="728"/>
      <c r="IJ189" s="728"/>
      <c r="IK189" s="728"/>
      <c r="IL189" s="728"/>
      <c r="IM189" s="728"/>
      <c r="IN189" s="728"/>
      <c r="IO189" s="728"/>
      <c r="IP189" s="728"/>
      <c r="IQ189" s="728"/>
      <c r="IR189" s="728"/>
      <c r="IS189" s="728"/>
      <c r="IT189" s="728"/>
      <c r="IU189" s="728"/>
      <c r="IV189" s="728"/>
      <c r="IW189" s="728"/>
      <c r="IX189" s="728"/>
      <c r="IY189" s="728"/>
      <c r="IZ189" s="728"/>
      <c r="JA189" s="728"/>
      <c r="JB189" s="728"/>
      <c r="JC189" s="728"/>
      <c r="JD189" s="728"/>
      <c r="JE189" s="728"/>
    </row>
    <row r="190" spans="13:265" s="759" customFormat="1" ht="15" hidden="1" customHeight="1">
      <c r="M190" s="638"/>
      <c r="N190" s="638"/>
      <c r="CK190" s="728"/>
      <c r="CL190" s="728"/>
      <c r="CM190" s="728"/>
      <c r="CN190" s="728"/>
      <c r="CO190" s="728"/>
      <c r="CP190" s="728"/>
      <c r="CQ190" s="728"/>
      <c r="CR190" s="728"/>
      <c r="CS190" s="728"/>
      <c r="CT190" s="728"/>
      <c r="CU190" s="728"/>
      <c r="CV190" s="728"/>
      <c r="CW190" s="728"/>
      <c r="CX190" s="728"/>
      <c r="CY190" s="728"/>
      <c r="CZ190" s="728"/>
      <c r="DA190" s="728"/>
      <c r="DB190" s="728"/>
      <c r="DC190" s="728"/>
      <c r="DD190" s="728"/>
      <c r="DE190" s="728"/>
      <c r="DF190" s="728"/>
      <c r="DG190" s="728"/>
      <c r="DH190" s="728"/>
      <c r="DI190" s="728"/>
      <c r="DJ190" s="728"/>
      <c r="DK190" s="728"/>
      <c r="DL190" s="728"/>
      <c r="DM190" s="728"/>
      <c r="DN190" s="728"/>
      <c r="DO190" s="728"/>
      <c r="DP190" s="728"/>
      <c r="DQ190" s="728"/>
      <c r="DR190" s="728"/>
      <c r="DS190" s="728"/>
      <c r="DT190" s="728"/>
      <c r="DU190" s="728"/>
      <c r="DV190" s="728"/>
      <c r="DW190" s="728"/>
      <c r="DX190" s="728"/>
      <c r="DY190" s="728"/>
      <c r="DZ190" s="728"/>
      <c r="EA190" s="728"/>
      <c r="EB190" s="728"/>
      <c r="EC190" s="728"/>
      <c r="ED190" s="728"/>
      <c r="EE190" s="728"/>
      <c r="EF190" s="728"/>
      <c r="EG190" s="728"/>
      <c r="EH190" s="728"/>
      <c r="EI190" s="728"/>
      <c r="EJ190" s="728"/>
      <c r="EK190" s="728"/>
      <c r="EL190" s="728"/>
      <c r="EM190" s="728"/>
      <c r="EN190" s="728"/>
      <c r="EO190" s="728"/>
      <c r="EP190" s="728"/>
      <c r="EQ190" s="728"/>
      <c r="ER190" s="728"/>
      <c r="ES190" s="728"/>
      <c r="ET190" s="728"/>
      <c r="EU190" s="728"/>
      <c r="EV190" s="728"/>
      <c r="EW190" s="728"/>
      <c r="EX190" s="728"/>
      <c r="EY190" s="728"/>
      <c r="EZ190" s="728"/>
      <c r="FA190" s="728"/>
      <c r="FB190" s="728"/>
      <c r="FC190" s="728"/>
      <c r="FD190" s="728"/>
      <c r="FE190" s="728"/>
      <c r="FF190" s="728"/>
      <c r="FG190" s="728"/>
      <c r="FH190" s="728"/>
      <c r="FI190" s="728"/>
      <c r="FJ190" s="728"/>
      <c r="FK190" s="728"/>
      <c r="FL190" s="728"/>
      <c r="FM190" s="728"/>
      <c r="FN190" s="728"/>
      <c r="FO190" s="728"/>
      <c r="FP190" s="728"/>
      <c r="FQ190" s="728"/>
      <c r="FR190" s="728"/>
      <c r="FS190" s="728"/>
      <c r="FT190" s="728"/>
      <c r="FU190" s="728"/>
      <c r="FV190" s="728"/>
      <c r="FW190" s="728"/>
      <c r="FX190" s="728"/>
      <c r="FY190" s="728"/>
      <c r="FZ190" s="728"/>
      <c r="GA190" s="728"/>
      <c r="GB190" s="728"/>
      <c r="GC190" s="728"/>
      <c r="GD190" s="728"/>
      <c r="GE190" s="728"/>
      <c r="GF190" s="728"/>
      <c r="GG190" s="728"/>
      <c r="GH190" s="728"/>
      <c r="GI190" s="728"/>
      <c r="GJ190" s="728"/>
      <c r="GK190" s="728"/>
      <c r="GL190" s="728"/>
      <c r="GM190" s="728"/>
      <c r="GN190" s="728"/>
      <c r="GO190" s="728"/>
      <c r="GP190" s="728"/>
      <c r="GQ190" s="728"/>
      <c r="GR190" s="728"/>
      <c r="GS190" s="728"/>
      <c r="GT190" s="728"/>
      <c r="GU190" s="728"/>
      <c r="GV190" s="728"/>
      <c r="GW190" s="728"/>
      <c r="GX190" s="728"/>
      <c r="GY190" s="728"/>
      <c r="GZ190" s="728"/>
      <c r="HA190" s="728"/>
      <c r="HB190" s="728"/>
      <c r="HC190" s="728"/>
      <c r="HD190" s="728"/>
      <c r="HE190" s="728"/>
      <c r="HF190" s="728"/>
      <c r="HG190" s="728"/>
      <c r="HH190" s="728"/>
      <c r="HI190" s="728"/>
      <c r="HJ190" s="728"/>
      <c r="HK190" s="728"/>
      <c r="HL190" s="728"/>
      <c r="HM190" s="728"/>
      <c r="HN190" s="728"/>
      <c r="HO190" s="728"/>
      <c r="HP190" s="728"/>
      <c r="HQ190" s="728"/>
      <c r="HR190" s="728"/>
      <c r="HS190" s="728"/>
      <c r="HT190" s="728"/>
      <c r="HU190" s="728"/>
      <c r="HV190" s="728"/>
      <c r="HW190" s="728"/>
      <c r="HX190" s="728"/>
      <c r="HY190" s="728"/>
      <c r="HZ190" s="728"/>
      <c r="IA190" s="728"/>
      <c r="IB190" s="728"/>
      <c r="IC190" s="728"/>
      <c r="ID190" s="728"/>
      <c r="IE190" s="728"/>
      <c r="IF190" s="728"/>
      <c r="IG190" s="728"/>
      <c r="IH190" s="728"/>
      <c r="II190" s="728"/>
      <c r="IJ190" s="728"/>
      <c r="IK190" s="728"/>
      <c r="IL190" s="728"/>
      <c r="IM190" s="728"/>
      <c r="IN190" s="728"/>
      <c r="IO190" s="728"/>
      <c r="IP190" s="728"/>
      <c r="IQ190" s="728"/>
      <c r="IR190" s="728"/>
      <c r="IS190" s="728"/>
      <c r="IT190" s="728"/>
      <c r="IU190" s="728"/>
      <c r="IV190" s="728"/>
      <c r="IW190" s="728"/>
      <c r="IX190" s="728"/>
      <c r="IY190" s="728"/>
      <c r="IZ190" s="728"/>
      <c r="JA190" s="728"/>
      <c r="JB190" s="728"/>
      <c r="JC190" s="728"/>
      <c r="JD190" s="728"/>
      <c r="JE190" s="728"/>
    </row>
    <row r="191" spans="13:265" s="759" customFormat="1" ht="15" hidden="1" customHeight="1">
      <c r="M191" s="638"/>
      <c r="N191" s="638"/>
      <c r="CK191" s="728"/>
      <c r="CL191" s="728"/>
      <c r="CM191" s="728"/>
      <c r="CN191" s="728"/>
      <c r="CO191" s="728"/>
      <c r="CP191" s="728"/>
      <c r="CQ191" s="728"/>
      <c r="CR191" s="728"/>
      <c r="CS191" s="728"/>
      <c r="CT191" s="728"/>
      <c r="CU191" s="728"/>
      <c r="CV191" s="728"/>
      <c r="CW191" s="728"/>
      <c r="CX191" s="728"/>
      <c r="CY191" s="728"/>
      <c r="CZ191" s="728"/>
      <c r="DA191" s="728"/>
      <c r="DB191" s="728"/>
      <c r="DC191" s="728"/>
      <c r="DD191" s="728"/>
      <c r="DE191" s="728"/>
      <c r="DF191" s="728"/>
      <c r="DG191" s="728"/>
      <c r="DH191" s="728"/>
      <c r="DI191" s="728"/>
      <c r="DJ191" s="728"/>
      <c r="DK191" s="728"/>
      <c r="DL191" s="728"/>
      <c r="DM191" s="728"/>
      <c r="DN191" s="728"/>
      <c r="DO191" s="728"/>
      <c r="DP191" s="728"/>
      <c r="DQ191" s="728"/>
      <c r="DR191" s="728"/>
      <c r="DS191" s="728"/>
      <c r="DT191" s="728"/>
      <c r="DU191" s="728"/>
      <c r="DV191" s="728"/>
      <c r="DW191" s="728"/>
      <c r="DX191" s="728"/>
      <c r="DY191" s="728"/>
      <c r="DZ191" s="728"/>
      <c r="EA191" s="728"/>
      <c r="EB191" s="728"/>
      <c r="EC191" s="728"/>
      <c r="ED191" s="728"/>
      <c r="EE191" s="728"/>
      <c r="EF191" s="728"/>
      <c r="EG191" s="728"/>
      <c r="EH191" s="728"/>
      <c r="EI191" s="728"/>
      <c r="EJ191" s="728"/>
      <c r="EK191" s="728"/>
      <c r="EL191" s="728"/>
      <c r="EM191" s="728"/>
      <c r="EN191" s="728"/>
      <c r="EO191" s="728"/>
      <c r="EP191" s="728"/>
      <c r="EQ191" s="728"/>
      <c r="ER191" s="728"/>
      <c r="ES191" s="728"/>
      <c r="ET191" s="728"/>
      <c r="EU191" s="728"/>
      <c r="EV191" s="728"/>
      <c r="EW191" s="728"/>
      <c r="EX191" s="728"/>
      <c r="EY191" s="728"/>
      <c r="EZ191" s="728"/>
      <c r="FA191" s="728"/>
      <c r="FB191" s="728"/>
      <c r="FC191" s="728"/>
      <c r="FD191" s="728"/>
      <c r="FE191" s="728"/>
      <c r="FF191" s="728"/>
      <c r="FG191" s="728"/>
      <c r="FH191" s="728"/>
      <c r="FI191" s="728"/>
      <c r="FJ191" s="728"/>
      <c r="FK191" s="728"/>
      <c r="FL191" s="728"/>
      <c r="FM191" s="728"/>
      <c r="FN191" s="728"/>
      <c r="FO191" s="728"/>
      <c r="FP191" s="728"/>
      <c r="FQ191" s="728"/>
      <c r="FR191" s="728"/>
      <c r="FS191" s="728"/>
      <c r="FT191" s="728"/>
      <c r="FU191" s="728"/>
      <c r="FV191" s="728"/>
      <c r="FW191" s="728"/>
      <c r="FX191" s="728"/>
      <c r="FY191" s="728"/>
      <c r="FZ191" s="728"/>
      <c r="GA191" s="728"/>
      <c r="GB191" s="728"/>
      <c r="GC191" s="728"/>
      <c r="GD191" s="728"/>
      <c r="GE191" s="728"/>
      <c r="GF191" s="728"/>
      <c r="GG191" s="728"/>
      <c r="GH191" s="728"/>
      <c r="GI191" s="728"/>
      <c r="GJ191" s="728"/>
      <c r="GK191" s="728"/>
      <c r="GL191" s="728"/>
      <c r="GM191" s="728"/>
      <c r="GN191" s="728"/>
      <c r="GO191" s="728"/>
      <c r="GP191" s="728"/>
      <c r="GQ191" s="728"/>
      <c r="GR191" s="728"/>
      <c r="GS191" s="728"/>
      <c r="GT191" s="728"/>
      <c r="GU191" s="728"/>
      <c r="GV191" s="728"/>
      <c r="GW191" s="728"/>
      <c r="GX191" s="728"/>
      <c r="GY191" s="728"/>
      <c r="GZ191" s="728"/>
      <c r="HA191" s="728"/>
      <c r="HB191" s="728"/>
      <c r="HC191" s="728"/>
      <c r="HD191" s="728"/>
      <c r="HE191" s="728"/>
      <c r="HF191" s="728"/>
      <c r="HG191" s="728"/>
      <c r="HH191" s="728"/>
      <c r="HI191" s="728"/>
      <c r="HJ191" s="728"/>
      <c r="HK191" s="728"/>
      <c r="HL191" s="728"/>
      <c r="HM191" s="728"/>
      <c r="HN191" s="728"/>
      <c r="HO191" s="728"/>
      <c r="HP191" s="728"/>
      <c r="HQ191" s="728"/>
      <c r="HR191" s="728"/>
      <c r="HS191" s="728"/>
      <c r="HT191" s="728"/>
      <c r="HU191" s="728"/>
      <c r="HV191" s="728"/>
      <c r="HW191" s="728"/>
      <c r="HX191" s="728"/>
      <c r="HY191" s="728"/>
      <c r="HZ191" s="728"/>
      <c r="IA191" s="728"/>
      <c r="IB191" s="728"/>
      <c r="IC191" s="728"/>
      <c r="ID191" s="728"/>
      <c r="IE191" s="728"/>
      <c r="IF191" s="728"/>
      <c r="IG191" s="728"/>
      <c r="IH191" s="728"/>
      <c r="II191" s="728"/>
      <c r="IJ191" s="728"/>
      <c r="IK191" s="728"/>
      <c r="IL191" s="728"/>
      <c r="IM191" s="728"/>
      <c r="IN191" s="728"/>
      <c r="IO191" s="728"/>
      <c r="IP191" s="728"/>
      <c r="IQ191" s="728"/>
      <c r="IR191" s="728"/>
      <c r="IS191" s="728"/>
      <c r="IT191" s="728"/>
      <c r="IU191" s="728"/>
      <c r="IV191" s="728"/>
      <c r="IW191" s="728"/>
      <c r="IX191" s="728"/>
      <c r="IY191" s="728"/>
      <c r="IZ191" s="728"/>
      <c r="JA191" s="728"/>
      <c r="JB191" s="728"/>
      <c r="JC191" s="728"/>
      <c r="JD191" s="728"/>
      <c r="JE191" s="728"/>
    </row>
    <row r="192" spans="13:265" s="759" customFormat="1" ht="15" hidden="1" customHeight="1">
      <c r="M192" s="638"/>
      <c r="N192" s="638"/>
      <c r="CK192" s="728"/>
      <c r="CL192" s="728"/>
      <c r="CM192" s="728"/>
      <c r="CN192" s="728"/>
      <c r="CO192" s="728"/>
      <c r="CP192" s="728"/>
      <c r="CQ192" s="728"/>
      <c r="CR192" s="728"/>
      <c r="CS192" s="728"/>
      <c r="CT192" s="728"/>
      <c r="CU192" s="728"/>
      <c r="CV192" s="728"/>
      <c r="CW192" s="728"/>
      <c r="CX192" s="728"/>
      <c r="CY192" s="728"/>
      <c r="CZ192" s="728"/>
      <c r="DA192" s="728"/>
      <c r="DB192" s="728"/>
      <c r="DC192" s="728"/>
      <c r="DD192" s="728"/>
      <c r="DE192" s="728"/>
      <c r="DF192" s="728"/>
      <c r="DG192" s="728"/>
      <c r="DH192" s="728"/>
      <c r="DI192" s="728"/>
      <c r="DJ192" s="728"/>
      <c r="DK192" s="728"/>
      <c r="DL192" s="728"/>
      <c r="DM192" s="728"/>
      <c r="DN192" s="728"/>
      <c r="DO192" s="728"/>
      <c r="DP192" s="728"/>
      <c r="DQ192" s="728"/>
      <c r="DR192" s="728"/>
      <c r="DS192" s="728"/>
      <c r="DT192" s="728"/>
      <c r="DU192" s="728"/>
      <c r="DV192" s="728"/>
      <c r="DW192" s="728"/>
      <c r="DX192" s="728"/>
      <c r="DY192" s="728"/>
      <c r="DZ192" s="728"/>
      <c r="EA192" s="728"/>
      <c r="EB192" s="728"/>
      <c r="EC192" s="728"/>
      <c r="ED192" s="728"/>
      <c r="EE192" s="728"/>
      <c r="EF192" s="728"/>
      <c r="EG192" s="728"/>
      <c r="EH192" s="728"/>
      <c r="EI192" s="728"/>
      <c r="EJ192" s="728"/>
      <c r="EK192" s="728"/>
      <c r="EL192" s="728"/>
      <c r="EM192" s="728"/>
      <c r="EN192" s="728"/>
      <c r="EO192" s="728"/>
      <c r="EP192" s="728"/>
      <c r="EQ192" s="728"/>
      <c r="ER192" s="728"/>
      <c r="ES192" s="728"/>
      <c r="ET192" s="728"/>
      <c r="EU192" s="728"/>
      <c r="EV192" s="728"/>
      <c r="EW192" s="728"/>
      <c r="EX192" s="728"/>
      <c r="EY192" s="728"/>
      <c r="EZ192" s="728"/>
      <c r="FA192" s="728"/>
      <c r="FB192" s="728"/>
      <c r="FC192" s="728"/>
      <c r="FD192" s="728"/>
      <c r="FE192" s="728"/>
      <c r="FF192" s="728"/>
      <c r="FG192" s="728"/>
      <c r="FH192" s="728"/>
      <c r="FI192" s="728"/>
      <c r="FJ192" s="728"/>
      <c r="FK192" s="728"/>
      <c r="FL192" s="728"/>
      <c r="FM192" s="728"/>
      <c r="FN192" s="728"/>
      <c r="FO192" s="728"/>
      <c r="FP192" s="728"/>
      <c r="FQ192" s="728"/>
      <c r="FR192" s="728"/>
      <c r="FS192" s="728"/>
      <c r="FT192" s="728"/>
      <c r="FU192" s="728"/>
      <c r="FV192" s="728"/>
      <c r="FW192" s="728"/>
      <c r="FX192" s="728"/>
      <c r="FY192" s="728"/>
      <c r="FZ192" s="728"/>
      <c r="GA192" s="728"/>
      <c r="GB192" s="728"/>
      <c r="GC192" s="728"/>
      <c r="GD192" s="728"/>
      <c r="GE192" s="728"/>
      <c r="GF192" s="728"/>
      <c r="GG192" s="728"/>
      <c r="GH192" s="728"/>
      <c r="GI192" s="728"/>
      <c r="GJ192" s="728"/>
      <c r="GK192" s="728"/>
      <c r="GL192" s="728"/>
      <c r="GM192" s="728"/>
      <c r="GN192" s="728"/>
      <c r="GO192" s="728"/>
      <c r="GP192" s="728"/>
      <c r="GQ192" s="728"/>
      <c r="GR192" s="728"/>
      <c r="GS192" s="728"/>
      <c r="GT192" s="728"/>
      <c r="GU192" s="728"/>
      <c r="GV192" s="728"/>
      <c r="GW192" s="728"/>
      <c r="GX192" s="728"/>
      <c r="GY192" s="728"/>
      <c r="GZ192" s="728"/>
      <c r="HA192" s="728"/>
      <c r="HB192" s="728"/>
      <c r="HC192" s="728"/>
      <c r="HD192" s="728"/>
      <c r="HE192" s="728"/>
      <c r="HF192" s="728"/>
      <c r="HG192" s="728"/>
      <c r="HH192" s="728"/>
      <c r="HI192" s="728"/>
      <c r="HJ192" s="728"/>
      <c r="HK192" s="728"/>
      <c r="HL192" s="728"/>
      <c r="HM192" s="728"/>
      <c r="HN192" s="728"/>
      <c r="HO192" s="728"/>
      <c r="HP192" s="728"/>
      <c r="HQ192" s="728"/>
      <c r="HR192" s="728"/>
      <c r="HS192" s="728"/>
      <c r="HT192" s="728"/>
      <c r="HU192" s="728"/>
      <c r="HV192" s="728"/>
      <c r="HW192" s="728"/>
      <c r="HX192" s="728"/>
      <c r="HY192" s="728"/>
      <c r="HZ192" s="728"/>
      <c r="IA192" s="728"/>
      <c r="IB192" s="728"/>
      <c r="IC192" s="728"/>
      <c r="ID192" s="728"/>
      <c r="IE192" s="728"/>
      <c r="IF192" s="728"/>
      <c r="IG192" s="728"/>
      <c r="IH192" s="728"/>
      <c r="II192" s="728"/>
      <c r="IJ192" s="728"/>
      <c r="IK192" s="728"/>
      <c r="IL192" s="728"/>
      <c r="IM192" s="728"/>
      <c r="IN192" s="728"/>
      <c r="IO192" s="728"/>
      <c r="IP192" s="728"/>
      <c r="IQ192" s="728"/>
      <c r="IR192" s="728"/>
      <c r="IS192" s="728"/>
      <c r="IT192" s="728"/>
      <c r="IU192" s="728"/>
      <c r="IV192" s="728"/>
      <c r="IW192" s="728"/>
      <c r="IX192" s="728"/>
      <c r="IY192" s="728"/>
      <c r="IZ192" s="728"/>
      <c r="JA192" s="728"/>
      <c r="JB192" s="728"/>
      <c r="JC192" s="728"/>
      <c r="JD192" s="728"/>
      <c r="JE192" s="728"/>
    </row>
    <row r="193" spans="13:265" s="759" customFormat="1" ht="15" hidden="1" customHeight="1">
      <c r="M193" s="638"/>
      <c r="N193" s="638"/>
      <c r="CK193" s="728"/>
      <c r="CL193" s="728"/>
      <c r="CM193" s="728"/>
      <c r="CN193" s="728"/>
      <c r="CO193" s="728"/>
      <c r="CP193" s="728"/>
      <c r="CQ193" s="728"/>
      <c r="CR193" s="728"/>
      <c r="CS193" s="728"/>
      <c r="CT193" s="728"/>
      <c r="CU193" s="728"/>
      <c r="CV193" s="728"/>
      <c r="CW193" s="728"/>
      <c r="CX193" s="728"/>
      <c r="CY193" s="728"/>
      <c r="CZ193" s="728"/>
      <c r="DA193" s="728"/>
      <c r="DB193" s="728"/>
      <c r="DC193" s="728"/>
      <c r="DD193" s="728"/>
      <c r="DE193" s="728"/>
      <c r="DF193" s="728"/>
      <c r="DG193" s="728"/>
      <c r="DH193" s="728"/>
      <c r="DI193" s="728"/>
      <c r="DJ193" s="728"/>
      <c r="DK193" s="728"/>
      <c r="DL193" s="728"/>
      <c r="DM193" s="728"/>
      <c r="DN193" s="728"/>
      <c r="DO193" s="728"/>
      <c r="DP193" s="728"/>
      <c r="DQ193" s="728"/>
      <c r="DR193" s="728"/>
      <c r="DS193" s="728"/>
      <c r="DT193" s="728"/>
      <c r="DU193" s="728"/>
      <c r="DV193" s="728"/>
      <c r="DW193" s="728"/>
      <c r="DX193" s="728"/>
      <c r="DY193" s="728"/>
      <c r="DZ193" s="728"/>
      <c r="EA193" s="728"/>
      <c r="EB193" s="728"/>
      <c r="EC193" s="728"/>
      <c r="ED193" s="728"/>
      <c r="EE193" s="728"/>
      <c r="EF193" s="728"/>
      <c r="EG193" s="728"/>
      <c r="EH193" s="728"/>
      <c r="EI193" s="728"/>
      <c r="EJ193" s="728"/>
      <c r="EK193" s="728"/>
      <c r="EL193" s="728"/>
      <c r="EM193" s="728"/>
      <c r="EN193" s="728"/>
      <c r="EO193" s="728"/>
      <c r="EP193" s="728"/>
      <c r="EQ193" s="728"/>
      <c r="ER193" s="728"/>
      <c r="ES193" s="728"/>
      <c r="ET193" s="728"/>
      <c r="EU193" s="728"/>
      <c r="EV193" s="728"/>
      <c r="EW193" s="728"/>
      <c r="EX193" s="728"/>
      <c r="EY193" s="728"/>
      <c r="EZ193" s="728"/>
      <c r="FA193" s="728"/>
      <c r="FB193" s="728"/>
      <c r="FC193" s="728"/>
      <c r="FD193" s="728"/>
      <c r="FE193" s="728"/>
      <c r="FF193" s="728"/>
      <c r="FG193" s="728"/>
      <c r="FH193" s="728"/>
      <c r="FI193" s="728"/>
      <c r="FJ193" s="728"/>
      <c r="FK193" s="728"/>
      <c r="FL193" s="728"/>
      <c r="FM193" s="728"/>
      <c r="FN193" s="728"/>
      <c r="FO193" s="728"/>
      <c r="FP193" s="728"/>
      <c r="FQ193" s="728"/>
      <c r="FR193" s="728"/>
      <c r="FS193" s="728"/>
      <c r="FT193" s="728"/>
      <c r="FU193" s="728"/>
      <c r="FV193" s="728"/>
      <c r="FW193" s="728"/>
      <c r="FX193" s="728"/>
      <c r="FY193" s="728"/>
      <c r="FZ193" s="728"/>
      <c r="GA193" s="728"/>
      <c r="GB193" s="728"/>
      <c r="GC193" s="728"/>
      <c r="GD193" s="728"/>
      <c r="GE193" s="728"/>
      <c r="GF193" s="728"/>
      <c r="GG193" s="728"/>
      <c r="GH193" s="728"/>
      <c r="GI193" s="728"/>
      <c r="GJ193" s="728"/>
      <c r="GK193" s="728"/>
      <c r="GL193" s="728"/>
      <c r="GM193" s="728"/>
      <c r="GN193" s="728"/>
      <c r="GO193" s="728"/>
      <c r="GP193" s="728"/>
      <c r="GQ193" s="728"/>
      <c r="GR193" s="728"/>
      <c r="GS193" s="728"/>
      <c r="GT193" s="728"/>
      <c r="GU193" s="728"/>
      <c r="GV193" s="728"/>
      <c r="GW193" s="728"/>
      <c r="GX193" s="728"/>
      <c r="GY193" s="728"/>
      <c r="GZ193" s="728"/>
      <c r="HA193" s="728"/>
      <c r="HB193" s="728"/>
      <c r="HC193" s="728"/>
      <c r="HD193" s="728"/>
      <c r="HE193" s="728"/>
      <c r="HF193" s="728"/>
      <c r="HG193" s="728"/>
      <c r="HH193" s="728"/>
      <c r="HI193" s="728"/>
      <c r="HJ193" s="728"/>
      <c r="HK193" s="728"/>
      <c r="HL193" s="728"/>
      <c r="HM193" s="728"/>
      <c r="HN193" s="728"/>
      <c r="HO193" s="728"/>
      <c r="HP193" s="728"/>
      <c r="HQ193" s="728"/>
      <c r="HR193" s="728"/>
      <c r="HS193" s="728"/>
      <c r="HT193" s="728"/>
      <c r="HU193" s="728"/>
      <c r="HV193" s="728"/>
      <c r="HW193" s="728"/>
      <c r="HX193" s="728"/>
      <c r="HY193" s="728"/>
      <c r="HZ193" s="728"/>
      <c r="IA193" s="728"/>
      <c r="IB193" s="728"/>
      <c r="IC193" s="728"/>
      <c r="ID193" s="728"/>
      <c r="IE193" s="728"/>
      <c r="IF193" s="728"/>
      <c r="IG193" s="728"/>
      <c r="IH193" s="728"/>
      <c r="II193" s="728"/>
      <c r="IJ193" s="728"/>
      <c r="IK193" s="728"/>
      <c r="IL193" s="728"/>
      <c r="IM193" s="728"/>
      <c r="IN193" s="728"/>
      <c r="IO193" s="728"/>
      <c r="IP193" s="728"/>
      <c r="IQ193" s="728"/>
      <c r="IR193" s="728"/>
      <c r="IS193" s="728"/>
      <c r="IT193" s="728"/>
      <c r="IU193" s="728"/>
      <c r="IV193" s="728"/>
      <c r="IW193" s="728"/>
      <c r="IX193" s="728"/>
      <c r="IY193" s="728"/>
      <c r="IZ193" s="728"/>
      <c r="JA193" s="728"/>
      <c r="JB193" s="728"/>
      <c r="JC193" s="728"/>
      <c r="JD193" s="728"/>
      <c r="JE193" s="728"/>
    </row>
    <row r="194" spans="13:265" s="759" customFormat="1" ht="15" hidden="1" customHeight="1">
      <c r="M194" s="638"/>
      <c r="N194" s="638"/>
      <c r="CK194" s="728"/>
      <c r="CL194" s="728"/>
      <c r="CM194" s="728"/>
      <c r="CN194" s="728"/>
      <c r="CO194" s="728"/>
      <c r="CP194" s="728"/>
      <c r="CQ194" s="728"/>
      <c r="CR194" s="728"/>
      <c r="CS194" s="728"/>
      <c r="CT194" s="728"/>
      <c r="CU194" s="728"/>
      <c r="CV194" s="728"/>
      <c r="CW194" s="728"/>
      <c r="CX194" s="728"/>
      <c r="CY194" s="728"/>
      <c r="CZ194" s="728"/>
      <c r="DA194" s="728"/>
      <c r="DB194" s="728"/>
      <c r="DC194" s="728"/>
      <c r="DD194" s="728"/>
      <c r="DE194" s="728"/>
      <c r="DF194" s="728"/>
      <c r="DG194" s="728"/>
      <c r="DH194" s="728"/>
      <c r="DI194" s="728"/>
      <c r="DJ194" s="728"/>
      <c r="DK194" s="728"/>
      <c r="DL194" s="728"/>
      <c r="DM194" s="728"/>
      <c r="DN194" s="728"/>
      <c r="DO194" s="728"/>
      <c r="DP194" s="728"/>
      <c r="DQ194" s="728"/>
      <c r="DR194" s="728"/>
      <c r="DS194" s="728"/>
      <c r="DT194" s="728"/>
      <c r="DU194" s="728"/>
      <c r="DV194" s="728"/>
      <c r="DW194" s="728"/>
      <c r="DX194" s="728"/>
      <c r="DY194" s="728"/>
      <c r="DZ194" s="728"/>
      <c r="EA194" s="728"/>
      <c r="EB194" s="728"/>
      <c r="EC194" s="728"/>
      <c r="ED194" s="728"/>
      <c r="EE194" s="728"/>
      <c r="EF194" s="728"/>
      <c r="EG194" s="728"/>
      <c r="EH194" s="728"/>
      <c r="EI194" s="728"/>
      <c r="EJ194" s="728"/>
      <c r="EK194" s="728"/>
      <c r="EL194" s="728"/>
      <c r="EM194" s="728"/>
      <c r="EN194" s="728"/>
      <c r="EO194" s="728"/>
      <c r="EP194" s="728"/>
      <c r="EQ194" s="728"/>
      <c r="ER194" s="728"/>
      <c r="ES194" s="728"/>
      <c r="ET194" s="728"/>
      <c r="EU194" s="728"/>
      <c r="EV194" s="728"/>
      <c r="EW194" s="728"/>
      <c r="EX194" s="728"/>
      <c r="EY194" s="728"/>
      <c r="EZ194" s="728"/>
      <c r="FA194" s="728"/>
      <c r="FB194" s="728"/>
      <c r="FC194" s="728"/>
      <c r="FD194" s="728"/>
      <c r="FE194" s="728"/>
      <c r="FF194" s="728"/>
      <c r="FG194" s="728"/>
      <c r="FH194" s="728"/>
      <c r="FI194" s="728"/>
      <c r="FJ194" s="728"/>
      <c r="FK194" s="728"/>
      <c r="FL194" s="728"/>
      <c r="FM194" s="728"/>
      <c r="FN194" s="728"/>
      <c r="FO194" s="728"/>
      <c r="FP194" s="728"/>
      <c r="FQ194" s="728"/>
      <c r="FR194" s="728"/>
      <c r="FS194" s="728"/>
      <c r="FT194" s="728"/>
      <c r="FU194" s="728"/>
      <c r="FV194" s="728"/>
      <c r="FW194" s="728"/>
      <c r="FX194" s="728"/>
      <c r="FY194" s="728"/>
      <c r="FZ194" s="728"/>
      <c r="GA194" s="728"/>
      <c r="GB194" s="728"/>
      <c r="GC194" s="728"/>
      <c r="GD194" s="728"/>
      <c r="GE194" s="728"/>
      <c r="GF194" s="728"/>
      <c r="GG194" s="728"/>
      <c r="GH194" s="728"/>
      <c r="GI194" s="728"/>
      <c r="GJ194" s="728"/>
      <c r="GK194" s="728"/>
      <c r="GL194" s="728"/>
      <c r="GM194" s="728"/>
      <c r="GN194" s="728"/>
      <c r="GO194" s="728"/>
      <c r="GP194" s="728"/>
      <c r="GQ194" s="728"/>
      <c r="GR194" s="728"/>
      <c r="GS194" s="728"/>
      <c r="GT194" s="728"/>
      <c r="GU194" s="728"/>
      <c r="GV194" s="728"/>
      <c r="GW194" s="728"/>
      <c r="GX194" s="728"/>
      <c r="GY194" s="728"/>
      <c r="GZ194" s="728"/>
      <c r="HA194" s="728"/>
      <c r="HB194" s="728"/>
      <c r="HC194" s="728"/>
      <c r="HD194" s="728"/>
      <c r="HE194" s="728"/>
      <c r="HF194" s="728"/>
      <c r="HG194" s="728"/>
      <c r="HH194" s="728"/>
      <c r="HI194" s="728"/>
      <c r="HJ194" s="728"/>
      <c r="HK194" s="728"/>
      <c r="HL194" s="728"/>
      <c r="HM194" s="728"/>
      <c r="HN194" s="728"/>
      <c r="HO194" s="728"/>
      <c r="HP194" s="728"/>
      <c r="HQ194" s="728"/>
      <c r="HR194" s="728"/>
      <c r="HS194" s="728"/>
      <c r="HT194" s="728"/>
      <c r="HU194" s="728"/>
      <c r="HV194" s="728"/>
      <c r="HW194" s="728"/>
      <c r="HX194" s="728"/>
      <c r="HY194" s="728"/>
      <c r="HZ194" s="728"/>
      <c r="IA194" s="728"/>
      <c r="IB194" s="728"/>
      <c r="IC194" s="728"/>
      <c r="ID194" s="728"/>
      <c r="IE194" s="728"/>
      <c r="IF194" s="728"/>
      <c r="IG194" s="728"/>
      <c r="IH194" s="728"/>
      <c r="II194" s="728"/>
      <c r="IJ194" s="728"/>
      <c r="IK194" s="728"/>
      <c r="IL194" s="728"/>
      <c r="IM194" s="728"/>
      <c r="IN194" s="728"/>
      <c r="IO194" s="728"/>
      <c r="IP194" s="728"/>
      <c r="IQ194" s="728"/>
      <c r="IR194" s="728"/>
      <c r="IS194" s="728"/>
      <c r="IT194" s="728"/>
      <c r="IU194" s="728"/>
      <c r="IV194" s="728"/>
      <c r="IW194" s="728"/>
      <c r="IX194" s="728"/>
      <c r="IY194" s="728"/>
      <c r="IZ194" s="728"/>
      <c r="JA194" s="728"/>
      <c r="JB194" s="728"/>
      <c r="JC194" s="728"/>
      <c r="JD194" s="728"/>
      <c r="JE194" s="728"/>
    </row>
    <row r="195" spans="13:265" s="759" customFormat="1" ht="15" hidden="1" customHeight="1">
      <c r="M195" s="638"/>
      <c r="N195" s="638"/>
      <c r="CK195" s="728"/>
      <c r="CL195" s="728"/>
      <c r="CM195" s="728"/>
      <c r="CN195" s="728"/>
      <c r="CO195" s="728"/>
      <c r="CP195" s="728"/>
      <c r="CQ195" s="728"/>
      <c r="CR195" s="728"/>
      <c r="CS195" s="728"/>
      <c r="CT195" s="728"/>
      <c r="CU195" s="728"/>
      <c r="CV195" s="728"/>
      <c r="CW195" s="728"/>
      <c r="CX195" s="728"/>
      <c r="CY195" s="728"/>
      <c r="CZ195" s="728"/>
      <c r="DA195" s="728"/>
      <c r="DB195" s="728"/>
      <c r="DC195" s="728"/>
      <c r="DD195" s="728"/>
      <c r="DE195" s="728"/>
      <c r="DF195" s="728"/>
      <c r="DG195" s="728"/>
      <c r="DH195" s="728"/>
      <c r="DI195" s="728"/>
      <c r="DJ195" s="728"/>
      <c r="DK195" s="728"/>
      <c r="DL195" s="728"/>
      <c r="DM195" s="728"/>
      <c r="DN195" s="728"/>
      <c r="DO195" s="728"/>
      <c r="DP195" s="728"/>
      <c r="DQ195" s="728"/>
      <c r="DR195" s="728"/>
      <c r="DS195" s="728"/>
      <c r="DT195" s="728"/>
      <c r="DU195" s="728"/>
      <c r="DV195" s="728"/>
      <c r="DW195" s="728"/>
      <c r="DX195" s="728"/>
      <c r="DY195" s="728"/>
      <c r="DZ195" s="728"/>
      <c r="EA195" s="728"/>
      <c r="EB195" s="728"/>
      <c r="EC195" s="728"/>
      <c r="ED195" s="728"/>
      <c r="EE195" s="728"/>
      <c r="EF195" s="728"/>
      <c r="EG195" s="728"/>
      <c r="EH195" s="728"/>
      <c r="EI195" s="728"/>
      <c r="EJ195" s="728"/>
      <c r="EK195" s="728"/>
      <c r="EL195" s="728"/>
      <c r="EM195" s="728"/>
      <c r="EN195" s="728"/>
      <c r="EO195" s="728"/>
      <c r="EP195" s="728"/>
      <c r="EQ195" s="728"/>
      <c r="ER195" s="728"/>
      <c r="ES195" s="728"/>
      <c r="ET195" s="728"/>
      <c r="EU195" s="728"/>
      <c r="EV195" s="728"/>
      <c r="EW195" s="728"/>
      <c r="EX195" s="728"/>
      <c r="EY195" s="728"/>
      <c r="EZ195" s="728"/>
      <c r="FA195" s="728"/>
      <c r="FB195" s="728"/>
      <c r="FC195" s="728"/>
      <c r="FD195" s="728"/>
      <c r="FE195" s="728"/>
      <c r="FF195" s="728"/>
      <c r="FG195" s="728"/>
      <c r="FH195" s="728"/>
      <c r="FI195" s="728"/>
      <c r="FJ195" s="728"/>
      <c r="FK195" s="728"/>
      <c r="FL195" s="728"/>
      <c r="FM195" s="728"/>
      <c r="FN195" s="728"/>
      <c r="FO195" s="728"/>
      <c r="FP195" s="728"/>
      <c r="FQ195" s="728"/>
      <c r="FR195" s="728"/>
      <c r="FS195" s="728"/>
      <c r="FT195" s="728"/>
      <c r="FU195" s="728"/>
      <c r="FV195" s="728"/>
      <c r="FW195" s="728"/>
      <c r="FX195" s="728"/>
      <c r="FY195" s="728"/>
      <c r="FZ195" s="728"/>
      <c r="GA195" s="728"/>
      <c r="GB195" s="728"/>
      <c r="GC195" s="728"/>
      <c r="GD195" s="728"/>
      <c r="GE195" s="728"/>
      <c r="GF195" s="728"/>
      <c r="GG195" s="728"/>
      <c r="GH195" s="728"/>
      <c r="GI195" s="728"/>
      <c r="GJ195" s="728"/>
      <c r="GK195" s="728"/>
      <c r="GL195" s="728"/>
      <c r="GM195" s="728"/>
      <c r="GN195" s="728"/>
      <c r="GO195" s="728"/>
      <c r="GP195" s="728"/>
      <c r="GQ195" s="728"/>
      <c r="GR195" s="728"/>
      <c r="GS195" s="728"/>
      <c r="GT195" s="728"/>
      <c r="GU195" s="728"/>
      <c r="GV195" s="728"/>
      <c r="GW195" s="728"/>
      <c r="GX195" s="728"/>
      <c r="GY195" s="728"/>
      <c r="GZ195" s="728"/>
      <c r="HA195" s="728"/>
      <c r="HB195" s="728"/>
      <c r="HC195" s="728"/>
      <c r="HD195" s="728"/>
      <c r="HE195" s="728"/>
      <c r="HF195" s="728"/>
      <c r="HG195" s="728"/>
      <c r="HH195" s="728"/>
      <c r="HI195" s="728"/>
      <c r="HJ195" s="728"/>
      <c r="HK195" s="728"/>
      <c r="HL195" s="728"/>
      <c r="HM195" s="728"/>
      <c r="HN195" s="728"/>
      <c r="HO195" s="728"/>
      <c r="HP195" s="728"/>
      <c r="HQ195" s="728"/>
      <c r="HR195" s="728"/>
      <c r="HS195" s="728"/>
      <c r="HT195" s="728"/>
      <c r="HU195" s="728"/>
      <c r="HV195" s="728"/>
      <c r="HW195" s="728"/>
      <c r="HX195" s="728"/>
      <c r="HY195" s="728"/>
      <c r="HZ195" s="728"/>
      <c r="IA195" s="728"/>
      <c r="IB195" s="728"/>
      <c r="IC195" s="728"/>
      <c r="ID195" s="728"/>
      <c r="IE195" s="728"/>
      <c r="IF195" s="728"/>
      <c r="IG195" s="728"/>
      <c r="IH195" s="728"/>
      <c r="II195" s="728"/>
      <c r="IJ195" s="728"/>
      <c r="IK195" s="728"/>
      <c r="IL195" s="728"/>
      <c r="IM195" s="728"/>
      <c r="IN195" s="728"/>
      <c r="IO195" s="728"/>
      <c r="IP195" s="728"/>
      <c r="IQ195" s="728"/>
      <c r="IR195" s="728"/>
      <c r="IS195" s="728"/>
      <c r="IT195" s="728"/>
      <c r="IU195" s="728"/>
      <c r="IV195" s="728"/>
      <c r="IW195" s="728"/>
      <c r="IX195" s="728"/>
      <c r="IY195" s="728"/>
      <c r="IZ195" s="728"/>
      <c r="JA195" s="728"/>
      <c r="JB195" s="728"/>
      <c r="JC195" s="728"/>
      <c r="JD195" s="728"/>
      <c r="JE195" s="728"/>
    </row>
    <row r="196" spans="13:265" s="759" customFormat="1" ht="15" hidden="1" customHeight="1">
      <c r="M196" s="638"/>
      <c r="N196" s="638"/>
      <c r="CK196" s="728"/>
      <c r="CL196" s="728"/>
      <c r="CM196" s="728"/>
      <c r="CN196" s="728"/>
      <c r="CO196" s="728"/>
      <c r="CP196" s="728"/>
      <c r="CQ196" s="728"/>
      <c r="CR196" s="728"/>
      <c r="CS196" s="728"/>
      <c r="CT196" s="728"/>
      <c r="CU196" s="728"/>
      <c r="CV196" s="728"/>
      <c r="CW196" s="728"/>
      <c r="CX196" s="728"/>
      <c r="CY196" s="728"/>
      <c r="CZ196" s="728"/>
      <c r="DA196" s="728"/>
      <c r="DB196" s="728"/>
      <c r="DC196" s="728"/>
      <c r="DD196" s="728"/>
      <c r="DE196" s="728"/>
      <c r="DF196" s="728"/>
      <c r="DG196" s="728"/>
      <c r="DH196" s="728"/>
      <c r="DI196" s="728"/>
      <c r="DJ196" s="728"/>
      <c r="DK196" s="728"/>
      <c r="DL196" s="728"/>
      <c r="DM196" s="728"/>
      <c r="DN196" s="728"/>
      <c r="DO196" s="728"/>
      <c r="DP196" s="728"/>
      <c r="DQ196" s="728"/>
      <c r="DR196" s="728"/>
      <c r="DS196" s="728"/>
      <c r="DT196" s="728"/>
      <c r="DU196" s="728"/>
      <c r="DV196" s="728"/>
      <c r="DW196" s="728"/>
      <c r="DX196" s="728"/>
      <c r="DY196" s="728"/>
      <c r="DZ196" s="728"/>
      <c r="EA196" s="728"/>
      <c r="EB196" s="728"/>
      <c r="EC196" s="728"/>
      <c r="ED196" s="728"/>
      <c r="EE196" s="728"/>
      <c r="EF196" s="728"/>
      <c r="EG196" s="728"/>
      <c r="EH196" s="728"/>
      <c r="EI196" s="728"/>
      <c r="EJ196" s="728"/>
      <c r="EK196" s="728"/>
      <c r="EL196" s="728"/>
      <c r="EM196" s="728"/>
      <c r="EN196" s="728"/>
      <c r="EO196" s="728"/>
      <c r="EP196" s="728"/>
      <c r="EQ196" s="728"/>
      <c r="ER196" s="728"/>
      <c r="ES196" s="728"/>
      <c r="ET196" s="728"/>
      <c r="EU196" s="728"/>
      <c r="EV196" s="728"/>
      <c r="EW196" s="728"/>
      <c r="EX196" s="728"/>
      <c r="EY196" s="728"/>
      <c r="EZ196" s="728"/>
      <c r="FA196" s="728"/>
      <c r="FB196" s="728"/>
      <c r="FC196" s="728"/>
      <c r="FD196" s="728"/>
      <c r="FE196" s="728"/>
      <c r="FF196" s="728"/>
      <c r="FG196" s="728"/>
      <c r="FH196" s="728"/>
      <c r="FI196" s="728"/>
      <c r="FJ196" s="728"/>
      <c r="FK196" s="728"/>
      <c r="FL196" s="728"/>
      <c r="FM196" s="728"/>
      <c r="FN196" s="728"/>
      <c r="FO196" s="728"/>
      <c r="FP196" s="728"/>
      <c r="FQ196" s="728"/>
      <c r="FR196" s="728"/>
      <c r="FS196" s="728"/>
      <c r="FT196" s="728"/>
      <c r="FU196" s="728"/>
      <c r="FV196" s="728"/>
      <c r="FW196" s="728"/>
      <c r="FX196" s="728"/>
      <c r="FY196" s="728"/>
      <c r="FZ196" s="728"/>
      <c r="GA196" s="728"/>
      <c r="GB196" s="728"/>
      <c r="GC196" s="728"/>
      <c r="GD196" s="728"/>
      <c r="GE196" s="728"/>
      <c r="GF196" s="728"/>
      <c r="GG196" s="728"/>
      <c r="GH196" s="728"/>
      <c r="GI196" s="728"/>
      <c r="GJ196" s="728"/>
      <c r="GK196" s="728"/>
      <c r="GL196" s="728"/>
      <c r="GM196" s="728"/>
      <c r="GN196" s="728"/>
      <c r="GO196" s="728"/>
      <c r="GP196" s="728"/>
      <c r="GQ196" s="728"/>
      <c r="GR196" s="728"/>
      <c r="GS196" s="728"/>
      <c r="GT196" s="728"/>
      <c r="GU196" s="728"/>
      <c r="GV196" s="728"/>
      <c r="GW196" s="728"/>
      <c r="GX196" s="728"/>
      <c r="GY196" s="728"/>
      <c r="GZ196" s="728"/>
      <c r="HA196" s="728"/>
      <c r="HB196" s="728"/>
      <c r="HC196" s="728"/>
      <c r="HD196" s="728"/>
      <c r="HE196" s="728"/>
      <c r="HF196" s="728"/>
      <c r="HG196" s="728"/>
      <c r="HH196" s="728"/>
      <c r="HI196" s="728"/>
      <c r="HJ196" s="728"/>
      <c r="HK196" s="728"/>
      <c r="HL196" s="728"/>
      <c r="HM196" s="728"/>
      <c r="HN196" s="728"/>
      <c r="HO196" s="728"/>
      <c r="HP196" s="728"/>
      <c r="HQ196" s="728"/>
      <c r="HR196" s="728"/>
      <c r="HS196" s="728"/>
      <c r="HT196" s="728"/>
      <c r="HU196" s="728"/>
      <c r="HV196" s="728"/>
      <c r="HW196" s="728"/>
      <c r="HX196" s="728"/>
      <c r="HY196" s="728"/>
      <c r="HZ196" s="728"/>
      <c r="IA196" s="728"/>
      <c r="IB196" s="728"/>
      <c r="IC196" s="728"/>
      <c r="ID196" s="728"/>
      <c r="IE196" s="728"/>
      <c r="IF196" s="728"/>
      <c r="IG196" s="728"/>
      <c r="IH196" s="728"/>
      <c r="II196" s="728"/>
      <c r="IJ196" s="728"/>
      <c r="IK196" s="728"/>
      <c r="IL196" s="728"/>
      <c r="IM196" s="728"/>
      <c r="IN196" s="728"/>
      <c r="IO196" s="728"/>
      <c r="IP196" s="728"/>
      <c r="IQ196" s="728"/>
      <c r="IR196" s="728"/>
      <c r="IS196" s="728"/>
      <c r="IT196" s="728"/>
      <c r="IU196" s="728"/>
      <c r="IV196" s="728"/>
      <c r="IW196" s="728"/>
      <c r="IX196" s="728"/>
      <c r="IY196" s="728"/>
      <c r="IZ196" s="728"/>
      <c r="JA196" s="728"/>
      <c r="JB196" s="728"/>
      <c r="JC196" s="728"/>
      <c r="JD196" s="728"/>
      <c r="JE196" s="728"/>
    </row>
    <row r="197" spans="13:265" s="759" customFormat="1" ht="15" hidden="1" customHeight="1">
      <c r="M197" s="638"/>
      <c r="N197" s="638"/>
      <c r="CK197" s="728"/>
      <c r="CL197" s="728"/>
      <c r="CM197" s="728"/>
      <c r="CN197" s="728"/>
      <c r="CO197" s="728"/>
      <c r="CP197" s="728"/>
      <c r="CQ197" s="728"/>
      <c r="CR197" s="728"/>
      <c r="CS197" s="728"/>
      <c r="CT197" s="728"/>
      <c r="CU197" s="728"/>
      <c r="CV197" s="728"/>
      <c r="CW197" s="728"/>
      <c r="CX197" s="728"/>
      <c r="CY197" s="728"/>
      <c r="CZ197" s="728"/>
      <c r="DA197" s="728"/>
      <c r="DB197" s="728"/>
      <c r="DC197" s="728"/>
      <c r="DD197" s="728"/>
      <c r="DE197" s="728"/>
      <c r="DF197" s="728"/>
      <c r="DG197" s="728"/>
      <c r="DH197" s="728"/>
      <c r="DI197" s="728"/>
      <c r="DJ197" s="728"/>
      <c r="DK197" s="728"/>
      <c r="DL197" s="728"/>
      <c r="DM197" s="728"/>
      <c r="DN197" s="728"/>
      <c r="DO197" s="728"/>
      <c r="DP197" s="728"/>
      <c r="DQ197" s="728"/>
      <c r="DR197" s="728"/>
      <c r="DS197" s="728"/>
      <c r="DT197" s="728"/>
      <c r="DU197" s="728"/>
      <c r="DV197" s="728"/>
      <c r="DW197" s="728"/>
      <c r="DX197" s="728"/>
      <c r="DY197" s="728"/>
      <c r="DZ197" s="728"/>
      <c r="EA197" s="728"/>
      <c r="EB197" s="728"/>
      <c r="EC197" s="728"/>
      <c r="ED197" s="728"/>
      <c r="EE197" s="728"/>
      <c r="EF197" s="728"/>
      <c r="EG197" s="728"/>
      <c r="EH197" s="728"/>
      <c r="EI197" s="728"/>
      <c r="EJ197" s="728"/>
      <c r="EK197" s="728"/>
      <c r="EL197" s="728"/>
      <c r="EM197" s="728"/>
      <c r="EN197" s="728"/>
      <c r="EO197" s="728"/>
      <c r="EP197" s="728"/>
      <c r="EQ197" s="728"/>
      <c r="ER197" s="728"/>
      <c r="ES197" s="728"/>
      <c r="ET197" s="728"/>
      <c r="EU197" s="728"/>
      <c r="EV197" s="728"/>
      <c r="EW197" s="728"/>
      <c r="EX197" s="728"/>
      <c r="EY197" s="728"/>
      <c r="EZ197" s="728"/>
      <c r="FA197" s="728"/>
      <c r="FB197" s="728"/>
      <c r="FC197" s="728"/>
      <c r="FD197" s="728"/>
      <c r="FE197" s="728"/>
      <c r="FF197" s="728"/>
      <c r="FG197" s="728"/>
      <c r="FH197" s="728"/>
      <c r="FI197" s="728"/>
      <c r="FJ197" s="728"/>
      <c r="FK197" s="728"/>
      <c r="FL197" s="728"/>
      <c r="FM197" s="728"/>
      <c r="FN197" s="728"/>
      <c r="FO197" s="728"/>
      <c r="FP197" s="728"/>
      <c r="FQ197" s="728"/>
      <c r="FR197" s="728"/>
      <c r="FS197" s="728"/>
      <c r="FT197" s="728"/>
      <c r="FU197" s="728"/>
      <c r="FV197" s="728"/>
      <c r="FW197" s="728"/>
      <c r="FX197" s="728"/>
      <c r="FY197" s="728"/>
      <c r="FZ197" s="728"/>
      <c r="GA197" s="728"/>
      <c r="GB197" s="728"/>
      <c r="GC197" s="728"/>
      <c r="GD197" s="728"/>
      <c r="GE197" s="728"/>
      <c r="GF197" s="728"/>
      <c r="GG197" s="728"/>
      <c r="GH197" s="728"/>
      <c r="GI197" s="728"/>
      <c r="GJ197" s="728"/>
      <c r="GK197" s="728"/>
      <c r="GL197" s="728"/>
      <c r="GM197" s="728"/>
      <c r="GN197" s="728"/>
      <c r="GO197" s="728"/>
      <c r="GP197" s="728"/>
      <c r="GQ197" s="728"/>
      <c r="GR197" s="728"/>
      <c r="GS197" s="728"/>
      <c r="GT197" s="728"/>
      <c r="GU197" s="728"/>
      <c r="GV197" s="728"/>
      <c r="GW197" s="728"/>
      <c r="GX197" s="728"/>
      <c r="GY197" s="728"/>
      <c r="GZ197" s="728"/>
      <c r="HA197" s="728"/>
      <c r="HB197" s="728"/>
      <c r="HC197" s="728"/>
      <c r="HD197" s="728"/>
      <c r="HE197" s="728"/>
      <c r="HF197" s="728"/>
      <c r="HG197" s="728"/>
      <c r="HH197" s="728"/>
      <c r="HI197" s="728"/>
      <c r="HJ197" s="728"/>
      <c r="HK197" s="728"/>
      <c r="HL197" s="728"/>
      <c r="HM197" s="728"/>
      <c r="HN197" s="728"/>
      <c r="HO197" s="728"/>
      <c r="HP197" s="728"/>
      <c r="HQ197" s="728"/>
      <c r="HR197" s="728"/>
      <c r="HS197" s="728"/>
      <c r="HT197" s="728"/>
      <c r="HU197" s="728"/>
      <c r="HV197" s="728"/>
      <c r="HW197" s="728"/>
      <c r="HX197" s="728"/>
      <c r="HY197" s="728"/>
      <c r="HZ197" s="728"/>
      <c r="IA197" s="728"/>
      <c r="IB197" s="728"/>
      <c r="IC197" s="728"/>
      <c r="ID197" s="728"/>
      <c r="IE197" s="728"/>
      <c r="IF197" s="728"/>
      <c r="IG197" s="728"/>
      <c r="IH197" s="728"/>
      <c r="II197" s="728"/>
      <c r="IJ197" s="728"/>
      <c r="IK197" s="728"/>
      <c r="IL197" s="728"/>
      <c r="IM197" s="728"/>
      <c r="IN197" s="728"/>
      <c r="IO197" s="728"/>
      <c r="IP197" s="728"/>
      <c r="IQ197" s="728"/>
      <c r="IR197" s="728"/>
      <c r="IS197" s="728"/>
      <c r="IT197" s="728"/>
      <c r="IU197" s="728"/>
      <c r="IV197" s="728"/>
      <c r="IW197" s="728"/>
      <c r="IX197" s="728"/>
      <c r="IY197" s="728"/>
      <c r="IZ197" s="728"/>
      <c r="JA197" s="728"/>
      <c r="JB197" s="728"/>
      <c r="JC197" s="728"/>
      <c r="JD197" s="728"/>
      <c r="JE197" s="728"/>
    </row>
    <row r="198" spans="13:265" s="759" customFormat="1" ht="15" hidden="1" customHeight="1">
      <c r="M198" s="638"/>
      <c r="N198" s="638"/>
      <c r="CK198" s="728"/>
      <c r="CL198" s="728"/>
      <c r="CM198" s="728"/>
      <c r="CN198" s="728"/>
      <c r="CO198" s="728"/>
      <c r="CP198" s="728"/>
      <c r="CQ198" s="728"/>
      <c r="CR198" s="728"/>
      <c r="CS198" s="728"/>
      <c r="CT198" s="728"/>
      <c r="CU198" s="728"/>
      <c r="CV198" s="728"/>
      <c r="CW198" s="728"/>
      <c r="CX198" s="728"/>
      <c r="CY198" s="728"/>
      <c r="CZ198" s="728"/>
      <c r="DA198" s="728"/>
      <c r="DB198" s="728"/>
      <c r="DC198" s="728"/>
      <c r="DD198" s="728"/>
      <c r="DE198" s="728"/>
      <c r="DF198" s="728"/>
      <c r="DG198" s="728"/>
      <c r="DH198" s="728"/>
      <c r="DI198" s="728"/>
      <c r="DJ198" s="728"/>
      <c r="DK198" s="728"/>
      <c r="DL198" s="728"/>
      <c r="DM198" s="728"/>
      <c r="DN198" s="728"/>
      <c r="DO198" s="728"/>
      <c r="DP198" s="728"/>
      <c r="DQ198" s="728"/>
      <c r="DR198" s="728"/>
      <c r="DS198" s="728"/>
      <c r="DT198" s="728"/>
      <c r="DU198" s="728"/>
      <c r="DV198" s="728"/>
      <c r="DW198" s="728"/>
      <c r="DX198" s="728"/>
      <c r="DY198" s="728"/>
      <c r="DZ198" s="728"/>
      <c r="EA198" s="728"/>
      <c r="EB198" s="728"/>
      <c r="EC198" s="728"/>
      <c r="ED198" s="728"/>
      <c r="EE198" s="728"/>
      <c r="EF198" s="728"/>
      <c r="EG198" s="728"/>
      <c r="EH198" s="728"/>
      <c r="EI198" s="728"/>
      <c r="EJ198" s="728"/>
      <c r="EK198" s="728"/>
      <c r="EL198" s="728"/>
      <c r="EM198" s="728"/>
      <c r="EN198" s="728"/>
      <c r="EO198" s="728"/>
      <c r="EP198" s="728"/>
      <c r="EQ198" s="728"/>
      <c r="ER198" s="728"/>
      <c r="ES198" s="728"/>
      <c r="ET198" s="728"/>
      <c r="EU198" s="728"/>
      <c r="EV198" s="728"/>
      <c r="EW198" s="728"/>
      <c r="EX198" s="728"/>
      <c r="EY198" s="728"/>
      <c r="EZ198" s="728"/>
      <c r="FA198" s="728"/>
      <c r="FB198" s="728"/>
      <c r="FC198" s="728"/>
      <c r="FD198" s="728"/>
      <c r="FE198" s="728"/>
      <c r="FF198" s="728"/>
      <c r="FG198" s="728"/>
      <c r="FH198" s="728"/>
      <c r="FI198" s="728"/>
      <c r="FJ198" s="728"/>
      <c r="FK198" s="728"/>
      <c r="FL198" s="728"/>
      <c r="FM198" s="728"/>
      <c r="FN198" s="728"/>
      <c r="FO198" s="728"/>
      <c r="FP198" s="728"/>
      <c r="FQ198" s="728"/>
      <c r="FR198" s="728"/>
      <c r="FS198" s="728"/>
      <c r="FT198" s="728"/>
      <c r="FU198" s="728"/>
      <c r="FV198" s="728"/>
      <c r="FW198" s="728"/>
      <c r="FX198" s="728"/>
      <c r="FY198" s="728"/>
      <c r="FZ198" s="728"/>
      <c r="GA198" s="728"/>
      <c r="GB198" s="728"/>
      <c r="GC198" s="728"/>
      <c r="GD198" s="728"/>
      <c r="GE198" s="728"/>
      <c r="GF198" s="728"/>
      <c r="GG198" s="728"/>
      <c r="GH198" s="728"/>
      <c r="GI198" s="728"/>
      <c r="GJ198" s="728"/>
      <c r="GK198" s="728"/>
      <c r="GL198" s="728"/>
      <c r="GM198" s="728"/>
      <c r="GN198" s="728"/>
      <c r="GO198" s="728"/>
      <c r="GP198" s="728"/>
      <c r="GQ198" s="728"/>
      <c r="GR198" s="728"/>
      <c r="GS198" s="728"/>
      <c r="GT198" s="728"/>
      <c r="GU198" s="728"/>
      <c r="GV198" s="728"/>
      <c r="GW198" s="728"/>
      <c r="GX198" s="728"/>
      <c r="GY198" s="728"/>
      <c r="GZ198" s="728"/>
      <c r="HA198" s="728"/>
      <c r="HB198" s="728"/>
      <c r="HC198" s="728"/>
      <c r="HD198" s="728"/>
      <c r="HE198" s="728"/>
      <c r="HF198" s="728"/>
      <c r="HG198" s="728"/>
      <c r="HH198" s="728"/>
      <c r="HI198" s="728"/>
      <c r="HJ198" s="728"/>
      <c r="HK198" s="728"/>
      <c r="HL198" s="728"/>
      <c r="HM198" s="728"/>
      <c r="HN198" s="728"/>
      <c r="HO198" s="728"/>
      <c r="HP198" s="728"/>
      <c r="HQ198" s="728"/>
      <c r="HR198" s="728"/>
      <c r="HS198" s="728"/>
      <c r="HT198" s="728"/>
      <c r="HU198" s="728"/>
      <c r="HV198" s="728"/>
      <c r="HW198" s="728"/>
      <c r="HX198" s="728"/>
      <c r="HY198" s="728"/>
      <c r="HZ198" s="728"/>
      <c r="IA198" s="728"/>
      <c r="IB198" s="728"/>
      <c r="IC198" s="728"/>
      <c r="ID198" s="728"/>
      <c r="IE198" s="728"/>
      <c r="IF198" s="728"/>
      <c r="IG198" s="728"/>
      <c r="IH198" s="728"/>
      <c r="II198" s="728"/>
      <c r="IJ198" s="728"/>
      <c r="IK198" s="728"/>
      <c r="IL198" s="728"/>
      <c r="IM198" s="728"/>
      <c r="IN198" s="728"/>
      <c r="IO198" s="728"/>
      <c r="IP198" s="728"/>
      <c r="IQ198" s="728"/>
      <c r="IR198" s="728"/>
      <c r="IS198" s="728"/>
      <c r="IT198" s="728"/>
      <c r="IU198" s="728"/>
      <c r="IV198" s="728"/>
      <c r="IW198" s="728"/>
      <c r="IX198" s="728"/>
      <c r="IY198" s="728"/>
      <c r="IZ198" s="728"/>
      <c r="JA198" s="728"/>
      <c r="JB198" s="728"/>
      <c r="JC198" s="728"/>
      <c r="JD198" s="728"/>
      <c r="JE198" s="728"/>
    </row>
    <row r="199" spans="13:265" s="759" customFormat="1" ht="15" hidden="1" customHeight="1">
      <c r="M199" s="638"/>
      <c r="N199" s="638"/>
      <c r="CK199" s="728"/>
      <c r="CL199" s="728"/>
      <c r="CM199" s="728"/>
      <c r="CN199" s="728"/>
      <c r="CO199" s="728"/>
      <c r="CP199" s="728"/>
      <c r="CQ199" s="728"/>
      <c r="CR199" s="728"/>
      <c r="CS199" s="728"/>
      <c r="CT199" s="728"/>
      <c r="CU199" s="728"/>
      <c r="CV199" s="728"/>
      <c r="CW199" s="728"/>
      <c r="CX199" s="728"/>
      <c r="CY199" s="728"/>
      <c r="CZ199" s="728"/>
      <c r="DA199" s="728"/>
      <c r="DB199" s="728"/>
      <c r="DC199" s="728"/>
      <c r="DD199" s="728"/>
      <c r="DE199" s="728"/>
      <c r="DF199" s="728"/>
      <c r="DG199" s="728"/>
      <c r="DH199" s="728"/>
      <c r="DI199" s="728"/>
      <c r="DJ199" s="728"/>
      <c r="DK199" s="728"/>
      <c r="DL199" s="728"/>
      <c r="DM199" s="728"/>
      <c r="DN199" s="728"/>
      <c r="DO199" s="728"/>
      <c r="DP199" s="728"/>
      <c r="DQ199" s="728"/>
      <c r="DR199" s="728"/>
      <c r="DS199" s="728"/>
      <c r="DT199" s="728"/>
      <c r="DU199" s="728"/>
      <c r="DV199" s="728"/>
      <c r="DW199" s="728"/>
      <c r="DX199" s="728"/>
      <c r="DY199" s="728"/>
      <c r="DZ199" s="728"/>
      <c r="EA199" s="728"/>
      <c r="EB199" s="728"/>
      <c r="EC199" s="728"/>
      <c r="ED199" s="728"/>
      <c r="EE199" s="728"/>
      <c r="EF199" s="728"/>
      <c r="EG199" s="728"/>
      <c r="EH199" s="728"/>
      <c r="EI199" s="728"/>
      <c r="EJ199" s="728"/>
      <c r="EK199" s="728"/>
      <c r="EL199" s="728"/>
      <c r="EM199" s="728"/>
      <c r="EN199" s="728"/>
      <c r="EO199" s="728"/>
      <c r="EP199" s="728"/>
      <c r="EQ199" s="728"/>
      <c r="ER199" s="728"/>
      <c r="ES199" s="728"/>
      <c r="ET199" s="728"/>
      <c r="EU199" s="728"/>
      <c r="EV199" s="728"/>
      <c r="EW199" s="728"/>
      <c r="EX199" s="728"/>
      <c r="EY199" s="728"/>
      <c r="EZ199" s="728"/>
      <c r="FA199" s="728"/>
      <c r="FB199" s="728"/>
      <c r="FC199" s="728"/>
      <c r="FD199" s="728"/>
      <c r="FE199" s="728"/>
      <c r="FF199" s="728"/>
      <c r="FG199" s="728"/>
      <c r="FH199" s="728"/>
      <c r="FI199" s="728"/>
      <c r="FJ199" s="728"/>
      <c r="FK199" s="728"/>
      <c r="FL199" s="728"/>
      <c r="FM199" s="728"/>
      <c r="FN199" s="728"/>
      <c r="FO199" s="728"/>
      <c r="FP199" s="728"/>
      <c r="FQ199" s="728"/>
      <c r="FR199" s="728"/>
      <c r="FS199" s="728"/>
      <c r="FT199" s="728"/>
      <c r="FU199" s="728"/>
      <c r="FV199" s="728"/>
      <c r="FW199" s="728"/>
      <c r="FX199" s="728"/>
      <c r="FY199" s="728"/>
      <c r="FZ199" s="728"/>
      <c r="GA199" s="728"/>
      <c r="GB199" s="728"/>
      <c r="GC199" s="728"/>
      <c r="GD199" s="728"/>
      <c r="GE199" s="728"/>
      <c r="GF199" s="728"/>
      <c r="GG199" s="728"/>
      <c r="GH199" s="728"/>
      <c r="GI199" s="728"/>
      <c r="GJ199" s="728"/>
      <c r="GK199" s="728"/>
      <c r="GL199" s="728"/>
      <c r="GM199" s="728"/>
      <c r="GN199" s="728"/>
      <c r="GO199" s="728"/>
      <c r="GP199" s="728"/>
      <c r="GQ199" s="728"/>
      <c r="GR199" s="728"/>
      <c r="GS199" s="728"/>
      <c r="GT199" s="728"/>
      <c r="GU199" s="728"/>
      <c r="GV199" s="728"/>
      <c r="GW199" s="728"/>
      <c r="GX199" s="728"/>
      <c r="GY199" s="728"/>
      <c r="GZ199" s="728"/>
      <c r="HA199" s="728"/>
      <c r="HB199" s="728"/>
      <c r="HC199" s="728"/>
      <c r="HD199" s="728"/>
      <c r="HE199" s="728"/>
      <c r="HF199" s="728"/>
      <c r="HG199" s="728"/>
      <c r="HH199" s="728"/>
      <c r="HI199" s="728"/>
      <c r="HJ199" s="728"/>
      <c r="HK199" s="728"/>
      <c r="HL199" s="728"/>
      <c r="HM199" s="728"/>
      <c r="HN199" s="728"/>
      <c r="HO199" s="728"/>
      <c r="HP199" s="728"/>
      <c r="HQ199" s="728"/>
      <c r="HR199" s="728"/>
      <c r="HS199" s="728"/>
      <c r="HT199" s="728"/>
      <c r="HU199" s="728"/>
      <c r="HV199" s="728"/>
      <c r="HW199" s="728"/>
      <c r="HX199" s="728"/>
      <c r="HY199" s="728"/>
      <c r="HZ199" s="728"/>
      <c r="IA199" s="728"/>
      <c r="IB199" s="728"/>
      <c r="IC199" s="728"/>
      <c r="ID199" s="728"/>
      <c r="IE199" s="728"/>
      <c r="IF199" s="728"/>
      <c r="IG199" s="728"/>
      <c r="IH199" s="728"/>
      <c r="II199" s="728"/>
      <c r="IJ199" s="728"/>
      <c r="IK199" s="728"/>
      <c r="IL199" s="728"/>
      <c r="IM199" s="728"/>
      <c r="IN199" s="728"/>
      <c r="IO199" s="728"/>
      <c r="IP199" s="728"/>
      <c r="IQ199" s="728"/>
      <c r="IR199" s="728"/>
      <c r="IS199" s="728"/>
      <c r="IT199" s="728"/>
      <c r="IU199" s="728"/>
      <c r="IV199" s="728"/>
      <c r="IW199" s="728"/>
      <c r="IX199" s="728"/>
      <c r="IY199" s="728"/>
      <c r="IZ199" s="728"/>
      <c r="JA199" s="728"/>
      <c r="JB199" s="728"/>
      <c r="JC199" s="728"/>
      <c r="JD199" s="728"/>
      <c r="JE199" s="728"/>
    </row>
    <row r="200" spans="13:265" s="759" customFormat="1" ht="15" hidden="1" customHeight="1">
      <c r="M200" s="638"/>
      <c r="N200" s="638"/>
      <c r="CK200" s="728"/>
      <c r="CL200" s="728"/>
      <c r="CM200" s="728"/>
      <c r="CN200" s="728"/>
      <c r="CO200" s="728"/>
      <c r="CP200" s="728"/>
      <c r="CQ200" s="728"/>
      <c r="CR200" s="728"/>
      <c r="CS200" s="728"/>
      <c r="CT200" s="728"/>
      <c r="CU200" s="728"/>
      <c r="CV200" s="728"/>
      <c r="CW200" s="728"/>
      <c r="CX200" s="728"/>
      <c r="CY200" s="728"/>
      <c r="CZ200" s="728"/>
      <c r="DA200" s="728"/>
      <c r="DB200" s="728"/>
      <c r="DC200" s="728"/>
      <c r="DD200" s="728"/>
      <c r="DE200" s="728"/>
      <c r="DF200" s="728"/>
      <c r="DG200" s="728"/>
      <c r="DH200" s="728"/>
      <c r="DI200" s="728"/>
      <c r="DJ200" s="728"/>
      <c r="DK200" s="728"/>
      <c r="DL200" s="728"/>
      <c r="DM200" s="728"/>
      <c r="DN200" s="728"/>
      <c r="DO200" s="728"/>
      <c r="DP200" s="728"/>
      <c r="DQ200" s="728"/>
      <c r="DR200" s="728"/>
      <c r="DS200" s="728"/>
      <c r="DT200" s="728"/>
      <c r="DU200" s="728"/>
      <c r="DV200" s="728"/>
      <c r="DW200" s="728"/>
      <c r="DX200" s="728"/>
      <c r="DY200" s="728"/>
      <c r="DZ200" s="728"/>
      <c r="EA200" s="728"/>
      <c r="EB200" s="728"/>
      <c r="EC200" s="728"/>
      <c r="ED200" s="728"/>
      <c r="EE200" s="728"/>
      <c r="EF200" s="728"/>
      <c r="EG200" s="728"/>
      <c r="EH200" s="728"/>
      <c r="EI200" s="728"/>
      <c r="EJ200" s="728"/>
      <c r="EK200" s="728"/>
      <c r="EL200" s="728"/>
      <c r="EM200" s="728"/>
      <c r="EN200" s="728"/>
      <c r="EO200" s="728"/>
      <c r="EP200" s="728"/>
      <c r="EQ200" s="728"/>
      <c r="ER200" s="728"/>
      <c r="ES200" s="728"/>
      <c r="ET200" s="728"/>
      <c r="EU200" s="728"/>
      <c r="EV200" s="728"/>
      <c r="EW200" s="728"/>
      <c r="EX200" s="728"/>
      <c r="EY200" s="728"/>
      <c r="EZ200" s="728"/>
      <c r="FA200" s="728"/>
      <c r="FB200" s="728"/>
      <c r="FC200" s="728"/>
      <c r="FD200" s="728"/>
      <c r="FE200" s="728"/>
      <c r="FF200" s="728"/>
      <c r="FG200" s="728"/>
      <c r="FH200" s="728"/>
      <c r="FI200" s="728"/>
      <c r="FJ200" s="728"/>
      <c r="FK200" s="728"/>
      <c r="FL200" s="728"/>
      <c r="FM200" s="728"/>
      <c r="FN200" s="728"/>
      <c r="FO200" s="728"/>
      <c r="FP200" s="728"/>
      <c r="FQ200" s="728"/>
      <c r="FR200" s="728"/>
      <c r="FS200" s="728"/>
      <c r="FT200" s="728"/>
      <c r="FU200" s="728"/>
      <c r="FV200" s="728"/>
      <c r="FW200" s="728"/>
      <c r="FX200" s="728"/>
      <c r="FY200" s="728"/>
      <c r="FZ200" s="728"/>
      <c r="GA200" s="728"/>
      <c r="GB200" s="728"/>
      <c r="GC200" s="728"/>
      <c r="GD200" s="728"/>
      <c r="GE200" s="728"/>
      <c r="GF200" s="728"/>
      <c r="GG200" s="728"/>
      <c r="GH200" s="728"/>
      <c r="GI200" s="728"/>
      <c r="GJ200" s="728"/>
      <c r="GK200" s="728"/>
      <c r="GL200" s="728"/>
      <c r="GM200" s="728"/>
      <c r="GN200" s="728"/>
      <c r="GO200" s="728"/>
      <c r="GP200" s="728"/>
      <c r="GQ200" s="728"/>
      <c r="GR200" s="728"/>
      <c r="GS200" s="728"/>
      <c r="GT200" s="728"/>
      <c r="GU200" s="728"/>
      <c r="GV200" s="728"/>
      <c r="GW200" s="728"/>
      <c r="GX200" s="728"/>
      <c r="GY200" s="728"/>
      <c r="GZ200" s="728"/>
      <c r="HA200" s="728"/>
      <c r="HB200" s="728"/>
      <c r="HC200" s="728"/>
      <c r="HD200" s="728"/>
      <c r="HE200" s="728"/>
      <c r="HF200" s="728"/>
      <c r="HG200" s="728"/>
      <c r="HH200" s="728"/>
      <c r="HI200" s="728"/>
      <c r="HJ200" s="728"/>
      <c r="HK200" s="728"/>
      <c r="HL200" s="728"/>
      <c r="HM200" s="728"/>
      <c r="HN200" s="728"/>
      <c r="HO200" s="728"/>
      <c r="HP200" s="728"/>
      <c r="HQ200" s="728"/>
      <c r="HR200" s="728"/>
      <c r="HS200" s="728"/>
      <c r="HT200" s="728"/>
      <c r="HU200" s="728"/>
      <c r="HV200" s="728"/>
      <c r="HW200" s="728"/>
      <c r="HX200" s="728"/>
      <c r="HY200" s="728"/>
      <c r="HZ200" s="728"/>
      <c r="IA200" s="728"/>
      <c r="IB200" s="728"/>
      <c r="IC200" s="728"/>
      <c r="ID200" s="728"/>
      <c r="IE200" s="728"/>
      <c r="IF200" s="728"/>
      <c r="IG200" s="728"/>
      <c r="IH200" s="728"/>
      <c r="II200" s="728"/>
      <c r="IJ200" s="728"/>
      <c r="IK200" s="728"/>
      <c r="IL200" s="728"/>
      <c r="IM200" s="728"/>
      <c r="IN200" s="728"/>
      <c r="IO200" s="728"/>
      <c r="IP200" s="728"/>
      <c r="IQ200" s="728"/>
      <c r="IR200" s="728"/>
      <c r="IS200" s="728"/>
      <c r="IT200" s="728"/>
      <c r="IU200" s="728"/>
      <c r="IV200" s="728"/>
      <c r="IW200" s="728"/>
      <c r="IX200" s="728"/>
      <c r="IY200" s="728"/>
      <c r="IZ200" s="728"/>
      <c r="JA200" s="728"/>
      <c r="JB200" s="728"/>
      <c r="JC200" s="728"/>
      <c r="JD200" s="728"/>
      <c r="JE200" s="728"/>
    </row>
    <row r="201" spans="13:265" s="759" customFormat="1" ht="15" hidden="1" customHeight="1">
      <c r="M201" s="638"/>
      <c r="N201" s="638"/>
      <c r="CK201" s="728"/>
      <c r="CL201" s="728"/>
      <c r="CM201" s="728"/>
      <c r="CN201" s="728"/>
      <c r="CO201" s="728"/>
      <c r="CP201" s="728"/>
      <c r="CQ201" s="728"/>
      <c r="CR201" s="728"/>
      <c r="CS201" s="728"/>
      <c r="CT201" s="728"/>
      <c r="CU201" s="728"/>
      <c r="CV201" s="728"/>
      <c r="CW201" s="728"/>
      <c r="CX201" s="728"/>
      <c r="CY201" s="728"/>
      <c r="CZ201" s="728"/>
      <c r="DA201" s="728"/>
      <c r="DB201" s="728"/>
      <c r="DC201" s="728"/>
      <c r="DD201" s="728"/>
      <c r="DE201" s="728"/>
      <c r="DF201" s="728"/>
      <c r="DG201" s="728"/>
      <c r="DH201" s="728"/>
      <c r="DI201" s="728"/>
      <c r="DJ201" s="728"/>
      <c r="DK201" s="728"/>
      <c r="DL201" s="728"/>
      <c r="DM201" s="728"/>
      <c r="DN201" s="728"/>
      <c r="DO201" s="728"/>
      <c r="DP201" s="728"/>
      <c r="DQ201" s="728"/>
      <c r="DR201" s="728"/>
      <c r="DS201" s="728"/>
      <c r="DT201" s="728"/>
      <c r="DU201" s="728"/>
      <c r="DV201" s="728"/>
      <c r="DW201" s="728"/>
      <c r="DX201" s="728"/>
      <c r="DY201" s="728"/>
      <c r="DZ201" s="728"/>
      <c r="EA201" s="728"/>
      <c r="EB201" s="728"/>
      <c r="EC201" s="728"/>
      <c r="ED201" s="728"/>
      <c r="EE201" s="728"/>
      <c r="EF201" s="728"/>
      <c r="EG201" s="728"/>
      <c r="EH201" s="728"/>
      <c r="EI201" s="728"/>
      <c r="EJ201" s="728"/>
      <c r="EK201" s="728"/>
      <c r="EL201" s="728"/>
      <c r="EM201" s="728"/>
      <c r="EN201" s="728"/>
      <c r="EO201" s="728"/>
      <c r="EP201" s="728"/>
      <c r="EQ201" s="728"/>
      <c r="ER201" s="728"/>
      <c r="ES201" s="728"/>
      <c r="ET201" s="728"/>
      <c r="EU201" s="728"/>
      <c r="EV201" s="728"/>
      <c r="EW201" s="728"/>
      <c r="EX201" s="728"/>
      <c r="EY201" s="728"/>
      <c r="EZ201" s="728"/>
      <c r="FA201" s="728"/>
      <c r="FB201" s="728"/>
      <c r="FC201" s="728"/>
      <c r="FD201" s="728"/>
      <c r="FE201" s="728"/>
      <c r="FF201" s="728"/>
      <c r="FG201" s="728"/>
      <c r="FH201" s="728"/>
      <c r="FI201" s="728"/>
      <c r="FJ201" s="728"/>
      <c r="FK201" s="728"/>
      <c r="FL201" s="728"/>
      <c r="FM201" s="728"/>
      <c r="FN201" s="728"/>
      <c r="FO201" s="728"/>
      <c r="FP201" s="728"/>
      <c r="FQ201" s="728"/>
      <c r="FR201" s="728"/>
      <c r="FS201" s="728"/>
      <c r="FT201" s="728"/>
      <c r="FU201" s="728"/>
      <c r="FV201" s="728"/>
      <c r="FW201" s="728"/>
      <c r="FX201" s="728"/>
      <c r="FY201" s="728"/>
      <c r="FZ201" s="728"/>
      <c r="GA201" s="728"/>
      <c r="GB201" s="728"/>
      <c r="GC201" s="728"/>
      <c r="GD201" s="728"/>
      <c r="GE201" s="728"/>
      <c r="GF201" s="728"/>
      <c r="GG201" s="728"/>
      <c r="GH201" s="728"/>
      <c r="GI201" s="728"/>
      <c r="GJ201" s="728"/>
      <c r="GK201" s="728"/>
      <c r="GL201" s="728"/>
      <c r="GM201" s="728"/>
      <c r="GN201" s="728"/>
      <c r="GO201" s="728"/>
      <c r="GP201" s="728"/>
      <c r="GQ201" s="728"/>
      <c r="GR201" s="728"/>
      <c r="GS201" s="728"/>
      <c r="GT201" s="728"/>
      <c r="GU201" s="728"/>
      <c r="GV201" s="728"/>
      <c r="GW201" s="728"/>
      <c r="GX201" s="728"/>
      <c r="GY201" s="728"/>
      <c r="GZ201" s="728"/>
      <c r="HA201" s="728"/>
      <c r="HB201" s="728"/>
      <c r="HC201" s="728"/>
      <c r="HD201" s="728"/>
      <c r="HE201" s="728"/>
      <c r="HF201" s="728"/>
      <c r="HG201" s="728"/>
      <c r="HH201" s="728"/>
      <c r="HI201" s="728"/>
      <c r="HJ201" s="728"/>
      <c r="HK201" s="728"/>
      <c r="HL201" s="728"/>
      <c r="HM201" s="728"/>
      <c r="HN201" s="728"/>
      <c r="HO201" s="728"/>
      <c r="HP201" s="728"/>
      <c r="HQ201" s="728"/>
      <c r="HR201" s="728"/>
      <c r="HS201" s="728"/>
      <c r="HT201" s="728"/>
      <c r="HU201" s="728"/>
      <c r="HV201" s="728"/>
      <c r="HW201" s="728"/>
      <c r="HX201" s="728"/>
      <c r="HY201" s="728"/>
      <c r="HZ201" s="728"/>
      <c r="IA201" s="728"/>
      <c r="IB201" s="728"/>
      <c r="IC201" s="728"/>
      <c r="ID201" s="728"/>
      <c r="IE201" s="728"/>
      <c r="IF201" s="728"/>
      <c r="IG201" s="728"/>
      <c r="IH201" s="728"/>
      <c r="II201" s="728"/>
      <c r="IJ201" s="728"/>
      <c r="IK201" s="728"/>
      <c r="IL201" s="728"/>
      <c r="IM201" s="728"/>
      <c r="IN201" s="728"/>
      <c r="IO201" s="728"/>
      <c r="IP201" s="728"/>
      <c r="IQ201" s="728"/>
      <c r="IR201" s="728"/>
      <c r="IS201" s="728"/>
      <c r="IT201" s="728"/>
      <c r="IU201" s="728"/>
      <c r="IV201" s="728"/>
      <c r="IW201" s="728"/>
      <c r="IX201" s="728"/>
      <c r="IY201" s="728"/>
      <c r="IZ201" s="728"/>
      <c r="JA201" s="728"/>
      <c r="JB201" s="728"/>
      <c r="JC201" s="728"/>
      <c r="JD201" s="728"/>
      <c r="JE201" s="728"/>
    </row>
    <row r="202" spans="13:265" s="759" customFormat="1" ht="15" hidden="1" customHeight="1">
      <c r="M202" s="638"/>
      <c r="N202" s="638"/>
      <c r="CK202" s="728"/>
      <c r="CL202" s="728"/>
      <c r="CM202" s="728"/>
      <c r="CN202" s="728"/>
      <c r="CO202" s="728"/>
      <c r="CP202" s="728"/>
      <c r="CQ202" s="728"/>
      <c r="CR202" s="728"/>
      <c r="CS202" s="728"/>
      <c r="CT202" s="728"/>
      <c r="CU202" s="728"/>
      <c r="CV202" s="728"/>
      <c r="CW202" s="728"/>
      <c r="CX202" s="728"/>
      <c r="CY202" s="728"/>
      <c r="CZ202" s="728"/>
      <c r="DA202" s="728"/>
      <c r="DB202" s="728"/>
      <c r="DC202" s="728"/>
      <c r="DD202" s="728"/>
      <c r="DE202" s="728"/>
      <c r="DF202" s="728"/>
      <c r="DG202" s="728"/>
      <c r="DH202" s="728"/>
      <c r="DI202" s="728"/>
      <c r="DJ202" s="728"/>
      <c r="DK202" s="728"/>
      <c r="DL202" s="728"/>
      <c r="DM202" s="728"/>
      <c r="DN202" s="728"/>
      <c r="DO202" s="728"/>
      <c r="DP202" s="728"/>
      <c r="DQ202" s="728"/>
      <c r="DR202" s="728"/>
      <c r="DS202" s="728"/>
      <c r="DT202" s="728"/>
      <c r="DU202" s="728"/>
      <c r="DV202" s="728"/>
      <c r="DW202" s="728"/>
      <c r="DX202" s="728"/>
      <c r="DY202" s="728"/>
      <c r="DZ202" s="728"/>
      <c r="EA202" s="728"/>
      <c r="EB202" s="728"/>
      <c r="EC202" s="728"/>
      <c r="ED202" s="728"/>
      <c r="EE202" s="728"/>
      <c r="EF202" s="728"/>
      <c r="EG202" s="728"/>
      <c r="EH202" s="728"/>
      <c r="EI202" s="728"/>
      <c r="EJ202" s="728"/>
      <c r="EK202" s="728"/>
      <c r="EL202" s="728"/>
      <c r="EM202" s="728"/>
      <c r="EN202" s="728"/>
      <c r="EO202" s="728"/>
      <c r="EP202" s="728"/>
      <c r="EQ202" s="728"/>
      <c r="ER202" s="728"/>
      <c r="ES202" s="728"/>
      <c r="ET202" s="728"/>
      <c r="EU202" s="728"/>
      <c r="EV202" s="728"/>
      <c r="EW202" s="728"/>
      <c r="EX202" s="728"/>
      <c r="EY202" s="728"/>
      <c r="EZ202" s="728"/>
      <c r="FA202" s="728"/>
      <c r="FB202" s="728"/>
      <c r="FC202" s="728"/>
      <c r="FD202" s="728"/>
      <c r="FE202" s="728"/>
      <c r="FF202" s="728"/>
      <c r="FG202" s="728"/>
      <c r="FH202" s="728"/>
      <c r="FI202" s="728"/>
      <c r="FJ202" s="728"/>
      <c r="FK202" s="728"/>
      <c r="FL202" s="728"/>
      <c r="FM202" s="728"/>
      <c r="FN202" s="728"/>
      <c r="FO202" s="728"/>
      <c r="FP202" s="728"/>
      <c r="FQ202" s="728"/>
      <c r="FR202" s="728"/>
      <c r="FS202" s="728"/>
      <c r="FT202" s="728"/>
      <c r="FU202" s="728"/>
      <c r="FV202" s="728"/>
      <c r="FW202" s="728"/>
      <c r="FX202" s="728"/>
      <c r="FY202" s="728"/>
      <c r="FZ202" s="728"/>
      <c r="GA202" s="728"/>
      <c r="GB202" s="728"/>
      <c r="GC202" s="728"/>
      <c r="GD202" s="728"/>
      <c r="GE202" s="728"/>
      <c r="GF202" s="728"/>
      <c r="GG202" s="728"/>
      <c r="GH202" s="728"/>
      <c r="GI202" s="728"/>
      <c r="GJ202" s="728"/>
      <c r="GK202" s="728"/>
      <c r="GL202" s="728"/>
      <c r="GM202" s="728"/>
      <c r="GN202" s="728"/>
      <c r="GO202" s="728"/>
      <c r="GP202" s="728"/>
      <c r="GQ202" s="728"/>
      <c r="GR202" s="728"/>
      <c r="GS202" s="728"/>
      <c r="GT202" s="728"/>
      <c r="GU202" s="728"/>
      <c r="GV202" s="728"/>
      <c r="GW202" s="728"/>
      <c r="GX202" s="728"/>
      <c r="GY202" s="728"/>
      <c r="GZ202" s="728"/>
      <c r="HA202" s="728"/>
      <c r="HB202" s="728"/>
      <c r="HC202" s="728"/>
      <c r="HD202" s="728"/>
      <c r="HE202" s="728"/>
      <c r="HF202" s="728"/>
      <c r="HG202" s="728"/>
      <c r="HH202" s="728"/>
      <c r="HI202" s="728"/>
      <c r="HJ202" s="728"/>
      <c r="HK202" s="728"/>
      <c r="HL202" s="728"/>
      <c r="HM202" s="728"/>
      <c r="HN202" s="728"/>
      <c r="HO202" s="728"/>
      <c r="HP202" s="728"/>
      <c r="HQ202" s="728"/>
      <c r="HR202" s="728"/>
      <c r="HS202" s="728"/>
      <c r="HT202" s="728"/>
      <c r="HU202" s="728"/>
      <c r="HV202" s="728"/>
      <c r="HW202" s="728"/>
      <c r="HX202" s="728"/>
      <c r="HY202" s="728"/>
      <c r="HZ202" s="728"/>
      <c r="IA202" s="728"/>
      <c r="IB202" s="728"/>
      <c r="IC202" s="728"/>
      <c r="ID202" s="728"/>
      <c r="IE202" s="728"/>
      <c r="IF202" s="728"/>
      <c r="IG202" s="728"/>
      <c r="IH202" s="728"/>
      <c r="II202" s="728"/>
      <c r="IJ202" s="728"/>
      <c r="IK202" s="728"/>
      <c r="IL202" s="728"/>
      <c r="IM202" s="728"/>
      <c r="IN202" s="728"/>
      <c r="IO202" s="728"/>
      <c r="IP202" s="728"/>
      <c r="IQ202" s="728"/>
      <c r="IR202" s="728"/>
      <c r="IS202" s="728"/>
      <c r="IT202" s="728"/>
      <c r="IU202" s="728"/>
      <c r="IV202" s="728"/>
      <c r="IW202" s="728"/>
      <c r="IX202" s="728"/>
      <c r="IY202" s="728"/>
      <c r="IZ202" s="728"/>
      <c r="JA202" s="728"/>
      <c r="JB202" s="728"/>
      <c r="JC202" s="728"/>
      <c r="JD202" s="728"/>
      <c r="JE202" s="728"/>
    </row>
    <row r="203" spans="13:265" s="759" customFormat="1" ht="15" hidden="1" customHeight="1">
      <c r="M203" s="638"/>
      <c r="N203" s="638"/>
      <c r="CK203" s="728"/>
      <c r="CL203" s="728"/>
      <c r="CM203" s="728"/>
      <c r="CN203" s="728"/>
      <c r="CO203" s="728"/>
      <c r="CP203" s="728"/>
      <c r="CQ203" s="728"/>
      <c r="CR203" s="728"/>
      <c r="CS203" s="728"/>
      <c r="CT203" s="728"/>
      <c r="CU203" s="728"/>
      <c r="CV203" s="728"/>
      <c r="CW203" s="728"/>
      <c r="CX203" s="728"/>
      <c r="CY203" s="728"/>
      <c r="CZ203" s="728"/>
      <c r="DA203" s="728"/>
      <c r="DB203" s="728"/>
      <c r="DC203" s="728"/>
      <c r="DD203" s="728"/>
      <c r="DE203" s="728"/>
      <c r="DF203" s="728"/>
      <c r="DG203" s="728"/>
      <c r="DH203" s="728"/>
      <c r="DI203" s="728"/>
      <c r="DJ203" s="728"/>
      <c r="DK203" s="728"/>
      <c r="DL203" s="728"/>
      <c r="DM203" s="728"/>
      <c r="DN203" s="728"/>
      <c r="DO203" s="728"/>
      <c r="DP203" s="728"/>
      <c r="DQ203" s="728"/>
      <c r="DR203" s="728"/>
      <c r="DS203" s="728"/>
      <c r="DT203" s="728"/>
      <c r="DU203" s="728"/>
      <c r="DV203" s="728"/>
      <c r="DW203" s="728"/>
      <c r="DX203" s="728"/>
      <c r="DY203" s="728"/>
      <c r="DZ203" s="728"/>
      <c r="EA203" s="728"/>
      <c r="EB203" s="728"/>
      <c r="EC203" s="728"/>
      <c r="ED203" s="728"/>
      <c r="EE203" s="728"/>
      <c r="EF203" s="728"/>
      <c r="EG203" s="728"/>
      <c r="EH203" s="728"/>
      <c r="EI203" s="728"/>
      <c r="EJ203" s="728"/>
      <c r="EK203" s="728"/>
      <c r="EL203" s="728"/>
      <c r="EM203" s="728"/>
      <c r="EN203" s="728"/>
      <c r="EO203" s="728"/>
      <c r="EP203" s="728"/>
      <c r="EQ203" s="728"/>
      <c r="ER203" s="728"/>
      <c r="ES203" s="728"/>
      <c r="ET203" s="728"/>
      <c r="EU203" s="728"/>
      <c r="EV203" s="728"/>
      <c r="EW203" s="728"/>
      <c r="EX203" s="728"/>
      <c r="EY203" s="728"/>
      <c r="EZ203" s="728"/>
      <c r="FA203" s="728"/>
      <c r="FB203" s="728"/>
      <c r="FC203" s="728"/>
      <c r="FD203" s="728"/>
      <c r="FE203" s="728"/>
      <c r="FF203" s="728"/>
      <c r="FG203" s="728"/>
      <c r="FH203" s="728"/>
      <c r="FI203" s="728"/>
      <c r="FJ203" s="728"/>
      <c r="FK203" s="728"/>
      <c r="FL203" s="728"/>
      <c r="FM203" s="728"/>
      <c r="FN203" s="728"/>
      <c r="FO203" s="728"/>
      <c r="FP203" s="728"/>
      <c r="FQ203" s="728"/>
      <c r="FR203" s="728"/>
      <c r="FS203" s="728"/>
      <c r="FT203" s="728"/>
      <c r="FU203" s="728"/>
      <c r="FV203" s="728"/>
      <c r="FW203" s="728"/>
      <c r="FX203" s="728"/>
      <c r="FY203" s="728"/>
      <c r="FZ203" s="728"/>
      <c r="GA203" s="728"/>
      <c r="GB203" s="728"/>
      <c r="GC203" s="728"/>
      <c r="GD203" s="728"/>
      <c r="GE203" s="728"/>
      <c r="GF203" s="728"/>
      <c r="GG203" s="728"/>
      <c r="GH203" s="728"/>
      <c r="GI203" s="728"/>
      <c r="GJ203" s="728"/>
      <c r="GK203" s="728"/>
      <c r="GL203" s="728"/>
      <c r="GM203" s="728"/>
      <c r="GN203" s="728"/>
      <c r="GO203" s="728"/>
      <c r="GP203" s="728"/>
      <c r="GQ203" s="728"/>
      <c r="GR203" s="728"/>
      <c r="GS203" s="728"/>
      <c r="GT203" s="728"/>
      <c r="GU203" s="728"/>
      <c r="GV203" s="728"/>
      <c r="GW203" s="728"/>
      <c r="GX203" s="728"/>
      <c r="GY203" s="728"/>
      <c r="GZ203" s="728"/>
      <c r="HA203" s="728"/>
      <c r="HB203" s="728"/>
      <c r="HC203" s="728"/>
      <c r="HD203" s="728"/>
      <c r="HE203" s="728"/>
      <c r="HF203" s="728"/>
      <c r="HG203" s="728"/>
      <c r="HH203" s="728"/>
      <c r="HI203" s="728"/>
      <c r="HJ203" s="728"/>
      <c r="HK203" s="728"/>
      <c r="HL203" s="728"/>
      <c r="HM203" s="728"/>
      <c r="HN203" s="728"/>
      <c r="HO203" s="728"/>
      <c r="HP203" s="728"/>
      <c r="HQ203" s="728"/>
      <c r="HR203" s="728"/>
      <c r="HS203" s="728"/>
      <c r="HT203" s="728"/>
      <c r="HU203" s="728"/>
      <c r="HV203" s="728"/>
      <c r="HW203" s="728"/>
      <c r="HX203" s="728"/>
      <c r="HY203" s="728"/>
      <c r="HZ203" s="728"/>
      <c r="IA203" s="728"/>
      <c r="IB203" s="728"/>
      <c r="IC203" s="728"/>
      <c r="ID203" s="728"/>
      <c r="IE203" s="728"/>
      <c r="IF203" s="728"/>
      <c r="IG203" s="728"/>
      <c r="IH203" s="728"/>
      <c r="II203" s="728"/>
      <c r="IJ203" s="728"/>
      <c r="IK203" s="728"/>
      <c r="IL203" s="728"/>
      <c r="IM203" s="728"/>
      <c r="IN203" s="728"/>
      <c r="IO203" s="728"/>
      <c r="IP203" s="728"/>
      <c r="IQ203" s="728"/>
      <c r="IR203" s="728"/>
      <c r="IS203" s="728"/>
      <c r="IT203" s="728"/>
      <c r="IU203" s="728"/>
      <c r="IV203" s="728"/>
      <c r="IW203" s="728"/>
      <c r="IX203" s="728"/>
      <c r="IY203" s="728"/>
      <c r="IZ203" s="728"/>
      <c r="JA203" s="728"/>
      <c r="JB203" s="728"/>
      <c r="JC203" s="728"/>
      <c r="JD203" s="728"/>
      <c r="JE203" s="728"/>
    </row>
    <row r="204" spans="13:265" s="759" customFormat="1" ht="15" hidden="1" customHeight="1">
      <c r="M204" s="638"/>
      <c r="N204" s="638"/>
      <c r="CK204" s="728"/>
      <c r="CL204" s="728"/>
      <c r="CM204" s="728"/>
      <c r="CN204" s="728"/>
      <c r="CO204" s="728"/>
      <c r="CP204" s="728"/>
      <c r="CQ204" s="728"/>
      <c r="CR204" s="728"/>
      <c r="CS204" s="728"/>
      <c r="CT204" s="728"/>
      <c r="CU204" s="728"/>
      <c r="CV204" s="728"/>
      <c r="CW204" s="728"/>
      <c r="CX204" s="728"/>
      <c r="CY204" s="728"/>
      <c r="CZ204" s="728"/>
      <c r="DA204" s="728"/>
      <c r="DB204" s="728"/>
      <c r="DC204" s="728"/>
      <c r="DD204" s="728"/>
      <c r="DE204" s="728"/>
      <c r="DF204" s="728"/>
      <c r="DG204" s="728"/>
      <c r="DH204" s="728"/>
      <c r="DI204" s="728"/>
      <c r="DJ204" s="728"/>
      <c r="DK204" s="728"/>
      <c r="DL204" s="728"/>
      <c r="DM204" s="728"/>
      <c r="DN204" s="728"/>
      <c r="DO204" s="728"/>
      <c r="DP204" s="728"/>
      <c r="DQ204" s="728"/>
      <c r="DR204" s="728"/>
      <c r="DS204" s="728"/>
      <c r="DT204" s="728"/>
      <c r="DU204" s="728"/>
      <c r="DV204" s="728"/>
      <c r="DW204" s="728"/>
      <c r="DX204" s="728"/>
      <c r="DY204" s="728"/>
      <c r="DZ204" s="728"/>
      <c r="EA204" s="728"/>
      <c r="EB204" s="728"/>
      <c r="EC204" s="728"/>
      <c r="ED204" s="728"/>
      <c r="EE204" s="728"/>
      <c r="EF204" s="728"/>
      <c r="EG204" s="728"/>
      <c r="EH204" s="728"/>
      <c r="EI204" s="728"/>
      <c r="EJ204" s="728"/>
      <c r="EK204" s="728"/>
      <c r="EL204" s="728"/>
      <c r="EM204" s="728"/>
      <c r="EN204" s="728"/>
      <c r="EO204" s="728"/>
      <c r="EP204" s="728"/>
      <c r="EQ204" s="728"/>
      <c r="ER204" s="728"/>
      <c r="ES204" s="728"/>
      <c r="ET204" s="728"/>
      <c r="EU204" s="728"/>
      <c r="EV204" s="728"/>
      <c r="EW204" s="728"/>
      <c r="EX204" s="728"/>
      <c r="EY204" s="728"/>
      <c r="EZ204" s="728"/>
      <c r="FA204" s="728"/>
      <c r="FB204" s="728"/>
      <c r="FC204" s="728"/>
      <c r="FD204" s="728"/>
      <c r="FE204" s="728"/>
      <c r="FF204" s="728"/>
      <c r="FG204" s="728"/>
      <c r="FH204" s="728"/>
      <c r="FI204" s="728"/>
      <c r="FJ204" s="728"/>
      <c r="FK204" s="728"/>
      <c r="FL204" s="728"/>
      <c r="FM204" s="728"/>
      <c r="FN204" s="728"/>
      <c r="FO204" s="728"/>
      <c r="FP204" s="728"/>
      <c r="FQ204" s="728"/>
      <c r="FR204" s="728"/>
      <c r="FS204" s="728"/>
      <c r="FT204" s="728"/>
      <c r="FU204" s="728"/>
      <c r="FV204" s="728"/>
      <c r="FW204" s="728"/>
      <c r="FX204" s="728"/>
      <c r="FY204" s="728"/>
      <c r="FZ204" s="728"/>
      <c r="GA204" s="728"/>
      <c r="GB204" s="728"/>
      <c r="GC204" s="728"/>
      <c r="GD204" s="728"/>
      <c r="GE204" s="728"/>
      <c r="GF204" s="728"/>
      <c r="GG204" s="728"/>
      <c r="GH204" s="728"/>
      <c r="GI204" s="728"/>
      <c r="GJ204" s="728"/>
      <c r="GK204" s="728"/>
      <c r="GL204" s="728"/>
      <c r="GM204" s="728"/>
      <c r="GN204" s="728"/>
      <c r="GO204" s="728"/>
      <c r="GP204" s="728"/>
      <c r="GQ204" s="728"/>
      <c r="GR204" s="728"/>
      <c r="GS204" s="728"/>
      <c r="GT204" s="728"/>
      <c r="GU204" s="728"/>
      <c r="GV204" s="728"/>
      <c r="GW204" s="728"/>
      <c r="GX204" s="728"/>
      <c r="GY204" s="728"/>
      <c r="GZ204" s="728"/>
      <c r="HA204" s="728"/>
      <c r="HB204" s="728"/>
      <c r="HC204" s="728"/>
      <c r="HD204" s="728"/>
      <c r="HE204" s="728"/>
      <c r="HF204" s="728"/>
      <c r="HG204" s="728"/>
      <c r="HH204" s="728"/>
      <c r="HI204" s="728"/>
      <c r="HJ204" s="728"/>
      <c r="HK204" s="728"/>
      <c r="HL204" s="728"/>
      <c r="HM204" s="728"/>
      <c r="HN204" s="728"/>
      <c r="HO204" s="728"/>
      <c r="HP204" s="728"/>
      <c r="HQ204" s="728"/>
      <c r="HR204" s="728"/>
      <c r="HS204" s="728"/>
      <c r="HT204" s="728"/>
      <c r="HU204" s="728"/>
      <c r="HV204" s="728"/>
      <c r="HW204" s="728"/>
      <c r="HX204" s="728"/>
      <c r="HY204" s="728"/>
      <c r="HZ204" s="728"/>
      <c r="IA204" s="728"/>
      <c r="IB204" s="728"/>
      <c r="IC204" s="728"/>
      <c r="ID204" s="728"/>
      <c r="IE204" s="728"/>
      <c r="IF204" s="728"/>
      <c r="IG204" s="728"/>
      <c r="IH204" s="728"/>
      <c r="II204" s="728"/>
      <c r="IJ204" s="728"/>
      <c r="IK204" s="728"/>
      <c r="IL204" s="728"/>
      <c r="IM204" s="728"/>
      <c r="IN204" s="728"/>
      <c r="IO204" s="728"/>
      <c r="IP204" s="728"/>
      <c r="IQ204" s="728"/>
      <c r="IR204" s="728"/>
      <c r="IS204" s="728"/>
      <c r="IT204" s="728"/>
      <c r="IU204" s="728"/>
      <c r="IV204" s="728"/>
      <c r="IW204" s="728"/>
      <c r="IX204" s="728"/>
      <c r="IY204" s="728"/>
      <c r="IZ204" s="728"/>
      <c r="JA204" s="728"/>
      <c r="JB204" s="728"/>
      <c r="JC204" s="728"/>
      <c r="JD204" s="728"/>
      <c r="JE204" s="728"/>
    </row>
    <row r="205" spans="13:265" s="759" customFormat="1" ht="15" hidden="1" customHeight="1">
      <c r="M205" s="638"/>
      <c r="N205" s="638"/>
      <c r="CK205" s="728"/>
      <c r="CL205" s="728"/>
      <c r="CM205" s="728"/>
      <c r="CN205" s="728"/>
      <c r="CO205" s="728"/>
      <c r="CP205" s="728"/>
      <c r="CQ205" s="728"/>
      <c r="CR205" s="728"/>
      <c r="CS205" s="728"/>
      <c r="CT205" s="728"/>
      <c r="CU205" s="728"/>
      <c r="CV205" s="728"/>
      <c r="CW205" s="728"/>
      <c r="CX205" s="728"/>
      <c r="CY205" s="728"/>
      <c r="CZ205" s="728"/>
      <c r="DA205" s="728"/>
      <c r="DB205" s="728"/>
      <c r="DC205" s="728"/>
      <c r="DD205" s="728"/>
      <c r="DE205" s="728"/>
      <c r="DF205" s="728"/>
      <c r="DG205" s="728"/>
      <c r="DH205" s="728"/>
      <c r="DI205" s="728"/>
      <c r="DJ205" s="728"/>
      <c r="DK205" s="728"/>
      <c r="DL205" s="728"/>
      <c r="DM205" s="728"/>
      <c r="DN205" s="728"/>
      <c r="DO205" s="728"/>
      <c r="DP205" s="728"/>
      <c r="DQ205" s="728"/>
      <c r="DR205" s="728"/>
      <c r="DS205" s="728"/>
      <c r="DT205" s="728"/>
      <c r="DU205" s="728"/>
      <c r="DV205" s="728"/>
      <c r="DW205" s="728"/>
      <c r="DX205" s="728"/>
      <c r="DY205" s="728"/>
      <c r="DZ205" s="728"/>
      <c r="EA205" s="728"/>
      <c r="EB205" s="728"/>
      <c r="EC205" s="728"/>
      <c r="ED205" s="728"/>
      <c r="EE205" s="728"/>
      <c r="EF205" s="728"/>
      <c r="EG205" s="728"/>
      <c r="EH205" s="728"/>
      <c r="EI205" s="728"/>
      <c r="EJ205" s="728"/>
      <c r="EK205" s="728"/>
      <c r="EL205" s="728"/>
      <c r="EM205" s="728"/>
      <c r="EN205" s="728"/>
      <c r="EO205" s="728"/>
      <c r="EP205" s="728"/>
      <c r="EQ205" s="728"/>
      <c r="ER205" s="728"/>
      <c r="ES205" s="728"/>
      <c r="ET205" s="728"/>
      <c r="EU205" s="728"/>
      <c r="EV205" s="728"/>
      <c r="EW205" s="728"/>
      <c r="EX205" s="728"/>
      <c r="EY205" s="728"/>
      <c r="EZ205" s="728"/>
      <c r="FA205" s="728"/>
      <c r="FB205" s="728"/>
      <c r="FC205" s="728"/>
      <c r="FD205" s="728"/>
      <c r="FE205" s="728"/>
      <c r="FF205" s="728"/>
      <c r="FG205" s="728"/>
      <c r="FH205" s="728"/>
      <c r="FI205" s="728"/>
      <c r="FJ205" s="728"/>
      <c r="FK205" s="728"/>
      <c r="FL205" s="728"/>
      <c r="FM205" s="728"/>
      <c r="FN205" s="728"/>
      <c r="FO205" s="728"/>
      <c r="FP205" s="728"/>
      <c r="FQ205" s="728"/>
      <c r="FR205" s="728"/>
      <c r="FS205" s="728"/>
      <c r="FT205" s="728"/>
      <c r="FU205" s="728"/>
      <c r="FV205" s="728"/>
      <c r="FW205" s="728"/>
      <c r="FX205" s="728"/>
      <c r="FY205" s="728"/>
      <c r="FZ205" s="728"/>
      <c r="GA205" s="728"/>
      <c r="GB205" s="728"/>
      <c r="GC205" s="728"/>
      <c r="GD205" s="728"/>
      <c r="GE205" s="728"/>
      <c r="GF205" s="728"/>
      <c r="GG205" s="728"/>
      <c r="GH205" s="728"/>
      <c r="GI205" s="728"/>
      <c r="GJ205" s="728"/>
      <c r="GK205" s="728"/>
      <c r="GL205" s="728"/>
      <c r="GM205" s="728"/>
      <c r="GN205" s="728"/>
      <c r="GO205" s="728"/>
      <c r="GP205" s="728"/>
      <c r="GQ205" s="728"/>
      <c r="GR205" s="728"/>
      <c r="GS205" s="728"/>
      <c r="GT205" s="728"/>
      <c r="GU205" s="728"/>
      <c r="GV205" s="728"/>
      <c r="GW205" s="728"/>
      <c r="GX205" s="728"/>
      <c r="GY205" s="728"/>
      <c r="GZ205" s="728"/>
      <c r="HA205" s="728"/>
      <c r="HB205" s="728"/>
      <c r="HC205" s="728"/>
      <c r="HD205" s="728"/>
      <c r="HE205" s="728"/>
      <c r="HF205" s="728"/>
      <c r="HG205" s="728"/>
      <c r="HH205" s="728"/>
      <c r="HI205" s="728"/>
      <c r="HJ205" s="728"/>
      <c r="HK205" s="728"/>
      <c r="HL205" s="728"/>
      <c r="HM205" s="728"/>
      <c r="HN205" s="728"/>
      <c r="HO205" s="728"/>
      <c r="HP205" s="728"/>
      <c r="HQ205" s="728"/>
      <c r="HR205" s="728"/>
      <c r="HS205" s="728"/>
      <c r="HT205" s="728"/>
      <c r="HU205" s="728"/>
      <c r="HV205" s="728"/>
      <c r="HW205" s="728"/>
      <c r="HX205" s="728"/>
      <c r="HY205" s="728"/>
      <c r="HZ205" s="728"/>
      <c r="IA205" s="728"/>
      <c r="IB205" s="728"/>
      <c r="IC205" s="728"/>
      <c r="ID205" s="728"/>
      <c r="IE205" s="728"/>
      <c r="IF205" s="728"/>
      <c r="IG205" s="728"/>
      <c r="IH205" s="728"/>
      <c r="II205" s="728"/>
      <c r="IJ205" s="728"/>
      <c r="IK205" s="728"/>
      <c r="IL205" s="728"/>
      <c r="IM205" s="728"/>
      <c r="IN205" s="728"/>
      <c r="IO205" s="728"/>
      <c r="IP205" s="728"/>
      <c r="IQ205" s="728"/>
      <c r="IR205" s="728"/>
      <c r="IS205" s="728"/>
      <c r="IT205" s="728"/>
      <c r="IU205" s="728"/>
      <c r="IV205" s="728"/>
      <c r="IW205" s="728"/>
      <c r="IX205" s="728"/>
      <c r="IY205" s="728"/>
      <c r="IZ205" s="728"/>
      <c r="JA205" s="728"/>
      <c r="JB205" s="728"/>
      <c r="JC205" s="728"/>
      <c r="JD205" s="728"/>
      <c r="JE205" s="728"/>
    </row>
    <row r="206" spans="13:265" s="759" customFormat="1" ht="15" hidden="1" customHeight="1">
      <c r="M206" s="638"/>
      <c r="N206" s="638"/>
      <c r="CK206" s="728"/>
      <c r="CL206" s="728"/>
      <c r="CM206" s="728"/>
      <c r="CN206" s="728"/>
      <c r="CO206" s="728"/>
      <c r="CP206" s="728"/>
      <c r="CQ206" s="728"/>
      <c r="CR206" s="728"/>
      <c r="CS206" s="728"/>
      <c r="CT206" s="728"/>
      <c r="CU206" s="728"/>
      <c r="CV206" s="728"/>
      <c r="CW206" s="728"/>
      <c r="CX206" s="728"/>
      <c r="CY206" s="728"/>
      <c r="CZ206" s="728"/>
      <c r="DA206" s="728"/>
      <c r="DB206" s="728"/>
      <c r="DC206" s="728"/>
      <c r="DD206" s="728"/>
      <c r="DE206" s="728"/>
      <c r="DF206" s="728"/>
      <c r="DG206" s="728"/>
      <c r="DH206" s="728"/>
      <c r="DI206" s="728"/>
      <c r="DJ206" s="728"/>
      <c r="DK206" s="728"/>
      <c r="DL206" s="728"/>
      <c r="DM206" s="728"/>
      <c r="DN206" s="728"/>
      <c r="DO206" s="728"/>
      <c r="DP206" s="728"/>
      <c r="DQ206" s="728"/>
      <c r="DR206" s="728"/>
      <c r="DS206" s="728"/>
      <c r="DT206" s="728"/>
      <c r="DU206" s="728"/>
      <c r="DV206" s="728"/>
      <c r="DW206" s="728"/>
      <c r="DX206" s="728"/>
      <c r="DY206" s="728"/>
      <c r="DZ206" s="728"/>
      <c r="EA206" s="728"/>
      <c r="EB206" s="728"/>
      <c r="EC206" s="728"/>
      <c r="ED206" s="728"/>
      <c r="EE206" s="728"/>
      <c r="EF206" s="728"/>
      <c r="EG206" s="728"/>
      <c r="EH206" s="728"/>
      <c r="EI206" s="728"/>
      <c r="EJ206" s="728"/>
      <c r="EK206" s="728"/>
      <c r="EL206" s="728"/>
      <c r="EM206" s="728"/>
      <c r="EN206" s="728"/>
      <c r="EO206" s="728"/>
      <c r="EP206" s="728"/>
      <c r="EQ206" s="728"/>
      <c r="ER206" s="728"/>
      <c r="ES206" s="728"/>
      <c r="ET206" s="728"/>
      <c r="EU206" s="728"/>
      <c r="EV206" s="728"/>
      <c r="EW206" s="728"/>
      <c r="EX206" s="728"/>
      <c r="EY206" s="728"/>
      <c r="EZ206" s="728"/>
      <c r="FA206" s="728"/>
      <c r="FB206" s="728"/>
      <c r="FC206" s="728"/>
      <c r="FD206" s="728"/>
      <c r="FE206" s="728"/>
      <c r="FF206" s="728"/>
      <c r="FG206" s="728"/>
      <c r="FH206" s="728"/>
      <c r="FI206" s="728"/>
      <c r="FJ206" s="728"/>
      <c r="FK206" s="728"/>
      <c r="FL206" s="728"/>
      <c r="FM206" s="728"/>
      <c r="FN206" s="728"/>
      <c r="FO206" s="728"/>
      <c r="FP206" s="728"/>
      <c r="FQ206" s="728"/>
      <c r="FR206" s="728"/>
      <c r="FS206" s="728"/>
      <c r="FT206" s="728"/>
      <c r="FU206" s="728"/>
      <c r="FV206" s="728"/>
      <c r="FW206" s="728"/>
      <c r="FX206" s="728"/>
      <c r="FY206" s="728"/>
      <c r="FZ206" s="728"/>
      <c r="GA206" s="728"/>
      <c r="GB206" s="728"/>
      <c r="GC206" s="728"/>
      <c r="GD206" s="728"/>
      <c r="GE206" s="728"/>
      <c r="GF206" s="728"/>
      <c r="GG206" s="728"/>
      <c r="GH206" s="728"/>
      <c r="GI206" s="728"/>
      <c r="GJ206" s="728"/>
      <c r="GK206" s="728"/>
      <c r="GL206" s="728"/>
      <c r="GM206" s="728"/>
      <c r="GN206" s="728"/>
      <c r="GO206" s="728"/>
      <c r="GP206" s="728"/>
      <c r="GQ206" s="728"/>
      <c r="GR206" s="728"/>
      <c r="GS206" s="728"/>
      <c r="GT206" s="728"/>
      <c r="GU206" s="728"/>
      <c r="GV206" s="728"/>
      <c r="GW206" s="728"/>
      <c r="GX206" s="728"/>
      <c r="GY206" s="728"/>
      <c r="GZ206" s="728"/>
      <c r="HA206" s="728"/>
      <c r="HB206" s="728"/>
      <c r="HC206" s="728"/>
      <c r="HD206" s="728"/>
      <c r="HE206" s="728"/>
      <c r="HF206" s="728"/>
      <c r="HG206" s="728"/>
      <c r="HH206" s="728"/>
      <c r="HI206" s="728"/>
      <c r="HJ206" s="728"/>
      <c r="HK206" s="728"/>
      <c r="HL206" s="728"/>
      <c r="HM206" s="728"/>
      <c r="HN206" s="728"/>
      <c r="HO206" s="728"/>
      <c r="HP206" s="728"/>
      <c r="HQ206" s="728"/>
      <c r="HR206" s="728"/>
      <c r="HS206" s="728"/>
      <c r="HT206" s="728"/>
      <c r="HU206" s="728"/>
      <c r="HV206" s="728"/>
      <c r="HW206" s="728"/>
      <c r="HX206" s="728"/>
      <c r="HY206" s="728"/>
      <c r="HZ206" s="728"/>
      <c r="IA206" s="728"/>
      <c r="IB206" s="728"/>
      <c r="IC206" s="728"/>
      <c r="ID206" s="728"/>
      <c r="IE206" s="728"/>
      <c r="IF206" s="728"/>
      <c r="IG206" s="728"/>
      <c r="IH206" s="728"/>
      <c r="II206" s="728"/>
      <c r="IJ206" s="728"/>
      <c r="IK206" s="728"/>
      <c r="IL206" s="728"/>
      <c r="IM206" s="728"/>
      <c r="IN206" s="728"/>
      <c r="IO206" s="728"/>
      <c r="IP206" s="728"/>
      <c r="IQ206" s="728"/>
      <c r="IR206" s="728"/>
      <c r="IS206" s="728"/>
      <c r="IT206" s="728"/>
      <c r="IU206" s="728"/>
      <c r="IV206" s="728"/>
      <c r="IW206" s="728"/>
      <c r="IX206" s="728"/>
      <c r="IY206" s="728"/>
      <c r="IZ206" s="728"/>
      <c r="JA206" s="728"/>
      <c r="JB206" s="728"/>
      <c r="JC206" s="728"/>
      <c r="JD206" s="728"/>
      <c r="JE206" s="728"/>
    </row>
    <row r="207" spans="13:265" s="759" customFormat="1" ht="15" hidden="1" customHeight="1">
      <c r="M207" s="638"/>
      <c r="N207" s="638"/>
      <c r="CK207" s="728"/>
      <c r="CL207" s="728"/>
      <c r="CM207" s="728"/>
      <c r="CN207" s="728"/>
      <c r="CO207" s="728"/>
      <c r="CP207" s="728"/>
      <c r="CQ207" s="728"/>
      <c r="CR207" s="728"/>
      <c r="CS207" s="728"/>
      <c r="CT207" s="728"/>
      <c r="CU207" s="728"/>
      <c r="CV207" s="728"/>
      <c r="CW207" s="728"/>
      <c r="CX207" s="728"/>
      <c r="CY207" s="728"/>
      <c r="CZ207" s="728"/>
      <c r="DA207" s="728"/>
      <c r="DB207" s="728"/>
      <c r="DC207" s="728"/>
      <c r="DD207" s="728"/>
      <c r="DE207" s="728"/>
      <c r="DF207" s="728"/>
      <c r="DG207" s="728"/>
      <c r="DH207" s="728"/>
      <c r="DI207" s="728"/>
      <c r="DJ207" s="728"/>
      <c r="DK207" s="728"/>
      <c r="DL207" s="728"/>
      <c r="DM207" s="728"/>
      <c r="DN207" s="728"/>
      <c r="DO207" s="728"/>
      <c r="DP207" s="728"/>
      <c r="DQ207" s="728"/>
      <c r="DR207" s="728"/>
      <c r="DS207" s="728"/>
      <c r="DT207" s="728"/>
      <c r="DU207" s="728"/>
      <c r="DV207" s="728"/>
      <c r="DW207" s="728"/>
      <c r="DX207" s="728"/>
      <c r="DY207" s="728"/>
      <c r="DZ207" s="728"/>
      <c r="EA207" s="728"/>
      <c r="EB207" s="728"/>
      <c r="EC207" s="728"/>
      <c r="ED207" s="728"/>
      <c r="EE207" s="728"/>
      <c r="EF207" s="728"/>
      <c r="EG207" s="728"/>
      <c r="EH207" s="728"/>
      <c r="EI207" s="728"/>
      <c r="EJ207" s="728"/>
      <c r="EK207" s="728"/>
      <c r="EL207" s="728"/>
      <c r="EM207" s="728"/>
      <c r="EN207" s="728"/>
      <c r="EO207" s="728"/>
      <c r="EP207" s="728"/>
      <c r="EQ207" s="728"/>
      <c r="ER207" s="728"/>
      <c r="ES207" s="728"/>
      <c r="ET207" s="728"/>
      <c r="EU207" s="728"/>
      <c r="EV207" s="728"/>
      <c r="EW207" s="728"/>
      <c r="EX207" s="728"/>
      <c r="EY207" s="728"/>
      <c r="EZ207" s="728"/>
      <c r="FA207" s="728"/>
      <c r="FB207" s="728"/>
      <c r="FC207" s="728"/>
      <c r="FD207" s="728"/>
      <c r="FE207" s="728"/>
      <c r="FF207" s="728"/>
      <c r="FG207" s="728"/>
      <c r="FH207" s="728"/>
      <c r="FI207" s="728"/>
      <c r="FJ207" s="728"/>
      <c r="FK207" s="728"/>
      <c r="FL207" s="728"/>
      <c r="FM207" s="728"/>
      <c r="FN207" s="728"/>
      <c r="FO207" s="728"/>
      <c r="FP207" s="728"/>
      <c r="FQ207" s="728"/>
      <c r="FR207" s="728"/>
      <c r="FS207" s="728"/>
      <c r="FT207" s="728"/>
      <c r="FU207" s="728"/>
      <c r="FV207" s="728"/>
      <c r="FW207" s="728"/>
      <c r="FX207" s="728"/>
      <c r="FY207" s="728"/>
      <c r="FZ207" s="728"/>
      <c r="GA207" s="728"/>
      <c r="GB207" s="728"/>
      <c r="GC207" s="728"/>
      <c r="GD207" s="728"/>
      <c r="GE207" s="728"/>
      <c r="GF207" s="728"/>
      <c r="GG207" s="728"/>
      <c r="GH207" s="728"/>
      <c r="GI207" s="728"/>
      <c r="GJ207" s="728"/>
      <c r="GK207" s="728"/>
      <c r="GL207" s="728"/>
      <c r="GM207" s="728"/>
      <c r="GN207" s="728"/>
      <c r="GO207" s="728"/>
      <c r="GP207" s="728"/>
      <c r="GQ207" s="728"/>
      <c r="GR207" s="728"/>
      <c r="GS207" s="728"/>
      <c r="GT207" s="728"/>
      <c r="GU207" s="728"/>
      <c r="GV207" s="728"/>
      <c r="GW207" s="728"/>
      <c r="GX207" s="728"/>
      <c r="GY207" s="728"/>
      <c r="GZ207" s="728"/>
      <c r="HA207" s="728"/>
      <c r="HB207" s="728"/>
      <c r="HC207" s="728"/>
      <c r="HD207" s="728"/>
      <c r="HE207" s="728"/>
      <c r="HF207" s="728"/>
      <c r="HG207" s="728"/>
      <c r="HH207" s="728"/>
      <c r="HI207" s="728"/>
      <c r="HJ207" s="728"/>
      <c r="HK207" s="728"/>
      <c r="HL207" s="728"/>
      <c r="HM207" s="728"/>
      <c r="HN207" s="728"/>
      <c r="HO207" s="728"/>
      <c r="HP207" s="728"/>
      <c r="HQ207" s="728"/>
      <c r="HR207" s="728"/>
      <c r="HS207" s="728"/>
      <c r="HT207" s="728"/>
      <c r="HU207" s="728"/>
      <c r="HV207" s="728"/>
      <c r="HW207" s="728"/>
      <c r="HX207" s="728"/>
      <c r="HY207" s="728"/>
      <c r="HZ207" s="728"/>
      <c r="IA207" s="728"/>
      <c r="IB207" s="728"/>
      <c r="IC207" s="728"/>
      <c r="ID207" s="728"/>
      <c r="IE207" s="728"/>
      <c r="IF207" s="728"/>
      <c r="IG207" s="728"/>
      <c r="IH207" s="728"/>
      <c r="II207" s="728"/>
      <c r="IJ207" s="728"/>
      <c r="IK207" s="728"/>
      <c r="IL207" s="728"/>
      <c r="IM207" s="728"/>
      <c r="IN207" s="728"/>
      <c r="IO207" s="728"/>
      <c r="IP207" s="728"/>
      <c r="IQ207" s="728"/>
      <c r="IR207" s="728"/>
      <c r="IS207" s="728"/>
      <c r="IT207" s="728"/>
      <c r="IU207" s="728"/>
      <c r="IV207" s="728"/>
      <c r="IW207" s="728"/>
      <c r="IX207" s="728"/>
      <c r="IY207" s="728"/>
      <c r="IZ207" s="728"/>
      <c r="JA207" s="728"/>
      <c r="JB207" s="728"/>
      <c r="JC207" s="728"/>
      <c r="JD207" s="728"/>
      <c r="JE207" s="728"/>
    </row>
    <row r="208" spans="13:265" s="759" customFormat="1" ht="15" hidden="1" customHeight="1">
      <c r="M208" s="638"/>
      <c r="N208" s="638"/>
      <c r="CK208" s="728"/>
      <c r="CL208" s="728"/>
      <c r="CM208" s="728"/>
      <c r="CN208" s="728"/>
      <c r="CO208" s="728"/>
      <c r="CP208" s="728"/>
      <c r="CQ208" s="728"/>
      <c r="CR208" s="728"/>
      <c r="CS208" s="728"/>
      <c r="CT208" s="728"/>
      <c r="CU208" s="728"/>
      <c r="CV208" s="728"/>
      <c r="CW208" s="728"/>
      <c r="CX208" s="728"/>
      <c r="CY208" s="728"/>
      <c r="CZ208" s="728"/>
      <c r="DA208" s="728"/>
      <c r="DB208" s="728"/>
      <c r="DC208" s="728"/>
      <c r="DD208" s="728"/>
      <c r="DE208" s="728"/>
      <c r="DF208" s="728"/>
      <c r="DG208" s="728"/>
      <c r="DH208" s="728"/>
      <c r="DI208" s="728"/>
      <c r="DJ208" s="728"/>
      <c r="DK208" s="728"/>
      <c r="DL208" s="728"/>
      <c r="DM208" s="728"/>
      <c r="DN208" s="728"/>
      <c r="DO208" s="728"/>
      <c r="DP208" s="728"/>
      <c r="DQ208" s="728"/>
      <c r="DR208" s="728"/>
      <c r="DS208" s="728"/>
      <c r="DT208" s="728"/>
      <c r="DU208" s="728"/>
      <c r="DV208" s="728"/>
      <c r="DW208" s="728"/>
      <c r="DX208" s="728"/>
      <c r="DY208" s="728"/>
      <c r="DZ208" s="728"/>
      <c r="EA208" s="728"/>
      <c r="EB208" s="728"/>
      <c r="EC208" s="728"/>
      <c r="ED208" s="728"/>
      <c r="EE208" s="728"/>
      <c r="EF208" s="728"/>
      <c r="EG208" s="728"/>
      <c r="EH208" s="728"/>
      <c r="EI208" s="728"/>
      <c r="EJ208" s="728"/>
      <c r="EK208" s="728"/>
      <c r="EL208" s="728"/>
      <c r="EM208" s="728"/>
      <c r="EN208" s="728"/>
      <c r="EO208" s="728"/>
      <c r="EP208" s="728"/>
      <c r="EQ208" s="728"/>
      <c r="ER208" s="728"/>
      <c r="ES208" s="728"/>
      <c r="ET208" s="728"/>
      <c r="EU208" s="728"/>
      <c r="EV208" s="728"/>
      <c r="EW208" s="728"/>
      <c r="EX208" s="728"/>
      <c r="EY208" s="728"/>
      <c r="EZ208" s="728"/>
      <c r="FA208" s="728"/>
      <c r="FB208" s="728"/>
      <c r="FC208" s="728"/>
      <c r="FD208" s="728"/>
      <c r="FE208" s="728"/>
      <c r="FF208" s="728"/>
      <c r="FG208" s="728"/>
      <c r="FH208" s="728"/>
      <c r="FI208" s="728"/>
      <c r="FJ208" s="728"/>
      <c r="FK208" s="728"/>
      <c r="FL208" s="728"/>
      <c r="FM208" s="728"/>
      <c r="FN208" s="728"/>
      <c r="FO208" s="728"/>
      <c r="FP208" s="728"/>
      <c r="FQ208" s="728"/>
      <c r="FR208" s="728"/>
      <c r="FS208" s="728"/>
      <c r="FT208" s="728"/>
      <c r="FU208" s="728"/>
      <c r="FV208" s="728"/>
      <c r="FW208" s="728"/>
      <c r="FX208" s="728"/>
      <c r="FY208" s="728"/>
      <c r="FZ208" s="728"/>
      <c r="GA208" s="728"/>
      <c r="GB208" s="728"/>
      <c r="GC208" s="728"/>
      <c r="GD208" s="728"/>
      <c r="GE208" s="728"/>
      <c r="GF208" s="728"/>
      <c r="GG208" s="728"/>
      <c r="GH208" s="728"/>
      <c r="GI208" s="728"/>
      <c r="GJ208" s="728"/>
      <c r="GK208" s="728"/>
      <c r="GL208" s="728"/>
      <c r="GM208" s="728"/>
      <c r="GN208" s="728"/>
      <c r="GO208" s="728"/>
      <c r="GP208" s="728"/>
      <c r="GQ208" s="728"/>
      <c r="GR208" s="728"/>
      <c r="GS208" s="728"/>
      <c r="GT208" s="728"/>
      <c r="GU208" s="728"/>
      <c r="GV208" s="728"/>
      <c r="GW208" s="728"/>
      <c r="GX208" s="728"/>
      <c r="GY208" s="728"/>
      <c r="GZ208" s="728"/>
      <c r="HA208" s="728"/>
      <c r="HB208" s="728"/>
      <c r="HC208" s="728"/>
      <c r="HD208" s="728"/>
      <c r="HE208" s="728"/>
      <c r="HF208" s="728"/>
      <c r="HG208" s="728"/>
      <c r="HH208" s="728"/>
      <c r="HI208" s="728"/>
      <c r="HJ208" s="728"/>
      <c r="HK208" s="728"/>
      <c r="HL208" s="728"/>
      <c r="HM208" s="728"/>
      <c r="HN208" s="728"/>
      <c r="HO208" s="728"/>
      <c r="HP208" s="728"/>
      <c r="HQ208" s="728"/>
      <c r="HR208" s="728"/>
      <c r="HS208" s="728"/>
      <c r="HT208" s="728"/>
      <c r="HU208" s="728"/>
      <c r="HV208" s="728"/>
      <c r="HW208" s="728"/>
      <c r="HX208" s="728"/>
      <c r="HY208" s="728"/>
      <c r="HZ208" s="728"/>
      <c r="IA208" s="728"/>
      <c r="IB208" s="728"/>
      <c r="IC208" s="728"/>
      <c r="ID208" s="728"/>
      <c r="IE208" s="728"/>
      <c r="IF208" s="728"/>
      <c r="IG208" s="728"/>
      <c r="IH208" s="728"/>
      <c r="II208" s="728"/>
      <c r="IJ208" s="728"/>
      <c r="IK208" s="728"/>
      <c r="IL208" s="728"/>
      <c r="IM208" s="728"/>
      <c r="IN208" s="728"/>
      <c r="IO208" s="728"/>
      <c r="IP208" s="728"/>
      <c r="IQ208" s="728"/>
      <c r="IR208" s="728"/>
      <c r="IS208" s="728"/>
      <c r="IT208" s="728"/>
      <c r="IU208" s="728"/>
      <c r="IV208" s="728"/>
      <c r="IW208" s="728"/>
      <c r="IX208" s="728"/>
      <c r="IY208" s="728"/>
      <c r="IZ208" s="728"/>
      <c r="JA208" s="728"/>
      <c r="JB208" s="728"/>
      <c r="JC208" s="728"/>
      <c r="JD208" s="728"/>
      <c r="JE208" s="728"/>
    </row>
    <row r="209" spans="13:265" s="759" customFormat="1" ht="15" hidden="1" customHeight="1">
      <c r="M209" s="638"/>
      <c r="N209" s="638"/>
      <c r="CK209" s="728"/>
      <c r="CL209" s="728"/>
      <c r="CM209" s="728"/>
      <c r="CN209" s="728"/>
      <c r="CO209" s="728"/>
      <c r="CP209" s="728"/>
      <c r="CQ209" s="728"/>
      <c r="CR209" s="728"/>
      <c r="CS209" s="728"/>
      <c r="CT209" s="728"/>
      <c r="CU209" s="728"/>
      <c r="CV209" s="728"/>
      <c r="CW209" s="728"/>
      <c r="CX209" s="728"/>
      <c r="CY209" s="728"/>
      <c r="CZ209" s="728"/>
      <c r="DA209" s="728"/>
      <c r="DB209" s="728"/>
      <c r="DC209" s="728"/>
      <c r="DD209" s="728"/>
      <c r="DE209" s="728"/>
      <c r="DF209" s="728"/>
      <c r="DG209" s="728"/>
      <c r="DH209" s="728"/>
      <c r="DI209" s="728"/>
      <c r="DJ209" s="728"/>
      <c r="DK209" s="728"/>
      <c r="DL209" s="728"/>
      <c r="DM209" s="728"/>
      <c r="DN209" s="728"/>
      <c r="DO209" s="728"/>
      <c r="DP209" s="728"/>
      <c r="DQ209" s="728"/>
      <c r="DR209" s="728"/>
      <c r="DS209" s="728"/>
      <c r="DT209" s="728"/>
      <c r="DU209" s="728"/>
      <c r="DV209" s="728"/>
      <c r="DW209" s="728"/>
      <c r="DX209" s="728"/>
      <c r="DY209" s="728"/>
      <c r="DZ209" s="728"/>
      <c r="EA209" s="728"/>
      <c r="EB209" s="728"/>
      <c r="EC209" s="728"/>
      <c r="ED209" s="728"/>
      <c r="EE209" s="728"/>
      <c r="EF209" s="728"/>
      <c r="EG209" s="728"/>
      <c r="EH209" s="728"/>
      <c r="EI209" s="728"/>
      <c r="EJ209" s="728"/>
      <c r="EK209" s="728"/>
      <c r="EL209" s="728"/>
      <c r="EM209" s="728"/>
      <c r="EN209" s="728"/>
      <c r="EO209" s="728"/>
      <c r="EP209" s="728"/>
      <c r="EQ209" s="728"/>
      <c r="ER209" s="728"/>
      <c r="ES209" s="728"/>
      <c r="ET209" s="728"/>
      <c r="EU209" s="728"/>
      <c r="EV209" s="728"/>
      <c r="EW209" s="728"/>
      <c r="EX209" s="728"/>
      <c r="EY209" s="728"/>
      <c r="EZ209" s="728"/>
      <c r="FA209" s="728"/>
      <c r="FB209" s="728"/>
      <c r="FC209" s="728"/>
      <c r="FD209" s="728"/>
      <c r="FE209" s="728"/>
      <c r="FF209" s="728"/>
      <c r="FG209" s="728"/>
      <c r="FH209" s="728"/>
      <c r="FI209" s="728"/>
      <c r="FJ209" s="728"/>
      <c r="FK209" s="728"/>
      <c r="FL209" s="728"/>
      <c r="FM209" s="728"/>
      <c r="FN209" s="728"/>
      <c r="FO209" s="728"/>
      <c r="FP209" s="728"/>
      <c r="FQ209" s="728"/>
      <c r="FR209" s="728"/>
      <c r="FS209" s="728"/>
      <c r="FT209" s="728"/>
      <c r="FU209" s="728"/>
      <c r="FV209" s="728"/>
      <c r="FW209" s="728"/>
      <c r="FX209" s="728"/>
      <c r="FY209" s="728"/>
      <c r="FZ209" s="728"/>
      <c r="GA209" s="728"/>
      <c r="GB209" s="728"/>
      <c r="GC209" s="728"/>
      <c r="GD209" s="728"/>
      <c r="GE209" s="728"/>
      <c r="GF209" s="728"/>
      <c r="GG209" s="728"/>
      <c r="GH209" s="728"/>
      <c r="GI209" s="728"/>
      <c r="GJ209" s="728"/>
      <c r="GK209" s="728"/>
      <c r="GL209" s="728"/>
      <c r="GM209" s="728"/>
      <c r="GN209" s="728"/>
      <c r="GO209" s="728"/>
      <c r="GP209" s="728"/>
      <c r="GQ209" s="728"/>
      <c r="GR209" s="728"/>
      <c r="GS209" s="728"/>
      <c r="GT209" s="728"/>
      <c r="GU209" s="728"/>
      <c r="GV209" s="728"/>
      <c r="GW209" s="728"/>
      <c r="GX209" s="728"/>
      <c r="GY209" s="728"/>
      <c r="GZ209" s="728"/>
      <c r="HA209" s="728"/>
      <c r="HB209" s="728"/>
      <c r="HC209" s="728"/>
      <c r="HD209" s="728"/>
      <c r="HE209" s="728"/>
      <c r="HF209" s="728"/>
      <c r="HG209" s="728"/>
      <c r="HH209" s="728"/>
      <c r="HI209" s="728"/>
      <c r="HJ209" s="728"/>
      <c r="HK209" s="728"/>
      <c r="HL209" s="728"/>
      <c r="HM209" s="728"/>
      <c r="HN209" s="728"/>
      <c r="HO209" s="728"/>
      <c r="HP209" s="728"/>
      <c r="HQ209" s="728"/>
      <c r="HR209" s="728"/>
      <c r="HS209" s="728"/>
      <c r="HT209" s="728"/>
      <c r="HU209" s="728"/>
      <c r="HV209" s="728"/>
      <c r="HW209" s="728"/>
      <c r="HX209" s="728"/>
      <c r="HY209" s="728"/>
      <c r="HZ209" s="728"/>
      <c r="IA209" s="728"/>
      <c r="IB209" s="728"/>
      <c r="IC209" s="728"/>
      <c r="ID209" s="728"/>
      <c r="IE209" s="728"/>
      <c r="IF209" s="728"/>
      <c r="IG209" s="728"/>
      <c r="IH209" s="728"/>
      <c r="II209" s="728"/>
      <c r="IJ209" s="728"/>
      <c r="IK209" s="728"/>
      <c r="IL209" s="728"/>
      <c r="IM209" s="728"/>
      <c r="IN209" s="728"/>
      <c r="IO209" s="728"/>
      <c r="IP209" s="728"/>
      <c r="IQ209" s="728"/>
      <c r="IR209" s="728"/>
      <c r="IS209" s="728"/>
      <c r="IT209" s="728"/>
      <c r="IU209" s="728"/>
      <c r="IV209" s="728"/>
      <c r="IW209" s="728"/>
      <c r="IX209" s="728"/>
      <c r="IY209" s="728"/>
      <c r="IZ209" s="728"/>
      <c r="JA209" s="728"/>
      <c r="JB209" s="728"/>
      <c r="JC209" s="728"/>
      <c r="JD209" s="728"/>
      <c r="JE209" s="728"/>
    </row>
    <row r="210" spans="13:265" s="759" customFormat="1" ht="15" hidden="1" customHeight="1">
      <c r="M210" s="638"/>
      <c r="N210" s="638"/>
      <c r="CK210" s="728"/>
      <c r="CL210" s="728"/>
      <c r="CM210" s="728"/>
      <c r="CN210" s="728"/>
      <c r="CO210" s="728"/>
      <c r="CP210" s="728"/>
      <c r="CQ210" s="728"/>
      <c r="CR210" s="728"/>
      <c r="CS210" s="728"/>
      <c r="CT210" s="728"/>
      <c r="CU210" s="728"/>
      <c r="CV210" s="728"/>
      <c r="CW210" s="728"/>
      <c r="CX210" s="728"/>
      <c r="CY210" s="728"/>
      <c r="CZ210" s="728"/>
      <c r="DA210" s="728"/>
      <c r="DB210" s="728"/>
      <c r="DC210" s="728"/>
      <c r="DD210" s="728"/>
      <c r="DE210" s="728"/>
      <c r="DF210" s="728"/>
      <c r="DG210" s="728"/>
      <c r="DH210" s="728"/>
      <c r="DI210" s="728"/>
      <c r="DJ210" s="728"/>
      <c r="DK210" s="728"/>
      <c r="DL210" s="728"/>
      <c r="DM210" s="728"/>
      <c r="DN210" s="728"/>
      <c r="DO210" s="728"/>
      <c r="DP210" s="728"/>
      <c r="DQ210" s="728"/>
      <c r="DR210" s="728"/>
      <c r="DS210" s="728"/>
      <c r="DT210" s="728"/>
      <c r="DU210" s="728"/>
      <c r="DV210" s="728"/>
      <c r="DW210" s="728"/>
      <c r="DX210" s="728"/>
      <c r="DY210" s="728"/>
      <c r="DZ210" s="728"/>
      <c r="EA210" s="728"/>
      <c r="EB210" s="728"/>
      <c r="EC210" s="728"/>
      <c r="ED210" s="728"/>
      <c r="EE210" s="728"/>
      <c r="EF210" s="728"/>
      <c r="EG210" s="728"/>
      <c r="EH210" s="728"/>
      <c r="EI210" s="728"/>
      <c r="EJ210" s="728"/>
      <c r="EK210" s="728"/>
      <c r="EL210" s="728"/>
      <c r="EM210" s="728"/>
      <c r="EN210" s="728"/>
      <c r="EO210" s="728"/>
      <c r="EP210" s="728"/>
      <c r="EQ210" s="728"/>
      <c r="ER210" s="728"/>
      <c r="ES210" s="728"/>
      <c r="ET210" s="728"/>
      <c r="EU210" s="728"/>
      <c r="EV210" s="728"/>
      <c r="EW210" s="728"/>
      <c r="EX210" s="728"/>
      <c r="EY210" s="728"/>
      <c r="EZ210" s="728"/>
      <c r="FA210" s="728"/>
      <c r="FB210" s="728"/>
      <c r="FC210" s="728"/>
      <c r="FD210" s="728"/>
      <c r="FE210" s="728"/>
      <c r="FF210" s="728"/>
      <c r="FG210" s="728"/>
      <c r="FH210" s="728"/>
      <c r="FI210" s="728"/>
      <c r="FJ210" s="728"/>
      <c r="FK210" s="728"/>
      <c r="FL210" s="728"/>
      <c r="FM210" s="728"/>
      <c r="FN210" s="728"/>
      <c r="FO210" s="728"/>
      <c r="FP210" s="728"/>
      <c r="FQ210" s="728"/>
      <c r="FR210" s="728"/>
      <c r="FS210" s="728"/>
      <c r="FT210" s="728"/>
      <c r="FU210" s="728"/>
      <c r="FV210" s="728"/>
      <c r="FW210" s="728"/>
      <c r="FX210" s="728"/>
      <c r="FY210" s="728"/>
      <c r="FZ210" s="728"/>
      <c r="GA210" s="728"/>
      <c r="GB210" s="728"/>
      <c r="GC210" s="728"/>
      <c r="GD210" s="728"/>
      <c r="GE210" s="728"/>
      <c r="GF210" s="728"/>
      <c r="GG210" s="728"/>
      <c r="GH210" s="728"/>
      <c r="GI210" s="728"/>
      <c r="GJ210" s="728"/>
      <c r="GK210" s="728"/>
      <c r="GL210" s="728"/>
      <c r="GM210" s="728"/>
      <c r="GN210" s="728"/>
      <c r="GO210" s="728"/>
      <c r="GP210" s="728"/>
      <c r="GQ210" s="728"/>
      <c r="GR210" s="728"/>
      <c r="GS210" s="728"/>
      <c r="GT210" s="728"/>
      <c r="GU210" s="728"/>
      <c r="GV210" s="728"/>
      <c r="GW210" s="728"/>
      <c r="GX210" s="728"/>
      <c r="GY210" s="728"/>
      <c r="GZ210" s="728"/>
      <c r="HA210" s="728"/>
      <c r="HB210" s="728"/>
      <c r="HC210" s="728"/>
      <c r="HD210" s="728"/>
      <c r="HE210" s="728"/>
      <c r="HF210" s="728"/>
      <c r="HG210" s="728"/>
      <c r="HH210" s="728"/>
      <c r="HI210" s="728"/>
      <c r="HJ210" s="728"/>
      <c r="HK210" s="728"/>
      <c r="HL210" s="728"/>
      <c r="HM210" s="728"/>
      <c r="HN210" s="728"/>
      <c r="HO210" s="728"/>
      <c r="HP210" s="728"/>
      <c r="HQ210" s="728"/>
      <c r="HR210" s="728"/>
      <c r="HS210" s="728"/>
      <c r="HT210" s="728"/>
      <c r="HU210" s="728"/>
      <c r="HV210" s="728"/>
      <c r="HW210" s="728"/>
      <c r="HX210" s="728"/>
      <c r="HY210" s="728"/>
      <c r="HZ210" s="728"/>
      <c r="IA210" s="728"/>
      <c r="IB210" s="728"/>
      <c r="IC210" s="728"/>
      <c r="ID210" s="728"/>
      <c r="IE210" s="728"/>
      <c r="IF210" s="728"/>
      <c r="IG210" s="728"/>
      <c r="IH210" s="728"/>
      <c r="II210" s="728"/>
      <c r="IJ210" s="728"/>
      <c r="IK210" s="728"/>
      <c r="IL210" s="728"/>
      <c r="IM210" s="728"/>
      <c r="IN210" s="728"/>
      <c r="IO210" s="728"/>
      <c r="IP210" s="728"/>
      <c r="IQ210" s="728"/>
      <c r="IR210" s="728"/>
      <c r="IS210" s="728"/>
      <c r="IT210" s="728"/>
      <c r="IU210" s="728"/>
      <c r="IV210" s="728"/>
      <c r="IW210" s="728"/>
      <c r="IX210" s="728"/>
      <c r="IY210" s="728"/>
      <c r="IZ210" s="728"/>
      <c r="JA210" s="728"/>
      <c r="JB210" s="728"/>
      <c r="JC210" s="728"/>
      <c r="JD210" s="728"/>
      <c r="JE210" s="728"/>
    </row>
    <row r="211" spans="13:265" s="759" customFormat="1" ht="15" hidden="1" customHeight="1">
      <c r="M211" s="638"/>
      <c r="N211" s="638"/>
      <c r="CK211" s="728"/>
      <c r="CL211" s="728"/>
      <c r="CM211" s="728"/>
      <c r="CN211" s="728"/>
      <c r="CO211" s="728"/>
      <c r="CP211" s="728"/>
      <c r="CQ211" s="728"/>
      <c r="CR211" s="728"/>
      <c r="CS211" s="728"/>
      <c r="CT211" s="728"/>
      <c r="CU211" s="728"/>
      <c r="CV211" s="728"/>
      <c r="CW211" s="728"/>
      <c r="CX211" s="728"/>
      <c r="CY211" s="728"/>
      <c r="CZ211" s="728"/>
      <c r="DA211" s="728"/>
      <c r="DB211" s="728"/>
      <c r="DC211" s="728"/>
      <c r="DD211" s="728"/>
      <c r="DE211" s="728"/>
      <c r="DF211" s="728"/>
      <c r="DG211" s="728"/>
      <c r="DH211" s="728"/>
      <c r="DI211" s="728"/>
      <c r="DJ211" s="728"/>
      <c r="DK211" s="728"/>
      <c r="DL211" s="728"/>
      <c r="DM211" s="728"/>
      <c r="DN211" s="728"/>
      <c r="DO211" s="728"/>
      <c r="DP211" s="728"/>
      <c r="DQ211" s="728"/>
      <c r="DR211" s="728"/>
      <c r="DS211" s="728"/>
      <c r="DT211" s="728"/>
      <c r="DU211" s="728"/>
      <c r="DV211" s="728"/>
      <c r="DW211" s="728"/>
      <c r="DX211" s="728"/>
      <c r="DY211" s="728"/>
      <c r="DZ211" s="728"/>
      <c r="EA211" s="728"/>
      <c r="EB211" s="728"/>
      <c r="EC211" s="728"/>
      <c r="ED211" s="728"/>
      <c r="EE211" s="728"/>
      <c r="EF211" s="728"/>
      <c r="EG211" s="728"/>
      <c r="EH211" s="728"/>
      <c r="EI211" s="728"/>
      <c r="EJ211" s="728"/>
      <c r="EK211" s="728"/>
      <c r="EL211" s="728"/>
      <c r="EM211" s="728"/>
      <c r="EN211" s="728"/>
      <c r="EO211" s="728"/>
      <c r="EP211" s="728"/>
      <c r="EQ211" s="728"/>
      <c r="ER211" s="728"/>
      <c r="ES211" s="728"/>
      <c r="ET211" s="728"/>
      <c r="EU211" s="728"/>
      <c r="EV211" s="728"/>
      <c r="EW211" s="728"/>
      <c r="EX211" s="728"/>
      <c r="EY211" s="728"/>
      <c r="EZ211" s="728"/>
      <c r="FA211" s="728"/>
      <c r="FB211" s="728"/>
      <c r="FC211" s="728"/>
      <c r="FD211" s="728"/>
      <c r="FE211" s="728"/>
      <c r="FF211" s="728"/>
      <c r="FG211" s="728"/>
      <c r="FH211" s="728"/>
      <c r="FI211" s="728"/>
      <c r="FJ211" s="728"/>
      <c r="FK211" s="728"/>
      <c r="FL211" s="728"/>
      <c r="FM211" s="728"/>
      <c r="FN211" s="728"/>
      <c r="FO211" s="728"/>
      <c r="FP211" s="728"/>
      <c r="FQ211" s="728"/>
      <c r="FR211" s="728"/>
      <c r="FS211" s="728"/>
      <c r="FT211" s="728"/>
      <c r="FU211" s="728"/>
      <c r="FV211" s="728"/>
      <c r="FW211" s="728"/>
      <c r="FX211" s="728"/>
      <c r="FY211" s="728"/>
      <c r="FZ211" s="728"/>
      <c r="GA211" s="728"/>
      <c r="GB211" s="728"/>
      <c r="GC211" s="728"/>
      <c r="GD211" s="728"/>
      <c r="GE211" s="728"/>
      <c r="GF211" s="728"/>
      <c r="GG211" s="728"/>
      <c r="GH211" s="728"/>
      <c r="GI211" s="728"/>
      <c r="GJ211" s="728"/>
      <c r="GK211" s="728"/>
      <c r="GL211" s="728"/>
      <c r="GM211" s="728"/>
      <c r="GN211" s="728"/>
      <c r="GO211" s="728"/>
      <c r="GP211" s="728"/>
      <c r="GQ211" s="728"/>
      <c r="GR211" s="728"/>
      <c r="GS211" s="728"/>
      <c r="GT211" s="728"/>
      <c r="GU211" s="728"/>
      <c r="GV211" s="728"/>
      <c r="GW211" s="728"/>
      <c r="GX211" s="728"/>
      <c r="GY211" s="728"/>
      <c r="GZ211" s="728"/>
      <c r="HA211" s="728"/>
      <c r="HB211" s="728"/>
      <c r="HC211" s="728"/>
      <c r="HD211" s="728"/>
      <c r="HE211" s="728"/>
      <c r="HF211" s="728"/>
      <c r="HG211" s="728"/>
      <c r="HH211" s="728"/>
      <c r="HI211" s="728"/>
      <c r="HJ211" s="728"/>
      <c r="HK211" s="728"/>
      <c r="HL211" s="728"/>
      <c r="HM211" s="728"/>
      <c r="HN211" s="728"/>
      <c r="HO211" s="728"/>
      <c r="HP211" s="728"/>
      <c r="HQ211" s="728"/>
      <c r="HR211" s="728"/>
      <c r="HS211" s="728"/>
      <c r="HT211" s="728"/>
      <c r="HU211" s="728"/>
      <c r="HV211" s="728"/>
      <c r="HW211" s="728"/>
      <c r="HX211" s="728"/>
      <c r="HY211" s="728"/>
      <c r="HZ211" s="728"/>
      <c r="IA211" s="728"/>
      <c r="IB211" s="728"/>
      <c r="IC211" s="728"/>
      <c r="ID211" s="728"/>
      <c r="IE211" s="728"/>
      <c r="IF211" s="728"/>
      <c r="IG211" s="728"/>
      <c r="IH211" s="728"/>
      <c r="II211" s="728"/>
      <c r="IJ211" s="728"/>
      <c r="IK211" s="728"/>
      <c r="IL211" s="728"/>
      <c r="IM211" s="728"/>
      <c r="IN211" s="728"/>
      <c r="IO211" s="728"/>
      <c r="IP211" s="728"/>
      <c r="IQ211" s="728"/>
      <c r="IR211" s="728"/>
      <c r="IS211" s="728"/>
      <c r="IT211" s="728"/>
      <c r="IU211" s="728"/>
      <c r="IV211" s="728"/>
      <c r="IW211" s="728"/>
      <c r="IX211" s="728"/>
      <c r="IY211" s="728"/>
      <c r="IZ211" s="728"/>
      <c r="JA211" s="728"/>
      <c r="JB211" s="728"/>
      <c r="JC211" s="728"/>
      <c r="JD211" s="728"/>
      <c r="JE211" s="728"/>
    </row>
    <row r="212" spans="13:265" s="759" customFormat="1" ht="15" hidden="1" customHeight="1">
      <c r="M212" s="638"/>
      <c r="N212" s="638"/>
      <c r="CK212" s="728"/>
      <c r="CL212" s="728"/>
      <c r="CM212" s="728"/>
      <c r="CN212" s="728"/>
      <c r="CO212" s="728"/>
      <c r="CP212" s="728"/>
      <c r="CQ212" s="728"/>
      <c r="CR212" s="728"/>
      <c r="CS212" s="728"/>
      <c r="CT212" s="728"/>
      <c r="CU212" s="728"/>
      <c r="CV212" s="728"/>
      <c r="CW212" s="728"/>
      <c r="CX212" s="728"/>
      <c r="CY212" s="728"/>
      <c r="CZ212" s="728"/>
      <c r="DA212" s="728"/>
      <c r="DB212" s="728"/>
      <c r="DC212" s="728"/>
      <c r="DD212" s="728"/>
      <c r="DE212" s="728"/>
      <c r="DF212" s="728"/>
      <c r="DG212" s="728"/>
      <c r="DH212" s="728"/>
      <c r="DI212" s="728"/>
      <c r="DJ212" s="728"/>
      <c r="DK212" s="728"/>
      <c r="DL212" s="728"/>
      <c r="DM212" s="728"/>
      <c r="DN212" s="728"/>
      <c r="DO212" s="728"/>
      <c r="DP212" s="728"/>
      <c r="DQ212" s="728"/>
      <c r="DR212" s="728"/>
      <c r="DS212" s="728"/>
      <c r="DT212" s="728"/>
      <c r="DU212" s="728"/>
      <c r="DV212" s="728"/>
      <c r="DW212" s="728"/>
      <c r="DX212" s="728"/>
      <c r="DY212" s="728"/>
      <c r="DZ212" s="728"/>
      <c r="EA212" s="728"/>
      <c r="EB212" s="728"/>
      <c r="EC212" s="728"/>
      <c r="ED212" s="728"/>
      <c r="EE212" s="728"/>
      <c r="EF212" s="728"/>
      <c r="EG212" s="728"/>
      <c r="EH212" s="728"/>
      <c r="EI212" s="728"/>
      <c r="EJ212" s="728"/>
      <c r="EK212" s="728"/>
      <c r="EL212" s="728"/>
      <c r="EM212" s="728"/>
      <c r="EN212" s="728"/>
      <c r="EO212" s="728"/>
      <c r="EP212" s="728"/>
      <c r="EQ212" s="728"/>
      <c r="ER212" s="728"/>
      <c r="ES212" s="728"/>
      <c r="ET212" s="728"/>
      <c r="EU212" s="728"/>
      <c r="EV212" s="728"/>
      <c r="EW212" s="728"/>
      <c r="EX212" s="728"/>
      <c r="EY212" s="728"/>
      <c r="EZ212" s="728"/>
      <c r="FA212" s="728"/>
      <c r="FB212" s="728"/>
      <c r="FC212" s="728"/>
      <c r="FD212" s="728"/>
      <c r="FE212" s="728"/>
      <c r="FF212" s="728"/>
      <c r="FG212" s="728"/>
      <c r="FH212" s="728"/>
      <c r="FI212" s="728"/>
      <c r="FJ212" s="728"/>
      <c r="FK212" s="728"/>
      <c r="FL212" s="728"/>
      <c r="FM212" s="728"/>
      <c r="FN212" s="728"/>
      <c r="FO212" s="728"/>
      <c r="FP212" s="728"/>
      <c r="FQ212" s="728"/>
      <c r="FR212" s="728"/>
      <c r="FS212" s="728"/>
      <c r="FT212" s="728"/>
      <c r="FU212" s="728"/>
      <c r="FV212" s="728"/>
      <c r="FW212" s="728"/>
      <c r="FX212" s="728"/>
      <c r="FY212" s="728"/>
      <c r="FZ212" s="728"/>
      <c r="GA212" s="728"/>
      <c r="GB212" s="728"/>
      <c r="GC212" s="728"/>
      <c r="GD212" s="728"/>
      <c r="GE212" s="728"/>
      <c r="GF212" s="728"/>
      <c r="GG212" s="728"/>
      <c r="GH212" s="728"/>
      <c r="GI212" s="728"/>
      <c r="GJ212" s="728"/>
      <c r="GK212" s="728"/>
      <c r="GL212" s="728"/>
      <c r="GM212" s="728"/>
      <c r="GN212" s="728"/>
      <c r="GO212" s="728"/>
      <c r="GP212" s="728"/>
      <c r="GQ212" s="728"/>
      <c r="GR212" s="728"/>
      <c r="GS212" s="728"/>
      <c r="GT212" s="728"/>
      <c r="GU212" s="728"/>
      <c r="GV212" s="728"/>
      <c r="GW212" s="728"/>
      <c r="GX212" s="728"/>
      <c r="GY212" s="728"/>
      <c r="GZ212" s="728"/>
      <c r="HA212" s="728"/>
      <c r="HB212" s="728"/>
      <c r="HC212" s="728"/>
      <c r="HD212" s="728"/>
      <c r="HE212" s="728"/>
      <c r="HF212" s="728"/>
      <c r="HG212" s="728"/>
      <c r="HH212" s="728"/>
      <c r="HI212" s="728"/>
      <c r="HJ212" s="728"/>
      <c r="HK212" s="728"/>
      <c r="HL212" s="728"/>
      <c r="HM212" s="728"/>
      <c r="HN212" s="728"/>
      <c r="HO212" s="728"/>
      <c r="HP212" s="728"/>
      <c r="HQ212" s="728"/>
      <c r="HR212" s="728"/>
      <c r="HS212" s="728"/>
      <c r="HT212" s="728"/>
      <c r="HU212" s="728"/>
      <c r="HV212" s="728"/>
      <c r="HW212" s="728"/>
      <c r="HX212" s="728"/>
      <c r="HY212" s="728"/>
      <c r="HZ212" s="728"/>
      <c r="IA212" s="728"/>
      <c r="IB212" s="728"/>
      <c r="IC212" s="728"/>
      <c r="ID212" s="728"/>
      <c r="IE212" s="728"/>
      <c r="IF212" s="728"/>
      <c r="IG212" s="728"/>
      <c r="IH212" s="728"/>
      <c r="II212" s="728"/>
      <c r="IJ212" s="728"/>
      <c r="IK212" s="728"/>
      <c r="IL212" s="728"/>
      <c r="IM212" s="728"/>
      <c r="IN212" s="728"/>
      <c r="IO212" s="728"/>
      <c r="IP212" s="728"/>
      <c r="IQ212" s="728"/>
      <c r="IR212" s="728"/>
      <c r="IS212" s="728"/>
      <c r="IT212" s="728"/>
      <c r="IU212" s="728"/>
      <c r="IV212" s="728"/>
      <c r="IW212" s="728"/>
      <c r="IX212" s="728"/>
      <c r="IY212" s="728"/>
      <c r="IZ212" s="728"/>
      <c r="JA212" s="728"/>
      <c r="JB212" s="728"/>
      <c r="JC212" s="728"/>
      <c r="JD212" s="728"/>
      <c r="JE212" s="728"/>
    </row>
    <row r="213" spans="13:265" s="759" customFormat="1" ht="15" hidden="1" customHeight="1">
      <c r="M213" s="638"/>
      <c r="N213" s="638"/>
      <c r="CK213" s="728"/>
      <c r="CL213" s="728"/>
      <c r="CM213" s="728"/>
      <c r="CN213" s="728"/>
      <c r="CO213" s="728"/>
      <c r="CP213" s="728"/>
      <c r="CQ213" s="728"/>
      <c r="CR213" s="728"/>
      <c r="CS213" s="728"/>
      <c r="CT213" s="728"/>
      <c r="CU213" s="728"/>
      <c r="CV213" s="728"/>
      <c r="CW213" s="728"/>
      <c r="CX213" s="728"/>
      <c r="CY213" s="728"/>
      <c r="CZ213" s="728"/>
      <c r="DA213" s="728"/>
      <c r="DB213" s="728"/>
      <c r="DC213" s="728"/>
      <c r="DD213" s="728"/>
      <c r="DE213" s="728"/>
      <c r="DF213" s="728"/>
      <c r="DG213" s="728"/>
      <c r="DH213" s="728"/>
      <c r="DI213" s="728"/>
      <c r="DJ213" s="728"/>
      <c r="DK213" s="728"/>
      <c r="DL213" s="728"/>
      <c r="DM213" s="728"/>
      <c r="DN213" s="728"/>
      <c r="DO213" s="728"/>
      <c r="DP213" s="728"/>
      <c r="DQ213" s="728"/>
      <c r="DR213" s="728"/>
      <c r="DS213" s="728"/>
      <c r="DT213" s="728"/>
      <c r="DU213" s="728"/>
      <c r="DV213" s="728"/>
      <c r="DW213" s="728"/>
      <c r="DX213" s="728"/>
      <c r="DY213" s="728"/>
      <c r="DZ213" s="728"/>
      <c r="EA213" s="728"/>
      <c r="EB213" s="728"/>
      <c r="EC213" s="728"/>
      <c r="ED213" s="728"/>
      <c r="EE213" s="728"/>
      <c r="EF213" s="728"/>
      <c r="EG213" s="728"/>
      <c r="EH213" s="728"/>
      <c r="EI213" s="728"/>
      <c r="EJ213" s="728"/>
      <c r="EK213" s="728"/>
      <c r="EL213" s="728"/>
      <c r="EM213" s="728"/>
      <c r="EN213" s="728"/>
      <c r="EO213" s="728"/>
      <c r="EP213" s="728"/>
      <c r="EQ213" s="728"/>
      <c r="ER213" s="728"/>
      <c r="ES213" s="728"/>
      <c r="ET213" s="728"/>
      <c r="EU213" s="728"/>
      <c r="EV213" s="728"/>
      <c r="EW213" s="728"/>
      <c r="EX213" s="728"/>
      <c r="EY213" s="728"/>
      <c r="EZ213" s="728"/>
      <c r="FA213" s="728"/>
      <c r="FB213" s="728"/>
      <c r="FC213" s="728"/>
      <c r="FD213" s="728"/>
      <c r="FE213" s="728"/>
      <c r="FF213" s="728"/>
      <c r="FG213" s="728"/>
      <c r="FH213" s="728"/>
      <c r="FI213" s="728"/>
      <c r="FJ213" s="728"/>
      <c r="FK213" s="728"/>
      <c r="FL213" s="728"/>
      <c r="FM213" s="728"/>
      <c r="FN213" s="728"/>
      <c r="FO213" s="728"/>
      <c r="FP213" s="728"/>
      <c r="FQ213" s="728"/>
      <c r="FR213" s="728"/>
      <c r="FS213" s="728"/>
      <c r="FT213" s="728"/>
      <c r="FU213" s="728"/>
      <c r="FV213" s="728"/>
      <c r="FW213" s="728"/>
      <c r="FX213" s="728"/>
      <c r="FY213" s="728"/>
      <c r="FZ213" s="728"/>
      <c r="GA213" s="728"/>
      <c r="GB213" s="728"/>
      <c r="GC213" s="728"/>
      <c r="GD213" s="728"/>
      <c r="GE213" s="728"/>
      <c r="GF213" s="728"/>
      <c r="GG213" s="728"/>
      <c r="GH213" s="728"/>
      <c r="GI213" s="728"/>
      <c r="GJ213" s="728"/>
      <c r="GK213" s="728"/>
      <c r="GL213" s="728"/>
      <c r="GM213" s="728"/>
      <c r="GN213" s="728"/>
      <c r="GO213" s="728"/>
      <c r="GP213" s="728"/>
      <c r="GQ213" s="728"/>
      <c r="GR213" s="728"/>
      <c r="GS213" s="728"/>
      <c r="GT213" s="728"/>
      <c r="GU213" s="728"/>
      <c r="GV213" s="728"/>
      <c r="GW213" s="728"/>
      <c r="GX213" s="728"/>
      <c r="GY213" s="728"/>
      <c r="GZ213" s="728"/>
      <c r="HA213" s="728"/>
      <c r="HB213" s="728"/>
      <c r="HC213" s="728"/>
      <c r="HD213" s="728"/>
      <c r="HE213" s="728"/>
      <c r="HF213" s="728"/>
      <c r="HG213" s="728"/>
      <c r="HH213" s="728"/>
      <c r="HI213" s="728"/>
      <c r="HJ213" s="728"/>
      <c r="HK213" s="728"/>
      <c r="HL213" s="728"/>
      <c r="HM213" s="728"/>
      <c r="HN213" s="728"/>
      <c r="HO213" s="728"/>
      <c r="HP213" s="728"/>
      <c r="HQ213" s="728"/>
      <c r="HR213" s="728"/>
      <c r="HS213" s="728"/>
      <c r="HT213" s="728"/>
      <c r="HU213" s="728"/>
      <c r="HV213" s="728"/>
      <c r="HW213" s="728"/>
      <c r="HX213" s="728"/>
      <c r="HY213" s="728"/>
      <c r="HZ213" s="728"/>
      <c r="IA213" s="728"/>
      <c r="IB213" s="728"/>
      <c r="IC213" s="728"/>
      <c r="ID213" s="728"/>
      <c r="IE213" s="728"/>
      <c r="IF213" s="728"/>
      <c r="IG213" s="728"/>
      <c r="IH213" s="728"/>
      <c r="II213" s="728"/>
      <c r="IJ213" s="728"/>
      <c r="IK213" s="728"/>
      <c r="IL213" s="728"/>
      <c r="IM213" s="728"/>
      <c r="IN213" s="728"/>
      <c r="IO213" s="728"/>
      <c r="IP213" s="728"/>
      <c r="IQ213" s="728"/>
      <c r="IR213" s="728"/>
      <c r="IS213" s="728"/>
      <c r="IT213" s="728"/>
      <c r="IU213" s="728"/>
      <c r="IV213" s="728"/>
      <c r="IW213" s="728"/>
      <c r="IX213" s="728"/>
      <c r="IY213" s="728"/>
      <c r="IZ213" s="728"/>
      <c r="JA213" s="728"/>
      <c r="JB213" s="728"/>
      <c r="JC213" s="728"/>
      <c r="JD213" s="728"/>
      <c r="JE213" s="728"/>
    </row>
    <row r="214" spans="13:265" s="759" customFormat="1" ht="15" hidden="1" customHeight="1">
      <c r="M214" s="638"/>
      <c r="N214" s="638"/>
      <c r="CK214" s="728"/>
      <c r="CL214" s="728"/>
      <c r="CM214" s="728"/>
      <c r="CN214" s="728"/>
      <c r="CO214" s="728"/>
      <c r="CP214" s="728"/>
      <c r="CQ214" s="728"/>
      <c r="CR214" s="728"/>
      <c r="CS214" s="728"/>
      <c r="CT214" s="728"/>
      <c r="CU214" s="728"/>
      <c r="CV214" s="728"/>
      <c r="CW214" s="728"/>
      <c r="CX214" s="728"/>
      <c r="CY214" s="728"/>
      <c r="CZ214" s="728"/>
      <c r="DA214" s="728"/>
      <c r="DB214" s="728"/>
      <c r="DC214" s="728"/>
      <c r="DD214" s="728"/>
      <c r="DE214" s="728"/>
      <c r="DF214" s="728"/>
      <c r="DG214" s="728"/>
      <c r="DH214" s="728"/>
      <c r="DI214" s="728"/>
      <c r="DJ214" s="728"/>
      <c r="DK214" s="728"/>
      <c r="DL214" s="728"/>
      <c r="DM214" s="728"/>
      <c r="DN214" s="728"/>
      <c r="DO214" s="728"/>
      <c r="DP214" s="728"/>
      <c r="DQ214" s="728"/>
      <c r="DR214" s="728"/>
      <c r="DS214" s="728"/>
      <c r="DT214" s="728"/>
      <c r="DU214" s="728"/>
      <c r="DV214" s="728"/>
      <c r="DW214" s="728"/>
      <c r="DX214" s="728"/>
      <c r="DY214" s="728"/>
      <c r="DZ214" s="728"/>
      <c r="EA214" s="728"/>
      <c r="EB214" s="728"/>
      <c r="EC214" s="728"/>
      <c r="ED214" s="728"/>
      <c r="EE214" s="728"/>
      <c r="EF214" s="728"/>
      <c r="EG214" s="728"/>
      <c r="EH214" s="728"/>
      <c r="EI214" s="728"/>
      <c r="EJ214" s="728"/>
      <c r="EK214" s="728"/>
      <c r="EL214" s="728"/>
      <c r="EM214" s="728"/>
      <c r="EN214" s="728"/>
      <c r="EO214" s="728"/>
      <c r="EP214" s="728"/>
      <c r="EQ214" s="728"/>
      <c r="ER214" s="728"/>
      <c r="ES214" s="728"/>
      <c r="ET214" s="728"/>
      <c r="EU214" s="728"/>
      <c r="EV214" s="728"/>
      <c r="EW214" s="728"/>
      <c r="EX214" s="728"/>
      <c r="EY214" s="728"/>
      <c r="EZ214" s="728"/>
      <c r="FA214" s="728"/>
      <c r="FB214" s="728"/>
      <c r="FC214" s="728"/>
      <c r="FD214" s="728"/>
      <c r="FE214" s="728"/>
      <c r="FF214" s="728"/>
      <c r="FG214" s="728"/>
      <c r="FH214" s="728"/>
      <c r="FI214" s="728"/>
      <c r="FJ214" s="728"/>
      <c r="FK214" s="728"/>
      <c r="FL214" s="728"/>
      <c r="FM214" s="728"/>
      <c r="FN214" s="728"/>
      <c r="FO214" s="728"/>
      <c r="FP214" s="728"/>
      <c r="FQ214" s="728"/>
      <c r="FR214" s="728"/>
      <c r="FS214" s="728"/>
      <c r="FT214" s="728"/>
      <c r="FU214" s="728"/>
      <c r="FV214" s="728"/>
      <c r="FW214" s="728"/>
      <c r="FX214" s="728"/>
      <c r="FY214" s="728"/>
      <c r="FZ214" s="728"/>
      <c r="GA214" s="728"/>
      <c r="GB214" s="728"/>
      <c r="GC214" s="728"/>
      <c r="GD214" s="728"/>
      <c r="GE214" s="728"/>
      <c r="GF214" s="728"/>
      <c r="GG214" s="728"/>
      <c r="GH214" s="728"/>
      <c r="GI214" s="728"/>
      <c r="GJ214" s="728"/>
      <c r="GK214" s="728"/>
      <c r="GL214" s="728"/>
      <c r="GM214" s="728"/>
      <c r="GN214" s="728"/>
      <c r="GO214" s="728"/>
      <c r="GP214" s="728"/>
      <c r="GQ214" s="728"/>
      <c r="GR214" s="728"/>
      <c r="GS214" s="728"/>
      <c r="GT214" s="728"/>
      <c r="GU214" s="728"/>
      <c r="GV214" s="728"/>
      <c r="GW214" s="728"/>
      <c r="GX214" s="728"/>
      <c r="GY214" s="728"/>
      <c r="GZ214" s="728"/>
      <c r="HA214" s="728"/>
      <c r="HB214" s="728"/>
      <c r="HC214" s="728"/>
      <c r="HD214" s="728"/>
      <c r="HE214" s="728"/>
      <c r="HF214" s="728"/>
      <c r="HG214" s="728"/>
      <c r="HH214" s="728"/>
      <c r="HI214" s="728"/>
      <c r="HJ214" s="728"/>
      <c r="HK214" s="728"/>
      <c r="HL214" s="728"/>
      <c r="HM214" s="728"/>
      <c r="HN214" s="728"/>
      <c r="HO214" s="728"/>
      <c r="HP214" s="728"/>
      <c r="HQ214" s="728"/>
      <c r="HR214" s="728"/>
      <c r="HS214" s="728"/>
      <c r="HT214" s="728"/>
      <c r="HU214" s="728"/>
      <c r="HV214" s="728"/>
      <c r="HW214" s="728"/>
      <c r="HX214" s="728"/>
      <c r="HY214" s="728"/>
      <c r="HZ214" s="728"/>
      <c r="IA214" s="728"/>
      <c r="IB214" s="728"/>
      <c r="IC214" s="728"/>
      <c r="ID214" s="728"/>
      <c r="IE214" s="728"/>
      <c r="IF214" s="728"/>
      <c r="IG214" s="728"/>
      <c r="IH214" s="728"/>
      <c r="II214" s="728"/>
      <c r="IJ214" s="728"/>
      <c r="IK214" s="728"/>
      <c r="IL214" s="728"/>
      <c r="IM214" s="728"/>
      <c r="IN214" s="728"/>
      <c r="IO214" s="728"/>
      <c r="IP214" s="728"/>
      <c r="IQ214" s="728"/>
      <c r="IR214" s="728"/>
      <c r="IS214" s="728"/>
      <c r="IT214" s="728"/>
      <c r="IU214" s="728"/>
      <c r="IV214" s="728"/>
      <c r="IW214" s="728"/>
      <c r="IX214" s="728"/>
      <c r="IY214" s="728"/>
      <c r="IZ214" s="728"/>
      <c r="JA214" s="728"/>
      <c r="JB214" s="728"/>
      <c r="JC214" s="728"/>
      <c r="JD214" s="728"/>
      <c r="JE214" s="728"/>
    </row>
    <row r="215" spans="13:265" s="759" customFormat="1" ht="15" hidden="1" customHeight="1">
      <c r="M215" s="638"/>
      <c r="N215" s="638"/>
      <c r="CK215" s="728"/>
      <c r="CL215" s="728"/>
      <c r="CM215" s="728"/>
      <c r="CN215" s="728"/>
      <c r="CO215" s="728"/>
      <c r="CP215" s="728"/>
      <c r="CQ215" s="728"/>
      <c r="CR215" s="728"/>
      <c r="CS215" s="728"/>
      <c r="CT215" s="728"/>
      <c r="CU215" s="728"/>
      <c r="CV215" s="728"/>
      <c r="CW215" s="728"/>
      <c r="CX215" s="728"/>
      <c r="CY215" s="728"/>
      <c r="CZ215" s="728"/>
      <c r="DA215" s="728"/>
      <c r="DB215" s="728"/>
      <c r="DC215" s="728"/>
      <c r="DD215" s="728"/>
      <c r="DE215" s="728"/>
      <c r="DF215" s="728"/>
      <c r="DG215" s="728"/>
      <c r="DH215" s="728"/>
      <c r="DI215" s="728"/>
      <c r="DJ215" s="728"/>
      <c r="DK215" s="728"/>
      <c r="DL215" s="728"/>
      <c r="DM215" s="728"/>
      <c r="DN215" s="728"/>
      <c r="DO215" s="728"/>
      <c r="DP215" s="728"/>
      <c r="DQ215" s="728"/>
      <c r="DR215" s="728"/>
      <c r="DS215" s="728"/>
      <c r="DT215" s="728"/>
      <c r="DU215" s="728"/>
      <c r="DV215" s="728"/>
      <c r="DW215" s="728"/>
      <c r="DX215" s="728"/>
      <c r="DY215" s="728"/>
      <c r="DZ215" s="728"/>
      <c r="EA215" s="728"/>
      <c r="EB215" s="728"/>
      <c r="EC215" s="728"/>
      <c r="ED215" s="728"/>
      <c r="EE215" s="728"/>
      <c r="EF215" s="728"/>
      <c r="EG215" s="728"/>
      <c r="EH215" s="728"/>
      <c r="EI215" s="728"/>
      <c r="EJ215" s="728"/>
      <c r="EK215" s="728"/>
      <c r="EL215" s="728"/>
      <c r="EM215" s="728"/>
      <c r="EN215" s="728"/>
      <c r="EO215" s="728"/>
      <c r="EP215" s="728"/>
      <c r="EQ215" s="728"/>
      <c r="ER215" s="728"/>
      <c r="ES215" s="728"/>
      <c r="ET215" s="728"/>
      <c r="EU215" s="728"/>
      <c r="EV215" s="728"/>
      <c r="EW215" s="728"/>
      <c r="EX215" s="728"/>
      <c r="EY215" s="728"/>
      <c r="EZ215" s="728"/>
      <c r="FA215" s="728"/>
      <c r="FB215" s="728"/>
      <c r="FC215" s="728"/>
      <c r="FD215" s="728"/>
      <c r="FE215" s="728"/>
      <c r="FF215" s="728"/>
      <c r="FG215" s="728"/>
      <c r="FH215" s="728"/>
      <c r="FI215" s="728"/>
      <c r="FJ215" s="728"/>
      <c r="FK215" s="728"/>
      <c r="FL215" s="728"/>
      <c r="FM215" s="728"/>
      <c r="FN215" s="728"/>
      <c r="FO215" s="728"/>
      <c r="FP215" s="728"/>
      <c r="FQ215" s="728"/>
      <c r="FR215" s="728"/>
      <c r="FS215" s="728"/>
      <c r="FT215" s="728"/>
      <c r="FU215" s="728"/>
      <c r="FV215" s="728"/>
      <c r="FW215" s="728"/>
      <c r="FX215" s="728"/>
      <c r="FY215" s="728"/>
      <c r="FZ215" s="728"/>
      <c r="GA215" s="728"/>
      <c r="GB215" s="728"/>
      <c r="GC215" s="728"/>
      <c r="GD215" s="728"/>
      <c r="GE215" s="728"/>
      <c r="GF215" s="728"/>
      <c r="GG215" s="728"/>
      <c r="GH215" s="728"/>
      <c r="GI215" s="728"/>
      <c r="GJ215" s="728"/>
      <c r="GK215" s="728"/>
      <c r="GL215" s="728"/>
      <c r="GM215" s="728"/>
      <c r="GN215" s="728"/>
      <c r="GO215" s="728"/>
      <c r="GP215" s="728"/>
      <c r="GQ215" s="728"/>
      <c r="GR215" s="728"/>
      <c r="GS215" s="728"/>
      <c r="GT215" s="728"/>
      <c r="GU215" s="728"/>
      <c r="GV215" s="728"/>
      <c r="GW215" s="728"/>
      <c r="GX215" s="728"/>
      <c r="GY215" s="728"/>
      <c r="GZ215" s="728"/>
      <c r="HA215" s="728"/>
      <c r="HB215" s="728"/>
      <c r="HC215" s="728"/>
      <c r="HD215" s="728"/>
      <c r="HE215" s="728"/>
      <c r="HF215" s="728"/>
      <c r="HG215" s="728"/>
      <c r="HH215" s="728"/>
      <c r="HI215" s="728"/>
      <c r="HJ215" s="728"/>
      <c r="HK215" s="728"/>
      <c r="HL215" s="728"/>
      <c r="HM215" s="728"/>
      <c r="HN215" s="728"/>
      <c r="HO215" s="728"/>
      <c r="HP215" s="728"/>
      <c r="HQ215" s="728"/>
      <c r="HR215" s="728"/>
      <c r="HS215" s="728"/>
      <c r="HT215" s="728"/>
      <c r="HU215" s="728"/>
      <c r="HV215" s="728"/>
      <c r="HW215" s="728"/>
      <c r="HX215" s="728"/>
      <c r="HY215" s="728"/>
      <c r="HZ215" s="728"/>
      <c r="IA215" s="728"/>
      <c r="IB215" s="728"/>
      <c r="IC215" s="728"/>
      <c r="ID215" s="728"/>
      <c r="IE215" s="728"/>
      <c r="IF215" s="728"/>
      <c r="IG215" s="728"/>
      <c r="IH215" s="728"/>
      <c r="II215" s="728"/>
      <c r="IJ215" s="728"/>
      <c r="IK215" s="728"/>
      <c r="IL215" s="728"/>
      <c r="IM215" s="728"/>
      <c r="IN215" s="728"/>
      <c r="IO215" s="728"/>
      <c r="IP215" s="728"/>
      <c r="IQ215" s="728"/>
      <c r="IR215" s="728"/>
      <c r="IS215" s="728"/>
      <c r="IT215" s="728"/>
      <c r="IU215" s="728"/>
      <c r="IV215" s="728"/>
      <c r="IW215" s="728"/>
      <c r="IX215" s="728"/>
      <c r="IY215" s="728"/>
      <c r="IZ215" s="728"/>
      <c r="JA215" s="728"/>
      <c r="JB215" s="728"/>
      <c r="JC215" s="728"/>
      <c r="JD215" s="728"/>
      <c r="JE215" s="728"/>
    </row>
    <row r="216" spans="13:265" s="759" customFormat="1" ht="15" hidden="1" customHeight="1">
      <c r="M216" s="638"/>
      <c r="N216" s="638"/>
      <c r="CK216" s="728"/>
      <c r="CL216" s="728"/>
      <c r="CM216" s="728"/>
      <c r="CN216" s="728"/>
      <c r="CO216" s="728"/>
      <c r="CP216" s="728"/>
      <c r="CQ216" s="728"/>
      <c r="CR216" s="728"/>
      <c r="CS216" s="728"/>
      <c r="CT216" s="728"/>
      <c r="CU216" s="728"/>
      <c r="CV216" s="728"/>
      <c r="CW216" s="728"/>
      <c r="CX216" s="728"/>
      <c r="CY216" s="728"/>
      <c r="CZ216" s="728"/>
      <c r="DA216" s="728"/>
      <c r="DB216" s="728"/>
      <c r="DC216" s="728"/>
      <c r="DD216" s="728"/>
      <c r="DE216" s="728"/>
      <c r="DF216" s="728"/>
      <c r="DG216" s="728"/>
      <c r="DH216" s="728"/>
      <c r="DI216" s="728"/>
      <c r="DJ216" s="728"/>
      <c r="DK216" s="728"/>
      <c r="DL216" s="728"/>
      <c r="DM216" s="728"/>
      <c r="DN216" s="728"/>
      <c r="DO216" s="728"/>
      <c r="DP216" s="728"/>
      <c r="DQ216" s="728"/>
      <c r="DR216" s="728"/>
      <c r="DS216" s="728"/>
      <c r="DT216" s="728"/>
      <c r="DU216" s="728"/>
      <c r="DV216" s="728"/>
      <c r="DW216" s="728"/>
      <c r="DX216" s="728"/>
      <c r="DY216" s="728"/>
      <c r="DZ216" s="728"/>
      <c r="EA216" s="728"/>
      <c r="EB216" s="728"/>
      <c r="EC216" s="728"/>
      <c r="ED216" s="728"/>
      <c r="EE216" s="728"/>
      <c r="EF216" s="728"/>
      <c r="EG216" s="728"/>
      <c r="EH216" s="728"/>
      <c r="EI216" s="728"/>
      <c r="EJ216" s="728"/>
      <c r="EK216" s="728"/>
      <c r="EL216" s="728"/>
      <c r="EM216" s="728"/>
      <c r="EN216" s="728"/>
      <c r="EO216" s="728"/>
      <c r="EP216" s="728"/>
      <c r="EQ216" s="728"/>
      <c r="ER216" s="728"/>
      <c r="ES216" s="728"/>
      <c r="ET216" s="728"/>
      <c r="EU216" s="728"/>
      <c r="EV216" s="728"/>
      <c r="EW216" s="728"/>
      <c r="EX216" s="728"/>
      <c r="EY216" s="728"/>
      <c r="EZ216" s="728"/>
      <c r="FA216" s="728"/>
      <c r="FB216" s="728"/>
      <c r="FC216" s="728"/>
      <c r="FD216" s="728"/>
      <c r="FE216" s="728"/>
      <c r="FF216" s="728"/>
      <c r="FG216" s="728"/>
      <c r="FH216" s="728"/>
      <c r="FI216" s="728"/>
      <c r="FJ216" s="728"/>
      <c r="FK216" s="728"/>
      <c r="FL216" s="728"/>
      <c r="FM216" s="728"/>
      <c r="FN216" s="728"/>
      <c r="FO216" s="728"/>
      <c r="FP216" s="728"/>
      <c r="FQ216" s="728"/>
      <c r="FR216" s="728"/>
      <c r="FS216" s="728"/>
      <c r="FT216" s="728"/>
      <c r="FU216" s="728"/>
      <c r="FV216" s="728"/>
      <c r="FW216" s="728"/>
      <c r="FX216" s="728"/>
      <c r="FY216" s="728"/>
      <c r="FZ216" s="728"/>
      <c r="GA216" s="728"/>
      <c r="GB216" s="728"/>
      <c r="GC216" s="728"/>
      <c r="GD216" s="728"/>
      <c r="GE216" s="728"/>
      <c r="GF216" s="728"/>
      <c r="GG216" s="728"/>
      <c r="GH216" s="728"/>
      <c r="GI216" s="728"/>
      <c r="GJ216" s="728"/>
      <c r="GK216" s="728"/>
      <c r="GL216" s="728"/>
      <c r="GM216" s="728"/>
      <c r="GN216" s="728"/>
      <c r="GO216" s="728"/>
      <c r="GP216" s="728"/>
      <c r="GQ216" s="728"/>
      <c r="GR216" s="728"/>
      <c r="GS216" s="728"/>
      <c r="GT216" s="728"/>
      <c r="GU216" s="728"/>
      <c r="GV216" s="728"/>
      <c r="GW216" s="728"/>
      <c r="GX216" s="728"/>
      <c r="GY216" s="728"/>
      <c r="GZ216" s="728"/>
      <c r="HA216" s="728"/>
      <c r="HB216" s="728"/>
      <c r="HC216" s="728"/>
      <c r="HD216" s="728"/>
      <c r="HE216" s="728"/>
      <c r="HF216" s="728"/>
      <c r="HG216" s="728"/>
      <c r="HH216" s="728"/>
      <c r="HI216" s="728"/>
      <c r="HJ216" s="728"/>
      <c r="HK216" s="728"/>
      <c r="HL216" s="728"/>
      <c r="HM216" s="728"/>
      <c r="HN216" s="728"/>
      <c r="HO216" s="728"/>
      <c r="HP216" s="728"/>
      <c r="HQ216" s="728"/>
      <c r="HR216" s="728"/>
      <c r="HS216" s="728"/>
      <c r="HT216" s="728"/>
      <c r="HU216" s="728"/>
      <c r="HV216" s="728"/>
      <c r="HW216" s="728"/>
      <c r="HX216" s="728"/>
      <c r="HY216" s="728"/>
      <c r="HZ216" s="728"/>
      <c r="IA216" s="728"/>
      <c r="IB216" s="728"/>
      <c r="IC216" s="728"/>
      <c r="ID216" s="728"/>
      <c r="IE216" s="728"/>
      <c r="IF216" s="728"/>
      <c r="IG216" s="728"/>
      <c r="IH216" s="728"/>
      <c r="II216" s="728"/>
      <c r="IJ216" s="728"/>
      <c r="IK216" s="728"/>
      <c r="IL216" s="728"/>
      <c r="IM216" s="728"/>
      <c r="IN216" s="728"/>
      <c r="IO216" s="728"/>
      <c r="IP216" s="728"/>
      <c r="IQ216" s="728"/>
      <c r="IR216" s="728"/>
      <c r="IS216" s="728"/>
      <c r="IT216" s="728"/>
      <c r="IU216" s="728"/>
      <c r="IV216" s="728"/>
      <c r="IW216" s="728"/>
      <c r="IX216" s="728"/>
      <c r="IY216" s="728"/>
      <c r="IZ216" s="728"/>
      <c r="JA216" s="728"/>
      <c r="JB216" s="728"/>
      <c r="JC216" s="728"/>
      <c r="JD216" s="728"/>
      <c r="JE216" s="728"/>
    </row>
    <row r="217" spans="13:265" s="759" customFormat="1" ht="15" hidden="1" customHeight="1">
      <c r="M217" s="638"/>
      <c r="N217" s="638"/>
      <c r="CK217" s="728"/>
      <c r="CL217" s="728"/>
      <c r="CM217" s="728"/>
      <c r="CN217" s="728"/>
      <c r="CO217" s="728"/>
      <c r="CP217" s="728"/>
      <c r="CQ217" s="728"/>
      <c r="CR217" s="728"/>
      <c r="CS217" s="728"/>
      <c r="CT217" s="728"/>
      <c r="CU217" s="728"/>
      <c r="CV217" s="728"/>
      <c r="CW217" s="728"/>
      <c r="CX217" s="728"/>
      <c r="CY217" s="728"/>
      <c r="CZ217" s="728"/>
      <c r="DA217" s="728"/>
      <c r="DB217" s="728"/>
      <c r="DC217" s="728"/>
      <c r="DD217" s="728"/>
      <c r="DE217" s="728"/>
      <c r="DF217" s="728"/>
      <c r="DG217" s="728"/>
      <c r="DH217" s="728"/>
      <c r="DI217" s="728"/>
      <c r="DJ217" s="728"/>
      <c r="DK217" s="728"/>
      <c r="DL217" s="728"/>
      <c r="DM217" s="728"/>
      <c r="DN217" s="728"/>
      <c r="DO217" s="728"/>
      <c r="DP217" s="728"/>
      <c r="DQ217" s="728"/>
      <c r="DR217" s="728"/>
      <c r="DS217" s="728"/>
      <c r="DT217" s="728"/>
      <c r="DU217" s="728"/>
      <c r="DV217" s="728"/>
      <c r="DW217" s="728"/>
      <c r="DX217" s="728"/>
      <c r="DY217" s="728"/>
      <c r="DZ217" s="728"/>
      <c r="EA217" s="728"/>
      <c r="EB217" s="728"/>
      <c r="EC217" s="728"/>
      <c r="ED217" s="728"/>
      <c r="EE217" s="728"/>
      <c r="EF217" s="728"/>
      <c r="EG217" s="728"/>
      <c r="EH217" s="728"/>
      <c r="EI217" s="728"/>
      <c r="EJ217" s="728"/>
      <c r="EK217" s="728"/>
      <c r="EL217" s="728"/>
      <c r="EM217" s="728"/>
      <c r="EN217" s="728"/>
      <c r="EO217" s="728"/>
      <c r="EP217" s="728"/>
      <c r="EQ217" s="728"/>
      <c r="ER217" s="728"/>
      <c r="ES217" s="728"/>
      <c r="ET217" s="728"/>
      <c r="EU217" s="728"/>
      <c r="EV217" s="728"/>
      <c r="EW217" s="728"/>
      <c r="EX217" s="728"/>
      <c r="EY217" s="728"/>
      <c r="EZ217" s="728"/>
      <c r="FA217" s="728"/>
      <c r="FB217" s="728"/>
      <c r="FC217" s="728"/>
      <c r="FD217" s="728"/>
      <c r="FE217" s="728"/>
      <c r="FF217" s="728"/>
      <c r="FG217" s="728"/>
      <c r="FH217" s="728"/>
      <c r="FI217" s="728"/>
      <c r="FJ217" s="728"/>
      <c r="FK217" s="728"/>
      <c r="FL217" s="728"/>
      <c r="FM217" s="728"/>
      <c r="FN217" s="728"/>
      <c r="FO217" s="728"/>
      <c r="FP217" s="728"/>
      <c r="FQ217" s="728"/>
      <c r="FR217" s="728"/>
      <c r="FS217" s="728"/>
      <c r="FT217" s="728"/>
      <c r="FU217" s="728"/>
      <c r="FV217" s="728"/>
      <c r="FW217" s="728"/>
      <c r="FX217" s="728"/>
      <c r="FY217" s="728"/>
      <c r="FZ217" s="728"/>
      <c r="GA217" s="728"/>
      <c r="GB217" s="728"/>
      <c r="GC217" s="728"/>
      <c r="GD217" s="728"/>
      <c r="GE217" s="728"/>
      <c r="GF217" s="728"/>
      <c r="GG217" s="728"/>
      <c r="GH217" s="728"/>
      <c r="GI217" s="728"/>
      <c r="GJ217" s="728"/>
      <c r="GK217" s="728"/>
      <c r="GL217" s="728"/>
      <c r="GM217" s="728"/>
      <c r="GN217" s="728"/>
      <c r="GO217" s="728"/>
      <c r="GP217" s="728"/>
      <c r="GQ217" s="728"/>
      <c r="GR217" s="728"/>
      <c r="GS217" s="728"/>
      <c r="GT217" s="728"/>
      <c r="GU217" s="728"/>
      <c r="GV217" s="728"/>
      <c r="GW217" s="728"/>
      <c r="GX217" s="728"/>
      <c r="GY217" s="728"/>
      <c r="GZ217" s="728"/>
      <c r="HA217" s="728"/>
      <c r="HB217" s="728"/>
      <c r="HC217" s="728"/>
      <c r="HD217" s="728"/>
      <c r="HE217" s="728"/>
      <c r="HF217" s="728"/>
      <c r="HG217" s="728"/>
      <c r="HH217" s="728"/>
      <c r="HI217" s="728"/>
      <c r="HJ217" s="728"/>
      <c r="HK217" s="728"/>
      <c r="HL217" s="728"/>
      <c r="HM217" s="728"/>
      <c r="HN217" s="728"/>
      <c r="HO217" s="728"/>
      <c r="HP217" s="728"/>
      <c r="HQ217" s="728"/>
      <c r="HR217" s="728"/>
      <c r="HS217" s="728"/>
      <c r="HT217" s="728"/>
      <c r="HU217" s="728"/>
      <c r="HV217" s="728"/>
      <c r="HW217" s="728"/>
      <c r="HX217" s="728"/>
      <c r="HY217" s="728"/>
      <c r="HZ217" s="728"/>
      <c r="IA217" s="728"/>
      <c r="IB217" s="728"/>
      <c r="IC217" s="728"/>
      <c r="ID217" s="728"/>
      <c r="IE217" s="728"/>
      <c r="IF217" s="728"/>
      <c r="IG217" s="728"/>
      <c r="IH217" s="728"/>
      <c r="II217" s="728"/>
      <c r="IJ217" s="728"/>
      <c r="IK217" s="728"/>
      <c r="IL217" s="728"/>
      <c r="IM217" s="728"/>
      <c r="IN217" s="728"/>
      <c r="IO217" s="728"/>
      <c r="IP217" s="728"/>
      <c r="IQ217" s="728"/>
      <c r="IR217" s="728"/>
      <c r="IS217" s="728"/>
      <c r="IT217" s="728"/>
      <c r="IU217" s="728"/>
      <c r="IV217" s="728"/>
      <c r="IW217" s="728"/>
      <c r="IX217" s="728"/>
      <c r="IY217" s="728"/>
      <c r="IZ217" s="728"/>
      <c r="JA217" s="728"/>
      <c r="JB217" s="728"/>
      <c r="JC217" s="728"/>
      <c r="JD217" s="728"/>
      <c r="JE217" s="728"/>
    </row>
    <row r="218" spans="13:265" s="759" customFormat="1" ht="15" hidden="1" customHeight="1">
      <c r="M218" s="638"/>
      <c r="N218" s="638"/>
      <c r="CK218" s="728"/>
      <c r="CL218" s="728"/>
      <c r="CM218" s="728"/>
      <c r="CN218" s="728"/>
      <c r="CO218" s="728"/>
      <c r="CP218" s="728"/>
      <c r="CQ218" s="728"/>
      <c r="CR218" s="728"/>
      <c r="CS218" s="728"/>
      <c r="CT218" s="728"/>
      <c r="CU218" s="728"/>
      <c r="CV218" s="728"/>
      <c r="CW218" s="728"/>
      <c r="CX218" s="728"/>
      <c r="CY218" s="728"/>
      <c r="CZ218" s="728"/>
      <c r="DA218" s="728"/>
      <c r="DB218" s="728"/>
      <c r="DC218" s="728"/>
      <c r="DD218" s="728"/>
      <c r="DE218" s="728"/>
      <c r="DF218" s="728"/>
      <c r="DG218" s="728"/>
      <c r="DH218" s="728"/>
      <c r="DI218" s="728"/>
      <c r="DJ218" s="728"/>
      <c r="DK218" s="728"/>
      <c r="DL218" s="728"/>
      <c r="DM218" s="728"/>
      <c r="DN218" s="728"/>
      <c r="DO218" s="728"/>
      <c r="DP218" s="728"/>
      <c r="DQ218" s="728"/>
      <c r="DR218" s="728"/>
      <c r="DS218" s="728"/>
      <c r="DT218" s="728"/>
      <c r="DU218" s="728"/>
      <c r="DV218" s="728"/>
      <c r="DW218" s="728"/>
      <c r="DX218" s="728"/>
      <c r="DY218" s="728"/>
      <c r="DZ218" s="728"/>
      <c r="EA218" s="728"/>
      <c r="EB218" s="728"/>
      <c r="EC218" s="728"/>
      <c r="ED218" s="728"/>
      <c r="EE218" s="728"/>
      <c r="EF218" s="728"/>
      <c r="EG218" s="728"/>
      <c r="EH218" s="728"/>
      <c r="EI218" s="728"/>
      <c r="EJ218" s="728"/>
      <c r="EK218" s="728"/>
      <c r="EL218" s="728"/>
      <c r="EM218" s="728"/>
      <c r="EN218" s="728"/>
      <c r="EO218" s="728"/>
      <c r="EP218" s="728"/>
      <c r="EQ218" s="728"/>
      <c r="ER218" s="728"/>
      <c r="ES218" s="728"/>
      <c r="ET218" s="728"/>
      <c r="EU218" s="728"/>
      <c r="EV218" s="728"/>
      <c r="EW218" s="728"/>
      <c r="EX218" s="728"/>
      <c r="EY218" s="728"/>
      <c r="EZ218" s="728"/>
      <c r="FA218" s="728"/>
      <c r="FB218" s="728"/>
      <c r="FC218" s="728"/>
      <c r="FD218" s="728"/>
      <c r="FE218" s="728"/>
      <c r="FF218" s="728"/>
      <c r="FG218" s="728"/>
      <c r="FH218" s="728"/>
      <c r="FI218" s="728"/>
      <c r="FJ218" s="728"/>
      <c r="FK218" s="728"/>
      <c r="FL218" s="728"/>
      <c r="FM218" s="728"/>
      <c r="FN218" s="728"/>
      <c r="FO218" s="728"/>
      <c r="FP218" s="728"/>
      <c r="FQ218" s="728"/>
      <c r="FR218" s="728"/>
      <c r="FS218" s="728"/>
      <c r="FT218" s="728"/>
      <c r="FU218" s="728"/>
      <c r="FV218" s="728"/>
      <c r="FW218" s="728"/>
      <c r="FX218" s="728"/>
      <c r="FY218" s="728"/>
      <c r="FZ218" s="728"/>
      <c r="GA218" s="728"/>
      <c r="GB218" s="728"/>
      <c r="GC218" s="728"/>
      <c r="GD218" s="728"/>
      <c r="GE218" s="728"/>
      <c r="GF218" s="728"/>
      <c r="GG218" s="728"/>
      <c r="GH218" s="728"/>
      <c r="GI218" s="728"/>
      <c r="GJ218" s="728"/>
      <c r="GK218" s="728"/>
      <c r="GL218" s="728"/>
      <c r="GM218" s="728"/>
      <c r="GN218" s="728"/>
      <c r="GO218" s="728"/>
      <c r="GP218" s="728"/>
      <c r="GQ218" s="728"/>
      <c r="GR218" s="728"/>
      <c r="GS218" s="728"/>
      <c r="GT218" s="728"/>
      <c r="GU218" s="728"/>
      <c r="GV218" s="728"/>
      <c r="GW218" s="728"/>
      <c r="GX218" s="728"/>
      <c r="GY218" s="728"/>
      <c r="GZ218" s="728"/>
      <c r="HA218" s="728"/>
      <c r="HB218" s="728"/>
      <c r="HC218" s="728"/>
      <c r="HD218" s="728"/>
      <c r="HE218" s="728"/>
      <c r="HF218" s="728"/>
      <c r="HG218" s="728"/>
      <c r="HH218" s="728"/>
      <c r="HI218" s="728"/>
      <c r="HJ218" s="728"/>
      <c r="HK218" s="728"/>
      <c r="HL218" s="728"/>
      <c r="HM218" s="728"/>
      <c r="HN218" s="728"/>
      <c r="HO218" s="728"/>
      <c r="HP218" s="728"/>
      <c r="HQ218" s="728"/>
      <c r="HR218" s="728"/>
      <c r="HS218" s="728"/>
      <c r="HT218" s="728"/>
      <c r="HU218" s="728"/>
      <c r="HV218" s="728"/>
      <c r="HW218" s="728"/>
      <c r="HX218" s="728"/>
      <c r="HY218" s="728"/>
      <c r="HZ218" s="728"/>
      <c r="IA218" s="728"/>
      <c r="IB218" s="728"/>
      <c r="IC218" s="728"/>
      <c r="ID218" s="728"/>
      <c r="IE218" s="728"/>
      <c r="IF218" s="728"/>
      <c r="IG218" s="728"/>
      <c r="IH218" s="728"/>
      <c r="II218" s="728"/>
      <c r="IJ218" s="728"/>
      <c r="IK218" s="728"/>
      <c r="IL218" s="728"/>
      <c r="IM218" s="728"/>
      <c r="IN218" s="728"/>
      <c r="IO218" s="728"/>
      <c r="IP218" s="728"/>
      <c r="IQ218" s="728"/>
      <c r="IR218" s="728"/>
      <c r="IS218" s="728"/>
      <c r="IT218" s="728"/>
      <c r="IU218" s="728"/>
      <c r="IV218" s="728"/>
      <c r="IW218" s="728"/>
      <c r="IX218" s="728"/>
      <c r="IY218" s="728"/>
      <c r="IZ218" s="728"/>
      <c r="JA218" s="728"/>
      <c r="JB218" s="728"/>
      <c r="JC218" s="728"/>
      <c r="JD218" s="728"/>
      <c r="JE218" s="728"/>
    </row>
    <row r="219" spans="13:265" s="759" customFormat="1" ht="15" hidden="1" customHeight="1">
      <c r="M219" s="638"/>
      <c r="N219" s="638"/>
      <c r="CK219" s="728"/>
      <c r="CL219" s="728"/>
      <c r="CM219" s="728"/>
      <c r="CN219" s="728"/>
      <c r="CO219" s="728"/>
      <c r="CP219" s="728"/>
      <c r="CQ219" s="728"/>
      <c r="CR219" s="728"/>
      <c r="CS219" s="728"/>
      <c r="CT219" s="728"/>
      <c r="CU219" s="728"/>
      <c r="CV219" s="728"/>
      <c r="CW219" s="728"/>
      <c r="CX219" s="728"/>
      <c r="CY219" s="728"/>
      <c r="CZ219" s="728"/>
      <c r="DA219" s="728"/>
      <c r="DB219" s="728"/>
      <c r="DC219" s="728"/>
      <c r="DD219" s="728"/>
      <c r="DE219" s="728"/>
      <c r="DF219" s="728"/>
      <c r="DG219" s="728"/>
      <c r="DH219" s="728"/>
      <c r="DI219" s="728"/>
      <c r="DJ219" s="728"/>
      <c r="DK219" s="728"/>
      <c r="DL219" s="728"/>
      <c r="DM219" s="728"/>
      <c r="DN219" s="728"/>
      <c r="DO219" s="728"/>
      <c r="DP219" s="728"/>
      <c r="DQ219" s="728"/>
      <c r="DR219" s="728"/>
      <c r="DS219" s="728"/>
      <c r="DT219" s="728"/>
      <c r="DU219" s="728"/>
      <c r="DV219" s="728"/>
      <c r="DW219" s="728"/>
      <c r="DX219" s="728"/>
      <c r="DY219" s="728"/>
      <c r="DZ219" s="728"/>
      <c r="EA219" s="728"/>
      <c r="EB219" s="728"/>
      <c r="EC219" s="728"/>
      <c r="ED219" s="728"/>
      <c r="EE219" s="728"/>
      <c r="EF219" s="728"/>
      <c r="EG219" s="728"/>
      <c r="EH219" s="728"/>
      <c r="EI219" s="728"/>
      <c r="EJ219" s="728"/>
      <c r="EK219" s="728"/>
      <c r="EL219" s="728"/>
      <c r="EM219" s="728"/>
      <c r="EN219" s="728"/>
      <c r="EO219" s="728"/>
      <c r="EP219" s="728"/>
      <c r="EQ219" s="728"/>
      <c r="ER219" s="728"/>
      <c r="ES219" s="728"/>
      <c r="ET219" s="728"/>
      <c r="EU219" s="728"/>
      <c r="EV219" s="728"/>
      <c r="EW219" s="728"/>
      <c r="EX219" s="728"/>
      <c r="EY219" s="728"/>
      <c r="EZ219" s="728"/>
      <c r="FA219" s="728"/>
      <c r="FB219" s="728"/>
      <c r="FC219" s="728"/>
      <c r="FD219" s="728"/>
      <c r="FE219" s="728"/>
      <c r="FF219" s="728"/>
      <c r="FG219" s="728"/>
      <c r="FH219" s="728"/>
      <c r="FI219" s="728"/>
      <c r="FJ219" s="728"/>
      <c r="FK219" s="728"/>
      <c r="FL219" s="728"/>
      <c r="FM219" s="728"/>
      <c r="FN219" s="728"/>
      <c r="FO219" s="728"/>
      <c r="FP219" s="728"/>
      <c r="FQ219" s="728"/>
      <c r="FR219" s="728"/>
      <c r="FS219" s="728"/>
      <c r="FT219" s="728"/>
      <c r="FU219" s="728"/>
      <c r="FV219" s="728"/>
      <c r="FW219" s="728"/>
      <c r="FX219" s="728"/>
      <c r="FY219" s="728"/>
      <c r="FZ219" s="728"/>
      <c r="GA219" s="728"/>
      <c r="GB219" s="728"/>
      <c r="GC219" s="728"/>
      <c r="GD219" s="728"/>
      <c r="GE219" s="728"/>
      <c r="GF219" s="728"/>
      <c r="GG219" s="728"/>
      <c r="GH219" s="728"/>
      <c r="GI219" s="728"/>
      <c r="GJ219" s="728"/>
      <c r="GK219" s="728"/>
      <c r="GL219" s="728"/>
      <c r="GM219" s="728"/>
      <c r="GN219" s="728"/>
      <c r="GO219" s="728"/>
      <c r="GP219" s="728"/>
      <c r="GQ219" s="728"/>
      <c r="GR219" s="728"/>
      <c r="GS219" s="728"/>
      <c r="GT219" s="728"/>
      <c r="GU219" s="728"/>
      <c r="GV219" s="728"/>
      <c r="GW219" s="728"/>
      <c r="GX219" s="728"/>
      <c r="GY219" s="728"/>
      <c r="GZ219" s="728"/>
      <c r="HA219" s="728"/>
      <c r="HB219" s="728"/>
      <c r="HC219" s="728"/>
      <c r="HD219" s="728"/>
      <c r="HE219" s="728"/>
      <c r="HF219" s="728"/>
      <c r="HG219" s="728"/>
      <c r="HH219" s="728"/>
      <c r="HI219" s="728"/>
      <c r="HJ219" s="728"/>
      <c r="HK219" s="728"/>
      <c r="HL219" s="728"/>
      <c r="HM219" s="728"/>
      <c r="HN219" s="728"/>
      <c r="HO219" s="728"/>
      <c r="HP219" s="728"/>
      <c r="HQ219" s="728"/>
      <c r="HR219" s="728"/>
      <c r="HS219" s="728"/>
      <c r="HT219" s="728"/>
      <c r="HU219" s="728"/>
      <c r="HV219" s="728"/>
      <c r="HW219" s="728"/>
      <c r="HX219" s="728"/>
      <c r="HY219" s="728"/>
      <c r="HZ219" s="728"/>
      <c r="IA219" s="728"/>
      <c r="IB219" s="728"/>
      <c r="IC219" s="728"/>
      <c r="ID219" s="728"/>
      <c r="IE219" s="728"/>
      <c r="IF219" s="728"/>
      <c r="IG219" s="728"/>
      <c r="IH219" s="728"/>
      <c r="II219" s="728"/>
      <c r="IJ219" s="728"/>
      <c r="IK219" s="728"/>
      <c r="IL219" s="728"/>
      <c r="IM219" s="728"/>
      <c r="IN219" s="728"/>
      <c r="IO219" s="728"/>
      <c r="IP219" s="728"/>
      <c r="IQ219" s="728"/>
      <c r="IR219" s="728"/>
      <c r="IS219" s="728"/>
      <c r="IT219" s="728"/>
      <c r="IU219" s="728"/>
      <c r="IV219" s="728"/>
      <c r="IW219" s="728"/>
      <c r="IX219" s="728"/>
      <c r="IY219" s="728"/>
      <c r="IZ219" s="728"/>
      <c r="JA219" s="728"/>
      <c r="JB219" s="728"/>
      <c r="JC219" s="728"/>
      <c r="JD219" s="728"/>
      <c r="JE219" s="728"/>
    </row>
    <row r="220" spans="13:265" s="759" customFormat="1" ht="15" hidden="1" customHeight="1">
      <c r="M220" s="638"/>
      <c r="N220" s="638"/>
      <c r="CK220" s="728"/>
      <c r="CL220" s="728"/>
      <c r="CM220" s="728"/>
      <c r="CN220" s="728"/>
      <c r="CO220" s="728"/>
      <c r="CP220" s="728"/>
      <c r="CQ220" s="728"/>
      <c r="CR220" s="728"/>
      <c r="CS220" s="728"/>
      <c r="CT220" s="728"/>
      <c r="CU220" s="728"/>
      <c r="CV220" s="728"/>
      <c r="CW220" s="728"/>
      <c r="CX220" s="728"/>
      <c r="CY220" s="728"/>
      <c r="CZ220" s="728"/>
      <c r="DA220" s="728"/>
      <c r="DB220" s="728"/>
      <c r="DC220" s="728"/>
      <c r="DD220" s="728"/>
      <c r="DE220" s="728"/>
      <c r="DF220" s="728"/>
      <c r="DG220" s="728"/>
      <c r="DH220" s="728"/>
      <c r="DI220" s="728"/>
      <c r="DJ220" s="728"/>
      <c r="DK220" s="728"/>
      <c r="DL220" s="728"/>
      <c r="DM220" s="728"/>
      <c r="DN220" s="728"/>
      <c r="DO220" s="728"/>
      <c r="DP220" s="728"/>
      <c r="DQ220" s="728"/>
      <c r="DR220" s="728"/>
      <c r="DS220" s="728"/>
      <c r="DT220" s="728"/>
      <c r="DU220" s="728"/>
      <c r="DV220" s="728"/>
      <c r="DW220" s="728"/>
      <c r="DX220" s="728"/>
      <c r="DY220" s="728"/>
      <c r="DZ220" s="728"/>
      <c r="EA220" s="728"/>
      <c r="EB220" s="728"/>
      <c r="EC220" s="728"/>
      <c r="ED220" s="728"/>
      <c r="EE220" s="728"/>
      <c r="EF220" s="728"/>
      <c r="EG220" s="728"/>
      <c r="EH220" s="728"/>
      <c r="EI220" s="728"/>
      <c r="EJ220" s="728"/>
      <c r="EK220" s="728"/>
      <c r="EL220" s="728"/>
      <c r="EM220" s="728"/>
      <c r="EN220" s="728"/>
      <c r="EO220" s="728"/>
      <c r="EP220" s="728"/>
      <c r="EQ220" s="728"/>
      <c r="ER220" s="728"/>
      <c r="ES220" s="728"/>
      <c r="ET220" s="728"/>
      <c r="EU220" s="728"/>
      <c r="EV220" s="728"/>
      <c r="EW220" s="728"/>
      <c r="EX220" s="728"/>
      <c r="EY220" s="728"/>
      <c r="EZ220" s="728"/>
      <c r="FA220" s="728"/>
      <c r="FB220" s="728"/>
      <c r="FC220" s="728"/>
      <c r="FD220" s="728"/>
      <c r="FE220" s="728"/>
      <c r="FF220" s="728"/>
      <c r="FG220" s="728"/>
      <c r="FH220" s="728"/>
      <c r="FI220" s="728"/>
      <c r="FJ220" s="728"/>
      <c r="FK220" s="728"/>
      <c r="FL220" s="728"/>
      <c r="FM220" s="728"/>
      <c r="FN220" s="728"/>
      <c r="FO220" s="728"/>
      <c r="FP220" s="728"/>
      <c r="FQ220" s="728"/>
      <c r="FR220" s="728"/>
      <c r="FS220" s="728"/>
      <c r="FT220" s="728"/>
      <c r="FU220" s="728"/>
      <c r="FV220" s="728"/>
      <c r="FW220" s="728"/>
      <c r="FX220" s="728"/>
      <c r="FY220" s="728"/>
      <c r="FZ220" s="728"/>
      <c r="GA220" s="728"/>
      <c r="GB220" s="728"/>
      <c r="GC220" s="728"/>
      <c r="GD220" s="728"/>
      <c r="GE220" s="728"/>
      <c r="GF220" s="728"/>
      <c r="GG220" s="728"/>
      <c r="GH220" s="728"/>
      <c r="GI220" s="728"/>
      <c r="GJ220" s="728"/>
      <c r="GK220" s="728"/>
      <c r="GL220" s="728"/>
      <c r="GM220" s="728"/>
      <c r="GN220" s="728"/>
      <c r="GO220" s="728"/>
      <c r="GP220" s="728"/>
      <c r="GQ220" s="728"/>
      <c r="GR220" s="728"/>
      <c r="GS220" s="728"/>
      <c r="GT220" s="728"/>
      <c r="GU220" s="728"/>
      <c r="GV220" s="728"/>
      <c r="GW220" s="728"/>
      <c r="GX220" s="728"/>
      <c r="GY220" s="728"/>
      <c r="GZ220" s="728"/>
      <c r="HA220" s="728"/>
      <c r="HB220" s="728"/>
      <c r="HC220" s="728"/>
      <c r="HD220" s="728"/>
      <c r="HE220" s="728"/>
      <c r="HF220" s="728"/>
      <c r="HG220" s="728"/>
      <c r="HH220" s="728"/>
      <c r="HI220" s="728"/>
      <c r="HJ220" s="728"/>
      <c r="HK220" s="728"/>
      <c r="HL220" s="728"/>
      <c r="HM220" s="728"/>
      <c r="HN220" s="728"/>
      <c r="HO220" s="728"/>
      <c r="HP220" s="728"/>
      <c r="HQ220" s="728"/>
      <c r="HR220" s="728"/>
      <c r="HS220" s="728"/>
      <c r="HT220" s="728"/>
      <c r="HU220" s="728"/>
      <c r="HV220" s="728"/>
      <c r="HW220" s="728"/>
      <c r="HX220" s="728"/>
      <c r="HY220" s="728"/>
      <c r="HZ220" s="728"/>
      <c r="IA220" s="728"/>
      <c r="IB220" s="728"/>
      <c r="IC220" s="728"/>
      <c r="ID220" s="728"/>
      <c r="IE220" s="728"/>
      <c r="IF220" s="728"/>
      <c r="IG220" s="728"/>
      <c r="IH220" s="728"/>
      <c r="II220" s="728"/>
      <c r="IJ220" s="728"/>
      <c r="IK220" s="728"/>
      <c r="IL220" s="728"/>
      <c r="IM220" s="728"/>
      <c r="IN220" s="728"/>
      <c r="IO220" s="728"/>
      <c r="IP220" s="728"/>
      <c r="IQ220" s="728"/>
      <c r="IR220" s="728"/>
      <c r="IS220" s="728"/>
      <c r="IT220" s="728"/>
      <c r="IU220" s="728"/>
      <c r="IV220" s="728"/>
      <c r="IW220" s="728"/>
      <c r="IX220" s="728"/>
      <c r="IY220" s="728"/>
      <c r="IZ220" s="728"/>
      <c r="JA220" s="728"/>
      <c r="JB220" s="728"/>
      <c r="JC220" s="728"/>
      <c r="JD220" s="728"/>
      <c r="JE220" s="728"/>
    </row>
    <row r="221" spans="13:265" s="759" customFormat="1" ht="15" hidden="1" customHeight="1">
      <c r="M221" s="638"/>
      <c r="N221" s="638"/>
      <c r="CK221" s="728"/>
      <c r="CL221" s="728"/>
      <c r="CM221" s="728"/>
      <c r="CN221" s="728"/>
      <c r="CO221" s="728"/>
      <c r="CP221" s="728"/>
      <c r="CQ221" s="728"/>
      <c r="CR221" s="728"/>
      <c r="CS221" s="728"/>
      <c r="CT221" s="728"/>
      <c r="CU221" s="728"/>
      <c r="CV221" s="728"/>
      <c r="CW221" s="728"/>
      <c r="CX221" s="728"/>
      <c r="CY221" s="728"/>
      <c r="CZ221" s="728"/>
      <c r="DA221" s="728"/>
      <c r="DB221" s="728"/>
      <c r="DC221" s="728"/>
      <c r="DD221" s="728"/>
      <c r="DE221" s="728"/>
      <c r="DF221" s="728"/>
      <c r="DG221" s="728"/>
      <c r="DH221" s="728"/>
      <c r="DI221" s="728"/>
      <c r="DJ221" s="728"/>
      <c r="DK221" s="728"/>
      <c r="DL221" s="728"/>
      <c r="DM221" s="728"/>
      <c r="DN221" s="728"/>
      <c r="DO221" s="728"/>
      <c r="DP221" s="728"/>
      <c r="DQ221" s="728"/>
      <c r="DR221" s="728"/>
      <c r="DS221" s="728"/>
      <c r="DT221" s="728"/>
      <c r="DU221" s="728"/>
      <c r="DV221" s="728"/>
      <c r="DW221" s="728"/>
      <c r="DX221" s="728"/>
      <c r="DY221" s="728"/>
      <c r="DZ221" s="728"/>
      <c r="EA221" s="728"/>
      <c r="EB221" s="728"/>
      <c r="EC221" s="728"/>
      <c r="ED221" s="728"/>
      <c r="EE221" s="728"/>
      <c r="EF221" s="728"/>
      <c r="EG221" s="728"/>
      <c r="EH221" s="728"/>
      <c r="EI221" s="728"/>
      <c r="EJ221" s="728"/>
      <c r="EK221" s="728"/>
      <c r="EL221" s="728"/>
      <c r="EM221" s="728"/>
      <c r="EN221" s="728"/>
      <c r="EO221" s="728"/>
      <c r="EP221" s="728"/>
      <c r="EQ221" s="728"/>
      <c r="ER221" s="728"/>
      <c r="ES221" s="728"/>
      <c r="ET221" s="728"/>
      <c r="EU221" s="728"/>
      <c r="EV221" s="728"/>
      <c r="EW221" s="728"/>
      <c r="EX221" s="728"/>
      <c r="EY221" s="728"/>
      <c r="EZ221" s="728"/>
      <c r="FA221" s="728"/>
      <c r="FB221" s="728"/>
      <c r="FC221" s="728"/>
      <c r="FD221" s="728"/>
      <c r="FE221" s="728"/>
      <c r="FF221" s="728"/>
      <c r="FG221" s="728"/>
      <c r="FH221" s="728"/>
      <c r="FI221" s="728"/>
      <c r="FJ221" s="728"/>
      <c r="FK221" s="728"/>
      <c r="FL221" s="728"/>
      <c r="FM221" s="728"/>
      <c r="FN221" s="728"/>
      <c r="FO221" s="728"/>
      <c r="FP221" s="728"/>
      <c r="FQ221" s="728"/>
      <c r="FR221" s="728"/>
      <c r="FS221" s="728"/>
      <c r="FT221" s="728"/>
      <c r="FU221" s="728"/>
      <c r="FV221" s="728"/>
      <c r="FW221" s="728"/>
      <c r="FX221" s="728"/>
      <c r="FY221" s="728"/>
      <c r="FZ221" s="728"/>
      <c r="GA221" s="728"/>
      <c r="GB221" s="728"/>
      <c r="GC221" s="728"/>
      <c r="GD221" s="728"/>
      <c r="GE221" s="728"/>
      <c r="GF221" s="728"/>
      <c r="GG221" s="728"/>
      <c r="GH221" s="728"/>
      <c r="GI221" s="728"/>
      <c r="GJ221" s="728"/>
      <c r="GK221" s="728"/>
      <c r="GL221" s="728"/>
      <c r="GM221" s="728"/>
      <c r="GN221" s="728"/>
      <c r="GO221" s="728"/>
      <c r="GP221" s="728"/>
      <c r="GQ221" s="728"/>
      <c r="GR221" s="728"/>
      <c r="GS221" s="728"/>
      <c r="GT221" s="728"/>
      <c r="GU221" s="728"/>
      <c r="GV221" s="728"/>
      <c r="GW221" s="728"/>
      <c r="GX221" s="728"/>
      <c r="GY221" s="728"/>
      <c r="GZ221" s="728"/>
      <c r="HA221" s="728"/>
      <c r="HB221" s="728"/>
      <c r="HC221" s="728"/>
      <c r="HD221" s="728"/>
      <c r="HE221" s="728"/>
      <c r="HF221" s="728"/>
      <c r="HG221" s="728"/>
      <c r="HH221" s="728"/>
      <c r="HI221" s="728"/>
      <c r="HJ221" s="728"/>
      <c r="HK221" s="728"/>
      <c r="HL221" s="728"/>
      <c r="HM221" s="728"/>
      <c r="HN221" s="728"/>
      <c r="HO221" s="728"/>
      <c r="HP221" s="728"/>
      <c r="HQ221" s="728"/>
      <c r="HR221" s="728"/>
      <c r="HS221" s="728"/>
      <c r="HT221" s="728"/>
      <c r="HU221" s="728"/>
      <c r="HV221" s="728"/>
      <c r="HW221" s="728"/>
      <c r="HX221" s="728"/>
      <c r="HY221" s="728"/>
      <c r="HZ221" s="728"/>
      <c r="IA221" s="728"/>
      <c r="IB221" s="728"/>
      <c r="IC221" s="728"/>
      <c r="ID221" s="728"/>
      <c r="IE221" s="728"/>
      <c r="IF221" s="728"/>
      <c r="IG221" s="728"/>
      <c r="IH221" s="728"/>
      <c r="II221" s="728"/>
      <c r="IJ221" s="728"/>
      <c r="IK221" s="728"/>
      <c r="IL221" s="728"/>
      <c r="IM221" s="728"/>
      <c r="IN221" s="728"/>
      <c r="IO221" s="728"/>
      <c r="IP221" s="728"/>
      <c r="IQ221" s="728"/>
      <c r="IR221" s="728"/>
      <c r="IS221" s="728"/>
      <c r="IT221" s="728"/>
      <c r="IU221" s="728"/>
      <c r="IV221" s="728"/>
      <c r="IW221" s="728"/>
      <c r="IX221" s="728"/>
      <c r="IY221" s="728"/>
      <c r="IZ221" s="728"/>
      <c r="JA221" s="728"/>
      <c r="JB221" s="728"/>
      <c r="JC221" s="728"/>
      <c r="JD221" s="728"/>
      <c r="JE221" s="728"/>
    </row>
    <row r="222" spans="13:265" s="759" customFormat="1" ht="15" hidden="1" customHeight="1">
      <c r="M222" s="638"/>
      <c r="N222" s="638"/>
      <c r="CK222" s="728"/>
      <c r="CL222" s="728"/>
      <c r="CM222" s="728"/>
      <c r="CN222" s="728"/>
      <c r="CO222" s="728"/>
      <c r="CP222" s="728"/>
      <c r="CQ222" s="728"/>
      <c r="CR222" s="728"/>
      <c r="CS222" s="728"/>
      <c r="CT222" s="728"/>
      <c r="CU222" s="728"/>
      <c r="CV222" s="728"/>
      <c r="CW222" s="728"/>
      <c r="CX222" s="728"/>
      <c r="CY222" s="728"/>
      <c r="CZ222" s="728"/>
      <c r="DA222" s="728"/>
      <c r="DB222" s="728"/>
      <c r="DC222" s="728"/>
      <c r="DD222" s="728"/>
      <c r="DE222" s="728"/>
      <c r="DF222" s="728"/>
      <c r="DG222" s="728"/>
      <c r="DH222" s="728"/>
      <c r="DI222" s="728"/>
      <c r="DJ222" s="728"/>
      <c r="DK222" s="728"/>
      <c r="DL222" s="728"/>
      <c r="DM222" s="728"/>
      <c r="DN222" s="728"/>
      <c r="DO222" s="728"/>
      <c r="DP222" s="728"/>
      <c r="DQ222" s="728"/>
      <c r="DR222" s="728"/>
      <c r="DS222" s="728"/>
      <c r="DT222" s="728"/>
      <c r="DU222" s="728"/>
      <c r="DV222" s="728"/>
      <c r="DW222" s="728"/>
      <c r="DX222" s="728"/>
      <c r="DY222" s="728"/>
      <c r="DZ222" s="728"/>
      <c r="EA222" s="728"/>
      <c r="EB222" s="728"/>
      <c r="EC222" s="728"/>
      <c r="ED222" s="728"/>
      <c r="EE222" s="728"/>
      <c r="EF222" s="728"/>
      <c r="EG222" s="728"/>
      <c r="EH222" s="728"/>
      <c r="EI222" s="728"/>
      <c r="EJ222" s="728"/>
      <c r="EK222" s="728"/>
      <c r="EL222" s="728"/>
      <c r="EM222" s="728"/>
      <c r="EN222" s="728"/>
      <c r="EO222" s="728"/>
      <c r="EP222" s="728"/>
      <c r="EQ222" s="728"/>
      <c r="ER222" s="728"/>
      <c r="ES222" s="728"/>
      <c r="ET222" s="728"/>
      <c r="EU222" s="728"/>
      <c r="EV222" s="728"/>
      <c r="EW222" s="728"/>
      <c r="EX222" s="728"/>
      <c r="EY222" s="728"/>
      <c r="EZ222" s="728"/>
      <c r="FA222" s="728"/>
      <c r="FB222" s="728"/>
      <c r="FC222" s="728"/>
      <c r="FD222" s="728"/>
      <c r="FE222" s="728"/>
      <c r="FF222" s="728"/>
      <c r="FG222" s="728"/>
      <c r="FH222" s="728"/>
      <c r="FI222" s="728"/>
      <c r="FJ222" s="728"/>
      <c r="FK222" s="728"/>
      <c r="FL222" s="728"/>
      <c r="FM222" s="728"/>
      <c r="FN222" s="728"/>
      <c r="FO222" s="728"/>
      <c r="FP222" s="728"/>
      <c r="FQ222" s="728"/>
      <c r="FR222" s="728"/>
      <c r="FS222" s="728"/>
      <c r="FT222" s="728"/>
      <c r="FU222" s="728"/>
      <c r="FV222" s="728"/>
      <c r="FW222" s="728"/>
      <c r="FX222" s="728"/>
      <c r="FY222" s="728"/>
      <c r="FZ222" s="728"/>
      <c r="GA222" s="728"/>
      <c r="GB222" s="728"/>
      <c r="GC222" s="728"/>
      <c r="GD222" s="728"/>
      <c r="GE222" s="728"/>
      <c r="GF222" s="728"/>
      <c r="GG222" s="728"/>
      <c r="GH222" s="728"/>
      <c r="GI222" s="728"/>
      <c r="GJ222" s="728"/>
      <c r="GK222" s="728"/>
      <c r="GL222" s="728"/>
      <c r="GM222" s="728"/>
      <c r="GN222" s="728"/>
      <c r="GO222" s="728"/>
      <c r="GP222" s="728"/>
      <c r="GQ222" s="728"/>
      <c r="GR222" s="728"/>
      <c r="GS222" s="728"/>
      <c r="GT222" s="728"/>
      <c r="GU222" s="728"/>
      <c r="GV222" s="728"/>
      <c r="GW222" s="728"/>
      <c r="GX222" s="728"/>
      <c r="GY222" s="728"/>
      <c r="GZ222" s="728"/>
      <c r="HA222" s="728"/>
      <c r="HB222" s="728"/>
      <c r="HC222" s="728"/>
      <c r="HD222" s="728"/>
      <c r="HE222" s="728"/>
      <c r="HF222" s="728"/>
      <c r="HG222" s="728"/>
      <c r="HH222" s="728"/>
      <c r="HI222" s="728"/>
      <c r="HJ222" s="728"/>
      <c r="HK222" s="728"/>
      <c r="HL222" s="728"/>
      <c r="HM222" s="728"/>
      <c r="HN222" s="728"/>
      <c r="HO222" s="728"/>
      <c r="HP222" s="728"/>
      <c r="HQ222" s="728"/>
      <c r="HR222" s="728"/>
      <c r="HS222" s="728"/>
      <c r="HT222" s="728"/>
      <c r="HU222" s="728"/>
      <c r="HV222" s="728"/>
      <c r="HW222" s="728"/>
      <c r="HX222" s="728"/>
      <c r="HY222" s="728"/>
      <c r="HZ222" s="728"/>
      <c r="IA222" s="728"/>
      <c r="IB222" s="728"/>
      <c r="IC222" s="728"/>
      <c r="ID222" s="728"/>
      <c r="IE222" s="728"/>
      <c r="IF222" s="728"/>
      <c r="IG222" s="728"/>
      <c r="IH222" s="728"/>
      <c r="II222" s="728"/>
      <c r="IJ222" s="728"/>
      <c r="IK222" s="728"/>
      <c r="IL222" s="728"/>
      <c r="IM222" s="728"/>
      <c r="IN222" s="728"/>
      <c r="IO222" s="728"/>
      <c r="IP222" s="728"/>
      <c r="IQ222" s="728"/>
      <c r="IR222" s="728"/>
      <c r="IS222" s="728"/>
      <c r="IT222" s="728"/>
      <c r="IU222" s="728"/>
      <c r="IV222" s="728"/>
      <c r="IW222" s="728"/>
      <c r="IX222" s="728"/>
      <c r="IY222" s="728"/>
      <c r="IZ222" s="728"/>
      <c r="JA222" s="728"/>
      <c r="JB222" s="728"/>
      <c r="JC222" s="728"/>
      <c r="JD222" s="728"/>
      <c r="JE222" s="728"/>
    </row>
    <row r="223" spans="13:265" s="759" customFormat="1" ht="15" hidden="1" customHeight="1">
      <c r="M223" s="638"/>
      <c r="N223" s="638"/>
      <c r="CK223" s="728"/>
      <c r="CL223" s="728"/>
      <c r="CM223" s="728"/>
      <c r="CN223" s="728"/>
      <c r="CO223" s="728"/>
      <c r="CP223" s="728"/>
      <c r="CQ223" s="728"/>
      <c r="CR223" s="728"/>
      <c r="CS223" s="728"/>
      <c r="CT223" s="728"/>
      <c r="CU223" s="728"/>
      <c r="CV223" s="728"/>
      <c r="CW223" s="728"/>
      <c r="CX223" s="728"/>
      <c r="CY223" s="728"/>
      <c r="CZ223" s="728"/>
      <c r="DA223" s="728"/>
      <c r="DB223" s="728"/>
      <c r="DC223" s="728"/>
      <c r="DD223" s="728"/>
      <c r="DE223" s="728"/>
      <c r="DF223" s="728"/>
      <c r="DG223" s="728"/>
      <c r="DH223" s="728"/>
      <c r="DI223" s="728"/>
      <c r="DJ223" s="728"/>
      <c r="DK223" s="728"/>
      <c r="DL223" s="728"/>
      <c r="DM223" s="728"/>
      <c r="DN223" s="728"/>
      <c r="DO223" s="728"/>
      <c r="DP223" s="728"/>
      <c r="DQ223" s="728"/>
      <c r="DR223" s="728"/>
      <c r="DS223" s="728"/>
      <c r="DT223" s="728"/>
      <c r="DU223" s="728"/>
      <c r="DV223" s="728"/>
      <c r="DW223" s="728"/>
      <c r="DX223" s="728"/>
      <c r="DY223" s="728"/>
      <c r="DZ223" s="728"/>
      <c r="EA223" s="728"/>
      <c r="EB223" s="728"/>
      <c r="EC223" s="728"/>
      <c r="ED223" s="728"/>
      <c r="EE223" s="728"/>
      <c r="EF223" s="728"/>
      <c r="EG223" s="728"/>
      <c r="EH223" s="728"/>
      <c r="EI223" s="728"/>
      <c r="EJ223" s="728"/>
      <c r="EK223" s="728"/>
      <c r="EL223" s="728"/>
      <c r="EM223" s="728"/>
      <c r="EN223" s="728"/>
      <c r="EO223" s="728"/>
      <c r="EP223" s="728"/>
      <c r="EQ223" s="728"/>
      <c r="ER223" s="728"/>
      <c r="ES223" s="728"/>
      <c r="ET223" s="728"/>
      <c r="EU223" s="728"/>
      <c r="EV223" s="728"/>
      <c r="EW223" s="728"/>
      <c r="EX223" s="728"/>
      <c r="EY223" s="728"/>
      <c r="EZ223" s="728"/>
      <c r="FA223" s="728"/>
      <c r="FB223" s="728"/>
      <c r="FC223" s="728"/>
      <c r="FD223" s="728"/>
      <c r="FE223" s="728"/>
      <c r="FF223" s="728"/>
      <c r="FG223" s="728"/>
      <c r="FH223" s="728"/>
      <c r="FI223" s="728"/>
      <c r="FJ223" s="728"/>
      <c r="FK223" s="728"/>
      <c r="FL223" s="728"/>
      <c r="FM223" s="728"/>
      <c r="FN223" s="728"/>
      <c r="FO223" s="728"/>
      <c r="FP223" s="728"/>
      <c r="FQ223" s="728"/>
      <c r="FR223" s="728"/>
      <c r="FS223" s="728"/>
      <c r="FT223" s="728"/>
      <c r="FU223" s="728"/>
      <c r="FV223" s="728"/>
      <c r="FW223" s="728"/>
      <c r="FX223" s="728"/>
      <c r="FY223" s="728"/>
      <c r="FZ223" s="728"/>
      <c r="GA223" s="728"/>
      <c r="GB223" s="728"/>
      <c r="GC223" s="728"/>
      <c r="GD223" s="728"/>
      <c r="GE223" s="728"/>
      <c r="GF223" s="728"/>
      <c r="GG223" s="728"/>
      <c r="GH223" s="728"/>
      <c r="GI223" s="728"/>
      <c r="GJ223" s="728"/>
      <c r="GK223" s="728"/>
      <c r="GL223" s="728"/>
      <c r="GM223" s="728"/>
      <c r="GN223" s="728"/>
      <c r="GO223" s="728"/>
      <c r="GP223" s="728"/>
      <c r="GQ223" s="728"/>
      <c r="GR223" s="728"/>
      <c r="GS223" s="728"/>
      <c r="GT223" s="728"/>
      <c r="GU223" s="728"/>
      <c r="GV223" s="728"/>
      <c r="GW223" s="728"/>
      <c r="GX223" s="728"/>
      <c r="GY223" s="728"/>
      <c r="GZ223" s="728"/>
      <c r="HA223" s="728"/>
      <c r="HB223" s="728"/>
      <c r="HC223" s="728"/>
      <c r="HD223" s="728"/>
      <c r="HE223" s="728"/>
      <c r="HF223" s="728"/>
      <c r="HG223" s="728"/>
      <c r="HH223" s="728"/>
      <c r="HI223" s="728"/>
      <c r="HJ223" s="728"/>
      <c r="HK223" s="728"/>
      <c r="HL223" s="728"/>
      <c r="HM223" s="728"/>
      <c r="HN223" s="728"/>
      <c r="HO223" s="728"/>
      <c r="HP223" s="728"/>
      <c r="HQ223" s="728"/>
      <c r="HR223" s="728"/>
      <c r="HS223" s="728"/>
      <c r="HT223" s="728"/>
      <c r="HU223" s="728"/>
      <c r="HV223" s="728"/>
      <c r="HW223" s="728"/>
      <c r="HX223" s="728"/>
      <c r="HY223" s="728"/>
      <c r="HZ223" s="728"/>
      <c r="IA223" s="728"/>
      <c r="IB223" s="728"/>
      <c r="IC223" s="728"/>
      <c r="ID223" s="728"/>
      <c r="IE223" s="728"/>
      <c r="IF223" s="728"/>
      <c r="IG223" s="728"/>
      <c r="IH223" s="728"/>
      <c r="II223" s="728"/>
      <c r="IJ223" s="728"/>
      <c r="IK223" s="728"/>
      <c r="IL223" s="728"/>
      <c r="IM223" s="728"/>
      <c r="IN223" s="728"/>
      <c r="IO223" s="728"/>
      <c r="IP223" s="728"/>
      <c r="IQ223" s="728"/>
      <c r="IR223" s="728"/>
      <c r="IS223" s="728"/>
      <c r="IT223" s="728"/>
      <c r="IU223" s="728"/>
      <c r="IV223" s="728"/>
      <c r="IW223" s="728"/>
      <c r="IX223" s="728"/>
      <c r="IY223" s="728"/>
      <c r="IZ223" s="728"/>
      <c r="JA223" s="728"/>
      <c r="JB223" s="728"/>
      <c r="JC223" s="728"/>
      <c r="JD223" s="728"/>
      <c r="JE223" s="728"/>
    </row>
    <row r="224" spans="13:265" s="759" customFormat="1" ht="15" hidden="1" customHeight="1">
      <c r="M224" s="638"/>
      <c r="N224" s="638"/>
      <c r="CK224" s="728"/>
      <c r="CL224" s="728"/>
      <c r="CM224" s="728"/>
      <c r="CN224" s="728"/>
      <c r="CO224" s="728"/>
      <c r="CP224" s="728"/>
      <c r="CQ224" s="728"/>
      <c r="CR224" s="728"/>
      <c r="CS224" s="728"/>
      <c r="CT224" s="728"/>
      <c r="CU224" s="728"/>
      <c r="CV224" s="728"/>
      <c r="CW224" s="728"/>
      <c r="CX224" s="728"/>
      <c r="CY224" s="728"/>
      <c r="CZ224" s="728"/>
      <c r="DA224" s="728"/>
      <c r="DB224" s="728"/>
      <c r="DC224" s="728"/>
      <c r="DD224" s="728"/>
      <c r="DE224" s="728"/>
      <c r="DF224" s="728"/>
      <c r="DG224" s="728"/>
      <c r="DH224" s="728"/>
      <c r="DI224" s="728"/>
      <c r="DJ224" s="728"/>
      <c r="DK224" s="728"/>
      <c r="DL224" s="728"/>
      <c r="DM224" s="728"/>
      <c r="DN224" s="728"/>
      <c r="DO224" s="728"/>
      <c r="DP224" s="728"/>
      <c r="DQ224" s="728"/>
      <c r="DR224" s="728"/>
      <c r="DS224" s="728"/>
      <c r="DT224" s="728"/>
      <c r="DU224" s="728"/>
      <c r="DV224" s="728"/>
      <c r="DW224" s="728"/>
      <c r="DX224" s="728"/>
      <c r="DY224" s="728"/>
      <c r="DZ224" s="728"/>
      <c r="EA224" s="728"/>
      <c r="EB224" s="728"/>
      <c r="EC224" s="728"/>
      <c r="ED224" s="728"/>
      <c r="EE224" s="728"/>
      <c r="EF224" s="728"/>
      <c r="EG224" s="728"/>
      <c r="EH224" s="728"/>
      <c r="EI224" s="728"/>
      <c r="EJ224" s="728"/>
      <c r="EK224" s="728"/>
      <c r="EL224" s="728"/>
      <c r="EM224" s="728"/>
      <c r="EN224" s="728"/>
      <c r="EO224" s="728"/>
      <c r="EP224" s="728"/>
      <c r="EQ224" s="728"/>
      <c r="ER224" s="728"/>
      <c r="ES224" s="728"/>
      <c r="ET224" s="728"/>
      <c r="EU224" s="728"/>
      <c r="EV224" s="728"/>
      <c r="EW224" s="728"/>
      <c r="EX224" s="728"/>
      <c r="EY224" s="728"/>
      <c r="EZ224" s="728"/>
      <c r="FA224" s="728"/>
      <c r="FB224" s="728"/>
      <c r="FC224" s="728"/>
      <c r="FD224" s="728"/>
      <c r="FE224" s="728"/>
      <c r="FF224" s="728"/>
      <c r="FG224" s="728"/>
      <c r="FH224" s="728"/>
      <c r="FI224" s="728"/>
      <c r="FJ224" s="728"/>
      <c r="FK224" s="728"/>
      <c r="FL224" s="728"/>
      <c r="FM224" s="728"/>
      <c r="FN224" s="728"/>
      <c r="FO224" s="728"/>
      <c r="FP224" s="728"/>
      <c r="FQ224" s="728"/>
      <c r="FR224" s="728"/>
      <c r="FS224" s="728"/>
      <c r="FT224" s="728"/>
      <c r="FU224" s="728"/>
      <c r="FV224" s="728"/>
      <c r="FW224" s="728"/>
      <c r="FX224" s="728"/>
      <c r="FY224" s="728"/>
      <c r="FZ224" s="728"/>
      <c r="GA224" s="728"/>
      <c r="GB224" s="728"/>
      <c r="GC224" s="728"/>
      <c r="GD224" s="728"/>
      <c r="GE224" s="728"/>
      <c r="GF224" s="728"/>
      <c r="GG224" s="728"/>
      <c r="GH224" s="728"/>
      <c r="GI224" s="728"/>
      <c r="GJ224" s="728"/>
      <c r="GK224" s="728"/>
      <c r="GL224" s="728"/>
      <c r="GM224" s="728"/>
      <c r="GN224" s="728"/>
      <c r="GO224" s="728"/>
      <c r="GP224" s="728"/>
      <c r="GQ224" s="728"/>
      <c r="GR224" s="728"/>
      <c r="GS224" s="728"/>
      <c r="GT224" s="728"/>
      <c r="GU224" s="728"/>
      <c r="GV224" s="728"/>
      <c r="GW224" s="728"/>
      <c r="GX224" s="728"/>
      <c r="GY224" s="728"/>
      <c r="GZ224" s="728"/>
      <c r="HA224" s="728"/>
      <c r="HB224" s="728"/>
      <c r="HC224" s="728"/>
      <c r="HD224" s="728"/>
      <c r="HE224" s="728"/>
      <c r="HF224" s="728"/>
      <c r="HG224" s="728"/>
      <c r="HH224" s="728"/>
      <c r="HI224" s="728"/>
      <c r="HJ224" s="728"/>
      <c r="HK224" s="728"/>
      <c r="HL224" s="728"/>
      <c r="HM224" s="728"/>
      <c r="HN224" s="728"/>
      <c r="HO224" s="728"/>
      <c r="HP224" s="728"/>
      <c r="HQ224" s="728"/>
      <c r="HR224" s="728"/>
      <c r="HS224" s="728"/>
      <c r="HT224" s="728"/>
      <c r="HU224" s="728"/>
      <c r="HV224" s="728"/>
      <c r="HW224" s="728"/>
      <c r="HX224" s="728"/>
      <c r="HY224" s="728"/>
      <c r="HZ224" s="728"/>
      <c r="IA224" s="728"/>
      <c r="IB224" s="728"/>
      <c r="IC224" s="728"/>
      <c r="ID224" s="728"/>
      <c r="IE224" s="728"/>
      <c r="IF224" s="728"/>
      <c r="IG224" s="728"/>
      <c r="IH224" s="728"/>
      <c r="II224" s="728"/>
      <c r="IJ224" s="728"/>
      <c r="IK224" s="728"/>
      <c r="IL224" s="728"/>
      <c r="IM224" s="728"/>
      <c r="IN224" s="728"/>
      <c r="IO224" s="728"/>
      <c r="IP224" s="728"/>
      <c r="IQ224" s="728"/>
      <c r="IR224" s="728"/>
      <c r="IS224" s="728"/>
      <c r="IT224" s="728"/>
      <c r="IU224" s="728"/>
      <c r="IV224" s="728"/>
      <c r="IW224" s="728"/>
      <c r="IX224" s="728"/>
      <c r="IY224" s="728"/>
      <c r="IZ224" s="728"/>
      <c r="JA224" s="728"/>
      <c r="JB224" s="728"/>
      <c r="JC224" s="728"/>
      <c r="JD224" s="728"/>
      <c r="JE224" s="728"/>
    </row>
    <row r="225" spans="13:265" s="759" customFormat="1" ht="15" hidden="1" customHeight="1">
      <c r="M225" s="638"/>
      <c r="N225" s="638"/>
      <c r="CK225" s="728"/>
      <c r="CL225" s="728"/>
      <c r="CM225" s="728"/>
      <c r="CN225" s="728"/>
      <c r="CO225" s="728"/>
      <c r="CP225" s="728"/>
      <c r="CQ225" s="728"/>
      <c r="CR225" s="728"/>
      <c r="CS225" s="728"/>
      <c r="CT225" s="728"/>
      <c r="CU225" s="728"/>
      <c r="CV225" s="728"/>
      <c r="CW225" s="728"/>
      <c r="CX225" s="728"/>
      <c r="CY225" s="728"/>
      <c r="CZ225" s="728"/>
      <c r="DA225" s="728"/>
      <c r="DB225" s="728"/>
      <c r="DC225" s="728"/>
      <c r="DD225" s="728"/>
      <c r="DE225" s="728"/>
      <c r="DF225" s="728"/>
      <c r="DG225" s="728"/>
      <c r="DH225" s="728"/>
      <c r="DI225" s="728"/>
      <c r="DJ225" s="728"/>
      <c r="DK225" s="728"/>
      <c r="DL225" s="728"/>
      <c r="DM225" s="728"/>
      <c r="DN225" s="728"/>
      <c r="DO225" s="728"/>
      <c r="DP225" s="728"/>
      <c r="DQ225" s="728"/>
      <c r="DR225" s="728"/>
      <c r="DS225" s="728"/>
      <c r="DT225" s="728"/>
      <c r="DU225" s="728"/>
      <c r="DV225" s="728"/>
      <c r="DW225" s="728"/>
      <c r="DX225" s="728"/>
      <c r="DY225" s="728"/>
      <c r="DZ225" s="728"/>
      <c r="EA225" s="728"/>
      <c r="EB225" s="728"/>
      <c r="EC225" s="728"/>
      <c r="ED225" s="728"/>
      <c r="EE225" s="728"/>
      <c r="EF225" s="728"/>
      <c r="EG225" s="728"/>
      <c r="EH225" s="728"/>
      <c r="EI225" s="728"/>
      <c r="EJ225" s="728"/>
      <c r="EK225" s="728"/>
      <c r="EL225" s="728"/>
      <c r="EM225" s="728"/>
      <c r="EN225" s="728"/>
      <c r="EO225" s="728"/>
      <c r="EP225" s="728"/>
      <c r="EQ225" s="728"/>
      <c r="ER225" s="728"/>
      <c r="ES225" s="728"/>
      <c r="ET225" s="728"/>
      <c r="EU225" s="728"/>
      <c r="EV225" s="728"/>
      <c r="EW225" s="728"/>
      <c r="EX225" s="728"/>
      <c r="EY225" s="728"/>
      <c r="EZ225" s="728"/>
      <c r="FA225" s="728"/>
      <c r="FB225" s="728"/>
      <c r="FC225" s="728"/>
      <c r="FD225" s="728"/>
      <c r="FE225" s="728"/>
      <c r="FF225" s="728"/>
      <c r="FG225" s="728"/>
      <c r="FH225" s="728"/>
      <c r="FI225" s="728"/>
      <c r="FJ225" s="728"/>
      <c r="FK225" s="728"/>
      <c r="FL225" s="728"/>
      <c r="FM225" s="728"/>
      <c r="FN225" s="728"/>
      <c r="FO225" s="728"/>
      <c r="FP225" s="728"/>
      <c r="FQ225" s="728"/>
      <c r="FR225" s="728"/>
      <c r="FS225" s="728"/>
      <c r="FT225" s="728"/>
      <c r="FU225" s="728"/>
      <c r="FV225" s="728"/>
      <c r="FW225" s="728"/>
      <c r="FX225" s="728"/>
      <c r="FY225" s="728"/>
      <c r="FZ225" s="728"/>
      <c r="GA225" s="728"/>
      <c r="GB225" s="728"/>
      <c r="GC225" s="728"/>
      <c r="GD225" s="728"/>
      <c r="GE225" s="728"/>
      <c r="GF225" s="728"/>
      <c r="GG225" s="728"/>
      <c r="GH225" s="728"/>
      <c r="GI225" s="728"/>
      <c r="GJ225" s="728"/>
      <c r="GK225" s="728"/>
      <c r="GL225" s="728"/>
      <c r="GM225" s="728"/>
      <c r="GN225" s="728"/>
      <c r="GO225" s="728"/>
      <c r="GP225" s="728"/>
      <c r="GQ225" s="728"/>
      <c r="GR225" s="728"/>
      <c r="GS225" s="728"/>
      <c r="GT225" s="728"/>
      <c r="GU225" s="728"/>
      <c r="GV225" s="728"/>
      <c r="GW225" s="728"/>
      <c r="GX225" s="728"/>
      <c r="GY225" s="728"/>
      <c r="GZ225" s="728"/>
      <c r="HA225" s="728"/>
      <c r="HB225" s="728"/>
      <c r="HC225" s="728"/>
      <c r="HD225" s="728"/>
      <c r="HE225" s="728"/>
      <c r="HF225" s="728"/>
      <c r="HG225" s="728"/>
      <c r="HH225" s="728"/>
      <c r="HI225" s="728"/>
      <c r="HJ225" s="728"/>
      <c r="HK225" s="728"/>
      <c r="HL225" s="728"/>
      <c r="HM225" s="728"/>
      <c r="HN225" s="728"/>
      <c r="HO225" s="728"/>
      <c r="HP225" s="728"/>
      <c r="HQ225" s="728"/>
      <c r="HR225" s="728"/>
      <c r="HS225" s="728"/>
      <c r="HT225" s="728"/>
      <c r="HU225" s="728"/>
      <c r="HV225" s="728"/>
      <c r="HW225" s="728"/>
      <c r="HX225" s="728"/>
      <c r="HY225" s="728"/>
      <c r="HZ225" s="728"/>
      <c r="IA225" s="728"/>
      <c r="IB225" s="728"/>
      <c r="IC225" s="728"/>
      <c r="ID225" s="728"/>
      <c r="IE225" s="728"/>
      <c r="IF225" s="728"/>
      <c r="IG225" s="728"/>
      <c r="IH225" s="728"/>
      <c r="II225" s="728"/>
      <c r="IJ225" s="728"/>
      <c r="IK225" s="728"/>
      <c r="IL225" s="728"/>
      <c r="IM225" s="728"/>
      <c r="IN225" s="728"/>
      <c r="IO225" s="728"/>
      <c r="IP225" s="728"/>
      <c r="IQ225" s="728"/>
      <c r="IR225" s="728"/>
      <c r="IS225" s="728"/>
      <c r="IT225" s="728"/>
      <c r="IU225" s="728"/>
      <c r="IV225" s="728"/>
      <c r="IW225" s="728"/>
      <c r="IX225" s="728"/>
      <c r="IY225" s="728"/>
      <c r="IZ225" s="728"/>
      <c r="JA225" s="728"/>
      <c r="JB225" s="728"/>
      <c r="JC225" s="728"/>
      <c r="JD225" s="728"/>
      <c r="JE225" s="728"/>
    </row>
    <row r="226" spans="13:265" s="759" customFormat="1" ht="15" hidden="1" customHeight="1">
      <c r="M226" s="638"/>
      <c r="N226" s="638"/>
      <c r="CK226" s="728"/>
      <c r="CL226" s="728"/>
      <c r="CM226" s="728"/>
      <c r="CN226" s="728"/>
      <c r="CO226" s="728"/>
      <c r="CP226" s="728"/>
      <c r="CQ226" s="728"/>
      <c r="CR226" s="728"/>
      <c r="CS226" s="728"/>
      <c r="CT226" s="728"/>
      <c r="CU226" s="728"/>
      <c r="CV226" s="728"/>
      <c r="CW226" s="728"/>
      <c r="CX226" s="728"/>
      <c r="CY226" s="728"/>
      <c r="CZ226" s="728"/>
      <c r="DA226" s="728"/>
      <c r="DB226" s="728"/>
      <c r="DC226" s="728"/>
      <c r="DD226" s="728"/>
      <c r="DE226" s="728"/>
      <c r="DF226" s="728"/>
      <c r="DG226" s="728"/>
      <c r="DH226" s="728"/>
      <c r="DI226" s="728"/>
      <c r="DJ226" s="728"/>
      <c r="DK226" s="728"/>
      <c r="DL226" s="728"/>
      <c r="DM226" s="728"/>
      <c r="DN226" s="728"/>
      <c r="DO226" s="728"/>
      <c r="DP226" s="728"/>
      <c r="DQ226" s="728"/>
      <c r="DR226" s="728"/>
      <c r="DS226" s="728"/>
      <c r="DT226" s="728"/>
      <c r="DU226" s="728"/>
      <c r="DV226" s="728"/>
      <c r="DW226" s="728"/>
      <c r="DX226" s="728"/>
      <c r="DY226" s="728"/>
      <c r="DZ226" s="728"/>
      <c r="EA226" s="728"/>
      <c r="EB226" s="728"/>
      <c r="EC226" s="728"/>
      <c r="ED226" s="728"/>
      <c r="EE226" s="728"/>
      <c r="EF226" s="728"/>
      <c r="EG226" s="728"/>
      <c r="EH226" s="728"/>
      <c r="EI226" s="728"/>
      <c r="EJ226" s="728"/>
      <c r="EK226" s="728"/>
      <c r="EL226" s="728"/>
      <c r="EM226" s="728"/>
      <c r="EN226" s="728"/>
      <c r="EO226" s="728"/>
      <c r="EP226" s="728"/>
      <c r="EQ226" s="728"/>
      <c r="ER226" s="728"/>
      <c r="ES226" s="728"/>
      <c r="ET226" s="728"/>
      <c r="EU226" s="728"/>
      <c r="EV226" s="728"/>
      <c r="EW226" s="728"/>
      <c r="EX226" s="728"/>
      <c r="EY226" s="728"/>
      <c r="EZ226" s="728"/>
      <c r="FA226" s="728"/>
      <c r="FB226" s="728"/>
      <c r="FC226" s="728"/>
      <c r="FD226" s="728"/>
      <c r="FE226" s="728"/>
      <c r="FF226" s="728"/>
      <c r="FG226" s="728"/>
      <c r="FH226" s="728"/>
      <c r="FI226" s="728"/>
      <c r="FJ226" s="728"/>
      <c r="FK226" s="728"/>
      <c r="FL226" s="728"/>
      <c r="FM226" s="728"/>
      <c r="FN226" s="728"/>
      <c r="FO226" s="728"/>
      <c r="FP226" s="728"/>
      <c r="FQ226" s="728"/>
      <c r="FR226" s="728"/>
      <c r="FS226" s="728"/>
      <c r="FT226" s="728"/>
      <c r="FU226" s="728"/>
      <c r="FV226" s="728"/>
      <c r="FW226" s="728"/>
      <c r="FX226" s="728"/>
      <c r="FY226" s="728"/>
      <c r="FZ226" s="728"/>
      <c r="GA226" s="728"/>
      <c r="GB226" s="728"/>
      <c r="GC226" s="728"/>
      <c r="GD226" s="728"/>
      <c r="GE226" s="728"/>
      <c r="GF226" s="728"/>
      <c r="GG226" s="728"/>
      <c r="GH226" s="728"/>
      <c r="GI226" s="728"/>
      <c r="GJ226" s="728"/>
      <c r="GK226" s="728"/>
      <c r="GL226" s="728"/>
      <c r="GM226" s="728"/>
      <c r="GN226" s="728"/>
      <c r="GO226" s="728"/>
      <c r="GP226" s="728"/>
      <c r="GQ226" s="728"/>
      <c r="GR226" s="728"/>
      <c r="GS226" s="728"/>
      <c r="GT226" s="728"/>
      <c r="GU226" s="728"/>
      <c r="GV226" s="728"/>
      <c r="GW226" s="728"/>
      <c r="GX226" s="728"/>
      <c r="GY226" s="728"/>
      <c r="GZ226" s="728"/>
      <c r="HA226" s="728"/>
      <c r="HB226" s="728"/>
      <c r="HC226" s="728"/>
      <c r="HD226" s="728"/>
      <c r="HE226" s="728"/>
      <c r="HF226" s="728"/>
      <c r="HG226" s="728"/>
      <c r="HH226" s="728"/>
      <c r="HI226" s="728"/>
      <c r="HJ226" s="728"/>
      <c r="HK226" s="728"/>
      <c r="HL226" s="728"/>
      <c r="HM226" s="728"/>
      <c r="HN226" s="728"/>
      <c r="HO226" s="728"/>
      <c r="HP226" s="728"/>
      <c r="HQ226" s="728"/>
      <c r="HR226" s="728"/>
      <c r="HS226" s="728"/>
      <c r="HT226" s="728"/>
      <c r="HU226" s="728"/>
      <c r="HV226" s="728"/>
      <c r="HW226" s="728"/>
      <c r="HX226" s="728"/>
      <c r="HY226" s="728"/>
      <c r="HZ226" s="728"/>
      <c r="IA226" s="728"/>
      <c r="IB226" s="728"/>
      <c r="IC226" s="728"/>
      <c r="ID226" s="728"/>
      <c r="IE226" s="728"/>
      <c r="IF226" s="728"/>
      <c r="IG226" s="728"/>
      <c r="IH226" s="728"/>
      <c r="II226" s="728"/>
      <c r="IJ226" s="728"/>
      <c r="IK226" s="728"/>
      <c r="IL226" s="728"/>
      <c r="IM226" s="728"/>
      <c r="IN226" s="728"/>
      <c r="IO226" s="728"/>
      <c r="IP226" s="728"/>
      <c r="IQ226" s="728"/>
      <c r="IR226" s="728"/>
      <c r="IS226" s="728"/>
      <c r="IT226" s="728"/>
      <c r="IU226" s="728"/>
      <c r="IV226" s="728"/>
      <c r="IW226" s="728"/>
      <c r="IX226" s="728"/>
      <c r="IY226" s="728"/>
      <c r="IZ226" s="728"/>
      <c r="JA226" s="728"/>
      <c r="JB226" s="728"/>
      <c r="JC226" s="728"/>
      <c r="JD226" s="728"/>
      <c r="JE226" s="728"/>
    </row>
    <row r="227" spans="13:265" s="759" customFormat="1" ht="15" hidden="1" customHeight="1">
      <c r="M227" s="638"/>
      <c r="N227" s="638"/>
      <c r="CK227" s="728"/>
      <c r="CL227" s="728"/>
      <c r="CM227" s="728"/>
      <c r="CN227" s="728"/>
      <c r="CO227" s="728"/>
      <c r="CP227" s="728"/>
      <c r="CQ227" s="728"/>
      <c r="CR227" s="728"/>
      <c r="CS227" s="728"/>
      <c r="CT227" s="728"/>
      <c r="CU227" s="728"/>
      <c r="CV227" s="728"/>
      <c r="CW227" s="728"/>
      <c r="CX227" s="728"/>
      <c r="CY227" s="728"/>
      <c r="CZ227" s="728"/>
      <c r="DA227" s="728"/>
      <c r="DB227" s="728"/>
      <c r="DC227" s="728"/>
      <c r="DD227" s="728"/>
      <c r="DE227" s="728"/>
      <c r="DF227" s="728"/>
      <c r="DG227" s="728"/>
      <c r="DH227" s="728"/>
      <c r="DI227" s="728"/>
      <c r="DJ227" s="728"/>
      <c r="DK227" s="728"/>
      <c r="DL227" s="728"/>
      <c r="DM227" s="728"/>
      <c r="DN227" s="728"/>
      <c r="DO227" s="728"/>
      <c r="DP227" s="728"/>
      <c r="DQ227" s="728"/>
      <c r="DR227" s="728"/>
      <c r="DS227" s="728"/>
      <c r="DT227" s="728"/>
      <c r="DU227" s="728"/>
      <c r="DV227" s="728"/>
      <c r="DW227" s="728"/>
      <c r="DX227" s="728"/>
      <c r="DY227" s="728"/>
      <c r="DZ227" s="728"/>
      <c r="EA227" s="728"/>
      <c r="EB227" s="728"/>
      <c r="EC227" s="728"/>
      <c r="ED227" s="728"/>
      <c r="EE227" s="728"/>
      <c r="EF227" s="728"/>
      <c r="EG227" s="728"/>
      <c r="EH227" s="728"/>
      <c r="EI227" s="728"/>
      <c r="EJ227" s="728"/>
      <c r="EK227" s="728"/>
      <c r="EL227" s="728"/>
      <c r="EM227" s="728"/>
      <c r="EN227" s="728"/>
      <c r="EO227" s="728"/>
      <c r="EP227" s="728"/>
      <c r="EQ227" s="728"/>
      <c r="ER227" s="728"/>
      <c r="ES227" s="728"/>
      <c r="ET227" s="728"/>
      <c r="EU227" s="728"/>
      <c r="EV227" s="728"/>
      <c r="EW227" s="728"/>
      <c r="EX227" s="728"/>
      <c r="EY227" s="728"/>
      <c r="EZ227" s="728"/>
      <c r="FA227" s="728"/>
      <c r="FB227" s="728"/>
      <c r="FC227" s="728"/>
      <c r="FD227" s="728"/>
      <c r="FE227" s="728"/>
      <c r="FF227" s="728"/>
      <c r="FG227" s="728"/>
      <c r="FH227" s="728"/>
      <c r="FI227" s="728"/>
      <c r="FJ227" s="728"/>
      <c r="FK227" s="728"/>
      <c r="FL227" s="728"/>
      <c r="FM227" s="728"/>
      <c r="FN227" s="728"/>
      <c r="FO227" s="728"/>
      <c r="FP227" s="728"/>
      <c r="FQ227" s="728"/>
      <c r="FR227" s="728"/>
      <c r="FS227" s="728"/>
      <c r="FT227" s="728"/>
      <c r="FU227" s="728"/>
      <c r="FV227" s="728"/>
      <c r="FW227" s="728"/>
      <c r="FX227" s="728"/>
      <c r="FY227" s="728"/>
      <c r="FZ227" s="728"/>
      <c r="GA227" s="728"/>
      <c r="GB227" s="728"/>
      <c r="GC227" s="728"/>
      <c r="GD227" s="728"/>
      <c r="GE227" s="728"/>
      <c r="GF227" s="728"/>
      <c r="GG227" s="728"/>
      <c r="GH227" s="728"/>
      <c r="GI227" s="728"/>
      <c r="GJ227" s="728"/>
      <c r="GK227" s="728"/>
      <c r="GL227" s="728"/>
      <c r="GM227" s="728"/>
      <c r="GN227" s="728"/>
      <c r="GO227" s="728"/>
      <c r="GP227" s="728"/>
      <c r="GQ227" s="728"/>
      <c r="GR227" s="728"/>
      <c r="GS227" s="728"/>
      <c r="GT227" s="728"/>
      <c r="GU227" s="728"/>
      <c r="GV227" s="728"/>
      <c r="GW227" s="728"/>
      <c r="GX227" s="728"/>
      <c r="GY227" s="728"/>
      <c r="GZ227" s="728"/>
      <c r="HA227" s="728"/>
      <c r="HB227" s="728"/>
      <c r="HC227" s="728"/>
      <c r="HD227" s="728"/>
      <c r="HE227" s="728"/>
      <c r="HF227" s="728"/>
      <c r="HG227" s="728"/>
      <c r="HH227" s="728"/>
      <c r="HI227" s="728"/>
      <c r="HJ227" s="728"/>
      <c r="HK227" s="728"/>
      <c r="HL227" s="728"/>
      <c r="HM227" s="728"/>
      <c r="HN227" s="728"/>
      <c r="HO227" s="728"/>
      <c r="HP227" s="728"/>
      <c r="HQ227" s="728"/>
      <c r="HR227" s="728"/>
      <c r="HS227" s="728"/>
      <c r="HT227" s="728"/>
      <c r="HU227" s="728"/>
      <c r="HV227" s="728"/>
      <c r="HW227" s="728"/>
      <c r="HX227" s="728"/>
      <c r="HY227" s="728"/>
      <c r="HZ227" s="728"/>
      <c r="IA227" s="728"/>
      <c r="IB227" s="728"/>
      <c r="IC227" s="728"/>
      <c r="ID227" s="728"/>
      <c r="IE227" s="728"/>
      <c r="IF227" s="728"/>
      <c r="IG227" s="728"/>
      <c r="IH227" s="728"/>
      <c r="II227" s="728"/>
      <c r="IJ227" s="728"/>
      <c r="IK227" s="728"/>
      <c r="IL227" s="728"/>
      <c r="IM227" s="728"/>
      <c r="IN227" s="728"/>
      <c r="IO227" s="728"/>
      <c r="IP227" s="728"/>
      <c r="IQ227" s="728"/>
      <c r="IR227" s="728"/>
      <c r="IS227" s="728"/>
      <c r="IT227" s="728"/>
      <c r="IU227" s="728"/>
      <c r="IV227" s="728"/>
      <c r="IW227" s="728"/>
      <c r="IX227" s="728"/>
      <c r="IY227" s="728"/>
      <c r="IZ227" s="728"/>
      <c r="JA227" s="728"/>
      <c r="JB227" s="728"/>
      <c r="JC227" s="728"/>
      <c r="JD227" s="728"/>
      <c r="JE227" s="728"/>
    </row>
    <row r="228" spans="13:265" s="759" customFormat="1" ht="15" hidden="1" customHeight="1">
      <c r="M228" s="638"/>
      <c r="N228" s="638"/>
      <c r="CK228" s="728"/>
      <c r="CL228" s="728"/>
      <c r="CM228" s="728"/>
      <c r="CN228" s="728"/>
      <c r="CO228" s="728"/>
      <c r="CP228" s="728"/>
      <c r="CQ228" s="728"/>
      <c r="CR228" s="728"/>
      <c r="CS228" s="728"/>
      <c r="CT228" s="728"/>
      <c r="CU228" s="728"/>
      <c r="CV228" s="728"/>
      <c r="CW228" s="728"/>
      <c r="CX228" s="728"/>
      <c r="CY228" s="728"/>
      <c r="CZ228" s="728"/>
      <c r="DA228" s="728"/>
      <c r="DB228" s="728"/>
      <c r="DC228" s="728"/>
      <c r="DD228" s="728"/>
      <c r="DE228" s="728"/>
      <c r="DF228" s="728"/>
      <c r="DG228" s="728"/>
      <c r="DH228" s="728"/>
      <c r="DI228" s="728"/>
      <c r="DJ228" s="728"/>
      <c r="DK228" s="728"/>
      <c r="DL228" s="728"/>
      <c r="DM228" s="728"/>
      <c r="DN228" s="728"/>
      <c r="DO228" s="728"/>
      <c r="DP228" s="728"/>
      <c r="DQ228" s="728"/>
      <c r="DR228" s="728"/>
      <c r="DS228" s="728"/>
      <c r="DT228" s="728"/>
      <c r="DU228" s="728"/>
      <c r="DV228" s="728"/>
      <c r="DW228" s="728"/>
      <c r="DX228" s="728"/>
      <c r="DY228" s="728"/>
      <c r="DZ228" s="728"/>
      <c r="EA228" s="728"/>
      <c r="EB228" s="728"/>
      <c r="EC228" s="728"/>
      <c r="ED228" s="728"/>
      <c r="EE228" s="728"/>
      <c r="EF228" s="728"/>
      <c r="EG228" s="728"/>
      <c r="EH228" s="728"/>
      <c r="EI228" s="728"/>
      <c r="EJ228" s="728"/>
      <c r="EK228" s="728"/>
      <c r="EL228" s="728"/>
      <c r="EM228" s="728"/>
      <c r="EN228" s="728"/>
      <c r="EO228" s="728"/>
      <c r="EP228" s="728"/>
      <c r="EQ228" s="728"/>
      <c r="ER228" s="728"/>
      <c r="ES228" s="728"/>
      <c r="ET228" s="728"/>
      <c r="EU228" s="728"/>
      <c r="EV228" s="728"/>
      <c r="EW228" s="728"/>
      <c r="EX228" s="728"/>
      <c r="EY228" s="728"/>
      <c r="EZ228" s="728"/>
      <c r="FA228" s="728"/>
      <c r="FB228" s="728"/>
      <c r="FC228" s="728"/>
      <c r="FD228" s="728"/>
      <c r="FE228" s="728"/>
      <c r="FF228" s="728"/>
      <c r="FG228" s="728"/>
      <c r="FH228" s="728"/>
      <c r="FI228" s="728"/>
      <c r="FJ228" s="728"/>
      <c r="FK228" s="728"/>
      <c r="FL228" s="728"/>
      <c r="FM228" s="728"/>
      <c r="FN228" s="728"/>
      <c r="FO228" s="728"/>
      <c r="FP228" s="728"/>
      <c r="FQ228" s="728"/>
      <c r="FR228" s="728"/>
      <c r="FS228" s="728"/>
      <c r="FT228" s="728"/>
      <c r="FU228" s="728"/>
      <c r="FV228" s="728"/>
      <c r="FW228" s="728"/>
      <c r="FX228" s="728"/>
      <c r="FY228" s="728"/>
      <c r="FZ228" s="728"/>
      <c r="GA228" s="728"/>
      <c r="GB228" s="728"/>
      <c r="GC228" s="728"/>
      <c r="GD228" s="728"/>
      <c r="GE228" s="728"/>
      <c r="GF228" s="728"/>
      <c r="GG228" s="728"/>
      <c r="GH228" s="728"/>
      <c r="GI228" s="728"/>
      <c r="GJ228" s="728"/>
      <c r="GK228" s="728"/>
      <c r="GL228" s="728"/>
      <c r="GM228" s="728"/>
      <c r="GN228" s="728"/>
      <c r="GO228" s="728"/>
      <c r="GP228" s="728"/>
      <c r="GQ228" s="728"/>
      <c r="GR228" s="728"/>
      <c r="GS228" s="728"/>
      <c r="GT228" s="728"/>
      <c r="GU228" s="728"/>
      <c r="GV228" s="728"/>
      <c r="GW228" s="728"/>
      <c r="GX228" s="728"/>
      <c r="GY228" s="728"/>
      <c r="GZ228" s="728"/>
      <c r="HA228" s="728"/>
      <c r="HB228" s="728"/>
      <c r="HC228" s="728"/>
      <c r="HD228" s="728"/>
      <c r="HE228" s="728"/>
      <c r="HF228" s="728"/>
      <c r="HG228" s="728"/>
      <c r="HH228" s="728"/>
      <c r="HI228" s="728"/>
      <c r="HJ228" s="728"/>
      <c r="HK228" s="728"/>
      <c r="HL228" s="728"/>
      <c r="HM228" s="728"/>
      <c r="HN228" s="728"/>
      <c r="HO228" s="728"/>
      <c r="HP228" s="728"/>
      <c r="HQ228" s="728"/>
      <c r="HR228" s="728"/>
      <c r="HS228" s="728"/>
      <c r="HT228" s="728"/>
      <c r="HU228" s="728"/>
      <c r="HV228" s="728"/>
      <c r="HW228" s="728"/>
      <c r="HX228" s="728"/>
      <c r="HY228" s="728"/>
      <c r="HZ228" s="728"/>
      <c r="IA228" s="728"/>
      <c r="IB228" s="728"/>
      <c r="IC228" s="728"/>
      <c r="ID228" s="728"/>
      <c r="IE228" s="728"/>
      <c r="IF228" s="728"/>
      <c r="IG228" s="728"/>
      <c r="IH228" s="728"/>
      <c r="II228" s="728"/>
      <c r="IJ228" s="728"/>
      <c r="IK228" s="728"/>
      <c r="IL228" s="728"/>
      <c r="IM228" s="728"/>
      <c r="IN228" s="728"/>
      <c r="IO228" s="728"/>
      <c r="IP228" s="728"/>
      <c r="IQ228" s="728"/>
      <c r="IR228" s="728"/>
      <c r="IS228" s="728"/>
      <c r="IT228" s="728"/>
      <c r="IU228" s="728"/>
      <c r="IV228" s="728"/>
      <c r="IW228" s="728"/>
      <c r="IX228" s="728"/>
      <c r="IY228" s="728"/>
      <c r="IZ228" s="728"/>
      <c r="JA228" s="728"/>
      <c r="JB228" s="728"/>
      <c r="JC228" s="728"/>
      <c r="JD228" s="728"/>
      <c r="JE228" s="728"/>
    </row>
    <row r="229" spans="13:265" s="759" customFormat="1" ht="15" hidden="1" customHeight="1">
      <c r="M229" s="638"/>
      <c r="N229" s="638"/>
      <c r="CK229" s="728"/>
      <c r="CL229" s="728"/>
      <c r="CM229" s="728"/>
      <c r="CN229" s="728"/>
      <c r="CO229" s="728"/>
      <c r="CP229" s="728"/>
      <c r="CQ229" s="728"/>
      <c r="CR229" s="728"/>
      <c r="CS229" s="728"/>
      <c r="CT229" s="728"/>
      <c r="CU229" s="728"/>
      <c r="CV229" s="728"/>
      <c r="CW229" s="728"/>
      <c r="CX229" s="728"/>
      <c r="CY229" s="728"/>
      <c r="CZ229" s="728"/>
      <c r="DA229" s="728"/>
      <c r="DB229" s="728"/>
      <c r="DC229" s="728"/>
      <c r="DD229" s="728"/>
      <c r="DE229" s="728"/>
      <c r="DF229" s="728"/>
      <c r="DG229" s="728"/>
      <c r="DH229" s="728"/>
      <c r="DI229" s="728"/>
      <c r="DJ229" s="728"/>
      <c r="DK229" s="728"/>
      <c r="DL229" s="728"/>
      <c r="DM229" s="728"/>
      <c r="DN229" s="728"/>
      <c r="DO229" s="728"/>
      <c r="DP229" s="728"/>
      <c r="DQ229" s="728"/>
      <c r="DR229" s="728"/>
      <c r="DS229" s="728"/>
      <c r="DT229" s="728"/>
      <c r="DU229" s="728"/>
      <c r="DV229" s="728"/>
      <c r="DW229" s="728"/>
      <c r="DX229" s="728"/>
      <c r="DY229" s="728"/>
      <c r="DZ229" s="728"/>
      <c r="EA229" s="728"/>
      <c r="EB229" s="728"/>
      <c r="EC229" s="728"/>
      <c r="ED229" s="728"/>
      <c r="EE229" s="728"/>
      <c r="EF229" s="728"/>
      <c r="EG229" s="728"/>
      <c r="EH229" s="728"/>
      <c r="EI229" s="728"/>
      <c r="EJ229" s="728"/>
      <c r="EK229" s="728"/>
      <c r="EL229" s="728"/>
      <c r="EM229" s="728"/>
      <c r="EN229" s="728"/>
      <c r="EO229" s="728"/>
      <c r="EP229" s="728"/>
      <c r="EQ229" s="728"/>
      <c r="ER229" s="728"/>
      <c r="ES229" s="728"/>
      <c r="ET229" s="728"/>
      <c r="EU229" s="728"/>
      <c r="EV229" s="728"/>
      <c r="EW229" s="728"/>
      <c r="EX229" s="728"/>
      <c r="EY229" s="728"/>
      <c r="EZ229" s="728"/>
      <c r="FA229" s="728"/>
      <c r="FB229" s="728"/>
      <c r="FC229" s="728"/>
      <c r="FD229" s="728"/>
      <c r="FE229" s="728"/>
      <c r="FF229" s="728"/>
      <c r="FG229" s="728"/>
      <c r="FH229" s="728"/>
      <c r="FI229" s="728"/>
      <c r="FJ229" s="728"/>
      <c r="FK229" s="728"/>
      <c r="FL229" s="728"/>
      <c r="FM229" s="728"/>
      <c r="FN229" s="728"/>
      <c r="FO229" s="728"/>
      <c r="FP229" s="728"/>
      <c r="FQ229" s="728"/>
      <c r="FR229" s="728"/>
      <c r="FS229" s="728"/>
      <c r="FT229" s="728"/>
      <c r="FU229" s="728"/>
      <c r="FV229" s="728"/>
      <c r="FW229" s="728"/>
      <c r="FX229" s="728"/>
      <c r="FY229" s="728"/>
      <c r="FZ229" s="728"/>
      <c r="GA229" s="728"/>
      <c r="GB229" s="728"/>
      <c r="GC229" s="728"/>
      <c r="GD229" s="728"/>
      <c r="GE229" s="728"/>
      <c r="GF229" s="728"/>
      <c r="GG229" s="728"/>
      <c r="GH229" s="728"/>
      <c r="GI229" s="728"/>
      <c r="GJ229" s="728"/>
      <c r="GK229" s="728"/>
      <c r="GL229" s="728"/>
      <c r="GM229" s="728"/>
      <c r="GN229" s="728"/>
      <c r="GO229" s="728"/>
      <c r="GP229" s="728"/>
      <c r="GQ229" s="728"/>
      <c r="GR229" s="728"/>
      <c r="GS229" s="728"/>
      <c r="GT229" s="728"/>
      <c r="GU229" s="728"/>
      <c r="GV229" s="728"/>
      <c r="GW229" s="728"/>
      <c r="GX229" s="728"/>
      <c r="GY229" s="728"/>
      <c r="GZ229" s="728"/>
      <c r="HA229" s="728"/>
      <c r="HB229" s="728"/>
      <c r="HC229" s="728"/>
      <c r="HD229" s="728"/>
      <c r="HE229" s="728"/>
      <c r="HF229" s="728"/>
      <c r="HG229" s="728"/>
      <c r="HH229" s="728"/>
      <c r="HI229" s="728"/>
      <c r="HJ229" s="728"/>
      <c r="HK229" s="728"/>
      <c r="HL229" s="728"/>
      <c r="HM229" s="728"/>
      <c r="HN229" s="728"/>
      <c r="HO229" s="728"/>
      <c r="HP229" s="728"/>
      <c r="HQ229" s="728"/>
      <c r="HR229" s="728"/>
      <c r="HS229" s="728"/>
      <c r="HT229" s="728"/>
      <c r="HU229" s="728"/>
      <c r="HV229" s="728"/>
      <c r="HW229" s="728"/>
      <c r="HX229" s="728"/>
      <c r="HY229" s="728"/>
      <c r="HZ229" s="728"/>
      <c r="IA229" s="728"/>
      <c r="IB229" s="728"/>
      <c r="IC229" s="728"/>
      <c r="ID229" s="728"/>
      <c r="IE229" s="728"/>
      <c r="IF229" s="728"/>
      <c r="IG229" s="728"/>
      <c r="IH229" s="728"/>
      <c r="II229" s="728"/>
      <c r="IJ229" s="728"/>
      <c r="IK229" s="728"/>
      <c r="IL229" s="728"/>
      <c r="IM229" s="728"/>
      <c r="IN229" s="728"/>
      <c r="IO229" s="728"/>
      <c r="IP229" s="728"/>
      <c r="IQ229" s="728"/>
      <c r="IR229" s="728"/>
      <c r="IS229" s="728"/>
      <c r="IT229" s="728"/>
      <c r="IU229" s="728"/>
      <c r="IV229" s="728"/>
      <c r="IW229" s="728"/>
      <c r="IX229" s="728"/>
      <c r="IY229" s="728"/>
      <c r="IZ229" s="728"/>
      <c r="JA229" s="728"/>
      <c r="JB229" s="728"/>
      <c r="JC229" s="728"/>
      <c r="JD229" s="728"/>
      <c r="JE229" s="728"/>
    </row>
    <row r="230" spans="13:265" s="759" customFormat="1" ht="15" hidden="1" customHeight="1">
      <c r="M230" s="638"/>
      <c r="N230" s="638"/>
      <c r="CK230" s="728"/>
      <c r="CL230" s="728"/>
      <c r="CM230" s="728"/>
      <c r="CN230" s="728"/>
      <c r="CO230" s="728"/>
      <c r="CP230" s="728"/>
      <c r="CQ230" s="728"/>
      <c r="CR230" s="728"/>
      <c r="CS230" s="728"/>
      <c r="CT230" s="728"/>
      <c r="CU230" s="728"/>
      <c r="CV230" s="728"/>
      <c r="CW230" s="728"/>
      <c r="CX230" s="728"/>
      <c r="CY230" s="728"/>
      <c r="CZ230" s="728"/>
      <c r="DA230" s="728"/>
      <c r="DB230" s="728"/>
      <c r="DC230" s="728"/>
      <c r="DD230" s="728"/>
      <c r="DE230" s="728"/>
      <c r="DF230" s="728"/>
      <c r="DG230" s="728"/>
      <c r="DH230" s="728"/>
      <c r="DI230" s="728"/>
      <c r="DJ230" s="728"/>
      <c r="DK230" s="728"/>
      <c r="DL230" s="728"/>
      <c r="DM230" s="728"/>
      <c r="DN230" s="728"/>
      <c r="DO230" s="728"/>
      <c r="DP230" s="728"/>
      <c r="DQ230" s="728"/>
      <c r="DR230" s="728"/>
      <c r="DS230" s="728"/>
      <c r="DT230" s="728"/>
      <c r="DU230" s="728"/>
      <c r="DV230" s="728"/>
      <c r="DW230" s="728"/>
      <c r="DX230" s="728"/>
      <c r="DY230" s="728"/>
      <c r="DZ230" s="728"/>
      <c r="EA230" s="728"/>
      <c r="EB230" s="728"/>
      <c r="EC230" s="728"/>
      <c r="ED230" s="728"/>
      <c r="EE230" s="728"/>
      <c r="EF230" s="728"/>
      <c r="EG230" s="728"/>
      <c r="EH230" s="728"/>
      <c r="EI230" s="728"/>
      <c r="EJ230" s="728"/>
      <c r="EK230" s="728"/>
      <c r="EL230" s="728"/>
      <c r="EM230" s="728"/>
      <c r="EN230" s="728"/>
      <c r="EO230" s="728"/>
      <c r="EP230" s="728"/>
      <c r="EQ230" s="728"/>
      <c r="ER230" s="728"/>
      <c r="ES230" s="728"/>
      <c r="ET230" s="728"/>
      <c r="EU230" s="728"/>
      <c r="EV230" s="728"/>
      <c r="EW230" s="728"/>
      <c r="EX230" s="728"/>
      <c r="EY230" s="728"/>
      <c r="EZ230" s="728"/>
      <c r="FA230" s="728"/>
      <c r="FB230" s="728"/>
      <c r="FC230" s="728"/>
      <c r="FD230" s="728"/>
      <c r="FE230" s="728"/>
      <c r="FF230" s="728"/>
      <c r="FG230" s="728"/>
      <c r="FH230" s="728"/>
      <c r="FI230" s="728"/>
      <c r="FJ230" s="728"/>
      <c r="FK230" s="728"/>
      <c r="FL230" s="728"/>
      <c r="FM230" s="728"/>
      <c r="FN230" s="728"/>
      <c r="FO230" s="728"/>
      <c r="FP230" s="728"/>
      <c r="FQ230" s="728"/>
      <c r="FR230" s="728"/>
      <c r="FS230" s="728"/>
      <c r="FT230" s="728"/>
      <c r="FU230" s="728"/>
      <c r="FV230" s="728"/>
      <c r="FW230" s="728"/>
      <c r="FX230" s="728"/>
      <c r="FY230" s="728"/>
      <c r="FZ230" s="728"/>
      <c r="GA230" s="728"/>
      <c r="GB230" s="728"/>
      <c r="GC230" s="728"/>
      <c r="GD230" s="728"/>
      <c r="GE230" s="728"/>
      <c r="GF230" s="728"/>
      <c r="GG230" s="728"/>
      <c r="GH230" s="728"/>
      <c r="GI230" s="728"/>
      <c r="GJ230" s="728"/>
      <c r="GK230" s="728"/>
      <c r="GL230" s="728"/>
      <c r="GM230" s="728"/>
      <c r="GN230" s="728"/>
      <c r="GO230" s="728"/>
      <c r="GP230" s="728"/>
      <c r="GQ230" s="728"/>
      <c r="GR230" s="728"/>
      <c r="GS230" s="728"/>
      <c r="GT230" s="728"/>
      <c r="GU230" s="728"/>
      <c r="GV230" s="728"/>
      <c r="GW230" s="728"/>
      <c r="GX230" s="728"/>
      <c r="GY230" s="728"/>
      <c r="GZ230" s="728"/>
      <c r="HA230" s="728"/>
      <c r="HB230" s="728"/>
      <c r="HC230" s="728"/>
      <c r="HD230" s="728"/>
      <c r="HE230" s="728"/>
      <c r="HF230" s="728"/>
      <c r="HG230" s="728"/>
      <c r="HH230" s="728"/>
      <c r="HI230" s="728"/>
      <c r="HJ230" s="728"/>
      <c r="HK230" s="728"/>
      <c r="HL230" s="728"/>
      <c r="HM230" s="728"/>
      <c r="HN230" s="728"/>
      <c r="HO230" s="728"/>
      <c r="HP230" s="728"/>
      <c r="HQ230" s="728"/>
      <c r="HR230" s="728"/>
      <c r="HS230" s="728"/>
      <c r="HT230" s="728"/>
      <c r="HU230" s="728"/>
      <c r="HV230" s="728"/>
      <c r="HW230" s="728"/>
      <c r="HX230" s="728"/>
      <c r="HY230" s="728"/>
      <c r="HZ230" s="728"/>
      <c r="IA230" s="728"/>
      <c r="IB230" s="728"/>
      <c r="IC230" s="728"/>
      <c r="ID230" s="728"/>
      <c r="IE230" s="728"/>
      <c r="IF230" s="728"/>
      <c r="IG230" s="728"/>
      <c r="IH230" s="728"/>
      <c r="II230" s="728"/>
      <c r="IJ230" s="728"/>
      <c r="IK230" s="728"/>
      <c r="IL230" s="728"/>
      <c r="IM230" s="728"/>
      <c r="IN230" s="728"/>
      <c r="IO230" s="728"/>
      <c r="IP230" s="728"/>
      <c r="IQ230" s="728"/>
      <c r="IR230" s="728"/>
      <c r="IS230" s="728"/>
      <c r="IT230" s="728"/>
      <c r="IU230" s="728"/>
      <c r="IV230" s="728"/>
      <c r="IW230" s="728"/>
      <c r="IX230" s="728"/>
      <c r="IY230" s="728"/>
      <c r="IZ230" s="728"/>
      <c r="JA230" s="728"/>
      <c r="JB230" s="728"/>
      <c r="JC230" s="728"/>
      <c r="JD230" s="728"/>
      <c r="JE230" s="728"/>
    </row>
    <row r="231" spans="13:265" s="759" customFormat="1" ht="15" hidden="1" customHeight="1">
      <c r="M231" s="638"/>
      <c r="N231" s="638"/>
      <c r="CK231" s="728"/>
      <c r="CL231" s="728"/>
      <c r="CM231" s="728"/>
      <c r="CN231" s="728"/>
      <c r="CO231" s="728"/>
      <c r="CP231" s="728"/>
      <c r="CQ231" s="728"/>
      <c r="CR231" s="728"/>
      <c r="CS231" s="728"/>
      <c r="CT231" s="728"/>
      <c r="CU231" s="728"/>
      <c r="CV231" s="728"/>
      <c r="CW231" s="728"/>
      <c r="CX231" s="728"/>
      <c r="CY231" s="728"/>
      <c r="CZ231" s="728"/>
      <c r="DA231" s="728"/>
      <c r="DB231" s="728"/>
      <c r="DC231" s="728"/>
      <c r="DD231" s="728"/>
      <c r="DE231" s="728"/>
      <c r="DF231" s="728"/>
      <c r="DG231" s="728"/>
      <c r="DH231" s="728"/>
      <c r="DI231" s="728"/>
      <c r="DJ231" s="728"/>
      <c r="DK231" s="728"/>
      <c r="DL231" s="728"/>
      <c r="DM231" s="728"/>
      <c r="DN231" s="728"/>
      <c r="DO231" s="728"/>
      <c r="DP231" s="728"/>
      <c r="DQ231" s="728"/>
      <c r="DR231" s="728"/>
      <c r="DS231" s="728"/>
      <c r="DT231" s="728"/>
      <c r="DU231" s="728"/>
      <c r="DV231" s="728"/>
      <c r="DW231" s="728"/>
      <c r="DX231" s="728"/>
      <c r="DY231" s="728"/>
      <c r="DZ231" s="728"/>
      <c r="EA231" s="728"/>
      <c r="EB231" s="728"/>
      <c r="EC231" s="728"/>
      <c r="ED231" s="728"/>
      <c r="EE231" s="728"/>
      <c r="EF231" s="728"/>
      <c r="EG231" s="728"/>
      <c r="EH231" s="728"/>
      <c r="EI231" s="728"/>
      <c r="EJ231" s="728"/>
      <c r="EK231" s="728"/>
      <c r="EL231" s="728"/>
      <c r="EM231" s="728"/>
      <c r="EN231" s="728"/>
      <c r="EO231" s="728"/>
      <c r="EP231" s="728"/>
      <c r="EQ231" s="728"/>
      <c r="ER231" s="728"/>
      <c r="ES231" s="728"/>
      <c r="ET231" s="728"/>
      <c r="EU231" s="728"/>
      <c r="EV231" s="728"/>
      <c r="EW231" s="728"/>
      <c r="EX231" s="728"/>
      <c r="EY231" s="728"/>
      <c r="EZ231" s="728"/>
      <c r="FA231" s="728"/>
      <c r="FB231" s="728"/>
      <c r="FC231" s="728"/>
      <c r="FD231" s="728"/>
      <c r="FE231" s="728"/>
      <c r="FF231" s="728"/>
      <c r="FG231" s="728"/>
      <c r="FH231" s="728"/>
      <c r="FI231" s="728"/>
      <c r="FJ231" s="728"/>
      <c r="FK231" s="728"/>
      <c r="FL231" s="728"/>
      <c r="FM231" s="728"/>
      <c r="FN231" s="728"/>
      <c r="FO231" s="728"/>
      <c r="FP231" s="728"/>
      <c r="FQ231" s="728"/>
      <c r="FR231" s="728"/>
      <c r="FS231" s="728"/>
      <c r="FT231" s="728"/>
      <c r="FU231" s="728"/>
      <c r="FV231" s="728"/>
      <c r="FW231" s="728"/>
      <c r="FX231" s="728"/>
      <c r="FY231" s="728"/>
      <c r="FZ231" s="728"/>
      <c r="GA231" s="728"/>
      <c r="GB231" s="728"/>
      <c r="GC231" s="728"/>
      <c r="GD231" s="728"/>
      <c r="GE231" s="728"/>
      <c r="GF231" s="728"/>
      <c r="GG231" s="728"/>
      <c r="GH231" s="728"/>
      <c r="GI231" s="728"/>
      <c r="GJ231" s="728"/>
      <c r="GK231" s="728"/>
      <c r="GL231" s="728"/>
      <c r="GM231" s="728"/>
      <c r="GN231" s="728"/>
      <c r="GO231" s="728"/>
      <c r="GP231" s="728"/>
      <c r="GQ231" s="728"/>
      <c r="GR231" s="728"/>
      <c r="GS231" s="728"/>
      <c r="GT231" s="728"/>
      <c r="GU231" s="728"/>
      <c r="GV231" s="728"/>
      <c r="GW231" s="728"/>
      <c r="GX231" s="728"/>
      <c r="GY231" s="728"/>
      <c r="GZ231" s="728"/>
      <c r="HA231" s="728"/>
      <c r="HB231" s="728"/>
      <c r="HC231" s="728"/>
      <c r="HD231" s="728"/>
      <c r="HE231" s="728"/>
      <c r="HF231" s="728"/>
      <c r="HG231" s="728"/>
      <c r="HH231" s="728"/>
      <c r="HI231" s="728"/>
      <c r="HJ231" s="728"/>
      <c r="HK231" s="728"/>
      <c r="HL231" s="728"/>
      <c r="HM231" s="728"/>
      <c r="HN231" s="728"/>
      <c r="HO231" s="728"/>
      <c r="HP231" s="728"/>
      <c r="HQ231" s="728"/>
      <c r="HR231" s="728"/>
      <c r="HS231" s="728"/>
      <c r="HT231" s="728"/>
      <c r="HU231" s="728"/>
      <c r="HV231" s="728"/>
      <c r="HW231" s="728"/>
      <c r="HX231" s="728"/>
      <c r="HY231" s="728"/>
      <c r="HZ231" s="728"/>
      <c r="IA231" s="728"/>
      <c r="IB231" s="728"/>
      <c r="IC231" s="728"/>
      <c r="ID231" s="728"/>
      <c r="IE231" s="728"/>
      <c r="IF231" s="728"/>
      <c r="IG231" s="728"/>
      <c r="IH231" s="728"/>
      <c r="II231" s="728"/>
      <c r="IJ231" s="728"/>
      <c r="IK231" s="728"/>
      <c r="IL231" s="728"/>
      <c r="IM231" s="728"/>
      <c r="IN231" s="728"/>
      <c r="IO231" s="728"/>
      <c r="IP231" s="728"/>
      <c r="IQ231" s="728"/>
      <c r="IR231" s="728"/>
      <c r="IS231" s="728"/>
      <c r="IT231" s="728"/>
      <c r="IU231" s="728"/>
      <c r="IV231" s="728"/>
      <c r="IW231" s="728"/>
      <c r="IX231" s="728"/>
      <c r="IY231" s="728"/>
      <c r="IZ231" s="728"/>
      <c r="JA231" s="728"/>
      <c r="JB231" s="728"/>
      <c r="JC231" s="728"/>
      <c r="JD231" s="728"/>
      <c r="JE231" s="728"/>
    </row>
    <row r="232" spans="13:265" s="759" customFormat="1" ht="15" hidden="1" customHeight="1">
      <c r="M232" s="638"/>
      <c r="N232" s="638"/>
      <c r="CK232" s="728"/>
      <c r="CL232" s="728"/>
      <c r="CM232" s="728"/>
      <c r="CN232" s="728"/>
      <c r="CO232" s="728"/>
      <c r="CP232" s="728"/>
      <c r="CQ232" s="728"/>
      <c r="CR232" s="728"/>
      <c r="CS232" s="728"/>
      <c r="CT232" s="728"/>
      <c r="CU232" s="728"/>
      <c r="CV232" s="728"/>
      <c r="CW232" s="728"/>
      <c r="CX232" s="728"/>
      <c r="CY232" s="728"/>
      <c r="CZ232" s="728"/>
      <c r="DA232" s="728"/>
      <c r="DB232" s="728"/>
      <c r="DC232" s="728"/>
      <c r="DD232" s="728"/>
      <c r="DE232" s="728"/>
      <c r="DF232" s="728"/>
      <c r="DG232" s="728"/>
      <c r="DH232" s="728"/>
      <c r="DI232" s="728"/>
      <c r="DJ232" s="728"/>
      <c r="DK232" s="728"/>
      <c r="DL232" s="728"/>
      <c r="DM232" s="728"/>
      <c r="DN232" s="728"/>
      <c r="DO232" s="728"/>
      <c r="DP232" s="728"/>
      <c r="DQ232" s="728"/>
      <c r="DR232" s="728"/>
      <c r="DS232" s="728"/>
      <c r="DT232" s="728"/>
      <c r="DU232" s="728"/>
      <c r="DV232" s="728"/>
      <c r="DW232" s="728"/>
      <c r="DX232" s="728"/>
      <c r="DY232" s="728"/>
      <c r="DZ232" s="728"/>
      <c r="EA232" s="728"/>
      <c r="EB232" s="728"/>
      <c r="EC232" s="728"/>
      <c r="ED232" s="728"/>
      <c r="EE232" s="728"/>
      <c r="EF232" s="728"/>
      <c r="EG232" s="728"/>
      <c r="EH232" s="728"/>
      <c r="EI232" s="728"/>
      <c r="EJ232" s="728"/>
      <c r="EK232" s="728"/>
      <c r="EL232" s="728"/>
      <c r="EM232" s="728"/>
      <c r="EN232" s="728"/>
      <c r="EO232" s="728"/>
      <c r="EP232" s="728"/>
      <c r="EQ232" s="728"/>
      <c r="ER232" s="728"/>
      <c r="ES232" s="728"/>
      <c r="ET232" s="728"/>
      <c r="EU232" s="728"/>
      <c r="EV232" s="728"/>
      <c r="EW232" s="728"/>
      <c r="EX232" s="728"/>
      <c r="EY232" s="728"/>
      <c r="EZ232" s="728"/>
      <c r="FA232" s="728"/>
      <c r="FB232" s="728"/>
      <c r="FC232" s="728"/>
      <c r="FD232" s="728"/>
      <c r="FE232" s="728"/>
      <c r="FF232" s="728"/>
      <c r="FG232" s="728"/>
      <c r="FH232" s="728"/>
      <c r="FI232" s="728"/>
      <c r="FJ232" s="728"/>
      <c r="FK232" s="728"/>
      <c r="FL232" s="728"/>
      <c r="FM232" s="728"/>
      <c r="FN232" s="728"/>
      <c r="FO232" s="728"/>
      <c r="FP232" s="728"/>
      <c r="FQ232" s="728"/>
      <c r="FR232" s="728"/>
      <c r="FS232" s="728"/>
      <c r="FT232" s="728"/>
      <c r="FU232" s="728"/>
      <c r="FV232" s="728"/>
      <c r="FW232" s="728"/>
      <c r="FX232" s="728"/>
      <c r="FY232" s="728"/>
      <c r="FZ232" s="728"/>
      <c r="GA232" s="728"/>
      <c r="GB232" s="728"/>
      <c r="GC232" s="728"/>
      <c r="GD232" s="728"/>
      <c r="GE232" s="728"/>
      <c r="GF232" s="728"/>
      <c r="GG232" s="728"/>
      <c r="GH232" s="728"/>
      <c r="GI232" s="728"/>
      <c r="GJ232" s="728"/>
      <c r="GK232" s="728"/>
      <c r="GL232" s="728"/>
      <c r="GM232" s="728"/>
      <c r="GN232" s="728"/>
      <c r="GO232" s="728"/>
      <c r="GP232" s="728"/>
      <c r="GQ232" s="728"/>
      <c r="GR232" s="728"/>
      <c r="GS232" s="728"/>
      <c r="GT232" s="728"/>
      <c r="GU232" s="728"/>
      <c r="GV232" s="728"/>
      <c r="GW232" s="728"/>
      <c r="GX232" s="728"/>
      <c r="GY232" s="728"/>
      <c r="GZ232" s="728"/>
      <c r="HA232" s="728"/>
      <c r="HB232" s="728"/>
      <c r="HC232" s="728"/>
      <c r="HD232" s="728"/>
      <c r="HE232" s="728"/>
      <c r="HF232" s="728"/>
      <c r="HG232" s="728"/>
      <c r="HH232" s="728"/>
      <c r="HI232" s="728"/>
      <c r="HJ232" s="728"/>
      <c r="HK232" s="728"/>
      <c r="HL232" s="728"/>
      <c r="HM232" s="728"/>
      <c r="HN232" s="728"/>
      <c r="HO232" s="728"/>
      <c r="HP232" s="728"/>
      <c r="HQ232" s="728"/>
      <c r="HR232" s="728"/>
      <c r="HS232" s="728"/>
      <c r="HT232" s="728"/>
      <c r="HU232" s="728"/>
      <c r="HV232" s="728"/>
      <c r="HW232" s="728"/>
      <c r="HX232" s="728"/>
      <c r="HY232" s="728"/>
      <c r="HZ232" s="728"/>
      <c r="IA232" s="728"/>
      <c r="IB232" s="728"/>
      <c r="IC232" s="728"/>
      <c r="ID232" s="728"/>
      <c r="IE232" s="728"/>
      <c r="IF232" s="728"/>
      <c r="IG232" s="728"/>
      <c r="IH232" s="728"/>
      <c r="II232" s="728"/>
      <c r="IJ232" s="728"/>
      <c r="IK232" s="728"/>
      <c r="IL232" s="728"/>
      <c r="IM232" s="728"/>
      <c r="IN232" s="728"/>
      <c r="IO232" s="728"/>
      <c r="IP232" s="728"/>
      <c r="IQ232" s="728"/>
      <c r="IR232" s="728"/>
      <c r="IS232" s="728"/>
      <c r="IT232" s="728"/>
      <c r="IU232" s="728"/>
      <c r="IV232" s="728"/>
      <c r="IW232" s="728"/>
      <c r="IX232" s="728"/>
      <c r="IY232" s="728"/>
      <c r="IZ232" s="728"/>
      <c r="JA232" s="728"/>
      <c r="JB232" s="728"/>
      <c r="JC232" s="728"/>
      <c r="JD232" s="728"/>
      <c r="JE232" s="728"/>
    </row>
    <row r="233" spans="13:265" s="759" customFormat="1" ht="15" hidden="1" customHeight="1">
      <c r="M233" s="638"/>
      <c r="N233" s="638"/>
      <c r="CK233" s="728"/>
      <c r="CL233" s="728"/>
      <c r="CM233" s="728"/>
      <c r="CN233" s="728"/>
      <c r="CO233" s="728"/>
      <c r="CP233" s="728"/>
      <c r="CQ233" s="728"/>
      <c r="CR233" s="728"/>
      <c r="CS233" s="728"/>
      <c r="CT233" s="728"/>
      <c r="CU233" s="728"/>
      <c r="CV233" s="728"/>
      <c r="CW233" s="728"/>
      <c r="CX233" s="728"/>
      <c r="CY233" s="728"/>
      <c r="CZ233" s="728"/>
      <c r="DA233" s="728"/>
      <c r="DB233" s="728"/>
      <c r="DC233" s="728"/>
      <c r="DD233" s="728"/>
      <c r="DE233" s="728"/>
      <c r="DF233" s="728"/>
      <c r="DG233" s="728"/>
      <c r="DH233" s="728"/>
      <c r="DI233" s="728"/>
      <c r="DJ233" s="728"/>
      <c r="DK233" s="728"/>
      <c r="DL233" s="728"/>
      <c r="DM233" s="728"/>
      <c r="DN233" s="728"/>
      <c r="DO233" s="728"/>
      <c r="DP233" s="728"/>
      <c r="DQ233" s="728"/>
      <c r="DR233" s="728"/>
      <c r="DS233" s="728"/>
      <c r="DT233" s="728"/>
      <c r="DU233" s="728"/>
      <c r="DV233" s="728"/>
      <c r="DW233" s="728"/>
      <c r="DX233" s="728"/>
      <c r="DY233" s="728"/>
      <c r="DZ233" s="728"/>
      <c r="EA233" s="728"/>
      <c r="EB233" s="728"/>
      <c r="EC233" s="728"/>
      <c r="ED233" s="728"/>
      <c r="EE233" s="728"/>
      <c r="EF233" s="728"/>
      <c r="EG233" s="728"/>
      <c r="EH233" s="728"/>
      <c r="EI233" s="728"/>
      <c r="EJ233" s="728"/>
      <c r="EK233" s="728"/>
      <c r="EL233" s="728"/>
      <c r="EM233" s="728"/>
      <c r="EN233" s="728"/>
      <c r="EO233" s="728"/>
      <c r="EP233" s="728"/>
      <c r="EQ233" s="728"/>
      <c r="ER233" s="728"/>
      <c r="ES233" s="728"/>
      <c r="ET233" s="728"/>
      <c r="EU233" s="728"/>
      <c r="EV233" s="728"/>
      <c r="EW233" s="728"/>
      <c r="EX233" s="728"/>
      <c r="EY233" s="728"/>
      <c r="EZ233" s="728"/>
      <c r="FA233" s="728"/>
      <c r="FB233" s="728"/>
      <c r="FC233" s="728"/>
      <c r="FD233" s="728"/>
      <c r="FE233" s="728"/>
      <c r="FF233" s="728"/>
      <c r="FG233" s="728"/>
      <c r="FH233" s="728"/>
      <c r="FI233" s="728"/>
      <c r="FJ233" s="728"/>
      <c r="FK233" s="728"/>
      <c r="FL233" s="728"/>
      <c r="FM233" s="728"/>
      <c r="FN233" s="728"/>
      <c r="FO233" s="728"/>
      <c r="FP233" s="728"/>
      <c r="FQ233" s="728"/>
      <c r="FR233" s="728"/>
      <c r="FS233" s="728"/>
      <c r="FT233" s="728"/>
      <c r="FU233" s="728"/>
      <c r="FV233" s="728"/>
      <c r="FW233" s="728"/>
      <c r="FX233" s="728"/>
      <c r="FY233" s="728"/>
      <c r="FZ233" s="728"/>
      <c r="GA233" s="728"/>
      <c r="GB233" s="728"/>
      <c r="GC233" s="728"/>
      <c r="GD233" s="728"/>
      <c r="GE233" s="728"/>
      <c r="GF233" s="728"/>
      <c r="GG233" s="728"/>
      <c r="GH233" s="728"/>
      <c r="GI233" s="728"/>
      <c r="GJ233" s="728"/>
      <c r="GK233" s="728"/>
      <c r="GL233" s="728"/>
      <c r="GM233" s="728"/>
      <c r="GN233" s="728"/>
      <c r="GO233" s="728"/>
      <c r="GP233" s="728"/>
      <c r="GQ233" s="728"/>
      <c r="GR233" s="728"/>
      <c r="GS233" s="728"/>
      <c r="GT233" s="728"/>
      <c r="GU233" s="728"/>
      <c r="GV233" s="728"/>
      <c r="GW233" s="728"/>
      <c r="GX233" s="728"/>
      <c r="GY233" s="728"/>
      <c r="GZ233" s="728"/>
      <c r="HA233" s="728"/>
      <c r="HB233" s="728"/>
      <c r="HC233" s="728"/>
      <c r="HD233" s="728"/>
      <c r="HE233" s="728"/>
      <c r="HF233" s="728"/>
      <c r="HG233" s="728"/>
      <c r="HH233" s="728"/>
      <c r="HI233" s="728"/>
      <c r="HJ233" s="728"/>
      <c r="HK233" s="728"/>
      <c r="HL233" s="728"/>
      <c r="HM233" s="728"/>
      <c r="HN233" s="728"/>
      <c r="HO233" s="728"/>
      <c r="HP233" s="728"/>
      <c r="HQ233" s="728"/>
      <c r="HR233" s="728"/>
      <c r="HS233" s="728"/>
      <c r="HT233" s="728"/>
      <c r="HU233" s="728"/>
      <c r="HV233" s="728"/>
      <c r="HW233" s="728"/>
      <c r="HX233" s="728"/>
      <c r="HY233" s="728"/>
      <c r="HZ233" s="728"/>
      <c r="IA233" s="728"/>
      <c r="IB233" s="728"/>
      <c r="IC233" s="728"/>
      <c r="ID233" s="728"/>
      <c r="IE233" s="728"/>
      <c r="IF233" s="728"/>
      <c r="IG233" s="728"/>
      <c r="IH233" s="728"/>
      <c r="II233" s="728"/>
      <c r="IJ233" s="728"/>
      <c r="IK233" s="728"/>
      <c r="IL233" s="728"/>
      <c r="IM233" s="728"/>
      <c r="IN233" s="728"/>
      <c r="IO233" s="728"/>
      <c r="IP233" s="728"/>
      <c r="IQ233" s="728"/>
      <c r="IR233" s="728"/>
      <c r="IS233" s="728"/>
      <c r="IT233" s="728"/>
      <c r="IU233" s="728"/>
      <c r="IV233" s="728"/>
      <c r="IW233" s="728"/>
      <c r="IX233" s="728"/>
      <c r="IY233" s="728"/>
      <c r="IZ233" s="728"/>
      <c r="JA233" s="728"/>
      <c r="JB233" s="728"/>
      <c r="JC233" s="728"/>
      <c r="JD233" s="728"/>
      <c r="JE233" s="728"/>
    </row>
    <row r="234" spans="13:265" s="759" customFormat="1" ht="15" hidden="1" customHeight="1">
      <c r="M234" s="638"/>
      <c r="N234" s="638"/>
      <c r="CK234" s="728"/>
      <c r="CL234" s="728"/>
      <c r="CM234" s="728"/>
      <c r="CN234" s="728"/>
      <c r="CO234" s="728"/>
      <c r="CP234" s="728"/>
      <c r="CQ234" s="728"/>
      <c r="CR234" s="728"/>
      <c r="CS234" s="728"/>
      <c r="CT234" s="728"/>
      <c r="CU234" s="728"/>
      <c r="CV234" s="728"/>
      <c r="CW234" s="728"/>
      <c r="CX234" s="728"/>
      <c r="CY234" s="728"/>
      <c r="CZ234" s="728"/>
      <c r="DA234" s="728"/>
      <c r="DB234" s="728"/>
      <c r="DC234" s="728"/>
      <c r="DD234" s="728"/>
      <c r="DE234" s="728"/>
      <c r="DF234" s="728"/>
      <c r="DG234" s="728"/>
      <c r="DH234" s="728"/>
      <c r="DI234" s="728"/>
      <c r="DJ234" s="728"/>
      <c r="DK234" s="728"/>
      <c r="DL234" s="728"/>
      <c r="DM234" s="728"/>
      <c r="DN234" s="728"/>
      <c r="DO234" s="728"/>
      <c r="DP234" s="728"/>
      <c r="DQ234" s="728"/>
      <c r="DR234" s="728"/>
      <c r="DS234" s="728"/>
      <c r="DT234" s="728"/>
      <c r="DU234" s="728"/>
      <c r="DV234" s="728"/>
      <c r="DW234" s="728"/>
      <c r="DX234" s="728"/>
      <c r="DY234" s="728"/>
      <c r="DZ234" s="728"/>
      <c r="EA234" s="728"/>
      <c r="EB234" s="728"/>
      <c r="EC234" s="728"/>
      <c r="ED234" s="728"/>
      <c r="EE234" s="728"/>
      <c r="EF234" s="728"/>
      <c r="EG234" s="728"/>
      <c r="EH234" s="728"/>
      <c r="EI234" s="728"/>
      <c r="EJ234" s="728"/>
      <c r="EK234" s="728"/>
      <c r="EL234" s="728"/>
      <c r="EM234" s="728"/>
      <c r="EN234" s="728"/>
      <c r="EO234" s="728"/>
      <c r="EP234" s="728"/>
      <c r="EQ234" s="728"/>
      <c r="ER234" s="728"/>
      <c r="ES234" s="728"/>
      <c r="ET234" s="728"/>
      <c r="EU234" s="728"/>
      <c r="EV234" s="728"/>
      <c r="EW234" s="728"/>
      <c r="EX234" s="728"/>
      <c r="EY234" s="728"/>
      <c r="EZ234" s="728"/>
      <c r="FA234" s="728"/>
      <c r="FB234" s="728"/>
      <c r="FC234" s="728"/>
      <c r="FD234" s="728"/>
      <c r="FE234" s="728"/>
      <c r="FF234" s="728"/>
      <c r="FG234" s="728"/>
      <c r="FH234" s="728"/>
      <c r="FI234" s="728"/>
      <c r="FJ234" s="728"/>
      <c r="FK234" s="728"/>
      <c r="FL234" s="728"/>
      <c r="FM234" s="728"/>
      <c r="FN234" s="728"/>
      <c r="FO234" s="728"/>
      <c r="FP234" s="728"/>
      <c r="FQ234" s="728"/>
      <c r="FR234" s="728"/>
      <c r="FS234" s="728"/>
      <c r="FT234" s="728"/>
      <c r="FU234" s="728"/>
      <c r="FV234" s="728"/>
      <c r="FW234" s="728"/>
      <c r="FX234" s="728"/>
      <c r="FY234" s="728"/>
      <c r="FZ234" s="728"/>
      <c r="GA234" s="728"/>
      <c r="GB234" s="728"/>
      <c r="GC234" s="728"/>
      <c r="GD234" s="728"/>
      <c r="GE234" s="728"/>
      <c r="GF234" s="728"/>
      <c r="GG234" s="728"/>
      <c r="GH234" s="728"/>
      <c r="GI234" s="728"/>
      <c r="GJ234" s="728"/>
      <c r="GK234" s="728"/>
      <c r="GL234" s="728"/>
      <c r="GM234" s="728"/>
      <c r="GN234" s="728"/>
      <c r="GO234" s="728"/>
      <c r="GP234" s="728"/>
      <c r="GQ234" s="728"/>
      <c r="GR234" s="728"/>
      <c r="GS234" s="728"/>
      <c r="GT234" s="728"/>
      <c r="GU234" s="728"/>
      <c r="GV234" s="728"/>
      <c r="GW234" s="728"/>
      <c r="GX234" s="728"/>
      <c r="GY234" s="728"/>
      <c r="GZ234" s="728"/>
      <c r="HA234" s="728"/>
      <c r="HB234" s="728"/>
      <c r="HC234" s="728"/>
      <c r="HD234" s="728"/>
      <c r="HE234" s="728"/>
      <c r="HF234" s="728"/>
      <c r="HG234" s="728"/>
      <c r="HH234" s="728"/>
      <c r="HI234" s="728"/>
      <c r="HJ234" s="728"/>
      <c r="HK234" s="728"/>
      <c r="HL234" s="728"/>
      <c r="HM234" s="728"/>
      <c r="HN234" s="728"/>
      <c r="HO234" s="728"/>
      <c r="HP234" s="728"/>
      <c r="HQ234" s="728"/>
      <c r="HR234" s="728"/>
      <c r="HS234" s="728"/>
      <c r="HT234" s="728"/>
      <c r="HU234" s="728"/>
      <c r="HV234" s="728"/>
      <c r="HW234" s="728"/>
      <c r="HX234" s="728"/>
      <c r="HY234" s="728"/>
      <c r="HZ234" s="728"/>
      <c r="IA234" s="728"/>
      <c r="IB234" s="728"/>
      <c r="IC234" s="728"/>
      <c r="ID234" s="728"/>
      <c r="IE234" s="728"/>
      <c r="IF234" s="728"/>
      <c r="IG234" s="728"/>
      <c r="IH234" s="728"/>
      <c r="II234" s="728"/>
      <c r="IJ234" s="728"/>
      <c r="IK234" s="728"/>
      <c r="IL234" s="728"/>
      <c r="IM234" s="728"/>
      <c r="IN234" s="728"/>
      <c r="IO234" s="728"/>
      <c r="IP234" s="728"/>
      <c r="IQ234" s="728"/>
      <c r="IR234" s="728"/>
      <c r="IS234" s="728"/>
      <c r="IT234" s="728"/>
      <c r="IU234" s="728"/>
      <c r="IV234" s="728"/>
      <c r="IW234" s="728"/>
      <c r="IX234" s="728"/>
      <c r="IY234" s="728"/>
      <c r="IZ234" s="728"/>
      <c r="JA234" s="728"/>
      <c r="JB234" s="728"/>
      <c r="JC234" s="728"/>
      <c r="JD234" s="728"/>
      <c r="JE234" s="728"/>
    </row>
    <row r="235" spans="13:265" s="759" customFormat="1" ht="15" hidden="1" customHeight="1">
      <c r="M235" s="638"/>
      <c r="N235" s="638"/>
      <c r="CK235" s="728"/>
      <c r="CL235" s="728"/>
      <c r="CM235" s="728"/>
      <c r="CN235" s="728"/>
      <c r="CO235" s="728"/>
      <c r="CP235" s="728"/>
      <c r="CQ235" s="728"/>
      <c r="CR235" s="728"/>
      <c r="CS235" s="728"/>
      <c r="CT235" s="728"/>
      <c r="CU235" s="728"/>
      <c r="CV235" s="728"/>
      <c r="CW235" s="728"/>
      <c r="CX235" s="728"/>
      <c r="CY235" s="728"/>
      <c r="CZ235" s="728"/>
      <c r="DA235" s="728"/>
      <c r="DB235" s="728"/>
      <c r="DC235" s="728"/>
      <c r="DD235" s="728"/>
      <c r="DE235" s="728"/>
      <c r="DF235" s="728"/>
      <c r="DG235" s="728"/>
      <c r="DH235" s="728"/>
      <c r="DI235" s="728"/>
      <c r="DJ235" s="728"/>
      <c r="DK235" s="728"/>
      <c r="DL235" s="728"/>
      <c r="DM235" s="728"/>
      <c r="DN235" s="728"/>
      <c r="DO235" s="728"/>
      <c r="DP235" s="728"/>
      <c r="DQ235" s="728"/>
      <c r="DR235" s="728"/>
      <c r="DS235" s="728"/>
      <c r="DT235" s="728"/>
      <c r="DU235" s="728"/>
      <c r="DV235" s="728"/>
      <c r="DW235" s="728"/>
      <c r="DX235" s="728"/>
      <c r="DY235" s="728"/>
      <c r="DZ235" s="728"/>
      <c r="EA235" s="728"/>
      <c r="EB235" s="728"/>
      <c r="EC235" s="728"/>
      <c r="ED235" s="728"/>
      <c r="EE235" s="728"/>
      <c r="EF235" s="728"/>
      <c r="EG235" s="728"/>
      <c r="EH235" s="728"/>
      <c r="EI235" s="728"/>
      <c r="EJ235" s="728"/>
      <c r="EK235" s="728"/>
      <c r="EL235" s="728"/>
      <c r="EM235" s="728"/>
      <c r="EN235" s="728"/>
      <c r="EO235" s="728"/>
      <c r="EP235" s="728"/>
      <c r="EQ235" s="728"/>
      <c r="ER235" s="728"/>
      <c r="ES235" s="728"/>
      <c r="ET235" s="728"/>
      <c r="EU235" s="728"/>
      <c r="EV235" s="728"/>
      <c r="EW235" s="728"/>
      <c r="EX235" s="728"/>
      <c r="EY235" s="728"/>
      <c r="EZ235" s="728"/>
      <c r="FA235" s="728"/>
      <c r="FB235" s="728"/>
      <c r="FC235" s="728"/>
      <c r="FD235" s="728"/>
      <c r="FE235" s="728"/>
      <c r="FF235" s="728"/>
      <c r="FG235" s="728"/>
      <c r="FH235" s="728"/>
      <c r="FI235" s="728"/>
      <c r="FJ235" s="728"/>
      <c r="FK235" s="728"/>
      <c r="FL235" s="728"/>
      <c r="FM235" s="728"/>
      <c r="FN235" s="728"/>
      <c r="FO235" s="728"/>
      <c r="FP235" s="728"/>
      <c r="FQ235" s="728"/>
      <c r="FR235" s="728"/>
      <c r="FS235" s="728"/>
      <c r="FT235" s="728"/>
      <c r="FU235" s="728"/>
      <c r="FV235" s="728"/>
      <c r="FW235" s="728"/>
      <c r="FX235" s="728"/>
      <c r="FY235" s="728"/>
      <c r="FZ235" s="728"/>
      <c r="GA235" s="728"/>
      <c r="GB235" s="728"/>
      <c r="GC235" s="728"/>
      <c r="GD235" s="728"/>
      <c r="GE235" s="728"/>
      <c r="GF235" s="728"/>
      <c r="GG235" s="728"/>
      <c r="GH235" s="728"/>
      <c r="GI235" s="728"/>
      <c r="GJ235" s="728"/>
      <c r="GK235" s="728"/>
      <c r="GL235" s="728"/>
      <c r="GM235" s="728"/>
      <c r="GN235" s="728"/>
      <c r="GO235" s="728"/>
      <c r="GP235" s="728"/>
      <c r="GQ235" s="728"/>
      <c r="GR235" s="728"/>
      <c r="GS235" s="728"/>
      <c r="GT235" s="728"/>
      <c r="GU235" s="728"/>
      <c r="GV235" s="728"/>
      <c r="GW235" s="728"/>
      <c r="GX235" s="728"/>
      <c r="GY235" s="728"/>
      <c r="GZ235" s="728"/>
      <c r="HA235" s="728"/>
      <c r="HB235" s="728"/>
      <c r="HC235" s="728"/>
      <c r="HD235" s="728"/>
      <c r="HE235" s="728"/>
      <c r="HF235" s="728"/>
      <c r="HG235" s="728"/>
      <c r="HH235" s="728"/>
      <c r="HI235" s="728"/>
      <c r="HJ235" s="728"/>
      <c r="HK235" s="728"/>
      <c r="HL235" s="728"/>
      <c r="HM235" s="728"/>
      <c r="HN235" s="728"/>
      <c r="HO235" s="728"/>
      <c r="HP235" s="728"/>
      <c r="HQ235" s="728"/>
      <c r="HR235" s="728"/>
      <c r="HS235" s="728"/>
      <c r="HT235" s="728"/>
      <c r="HU235" s="728"/>
      <c r="HV235" s="728"/>
      <c r="HW235" s="728"/>
      <c r="HX235" s="728"/>
      <c r="HY235" s="728"/>
      <c r="HZ235" s="728"/>
      <c r="IA235" s="728"/>
      <c r="IB235" s="728"/>
      <c r="IC235" s="728"/>
      <c r="ID235" s="728"/>
      <c r="IE235" s="728"/>
      <c r="IF235" s="728"/>
      <c r="IG235" s="728"/>
      <c r="IH235" s="728"/>
      <c r="II235" s="728"/>
      <c r="IJ235" s="728"/>
      <c r="IK235" s="728"/>
      <c r="IL235" s="728"/>
      <c r="IM235" s="728"/>
      <c r="IN235" s="728"/>
      <c r="IO235" s="728"/>
      <c r="IP235" s="728"/>
      <c r="IQ235" s="728"/>
      <c r="IR235" s="728"/>
      <c r="IS235" s="728"/>
      <c r="IT235" s="728"/>
      <c r="IU235" s="728"/>
      <c r="IV235" s="728"/>
      <c r="IW235" s="728"/>
      <c r="IX235" s="728"/>
      <c r="IY235" s="728"/>
      <c r="IZ235" s="728"/>
      <c r="JA235" s="728"/>
      <c r="JB235" s="728"/>
      <c r="JC235" s="728"/>
      <c r="JD235" s="728"/>
      <c r="JE235" s="728"/>
    </row>
    <row r="236" spans="13:265" s="759" customFormat="1" ht="15" hidden="1" customHeight="1">
      <c r="M236" s="638"/>
      <c r="N236" s="638"/>
      <c r="CK236" s="728"/>
      <c r="CL236" s="728"/>
      <c r="CM236" s="728"/>
      <c r="CN236" s="728"/>
      <c r="CO236" s="728"/>
      <c r="CP236" s="728"/>
      <c r="CQ236" s="728"/>
      <c r="CR236" s="728"/>
      <c r="CS236" s="728"/>
      <c r="CT236" s="728"/>
      <c r="CU236" s="728"/>
      <c r="CV236" s="728"/>
      <c r="CW236" s="728"/>
      <c r="CX236" s="728"/>
      <c r="CY236" s="728"/>
      <c r="CZ236" s="728"/>
      <c r="DA236" s="728"/>
      <c r="DB236" s="728"/>
      <c r="DC236" s="728"/>
      <c r="DD236" s="728"/>
      <c r="DE236" s="728"/>
      <c r="DF236" s="728"/>
      <c r="DG236" s="728"/>
      <c r="DH236" s="728"/>
      <c r="DI236" s="728"/>
      <c r="DJ236" s="728"/>
      <c r="DK236" s="728"/>
      <c r="DL236" s="728"/>
      <c r="DM236" s="728"/>
      <c r="DN236" s="728"/>
      <c r="DO236" s="728"/>
      <c r="DP236" s="728"/>
      <c r="DQ236" s="728"/>
      <c r="DR236" s="728"/>
      <c r="DS236" s="728"/>
      <c r="DT236" s="728"/>
      <c r="DU236" s="728"/>
      <c r="DV236" s="728"/>
      <c r="DW236" s="728"/>
      <c r="DX236" s="728"/>
      <c r="DY236" s="728"/>
      <c r="DZ236" s="728"/>
      <c r="EA236" s="728"/>
      <c r="EB236" s="728"/>
      <c r="EC236" s="728"/>
      <c r="ED236" s="728"/>
      <c r="EE236" s="728"/>
      <c r="EF236" s="728"/>
      <c r="EG236" s="728"/>
      <c r="EH236" s="728"/>
      <c r="EI236" s="728"/>
      <c r="EJ236" s="728"/>
      <c r="EK236" s="728"/>
      <c r="EL236" s="728"/>
      <c r="EM236" s="728"/>
      <c r="EN236" s="728"/>
      <c r="EO236" s="728"/>
      <c r="EP236" s="728"/>
      <c r="EQ236" s="728"/>
      <c r="ER236" s="728"/>
      <c r="ES236" s="728"/>
      <c r="ET236" s="728"/>
      <c r="EU236" s="728"/>
      <c r="EV236" s="728"/>
      <c r="EW236" s="728"/>
      <c r="EX236" s="728"/>
      <c r="EY236" s="728"/>
      <c r="EZ236" s="728"/>
      <c r="FA236" s="728"/>
      <c r="FB236" s="728"/>
      <c r="FC236" s="728"/>
      <c r="FD236" s="728"/>
      <c r="FE236" s="728"/>
      <c r="FF236" s="728"/>
      <c r="FG236" s="728"/>
      <c r="FH236" s="728"/>
      <c r="FI236" s="728"/>
      <c r="FJ236" s="728"/>
      <c r="FK236" s="728"/>
      <c r="FL236" s="728"/>
      <c r="FM236" s="728"/>
      <c r="FN236" s="728"/>
      <c r="FO236" s="728"/>
      <c r="FP236" s="728"/>
      <c r="FQ236" s="728"/>
      <c r="FR236" s="728"/>
      <c r="FS236" s="728"/>
      <c r="FT236" s="728"/>
      <c r="FU236" s="728"/>
      <c r="FV236" s="728"/>
      <c r="FW236" s="728"/>
      <c r="FX236" s="728"/>
      <c r="FY236" s="728"/>
      <c r="FZ236" s="728"/>
      <c r="GA236" s="728"/>
      <c r="GB236" s="728"/>
      <c r="GC236" s="728"/>
      <c r="GD236" s="728"/>
      <c r="GE236" s="728"/>
      <c r="GF236" s="728"/>
      <c r="GG236" s="728"/>
      <c r="GH236" s="728"/>
      <c r="GI236" s="728"/>
      <c r="GJ236" s="728"/>
      <c r="GK236" s="728"/>
      <c r="GL236" s="728"/>
      <c r="GM236" s="728"/>
      <c r="GN236" s="728"/>
      <c r="GO236" s="728"/>
      <c r="GP236" s="728"/>
      <c r="GQ236" s="728"/>
      <c r="GR236" s="728"/>
      <c r="GS236" s="728"/>
      <c r="GT236" s="728"/>
      <c r="GU236" s="728"/>
      <c r="GV236" s="728"/>
      <c r="GW236" s="728"/>
      <c r="GX236" s="728"/>
      <c r="GY236" s="728"/>
      <c r="GZ236" s="728"/>
      <c r="HA236" s="728"/>
      <c r="HB236" s="728"/>
      <c r="HC236" s="728"/>
      <c r="HD236" s="728"/>
      <c r="HE236" s="728"/>
      <c r="HF236" s="728"/>
      <c r="HG236" s="728"/>
      <c r="HH236" s="728"/>
      <c r="HI236" s="728"/>
      <c r="HJ236" s="728"/>
      <c r="HK236" s="728"/>
      <c r="HL236" s="728"/>
      <c r="HM236" s="728"/>
      <c r="HN236" s="728"/>
      <c r="HO236" s="728"/>
      <c r="HP236" s="728"/>
      <c r="HQ236" s="728"/>
      <c r="HR236" s="728"/>
      <c r="HS236" s="728"/>
      <c r="HT236" s="728"/>
      <c r="HU236" s="728"/>
      <c r="HV236" s="728"/>
      <c r="HW236" s="728"/>
      <c r="HX236" s="728"/>
      <c r="HY236" s="728"/>
      <c r="HZ236" s="728"/>
      <c r="IA236" s="728"/>
      <c r="IB236" s="728"/>
      <c r="IC236" s="728"/>
      <c r="ID236" s="728"/>
      <c r="IE236" s="728"/>
      <c r="IF236" s="728"/>
      <c r="IG236" s="728"/>
      <c r="IH236" s="728"/>
      <c r="II236" s="728"/>
      <c r="IJ236" s="728"/>
      <c r="IK236" s="728"/>
      <c r="IL236" s="728"/>
      <c r="IM236" s="728"/>
      <c r="IN236" s="728"/>
      <c r="IO236" s="728"/>
      <c r="IP236" s="728"/>
      <c r="IQ236" s="728"/>
      <c r="IR236" s="728"/>
      <c r="IS236" s="728"/>
      <c r="IT236" s="728"/>
      <c r="IU236" s="728"/>
      <c r="IV236" s="728"/>
      <c r="IW236" s="728"/>
      <c r="IX236" s="728"/>
      <c r="IY236" s="728"/>
      <c r="IZ236" s="728"/>
      <c r="JA236" s="728"/>
      <c r="JB236" s="728"/>
      <c r="JC236" s="728"/>
      <c r="JD236" s="728"/>
      <c r="JE236" s="728"/>
    </row>
    <row r="237" spans="13:265" s="759" customFormat="1" ht="15" hidden="1" customHeight="1">
      <c r="M237" s="638"/>
      <c r="N237" s="638"/>
      <c r="CK237" s="728"/>
      <c r="CL237" s="728"/>
      <c r="CM237" s="728"/>
      <c r="CN237" s="728"/>
      <c r="CO237" s="728"/>
      <c r="CP237" s="728"/>
      <c r="CQ237" s="728"/>
      <c r="CR237" s="728"/>
      <c r="CS237" s="728"/>
      <c r="CT237" s="728"/>
      <c r="CU237" s="728"/>
      <c r="CV237" s="728"/>
      <c r="CW237" s="728"/>
      <c r="CX237" s="728"/>
      <c r="CY237" s="728"/>
      <c r="CZ237" s="728"/>
      <c r="DA237" s="728"/>
      <c r="DB237" s="728"/>
      <c r="DC237" s="728"/>
      <c r="DD237" s="728"/>
      <c r="DE237" s="728"/>
      <c r="DF237" s="728"/>
      <c r="DG237" s="728"/>
      <c r="DH237" s="728"/>
      <c r="DI237" s="728"/>
      <c r="DJ237" s="728"/>
      <c r="DK237" s="728"/>
      <c r="DL237" s="728"/>
      <c r="DM237" s="728"/>
      <c r="DN237" s="728"/>
      <c r="DO237" s="728"/>
      <c r="DP237" s="728"/>
      <c r="DQ237" s="728"/>
      <c r="DR237" s="728"/>
      <c r="DS237" s="728"/>
      <c r="DT237" s="728"/>
      <c r="DU237" s="728"/>
      <c r="DV237" s="728"/>
      <c r="DW237" s="728"/>
      <c r="DX237" s="728"/>
      <c r="DY237" s="728"/>
      <c r="DZ237" s="728"/>
      <c r="EA237" s="728"/>
      <c r="EB237" s="728"/>
      <c r="EC237" s="728"/>
      <c r="ED237" s="728"/>
      <c r="EE237" s="728"/>
      <c r="EF237" s="728"/>
      <c r="EG237" s="728"/>
      <c r="EH237" s="728"/>
      <c r="EI237" s="728"/>
      <c r="EJ237" s="728"/>
      <c r="EK237" s="728"/>
      <c r="EL237" s="728"/>
      <c r="EM237" s="728"/>
      <c r="EN237" s="728"/>
      <c r="EO237" s="728"/>
      <c r="EP237" s="728"/>
      <c r="EQ237" s="728"/>
      <c r="ER237" s="728"/>
      <c r="ES237" s="728"/>
      <c r="ET237" s="728"/>
      <c r="EU237" s="728"/>
      <c r="EV237" s="728"/>
      <c r="EW237" s="728"/>
      <c r="EX237" s="728"/>
      <c r="EY237" s="728"/>
      <c r="EZ237" s="728"/>
      <c r="FA237" s="728"/>
      <c r="FB237" s="728"/>
      <c r="FC237" s="728"/>
      <c r="FD237" s="728"/>
      <c r="FE237" s="728"/>
      <c r="FF237" s="728"/>
      <c r="FG237" s="728"/>
      <c r="FH237" s="728"/>
      <c r="FI237" s="728"/>
      <c r="FJ237" s="728"/>
      <c r="FK237" s="728"/>
      <c r="FL237" s="728"/>
      <c r="FM237" s="728"/>
      <c r="FN237" s="728"/>
      <c r="FO237" s="728"/>
      <c r="FP237" s="728"/>
      <c r="FQ237" s="728"/>
      <c r="FR237" s="728"/>
      <c r="FS237" s="728"/>
      <c r="FT237" s="728"/>
      <c r="FU237" s="728"/>
      <c r="FV237" s="728"/>
      <c r="FW237" s="728"/>
      <c r="FX237" s="728"/>
      <c r="FY237" s="728"/>
      <c r="FZ237" s="728"/>
      <c r="GA237" s="728"/>
      <c r="GB237" s="728"/>
      <c r="GC237" s="728"/>
      <c r="GD237" s="728"/>
      <c r="GE237" s="728"/>
      <c r="GF237" s="728"/>
      <c r="GG237" s="728"/>
      <c r="GH237" s="728"/>
      <c r="GI237" s="728"/>
      <c r="GJ237" s="728"/>
      <c r="GK237" s="728"/>
      <c r="GL237" s="728"/>
      <c r="GM237" s="728"/>
      <c r="GN237" s="728"/>
      <c r="GO237" s="728"/>
      <c r="GP237" s="728"/>
      <c r="GQ237" s="728"/>
      <c r="GR237" s="728"/>
      <c r="GS237" s="728"/>
      <c r="GT237" s="728"/>
      <c r="GU237" s="728"/>
      <c r="GV237" s="728"/>
      <c r="GW237" s="728"/>
      <c r="GX237" s="728"/>
      <c r="GY237" s="728"/>
      <c r="GZ237" s="728"/>
      <c r="HA237" s="728"/>
      <c r="HB237" s="728"/>
      <c r="HC237" s="728"/>
      <c r="HD237" s="728"/>
      <c r="HE237" s="728"/>
      <c r="HF237" s="728"/>
      <c r="HG237" s="728"/>
      <c r="HH237" s="728"/>
      <c r="HI237" s="728"/>
      <c r="HJ237" s="728"/>
      <c r="HK237" s="728"/>
      <c r="HL237" s="728"/>
      <c r="HM237" s="728"/>
      <c r="HN237" s="728"/>
      <c r="HO237" s="728"/>
      <c r="HP237" s="728"/>
      <c r="HQ237" s="728"/>
      <c r="HR237" s="728"/>
      <c r="HS237" s="728"/>
      <c r="HT237" s="728"/>
      <c r="HU237" s="728"/>
      <c r="HV237" s="728"/>
      <c r="HW237" s="728"/>
      <c r="HX237" s="728"/>
      <c r="HY237" s="728"/>
      <c r="HZ237" s="728"/>
      <c r="IA237" s="728"/>
      <c r="IB237" s="728"/>
      <c r="IC237" s="728"/>
      <c r="ID237" s="728"/>
      <c r="IE237" s="728"/>
      <c r="IF237" s="728"/>
      <c r="IG237" s="728"/>
      <c r="IH237" s="728"/>
      <c r="II237" s="728"/>
      <c r="IJ237" s="728"/>
      <c r="IK237" s="728"/>
      <c r="IL237" s="728"/>
      <c r="IM237" s="728"/>
      <c r="IN237" s="728"/>
      <c r="IO237" s="728"/>
      <c r="IP237" s="728"/>
      <c r="IQ237" s="728"/>
      <c r="IR237" s="728"/>
      <c r="IS237" s="728"/>
      <c r="IT237" s="728"/>
      <c r="IU237" s="728"/>
      <c r="IV237" s="728"/>
      <c r="IW237" s="728"/>
      <c r="IX237" s="728"/>
      <c r="IY237" s="728"/>
      <c r="IZ237" s="728"/>
      <c r="JA237" s="728"/>
      <c r="JB237" s="728"/>
      <c r="JC237" s="728"/>
      <c r="JD237" s="728"/>
      <c r="JE237" s="728"/>
    </row>
    <row r="238" spans="13:265" s="759" customFormat="1" ht="15" hidden="1" customHeight="1">
      <c r="M238" s="638"/>
      <c r="N238" s="638"/>
      <c r="CK238" s="728"/>
      <c r="CL238" s="728"/>
      <c r="CM238" s="728"/>
      <c r="CN238" s="728"/>
      <c r="CO238" s="728"/>
      <c r="CP238" s="728"/>
      <c r="CQ238" s="728"/>
      <c r="CR238" s="728"/>
      <c r="CS238" s="728"/>
      <c r="CT238" s="728"/>
      <c r="CU238" s="728"/>
      <c r="CV238" s="728"/>
      <c r="CW238" s="728"/>
      <c r="CX238" s="728"/>
      <c r="CY238" s="728"/>
      <c r="CZ238" s="728"/>
      <c r="DA238" s="728"/>
      <c r="DB238" s="728"/>
      <c r="DC238" s="728"/>
      <c r="DD238" s="728"/>
      <c r="DE238" s="728"/>
      <c r="DF238" s="728"/>
      <c r="DG238" s="728"/>
      <c r="DH238" s="728"/>
      <c r="DI238" s="728"/>
      <c r="DJ238" s="728"/>
      <c r="DK238" s="728"/>
      <c r="DL238" s="728"/>
      <c r="DM238" s="728"/>
      <c r="DN238" s="728"/>
      <c r="DO238" s="728"/>
      <c r="DP238" s="728"/>
      <c r="DQ238" s="728"/>
      <c r="DR238" s="728"/>
      <c r="DS238" s="728"/>
      <c r="DT238" s="728"/>
      <c r="DU238" s="728"/>
      <c r="DV238" s="728"/>
      <c r="DW238" s="728"/>
      <c r="DX238" s="728"/>
      <c r="DY238" s="728"/>
      <c r="DZ238" s="728"/>
      <c r="EA238" s="728"/>
      <c r="EB238" s="728"/>
      <c r="EC238" s="728"/>
      <c r="ED238" s="728"/>
      <c r="EE238" s="728"/>
      <c r="EF238" s="728"/>
      <c r="EG238" s="728"/>
      <c r="EH238" s="728"/>
      <c r="EI238" s="728"/>
      <c r="EJ238" s="728"/>
      <c r="EK238" s="728"/>
      <c r="EL238" s="728"/>
      <c r="EM238" s="728"/>
      <c r="EN238" s="728"/>
      <c r="EO238" s="728"/>
      <c r="EP238" s="728"/>
      <c r="EQ238" s="728"/>
      <c r="ER238" s="728"/>
      <c r="ES238" s="728"/>
      <c r="ET238" s="728"/>
      <c r="EU238" s="728"/>
      <c r="EV238" s="728"/>
      <c r="EW238" s="728"/>
      <c r="EX238" s="728"/>
      <c r="EY238" s="728"/>
      <c r="EZ238" s="728"/>
      <c r="FA238" s="728"/>
      <c r="FB238" s="728"/>
      <c r="FC238" s="728"/>
      <c r="FD238" s="728"/>
      <c r="FE238" s="728"/>
      <c r="FF238" s="728"/>
      <c r="FG238" s="728"/>
      <c r="FH238" s="728"/>
      <c r="FI238" s="728"/>
      <c r="FJ238" s="728"/>
      <c r="FK238" s="728"/>
      <c r="FL238" s="728"/>
      <c r="FM238" s="728"/>
      <c r="FN238" s="728"/>
      <c r="FO238" s="728"/>
      <c r="FP238" s="728"/>
      <c r="FQ238" s="728"/>
      <c r="FR238" s="728"/>
      <c r="FS238" s="728"/>
      <c r="FT238" s="728"/>
      <c r="FU238" s="728"/>
      <c r="FV238" s="728"/>
      <c r="FW238" s="728"/>
      <c r="FX238" s="728"/>
      <c r="FY238" s="728"/>
      <c r="FZ238" s="728"/>
      <c r="GA238" s="728"/>
      <c r="GB238" s="728"/>
      <c r="GC238" s="728"/>
      <c r="GD238" s="728"/>
      <c r="GE238" s="728"/>
      <c r="GF238" s="728"/>
      <c r="GG238" s="728"/>
      <c r="GH238" s="728"/>
      <c r="GI238" s="728"/>
      <c r="GJ238" s="728"/>
      <c r="GK238" s="728"/>
      <c r="GL238" s="728"/>
      <c r="GM238" s="728"/>
      <c r="GN238" s="728"/>
      <c r="GO238" s="728"/>
      <c r="GP238" s="728"/>
      <c r="GQ238" s="728"/>
      <c r="GR238" s="728"/>
      <c r="GS238" s="728"/>
      <c r="GT238" s="728"/>
      <c r="GU238" s="728"/>
      <c r="GV238" s="728"/>
      <c r="GW238" s="728"/>
      <c r="GX238" s="728"/>
      <c r="GY238" s="728"/>
      <c r="GZ238" s="728"/>
      <c r="HA238" s="728"/>
      <c r="HB238" s="728"/>
      <c r="HC238" s="728"/>
      <c r="HD238" s="728"/>
      <c r="HE238" s="728"/>
      <c r="HF238" s="728"/>
      <c r="HG238" s="728"/>
      <c r="HH238" s="728"/>
      <c r="HI238" s="728"/>
      <c r="HJ238" s="728"/>
      <c r="HK238" s="728"/>
      <c r="HL238" s="728"/>
      <c r="HM238" s="728"/>
      <c r="HN238" s="728"/>
      <c r="HO238" s="728"/>
      <c r="HP238" s="728"/>
      <c r="HQ238" s="728"/>
      <c r="HR238" s="728"/>
      <c r="HS238" s="728"/>
      <c r="HT238" s="728"/>
      <c r="HU238" s="728"/>
      <c r="HV238" s="728"/>
      <c r="HW238" s="728"/>
      <c r="HX238" s="728"/>
      <c r="HY238" s="728"/>
      <c r="HZ238" s="728"/>
      <c r="IA238" s="728"/>
      <c r="IB238" s="728"/>
      <c r="IC238" s="728"/>
      <c r="ID238" s="728"/>
      <c r="IE238" s="728"/>
      <c r="IF238" s="728"/>
      <c r="IG238" s="728"/>
      <c r="IH238" s="728"/>
      <c r="II238" s="728"/>
      <c r="IJ238" s="728"/>
      <c r="IK238" s="728"/>
      <c r="IL238" s="728"/>
      <c r="IM238" s="728"/>
      <c r="IN238" s="728"/>
      <c r="IO238" s="728"/>
      <c r="IP238" s="728"/>
      <c r="IQ238" s="728"/>
      <c r="IR238" s="728"/>
      <c r="IS238" s="728"/>
      <c r="IT238" s="728"/>
      <c r="IU238" s="728"/>
      <c r="IV238" s="728"/>
      <c r="IW238" s="728"/>
      <c r="IX238" s="728"/>
      <c r="IY238" s="728"/>
      <c r="IZ238" s="728"/>
      <c r="JA238" s="728"/>
      <c r="JB238" s="728"/>
      <c r="JC238" s="728"/>
      <c r="JD238" s="728"/>
      <c r="JE238" s="728"/>
    </row>
    <row r="239" spans="13:265" s="759" customFormat="1" ht="15" hidden="1" customHeight="1">
      <c r="M239" s="638"/>
      <c r="N239" s="638"/>
      <c r="CK239" s="728"/>
      <c r="CL239" s="728"/>
      <c r="CM239" s="728"/>
      <c r="CN239" s="728"/>
      <c r="CO239" s="728"/>
      <c r="CP239" s="728"/>
      <c r="CQ239" s="728"/>
      <c r="CR239" s="728"/>
      <c r="CS239" s="728"/>
      <c r="CT239" s="728"/>
      <c r="CU239" s="728"/>
      <c r="CV239" s="728"/>
      <c r="CW239" s="728"/>
      <c r="CX239" s="728"/>
      <c r="CY239" s="728"/>
      <c r="CZ239" s="728"/>
      <c r="DA239" s="728"/>
      <c r="DB239" s="728"/>
      <c r="DC239" s="728"/>
      <c r="DD239" s="728"/>
      <c r="DE239" s="728"/>
      <c r="DF239" s="728"/>
      <c r="DG239" s="728"/>
      <c r="DH239" s="728"/>
      <c r="DI239" s="728"/>
      <c r="DJ239" s="728"/>
      <c r="DK239" s="728"/>
      <c r="DL239" s="728"/>
      <c r="DM239" s="728"/>
      <c r="DN239" s="728"/>
      <c r="DO239" s="728"/>
      <c r="DP239" s="728"/>
      <c r="DQ239" s="728"/>
      <c r="DR239" s="728"/>
      <c r="DS239" s="728"/>
      <c r="DT239" s="728"/>
      <c r="DU239" s="728"/>
      <c r="DV239" s="728"/>
      <c r="DW239" s="728"/>
      <c r="DX239" s="728"/>
      <c r="DY239" s="728"/>
      <c r="DZ239" s="728"/>
      <c r="EA239" s="728"/>
      <c r="EB239" s="728"/>
      <c r="EC239" s="728"/>
      <c r="ED239" s="728"/>
      <c r="EE239" s="728"/>
      <c r="EF239" s="728"/>
      <c r="EG239" s="728"/>
      <c r="EH239" s="728"/>
      <c r="EI239" s="728"/>
      <c r="EJ239" s="728"/>
      <c r="EK239" s="728"/>
      <c r="EL239" s="728"/>
      <c r="EM239" s="728"/>
      <c r="EN239" s="728"/>
      <c r="EO239" s="728"/>
      <c r="EP239" s="728"/>
      <c r="EQ239" s="728"/>
      <c r="ER239" s="728"/>
      <c r="ES239" s="728"/>
      <c r="ET239" s="728"/>
      <c r="EU239" s="728"/>
      <c r="EV239" s="728"/>
      <c r="EW239" s="728"/>
      <c r="EX239" s="728"/>
      <c r="EY239" s="728"/>
      <c r="EZ239" s="728"/>
      <c r="FA239" s="728"/>
      <c r="FB239" s="728"/>
      <c r="FC239" s="728"/>
      <c r="FD239" s="728"/>
      <c r="FE239" s="728"/>
      <c r="FF239" s="728"/>
      <c r="FG239" s="728"/>
      <c r="FH239" s="728"/>
      <c r="FI239" s="728"/>
      <c r="FJ239" s="728"/>
      <c r="FK239" s="728"/>
      <c r="FL239" s="728"/>
      <c r="FM239" s="728"/>
      <c r="FN239" s="728"/>
      <c r="FO239" s="728"/>
      <c r="FP239" s="728"/>
      <c r="FQ239" s="728"/>
      <c r="FR239" s="728"/>
      <c r="FS239" s="728"/>
      <c r="FT239" s="728"/>
      <c r="FU239" s="728"/>
      <c r="FV239" s="728"/>
      <c r="FW239" s="728"/>
      <c r="FX239" s="728"/>
      <c r="FY239" s="728"/>
      <c r="FZ239" s="728"/>
      <c r="GA239" s="728"/>
      <c r="GB239" s="728"/>
      <c r="GC239" s="728"/>
      <c r="GD239" s="728"/>
      <c r="GE239" s="728"/>
      <c r="GF239" s="728"/>
      <c r="GG239" s="728"/>
      <c r="GH239" s="728"/>
      <c r="GI239" s="728"/>
      <c r="GJ239" s="728"/>
      <c r="GK239" s="728"/>
      <c r="GL239" s="728"/>
      <c r="GM239" s="728"/>
      <c r="GN239" s="728"/>
      <c r="GO239" s="728"/>
      <c r="GP239" s="728"/>
      <c r="GQ239" s="728"/>
      <c r="GR239" s="728"/>
      <c r="GS239" s="728"/>
      <c r="GT239" s="728"/>
      <c r="GU239" s="728"/>
      <c r="GV239" s="728"/>
      <c r="GW239" s="728"/>
      <c r="GX239" s="728"/>
      <c r="GY239" s="728"/>
      <c r="GZ239" s="728"/>
      <c r="HA239" s="728"/>
      <c r="HB239" s="728"/>
      <c r="HC239" s="728"/>
      <c r="HD239" s="728"/>
      <c r="HE239" s="728"/>
      <c r="HF239" s="728"/>
      <c r="HG239" s="728"/>
      <c r="HH239" s="728"/>
      <c r="HI239" s="728"/>
      <c r="HJ239" s="728"/>
      <c r="HK239" s="728"/>
      <c r="HL239" s="728"/>
      <c r="HM239" s="728"/>
      <c r="HN239" s="728"/>
      <c r="HO239" s="728"/>
      <c r="HP239" s="728"/>
      <c r="HQ239" s="728"/>
      <c r="HR239" s="728"/>
      <c r="HS239" s="728"/>
      <c r="HT239" s="728"/>
      <c r="HU239" s="728"/>
      <c r="HV239" s="728"/>
      <c r="HW239" s="728"/>
      <c r="HX239" s="728"/>
      <c r="HY239" s="728"/>
      <c r="HZ239" s="728"/>
      <c r="IA239" s="728"/>
      <c r="IB239" s="728"/>
      <c r="IC239" s="728"/>
      <c r="ID239" s="728"/>
      <c r="IE239" s="728"/>
      <c r="IF239" s="728"/>
      <c r="IG239" s="728"/>
      <c r="IH239" s="728"/>
      <c r="II239" s="728"/>
      <c r="IJ239" s="728"/>
      <c r="IK239" s="728"/>
      <c r="IL239" s="728"/>
      <c r="IM239" s="728"/>
      <c r="IN239" s="728"/>
      <c r="IO239" s="728"/>
      <c r="IP239" s="728"/>
      <c r="IQ239" s="728"/>
      <c r="IR239" s="728"/>
      <c r="IS239" s="728"/>
      <c r="IT239" s="728"/>
      <c r="IU239" s="728"/>
      <c r="IV239" s="728"/>
      <c r="IW239" s="728"/>
      <c r="IX239" s="728"/>
      <c r="IY239" s="728"/>
      <c r="IZ239" s="728"/>
      <c r="JA239" s="728"/>
      <c r="JB239" s="728"/>
      <c r="JC239" s="728"/>
      <c r="JD239" s="728"/>
      <c r="JE239" s="728"/>
    </row>
    <row r="240" spans="13:265" s="759" customFormat="1" ht="15" hidden="1" customHeight="1">
      <c r="M240" s="638"/>
      <c r="N240" s="638"/>
      <c r="CK240" s="728"/>
      <c r="CL240" s="728"/>
      <c r="CM240" s="728"/>
      <c r="CN240" s="728"/>
      <c r="CO240" s="728"/>
      <c r="CP240" s="728"/>
      <c r="CQ240" s="728"/>
      <c r="CR240" s="728"/>
      <c r="CS240" s="728"/>
      <c r="CT240" s="728"/>
      <c r="CU240" s="728"/>
      <c r="CV240" s="728"/>
      <c r="CW240" s="728"/>
      <c r="CX240" s="728"/>
      <c r="CY240" s="728"/>
      <c r="CZ240" s="728"/>
      <c r="DA240" s="728"/>
      <c r="DB240" s="728"/>
      <c r="DC240" s="728"/>
      <c r="DD240" s="728"/>
      <c r="DE240" s="728"/>
      <c r="DF240" s="728"/>
      <c r="DG240" s="728"/>
      <c r="DH240" s="728"/>
      <c r="DI240" s="728"/>
      <c r="DJ240" s="728"/>
      <c r="DK240" s="728"/>
      <c r="DL240" s="728"/>
      <c r="DM240" s="728"/>
      <c r="DN240" s="728"/>
      <c r="DO240" s="728"/>
      <c r="DP240" s="728"/>
      <c r="DQ240" s="728"/>
      <c r="DR240" s="728"/>
      <c r="DS240" s="728"/>
      <c r="DT240" s="728"/>
      <c r="DU240" s="728"/>
      <c r="DV240" s="728"/>
      <c r="DW240" s="728"/>
      <c r="DX240" s="728"/>
      <c r="DY240" s="728"/>
      <c r="DZ240" s="728"/>
      <c r="EA240" s="728"/>
      <c r="EB240" s="728"/>
      <c r="EC240" s="728"/>
      <c r="ED240" s="728"/>
      <c r="EE240" s="728"/>
      <c r="EF240" s="728"/>
      <c r="EG240" s="728"/>
      <c r="EH240" s="728"/>
      <c r="EI240" s="728"/>
      <c r="EJ240" s="728"/>
      <c r="EK240" s="728"/>
      <c r="EL240" s="728"/>
      <c r="EM240" s="728"/>
      <c r="EN240" s="728"/>
      <c r="EO240" s="728"/>
      <c r="EP240" s="728"/>
      <c r="EQ240" s="728"/>
      <c r="ER240" s="728"/>
      <c r="ES240" s="728"/>
      <c r="ET240" s="728"/>
      <c r="EU240" s="728"/>
      <c r="EV240" s="728"/>
      <c r="EW240" s="728"/>
      <c r="EX240" s="728"/>
      <c r="EY240" s="728"/>
      <c r="EZ240" s="728"/>
      <c r="FA240" s="728"/>
      <c r="FB240" s="728"/>
      <c r="FC240" s="728"/>
      <c r="FD240" s="728"/>
      <c r="FE240" s="728"/>
      <c r="FF240" s="728"/>
      <c r="FG240" s="728"/>
      <c r="FH240" s="728"/>
      <c r="FI240" s="728"/>
      <c r="FJ240" s="728"/>
      <c r="FK240" s="728"/>
      <c r="FL240" s="728"/>
      <c r="FM240" s="728"/>
      <c r="FN240" s="728"/>
      <c r="FO240" s="728"/>
      <c r="FP240" s="728"/>
      <c r="FQ240" s="728"/>
      <c r="FR240" s="728"/>
      <c r="FS240" s="728"/>
      <c r="FT240" s="728"/>
      <c r="FU240" s="728"/>
      <c r="FV240" s="728"/>
      <c r="FW240" s="728"/>
      <c r="FX240" s="728"/>
      <c r="FY240" s="728"/>
      <c r="FZ240" s="728"/>
      <c r="GA240" s="728"/>
      <c r="GB240" s="728"/>
      <c r="GC240" s="728"/>
      <c r="GD240" s="728"/>
      <c r="GE240" s="728"/>
      <c r="GF240" s="728"/>
      <c r="GG240" s="728"/>
      <c r="GH240" s="728"/>
      <c r="GI240" s="728"/>
      <c r="GJ240" s="728"/>
      <c r="GK240" s="728"/>
      <c r="GL240" s="728"/>
      <c r="GM240" s="728"/>
      <c r="GN240" s="728"/>
      <c r="GO240" s="728"/>
      <c r="GP240" s="728"/>
      <c r="GQ240" s="728"/>
      <c r="GR240" s="728"/>
      <c r="GS240" s="728"/>
      <c r="GT240" s="728"/>
      <c r="GU240" s="728"/>
      <c r="GV240" s="728"/>
      <c r="GW240" s="728"/>
      <c r="GX240" s="728"/>
      <c r="GY240" s="728"/>
      <c r="GZ240" s="728"/>
      <c r="HA240" s="728"/>
      <c r="HB240" s="728"/>
      <c r="HC240" s="728"/>
      <c r="HD240" s="728"/>
      <c r="HE240" s="728"/>
      <c r="HF240" s="728"/>
      <c r="HG240" s="728"/>
      <c r="HH240" s="728"/>
      <c r="HI240" s="728"/>
      <c r="HJ240" s="728"/>
      <c r="HK240" s="728"/>
      <c r="HL240" s="728"/>
      <c r="HM240" s="728"/>
      <c r="HN240" s="728"/>
      <c r="HO240" s="728"/>
      <c r="HP240" s="728"/>
      <c r="HQ240" s="728"/>
      <c r="HR240" s="728"/>
      <c r="HS240" s="728"/>
      <c r="HT240" s="728"/>
      <c r="HU240" s="728"/>
      <c r="HV240" s="728"/>
      <c r="HW240" s="728"/>
      <c r="HX240" s="728"/>
      <c r="HY240" s="728"/>
      <c r="HZ240" s="728"/>
      <c r="IA240" s="728"/>
      <c r="IB240" s="728"/>
      <c r="IC240" s="728"/>
      <c r="ID240" s="728"/>
      <c r="IE240" s="728"/>
      <c r="IF240" s="728"/>
      <c r="IG240" s="728"/>
      <c r="IH240" s="728"/>
      <c r="II240" s="728"/>
      <c r="IJ240" s="728"/>
      <c r="IK240" s="728"/>
      <c r="IL240" s="728"/>
      <c r="IM240" s="728"/>
      <c r="IN240" s="728"/>
      <c r="IO240" s="728"/>
      <c r="IP240" s="728"/>
      <c r="IQ240" s="728"/>
      <c r="IR240" s="728"/>
      <c r="IS240" s="728"/>
      <c r="IT240" s="728"/>
      <c r="IU240" s="728"/>
      <c r="IV240" s="728"/>
      <c r="IW240" s="728"/>
      <c r="IX240" s="728"/>
      <c r="IY240" s="728"/>
      <c r="IZ240" s="728"/>
      <c r="JA240" s="728"/>
      <c r="JB240" s="728"/>
      <c r="JC240" s="728"/>
      <c r="JD240" s="728"/>
      <c r="JE240" s="728"/>
    </row>
    <row r="241" spans="13:265" s="759" customFormat="1" ht="15" hidden="1" customHeight="1">
      <c r="M241" s="638"/>
      <c r="N241" s="638"/>
      <c r="CK241" s="728"/>
      <c r="CL241" s="728"/>
      <c r="CM241" s="728"/>
      <c r="CN241" s="728"/>
      <c r="CO241" s="728"/>
      <c r="CP241" s="728"/>
      <c r="CQ241" s="728"/>
      <c r="CR241" s="728"/>
      <c r="CS241" s="728"/>
      <c r="CT241" s="728"/>
      <c r="CU241" s="728"/>
      <c r="CV241" s="728"/>
      <c r="CW241" s="728"/>
      <c r="CX241" s="728"/>
      <c r="CY241" s="728"/>
      <c r="CZ241" s="728"/>
      <c r="DA241" s="728"/>
      <c r="DB241" s="728"/>
      <c r="DC241" s="728"/>
      <c r="DD241" s="728"/>
      <c r="DE241" s="728"/>
      <c r="DF241" s="728"/>
      <c r="DG241" s="728"/>
      <c r="DH241" s="728"/>
      <c r="DI241" s="728"/>
      <c r="DJ241" s="728"/>
      <c r="DK241" s="728"/>
      <c r="DL241" s="728"/>
      <c r="DM241" s="728"/>
      <c r="DN241" s="728"/>
      <c r="DO241" s="728"/>
      <c r="DP241" s="728"/>
      <c r="DQ241" s="728"/>
      <c r="DR241" s="728"/>
      <c r="DS241" s="728"/>
      <c r="DT241" s="728"/>
      <c r="DU241" s="728"/>
      <c r="DV241" s="728"/>
      <c r="DW241" s="728"/>
      <c r="DX241" s="728"/>
      <c r="DY241" s="728"/>
      <c r="DZ241" s="728"/>
      <c r="EA241" s="728"/>
      <c r="EB241" s="728"/>
      <c r="EC241" s="728"/>
      <c r="ED241" s="728"/>
      <c r="EE241" s="728"/>
      <c r="EF241" s="728"/>
      <c r="EG241" s="728"/>
      <c r="EH241" s="728"/>
      <c r="EI241" s="728"/>
      <c r="EJ241" s="728"/>
      <c r="EK241" s="728"/>
      <c r="EL241" s="728"/>
      <c r="EM241" s="728"/>
      <c r="EN241" s="728"/>
      <c r="EO241" s="728"/>
      <c r="EP241" s="728"/>
      <c r="EQ241" s="728"/>
      <c r="ER241" s="728"/>
      <c r="ES241" s="728"/>
      <c r="ET241" s="728"/>
      <c r="EU241" s="728"/>
      <c r="EV241" s="728"/>
      <c r="EW241" s="728"/>
      <c r="EX241" s="728"/>
      <c r="EY241" s="728"/>
      <c r="EZ241" s="728"/>
      <c r="FA241" s="728"/>
      <c r="FB241" s="728"/>
      <c r="FC241" s="728"/>
      <c r="FD241" s="728"/>
      <c r="FE241" s="728"/>
      <c r="FF241" s="728"/>
      <c r="FG241" s="728"/>
      <c r="FH241" s="728"/>
      <c r="FI241" s="728"/>
      <c r="FJ241" s="728"/>
      <c r="FK241" s="728"/>
      <c r="FL241" s="728"/>
      <c r="FM241" s="728"/>
      <c r="FN241" s="728"/>
      <c r="FO241" s="728"/>
      <c r="FP241" s="728"/>
      <c r="FQ241" s="728"/>
      <c r="FR241" s="728"/>
      <c r="FS241" s="728"/>
      <c r="FT241" s="728"/>
      <c r="FU241" s="728"/>
      <c r="FV241" s="728"/>
      <c r="FW241" s="728"/>
      <c r="FX241" s="728"/>
      <c r="FY241" s="728"/>
      <c r="FZ241" s="728"/>
      <c r="GA241" s="728"/>
      <c r="GB241" s="728"/>
      <c r="GC241" s="728"/>
      <c r="GD241" s="728"/>
      <c r="GE241" s="728"/>
      <c r="GF241" s="728"/>
      <c r="GG241" s="728"/>
      <c r="GH241" s="728"/>
      <c r="GI241" s="728"/>
      <c r="GJ241" s="728"/>
      <c r="GK241" s="728"/>
      <c r="GL241" s="728"/>
      <c r="GM241" s="728"/>
      <c r="GN241" s="728"/>
      <c r="GO241" s="728"/>
      <c r="GP241" s="728"/>
      <c r="GQ241" s="728"/>
      <c r="GR241" s="728"/>
      <c r="GS241" s="728"/>
      <c r="GT241" s="728"/>
      <c r="GU241" s="728"/>
      <c r="GV241" s="728"/>
      <c r="GW241" s="728"/>
      <c r="GX241" s="728"/>
      <c r="GY241" s="728"/>
      <c r="GZ241" s="728"/>
      <c r="HA241" s="728"/>
      <c r="HB241" s="728"/>
      <c r="HC241" s="728"/>
      <c r="HD241" s="728"/>
      <c r="HE241" s="728"/>
      <c r="HF241" s="728"/>
      <c r="HG241" s="728"/>
      <c r="HH241" s="728"/>
      <c r="HI241" s="728"/>
      <c r="HJ241" s="728"/>
      <c r="HK241" s="728"/>
      <c r="HL241" s="728"/>
      <c r="HM241" s="728"/>
      <c r="HN241" s="728"/>
      <c r="HO241" s="728"/>
      <c r="HP241" s="728"/>
      <c r="HQ241" s="728"/>
      <c r="HR241" s="728"/>
      <c r="HS241" s="728"/>
      <c r="HT241" s="728"/>
      <c r="HU241" s="728"/>
      <c r="HV241" s="728"/>
      <c r="HW241" s="728"/>
      <c r="HX241" s="728"/>
      <c r="HY241" s="728"/>
      <c r="HZ241" s="728"/>
      <c r="IA241" s="728"/>
      <c r="IB241" s="728"/>
      <c r="IC241" s="728"/>
      <c r="ID241" s="728"/>
      <c r="IE241" s="728"/>
      <c r="IF241" s="728"/>
      <c r="IG241" s="728"/>
      <c r="IH241" s="728"/>
      <c r="II241" s="728"/>
      <c r="IJ241" s="728"/>
      <c r="IK241" s="728"/>
      <c r="IL241" s="728"/>
      <c r="IM241" s="728"/>
      <c r="IN241" s="728"/>
      <c r="IO241" s="728"/>
      <c r="IP241" s="728"/>
      <c r="IQ241" s="728"/>
      <c r="IR241" s="728"/>
      <c r="IS241" s="728"/>
      <c r="IT241" s="728"/>
      <c r="IU241" s="728"/>
      <c r="IV241" s="728"/>
      <c r="IW241" s="728"/>
      <c r="IX241" s="728"/>
      <c r="IY241" s="728"/>
      <c r="IZ241" s="728"/>
      <c r="JA241" s="728"/>
      <c r="JB241" s="728"/>
      <c r="JC241" s="728"/>
      <c r="JD241" s="728"/>
      <c r="JE241" s="728"/>
    </row>
    <row r="242" spans="13:265" s="759" customFormat="1" ht="15" hidden="1" customHeight="1">
      <c r="M242" s="638"/>
      <c r="N242" s="638"/>
      <c r="CK242" s="728"/>
      <c r="CL242" s="728"/>
      <c r="CM242" s="728"/>
      <c r="CN242" s="728"/>
      <c r="CO242" s="728"/>
      <c r="CP242" s="728"/>
      <c r="CQ242" s="728"/>
      <c r="CR242" s="728"/>
      <c r="CS242" s="728"/>
      <c r="CT242" s="728"/>
      <c r="CU242" s="728"/>
      <c r="CV242" s="728"/>
      <c r="CW242" s="728"/>
      <c r="CX242" s="728"/>
      <c r="CY242" s="728"/>
      <c r="CZ242" s="728"/>
      <c r="DA242" s="728"/>
      <c r="DB242" s="728"/>
      <c r="DC242" s="728"/>
      <c r="DD242" s="728"/>
      <c r="DE242" s="728"/>
      <c r="DF242" s="728"/>
      <c r="DG242" s="728"/>
      <c r="DH242" s="728"/>
      <c r="DI242" s="728"/>
      <c r="DJ242" s="728"/>
      <c r="DK242" s="728"/>
      <c r="DL242" s="728"/>
      <c r="DM242" s="728"/>
      <c r="DN242" s="728"/>
      <c r="DO242" s="728"/>
      <c r="DP242" s="728"/>
      <c r="DQ242" s="728"/>
      <c r="DR242" s="728"/>
      <c r="DS242" s="728"/>
      <c r="DT242" s="728"/>
      <c r="DU242" s="728"/>
      <c r="DV242" s="728"/>
      <c r="DW242" s="728"/>
      <c r="DX242" s="728"/>
      <c r="DY242" s="728"/>
      <c r="DZ242" s="728"/>
      <c r="EA242" s="728"/>
      <c r="EB242" s="728"/>
      <c r="EC242" s="728"/>
      <c r="ED242" s="728"/>
      <c r="EE242" s="728"/>
      <c r="EF242" s="728"/>
      <c r="EG242" s="728"/>
      <c r="EH242" s="728"/>
      <c r="EI242" s="728"/>
      <c r="EJ242" s="728"/>
      <c r="EK242" s="728"/>
      <c r="EL242" s="728"/>
      <c r="EM242" s="728"/>
      <c r="EN242" s="728"/>
      <c r="EO242" s="728"/>
      <c r="EP242" s="728"/>
      <c r="EQ242" s="728"/>
      <c r="ER242" s="728"/>
      <c r="ES242" s="728"/>
      <c r="ET242" s="728"/>
      <c r="EU242" s="728"/>
      <c r="EV242" s="728"/>
      <c r="EW242" s="728"/>
      <c r="EX242" s="728"/>
      <c r="EY242" s="728"/>
      <c r="EZ242" s="728"/>
      <c r="FA242" s="728"/>
      <c r="FB242" s="728"/>
      <c r="FC242" s="728"/>
      <c r="FD242" s="728"/>
      <c r="FE242" s="728"/>
      <c r="FF242" s="728"/>
      <c r="FG242" s="728"/>
      <c r="FH242" s="728"/>
      <c r="FI242" s="728"/>
      <c r="FJ242" s="728"/>
      <c r="FK242" s="728"/>
      <c r="FL242" s="728"/>
      <c r="FM242" s="728"/>
      <c r="FN242" s="728"/>
      <c r="FO242" s="728"/>
      <c r="FP242" s="728"/>
      <c r="FQ242" s="728"/>
      <c r="FR242" s="728"/>
      <c r="FS242" s="728"/>
      <c r="FT242" s="728"/>
      <c r="FU242" s="728"/>
      <c r="FV242" s="728"/>
      <c r="FW242" s="728"/>
      <c r="FX242" s="728"/>
      <c r="FY242" s="728"/>
      <c r="FZ242" s="728"/>
      <c r="GA242" s="728"/>
      <c r="GB242" s="728"/>
      <c r="GC242" s="728"/>
      <c r="GD242" s="728"/>
      <c r="GE242" s="728"/>
      <c r="GF242" s="728"/>
      <c r="GG242" s="728"/>
      <c r="GH242" s="728"/>
      <c r="GI242" s="728"/>
      <c r="GJ242" s="728"/>
      <c r="GK242" s="728"/>
      <c r="GL242" s="728"/>
      <c r="GM242" s="728"/>
      <c r="GN242" s="728"/>
      <c r="GO242" s="728"/>
      <c r="GP242" s="728"/>
      <c r="GQ242" s="728"/>
      <c r="GR242" s="728"/>
      <c r="GS242" s="728"/>
      <c r="GT242" s="728"/>
      <c r="GU242" s="728"/>
      <c r="GV242" s="728"/>
      <c r="GW242" s="728"/>
      <c r="GX242" s="728"/>
      <c r="GY242" s="728"/>
      <c r="GZ242" s="728"/>
      <c r="HA242" s="728"/>
      <c r="HB242" s="728"/>
      <c r="HC242" s="728"/>
      <c r="HD242" s="728"/>
      <c r="HE242" s="728"/>
      <c r="HF242" s="728"/>
      <c r="HG242" s="728"/>
      <c r="HH242" s="728"/>
      <c r="HI242" s="728"/>
      <c r="HJ242" s="728"/>
      <c r="HK242" s="728"/>
      <c r="HL242" s="728"/>
      <c r="HM242" s="728"/>
      <c r="HN242" s="728"/>
      <c r="HO242" s="728"/>
      <c r="HP242" s="728"/>
      <c r="HQ242" s="728"/>
      <c r="HR242" s="728"/>
      <c r="HS242" s="728"/>
      <c r="HT242" s="728"/>
      <c r="HU242" s="728"/>
      <c r="HV242" s="728"/>
      <c r="HW242" s="728"/>
      <c r="HX242" s="728"/>
      <c r="HY242" s="728"/>
      <c r="HZ242" s="728"/>
      <c r="IA242" s="728"/>
      <c r="IB242" s="728"/>
      <c r="IC242" s="728"/>
      <c r="ID242" s="728"/>
      <c r="IE242" s="728"/>
      <c r="IF242" s="728"/>
      <c r="IG242" s="728"/>
      <c r="IH242" s="728"/>
      <c r="II242" s="728"/>
      <c r="IJ242" s="728"/>
      <c r="IK242" s="728"/>
      <c r="IL242" s="728"/>
      <c r="IM242" s="728"/>
      <c r="IN242" s="728"/>
      <c r="IO242" s="728"/>
      <c r="IP242" s="728"/>
      <c r="IQ242" s="728"/>
      <c r="IR242" s="728"/>
      <c r="IS242" s="728"/>
      <c r="IT242" s="728"/>
      <c r="IU242" s="728"/>
      <c r="IV242" s="728"/>
      <c r="IW242" s="728"/>
      <c r="IX242" s="728"/>
      <c r="IY242" s="728"/>
      <c r="IZ242" s="728"/>
      <c r="JA242" s="728"/>
      <c r="JB242" s="728"/>
      <c r="JC242" s="728"/>
      <c r="JD242" s="728"/>
      <c r="JE242" s="728"/>
    </row>
    <row r="243" spans="13:265" s="759" customFormat="1" ht="15" hidden="1" customHeight="1">
      <c r="M243" s="638"/>
      <c r="N243" s="638"/>
      <c r="CK243" s="728"/>
      <c r="CL243" s="728"/>
      <c r="CM243" s="728"/>
      <c r="CN243" s="728"/>
      <c r="CO243" s="728"/>
      <c r="CP243" s="728"/>
      <c r="CQ243" s="728"/>
      <c r="CR243" s="728"/>
      <c r="CS243" s="728"/>
      <c r="CT243" s="728"/>
      <c r="CU243" s="728"/>
      <c r="CV243" s="728"/>
      <c r="CW243" s="728"/>
      <c r="CX243" s="728"/>
      <c r="CY243" s="728"/>
      <c r="CZ243" s="728"/>
      <c r="DA243" s="728"/>
      <c r="DB243" s="728"/>
      <c r="DC243" s="728"/>
      <c r="DD243" s="728"/>
      <c r="DE243" s="728"/>
      <c r="DF243" s="728"/>
      <c r="DG243" s="728"/>
      <c r="DH243" s="728"/>
      <c r="DI243" s="728"/>
      <c r="DJ243" s="728"/>
      <c r="DK243" s="728"/>
      <c r="DL243" s="728"/>
      <c r="DM243" s="728"/>
      <c r="DN243" s="728"/>
      <c r="DO243" s="728"/>
      <c r="DP243" s="728"/>
      <c r="DQ243" s="728"/>
      <c r="DR243" s="728"/>
      <c r="DS243" s="728"/>
      <c r="DT243" s="728"/>
      <c r="DU243" s="728"/>
      <c r="DV243" s="728"/>
      <c r="DW243" s="728"/>
      <c r="DX243" s="728"/>
      <c r="DY243" s="728"/>
      <c r="DZ243" s="728"/>
      <c r="EA243" s="728"/>
      <c r="EB243" s="728"/>
      <c r="EC243" s="728"/>
      <c r="ED243" s="728"/>
      <c r="EE243" s="728"/>
      <c r="EF243" s="728"/>
      <c r="EG243" s="728"/>
      <c r="EH243" s="728"/>
      <c r="EI243" s="728"/>
      <c r="EJ243" s="728"/>
      <c r="EK243" s="728"/>
      <c r="EL243" s="728"/>
      <c r="EM243" s="728"/>
      <c r="EN243" s="728"/>
      <c r="EO243" s="728"/>
      <c r="EP243" s="728"/>
      <c r="EQ243" s="728"/>
      <c r="ER243" s="728"/>
      <c r="ES243" s="728"/>
      <c r="ET243" s="728"/>
      <c r="EU243" s="728"/>
      <c r="EV243" s="728"/>
      <c r="EW243" s="728"/>
      <c r="EX243" s="728"/>
      <c r="EY243" s="728"/>
      <c r="EZ243" s="728"/>
      <c r="FA243" s="728"/>
      <c r="FB243" s="728"/>
      <c r="FC243" s="728"/>
      <c r="FD243" s="728"/>
      <c r="FE243" s="728"/>
      <c r="FF243" s="728"/>
      <c r="FG243" s="728"/>
      <c r="FH243" s="728"/>
      <c r="FI243" s="728"/>
      <c r="FJ243" s="728"/>
      <c r="FK243" s="728"/>
      <c r="FL243" s="728"/>
      <c r="FM243" s="728"/>
      <c r="FN243" s="728"/>
      <c r="FO243" s="728"/>
      <c r="FP243" s="728"/>
      <c r="FQ243" s="728"/>
      <c r="FR243" s="728"/>
      <c r="FS243" s="728"/>
      <c r="FT243" s="728"/>
      <c r="FU243" s="728"/>
      <c r="FV243" s="728"/>
      <c r="FW243" s="728"/>
      <c r="FX243" s="728"/>
      <c r="FY243" s="728"/>
      <c r="FZ243" s="728"/>
      <c r="GA243" s="728"/>
      <c r="GB243" s="728"/>
      <c r="GC243" s="728"/>
      <c r="GD243" s="728"/>
      <c r="GE243" s="728"/>
      <c r="GF243" s="728"/>
      <c r="GG243" s="728"/>
      <c r="GH243" s="728"/>
      <c r="GI243" s="728"/>
      <c r="GJ243" s="728"/>
      <c r="GK243" s="728"/>
      <c r="GL243" s="728"/>
      <c r="GM243" s="728"/>
      <c r="GN243" s="728"/>
      <c r="GO243" s="728"/>
      <c r="GP243" s="728"/>
      <c r="GQ243" s="728"/>
      <c r="GR243" s="728"/>
      <c r="GS243" s="728"/>
      <c r="GT243" s="728"/>
      <c r="GU243" s="728"/>
      <c r="GV243" s="728"/>
      <c r="GW243" s="728"/>
      <c r="GX243" s="728"/>
      <c r="GY243" s="728"/>
      <c r="GZ243" s="728"/>
      <c r="HA243" s="728"/>
      <c r="HB243" s="728"/>
      <c r="HC243" s="728"/>
      <c r="HD243" s="728"/>
      <c r="HE243" s="728"/>
      <c r="HF243" s="728"/>
      <c r="HG243" s="728"/>
      <c r="HH243" s="728"/>
      <c r="HI243" s="728"/>
      <c r="HJ243" s="728"/>
      <c r="HK243" s="728"/>
      <c r="HL243" s="728"/>
      <c r="HM243" s="728"/>
      <c r="HN243" s="728"/>
      <c r="HO243" s="728"/>
      <c r="HP243" s="728"/>
      <c r="HQ243" s="728"/>
      <c r="HR243" s="728"/>
      <c r="HS243" s="728"/>
      <c r="HT243" s="728"/>
      <c r="HU243" s="728"/>
      <c r="HV243" s="728"/>
      <c r="HW243" s="728"/>
      <c r="HX243" s="728"/>
      <c r="HY243" s="728"/>
      <c r="HZ243" s="728"/>
      <c r="IA243" s="728"/>
      <c r="IB243" s="728"/>
      <c r="IC243" s="728"/>
      <c r="ID243" s="728"/>
      <c r="IE243" s="728"/>
      <c r="IF243" s="728"/>
      <c r="IG243" s="728"/>
      <c r="IH243" s="728"/>
      <c r="II243" s="728"/>
      <c r="IJ243" s="728"/>
      <c r="IK243" s="728"/>
      <c r="IL243" s="728"/>
      <c r="IM243" s="728"/>
      <c r="IN243" s="728"/>
      <c r="IO243" s="728"/>
      <c r="IP243" s="728"/>
      <c r="IQ243" s="728"/>
      <c r="IR243" s="728"/>
      <c r="IS243" s="728"/>
      <c r="IT243" s="728"/>
      <c r="IU243" s="728"/>
      <c r="IV243" s="728"/>
      <c r="IW243" s="728"/>
      <c r="IX243" s="728"/>
      <c r="IY243" s="728"/>
      <c r="IZ243" s="728"/>
      <c r="JA243" s="728"/>
      <c r="JB243" s="728"/>
      <c r="JC243" s="728"/>
      <c r="JD243" s="728"/>
      <c r="JE243" s="728"/>
    </row>
    <row r="244" spans="13:265" s="759" customFormat="1" ht="15" hidden="1" customHeight="1">
      <c r="M244" s="638"/>
      <c r="N244" s="638"/>
      <c r="CK244" s="728"/>
      <c r="CL244" s="728"/>
      <c r="CM244" s="728"/>
      <c r="CN244" s="728"/>
      <c r="CO244" s="728"/>
      <c r="CP244" s="728"/>
      <c r="CQ244" s="728"/>
      <c r="CR244" s="728"/>
      <c r="CS244" s="728"/>
      <c r="CT244" s="728"/>
      <c r="CU244" s="728"/>
      <c r="CV244" s="728"/>
      <c r="CW244" s="728"/>
      <c r="CX244" s="728"/>
      <c r="CY244" s="728"/>
      <c r="CZ244" s="728"/>
      <c r="DA244" s="728"/>
      <c r="DB244" s="728"/>
      <c r="DC244" s="728"/>
      <c r="DD244" s="728"/>
      <c r="DE244" s="728"/>
      <c r="DF244" s="728"/>
      <c r="DG244" s="728"/>
      <c r="DH244" s="728"/>
      <c r="DI244" s="728"/>
      <c r="DJ244" s="728"/>
      <c r="DK244" s="728"/>
      <c r="DL244" s="728"/>
      <c r="DM244" s="728"/>
      <c r="DN244" s="728"/>
      <c r="DO244" s="728"/>
      <c r="DP244" s="728"/>
      <c r="DQ244" s="728"/>
      <c r="DR244" s="728"/>
      <c r="DS244" s="728"/>
      <c r="DT244" s="728"/>
      <c r="DU244" s="728"/>
      <c r="DV244" s="728"/>
      <c r="DW244" s="728"/>
      <c r="DX244" s="728"/>
      <c r="DY244" s="728"/>
      <c r="DZ244" s="728"/>
      <c r="EA244" s="728"/>
      <c r="EB244" s="728"/>
      <c r="EC244" s="728"/>
      <c r="ED244" s="728"/>
      <c r="EE244" s="728"/>
      <c r="EF244" s="728"/>
      <c r="EG244" s="728"/>
      <c r="EH244" s="728"/>
      <c r="EI244" s="728"/>
      <c r="EJ244" s="728"/>
      <c r="EK244" s="728"/>
      <c r="EL244" s="728"/>
      <c r="EM244" s="728"/>
      <c r="EN244" s="728"/>
      <c r="EO244" s="728"/>
      <c r="EP244" s="728"/>
      <c r="EQ244" s="728"/>
      <c r="ER244" s="728"/>
      <c r="ES244" s="728"/>
      <c r="ET244" s="728"/>
      <c r="EU244" s="728"/>
      <c r="EV244" s="728"/>
      <c r="EW244" s="728"/>
      <c r="EX244" s="728"/>
      <c r="EY244" s="728"/>
      <c r="EZ244" s="728"/>
      <c r="FA244" s="728"/>
      <c r="FB244" s="728"/>
      <c r="FC244" s="728"/>
      <c r="FD244" s="728"/>
      <c r="FE244" s="728"/>
      <c r="FF244" s="728"/>
      <c r="FG244" s="728"/>
      <c r="FH244" s="728"/>
      <c r="FI244" s="728"/>
      <c r="FJ244" s="728"/>
      <c r="FK244" s="728"/>
      <c r="FL244" s="728"/>
      <c r="FM244" s="728"/>
      <c r="FN244" s="728"/>
      <c r="FO244" s="728"/>
      <c r="FP244" s="728"/>
      <c r="FQ244" s="728"/>
      <c r="FR244" s="728"/>
      <c r="FS244" s="728"/>
      <c r="FT244" s="728"/>
      <c r="FU244" s="728"/>
      <c r="FV244" s="728"/>
      <c r="FW244" s="728"/>
      <c r="FX244" s="728"/>
      <c r="FY244" s="728"/>
      <c r="FZ244" s="728"/>
      <c r="GA244" s="728"/>
      <c r="GB244" s="728"/>
      <c r="GC244" s="728"/>
      <c r="GD244" s="728"/>
      <c r="GE244" s="728"/>
      <c r="GF244" s="728"/>
      <c r="GG244" s="728"/>
      <c r="GH244" s="728"/>
      <c r="GI244" s="728"/>
      <c r="GJ244" s="728"/>
      <c r="GK244" s="728"/>
      <c r="GL244" s="728"/>
      <c r="GM244" s="728"/>
      <c r="GN244" s="728"/>
      <c r="GO244" s="728"/>
      <c r="GP244" s="728"/>
      <c r="GQ244" s="728"/>
      <c r="GR244" s="728"/>
      <c r="GS244" s="728"/>
      <c r="GT244" s="728"/>
      <c r="GU244" s="728"/>
      <c r="GV244" s="728"/>
      <c r="GW244" s="728"/>
      <c r="GX244" s="728"/>
      <c r="GY244" s="728"/>
      <c r="GZ244" s="728"/>
      <c r="HA244" s="728"/>
      <c r="HB244" s="728"/>
      <c r="HC244" s="728"/>
      <c r="HD244" s="728"/>
      <c r="HE244" s="728"/>
      <c r="HF244" s="728"/>
      <c r="HG244" s="728"/>
      <c r="HH244" s="728"/>
      <c r="HI244" s="728"/>
      <c r="HJ244" s="728"/>
      <c r="HK244" s="728"/>
      <c r="HL244" s="728"/>
      <c r="HM244" s="728"/>
      <c r="HN244" s="728"/>
      <c r="HO244" s="728"/>
      <c r="HP244" s="728"/>
      <c r="HQ244" s="728"/>
      <c r="HR244" s="728"/>
      <c r="HS244" s="728"/>
      <c r="HT244" s="728"/>
      <c r="HU244" s="728"/>
      <c r="HV244" s="728"/>
      <c r="HW244" s="728"/>
      <c r="HX244" s="728"/>
      <c r="HY244" s="728"/>
      <c r="HZ244" s="728"/>
      <c r="IA244" s="728"/>
      <c r="IB244" s="728"/>
      <c r="IC244" s="728"/>
      <c r="ID244" s="728"/>
      <c r="IE244" s="728"/>
      <c r="IF244" s="728"/>
      <c r="IG244" s="728"/>
      <c r="IH244" s="728"/>
      <c r="II244" s="728"/>
      <c r="IJ244" s="728"/>
      <c r="IK244" s="728"/>
      <c r="IL244" s="728"/>
      <c r="IM244" s="728"/>
      <c r="IN244" s="728"/>
      <c r="IO244" s="728"/>
      <c r="IP244" s="728"/>
      <c r="IQ244" s="728"/>
      <c r="IR244" s="728"/>
      <c r="IS244" s="728"/>
      <c r="IT244" s="728"/>
      <c r="IU244" s="728"/>
      <c r="IV244" s="728"/>
      <c r="IW244" s="728"/>
      <c r="IX244" s="728"/>
      <c r="IY244" s="728"/>
      <c r="IZ244" s="728"/>
      <c r="JA244" s="728"/>
      <c r="JB244" s="728"/>
      <c r="JC244" s="728"/>
      <c r="JD244" s="728"/>
      <c r="JE244" s="728"/>
    </row>
    <row r="245" spans="13:265" s="759" customFormat="1" ht="15" hidden="1" customHeight="1">
      <c r="M245" s="638"/>
      <c r="N245" s="638"/>
      <c r="CK245" s="728"/>
      <c r="CL245" s="728"/>
      <c r="CM245" s="728"/>
      <c r="CN245" s="728"/>
      <c r="CO245" s="728"/>
      <c r="CP245" s="728"/>
      <c r="CQ245" s="728"/>
      <c r="CR245" s="728"/>
      <c r="CS245" s="728"/>
      <c r="CT245" s="728"/>
      <c r="CU245" s="728"/>
      <c r="CV245" s="728"/>
      <c r="CW245" s="728"/>
      <c r="CX245" s="728"/>
      <c r="CY245" s="728"/>
      <c r="CZ245" s="728"/>
      <c r="DA245" s="728"/>
      <c r="DB245" s="728"/>
      <c r="DC245" s="728"/>
      <c r="DD245" s="728"/>
      <c r="DE245" s="728"/>
      <c r="DF245" s="728"/>
      <c r="DG245" s="728"/>
      <c r="DH245" s="728"/>
      <c r="DI245" s="728"/>
      <c r="DJ245" s="728"/>
      <c r="DK245" s="728"/>
      <c r="DL245" s="728"/>
      <c r="DM245" s="728"/>
      <c r="DN245" s="728"/>
      <c r="DO245" s="728"/>
      <c r="DP245" s="728"/>
      <c r="DQ245" s="728"/>
      <c r="DR245" s="728"/>
      <c r="DS245" s="728"/>
      <c r="DT245" s="728"/>
      <c r="DU245" s="728"/>
      <c r="DV245" s="728"/>
      <c r="DW245" s="728"/>
      <c r="DX245" s="728"/>
      <c r="DY245" s="728"/>
      <c r="DZ245" s="728"/>
      <c r="EA245" s="728"/>
      <c r="EB245" s="728"/>
      <c r="EC245" s="728"/>
      <c r="ED245" s="728"/>
      <c r="EE245" s="728"/>
      <c r="EF245" s="728"/>
      <c r="EG245" s="728"/>
      <c r="EH245" s="728"/>
      <c r="EI245" s="728"/>
      <c r="EJ245" s="728"/>
      <c r="EK245" s="728"/>
      <c r="EL245" s="728"/>
      <c r="EM245" s="728"/>
      <c r="EN245" s="728"/>
      <c r="EO245" s="728"/>
      <c r="EP245" s="728"/>
      <c r="EQ245" s="728"/>
      <c r="ER245" s="728"/>
      <c r="ES245" s="728"/>
      <c r="ET245" s="728"/>
      <c r="EU245" s="728"/>
      <c r="EV245" s="728"/>
      <c r="EW245" s="728"/>
      <c r="EX245" s="728"/>
      <c r="EY245" s="728"/>
      <c r="EZ245" s="728"/>
      <c r="FA245" s="728"/>
      <c r="FB245" s="728"/>
      <c r="FC245" s="728"/>
      <c r="FD245" s="728"/>
      <c r="FE245" s="728"/>
      <c r="FF245" s="728"/>
      <c r="FG245" s="728"/>
      <c r="FH245" s="728"/>
      <c r="FI245" s="728"/>
      <c r="FJ245" s="728"/>
      <c r="FK245" s="728"/>
      <c r="FL245" s="728"/>
      <c r="FM245" s="728"/>
      <c r="FN245" s="728"/>
      <c r="FO245" s="728"/>
      <c r="FP245" s="728"/>
      <c r="FQ245" s="728"/>
      <c r="FR245" s="728"/>
      <c r="FS245" s="728"/>
      <c r="FT245" s="728"/>
      <c r="FU245" s="728"/>
      <c r="FV245" s="728"/>
      <c r="FW245" s="728"/>
      <c r="FX245" s="728"/>
      <c r="FY245" s="728"/>
      <c r="FZ245" s="728"/>
      <c r="GA245" s="728"/>
      <c r="GB245" s="728"/>
      <c r="GC245" s="728"/>
      <c r="GD245" s="728"/>
      <c r="GE245" s="728"/>
      <c r="GF245" s="728"/>
      <c r="GG245" s="728"/>
      <c r="GH245" s="728"/>
      <c r="GI245" s="728"/>
      <c r="GJ245" s="728"/>
      <c r="GK245" s="728"/>
      <c r="GL245" s="728"/>
      <c r="GM245" s="728"/>
      <c r="GN245" s="728"/>
      <c r="GO245" s="728"/>
      <c r="GP245" s="728"/>
      <c r="GQ245" s="728"/>
      <c r="GR245" s="728"/>
      <c r="GS245" s="728"/>
      <c r="GT245" s="728"/>
      <c r="GU245" s="728"/>
      <c r="GV245" s="728"/>
      <c r="GW245" s="728"/>
      <c r="GX245" s="728"/>
      <c r="GY245" s="728"/>
      <c r="GZ245" s="728"/>
      <c r="HA245" s="728"/>
      <c r="HB245" s="728"/>
      <c r="HC245" s="728"/>
      <c r="HD245" s="728"/>
      <c r="HE245" s="728"/>
      <c r="HF245" s="728"/>
      <c r="HG245" s="728"/>
      <c r="HH245" s="728"/>
      <c r="HI245" s="728"/>
      <c r="HJ245" s="728"/>
      <c r="HK245" s="728"/>
      <c r="HL245" s="728"/>
      <c r="HM245" s="728"/>
      <c r="HN245" s="728"/>
      <c r="HO245" s="728"/>
      <c r="HP245" s="728"/>
      <c r="HQ245" s="728"/>
      <c r="HR245" s="728"/>
      <c r="HS245" s="728"/>
      <c r="HT245" s="728"/>
      <c r="HU245" s="728"/>
      <c r="HV245" s="728"/>
      <c r="HW245" s="728"/>
      <c r="HX245" s="728"/>
      <c r="HY245" s="728"/>
      <c r="HZ245" s="728"/>
      <c r="IA245" s="728"/>
      <c r="IB245" s="728"/>
      <c r="IC245" s="728"/>
      <c r="ID245" s="728"/>
      <c r="IE245" s="728"/>
      <c r="IF245" s="728"/>
      <c r="IG245" s="728"/>
      <c r="IH245" s="728"/>
      <c r="II245" s="728"/>
      <c r="IJ245" s="728"/>
      <c r="IK245" s="728"/>
      <c r="IL245" s="728"/>
      <c r="IM245" s="728"/>
      <c r="IN245" s="728"/>
      <c r="IO245" s="728"/>
      <c r="IP245" s="728"/>
      <c r="IQ245" s="728"/>
      <c r="IR245" s="728"/>
      <c r="IS245" s="728"/>
      <c r="IT245" s="728"/>
      <c r="IU245" s="728"/>
      <c r="IV245" s="728"/>
      <c r="IW245" s="728"/>
      <c r="IX245" s="728"/>
      <c r="IY245" s="728"/>
      <c r="IZ245" s="728"/>
      <c r="JA245" s="728"/>
      <c r="JB245" s="728"/>
      <c r="JC245" s="728"/>
      <c r="JD245" s="728"/>
      <c r="JE245" s="728"/>
    </row>
    <row r="246" spans="13:265" s="759" customFormat="1" ht="15" hidden="1" customHeight="1">
      <c r="M246" s="638"/>
      <c r="N246" s="638"/>
      <c r="CK246" s="728"/>
      <c r="CL246" s="728"/>
      <c r="CM246" s="728"/>
      <c r="CN246" s="728"/>
      <c r="CO246" s="728"/>
      <c r="CP246" s="728"/>
      <c r="CQ246" s="728"/>
      <c r="CR246" s="728"/>
      <c r="CS246" s="728"/>
      <c r="CT246" s="728"/>
      <c r="CU246" s="728"/>
      <c r="CV246" s="728"/>
      <c r="CW246" s="728"/>
      <c r="CX246" s="728"/>
      <c r="CY246" s="728"/>
      <c r="CZ246" s="728"/>
      <c r="DA246" s="728"/>
      <c r="DB246" s="728"/>
      <c r="DC246" s="728"/>
      <c r="DD246" s="728"/>
      <c r="DE246" s="728"/>
      <c r="DF246" s="728"/>
      <c r="DG246" s="728"/>
      <c r="DH246" s="728"/>
      <c r="DI246" s="728"/>
      <c r="DJ246" s="728"/>
      <c r="DK246" s="728"/>
      <c r="DL246" s="728"/>
      <c r="DM246" s="728"/>
      <c r="DN246" s="728"/>
      <c r="DO246" s="728"/>
      <c r="DP246" s="728"/>
      <c r="DQ246" s="728"/>
      <c r="DR246" s="728"/>
      <c r="DS246" s="728"/>
      <c r="DT246" s="728"/>
      <c r="DU246" s="728"/>
      <c r="DV246" s="728"/>
      <c r="DW246" s="728"/>
      <c r="DX246" s="728"/>
      <c r="DY246" s="728"/>
      <c r="DZ246" s="728"/>
      <c r="EA246" s="728"/>
      <c r="EB246" s="728"/>
      <c r="EC246" s="728"/>
      <c r="ED246" s="728"/>
      <c r="EE246" s="728"/>
      <c r="EF246" s="728"/>
      <c r="EG246" s="728"/>
      <c r="EH246" s="728"/>
      <c r="EI246" s="728"/>
      <c r="EJ246" s="728"/>
      <c r="EK246" s="728"/>
      <c r="EL246" s="728"/>
      <c r="EM246" s="728"/>
      <c r="EN246" s="728"/>
      <c r="EO246" s="728"/>
      <c r="EP246" s="728"/>
      <c r="EQ246" s="728"/>
      <c r="ER246" s="728"/>
      <c r="ES246" s="728"/>
      <c r="ET246" s="728"/>
      <c r="EU246" s="728"/>
      <c r="EV246" s="728"/>
      <c r="EW246" s="728"/>
      <c r="EX246" s="728"/>
      <c r="EY246" s="728"/>
      <c r="EZ246" s="728"/>
      <c r="FA246" s="728"/>
      <c r="FB246" s="728"/>
      <c r="FC246" s="728"/>
      <c r="FD246" s="728"/>
      <c r="FE246" s="728"/>
      <c r="FF246" s="728"/>
      <c r="FG246" s="728"/>
      <c r="FH246" s="728"/>
      <c r="FI246" s="728"/>
      <c r="FJ246" s="728"/>
      <c r="FK246" s="728"/>
      <c r="FL246" s="728"/>
      <c r="FM246" s="728"/>
      <c r="FN246" s="728"/>
      <c r="FO246" s="728"/>
      <c r="FP246" s="728"/>
      <c r="FQ246" s="728"/>
      <c r="FR246" s="728"/>
      <c r="FS246" s="728"/>
      <c r="FT246" s="728"/>
      <c r="FU246" s="728"/>
      <c r="FV246" s="728"/>
      <c r="FW246" s="728"/>
      <c r="FX246" s="728"/>
      <c r="FY246" s="728"/>
      <c r="FZ246" s="728"/>
      <c r="GA246" s="728"/>
      <c r="GB246" s="728"/>
      <c r="GC246" s="728"/>
      <c r="GD246" s="728"/>
      <c r="GE246" s="728"/>
      <c r="GF246" s="728"/>
      <c r="GG246" s="728"/>
      <c r="GH246" s="728"/>
      <c r="GI246" s="728"/>
      <c r="GJ246" s="728"/>
      <c r="GK246" s="728"/>
      <c r="GL246" s="728"/>
      <c r="GM246" s="728"/>
      <c r="GN246" s="728"/>
      <c r="GO246" s="728"/>
      <c r="GP246" s="728"/>
      <c r="GQ246" s="728"/>
      <c r="GR246" s="728"/>
      <c r="GS246" s="728"/>
      <c r="GT246" s="728"/>
      <c r="GU246" s="728"/>
      <c r="GV246" s="728"/>
      <c r="GW246" s="728"/>
      <c r="GX246" s="728"/>
      <c r="GY246" s="728"/>
      <c r="GZ246" s="728"/>
      <c r="HA246" s="728"/>
      <c r="HB246" s="728"/>
      <c r="HC246" s="728"/>
      <c r="HD246" s="728"/>
      <c r="HE246" s="728"/>
      <c r="HF246" s="728"/>
      <c r="HG246" s="728"/>
      <c r="HH246" s="728"/>
      <c r="HI246" s="728"/>
      <c r="HJ246" s="728"/>
      <c r="HK246" s="728"/>
      <c r="HL246" s="728"/>
      <c r="HM246" s="728"/>
      <c r="HN246" s="728"/>
      <c r="HO246" s="728"/>
      <c r="HP246" s="728"/>
      <c r="HQ246" s="728"/>
      <c r="HR246" s="728"/>
      <c r="HS246" s="728"/>
      <c r="HT246" s="728"/>
      <c r="HU246" s="728"/>
      <c r="HV246" s="728"/>
      <c r="HW246" s="728"/>
      <c r="HX246" s="728"/>
      <c r="HY246" s="728"/>
      <c r="HZ246" s="728"/>
      <c r="IA246" s="728"/>
      <c r="IB246" s="728"/>
      <c r="IC246" s="728"/>
      <c r="ID246" s="728"/>
      <c r="IE246" s="728"/>
      <c r="IF246" s="728"/>
      <c r="IG246" s="728"/>
      <c r="IH246" s="728"/>
      <c r="II246" s="728"/>
      <c r="IJ246" s="728"/>
      <c r="IK246" s="728"/>
      <c r="IL246" s="728"/>
      <c r="IM246" s="728"/>
      <c r="IN246" s="728"/>
      <c r="IO246" s="728"/>
      <c r="IP246" s="728"/>
      <c r="IQ246" s="728"/>
      <c r="IR246" s="728"/>
      <c r="IS246" s="728"/>
      <c r="IT246" s="728"/>
      <c r="IU246" s="728"/>
      <c r="IV246" s="728"/>
      <c r="IW246" s="728"/>
      <c r="IX246" s="728"/>
      <c r="IY246" s="728"/>
      <c r="IZ246" s="728"/>
      <c r="JA246" s="728"/>
      <c r="JB246" s="728"/>
      <c r="JC246" s="728"/>
      <c r="JD246" s="728"/>
      <c r="JE246" s="728"/>
    </row>
    <row r="247" spans="13:265" s="759" customFormat="1" ht="15" hidden="1" customHeight="1">
      <c r="M247" s="638"/>
      <c r="N247" s="638"/>
      <c r="CK247" s="728"/>
      <c r="CL247" s="728"/>
      <c r="CM247" s="728"/>
      <c r="CN247" s="728"/>
      <c r="CO247" s="728"/>
      <c r="CP247" s="728"/>
      <c r="CQ247" s="728"/>
      <c r="CR247" s="728"/>
      <c r="CS247" s="728"/>
      <c r="CT247" s="728"/>
      <c r="CU247" s="728"/>
      <c r="CV247" s="728"/>
      <c r="CW247" s="728"/>
      <c r="CX247" s="728"/>
      <c r="CY247" s="728"/>
      <c r="CZ247" s="728"/>
      <c r="DA247" s="728"/>
      <c r="DB247" s="728"/>
      <c r="DC247" s="728"/>
      <c r="DD247" s="728"/>
      <c r="DE247" s="728"/>
      <c r="DF247" s="728"/>
      <c r="DG247" s="728"/>
      <c r="DH247" s="728"/>
      <c r="DI247" s="728"/>
      <c r="DJ247" s="728"/>
      <c r="DK247" s="728"/>
      <c r="DL247" s="728"/>
      <c r="DM247" s="728"/>
      <c r="DN247" s="728"/>
      <c r="DO247" s="728"/>
      <c r="DP247" s="728"/>
      <c r="DQ247" s="728"/>
      <c r="DR247" s="728"/>
      <c r="DS247" s="728"/>
      <c r="DT247" s="728"/>
      <c r="DU247" s="728"/>
      <c r="DV247" s="728"/>
      <c r="DW247" s="728"/>
      <c r="DX247" s="728"/>
      <c r="DY247" s="728"/>
      <c r="DZ247" s="728"/>
      <c r="EA247" s="728"/>
      <c r="EB247" s="728"/>
      <c r="EC247" s="728"/>
      <c r="ED247" s="728"/>
      <c r="EE247" s="728"/>
      <c r="EF247" s="728"/>
      <c r="EG247" s="728"/>
      <c r="EH247" s="728"/>
      <c r="EI247" s="728"/>
      <c r="EJ247" s="728"/>
      <c r="EK247" s="728"/>
      <c r="EL247" s="728"/>
      <c r="EM247" s="728"/>
      <c r="EN247" s="728"/>
      <c r="EO247" s="728"/>
      <c r="EP247" s="728"/>
      <c r="EQ247" s="728"/>
      <c r="ER247" s="728"/>
      <c r="ES247" s="728"/>
      <c r="ET247" s="728"/>
      <c r="EU247" s="728"/>
      <c r="EV247" s="728"/>
      <c r="EW247" s="728"/>
      <c r="EX247" s="728"/>
      <c r="EY247" s="728"/>
      <c r="EZ247" s="728"/>
      <c r="FA247" s="728"/>
      <c r="FB247" s="728"/>
      <c r="FC247" s="728"/>
      <c r="FD247" s="728"/>
      <c r="FE247" s="728"/>
      <c r="FF247" s="728"/>
      <c r="FG247" s="728"/>
      <c r="FH247" s="728"/>
      <c r="FI247" s="728"/>
      <c r="FJ247" s="728"/>
      <c r="FK247" s="728"/>
      <c r="FL247" s="728"/>
      <c r="FM247" s="728"/>
      <c r="FN247" s="728"/>
      <c r="FO247" s="728"/>
      <c r="FP247" s="728"/>
      <c r="FQ247" s="728"/>
      <c r="FR247" s="728"/>
      <c r="FS247" s="728"/>
      <c r="FT247" s="728"/>
      <c r="FU247" s="728"/>
      <c r="FV247" s="728"/>
      <c r="FW247" s="728"/>
      <c r="FX247" s="728"/>
      <c r="FY247" s="728"/>
      <c r="FZ247" s="728"/>
      <c r="GA247" s="728"/>
      <c r="GB247" s="728"/>
      <c r="GC247" s="728"/>
      <c r="GD247" s="728"/>
      <c r="GE247" s="728"/>
      <c r="GF247" s="728"/>
      <c r="GG247" s="728"/>
      <c r="GH247" s="728"/>
      <c r="GI247" s="728"/>
      <c r="GJ247" s="728"/>
      <c r="GK247" s="728"/>
      <c r="GL247" s="728"/>
      <c r="GM247" s="728"/>
      <c r="GN247" s="728"/>
      <c r="GO247" s="728"/>
      <c r="GP247" s="728"/>
      <c r="GQ247" s="728"/>
      <c r="GR247" s="728"/>
      <c r="GS247" s="728"/>
      <c r="GT247" s="728"/>
      <c r="GU247" s="728"/>
      <c r="GV247" s="728"/>
      <c r="GW247" s="728"/>
      <c r="GX247" s="728"/>
      <c r="GY247" s="728"/>
      <c r="GZ247" s="728"/>
      <c r="HA247" s="728"/>
      <c r="HB247" s="728"/>
      <c r="HC247" s="728"/>
      <c r="HD247" s="728"/>
      <c r="HE247" s="728"/>
      <c r="HF247" s="728"/>
      <c r="HG247" s="728"/>
      <c r="HH247" s="728"/>
      <c r="HI247" s="728"/>
      <c r="HJ247" s="728"/>
      <c r="HK247" s="728"/>
      <c r="HL247" s="728"/>
      <c r="HM247" s="728"/>
      <c r="HN247" s="728"/>
      <c r="HO247" s="728"/>
      <c r="HP247" s="728"/>
      <c r="HQ247" s="728"/>
      <c r="HR247" s="728"/>
      <c r="HS247" s="728"/>
      <c r="HT247" s="728"/>
      <c r="HU247" s="728"/>
      <c r="HV247" s="728"/>
      <c r="HW247" s="728"/>
      <c r="HX247" s="728"/>
      <c r="HY247" s="728"/>
      <c r="HZ247" s="728"/>
      <c r="IA247" s="728"/>
      <c r="IB247" s="728"/>
      <c r="IC247" s="728"/>
      <c r="ID247" s="728"/>
      <c r="IE247" s="728"/>
      <c r="IF247" s="728"/>
      <c r="IG247" s="728"/>
      <c r="IH247" s="728"/>
      <c r="II247" s="728"/>
      <c r="IJ247" s="728"/>
      <c r="IK247" s="728"/>
      <c r="IL247" s="728"/>
      <c r="IM247" s="728"/>
      <c r="IN247" s="728"/>
      <c r="IO247" s="728"/>
      <c r="IP247" s="728"/>
      <c r="IQ247" s="728"/>
      <c r="IR247" s="728"/>
      <c r="IS247" s="728"/>
      <c r="IT247" s="728"/>
      <c r="IU247" s="728"/>
      <c r="IV247" s="728"/>
      <c r="IW247" s="728"/>
      <c r="IX247" s="728"/>
      <c r="IY247" s="728"/>
      <c r="IZ247" s="728"/>
      <c r="JA247" s="728"/>
      <c r="JB247" s="728"/>
      <c r="JC247" s="728"/>
      <c r="JD247" s="728"/>
      <c r="JE247" s="728"/>
    </row>
    <row r="248" spans="13:265" s="759" customFormat="1" ht="15" hidden="1" customHeight="1">
      <c r="M248" s="638"/>
      <c r="N248" s="638"/>
      <c r="CK248" s="728"/>
      <c r="CL248" s="728"/>
      <c r="CM248" s="728"/>
      <c r="CN248" s="728"/>
      <c r="CO248" s="728"/>
      <c r="CP248" s="728"/>
      <c r="CQ248" s="728"/>
      <c r="CR248" s="728"/>
      <c r="CS248" s="728"/>
      <c r="CT248" s="728"/>
      <c r="CU248" s="728"/>
      <c r="CV248" s="728"/>
      <c r="CW248" s="728"/>
      <c r="CX248" s="728"/>
      <c r="CY248" s="728"/>
      <c r="CZ248" s="728"/>
      <c r="DA248" s="728"/>
      <c r="DB248" s="728"/>
      <c r="DC248" s="728"/>
      <c r="DD248" s="728"/>
      <c r="DE248" s="728"/>
      <c r="DF248" s="728"/>
      <c r="DG248" s="728"/>
      <c r="DH248" s="728"/>
      <c r="DI248" s="728"/>
      <c r="DJ248" s="728"/>
      <c r="DK248" s="728"/>
      <c r="DL248" s="728"/>
      <c r="DM248" s="728"/>
      <c r="DN248" s="728"/>
      <c r="DO248" s="728"/>
      <c r="DP248" s="728"/>
      <c r="DQ248" s="728"/>
      <c r="DR248" s="728"/>
      <c r="DS248" s="728"/>
      <c r="DT248" s="728"/>
      <c r="DU248" s="728"/>
      <c r="DV248" s="728"/>
      <c r="DW248" s="728"/>
      <c r="DX248" s="728"/>
      <c r="DY248" s="728"/>
      <c r="DZ248" s="728"/>
      <c r="EA248" s="728"/>
      <c r="EB248" s="728"/>
      <c r="EC248" s="728"/>
      <c r="ED248" s="728"/>
      <c r="EE248" s="728"/>
      <c r="EF248" s="728"/>
      <c r="EG248" s="728"/>
      <c r="EH248" s="728"/>
      <c r="EI248" s="728"/>
      <c r="EJ248" s="728"/>
      <c r="EK248" s="728"/>
      <c r="EL248" s="728"/>
      <c r="EM248" s="728"/>
      <c r="EN248" s="728"/>
      <c r="EO248" s="728"/>
      <c r="EP248" s="728"/>
      <c r="EQ248" s="728"/>
      <c r="ER248" s="728"/>
      <c r="ES248" s="728"/>
      <c r="ET248" s="728"/>
      <c r="EU248" s="728"/>
      <c r="EV248" s="728"/>
      <c r="EW248" s="728"/>
      <c r="EX248" s="728"/>
      <c r="EY248" s="728"/>
      <c r="EZ248" s="728"/>
      <c r="FA248" s="728"/>
      <c r="FB248" s="728"/>
      <c r="FC248" s="728"/>
      <c r="FD248" s="728"/>
      <c r="FE248" s="728"/>
      <c r="FF248" s="728"/>
      <c r="FG248" s="728"/>
      <c r="FH248" s="728"/>
      <c r="FI248" s="728"/>
      <c r="FJ248" s="728"/>
      <c r="FK248" s="728"/>
      <c r="FL248" s="728"/>
      <c r="FM248" s="728"/>
      <c r="FN248" s="728"/>
      <c r="FO248" s="728"/>
      <c r="FP248" s="728"/>
      <c r="FQ248" s="728"/>
      <c r="FR248" s="728"/>
      <c r="FS248" s="728"/>
      <c r="FT248" s="728"/>
      <c r="FU248" s="728"/>
      <c r="FV248" s="728"/>
      <c r="FW248" s="728"/>
      <c r="FX248" s="728"/>
      <c r="FY248" s="728"/>
      <c r="FZ248" s="728"/>
      <c r="GA248" s="728"/>
      <c r="GB248" s="728"/>
      <c r="GC248" s="728"/>
      <c r="GD248" s="728"/>
      <c r="GE248" s="728"/>
      <c r="GF248" s="728"/>
      <c r="GG248" s="728"/>
      <c r="GH248" s="728"/>
      <c r="GI248" s="728"/>
      <c r="GJ248" s="728"/>
      <c r="GK248" s="728"/>
      <c r="GL248" s="728"/>
      <c r="GM248" s="728"/>
      <c r="GN248" s="728"/>
      <c r="GO248" s="728"/>
      <c r="GP248" s="728"/>
      <c r="GQ248" s="728"/>
      <c r="GR248" s="728"/>
      <c r="GS248" s="728"/>
      <c r="GT248" s="728"/>
      <c r="GU248" s="728"/>
      <c r="GV248" s="728"/>
      <c r="GW248" s="728"/>
      <c r="GX248" s="728"/>
      <c r="GY248" s="728"/>
      <c r="GZ248" s="728"/>
      <c r="HA248" s="728"/>
      <c r="HB248" s="728"/>
      <c r="HC248" s="728"/>
      <c r="HD248" s="728"/>
      <c r="HE248" s="728"/>
      <c r="HF248" s="728"/>
      <c r="HG248" s="728"/>
      <c r="HH248" s="728"/>
      <c r="HI248" s="728"/>
      <c r="HJ248" s="728"/>
      <c r="HK248" s="728"/>
      <c r="HL248" s="728"/>
      <c r="HM248" s="728"/>
      <c r="HN248" s="728"/>
      <c r="HO248" s="728"/>
      <c r="HP248" s="728"/>
      <c r="HQ248" s="728"/>
      <c r="HR248" s="728"/>
      <c r="HS248" s="728"/>
      <c r="HT248" s="728"/>
      <c r="HU248" s="728"/>
      <c r="HV248" s="728"/>
      <c r="HW248" s="728"/>
      <c r="HX248" s="728"/>
      <c r="HY248" s="728"/>
      <c r="HZ248" s="728"/>
      <c r="IA248" s="728"/>
      <c r="IB248" s="728"/>
      <c r="IC248" s="728"/>
      <c r="ID248" s="728"/>
      <c r="IE248" s="728"/>
      <c r="IF248" s="728"/>
      <c r="IG248" s="728"/>
      <c r="IH248" s="728"/>
      <c r="II248" s="728"/>
      <c r="IJ248" s="728"/>
      <c r="IK248" s="728"/>
      <c r="IL248" s="728"/>
      <c r="IM248" s="728"/>
      <c r="IN248" s="728"/>
      <c r="IO248" s="728"/>
      <c r="IP248" s="728"/>
      <c r="IQ248" s="728"/>
      <c r="IR248" s="728"/>
      <c r="IS248" s="728"/>
      <c r="IT248" s="728"/>
      <c r="IU248" s="728"/>
      <c r="IV248" s="728"/>
      <c r="IW248" s="728"/>
      <c r="IX248" s="728"/>
      <c r="IY248" s="728"/>
      <c r="IZ248" s="728"/>
      <c r="JA248" s="728"/>
      <c r="JB248" s="728"/>
      <c r="JC248" s="728"/>
      <c r="JD248" s="728"/>
      <c r="JE248" s="728"/>
    </row>
    <row r="249" spans="13:265" s="759" customFormat="1" ht="15" hidden="1" customHeight="1">
      <c r="M249" s="638"/>
      <c r="N249" s="638"/>
      <c r="CK249" s="728"/>
      <c r="CL249" s="728"/>
      <c r="CM249" s="728"/>
      <c r="CN249" s="728"/>
      <c r="CO249" s="728"/>
      <c r="CP249" s="728"/>
      <c r="CQ249" s="728"/>
      <c r="CR249" s="728"/>
      <c r="CS249" s="728"/>
      <c r="CT249" s="728"/>
      <c r="CU249" s="728"/>
      <c r="CV249" s="728"/>
      <c r="CW249" s="728"/>
      <c r="CX249" s="728"/>
      <c r="CY249" s="728"/>
      <c r="CZ249" s="728"/>
      <c r="DA249" s="728"/>
      <c r="DB249" s="728"/>
      <c r="DC249" s="728"/>
      <c r="DD249" s="728"/>
      <c r="DE249" s="728"/>
      <c r="DF249" s="728"/>
      <c r="DG249" s="728"/>
      <c r="DH249" s="728"/>
      <c r="DI249" s="728"/>
      <c r="DJ249" s="728"/>
      <c r="DK249" s="728"/>
      <c r="DL249" s="728"/>
      <c r="DM249" s="728"/>
      <c r="DN249" s="728"/>
      <c r="DO249" s="728"/>
      <c r="DP249" s="728"/>
      <c r="DQ249" s="728"/>
      <c r="DR249" s="728"/>
      <c r="DS249" s="728"/>
      <c r="DT249" s="728"/>
      <c r="DU249" s="728"/>
      <c r="DV249" s="728"/>
      <c r="DW249" s="728"/>
      <c r="DX249" s="728"/>
      <c r="DY249" s="728"/>
      <c r="DZ249" s="728"/>
      <c r="EA249" s="728"/>
      <c r="EB249" s="728"/>
      <c r="EC249" s="728"/>
      <c r="ED249" s="728"/>
      <c r="EE249" s="728"/>
      <c r="EF249" s="728"/>
      <c r="EG249" s="728"/>
      <c r="EH249" s="728"/>
      <c r="EI249" s="728"/>
      <c r="EJ249" s="728"/>
      <c r="EK249" s="728"/>
      <c r="EL249" s="728"/>
      <c r="EM249" s="728"/>
      <c r="EN249" s="728"/>
      <c r="EO249" s="728"/>
      <c r="EP249" s="728"/>
      <c r="EQ249" s="728"/>
      <c r="ER249" s="728"/>
      <c r="ES249" s="728"/>
      <c r="ET249" s="728"/>
      <c r="EU249" s="728"/>
      <c r="EV249" s="728"/>
      <c r="EW249" s="728"/>
      <c r="EX249" s="728"/>
      <c r="EY249" s="728"/>
      <c r="EZ249" s="728"/>
      <c r="FA249" s="728"/>
      <c r="FB249" s="728"/>
      <c r="FC249" s="728"/>
      <c r="FD249" s="728"/>
      <c r="FE249" s="728"/>
      <c r="FF249" s="728"/>
      <c r="FG249" s="728"/>
      <c r="FH249" s="728"/>
      <c r="FI249" s="728"/>
      <c r="FJ249" s="728"/>
      <c r="FK249" s="728"/>
      <c r="FL249" s="728"/>
      <c r="FM249" s="728"/>
      <c r="FN249" s="728"/>
      <c r="FO249" s="728"/>
      <c r="FP249" s="728"/>
      <c r="FQ249" s="728"/>
      <c r="FR249" s="728"/>
      <c r="FS249" s="728"/>
      <c r="FT249" s="728"/>
      <c r="FU249" s="728"/>
      <c r="FV249" s="728"/>
      <c r="FW249" s="728"/>
      <c r="FX249" s="728"/>
      <c r="FY249" s="728"/>
      <c r="FZ249" s="728"/>
      <c r="GA249" s="728"/>
      <c r="GB249" s="728"/>
      <c r="GC249" s="728"/>
      <c r="GD249" s="728"/>
      <c r="GE249" s="728"/>
      <c r="GF249" s="728"/>
      <c r="GG249" s="728"/>
      <c r="GH249" s="728"/>
      <c r="GI249" s="728"/>
      <c r="GJ249" s="728"/>
      <c r="GK249" s="728"/>
      <c r="GL249" s="728"/>
      <c r="GM249" s="728"/>
      <c r="GN249" s="728"/>
      <c r="GO249" s="728"/>
      <c r="GP249" s="728"/>
      <c r="GQ249" s="728"/>
      <c r="GR249" s="728"/>
      <c r="GS249" s="728"/>
      <c r="GT249" s="728"/>
      <c r="GU249" s="728"/>
      <c r="GV249" s="728"/>
      <c r="GW249" s="728"/>
      <c r="GX249" s="728"/>
      <c r="GY249" s="728"/>
      <c r="GZ249" s="728"/>
      <c r="HA249" s="728"/>
      <c r="HB249" s="728"/>
      <c r="HC249" s="728"/>
      <c r="HD249" s="728"/>
      <c r="HE249" s="728"/>
      <c r="HF249" s="728"/>
      <c r="HG249" s="728"/>
      <c r="HH249" s="728"/>
      <c r="HI249" s="728"/>
      <c r="HJ249" s="728"/>
      <c r="HK249" s="728"/>
      <c r="HL249" s="728"/>
      <c r="HM249" s="728"/>
      <c r="HN249" s="728"/>
      <c r="HO249" s="728"/>
      <c r="HP249" s="728"/>
      <c r="HQ249" s="728"/>
      <c r="HR249" s="728"/>
      <c r="HS249" s="728"/>
      <c r="HT249" s="728"/>
      <c r="HU249" s="728"/>
      <c r="HV249" s="728"/>
      <c r="HW249" s="728"/>
      <c r="HX249" s="728"/>
      <c r="HY249" s="728"/>
      <c r="HZ249" s="728"/>
      <c r="IA249" s="728"/>
      <c r="IB249" s="728"/>
      <c r="IC249" s="728"/>
      <c r="ID249" s="728"/>
      <c r="IE249" s="728"/>
      <c r="IF249" s="728"/>
      <c r="IG249" s="728"/>
      <c r="IH249" s="728"/>
      <c r="II249" s="728"/>
      <c r="IJ249" s="728"/>
      <c r="IK249" s="728"/>
      <c r="IL249" s="728"/>
      <c r="IM249" s="728"/>
      <c r="IN249" s="728"/>
      <c r="IO249" s="728"/>
      <c r="IP249" s="728"/>
      <c r="IQ249" s="728"/>
      <c r="IR249" s="728"/>
      <c r="IS249" s="728"/>
      <c r="IT249" s="728"/>
      <c r="IU249" s="728"/>
      <c r="IV249" s="728"/>
      <c r="IW249" s="728"/>
      <c r="IX249" s="728"/>
      <c r="IY249" s="728"/>
      <c r="IZ249" s="728"/>
      <c r="JA249" s="728"/>
      <c r="JB249" s="728"/>
      <c r="JC249" s="728"/>
      <c r="JD249" s="728"/>
      <c r="JE249" s="728"/>
    </row>
    <row r="250" spans="13:265" s="759" customFormat="1" ht="15" hidden="1" customHeight="1">
      <c r="M250" s="638"/>
      <c r="N250" s="638"/>
      <c r="CK250" s="728"/>
      <c r="CL250" s="728"/>
      <c r="CM250" s="728"/>
      <c r="CN250" s="728"/>
      <c r="CO250" s="728"/>
      <c r="CP250" s="728"/>
      <c r="CQ250" s="728"/>
      <c r="CR250" s="728"/>
      <c r="CS250" s="728"/>
      <c r="CT250" s="728"/>
      <c r="CU250" s="728"/>
      <c r="CV250" s="728"/>
      <c r="CW250" s="728"/>
      <c r="CX250" s="728"/>
      <c r="CY250" s="728"/>
      <c r="CZ250" s="728"/>
      <c r="DA250" s="728"/>
      <c r="DB250" s="728"/>
      <c r="DC250" s="728"/>
      <c r="DD250" s="728"/>
      <c r="DE250" s="728"/>
      <c r="DF250" s="728"/>
      <c r="DG250" s="728"/>
      <c r="DH250" s="728"/>
      <c r="DI250" s="728"/>
      <c r="DJ250" s="728"/>
      <c r="DK250" s="728"/>
      <c r="DL250" s="728"/>
      <c r="DM250" s="728"/>
      <c r="DN250" s="728"/>
      <c r="DO250" s="728"/>
      <c r="DP250" s="728"/>
      <c r="DQ250" s="728"/>
      <c r="DR250" s="728"/>
      <c r="DS250" s="728"/>
      <c r="DT250" s="728"/>
      <c r="DU250" s="728"/>
      <c r="DV250" s="728"/>
      <c r="DW250" s="728"/>
      <c r="DX250" s="728"/>
      <c r="DY250" s="728"/>
      <c r="DZ250" s="728"/>
      <c r="EA250" s="728"/>
      <c r="EB250" s="728"/>
      <c r="EC250" s="728"/>
      <c r="ED250" s="728"/>
      <c r="EE250" s="728"/>
      <c r="EF250" s="728"/>
      <c r="EG250" s="728"/>
      <c r="EH250" s="728"/>
      <c r="EI250" s="728"/>
      <c r="EJ250" s="728"/>
      <c r="EK250" s="728"/>
      <c r="EL250" s="728"/>
      <c r="EM250" s="728"/>
      <c r="EN250" s="728"/>
      <c r="EO250" s="728"/>
      <c r="EP250" s="728"/>
      <c r="EQ250" s="728"/>
      <c r="ER250" s="728"/>
      <c r="ES250" s="728"/>
      <c r="ET250" s="728"/>
      <c r="EU250" s="728"/>
      <c r="EV250" s="728"/>
      <c r="EW250" s="728"/>
      <c r="EX250" s="728"/>
      <c r="EY250" s="728"/>
      <c r="EZ250" s="728"/>
      <c r="FA250" s="728"/>
      <c r="FB250" s="728"/>
      <c r="FC250" s="728"/>
      <c r="FD250" s="728"/>
      <c r="FE250" s="728"/>
      <c r="FF250" s="728"/>
      <c r="FG250" s="728"/>
      <c r="FH250" s="728"/>
      <c r="FI250" s="728"/>
      <c r="FJ250" s="728"/>
      <c r="FK250" s="728"/>
      <c r="FL250" s="728"/>
      <c r="FM250" s="728"/>
      <c r="FN250" s="728"/>
      <c r="FO250" s="728"/>
      <c r="FP250" s="728"/>
      <c r="FQ250" s="728"/>
      <c r="FR250" s="728"/>
      <c r="FS250" s="728"/>
      <c r="FT250" s="728"/>
      <c r="FU250" s="728"/>
      <c r="FV250" s="728"/>
      <c r="FW250" s="728"/>
      <c r="FX250" s="728"/>
      <c r="FY250" s="728"/>
      <c r="FZ250" s="728"/>
      <c r="GA250" s="728"/>
      <c r="GB250" s="728"/>
      <c r="GC250" s="728"/>
      <c r="GD250" s="728"/>
      <c r="GE250" s="728"/>
      <c r="GF250" s="728"/>
      <c r="GG250" s="728"/>
      <c r="GH250" s="728"/>
      <c r="GI250" s="728"/>
      <c r="GJ250" s="728"/>
      <c r="GK250" s="728"/>
      <c r="GL250" s="728"/>
      <c r="GM250" s="728"/>
      <c r="GN250" s="728"/>
      <c r="GO250" s="728"/>
      <c r="GP250" s="728"/>
      <c r="GQ250" s="728"/>
      <c r="GR250" s="728"/>
      <c r="GS250" s="728"/>
      <c r="GT250" s="728"/>
      <c r="GU250" s="728"/>
      <c r="GV250" s="728"/>
      <c r="GW250" s="728"/>
      <c r="GX250" s="728"/>
      <c r="GY250" s="728"/>
      <c r="GZ250" s="728"/>
      <c r="HA250" s="728"/>
      <c r="HB250" s="728"/>
      <c r="HC250" s="728"/>
      <c r="HD250" s="728"/>
      <c r="HE250" s="728"/>
      <c r="HF250" s="728"/>
      <c r="HG250" s="728"/>
      <c r="HH250" s="728"/>
      <c r="HI250" s="728"/>
      <c r="HJ250" s="728"/>
      <c r="HK250" s="728"/>
      <c r="HL250" s="728"/>
      <c r="HM250" s="728"/>
      <c r="HN250" s="728"/>
      <c r="HO250" s="728"/>
      <c r="HP250" s="728"/>
      <c r="HQ250" s="728"/>
      <c r="HR250" s="728"/>
      <c r="HS250" s="728"/>
      <c r="HT250" s="728"/>
      <c r="HU250" s="728"/>
      <c r="HV250" s="728"/>
      <c r="HW250" s="728"/>
      <c r="HX250" s="728"/>
      <c r="HY250" s="728"/>
      <c r="HZ250" s="728"/>
      <c r="IA250" s="728"/>
      <c r="IB250" s="728"/>
      <c r="IC250" s="728"/>
      <c r="ID250" s="728"/>
      <c r="IE250" s="728"/>
      <c r="IF250" s="728"/>
      <c r="IG250" s="728"/>
      <c r="IH250" s="728"/>
      <c r="II250" s="728"/>
      <c r="IJ250" s="728"/>
      <c r="IK250" s="728"/>
      <c r="IL250" s="728"/>
      <c r="IM250" s="728"/>
      <c r="IN250" s="728"/>
      <c r="IO250" s="728"/>
      <c r="IP250" s="728"/>
      <c r="IQ250" s="728"/>
      <c r="IR250" s="728"/>
      <c r="IS250" s="728"/>
      <c r="IT250" s="728"/>
      <c r="IU250" s="728"/>
      <c r="IV250" s="728"/>
      <c r="IW250" s="728"/>
      <c r="IX250" s="728"/>
      <c r="IY250" s="728"/>
      <c r="IZ250" s="728"/>
      <c r="JA250" s="728"/>
      <c r="JB250" s="728"/>
      <c r="JC250" s="728"/>
      <c r="JD250" s="728"/>
      <c r="JE250" s="728"/>
    </row>
    <row r="251" spans="13:265" s="759" customFormat="1" ht="15" hidden="1" customHeight="1">
      <c r="M251" s="638"/>
      <c r="N251" s="638"/>
      <c r="CK251" s="728"/>
      <c r="CL251" s="728"/>
      <c r="CM251" s="728"/>
      <c r="CN251" s="728"/>
      <c r="CO251" s="728"/>
      <c r="CP251" s="728"/>
      <c r="CQ251" s="728"/>
      <c r="CR251" s="728"/>
      <c r="CS251" s="728"/>
      <c r="CT251" s="728"/>
      <c r="CU251" s="728"/>
      <c r="CV251" s="728"/>
      <c r="CW251" s="728"/>
      <c r="CX251" s="728"/>
      <c r="CY251" s="728"/>
      <c r="CZ251" s="728"/>
      <c r="DA251" s="728"/>
      <c r="DB251" s="728"/>
      <c r="DC251" s="728"/>
      <c r="DD251" s="728"/>
      <c r="DE251" s="728"/>
      <c r="DF251" s="728"/>
      <c r="DG251" s="728"/>
      <c r="DH251" s="728"/>
      <c r="DI251" s="728"/>
      <c r="DJ251" s="728"/>
      <c r="DK251" s="728"/>
      <c r="DL251" s="728"/>
      <c r="DM251" s="728"/>
      <c r="DN251" s="728"/>
      <c r="DO251" s="728"/>
      <c r="DP251" s="728"/>
      <c r="DQ251" s="728"/>
      <c r="DR251" s="728"/>
      <c r="DS251" s="728"/>
      <c r="DT251" s="728"/>
      <c r="DU251" s="728"/>
      <c r="DV251" s="728"/>
      <c r="DW251" s="728"/>
      <c r="DX251" s="728"/>
      <c r="DY251" s="728"/>
      <c r="DZ251" s="728"/>
      <c r="EA251" s="728"/>
      <c r="EB251" s="728"/>
      <c r="EC251" s="728"/>
      <c r="ED251" s="728"/>
      <c r="EE251" s="728"/>
      <c r="EF251" s="728"/>
      <c r="EG251" s="728"/>
      <c r="EH251" s="728"/>
      <c r="EI251" s="728"/>
      <c r="EJ251" s="728"/>
      <c r="EK251" s="728"/>
      <c r="EL251" s="728"/>
      <c r="EM251" s="728"/>
      <c r="EN251" s="728"/>
      <c r="EO251" s="728"/>
      <c r="EP251" s="728"/>
      <c r="EQ251" s="728"/>
      <c r="ER251" s="728"/>
      <c r="ES251" s="728"/>
      <c r="ET251" s="728"/>
      <c r="EU251" s="728"/>
      <c r="EV251" s="728"/>
      <c r="EW251" s="728"/>
      <c r="EX251" s="728"/>
      <c r="EY251" s="728"/>
      <c r="EZ251" s="728"/>
      <c r="FA251" s="728"/>
      <c r="FB251" s="728"/>
      <c r="FC251" s="728"/>
      <c r="FD251" s="728"/>
      <c r="FE251" s="728"/>
      <c r="FF251" s="728"/>
      <c r="FG251" s="728"/>
      <c r="FH251" s="728"/>
      <c r="FI251" s="728"/>
      <c r="FJ251" s="728"/>
      <c r="FK251" s="728"/>
      <c r="FL251" s="728"/>
      <c r="FM251" s="728"/>
      <c r="FN251" s="728"/>
      <c r="FO251" s="728"/>
      <c r="FP251" s="728"/>
      <c r="FQ251" s="728"/>
      <c r="FR251" s="728"/>
      <c r="FS251" s="728"/>
      <c r="FT251" s="728"/>
      <c r="FU251" s="728"/>
      <c r="FV251" s="728"/>
      <c r="FW251" s="728"/>
      <c r="FX251" s="728"/>
      <c r="FY251" s="728"/>
      <c r="FZ251" s="728"/>
      <c r="GA251" s="728"/>
      <c r="GB251" s="728"/>
      <c r="GC251" s="728"/>
      <c r="GD251" s="728"/>
      <c r="GE251" s="728"/>
      <c r="GF251" s="728"/>
      <c r="GG251" s="728"/>
      <c r="GH251" s="728"/>
      <c r="GI251" s="728"/>
      <c r="GJ251" s="728"/>
      <c r="GK251" s="728"/>
      <c r="GL251" s="728"/>
      <c r="GM251" s="728"/>
      <c r="GN251" s="728"/>
      <c r="GO251" s="728"/>
      <c r="GP251" s="728"/>
      <c r="GQ251" s="728"/>
      <c r="GR251" s="728"/>
      <c r="GS251" s="728"/>
      <c r="GT251" s="728"/>
      <c r="GU251" s="728"/>
      <c r="GV251" s="728"/>
      <c r="GW251" s="728"/>
      <c r="GX251" s="728"/>
      <c r="GY251" s="728"/>
      <c r="GZ251" s="728"/>
      <c r="HA251" s="728"/>
      <c r="HB251" s="728"/>
      <c r="HC251" s="728"/>
      <c r="HD251" s="728"/>
      <c r="HE251" s="728"/>
      <c r="HF251" s="728"/>
      <c r="HG251" s="728"/>
      <c r="HH251" s="728"/>
      <c r="HI251" s="728"/>
      <c r="HJ251" s="728"/>
      <c r="HK251" s="728"/>
      <c r="HL251" s="728"/>
      <c r="HM251" s="728"/>
      <c r="HN251" s="728"/>
      <c r="HO251" s="728"/>
      <c r="HP251" s="728"/>
      <c r="HQ251" s="728"/>
      <c r="HR251" s="728"/>
      <c r="HS251" s="728"/>
      <c r="HT251" s="728"/>
      <c r="HU251" s="728"/>
      <c r="HV251" s="728"/>
      <c r="HW251" s="728"/>
      <c r="HX251" s="728"/>
      <c r="HY251" s="728"/>
      <c r="HZ251" s="728"/>
      <c r="IA251" s="728"/>
      <c r="IB251" s="728"/>
      <c r="IC251" s="728"/>
      <c r="ID251" s="728"/>
      <c r="IE251" s="728"/>
      <c r="IF251" s="728"/>
      <c r="IG251" s="728"/>
      <c r="IH251" s="728"/>
      <c r="II251" s="728"/>
      <c r="IJ251" s="728"/>
      <c r="IK251" s="728"/>
      <c r="IL251" s="728"/>
      <c r="IM251" s="728"/>
      <c r="IN251" s="728"/>
      <c r="IO251" s="728"/>
      <c r="IP251" s="728"/>
      <c r="IQ251" s="728"/>
      <c r="IR251" s="728"/>
      <c r="IS251" s="728"/>
      <c r="IT251" s="728"/>
      <c r="IU251" s="728"/>
      <c r="IV251" s="728"/>
      <c r="IW251" s="728"/>
      <c r="IX251" s="728"/>
      <c r="IY251" s="728"/>
      <c r="IZ251" s="728"/>
      <c r="JA251" s="728"/>
      <c r="JB251" s="728"/>
      <c r="JC251" s="728"/>
      <c r="JD251" s="728"/>
      <c r="JE251" s="728"/>
    </row>
    <row r="252" spans="13:265" s="759" customFormat="1" ht="15" hidden="1" customHeight="1">
      <c r="M252" s="638"/>
      <c r="N252" s="638"/>
      <c r="CK252" s="728"/>
      <c r="CL252" s="728"/>
      <c r="CM252" s="728"/>
      <c r="CN252" s="728"/>
      <c r="CO252" s="728"/>
      <c r="CP252" s="728"/>
      <c r="CQ252" s="728"/>
      <c r="CR252" s="728"/>
      <c r="CS252" s="728"/>
      <c r="CT252" s="728"/>
      <c r="CU252" s="728"/>
      <c r="CV252" s="728"/>
      <c r="CW252" s="728"/>
      <c r="CX252" s="728"/>
      <c r="CY252" s="728"/>
      <c r="CZ252" s="728"/>
      <c r="DA252" s="728"/>
      <c r="DB252" s="728"/>
      <c r="DC252" s="728"/>
      <c r="DD252" s="728"/>
      <c r="DE252" s="728"/>
      <c r="DF252" s="728"/>
      <c r="DG252" s="728"/>
      <c r="DH252" s="728"/>
      <c r="DI252" s="728"/>
      <c r="DJ252" s="728"/>
      <c r="DK252" s="728"/>
      <c r="DL252" s="728"/>
      <c r="DM252" s="728"/>
      <c r="DN252" s="728"/>
      <c r="DO252" s="728"/>
      <c r="DP252" s="728"/>
      <c r="DQ252" s="728"/>
      <c r="DR252" s="728"/>
      <c r="DS252" s="728"/>
      <c r="DT252" s="728"/>
      <c r="DU252" s="728"/>
      <c r="DV252" s="728"/>
      <c r="DW252" s="728"/>
      <c r="DX252" s="728"/>
      <c r="DY252" s="728"/>
      <c r="DZ252" s="728"/>
      <c r="EA252" s="728"/>
      <c r="EB252" s="728"/>
      <c r="EC252" s="728"/>
      <c r="ED252" s="728"/>
      <c r="EE252" s="728"/>
      <c r="EF252" s="728"/>
      <c r="EG252" s="728"/>
      <c r="EH252" s="728"/>
      <c r="EI252" s="728"/>
      <c r="EJ252" s="728"/>
      <c r="EK252" s="728"/>
      <c r="EL252" s="728"/>
      <c r="EM252" s="728"/>
      <c r="EN252" s="728"/>
      <c r="EO252" s="728"/>
      <c r="EP252" s="728"/>
      <c r="EQ252" s="728"/>
      <c r="ER252" s="728"/>
      <c r="ES252" s="728"/>
      <c r="ET252" s="728"/>
      <c r="EU252" s="728"/>
      <c r="EV252" s="728"/>
      <c r="EW252" s="728"/>
      <c r="EX252" s="728"/>
      <c r="EY252" s="728"/>
      <c r="EZ252" s="728"/>
      <c r="FA252" s="728"/>
      <c r="FB252" s="728"/>
      <c r="FC252" s="728"/>
      <c r="FD252" s="728"/>
      <c r="FE252" s="728"/>
      <c r="FF252" s="728"/>
      <c r="FG252" s="728"/>
      <c r="FH252" s="728"/>
      <c r="FI252" s="728"/>
      <c r="FJ252" s="728"/>
      <c r="FK252" s="728"/>
      <c r="FL252" s="728"/>
      <c r="FM252" s="728"/>
      <c r="FN252" s="728"/>
      <c r="FO252" s="728"/>
      <c r="FP252" s="728"/>
      <c r="FQ252" s="728"/>
      <c r="FR252" s="728"/>
      <c r="FS252" s="728"/>
      <c r="FT252" s="728"/>
      <c r="FU252" s="728"/>
      <c r="FV252" s="728"/>
      <c r="FW252" s="728"/>
      <c r="FX252" s="728"/>
      <c r="FY252" s="728"/>
      <c r="FZ252" s="728"/>
      <c r="GA252" s="728"/>
      <c r="GB252" s="728"/>
      <c r="GC252" s="728"/>
      <c r="GD252" s="728"/>
      <c r="GE252" s="728"/>
      <c r="GF252" s="728"/>
      <c r="GG252" s="728"/>
      <c r="GH252" s="728"/>
      <c r="GI252" s="728"/>
      <c r="GJ252" s="728"/>
      <c r="GK252" s="728"/>
      <c r="GL252" s="728"/>
      <c r="GM252" s="728"/>
      <c r="GN252" s="728"/>
      <c r="GO252" s="728"/>
      <c r="GP252" s="728"/>
      <c r="GQ252" s="728"/>
      <c r="GR252" s="728"/>
      <c r="GS252" s="728"/>
      <c r="GT252" s="728"/>
      <c r="GU252" s="728"/>
      <c r="GV252" s="728"/>
      <c r="GW252" s="728"/>
      <c r="GX252" s="728"/>
      <c r="GY252" s="728"/>
      <c r="GZ252" s="728"/>
      <c r="HA252" s="728"/>
      <c r="HB252" s="728"/>
      <c r="HC252" s="728"/>
      <c r="HD252" s="728"/>
      <c r="HE252" s="728"/>
      <c r="HF252" s="728"/>
      <c r="HG252" s="728"/>
      <c r="HH252" s="728"/>
      <c r="HI252" s="728"/>
      <c r="HJ252" s="728"/>
      <c r="HK252" s="728"/>
      <c r="HL252" s="728"/>
      <c r="HM252" s="728"/>
      <c r="HN252" s="728"/>
      <c r="HO252" s="728"/>
      <c r="HP252" s="728"/>
      <c r="HQ252" s="728"/>
      <c r="HR252" s="728"/>
      <c r="HS252" s="728"/>
      <c r="HT252" s="728"/>
      <c r="HU252" s="728"/>
      <c r="HV252" s="728"/>
      <c r="HW252" s="728"/>
      <c r="HX252" s="728"/>
      <c r="HY252" s="728"/>
      <c r="HZ252" s="728"/>
      <c r="IA252" s="728"/>
      <c r="IB252" s="728"/>
      <c r="IC252" s="728"/>
      <c r="ID252" s="728"/>
      <c r="IE252" s="728"/>
      <c r="IF252" s="728"/>
      <c r="IG252" s="728"/>
      <c r="IH252" s="728"/>
      <c r="II252" s="728"/>
      <c r="IJ252" s="728"/>
      <c r="IK252" s="728"/>
      <c r="IL252" s="728"/>
      <c r="IM252" s="728"/>
      <c r="IN252" s="728"/>
      <c r="IO252" s="728"/>
      <c r="IP252" s="728"/>
      <c r="IQ252" s="728"/>
      <c r="IR252" s="728"/>
      <c r="IS252" s="728"/>
      <c r="IT252" s="728"/>
      <c r="IU252" s="728"/>
      <c r="IV252" s="728"/>
      <c r="IW252" s="728"/>
      <c r="IX252" s="728"/>
      <c r="IY252" s="728"/>
      <c r="IZ252" s="728"/>
      <c r="JA252" s="728"/>
      <c r="JB252" s="728"/>
      <c r="JC252" s="728"/>
      <c r="JD252" s="728"/>
      <c r="JE252" s="728"/>
    </row>
    <row r="253" spans="13:265" s="759" customFormat="1" ht="15" hidden="1" customHeight="1">
      <c r="M253" s="638"/>
      <c r="N253" s="638"/>
      <c r="CK253" s="728"/>
      <c r="CL253" s="728"/>
      <c r="CM253" s="728"/>
      <c r="CN253" s="728"/>
      <c r="CO253" s="728"/>
      <c r="CP253" s="728"/>
      <c r="CQ253" s="728"/>
      <c r="CR253" s="728"/>
      <c r="CS253" s="728"/>
      <c r="CT253" s="728"/>
      <c r="CU253" s="728"/>
      <c r="CV253" s="728"/>
      <c r="CW253" s="728"/>
      <c r="CX253" s="728"/>
      <c r="CY253" s="728"/>
      <c r="CZ253" s="728"/>
      <c r="DA253" s="728"/>
      <c r="DB253" s="728"/>
      <c r="DC253" s="728"/>
      <c r="DD253" s="728"/>
      <c r="DE253" s="728"/>
      <c r="DF253" s="728"/>
      <c r="DG253" s="728"/>
      <c r="DH253" s="728"/>
      <c r="DI253" s="728"/>
      <c r="DJ253" s="728"/>
      <c r="DK253" s="728"/>
      <c r="DL253" s="728"/>
      <c r="DM253" s="728"/>
      <c r="DN253" s="728"/>
      <c r="DO253" s="728"/>
      <c r="DP253" s="728"/>
      <c r="DQ253" s="728"/>
      <c r="DR253" s="728"/>
      <c r="DS253" s="728"/>
      <c r="DT253" s="728"/>
      <c r="DU253" s="728"/>
      <c r="DV253" s="728"/>
      <c r="DW253" s="728"/>
      <c r="DX253" s="728"/>
      <c r="DY253" s="728"/>
      <c r="DZ253" s="728"/>
      <c r="EA253" s="728"/>
      <c r="EB253" s="728"/>
      <c r="EC253" s="728"/>
      <c r="ED253" s="728"/>
      <c r="EE253" s="728"/>
      <c r="EF253" s="728"/>
      <c r="EG253" s="728"/>
      <c r="EH253" s="728"/>
      <c r="EI253" s="728"/>
      <c r="EJ253" s="728"/>
      <c r="EK253" s="728"/>
      <c r="EL253" s="728"/>
      <c r="EM253" s="728"/>
      <c r="EN253" s="728"/>
      <c r="EO253" s="728"/>
      <c r="EP253" s="728"/>
      <c r="EQ253" s="728"/>
      <c r="ER253" s="728"/>
      <c r="ES253" s="728"/>
      <c r="ET253" s="728"/>
      <c r="EU253" s="728"/>
      <c r="EV253" s="728"/>
      <c r="EW253" s="728"/>
      <c r="EX253" s="728"/>
      <c r="EY253" s="728"/>
      <c r="EZ253" s="728"/>
      <c r="FA253" s="728"/>
      <c r="FB253" s="728"/>
      <c r="FC253" s="728"/>
      <c r="FD253" s="728"/>
      <c r="FE253" s="728"/>
      <c r="FF253" s="728"/>
      <c r="FG253" s="728"/>
      <c r="FH253" s="728"/>
      <c r="FI253" s="728"/>
      <c r="FJ253" s="728"/>
      <c r="FK253" s="728"/>
      <c r="FL253" s="728"/>
      <c r="FM253" s="728"/>
      <c r="FN253" s="728"/>
      <c r="FO253" s="728"/>
      <c r="FP253" s="728"/>
      <c r="FQ253" s="728"/>
      <c r="FR253" s="728"/>
      <c r="FS253" s="728"/>
      <c r="FT253" s="728"/>
      <c r="FU253" s="728"/>
      <c r="FV253" s="728"/>
      <c r="FW253" s="728"/>
      <c r="FX253" s="728"/>
      <c r="FY253" s="728"/>
      <c r="FZ253" s="728"/>
      <c r="GA253" s="728"/>
      <c r="GB253" s="728"/>
      <c r="GC253" s="728"/>
      <c r="GD253" s="728"/>
      <c r="GE253" s="728"/>
      <c r="GF253" s="728"/>
      <c r="GG253" s="728"/>
      <c r="GH253" s="728"/>
      <c r="GI253" s="728"/>
      <c r="GJ253" s="728"/>
      <c r="GK253" s="728"/>
      <c r="GL253" s="728"/>
      <c r="GM253" s="728"/>
      <c r="GN253" s="728"/>
      <c r="GO253" s="728"/>
      <c r="GP253" s="728"/>
      <c r="GQ253" s="728"/>
      <c r="GR253" s="728"/>
      <c r="GS253" s="728"/>
      <c r="GT253" s="728"/>
      <c r="GU253" s="728"/>
      <c r="GV253" s="728"/>
      <c r="GW253" s="728"/>
      <c r="GX253" s="728"/>
      <c r="GY253" s="728"/>
      <c r="GZ253" s="728"/>
      <c r="HA253" s="728"/>
      <c r="HB253" s="728"/>
      <c r="HC253" s="728"/>
      <c r="HD253" s="728"/>
      <c r="HE253" s="728"/>
      <c r="HF253" s="728"/>
      <c r="HG253" s="728"/>
      <c r="HH253" s="728"/>
      <c r="HI253" s="728"/>
      <c r="HJ253" s="728"/>
      <c r="HK253" s="728"/>
      <c r="HL253" s="728"/>
      <c r="HM253" s="728"/>
      <c r="HN253" s="728"/>
      <c r="HO253" s="728"/>
      <c r="HP253" s="728"/>
      <c r="HQ253" s="728"/>
      <c r="HR253" s="728"/>
      <c r="HS253" s="728"/>
      <c r="HT253" s="728"/>
      <c r="HU253" s="728"/>
      <c r="HV253" s="728"/>
      <c r="HW253" s="728"/>
      <c r="HX253" s="728"/>
      <c r="HY253" s="728"/>
      <c r="HZ253" s="728"/>
      <c r="IA253" s="728"/>
      <c r="IB253" s="728"/>
      <c r="IC253" s="728"/>
      <c r="ID253" s="728"/>
      <c r="IE253" s="728"/>
      <c r="IF253" s="728"/>
      <c r="IG253" s="728"/>
      <c r="IH253" s="728"/>
      <c r="II253" s="728"/>
      <c r="IJ253" s="728"/>
      <c r="IK253" s="728"/>
      <c r="IL253" s="728"/>
      <c r="IM253" s="728"/>
      <c r="IN253" s="728"/>
      <c r="IO253" s="728"/>
      <c r="IP253" s="728"/>
      <c r="IQ253" s="728"/>
      <c r="IR253" s="728"/>
      <c r="IS253" s="728"/>
      <c r="IT253" s="728"/>
      <c r="IU253" s="728"/>
      <c r="IV253" s="728"/>
      <c r="IW253" s="728"/>
      <c r="IX253" s="728"/>
      <c r="IY253" s="728"/>
      <c r="IZ253" s="728"/>
      <c r="JA253" s="728"/>
      <c r="JB253" s="728"/>
      <c r="JC253" s="728"/>
      <c r="JD253" s="728"/>
      <c r="JE253" s="728"/>
    </row>
    <row r="254" spans="13:265" s="759" customFormat="1" ht="15" hidden="1" customHeight="1">
      <c r="M254" s="638"/>
      <c r="N254" s="638"/>
      <c r="CK254" s="728"/>
      <c r="CL254" s="728"/>
      <c r="CM254" s="728"/>
      <c r="CN254" s="728"/>
      <c r="CO254" s="728"/>
      <c r="CP254" s="728"/>
      <c r="CQ254" s="728"/>
      <c r="CR254" s="728"/>
      <c r="CS254" s="728"/>
      <c r="CT254" s="728"/>
      <c r="CU254" s="728"/>
      <c r="CV254" s="728"/>
      <c r="CW254" s="728"/>
      <c r="CX254" s="728"/>
      <c r="CY254" s="728"/>
      <c r="CZ254" s="728"/>
      <c r="DA254" s="728"/>
      <c r="DB254" s="728"/>
      <c r="DC254" s="728"/>
      <c r="DD254" s="728"/>
      <c r="DE254" s="728"/>
      <c r="DF254" s="728"/>
      <c r="DG254" s="728"/>
      <c r="DH254" s="728"/>
      <c r="DI254" s="728"/>
      <c r="DJ254" s="728"/>
      <c r="DK254" s="728"/>
      <c r="DL254" s="728"/>
      <c r="DM254" s="728"/>
      <c r="DN254" s="728"/>
      <c r="DO254" s="728"/>
      <c r="DP254" s="728"/>
      <c r="DQ254" s="728"/>
      <c r="DR254" s="728"/>
      <c r="DS254" s="728"/>
      <c r="DT254" s="728"/>
      <c r="DU254" s="728"/>
      <c r="DV254" s="728"/>
      <c r="DW254" s="728"/>
      <c r="DX254" s="728"/>
      <c r="DY254" s="728"/>
      <c r="DZ254" s="728"/>
      <c r="EA254" s="728"/>
      <c r="EB254" s="728"/>
      <c r="EC254" s="728"/>
      <c r="ED254" s="728"/>
      <c r="EE254" s="728"/>
      <c r="EF254" s="728"/>
      <c r="EG254" s="728"/>
      <c r="EH254" s="728"/>
      <c r="EI254" s="728"/>
      <c r="EJ254" s="728"/>
      <c r="EK254" s="728"/>
      <c r="EL254" s="728"/>
      <c r="EM254" s="728"/>
      <c r="EN254" s="728"/>
      <c r="EO254" s="728"/>
      <c r="EP254" s="728"/>
      <c r="EQ254" s="728"/>
      <c r="ER254" s="728"/>
      <c r="ES254" s="728"/>
      <c r="ET254" s="728"/>
      <c r="EU254" s="728"/>
      <c r="EV254" s="728"/>
      <c r="EW254" s="728"/>
      <c r="EX254" s="728"/>
      <c r="EY254" s="728"/>
      <c r="EZ254" s="728"/>
      <c r="FA254" s="728"/>
      <c r="FB254" s="728"/>
      <c r="FC254" s="728"/>
      <c r="FD254" s="728"/>
      <c r="FE254" s="728"/>
      <c r="FF254" s="728"/>
      <c r="FG254" s="728"/>
      <c r="FH254" s="728"/>
      <c r="FI254" s="728"/>
      <c r="FJ254" s="728"/>
      <c r="FK254" s="728"/>
      <c r="FL254" s="728"/>
      <c r="FM254" s="728"/>
      <c r="FN254" s="728"/>
      <c r="FO254" s="728"/>
      <c r="FP254" s="728"/>
      <c r="FQ254" s="728"/>
      <c r="FR254" s="728"/>
      <c r="FS254" s="728"/>
      <c r="FT254" s="728"/>
      <c r="FU254" s="728"/>
      <c r="FV254" s="728"/>
      <c r="FW254" s="728"/>
      <c r="FX254" s="728"/>
      <c r="FY254" s="728"/>
      <c r="FZ254" s="728"/>
      <c r="GA254" s="728"/>
      <c r="GB254" s="728"/>
      <c r="GC254" s="728"/>
      <c r="GD254" s="728"/>
      <c r="GE254" s="728"/>
      <c r="GF254" s="728"/>
      <c r="GG254" s="728"/>
      <c r="GH254" s="728"/>
      <c r="GI254" s="728"/>
      <c r="GJ254" s="728"/>
      <c r="GK254" s="728"/>
      <c r="GL254" s="728"/>
      <c r="GM254" s="728"/>
      <c r="GN254" s="728"/>
      <c r="GO254" s="728"/>
      <c r="GP254" s="728"/>
      <c r="GQ254" s="728"/>
      <c r="GR254" s="728"/>
      <c r="GS254" s="728"/>
      <c r="GT254" s="728"/>
      <c r="GU254" s="728"/>
      <c r="GV254" s="728"/>
      <c r="GW254" s="728"/>
      <c r="GX254" s="728"/>
      <c r="GY254" s="728"/>
      <c r="GZ254" s="728"/>
      <c r="HA254" s="728"/>
      <c r="HB254" s="728"/>
      <c r="HC254" s="728"/>
      <c r="HD254" s="728"/>
      <c r="HE254" s="728"/>
      <c r="HF254" s="728"/>
      <c r="HG254" s="728"/>
      <c r="HH254" s="728"/>
      <c r="HI254" s="728"/>
      <c r="HJ254" s="728"/>
      <c r="HK254" s="728"/>
      <c r="HL254" s="728"/>
      <c r="HM254" s="728"/>
      <c r="HN254" s="728"/>
      <c r="HO254" s="728"/>
      <c r="HP254" s="728"/>
      <c r="HQ254" s="728"/>
      <c r="HR254" s="728"/>
      <c r="HS254" s="728"/>
      <c r="HT254" s="728"/>
      <c r="HU254" s="728"/>
      <c r="HV254" s="728"/>
      <c r="HW254" s="728"/>
      <c r="HX254" s="728"/>
      <c r="HY254" s="728"/>
      <c r="HZ254" s="728"/>
      <c r="IA254" s="728"/>
      <c r="IB254" s="728"/>
      <c r="IC254" s="728"/>
      <c r="ID254" s="728"/>
      <c r="IE254" s="728"/>
      <c r="IF254" s="728"/>
      <c r="IG254" s="728"/>
      <c r="IH254" s="728"/>
      <c r="II254" s="728"/>
      <c r="IJ254" s="728"/>
      <c r="IK254" s="728"/>
      <c r="IL254" s="728"/>
      <c r="IM254" s="728"/>
      <c r="IN254" s="728"/>
      <c r="IO254" s="728"/>
      <c r="IP254" s="728"/>
      <c r="IQ254" s="728"/>
      <c r="IR254" s="728"/>
      <c r="IS254" s="728"/>
      <c r="IT254" s="728"/>
      <c r="IU254" s="728"/>
      <c r="IV254" s="728"/>
      <c r="IW254" s="728"/>
      <c r="IX254" s="728"/>
      <c r="IY254" s="728"/>
      <c r="IZ254" s="728"/>
      <c r="JA254" s="728"/>
      <c r="JB254" s="728"/>
      <c r="JC254" s="728"/>
      <c r="JD254" s="728"/>
      <c r="JE254" s="728"/>
    </row>
    <row r="255" spans="13:265" s="759" customFormat="1" ht="15" hidden="1" customHeight="1">
      <c r="M255" s="638"/>
      <c r="N255" s="638"/>
      <c r="CK255" s="728"/>
      <c r="CL255" s="728"/>
      <c r="CM255" s="728"/>
      <c r="CN255" s="728"/>
      <c r="CO255" s="728"/>
      <c r="CP255" s="728"/>
      <c r="CQ255" s="728"/>
      <c r="CR255" s="728"/>
      <c r="CS255" s="728"/>
      <c r="CT255" s="728"/>
      <c r="CU255" s="728"/>
      <c r="CV255" s="728"/>
      <c r="CW255" s="728"/>
      <c r="CX255" s="728"/>
      <c r="CY255" s="728"/>
      <c r="CZ255" s="728"/>
      <c r="DA255" s="728"/>
      <c r="DB255" s="728"/>
      <c r="DC255" s="728"/>
      <c r="DD255" s="728"/>
      <c r="DE255" s="728"/>
      <c r="DF255" s="728"/>
      <c r="DG255" s="728"/>
      <c r="DH255" s="728"/>
      <c r="DI255" s="728"/>
      <c r="DJ255" s="728"/>
      <c r="DK255" s="728"/>
      <c r="DL255" s="728"/>
      <c r="DM255" s="728"/>
      <c r="DN255" s="728"/>
      <c r="DO255" s="728"/>
      <c r="DP255" s="728"/>
      <c r="DQ255" s="728"/>
      <c r="DR255" s="728"/>
      <c r="DS255" s="728"/>
      <c r="DT255" s="728"/>
      <c r="DU255" s="728"/>
      <c r="DV255" s="728"/>
      <c r="DW255" s="728"/>
      <c r="DX255" s="728"/>
      <c r="DY255" s="728"/>
      <c r="DZ255" s="728"/>
      <c r="EA255" s="728"/>
      <c r="EB255" s="728"/>
      <c r="EC255" s="728"/>
      <c r="ED255" s="728"/>
      <c r="EE255" s="728"/>
      <c r="EF255" s="728"/>
      <c r="EG255" s="728"/>
      <c r="EH255" s="728"/>
      <c r="EI255" s="728"/>
      <c r="EJ255" s="728"/>
      <c r="EK255" s="728"/>
      <c r="EL255" s="728"/>
      <c r="EM255" s="728"/>
      <c r="EN255" s="728"/>
      <c r="EO255" s="728"/>
      <c r="EP255" s="728"/>
      <c r="EQ255" s="728"/>
      <c r="ER255" s="728"/>
      <c r="ES255" s="728"/>
      <c r="ET255" s="728"/>
      <c r="EU255" s="728"/>
      <c r="EV255" s="728"/>
      <c r="EW255" s="728"/>
      <c r="EX255" s="728"/>
      <c r="EY255" s="728"/>
      <c r="EZ255" s="728"/>
      <c r="FA255" s="728"/>
      <c r="FB255" s="728"/>
      <c r="FC255" s="728"/>
      <c r="FD255" s="728"/>
      <c r="FE255" s="728"/>
      <c r="FF255" s="728"/>
      <c r="FG255" s="728"/>
      <c r="FH255" s="728"/>
      <c r="FI255" s="728"/>
      <c r="FJ255" s="728"/>
      <c r="FK255" s="728"/>
      <c r="FL255" s="728"/>
      <c r="FM255" s="728"/>
      <c r="FN255" s="728"/>
      <c r="FO255" s="728"/>
      <c r="FP255" s="728"/>
      <c r="FQ255" s="728"/>
      <c r="FR255" s="728"/>
      <c r="FS255" s="728"/>
      <c r="FT255" s="728"/>
      <c r="FU255" s="728"/>
      <c r="FV255" s="728"/>
      <c r="FW255" s="728"/>
      <c r="FX255" s="728"/>
      <c r="FY255" s="728"/>
      <c r="FZ255" s="728"/>
      <c r="GA255" s="728"/>
      <c r="GB255" s="728"/>
      <c r="GC255" s="728"/>
      <c r="GD255" s="728"/>
      <c r="GE255" s="728"/>
      <c r="GF255" s="728"/>
      <c r="GG255" s="728"/>
      <c r="GH255" s="728"/>
      <c r="GI255" s="728"/>
      <c r="GJ255" s="728"/>
      <c r="GK255" s="728"/>
      <c r="GL255" s="728"/>
      <c r="GM255" s="728"/>
      <c r="GN255" s="728"/>
      <c r="GO255" s="728"/>
      <c r="GP255" s="728"/>
      <c r="GQ255" s="728"/>
      <c r="GR255" s="728"/>
      <c r="GS255" s="728"/>
      <c r="GT255" s="728"/>
      <c r="GU255" s="728"/>
      <c r="GV255" s="728"/>
      <c r="GW255" s="728"/>
      <c r="GX255" s="728"/>
      <c r="GY255" s="728"/>
      <c r="GZ255" s="728"/>
      <c r="HA255" s="728"/>
      <c r="HB255" s="728"/>
      <c r="HC255" s="728"/>
      <c r="HD255" s="728"/>
      <c r="HE255" s="728"/>
      <c r="HF255" s="728"/>
      <c r="HG255" s="728"/>
      <c r="HH255" s="728"/>
      <c r="HI255" s="728"/>
      <c r="HJ255" s="728"/>
      <c r="HK255" s="728"/>
      <c r="HL255" s="728"/>
      <c r="HM255" s="728"/>
      <c r="HN255" s="728"/>
      <c r="HO255" s="728"/>
      <c r="HP255" s="728"/>
      <c r="HQ255" s="728"/>
      <c r="HR255" s="728"/>
      <c r="HS255" s="728"/>
      <c r="HT255" s="728"/>
      <c r="HU255" s="728"/>
      <c r="HV255" s="728"/>
      <c r="HW255" s="728"/>
      <c r="HX255" s="728"/>
      <c r="HY255" s="728"/>
      <c r="HZ255" s="728"/>
      <c r="IA255" s="728"/>
      <c r="IB255" s="728"/>
      <c r="IC255" s="728"/>
      <c r="ID255" s="728"/>
      <c r="IE255" s="728"/>
      <c r="IF255" s="728"/>
      <c r="IG255" s="728"/>
      <c r="IH255" s="728"/>
      <c r="II255" s="728"/>
      <c r="IJ255" s="728"/>
      <c r="IK255" s="728"/>
      <c r="IL255" s="728"/>
      <c r="IM255" s="728"/>
      <c r="IN255" s="728"/>
      <c r="IO255" s="728"/>
      <c r="IP255" s="728"/>
      <c r="IQ255" s="728"/>
      <c r="IR255" s="728"/>
      <c r="IS255" s="728"/>
      <c r="IT255" s="728"/>
      <c r="IU255" s="728"/>
      <c r="IV255" s="728"/>
      <c r="IW255" s="728"/>
      <c r="IX255" s="728"/>
      <c r="IY255" s="728"/>
      <c r="IZ255" s="728"/>
      <c r="JA255" s="728"/>
      <c r="JB255" s="728"/>
      <c r="JC255" s="728"/>
      <c r="JD255" s="728"/>
      <c r="JE255" s="728"/>
    </row>
    <row r="256" spans="13:265" s="759" customFormat="1" ht="15" hidden="1" customHeight="1">
      <c r="M256" s="638"/>
      <c r="N256" s="638"/>
      <c r="CK256" s="728"/>
      <c r="CL256" s="728"/>
      <c r="CM256" s="728"/>
      <c r="CN256" s="728"/>
      <c r="CO256" s="728"/>
      <c r="CP256" s="728"/>
      <c r="CQ256" s="728"/>
      <c r="CR256" s="728"/>
      <c r="CS256" s="728"/>
      <c r="CT256" s="728"/>
      <c r="CU256" s="728"/>
      <c r="CV256" s="728"/>
      <c r="CW256" s="728"/>
      <c r="CX256" s="728"/>
      <c r="CY256" s="728"/>
      <c r="CZ256" s="728"/>
      <c r="DA256" s="728"/>
      <c r="DB256" s="728"/>
      <c r="DC256" s="728"/>
      <c r="DD256" s="728"/>
      <c r="DE256" s="728"/>
      <c r="DF256" s="728"/>
      <c r="DG256" s="728"/>
      <c r="DH256" s="728"/>
      <c r="DI256" s="728"/>
      <c r="DJ256" s="728"/>
      <c r="DK256" s="728"/>
      <c r="DL256" s="728"/>
      <c r="DM256" s="728"/>
      <c r="DN256" s="728"/>
      <c r="DO256" s="728"/>
      <c r="DP256" s="728"/>
      <c r="DQ256" s="728"/>
      <c r="DR256" s="728"/>
      <c r="DS256" s="728"/>
      <c r="DT256" s="728"/>
      <c r="DU256" s="728"/>
      <c r="DV256" s="728"/>
      <c r="DW256" s="728"/>
      <c r="DX256" s="728"/>
      <c r="DY256" s="728"/>
      <c r="DZ256" s="728"/>
      <c r="EA256" s="728"/>
      <c r="EB256" s="728"/>
      <c r="EC256" s="728"/>
      <c r="ED256" s="728"/>
      <c r="EE256" s="728"/>
      <c r="EF256" s="728"/>
      <c r="EG256" s="728"/>
      <c r="EH256" s="728"/>
      <c r="EI256" s="728"/>
      <c r="EJ256" s="728"/>
      <c r="EK256" s="728"/>
      <c r="EL256" s="728"/>
      <c r="EM256" s="728"/>
      <c r="EN256" s="728"/>
      <c r="EO256" s="728"/>
      <c r="EP256" s="728"/>
      <c r="EQ256" s="728"/>
      <c r="ER256" s="728"/>
      <c r="ES256" s="728"/>
      <c r="ET256" s="728"/>
      <c r="EU256" s="728"/>
      <c r="EV256" s="728"/>
      <c r="EW256" s="728"/>
      <c r="EX256" s="728"/>
      <c r="EY256" s="728"/>
      <c r="EZ256" s="728"/>
      <c r="FA256" s="728"/>
      <c r="FB256" s="728"/>
      <c r="FC256" s="728"/>
      <c r="FD256" s="728"/>
      <c r="FE256" s="728"/>
      <c r="FF256" s="728"/>
      <c r="FG256" s="728"/>
      <c r="FH256" s="728"/>
      <c r="FI256" s="728"/>
      <c r="FJ256" s="728"/>
      <c r="FK256" s="728"/>
      <c r="FL256" s="728"/>
      <c r="FM256" s="728"/>
      <c r="FN256" s="728"/>
      <c r="FO256" s="728"/>
      <c r="FP256" s="728"/>
      <c r="FQ256" s="728"/>
      <c r="FR256" s="728"/>
      <c r="FS256" s="728"/>
      <c r="FT256" s="728"/>
      <c r="FU256" s="728"/>
      <c r="FV256" s="728"/>
      <c r="FW256" s="728"/>
      <c r="FX256" s="728"/>
      <c r="FY256" s="728"/>
      <c r="FZ256" s="728"/>
      <c r="GA256" s="728"/>
      <c r="GB256" s="728"/>
      <c r="GC256" s="728"/>
      <c r="GD256" s="728"/>
      <c r="GE256" s="728"/>
      <c r="GF256" s="728"/>
      <c r="GG256" s="728"/>
      <c r="GH256" s="728"/>
      <c r="GI256" s="728"/>
      <c r="GJ256" s="728"/>
      <c r="GK256" s="728"/>
      <c r="GL256" s="728"/>
      <c r="GM256" s="728"/>
      <c r="GN256" s="728"/>
      <c r="GO256" s="728"/>
      <c r="GP256" s="728"/>
      <c r="GQ256" s="728"/>
      <c r="GR256" s="728"/>
      <c r="GS256" s="728"/>
      <c r="GT256" s="728"/>
      <c r="GU256" s="728"/>
      <c r="GV256" s="728"/>
      <c r="GW256" s="728"/>
      <c r="GX256" s="728"/>
      <c r="GY256" s="728"/>
      <c r="GZ256" s="728"/>
      <c r="HA256" s="728"/>
      <c r="HB256" s="728"/>
      <c r="HC256" s="728"/>
      <c r="HD256" s="728"/>
      <c r="HE256" s="728"/>
      <c r="HF256" s="728"/>
      <c r="HG256" s="728"/>
      <c r="HH256" s="728"/>
      <c r="HI256" s="728"/>
      <c r="HJ256" s="728"/>
      <c r="HK256" s="728"/>
      <c r="HL256" s="728"/>
      <c r="HM256" s="728"/>
      <c r="HN256" s="728"/>
      <c r="HO256" s="728"/>
      <c r="HP256" s="728"/>
      <c r="HQ256" s="728"/>
      <c r="HR256" s="728"/>
      <c r="HS256" s="728"/>
      <c r="HT256" s="728"/>
      <c r="HU256" s="728"/>
      <c r="HV256" s="728"/>
      <c r="HW256" s="728"/>
      <c r="HX256" s="728"/>
      <c r="HY256" s="728"/>
      <c r="HZ256" s="728"/>
      <c r="IA256" s="728"/>
      <c r="IB256" s="728"/>
      <c r="IC256" s="728"/>
      <c r="ID256" s="728"/>
      <c r="IE256" s="728"/>
      <c r="IF256" s="728"/>
      <c r="IG256" s="728"/>
      <c r="IH256" s="728"/>
      <c r="II256" s="728"/>
      <c r="IJ256" s="728"/>
      <c r="IK256" s="728"/>
      <c r="IL256" s="728"/>
      <c r="IM256" s="728"/>
      <c r="IN256" s="728"/>
      <c r="IO256" s="728"/>
      <c r="IP256" s="728"/>
      <c r="IQ256" s="728"/>
      <c r="IR256" s="728"/>
      <c r="IS256" s="728"/>
      <c r="IT256" s="728"/>
      <c r="IU256" s="728"/>
      <c r="IV256" s="728"/>
      <c r="IW256" s="728"/>
      <c r="IX256" s="728"/>
      <c r="IY256" s="728"/>
      <c r="IZ256" s="728"/>
      <c r="JA256" s="728"/>
      <c r="JB256" s="728"/>
      <c r="JC256" s="728"/>
      <c r="JD256" s="728"/>
      <c r="JE256" s="728"/>
    </row>
    <row r="257" spans="13:265" s="759" customFormat="1" ht="15" hidden="1" customHeight="1">
      <c r="M257" s="638"/>
      <c r="N257" s="638"/>
      <c r="CK257" s="728"/>
      <c r="CL257" s="728"/>
      <c r="CM257" s="728"/>
      <c r="CN257" s="728"/>
      <c r="CO257" s="728"/>
      <c r="CP257" s="728"/>
      <c r="CQ257" s="728"/>
      <c r="CR257" s="728"/>
      <c r="CS257" s="728"/>
      <c r="CT257" s="728"/>
      <c r="CU257" s="728"/>
      <c r="CV257" s="728"/>
      <c r="CW257" s="728"/>
      <c r="CX257" s="728"/>
      <c r="CY257" s="728"/>
      <c r="CZ257" s="728"/>
      <c r="DA257" s="728"/>
      <c r="DB257" s="728"/>
      <c r="DC257" s="728"/>
      <c r="DD257" s="728"/>
      <c r="DE257" s="728"/>
      <c r="DF257" s="728"/>
      <c r="DG257" s="728"/>
      <c r="DH257" s="728"/>
      <c r="DI257" s="728"/>
      <c r="DJ257" s="728"/>
      <c r="DK257" s="728"/>
      <c r="DL257" s="728"/>
      <c r="DM257" s="728"/>
      <c r="DN257" s="728"/>
      <c r="DO257" s="728"/>
      <c r="DP257" s="728"/>
      <c r="DQ257" s="728"/>
      <c r="DR257" s="728"/>
      <c r="DS257" s="728"/>
      <c r="DT257" s="728"/>
      <c r="DU257" s="728"/>
      <c r="DV257" s="728"/>
      <c r="DW257" s="728"/>
      <c r="DX257" s="728"/>
      <c r="DY257" s="728"/>
      <c r="DZ257" s="728"/>
      <c r="EA257" s="728"/>
      <c r="EB257" s="728"/>
      <c r="EC257" s="728"/>
      <c r="ED257" s="728"/>
      <c r="EE257" s="728"/>
      <c r="EF257" s="728"/>
      <c r="EG257" s="728"/>
      <c r="EH257" s="728"/>
      <c r="EI257" s="728"/>
      <c r="EJ257" s="728"/>
      <c r="EK257" s="728"/>
      <c r="EL257" s="728"/>
      <c r="EM257" s="728"/>
      <c r="EN257" s="728"/>
      <c r="EO257" s="728"/>
      <c r="EP257" s="728"/>
      <c r="EQ257" s="728"/>
      <c r="ER257" s="728"/>
      <c r="ES257" s="728"/>
      <c r="ET257" s="728"/>
      <c r="EU257" s="728"/>
      <c r="EV257" s="728"/>
      <c r="EW257" s="728"/>
      <c r="EX257" s="728"/>
      <c r="EY257" s="728"/>
      <c r="EZ257" s="728"/>
      <c r="FA257" s="728"/>
      <c r="FB257" s="728"/>
      <c r="FC257" s="728"/>
      <c r="FD257" s="728"/>
      <c r="FE257" s="728"/>
      <c r="FF257" s="728"/>
      <c r="FG257" s="728"/>
      <c r="FH257" s="728"/>
      <c r="FI257" s="728"/>
      <c r="FJ257" s="728"/>
      <c r="FK257" s="728"/>
      <c r="FL257" s="728"/>
      <c r="FM257" s="728"/>
      <c r="FN257" s="728"/>
      <c r="FO257" s="728"/>
      <c r="FP257" s="728"/>
      <c r="FQ257" s="728"/>
      <c r="FR257" s="728"/>
      <c r="FS257" s="728"/>
      <c r="FT257" s="728"/>
      <c r="FU257" s="728"/>
      <c r="FV257" s="728"/>
      <c r="FW257" s="728"/>
      <c r="FX257" s="728"/>
      <c r="FY257" s="728"/>
      <c r="FZ257" s="728"/>
      <c r="GA257" s="728"/>
      <c r="GB257" s="728"/>
      <c r="GC257" s="728"/>
      <c r="GD257" s="728"/>
      <c r="GE257" s="728"/>
      <c r="GF257" s="728"/>
      <c r="GG257" s="728"/>
      <c r="GH257" s="728"/>
      <c r="GI257" s="728"/>
      <c r="GJ257" s="728"/>
      <c r="GK257" s="728"/>
      <c r="GL257" s="728"/>
      <c r="GM257" s="728"/>
      <c r="GN257" s="728"/>
      <c r="GO257" s="728"/>
      <c r="GP257" s="728"/>
      <c r="GQ257" s="728"/>
      <c r="GR257" s="728"/>
      <c r="GS257" s="728"/>
      <c r="GT257" s="728"/>
      <c r="GU257" s="728"/>
      <c r="GV257" s="728"/>
      <c r="GW257" s="728"/>
      <c r="GX257" s="728"/>
      <c r="GY257" s="728"/>
      <c r="GZ257" s="728"/>
      <c r="HA257" s="728"/>
      <c r="HB257" s="728"/>
      <c r="HC257" s="728"/>
      <c r="HD257" s="728"/>
      <c r="HE257" s="728"/>
      <c r="HF257" s="728"/>
      <c r="HG257" s="728"/>
      <c r="HH257" s="728"/>
      <c r="HI257" s="728"/>
      <c r="HJ257" s="728"/>
      <c r="HK257" s="728"/>
      <c r="HL257" s="728"/>
      <c r="HM257" s="728"/>
      <c r="HN257" s="728"/>
      <c r="HO257" s="728"/>
      <c r="HP257" s="728"/>
      <c r="HQ257" s="728"/>
      <c r="HR257" s="728"/>
      <c r="HS257" s="728"/>
      <c r="HT257" s="728"/>
      <c r="HU257" s="728"/>
      <c r="HV257" s="728"/>
      <c r="HW257" s="728"/>
      <c r="HX257" s="728"/>
      <c r="HY257" s="728"/>
      <c r="HZ257" s="728"/>
      <c r="IA257" s="728"/>
      <c r="IB257" s="728"/>
      <c r="IC257" s="728"/>
      <c r="ID257" s="728"/>
      <c r="IE257" s="728"/>
      <c r="IF257" s="728"/>
      <c r="IG257" s="728"/>
      <c r="IH257" s="728"/>
      <c r="II257" s="728"/>
      <c r="IJ257" s="728"/>
      <c r="IK257" s="728"/>
      <c r="IL257" s="728"/>
      <c r="IM257" s="728"/>
      <c r="IN257" s="728"/>
      <c r="IO257" s="728"/>
      <c r="IP257" s="728"/>
      <c r="IQ257" s="728"/>
      <c r="IR257" s="728"/>
      <c r="IS257" s="728"/>
      <c r="IT257" s="728"/>
      <c r="IU257" s="728"/>
      <c r="IV257" s="728"/>
      <c r="IW257" s="728"/>
      <c r="IX257" s="728"/>
      <c r="IY257" s="728"/>
      <c r="IZ257" s="728"/>
      <c r="JA257" s="728"/>
      <c r="JB257" s="728"/>
      <c r="JC257" s="728"/>
      <c r="JD257" s="728"/>
      <c r="JE257" s="728"/>
    </row>
    <row r="258" spans="13:265" s="759" customFormat="1" ht="15" hidden="1" customHeight="1">
      <c r="M258" s="638"/>
      <c r="N258" s="638"/>
      <c r="CK258" s="728"/>
      <c r="CL258" s="728"/>
      <c r="CM258" s="728"/>
      <c r="CN258" s="728"/>
      <c r="CO258" s="728"/>
      <c r="CP258" s="728"/>
      <c r="CQ258" s="728"/>
      <c r="CR258" s="728"/>
      <c r="CS258" s="728"/>
      <c r="CT258" s="728"/>
      <c r="CU258" s="728"/>
      <c r="CV258" s="728"/>
      <c r="CW258" s="728"/>
      <c r="CX258" s="728"/>
      <c r="CY258" s="728"/>
      <c r="CZ258" s="728"/>
      <c r="DA258" s="728"/>
      <c r="DB258" s="728"/>
      <c r="DC258" s="728"/>
      <c r="DD258" s="728"/>
      <c r="DE258" s="728"/>
      <c r="DF258" s="728"/>
      <c r="DG258" s="728"/>
      <c r="DH258" s="728"/>
      <c r="DI258" s="728"/>
      <c r="DJ258" s="728"/>
      <c r="DK258" s="728"/>
      <c r="DL258" s="728"/>
      <c r="DM258" s="728"/>
      <c r="DN258" s="728"/>
      <c r="DO258" s="728"/>
      <c r="DP258" s="728"/>
      <c r="DQ258" s="728"/>
      <c r="DR258" s="728"/>
      <c r="DS258" s="728"/>
      <c r="DT258" s="728"/>
      <c r="DU258" s="728"/>
      <c r="DV258" s="728"/>
      <c r="DW258" s="728"/>
      <c r="DX258" s="728"/>
      <c r="DY258" s="728"/>
      <c r="DZ258" s="728"/>
      <c r="EA258" s="728"/>
      <c r="EB258" s="728"/>
      <c r="EC258" s="728"/>
      <c r="ED258" s="728"/>
      <c r="EE258" s="728"/>
      <c r="EF258" s="728"/>
      <c r="EG258" s="728"/>
      <c r="EH258" s="728"/>
      <c r="EI258" s="728"/>
      <c r="EJ258" s="728"/>
      <c r="EK258" s="728"/>
      <c r="EL258" s="728"/>
      <c r="EM258" s="728"/>
      <c r="EN258" s="728"/>
      <c r="EO258" s="728"/>
      <c r="EP258" s="728"/>
      <c r="EQ258" s="728"/>
      <c r="ER258" s="728"/>
      <c r="ES258" s="728"/>
      <c r="ET258" s="728"/>
      <c r="EU258" s="728"/>
      <c r="EV258" s="728"/>
      <c r="EW258" s="728"/>
      <c r="EX258" s="728"/>
      <c r="EY258" s="728"/>
      <c r="EZ258" s="728"/>
      <c r="FA258" s="728"/>
      <c r="FB258" s="728"/>
      <c r="FC258" s="728"/>
      <c r="FD258" s="728"/>
      <c r="FE258" s="728"/>
      <c r="FF258" s="728"/>
      <c r="FG258" s="728"/>
      <c r="FH258" s="728"/>
      <c r="FI258" s="728"/>
      <c r="FJ258" s="728"/>
      <c r="FK258" s="728"/>
      <c r="FL258" s="728"/>
      <c r="FM258" s="728"/>
      <c r="FN258" s="728"/>
      <c r="FO258" s="728"/>
      <c r="FP258" s="728"/>
      <c r="FQ258" s="728"/>
      <c r="FR258" s="728"/>
      <c r="FS258" s="728"/>
      <c r="FT258" s="728"/>
      <c r="FU258" s="728"/>
      <c r="FV258" s="728"/>
      <c r="FW258" s="728"/>
      <c r="FX258" s="728"/>
      <c r="FY258" s="728"/>
      <c r="FZ258" s="728"/>
      <c r="GA258" s="728"/>
      <c r="GB258" s="728"/>
      <c r="GC258" s="728"/>
      <c r="GD258" s="728"/>
      <c r="GE258" s="728"/>
      <c r="GF258" s="728"/>
      <c r="GG258" s="728"/>
      <c r="GH258" s="728"/>
      <c r="GI258" s="728"/>
      <c r="GJ258" s="728"/>
      <c r="GK258" s="728"/>
      <c r="GL258" s="728"/>
      <c r="GM258" s="728"/>
      <c r="GN258" s="728"/>
      <c r="GO258" s="728"/>
      <c r="GP258" s="728"/>
      <c r="GQ258" s="728"/>
      <c r="GR258" s="728"/>
      <c r="GS258" s="728"/>
      <c r="GT258" s="728"/>
      <c r="GU258" s="728"/>
      <c r="GV258" s="728"/>
      <c r="GW258" s="728"/>
      <c r="GX258" s="728"/>
      <c r="GY258" s="728"/>
      <c r="GZ258" s="728"/>
      <c r="HA258" s="728"/>
      <c r="HB258" s="728"/>
      <c r="HC258" s="728"/>
      <c r="HD258" s="728"/>
      <c r="HE258" s="728"/>
      <c r="HF258" s="728"/>
      <c r="HG258" s="728"/>
      <c r="HH258" s="728"/>
      <c r="HI258" s="728"/>
      <c r="HJ258" s="728"/>
      <c r="HK258" s="728"/>
      <c r="HL258" s="728"/>
      <c r="HM258" s="728"/>
      <c r="HN258" s="728"/>
      <c r="HO258" s="728"/>
      <c r="HP258" s="728"/>
      <c r="HQ258" s="728"/>
      <c r="HR258" s="728"/>
      <c r="HS258" s="728"/>
      <c r="HT258" s="728"/>
      <c r="HU258" s="728"/>
      <c r="HV258" s="728"/>
      <c r="HW258" s="728"/>
      <c r="HX258" s="728"/>
      <c r="HY258" s="728"/>
      <c r="HZ258" s="728"/>
      <c r="IA258" s="728"/>
      <c r="IB258" s="728"/>
      <c r="IC258" s="728"/>
      <c r="ID258" s="728"/>
      <c r="IE258" s="728"/>
      <c r="IF258" s="728"/>
      <c r="IG258" s="728"/>
      <c r="IH258" s="728"/>
      <c r="II258" s="728"/>
      <c r="IJ258" s="728"/>
      <c r="IK258" s="728"/>
      <c r="IL258" s="728"/>
      <c r="IM258" s="728"/>
      <c r="IN258" s="728"/>
      <c r="IO258" s="728"/>
      <c r="IP258" s="728"/>
      <c r="IQ258" s="728"/>
      <c r="IR258" s="728"/>
      <c r="IS258" s="728"/>
      <c r="IT258" s="728"/>
      <c r="IU258" s="728"/>
      <c r="IV258" s="728"/>
      <c r="IW258" s="728"/>
      <c r="IX258" s="728"/>
      <c r="IY258" s="728"/>
      <c r="IZ258" s="728"/>
      <c r="JA258" s="728"/>
      <c r="JB258" s="728"/>
      <c r="JC258" s="728"/>
      <c r="JD258" s="728"/>
      <c r="JE258" s="728"/>
    </row>
    <row r="259" spans="13:265" s="759" customFormat="1" ht="15" hidden="1" customHeight="1">
      <c r="M259" s="638"/>
      <c r="N259" s="638"/>
      <c r="CK259" s="728"/>
      <c r="CL259" s="728"/>
      <c r="CM259" s="728"/>
      <c r="CN259" s="728"/>
      <c r="CO259" s="728"/>
      <c r="CP259" s="728"/>
      <c r="CQ259" s="728"/>
      <c r="CR259" s="728"/>
      <c r="CS259" s="728"/>
      <c r="CT259" s="728"/>
      <c r="CU259" s="728"/>
      <c r="CV259" s="728"/>
      <c r="CW259" s="728"/>
      <c r="CX259" s="728"/>
      <c r="CY259" s="728"/>
      <c r="CZ259" s="728"/>
      <c r="DA259" s="728"/>
      <c r="DB259" s="728"/>
      <c r="DC259" s="728"/>
      <c r="DD259" s="728"/>
      <c r="DE259" s="728"/>
      <c r="DF259" s="728"/>
      <c r="DG259" s="728"/>
      <c r="DH259" s="728"/>
      <c r="DI259" s="728"/>
      <c r="DJ259" s="728"/>
      <c r="DK259" s="728"/>
      <c r="DL259" s="728"/>
      <c r="DM259" s="728"/>
      <c r="DN259" s="728"/>
      <c r="DO259" s="728"/>
      <c r="DP259" s="728"/>
      <c r="DQ259" s="728"/>
      <c r="DR259" s="728"/>
      <c r="DS259" s="728"/>
      <c r="DT259" s="728"/>
      <c r="DU259" s="728"/>
      <c r="DV259" s="728"/>
      <c r="DW259" s="728"/>
      <c r="DX259" s="728"/>
      <c r="DY259" s="728"/>
      <c r="DZ259" s="728"/>
      <c r="EA259" s="728"/>
      <c r="EB259" s="728"/>
      <c r="EC259" s="728"/>
      <c r="ED259" s="728"/>
      <c r="EE259" s="728"/>
      <c r="EF259" s="728"/>
      <c r="EG259" s="728"/>
      <c r="EH259" s="728"/>
      <c r="EI259" s="728"/>
      <c r="EJ259" s="728"/>
      <c r="EK259" s="728"/>
      <c r="EL259" s="728"/>
      <c r="EM259" s="728"/>
      <c r="EN259" s="728"/>
      <c r="EO259" s="728"/>
      <c r="EP259" s="728"/>
      <c r="EQ259" s="728"/>
      <c r="ER259" s="728"/>
      <c r="ES259" s="728"/>
      <c r="ET259" s="728"/>
      <c r="EU259" s="728"/>
      <c r="EV259" s="728"/>
      <c r="EW259" s="728"/>
      <c r="EX259" s="728"/>
      <c r="EY259" s="728"/>
      <c r="EZ259" s="728"/>
      <c r="FA259" s="728"/>
      <c r="FB259" s="728"/>
      <c r="FC259" s="728"/>
      <c r="FD259" s="728"/>
      <c r="FE259" s="728"/>
      <c r="FF259" s="728"/>
      <c r="FG259" s="728"/>
      <c r="FH259" s="728"/>
      <c r="FI259" s="728"/>
      <c r="FJ259" s="728"/>
      <c r="FK259" s="728"/>
      <c r="FL259" s="728"/>
      <c r="FM259" s="728"/>
      <c r="FN259" s="728"/>
      <c r="FO259" s="728"/>
      <c r="FP259" s="728"/>
      <c r="FQ259" s="728"/>
      <c r="FR259" s="728"/>
      <c r="FS259" s="728"/>
      <c r="FT259" s="728"/>
      <c r="FU259" s="728"/>
      <c r="FV259" s="728"/>
      <c r="FW259" s="728"/>
      <c r="FX259" s="728"/>
      <c r="FY259" s="728"/>
      <c r="FZ259" s="728"/>
      <c r="GA259" s="728"/>
      <c r="GB259" s="728"/>
      <c r="GC259" s="728"/>
      <c r="GD259" s="728"/>
      <c r="GE259" s="728"/>
      <c r="GF259" s="728"/>
      <c r="GG259" s="728"/>
      <c r="GH259" s="728"/>
      <c r="GI259" s="728"/>
      <c r="GJ259" s="728"/>
      <c r="GK259" s="728"/>
      <c r="GL259" s="728"/>
      <c r="GM259" s="728"/>
      <c r="GN259" s="728"/>
      <c r="GO259" s="728"/>
      <c r="GP259" s="728"/>
      <c r="GQ259" s="728"/>
      <c r="GR259" s="728"/>
      <c r="GS259" s="728"/>
      <c r="GT259" s="728"/>
      <c r="GU259" s="728"/>
      <c r="GV259" s="728"/>
      <c r="GW259" s="728"/>
      <c r="GX259" s="728"/>
      <c r="GY259" s="728"/>
      <c r="GZ259" s="728"/>
      <c r="HA259" s="728"/>
      <c r="HB259" s="728"/>
      <c r="HC259" s="728"/>
      <c r="HD259" s="728"/>
      <c r="HE259" s="728"/>
      <c r="HF259" s="728"/>
      <c r="HG259" s="728"/>
      <c r="HH259" s="728"/>
      <c r="HI259" s="728"/>
      <c r="HJ259" s="728"/>
      <c r="HK259" s="728"/>
      <c r="HL259" s="728"/>
      <c r="HM259" s="728"/>
      <c r="HN259" s="728"/>
      <c r="HO259" s="728"/>
      <c r="HP259" s="728"/>
      <c r="HQ259" s="728"/>
      <c r="HR259" s="728"/>
      <c r="HS259" s="728"/>
      <c r="HT259" s="728"/>
      <c r="HU259" s="728"/>
      <c r="HV259" s="728"/>
      <c r="HW259" s="728"/>
      <c r="HX259" s="728"/>
      <c r="HY259" s="728"/>
      <c r="HZ259" s="728"/>
      <c r="IA259" s="728"/>
      <c r="IB259" s="728"/>
      <c r="IC259" s="728"/>
      <c r="ID259" s="728"/>
      <c r="IE259" s="728"/>
      <c r="IF259" s="728"/>
      <c r="IG259" s="728"/>
      <c r="IH259" s="728"/>
      <c r="II259" s="728"/>
      <c r="IJ259" s="728"/>
      <c r="IK259" s="728"/>
      <c r="IL259" s="728"/>
      <c r="IM259" s="728"/>
      <c r="IN259" s="728"/>
      <c r="IO259" s="728"/>
      <c r="IP259" s="728"/>
      <c r="IQ259" s="728"/>
      <c r="IR259" s="728"/>
      <c r="IS259" s="728"/>
      <c r="IT259" s="728"/>
      <c r="IU259" s="728"/>
      <c r="IV259" s="728"/>
      <c r="IW259" s="728"/>
      <c r="IX259" s="728"/>
      <c r="IY259" s="728"/>
      <c r="IZ259" s="728"/>
      <c r="JA259" s="728"/>
      <c r="JB259" s="728"/>
      <c r="JC259" s="728"/>
      <c r="JD259" s="728"/>
      <c r="JE259" s="728"/>
    </row>
    <row r="260" spans="13:265" s="759" customFormat="1" ht="15" hidden="1" customHeight="1">
      <c r="M260" s="638"/>
      <c r="N260" s="638"/>
      <c r="CK260" s="728"/>
      <c r="CL260" s="728"/>
      <c r="CM260" s="728"/>
      <c r="CN260" s="728"/>
      <c r="CO260" s="728"/>
      <c r="CP260" s="728"/>
      <c r="CQ260" s="728"/>
      <c r="CR260" s="728"/>
      <c r="CS260" s="728"/>
      <c r="CT260" s="728"/>
      <c r="CU260" s="728"/>
      <c r="CV260" s="728"/>
      <c r="CW260" s="728"/>
      <c r="CX260" s="728"/>
      <c r="CY260" s="728"/>
      <c r="CZ260" s="728"/>
      <c r="DA260" s="728"/>
      <c r="DB260" s="728"/>
      <c r="DC260" s="728"/>
      <c r="DD260" s="728"/>
      <c r="DE260" s="728"/>
      <c r="DF260" s="728"/>
      <c r="DG260" s="728"/>
      <c r="DH260" s="728"/>
      <c r="DI260" s="728"/>
      <c r="DJ260" s="728"/>
      <c r="DK260" s="728"/>
      <c r="DL260" s="728"/>
      <c r="DM260" s="728"/>
      <c r="DN260" s="728"/>
      <c r="DO260" s="728"/>
      <c r="DP260" s="728"/>
      <c r="DQ260" s="728"/>
      <c r="DR260" s="728"/>
      <c r="DS260" s="728"/>
      <c r="DT260" s="728"/>
      <c r="DU260" s="728"/>
      <c r="DV260" s="728"/>
      <c r="DW260" s="728"/>
      <c r="DX260" s="728"/>
      <c r="DY260" s="728"/>
      <c r="DZ260" s="728"/>
      <c r="EA260" s="728"/>
      <c r="EB260" s="728"/>
      <c r="EC260" s="728"/>
      <c r="ED260" s="728"/>
      <c r="EE260" s="728"/>
      <c r="EF260" s="728"/>
      <c r="EG260" s="728"/>
      <c r="EH260" s="728"/>
      <c r="EI260" s="728"/>
      <c r="EJ260" s="728"/>
      <c r="EK260" s="728"/>
      <c r="EL260" s="728"/>
      <c r="EM260" s="728"/>
      <c r="EN260" s="728"/>
      <c r="EO260" s="728"/>
      <c r="EP260" s="728"/>
      <c r="EQ260" s="728"/>
      <c r="ER260" s="728"/>
      <c r="ES260" s="728"/>
      <c r="ET260" s="728"/>
      <c r="EU260" s="728"/>
      <c r="EV260" s="728"/>
      <c r="EW260" s="728"/>
      <c r="EX260" s="728"/>
      <c r="EY260" s="728"/>
      <c r="EZ260" s="728"/>
      <c r="FA260" s="728"/>
      <c r="FB260" s="728"/>
      <c r="FC260" s="728"/>
      <c r="FD260" s="728"/>
      <c r="FE260" s="728"/>
      <c r="FF260" s="728"/>
      <c r="FG260" s="728"/>
      <c r="FH260" s="728"/>
      <c r="FI260" s="728"/>
      <c r="FJ260" s="728"/>
      <c r="FK260" s="728"/>
      <c r="FL260" s="728"/>
      <c r="FM260" s="728"/>
      <c r="FN260" s="728"/>
      <c r="FO260" s="728"/>
      <c r="FP260" s="728"/>
      <c r="FQ260" s="728"/>
      <c r="FR260" s="728"/>
      <c r="FS260" s="728"/>
      <c r="FT260" s="728"/>
      <c r="FU260" s="728"/>
      <c r="FV260" s="728"/>
      <c r="FW260" s="728"/>
      <c r="FX260" s="728"/>
      <c r="FY260" s="728"/>
      <c r="FZ260" s="728"/>
      <c r="GA260" s="728"/>
      <c r="GB260" s="728"/>
      <c r="GC260" s="728"/>
      <c r="GD260" s="728"/>
      <c r="GE260" s="728"/>
      <c r="GF260" s="728"/>
      <c r="GG260" s="728"/>
      <c r="GH260" s="728"/>
      <c r="GI260" s="728"/>
      <c r="GJ260" s="728"/>
      <c r="GK260" s="728"/>
      <c r="GL260" s="728"/>
      <c r="GM260" s="728"/>
      <c r="GN260" s="728"/>
      <c r="GO260" s="728"/>
      <c r="GP260" s="728"/>
      <c r="GQ260" s="728"/>
      <c r="GR260" s="728"/>
      <c r="GS260" s="728"/>
      <c r="GT260" s="728"/>
      <c r="GU260" s="728"/>
      <c r="GV260" s="728"/>
      <c r="GW260" s="728"/>
      <c r="GX260" s="728"/>
      <c r="GY260" s="728"/>
      <c r="GZ260" s="728"/>
      <c r="HA260" s="728"/>
      <c r="HB260" s="728"/>
      <c r="HC260" s="728"/>
      <c r="HD260" s="728"/>
      <c r="HE260" s="728"/>
      <c r="HF260" s="728"/>
      <c r="HG260" s="728"/>
      <c r="HH260" s="728"/>
      <c r="HI260" s="728"/>
      <c r="HJ260" s="728"/>
      <c r="HK260" s="728"/>
      <c r="HL260" s="728"/>
      <c r="HM260" s="728"/>
      <c r="HN260" s="728"/>
      <c r="HO260" s="728"/>
      <c r="HP260" s="728"/>
      <c r="HQ260" s="728"/>
      <c r="HR260" s="728"/>
      <c r="HS260" s="728"/>
      <c r="HT260" s="728"/>
      <c r="HU260" s="728"/>
      <c r="HV260" s="728"/>
      <c r="HW260" s="728"/>
      <c r="HX260" s="728"/>
      <c r="HY260" s="728"/>
      <c r="HZ260" s="728"/>
      <c r="IA260" s="728"/>
      <c r="IB260" s="728"/>
      <c r="IC260" s="728"/>
      <c r="ID260" s="728"/>
      <c r="IE260" s="728"/>
      <c r="IF260" s="728"/>
      <c r="IG260" s="728"/>
      <c r="IH260" s="728"/>
      <c r="II260" s="728"/>
      <c r="IJ260" s="728"/>
      <c r="IK260" s="728"/>
      <c r="IL260" s="728"/>
      <c r="IM260" s="728"/>
      <c r="IN260" s="728"/>
      <c r="IO260" s="728"/>
      <c r="IP260" s="728"/>
      <c r="IQ260" s="728"/>
      <c r="IR260" s="728"/>
      <c r="IS260" s="728"/>
      <c r="IT260" s="728"/>
      <c r="IU260" s="728"/>
      <c r="IV260" s="728"/>
      <c r="IW260" s="728"/>
      <c r="IX260" s="728"/>
      <c r="IY260" s="728"/>
      <c r="IZ260" s="728"/>
      <c r="JA260" s="728"/>
      <c r="JB260" s="728"/>
      <c r="JC260" s="728"/>
      <c r="JD260" s="728"/>
      <c r="JE260" s="728"/>
    </row>
    <row r="261" spans="13:265" s="759" customFormat="1" ht="15" hidden="1" customHeight="1">
      <c r="M261" s="638"/>
      <c r="N261" s="638"/>
      <c r="CK261" s="728"/>
      <c r="CL261" s="728"/>
      <c r="CM261" s="728"/>
      <c r="CN261" s="728"/>
      <c r="CO261" s="728"/>
      <c r="CP261" s="728"/>
      <c r="CQ261" s="728"/>
      <c r="CR261" s="728"/>
      <c r="CS261" s="728"/>
      <c r="CT261" s="728"/>
      <c r="CU261" s="728"/>
      <c r="CV261" s="728"/>
      <c r="CW261" s="728"/>
      <c r="CX261" s="728"/>
      <c r="CY261" s="728"/>
      <c r="CZ261" s="728"/>
      <c r="DA261" s="728"/>
      <c r="DB261" s="728"/>
      <c r="DC261" s="728"/>
      <c r="DD261" s="728"/>
      <c r="DE261" s="728"/>
      <c r="DF261" s="728"/>
      <c r="DG261" s="728"/>
      <c r="DH261" s="728"/>
      <c r="DI261" s="728"/>
      <c r="DJ261" s="728"/>
      <c r="DK261" s="728"/>
      <c r="DL261" s="728"/>
      <c r="DM261" s="728"/>
      <c r="DN261" s="728"/>
      <c r="DO261" s="728"/>
      <c r="DP261" s="728"/>
      <c r="DQ261" s="728"/>
      <c r="DR261" s="728"/>
      <c r="DS261" s="728"/>
      <c r="DT261" s="728"/>
      <c r="DU261" s="728"/>
      <c r="DV261" s="728"/>
      <c r="DW261" s="728"/>
      <c r="DX261" s="728"/>
      <c r="DY261" s="728"/>
      <c r="DZ261" s="728"/>
      <c r="EA261" s="728"/>
      <c r="EB261" s="728"/>
      <c r="EC261" s="728"/>
      <c r="ED261" s="728"/>
      <c r="EE261" s="728"/>
      <c r="EF261" s="728"/>
      <c r="EG261" s="728"/>
      <c r="EH261" s="728"/>
      <c r="EI261" s="728"/>
      <c r="EJ261" s="728"/>
      <c r="EK261" s="728"/>
      <c r="EL261" s="728"/>
      <c r="EM261" s="728"/>
      <c r="EN261" s="728"/>
      <c r="EO261" s="728"/>
      <c r="EP261" s="728"/>
      <c r="EQ261" s="728"/>
      <c r="ER261" s="728"/>
      <c r="ES261" s="728"/>
      <c r="ET261" s="728"/>
      <c r="EU261" s="728"/>
      <c r="EV261" s="728"/>
      <c r="EW261" s="728"/>
      <c r="EX261" s="728"/>
      <c r="EY261" s="728"/>
      <c r="EZ261" s="728"/>
      <c r="FA261" s="728"/>
      <c r="FB261" s="728"/>
      <c r="FC261" s="728"/>
      <c r="FD261" s="728"/>
      <c r="FE261" s="728"/>
      <c r="FF261" s="728"/>
      <c r="FG261" s="728"/>
      <c r="FH261" s="728"/>
      <c r="FI261" s="728"/>
      <c r="FJ261" s="728"/>
      <c r="FK261" s="728"/>
      <c r="FL261" s="728"/>
      <c r="FM261" s="728"/>
      <c r="FN261" s="728"/>
      <c r="FO261" s="728"/>
      <c r="FP261" s="728"/>
      <c r="FQ261" s="728"/>
      <c r="FR261" s="728"/>
      <c r="FS261" s="728"/>
      <c r="FT261" s="728"/>
      <c r="FU261" s="728"/>
      <c r="FV261" s="728"/>
      <c r="FW261" s="728"/>
      <c r="FX261" s="728"/>
      <c r="FY261" s="728"/>
      <c r="FZ261" s="728"/>
      <c r="GA261" s="728"/>
      <c r="GB261" s="728"/>
      <c r="GC261" s="728"/>
      <c r="GD261" s="728"/>
      <c r="GE261" s="728"/>
      <c r="GF261" s="728"/>
      <c r="GG261" s="728"/>
      <c r="GH261" s="728"/>
      <c r="GI261" s="728"/>
      <c r="GJ261" s="728"/>
      <c r="GK261" s="728"/>
      <c r="GL261" s="728"/>
      <c r="GM261" s="728"/>
      <c r="GN261" s="728"/>
      <c r="GO261" s="728"/>
      <c r="GP261" s="728"/>
      <c r="GQ261" s="728"/>
      <c r="GR261" s="728"/>
      <c r="GS261" s="728"/>
      <c r="GT261" s="728"/>
      <c r="GU261" s="728"/>
      <c r="GV261" s="728"/>
      <c r="GW261" s="728"/>
      <c r="GX261" s="728"/>
      <c r="GY261" s="728"/>
      <c r="GZ261" s="728"/>
      <c r="HA261" s="728"/>
      <c r="HB261" s="728"/>
      <c r="HC261" s="728"/>
      <c r="HD261" s="728"/>
      <c r="HE261" s="728"/>
      <c r="HF261" s="728"/>
      <c r="HG261" s="728"/>
      <c r="HH261" s="728"/>
      <c r="HI261" s="728"/>
      <c r="HJ261" s="728"/>
      <c r="HK261" s="728"/>
      <c r="HL261" s="728"/>
      <c r="HM261" s="728"/>
      <c r="HN261" s="728"/>
      <c r="HO261" s="728"/>
      <c r="HP261" s="728"/>
      <c r="HQ261" s="728"/>
      <c r="HR261" s="728"/>
      <c r="HS261" s="728"/>
      <c r="HT261" s="728"/>
      <c r="HU261" s="728"/>
      <c r="HV261" s="728"/>
      <c r="HW261" s="728"/>
      <c r="HX261" s="728"/>
      <c r="HY261" s="728"/>
      <c r="HZ261" s="728"/>
      <c r="IA261" s="728"/>
      <c r="IB261" s="728"/>
      <c r="IC261" s="728"/>
      <c r="ID261" s="728"/>
      <c r="IE261" s="728"/>
      <c r="IF261" s="728"/>
      <c r="IG261" s="728"/>
      <c r="IH261" s="728"/>
      <c r="II261" s="728"/>
      <c r="IJ261" s="728"/>
      <c r="IK261" s="728"/>
      <c r="IL261" s="728"/>
      <c r="IM261" s="728"/>
      <c r="IN261" s="728"/>
      <c r="IO261" s="728"/>
      <c r="IP261" s="728"/>
      <c r="IQ261" s="728"/>
      <c r="IR261" s="728"/>
      <c r="IS261" s="728"/>
      <c r="IT261" s="728"/>
      <c r="IU261" s="728"/>
      <c r="IV261" s="728"/>
      <c r="IW261" s="728"/>
      <c r="IX261" s="728"/>
      <c r="IY261" s="728"/>
      <c r="IZ261" s="728"/>
      <c r="JA261" s="728"/>
      <c r="JB261" s="728"/>
      <c r="JC261" s="728"/>
      <c r="JD261" s="728"/>
      <c r="JE261" s="728"/>
    </row>
    <row r="262" spans="13:265" s="759" customFormat="1" ht="15" hidden="1" customHeight="1">
      <c r="M262" s="638"/>
      <c r="N262" s="638"/>
      <c r="CK262" s="728"/>
      <c r="CL262" s="728"/>
      <c r="CM262" s="728"/>
      <c r="CN262" s="728"/>
      <c r="CO262" s="728"/>
      <c r="CP262" s="728"/>
      <c r="CQ262" s="728"/>
      <c r="CR262" s="728"/>
      <c r="CS262" s="728"/>
      <c r="CT262" s="728"/>
      <c r="CU262" s="728"/>
      <c r="CV262" s="728"/>
      <c r="CW262" s="728"/>
      <c r="CX262" s="728"/>
      <c r="CY262" s="728"/>
      <c r="CZ262" s="728"/>
      <c r="DA262" s="728"/>
      <c r="DB262" s="728"/>
      <c r="DC262" s="728"/>
      <c r="DD262" s="728"/>
      <c r="DE262" s="728"/>
      <c r="DF262" s="728"/>
      <c r="DG262" s="728"/>
      <c r="DH262" s="728"/>
      <c r="DI262" s="728"/>
      <c r="DJ262" s="728"/>
      <c r="DK262" s="728"/>
      <c r="DL262" s="728"/>
      <c r="DM262" s="728"/>
      <c r="DN262" s="728"/>
      <c r="DO262" s="728"/>
      <c r="DP262" s="728"/>
      <c r="DQ262" s="728"/>
      <c r="DR262" s="728"/>
      <c r="DS262" s="728"/>
      <c r="DT262" s="728"/>
      <c r="DU262" s="728"/>
      <c r="DV262" s="728"/>
      <c r="DW262" s="728"/>
      <c r="DX262" s="728"/>
      <c r="DY262" s="728"/>
      <c r="DZ262" s="728"/>
      <c r="EA262" s="728"/>
      <c r="EB262" s="728"/>
      <c r="EC262" s="728"/>
      <c r="ED262" s="728"/>
      <c r="EE262" s="728"/>
      <c r="EF262" s="728"/>
      <c r="EG262" s="728"/>
      <c r="EH262" s="728"/>
      <c r="EI262" s="728"/>
      <c r="EJ262" s="728"/>
      <c r="EK262" s="728"/>
      <c r="EL262" s="728"/>
      <c r="EM262" s="728"/>
      <c r="EN262" s="728"/>
      <c r="EO262" s="728"/>
      <c r="EP262" s="728"/>
      <c r="EQ262" s="728"/>
      <c r="ER262" s="728"/>
      <c r="ES262" s="728"/>
      <c r="ET262" s="728"/>
      <c r="EU262" s="728"/>
      <c r="EV262" s="728"/>
      <c r="EW262" s="728"/>
      <c r="EX262" s="728"/>
      <c r="EY262" s="728"/>
      <c r="EZ262" s="728"/>
      <c r="FA262" s="728"/>
      <c r="FB262" s="728"/>
      <c r="FC262" s="728"/>
      <c r="FD262" s="728"/>
      <c r="FE262" s="728"/>
      <c r="FF262" s="728"/>
      <c r="FG262" s="728"/>
      <c r="FH262" s="728"/>
      <c r="FI262" s="728"/>
      <c r="FJ262" s="728"/>
      <c r="FK262" s="728"/>
      <c r="FL262" s="728"/>
      <c r="FM262" s="728"/>
      <c r="FN262" s="728"/>
      <c r="FO262" s="728"/>
      <c r="FP262" s="728"/>
      <c r="FQ262" s="728"/>
      <c r="FR262" s="728"/>
      <c r="FS262" s="728"/>
      <c r="FT262" s="728"/>
      <c r="FU262" s="728"/>
      <c r="FV262" s="728"/>
      <c r="FW262" s="728"/>
      <c r="FX262" s="728"/>
      <c r="FY262" s="728"/>
      <c r="FZ262" s="728"/>
      <c r="GA262" s="728"/>
      <c r="GB262" s="728"/>
      <c r="GC262" s="728"/>
      <c r="GD262" s="728"/>
      <c r="GE262" s="728"/>
      <c r="GF262" s="728"/>
      <c r="GG262" s="728"/>
      <c r="GH262" s="728"/>
      <c r="GI262" s="728"/>
      <c r="GJ262" s="728"/>
      <c r="GK262" s="728"/>
      <c r="GL262" s="728"/>
      <c r="GM262" s="728"/>
      <c r="GN262" s="728"/>
      <c r="GO262" s="728"/>
      <c r="GP262" s="728"/>
      <c r="GQ262" s="728"/>
      <c r="GR262" s="728"/>
      <c r="GS262" s="728"/>
      <c r="GT262" s="728"/>
      <c r="GU262" s="728"/>
      <c r="GV262" s="728"/>
      <c r="GW262" s="728"/>
      <c r="GX262" s="728"/>
      <c r="GY262" s="728"/>
      <c r="GZ262" s="728"/>
      <c r="HA262" s="728"/>
      <c r="HB262" s="728"/>
      <c r="HC262" s="728"/>
      <c r="HD262" s="728"/>
      <c r="HE262" s="728"/>
      <c r="HF262" s="728"/>
      <c r="HG262" s="728"/>
      <c r="HH262" s="728"/>
      <c r="HI262" s="728"/>
      <c r="HJ262" s="728"/>
      <c r="HK262" s="728"/>
      <c r="HL262" s="728"/>
      <c r="HM262" s="728"/>
      <c r="HN262" s="728"/>
      <c r="HO262" s="728"/>
      <c r="HP262" s="728"/>
      <c r="HQ262" s="728"/>
      <c r="HR262" s="728"/>
      <c r="HS262" s="728"/>
      <c r="HT262" s="728"/>
      <c r="HU262" s="728"/>
      <c r="HV262" s="728"/>
      <c r="HW262" s="728"/>
      <c r="HX262" s="728"/>
      <c r="HY262" s="728"/>
      <c r="HZ262" s="728"/>
      <c r="IA262" s="728"/>
      <c r="IB262" s="728"/>
      <c r="IC262" s="728"/>
      <c r="ID262" s="728"/>
      <c r="IE262" s="728"/>
      <c r="IF262" s="728"/>
      <c r="IG262" s="728"/>
      <c r="IH262" s="728"/>
      <c r="II262" s="728"/>
      <c r="IJ262" s="728"/>
      <c r="IK262" s="728"/>
      <c r="IL262" s="728"/>
      <c r="IM262" s="728"/>
      <c r="IN262" s="728"/>
      <c r="IO262" s="728"/>
      <c r="IP262" s="728"/>
      <c r="IQ262" s="728"/>
      <c r="IR262" s="728"/>
      <c r="IS262" s="728"/>
      <c r="IT262" s="728"/>
      <c r="IU262" s="728"/>
      <c r="IV262" s="728"/>
      <c r="IW262" s="728"/>
      <c r="IX262" s="728"/>
      <c r="IY262" s="728"/>
      <c r="IZ262" s="728"/>
      <c r="JA262" s="728"/>
      <c r="JB262" s="728"/>
      <c r="JC262" s="728"/>
      <c r="JD262" s="728"/>
      <c r="JE262" s="728"/>
    </row>
    <row r="263" spans="13:265" s="759" customFormat="1" ht="15" hidden="1" customHeight="1">
      <c r="M263" s="638"/>
      <c r="N263" s="638"/>
      <c r="CK263" s="728"/>
      <c r="CL263" s="728"/>
      <c r="CM263" s="728"/>
      <c r="CN263" s="728"/>
      <c r="CO263" s="728"/>
      <c r="CP263" s="728"/>
      <c r="CQ263" s="728"/>
      <c r="CR263" s="728"/>
      <c r="CS263" s="728"/>
      <c r="CT263" s="728"/>
      <c r="CU263" s="728"/>
      <c r="CV263" s="728"/>
      <c r="CW263" s="728"/>
      <c r="CX263" s="728"/>
      <c r="CY263" s="728"/>
      <c r="CZ263" s="728"/>
      <c r="DA263" s="728"/>
      <c r="DB263" s="728"/>
      <c r="DC263" s="728"/>
      <c r="DD263" s="728"/>
      <c r="DE263" s="728"/>
      <c r="DF263" s="728"/>
      <c r="DG263" s="728"/>
      <c r="DH263" s="728"/>
      <c r="DI263" s="728"/>
      <c r="DJ263" s="728"/>
      <c r="DK263" s="728"/>
      <c r="DL263" s="728"/>
      <c r="DM263" s="728"/>
      <c r="DN263" s="728"/>
      <c r="DO263" s="728"/>
      <c r="DP263" s="728"/>
      <c r="DQ263" s="728"/>
      <c r="DR263" s="728"/>
      <c r="DS263" s="728"/>
      <c r="DT263" s="728"/>
      <c r="DU263" s="728"/>
      <c r="DV263" s="728"/>
      <c r="DW263" s="728"/>
      <c r="DX263" s="728"/>
      <c r="DY263" s="728"/>
      <c r="DZ263" s="728"/>
      <c r="EA263" s="728"/>
      <c r="EB263" s="728"/>
      <c r="EC263" s="728"/>
      <c r="ED263" s="728"/>
      <c r="EE263" s="728"/>
      <c r="EF263" s="728"/>
      <c r="EG263" s="728"/>
      <c r="EH263" s="728"/>
      <c r="EI263" s="728"/>
      <c r="EJ263" s="728"/>
      <c r="EK263" s="728"/>
      <c r="EL263" s="728"/>
      <c r="EM263" s="728"/>
      <c r="EN263" s="728"/>
      <c r="EO263" s="728"/>
      <c r="EP263" s="728"/>
      <c r="EQ263" s="728"/>
      <c r="ER263" s="728"/>
      <c r="ES263" s="728"/>
      <c r="ET263" s="728"/>
      <c r="EU263" s="728"/>
      <c r="EV263" s="728"/>
      <c r="EW263" s="728"/>
      <c r="EX263" s="728"/>
      <c r="EY263" s="728"/>
      <c r="EZ263" s="728"/>
      <c r="FA263" s="728"/>
      <c r="FB263" s="728"/>
      <c r="FC263" s="728"/>
      <c r="FD263" s="728"/>
      <c r="FE263" s="728"/>
      <c r="FF263" s="728"/>
      <c r="FG263" s="728"/>
      <c r="FH263" s="728"/>
      <c r="FI263" s="728"/>
      <c r="FJ263" s="728"/>
      <c r="FK263" s="728"/>
      <c r="FL263" s="728"/>
      <c r="FM263" s="728"/>
      <c r="FN263" s="728"/>
      <c r="FO263" s="728"/>
      <c r="FP263" s="728"/>
      <c r="FQ263" s="728"/>
      <c r="FR263" s="728"/>
      <c r="FS263" s="728"/>
      <c r="FT263" s="728"/>
      <c r="FU263" s="728"/>
      <c r="FV263" s="728"/>
      <c r="FW263" s="728"/>
      <c r="FX263" s="728"/>
      <c r="FY263" s="728"/>
      <c r="FZ263" s="728"/>
      <c r="GA263" s="728"/>
      <c r="GB263" s="728"/>
      <c r="GC263" s="728"/>
      <c r="GD263" s="728"/>
      <c r="GE263" s="728"/>
      <c r="GF263" s="728"/>
      <c r="GG263" s="728"/>
      <c r="GH263" s="728"/>
      <c r="GI263" s="728"/>
      <c r="GJ263" s="728"/>
      <c r="GK263" s="728"/>
      <c r="GL263" s="728"/>
      <c r="GM263" s="728"/>
      <c r="GN263" s="728"/>
      <c r="GO263" s="728"/>
      <c r="GP263" s="728"/>
      <c r="GQ263" s="728"/>
      <c r="GR263" s="728"/>
      <c r="GS263" s="728"/>
      <c r="GT263" s="728"/>
      <c r="GU263" s="728"/>
      <c r="GV263" s="728"/>
      <c r="GW263" s="728"/>
      <c r="GX263" s="728"/>
      <c r="GY263" s="728"/>
      <c r="GZ263" s="728"/>
      <c r="HA263" s="728"/>
      <c r="HB263" s="728"/>
      <c r="HC263" s="728"/>
      <c r="HD263" s="728"/>
      <c r="HE263" s="728"/>
      <c r="HF263" s="728"/>
      <c r="HG263" s="728"/>
      <c r="HH263" s="728"/>
      <c r="HI263" s="728"/>
      <c r="HJ263" s="728"/>
      <c r="HK263" s="728"/>
      <c r="HL263" s="728"/>
      <c r="HM263" s="728"/>
      <c r="HN263" s="728"/>
      <c r="HO263" s="728"/>
      <c r="HP263" s="728"/>
      <c r="HQ263" s="728"/>
      <c r="HR263" s="728"/>
      <c r="HS263" s="728"/>
      <c r="HT263" s="728"/>
      <c r="HU263" s="728"/>
      <c r="HV263" s="728"/>
      <c r="HW263" s="728"/>
      <c r="HX263" s="728"/>
      <c r="HY263" s="728"/>
      <c r="HZ263" s="728"/>
      <c r="IA263" s="728"/>
      <c r="IB263" s="728"/>
      <c r="IC263" s="728"/>
      <c r="ID263" s="728"/>
      <c r="IE263" s="728"/>
      <c r="IF263" s="728"/>
      <c r="IG263" s="728"/>
      <c r="IH263" s="728"/>
      <c r="II263" s="728"/>
      <c r="IJ263" s="728"/>
      <c r="IK263" s="728"/>
      <c r="IL263" s="728"/>
      <c r="IM263" s="728"/>
      <c r="IN263" s="728"/>
      <c r="IO263" s="728"/>
      <c r="IP263" s="728"/>
      <c r="IQ263" s="728"/>
      <c r="IR263" s="728"/>
      <c r="IS263" s="728"/>
      <c r="IT263" s="728"/>
      <c r="IU263" s="728"/>
      <c r="IV263" s="728"/>
      <c r="IW263" s="728"/>
      <c r="IX263" s="728"/>
      <c r="IY263" s="728"/>
      <c r="IZ263" s="728"/>
      <c r="JA263" s="728"/>
      <c r="JB263" s="728"/>
      <c r="JC263" s="728"/>
      <c r="JD263" s="728"/>
      <c r="JE263" s="728"/>
    </row>
    <row r="264" spans="13:265" s="759" customFormat="1" ht="15" hidden="1" customHeight="1">
      <c r="M264" s="638"/>
      <c r="N264" s="638"/>
      <c r="CK264" s="728"/>
      <c r="CL264" s="728"/>
      <c r="CM264" s="728"/>
      <c r="CN264" s="728"/>
      <c r="CO264" s="728"/>
      <c r="CP264" s="728"/>
      <c r="CQ264" s="728"/>
      <c r="CR264" s="728"/>
      <c r="CS264" s="728"/>
      <c r="CT264" s="728"/>
      <c r="CU264" s="728"/>
      <c r="CV264" s="728"/>
      <c r="CW264" s="728"/>
      <c r="CX264" s="728"/>
      <c r="CY264" s="728"/>
      <c r="CZ264" s="728"/>
      <c r="DA264" s="728"/>
      <c r="DB264" s="728"/>
      <c r="DC264" s="728"/>
      <c r="DD264" s="728"/>
      <c r="DE264" s="728"/>
      <c r="DF264" s="728"/>
      <c r="DG264" s="728"/>
      <c r="DH264" s="728"/>
      <c r="DI264" s="728"/>
      <c r="DJ264" s="728"/>
      <c r="DK264" s="728"/>
      <c r="DL264" s="728"/>
      <c r="DM264" s="728"/>
      <c r="DN264" s="728"/>
      <c r="DO264" s="728"/>
      <c r="DP264" s="728"/>
      <c r="DQ264" s="728"/>
      <c r="DR264" s="728"/>
      <c r="DS264" s="728"/>
      <c r="DT264" s="728"/>
      <c r="DU264" s="728"/>
      <c r="DV264" s="728"/>
      <c r="DW264" s="728"/>
      <c r="DX264" s="728"/>
      <c r="DY264" s="728"/>
      <c r="DZ264" s="728"/>
      <c r="EA264" s="728"/>
      <c r="EB264" s="728"/>
      <c r="EC264" s="728"/>
      <c r="ED264" s="728"/>
      <c r="EE264" s="728"/>
      <c r="EF264" s="728"/>
      <c r="EG264" s="728"/>
      <c r="EH264" s="728"/>
      <c r="EI264" s="728"/>
      <c r="EJ264" s="728"/>
      <c r="EK264" s="728"/>
      <c r="EL264" s="728"/>
      <c r="EM264" s="728"/>
      <c r="EN264" s="728"/>
      <c r="EO264" s="728"/>
      <c r="EP264" s="728"/>
      <c r="EQ264" s="728"/>
      <c r="ER264" s="728"/>
      <c r="ES264" s="728"/>
      <c r="ET264" s="728"/>
      <c r="EU264" s="728"/>
      <c r="EV264" s="728"/>
      <c r="EW264" s="728"/>
      <c r="EX264" s="728"/>
      <c r="EY264" s="728"/>
      <c r="EZ264" s="728"/>
      <c r="FA264" s="728"/>
      <c r="FB264" s="728"/>
      <c r="FC264" s="728"/>
      <c r="FD264" s="728"/>
      <c r="FE264" s="728"/>
      <c r="FF264" s="728"/>
      <c r="FG264" s="728"/>
      <c r="FH264" s="728"/>
      <c r="FI264" s="728"/>
      <c r="FJ264" s="728"/>
      <c r="FK264" s="728"/>
      <c r="FL264" s="728"/>
      <c r="FM264" s="728"/>
      <c r="FN264" s="728"/>
      <c r="FO264" s="728"/>
      <c r="FP264" s="728"/>
      <c r="FQ264" s="728"/>
      <c r="FR264" s="728"/>
      <c r="FS264" s="728"/>
      <c r="FT264" s="728"/>
      <c r="FU264" s="728"/>
      <c r="FV264" s="728"/>
      <c r="FW264" s="728"/>
      <c r="FX264" s="728"/>
      <c r="FY264" s="728"/>
      <c r="FZ264" s="728"/>
      <c r="GA264" s="728"/>
      <c r="GB264" s="728"/>
      <c r="GC264" s="728"/>
      <c r="GD264" s="728"/>
      <c r="GE264" s="728"/>
      <c r="GF264" s="728"/>
      <c r="GG264" s="728"/>
      <c r="GH264" s="728"/>
      <c r="GI264" s="728"/>
      <c r="GJ264" s="728"/>
      <c r="GK264" s="728"/>
      <c r="GL264" s="728"/>
      <c r="GM264" s="728"/>
      <c r="GN264" s="728"/>
      <c r="GO264" s="728"/>
      <c r="GP264" s="728"/>
      <c r="GQ264" s="728"/>
      <c r="GR264" s="728"/>
      <c r="GS264" s="728"/>
      <c r="GT264" s="728"/>
      <c r="GU264" s="728"/>
      <c r="GV264" s="728"/>
      <c r="GW264" s="728"/>
      <c r="GX264" s="728"/>
      <c r="GY264" s="728"/>
      <c r="GZ264" s="728"/>
      <c r="HA264" s="728"/>
      <c r="HB264" s="728"/>
      <c r="HC264" s="728"/>
      <c r="HD264" s="728"/>
      <c r="HE264" s="728"/>
      <c r="HF264" s="728"/>
      <c r="HG264" s="728"/>
      <c r="HH264" s="728"/>
      <c r="HI264" s="728"/>
      <c r="HJ264" s="728"/>
      <c r="HK264" s="728"/>
      <c r="HL264" s="728"/>
      <c r="HM264" s="728"/>
      <c r="HN264" s="728"/>
      <c r="HO264" s="728"/>
      <c r="HP264" s="728"/>
      <c r="HQ264" s="728"/>
      <c r="HR264" s="728"/>
      <c r="HS264" s="728"/>
      <c r="HT264" s="728"/>
      <c r="HU264" s="728"/>
      <c r="HV264" s="728"/>
      <c r="HW264" s="728"/>
      <c r="HX264" s="728"/>
      <c r="HY264" s="728"/>
      <c r="HZ264" s="728"/>
      <c r="IA264" s="728"/>
      <c r="IB264" s="728"/>
      <c r="IC264" s="728"/>
      <c r="ID264" s="728"/>
      <c r="IE264" s="728"/>
      <c r="IF264" s="728"/>
      <c r="IG264" s="728"/>
      <c r="IH264" s="728"/>
      <c r="II264" s="728"/>
      <c r="IJ264" s="728"/>
      <c r="IK264" s="728"/>
      <c r="IL264" s="728"/>
      <c r="IM264" s="728"/>
      <c r="IN264" s="728"/>
      <c r="IO264" s="728"/>
      <c r="IP264" s="728"/>
      <c r="IQ264" s="728"/>
      <c r="IR264" s="728"/>
      <c r="IS264" s="728"/>
      <c r="IT264" s="728"/>
      <c r="IU264" s="728"/>
      <c r="IV264" s="728"/>
      <c r="IW264" s="728"/>
      <c r="IX264" s="728"/>
      <c r="IY264" s="728"/>
      <c r="IZ264" s="728"/>
      <c r="JA264" s="728"/>
      <c r="JB264" s="728"/>
      <c r="JC264" s="728"/>
      <c r="JD264" s="728"/>
      <c r="JE264" s="728"/>
    </row>
    <row r="265" spans="13:265" s="759" customFormat="1" ht="15" hidden="1" customHeight="1">
      <c r="M265" s="638"/>
      <c r="N265" s="638"/>
      <c r="CK265" s="728"/>
      <c r="CL265" s="728"/>
      <c r="CM265" s="728"/>
      <c r="CN265" s="728"/>
      <c r="CO265" s="728"/>
      <c r="CP265" s="728"/>
      <c r="CQ265" s="728"/>
      <c r="CR265" s="728"/>
      <c r="CS265" s="728"/>
      <c r="CT265" s="728"/>
      <c r="CU265" s="728"/>
      <c r="CV265" s="728"/>
      <c r="CW265" s="728"/>
      <c r="CX265" s="728"/>
      <c r="CY265" s="728"/>
      <c r="CZ265" s="728"/>
      <c r="DA265" s="728"/>
      <c r="DB265" s="728"/>
      <c r="DC265" s="728"/>
      <c r="DD265" s="728"/>
      <c r="DE265" s="728"/>
      <c r="DF265" s="728"/>
      <c r="DG265" s="728"/>
      <c r="DH265" s="728"/>
      <c r="DI265" s="728"/>
      <c r="DJ265" s="728"/>
      <c r="DK265" s="728"/>
      <c r="DL265" s="728"/>
      <c r="DM265" s="728"/>
      <c r="DN265" s="728"/>
      <c r="DO265" s="728"/>
      <c r="DP265" s="728"/>
      <c r="DQ265" s="728"/>
      <c r="DR265" s="728"/>
      <c r="DS265" s="728"/>
      <c r="DT265" s="728"/>
      <c r="DU265" s="728"/>
      <c r="DV265" s="728"/>
      <c r="DW265" s="728"/>
      <c r="DX265" s="728"/>
      <c r="DY265" s="728"/>
      <c r="DZ265" s="728"/>
      <c r="EA265" s="728"/>
      <c r="EB265" s="728"/>
      <c r="EC265" s="728"/>
      <c r="ED265" s="728"/>
      <c r="EE265" s="728"/>
      <c r="EF265" s="728"/>
      <c r="EG265" s="728"/>
      <c r="EH265" s="728"/>
      <c r="EI265" s="728"/>
      <c r="EJ265" s="728"/>
      <c r="EK265" s="728"/>
      <c r="EL265" s="728"/>
      <c r="EM265" s="728"/>
      <c r="EN265" s="728"/>
      <c r="EO265" s="728"/>
      <c r="EP265" s="728"/>
      <c r="EQ265" s="728"/>
      <c r="ER265" s="728"/>
      <c r="ES265" s="728"/>
      <c r="ET265" s="728"/>
      <c r="EU265" s="728"/>
      <c r="EV265" s="728"/>
      <c r="EW265" s="728"/>
      <c r="EX265" s="728"/>
      <c r="EY265" s="728"/>
      <c r="EZ265" s="728"/>
      <c r="FA265" s="728"/>
      <c r="FB265" s="728"/>
      <c r="FC265" s="728"/>
      <c r="FD265" s="728"/>
      <c r="FE265" s="728"/>
      <c r="FF265" s="728"/>
      <c r="FG265" s="728"/>
      <c r="FH265" s="728"/>
      <c r="FI265" s="728"/>
      <c r="FJ265" s="728"/>
      <c r="FK265" s="728"/>
      <c r="FL265" s="728"/>
      <c r="FM265" s="728"/>
      <c r="FN265" s="728"/>
      <c r="FO265" s="728"/>
      <c r="FP265" s="728"/>
      <c r="FQ265" s="728"/>
      <c r="FR265" s="728"/>
      <c r="FS265" s="728"/>
      <c r="FT265" s="728"/>
      <c r="FU265" s="728"/>
      <c r="FV265" s="728"/>
      <c r="FW265" s="728"/>
      <c r="FX265" s="728"/>
      <c r="FY265" s="728"/>
      <c r="FZ265" s="728"/>
      <c r="GA265" s="728"/>
      <c r="GB265" s="728"/>
      <c r="GC265" s="728"/>
      <c r="GD265" s="728"/>
      <c r="GE265" s="728"/>
      <c r="GF265" s="728"/>
      <c r="GG265" s="728"/>
      <c r="GH265" s="728"/>
      <c r="GI265" s="728"/>
      <c r="GJ265" s="728"/>
      <c r="GK265" s="728"/>
      <c r="GL265" s="728"/>
      <c r="GM265" s="728"/>
      <c r="GN265" s="728"/>
      <c r="GO265" s="728"/>
      <c r="GP265" s="728"/>
      <c r="GQ265" s="728"/>
      <c r="GR265" s="728"/>
      <c r="GS265" s="728"/>
      <c r="GT265" s="728"/>
      <c r="GU265" s="728"/>
      <c r="GV265" s="728"/>
      <c r="GW265" s="728"/>
      <c r="GX265" s="728"/>
      <c r="GY265" s="728"/>
      <c r="GZ265" s="728"/>
      <c r="HA265" s="728"/>
      <c r="HB265" s="728"/>
      <c r="HC265" s="728"/>
      <c r="HD265" s="728"/>
      <c r="HE265" s="728"/>
      <c r="HF265" s="728"/>
      <c r="HG265" s="728"/>
      <c r="HH265" s="728"/>
      <c r="HI265" s="728"/>
      <c r="HJ265" s="728"/>
      <c r="HK265" s="728"/>
      <c r="HL265" s="728"/>
      <c r="HM265" s="728"/>
      <c r="HN265" s="728"/>
      <c r="HO265" s="728"/>
      <c r="HP265" s="728"/>
      <c r="HQ265" s="728"/>
      <c r="HR265" s="728"/>
      <c r="HS265" s="728"/>
      <c r="HT265" s="728"/>
      <c r="HU265" s="728"/>
      <c r="HV265" s="728"/>
      <c r="HW265" s="728"/>
      <c r="HX265" s="728"/>
      <c r="HY265" s="728"/>
      <c r="HZ265" s="728"/>
      <c r="IA265" s="728"/>
      <c r="IB265" s="728"/>
      <c r="IC265" s="728"/>
      <c r="ID265" s="728"/>
      <c r="IE265" s="728"/>
      <c r="IF265" s="728"/>
      <c r="IG265" s="728"/>
      <c r="IH265" s="728"/>
      <c r="II265" s="728"/>
      <c r="IJ265" s="728"/>
      <c r="IK265" s="728"/>
      <c r="IL265" s="728"/>
      <c r="IM265" s="728"/>
      <c r="IN265" s="728"/>
      <c r="IO265" s="728"/>
      <c r="IP265" s="728"/>
      <c r="IQ265" s="728"/>
      <c r="IR265" s="728"/>
      <c r="IS265" s="728"/>
      <c r="IT265" s="728"/>
      <c r="IU265" s="728"/>
      <c r="IV265" s="728"/>
      <c r="IW265" s="728"/>
      <c r="IX265" s="728"/>
      <c r="IY265" s="728"/>
      <c r="IZ265" s="728"/>
      <c r="JA265" s="728"/>
      <c r="JB265" s="728"/>
      <c r="JC265" s="728"/>
      <c r="JD265" s="728"/>
      <c r="JE265" s="728"/>
    </row>
    <row r="266" spans="13:265" s="759" customFormat="1" ht="15" hidden="1" customHeight="1">
      <c r="M266" s="638"/>
      <c r="N266" s="638"/>
      <c r="CK266" s="728"/>
      <c r="CL266" s="728"/>
      <c r="CM266" s="728"/>
      <c r="CN266" s="728"/>
      <c r="CO266" s="728"/>
      <c r="CP266" s="728"/>
      <c r="CQ266" s="728"/>
      <c r="CR266" s="728"/>
      <c r="CS266" s="728"/>
      <c r="CT266" s="728"/>
      <c r="CU266" s="728"/>
      <c r="CV266" s="728"/>
      <c r="CW266" s="728"/>
      <c r="CX266" s="728"/>
      <c r="CY266" s="728"/>
      <c r="CZ266" s="728"/>
      <c r="DA266" s="728"/>
      <c r="DB266" s="728"/>
      <c r="DC266" s="728"/>
      <c r="DD266" s="728"/>
      <c r="DE266" s="728"/>
      <c r="DF266" s="728"/>
      <c r="DG266" s="728"/>
      <c r="DH266" s="728"/>
      <c r="DI266" s="728"/>
      <c r="DJ266" s="728"/>
      <c r="DK266" s="728"/>
      <c r="DL266" s="728"/>
      <c r="DM266" s="728"/>
      <c r="DN266" s="728"/>
      <c r="DO266" s="728"/>
      <c r="DP266" s="728"/>
      <c r="DQ266" s="728"/>
      <c r="DR266" s="728"/>
      <c r="DS266" s="728"/>
      <c r="DT266" s="728"/>
      <c r="DU266" s="728"/>
      <c r="DV266" s="728"/>
      <c r="DW266" s="728"/>
      <c r="DX266" s="728"/>
      <c r="DY266" s="728"/>
      <c r="DZ266" s="728"/>
      <c r="EA266" s="728"/>
      <c r="EB266" s="728"/>
      <c r="EC266" s="728"/>
      <c r="ED266" s="728"/>
      <c r="EE266" s="728"/>
      <c r="EF266" s="728"/>
      <c r="EG266" s="728"/>
      <c r="EH266" s="728"/>
      <c r="EI266" s="728"/>
      <c r="EJ266" s="728"/>
      <c r="EK266" s="728"/>
      <c r="EL266" s="728"/>
      <c r="EM266" s="728"/>
      <c r="EN266" s="728"/>
      <c r="EO266" s="728"/>
      <c r="EP266" s="728"/>
      <c r="EQ266" s="728"/>
      <c r="ER266" s="728"/>
      <c r="ES266" s="728"/>
      <c r="ET266" s="728"/>
      <c r="EU266" s="728"/>
      <c r="EV266" s="728"/>
      <c r="EW266" s="728"/>
      <c r="EX266" s="728"/>
      <c r="EY266" s="728"/>
      <c r="EZ266" s="728"/>
      <c r="FA266" s="728"/>
      <c r="FB266" s="728"/>
      <c r="FC266" s="728"/>
      <c r="FD266" s="728"/>
      <c r="FE266" s="728"/>
      <c r="FF266" s="728"/>
      <c r="FG266" s="728"/>
      <c r="FH266" s="728"/>
      <c r="FI266" s="728"/>
      <c r="FJ266" s="728"/>
      <c r="FK266" s="728"/>
      <c r="FL266" s="728"/>
      <c r="FM266" s="728"/>
      <c r="FN266" s="728"/>
      <c r="FO266" s="728"/>
      <c r="FP266" s="728"/>
      <c r="FQ266" s="728"/>
      <c r="FR266" s="728"/>
      <c r="FS266" s="728"/>
      <c r="FT266" s="728"/>
      <c r="FU266" s="728"/>
      <c r="FV266" s="728"/>
      <c r="FW266" s="728"/>
      <c r="FX266" s="728"/>
      <c r="FY266" s="728"/>
      <c r="FZ266" s="728"/>
      <c r="GA266" s="728"/>
      <c r="GB266" s="728"/>
      <c r="GC266" s="728"/>
      <c r="GD266" s="728"/>
      <c r="GE266" s="728"/>
      <c r="GF266" s="728"/>
      <c r="GG266" s="728"/>
      <c r="GH266" s="728"/>
      <c r="GI266" s="728"/>
      <c r="GJ266" s="728"/>
      <c r="GK266" s="728"/>
      <c r="GL266" s="728"/>
      <c r="GM266" s="728"/>
      <c r="GN266" s="728"/>
      <c r="GO266" s="728"/>
      <c r="GP266" s="728"/>
      <c r="GQ266" s="728"/>
      <c r="GR266" s="728"/>
      <c r="GS266" s="728"/>
      <c r="GT266" s="728"/>
      <c r="GU266" s="728"/>
      <c r="GV266" s="728"/>
      <c r="GW266" s="728"/>
      <c r="GX266" s="728"/>
      <c r="GY266" s="728"/>
      <c r="GZ266" s="728"/>
      <c r="HA266" s="728"/>
      <c r="HB266" s="728"/>
      <c r="HC266" s="728"/>
      <c r="HD266" s="728"/>
      <c r="HE266" s="728"/>
      <c r="HF266" s="728"/>
      <c r="HG266" s="728"/>
      <c r="HH266" s="728"/>
      <c r="HI266" s="728"/>
      <c r="HJ266" s="728"/>
      <c r="HK266" s="728"/>
      <c r="HL266" s="728"/>
      <c r="HM266" s="728"/>
      <c r="HN266" s="728"/>
      <c r="HO266" s="728"/>
      <c r="HP266" s="728"/>
      <c r="HQ266" s="728"/>
      <c r="HR266" s="728"/>
      <c r="HS266" s="728"/>
      <c r="HT266" s="728"/>
      <c r="HU266" s="728"/>
      <c r="HV266" s="728"/>
      <c r="HW266" s="728"/>
      <c r="HX266" s="728"/>
      <c r="HY266" s="728"/>
      <c r="HZ266" s="728"/>
      <c r="IA266" s="728"/>
      <c r="IB266" s="728"/>
      <c r="IC266" s="728"/>
      <c r="ID266" s="728"/>
      <c r="IE266" s="728"/>
      <c r="IF266" s="728"/>
      <c r="IG266" s="728"/>
      <c r="IH266" s="728"/>
      <c r="II266" s="728"/>
      <c r="IJ266" s="728"/>
      <c r="IK266" s="728"/>
      <c r="IL266" s="728"/>
      <c r="IM266" s="728"/>
      <c r="IN266" s="728"/>
      <c r="IO266" s="728"/>
      <c r="IP266" s="728"/>
      <c r="IQ266" s="728"/>
      <c r="IR266" s="728"/>
      <c r="IS266" s="728"/>
      <c r="IT266" s="728"/>
      <c r="IU266" s="728"/>
      <c r="IV266" s="728"/>
      <c r="IW266" s="728"/>
      <c r="IX266" s="728"/>
      <c r="IY266" s="728"/>
      <c r="IZ266" s="728"/>
      <c r="JA266" s="728"/>
      <c r="JB266" s="728"/>
      <c r="JC266" s="728"/>
      <c r="JD266" s="728"/>
      <c r="JE266" s="728"/>
    </row>
    <row r="267" spans="13:265" s="759" customFormat="1" ht="15" hidden="1" customHeight="1">
      <c r="M267" s="638"/>
      <c r="N267" s="638"/>
      <c r="CK267" s="728"/>
      <c r="CL267" s="728"/>
      <c r="CM267" s="728"/>
      <c r="CN267" s="728"/>
      <c r="CO267" s="728"/>
      <c r="CP267" s="728"/>
      <c r="CQ267" s="728"/>
      <c r="CR267" s="728"/>
      <c r="CS267" s="728"/>
      <c r="CT267" s="728"/>
      <c r="CU267" s="728"/>
      <c r="CV267" s="728"/>
      <c r="CW267" s="728"/>
      <c r="CX267" s="728"/>
      <c r="CY267" s="728"/>
      <c r="CZ267" s="728"/>
      <c r="DA267" s="728"/>
      <c r="DB267" s="728"/>
      <c r="DC267" s="728"/>
      <c r="DD267" s="728"/>
      <c r="DE267" s="728"/>
      <c r="DF267" s="728"/>
      <c r="DG267" s="728"/>
      <c r="DH267" s="728"/>
      <c r="DI267" s="728"/>
      <c r="DJ267" s="728"/>
      <c r="DK267" s="728"/>
      <c r="DL267" s="728"/>
      <c r="DM267" s="728"/>
      <c r="DN267" s="728"/>
      <c r="DO267" s="728"/>
      <c r="DP267" s="728"/>
      <c r="DQ267" s="728"/>
      <c r="DR267" s="728"/>
      <c r="DS267" s="728"/>
      <c r="DT267" s="728"/>
      <c r="DU267" s="728"/>
      <c r="DV267" s="728"/>
      <c r="DW267" s="728"/>
      <c r="DX267" s="728"/>
      <c r="DY267" s="728"/>
      <c r="DZ267" s="728"/>
      <c r="EA267" s="728"/>
      <c r="EB267" s="728"/>
      <c r="EC267" s="728"/>
      <c r="ED267" s="728"/>
      <c r="EE267" s="728"/>
      <c r="EF267" s="728"/>
      <c r="EG267" s="728"/>
      <c r="EH267" s="728"/>
      <c r="EI267" s="728"/>
      <c r="EJ267" s="728"/>
      <c r="EK267" s="728"/>
      <c r="EL267" s="728"/>
      <c r="EM267" s="728"/>
      <c r="EN267" s="728"/>
      <c r="EO267" s="728"/>
      <c r="EP267" s="728"/>
      <c r="EQ267" s="728"/>
      <c r="ER267" s="728"/>
      <c r="ES267" s="728"/>
      <c r="ET267" s="728"/>
      <c r="EU267" s="728"/>
      <c r="EV267" s="728"/>
      <c r="EW267" s="728"/>
      <c r="EX267" s="728"/>
      <c r="EY267" s="728"/>
      <c r="EZ267" s="728"/>
      <c r="FA267" s="728"/>
      <c r="FB267" s="728"/>
      <c r="FC267" s="728"/>
      <c r="FD267" s="728"/>
      <c r="FE267" s="728"/>
      <c r="FF267" s="728"/>
      <c r="FG267" s="728"/>
      <c r="FH267" s="728"/>
      <c r="FI267" s="728"/>
      <c r="FJ267" s="728"/>
      <c r="FK267" s="728"/>
      <c r="FL267" s="728"/>
      <c r="FM267" s="728"/>
      <c r="FN267" s="728"/>
      <c r="FO267" s="728"/>
      <c r="FP267" s="728"/>
      <c r="FQ267" s="728"/>
      <c r="FR267" s="728"/>
      <c r="FS267" s="728"/>
      <c r="FT267" s="728"/>
      <c r="FU267" s="728"/>
      <c r="FV267" s="728"/>
      <c r="FW267" s="728"/>
      <c r="FX267" s="728"/>
      <c r="FY267" s="728"/>
      <c r="FZ267" s="728"/>
      <c r="GA267" s="728"/>
      <c r="GB267" s="728"/>
      <c r="GC267" s="728"/>
      <c r="GD267" s="728"/>
      <c r="GE267" s="728"/>
      <c r="GF267" s="728"/>
      <c r="GG267" s="728"/>
      <c r="GH267" s="728"/>
      <c r="GI267" s="728"/>
      <c r="GJ267" s="728"/>
      <c r="GK267" s="728"/>
      <c r="GL267" s="728"/>
      <c r="GM267" s="728"/>
      <c r="GN267" s="728"/>
      <c r="GO267" s="728"/>
      <c r="GP267" s="728"/>
      <c r="GQ267" s="728"/>
      <c r="GR267" s="728"/>
      <c r="GS267" s="728"/>
      <c r="GT267" s="728"/>
      <c r="GU267" s="728"/>
      <c r="GV267" s="728"/>
      <c r="GW267" s="728"/>
      <c r="GX267" s="728"/>
      <c r="GY267" s="728"/>
      <c r="GZ267" s="728"/>
      <c r="HA267" s="728"/>
      <c r="HB267" s="728"/>
      <c r="HC267" s="728"/>
      <c r="HD267" s="728"/>
      <c r="HE267" s="728"/>
      <c r="HF267" s="728"/>
      <c r="HG267" s="728"/>
      <c r="HH267" s="728"/>
      <c r="HI267" s="728"/>
      <c r="HJ267" s="728"/>
      <c r="HK267" s="728"/>
      <c r="HL267" s="728"/>
      <c r="HM267" s="728"/>
      <c r="HN267" s="728"/>
      <c r="HO267" s="728"/>
      <c r="HP267" s="728"/>
      <c r="HQ267" s="728"/>
      <c r="HR267" s="728"/>
      <c r="HS267" s="728"/>
      <c r="HT267" s="728"/>
      <c r="HU267" s="728"/>
      <c r="HV267" s="728"/>
      <c r="HW267" s="728"/>
      <c r="HX267" s="728"/>
      <c r="HY267" s="728"/>
      <c r="HZ267" s="728"/>
      <c r="IA267" s="728"/>
      <c r="IB267" s="728"/>
      <c r="IC267" s="728"/>
      <c r="ID267" s="728"/>
      <c r="IE267" s="728"/>
      <c r="IF267" s="728"/>
      <c r="IG267" s="728"/>
      <c r="IH267" s="728"/>
      <c r="II267" s="728"/>
      <c r="IJ267" s="728"/>
      <c r="IK267" s="728"/>
      <c r="IL267" s="728"/>
      <c r="IM267" s="728"/>
      <c r="IN267" s="728"/>
      <c r="IO267" s="728"/>
      <c r="IP267" s="728"/>
      <c r="IQ267" s="728"/>
      <c r="IR267" s="728"/>
      <c r="IS267" s="728"/>
      <c r="IT267" s="728"/>
      <c r="IU267" s="728"/>
      <c r="IV267" s="728"/>
      <c r="IW267" s="728"/>
      <c r="IX267" s="728"/>
      <c r="IY267" s="728"/>
      <c r="IZ267" s="728"/>
      <c r="JA267" s="728"/>
      <c r="JB267" s="728"/>
      <c r="JC267" s="728"/>
      <c r="JD267" s="728"/>
      <c r="JE267" s="728"/>
    </row>
    <row r="268" spans="13:265" s="759" customFormat="1" ht="15" hidden="1" customHeight="1">
      <c r="M268" s="638"/>
      <c r="N268" s="638"/>
      <c r="CK268" s="728"/>
      <c r="CL268" s="728"/>
      <c r="CM268" s="728"/>
      <c r="CN268" s="728"/>
      <c r="CO268" s="728"/>
      <c r="CP268" s="728"/>
      <c r="CQ268" s="728"/>
      <c r="CR268" s="728"/>
      <c r="CS268" s="728"/>
      <c r="CT268" s="728"/>
      <c r="CU268" s="728"/>
      <c r="CV268" s="728"/>
      <c r="CW268" s="728"/>
      <c r="CX268" s="728"/>
      <c r="CY268" s="728"/>
      <c r="CZ268" s="728"/>
      <c r="DA268" s="728"/>
      <c r="DB268" s="728"/>
      <c r="DC268" s="728"/>
      <c r="DD268" s="728"/>
      <c r="DE268" s="728"/>
      <c r="DF268" s="728"/>
      <c r="DG268" s="728"/>
      <c r="DH268" s="728"/>
      <c r="DI268" s="728"/>
      <c r="DJ268" s="728"/>
      <c r="DK268" s="728"/>
      <c r="DL268" s="728"/>
      <c r="DM268" s="728"/>
      <c r="DN268" s="728"/>
      <c r="DO268" s="728"/>
      <c r="DP268" s="728"/>
      <c r="DQ268" s="728"/>
      <c r="DR268" s="728"/>
      <c r="DS268" s="728"/>
      <c r="DT268" s="728"/>
      <c r="DU268" s="728"/>
      <c r="DV268" s="728"/>
      <c r="DW268" s="728"/>
      <c r="DX268" s="728"/>
      <c r="DY268" s="728"/>
      <c r="DZ268" s="728"/>
      <c r="EA268" s="728"/>
      <c r="EB268" s="728"/>
      <c r="EC268" s="728"/>
      <c r="ED268" s="728"/>
      <c r="EE268" s="728"/>
      <c r="EF268" s="728"/>
      <c r="EG268" s="728"/>
      <c r="EH268" s="728"/>
      <c r="EI268" s="728"/>
      <c r="EJ268" s="728"/>
      <c r="EK268" s="728"/>
      <c r="EL268" s="728"/>
      <c r="EM268" s="728"/>
      <c r="EN268" s="728"/>
      <c r="EO268" s="728"/>
      <c r="EP268" s="728"/>
      <c r="EQ268" s="728"/>
      <c r="ER268" s="728"/>
      <c r="ES268" s="728"/>
      <c r="ET268" s="728"/>
      <c r="EU268" s="728"/>
      <c r="EV268" s="728"/>
      <c r="EW268" s="728"/>
      <c r="EX268" s="728"/>
      <c r="EY268" s="728"/>
      <c r="EZ268" s="728"/>
      <c r="FA268" s="728"/>
      <c r="FB268" s="728"/>
      <c r="FC268" s="728"/>
      <c r="FD268" s="728"/>
      <c r="FE268" s="728"/>
      <c r="FF268" s="728"/>
      <c r="FG268" s="728"/>
      <c r="FH268" s="728"/>
      <c r="FI268" s="728"/>
      <c r="FJ268" s="728"/>
      <c r="FK268" s="728"/>
      <c r="FL268" s="728"/>
      <c r="FM268" s="728"/>
      <c r="FN268" s="728"/>
      <c r="FO268" s="728"/>
      <c r="FP268" s="728"/>
      <c r="FQ268" s="728"/>
      <c r="FR268" s="728"/>
      <c r="FS268" s="728"/>
      <c r="FT268" s="728"/>
      <c r="FU268" s="728"/>
      <c r="FV268" s="728"/>
      <c r="FW268" s="728"/>
      <c r="FX268" s="728"/>
      <c r="FY268" s="728"/>
      <c r="FZ268" s="728"/>
      <c r="GA268" s="728"/>
      <c r="GB268" s="728"/>
      <c r="GC268" s="728"/>
      <c r="GD268" s="728"/>
      <c r="GE268" s="728"/>
      <c r="GF268" s="728"/>
      <c r="GG268" s="728"/>
      <c r="GH268" s="728"/>
      <c r="GI268" s="728"/>
      <c r="GJ268" s="728"/>
      <c r="GK268" s="728"/>
      <c r="GL268" s="728"/>
      <c r="GM268" s="728"/>
      <c r="GN268" s="728"/>
      <c r="GO268" s="728"/>
      <c r="GP268" s="728"/>
      <c r="GQ268" s="728"/>
      <c r="GR268" s="728"/>
      <c r="GS268" s="728"/>
      <c r="GT268" s="728"/>
      <c r="GU268" s="728"/>
      <c r="GV268" s="728"/>
      <c r="GW268" s="728"/>
      <c r="GX268" s="728"/>
      <c r="GY268" s="728"/>
      <c r="GZ268" s="728"/>
      <c r="HA268" s="728"/>
      <c r="HB268" s="728"/>
      <c r="HC268" s="728"/>
      <c r="HD268" s="728"/>
      <c r="HE268" s="728"/>
      <c r="HF268" s="728"/>
      <c r="HG268" s="728"/>
      <c r="HH268" s="728"/>
      <c r="HI268" s="728"/>
      <c r="HJ268" s="728"/>
      <c r="HK268" s="728"/>
      <c r="HL268" s="728"/>
      <c r="HM268" s="728"/>
      <c r="HN268" s="728"/>
      <c r="HO268" s="728"/>
      <c r="HP268" s="728"/>
      <c r="HQ268" s="728"/>
      <c r="HR268" s="728"/>
      <c r="HS268" s="728"/>
      <c r="HT268" s="728"/>
      <c r="HU268" s="728"/>
      <c r="HV268" s="728"/>
      <c r="HW268" s="728"/>
      <c r="HX268" s="728"/>
      <c r="HY268" s="728"/>
      <c r="HZ268" s="728"/>
      <c r="IA268" s="728"/>
      <c r="IB268" s="728"/>
      <c r="IC268" s="728"/>
      <c r="ID268" s="728"/>
      <c r="IE268" s="728"/>
      <c r="IF268" s="728"/>
      <c r="IG268" s="728"/>
      <c r="IH268" s="728"/>
      <c r="II268" s="728"/>
      <c r="IJ268" s="728"/>
      <c r="IK268" s="728"/>
      <c r="IL268" s="728"/>
      <c r="IM268" s="728"/>
      <c r="IN268" s="728"/>
      <c r="IO268" s="728"/>
      <c r="IP268" s="728"/>
      <c r="IQ268" s="728"/>
      <c r="IR268" s="728"/>
      <c r="IS268" s="728"/>
      <c r="IT268" s="728"/>
      <c r="IU268" s="728"/>
      <c r="IV268" s="728"/>
      <c r="IW268" s="728"/>
      <c r="IX268" s="728"/>
      <c r="IY268" s="728"/>
      <c r="IZ268" s="728"/>
      <c r="JA268" s="728"/>
      <c r="JB268" s="728"/>
      <c r="JC268" s="728"/>
      <c r="JD268" s="728"/>
      <c r="JE268" s="728"/>
    </row>
    <row r="269" spans="13:265" s="759" customFormat="1" ht="15" hidden="1" customHeight="1">
      <c r="M269" s="638"/>
      <c r="N269" s="638"/>
      <c r="CK269" s="728"/>
      <c r="CL269" s="728"/>
      <c r="CM269" s="728"/>
      <c r="CN269" s="728"/>
      <c r="CO269" s="728"/>
      <c r="CP269" s="728"/>
      <c r="CQ269" s="728"/>
      <c r="CR269" s="728"/>
      <c r="CS269" s="728"/>
      <c r="CT269" s="728"/>
      <c r="CU269" s="728"/>
      <c r="CV269" s="728"/>
      <c r="CW269" s="728"/>
      <c r="CX269" s="728"/>
      <c r="CY269" s="728"/>
      <c r="CZ269" s="728"/>
      <c r="DA269" s="728"/>
      <c r="DB269" s="728"/>
      <c r="DC269" s="728"/>
      <c r="DD269" s="728"/>
      <c r="DE269" s="728"/>
      <c r="DF269" s="728"/>
      <c r="DG269" s="728"/>
      <c r="DH269" s="728"/>
      <c r="DI269" s="728"/>
      <c r="DJ269" s="728"/>
      <c r="DK269" s="728"/>
      <c r="DL269" s="728"/>
      <c r="DM269" s="728"/>
      <c r="DN269" s="728"/>
      <c r="DO269" s="728"/>
      <c r="DP269" s="728"/>
      <c r="DQ269" s="728"/>
      <c r="DR269" s="728"/>
      <c r="DS269" s="728"/>
      <c r="DT269" s="728"/>
      <c r="DU269" s="728"/>
      <c r="DV269" s="728"/>
      <c r="DW269" s="728"/>
      <c r="DX269" s="728"/>
      <c r="DY269" s="728"/>
      <c r="DZ269" s="728"/>
      <c r="EA269" s="728"/>
      <c r="EB269" s="728"/>
      <c r="EC269" s="728"/>
      <c r="ED269" s="728"/>
      <c r="EE269" s="728"/>
      <c r="EF269" s="728"/>
      <c r="EG269" s="728"/>
      <c r="EH269" s="728"/>
      <c r="EI269" s="728"/>
      <c r="EJ269" s="728"/>
      <c r="EK269" s="728"/>
      <c r="EL269" s="728"/>
      <c r="EM269" s="728"/>
      <c r="EN269" s="728"/>
      <c r="EO269" s="728"/>
      <c r="EP269" s="728"/>
      <c r="EQ269" s="728"/>
      <c r="ER269" s="728"/>
      <c r="ES269" s="728"/>
      <c r="ET269" s="728"/>
      <c r="EU269" s="728"/>
      <c r="EV269" s="728"/>
      <c r="EW269" s="728"/>
      <c r="EX269" s="728"/>
      <c r="EY269" s="728"/>
      <c r="EZ269" s="728"/>
      <c r="FA269" s="728"/>
      <c r="FB269" s="728"/>
      <c r="FC269" s="728"/>
      <c r="FD269" s="728"/>
      <c r="FE269" s="728"/>
      <c r="FF269" s="728"/>
      <c r="FG269" s="728"/>
      <c r="FH269" s="728"/>
      <c r="FI269" s="728"/>
      <c r="FJ269" s="728"/>
      <c r="FK269" s="728"/>
      <c r="FL269" s="728"/>
      <c r="FM269" s="728"/>
      <c r="FN269" s="728"/>
      <c r="FO269" s="728"/>
      <c r="FP269" s="728"/>
      <c r="FQ269" s="728"/>
      <c r="FR269" s="728"/>
      <c r="FS269" s="728"/>
      <c r="FT269" s="728"/>
      <c r="FU269" s="728"/>
      <c r="FV269" s="728"/>
      <c r="FW269" s="728"/>
      <c r="FX269" s="728"/>
      <c r="FY269" s="728"/>
      <c r="FZ269" s="728"/>
      <c r="GA269" s="728"/>
      <c r="GB269" s="728"/>
      <c r="GC269" s="728"/>
      <c r="GD269" s="728"/>
      <c r="GE269" s="728"/>
      <c r="GF269" s="728"/>
      <c r="GG269" s="728"/>
      <c r="GH269" s="728"/>
      <c r="GI269" s="728"/>
      <c r="GJ269" s="728"/>
      <c r="GK269" s="728"/>
      <c r="GL269" s="728"/>
      <c r="GM269" s="728"/>
      <c r="GN269" s="728"/>
      <c r="GO269" s="728"/>
      <c r="GP269" s="728"/>
      <c r="GQ269" s="728"/>
      <c r="GR269" s="728"/>
      <c r="GS269" s="728"/>
      <c r="GT269" s="728"/>
      <c r="GU269" s="728"/>
      <c r="GV269" s="728"/>
      <c r="GW269" s="728"/>
      <c r="GX269" s="728"/>
      <c r="GY269" s="728"/>
      <c r="GZ269" s="728"/>
      <c r="HA269" s="728"/>
      <c r="HB269" s="728"/>
      <c r="HC269" s="728"/>
      <c r="HD269" s="728"/>
      <c r="HE269" s="728"/>
      <c r="HF269" s="728"/>
      <c r="HG269" s="728"/>
      <c r="HH269" s="728"/>
      <c r="HI269" s="728"/>
      <c r="HJ269" s="728"/>
      <c r="HK269" s="728"/>
      <c r="HL269" s="728"/>
      <c r="HM269" s="728"/>
      <c r="HN269" s="728"/>
      <c r="HO269" s="728"/>
      <c r="HP269" s="728"/>
      <c r="HQ269" s="728"/>
      <c r="HR269" s="728"/>
      <c r="HS269" s="728"/>
      <c r="HT269" s="728"/>
      <c r="HU269" s="728"/>
      <c r="HV269" s="728"/>
      <c r="HW269" s="728"/>
      <c r="HX269" s="728"/>
      <c r="HY269" s="728"/>
      <c r="HZ269" s="728"/>
      <c r="IA269" s="728"/>
      <c r="IB269" s="728"/>
      <c r="IC269" s="728"/>
      <c r="ID269" s="728"/>
      <c r="IE269" s="728"/>
      <c r="IF269" s="728"/>
      <c r="IG269" s="728"/>
      <c r="IH269" s="728"/>
      <c r="II269" s="728"/>
      <c r="IJ269" s="728"/>
      <c r="IK269" s="728"/>
      <c r="IL269" s="728"/>
      <c r="IM269" s="728"/>
      <c r="IN269" s="728"/>
      <c r="IO269" s="728"/>
      <c r="IP269" s="728"/>
      <c r="IQ269" s="728"/>
      <c r="IR269" s="728"/>
      <c r="IS269" s="728"/>
      <c r="IT269" s="728"/>
      <c r="IU269" s="728"/>
      <c r="IV269" s="728"/>
      <c r="IW269" s="728"/>
      <c r="IX269" s="728"/>
      <c r="IY269" s="728"/>
      <c r="IZ269" s="728"/>
      <c r="JA269" s="728"/>
      <c r="JB269" s="728"/>
      <c r="JC269" s="728"/>
      <c r="JD269" s="728"/>
      <c r="JE269" s="728"/>
    </row>
    <row r="270" spans="13:265" s="759" customFormat="1" ht="15" hidden="1" customHeight="1">
      <c r="M270" s="638"/>
      <c r="N270" s="638"/>
      <c r="CK270" s="728"/>
      <c r="CL270" s="728"/>
      <c r="CM270" s="728"/>
      <c r="CN270" s="728"/>
      <c r="CO270" s="728"/>
      <c r="CP270" s="728"/>
      <c r="CQ270" s="728"/>
      <c r="CR270" s="728"/>
      <c r="CS270" s="728"/>
      <c r="CT270" s="728"/>
      <c r="CU270" s="728"/>
      <c r="CV270" s="728"/>
      <c r="CW270" s="728"/>
      <c r="CX270" s="728"/>
      <c r="CY270" s="728"/>
      <c r="CZ270" s="728"/>
      <c r="DA270" s="728"/>
      <c r="DB270" s="728"/>
      <c r="DC270" s="728"/>
      <c r="DD270" s="728"/>
      <c r="DE270" s="728"/>
      <c r="DF270" s="728"/>
      <c r="DG270" s="728"/>
      <c r="DH270" s="728"/>
      <c r="DI270" s="728"/>
      <c r="DJ270" s="728"/>
      <c r="DK270" s="728"/>
      <c r="DL270" s="728"/>
      <c r="DM270" s="728"/>
      <c r="DN270" s="728"/>
      <c r="DO270" s="728"/>
      <c r="DP270" s="728"/>
      <c r="DQ270" s="728"/>
      <c r="DR270" s="728"/>
      <c r="DS270" s="728"/>
      <c r="DT270" s="728"/>
      <c r="DU270" s="728"/>
      <c r="DV270" s="728"/>
      <c r="DW270" s="728"/>
      <c r="DX270" s="728"/>
      <c r="DY270" s="728"/>
      <c r="DZ270" s="728"/>
      <c r="EA270" s="728"/>
      <c r="EB270" s="728"/>
      <c r="EC270" s="728"/>
      <c r="ED270" s="728"/>
      <c r="EE270" s="728"/>
      <c r="EF270" s="728"/>
      <c r="EG270" s="728"/>
      <c r="EH270" s="728"/>
      <c r="EI270" s="728"/>
      <c r="EJ270" s="728"/>
      <c r="EK270" s="728"/>
      <c r="EL270" s="728"/>
      <c r="EM270" s="728"/>
      <c r="EN270" s="728"/>
      <c r="EO270" s="728"/>
      <c r="EP270" s="728"/>
      <c r="EQ270" s="728"/>
      <c r="ER270" s="728"/>
      <c r="ES270" s="728"/>
      <c r="ET270" s="728"/>
      <c r="EU270" s="728"/>
      <c r="EV270" s="728"/>
      <c r="EW270" s="728"/>
      <c r="EX270" s="728"/>
      <c r="EY270" s="728"/>
      <c r="EZ270" s="728"/>
      <c r="FA270" s="728"/>
      <c r="FB270" s="728"/>
      <c r="FC270" s="728"/>
      <c r="FD270" s="728"/>
      <c r="FE270" s="728"/>
      <c r="FF270" s="728"/>
      <c r="FG270" s="728"/>
      <c r="FH270" s="728"/>
      <c r="FI270" s="728"/>
      <c r="FJ270" s="728"/>
      <c r="FK270" s="728"/>
      <c r="FL270" s="728"/>
      <c r="FM270" s="728"/>
      <c r="FN270" s="728"/>
      <c r="FO270" s="728"/>
      <c r="FP270" s="728"/>
      <c r="FQ270" s="728"/>
      <c r="FR270" s="728"/>
      <c r="FS270" s="728"/>
      <c r="FT270" s="728"/>
      <c r="FU270" s="728"/>
      <c r="FV270" s="728"/>
      <c r="FW270" s="728"/>
      <c r="FX270" s="728"/>
      <c r="FY270" s="728"/>
      <c r="FZ270" s="728"/>
      <c r="GA270" s="728"/>
      <c r="GB270" s="728"/>
      <c r="GC270" s="728"/>
      <c r="GD270" s="728"/>
      <c r="GE270" s="728"/>
      <c r="GF270" s="728"/>
      <c r="GG270" s="728"/>
      <c r="GH270" s="728"/>
      <c r="GI270" s="728"/>
      <c r="GJ270" s="728"/>
      <c r="GK270" s="728"/>
      <c r="GL270" s="728"/>
      <c r="GM270" s="728"/>
      <c r="GN270" s="728"/>
      <c r="GO270" s="728"/>
      <c r="GP270" s="728"/>
      <c r="GQ270" s="728"/>
      <c r="GR270" s="728"/>
      <c r="GS270" s="728"/>
      <c r="GT270" s="728"/>
      <c r="GU270" s="728"/>
      <c r="GV270" s="728"/>
      <c r="GW270" s="728"/>
      <c r="GX270" s="728"/>
      <c r="GY270" s="728"/>
      <c r="GZ270" s="728"/>
      <c r="HA270" s="728"/>
      <c r="HB270" s="728"/>
      <c r="HC270" s="728"/>
      <c r="HD270" s="728"/>
      <c r="HE270" s="728"/>
      <c r="HF270" s="728"/>
      <c r="HG270" s="728"/>
      <c r="HH270" s="728"/>
      <c r="HI270" s="728"/>
      <c r="HJ270" s="728"/>
      <c r="HK270" s="728"/>
      <c r="HL270" s="728"/>
      <c r="HM270" s="728"/>
      <c r="HN270" s="728"/>
      <c r="HO270" s="728"/>
      <c r="HP270" s="728"/>
      <c r="HQ270" s="728"/>
      <c r="HR270" s="728"/>
      <c r="HS270" s="728"/>
      <c r="HT270" s="728"/>
      <c r="HU270" s="728"/>
      <c r="HV270" s="728"/>
      <c r="HW270" s="728"/>
      <c r="HX270" s="728"/>
      <c r="HY270" s="728"/>
      <c r="HZ270" s="728"/>
      <c r="IA270" s="728"/>
      <c r="IB270" s="728"/>
      <c r="IC270" s="728"/>
      <c r="ID270" s="728"/>
      <c r="IE270" s="728"/>
      <c r="IF270" s="728"/>
      <c r="IG270" s="728"/>
      <c r="IH270" s="728"/>
      <c r="II270" s="728"/>
      <c r="IJ270" s="728"/>
      <c r="IK270" s="728"/>
      <c r="IL270" s="728"/>
      <c r="IM270" s="728"/>
      <c r="IN270" s="728"/>
      <c r="IO270" s="728"/>
      <c r="IP270" s="728"/>
      <c r="IQ270" s="728"/>
      <c r="IR270" s="728"/>
      <c r="IS270" s="728"/>
      <c r="IT270" s="728"/>
      <c r="IU270" s="728"/>
      <c r="IV270" s="728"/>
      <c r="IW270" s="728"/>
      <c r="IX270" s="728"/>
      <c r="IY270" s="728"/>
      <c r="IZ270" s="728"/>
      <c r="JA270" s="728"/>
      <c r="JB270" s="728"/>
      <c r="JC270" s="728"/>
      <c r="JD270" s="728"/>
      <c r="JE270" s="728"/>
    </row>
    <row r="271" spans="13:265" s="759" customFormat="1" ht="15" hidden="1" customHeight="1">
      <c r="M271" s="638"/>
      <c r="N271" s="638"/>
      <c r="CK271" s="728"/>
      <c r="CL271" s="728"/>
      <c r="CM271" s="728"/>
      <c r="CN271" s="728"/>
      <c r="CO271" s="728"/>
      <c r="CP271" s="728"/>
      <c r="CQ271" s="728"/>
      <c r="CR271" s="728"/>
      <c r="CS271" s="728"/>
      <c r="CT271" s="728"/>
      <c r="CU271" s="728"/>
      <c r="CV271" s="728"/>
      <c r="CW271" s="728"/>
      <c r="CX271" s="728"/>
      <c r="CY271" s="728"/>
      <c r="CZ271" s="728"/>
      <c r="DA271" s="728"/>
      <c r="DB271" s="728"/>
      <c r="DC271" s="728"/>
      <c r="DD271" s="728"/>
      <c r="DE271" s="728"/>
      <c r="DF271" s="728"/>
      <c r="DG271" s="728"/>
      <c r="DH271" s="728"/>
      <c r="DI271" s="728"/>
      <c r="DJ271" s="728"/>
      <c r="DK271" s="728"/>
      <c r="DL271" s="728"/>
      <c r="DM271" s="728"/>
      <c r="DN271" s="728"/>
      <c r="DO271" s="728"/>
      <c r="DP271" s="728"/>
      <c r="DQ271" s="728"/>
      <c r="DR271" s="728"/>
      <c r="DS271" s="728"/>
      <c r="DT271" s="728"/>
      <c r="DU271" s="728"/>
      <c r="DV271" s="728"/>
      <c r="DW271" s="728"/>
      <c r="DX271" s="728"/>
      <c r="DY271" s="728"/>
      <c r="DZ271" s="728"/>
      <c r="EA271" s="728"/>
      <c r="EB271" s="728"/>
      <c r="EC271" s="728"/>
      <c r="ED271" s="728"/>
      <c r="EE271" s="728"/>
      <c r="EF271" s="728"/>
      <c r="EG271" s="728"/>
      <c r="EH271" s="728"/>
      <c r="EI271" s="728"/>
      <c r="EJ271" s="728"/>
      <c r="EK271" s="728"/>
      <c r="EL271" s="728"/>
      <c r="EM271" s="728"/>
      <c r="EN271" s="728"/>
      <c r="EO271" s="728"/>
      <c r="EP271" s="728"/>
      <c r="EQ271" s="728"/>
      <c r="ER271" s="728"/>
      <c r="ES271" s="728"/>
      <c r="ET271" s="728"/>
      <c r="EU271" s="728"/>
      <c r="EV271" s="728"/>
      <c r="EW271" s="728"/>
      <c r="EX271" s="728"/>
      <c r="EY271" s="728"/>
      <c r="EZ271" s="728"/>
      <c r="FA271" s="728"/>
      <c r="FB271" s="728"/>
      <c r="FC271" s="728"/>
      <c r="FD271" s="728"/>
      <c r="FE271" s="728"/>
      <c r="FF271" s="728"/>
      <c r="FG271" s="728"/>
      <c r="FH271" s="728"/>
      <c r="FI271" s="728"/>
      <c r="FJ271" s="728"/>
      <c r="FK271" s="728"/>
      <c r="FL271" s="728"/>
      <c r="FM271" s="728"/>
      <c r="FN271" s="728"/>
      <c r="FO271" s="728"/>
      <c r="FP271" s="728"/>
      <c r="FQ271" s="728"/>
      <c r="FR271" s="728"/>
      <c r="FS271" s="728"/>
      <c r="FT271" s="728"/>
      <c r="FU271" s="728"/>
      <c r="FV271" s="728"/>
      <c r="FW271" s="728"/>
      <c r="FX271" s="728"/>
      <c r="FY271" s="728"/>
      <c r="FZ271" s="728"/>
      <c r="GA271" s="728"/>
      <c r="GB271" s="728"/>
      <c r="GC271" s="728"/>
      <c r="GD271" s="728"/>
      <c r="GE271" s="728"/>
      <c r="GF271" s="728"/>
      <c r="GG271" s="728"/>
      <c r="GH271" s="728"/>
      <c r="GI271" s="728"/>
      <c r="GJ271" s="728"/>
      <c r="GK271" s="728"/>
      <c r="GL271" s="728"/>
      <c r="GM271" s="728"/>
      <c r="GN271" s="728"/>
      <c r="GO271" s="728"/>
      <c r="GP271" s="728"/>
      <c r="GQ271" s="728"/>
      <c r="GR271" s="728"/>
      <c r="GS271" s="728"/>
      <c r="GT271" s="728"/>
      <c r="GU271" s="728"/>
      <c r="GV271" s="728"/>
      <c r="GW271" s="728"/>
      <c r="GX271" s="728"/>
      <c r="GY271" s="728"/>
      <c r="GZ271" s="728"/>
      <c r="HA271" s="728"/>
      <c r="HB271" s="728"/>
      <c r="HC271" s="728"/>
      <c r="HD271" s="728"/>
      <c r="HE271" s="728"/>
      <c r="HF271" s="728"/>
      <c r="HG271" s="728"/>
      <c r="HH271" s="728"/>
      <c r="HI271" s="728"/>
      <c r="HJ271" s="728"/>
      <c r="HK271" s="728"/>
      <c r="HL271" s="728"/>
      <c r="HM271" s="728"/>
      <c r="HN271" s="728"/>
      <c r="HO271" s="728"/>
      <c r="HP271" s="728"/>
      <c r="HQ271" s="728"/>
      <c r="HR271" s="728"/>
      <c r="HS271" s="728"/>
      <c r="HT271" s="728"/>
      <c r="HU271" s="728"/>
      <c r="HV271" s="728"/>
      <c r="HW271" s="728"/>
      <c r="HX271" s="728"/>
      <c r="HY271" s="728"/>
      <c r="HZ271" s="728"/>
      <c r="IA271" s="728"/>
      <c r="IB271" s="728"/>
      <c r="IC271" s="728"/>
      <c r="ID271" s="728"/>
      <c r="IE271" s="728"/>
      <c r="IF271" s="728"/>
      <c r="IG271" s="728"/>
      <c r="IH271" s="728"/>
      <c r="II271" s="728"/>
      <c r="IJ271" s="728"/>
      <c r="IK271" s="728"/>
      <c r="IL271" s="728"/>
      <c r="IM271" s="728"/>
      <c r="IN271" s="728"/>
      <c r="IO271" s="728"/>
      <c r="IP271" s="728"/>
      <c r="IQ271" s="728"/>
      <c r="IR271" s="728"/>
      <c r="IS271" s="728"/>
      <c r="IT271" s="728"/>
      <c r="IU271" s="728"/>
      <c r="IV271" s="728"/>
      <c r="IW271" s="728"/>
      <c r="IX271" s="728"/>
      <c r="IY271" s="728"/>
      <c r="IZ271" s="728"/>
      <c r="JA271" s="728"/>
      <c r="JB271" s="728"/>
      <c r="JC271" s="728"/>
      <c r="JD271" s="728"/>
      <c r="JE271" s="728"/>
    </row>
    <row r="272" spans="13:265" s="759" customFormat="1" ht="15" hidden="1" customHeight="1">
      <c r="M272" s="638"/>
      <c r="N272" s="638"/>
      <c r="CK272" s="728"/>
      <c r="CL272" s="728"/>
      <c r="CM272" s="728"/>
      <c r="CN272" s="728"/>
      <c r="CO272" s="728"/>
      <c r="CP272" s="728"/>
      <c r="CQ272" s="728"/>
      <c r="CR272" s="728"/>
      <c r="CS272" s="728"/>
      <c r="CT272" s="728"/>
      <c r="CU272" s="728"/>
      <c r="CV272" s="728"/>
      <c r="CW272" s="728"/>
      <c r="CX272" s="728"/>
      <c r="CY272" s="728"/>
      <c r="CZ272" s="728"/>
      <c r="DA272" s="728"/>
      <c r="DB272" s="728"/>
      <c r="DC272" s="728"/>
      <c r="DD272" s="728"/>
      <c r="DE272" s="728"/>
      <c r="DF272" s="728"/>
      <c r="DG272" s="728"/>
      <c r="DH272" s="728"/>
      <c r="DI272" s="728"/>
      <c r="DJ272" s="728"/>
      <c r="DK272" s="728"/>
      <c r="DL272" s="728"/>
      <c r="DM272" s="728"/>
      <c r="DN272" s="728"/>
      <c r="DO272" s="728"/>
      <c r="DP272" s="728"/>
      <c r="DQ272" s="728"/>
      <c r="DR272" s="728"/>
      <c r="DS272" s="728"/>
      <c r="DT272" s="728"/>
      <c r="DU272" s="728"/>
      <c r="DV272" s="728"/>
      <c r="DW272" s="728"/>
      <c r="DX272" s="728"/>
      <c r="DY272" s="728"/>
      <c r="DZ272" s="728"/>
      <c r="EA272" s="728"/>
      <c r="EB272" s="728"/>
      <c r="EC272" s="728"/>
      <c r="ED272" s="728"/>
      <c r="EE272" s="728"/>
      <c r="EF272" s="728"/>
      <c r="EG272" s="728"/>
      <c r="EH272" s="728"/>
      <c r="EI272" s="728"/>
      <c r="EJ272" s="728"/>
      <c r="EK272" s="728"/>
      <c r="EL272" s="728"/>
      <c r="EM272" s="728"/>
      <c r="EN272" s="728"/>
      <c r="EO272" s="728"/>
      <c r="EP272" s="728"/>
      <c r="EQ272" s="728"/>
      <c r="ER272" s="728"/>
      <c r="ES272" s="728"/>
      <c r="ET272" s="728"/>
      <c r="EU272" s="728"/>
      <c r="EV272" s="728"/>
      <c r="EW272" s="728"/>
      <c r="EX272" s="728"/>
      <c r="EY272" s="728"/>
      <c r="EZ272" s="728"/>
      <c r="FA272" s="728"/>
      <c r="FB272" s="728"/>
      <c r="FC272" s="728"/>
      <c r="FD272" s="728"/>
      <c r="FE272" s="728"/>
      <c r="FF272" s="728"/>
      <c r="FG272" s="728"/>
      <c r="FH272" s="728"/>
      <c r="FI272" s="728"/>
      <c r="FJ272" s="728"/>
      <c r="FK272" s="728"/>
      <c r="FL272" s="728"/>
      <c r="FM272" s="728"/>
      <c r="FN272" s="728"/>
      <c r="FO272" s="728"/>
      <c r="FP272" s="728"/>
      <c r="FQ272" s="728"/>
      <c r="FR272" s="728"/>
      <c r="FS272" s="728"/>
      <c r="FT272" s="728"/>
      <c r="FU272" s="728"/>
      <c r="FV272" s="728"/>
      <c r="FW272" s="728"/>
      <c r="FX272" s="728"/>
      <c r="FY272" s="728"/>
      <c r="FZ272" s="728"/>
      <c r="GA272" s="728"/>
      <c r="GB272" s="728"/>
      <c r="GC272" s="728"/>
      <c r="GD272" s="728"/>
      <c r="GE272" s="728"/>
      <c r="GF272" s="728"/>
      <c r="GG272" s="728"/>
      <c r="GH272" s="728"/>
      <c r="GI272" s="728"/>
      <c r="GJ272" s="728"/>
      <c r="GK272" s="728"/>
      <c r="GL272" s="728"/>
      <c r="GM272" s="728"/>
      <c r="GN272" s="728"/>
      <c r="GO272" s="728"/>
      <c r="GP272" s="728"/>
      <c r="GQ272" s="728"/>
      <c r="GR272" s="728"/>
      <c r="GS272" s="728"/>
      <c r="GT272" s="728"/>
      <c r="GU272" s="728"/>
      <c r="GV272" s="728"/>
      <c r="GW272" s="728"/>
      <c r="GX272" s="728"/>
      <c r="GY272" s="728"/>
      <c r="GZ272" s="728"/>
      <c r="HA272" s="728"/>
      <c r="HB272" s="728"/>
      <c r="HC272" s="728"/>
      <c r="HD272" s="728"/>
      <c r="HE272" s="728"/>
      <c r="HF272" s="728"/>
      <c r="HG272" s="728"/>
      <c r="HH272" s="728"/>
      <c r="HI272" s="728"/>
      <c r="HJ272" s="728"/>
      <c r="HK272" s="728"/>
      <c r="HL272" s="728"/>
      <c r="HM272" s="728"/>
      <c r="HN272" s="728"/>
      <c r="HO272" s="728"/>
      <c r="HP272" s="728"/>
      <c r="HQ272" s="728"/>
      <c r="HR272" s="728"/>
      <c r="HS272" s="728"/>
      <c r="HT272" s="728"/>
      <c r="HU272" s="728"/>
      <c r="HV272" s="728"/>
      <c r="HW272" s="728"/>
      <c r="HX272" s="728"/>
      <c r="HY272" s="728"/>
      <c r="HZ272" s="728"/>
      <c r="IA272" s="728"/>
      <c r="IB272" s="728"/>
      <c r="IC272" s="728"/>
      <c r="ID272" s="728"/>
      <c r="IE272" s="728"/>
      <c r="IF272" s="728"/>
      <c r="IG272" s="728"/>
      <c r="IH272" s="728"/>
      <c r="II272" s="728"/>
      <c r="IJ272" s="728"/>
      <c r="IK272" s="728"/>
      <c r="IL272" s="728"/>
      <c r="IM272" s="728"/>
      <c r="IN272" s="728"/>
      <c r="IO272" s="728"/>
      <c r="IP272" s="728"/>
      <c r="IQ272" s="728"/>
      <c r="IR272" s="728"/>
      <c r="IS272" s="728"/>
      <c r="IT272" s="728"/>
      <c r="IU272" s="728"/>
      <c r="IV272" s="728"/>
      <c r="IW272" s="728"/>
      <c r="IX272" s="728"/>
      <c r="IY272" s="728"/>
      <c r="IZ272" s="728"/>
      <c r="JA272" s="728"/>
      <c r="JB272" s="728"/>
      <c r="JC272" s="728"/>
      <c r="JD272" s="728"/>
      <c r="JE272" s="728"/>
    </row>
    <row r="273" spans="13:265" s="759" customFormat="1" ht="15" hidden="1" customHeight="1">
      <c r="M273" s="638"/>
      <c r="N273" s="638"/>
      <c r="CK273" s="728"/>
      <c r="CL273" s="728"/>
      <c r="CM273" s="728"/>
      <c r="CN273" s="728"/>
      <c r="CO273" s="728"/>
      <c r="CP273" s="728"/>
      <c r="CQ273" s="728"/>
      <c r="CR273" s="728"/>
      <c r="CS273" s="728"/>
      <c r="CT273" s="728"/>
      <c r="CU273" s="728"/>
      <c r="CV273" s="728"/>
      <c r="CW273" s="728"/>
      <c r="CX273" s="728"/>
      <c r="CY273" s="728"/>
      <c r="CZ273" s="728"/>
      <c r="DA273" s="728"/>
      <c r="DB273" s="728"/>
      <c r="DC273" s="728"/>
      <c r="DD273" s="728"/>
      <c r="DE273" s="728"/>
      <c r="DF273" s="728"/>
      <c r="DG273" s="728"/>
      <c r="DH273" s="728"/>
      <c r="DI273" s="728"/>
      <c r="DJ273" s="728"/>
      <c r="DK273" s="728"/>
      <c r="DL273" s="728"/>
      <c r="DM273" s="728"/>
      <c r="DN273" s="728"/>
      <c r="DO273" s="728"/>
      <c r="DP273" s="728"/>
      <c r="DQ273" s="728"/>
      <c r="DR273" s="728"/>
      <c r="DS273" s="728"/>
      <c r="DT273" s="728"/>
      <c r="DU273" s="728"/>
      <c r="DV273" s="728"/>
      <c r="DW273" s="728"/>
      <c r="DX273" s="728"/>
      <c r="DY273" s="728"/>
      <c r="DZ273" s="728"/>
      <c r="EA273" s="728"/>
      <c r="EB273" s="728"/>
      <c r="EC273" s="728"/>
      <c r="ED273" s="728"/>
      <c r="EE273" s="728"/>
      <c r="EF273" s="728"/>
      <c r="EG273" s="728"/>
      <c r="EH273" s="728"/>
      <c r="EI273" s="728"/>
      <c r="EJ273" s="728"/>
      <c r="EK273" s="728"/>
      <c r="EL273" s="728"/>
      <c r="EM273" s="728"/>
      <c r="EN273" s="728"/>
      <c r="EO273" s="728"/>
      <c r="EP273" s="728"/>
      <c r="EQ273" s="728"/>
      <c r="ER273" s="728"/>
      <c r="ES273" s="728"/>
      <c r="ET273" s="728"/>
      <c r="EU273" s="728"/>
      <c r="EV273" s="728"/>
      <c r="EW273" s="728"/>
      <c r="EX273" s="728"/>
      <c r="EY273" s="728"/>
      <c r="EZ273" s="728"/>
      <c r="FA273" s="728"/>
      <c r="FB273" s="728"/>
      <c r="FC273" s="728"/>
      <c r="FD273" s="728"/>
      <c r="FE273" s="728"/>
      <c r="FF273" s="728"/>
      <c r="FG273" s="728"/>
      <c r="FH273" s="728"/>
      <c r="FI273" s="728"/>
      <c r="FJ273" s="728"/>
      <c r="FK273" s="728"/>
      <c r="FL273" s="728"/>
      <c r="FM273" s="728"/>
      <c r="FN273" s="728"/>
      <c r="FO273" s="728"/>
      <c r="FP273" s="728"/>
      <c r="FQ273" s="728"/>
      <c r="FR273" s="728"/>
      <c r="FS273" s="728"/>
      <c r="FT273" s="728"/>
      <c r="FU273" s="728"/>
      <c r="FV273" s="728"/>
      <c r="FW273" s="728"/>
      <c r="FX273" s="728"/>
      <c r="FY273" s="728"/>
      <c r="FZ273" s="728"/>
      <c r="GA273" s="728"/>
      <c r="GB273" s="728"/>
      <c r="GC273" s="728"/>
      <c r="GD273" s="728"/>
      <c r="GE273" s="728"/>
      <c r="GF273" s="728"/>
      <c r="GG273" s="728"/>
      <c r="GH273" s="728"/>
      <c r="GI273" s="728"/>
      <c r="GJ273" s="728"/>
      <c r="GK273" s="728"/>
      <c r="GL273" s="728"/>
      <c r="GM273" s="728"/>
      <c r="GN273" s="728"/>
      <c r="GO273" s="728"/>
      <c r="GP273" s="728"/>
      <c r="GQ273" s="728"/>
      <c r="GR273" s="728"/>
      <c r="GS273" s="728"/>
      <c r="GT273" s="728"/>
      <c r="GU273" s="728"/>
      <c r="GV273" s="728"/>
      <c r="GW273" s="728"/>
      <c r="GX273" s="728"/>
      <c r="GY273" s="728"/>
      <c r="GZ273" s="728"/>
      <c r="HA273" s="728"/>
      <c r="HB273" s="728"/>
      <c r="HC273" s="728"/>
      <c r="HD273" s="728"/>
      <c r="HE273" s="728"/>
      <c r="HF273" s="728"/>
      <c r="HG273" s="728"/>
      <c r="HH273" s="728"/>
      <c r="HI273" s="728"/>
      <c r="HJ273" s="728"/>
      <c r="HK273" s="728"/>
      <c r="HL273" s="728"/>
      <c r="HM273" s="728"/>
      <c r="HN273" s="728"/>
      <c r="HO273" s="728"/>
      <c r="HP273" s="728"/>
      <c r="HQ273" s="728"/>
      <c r="HR273" s="728"/>
      <c r="HS273" s="728"/>
      <c r="HT273" s="728"/>
      <c r="HU273" s="728"/>
      <c r="HV273" s="728"/>
      <c r="HW273" s="728"/>
      <c r="HX273" s="728"/>
      <c r="HY273" s="728"/>
      <c r="HZ273" s="728"/>
      <c r="IA273" s="728"/>
      <c r="IB273" s="728"/>
      <c r="IC273" s="728"/>
      <c r="ID273" s="728"/>
      <c r="IE273" s="728"/>
      <c r="IF273" s="728"/>
      <c r="IG273" s="728"/>
      <c r="IH273" s="728"/>
      <c r="II273" s="728"/>
      <c r="IJ273" s="728"/>
      <c r="IK273" s="728"/>
      <c r="IL273" s="728"/>
      <c r="IM273" s="728"/>
      <c r="IN273" s="728"/>
      <c r="IO273" s="728"/>
      <c r="IP273" s="728"/>
      <c r="IQ273" s="728"/>
      <c r="IR273" s="728"/>
      <c r="IS273" s="728"/>
      <c r="IT273" s="728"/>
      <c r="IU273" s="728"/>
      <c r="IV273" s="728"/>
      <c r="IW273" s="728"/>
      <c r="IX273" s="728"/>
      <c r="IY273" s="728"/>
      <c r="IZ273" s="728"/>
      <c r="JA273" s="728"/>
      <c r="JB273" s="728"/>
      <c r="JC273" s="728"/>
      <c r="JD273" s="728"/>
      <c r="JE273" s="728"/>
    </row>
    <row r="274" spans="13:265" s="759" customFormat="1" ht="15" hidden="1" customHeight="1">
      <c r="M274" s="638"/>
      <c r="N274" s="638"/>
      <c r="CK274" s="728"/>
      <c r="CL274" s="728"/>
      <c r="CM274" s="728"/>
      <c r="CN274" s="728"/>
      <c r="CO274" s="728"/>
      <c r="CP274" s="728"/>
      <c r="CQ274" s="728"/>
      <c r="CR274" s="728"/>
      <c r="CS274" s="728"/>
      <c r="CT274" s="728"/>
      <c r="CU274" s="728"/>
      <c r="CV274" s="728"/>
      <c r="CW274" s="728"/>
      <c r="CX274" s="728"/>
      <c r="CY274" s="728"/>
      <c r="CZ274" s="728"/>
      <c r="DA274" s="728"/>
      <c r="DB274" s="728"/>
      <c r="DC274" s="728"/>
      <c r="DD274" s="728"/>
      <c r="DE274" s="728"/>
      <c r="DF274" s="728"/>
      <c r="DG274" s="728"/>
      <c r="DH274" s="728"/>
      <c r="DI274" s="728"/>
      <c r="DJ274" s="728"/>
      <c r="DK274" s="728"/>
      <c r="DL274" s="728"/>
      <c r="DM274" s="728"/>
      <c r="DN274" s="728"/>
      <c r="DO274" s="728"/>
      <c r="DP274" s="728"/>
      <c r="DQ274" s="728"/>
      <c r="DR274" s="728"/>
      <c r="DS274" s="728"/>
      <c r="DT274" s="728"/>
      <c r="DU274" s="728"/>
      <c r="DV274" s="728"/>
      <c r="DW274" s="728"/>
      <c r="DX274" s="728"/>
      <c r="DY274" s="728"/>
      <c r="DZ274" s="728"/>
      <c r="EA274" s="728"/>
      <c r="EB274" s="728"/>
      <c r="EC274" s="728"/>
      <c r="ED274" s="728"/>
      <c r="EE274" s="728"/>
      <c r="EF274" s="728"/>
      <c r="EG274" s="728"/>
      <c r="EH274" s="728"/>
      <c r="EI274" s="728"/>
      <c r="EJ274" s="728"/>
      <c r="EK274" s="728"/>
      <c r="EL274" s="728"/>
      <c r="EM274" s="728"/>
      <c r="EN274" s="728"/>
      <c r="EO274" s="728"/>
      <c r="EP274" s="728"/>
      <c r="EQ274" s="728"/>
      <c r="ER274" s="728"/>
      <c r="ES274" s="728"/>
      <c r="ET274" s="728"/>
      <c r="EU274" s="728"/>
      <c r="EV274" s="728"/>
      <c r="EW274" s="728"/>
      <c r="EX274" s="728"/>
      <c r="EY274" s="728"/>
      <c r="EZ274" s="728"/>
      <c r="FA274" s="728"/>
      <c r="FB274" s="728"/>
      <c r="FC274" s="728"/>
      <c r="FD274" s="728"/>
      <c r="FE274" s="728"/>
      <c r="FF274" s="728"/>
      <c r="FG274" s="728"/>
      <c r="FH274" s="728"/>
      <c r="FI274" s="728"/>
      <c r="FJ274" s="728"/>
      <c r="FK274" s="728"/>
      <c r="FL274" s="728"/>
      <c r="FM274" s="728"/>
      <c r="FN274" s="728"/>
      <c r="FO274" s="728"/>
      <c r="FP274" s="728"/>
      <c r="FQ274" s="728"/>
      <c r="FR274" s="728"/>
      <c r="FS274" s="728"/>
      <c r="FT274" s="728"/>
      <c r="FU274" s="728"/>
      <c r="FV274" s="728"/>
      <c r="FW274" s="728"/>
      <c r="FX274" s="728"/>
      <c r="FY274" s="728"/>
      <c r="FZ274" s="728"/>
      <c r="GA274" s="728"/>
      <c r="GB274" s="728"/>
      <c r="GC274" s="728"/>
      <c r="GD274" s="728"/>
      <c r="GE274" s="728"/>
      <c r="GF274" s="728"/>
      <c r="GG274" s="728"/>
      <c r="GH274" s="728"/>
      <c r="GI274" s="728"/>
      <c r="GJ274" s="728"/>
      <c r="GK274" s="728"/>
      <c r="GL274" s="728"/>
      <c r="GM274" s="728"/>
      <c r="GN274" s="728"/>
      <c r="GO274" s="728"/>
      <c r="GP274" s="728"/>
      <c r="GQ274" s="728"/>
      <c r="GR274" s="728"/>
      <c r="GS274" s="728"/>
      <c r="GT274" s="728"/>
      <c r="GU274" s="728"/>
      <c r="GV274" s="728"/>
      <c r="GW274" s="728"/>
      <c r="GX274" s="728"/>
      <c r="GY274" s="728"/>
      <c r="GZ274" s="728"/>
      <c r="HA274" s="728"/>
      <c r="HB274" s="728"/>
      <c r="HC274" s="728"/>
      <c r="HD274" s="728"/>
      <c r="HE274" s="728"/>
      <c r="HF274" s="728"/>
      <c r="HG274" s="728"/>
      <c r="HH274" s="728"/>
      <c r="HI274" s="728"/>
      <c r="HJ274" s="728"/>
      <c r="HK274" s="728"/>
      <c r="HL274" s="728"/>
      <c r="HM274" s="728"/>
      <c r="HN274" s="728"/>
      <c r="HO274" s="728"/>
      <c r="HP274" s="728"/>
      <c r="HQ274" s="728"/>
      <c r="HR274" s="728"/>
      <c r="HS274" s="728"/>
      <c r="HT274" s="728"/>
      <c r="HU274" s="728"/>
      <c r="HV274" s="728"/>
      <c r="HW274" s="728"/>
      <c r="HX274" s="728"/>
      <c r="HY274" s="728"/>
      <c r="HZ274" s="728"/>
      <c r="IA274" s="728"/>
      <c r="IB274" s="728"/>
      <c r="IC274" s="728"/>
      <c r="ID274" s="728"/>
      <c r="IE274" s="728"/>
      <c r="IF274" s="728"/>
      <c r="IG274" s="728"/>
      <c r="IH274" s="728"/>
      <c r="II274" s="728"/>
      <c r="IJ274" s="728"/>
      <c r="IK274" s="728"/>
      <c r="IL274" s="728"/>
      <c r="IM274" s="728"/>
      <c r="IN274" s="728"/>
      <c r="IO274" s="728"/>
      <c r="IP274" s="728"/>
      <c r="IQ274" s="728"/>
      <c r="IR274" s="728"/>
      <c r="IS274" s="728"/>
      <c r="IT274" s="728"/>
      <c r="IU274" s="728"/>
      <c r="IV274" s="728"/>
      <c r="IW274" s="728"/>
      <c r="IX274" s="728"/>
      <c r="IY274" s="728"/>
      <c r="IZ274" s="728"/>
      <c r="JA274" s="728"/>
      <c r="JB274" s="728"/>
      <c r="JC274" s="728"/>
      <c r="JD274" s="728"/>
      <c r="JE274" s="728"/>
    </row>
    <row r="275" spans="13:265" s="759" customFormat="1" ht="15" hidden="1" customHeight="1">
      <c r="M275" s="638"/>
      <c r="N275" s="638"/>
      <c r="CK275" s="728"/>
      <c r="CL275" s="728"/>
      <c r="CM275" s="728"/>
      <c r="CN275" s="728"/>
      <c r="CO275" s="728"/>
      <c r="CP275" s="728"/>
      <c r="CQ275" s="728"/>
      <c r="CR275" s="728"/>
      <c r="CS275" s="728"/>
      <c r="CT275" s="728"/>
      <c r="CU275" s="728"/>
      <c r="CV275" s="728"/>
      <c r="CW275" s="728"/>
      <c r="CX275" s="728"/>
      <c r="CY275" s="728"/>
      <c r="CZ275" s="728"/>
      <c r="DA275" s="728"/>
      <c r="DB275" s="728"/>
      <c r="DC275" s="728"/>
      <c r="DD275" s="728"/>
      <c r="DE275" s="728"/>
      <c r="DF275" s="728"/>
      <c r="DG275" s="728"/>
      <c r="DH275" s="728"/>
      <c r="DI275" s="728"/>
      <c r="DJ275" s="728"/>
      <c r="DK275" s="728"/>
      <c r="DL275" s="728"/>
      <c r="DM275" s="728"/>
      <c r="DN275" s="728"/>
      <c r="DO275" s="728"/>
      <c r="DP275" s="728"/>
      <c r="DQ275" s="728"/>
      <c r="DR275" s="728"/>
      <c r="DS275" s="728"/>
      <c r="DT275" s="728"/>
      <c r="DU275" s="728"/>
      <c r="DV275" s="728"/>
      <c r="DW275" s="728"/>
      <c r="DX275" s="728"/>
      <c r="DY275" s="728"/>
      <c r="DZ275" s="728"/>
      <c r="EA275" s="728"/>
      <c r="EB275" s="728"/>
      <c r="EC275" s="728"/>
      <c r="ED275" s="728"/>
      <c r="EE275" s="728"/>
      <c r="EF275" s="728"/>
      <c r="EG275" s="728"/>
      <c r="EH275" s="728"/>
      <c r="EI275" s="728"/>
      <c r="EJ275" s="728"/>
      <c r="EK275" s="728"/>
      <c r="EL275" s="728"/>
      <c r="EM275" s="728"/>
      <c r="EN275" s="728"/>
      <c r="EO275" s="728"/>
      <c r="EP275" s="728"/>
      <c r="EQ275" s="728"/>
      <c r="ER275" s="728"/>
      <c r="ES275" s="728"/>
      <c r="ET275" s="728"/>
      <c r="EU275" s="728"/>
      <c r="EV275" s="728"/>
      <c r="EW275" s="728"/>
      <c r="EX275" s="728"/>
      <c r="EY275" s="728"/>
      <c r="EZ275" s="728"/>
      <c r="FA275" s="728"/>
      <c r="FB275" s="728"/>
      <c r="FC275" s="728"/>
      <c r="FD275" s="728"/>
      <c r="FE275" s="728"/>
      <c r="FF275" s="728"/>
      <c r="FG275" s="728"/>
      <c r="FH275" s="728"/>
      <c r="FI275" s="728"/>
      <c r="FJ275" s="728"/>
      <c r="FK275" s="728"/>
      <c r="FL275" s="728"/>
      <c r="FM275" s="728"/>
      <c r="FN275" s="728"/>
      <c r="FO275" s="728"/>
      <c r="FP275" s="728"/>
      <c r="FQ275" s="728"/>
      <c r="FR275" s="728"/>
      <c r="FS275" s="728"/>
      <c r="FT275" s="728"/>
      <c r="FU275" s="728"/>
      <c r="FV275" s="728"/>
      <c r="FW275" s="728"/>
      <c r="FX275" s="728"/>
      <c r="FY275" s="728"/>
      <c r="FZ275" s="728"/>
      <c r="GA275" s="728"/>
      <c r="GB275" s="728"/>
      <c r="GC275" s="728"/>
      <c r="GD275" s="728"/>
      <c r="GE275" s="728"/>
      <c r="GF275" s="728"/>
      <c r="GG275" s="728"/>
      <c r="GH275" s="728"/>
      <c r="GI275" s="728"/>
      <c r="GJ275" s="728"/>
      <c r="GK275" s="728"/>
      <c r="GL275" s="728"/>
      <c r="GM275" s="728"/>
      <c r="GN275" s="728"/>
      <c r="GO275" s="728"/>
      <c r="GP275" s="728"/>
      <c r="GQ275" s="728"/>
      <c r="GR275" s="728"/>
      <c r="GS275" s="728"/>
      <c r="GT275" s="728"/>
      <c r="GU275" s="728"/>
      <c r="GV275" s="728"/>
      <c r="GW275" s="728"/>
      <c r="GX275" s="728"/>
      <c r="GY275" s="728"/>
      <c r="GZ275" s="728"/>
      <c r="HA275" s="728"/>
      <c r="HB275" s="728"/>
      <c r="HC275" s="728"/>
      <c r="HD275" s="728"/>
      <c r="HE275" s="728"/>
      <c r="HF275" s="728"/>
      <c r="HG275" s="728"/>
      <c r="HH275" s="728"/>
      <c r="HI275" s="728"/>
      <c r="HJ275" s="728"/>
      <c r="HK275" s="728"/>
      <c r="HL275" s="728"/>
      <c r="HM275" s="728"/>
      <c r="HN275" s="728"/>
      <c r="HO275" s="728"/>
      <c r="HP275" s="728"/>
      <c r="HQ275" s="728"/>
      <c r="HR275" s="728"/>
      <c r="HS275" s="728"/>
      <c r="HT275" s="728"/>
      <c r="HU275" s="728"/>
      <c r="HV275" s="728"/>
      <c r="HW275" s="728"/>
      <c r="HX275" s="728"/>
      <c r="HY275" s="728"/>
      <c r="HZ275" s="728"/>
      <c r="IA275" s="728"/>
      <c r="IB275" s="728"/>
      <c r="IC275" s="728"/>
      <c r="ID275" s="728"/>
      <c r="IE275" s="728"/>
      <c r="IF275" s="728"/>
      <c r="IG275" s="728"/>
      <c r="IH275" s="728"/>
      <c r="II275" s="728"/>
      <c r="IJ275" s="728"/>
      <c r="IK275" s="728"/>
      <c r="IL275" s="728"/>
      <c r="IM275" s="728"/>
      <c r="IN275" s="728"/>
      <c r="IO275" s="728"/>
      <c r="IP275" s="728"/>
      <c r="IQ275" s="728"/>
      <c r="IR275" s="728"/>
      <c r="IS275" s="728"/>
      <c r="IT275" s="728"/>
      <c r="IU275" s="728"/>
      <c r="IV275" s="728"/>
      <c r="IW275" s="728"/>
      <c r="IX275" s="728"/>
      <c r="IY275" s="728"/>
      <c r="IZ275" s="728"/>
      <c r="JA275" s="728"/>
      <c r="JB275" s="728"/>
      <c r="JC275" s="728"/>
      <c r="JD275" s="728"/>
      <c r="JE275" s="728"/>
    </row>
    <row r="276" spans="13:265" s="759" customFormat="1" ht="15" hidden="1" customHeight="1">
      <c r="M276" s="638"/>
      <c r="N276" s="638"/>
      <c r="CK276" s="728"/>
      <c r="CL276" s="728"/>
      <c r="CM276" s="728"/>
      <c r="CN276" s="728"/>
      <c r="CO276" s="728"/>
      <c r="CP276" s="728"/>
      <c r="CQ276" s="728"/>
      <c r="CR276" s="728"/>
      <c r="CS276" s="728"/>
      <c r="CT276" s="728"/>
      <c r="CU276" s="728"/>
      <c r="CV276" s="728"/>
      <c r="CW276" s="728"/>
      <c r="CX276" s="728"/>
      <c r="CY276" s="728"/>
      <c r="CZ276" s="728"/>
      <c r="DA276" s="728"/>
      <c r="DB276" s="728"/>
      <c r="DC276" s="728"/>
      <c r="DD276" s="728"/>
      <c r="DE276" s="728"/>
      <c r="DF276" s="728"/>
      <c r="DG276" s="728"/>
      <c r="DH276" s="728"/>
      <c r="DI276" s="728"/>
      <c r="DJ276" s="728"/>
      <c r="DK276" s="728"/>
      <c r="DL276" s="728"/>
      <c r="DM276" s="728"/>
      <c r="DN276" s="728"/>
      <c r="DO276" s="728"/>
      <c r="DP276" s="728"/>
      <c r="DQ276" s="728"/>
      <c r="DR276" s="728"/>
      <c r="DS276" s="728"/>
      <c r="DT276" s="728"/>
      <c r="DU276" s="728"/>
      <c r="DV276" s="728"/>
      <c r="DW276" s="728"/>
      <c r="DX276" s="728"/>
      <c r="DY276" s="728"/>
      <c r="DZ276" s="728"/>
      <c r="EA276" s="728"/>
      <c r="EB276" s="728"/>
      <c r="EC276" s="728"/>
      <c r="ED276" s="728"/>
      <c r="EE276" s="728"/>
      <c r="EF276" s="728"/>
      <c r="EG276" s="728"/>
      <c r="EH276" s="728"/>
      <c r="EI276" s="728"/>
      <c r="EJ276" s="728"/>
      <c r="EK276" s="728"/>
      <c r="EL276" s="728"/>
      <c r="EM276" s="728"/>
      <c r="EN276" s="728"/>
      <c r="EO276" s="728"/>
      <c r="EP276" s="728"/>
      <c r="EQ276" s="728"/>
      <c r="ER276" s="728"/>
      <c r="ES276" s="728"/>
      <c r="ET276" s="728"/>
      <c r="EU276" s="728"/>
      <c r="EV276" s="728"/>
      <c r="EW276" s="728"/>
      <c r="EX276" s="728"/>
      <c r="EY276" s="728"/>
      <c r="EZ276" s="728"/>
      <c r="FA276" s="728"/>
      <c r="FB276" s="728"/>
      <c r="FC276" s="728"/>
      <c r="FD276" s="728"/>
      <c r="FE276" s="728"/>
      <c r="FF276" s="728"/>
      <c r="FG276" s="728"/>
      <c r="FH276" s="728"/>
      <c r="FI276" s="728"/>
      <c r="FJ276" s="728"/>
      <c r="FK276" s="728"/>
      <c r="FL276" s="728"/>
      <c r="FM276" s="728"/>
      <c r="FN276" s="728"/>
      <c r="FO276" s="728"/>
      <c r="FP276" s="728"/>
      <c r="FQ276" s="728"/>
      <c r="FR276" s="728"/>
      <c r="FS276" s="728"/>
      <c r="FT276" s="728"/>
      <c r="FU276" s="728"/>
      <c r="FV276" s="728"/>
      <c r="FW276" s="728"/>
      <c r="FX276" s="728"/>
      <c r="FY276" s="728"/>
      <c r="FZ276" s="728"/>
      <c r="GA276" s="728"/>
      <c r="GB276" s="728"/>
      <c r="GC276" s="728"/>
      <c r="GD276" s="728"/>
      <c r="GE276" s="728"/>
      <c r="GF276" s="728"/>
      <c r="GG276" s="728"/>
      <c r="GH276" s="728"/>
      <c r="GI276" s="728"/>
      <c r="GJ276" s="728"/>
      <c r="GK276" s="728"/>
      <c r="GL276" s="728"/>
      <c r="GM276" s="728"/>
      <c r="GN276" s="728"/>
      <c r="GO276" s="728"/>
      <c r="GP276" s="728"/>
      <c r="GQ276" s="728"/>
      <c r="GR276" s="728"/>
      <c r="GS276" s="728"/>
      <c r="GT276" s="728"/>
      <c r="GU276" s="728"/>
      <c r="GV276" s="728"/>
      <c r="GW276" s="728"/>
      <c r="GX276" s="728"/>
      <c r="GY276" s="728"/>
      <c r="GZ276" s="728"/>
      <c r="HA276" s="728"/>
      <c r="HB276" s="728"/>
      <c r="HC276" s="728"/>
      <c r="HD276" s="728"/>
      <c r="HE276" s="728"/>
      <c r="HF276" s="728"/>
      <c r="HG276" s="728"/>
      <c r="HH276" s="728"/>
      <c r="HI276" s="728"/>
      <c r="HJ276" s="728"/>
      <c r="HK276" s="728"/>
      <c r="HL276" s="728"/>
      <c r="HM276" s="728"/>
      <c r="HN276" s="728"/>
      <c r="HO276" s="728"/>
      <c r="HP276" s="728"/>
      <c r="HQ276" s="728"/>
      <c r="HR276" s="728"/>
      <c r="HS276" s="728"/>
      <c r="HT276" s="728"/>
      <c r="HU276" s="728"/>
      <c r="HV276" s="728"/>
      <c r="HW276" s="728"/>
      <c r="HX276" s="728"/>
      <c r="HY276" s="728"/>
      <c r="HZ276" s="728"/>
      <c r="IA276" s="728"/>
      <c r="IB276" s="728"/>
      <c r="IC276" s="728"/>
      <c r="ID276" s="728"/>
      <c r="IE276" s="728"/>
      <c r="IF276" s="728"/>
      <c r="IG276" s="728"/>
      <c r="IH276" s="728"/>
      <c r="II276" s="728"/>
      <c r="IJ276" s="728"/>
      <c r="IK276" s="728"/>
      <c r="IL276" s="728"/>
      <c r="IM276" s="728"/>
      <c r="IN276" s="728"/>
      <c r="IO276" s="728"/>
      <c r="IP276" s="728"/>
      <c r="IQ276" s="728"/>
      <c r="IR276" s="728"/>
      <c r="IS276" s="728"/>
      <c r="IT276" s="728"/>
      <c r="IU276" s="728"/>
      <c r="IV276" s="728"/>
      <c r="IW276" s="728"/>
      <c r="IX276" s="728"/>
      <c r="IY276" s="728"/>
      <c r="IZ276" s="728"/>
      <c r="JA276" s="728"/>
      <c r="JB276" s="728"/>
      <c r="JC276" s="728"/>
      <c r="JD276" s="728"/>
      <c r="JE276" s="728"/>
    </row>
    <row r="277" spans="13:265" s="759" customFormat="1" ht="15" hidden="1" customHeight="1">
      <c r="M277" s="638"/>
      <c r="N277" s="638"/>
      <c r="CK277" s="728"/>
      <c r="CL277" s="728"/>
      <c r="CM277" s="728"/>
      <c r="CN277" s="728"/>
      <c r="CO277" s="728"/>
      <c r="CP277" s="728"/>
      <c r="CQ277" s="728"/>
      <c r="CR277" s="728"/>
      <c r="CS277" s="728"/>
      <c r="CT277" s="728"/>
      <c r="CU277" s="728"/>
      <c r="CV277" s="728"/>
      <c r="CW277" s="728"/>
      <c r="CX277" s="728"/>
      <c r="CY277" s="728"/>
      <c r="CZ277" s="728"/>
      <c r="DA277" s="728"/>
      <c r="DB277" s="728"/>
      <c r="DC277" s="728"/>
      <c r="DD277" s="728"/>
      <c r="DE277" s="728"/>
      <c r="DF277" s="728"/>
      <c r="DG277" s="728"/>
      <c r="DH277" s="728"/>
      <c r="DI277" s="728"/>
      <c r="DJ277" s="728"/>
      <c r="DK277" s="728"/>
      <c r="DL277" s="728"/>
      <c r="DM277" s="728"/>
      <c r="DN277" s="728"/>
      <c r="DO277" s="728"/>
      <c r="DP277" s="728"/>
      <c r="DQ277" s="728"/>
      <c r="DR277" s="728"/>
      <c r="DS277" s="728"/>
      <c r="DT277" s="728"/>
      <c r="DU277" s="728"/>
      <c r="DV277" s="728"/>
      <c r="DW277" s="728"/>
      <c r="DX277" s="728"/>
      <c r="DY277" s="728"/>
      <c r="DZ277" s="728"/>
      <c r="EA277" s="728"/>
      <c r="EB277" s="728"/>
      <c r="EC277" s="728"/>
      <c r="ED277" s="728"/>
      <c r="EE277" s="728"/>
      <c r="EF277" s="728"/>
      <c r="EG277" s="728"/>
      <c r="EH277" s="728"/>
      <c r="EI277" s="728"/>
      <c r="EJ277" s="728"/>
      <c r="EK277" s="728"/>
      <c r="EL277" s="728"/>
      <c r="EM277" s="728"/>
      <c r="EN277" s="728"/>
      <c r="EO277" s="728"/>
      <c r="EP277" s="728"/>
      <c r="EQ277" s="728"/>
      <c r="ER277" s="728"/>
      <c r="ES277" s="728"/>
      <c r="ET277" s="728"/>
      <c r="EU277" s="728"/>
      <c r="EV277" s="728"/>
      <c r="EW277" s="728"/>
      <c r="EX277" s="728"/>
      <c r="EY277" s="728"/>
      <c r="EZ277" s="728"/>
      <c r="FA277" s="728"/>
      <c r="FB277" s="728"/>
      <c r="FC277" s="728"/>
      <c r="FD277" s="728"/>
      <c r="FE277" s="728"/>
      <c r="FF277" s="728"/>
      <c r="FG277" s="728"/>
      <c r="FH277" s="728"/>
      <c r="FI277" s="728"/>
      <c r="FJ277" s="728"/>
      <c r="FK277" s="728"/>
      <c r="FL277" s="728"/>
      <c r="FM277" s="728"/>
      <c r="FN277" s="728"/>
      <c r="FO277" s="728"/>
      <c r="FP277" s="728"/>
      <c r="FQ277" s="728"/>
      <c r="FR277" s="728"/>
      <c r="FS277" s="728"/>
      <c r="FT277" s="728"/>
      <c r="FU277" s="728"/>
      <c r="FV277" s="728"/>
      <c r="FW277" s="728"/>
      <c r="FX277" s="728"/>
      <c r="FY277" s="728"/>
      <c r="FZ277" s="728"/>
      <c r="GA277" s="728"/>
      <c r="GB277" s="728"/>
      <c r="GC277" s="728"/>
      <c r="GD277" s="728"/>
      <c r="GE277" s="728"/>
      <c r="GF277" s="728"/>
      <c r="GG277" s="728"/>
      <c r="GH277" s="728"/>
      <c r="GI277" s="728"/>
      <c r="GJ277" s="728"/>
      <c r="GK277" s="728"/>
      <c r="GL277" s="728"/>
      <c r="GM277" s="728"/>
      <c r="GN277" s="728"/>
      <c r="GO277" s="728"/>
      <c r="GP277" s="728"/>
      <c r="GQ277" s="728"/>
      <c r="GR277" s="728"/>
      <c r="GS277" s="728"/>
      <c r="GT277" s="728"/>
      <c r="GU277" s="728"/>
      <c r="GV277" s="728"/>
      <c r="GW277" s="728"/>
      <c r="GX277" s="728"/>
      <c r="GY277" s="728"/>
      <c r="GZ277" s="728"/>
      <c r="HA277" s="728"/>
      <c r="HB277" s="728"/>
      <c r="HC277" s="728"/>
      <c r="HD277" s="728"/>
      <c r="HE277" s="728"/>
      <c r="HF277" s="728"/>
      <c r="HG277" s="728"/>
      <c r="HH277" s="728"/>
      <c r="HI277" s="728"/>
      <c r="HJ277" s="728"/>
      <c r="HK277" s="728"/>
      <c r="HL277" s="728"/>
      <c r="HM277" s="728"/>
      <c r="HN277" s="728"/>
      <c r="HO277" s="728"/>
      <c r="HP277" s="728"/>
      <c r="HQ277" s="728"/>
      <c r="HR277" s="728"/>
      <c r="HS277" s="728"/>
      <c r="HT277" s="728"/>
      <c r="HU277" s="728"/>
      <c r="HV277" s="728"/>
      <c r="HW277" s="728"/>
      <c r="HX277" s="728"/>
      <c r="HY277" s="728"/>
      <c r="HZ277" s="728"/>
      <c r="IA277" s="728"/>
      <c r="IB277" s="728"/>
      <c r="IC277" s="728"/>
      <c r="ID277" s="728"/>
      <c r="IE277" s="728"/>
      <c r="IF277" s="728"/>
      <c r="IG277" s="728"/>
      <c r="IH277" s="728"/>
      <c r="II277" s="728"/>
      <c r="IJ277" s="728"/>
      <c r="IK277" s="728"/>
      <c r="IL277" s="728"/>
      <c r="IM277" s="728"/>
      <c r="IN277" s="728"/>
      <c r="IO277" s="728"/>
      <c r="IP277" s="728"/>
      <c r="IQ277" s="728"/>
      <c r="IR277" s="728"/>
      <c r="IS277" s="728"/>
      <c r="IT277" s="728"/>
      <c r="IU277" s="728"/>
      <c r="IV277" s="728"/>
      <c r="IW277" s="728"/>
      <c r="IX277" s="728"/>
      <c r="IY277" s="728"/>
      <c r="IZ277" s="728"/>
      <c r="JA277" s="728"/>
      <c r="JB277" s="728"/>
      <c r="JC277" s="728"/>
      <c r="JD277" s="728"/>
      <c r="JE277" s="728"/>
    </row>
    <row r="278" spans="13:265" s="759" customFormat="1" ht="15" hidden="1" customHeight="1">
      <c r="M278" s="638"/>
      <c r="N278" s="638"/>
      <c r="CK278" s="728"/>
      <c r="CL278" s="728"/>
      <c r="CM278" s="728"/>
      <c r="CN278" s="728"/>
      <c r="CO278" s="728"/>
      <c r="CP278" s="728"/>
      <c r="CQ278" s="728"/>
      <c r="CR278" s="728"/>
      <c r="CS278" s="728"/>
      <c r="CT278" s="728"/>
      <c r="CU278" s="728"/>
      <c r="CV278" s="728"/>
      <c r="CW278" s="728"/>
      <c r="CX278" s="728"/>
      <c r="CY278" s="728"/>
      <c r="CZ278" s="728"/>
      <c r="DA278" s="728"/>
      <c r="DB278" s="728"/>
      <c r="DC278" s="728"/>
      <c r="DD278" s="728"/>
      <c r="DE278" s="728"/>
      <c r="DF278" s="728"/>
      <c r="DG278" s="728"/>
      <c r="DH278" s="728"/>
      <c r="DI278" s="728"/>
      <c r="DJ278" s="728"/>
      <c r="DK278" s="728"/>
      <c r="DL278" s="728"/>
      <c r="DM278" s="728"/>
      <c r="DN278" s="728"/>
      <c r="DO278" s="728"/>
      <c r="DP278" s="728"/>
      <c r="DQ278" s="728"/>
      <c r="DR278" s="728"/>
      <c r="DS278" s="728"/>
      <c r="DT278" s="728"/>
      <c r="DU278" s="728"/>
      <c r="DV278" s="728"/>
      <c r="DW278" s="728"/>
      <c r="DX278" s="728"/>
      <c r="DY278" s="728"/>
      <c r="DZ278" s="728"/>
      <c r="EA278" s="728"/>
      <c r="EB278" s="728"/>
      <c r="EC278" s="728"/>
      <c r="ED278" s="728"/>
      <c r="EE278" s="728"/>
      <c r="EF278" s="728"/>
      <c r="EG278" s="728"/>
      <c r="EH278" s="728"/>
      <c r="EI278" s="728"/>
      <c r="EJ278" s="728"/>
      <c r="EK278" s="728"/>
      <c r="EL278" s="728"/>
      <c r="EM278" s="728"/>
      <c r="EN278" s="728"/>
      <c r="EO278" s="728"/>
      <c r="EP278" s="728"/>
      <c r="EQ278" s="728"/>
      <c r="ER278" s="728"/>
      <c r="ES278" s="728"/>
      <c r="ET278" s="728"/>
      <c r="EU278" s="728"/>
      <c r="EV278" s="728"/>
      <c r="EW278" s="728"/>
      <c r="EX278" s="728"/>
      <c r="EY278" s="728"/>
      <c r="EZ278" s="728"/>
      <c r="FA278" s="728"/>
      <c r="FB278" s="728"/>
      <c r="FC278" s="728"/>
      <c r="FD278" s="728"/>
      <c r="FE278" s="728"/>
      <c r="FF278" s="728"/>
      <c r="FG278" s="728"/>
      <c r="FH278" s="728"/>
      <c r="FI278" s="728"/>
      <c r="FJ278" s="728"/>
      <c r="FK278" s="728"/>
      <c r="FL278" s="728"/>
      <c r="FM278" s="728"/>
      <c r="FN278" s="728"/>
      <c r="FO278" s="728"/>
      <c r="FP278" s="728"/>
      <c r="FQ278" s="728"/>
      <c r="FR278" s="728"/>
      <c r="FS278" s="728"/>
      <c r="FT278" s="728"/>
      <c r="FU278" s="728"/>
      <c r="FV278" s="728"/>
      <c r="FW278" s="728"/>
      <c r="FX278" s="728"/>
      <c r="FY278" s="728"/>
      <c r="FZ278" s="728"/>
      <c r="GA278" s="728"/>
      <c r="GB278" s="728"/>
      <c r="GC278" s="728"/>
      <c r="GD278" s="728"/>
      <c r="GE278" s="728"/>
      <c r="GF278" s="728"/>
      <c r="GG278" s="728"/>
      <c r="GH278" s="728"/>
      <c r="GI278" s="728"/>
      <c r="GJ278" s="728"/>
      <c r="GK278" s="728"/>
      <c r="GL278" s="728"/>
      <c r="GM278" s="728"/>
      <c r="GN278" s="728"/>
      <c r="GO278" s="728"/>
      <c r="GP278" s="728"/>
      <c r="GQ278" s="728"/>
      <c r="GR278" s="728"/>
      <c r="GS278" s="728"/>
      <c r="GT278" s="728"/>
      <c r="GU278" s="728"/>
      <c r="GV278" s="728"/>
      <c r="GW278" s="728"/>
      <c r="GX278" s="728"/>
      <c r="GY278" s="728"/>
      <c r="GZ278" s="728"/>
      <c r="HA278" s="728"/>
      <c r="HB278" s="728"/>
      <c r="HC278" s="728"/>
      <c r="HD278" s="728"/>
      <c r="HE278" s="728"/>
      <c r="HF278" s="728"/>
      <c r="HG278" s="728"/>
      <c r="HH278" s="728"/>
      <c r="HI278" s="728"/>
      <c r="HJ278" s="728"/>
      <c r="HK278" s="728"/>
      <c r="HL278" s="728"/>
      <c r="HM278" s="728"/>
      <c r="HN278" s="728"/>
      <c r="HO278" s="728"/>
      <c r="HP278" s="728"/>
      <c r="HQ278" s="728"/>
      <c r="HR278" s="728"/>
      <c r="HS278" s="728"/>
      <c r="HT278" s="728"/>
      <c r="HU278" s="728"/>
      <c r="HV278" s="728"/>
      <c r="HW278" s="728"/>
      <c r="HX278" s="728"/>
      <c r="HY278" s="728"/>
      <c r="HZ278" s="728"/>
      <c r="IA278" s="728"/>
      <c r="IB278" s="728"/>
      <c r="IC278" s="728"/>
      <c r="ID278" s="728"/>
      <c r="IE278" s="728"/>
      <c r="IF278" s="728"/>
      <c r="IG278" s="728"/>
      <c r="IH278" s="728"/>
      <c r="II278" s="728"/>
      <c r="IJ278" s="728"/>
      <c r="IK278" s="728"/>
      <c r="IL278" s="728"/>
      <c r="IM278" s="728"/>
      <c r="IN278" s="728"/>
      <c r="IO278" s="728"/>
      <c r="IP278" s="728"/>
      <c r="IQ278" s="728"/>
      <c r="IR278" s="728"/>
      <c r="IS278" s="728"/>
      <c r="IT278" s="728"/>
      <c r="IU278" s="728"/>
      <c r="IV278" s="728"/>
      <c r="IW278" s="728"/>
      <c r="IX278" s="728"/>
      <c r="IY278" s="728"/>
      <c r="IZ278" s="728"/>
      <c r="JA278" s="728"/>
      <c r="JB278" s="728"/>
      <c r="JC278" s="728"/>
      <c r="JD278" s="728"/>
      <c r="JE278" s="728"/>
    </row>
    <row r="279" spans="13:265" s="759" customFormat="1" ht="15" hidden="1" customHeight="1">
      <c r="M279" s="638"/>
      <c r="N279" s="638"/>
      <c r="CK279" s="728"/>
      <c r="CL279" s="728"/>
      <c r="CM279" s="728"/>
      <c r="CN279" s="728"/>
      <c r="CO279" s="728"/>
      <c r="CP279" s="728"/>
      <c r="CQ279" s="728"/>
      <c r="CR279" s="728"/>
      <c r="CS279" s="728"/>
      <c r="CT279" s="728"/>
      <c r="CU279" s="728"/>
      <c r="CV279" s="728"/>
      <c r="CW279" s="728"/>
      <c r="CX279" s="728"/>
      <c r="CY279" s="728"/>
      <c r="CZ279" s="728"/>
      <c r="DA279" s="728"/>
      <c r="DB279" s="728"/>
      <c r="DC279" s="728"/>
      <c r="DD279" s="728"/>
      <c r="DE279" s="728"/>
      <c r="DF279" s="728"/>
      <c r="DG279" s="728"/>
      <c r="DH279" s="728"/>
      <c r="DI279" s="728"/>
      <c r="DJ279" s="728"/>
      <c r="DK279" s="728"/>
      <c r="DL279" s="728"/>
      <c r="DM279" s="728"/>
      <c r="DN279" s="728"/>
      <c r="DO279" s="728"/>
      <c r="DP279" s="728"/>
      <c r="DQ279" s="728"/>
      <c r="DR279" s="728"/>
      <c r="DS279" s="728"/>
      <c r="DT279" s="728"/>
      <c r="DU279" s="728"/>
      <c r="DV279" s="728"/>
      <c r="DW279" s="728"/>
      <c r="DX279" s="728"/>
      <c r="DY279" s="728"/>
      <c r="DZ279" s="728"/>
      <c r="EA279" s="728"/>
      <c r="EB279" s="728"/>
      <c r="EC279" s="728"/>
      <c r="ED279" s="728"/>
      <c r="EE279" s="728"/>
      <c r="EF279" s="728"/>
      <c r="EG279" s="728"/>
      <c r="EH279" s="728"/>
      <c r="EI279" s="728"/>
      <c r="EJ279" s="728"/>
      <c r="EK279" s="728"/>
      <c r="EL279" s="728"/>
      <c r="EM279" s="728"/>
      <c r="EN279" s="728"/>
      <c r="EO279" s="728"/>
      <c r="EP279" s="728"/>
      <c r="EQ279" s="728"/>
      <c r="ER279" s="728"/>
      <c r="ES279" s="728"/>
      <c r="ET279" s="728"/>
      <c r="EU279" s="728"/>
      <c r="EV279" s="728"/>
      <c r="EW279" s="728"/>
      <c r="EX279" s="728"/>
      <c r="EY279" s="728"/>
      <c r="EZ279" s="728"/>
      <c r="FA279" s="728"/>
      <c r="FB279" s="728"/>
      <c r="FC279" s="728"/>
      <c r="FD279" s="728"/>
      <c r="FE279" s="728"/>
      <c r="FF279" s="728"/>
      <c r="FG279" s="728"/>
      <c r="FH279" s="728"/>
      <c r="FI279" s="728"/>
      <c r="FJ279" s="728"/>
      <c r="FK279" s="728"/>
      <c r="FL279" s="728"/>
      <c r="FM279" s="728"/>
      <c r="FN279" s="728"/>
      <c r="FO279" s="728"/>
      <c r="FP279" s="728"/>
      <c r="FQ279" s="728"/>
      <c r="FR279" s="728"/>
      <c r="FS279" s="728"/>
      <c r="FT279" s="728"/>
      <c r="FU279" s="728"/>
      <c r="FV279" s="728"/>
      <c r="FW279" s="728"/>
      <c r="FX279" s="728"/>
      <c r="FY279" s="728"/>
      <c r="FZ279" s="728"/>
      <c r="GA279" s="728"/>
      <c r="GB279" s="728"/>
      <c r="GC279" s="728"/>
      <c r="GD279" s="728"/>
      <c r="GE279" s="728"/>
      <c r="GF279" s="728"/>
      <c r="GG279" s="728"/>
      <c r="GH279" s="728"/>
      <c r="GI279" s="728"/>
      <c r="GJ279" s="728"/>
      <c r="GK279" s="728"/>
      <c r="GL279" s="728"/>
      <c r="GM279" s="728"/>
      <c r="GN279" s="728"/>
      <c r="GO279" s="728"/>
      <c r="GP279" s="728"/>
      <c r="GQ279" s="728"/>
      <c r="GR279" s="728"/>
      <c r="GS279" s="728"/>
      <c r="GT279" s="728"/>
      <c r="GU279" s="728"/>
      <c r="GV279" s="728"/>
      <c r="GW279" s="728"/>
      <c r="GX279" s="728"/>
      <c r="GY279" s="728"/>
      <c r="GZ279" s="728"/>
      <c r="HA279" s="728"/>
      <c r="HB279" s="728"/>
      <c r="HC279" s="728"/>
      <c r="HD279" s="728"/>
      <c r="HE279" s="728"/>
      <c r="HF279" s="728"/>
      <c r="HG279" s="728"/>
      <c r="HH279" s="728"/>
      <c r="HI279" s="728"/>
      <c r="HJ279" s="728"/>
      <c r="HK279" s="728"/>
      <c r="HL279" s="728"/>
      <c r="HM279" s="728"/>
      <c r="HN279" s="728"/>
      <c r="HO279" s="728"/>
      <c r="HP279" s="728"/>
      <c r="HQ279" s="728"/>
      <c r="HR279" s="728"/>
      <c r="HS279" s="728"/>
      <c r="HT279" s="728"/>
      <c r="HU279" s="728"/>
      <c r="HV279" s="728"/>
      <c r="HW279" s="728"/>
      <c r="HX279" s="728"/>
      <c r="HY279" s="728"/>
      <c r="HZ279" s="728"/>
      <c r="IA279" s="728"/>
      <c r="IB279" s="728"/>
      <c r="IC279" s="728"/>
      <c r="ID279" s="728"/>
      <c r="IE279" s="728"/>
      <c r="IF279" s="728"/>
      <c r="IG279" s="728"/>
      <c r="IH279" s="728"/>
      <c r="II279" s="728"/>
      <c r="IJ279" s="728"/>
      <c r="IK279" s="728"/>
      <c r="IL279" s="728"/>
      <c r="IM279" s="728"/>
      <c r="IN279" s="728"/>
      <c r="IO279" s="728"/>
      <c r="IP279" s="728"/>
      <c r="IQ279" s="728"/>
      <c r="IR279" s="728"/>
      <c r="IS279" s="728"/>
      <c r="IT279" s="728"/>
      <c r="IU279" s="728"/>
      <c r="IV279" s="728"/>
      <c r="IW279" s="728"/>
      <c r="IX279" s="728"/>
      <c r="IY279" s="728"/>
      <c r="IZ279" s="728"/>
      <c r="JA279" s="728"/>
      <c r="JB279" s="728"/>
      <c r="JC279" s="728"/>
      <c r="JD279" s="728"/>
      <c r="JE279" s="728"/>
    </row>
    <row r="280" spans="13:265" s="759" customFormat="1" ht="15" hidden="1" customHeight="1">
      <c r="M280" s="638"/>
      <c r="N280" s="638"/>
      <c r="CK280" s="728"/>
      <c r="CL280" s="728"/>
      <c r="CM280" s="728"/>
      <c r="CN280" s="728"/>
      <c r="CO280" s="728"/>
      <c r="CP280" s="728"/>
      <c r="CQ280" s="728"/>
      <c r="CR280" s="728"/>
      <c r="CS280" s="728"/>
      <c r="CT280" s="728"/>
      <c r="CU280" s="728"/>
      <c r="CV280" s="728"/>
      <c r="CW280" s="728"/>
      <c r="CX280" s="728"/>
      <c r="CY280" s="728"/>
      <c r="CZ280" s="728"/>
      <c r="DA280" s="728"/>
      <c r="DB280" s="728"/>
      <c r="DC280" s="728"/>
      <c r="DD280" s="728"/>
      <c r="DE280" s="728"/>
      <c r="DF280" s="728"/>
      <c r="DG280" s="728"/>
      <c r="DH280" s="728"/>
      <c r="DI280" s="728"/>
      <c r="DJ280" s="728"/>
      <c r="DK280" s="728"/>
      <c r="DL280" s="728"/>
      <c r="DM280" s="728"/>
      <c r="DN280" s="728"/>
      <c r="DO280" s="728"/>
      <c r="DP280" s="728"/>
      <c r="DQ280" s="728"/>
      <c r="DR280" s="728"/>
      <c r="DS280" s="728"/>
      <c r="DT280" s="728"/>
      <c r="DU280" s="728"/>
      <c r="DV280" s="728"/>
      <c r="DW280" s="728"/>
      <c r="DX280" s="728"/>
      <c r="DY280" s="728"/>
      <c r="DZ280" s="728"/>
      <c r="EA280" s="728"/>
      <c r="EB280" s="728"/>
      <c r="EC280" s="728"/>
      <c r="ED280" s="728"/>
      <c r="EE280" s="728"/>
      <c r="EF280" s="728"/>
      <c r="EG280" s="728"/>
      <c r="EH280" s="728"/>
      <c r="EI280" s="728"/>
      <c r="EJ280" s="728"/>
      <c r="EK280" s="728"/>
      <c r="EL280" s="728"/>
      <c r="EM280" s="728"/>
      <c r="EN280" s="728"/>
      <c r="EO280" s="728"/>
      <c r="EP280" s="728"/>
      <c r="EQ280" s="728"/>
      <c r="ER280" s="728"/>
      <c r="ES280" s="728"/>
      <c r="ET280" s="728"/>
      <c r="EU280" s="728"/>
      <c r="EV280" s="728"/>
      <c r="EW280" s="728"/>
      <c r="EX280" s="728"/>
      <c r="EY280" s="728"/>
      <c r="EZ280" s="728"/>
      <c r="FA280" s="728"/>
      <c r="FB280" s="728"/>
      <c r="FC280" s="728"/>
      <c r="FD280" s="728"/>
      <c r="FE280" s="728"/>
      <c r="FF280" s="728"/>
      <c r="FG280" s="728"/>
      <c r="FH280" s="728"/>
      <c r="FI280" s="728"/>
      <c r="FJ280" s="728"/>
      <c r="FK280" s="728"/>
      <c r="FL280" s="728"/>
      <c r="FM280" s="728"/>
      <c r="FN280" s="728"/>
      <c r="FO280" s="728"/>
      <c r="FP280" s="728"/>
      <c r="FQ280" s="728"/>
      <c r="FR280" s="728"/>
      <c r="FS280" s="728"/>
      <c r="FT280" s="728"/>
      <c r="FU280" s="728"/>
      <c r="FV280" s="728"/>
      <c r="FW280" s="728"/>
      <c r="FX280" s="728"/>
      <c r="FY280" s="728"/>
      <c r="FZ280" s="728"/>
      <c r="GA280" s="728"/>
      <c r="GB280" s="728"/>
      <c r="GC280" s="728"/>
      <c r="GD280" s="728"/>
      <c r="GE280" s="728"/>
      <c r="GF280" s="728"/>
      <c r="GG280" s="728"/>
      <c r="GH280" s="728"/>
      <c r="GI280" s="728"/>
      <c r="GJ280" s="728"/>
      <c r="GK280" s="728"/>
      <c r="GL280" s="728"/>
      <c r="GM280" s="728"/>
      <c r="GN280" s="728"/>
      <c r="GO280" s="728"/>
      <c r="GP280" s="728"/>
      <c r="GQ280" s="728"/>
      <c r="GR280" s="728"/>
      <c r="GS280" s="728"/>
      <c r="GT280" s="728"/>
      <c r="GU280" s="728"/>
      <c r="GV280" s="728"/>
      <c r="GW280" s="728"/>
      <c r="GX280" s="728"/>
      <c r="GY280" s="728"/>
      <c r="GZ280" s="728"/>
      <c r="HA280" s="728"/>
      <c r="HB280" s="728"/>
      <c r="HC280" s="728"/>
      <c r="HD280" s="728"/>
      <c r="HE280" s="728"/>
      <c r="HF280" s="728"/>
      <c r="HG280" s="728"/>
      <c r="HH280" s="728"/>
      <c r="HI280" s="728"/>
      <c r="HJ280" s="728"/>
      <c r="HK280" s="728"/>
      <c r="HL280" s="728"/>
      <c r="HM280" s="728"/>
      <c r="HN280" s="728"/>
      <c r="HO280" s="728"/>
      <c r="HP280" s="728"/>
      <c r="HQ280" s="728"/>
      <c r="HR280" s="728"/>
      <c r="HS280" s="728"/>
      <c r="HT280" s="728"/>
      <c r="HU280" s="728"/>
      <c r="HV280" s="728"/>
      <c r="HW280" s="728"/>
      <c r="HX280" s="728"/>
      <c r="HY280" s="728"/>
      <c r="HZ280" s="728"/>
      <c r="IA280" s="728"/>
      <c r="IB280" s="728"/>
      <c r="IC280" s="728"/>
      <c r="ID280" s="728"/>
      <c r="IE280" s="728"/>
      <c r="IF280" s="728"/>
      <c r="IG280" s="728"/>
      <c r="IH280" s="728"/>
      <c r="II280" s="728"/>
      <c r="IJ280" s="728"/>
      <c r="IK280" s="728"/>
      <c r="IL280" s="728"/>
      <c r="IM280" s="728"/>
      <c r="IN280" s="728"/>
      <c r="IO280" s="728"/>
      <c r="IP280" s="728"/>
      <c r="IQ280" s="728"/>
      <c r="IR280" s="728"/>
      <c r="IS280" s="728"/>
      <c r="IT280" s="728"/>
      <c r="IU280" s="728"/>
      <c r="IV280" s="728"/>
      <c r="IW280" s="728"/>
      <c r="IX280" s="728"/>
      <c r="IY280" s="728"/>
      <c r="IZ280" s="728"/>
      <c r="JA280" s="728"/>
      <c r="JB280" s="728"/>
      <c r="JC280" s="728"/>
      <c r="JD280" s="728"/>
      <c r="JE280" s="728"/>
    </row>
    <row r="281" spans="13:265" s="759" customFormat="1" ht="15" hidden="1" customHeight="1">
      <c r="M281" s="638"/>
      <c r="N281" s="638"/>
      <c r="CK281" s="728"/>
      <c r="CL281" s="728"/>
      <c r="CM281" s="728"/>
      <c r="CN281" s="728"/>
      <c r="CO281" s="728"/>
      <c r="CP281" s="728"/>
      <c r="CQ281" s="728"/>
      <c r="CR281" s="728"/>
      <c r="CS281" s="728"/>
      <c r="CT281" s="728"/>
      <c r="CU281" s="728"/>
      <c r="CV281" s="728"/>
      <c r="CW281" s="728"/>
      <c r="CX281" s="728"/>
      <c r="CY281" s="728"/>
      <c r="CZ281" s="728"/>
      <c r="DA281" s="728"/>
      <c r="DB281" s="728"/>
      <c r="DC281" s="728"/>
      <c r="DD281" s="728"/>
      <c r="DE281" s="728"/>
      <c r="DF281" s="728"/>
      <c r="DG281" s="728"/>
      <c r="DH281" s="728"/>
      <c r="DI281" s="728"/>
      <c r="DJ281" s="728"/>
      <c r="DK281" s="728"/>
      <c r="DL281" s="728"/>
      <c r="DM281" s="728"/>
      <c r="DN281" s="728"/>
      <c r="DO281" s="728"/>
      <c r="DP281" s="728"/>
      <c r="DQ281" s="728"/>
      <c r="DR281" s="728"/>
      <c r="DS281" s="728"/>
      <c r="DT281" s="728"/>
      <c r="DU281" s="728"/>
      <c r="DV281" s="728"/>
      <c r="DW281" s="728"/>
      <c r="DX281" s="728"/>
      <c r="DY281" s="728"/>
      <c r="DZ281" s="728"/>
      <c r="EA281" s="728"/>
      <c r="EB281" s="728"/>
      <c r="EC281" s="728"/>
      <c r="ED281" s="728"/>
      <c r="EE281" s="728"/>
      <c r="EF281" s="728"/>
      <c r="EG281" s="728"/>
      <c r="EH281" s="728"/>
      <c r="EI281" s="728"/>
      <c r="EJ281" s="728"/>
      <c r="EK281" s="728"/>
      <c r="EL281" s="728"/>
      <c r="EM281" s="728"/>
      <c r="EN281" s="728"/>
      <c r="EO281" s="728"/>
      <c r="EP281" s="728"/>
      <c r="EQ281" s="728"/>
      <c r="ER281" s="728"/>
      <c r="ES281" s="728"/>
      <c r="ET281" s="728"/>
      <c r="EU281" s="728"/>
      <c r="EV281" s="728"/>
      <c r="EW281" s="728"/>
      <c r="EX281" s="728"/>
      <c r="EY281" s="728"/>
      <c r="EZ281" s="728"/>
      <c r="FA281" s="728"/>
      <c r="FB281" s="728"/>
      <c r="FC281" s="728"/>
      <c r="FD281" s="728"/>
      <c r="FE281" s="728"/>
      <c r="FF281" s="728"/>
      <c r="FG281" s="728"/>
      <c r="FH281" s="728"/>
      <c r="FI281" s="728"/>
      <c r="FJ281" s="728"/>
      <c r="FK281" s="728"/>
      <c r="FL281" s="728"/>
      <c r="FM281" s="728"/>
      <c r="FN281" s="728"/>
      <c r="FO281" s="728"/>
      <c r="FP281" s="728"/>
      <c r="FQ281" s="728"/>
      <c r="FR281" s="728"/>
      <c r="FS281" s="728"/>
      <c r="FT281" s="728"/>
      <c r="FU281" s="728"/>
      <c r="FV281" s="728"/>
      <c r="FW281" s="728"/>
      <c r="FX281" s="728"/>
      <c r="FY281" s="728"/>
      <c r="FZ281" s="728"/>
      <c r="GA281" s="728"/>
      <c r="GB281" s="728"/>
      <c r="GC281" s="728"/>
      <c r="GD281" s="728"/>
      <c r="GE281" s="728"/>
      <c r="GF281" s="728"/>
      <c r="GG281" s="728"/>
      <c r="GH281" s="728"/>
      <c r="GI281" s="728"/>
      <c r="GJ281" s="728"/>
      <c r="GK281" s="728"/>
      <c r="GL281" s="728"/>
      <c r="GM281" s="728"/>
      <c r="GN281" s="728"/>
      <c r="GO281" s="728"/>
      <c r="GP281" s="728"/>
      <c r="GQ281" s="728"/>
      <c r="GR281" s="728"/>
      <c r="GS281" s="728"/>
      <c r="GT281" s="728"/>
      <c r="GU281" s="728"/>
      <c r="GV281" s="728"/>
      <c r="GW281" s="728"/>
      <c r="GX281" s="728"/>
      <c r="GY281" s="728"/>
      <c r="GZ281" s="728"/>
      <c r="HA281" s="728"/>
      <c r="HB281" s="728"/>
      <c r="HC281" s="728"/>
      <c r="HD281" s="728"/>
      <c r="HE281" s="728"/>
      <c r="HF281" s="728"/>
      <c r="HG281" s="728"/>
      <c r="HH281" s="728"/>
      <c r="HI281" s="728"/>
      <c r="HJ281" s="728"/>
      <c r="HK281" s="728"/>
      <c r="HL281" s="728"/>
      <c r="HM281" s="728"/>
      <c r="HN281" s="728"/>
      <c r="HO281" s="728"/>
      <c r="HP281" s="728"/>
      <c r="HQ281" s="728"/>
      <c r="HR281" s="728"/>
      <c r="HS281" s="728"/>
      <c r="HT281" s="728"/>
      <c r="HU281" s="728"/>
      <c r="HV281" s="728"/>
      <c r="HW281" s="728"/>
      <c r="HX281" s="728"/>
      <c r="HY281" s="728"/>
      <c r="HZ281" s="728"/>
      <c r="IA281" s="728"/>
      <c r="IB281" s="728"/>
      <c r="IC281" s="728"/>
      <c r="ID281" s="728"/>
      <c r="IE281" s="728"/>
      <c r="IF281" s="728"/>
      <c r="IG281" s="728"/>
      <c r="IH281" s="728"/>
      <c r="II281" s="728"/>
      <c r="IJ281" s="728"/>
      <c r="IK281" s="728"/>
      <c r="IL281" s="728"/>
      <c r="IM281" s="728"/>
      <c r="IN281" s="728"/>
      <c r="IO281" s="728"/>
      <c r="IP281" s="728"/>
      <c r="IQ281" s="728"/>
      <c r="IR281" s="728"/>
      <c r="IS281" s="728"/>
      <c r="IT281" s="728"/>
      <c r="IU281" s="728"/>
      <c r="IV281" s="728"/>
      <c r="IW281" s="728"/>
      <c r="IX281" s="728"/>
      <c r="IY281" s="728"/>
      <c r="IZ281" s="728"/>
      <c r="JA281" s="728"/>
      <c r="JB281" s="728"/>
      <c r="JC281" s="728"/>
      <c r="JD281" s="728"/>
      <c r="JE281" s="728"/>
    </row>
    <row r="282" spans="13:265" s="759" customFormat="1" ht="15" hidden="1" customHeight="1">
      <c r="M282" s="638"/>
      <c r="N282" s="638"/>
      <c r="CK282" s="728"/>
      <c r="CL282" s="728"/>
      <c r="CM282" s="728"/>
      <c r="CN282" s="728"/>
      <c r="CO282" s="728"/>
      <c r="CP282" s="728"/>
      <c r="CQ282" s="728"/>
      <c r="CR282" s="728"/>
      <c r="CS282" s="728"/>
      <c r="CT282" s="728"/>
      <c r="CU282" s="728"/>
      <c r="CV282" s="728"/>
      <c r="CW282" s="728"/>
      <c r="CX282" s="728"/>
      <c r="CY282" s="728"/>
      <c r="CZ282" s="728"/>
      <c r="DA282" s="728"/>
      <c r="DB282" s="728"/>
      <c r="DC282" s="728"/>
      <c r="DD282" s="728"/>
      <c r="DE282" s="728"/>
      <c r="DF282" s="728"/>
      <c r="DG282" s="728"/>
      <c r="DH282" s="728"/>
      <c r="DI282" s="728"/>
      <c r="DJ282" s="728"/>
      <c r="DK282" s="728"/>
      <c r="DL282" s="728"/>
      <c r="DM282" s="728"/>
      <c r="DN282" s="728"/>
      <c r="DO282" s="728"/>
      <c r="DP282" s="728"/>
      <c r="DQ282" s="728"/>
      <c r="DR282" s="728"/>
      <c r="DS282" s="728"/>
      <c r="DT282" s="728"/>
      <c r="DU282" s="728"/>
      <c r="DV282" s="728"/>
      <c r="DW282" s="728"/>
      <c r="DX282" s="728"/>
      <c r="DY282" s="728"/>
      <c r="DZ282" s="728"/>
      <c r="EA282" s="728"/>
      <c r="EB282" s="728"/>
      <c r="EC282" s="728"/>
      <c r="ED282" s="728"/>
      <c r="EE282" s="728"/>
      <c r="EF282" s="728"/>
      <c r="EG282" s="728"/>
      <c r="EH282" s="728"/>
      <c r="EI282" s="728"/>
      <c r="EJ282" s="728"/>
      <c r="EK282" s="728"/>
      <c r="EL282" s="728"/>
      <c r="EM282" s="728"/>
      <c r="EN282" s="728"/>
      <c r="EO282" s="728"/>
      <c r="EP282" s="728"/>
      <c r="EQ282" s="728"/>
      <c r="ER282" s="728"/>
      <c r="ES282" s="728"/>
      <c r="ET282" s="728"/>
      <c r="EU282" s="728"/>
      <c r="EV282" s="728"/>
      <c r="EW282" s="728"/>
      <c r="EX282" s="728"/>
      <c r="EY282" s="728"/>
      <c r="EZ282" s="728"/>
      <c r="FA282" s="728"/>
      <c r="FB282" s="728"/>
      <c r="FC282" s="728"/>
      <c r="FD282" s="728"/>
      <c r="FE282" s="728"/>
      <c r="FF282" s="728"/>
      <c r="FG282" s="728"/>
      <c r="FH282" s="728"/>
      <c r="FI282" s="728"/>
      <c r="FJ282" s="728"/>
      <c r="FK282" s="728"/>
      <c r="FL282" s="728"/>
      <c r="FM282" s="728"/>
      <c r="FN282" s="728"/>
      <c r="FO282" s="728"/>
      <c r="FP282" s="728"/>
      <c r="FQ282" s="728"/>
      <c r="FR282" s="728"/>
      <c r="FS282" s="728"/>
      <c r="FT282" s="728"/>
      <c r="FU282" s="728"/>
      <c r="FV282" s="728"/>
      <c r="FW282" s="728"/>
      <c r="FX282" s="728"/>
      <c r="FY282" s="728"/>
      <c r="FZ282" s="728"/>
      <c r="GA282" s="728"/>
      <c r="GB282" s="728"/>
      <c r="GC282" s="728"/>
      <c r="GD282" s="728"/>
      <c r="GE282" s="728"/>
      <c r="GF282" s="728"/>
      <c r="GG282" s="728"/>
      <c r="GH282" s="728"/>
      <c r="GI282" s="728"/>
      <c r="GJ282" s="728"/>
      <c r="GK282" s="728"/>
      <c r="GL282" s="728"/>
      <c r="GM282" s="728"/>
      <c r="GN282" s="728"/>
      <c r="GO282" s="728"/>
      <c r="GP282" s="728"/>
      <c r="GQ282" s="728"/>
      <c r="GR282" s="728"/>
      <c r="GS282" s="728"/>
      <c r="GT282" s="728"/>
      <c r="GU282" s="728"/>
      <c r="GV282" s="728"/>
      <c r="GW282" s="728"/>
      <c r="GX282" s="728"/>
      <c r="GY282" s="728"/>
      <c r="GZ282" s="728"/>
      <c r="HA282" s="728"/>
      <c r="HB282" s="728"/>
      <c r="HC282" s="728"/>
      <c r="HD282" s="728"/>
      <c r="HE282" s="728"/>
      <c r="HF282" s="728"/>
      <c r="HG282" s="728"/>
      <c r="HH282" s="728"/>
      <c r="HI282" s="728"/>
      <c r="HJ282" s="728"/>
      <c r="HK282" s="728"/>
      <c r="HL282" s="728"/>
      <c r="HM282" s="728"/>
      <c r="HN282" s="728"/>
      <c r="HO282" s="728"/>
      <c r="HP282" s="728"/>
      <c r="HQ282" s="728"/>
      <c r="HR282" s="728"/>
      <c r="HS282" s="728"/>
      <c r="HT282" s="728"/>
      <c r="HU282" s="728"/>
      <c r="HV282" s="728"/>
      <c r="HW282" s="728"/>
      <c r="HX282" s="728"/>
      <c r="HY282" s="728"/>
      <c r="HZ282" s="728"/>
      <c r="IA282" s="728"/>
      <c r="IB282" s="728"/>
      <c r="IC282" s="728"/>
      <c r="ID282" s="728"/>
      <c r="IE282" s="728"/>
      <c r="IF282" s="728"/>
      <c r="IG282" s="728"/>
      <c r="IH282" s="728"/>
      <c r="II282" s="728"/>
      <c r="IJ282" s="728"/>
      <c r="IK282" s="728"/>
      <c r="IL282" s="728"/>
      <c r="IM282" s="728"/>
      <c r="IN282" s="728"/>
      <c r="IO282" s="728"/>
      <c r="IP282" s="728"/>
      <c r="IQ282" s="728"/>
      <c r="IR282" s="728"/>
      <c r="IS282" s="728"/>
      <c r="IT282" s="728"/>
      <c r="IU282" s="728"/>
      <c r="IV282" s="728"/>
      <c r="IW282" s="728"/>
      <c r="IX282" s="728"/>
      <c r="IY282" s="728"/>
      <c r="IZ282" s="728"/>
      <c r="JA282" s="728"/>
      <c r="JB282" s="728"/>
      <c r="JC282" s="728"/>
      <c r="JD282" s="728"/>
      <c r="JE282" s="728"/>
    </row>
    <row r="283" spans="13:265" s="759" customFormat="1" ht="15" hidden="1" customHeight="1">
      <c r="M283" s="638"/>
      <c r="N283" s="638"/>
      <c r="CK283" s="728"/>
      <c r="CL283" s="728"/>
      <c r="CM283" s="728"/>
      <c r="CN283" s="728"/>
      <c r="CO283" s="728"/>
      <c r="CP283" s="728"/>
      <c r="CQ283" s="728"/>
      <c r="CR283" s="728"/>
      <c r="CS283" s="728"/>
      <c r="CT283" s="728"/>
      <c r="CU283" s="728"/>
      <c r="CV283" s="728"/>
      <c r="CW283" s="728"/>
      <c r="CX283" s="728"/>
      <c r="CY283" s="728"/>
      <c r="CZ283" s="728"/>
      <c r="DA283" s="728"/>
      <c r="DB283" s="728"/>
      <c r="DC283" s="728"/>
      <c r="DD283" s="728"/>
      <c r="DE283" s="728"/>
      <c r="DF283" s="728"/>
      <c r="DG283" s="728"/>
      <c r="DH283" s="728"/>
      <c r="DI283" s="728"/>
      <c r="DJ283" s="728"/>
      <c r="DK283" s="728"/>
      <c r="DL283" s="728"/>
      <c r="DM283" s="728"/>
      <c r="DN283" s="728"/>
      <c r="DO283" s="728"/>
      <c r="DP283" s="728"/>
      <c r="DQ283" s="728"/>
      <c r="DR283" s="728"/>
      <c r="DS283" s="728"/>
      <c r="DT283" s="728"/>
      <c r="DU283" s="728"/>
      <c r="DV283" s="728"/>
      <c r="DW283" s="728"/>
      <c r="DX283" s="728"/>
      <c r="DY283" s="728"/>
      <c r="DZ283" s="728"/>
      <c r="EA283" s="728"/>
      <c r="EB283" s="728"/>
      <c r="EC283" s="728"/>
      <c r="ED283" s="728"/>
      <c r="EE283" s="728"/>
      <c r="EF283" s="728"/>
      <c r="EG283" s="728"/>
      <c r="EH283" s="728"/>
      <c r="EI283" s="728"/>
      <c r="EJ283" s="728"/>
      <c r="EK283" s="728"/>
      <c r="EL283" s="728"/>
      <c r="EM283" s="728"/>
      <c r="EN283" s="728"/>
      <c r="EO283" s="728"/>
      <c r="EP283" s="728"/>
      <c r="EQ283" s="728"/>
      <c r="ER283" s="728"/>
      <c r="ES283" s="728"/>
      <c r="ET283" s="728"/>
      <c r="EU283" s="728"/>
      <c r="EV283" s="728"/>
      <c r="EW283" s="728"/>
      <c r="EX283" s="728"/>
      <c r="EY283" s="728"/>
      <c r="EZ283" s="728"/>
      <c r="FA283" s="728"/>
      <c r="FB283" s="728"/>
      <c r="FC283" s="728"/>
      <c r="FD283" s="728"/>
      <c r="FE283" s="728"/>
      <c r="FF283" s="728"/>
      <c r="FG283" s="728"/>
      <c r="FH283" s="728"/>
      <c r="FI283" s="728"/>
      <c r="FJ283" s="728"/>
      <c r="FK283" s="728"/>
      <c r="FL283" s="728"/>
      <c r="FM283" s="728"/>
      <c r="FN283" s="728"/>
      <c r="FO283" s="728"/>
      <c r="FP283" s="728"/>
      <c r="FQ283" s="728"/>
      <c r="FR283" s="728"/>
      <c r="FS283" s="728"/>
      <c r="FT283" s="728"/>
      <c r="FU283" s="728"/>
      <c r="FV283" s="728"/>
      <c r="FW283" s="728"/>
      <c r="FX283" s="728"/>
      <c r="FY283" s="728"/>
      <c r="FZ283" s="728"/>
      <c r="GA283" s="728"/>
      <c r="GB283" s="728"/>
      <c r="GC283" s="728"/>
      <c r="GD283" s="728"/>
      <c r="GE283" s="728"/>
      <c r="GF283" s="728"/>
      <c r="GG283" s="728"/>
      <c r="GH283" s="728"/>
      <c r="GI283" s="728"/>
      <c r="GJ283" s="728"/>
      <c r="GK283" s="728"/>
      <c r="GL283" s="728"/>
      <c r="GM283" s="728"/>
      <c r="GN283" s="728"/>
      <c r="GO283" s="728"/>
      <c r="GP283" s="728"/>
      <c r="GQ283" s="728"/>
      <c r="GR283" s="728"/>
      <c r="GS283" s="728"/>
      <c r="GT283" s="728"/>
      <c r="GU283" s="728"/>
      <c r="GV283" s="728"/>
      <c r="GW283" s="728"/>
      <c r="GX283" s="728"/>
      <c r="GY283" s="728"/>
      <c r="GZ283" s="728"/>
      <c r="HA283" s="728"/>
      <c r="HB283" s="728"/>
      <c r="HC283" s="728"/>
      <c r="HD283" s="728"/>
      <c r="HE283" s="728"/>
      <c r="HF283" s="728"/>
      <c r="HG283" s="728"/>
      <c r="HH283" s="728"/>
      <c r="HI283" s="728"/>
      <c r="HJ283" s="728"/>
      <c r="HK283" s="728"/>
      <c r="HL283" s="728"/>
      <c r="HM283" s="728"/>
      <c r="HN283" s="728"/>
      <c r="HO283" s="728"/>
      <c r="HP283" s="728"/>
      <c r="HQ283" s="728"/>
      <c r="HR283" s="728"/>
      <c r="HS283" s="728"/>
      <c r="HT283" s="728"/>
      <c r="HU283" s="728"/>
      <c r="HV283" s="728"/>
      <c r="HW283" s="728"/>
      <c r="HX283" s="728"/>
      <c r="HY283" s="728"/>
      <c r="HZ283" s="728"/>
      <c r="IA283" s="728"/>
      <c r="IB283" s="728"/>
      <c r="IC283" s="728"/>
      <c r="ID283" s="728"/>
      <c r="IE283" s="728"/>
      <c r="IF283" s="728"/>
      <c r="IG283" s="728"/>
      <c r="IH283" s="728"/>
      <c r="II283" s="728"/>
      <c r="IJ283" s="728"/>
      <c r="IK283" s="728"/>
      <c r="IL283" s="728"/>
      <c r="IM283" s="728"/>
      <c r="IN283" s="728"/>
      <c r="IO283" s="728"/>
      <c r="IP283" s="728"/>
      <c r="IQ283" s="728"/>
      <c r="IR283" s="728"/>
      <c r="IS283" s="728"/>
      <c r="IT283" s="728"/>
      <c r="IU283" s="728"/>
      <c r="IV283" s="728"/>
      <c r="IW283" s="728"/>
      <c r="IX283" s="728"/>
      <c r="IY283" s="728"/>
      <c r="IZ283" s="728"/>
      <c r="JA283" s="728"/>
      <c r="JB283" s="728"/>
      <c r="JC283" s="728"/>
      <c r="JD283" s="728"/>
      <c r="JE283" s="728"/>
    </row>
    <row r="284" spans="13:265" s="759" customFormat="1" ht="15" hidden="1" customHeight="1">
      <c r="M284" s="638"/>
      <c r="N284" s="638"/>
      <c r="CK284" s="728"/>
      <c r="CL284" s="728"/>
      <c r="CM284" s="728"/>
      <c r="CN284" s="728"/>
      <c r="CO284" s="728"/>
      <c r="CP284" s="728"/>
      <c r="CQ284" s="728"/>
      <c r="CR284" s="728"/>
      <c r="CS284" s="728"/>
      <c r="CT284" s="728"/>
      <c r="CU284" s="728"/>
      <c r="CV284" s="728"/>
      <c r="CW284" s="728"/>
      <c r="CX284" s="728"/>
      <c r="CY284" s="728"/>
      <c r="CZ284" s="728"/>
      <c r="DA284" s="728"/>
      <c r="DB284" s="728"/>
      <c r="DC284" s="728"/>
      <c r="DD284" s="728"/>
      <c r="DE284" s="728"/>
      <c r="DF284" s="728"/>
      <c r="DG284" s="728"/>
      <c r="DH284" s="728"/>
      <c r="DI284" s="728"/>
      <c r="DJ284" s="728"/>
      <c r="DK284" s="728"/>
      <c r="DL284" s="728"/>
      <c r="DM284" s="728"/>
      <c r="DN284" s="728"/>
      <c r="DO284" s="728"/>
      <c r="DP284" s="728"/>
      <c r="DQ284" s="728"/>
      <c r="DR284" s="728"/>
      <c r="DS284" s="728"/>
      <c r="DT284" s="728"/>
      <c r="DU284" s="728"/>
      <c r="DV284" s="728"/>
      <c r="DW284" s="728"/>
      <c r="DX284" s="728"/>
      <c r="DY284" s="728"/>
      <c r="DZ284" s="728"/>
      <c r="EA284" s="728"/>
      <c r="EB284" s="728"/>
      <c r="EC284" s="728"/>
      <c r="ED284" s="728"/>
      <c r="EE284" s="728"/>
      <c r="EF284" s="728"/>
      <c r="EG284" s="728"/>
      <c r="EH284" s="728"/>
      <c r="EI284" s="728"/>
      <c r="EJ284" s="728"/>
      <c r="EK284" s="728"/>
      <c r="EL284" s="728"/>
      <c r="EM284" s="728"/>
      <c r="EN284" s="728"/>
      <c r="EO284" s="728"/>
      <c r="EP284" s="728"/>
      <c r="EQ284" s="728"/>
      <c r="ER284" s="728"/>
      <c r="ES284" s="728"/>
      <c r="ET284" s="728"/>
      <c r="EU284" s="728"/>
      <c r="EV284" s="728"/>
      <c r="EW284" s="728"/>
      <c r="EX284" s="728"/>
      <c r="EY284" s="728"/>
      <c r="EZ284" s="728"/>
      <c r="FA284" s="728"/>
      <c r="FB284" s="728"/>
      <c r="FC284" s="728"/>
      <c r="FD284" s="728"/>
      <c r="FE284" s="728"/>
      <c r="FF284" s="728"/>
      <c r="FG284" s="728"/>
      <c r="FH284" s="728"/>
      <c r="FI284" s="728"/>
      <c r="FJ284" s="728"/>
      <c r="FK284" s="728"/>
      <c r="FL284" s="728"/>
      <c r="FM284" s="728"/>
      <c r="FN284" s="728"/>
      <c r="FO284" s="728"/>
      <c r="FP284" s="728"/>
      <c r="FQ284" s="728"/>
      <c r="FR284" s="728"/>
      <c r="FS284" s="728"/>
      <c r="FT284" s="728"/>
      <c r="FU284" s="728"/>
      <c r="FV284" s="728"/>
      <c r="FW284" s="728"/>
      <c r="FX284" s="728"/>
      <c r="FY284" s="728"/>
      <c r="FZ284" s="728"/>
      <c r="GA284" s="728"/>
      <c r="GB284" s="728"/>
      <c r="GC284" s="728"/>
      <c r="GD284" s="728"/>
      <c r="GE284" s="728"/>
      <c r="GF284" s="728"/>
      <c r="GG284" s="728"/>
      <c r="GH284" s="728"/>
      <c r="GI284" s="728"/>
      <c r="GJ284" s="728"/>
      <c r="GK284" s="728"/>
      <c r="GL284" s="728"/>
      <c r="GM284" s="728"/>
      <c r="GN284" s="728"/>
      <c r="GO284" s="728"/>
      <c r="GP284" s="728"/>
      <c r="GQ284" s="728"/>
      <c r="GR284" s="728"/>
      <c r="GS284" s="728"/>
      <c r="GT284" s="728"/>
      <c r="GU284" s="728"/>
      <c r="GV284" s="728"/>
      <c r="GW284" s="728"/>
      <c r="GX284" s="728"/>
      <c r="GY284" s="728"/>
      <c r="GZ284" s="728"/>
      <c r="HA284" s="728"/>
      <c r="HB284" s="728"/>
      <c r="HC284" s="728"/>
      <c r="HD284" s="728"/>
      <c r="HE284" s="728"/>
      <c r="HF284" s="728"/>
      <c r="HG284" s="728"/>
      <c r="HH284" s="728"/>
      <c r="HI284" s="728"/>
      <c r="HJ284" s="728"/>
      <c r="HK284" s="728"/>
      <c r="HL284" s="728"/>
      <c r="HM284" s="728"/>
      <c r="HN284" s="728"/>
      <c r="HO284" s="728"/>
      <c r="HP284" s="728"/>
      <c r="HQ284" s="728"/>
      <c r="HR284" s="728"/>
      <c r="HS284" s="728"/>
      <c r="HT284" s="728"/>
      <c r="HU284" s="728"/>
      <c r="HV284" s="728"/>
      <c r="HW284" s="728"/>
      <c r="HX284" s="728"/>
      <c r="HY284" s="728"/>
      <c r="HZ284" s="728"/>
      <c r="IA284" s="728"/>
      <c r="IB284" s="728"/>
      <c r="IC284" s="728"/>
      <c r="ID284" s="728"/>
      <c r="IE284" s="728"/>
      <c r="IF284" s="728"/>
      <c r="IG284" s="728"/>
      <c r="IH284" s="728"/>
      <c r="II284" s="728"/>
      <c r="IJ284" s="728"/>
      <c r="IK284" s="728"/>
      <c r="IL284" s="728"/>
      <c r="IM284" s="728"/>
      <c r="IN284" s="728"/>
      <c r="IO284" s="728"/>
      <c r="IP284" s="728"/>
      <c r="IQ284" s="728"/>
      <c r="IR284" s="728"/>
      <c r="IS284" s="728"/>
      <c r="IT284" s="728"/>
      <c r="IU284" s="728"/>
      <c r="IV284" s="728"/>
      <c r="IW284" s="728"/>
      <c r="IX284" s="728"/>
      <c r="IY284" s="728"/>
      <c r="IZ284" s="728"/>
      <c r="JA284" s="728"/>
      <c r="JB284" s="728"/>
      <c r="JC284" s="728"/>
      <c r="JD284" s="728"/>
      <c r="JE284" s="728"/>
    </row>
    <row r="285" spans="13:265" s="759" customFormat="1" ht="15" hidden="1" customHeight="1">
      <c r="M285" s="638"/>
      <c r="N285" s="638"/>
      <c r="CK285" s="728"/>
      <c r="CL285" s="728"/>
      <c r="CM285" s="728"/>
      <c r="CN285" s="728"/>
      <c r="CO285" s="728"/>
      <c r="CP285" s="728"/>
      <c r="CQ285" s="728"/>
      <c r="CR285" s="728"/>
      <c r="CS285" s="728"/>
      <c r="CT285" s="728"/>
      <c r="CU285" s="728"/>
      <c r="CV285" s="728"/>
      <c r="CW285" s="728"/>
      <c r="CX285" s="728"/>
      <c r="CY285" s="728"/>
      <c r="CZ285" s="728"/>
      <c r="DA285" s="728"/>
      <c r="DB285" s="728"/>
      <c r="DC285" s="728"/>
      <c r="DD285" s="728"/>
      <c r="DE285" s="728"/>
      <c r="DF285" s="728"/>
      <c r="DG285" s="728"/>
      <c r="DH285" s="728"/>
      <c r="DI285" s="728"/>
      <c r="DJ285" s="728"/>
      <c r="DK285" s="728"/>
      <c r="DL285" s="728"/>
      <c r="DM285" s="728"/>
      <c r="DN285" s="728"/>
      <c r="DO285" s="728"/>
      <c r="DP285" s="728"/>
      <c r="DQ285" s="728"/>
      <c r="DR285" s="728"/>
      <c r="DS285" s="728"/>
      <c r="DT285" s="728"/>
      <c r="DU285" s="728"/>
      <c r="DV285" s="728"/>
      <c r="DW285" s="728"/>
      <c r="DX285" s="728"/>
      <c r="DY285" s="728"/>
      <c r="DZ285" s="728"/>
      <c r="EA285" s="728"/>
      <c r="EB285" s="728"/>
      <c r="EC285" s="728"/>
      <c r="ED285" s="728"/>
      <c r="EE285" s="728"/>
      <c r="EF285" s="728"/>
      <c r="EG285" s="728"/>
      <c r="EH285" s="728"/>
      <c r="EI285" s="728"/>
      <c r="EJ285" s="728"/>
      <c r="EK285" s="728"/>
      <c r="EL285" s="728"/>
      <c r="EM285" s="728"/>
      <c r="EN285" s="728"/>
      <c r="EO285" s="728"/>
      <c r="EP285" s="728"/>
      <c r="EQ285" s="728"/>
      <c r="ER285" s="728"/>
      <c r="ES285" s="728"/>
      <c r="ET285" s="728"/>
      <c r="EU285" s="728"/>
      <c r="EV285" s="728"/>
      <c r="EW285" s="728"/>
      <c r="EX285" s="728"/>
      <c r="EY285" s="728"/>
      <c r="EZ285" s="728"/>
      <c r="FA285" s="728"/>
      <c r="FB285" s="728"/>
      <c r="FC285" s="728"/>
      <c r="FD285" s="728"/>
      <c r="FE285" s="728"/>
      <c r="FF285" s="728"/>
      <c r="FG285" s="728"/>
      <c r="FH285" s="728"/>
      <c r="FI285" s="728"/>
      <c r="FJ285" s="728"/>
      <c r="FK285" s="728"/>
      <c r="FL285" s="728"/>
      <c r="FM285" s="728"/>
      <c r="FN285" s="728"/>
      <c r="FO285" s="728"/>
      <c r="FP285" s="728"/>
      <c r="FQ285" s="728"/>
      <c r="FR285" s="728"/>
      <c r="FS285" s="728"/>
      <c r="FT285" s="728"/>
      <c r="FU285" s="728"/>
      <c r="FV285" s="728"/>
      <c r="FW285" s="728"/>
      <c r="FX285" s="728"/>
      <c r="FY285" s="728"/>
      <c r="FZ285" s="728"/>
      <c r="GA285" s="728"/>
      <c r="GB285" s="728"/>
      <c r="GC285" s="728"/>
      <c r="GD285" s="728"/>
      <c r="GE285" s="728"/>
      <c r="GF285" s="728"/>
      <c r="GG285" s="728"/>
      <c r="GH285" s="728"/>
      <c r="GI285" s="728"/>
      <c r="GJ285" s="728"/>
      <c r="GK285" s="728"/>
      <c r="GL285" s="728"/>
      <c r="GM285" s="728"/>
      <c r="GN285" s="728"/>
      <c r="GO285" s="728"/>
      <c r="GP285" s="728"/>
      <c r="GQ285" s="728"/>
      <c r="GR285" s="728"/>
      <c r="GS285" s="728"/>
      <c r="GT285" s="728"/>
      <c r="GU285" s="728"/>
      <c r="GV285" s="728"/>
      <c r="GW285" s="728"/>
      <c r="GX285" s="728"/>
      <c r="GY285" s="728"/>
      <c r="GZ285" s="728"/>
      <c r="HA285" s="728"/>
      <c r="HB285" s="728"/>
      <c r="HC285" s="728"/>
      <c r="HD285" s="728"/>
      <c r="HE285" s="728"/>
      <c r="HF285" s="728"/>
      <c r="HG285" s="728"/>
      <c r="HH285" s="728"/>
      <c r="HI285" s="728"/>
      <c r="HJ285" s="728"/>
      <c r="HK285" s="728"/>
      <c r="HL285" s="728"/>
      <c r="HM285" s="728"/>
      <c r="HN285" s="728"/>
      <c r="HO285" s="728"/>
      <c r="HP285" s="728"/>
      <c r="HQ285" s="728"/>
      <c r="HR285" s="728"/>
      <c r="HS285" s="728"/>
      <c r="HT285" s="728"/>
      <c r="HU285" s="728"/>
      <c r="HV285" s="728"/>
      <c r="HW285" s="728"/>
      <c r="HX285" s="728"/>
      <c r="HY285" s="728"/>
      <c r="HZ285" s="728"/>
      <c r="IA285" s="728"/>
      <c r="IB285" s="728"/>
      <c r="IC285" s="728"/>
      <c r="ID285" s="728"/>
      <c r="IE285" s="728"/>
      <c r="IF285" s="728"/>
      <c r="IG285" s="728"/>
      <c r="IH285" s="728"/>
      <c r="II285" s="728"/>
      <c r="IJ285" s="728"/>
      <c r="IK285" s="728"/>
      <c r="IL285" s="728"/>
      <c r="IM285" s="728"/>
      <c r="IN285" s="728"/>
      <c r="IO285" s="728"/>
      <c r="IP285" s="728"/>
      <c r="IQ285" s="728"/>
      <c r="IR285" s="728"/>
      <c r="IS285" s="728"/>
      <c r="IT285" s="728"/>
      <c r="IU285" s="728"/>
      <c r="IV285" s="728"/>
      <c r="IW285" s="728"/>
      <c r="IX285" s="728"/>
      <c r="IY285" s="728"/>
      <c r="IZ285" s="728"/>
      <c r="JA285" s="728"/>
      <c r="JB285" s="728"/>
      <c r="JC285" s="728"/>
      <c r="JD285" s="728"/>
      <c r="JE285" s="728"/>
    </row>
    <row r="286" spans="13:265" s="759" customFormat="1" ht="15" hidden="1" customHeight="1">
      <c r="M286" s="638"/>
      <c r="N286" s="638"/>
      <c r="CK286" s="728"/>
      <c r="CL286" s="728"/>
      <c r="CM286" s="728"/>
      <c r="CN286" s="728"/>
      <c r="CO286" s="728"/>
      <c r="CP286" s="728"/>
      <c r="CQ286" s="728"/>
      <c r="CR286" s="728"/>
      <c r="CS286" s="728"/>
      <c r="CT286" s="728"/>
      <c r="CU286" s="728"/>
      <c r="CV286" s="728"/>
      <c r="CW286" s="728"/>
      <c r="CX286" s="728"/>
      <c r="CY286" s="728"/>
      <c r="CZ286" s="728"/>
      <c r="DA286" s="728"/>
      <c r="DB286" s="728"/>
      <c r="DC286" s="728"/>
      <c r="DD286" s="728"/>
      <c r="DE286" s="728"/>
      <c r="DF286" s="728"/>
      <c r="DG286" s="728"/>
      <c r="DH286" s="728"/>
      <c r="DI286" s="728"/>
      <c r="DJ286" s="728"/>
      <c r="DK286" s="728"/>
      <c r="DL286" s="728"/>
      <c r="DM286" s="728"/>
      <c r="DN286" s="728"/>
      <c r="DO286" s="728"/>
      <c r="DP286" s="728"/>
      <c r="DQ286" s="728"/>
      <c r="DR286" s="728"/>
      <c r="DS286" s="728"/>
      <c r="DT286" s="728"/>
      <c r="DU286" s="728"/>
      <c r="DV286" s="728"/>
      <c r="DW286" s="728"/>
      <c r="DX286" s="728"/>
      <c r="DY286" s="728"/>
      <c r="DZ286" s="728"/>
      <c r="EA286" s="728"/>
      <c r="EB286" s="728"/>
      <c r="EC286" s="728"/>
      <c r="ED286" s="728"/>
      <c r="EE286" s="728"/>
      <c r="EF286" s="728"/>
      <c r="EG286" s="728"/>
      <c r="EH286" s="728"/>
      <c r="EI286" s="728"/>
      <c r="EJ286" s="728"/>
      <c r="EK286" s="728"/>
      <c r="EL286" s="728"/>
      <c r="EM286" s="728"/>
      <c r="EN286" s="728"/>
      <c r="EO286" s="728"/>
      <c r="EP286" s="728"/>
      <c r="EQ286" s="728"/>
      <c r="ER286" s="728"/>
      <c r="ES286" s="728"/>
      <c r="ET286" s="728"/>
      <c r="EU286" s="728"/>
      <c r="EV286" s="728"/>
      <c r="EW286" s="728"/>
      <c r="EX286" s="728"/>
      <c r="EY286" s="728"/>
      <c r="EZ286" s="728"/>
      <c r="FA286" s="728"/>
      <c r="FB286" s="728"/>
      <c r="FC286" s="728"/>
      <c r="FD286" s="728"/>
      <c r="FE286" s="728"/>
      <c r="FF286" s="728"/>
      <c r="FG286" s="728"/>
      <c r="FH286" s="728"/>
      <c r="FI286" s="728"/>
      <c r="FJ286" s="728"/>
      <c r="FK286" s="728"/>
      <c r="FL286" s="728"/>
      <c r="FM286" s="728"/>
      <c r="FN286" s="728"/>
      <c r="FO286" s="728"/>
      <c r="FP286" s="728"/>
      <c r="FQ286" s="728"/>
      <c r="FR286" s="728"/>
      <c r="FS286" s="728"/>
      <c r="FT286" s="728"/>
      <c r="FU286" s="728"/>
      <c r="FV286" s="728"/>
      <c r="FW286" s="728"/>
      <c r="FX286" s="728"/>
      <c r="FY286" s="728"/>
      <c r="FZ286" s="728"/>
      <c r="GA286" s="728"/>
      <c r="GB286" s="728"/>
      <c r="GC286" s="728"/>
      <c r="GD286" s="728"/>
      <c r="GE286" s="728"/>
      <c r="GF286" s="728"/>
      <c r="GG286" s="728"/>
      <c r="GH286" s="728"/>
      <c r="GI286" s="728"/>
      <c r="GJ286" s="728"/>
      <c r="GK286" s="728"/>
      <c r="GL286" s="728"/>
      <c r="GM286" s="728"/>
      <c r="GN286" s="728"/>
      <c r="GO286" s="728"/>
      <c r="GP286" s="728"/>
      <c r="GQ286" s="728"/>
      <c r="GR286" s="728"/>
      <c r="GS286" s="728"/>
      <c r="GT286" s="728"/>
      <c r="GU286" s="728"/>
      <c r="GV286" s="728"/>
      <c r="GW286" s="728"/>
      <c r="GX286" s="728"/>
      <c r="GY286" s="728"/>
      <c r="GZ286" s="728"/>
      <c r="HA286" s="728"/>
      <c r="HB286" s="728"/>
      <c r="HC286" s="728"/>
      <c r="HD286" s="728"/>
      <c r="HE286" s="728"/>
      <c r="HF286" s="728"/>
      <c r="HG286" s="728"/>
      <c r="HH286" s="728"/>
      <c r="HI286" s="728"/>
      <c r="HJ286" s="728"/>
      <c r="HK286" s="728"/>
      <c r="HL286" s="728"/>
      <c r="HM286" s="728"/>
      <c r="HN286" s="728"/>
      <c r="HO286" s="728"/>
      <c r="HP286" s="728"/>
      <c r="HQ286" s="728"/>
      <c r="HR286" s="728"/>
      <c r="HS286" s="728"/>
      <c r="HT286" s="728"/>
      <c r="HU286" s="728"/>
      <c r="HV286" s="728"/>
      <c r="HW286" s="728"/>
      <c r="HX286" s="728"/>
      <c r="HY286" s="728"/>
      <c r="HZ286" s="728"/>
      <c r="IA286" s="728"/>
      <c r="IB286" s="728"/>
      <c r="IC286" s="728"/>
      <c r="ID286" s="728"/>
      <c r="IE286" s="728"/>
      <c r="IF286" s="728"/>
      <c r="IG286" s="728"/>
      <c r="IH286" s="728"/>
      <c r="II286" s="728"/>
      <c r="IJ286" s="728"/>
      <c r="IK286" s="728"/>
      <c r="IL286" s="728"/>
      <c r="IM286" s="728"/>
      <c r="IN286" s="728"/>
      <c r="IO286" s="728"/>
      <c r="IP286" s="728"/>
      <c r="IQ286" s="728"/>
      <c r="IR286" s="728"/>
      <c r="IS286" s="728"/>
      <c r="IT286" s="728"/>
      <c r="IU286" s="728"/>
      <c r="IV286" s="728"/>
      <c r="IW286" s="728"/>
      <c r="IX286" s="728"/>
      <c r="IY286" s="728"/>
      <c r="IZ286" s="728"/>
      <c r="JA286" s="728"/>
      <c r="JB286" s="728"/>
      <c r="JC286" s="728"/>
      <c r="JD286" s="728"/>
      <c r="JE286" s="728"/>
    </row>
    <row r="287" spans="13:265" s="759" customFormat="1" ht="15" hidden="1" customHeight="1">
      <c r="M287" s="638"/>
      <c r="N287" s="638"/>
      <c r="CK287" s="728"/>
      <c r="CL287" s="728"/>
      <c r="CM287" s="728"/>
      <c r="CN287" s="728"/>
      <c r="CO287" s="728"/>
      <c r="CP287" s="728"/>
      <c r="CQ287" s="728"/>
      <c r="CR287" s="728"/>
      <c r="CS287" s="728"/>
      <c r="CT287" s="728"/>
      <c r="CU287" s="728"/>
      <c r="CV287" s="728"/>
      <c r="CW287" s="728"/>
      <c r="CX287" s="728"/>
      <c r="CY287" s="728"/>
      <c r="CZ287" s="728"/>
      <c r="DA287" s="728"/>
      <c r="DB287" s="728"/>
      <c r="DC287" s="728"/>
      <c r="DD287" s="728"/>
      <c r="DE287" s="728"/>
      <c r="DF287" s="728"/>
      <c r="DG287" s="728"/>
      <c r="DH287" s="728"/>
      <c r="DI287" s="728"/>
      <c r="DJ287" s="728"/>
      <c r="DK287" s="728"/>
      <c r="DL287" s="728"/>
      <c r="DM287" s="728"/>
      <c r="DN287" s="728"/>
      <c r="DO287" s="728"/>
      <c r="DP287" s="728"/>
      <c r="DQ287" s="728"/>
      <c r="DR287" s="728"/>
      <c r="DS287" s="728"/>
      <c r="DT287" s="728"/>
      <c r="DU287" s="728"/>
      <c r="DV287" s="728"/>
      <c r="DW287" s="728"/>
      <c r="DX287" s="728"/>
      <c r="DY287" s="728"/>
      <c r="DZ287" s="728"/>
      <c r="EA287" s="728"/>
      <c r="EB287" s="728"/>
      <c r="EC287" s="728"/>
      <c r="ED287" s="728"/>
      <c r="EE287" s="728"/>
      <c r="EF287" s="728"/>
      <c r="EG287" s="728"/>
      <c r="EH287" s="728"/>
      <c r="EI287" s="728"/>
      <c r="EJ287" s="728"/>
      <c r="EK287" s="728"/>
      <c r="EL287" s="728"/>
      <c r="EM287" s="728"/>
      <c r="EN287" s="728"/>
      <c r="EO287" s="728"/>
      <c r="EP287" s="728"/>
      <c r="EQ287" s="728"/>
      <c r="ER287" s="728"/>
      <c r="ES287" s="728"/>
      <c r="ET287" s="728"/>
      <c r="EU287" s="728"/>
      <c r="EV287" s="728"/>
      <c r="EW287" s="728"/>
      <c r="EX287" s="728"/>
      <c r="EY287" s="728"/>
      <c r="EZ287" s="728"/>
      <c r="FA287" s="728"/>
      <c r="FB287" s="728"/>
      <c r="FC287" s="728"/>
      <c r="FD287" s="728"/>
      <c r="FE287" s="728"/>
      <c r="FF287" s="728"/>
      <c r="FG287" s="728"/>
      <c r="FH287" s="728"/>
      <c r="FI287" s="728"/>
      <c r="FJ287" s="728"/>
      <c r="FK287" s="728"/>
      <c r="FL287" s="728"/>
      <c r="FM287" s="728"/>
      <c r="FN287" s="728"/>
      <c r="FO287" s="728"/>
      <c r="FP287" s="728"/>
      <c r="FQ287" s="728"/>
      <c r="FR287" s="728"/>
      <c r="FS287" s="728"/>
      <c r="FT287" s="728"/>
      <c r="FU287" s="728"/>
      <c r="FV287" s="728"/>
      <c r="FW287" s="728"/>
      <c r="FX287" s="728"/>
      <c r="FY287" s="728"/>
      <c r="FZ287" s="728"/>
      <c r="GA287" s="728"/>
      <c r="GB287" s="728"/>
      <c r="GC287" s="728"/>
      <c r="GD287" s="728"/>
      <c r="GE287" s="728"/>
      <c r="GF287" s="728"/>
      <c r="GG287" s="728"/>
      <c r="GH287" s="728"/>
      <c r="GI287" s="728"/>
      <c r="GJ287" s="728"/>
      <c r="GK287" s="728"/>
      <c r="GL287" s="728"/>
      <c r="GM287" s="728"/>
      <c r="GN287" s="728"/>
      <c r="GO287" s="728"/>
      <c r="GP287" s="728"/>
      <c r="GQ287" s="728"/>
      <c r="GR287" s="728"/>
      <c r="GS287" s="728"/>
      <c r="GT287" s="728"/>
      <c r="GU287" s="728"/>
      <c r="GV287" s="728"/>
      <c r="GW287" s="728"/>
      <c r="GX287" s="728"/>
      <c r="GY287" s="728"/>
      <c r="GZ287" s="728"/>
      <c r="HA287" s="728"/>
      <c r="HB287" s="728"/>
      <c r="HC287" s="728"/>
      <c r="HD287" s="728"/>
      <c r="HE287" s="728"/>
      <c r="HF287" s="728"/>
      <c r="HG287" s="728"/>
      <c r="HH287" s="728"/>
      <c r="HI287" s="728"/>
      <c r="HJ287" s="728"/>
      <c r="HK287" s="728"/>
      <c r="HL287" s="728"/>
      <c r="HM287" s="728"/>
      <c r="HN287" s="728"/>
      <c r="HO287" s="728"/>
      <c r="HP287" s="728"/>
      <c r="HQ287" s="728"/>
      <c r="HR287" s="728"/>
      <c r="HS287" s="728"/>
      <c r="HT287" s="728"/>
      <c r="HU287" s="728"/>
      <c r="HV287" s="728"/>
      <c r="HW287" s="728"/>
      <c r="HX287" s="728"/>
      <c r="HY287" s="728"/>
      <c r="HZ287" s="728"/>
      <c r="IA287" s="728"/>
      <c r="IB287" s="728"/>
      <c r="IC287" s="728"/>
      <c r="ID287" s="728"/>
      <c r="IE287" s="728"/>
      <c r="IF287" s="728"/>
      <c r="IG287" s="728"/>
      <c r="IH287" s="728"/>
      <c r="II287" s="728"/>
      <c r="IJ287" s="728"/>
      <c r="IK287" s="728"/>
      <c r="IL287" s="728"/>
      <c r="IM287" s="728"/>
      <c r="IN287" s="728"/>
      <c r="IO287" s="728"/>
      <c r="IP287" s="728"/>
      <c r="IQ287" s="728"/>
      <c r="IR287" s="728"/>
      <c r="IS287" s="728"/>
      <c r="IT287" s="728"/>
      <c r="IU287" s="728"/>
      <c r="IV287" s="728"/>
      <c r="IW287" s="728"/>
      <c r="IX287" s="728"/>
      <c r="IY287" s="728"/>
      <c r="IZ287" s="728"/>
      <c r="JA287" s="728"/>
      <c r="JB287" s="728"/>
      <c r="JC287" s="728"/>
      <c r="JD287" s="728"/>
      <c r="JE287" s="728"/>
    </row>
    <row r="288" spans="13:265" s="759" customFormat="1" ht="15" hidden="1" customHeight="1">
      <c r="M288" s="638"/>
      <c r="N288" s="638"/>
      <c r="CK288" s="728"/>
      <c r="CL288" s="728"/>
      <c r="CM288" s="728"/>
      <c r="CN288" s="728"/>
      <c r="CO288" s="728"/>
      <c r="CP288" s="728"/>
      <c r="CQ288" s="728"/>
      <c r="CR288" s="728"/>
      <c r="CS288" s="728"/>
      <c r="CT288" s="728"/>
      <c r="CU288" s="728"/>
      <c r="CV288" s="728"/>
      <c r="CW288" s="728"/>
      <c r="CX288" s="728"/>
      <c r="CY288" s="728"/>
      <c r="CZ288" s="728"/>
      <c r="DA288" s="728"/>
      <c r="DB288" s="728"/>
      <c r="DC288" s="728"/>
      <c r="DD288" s="728"/>
      <c r="DE288" s="728"/>
      <c r="DF288" s="728"/>
      <c r="DG288" s="728"/>
      <c r="DH288" s="728"/>
      <c r="DI288" s="728"/>
      <c r="DJ288" s="728"/>
      <c r="DK288" s="728"/>
      <c r="DL288" s="728"/>
      <c r="DM288" s="728"/>
      <c r="DN288" s="728"/>
      <c r="DO288" s="728"/>
      <c r="DP288" s="728"/>
      <c r="DQ288" s="728"/>
      <c r="DR288" s="728"/>
      <c r="DS288" s="728"/>
      <c r="DT288" s="728"/>
      <c r="DU288" s="728"/>
      <c r="DV288" s="728"/>
      <c r="DW288" s="728"/>
      <c r="DX288" s="728"/>
      <c r="DY288" s="728"/>
      <c r="DZ288" s="728"/>
      <c r="EA288" s="728"/>
      <c r="EB288" s="728"/>
      <c r="EC288" s="728"/>
      <c r="ED288" s="728"/>
      <c r="EE288" s="728"/>
      <c r="EF288" s="728"/>
      <c r="EG288" s="728"/>
      <c r="EH288" s="728"/>
      <c r="EI288" s="728"/>
      <c r="EJ288" s="728"/>
      <c r="EK288" s="728"/>
      <c r="EL288" s="728"/>
      <c r="EM288" s="728"/>
      <c r="EN288" s="728"/>
      <c r="EO288" s="728"/>
      <c r="EP288" s="728"/>
      <c r="EQ288" s="728"/>
      <c r="ER288" s="728"/>
      <c r="ES288" s="728"/>
      <c r="ET288" s="728"/>
      <c r="EU288" s="728"/>
      <c r="EV288" s="728"/>
      <c r="EW288" s="728"/>
      <c r="EX288" s="728"/>
      <c r="EY288" s="728"/>
      <c r="EZ288" s="728"/>
      <c r="FA288" s="728"/>
      <c r="FB288" s="728"/>
      <c r="FC288" s="728"/>
      <c r="FD288" s="728"/>
      <c r="FE288" s="728"/>
      <c r="FF288" s="728"/>
      <c r="FG288" s="728"/>
      <c r="FH288" s="728"/>
      <c r="FI288" s="728"/>
      <c r="FJ288" s="728"/>
      <c r="FK288" s="728"/>
      <c r="FL288" s="728"/>
      <c r="FM288" s="728"/>
      <c r="FN288" s="728"/>
      <c r="FO288" s="728"/>
      <c r="FP288" s="728"/>
      <c r="FQ288" s="728"/>
      <c r="FR288" s="728"/>
      <c r="FS288" s="728"/>
      <c r="FT288" s="728"/>
      <c r="FU288" s="728"/>
      <c r="FV288" s="728"/>
      <c r="FW288" s="728"/>
      <c r="FX288" s="728"/>
      <c r="FY288" s="728"/>
      <c r="FZ288" s="728"/>
      <c r="GA288" s="728"/>
      <c r="GB288" s="728"/>
      <c r="GC288" s="728"/>
      <c r="GD288" s="728"/>
      <c r="GE288" s="728"/>
      <c r="GF288" s="728"/>
      <c r="GG288" s="728"/>
      <c r="GH288" s="728"/>
      <c r="GI288" s="728"/>
      <c r="GJ288" s="728"/>
      <c r="GK288" s="728"/>
      <c r="GL288" s="728"/>
      <c r="GM288" s="728"/>
      <c r="GN288" s="728"/>
      <c r="GO288" s="728"/>
      <c r="GP288" s="728"/>
      <c r="GQ288" s="728"/>
      <c r="GR288" s="728"/>
      <c r="GS288" s="728"/>
      <c r="GT288" s="728"/>
      <c r="GU288" s="728"/>
      <c r="GV288" s="728"/>
      <c r="GW288" s="728"/>
      <c r="GX288" s="728"/>
      <c r="GY288" s="728"/>
      <c r="GZ288" s="728"/>
      <c r="HA288" s="728"/>
      <c r="HB288" s="728"/>
      <c r="HC288" s="728"/>
      <c r="HD288" s="728"/>
      <c r="HE288" s="728"/>
      <c r="HF288" s="728"/>
      <c r="HG288" s="728"/>
      <c r="HH288" s="728"/>
      <c r="HI288" s="728"/>
      <c r="HJ288" s="728"/>
      <c r="HK288" s="728"/>
      <c r="HL288" s="728"/>
      <c r="HM288" s="728"/>
      <c r="HN288" s="728"/>
      <c r="HO288" s="728"/>
      <c r="HP288" s="728"/>
      <c r="HQ288" s="728"/>
      <c r="HR288" s="728"/>
      <c r="HS288" s="728"/>
      <c r="HT288" s="728"/>
      <c r="HU288" s="728"/>
      <c r="HV288" s="728"/>
      <c r="HW288" s="728"/>
      <c r="HX288" s="728"/>
      <c r="HY288" s="728"/>
      <c r="HZ288" s="728"/>
      <c r="IA288" s="728"/>
      <c r="IB288" s="728"/>
      <c r="IC288" s="728"/>
      <c r="ID288" s="728"/>
      <c r="IE288" s="728"/>
      <c r="IF288" s="728"/>
      <c r="IG288" s="728"/>
      <c r="IH288" s="728"/>
      <c r="II288" s="728"/>
      <c r="IJ288" s="728"/>
      <c r="IK288" s="728"/>
      <c r="IL288" s="728"/>
      <c r="IM288" s="728"/>
      <c r="IN288" s="728"/>
      <c r="IO288" s="728"/>
      <c r="IP288" s="728"/>
      <c r="IQ288" s="728"/>
      <c r="IR288" s="728"/>
      <c r="IS288" s="728"/>
      <c r="IT288" s="728"/>
      <c r="IU288" s="728"/>
      <c r="IV288" s="728"/>
      <c r="IW288" s="728"/>
      <c r="IX288" s="728"/>
      <c r="IY288" s="728"/>
      <c r="IZ288" s="728"/>
      <c r="JA288" s="728"/>
      <c r="JB288" s="728"/>
      <c r="JC288" s="728"/>
      <c r="JD288" s="728"/>
      <c r="JE288" s="728"/>
    </row>
    <row r="289" spans="13:265" s="759" customFormat="1" ht="15" hidden="1" customHeight="1">
      <c r="M289" s="638"/>
      <c r="N289" s="638"/>
      <c r="CK289" s="728"/>
      <c r="CL289" s="728"/>
      <c r="CM289" s="728"/>
      <c r="CN289" s="728"/>
      <c r="CO289" s="728"/>
      <c r="CP289" s="728"/>
      <c r="CQ289" s="728"/>
      <c r="CR289" s="728"/>
      <c r="CS289" s="728"/>
      <c r="CT289" s="728"/>
      <c r="CU289" s="728"/>
      <c r="CV289" s="728"/>
      <c r="CW289" s="728"/>
      <c r="CX289" s="728"/>
      <c r="CY289" s="728"/>
      <c r="CZ289" s="728"/>
      <c r="DA289" s="728"/>
      <c r="DB289" s="728"/>
      <c r="DC289" s="728"/>
      <c r="DD289" s="728"/>
      <c r="DE289" s="728"/>
      <c r="DF289" s="728"/>
      <c r="DG289" s="728"/>
      <c r="DH289" s="728"/>
      <c r="DI289" s="728"/>
      <c r="DJ289" s="728"/>
      <c r="DK289" s="728"/>
      <c r="DL289" s="728"/>
      <c r="DM289" s="728"/>
      <c r="DN289" s="728"/>
      <c r="DO289" s="728"/>
      <c r="DP289" s="728"/>
      <c r="DQ289" s="728"/>
      <c r="DR289" s="728"/>
      <c r="DS289" s="728"/>
      <c r="DT289" s="728"/>
      <c r="DU289" s="728"/>
      <c r="DV289" s="728"/>
      <c r="DW289" s="728"/>
      <c r="DX289" s="728"/>
      <c r="DY289" s="728"/>
      <c r="DZ289" s="728"/>
      <c r="EA289" s="728"/>
      <c r="EB289" s="728"/>
      <c r="EC289" s="728"/>
      <c r="ED289" s="728"/>
      <c r="EE289" s="728"/>
      <c r="EF289" s="728"/>
      <c r="EG289" s="728"/>
      <c r="EH289" s="728"/>
      <c r="EI289" s="728"/>
      <c r="EJ289" s="728"/>
      <c r="EK289" s="728"/>
      <c r="EL289" s="728"/>
      <c r="EM289" s="728"/>
      <c r="EN289" s="728"/>
      <c r="EO289" s="728"/>
      <c r="EP289" s="728"/>
      <c r="EQ289" s="728"/>
      <c r="ER289" s="728"/>
      <c r="ES289" s="728"/>
      <c r="ET289" s="728"/>
      <c r="EU289" s="728"/>
      <c r="EV289" s="728"/>
      <c r="EW289" s="728"/>
      <c r="EX289" s="728"/>
      <c r="EY289" s="728"/>
      <c r="EZ289" s="728"/>
      <c r="FA289" s="728"/>
      <c r="FB289" s="728"/>
      <c r="FC289" s="728"/>
      <c r="FD289" s="728"/>
      <c r="FE289" s="728"/>
      <c r="FF289" s="728"/>
      <c r="FG289" s="728"/>
      <c r="FH289" s="728"/>
      <c r="FI289" s="728"/>
      <c r="FJ289" s="728"/>
      <c r="FK289" s="728"/>
      <c r="FL289" s="728"/>
      <c r="FM289" s="728"/>
      <c r="FN289" s="728"/>
      <c r="FO289" s="728"/>
      <c r="FP289" s="728"/>
      <c r="FQ289" s="728"/>
      <c r="FR289" s="728"/>
      <c r="FS289" s="728"/>
      <c r="FT289" s="728"/>
      <c r="FU289" s="728"/>
      <c r="FV289" s="728"/>
      <c r="FW289" s="728"/>
      <c r="FX289" s="728"/>
      <c r="FY289" s="728"/>
      <c r="FZ289" s="728"/>
      <c r="GA289" s="728"/>
      <c r="GB289" s="728"/>
      <c r="GC289" s="728"/>
      <c r="GD289" s="728"/>
      <c r="GE289" s="728"/>
      <c r="GF289" s="728"/>
      <c r="GG289" s="728"/>
      <c r="GH289" s="728"/>
      <c r="GI289" s="728"/>
      <c r="GJ289" s="728"/>
      <c r="GK289" s="728"/>
      <c r="GL289" s="728"/>
      <c r="GM289" s="728"/>
      <c r="GN289" s="728"/>
      <c r="GO289" s="728"/>
      <c r="GP289" s="728"/>
      <c r="GQ289" s="728"/>
      <c r="GR289" s="728"/>
      <c r="GS289" s="728"/>
      <c r="GT289" s="728"/>
      <c r="GU289" s="728"/>
      <c r="GV289" s="728"/>
      <c r="GW289" s="728"/>
      <c r="GX289" s="728"/>
      <c r="GY289" s="728"/>
      <c r="GZ289" s="728"/>
      <c r="HA289" s="728"/>
      <c r="HB289" s="728"/>
      <c r="HC289" s="728"/>
      <c r="HD289" s="728"/>
      <c r="HE289" s="728"/>
      <c r="HF289" s="728"/>
      <c r="HG289" s="728"/>
      <c r="HH289" s="728"/>
      <c r="HI289" s="728"/>
      <c r="HJ289" s="728"/>
      <c r="HK289" s="728"/>
      <c r="HL289" s="728"/>
      <c r="HM289" s="728"/>
      <c r="HN289" s="728"/>
      <c r="HO289" s="728"/>
      <c r="HP289" s="728"/>
      <c r="HQ289" s="728"/>
      <c r="HR289" s="728"/>
      <c r="HS289" s="728"/>
      <c r="HT289" s="728"/>
      <c r="HU289" s="728"/>
      <c r="HV289" s="728"/>
      <c r="HW289" s="728"/>
      <c r="HX289" s="728"/>
      <c r="HY289" s="728"/>
      <c r="HZ289" s="728"/>
      <c r="IA289" s="728"/>
      <c r="IB289" s="728"/>
      <c r="IC289" s="728"/>
      <c r="ID289" s="728"/>
      <c r="IE289" s="728"/>
      <c r="IF289" s="728"/>
      <c r="IG289" s="728"/>
      <c r="IH289" s="728"/>
      <c r="II289" s="728"/>
      <c r="IJ289" s="728"/>
      <c r="IK289" s="728"/>
      <c r="IL289" s="728"/>
      <c r="IM289" s="728"/>
      <c r="IN289" s="728"/>
      <c r="IO289" s="728"/>
      <c r="IP289" s="728"/>
      <c r="IQ289" s="728"/>
      <c r="IR289" s="728"/>
      <c r="IS289" s="728"/>
      <c r="IT289" s="728"/>
      <c r="IU289" s="728"/>
      <c r="IV289" s="728"/>
      <c r="IW289" s="728"/>
      <c r="IX289" s="728"/>
      <c r="IY289" s="728"/>
      <c r="IZ289" s="728"/>
      <c r="JA289" s="728"/>
      <c r="JB289" s="728"/>
      <c r="JC289" s="728"/>
      <c r="JD289" s="728"/>
      <c r="JE289" s="728"/>
    </row>
    <row r="290" spans="13:265" s="759" customFormat="1" ht="15" hidden="1" customHeight="1">
      <c r="M290" s="638"/>
      <c r="N290" s="638"/>
      <c r="CK290" s="728"/>
      <c r="CL290" s="728"/>
      <c r="CM290" s="728"/>
      <c r="CN290" s="728"/>
      <c r="CO290" s="728"/>
      <c r="CP290" s="728"/>
      <c r="CQ290" s="728"/>
      <c r="CR290" s="728"/>
      <c r="CS290" s="728"/>
      <c r="CT290" s="728"/>
      <c r="CU290" s="728"/>
      <c r="CV290" s="728"/>
      <c r="CW290" s="728"/>
      <c r="CX290" s="728"/>
      <c r="CY290" s="728"/>
      <c r="CZ290" s="728"/>
      <c r="DA290" s="728"/>
      <c r="DB290" s="728"/>
      <c r="DC290" s="728"/>
      <c r="DD290" s="728"/>
      <c r="DE290" s="728"/>
      <c r="DF290" s="728"/>
      <c r="DG290" s="728"/>
      <c r="DH290" s="728"/>
      <c r="DI290" s="728"/>
      <c r="DJ290" s="728"/>
      <c r="DK290" s="728"/>
      <c r="DL290" s="728"/>
      <c r="DM290" s="728"/>
      <c r="DN290" s="728"/>
      <c r="DO290" s="728"/>
      <c r="DP290" s="728"/>
      <c r="DQ290" s="728"/>
      <c r="DR290" s="728"/>
      <c r="DS290" s="728"/>
      <c r="DT290" s="728"/>
      <c r="DU290" s="728"/>
      <c r="DV290" s="728"/>
      <c r="DW290" s="728"/>
      <c r="DX290" s="728"/>
      <c r="DY290" s="728"/>
      <c r="DZ290" s="728"/>
      <c r="EA290" s="728"/>
      <c r="EB290" s="728"/>
      <c r="EC290" s="728"/>
      <c r="ED290" s="728"/>
      <c r="EE290" s="728"/>
      <c r="EF290" s="728"/>
      <c r="EG290" s="728"/>
      <c r="EH290" s="728"/>
      <c r="EI290" s="728"/>
      <c r="EJ290" s="728"/>
      <c r="EK290" s="728"/>
      <c r="EL290" s="728"/>
      <c r="EM290" s="728"/>
      <c r="EN290" s="728"/>
      <c r="EO290" s="728"/>
      <c r="EP290" s="728"/>
      <c r="EQ290" s="728"/>
      <c r="ER290" s="728"/>
      <c r="ES290" s="728"/>
      <c r="ET290" s="728"/>
      <c r="EU290" s="728"/>
      <c r="EV290" s="728"/>
      <c r="EW290" s="728"/>
      <c r="EX290" s="728"/>
      <c r="EY290" s="728"/>
      <c r="EZ290" s="728"/>
      <c r="FA290" s="728"/>
      <c r="FB290" s="728"/>
      <c r="FC290" s="728"/>
      <c r="FD290" s="728"/>
      <c r="FE290" s="728"/>
      <c r="FF290" s="728"/>
      <c r="FG290" s="728"/>
      <c r="FH290" s="728"/>
      <c r="FI290" s="728"/>
      <c r="FJ290" s="728"/>
      <c r="FK290" s="728"/>
      <c r="FL290" s="728"/>
      <c r="FM290" s="728"/>
      <c r="FN290" s="728"/>
      <c r="FO290" s="728"/>
      <c r="FP290" s="728"/>
      <c r="FQ290" s="728"/>
      <c r="FR290" s="728"/>
      <c r="FS290" s="728"/>
      <c r="FT290" s="728"/>
      <c r="FU290" s="728"/>
      <c r="FV290" s="728"/>
      <c r="FW290" s="728"/>
      <c r="FX290" s="728"/>
      <c r="FY290" s="728"/>
      <c r="FZ290" s="728"/>
      <c r="GA290" s="728"/>
      <c r="GB290" s="728"/>
      <c r="GC290" s="728"/>
      <c r="GD290" s="728"/>
      <c r="GE290" s="728"/>
      <c r="GF290" s="728"/>
      <c r="GG290" s="728"/>
      <c r="GH290" s="728"/>
      <c r="GI290" s="728"/>
      <c r="GJ290" s="728"/>
      <c r="GK290" s="728"/>
      <c r="GL290" s="728"/>
      <c r="GM290" s="728"/>
      <c r="GN290" s="728"/>
      <c r="GO290" s="728"/>
      <c r="GP290" s="728"/>
      <c r="GQ290" s="728"/>
      <c r="GR290" s="728"/>
      <c r="GS290" s="728"/>
      <c r="GT290" s="728"/>
      <c r="GU290" s="728"/>
      <c r="GV290" s="728"/>
      <c r="GW290" s="728"/>
      <c r="GX290" s="728"/>
      <c r="GY290" s="728"/>
      <c r="GZ290" s="728"/>
      <c r="HA290" s="728"/>
      <c r="HB290" s="728"/>
      <c r="HC290" s="728"/>
      <c r="HD290" s="728"/>
      <c r="HE290" s="728"/>
      <c r="HF290" s="728"/>
      <c r="HG290" s="728"/>
      <c r="HH290" s="728"/>
      <c r="HI290" s="728"/>
      <c r="HJ290" s="728"/>
      <c r="HK290" s="728"/>
      <c r="HL290" s="728"/>
      <c r="HM290" s="728"/>
      <c r="HN290" s="728"/>
      <c r="HO290" s="728"/>
      <c r="HP290" s="728"/>
      <c r="HQ290" s="728"/>
      <c r="HR290" s="728"/>
      <c r="HS290" s="728"/>
      <c r="HT290" s="728"/>
      <c r="HU290" s="728"/>
      <c r="HV290" s="728"/>
      <c r="HW290" s="728"/>
      <c r="HX290" s="728"/>
      <c r="HY290" s="728"/>
      <c r="HZ290" s="728"/>
      <c r="IA290" s="728"/>
      <c r="IB290" s="728"/>
      <c r="IC290" s="728"/>
      <c r="ID290" s="728"/>
      <c r="IE290" s="728"/>
      <c r="IF290" s="728"/>
      <c r="IG290" s="728"/>
      <c r="IH290" s="728"/>
      <c r="II290" s="728"/>
      <c r="IJ290" s="728"/>
      <c r="IK290" s="728"/>
      <c r="IL290" s="728"/>
      <c r="IM290" s="728"/>
      <c r="IN290" s="728"/>
      <c r="IO290" s="728"/>
      <c r="IP290" s="728"/>
      <c r="IQ290" s="728"/>
      <c r="IR290" s="728"/>
      <c r="IS290" s="728"/>
      <c r="IT290" s="728"/>
      <c r="IU290" s="728"/>
      <c r="IV290" s="728"/>
      <c r="IW290" s="728"/>
      <c r="IX290" s="728"/>
      <c r="IY290" s="728"/>
      <c r="IZ290" s="728"/>
      <c r="JA290" s="728"/>
      <c r="JB290" s="728"/>
      <c r="JC290" s="728"/>
      <c r="JD290" s="728"/>
      <c r="JE290" s="728"/>
    </row>
    <row r="291" spans="13:265" s="759" customFormat="1" ht="15" hidden="1" customHeight="1">
      <c r="M291" s="638"/>
      <c r="N291" s="638"/>
      <c r="CK291" s="728"/>
      <c r="CL291" s="728"/>
      <c r="CM291" s="728"/>
      <c r="CN291" s="728"/>
      <c r="CO291" s="728"/>
      <c r="CP291" s="728"/>
      <c r="CQ291" s="728"/>
      <c r="CR291" s="728"/>
      <c r="CS291" s="728"/>
      <c r="CT291" s="728"/>
      <c r="CU291" s="728"/>
      <c r="CV291" s="728"/>
      <c r="CW291" s="728"/>
      <c r="CX291" s="728"/>
      <c r="CY291" s="728"/>
      <c r="CZ291" s="728"/>
      <c r="DA291" s="728"/>
      <c r="DB291" s="728"/>
      <c r="DC291" s="728"/>
      <c r="DD291" s="728"/>
      <c r="DE291" s="728"/>
      <c r="DF291" s="728"/>
      <c r="DG291" s="728"/>
      <c r="DH291" s="728"/>
      <c r="DI291" s="728"/>
      <c r="DJ291" s="728"/>
      <c r="DK291" s="728"/>
      <c r="DL291" s="728"/>
      <c r="DM291" s="728"/>
      <c r="DN291" s="728"/>
      <c r="DO291" s="728"/>
      <c r="DP291" s="728"/>
      <c r="DQ291" s="728"/>
      <c r="DR291" s="728"/>
      <c r="DS291" s="728"/>
      <c r="DT291" s="728"/>
      <c r="DU291" s="728"/>
      <c r="DV291" s="728"/>
      <c r="DW291" s="728"/>
      <c r="DX291" s="728"/>
      <c r="DY291" s="728"/>
      <c r="DZ291" s="728"/>
      <c r="EA291" s="728"/>
      <c r="EB291" s="728"/>
      <c r="EC291" s="728"/>
      <c r="ED291" s="728"/>
      <c r="EE291" s="728"/>
      <c r="EF291" s="728"/>
      <c r="EG291" s="728"/>
      <c r="EH291" s="728"/>
      <c r="EI291" s="728"/>
      <c r="EJ291" s="728"/>
      <c r="EK291" s="728"/>
      <c r="EL291" s="728"/>
      <c r="EM291" s="728"/>
      <c r="EN291" s="728"/>
      <c r="EO291" s="728"/>
      <c r="EP291" s="728"/>
      <c r="EQ291" s="728"/>
      <c r="ER291" s="728"/>
      <c r="ES291" s="728"/>
      <c r="ET291" s="728"/>
      <c r="EU291" s="728"/>
      <c r="EV291" s="728"/>
      <c r="EW291" s="728"/>
      <c r="EX291" s="728"/>
      <c r="EY291" s="728"/>
      <c r="EZ291" s="728"/>
      <c r="FA291" s="728"/>
      <c r="FB291" s="728"/>
      <c r="FC291" s="728"/>
      <c r="FD291" s="728"/>
      <c r="FE291" s="728"/>
      <c r="FF291" s="728"/>
      <c r="FG291" s="728"/>
      <c r="FH291" s="728"/>
      <c r="FI291" s="728"/>
      <c r="FJ291" s="728"/>
      <c r="FK291" s="728"/>
      <c r="FL291" s="728"/>
      <c r="FM291" s="728"/>
      <c r="FN291" s="728"/>
      <c r="FO291" s="728"/>
      <c r="FP291" s="728"/>
      <c r="FQ291" s="728"/>
      <c r="FR291" s="728"/>
      <c r="FS291" s="728"/>
      <c r="FT291" s="728"/>
      <c r="FU291" s="728"/>
      <c r="FV291" s="728"/>
      <c r="FW291" s="728"/>
      <c r="FX291" s="728"/>
      <c r="FY291" s="728"/>
      <c r="FZ291" s="728"/>
      <c r="GA291" s="728"/>
      <c r="GB291" s="728"/>
      <c r="GC291" s="728"/>
      <c r="GD291" s="728"/>
      <c r="GE291" s="728"/>
      <c r="GF291" s="728"/>
      <c r="GG291" s="728"/>
      <c r="GH291" s="728"/>
      <c r="GI291" s="728"/>
      <c r="GJ291" s="728"/>
      <c r="GK291" s="728"/>
      <c r="GL291" s="728"/>
      <c r="GM291" s="728"/>
      <c r="GN291" s="728"/>
      <c r="GO291" s="728"/>
      <c r="GP291" s="728"/>
      <c r="GQ291" s="728"/>
      <c r="GR291" s="728"/>
      <c r="GS291" s="728"/>
      <c r="GT291" s="728"/>
      <c r="GU291" s="728"/>
      <c r="GV291" s="728"/>
      <c r="GW291" s="728"/>
      <c r="GX291" s="728"/>
      <c r="GY291" s="728"/>
      <c r="GZ291" s="728"/>
      <c r="HA291" s="728"/>
      <c r="HB291" s="728"/>
      <c r="HC291" s="728"/>
      <c r="HD291" s="728"/>
      <c r="HE291" s="728"/>
      <c r="HF291" s="728"/>
      <c r="HG291" s="728"/>
      <c r="HH291" s="728"/>
      <c r="HI291" s="728"/>
      <c r="HJ291" s="728"/>
      <c r="HK291" s="728"/>
      <c r="HL291" s="728"/>
      <c r="HM291" s="728"/>
      <c r="HN291" s="728"/>
      <c r="HO291" s="728"/>
      <c r="HP291" s="728"/>
      <c r="HQ291" s="728"/>
      <c r="HR291" s="728"/>
      <c r="HS291" s="728"/>
      <c r="HT291" s="728"/>
      <c r="HU291" s="728"/>
      <c r="HV291" s="728"/>
      <c r="HW291" s="728"/>
      <c r="HX291" s="728"/>
      <c r="HY291" s="728"/>
      <c r="HZ291" s="728"/>
      <c r="IA291" s="728"/>
      <c r="IB291" s="728"/>
      <c r="IC291" s="728"/>
      <c r="ID291" s="728"/>
      <c r="IE291" s="728"/>
      <c r="IF291" s="728"/>
      <c r="IG291" s="728"/>
      <c r="IH291" s="728"/>
      <c r="II291" s="728"/>
      <c r="IJ291" s="728"/>
      <c r="IK291" s="728"/>
      <c r="IL291" s="728"/>
      <c r="IM291" s="728"/>
      <c r="IN291" s="728"/>
      <c r="IO291" s="728"/>
      <c r="IP291" s="728"/>
      <c r="IQ291" s="728"/>
      <c r="IR291" s="728"/>
      <c r="IS291" s="728"/>
      <c r="IT291" s="728"/>
      <c r="IU291" s="728"/>
      <c r="IV291" s="728"/>
      <c r="IW291" s="728"/>
      <c r="IX291" s="728"/>
      <c r="IY291" s="728"/>
      <c r="IZ291" s="728"/>
      <c r="JA291" s="728"/>
      <c r="JB291" s="728"/>
      <c r="JC291" s="728"/>
      <c r="JD291" s="728"/>
      <c r="JE291" s="728"/>
    </row>
    <row r="292" spans="13:265" s="759" customFormat="1" ht="15" hidden="1" customHeight="1">
      <c r="M292" s="638"/>
      <c r="N292" s="638"/>
      <c r="CK292" s="728"/>
      <c r="CL292" s="728"/>
      <c r="CM292" s="728"/>
      <c r="CN292" s="728"/>
      <c r="CO292" s="728"/>
      <c r="CP292" s="728"/>
      <c r="CQ292" s="728"/>
      <c r="CR292" s="728"/>
      <c r="CS292" s="728"/>
      <c r="CT292" s="728"/>
      <c r="CU292" s="728"/>
      <c r="CV292" s="728"/>
      <c r="CW292" s="728"/>
      <c r="CX292" s="728"/>
      <c r="CY292" s="728"/>
      <c r="CZ292" s="728"/>
      <c r="DA292" s="728"/>
      <c r="DB292" s="728"/>
      <c r="DC292" s="728"/>
      <c r="DD292" s="728"/>
      <c r="DE292" s="728"/>
      <c r="DF292" s="728"/>
      <c r="DG292" s="728"/>
      <c r="DH292" s="728"/>
      <c r="DI292" s="728"/>
      <c r="DJ292" s="728"/>
      <c r="DK292" s="728"/>
      <c r="DL292" s="728"/>
      <c r="DM292" s="728"/>
      <c r="DN292" s="728"/>
      <c r="DO292" s="728"/>
      <c r="DP292" s="728"/>
      <c r="DQ292" s="728"/>
      <c r="DR292" s="728"/>
      <c r="DS292" s="728"/>
      <c r="DT292" s="728"/>
      <c r="DU292" s="728"/>
      <c r="DV292" s="728"/>
      <c r="DW292" s="728"/>
      <c r="DX292" s="728"/>
      <c r="DY292" s="728"/>
      <c r="DZ292" s="728"/>
      <c r="EA292" s="728"/>
      <c r="EB292" s="728"/>
      <c r="EC292" s="728"/>
      <c r="ED292" s="728"/>
      <c r="EE292" s="728"/>
      <c r="EF292" s="728"/>
      <c r="EG292" s="728"/>
      <c r="EH292" s="728"/>
      <c r="EI292" s="728"/>
      <c r="EJ292" s="728"/>
      <c r="EK292" s="728"/>
      <c r="EL292" s="728"/>
      <c r="EM292" s="728"/>
      <c r="EN292" s="728"/>
      <c r="EO292" s="728"/>
      <c r="EP292" s="728"/>
      <c r="EQ292" s="728"/>
      <c r="ER292" s="728"/>
      <c r="ES292" s="728"/>
      <c r="ET292" s="728"/>
      <c r="EU292" s="728"/>
      <c r="EV292" s="728"/>
      <c r="EW292" s="728"/>
      <c r="EX292" s="728"/>
      <c r="EY292" s="728"/>
      <c r="EZ292" s="728"/>
      <c r="FA292" s="728"/>
      <c r="FB292" s="728"/>
      <c r="FC292" s="728"/>
      <c r="FD292" s="728"/>
      <c r="FE292" s="728"/>
      <c r="FF292" s="728"/>
      <c r="FG292" s="728"/>
      <c r="FH292" s="728"/>
      <c r="FI292" s="728"/>
      <c r="FJ292" s="728"/>
      <c r="FK292" s="728"/>
      <c r="FL292" s="728"/>
      <c r="FM292" s="728"/>
      <c r="FN292" s="728"/>
      <c r="FO292" s="728"/>
      <c r="FP292" s="728"/>
      <c r="FQ292" s="728"/>
      <c r="FR292" s="728"/>
      <c r="FS292" s="728"/>
      <c r="FT292" s="728"/>
      <c r="FU292" s="728"/>
      <c r="FV292" s="728"/>
      <c r="FW292" s="728"/>
      <c r="FX292" s="728"/>
      <c r="FY292" s="728"/>
      <c r="FZ292" s="728"/>
      <c r="GA292" s="728"/>
      <c r="GB292" s="728"/>
      <c r="GC292" s="728"/>
      <c r="GD292" s="728"/>
      <c r="GE292" s="728"/>
      <c r="GF292" s="728"/>
      <c r="GG292" s="728"/>
      <c r="GH292" s="728"/>
      <c r="GI292" s="728"/>
      <c r="GJ292" s="728"/>
      <c r="GK292" s="728"/>
      <c r="GL292" s="728"/>
      <c r="GM292" s="728"/>
      <c r="GN292" s="728"/>
      <c r="GO292" s="728"/>
      <c r="GP292" s="728"/>
      <c r="GQ292" s="728"/>
      <c r="GR292" s="728"/>
      <c r="GS292" s="728"/>
      <c r="GT292" s="728"/>
      <c r="GU292" s="728"/>
      <c r="GV292" s="728"/>
      <c r="GW292" s="728"/>
      <c r="GX292" s="728"/>
      <c r="GY292" s="728"/>
      <c r="GZ292" s="728"/>
      <c r="HA292" s="728"/>
      <c r="HB292" s="728"/>
      <c r="HC292" s="728"/>
      <c r="HD292" s="728"/>
      <c r="HE292" s="728"/>
      <c r="HF292" s="728"/>
      <c r="HG292" s="728"/>
      <c r="HH292" s="728"/>
      <c r="HI292" s="728"/>
      <c r="HJ292" s="728"/>
      <c r="HK292" s="728"/>
      <c r="HL292" s="728"/>
      <c r="HM292" s="728"/>
      <c r="HN292" s="728"/>
      <c r="HO292" s="728"/>
      <c r="HP292" s="728"/>
      <c r="HQ292" s="728"/>
      <c r="HR292" s="728"/>
      <c r="HS292" s="728"/>
      <c r="HT292" s="728"/>
      <c r="HU292" s="728"/>
      <c r="HV292" s="728"/>
      <c r="HW292" s="728"/>
      <c r="HX292" s="728"/>
      <c r="HY292" s="728"/>
      <c r="HZ292" s="728"/>
      <c r="IA292" s="728"/>
      <c r="IB292" s="728"/>
      <c r="IC292" s="728"/>
      <c r="ID292" s="728"/>
      <c r="IE292" s="728"/>
      <c r="IF292" s="728"/>
      <c r="IG292" s="728"/>
      <c r="IH292" s="728"/>
      <c r="II292" s="728"/>
      <c r="IJ292" s="728"/>
      <c r="IK292" s="728"/>
      <c r="IL292" s="728"/>
      <c r="IM292" s="728"/>
      <c r="IN292" s="728"/>
      <c r="IO292" s="728"/>
      <c r="IP292" s="728"/>
      <c r="IQ292" s="728"/>
      <c r="IR292" s="728"/>
      <c r="IS292" s="728"/>
      <c r="IT292" s="728"/>
      <c r="IU292" s="728"/>
      <c r="IV292" s="728"/>
      <c r="IW292" s="728"/>
      <c r="IX292" s="728"/>
      <c r="IY292" s="728"/>
      <c r="IZ292" s="728"/>
      <c r="JA292" s="728"/>
      <c r="JB292" s="728"/>
      <c r="JC292" s="728"/>
      <c r="JD292" s="728"/>
      <c r="JE292" s="728"/>
    </row>
    <row r="293" spans="13:265" s="759" customFormat="1" ht="15" hidden="1" customHeight="1">
      <c r="M293" s="638"/>
      <c r="N293" s="638"/>
      <c r="CK293" s="728"/>
      <c r="CL293" s="728"/>
      <c r="CM293" s="728"/>
      <c r="CN293" s="728"/>
      <c r="CO293" s="728"/>
      <c r="CP293" s="728"/>
      <c r="CQ293" s="728"/>
      <c r="CR293" s="728"/>
      <c r="CS293" s="728"/>
      <c r="CT293" s="728"/>
      <c r="CU293" s="728"/>
      <c r="CV293" s="728"/>
      <c r="CW293" s="728"/>
      <c r="CX293" s="728"/>
      <c r="CY293" s="728"/>
      <c r="CZ293" s="728"/>
      <c r="DA293" s="728"/>
      <c r="DB293" s="728"/>
      <c r="DC293" s="728"/>
      <c r="DD293" s="728"/>
      <c r="DE293" s="728"/>
      <c r="DF293" s="728"/>
      <c r="DG293" s="728"/>
      <c r="DH293" s="728"/>
      <c r="DI293" s="728"/>
      <c r="DJ293" s="728"/>
      <c r="DK293" s="728"/>
      <c r="DL293" s="728"/>
      <c r="DM293" s="728"/>
      <c r="DN293" s="728"/>
      <c r="DO293" s="728"/>
      <c r="DP293" s="728"/>
      <c r="DQ293" s="728"/>
      <c r="DR293" s="728"/>
      <c r="DS293" s="728"/>
      <c r="DT293" s="728"/>
      <c r="DU293" s="728"/>
      <c r="DV293" s="728"/>
      <c r="DW293" s="728"/>
      <c r="DX293" s="728"/>
      <c r="DY293" s="728"/>
      <c r="DZ293" s="728"/>
      <c r="EA293" s="728"/>
      <c r="EB293" s="728"/>
      <c r="EC293" s="728"/>
      <c r="ED293" s="728"/>
      <c r="EE293" s="728"/>
      <c r="EF293" s="728"/>
      <c r="EG293" s="728"/>
      <c r="EH293" s="728"/>
      <c r="EI293" s="728"/>
      <c r="EJ293" s="728"/>
      <c r="EK293" s="728"/>
      <c r="EL293" s="728"/>
      <c r="EM293" s="728"/>
      <c r="EN293" s="728"/>
      <c r="EO293" s="728"/>
      <c r="EP293" s="728"/>
      <c r="EQ293" s="728"/>
      <c r="ER293" s="728"/>
      <c r="ES293" s="728"/>
      <c r="ET293" s="728"/>
      <c r="EU293" s="728"/>
      <c r="EV293" s="728"/>
      <c r="EW293" s="728"/>
      <c r="EX293" s="728"/>
      <c r="EY293" s="728"/>
      <c r="EZ293" s="728"/>
      <c r="FA293" s="728"/>
      <c r="FB293" s="728"/>
      <c r="FC293" s="728"/>
      <c r="FD293" s="728"/>
      <c r="FE293" s="728"/>
      <c r="FF293" s="728"/>
      <c r="FG293" s="728"/>
      <c r="FH293" s="728"/>
      <c r="FI293" s="728"/>
      <c r="FJ293" s="728"/>
      <c r="FK293" s="728"/>
      <c r="FL293" s="728"/>
      <c r="FM293" s="728"/>
      <c r="FN293" s="728"/>
      <c r="FO293" s="728"/>
      <c r="FP293" s="728"/>
      <c r="FQ293" s="728"/>
      <c r="FR293" s="728"/>
      <c r="FS293" s="728"/>
      <c r="FT293" s="728"/>
      <c r="FU293" s="728"/>
      <c r="FV293" s="728"/>
      <c r="FW293" s="728"/>
      <c r="FX293" s="728"/>
      <c r="FY293" s="728"/>
      <c r="FZ293" s="728"/>
      <c r="GA293" s="728"/>
      <c r="GB293" s="728"/>
      <c r="GC293" s="728"/>
      <c r="GD293" s="728"/>
      <c r="GE293" s="728"/>
      <c r="GF293" s="728"/>
      <c r="GG293" s="728"/>
      <c r="GH293" s="728"/>
      <c r="GI293" s="728"/>
      <c r="GJ293" s="728"/>
      <c r="GK293" s="728"/>
      <c r="GL293" s="728"/>
      <c r="GM293" s="728"/>
      <c r="GN293" s="728"/>
      <c r="GO293" s="728"/>
      <c r="GP293" s="728"/>
      <c r="GQ293" s="728"/>
      <c r="GR293" s="728"/>
      <c r="GS293" s="728"/>
      <c r="GT293" s="728"/>
      <c r="GU293" s="728"/>
      <c r="GV293" s="728"/>
      <c r="GW293" s="728"/>
      <c r="GX293" s="728"/>
      <c r="GY293" s="728"/>
      <c r="GZ293" s="728"/>
      <c r="HA293" s="728"/>
      <c r="HB293" s="728"/>
      <c r="HC293" s="728"/>
      <c r="HD293" s="728"/>
      <c r="HE293" s="728"/>
      <c r="HF293" s="728"/>
      <c r="HG293" s="728"/>
      <c r="HH293" s="728"/>
      <c r="HI293" s="728"/>
      <c r="HJ293" s="728"/>
      <c r="HK293" s="728"/>
      <c r="HL293" s="728"/>
      <c r="HM293" s="728"/>
      <c r="HN293" s="728"/>
      <c r="HO293" s="728"/>
      <c r="HP293" s="728"/>
      <c r="HQ293" s="728"/>
      <c r="HR293" s="728"/>
      <c r="HS293" s="728"/>
      <c r="HT293" s="728"/>
      <c r="HU293" s="728"/>
      <c r="HV293" s="728"/>
      <c r="HW293" s="728"/>
      <c r="HX293" s="728"/>
      <c r="HY293" s="728"/>
      <c r="HZ293" s="728"/>
      <c r="IA293" s="728"/>
      <c r="IB293" s="728"/>
      <c r="IC293" s="728"/>
      <c r="ID293" s="728"/>
      <c r="IE293" s="728"/>
      <c r="IF293" s="728"/>
      <c r="IG293" s="728"/>
      <c r="IH293" s="728"/>
      <c r="II293" s="728"/>
      <c r="IJ293" s="728"/>
      <c r="IK293" s="728"/>
      <c r="IL293" s="728"/>
      <c r="IM293" s="728"/>
      <c r="IN293" s="728"/>
      <c r="IO293" s="728"/>
      <c r="IP293" s="728"/>
      <c r="IQ293" s="728"/>
      <c r="IR293" s="728"/>
      <c r="IS293" s="728"/>
      <c r="IT293" s="728"/>
      <c r="IU293" s="728"/>
      <c r="IV293" s="728"/>
      <c r="IW293" s="728"/>
      <c r="IX293" s="728"/>
      <c r="IY293" s="728"/>
      <c r="IZ293" s="728"/>
      <c r="JA293" s="728"/>
      <c r="JB293" s="728"/>
      <c r="JC293" s="728"/>
      <c r="JD293" s="728"/>
      <c r="JE293" s="728"/>
    </row>
    <row r="294" spans="13:265" s="759" customFormat="1" ht="15" hidden="1" customHeight="1">
      <c r="M294" s="638"/>
      <c r="N294" s="638"/>
      <c r="CK294" s="728"/>
      <c r="CL294" s="728"/>
      <c r="CM294" s="728"/>
      <c r="CN294" s="728"/>
      <c r="CO294" s="728"/>
      <c r="CP294" s="728"/>
      <c r="CQ294" s="728"/>
      <c r="CR294" s="728"/>
      <c r="CS294" s="728"/>
      <c r="CT294" s="728"/>
      <c r="CU294" s="728"/>
      <c r="CV294" s="728"/>
      <c r="CW294" s="728"/>
      <c r="CX294" s="728"/>
      <c r="CY294" s="728"/>
      <c r="CZ294" s="728"/>
      <c r="DA294" s="728"/>
      <c r="DB294" s="728"/>
      <c r="DC294" s="728"/>
      <c r="DD294" s="728"/>
      <c r="DE294" s="728"/>
      <c r="DF294" s="728"/>
      <c r="DG294" s="728"/>
      <c r="DH294" s="728"/>
      <c r="DI294" s="728"/>
      <c r="DJ294" s="728"/>
      <c r="DK294" s="728"/>
      <c r="DL294" s="728"/>
      <c r="DM294" s="728"/>
      <c r="DN294" s="728"/>
      <c r="DO294" s="728"/>
      <c r="DP294" s="728"/>
      <c r="DQ294" s="728"/>
      <c r="DR294" s="728"/>
      <c r="DS294" s="728"/>
      <c r="DT294" s="728"/>
      <c r="DU294" s="728"/>
      <c r="DV294" s="728"/>
      <c r="DW294" s="728"/>
      <c r="DX294" s="728"/>
      <c r="DY294" s="728"/>
      <c r="DZ294" s="728"/>
      <c r="EA294" s="728"/>
      <c r="EB294" s="728"/>
      <c r="EC294" s="728"/>
      <c r="ED294" s="728"/>
      <c r="EE294" s="728"/>
      <c r="EF294" s="728"/>
      <c r="EG294" s="728"/>
      <c r="EH294" s="728"/>
      <c r="EI294" s="728"/>
      <c r="EJ294" s="728"/>
      <c r="EK294" s="728"/>
      <c r="EL294" s="728"/>
      <c r="EM294" s="728"/>
      <c r="EN294" s="728"/>
      <c r="EO294" s="728"/>
      <c r="EP294" s="728"/>
      <c r="EQ294" s="728"/>
      <c r="ER294" s="728"/>
      <c r="ES294" s="728"/>
      <c r="ET294" s="728"/>
      <c r="EU294" s="728"/>
      <c r="EV294" s="728"/>
      <c r="EW294" s="728"/>
      <c r="EX294" s="728"/>
      <c r="EY294" s="728"/>
      <c r="EZ294" s="728"/>
      <c r="FA294" s="728"/>
      <c r="FB294" s="728"/>
      <c r="FC294" s="728"/>
      <c r="FD294" s="728"/>
      <c r="FE294" s="728"/>
      <c r="FF294" s="728"/>
      <c r="FG294" s="728"/>
      <c r="FH294" s="728"/>
      <c r="FI294" s="728"/>
      <c r="FJ294" s="728"/>
      <c r="FK294" s="728"/>
      <c r="FL294" s="728"/>
      <c r="FM294" s="728"/>
      <c r="FN294" s="728"/>
      <c r="FO294" s="728"/>
      <c r="FP294" s="728"/>
      <c r="FQ294" s="728"/>
      <c r="FR294" s="728"/>
      <c r="FS294" s="728"/>
      <c r="FT294" s="728"/>
      <c r="FU294" s="728"/>
      <c r="FV294" s="728"/>
      <c r="FW294" s="728"/>
      <c r="FX294" s="728"/>
      <c r="FY294" s="728"/>
      <c r="FZ294" s="728"/>
      <c r="GA294" s="728"/>
      <c r="GB294" s="728"/>
      <c r="GC294" s="728"/>
      <c r="GD294" s="728"/>
      <c r="GE294" s="728"/>
      <c r="GF294" s="728"/>
      <c r="GG294" s="728"/>
      <c r="GH294" s="728"/>
      <c r="GI294" s="728"/>
      <c r="GJ294" s="728"/>
      <c r="GK294" s="728"/>
      <c r="GL294" s="728"/>
      <c r="GM294" s="728"/>
      <c r="GN294" s="728"/>
      <c r="GO294" s="728"/>
      <c r="GP294" s="728"/>
      <c r="GQ294" s="728"/>
      <c r="GR294" s="728"/>
      <c r="GS294" s="728"/>
      <c r="GT294" s="728"/>
      <c r="GU294" s="728"/>
      <c r="GV294" s="728"/>
      <c r="GW294" s="728"/>
      <c r="GX294" s="728"/>
      <c r="GY294" s="728"/>
      <c r="GZ294" s="728"/>
      <c r="HA294" s="728"/>
      <c r="HB294" s="728"/>
      <c r="HC294" s="728"/>
      <c r="HD294" s="728"/>
      <c r="HE294" s="728"/>
      <c r="HF294" s="728"/>
      <c r="HG294" s="728"/>
      <c r="HH294" s="728"/>
      <c r="HI294" s="728"/>
      <c r="HJ294" s="728"/>
      <c r="HK294" s="728"/>
      <c r="HL294" s="728"/>
      <c r="HM294" s="728"/>
      <c r="HN294" s="728"/>
      <c r="HO294" s="728"/>
      <c r="HP294" s="728"/>
      <c r="HQ294" s="728"/>
      <c r="HR294" s="728"/>
      <c r="HS294" s="728"/>
      <c r="HT294" s="728"/>
      <c r="HU294" s="728"/>
      <c r="HV294" s="728"/>
      <c r="HW294" s="728"/>
      <c r="HX294" s="728"/>
      <c r="HY294" s="728"/>
      <c r="HZ294" s="728"/>
      <c r="IA294" s="728"/>
      <c r="IB294" s="728"/>
      <c r="IC294" s="728"/>
      <c r="ID294" s="728"/>
      <c r="IE294" s="728"/>
      <c r="IF294" s="728"/>
      <c r="IG294" s="728"/>
      <c r="IH294" s="728"/>
      <c r="II294" s="728"/>
      <c r="IJ294" s="728"/>
      <c r="IK294" s="728"/>
      <c r="IL294" s="728"/>
      <c r="IM294" s="728"/>
      <c r="IN294" s="728"/>
      <c r="IO294" s="728"/>
      <c r="IP294" s="728"/>
      <c r="IQ294" s="728"/>
      <c r="IR294" s="728"/>
      <c r="IS294" s="728"/>
      <c r="IT294" s="728"/>
      <c r="IU294" s="728"/>
      <c r="IV294" s="728"/>
      <c r="IW294" s="728"/>
      <c r="IX294" s="728"/>
      <c r="IY294" s="728"/>
      <c r="IZ294" s="728"/>
      <c r="JA294" s="728"/>
      <c r="JB294" s="728"/>
      <c r="JC294" s="728"/>
      <c r="JD294" s="728"/>
      <c r="JE294" s="728"/>
    </row>
    <row r="295" spans="13:265" s="759" customFormat="1" ht="15" hidden="1" customHeight="1">
      <c r="M295" s="638"/>
      <c r="N295" s="638"/>
      <c r="CK295" s="728"/>
      <c r="CL295" s="728"/>
      <c r="CM295" s="728"/>
      <c r="CN295" s="728"/>
      <c r="CO295" s="728"/>
      <c r="CP295" s="728"/>
      <c r="CQ295" s="728"/>
      <c r="CR295" s="728"/>
      <c r="CS295" s="728"/>
      <c r="CT295" s="728"/>
      <c r="CU295" s="728"/>
      <c r="CV295" s="728"/>
      <c r="CW295" s="728"/>
      <c r="CX295" s="728"/>
      <c r="CY295" s="728"/>
      <c r="CZ295" s="728"/>
      <c r="DA295" s="728"/>
      <c r="DB295" s="728"/>
      <c r="DC295" s="728"/>
      <c r="DD295" s="728"/>
      <c r="DE295" s="728"/>
      <c r="DF295" s="728"/>
      <c r="DG295" s="728"/>
      <c r="DH295" s="728"/>
      <c r="DI295" s="728"/>
      <c r="DJ295" s="728"/>
      <c r="DK295" s="728"/>
      <c r="DL295" s="728"/>
      <c r="DM295" s="728"/>
      <c r="DN295" s="728"/>
      <c r="DO295" s="728"/>
      <c r="DP295" s="728"/>
      <c r="DQ295" s="728"/>
      <c r="DR295" s="728"/>
      <c r="DS295" s="728"/>
      <c r="DT295" s="728"/>
      <c r="DU295" s="728"/>
      <c r="DV295" s="728"/>
      <c r="DW295" s="728"/>
      <c r="DX295" s="728"/>
      <c r="DY295" s="728"/>
      <c r="DZ295" s="728"/>
      <c r="EA295" s="728"/>
      <c r="EB295" s="728"/>
      <c r="EC295" s="728"/>
      <c r="ED295" s="728"/>
      <c r="EE295" s="728"/>
      <c r="EF295" s="728"/>
      <c r="EG295" s="728"/>
      <c r="EH295" s="728"/>
      <c r="EI295" s="728"/>
      <c r="EJ295" s="728"/>
      <c r="EK295" s="728"/>
      <c r="EL295" s="728"/>
      <c r="EM295" s="728"/>
      <c r="EN295" s="728"/>
      <c r="EO295" s="728"/>
      <c r="EP295" s="728"/>
      <c r="EQ295" s="728"/>
      <c r="ER295" s="728"/>
      <c r="ES295" s="728"/>
      <c r="ET295" s="728"/>
      <c r="EU295" s="728"/>
      <c r="EV295" s="728"/>
      <c r="EW295" s="728"/>
      <c r="EX295" s="728"/>
      <c r="EY295" s="728"/>
      <c r="EZ295" s="728"/>
      <c r="FA295" s="728"/>
      <c r="FB295" s="728"/>
      <c r="FC295" s="728"/>
      <c r="FD295" s="728"/>
      <c r="FE295" s="728"/>
      <c r="FF295" s="728"/>
      <c r="FG295" s="728"/>
      <c r="FH295" s="728"/>
      <c r="FI295" s="728"/>
      <c r="FJ295" s="728"/>
      <c r="FK295" s="728"/>
      <c r="FL295" s="728"/>
      <c r="FM295" s="728"/>
      <c r="FN295" s="728"/>
      <c r="FO295" s="728"/>
      <c r="FP295" s="728"/>
      <c r="FQ295" s="728"/>
      <c r="FR295" s="728"/>
      <c r="FS295" s="728"/>
      <c r="FT295" s="728"/>
      <c r="FU295" s="728"/>
      <c r="FV295" s="728"/>
      <c r="FW295" s="728"/>
      <c r="FX295" s="728"/>
      <c r="FY295" s="728"/>
      <c r="FZ295" s="728"/>
      <c r="GA295" s="728"/>
      <c r="GB295" s="728"/>
      <c r="GC295" s="728"/>
      <c r="GD295" s="728"/>
      <c r="GE295" s="728"/>
      <c r="GF295" s="728"/>
      <c r="GG295" s="728"/>
      <c r="GH295" s="728"/>
      <c r="GI295" s="728"/>
      <c r="GJ295" s="728"/>
      <c r="GK295" s="728"/>
      <c r="GL295" s="728"/>
      <c r="GM295" s="728"/>
      <c r="GN295" s="728"/>
      <c r="GO295" s="728"/>
      <c r="GP295" s="728"/>
      <c r="GQ295" s="728"/>
      <c r="GR295" s="728"/>
      <c r="GS295" s="728"/>
      <c r="GT295" s="728"/>
      <c r="GU295" s="728"/>
      <c r="GV295" s="728"/>
      <c r="GW295" s="728"/>
      <c r="GX295" s="728"/>
      <c r="GY295" s="728"/>
      <c r="GZ295" s="728"/>
      <c r="HA295" s="728"/>
      <c r="HB295" s="728"/>
      <c r="HC295" s="728"/>
      <c r="HD295" s="728"/>
      <c r="HE295" s="728"/>
      <c r="HF295" s="728"/>
      <c r="HG295" s="728"/>
      <c r="HH295" s="728"/>
      <c r="HI295" s="728"/>
      <c r="HJ295" s="728"/>
      <c r="HK295" s="728"/>
      <c r="HL295" s="728"/>
      <c r="HM295" s="728"/>
      <c r="HN295" s="728"/>
      <c r="HO295" s="728"/>
      <c r="HP295" s="728"/>
      <c r="HQ295" s="728"/>
      <c r="HR295" s="728"/>
      <c r="HS295" s="728"/>
      <c r="HT295" s="728"/>
      <c r="HU295" s="728"/>
      <c r="HV295" s="728"/>
      <c r="HW295" s="728"/>
      <c r="HX295" s="728"/>
      <c r="HY295" s="728"/>
      <c r="HZ295" s="728"/>
      <c r="IA295" s="728"/>
      <c r="IB295" s="728"/>
      <c r="IC295" s="728"/>
      <c r="ID295" s="728"/>
      <c r="IE295" s="728"/>
      <c r="IF295" s="728"/>
      <c r="IG295" s="728"/>
      <c r="IH295" s="728"/>
      <c r="II295" s="728"/>
      <c r="IJ295" s="728"/>
      <c r="IK295" s="728"/>
      <c r="IL295" s="728"/>
      <c r="IM295" s="728"/>
      <c r="IN295" s="728"/>
      <c r="IO295" s="728"/>
      <c r="IP295" s="728"/>
      <c r="IQ295" s="728"/>
      <c r="IR295" s="728"/>
      <c r="IS295" s="728"/>
      <c r="IT295" s="728"/>
      <c r="IU295" s="728"/>
      <c r="IV295" s="728"/>
      <c r="IW295" s="728"/>
      <c r="IX295" s="728"/>
      <c r="IY295" s="728"/>
      <c r="IZ295" s="728"/>
      <c r="JA295" s="728"/>
      <c r="JB295" s="728"/>
      <c r="JC295" s="728"/>
      <c r="JD295" s="728"/>
      <c r="JE295" s="728"/>
    </row>
    <row r="296" spans="13:265" s="759" customFormat="1" ht="15" hidden="1" customHeight="1">
      <c r="M296" s="638"/>
      <c r="N296" s="638"/>
      <c r="CK296" s="728"/>
      <c r="CL296" s="728"/>
      <c r="CM296" s="728"/>
      <c r="CN296" s="728"/>
      <c r="CO296" s="728"/>
      <c r="CP296" s="728"/>
      <c r="CQ296" s="728"/>
      <c r="CR296" s="728"/>
      <c r="CS296" s="728"/>
      <c r="CT296" s="728"/>
      <c r="CU296" s="728"/>
      <c r="CV296" s="728"/>
      <c r="CW296" s="728"/>
      <c r="CX296" s="728"/>
      <c r="CY296" s="728"/>
      <c r="CZ296" s="728"/>
      <c r="DA296" s="728"/>
      <c r="DB296" s="728"/>
      <c r="DC296" s="728"/>
      <c r="DD296" s="728"/>
      <c r="DE296" s="728"/>
      <c r="DF296" s="728"/>
      <c r="DG296" s="728"/>
      <c r="DH296" s="728"/>
      <c r="DI296" s="728"/>
      <c r="DJ296" s="728"/>
      <c r="DK296" s="728"/>
      <c r="DL296" s="728"/>
      <c r="DM296" s="728"/>
      <c r="DN296" s="728"/>
      <c r="DO296" s="728"/>
      <c r="DP296" s="728"/>
      <c r="DQ296" s="728"/>
      <c r="DR296" s="728"/>
      <c r="DS296" s="728"/>
      <c r="DT296" s="728"/>
      <c r="DU296" s="728"/>
      <c r="DV296" s="728"/>
      <c r="DW296" s="728"/>
      <c r="DX296" s="728"/>
      <c r="DY296" s="728"/>
      <c r="DZ296" s="728"/>
      <c r="EA296" s="728"/>
      <c r="EB296" s="728"/>
      <c r="EC296" s="728"/>
      <c r="ED296" s="728"/>
      <c r="EE296" s="728"/>
      <c r="EF296" s="728"/>
      <c r="EG296" s="728"/>
      <c r="EH296" s="728"/>
      <c r="EI296" s="728"/>
      <c r="EJ296" s="728"/>
      <c r="EK296" s="728"/>
      <c r="EL296" s="728"/>
      <c r="EM296" s="728"/>
      <c r="EN296" s="728"/>
      <c r="EO296" s="728"/>
      <c r="EP296" s="728"/>
      <c r="EQ296" s="728"/>
      <c r="ER296" s="728"/>
      <c r="ES296" s="728"/>
      <c r="ET296" s="728"/>
      <c r="EU296" s="728"/>
      <c r="EV296" s="728"/>
      <c r="EW296" s="728"/>
      <c r="EX296" s="728"/>
      <c r="EY296" s="728"/>
      <c r="EZ296" s="728"/>
      <c r="FA296" s="728"/>
      <c r="FB296" s="728"/>
      <c r="FC296" s="728"/>
      <c r="FD296" s="728"/>
      <c r="FE296" s="728"/>
      <c r="FF296" s="728"/>
      <c r="FG296" s="728"/>
      <c r="FH296" s="728"/>
      <c r="FI296" s="728"/>
      <c r="FJ296" s="728"/>
      <c r="FK296" s="728"/>
      <c r="FL296" s="728"/>
      <c r="FM296" s="728"/>
      <c r="FN296" s="728"/>
      <c r="FO296" s="728"/>
      <c r="FP296" s="728"/>
      <c r="FQ296" s="728"/>
      <c r="FR296" s="728"/>
      <c r="FS296" s="728"/>
      <c r="FT296" s="728"/>
      <c r="FU296" s="728"/>
      <c r="FV296" s="728"/>
      <c r="FW296" s="728"/>
      <c r="FX296" s="728"/>
      <c r="FY296" s="728"/>
      <c r="FZ296" s="728"/>
      <c r="GA296" s="728"/>
      <c r="GB296" s="728"/>
      <c r="GC296" s="728"/>
      <c r="GD296" s="728"/>
      <c r="GE296" s="728"/>
      <c r="GF296" s="728"/>
      <c r="GG296" s="728"/>
      <c r="GH296" s="728"/>
      <c r="GI296" s="728"/>
      <c r="GJ296" s="728"/>
      <c r="GK296" s="728"/>
      <c r="GL296" s="728"/>
      <c r="GM296" s="728"/>
      <c r="GN296" s="728"/>
      <c r="GO296" s="728"/>
      <c r="GP296" s="728"/>
      <c r="GQ296" s="728"/>
      <c r="GR296" s="728"/>
      <c r="GS296" s="728"/>
      <c r="GT296" s="728"/>
      <c r="GU296" s="728"/>
      <c r="GV296" s="728"/>
      <c r="GW296" s="728"/>
      <c r="GX296" s="728"/>
      <c r="GY296" s="728"/>
      <c r="GZ296" s="728"/>
      <c r="HA296" s="728"/>
      <c r="HB296" s="728"/>
      <c r="HC296" s="728"/>
      <c r="HD296" s="728"/>
      <c r="HE296" s="728"/>
      <c r="HF296" s="728"/>
      <c r="HG296" s="728"/>
      <c r="HH296" s="728"/>
      <c r="HI296" s="728"/>
      <c r="HJ296" s="728"/>
      <c r="HK296" s="728"/>
      <c r="HL296" s="728"/>
      <c r="HM296" s="728"/>
      <c r="HN296" s="728"/>
      <c r="HO296" s="728"/>
      <c r="HP296" s="728"/>
      <c r="HQ296" s="728"/>
      <c r="HR296" s="728"/>
      <c r="HS296" s="728"/>
      <c r="HT296" s="728"/>
      <c r="HU296" s="728"/>
      <c r="HV296" s="728"/>
      <c r="HW296" s="728"/>
      <c r="HX296" s="728"/>
      <c r="HY296" s="728"/>
      <c r="HZ296" s="728"/>
      <c r="IA296" s="728"/>
      <c r="IB296" s="728"/>
      <c r="IC296" s="728"/>
      <c r="ID296" s="728"/>
      <c r="IE296" s="728"/>
      <c r="IF296" s="728"/>
      <c r="IG296" s="728"/>
      <c r="IH296" s="728"/>
      <c r="II296" s="728"/>
      <c r="IJ296" s="728"/>
      <c r="IK296" s="728"/>
      <c r="IL296" s="728"/>
      <c r="IM296" s="728"/>
      <c r="IN296" s="728"/>
      <c r="IO296" s="728"/>
      <c r="IP296" s="728"/>
      <c r="IQ296" s="728"/>
      <c r="IR296" s="728"/>
      <c r="IS296" s="728"/>
      <c r="IT296" s="728"/>
      <c r="IU296" s="728"/>
      <c r="IV296" s="728"/>
      <c r="IW296" s="728"/>
      <c r="IX296" s="728"/>
      <c r="IY296" s="728"/>
      <c r="IZ296" s="728"/>
      <c r="JA296" s="728"/>
      <c r="JB296" s="728"/>
      <c r="JC296" s="728"/>
      <c r="JD296" s="728"/>
      <c r="JE296" s="728"/>
    </row>
    <row r="297" spans="13:265" s="759" customFormat="1" ht="15" hidden="1" customHeight="1">
      <c r="M297" s="638"/>
      <c r="N297" s="638"/>
      <c r="CK297" s="728"/>
      <c r="CL297" s="728"/>
      <c r="CM297" s="728"/>
      <c r="CN297" s="728"/>
      <c r="CO297" s="728"/>
      <c r="CP297" s="728"/>
      <c r="CQ297" s="728"/>
      <c r="CR297" s="728"/>
      <c r="CS297" s="728"/>
      <c r="CT297" s="728"/>
      <c r="CU297" s="728"/>
      <c r="CV297" s="728"/>
      <c r="CW297" s="728"/>
      <c r="CX297" s="728"/>
      <c r="CY297" s="728"/>
      <c r="CZ297" s="728"/>
      <c r="DA297" s="728"/>
      <c r="DB297" s="728"/>
      <c r="DC297" s="728"/>
      <c r="DD297" s="728"/>
      <c r="DE297" s="728"/>
      <c r="DF297" s="728"/>
      <c r="DG297" s="728"/>
      <c r="DH297" s="728"/>
      <c r="DI297" s="728"/>
      <c r="DJ297" s="728"/>
      <c r="DK297" s="728"/>
      <c r="DL297" s="728"/>
      <c r="DM297" s="728"/>
      <c r="DN297" s="728"/>
      <c r="DO297" s="728"/>
      <c r="DP297" s="728"/>
      <c r="DQ297" s="728"/>
      <c r="DR297" s="728"/>
      <c r="DS297" s="728"/>
      <c r="DT297" s="728"/>
      <c r="DU297" s="728"/>
      <c r="DV297" s="728"/>
      <c r="DW297" s="728"/>
      <c r="DX297" s="728"/>
      <c r="DY297" s="728"/>
      <c r="DZ297" s="728"/>
      <c r="EA297" s="728"/>
      <c r="EB297" s="728"/>
      <c r="EC297" s="728"/>
      <c r="ED297" s="728"/>
      <c r="EE297" s="728"/>
      <c r="EF297" s="728"/>
      <c r="EG297" s="728"/>
      <c r="EH297" s="728"/>
      <c r="EI297" s="728"/>
      <c r="EJ297" s="728"/>
      <c r="EK297" s="728"/>
      <c r="EL297" s="728"/>
      <c r="EM297" s="728"/>
      <c r="EN297" s="728"/>
      <c r="EO297" s="728"/>
      <c r="EP297" s="728"/>
      <c r="EQ297" s="728"/>
      <c r="ER297" s="728"/>
      <c r="ES297" s="728"/>
      <c r="ET297" s="728"/>
      <c r="EU297" s="728"/>
      <c r="EV297" s="728"/>
      <c r="EW297" s="728"/>
      <c r="EX297" s="728"/>
      <c r="EY297" s="728"/>
      <c r="EZ297" s="728"/>
      <c r="FA297" s="728"/>
      <c r="FB297" s="728"/>
      <c r="FC297" s="728"/>
      <c r="FD297" s="728"/>
      <c r="FE297" s="728"/>
      <c r="FF297" s="728"/>
      <c r="FG297" s="728"/>
      <c r="FH297" s="728"/>
      <c r="FI297" s="728"/>
      <c r="FJ297" s="728"/>
      <c r="FK297" s="728"/>
      <c r="FL297" s="728"/>
      <c r="FM297" s="728"/>
      <c r="FN297" s="728"/>
      <c r="FO297" s="728"/>
      <c r="FP297" s="728"/>
      <c r="FQ297" s="728"/>
      <c r="FR297" s="728"/>
      <c r="FS297" s="728"/>
      <c r="FT297" s="728"/>
      <c r="FU297" s="728"/>
      <c r="FV297" s="728"/>
      <c r="FW297" s="728"/>
      <c r="FX297" s="728"/>
      <c r="FY297" s="728"/>
      <c r="FZ297" s="728"/>
      <c r="GA297" s="728"/>
      <c r="GB297" s="728"/>
      <c r="GC297" s="728"/>
      <c r="GD297" s="728"/>
      <c r="GE297" s="728"/>
      <c r="GF297" s="728"/>
      <c r="GG297" s="728"/>
      <c r="GH297" s="728"/>
      <c r="GI297" s="728"/>
      <c r="GJ297" s="728"/>
      <c r="GK297" s="728"/>
      <c r="GL297" s="728"/>
      <c r="GM297" s="728"/>
      <c r="GN297" s="728"/>
      <c r="GO297" s="728"/>
      <c r="GP297" s="728"/>
      <c r="GQ297" s="728"/>
      <c r="GR297" s="728"/>
      <c r="GS297" s="728"/>
      <c r="GT297" s="728"/>
      <c r="GU297" s="728"/>
      <c r="GV297" s="728"/>
      <c r="GW297" s="728"/>
      <c r="GX297" s="728"/>
      <c r="GY297" s="728"/>
      <c r="GZ297" s="728"/>
      <c r="HA297" s="728"/>
      <c r="HB297" s="728"/>
      <c r="HC297" s="728"/>
      <c r="HD297" s="728"/>
      <c r="HE297" s="728"/>
      <c r="HF297" s="728"/>
      <c r="HG297" s="728"/>
      <c r="HH297" s="728"/>
      <c r="HI297" s="728"/>
      <c r="HJ297" s="728"/>
      <c r="HK297" s="728"/>
      <c r="HL297" s="728"/>
      <c r="HM297" s="728"/>
      <c r="HN297" s="728"/>
      <c r="HO297" s="728"/>
      <c r="HP297" s="728"/>
      <c r="HQ297" s="728"/>
      <c r="HR297" s="728"/>
      <c r="HS297" s="728"/>
      <c r="HT297" s="728"/>
      <c r="HU297" s="728"/>
      <c r="HV297" s="728"/>
      <c r="HW297" s="728"/>
      <c r="HX297" s="728"/>
      <c r="HY297" s="728"/>
      <c r="HZ297" s="728"/>
      <c r="IA297" s="728"/>
      <c r="IB297" s="728"/>
      <c r="IC297" s="728"/>
      <c r="ID297" s="728"/>
      <c r="IE297" s="728"/>
      <c r="IF297" s="728"/>
      <c r="IG297" s="728"/>
      <c r="IH297" s="728"/>
      <c r="II297" s="728"/>
      <c r="IJ297" s="728"/>
      <c r="IK297" s="728"/>
      <c r="IL297" s="728"/>
      <c r="IM297" s="728"/>
      <c r="IN297" s="728"/>
      <c r="IO297" s="728"/>
      <c r="IP297" s="728"/>
      <c r="IQ297" s="728"/>
      <c r="IR297" s="728"/>
      <c r="IS297" s="728"/>
      <c r="IT297" s="728"/>
      <c r="IU297" s="728"/>
      <c r="IV297" s="728"/>
      <c r="IW297" s="728"/>
      <c r="IX297" s="728"/>
      <c r="IY297" s="728"/>
      <c r="IZ297" s="728"/>
      <c r="JA297" s="728"/>
      <c r="JB297" s="728"/>
      <c r="JC297" s="728"/>
      <c r="JD297" s="728"/>
      <c r="JE297" s="728"/>
    </row>
    <row r="298" spans="13:265" s="759" customFormat="1" ht="15" hidden="1" customHeight="1">
      <c r="M298" s="638"/>
      <c r="N298" s="638"/>
      <c r="CK298" s="728"/>
      <c r="CL298" s="728"/>
      <c r="CM298" s="728"/>
      <c r="CN298" s="728"/>
      <c r="CO298" s="728"/>
      <c r="CP298" s="728"/>
      <c r="CQ298" s="728"/>
      <c r="CR298" s="728"/>
      <c r="CS298" s="728"/>
      <c r="CT298" s="728"/>
      <c r="CU298" s="728"/>
      <c r="CV298" s="728"/>
      <c r="CW298" s="728"/>
      <c r="CX298" s="728"/>
      <c r="CY298" s="728"/>
      <c r="CZ298" s="728"/>
      <c r="DA298" s="728"/>
      <c r="DB298" s="728"/>
      <c r="DC298" s="728"/>
      <c r="DD298" s="728"/>
      <c r="DE298" s="728"/>
      <c r="DF298" s="728"/>
      <c r="DG298" s="728"/>
      <c r="DH298" s="728"/>
      <c r="DI298" s="728"/>
      <c r="DJ298" s="728"/>
      <c r="DK298" s="728"/>
      <c r="DL298" s="728"/>
      <c r="DM298" s="728"/>
      <c r="DN298" s="728"/>
      <c r="DO298" s="728"/>
      <c r="DP298" s="728"/>
      <c r="DQ298" s="728"/>
      <c r="DR298" s="728"/>
      <c r="DS298" s="728"/>
      <c r="DT298" s="728"/>
      <c r="DU298" s="728"/>
      <c r="DV298" s="728"/>
      <c r="DW298" s="728"/>
      <c r="DX298" s="728"/>
      <c r="DY298" s="728"/>
      <c r="DZ298" s="728"/>
      <c r="EA298" s="728"/>
      <c r="EB298" s="728"/>
      <c r="EC298" s="728"/>
      <c r="ED298" s="728"/>
      <c r="EE298" s="728"/>
      <c r="EF298" s="728"/>
      <c r="EG298" s="728"/>
      <c r="EH298" s="728"/>
      <c r="EI298" s="728"/>
      <c r="EJ298" s="728"/>
      <c r="EK298" s="728"/>
      <c r="EL298" s="728"/>
      <c r="EM298" s="728"/>
      <c r="EN298" s="728"/>
      <c r="EO298" s="728"/>
      <c r="EP298" s="728"/>
      <c r="EQ298" s="728"/>
      <c r="ER298" s="728"/>
      <c r="ES298" s="728"/>
      <c r="ET298" s="728"/>
      <c r="EU298" s="728"/>
      <c r="EV298" s="728"/>
      <c r="EW298" s="728"/>
      <c r="EX298" s="728"/>
      <c r="EY298" s="728"/>
      <c r="EZ298" s="728"/>
      <c r="FA298" s="728"/>
      <c r="FB298" s="728"/>
      <c r="FC298" s="728"/>
      <c r="FD298" s="728"/>
      <c r="FE298" s="728"/>
      <c r="FF298" s="728"/>
      <c r="FG298" s="728"/>
      <c r="FH298" s="728"/>
      <c r="FI298" s="728"/>
      <c r="FJ298" s="728"/>
      <c r="FK298" s="728"/>
      <c r="FL298" s="728"/>
      <c r="FM298" s="728"/>
      <c r="FN298" s="728"/>
      <c r="FO298" s="728"/>
      <c r="FP298" s="728"/>
      <c r="FQ298" s="728"/>
      <c r="FR298" s="728"/>
      <c r="FS298" s="728"/>
      <c r="FT298" s="728"/>
      <c r="FU298" s="728"/>
      <c r="FV298" s="728"/>
      <c r="FW298" s="728"/>
      <c r="FX298" s="728"/>
      <c r="FY298" s="728"/>
      <c r="FZ298" s="728"/>
      <c r="GA298" s="728"/>
      <c r="GB298" s="728"/>
      <c r="GC298" s="728"/>
      <c r="GD298" s="728"/>
      <c r="GE298" s="728"/>
      <c r="GF298" s="728"/>
      <c r="GG298" s="728"/>
      <c r="GH298" s="728"/>
      <c r="GI298" s="728"/>
      <c r="GJ298" s="728"/>
      <c r="GK298" s="728"/>
      <c r="GL298" s="728"/>
      <c r="GM298" s="728"/>
      <c r="GN298" s="728"/>
      <c r="GO298" s="728"/>
      <c r="GP298" s="728"/>
      <c r="GQ298" s="728"/>
      <c r="GR298" s="728"/>
      <c r="GS298" s="728"/>
      <c r="GT298" s="728"/>
      <c r="GU298" s="728"/>
      <c r="GV298" s="728"/>
      <c r="GW298" s="728"/>
      <c r="GX298" s="728"/>
      <c r="GY298" s="728"/>
      <c r="GZ298" s="728"/>
      <c r="HA298" s="728"/>
      <c r="HB298" s="728"/>
      <c r="HC298" s="728"/>
      <c r="HD298" s="728"/>
      <c r="HE298" s="728"/>
      <c r="HF298" s="728"/>
      <c r="HG298" s="728"/>
      <c r="HH298" s="728"/>
      <c r="HI298" s="728"/>
      <c r="HJ298" s="728"/>
      <c r="HK298" s="728"/>
      <c r="HL298" s="728"/>
      <c r="HM298" s="728"/>
      <c r="HN298" s="728"/>
      <c r="HO298" s="728"/>
      <c r="HP298" s="728"/>
      <c r="HQ298" s="728"/>
      <c r="HR298" s="728"/>
      <c r="HS298" s="728"/>
      <c r="HT298" s="728"/>
      <c r="HU298" s="728"/>
      <c r="HV298" s="728"/>
      <c r="HW298" s="728"/>
      <c r="HX298" s="728"/>
      <c r="HY298" s="728"/>
      <c r="HZ298" s="728"/>
      <c r="IA298" s="728"/>
      <c r="IB298" s="728"/>
      <c r="IC298" s="728"/>
      <c r="ID298" s="728"/>
      <c r="IE298" s="728"/>
      <c r="IF298" s="728"/>
      <c r="IG298" s="728"/>
      <c r="IH298" s="728"/>
      <c r="II298" s="728"/>
      <c r="IJ298" s="728"/>
      <c r="IK298" s="728"/>
      <c r="IL298" s="728"/>
      <c r="IM298" s="728"/>
      <c r="IN298" s="728"/>
      <c r="IO298" s="728"/>
      <c r="IP298" s="728"/>
      <c r="IQ298" s="728"/>
      <c r="IR298" s="728"/>
      <c r="IS298" s="728"/>
      <c r="IT298" s="728"/>
      <c r="IU298" s="728"/>
      <c r="IV298" s="728"/>
      <c r="IW298" s="728"/>
      <c r="IX298" s="728"/>
      <c r="IY298" s="728"/>
      <c r="IZ298" s="728"/>
      <c r="JA298" s="728"/>
      <c r="JB298" s="728"/>
      <c r="JC298" s="728"/>
      <c r="JD298" s="728"/>
      <c r="JE298" s="728"/>
    </row>
    <row r="299" spans="13:265" s="759" customFormat="1" ht="15" hidden="1" customHeight="1">
      <c r="M299" s="638"/>
      <c r="N299" s="638"/>
      <c r="CK299" s="728"/>
      <c r="CL299" s="728"/>
      <c r="CM299" s="728"/>
      <c r="CN299" s="728"/>
      <c r="CO299" s="728"/>
      <c r="CP299" s="728"/>
      <c r="CQ299" s="728"/>
      <c r="CR299" s="728"/>
      <c r="CS299" s="728"/>
      <c r="CT299" s="728"/>
      <c r="CU299" s="728"/>
      <c r="CV299" s="728"/>
      <c r="CW299" s="728"/>
      <c r="CX299" s="728"/>
      <c r="CY299" s="728"/>
      <c r="CZ299" s="728"/>
      <c r="DA299" s="728"/>
      <c r="DB299" s="728"/>
      <c r="DC299" s="728"/>
      <c r="DD299" s="728"/>
      <c r="DE299" s="728"/>
      <c r="DF299" s="728"/>
      <c r="DG299" s="728"/>
      <c r="DH299" s="728"/>
      <c r="DI299" s="728"/>
      <c r="DJ299" s="728"/>
      <c r="DK299" s="728"/>
      <c r="DL299" s="728"/>
      <c r="DM299" s="728"/>
      <c r="DN299" s="728"/>
      <c r="DO299" s="728"/>
      <c r="DP299" s="728"/>
      <c r="DQ299" s="728"/>
      <c r="DR299" s="728"/>
      <c r="DS299" s="728"/>
      <c r="DT299" s="728"/>
      <c r="DU299" s="728"/>
      <c r="DV299" s="728"/>
      <c r="DW299" s="728"/>
      <c r="DX299" s="728"/>
      <c r="DY299" s="728"/>
      <c r="DZ299" s="728"/>
      <c r="EA299" s="728"/>
      <c r="EB299" s="728"/>
      <c r="EC299" s="728"/>
      <c r="ED299" s="728"/>
      <c r="EE299" s="728"/>
      <c r="EF299" s="728"/>
      <c r="EG299" s="728"/>
      <c r="EH299" s="728"/>
      <c r="EI299" s="728"/>
      <c r="EJ299" s="728"/>
      <c r="EK299" s="728"/>
      <c r="EL299" s="728"/>
      <c r="EM299" s="728"/>
      <c r="EN299" s="728"/>
      <c r="EO299" s="728"/>
      <c r="EP299" s="728"/>
      <c r="EQ299" s="728"/>
      <c r="ER299" s="728"/>
      <c r="ES299" s="728"/>
      <c r="ET299" s="728"/>
      <c r="EU299" s="728"/>
      <c r="EV299" s="728"/>
      <c r="EW299" s="728"/>
      <c r="EX299" s="728"/>
      <c r="EY299" s="728"/>
      <c r="EZ299" s="728"/>
      <c r="FA299" s="728"/>
      <c r="FB299" s="728"/>
      <c r="FC299" s="728"/>
      <c r="FD299" s="728"/>
      <c r="FE299" s="728"/>
      <c r="FF299" s="728"/>
      <c r="FG299" s="728"/>
      <c r="FH299" s="728"/>
      <c r="FI299" s="728"/>
      <c r="FJ299" s="728"/>
      <c r="FK299" s="728"/>
      <c r="FL299" s="728"/>
      <c r="FM299" s="728"/>
      <c r="FN299" s="728"/>
      <c r="FO299" s="728"/>
      <c r="FP299" s="728"/>
      <c r="FQ299" s="728"/>
      <c r="FR299" s="728"/>
      <c r="FS299" s="728"/>
      <c r="FT299" s="728"/>
      <c r="FU299" s="728"/>
      <c r="FV299" s="728"/>
      <c r="FW299" s="728"/>
      <c r="FX299" s="728"/>
      <c r="FY299" s="728"/>
      <c r="FZ299" s="728"/>
      <c r="GA299" s="728"/>
      <c r="GB299" s="728"/>
      <c r="GC299" s="728"/>
      <c r="GD299" s="728"/>
      <c r="GE299" s="728"/>
      <c r="GF299" s="728"/>
      <c r="GG299" s="728"/>
      <c r="GH299" s="728"/>
      <c r="GI299" s="728"/>
      <c r="GJ299" s="728"/>
      <c r="GK299" s="728"/>
      <c r="GL299" s="728"/>
      <c r="GM299" s="728"/>
      <c r="GN299" s="728"/>
      <c r="GO299" s="728"/>
      <c r="GP299" s="728"/>
      <c r="GQ299" s="728"/>
      <c r="GR299" s="728"/>
      <c r="GS299" s="728"/>
      <c r="GT299" s="728"/>
      <c r="GU299" s="728"/>
      <c r="GV299" s="728"/>
      <c r="GW299" s="728"/>
      <c r="GX299" s="728"/>
      <c r="GY299" s="728"/>
      <c r="GZ299" s="728"/>
      <c r="HA299" s="728"/>
      <c r="HB299" s="728"/>
      <c r="HC299" s="728"/>
      <c r="HD299" s="728"/>
      <c r="HE299" s="728"/>
      <c r="HF299" s="728"/>
      <c r="HG299" s="728"/>
      <c r="HH299" s="728"/>
      <c r="HI299" s="728"/>
      <c r="HJ299" s="728"/>
      <c r="HK299" s="728"/>
      <c r="HL299" s="728"/>
      <c r="HM299" s="728"/>
      <c r="HN299" s="728"/>
      <c r="HO299" s="728"/>
      <c r="HP299" s="728"/>
      <c r="HQ299" s="728"/>
      <c r="HR299" s="728"/>
      <c r="HS299" s="728"/>
      <c r="HT299" s="728"/>
      <c r="HU299" s="728"/>
      <c r="HV299" s="728"/>
      <c r="HW299" s="728"/>
      <c r="HX299" s="728"/>
      <c r="HY299" s="728"/>
      <c r="HZ299" s="728"/>
      <c r="IA299" s="728"/>
      <c r="IB299" s="728"/>
      <c r="IC299" s="728"/>
      <c r="ID299" s="728"/>
      <c r="IE299" s="728"/>
      <c r="IF299" s="728"/>
      <c r="IG299" s="728"/>
      <c r="IH299" s="728"/>
      <c r="II299" s="728"/>
      <c r="IJ299" s="728"/>
      <c r="IK299" s="728"/>
      <c r="IL299" s="728"/>
      <c r="IM299" s="728"/>
      <c r="IN299" s="728"/>
      <c r="IO299" s="728"/>
      <c r="IP299" s="728"/>
      <c r="IQ299" s="728"/>
      <c r="IR299" s="728"/>
      <c r="IS299" s="728"/>
      <c r="IT299" s="728"/>
      <c r="IU299" s="728"/>
      <c r="IV299" s="728"/>
      <c r="IW299" s="728"/>
      <c r="IX299" s="728"/>
      <c r="IY299" s="728"/>
      <c r="IZ299" s="728"/>
      <c r="JA299" s="728"/>
      <c r="JB299" s="728"/>
      <c r="JC299" s="728"/>
      <c r="JD299" s="728"/>
      <c r="JE299" s="728"/>
    </row>
    <row r="300" spans="13:265" s="759" customFormat="1" ht="15" hidden="1" customHeight="1">
      <c r="M300" s="638"/>
      <c r="N300" s="638"/>
      <c r="CK300" s="728"/>
      <c r="CL300" s="728"/>
      <c r="CM300" s="728"/>
      <c r="CN300" s="728"/>
      <c r="CO300" s="728"/>
      <c r="CP300" s="728"/>
      <c r="CQ300" s="728"/>
      <c r="CR300" s="728"/>
      <c r="CS300" s="728"/>
      <c r="CT300" s="728"/>
      <c r="CU300" s="728"/>
      <c r="CV300" s="728"/>
      <c r="CW300" s="728"/>
      <c r="CX300" s="728"/>
      <c r="CY300" s="728"/>
      <c r="CZ300" s="728"/>
      <c r="DA300" s="728"/>
      <c r="DB300" s="728"/>
      <c r="DC300" s="728"/>
      <c r="DD300" s="728"/>
      <c r="DE300" s="728"/>
      <c r="DF300" s="728"/>
      <c r="DG300" s="728"/>
      <c r="DH300" s="728"/>
      <c r="DI300" s="728"/>
      <c r="DJ300" s="728"/>
      <c r="DK300" s="728"/>
      <c r="DL300" s="728"/>
      <c r="DM300" s="728"/>
      <c r="DN300" s="728"/>
      <c r="DO300" s="728"/>
      <c r="DP300" s="728"/>
      <c r="DQ300" s="728"/>
      <c r="DR300" s="728"/>
      <c r="DS300" s="728"/>
      <c r="DT300" s="728"/>
      <c r="DU300" s="728"/>
      <c r="DV300" s="728"/>
      <c r="DW300" s="728"/>
      <c r="DX300" s="728"/>
      <c r="DY300" s="728"/>
      <c r="DZ300" s="728"/>
      <c r="EA300" s="728"/>
      <c r="EB300" s="728"/>
      <c r="EC300" s="728"/>
      <c r="ED300" s="728"/>
      <c r="EE300" s="728"/>
      <c r="EF300" s="728"/>
      <c r="EG300" s="728"/>
      <c r="EH300" s="728"/>
      <c r="EI300" s="728"/>
      <c r="EJ300" s="728"/>
      <c r="EK300" s="728"/>
      <c r="EL300" s="728"/>
      <c r="EM300" s="728"/>
      <c r="EN300" s="728"/>
      <c r="EO300" s="728"/>
      <c r="EP300" s="728"/>
      <c r="EQ300" s="728"/>
      <c r="ER300" s="728"/>
      <c r="ES300" s="728"/>
      <c r="ET300" s="728"/>
      <c r="EU300" s="728"/>
      <c r="EV300" s="728"/>
      <c r="EW300" s="728"/>
      <c r="EX300" s="728"/>
      <c r="EY300" s="728"/>
      <c r="EZ300" s="728"/>
      <c r="FA300" s="728"/>
      <c r="FB300" s="728"/>
      <c r="FC300" s="728"/>
      <c r="FD300" s="728"/>
      <c r="FE300" s="728"/>
      <c r="FF300" s="728"/>
      <c r="FG300" s="728"/>
      <c r="FH300" s="728"/>
      <c r="FI300" s="728"/>
      <c r="FJ300" s="728"/>
      <c r="FK300" s="728"/>
      <c r="FL300" s="728"/>
      <c r="FM300" s="728"/>
      <c r="FN300" s="728"/>
      <c r="FO300" s="728"/>
      <c r="FP300" s="728"/>
      <c r="FQ300" s="728"/>
      <c r="FR300" s="728"/>
      <c r="FS300" s="728"/>
      <c r="FT300" s="728"/>
      <c r="FU300" s="728"/>
      <c r="FV300" s="728"/>
      <c r="FW300" s="728"/>
      <c r="FX300" s="728"/>
      <c r="FY300" s="728"/>
      <c r="FZ300" s="728"/>
      <c r="GA300" s="728"/>
      <c r="GB300" s="728"/>
      <c r="GC300" s="728"/>
      <c r="GD300" s="728"/>
      <c r="GE300" s="728"/>
      <c r="GF300" s="728"/>
      <c r="GG300" s="728"/>
      <c r="GH300" s="728"/>
      <c r="GI300" s="728"/>
      <c r="GJ300" s="728"/>
      <c r="GK300" s="728"/>
      <c r="GL300" s="728"/>
      <c r="GM300" s="728"/>
      <c r="GN300" s="728"/>
      <c r="GO300" s="728"/>
      <c r="GP300" s="728"/>
      <c r="GQ300" s="728"/>
      <c r="GR300" s="728"/>
      <c r="GS300" s="728"/>
      <c r="GT300" s="728"/>
      <c r="GU300" s="728"/>
      <c r="GV300" s="728"/>
      <c r="GW300" s="728"/>
      <c r="GX300" s="728"/>
      <c r="GY300" s="728"/>
      <c r="GZ300" s="728"/>
      <c r="HA300" s="728"/>
      <c r="HB300" s="728"/>
      <c r="HC300" s="728"/>
      <c r="HD300" s="728"/>
      <c r="HE300" s="728"/>
      <c r="HF300" s="728"/>
      <c r="HG300" s="728"/>
      <c r="HH300" s="728"/>
      <c r="HI300" s="728"/>
      <c r="HJ300" s="728"/>
      <c r="HK300" s="728"/>
      <c r="HL300" s="728"/>
      <c r="HM300" s="728"/>
      <c r="HN300" s="728"/>
      <c r="HO300" s="728"/>
      <c r="HP300" s="728"/>
      <c r="HQ300" s="728"/>
      <c r="HR300" s="728"/>
      <c r="HS300" s="728"/>
      <c r="HT300" s="728"/>
      <c r="HU300" s="728"/>
      <c r="HV300" s="728"/>
      <c r="HW300" s="728"/>
      <c r="HX300" s="728"/>
      <c r="HY300" s="728"/>
      <c r="HZ300" s="728"/>
      <c r="IA300" s="728"/>
      <c r="IB300" s="728"/>
      <c r="IC300" s="728"/>
      <c r="ID300" s="728"/>
      <c r="IE300" s="728"/>
      <c r="IF300" s="728"/>
      <c r="IG300" s="728"/>
      <c r="IH300" s="728"/>
      <c r="II300" s="728"/>
      <c r="IJ300" s="728"/>
      <c r="IK300" s="728"/>
      <c r="IL300" s="728"/>
      <c r="IM300" s="728"/>
      <c r="IN300" s="728"/>
      <c r="IO300" s="728"/>
      <c r="IP300" s="728"/>
      <c r="IQ300" s="728"/>
      <c r="IR300" s="728"/>
      <c r="IS300" s="728"/>
      <c r="IT300" s="728"/>
      <c r="IU300" s="728"/>
      <c r="IV300" s="728"/>
      <c r="IW300" s="728"/>
      <c r="IX300" s="728"/>
      <c r="IY300" s="728"/>
      <c r="IZ300" s="728"/>
      <c r="JA300" s="728"/>
      <c r="JB300" s="728"/>
      <c r="JC300" s="728"/>
      <c r="JD300" s="728"/>
      <c r="JE300" s="728"/>
    </row>
    <row r="301" spans="13:265" s="759" customFormat="1" ht="15" hidden="1" customHeight="1">
      <c r="M301" s="638"/>
      <c r="N301" s="638"/>
      <c r="CK301" s="728"/>
      <c r="CL301" s="728"/>
      <c r="CM301" s="728"/>
      <c r="CN301" s="728"/>
      <c r="CO301" s="728"/>
      <c r="CP301" s="728"/>
      <c r="CQ301" s="728"/>
      <c r="CR301" s="728"/>
      <c r="CS301" s="728"/>
      <c r="CT301" s="728"/>
      <c r="CU301" s="728"/>
      <c r="CV301" s="728"/>
      <c r="CW301" s="728"/>
      <c r="CX301" s="728"/>
      <c r="CY301" s="728"/>
      <c r="CZ301" s="728"/>
      <c r="DA301" s="728"/>
      <c r="DB301" s="728"/>
      <c r="DC301" s="728"/>
      <c r="DD301" s="728"/>
      <c r="DE301" s="728"/>
      <c r="DF301" s="728"/>
      <c r="DG301" s="728"/>
      <c r="DH301" s="728"/>
      <c r="DI301" s="728"/>
      <c r="DJ301" s="728"/>
      <c r="DK301" s="728"/>
      <c r="DL301" s="728"/>
      <c r="DM301" s="728"/>
      <c r="DN301" s="728"/>
      <c r="DO301" s="728"/>
      <c r="DP301" s="728"/>
      <c r="DQ301" s="728"/>
      <c r="DR301" s="728"/>
      <c r="DS301" s="728"/>
      <c r="DT301" s="728"/>
      <c r="DU301" s="728"/>
      <c r="DV301" s="728"/>
      <c r="DW301" s="728"/>
      <c r="DX301" s="728"/>
      <c r="DY301" s="728"/>
      <c r="DZ301" s="728"/>
      <c r="EA301" s="728"/>
      <c r="EB301" s="728"/>
      <c r="EC301" s="728"/>
      <c r="ED301" s="728"/>
      <c r="EE301" s="728"/>
      <c r="EF301" s="728"/>
      <c r="EG301" s="728"/>
      <c r="EH301" s="728"/>
      <c r="EI301" s="728"/>
      <c r="EJ301" s="728"/>
      <c r="EK301" s="728"/>
      <c r="EL301" s="728"/>
      <c r="EM301" s="728"/>
      <c r="EN301" s="728"/>
      <c r="EO301" s="728"/>
      <c r="EP301" s="728"/>
      <c r="EQ301" s="728"/>
      <c r="ER301" s="728"/>
      <c r="ES301" s="728"/>
      <c r="ET301" s="728"/>
      <c r="EU301" s="728"/>
      <c r="EV301" s="728"/>
      <c r="EW301" s="728"/>
      <c r="EX301" s="728"/>
      <c r="EY301" s="728"/>
      <c r="EZ301" s="728"/>
      <c r="FA301" s="728"/>
      <c r="FB301" s="728"/>
      <c r="FC301" s="728"/>
      <c r="FD301" s="728"/>
      <c r="FE301" s="728"/>
      <c r="FF301" s="728"/>
      <c r="FG301" s="728"/>
      <c r="FH301" s="728"/>
      <c r="FI301" s="728"/>
      <c r="FJ301" s="728"/>
      <c r="FK301" s="728"/>
      <c r="FL301" s="728"/>
      <c r="FM301" s="728"/>
      <c r="FN301" s="728"/>
      <c r="FO301" s="728"/>
      <c r="FP301" s="728"/>
      <c r="FQ301" s="728"/>
      <c r="FR301" s="728"/>
      <c r="FS301" s="728"/>
      <c r="FT301" s="728"/>
      <c r="FU301" s="728"/>
      <c r="FV301" s="728"/>
      <c r="FW301" s="728"/>
      <c r="FX301" s="728"/>
      <c r="FY301" s="728"/>
      <c r="FZ301" s="728"/>
      <c r="GA301" s="728"/>
      <c r="GB301" s="728"/>
      <c r="GC301" s="728"/>
      <c r="GD301" s="728"/>
      <c r="GE301" s="728"/>
      <c r="GF301" s="728"/>
      <c r="GG301" s="728"/>
      <c r="GH301" s="728"/>
      <c r="GI301" s="728"/>
      <c r="GJ301" s="728"/>
      <c r="GK301" s="728"/>
      <c r="GL301" s="728"/>
      <c r="GM301" s="728"/>
      <c r="GN301" s="728"/>
      <c r="GO301" s="728"/>
      <c r="GP301" s="728"/>
      <c r="GQ301" s="728"/>
      <c r="GR301" s="728"/>
      <c r="GS301" s="728"/>
      <c r="GT301" s="728"/>
      <c r="GU301" s="728"/>
      <c r="GV301" s="728"/>
      <c r="GW301" s="728"/>
      <c r="GX301" s="728"/>
      <c r="GY301" s="728"/>
      <c r="GZ301" s="728"/>
      <c r="HA301" s="728"/>
      <c r="HB301" s="728"/>
      <c r="HC301" s="728"/>
      <c r="HD301" s="728"/>
      <c r="HE301" s="728"/>
      <c r="HF301" s="728"/>
      <c r="HG301" s="728"/>
      <c r="HH301" s="728"/>
      <c r="HI301" s="728"/>
      <c r="HJ301" s="728"/>
      <c r="HK301" s="728"/>
      <c r="HL301" s="728"/>
      <c r="HM301" s="728"/>
      <c r="HN301" s="728"/>
      <c r="HO301" s="728"/>
      <c r="HP301" s="728"/>
      <c r="HQ301" s="728"/>
      <c r="HR301" s="728"/>
      <c r="HS301" s="728"/>
      <c r="HT301" s="728"/>
      <c r="HU301" s="728"/>
      <c r="HV301" s="728"/>
      <c r="HW301" s="728"/>
      <c r="HX301" s="728"/>
      <c r="HY301" s="728"/>
      <c r="HZ301" s="728"/>
      <c r="IA301" s="728"/>
      <c r="IB301" s="728"/>
      <c r="IC301" s="728"/>
      <c r="ID301" s="728"/>
      <c r="IE301" s="728"/>
      <c r="IF301" s="728"/>
      <c r="IG301" s="728"/>
      <c r="IH301" s="728"/>
      <c r="II301" s="728"/>
      <c r="IJ301" s="728"/>
      <c r="IK301" s="728"/>
      <c r="IL301" s="728"/>
      <c r="IM301" s="728"/>
      <c r="IN301" s="728"/>
      <c r="IO301" s="728"/>
      <c r="IP301" s="728"/>
      <c r="IQ301" s="728"/>
      <c r="IR301" s="728"/>
      <c r="IS301" s="728"/>
      <c r="IT301" s="728"/>
      <c r="IU301" s="728"/>
      <c r="IV301" s="728"/>
      <c r="IW301" s="728"/>
      <c r="IX301" s="728"/>
      <c r="IY301" s="728"/>
      <c r="IZ301" s="728"/>
      <c r="JA301" s="728"/>
      <c r="JB301" s="728"/>
      <c r="JC301" s="728"/>
      <c r="JD301" s="728"/>
      <c r="JE301" s="728"/>
    </row>
    <row r="302" spans="13:265" s="759" customFormat="1" ht="15" hidden="1" customHeight="1">
      <c r="M302" s="638"/>
      <c r="N302" s="638"/>
      <c r="CK302" s="728"/>
      <c r="CL302" s="728"/>
      <c r="CM302" s="728"/>
      <c r="CN302" s="728"/>
      <c r="CO302" s="728"/>
      <c r="CP302" s="728"/>
      <c r="CQ302" s="728"/>
      <c r="CR302" s="728"/>
      <c r="CS302" s="728"/>
      <c r="CT302" s="728"/>
      <c r="CU302" s="728"/>
      <c r="CV302" s="728"/>
      <c r="CW302" s="728"/>
      <c r="CX302" s="728"/>
      <c r="CY302" s="728"/>
      <c r="CZ302" s="728"/>
      <c r="DA302" s="728"/>
      <c r="DB302" s="728"/>
      <c r="DC302" s="728"/>
      <c r="DD302" s="728"/>
      <c r="DE302" s="728"/>
      <c r="DF302" s="728"/>
      <c r="DG302" s="728"/>
      <c r="DH302" s="728"/>
      <c r="DI302" s="728"/>
      <c r="DJ302" s="728"/>
      <c r="DK302" s="728"/>
      <c r="DL302" s="728"/>
      <c r="DM302" s="728"/>
      <c r="DN302" s="728"/>
      <c r="DO302" s="728"/>
      <c r="DP302" s="728"/>
      <c r="DQ302" s="728"/>
      <c r="DR302" s="728"/>
      <c r="DS302" s="728"/>
      <c r="DT302" s="728"/>
      <c r="DU302" s="728"/>
      <c r="DV302" s="728"/>
      <c r="DW302" s="728"/>
      <c r="DX302" s="728"/>
      <c r="DY302" s="728"/>
      <c r="DZ302" s="728"/>
      <c r="EA302" s="728"/>
      <c r="EB302" s="728"/>
      <c r="EC302" s="728"/>
      <c r="ED302" s="728"/>
      <c r="EE302" s="728"/>
      <c r="EF302" s="728"/>
      <c r="EG302" s="728"/>
      <c r="EH302" s="728"/>
      <c r="EI302" s="728"/>
      <c r="EJ302" s="728"/>
      <c r="EK302" s="728"/>
      <c r="EL302" s="728"/>
      <c r="EM302" s="728"/>
      <c r="EN302" s="728"/>
      <c r="EO302" s="728"/>
      <c r="EP302" s="728"/>
      <c r="EQ302" s="728"/>
      <c r="ER302" s="728"/>
      <c r="ES302" s="728"/>
      <c r="ET302" s="728"/>
      <c r="EU302" s="728"/>
      <c r="EV302" s="728"/>
      <c r="EW302" s="728"/>
      <c r="EX302" s="728"/>
      <c r="EY302" s="728"/>
      <c r="EZ302" s="728"/>
      <c r="FA302" s="728"/>
      <c r="FB302" s="728"/>
      <c r="FC302" s="728"/>
      <c r="FD302" s="728"/>
      <c r="FE302" s="728"/>
      <c r="FF302" s="728"/>
      <c r="FG302" s="728"/>
      <c r="FH302" s="728"/>
      <c r="FI302" s="728"/>
      <c r="FJ302" s="728"/>
      <c r="FK302" s="728"/>
      <c r="FL302" s="728"/>
      <c r="FM302" s="728"/>
      <c r="FN302" s="728"/>
      <c r="FO302" s="728"/>
      <c r="FP302" s="728"/>
      <c r="FQ302" s="728"/>
      <c r="FR302" s="728"/>
      <c r="FS302" s="728"/>
      <c r="FT302" s="728"/>
      <c r="FU302" s="728"/>
      <c r="FV302" s="728"/>
      <c r="FW302" s="728"/>
      <c r="FX302" s="728"/>
      <c r="FY302" s="728"/>
      <c r="FZ302" s="728"/>
      <c r="GA302" s="728"/>
      <c r="GB302" s="728"/>
      <c r="GC302" s="728"/>
      <c r="GD302" s="728"/>
      <c r="GE302" s="728"/>
      <c r="GF302" s="728"/>
      <c r="GG302" s="728"/>
      <c r="GH302" s="728"/>
      <c r="GI302" s="728"/>
      <c r="GJ302" s="728"/>
      <c r="GK302" s="728"/>
      <c r="GL302" s="728"/>
      <c r="GM302" s="728"/>
      <c r="GN302" s="728"/>
      <c r="GO302" s="728"/>
      <c r="GP302" s="728"/>
      <c r="GQ302" s="728"/>
      <c r="GR302" s="728"/>
      <c r="GS302" s="728"/>
      <c r="GT302" s="728"/>
      <c r="GU302" s="728"/>
      <c r="GV302" s="728"/>
      <c r="GW302" s="728"/>
      <c r="GX302" s="728"/>
      <c r="GY302" s="728"/>
      <c r="GZ302" s="728"/>
      <c r="HA302" s="728"/>
      <c r="HB302" s="728"/>
      <c r="HC302" s="728"/>
      <c r="HD302" s="728"/>
      <c r="HE302" s="728"/>
      <c r="HF302" s="728"/>
      <c r="HG302" s="728"/>
      <c r="HH302" s="728"/>
      <c r="HI302" s="728"/>
      <c r="HJ302" s="728"/>
      <c r="HK302" s="728"/>
      <c r="HL302" s="728"/>
      <c r="HM302" s="728"/>
      <c r="HN302" s="728"/>
      <c r="HO302" s="728"/>
      <c r="HP302" s="728"/>
      <c r="HQ302" s="728"/>
      <c r="HR302" s="728"/>
      <c r="HS302" s="728"/>
      <c r="HT302" s="728"/>
      <c r="HU302" s="728"/>
      <c r="HV302" s="728"/>
      <c r="HW302" s="728"/>
      <c r="HX302" s="728"/>
      <c r="HY302" s="728"/>
      <c r="HZ302" s="728"/>
      <c r="IA302" s="728"/>
      <c r="IB302" s="728"/>
      <c r="IC302" s="728"/>
      <c r="ID302" s="728"/>
      <c r="IE302" s="728"/>
      <c r="IF302" s="728"/>
      <c r="IG302" s="728"/>
      <c r="IH302" s="728"/>
      <c r="II302" s="728"/>
      <c r="IJ302" s="728"/>
      <c r="IK302" s="728"/>
      <c r="IL302" s="728"/>
      <c r="IM302" s="728"/>
      <c r="IN302" s="728"/>
      <c r="IO302" s="728"/>
      <c r="IP302" s="728"/>
      <c r="IQ302" s="728"/>
      <c r="IR302" s="728"/>
      <c r="IS302" s="728"/>
      <c r="IT302" s="728"/>
      <c r="IU302" s="728"/>
      <c r="IV302" s="728"/>
      <c r="IW302" s="728"/>
      <c r="IX302" s="728"/>
      <c r="IY302" s="728"/>
      <c r="IZ302" s="728"/>
      <c r="JA302" s="728"/>
      <c r="JB302" s="728"/>
      <c r="JC302" s="728"/>
      <c r="JD302" s="728"/>
      <c r="JE302" s="728"/>
    </row>
    <row r="303" spans="13:265" s="759" customFormat="1" ht="15" hidden="1" customHeight="1">
      <c r="M303" s="638"/>
      <c r="N303" s="638"/>
      <c r="CK303" s="728"/>
      <c r="CL303" s="728"/>
      <c r="CM303" s="728"/>
      <c r="CN303" s="728"/>
      <c r="CO303" s="728"/>
      <c r="CP303" s="728"/>
      <c r="CQ303" s="728"/>
      <c r="CR303" s="728"/>
      <c r="CS303" s="728"/>
      <c r="CT303" s="728"/>
      <c r="CU303" s="728"/>
      <c r="CV303" s="728"/>
      <c r="CW303" s="728"/>
      <c r="CX303" s="728"/>
      <c r="CY303" s="728"/>
      <c r="CZ303" s="728"/>
      <c r="DA303" s="728"/>
      <c r="DB303" s="728"/>
      <c r="DC303" s="728"/>
      <c r="DD303" s="728"/>
      <c r="DE303" s="728"/>
      <c r="DF303" s="728"/>
      <c r="DG303" s="728"/>
      <c r="DH303" s="728"/>
      <c r="DI303" s="728"/>
      <c r="DJ303" s="728"/>
      <c r="DK303" s="728"/>
      <c r="DL303" s="728"/>
      <c r="DM303" s="728"/>
      <c r="DN303" s="728"/>
      <c r="DO303" s="728"/>
      <c r="DP303" s="728"/>
      <c r="DQ303" s="728"/>
      <c r="DR303" s="728"/>
      <c r="DS303" s="728"/>
      <c r="DT303" s="728"/>
      <c r="DU303" s="728"/>
      <c r="DV303" s="728"/>
      <c r="DW303" s="728"/>
      <c r="DX303" s="728"/>
      <c r="DY303" s="728"/>
      <c r="DZ303" s="728"/>
      <c r="EA303" s="728"/>
      <c r="EB303" s="728"/>
      <c r="EC303" s="728"/>
      <c r="ED303" s="728"/>
      <c r="EE303" s="728"/>
      <c r="EF303" s="728"/>
      <c r="EG303" s="728"/>
      <c r="EH303" s="728"/>
      <c r="EI303" s="728"/>
      <c r="EJ303" s="728"/>
      <c r="EK303" s="728"/>
      <c r="EL303" s="728"/>
      <c r="EM303" s="728"/>
      <c r="EN303" s="728"/>
      <c r="EO303" s="728"/>
      <c r="EP303" s="728"/>
      <c r="EQ303" s="728"/>
      <c r="ER303" s="728"/>
      <c r="ES303" s="728"/>
      <c r="ET303" s="728"/>
      <c r="EU303" s="728"/>
      <c r="EV303" s="728"/>
      <c r="EW303" s="728"/>
      <c r="EX303" s="728"/>
      <c r="EY303" s="728"/>
      <c r="EZ303" s="728"/>
      <c r="FA303" s="728"/>
      <c r="FB303" s="728"/>
      <c r="FC303" s="728"/>
      <c r="FD303" s="728"/>
      <c r="FE303" s="728"/>
      <c r="FF303" s="728"/>
      <c r="FG303" s="728"/>
      <c r="FH303" s="728"/>
      <c r="FI303" s="728"/>
      <c r="FJ303" s="728"/>
      <c r="FK303" s="728"/>
      <c r="FL303" s="728"/>
      <c r="FM303" s="728"/>
      <c r="FN303" s="728"/>
      <c r="FO303" s="728"/>
      <c r="FP303" s="728"/>
      <c r="FQ303" s="728"/>
      <c r="FR303" s="728"/>
      <c r="FS303" s="728"/>
      <c r="FT303" s="728"/>
      <c r="FU303" s="728"/>
      <c r="FV303" s="728"/>
      <c r="FW303" s="728"/>
      <c r="FX303" s="728"/>
      <c r="FY303" s="728"/>
      <c r="FZ303" s="728"/>
      <c r="GA303" s="728"/>
      <c r="GB303" s="728"/>
      <c r="GC303" s="728"/>
      <c r="GD303" s="728"/>
      <c r="GE303" s="728"/>
      <c r="GF303" s="728"/>
      <c r="GG303" s="728"/>
      <c r="GH303" s="728"/>
      <c r="GI303" s="728"/>
      <c r="GJ303" s="728"/>
      <c r="GK303" s="728"/>
      <c r="GL303" s="728"/>
      <c r="GM303" s="728"/>
      <c r="GN303" s="728"/>
      <c r="GO303" s="728"/>
      <c r="GP303" s="728"/>
      <c r="GQ303" s="728"/>
      <c r="GR303" s="728"/>
      <c r="GS303" s="728"/>
      <c r="GT303" s="728"/>
      <c r="GU303" s="728"/>
      <c r="GV303" s="728"/>
      <c r="GW303" s="728"/>
      <c r="GX303" s="728"/>
      <c r="GY303" s="728"/>
      <c r="GZ303" s="728"/>
      <c r="HA303" s="728"/>
      <c r="HB303" s="728"/>
      <c r="HC303" s="728"/>
      <c r="HD303" s="728"/>
      <c r="HE303" s="728"/>
      <c r="HF303" s="728"/>
      <c r="HG303" s="728"/>
      <c r="HH303" s="728"/>
      <c r="HI303" s="728"/>
      <c r="HJ303" s="728"/>
      <c r="HK303" s="728"/>
      <c r="HL303" s="728"/>
      <c r="HM303" s="728"/>
      <c r="HN303" s="728"/>
      <c r="HO303" s="728"/>
      <c r="HP303" s="728"/>
      <c r="HQ303" s="728"/>
      <c r="HR303" s="728"/>
      <c r="HS303" s="728"/>
      <c r="HT303" s="728"/>
      <c r="HU303" s="728"/>
      <c r="HV303" s="728"/>
      <c r="HW303" s="728"/>
      <c r="HX303" s="728"/>
      <c r="HY303" s="728"/>
      <c r="HZ303" s="728"/>
      <c r="IA303" s="728"/>
      <c r="IB303" s="728"/>
      <c r="IC303" s="728"/>
      <c r="ID303" s="728"/>
      <c r="IE303" s="728"/>
      <c r="IF303" s="728"/>
      <c r="IG303" s="728"/>
      <c r="IH303" s="728"/>
      <c r="II303" s="728"/>
      <c r="IJ303" s="728"/>
      <c r="IK303" s="728"/>
      <c r="IL303" s="728"/>
      <c r="IM303" s="728"/>
      <c r="IN303" s="728"/>
      <c r="IO303" s="728"/>
      <c r="IP303" s="728"/>
      <c r="IQ303" s="728"/>
      <c r="IR303" s="728"/>
      <c r="IS303" s="728"/>
      <c r="IT303" s="728"/>
      <c r="IU303" s="728"/>
      <c r="IV303" s="728"/>
      <c r="IW303" s="728"/>
      <c r="IX303" s="728"/>
      <c r="IY303" s="728"/>
      <c r="IZ303" s="728"/>
      <c r="JA303" s="728"/>
      <c r="JB303" s="728"/>
      <c r="JC303" s="728"/>
      <c r="JD303" s="728"/>
      <c r="JE303" s="728"/>
    </row>
    <row r="304" spans="13:265" s="759" customFormat="1" ht="15" hidden="1" customHeight="1">
      <c r="M304" s="638"/>
      <c r="N304" s="638"/>
      <c r="CK304" s="728"/>
      <c r="CL304" s="728"/>
      <c r="CM304" s="728"/>
      <c r="CN304" s="728"/>
      <c r="CO304" s="728"/>
      <c r="CP304" s="728"/>
      <c r="CQ304" s="728"/>
      <c r="CR304" s="728"/>
      <c r="CS304" s="728"/>
      <c r="CT304" s="728"/>
      <c r="CU304" s="728"/>
      <c r="CV304" s="728"/>
      <c r="CW304" s="728"/>
      <c r="CX304" s="728"/>
      <c r="CY304" s="728"/>
      <c r="CZ304" s="728"/>
      <c r="DA304" s="728"/>
      <c r="DB304" s="728"/>
      <c r="DC304" s="728"/>
      <c r="DD304" s="728"/>
      <c r="DE304" s="728"/>
      <c r="DF304" s="728"/>
      <c r="DG304" s="728"/>
      <c r="DH304" s="728"/>
      <c r="DI304" s="728"/>
      <c r="DJ304" s="728"/>
      <c r="DK304" s="728"/>
      <c r="DL304" s="728"/>
      <c r="DM304" s="728"/>
      <c r="DN304" s="728"/>
      <c r="DO304" s="728"/>
      <c r="DP304" s="728"/>
      <c r="DQ304" s="728"/>
      <c r="DR304" s="728"/>
      <c r="DS304" s="728"/>
      <c r="DT304" s="728"/>
      <c r="DU304" s="728"/>
      <c r="DV304" s="728"/>
      <c r="DW304" s="728"/>
      <c r="DX304" s="728"/>
      <c r="DY304" s="728"/>
      <c r="DZ304" s="728"/>
      <c r="EA304" s="728"/>
      <c r="EB304" s="728"/>
      <c r="EC304" s="728"/>
      <c r="ED304" s="728"/>
      <c r="EE304" s="728"/>
      <c r="EF304" s="728"/>
      <c r="EG304" s="728"/>
      <c r="EH304" s="728"/>
      <c r="EI304" s="728"/>
      <c r="EJ304" s="728"/>
      <c r="EK304" s="728"/>
      <c r="EL304" s="728"/>
      <c r="EM304" s="728"/>
      <c r="EN304" s="728"/>
      <c r="EO304" s="728"/>
      <c r="EP304" s="728"/>
      <c r="EQ304" s="728"/>
      <c r="ER304" s="728"/>
      <c r="ES304" s="728"/>
      <c r="ET304" s="728"/>
      <c r="EU304" s="728"/>
      <c r="EV304" s="728"/>
      <c r="EW304" s="728"/>
      <c r="EX304" s="728"/>
      <c r="EY304" s="728"/>
      <c r="EZ304" s="728"/>
      <c r="FA304" s="728"/>
      <c r="FB304" s="728"/>
      <c r="FC304" s="728"/>
      <c r="FD304" s="728"/>
      <c r="FE304" s="728"/>
      <c r="FF304" s="728"/>
      <c r="FG304" s="728"/>
      <c r="FH304" s="728"/>
      <c r="FI304" s="728"/>
      <c r="FJ304" s="728"/>
      <c r="FK304" s="728"/>
      <c r="FL304" s="728"/>
      <c r="FM304" s="728"/>
      <c r="FN304" s="728"/>
      <c r="FO304" s="728"/>
      <c r="FP304" s="728"/>
      <c r="FQ304" s="728"/>
      <c r="FR304" s="728"/>
      <c r="FS304" s="728"/>
      <c r="FT304" s="728"/>
      <c r="FU304" s="728"/>
      <c r="FV304" s="728"/>
      <c r="FW304" s="728"/>
      <c r="FX304" s="728"/>
      <c r="FY304" s="728"/>
      <c r="FZ304" s="728"/>
      <c r="GA304" s="728"/>
      <c r="GB304" s="728"/>
      <c r="GC304" s="728"/>
      <c r="GD304" s="728"/>
      <c r="GE304" s="728"/>
      <c r="GF304" s="728"/>
      <c r="GG304" s="728"/>
      <c r="GH304" s="728"/>
      <c r="GI304" s="728"/>
      <c r="GJ304" s="728"/>
      <c r="GK304" s="728"/>
      <c r="GL304" s="728"/>
      <c r="GM304" s="728"/>
      <c r="GN304" s="728"/>
      <c r="GO304" s="728"/>
      <c r="GP304" s="728"/>
      <c r="GQ304" s="728"/>
      <c r="GR304" s="728"/>
      <c r="GS304" s="728"/>
      <c r="GT304" s="728"/>
      <c r="GU304" s="728"/>
      <c r="GV304" s="728"/>
      <c r="GW304" s="728"/>
      <c r="GX304" s="728"/>
      <c r="GY304" s="728"/>
      <c r="GZ304" s="728"/>
      <c r="HA304" s="728"/>
      <c r="HB304" s="728"/>
      <c r="HC304" s="728"/>
      <c r="HD304" s="728"/>
      <c r="HE304" s="728"/>
      <c r="HF304" s="728"/>
      <c r="HG304" s="728"/>
      <c r="HH304" s="728"/>
      <c r="HI304" s="728"/>
      <c r="HJ304" s="728"/>
      <c r="HK304" s="728"/>
      <c r="HL304" s="728"/>
      <c r="HM304" s="728"/>
      <c r="HN304" s="728"/>
      <c r="HO304" s="728"/>
      <c r="HP304" s="728"/>
      <c r="HQ304" s="728"/>
      <c r="HR304" s="728"/>
      <c r="HS304" s="728"/>
      <c r="HT304" s="728"/>
      <c r="HU304" s="728"/>
      <c r="HV304" s="728"/>
      <c r="HW304" s="728"/>
      <c r="HX304" s="728"/>
      <c r="HY304" s="728"/>
      <c r="HZ304" s="728"/>
      <c r="IA304" s="728"/>
      <c r="IB304" s="728"/>
      <c r="IC304" s="728"/>
      <c r="ID304" s="728"/>
      <c r="IE304" s="728"/>
      <c r="IF304" s="728"/>
      <c r="IG304" s="728"/>
      <c r="IH304" s="728"/>
      <c r="II304" s="728"/>
      <c r="IJ304" s="728"/>
      <c r="IK304" s="728"/>
      <c r="IL304" s="728"/>
      <c r="IM304" s="728"/>
      <c r="IN304" s="728"/>
      <c r="IO304" s="728"/>
      <c r="IP304" s="728"/>
      <c r="IQ304" s="728"/>
      <c r="IR304" s="728"/>
      <c r="IS304" s="728"/>
      <c r="IT304" s="728"/>
      <c r="IU304" s="728"/>
      <c r="IV304" s="728"/>
      <c r="IW304" s="728"/>
      <c r="IX304" s="728"/>
      <c r="IY304" s="728"/>
      <c r="IZ304" s="728"/>
      <c r="JA304" s="728"/>
      <c r="JB304" s="728"/>
      <c r="JC304" s="728"/>
      <c r="JD304" s="728"/>
      <c r="JE304" s="728"/>
    </row>
    <row r="305" spans="13:265" s="759" customFormat="1" ht="15" hidden="1" customHeight="1">
      <c r="M305" s="638"/>
      <c r="N305" s="638"/>
      <c r="CK305" s="728"/>
      <c r="CL305" s="728"/>
      <c r="CM305" s="728"/>
      <c r="CN305" s="728"/>
      <c r="CO305" s="728"/>
      <c r="CP305" s="728"/>
      <c r="CQ305" s="728"/>
      <c r="CR305" s="728"/>
      <c r="CS305" s="728"/>
      <c r="CT305" s="728"/>
      <c r="CU305" s="728"/>
      <c r="CV305" s="728"/>
      <c r="CW305" s="728"/>
      <c r="CX305" s="728"/>
      <c r="CY305" s="728"/>
      <c r="CZ305" s="728"/>
      <c r="DA305" s="728"/>
      <c r="DB305" s="728"/>
      <c r="DC305" s="728"/>
      <c r="DD305" s="728"/>
      <c r="DE305" s="728"/>
      <c r="DF305" s="728"/>
      <c r="DG305" s="728"/>
      <c r="DH305" s="728"/>
      <c r="DI305" s="728"/>
      <c r="DJ305" s="728"/>
      <c r="DK305" s="728"/>
      <c r="DL305" s="728"/>
      <c r="DM305" s="728"/>
      <c r="DN305" s="728"/>
      <c r="DO305" s="728"/>
      <c r="DP305" s="728"/>
      <c r="DQ305" s="728"/>
      <c r="DR305" s="728"/>
      <c r="DS305" s="728"/>
      <c r="DT305" s="728"/>
      <c r="DU305" s="728"/>
      <c r="DV305" s="728"/>
      <c r="DW305" s="728"/>
      <c r="DX305" s="728"/>
      <c r="DY305" s="728"/>
      <c r="DZ305" s="728"/>
      <c r="EA305" s="728"/>
      <c r="EB305" s="728"/>
      <c r="EC305" s="728"/>
      <c r="ED305" s="728"/>
      <c r="EE305" s="728"/>
      <c r="EF305" s="728"/>
      <c r="EG305" s="728"/>
      <c r="EH305" s="728"/>
      <c r="EI305" s="728"/>
      <c r="EJ305" s="728"/>
      <c r="EK305" s="728"/>
      <c r="EL305" s="728"/>
      <c r="EM305" s="728"/>
      <c r="EN305" s="728"/>
      <c r="EO305" s="728"/>
      <c r="EP305" s="728"/>
      <c r="EQ305" s="728"/>
      <c r="ER305" s="728"/>
      <c r="ES305" s="728"/>
      <c r="ET305" s="728"/>
      <c r="EU305" s="728"/>
      <c r="EV305" s="728"/>
      <c r="EW305" s="728"/>
      <c r="EX305" s="728"/>
      <c r="EY305" s="728"/>
      <c r="EZ305" s="728"/>
      <c r="FA305" s="728"/>
      <c r="FB305" s="728"/>
      <c r="FC305" s="728"/>
      <c r="FD305" s="728"/>
      <c r="FE305" s="728"/>
      <c r="FF305" s="728"/>
      <c r="FG305" s="728"/>
      <c r="FH305" s="728"/>
      <c r="FI305" s="728"/>
      <c r="FJ305" s="728"/>
      <c r="FK305" s="728"/>
      <c r="FL305" s="728"/>
      <c r="FM305" s="728"/>
      <c r="FN305" s="728"/>
      <c r="FO305" s="728"/>
      <c r="FP305" s="728"/>
      <c r="FQ305" s="728"/>
      <c r="FR305" s="728"/>
      <c r="FS305" s="728"/>
      <c r="FT305" s="728"/>
      <c r="FU305" s="728"/>
      <c r="FV305" s="728"/>
      <c r="FW305" s="728"/>
      <c r="FX305" s="728"/>
      <c r="FY305" s="728"/>
      <c r="FZ305" s="728"/>
      <c r="GA305" s="728"/>
      <c r="GB305" s="728"/>
      <c r="GC305" s="728"/>
      <c r="GD305" s="728"/>
      <c r="GE305" s="728"/>
      <c r="GF305" s="728"/>
      <c r="GG305" s="728"/>
      <c r="GH305" s="728"/>
      <c r="GI305" s="728"/>
      <c r="GJ305" s="728"/>
      <c r="GK305" s="728"/>
      <c r="GL305" s="728"/>
      <c r="GM305" s="728"/>
      <c r="GN305" s="728"/>
      <c r="GO305" s="728"/>
      <c r="GP305" s="728"/>
      <c r="GQ305" s="728"/>
      <c r="GR305" s="728"/>
      <c r="GS305" s="728"/>
      <c r="GT305" s="728"/>
      <c r="GU305" s="728"/>
      <c r="GV305" s="728"/>
      <c r="GW305" s="728"/>
      <c r="GX305" s="728"/>
      <c r="GY305" s="728"/>
      <c r="GZ305" s="728"/>
      <c r="HA305" s="728"/>
      <c r="HB305" s="728"/>
      <c r="HC305" s="728"/>
      <c r="HD305" s="728"/>
      <c r="HE305" s="728"/>
      <c r="HF305" s="728"/>
      <c r="HG305" s="728"/>
      <c r="HH305" s="728"/>
      <c r="HI305" s="728"/>
      <c r="HJ305" s="728"/>
      <c r="HK305" s="728"/>
      <c r="HL305" s="728"/>
      <c r="HM305" s="728"/>
      <c r="HN305" s="728"/>
      <c r="HO305" s="728"/>
      <c r="HP305" s="728"/>
      <c r="HQ305" s="728"/>
      <c r="HR305" s="728"/>
      <c r="HS305" s="728"/>
      <c r="HT305" s="728"/>
      <c r="HU305" s="728"/>
      <c r="HV305" s="728"/>
      <c r="HW305" s="728"/>
      <c r="HX305" s="728"/>
      <c r="HY305" s="728"/>
      <c r="HZ305" s="728"/>
      <c r="IA305" s="728"/>
      <c r="IB305" s="728"/>
      <c r="IC305" s="728"/>
      <c r="ID305" s="728"/>
      <c r="IE305" s="728"/>
      <c r="IF305" s="728"/>
      <c r="IG305" s="728"/>
      <c r="IH305" s="728"/>
      <c r="II305" s="728"/>
      <c r="IJ305" s="728"/>
      <c r="IK305" s="728"/>
      <c r="IL305" s="728"/>
      <c r="IM305" s="728"/>
      <c r="IN305" s="728"/>
      <c r="IO305" s="728"/>
      <c r="IP305" s="728"/>
      <c r="IQ305" s="728"/>
      <c r="IR305" s="728"/>
      <c r="IS305" s="728"/>
      <c r="IT305" s="728"/>
      <c r="IU305" s="728"/>
      <c r="IV305" s="728"/>
      <c r="IW305" s="728"/>
      <c r="IX305" s="728"/>
      <c r="IY305" s="728"/>
      <c r="IZ305" s="728"/>
      <c r="JA305" s="728"/>
      <c r="JB305" s="728"/>
      <c r="JC305" s="728"/>
      <c r="JD305" s="728"/>
      <c r="JE305" s="728"/>
    </row>
    <row r="306" spans="13:265" s="759" customFormat="1" ht="15" hidden="1" customHeight="1">
      <c r="M306" s="638"/>
      <c r="N306" s="638"/>
      <c r="CK306" s="728"/>
      <c r="CL306" s="728"/>
      <c r="CM306" s="728"/>
      <c r="CN306" s="728"/>
      <c r="CO306" s="728"/>
      <c r="CP306" s="728"/>
      <c r="CQ306" s="728"/>
      <c r="CR306" s="728"/>
      <c r="CS306" s="728"/>
      <c r="CT306" s="728"/>
      <c r="CU306" s="728"/>
      <c r="CV306" s="728"/>
      <c r="CW306" s="728"/>
      <c r="CX306" s="728"/>
      <c r="CY306" s="728"/>
      <c r="CZ306" s="728"/>
      <c r="DA306" s="728"/>
      <c r="DB306" s="728"/>
      <c r="DC306" s="728"/>
      <c r="DD306" s="728"/>
      <c r="DE306" s="728"/>
      <c r="DF306" s="728"/>
      <c r="DG306" s="728"/>
      <c r="DH306" s="728"/>
      <c r="DI306" s="728"/>
      <c r="DJ306" s="728"/>
      <c r="DK306" s="728"/>
      <c r="DL306" s="728"/>
      <c r="DM306" s="728"/>
      <c r="DN306" s="728"/>
      <c r="DO306" s="728"/>
      <c r="DP306" s="728"/>
      <c r="DQ306" s="728"/>
      <c r="DR306" s="728"/>
      <c r="DS306" s="728"/>
      <c r="DT306" s="728"/>
      <c r="DU306" s="728"/>
      <c r="DV306" s="728"/>
      <c r="DW306" s="728"/>
      <c r="DX306" s="728"/>
      <c r="DY306" s="728"/>
      <c r="DZ306" s="728"/>
      <c r="EA306" s="728"/>
      <c r="EB306" s="728"/>
      <c r="EC306" s="728"/>
      <c r="ED306" s="728"/>
      <c r="EE306" s="728"/>
      <c r="EF306" s="728"/>
      <c r="EG306" s="728"/>
      <c r="EH306" s="728"/>
      <c r="EI306" s="728"/>
      <c r="EJ306" s="728"/>
      <c r="EK306" s="728"/>
      <c r="EL306" s="728"/>
      <c r="EM306" s="728"/>
      <c r="EN306" s="728"/>
      <c r="EO306" s="728"/>
      <c r="EP306" s="728"/>
      <c r="EQ306" s="728"/>
      <c r="ER306" s="728"/>
      <c r="ES306" s="728"/>
      <c r="ET306" s="728"/>
      <c r="EU306" s="728"/>
      <c r="EV306" s="728"/>
      <c r="EW306" s="728"/>
      <c r="EX306" s="728"/>
      <c r="EY306" s="728"/>
      <c r="EZ306" s="728"/>
      <c r="FA306" s="728"/>
      <c r="FB306" s="728"/>
      <c r="FC306" s="728"/>
      <c r="FD306" s="728"/>
      <c r="FE306" s="728"/>
      <c r="FF306" s="728"/>
      <c r="FG306" s="728"/>
      <c r="FH306" s="728"/>
      <c r="FI306" s="728"/>
      <c r="FJ306" s="728"/>
      <c r="FK306" s="728"/>
      <c r="FL306" s="728"/>
      <c r="FM306" s="728"/>
      <c r="FN306" s="728"/>
      <c r="FO306" s="728"/>
      <c r="FP306" s="728"/>
      <c r="FQ306" s="728"/>
      <c r="FR306" s="728"/>
      <c r="FS306" s="728"/>
      <c r="FT306" s="728"/>
      <c r="FU306" s="728"/>
      <c r="FV306" s="728"/>
      <c r="FW306" s="728"/>
      <c r="FX306" s="728"/>
      <c r="FY306" s="728"/>
      <c r="FZ306" s="728"/>
      <c r="GA306" s="728"/>
      <c r="GB306" s="728"/>
      <c r="GC306" s="728"/>
      <c r="GD306" s="728"/>
      <c r="GE306" s="728"/>
      <c r="GF306" s="728"/>
      <c r="GG306" s="728"/>
      <c r="GH306" s="728"/>
      <c r="GI306" s="728"/>
      <c r="GJ306" s="728"/>
      <c r="GK306" s="728"/>
      <c r="GL306" s="728"/>
      <c r="GM306" s="728"/>
      <c r="GN306" s="728"/>
      <c r="GO306" s="728"/>
      <c r="GP306" s="728"/>
      <c r="GQ306" s="728"/>
      <c r="GR306" s="728"/>
      <c r="GS306" s="728"/>
      <c r="GT306" s="728"/>
      <c r="GU306" s="728"/>
      <c r="GV306" s="728"/>
      <c r="GW306" s="728"/>
      <c r="GX306" s="728"/>
      <c r="GY306" s="728"/>
      <c r="GZ306" s="728"/>
      <c r="HA306" s="728"/>
      <c r="HB306" s="728"/>
      <c r="HC306" s="728"/>
      <c r="HD306" s="728"/>
      <c r="HE306" s="728"/>
      <c r="HF306" s="728"/>
      <c r="HG306" s="728"/>
      <c r="HH306" s="728"/>
      <c r="HI306" s="728"/>
      <c r="HJ306" s="728"/>
      <c r="HK306" s="728"/>
      <c r="HL306" s="728"/>
      <c r="HM306" s="728"/>
      <c r="HN306" s="728"/>
      <c r="HO306" s="728"/>
      <c r="HP306" s="728"/>
      <c r="HQ306" s="728"/>
      <c r="HR306" s="728"/>
      <c r="HS306" s="728"/>
      <c r="HT306" s="728"/>
      <c r="HU306" s="728"/>
      <c r="HV306" s="728"/>
      <c r="HW306" s="728"/>
      <c r="HX306" s="728"/>
      <c r="HY306" s="728"/>
      <c r="HZ306" s="728"/>
      <c r="IA306" s="728"/>
      <c r="IB306" s="728"/>
      <c r="IC306" s="728"/>
      <c r="ID306" s="728"/>
      <c r="IE306" s="728"/>
      <c r="IF306" s="728"/>
      <c r="IG306" s="728"/>
      <c r="IH306" s="728"/>
      <c r="II306" s="728"/>
      <c r="IJ306" s="728"/>
      <c r="IK306" s="728"/>
      <c r="IL306" s="728"/>
      <c r="IM306" s="728"/>
      <c r="IN306" s="728"/>
      <c r="IO306" s="728"/>
      <c r="IP306" s="728"/>
      <c r="IQ306" s="728"/>
      <c r="IR306" s="728"/>
      <c r="IS306" s="728"/>
      <c r="IT306" s="728"/>
      <c r="IU306" s="728"/>
      <c r="IV306" s="728"/>
      <c r="IW306" s="728"/>
      <c r="IX306" s="728"/>
      <c r="IY306" s="728"/>
      <c r="IZ306" s="728"/>
      <c r="JA306" s="728"/>
      <c r="JB306" s="728"/>
      <c r="JC306" s="728"/>
      <c r="JD306" s="728"/>
      <c r="JE306" s="728"/>
    </row>
    <row r="307" spans="13:265" s="759" customFormat="1" ht="15" hidden="1" customHeight="1">
      <c r="M307" s="638"/>
      <c r="N307" s="638"/>
      <c r="CK307" s="728"/>
      <c r="CL307" s="728"/>
      <c r="CM307" s="728"/>
      <c r="CN307" s="728"/>
      <c r="CO307" s="728"/>
      <c r="CP307" s="728"/>
      <c r="CQ307" s="728"/>
      <c r="CR307" s="728"/>
      <c r="CS307" s="728"/>
      <c r="CT307" s="728"/>
      <c r="CU307" s="728"/>
      <c r="CV307" s="728"/>
      <c r="CW307" s="728"/>
      <c r="CX307" s="728"/>
      <c r="CY307" s="728"/>
      <c r="CZ307" s="728"/>
      <c r="DA307" s="728"/>
      <c r="DB307" s="728"/>
      <c r="DC307" s="728"/>
      <c r="DD307" s="728"/>
      <c r="DE307" s="728"/>
      <c r="DF307" s="728"/>
      <c r="DG307" s="728"/>
      <c r="DH307" s="728"/>
      <c r="DI307" s="728"/>
      <c r="DJ307" s="728"/>
      <c r="DK307" s="728"/>
      <c r="DL307" s="728"/>
      <c r="DM307" s="728"/>
      <c r="DN307" s="728"/>
      <c r="DO307" s="728"/>
      <c r="DP307" s="728"/>
      <c r="DQ307" s="728"/>
      <c r="DR307" s="728"/>
      <c r="DS307" s="728"/>
      <c r="DT307" s="728"/>
      <c r="DU307" s="728"/>
      <c r="DV307" s="728"/>
      <c r="DW307" s="728"/>
      <c r="DX307" s="728"/>
      <c r="DY307" s="728"/>
      <c r="DZ307" s="728"/>
      <c r="EA307" s="728"/>
      <c r="EB307" s="728"/>
      <c r="EC307" s="728"/>
      <c r="ED307" s="728"/>
      <c r="EE307" s="728"/>
      <c r="EF307" s="728"/>
      <c r="EG307" s="728"/>
      <c r="EH307" s="728"/>
      <c r="EI307" s="728"/>
      <c r="EJ307" s="728"/>
      <c r="EK307" s="728"/>
      <c r="EL307" s="728"/>
      <c r="EM307" s="728"/>
      <c r="EN307" s="728"/>
      <c r="EO307" s="728"/>
      <c r="EP307" s="728"/>
      <c r="EQ307" s="728"/>
      <c r="ER307" s="728"/>
      <c r="ES307" s="728"/>
      <c r="ET307" s="728"/>
      <c r="EU307" s="728"/>
      <c r="EV307" s="728"/>
      <c r="EW307" s="728"/>
      <c r="EX307" s="728"/>
      <c r="EY307" s="728"/>
      <c r="EZ307" s="728"/>
      <c r="FA307" s="728"/>
      <c r="FB307" s="728"/>
      <c r="FC307" s="728"/>
      <c r="FD307" s="728"/>
      <c r="FE307" s="728"/>
      <c r="FF307" s="728"/>
      <c r="FG307" s="728"/>
      <c r="FH307" s="728"/>
      <c r="FI307" s="728"/>
      <c r="FJ307" s="728"/>
      <c r="FK307" s="728"/>
      <c r="FL307" s="728"/>
      <c r="FM307" s="728"/>
      <c r="FN307" s="728"/>
      <c r="FO307" s="728"/>
      <c r="FP307" s="728"/>
      <c r="FQ307" s="728"/>
      <c r="FR307" s="728"/>
      <c r="FS307" s="728"/>
      <c r="FT307" s="728"/>
      <c r="FU307" s="728"/>
      <c r="FV307" s="728"/>
      <c r="FW307" s="728"/>
      <c r="FX307" s="728"/>
      <c r="FY307" s="728"/>
      <c r="FZ307" s="728"/>
      <c r="GA307" s="728"/>
      <c r="GB307" s="728"/>
      <c r="GC307" s="728"/>
      <c r="GD307" s="728"/>
      <c r="GE307" s="728"/>
      <c r="GF307" s="728"/>
      <c r="GG307" s="728"/>
      <c r="GH307" s="728"/>
      <c r="GI307" s="728"/>
      <c r="GJ307" s="728"/>
      <c r="GK307" s="728"/>
      <c r="GL307" s="728"/>
      <c r="GM307" s="728"/>
      <c r="GN307" s="728"/>
      <c r="GO307" s="728"/>
      <c r="GP307" s="728"/>
      <c r="GQ307" s="728"/>
      <c r="GR307" s="728"/>
      <c r="GS307" s="728"/>
      <c r="GT307" s="728"/>
      <c r="GU307" s="728"/>
      <c r="GV307" s="728"/>
      <c r="GW307" s="728"/>
      <c r="GX307" s="728"/>
      <c r="GY307" s="728"/>
      <c r="GZ307" s="728"/>
      <c r="HA307" s="728"/>
      <c r="HB307" s="728"/>
      <c r="HC307" s="728"/>
      <c r="HD307" s="728"/>
      <c r="HE307" s="728"/>
      <c r="HF307" s="728"/>
      <c r="HG307" s="728"/>
      <c r="HH307" s="728"/>
      <c r="HI307" s="728"/>
      <c r="HJ307" s="728"/>
      <c r="HK307" s="728"/>
      <c r="HL307" s="728"/>
      <c r="HM307" s="728"/>
      <c r="HN307" s="728"/>
      <c r="HO307" s="728"/>
      <c r="HP307" s="728"/>
      <c r="HQ307" s="728"/>
      <c r="HR307" s="728"/>
      <c r="HS307" s="728"/>
      <c r="HT307" s="728"/>
      <c r="HU307" s="728"/>
      <c r="HV307" s="728"/>
      <c r="HW307" s="728"/>
      <c r="HX307" s="728"/>
      <c r="HY307" s="728"/>
      <c r="HZ307" s="728"/>
      <c r="IA307" s="728"/>
      <c r="IB307" s="728"/>
      <c r="IC307" s="728"/>
      <c r="ID307" s="728"/>
      <c r="IE307" s="728"/>
      <c r="IF307" s="728"/>
      <c r="IG307" s="728"/>
      <c r="IH307" s="728"/>
      <c r="II307" s="728"/>
      <c r="IJ307" s="728"/>
      <c r="IK307" s="728"/>
      <c r="IL307" s="728"/>
      <c r="IM307" s="728"/>
      <c r="IN307" s="728"/>
      <c r="IO307" s="728"/>
      <c r="IP307" s="728"/>
      <c r="IQ307" s="728"/>
      <c r="IR307" s="728"/>
      <c r="IS307" s="728"/>
      <c r="IT307" s="728"/>
      <c r="IU307" s="728"/>
      <c r="IV307" s="728"/>
      <c r="IW307" s="728"/>
      <c r="IX307" s="728"/>
      <c r="IY307" s="728"/>
      <c r="IZ307" s="728"/>
      <c r="JA307" s="728"/>
      <c r="JB307" s="728"/>
      <c r="JC307" s="728"/>
      <c r="JD307" s="728"/>
      <c r="JE307" s="728"/>
    </row>
    <row r="308" spans="13:265" s="759" customFormat="1" ht="15" hidden="1" customHeight="1">
      <c r="M308" s="638"/>
      <c r="N308" s="638"/>
      <c r="CK308" s="728"/>
      <c r="CL308" s="728"/>
      <c r="CM308" s="728"/>
      <c r="CN308" s="728"/>
      <c r="CO308" s="728"/>
      <c r="CP308" s="728"/>
      <c r="CQ308" s="728"/>
      <c r="CR308" s="728"/>
      <c r="CS308" s="728"/>
      <c r="CT308" s="728"/>
      <c r="CU308" s="728"/>
      <c r="CV308" s="728"/>
      <c r="CW308" s="728"/>
      <c r="CX308" s="728"/>
      <c r="CY308" s="728"/>
      <c r="CZ308" s="728"/>
      <c r="DA308" s="728"/>
      <c r="DB308" s="728"/>
      <c r="DC308" s="728"/>
      <c r="DD308" s="728"/>
      <c r="DE308" s="728"/>
      <c r="DF308" s="728"/>
      <c r="DG308" s="728"/>
      <c r="DH308" s="728"/>
      <c r="DI308" s="728"/>
      <c r="DJ308" s="728"/>
      <c r="DK308" s="728"/>
      <c r="DL308" s="728"/>
      <c r="DM308" s="728"/>
      <c r="DN308" s="728"/>
      <c r="DO308" s="728"/>
      <c r="DP308" s="728"/>
      <c r="DQ308" s="728"/>
      <c r="DR308" s="728"/>
      <c r="DS308" s="728"/>
      <c r="DT308" s="728"/>
      <c r="DU308" s="728"/>
      <c r="DV308" s="728"/>
      <c r="DW308" s="728"/>
      <c r="DX308" s="728"/>
      <c r="DY308" s="728"/>
      <c r="DZ308" s="728"/>
      <c r="EA308" s="728"/>
      <c r="EB308" s="728"/>
      <c r="EC308" s="728"/>
      <c r="ED308" s="728"/>
      <c r="EE308" s="728"/>
      <c r="EF308" s="728"/>
      <c r="EG308" s="728"/>
      <c r="EH308" s="728"/>
      <c r="EI308" s="728"/>
      <c r="EJ308" s="728"/>
      <c r="EK308" s="728"/>
      <c r="EL308" s="728"/>
      <c r="EM308" s="728"/>
      <c r="EN308" s="728"/>
      <c r="EO308" s="728"/>
      <c r="EP308" s="728"/>
      <c r="EQ308" s="728"/>
      <c r="ER308" s="728"/>
      <c r="ES308" s="728"/>
      <c r="ET308" s="728"/>
      <c r="EU308" s="728"/>
      <c r="EV308" s="728"/>
      <c r="EW308" s="728"/>
      <c r="EX308" s="728"/>
      <c r="EY308" s="728"/>
      <c r="EZ308" s="728"/>
      <c r="FA308" s="728"/>
      <c r="FB308" s="728"/>
      <c r="FC308" s="728"/>
      <c r="FD308" s="728"/>
      <c r="FE308" s="728"/>
      <c r="FF308" s="728"/>
      <c r="FG308" s="728"/>
      <c r="FH308" s="728"/>
      <c r="FI308" s="728"/>
      <c r="FJ308" s="728"/>
      <c r="FK308" s="728"/>
      <c r="FL308" s="728"/>
      <c r="FM308" s="728"/>
      <c r="FN308" s="728"/>
      <c r="FO308" s="728"/>
      <c r="FP308" s="728"/>
      <c r="FQ308" s="728"/>
      <c r="FR308" s="728"/>
      <c r="FS308" s="728"/>
      <c r="FT308" s="728"/>
      <c r="FU308" s="728"/>
      <c r="FV308" s="728"/>
      <c r="FW308" s="728"/>
      <c r="FX308" s="728"/>
      <c r="FY308" s="728"/>
      <c r="FZ308" s="728"/>
      <c r="GA308" s="728"/>
      <c r="GB308" s="728"/>
      <c r="GC308" s="728"/>
      <c r="GD308" s="728"/>
      <c r="GE308" s="728"/>
      <c r="GF308" s="728"/>
      <c r="GG308" s="728"/>
      <c r="GH308" s="728"/>
      <c r="GI308" s="728"/>
      <c r="GJ308" s="728"/>
      <c r="GK308" s="728"/>
      <c r="GL308" s="728"/>
      <c r="GM308" s="728"/>
      <c r="GN308" s="728"/>
      <c r="GO308" s="728"/>
      <c r="GP308" s="728"/>
      <c r="GQ308" s="728"/>
      <c r="GR308" s="728"/>
      <c r="GS308" s="728"/>
      <c r="GT308" s="728"/>
      <c r="GU308" s="728"/>
      <c r="GV308" s="728"/>
      <c r="GW308" s="728"/>
      <c r="GX308" s="728"/>
      <c r="GY308" s="728"/>
      <c r="GZ308" s="728"/>
      <c r="HA308" s="728"/>
      <c r="HB308" s="728"/>
      <c r="HC308" s="728"/>
      <c r="HD308" s="728"/>
      <c r="HE308" s="728"/>
      <c r="HF308" s="728"/>
      <c r="HG308" s="728"/>
      <c r="HH308" s="728"/>
      <c r="HI308" s="728"/>
      <c r="HJ308" s="728"/>
      <c r="HK308" s="728"/>
      <c r="HL308" s="728"/>
      <c r="HM308" s="728"/>
      <c r="HN308" s="728"/>
      <c r="HO308" s="728"/>
      <c r="HP308" s="728"/>
      <c r="HQ308" s="728"/>
      <c r="HR308" s="728"/>
      <c r="HS308" s="728"/>
      <c r="HT308" s="728"/>
      <c r="HU308" s="728"/>
      <c r="HV308" s="728"/>
      <c r="HW308" s="728"/>
      <c r="HX308" s="728"/>
      <c r="HY308" s="728"/>
      <c r="HZ308" s="728"/>
      <c r="IA308" s="728"/>
      <c r="IB308" s="728"/>
      <c r="IC308" s="728"/>
      <c r="ID308" s="728"/>
      <c r="IE308" s="728"/>
      <c r="IF308" s="728"/>
      <c r="IG308" s="728"/>
      <c r="IH308" s="728"/>
      <c r="II308" s="728"/>
      <c r="IJ308" s="728"/>
      <c r="IK308" s="728"/>
      <c r="IL308" s="728"/>
      <c r="IM308" s="728"/>
      <c r="IN308" s="728"/>
      <c r="IO308" s="728"/>
      <c r="IP308" s="728"/>
      <c r="IQ308" s="728"/>
      <c r="IR308" s="728"/>
      <c r="IS308" s="728"/>
      <c r="IT308" s="728"/>
      <c r="IU308" s="728"/>
      <c r="IV308" s="728"/>
      <c r="IW308" s="728"/>
      <c r="IX308" s="728"/>
      <c r="IY308" s="728"/>
      <c r="IZ308" s="728"/>
      <c r="JA308" s="728"/>
      <c r="JB308" s="728"/>
      <c r="JC308" s="728"/>
      <c r="JD308" s="728"/>
      <c r="JE308" s="728"/>
    </row>
    <row r="309" spans="13:265" s="759" customFormat="1" ht="15" hidden="1" customHeight="1">
      <c r="M309" s="638"/>
      <c r="N309" s="638"/>
      <c r="CK309" s="728"/>
      <c r="CL309" s="728"/>
      <c r="CM309" s="728"/>
      <c r="CN309" s="728"/>
      <c r="CO309" s="728"/>
      <c r="CP309" s="728"/>
      <c r="CQ309" s="728"/>
      <c r="CR309" s="728"/>
      <c r="CS309" s="728"/>
      <c r="CT309" s="728"/>
      <c r="CU309" s="728"/>
      <c r="CV309" s="728"/>
      <c r="CW309" s="728"/>
      <c r="CX309" s="728"/>
      <c r="CY309" s="728"/>
      <c r="CZ309" s="728"/>
      <c r="DA309" s="728"/>
      <c r="DB309" s="728"/>
      <c r="DC309" s="728"/>
      <c r="DD309" s="728"/>
      <c r="DE309" s="728"/>
      <c r="DF309" s="728"/>
      <c r="DG309" s="728"/>
      <c r="DH309" s="728"/>
      <c r="DI309" s="728"/>
      <c r="DJ309" s="728"/>
      <c r="DK309" s="728"/>
      <c r="DL309" s="728"/>
      <c r="DM309" s="728"/>
      <c r="DN309" s="728"/>
      <c r="DO309" s="728"/>
      <c r="DP309" s="728"/>
      <c r="DQ309" s="728"/>
      <c r="DR309" s="728"/>
      <c r="DS309" s="728"/>
      <c r="DT309" s="728"/>
      <c r="DU309" s="728"/>
      <c r="DV309" s="728"/>
      <c r="DW309" s="728"/>
      <c r="DX309" s="728"/>
      <c r="DY309" s="728"/>
      <c r="DZ309" s="728"/>
      <c r="EA309" s="728"/>
      <c r="EB309" s="728"/>
      <c r="EC309" s="728"/>
      <c r="ED309" s="728"/>
      <c r="EE309" s="728"/>
      <c r="EF309" s="728"/>
      <c r="EG309" s="728"/>
      <c r="EH309" s="728"/>
      <c r="EI309" s="728"/>
      <c r="EJ309" s="728"/>
      <c r="EK309" s="728"/>
      <c r="EL309" s="728"/>
      <c r="EM309" s="728"/>
      <c r="EN309" s="728"/>
      <c r="EO309" s="728"/>
      <c r="EP309" s="728"/>
      <c r="EQ309" s="728"/>
      <c r="ER309" s="728"/>
      <c r="ES309" s="728"/>
      <c r="ET309" s="728"/>
      <c r="EU309" s="728"/>
      <c r="EV309" s="728"/>
      <c r="EW309" s="728"/>
      <c r="EX309" s="728"/>
      <c r="EY309" s="728"/>
      <c r="EZ309" s="728"/>
      <c r="FA309" s="728"/>
      <c r="FB309" s="728"/>
      <c r="FC309" s="728"/>
      <c r="FD309" s="728"/>
      <c r="FE309" s="728"/>
      <c r="FF309" s="728"/>
      <c r="FG309" s="728"/>
      <c r="FH309" s="728"/>
      <c r="FI309" s="728"/>
      <c r="FJ309" s="728"/>
      <c r="FK309" s="728"/>
      <c r="FL309" s="728"/>
      <c r="FM309" s="728"/>
      <c r="FN309" s="728"/>
      <c r="FO309" s="728"/>
      <c r="FP309" s="728"/>
      <c r="FQ309" s="728"/>
      <c r="FR309" s="728"/>
      <c r="FS309" s="728"/>
      <c r="FT309" s="728"/>
      <c r="FU309" s="728"/>
      <c r="FV309" s="728"/>
      <c r="FW309" s="728"/>
      <c r="FX309" s="728"/>
      <c r="FY309" s="728"/>
      <c r="FZ309" s="728"/>
      <c r="GA309" s="728"/>
      <c r="GB309" s="728"/>
      <c r="GC309" s="728"/>
      <c r="GD309" s="728"/>
      <c r="GE309" s="728"/>
      <c r="GF309" s="728"/>
      <c r="GG309" s="728"/>
      <c r="GH309" s="728"/>
      <c r="GI309" s="728"/>
      <c r="GJ309" s="728"/>
      <c r="GK309" s="728"/>
      <c r="GL309" s="728"/>
      <c r="GM309" s="728"/>
      <c r="GN309" s="728"/>
      <c r="GO309" s="728"/>
      <c r="GP309" s="728"/>
      <c r="GQ309" s="728"/>
      <c r="GR309" s="728"/>
      <c r="GS309" s="728"/>
      <c r="GT309" s="728"/>
      <c r="GU309" s="728"/>
      <c r="GV309" s="728"/>
      <c r="GW309" s="728"/>
      <c r="GX309" s="728"/>
      <c r="GY309" s="728"/>
      <c r="GZ309" s="728"/>
      <c r="HA309" s="728"/>
      <c r="HB309" s="728"/>
      <c r="HC309" s="728"/>
      <c r="HD309" s="728"/>
      <c r="HE309" s="728"/>
      <c r="HF309" s="728"/>
      <c r="HG309" s="728"/>
      <c r="HH309" s="728"/>
      <c r="HI309" s="728"/>
      <c r="HJ309" s="728"/>
      <c r="HK309" s="728"/>
      <c r="HL309" s="728"/>
      <c r="HM309" s="728"/>
      <c r="HN309" s="728"/>
      <c r="HO309" s="728"/>
      <c r="HP309" s="728"/>
      <c r="HQ309" s="728"/>
      <c r="HR309" s="728"/>
      <c r="HS309" s="728"/>
      <c r="HT309" s="728"/>
      <c r="HU309" s="728"/>
      <c r="HV309" s="728"/>
      <c r="HW309" s="728"/>
      <c r="HX309" s="728"/>
      <c r="HY309" s="728"/>
      <c r="HZ309" s="728"/>
      <c r="IA309" s="728"/>
      <c r="IB309" s="728"/>
      <c r="IC309" s="728"/>
      <c r="ID309" s="728"/>
      <c r="IE309" s="728"/>
      <c r="IF309" s="728"/>
      <c r="IG309" s="728"/>
      <c r="IH309" s="728"/>
      <c r="II309" s="728"/>
      <c r="IJ309" s="728"/>
      <c r="IK309" s="728"/>
      <c r="IL309" s="728"/>
      <c r="IM309" s="728"/>
      <c r="IN309" s="728"/>
      <c r="IO309" s="728"/>
      <c r="IP309" s="728"/>
      <c r="IQ309" s="728"/>
      <c r="IR309" s="728"/>
      <c r="IS309" s="728"/>
      <c r="IT309" s="728"/>
      <c r="IU309" s="728"/>
      <c r="IV309" s="728"/>
      <c r="IW309" s="728"/>
      <c r="IX309" s="728"/>
      <c r="IY309" s="728"/>
      <c r="IZ309" s="728"/>
      <c r="JA309" s="728"/>
      <c r="JB309" s="728"/>
      <c r="JC309" s="728"/>
      <c r="JD309" s="728"/>
      <c r="JE309" s="728"/>
    </row>
    <row r="310" spans="13:265" s="759" customFormat="1" ht="15" hidden="1" customHeight="1">
      <c r="M310" s="638"/>
      <c r="N310" s="638"/>
      <c r="CK310" s="728"/>
      <c r="CL310" s="728"/>
      <c r="CM310" s="728"/>
      <c r="CN310" s="728"/>
      <c r="CO310" s="728"/>
      <c r="CP310" s="728"/>
      <c r="CQ310" s="728"/>
      <c r="CR310" s="728"/>
      <c r="CS310" s="728"/>
      <c r="CT310" s="728"/>
      <c r="CU310" s="728"/>
      <c r="CV310" s="728"/>
      <c r="CW310" s="728"/>
      <c r="CX310" s="728"/>
      <c r="CY310" s="728"/>
      <c r="CZ310" s="728"/>
      <c r="DA310" s="728"/>
      <c r="DB310" s="728"/>
      <c r="DC310" s="728"/>
      <c r="DD310" s="728"/>
      <c r="DE310" s="728"/>
      <c r="DF310" s="728"/>
      <c r="DG310" s="728"/>
      <c r="DH310" s="728"/>
      <c r="DI310" s="728"/>
      <c r="DJ310" s="728"/>
      <c r="DK310" s="728"/>
      <c r="DL310" s="728"/>
      <c r="DM310" s="728"/>
      <c r="DN310" s="728"/>
      <c r="DO310" s="728"/>
      <c r="DP310" s="728"/>
      <c r="DQ310" s="728"/>
      <c r="DR310" s="728"/>
      <c r="DS310" s="728"/>
      <c r="DT310" s="728"/>
      <c r="DU310" s="728"/>
      <c r="DV310" s="728"/>
      <c r="DW310" s="728"/>
      <c r="DX310" s="728"/>
      <c r="DY310" s="728"/>
      <c r="DZ310" s="728"/>
      <c r="EA310" s="728"/>
      <c r="EB310" s="728"/>
      <c r="EC310" s="728"/>
      <c r="ED310" s="728"/>
      <c r="EE310" s="728"/>
      <c r="EF310" s="728"/>
      <c r="EG310" s="728"/>
      <c r="EH310" s="728"/>
      <c r="EI310" s="728"/>
      <c r="EJ310" s="728"/>
      <c r="EK310" s="728"/>
      <c r="EL310" s="728"/>
      <c r="EM310" s="728"/>
      <c r="EN310" s="728"/>
      <c r="EO310" s="728"/>
      <c r="EP310" s="728"/>
      <c r="EQ310" s="728"/>
      <c r="ER310" s="728"/>
      <c r="ES310" s="728"/>
      <c r="ET310" s="728"/>
      <c r="EU310" s="728"/>
      <c r="EV310" s="728"/>
      <c r="EW310" s="728"/>
      <c r="EX310" s="728"/>
      <c r="EY310" s="728"/>
      <c r="EZ310" s="728"/>
      <c r="FA310" s="728"/>
      <c r="FB310" s="728"/>
      <c r="FC310" s="728"/>
      <c r="FD310" s="728"/>
      <c r="FE310" s="728"/>
      <c r="FF310" s="728"/>
      <c r="FG310" s="728"/>
      <c r="FH310" s="728"/>
      <c r="FI310" s="728"/>
      <c r="FJ310" s="728"/>
      <c r="FK310" s="728"/>
      <c r="FL310" s="728"/>
      <c r="FM310" s="728"/>
      <c r="FN310" s="728"/>
      <c r="FO310" s="728"/>
      <c r="FP310" s="728"/>
      <c r="FQ310" s="728"/>
      <c r="FR310" s="728"/>
      <c r="FS310" s="728"/>
      <c r="FT310" s="728"/>
      <c r="FU310" s="728"/>
      <c r="FV310" s="728"/>
      <c r="FW310" s="728"/>
      <c r="FX310" s="728"/>
      <c r="FY310" s="728"/>
      <c r="FZ310" s="728"/>
      <c r="GA310" s="728"/>
      <c r="GB310" s="728"/>
      <c r="GC310" s="728"/>
      <c r="GD310" s="728"/>
      <c r="GE310" s="728"/>
      <c r="GF310" s="728"/>
      <c r="GG310" s="728"/>
      <c r="GH310" s="728"/>
      <c r="GI310" s="728"/>
      <c r="GJ310" s="728"/>
      <c r="GK310" s="728"/>
      <c r="GL310" s="728"/>
      <c r="GM310" s="728"/>
      <c r="GN310" s="728"/>
      <c r="GO310" s="728"/>
      <c r="GP310" s="728"/>
      <c r="GQ310" s="728"/>
      <c r="GR310" s="728"/>
      <c r="GS310" s="728"/>
      <c r="GT310" s="728"/>
      <c r="GU310" s="728"/>
      <c r="GV310" s="728"/>
      <c r="GW310" s="728"/>
      <c r="GX310" s="728"/>
      <c r="GY310" s="728"/>
      <c r="GZ310" s="728"/>
      <c r="HA310" s="728"/>
      <c r="HB310" s="728"/>
      <c r="HC310" s="728"/>
      <c r="HD310" s="728"/>
      <c r="HE310" s="728"/>
      <c r="HF310" s="728"/>
      <c r="HG310" s="728"/>
      <c r="HH310" s="728"/>
      <c r="HI310" s="728"/>
      <c r="HJ310" s="728"/>
      <c r="HK310" s="728"/>
      <c r="HL310" s="728"/>
      <c r="HM310" s="728"/>
      <c r="HN310" s="728"/>
      <c r="HO310" s="728"/>
      <c r="HP310" s="728"/>
      <c r="HQ310" s="728"/>
      <c r="HR310" s="728"/>
      <c r="HS310" s="728"/>
      <c r="HT310" s="728"/>
      <c r="HU310" s="728"/>
      <c r="HV310" s="728"/>
      <c r="HW310" s="728"/>
      <c r="HX310" s="728"/>
      <c r="HY310" s="728"/>
      <c r="HZ310" s="728"/>
      <c r="IA310" s="728"/>
      <c r="IB310" s="728"/>
      <c r="IC310" s="728"/>
      <c r="ID310" s="728"/>
      <c r="IE310" s="728"/>
      <c r="IF310" s="728"/>
      <c r="IG310" s="728"/>
      <c r="IH310" s="728"/>
      <c r="II310" s="728"/>
      <c r="IJ310" s="728"/>
      <c r="IK310" s="728"/>
      <c r="IL310" s="728"/>
      <c r="IM310" s="728"/>
      <c r="IN310" s="728"/>
      <c r="IO310" s="728"/>
      <c r="IP310" s="728"/>
      <c r="IQ310" s="728"/>
      <c r="IR310" s="728"/>
      <c r="IS310" s="728"/>
      <c r="IT310" s="728"/>
      <c r="IU310" s="728"/>
      <c r="IV310" s="728"/>
      <c r="IW310" s="728"/>
      <c r="IX310" s="728"/>
      <c r="IY310" s="728"/>
      <c r="IZ310" s="728"/>
      <c r="JA310" s="728"/>
      <c r="JB310" s="728"/>
      <c r="JC310" s="728"/>
      <c r="JD310" s="728"/>
      <c r="JE310" s="728"/>
    </row>
    <row r="311" spans="13:265" s="759" customFormat="1" ht="15" hidden="1" customHeight="1">
      <c r="M311" s="638"/>
      <c r="N311" s="638"/>
      <c r="CK311" s="728"/>
      <c r="CL311" s="728"/>
      <c r="CM311" s="728"/>
      <c r="CN311" s="728"/>
      <c r="CO311" s="728"/>
      <c r="CP311" s="728"/>
      <c r="CQ311" s="728"/>
      <c r="CR311" s="728"/>
      <c r="CS311" s="728"/>
      <c r="CT311" s="728"/>
      <c r="CU311" s="728"/>
      <c r="CV311" s="728"/>
      <c r="CW311" s="728"/>
      <c r="CX311" s="728"/>
      <c r="CY311" s="728"/>
      <c r="CZ311" s="728"/>
      <c r="DA311" s="728"/>
      <c r="DB311" s="728"/>
      <c r="DC311" s="728"/>
      <c r="DD311" s="728"/>
      <c r="DE311" s="728"/>
      <c r="DF311" s="728"/>
      <c r="DG311" s="728"/>
      <c r="DH311" s="728"/>
      <c r="DI311" s="728"/>
      <c r="DJ311" s="728"/>
      <c r="DK311" s="728"/>
      <c r="DL311" s="728"/>
      <c r="DM311" s="728"/>
      <c r="DN311" s="728"/>
      <c r="DO311" s="728"/>
      <c r="DP311" s="728"/>
      <c r="DQ311" s="728"/>
      <c r="DR311" s="728"/>
      <c r="DS311" s="728"/>
      <c r="DT311" s="728"/>
      <c r="DU311" s="728"/>
      <c r="DV311" s="728"/>
      <c r="DW311" s="728"/>
      <c r="DX311" s="728"/>
      <c r="DY311" s="728"/>
      <c r="DZ311" s="728"/>
      <c r="EA311" s="728"/>
      <c r="EB311" s="728"/>
      <c r="EC311" s="728"/>
      <c r="ED311" s="728"/>
      <c r="EE311" s="728"/>
      <c r="EF311" s="728"/>
      <c r="EG311" s="728"/>
      <c r="EH311" s="728"/>
      <c r="EI311" s="728"/>
      <c r="EJ311" s="728"/>
      <c r="EK311" s="728"/>
      <c r="EL311" s="728"/>
      <c r="EM311" s="728"/>
      <c r="EN311" s="728"/>
      <c r="EO311" s="728"/>
      <c r="EP311" s="728"/>
      <c r="EQ311" s="728"/>
      <c r="ER311" s="728"/>
      <c r="ES311" s="728"/>
      <c r="ET311" s="728"/>
      <c r="EU311" s="728"/>
      <c r="EV311" s="728"/>
      <c r="EW311" s="728"/>
      <c r="EX311" s="728"/>
      <c r="EY311" s="728"/>
      <c r="EZ311" s="728"/>
      <c r="FA311" s="728"/>
      <c r="FB311" s="728"/>
      <c r="FC311" s="728"/>
      <c r="FD311" s="728"/>
      <c r="FE311" s="728"/>
      <c r="FF311" s="728"/>
      <c r="FG311" s="728"/>
      <c r="FH311" s="728"/>
      <c r="FI311" s="728"/>
      <c r="FJ311" s="728"/>
      <c r="FK311" s="728"/>
      <c r="FL311" s="728"/>
      <c r="FM311" s="728"/>
      <c r="FN311" s="728"/>
      <c r="FO311" s="728"/>
      <c r="FP311" s="728"/>
      <c r="FQ311" s="728"/>
      <c r="FR311" s="728"/>
      <c r="FS311" s="728"/>
      <c r="FT311" s="728"/>
      <c r="FU311" s="728"/>
      <c r="FV311" s="728"/>
      <c r="FW311" s="728"/>
      <c r="FX311" s="728"/>
      <c r="FY311" s="728"/>
      <c r="FZ311" s="728"/>
      <c r="GA311" s="728"/>
      <c r="GB311" s="728"/>
      <c r="GC311" s="728"/>
      <c r="GD311" s="728"/>
      <c r="GE311" s="728"/>
      <c r="GF311" s="728"/>
      <c r="GG311" s="728"/>
      <c r="GH311" s="728"/>
      <c r="GI311" s="728"/>
      <c r="GJ311" s="728"/>
      <c r="GK311" s="728"/>
      <c r="GL311" s="728"/>
      <c r="GM311" s="728"/>
      <c r="GN311" s="728"/>
      <c r="GO311" s="728"/>
      <c r="GP311" s="728"/>
      <c r="GQ311" s="728"/>
      <c r="GR311" s="728"/>
      <c r="GS311" s="728"/>
      <c r="GT311" s="728"/>
      <c r="GU311" s="728"/>
      <c r="GV311" s="728"/>
      <c r="GW311" s="728"/>
      <c r="GX311" s="728"/>
      <c r="GY311" s="728"/>
      <c r="GZ311" s="728"/>
      <c r="HA311" s="728"/>
      <c r="HB311" s="728"/>
      <c r="HC311" s="728"/>
      <c r="HD311" s="728"/>
      <c r="HE311" s="728"/>
      <c r="HF311" s="728"/>
      <c r="HG311" s="728"/>
      <c r="HH311" s="728"/>
      <c r="HI311" s="728"/>
      <c r="HJ311" s="728"/>
      <c r="HK311" s="728"/>
      <c r="HL311" s="728"/>
      <c r="HM311" s="728"/>
      <c r="HN311" s="728"/>
      <c r="HO311" s="728"/>
      <c r="HP311" s="728"/>
      <c r="HQ311" s="728"/>
      <c r="HR311" s="728"/>
      <c r="HS311" s="728"/>
      <c r="HT311" s="728"/>
      <c r="HU311" s="728"/>
      <c r="HV311" s="728"/>
      <c r="HW311" s="728"/>
      <c r="HX311" s="728"/>
      <c r="HY311" s="728"/>
      <c r="HZ311" s="728"/>
      <c r="IA311" s="728"/>
      <c r="IB311" s="728"/>
      <c r="IC311" s="728"/>
      <c r="ID311" s="728"/>
      <c r="IE311" s="728"/>
      <c r="IF311" s="728"/>
      <c r="IG311" s="728"/>
      <c r="IH311" s="728"/>
      <c r="II311" s="728"/>
      <c r="IJ311" s="728"/>
      <c r="IK311" s="728"/>
      <c r="IL311" s="728"/>
      <c r="IM311" s="728"/>
      <c r="IN311" s="728"/>
      <c r="IO311" s="728"/>
      <c r="IP311" s="728"/>
      <c r="IQ311" s="728"/>
      <c r="IR311" s="728"/>
      <c r="IS311" s="728"/>
      <c r="IT311" s="728"/>
      <c r="IU311" s="728"/>
      <c r="IV311" s="728"/>
      <c r="IW311" s="728"/>
      <c r="IX311" s="728"/>
      <c r="IY311" s="728"/>
      <c r="IZ311" s="728"/>
      <c r="JA311" s="728"/>
      <c r="JB311" s="728"/>
      <c r="JC311" s="728"/>
      <c r="JD311" s="728"/>
      <c r="JE311" s="728"/>
    </row>
    <row r="312" spans="13:265" s="759" customFormat="1" ht="15" hidden="1" customHeight="1">
      <c r="M312" s="638"/>
      <c r="N312" s="638"/>
      <c r="CK312" s="728"/>
      <c r="CL312" s="728"/>
      <c r="CM312" s="728"/>
      <c r="CN312" s="728"/>
      <c r="CO312" s="728"/>
      <c r="CP312" s="728"/>
      <c r="CQ312" s="728"/>
      <c r="CR312" s="728"/>
      <c r="CS312" s="728"/>
      <c r="CT312" s="728"/>
      <c r="CU312" s="728"/>
      <c r="CV312" s="728"/>
      <c r="CW312" s="728"/>
      <c r="CX312" s="728"/>
      <c r="CY312" s="728"/>
      <c r="CZ312" s="728"/>
      <c r="DA312" s="728"/>
      <c r="DB312" s="728"/>
      <c r="DC312" s="728"/>
      <c r="DD312" s="728"/>
      <c r="DE312" s="728"/>
      <c r="DF312" s="728"/>
      <c r="DG312" s="728"/>
      <c r="DH312" s="728"/>
      <c r="DI312" s="728"/>
      <c r="DJ312" s="728"/>
      <c r="DK312" s="728"/>
      <c r="DL312" s="728"/>
      <c r="DM312" s="728"/>
      <c r="DN312" s="728"/>
      <c r="DO312" s="728"/>
      <c r="DP312" s="728"/>
      <c r="DQ312" s="728"/>
      <c r="DR312" s="728"/>
      <c r="DS312" s="728"/>
      <c r="DT312" s="728"/>
      <c r="DU312" s="728"/>
      <c r="DV312" s="728"/>
      <c r="DW312" s="728"/>
      <c r="DX312" s="728"/>
      <c r="DY312" s="728"/>
      <c r="DZ312" s="728"/>
      <c r="EA312" s="728"/>
      <c r="EB312" s="728"/>
      <c r="EC312" s="728"/>
      <c r="ED312" s="728"/>
      <c r="EE312" s="728"/>
      <c r="EF312" s="728"/>
      <c r="EG312" s="728"/>
      <c r="EH312" s="728"/>
      <c r="EI312" s="728"/>
      <c r="EJ312" s="728"/>
      <c r="EK312" s="728"/>
      <c r="EL312" s="728"/>
      <c r="EM312" s="728"/>
      <c r="EN312" s="728"/>
      <c r="EO312" s="728"/>
      <c r="EP312" s="728"/>
      <c r="EQ312" s="728"/>
      <c r="ER312" s="728"/>
      <c r="ES312" s="728"/>
      <c r="ET312" s="728"/>
      <c r="EU312" s="728"/>
      <c r="EV312" s="728"/>
      <c r="EW312" s="728"/>
      <c r="EX312" s="728"/>
      <c r="EY312" s="728"/>
      <c r="EZ312" s="728"/>
      <c r="FA312" s="728"/>
      <c r="FB312" s="728"/>
      <c r="FC312" s="728"/>
      <c r="FD312" s="728"/>
      <c r="FE312" s="728"/>
      <c r="FF312" s="728"/>
      <c r="FG312" s="728"/>
      <c r="FH312" s="728"/>
      <c r="FI312" s="728"/>
      <c r="FJ312" s="728"/>
      <c r="FK312" s="728"/>
      <c r="FL312" s="728"/>
      <c r="FM312" s="728"/>
      <c r="FN312" s="728"/>
      <c r="FO312" s="728"/>
      <c r="FP312" s="728"/>
      <c r="FQ312" s="728"/>
      <c r="FR312" s="728"/>
      <c r="FS312" s="728"/>
      <c r="FT312" s="728"/>
      <c r="FU312" s="728"/>
      <c r="FV312" s="728"/>
      <c r="FW312" s="728"/>
      <c r="FX312" s="728"/>
      <c r="FY312" s="728"/>
      <c r="FZ312" s="728"/>
      <c r="GA312" s="728"/>
      <c r="GB312" s="728"/>
      <c r="GC312" s="728"/>
      <c r="GD312" s="728"/>
      <c r="GE312" s="728"/>
      <c r="GF312" s="728"/>
      <c r="GG312" s="728"/>
      <c r="GH312" s="728"/>
      <c r="GI312" s="728"/>
      <c r="GJ312" s="728"/>
      <c r="GK312" s="728"/>
      <c r="GL312" s="728"/>
      <c r="GM312" s="728"/>
      <c r="GN312" s="728"/>
      <c r="GO312" s="728"/>
      <c r="GP312" s="728"/>
      <c r="GQ312" s="728"/>
      <c r="GR312" s="728"/>
      <c r="GS312" s="728"/>
      <c r="GT312" s="728"/>
      <c r="GU312" s="728"/>
      <c r="GV312" s="728"/>
      <c r="GW312" s="728"/>
      <c r="GX312" s="728"/>
      <c r="GY312" s="728"/>
      <c r="GZ312" s="728"/>
      <c r="HA312" s="728"/>
      <c r="HB312" s="728"/>
      <c r="HC312" s="728"/>
      <c r="HD312" s="728"/>
      <c r="HE312" s="728"/>
      <c r="HF312" s="728"/>
      <c r="HG312" s="728"/>
      <c r="HH312" s="728"/>
      <c r="HI312" s="728"/>
      <c r="HJ312" s="728"/>
      <c r="HK312" s="728"/>
      <c r="HL312" s="728"/>
      <c r="HM312" s="728"/>
      <c r="HN312" s="728"/>
      <c r="HO312" s="728"/>
      <c r="HP312" s="728"/>
      <c r="HQ312" s="728"/>
      <c r="HR312" s="728"/>
      <c r="HS312" s="728"/>
      <c r="HT312" s="728"/>
      <c r="HU312" s="728"/>
      <c r="HV312" s="728"/>
      <c r="HW312" s="728"/>
      <c r="HX312" s="728"/>
      <c r="HY312" s="728"/>
      <c r="HZ312" s="728"/>
      <c r="IA312" s="728"/>
      <c r="IB312" s="728"/>
      <c r="IC312" s="728"/>
      <c r="ID312" s="728"/>
      <c r="IE312" s="728"/>
      <c r="IF312" s="728"/>
      <c r="IG312" s="728"/>
      <c r="IH312" s="728"/>
      <c r="II312" s="728"/>
      <c r="IJ312" s="728"/>
      <c r="IK312" s="728"/>
      <c r="IL312" s="728"/>
      <c r="IM312" s="728"/>
      <c r="IN312" s="728"/>
      <c r="IO312" s="728"/>
      <c r="IP312" s="728"/>
      <c r="IQ312" s="728"/>
      <c r="IR312" s="728"/>
      <c r="IS312" s="728"/>
      <c r="IT312" s="728"/>
      <c r="IU312" s="728"/>
      <c r="IV312" s="728"/>
      <c r="IW312" s="728"/>
      <c r="IX312" s="728"/>
      <c r="IY312" s="728"/>
      <c r="IZ312" s="728"/>
      <c r="JA312" s="728"/>
      <c r="JB312" s="728"/>
      <c r="JC312" s="728"/>
      <c r="JD312" s="728"/>
      <c r="JE312" s="728"/>
    </row>
    <row r="313" spans="13:265" s="759" customFormat="1" ht="15" hidden="1" customHeight="1">
      <c r="M313" s="638"/>
      <c r="N313" s="638"/>
      <c r="CK313" s="728"/>
      <c r="CL313" s="728"/>
      <c r="CM313" s="728"/>
      <c r="CN313" s="728"/>
      <c r="CO313" s="728"/>
      <c r="CP313" s="728"/>
      <c r="CQ313" s="728"/>
      <c r="CR313" s="728"/>
      <c r="CS313" s="728"/>
      <c r="CT313" s="728"/>
      <c r="CU313" s="728"/>
      <c r="CV313" s="728"/>
      <c r="CW313" s="728"/>
      <c r="CX313" s="728"/>
      <c r="CY313" s="728"/>
      <c r="CZ313" s="728"/>
      <c r="DA313" s="728"/>
      <c r="DB313" s="728"/>
      <c r="DC313" s="728"/>
      <c r="DD313" s="728"/>
      <c r="DE313" s="728"/>
      <c r="DF313" s="728"/>
      <c r="DG313" s="728"/>
      <c r="DH313" s="728"/>
      <c r="DI313" s="728"/>
      <c r="DJ313" s="728"/>
      <c r="DK313" s="728"/>
      <c r="DL313" s="728"/>
      <c r="DM313" s="728"/>
      <c r="DN313" s="728"/>
      <c r="DO313" s="728"/>
      <c r="DP313" s="728"/>
      <c r="DQ313" s="728"/>
      <c r="DR313" s="728"/>
      <c r="DS313" s="728"/>
      <c r="DT313" s="728"/>
      <c r="DU313" s="728"/>
      <c r="DV313" s="728"/>
      <c r="DW313" s="728"/>
      <c r="DX313" s="728"/>
      <c r="DY313" s="728"/>
      <c r="DZ313" s="728"/>
      <c r="EA313" s="728"/>
      <c r="EB313" s="728"/>
      <c r="EC313" s="728"/>
      <c r="ED313" s="728"/>
      <c r="EE313" s="728"/>
      <c r="EF313" s="728"/>
      <c r="EG313" s="728"/>
      <c r="EH313" s="728"/>
      <c r="EI313" s="728"/>
      <c r="EJ313" s="728"/>
      <c r="EK313" s="728"/>
      <c r="EL313" s="728"/>
      <c r="EM313" s="728"/>
      <c r="EN313" s="728"/>
      <c r="EO313" s="728"/>
      <c r="EP313" s="728"/>
      <c r="EQ313" s="728"/>
      <c r="ER313" s="728"/>
      <c r="ES313" s="728"/>
      <c r="ET313" s="728"/>
      <c r="EU313" s="728"/>
      <c r="EV313" s="728"/>
      <c r="EW313" s="728"/>
      <c r="EX313" s="728"/>
      <c r="EY313" s="728"/>
      <c r="EZ313" s="728"/>
      <c r="FA313" s="728"/>
      <c r="FB313" s="728"/>
      <c r="FC313" s="728"/>
      <c r="FD313" s="728"/>
      <c r="FE313" s="728"/>
      <c r="FF313" s="728"/>
      <c r="FG313" s="728"/>
      <c r="FH313" s="728"/>
      <c r="FI313" s="728"/>
      <c r="FJ313" s="728"/>
      <c r="FK313" s="728"/>
      <c r="FL313" s="728"/>
      <c r="FM313" s="728"/>
      <c r="FN313" s="728"/>
      <c r="FO313" s="728"/>
      <c r="FP313" s="728"/>
      <c r="FQ313" s="728"/>
      <c r="FR313" s="728"/>
      <c r="FS313" s="728"/>
      <c r="FT313" s="728"/>
      <c r="FU313" s="728"/>
      <c r="FV313" s="728"/>
      <c r="FW313" s="728"/>
      <c r="FX313" s="728"/>
      <c r="FY313" s="728"/>
      <c r="FZ313" s="728"/>
      <c r="GA313" s="728"/>
      <c r="GB313" s="728"/>
      <c r="GC313" s="728"/>
      <c r="GD313" s="728"/>
      <c r="GE313" s="728"/>
      <c r="GF313" s="728"/>
      <c r="GG313" s="728"/>
      <c r="GH313" s="728"/>
      <c r="GI313" s="728"/>
      <c r="GJ313" s="728"/>
      <c r="GK313" s="728"/>
      <c r="GL313" s="728"/>
      <c r="GM313" s="728"/>
      <c r="GN313" s="728"/>
      <c r="GO313" s="728"/>
      <c r="GP313" s="728"/>
      <c r="GQ313" s="728"/>
      <c r="GR313" s="728"/>
      <c r="GS313" s="728"/>
      <c r="GT313" s="728"/>
      <c r="GU313" s="728"/>
      <c r="GV313" s="728"/>
      <c r="GW313" s="728"/>
      <c r="GX313" s="728"/>
      <c r="GY313" s="728"/>
      <c r="GZ313" s="728"/>
      <c r="HA313" s="728"/>
      <c r="HB313" s="728"/>
      <c r="HC313" s="728"/>
      <c r="HD313" s="728"/>
      <c r="HE313" s="728"/>
      <c r="HF313" s="728"/>
      <c r="HG313" s="728"/>
      <c r="HH313" s="728"/>
      <c r="HI313" s="728"/>
      <c r="HJ313" s="728"/>
      <c r="HK313" s="728"/>
      <c r="HL313" s="728"/>
      <c r="HM313" s="728"/>
      <c r="HN313" s="728"/>
      <c r="HO313" s="728"/>
      <c r="HP313" s="728"/>
      <c r="HQ313" s="728"/>
      <c r="HR313" s="728"/>
      <c r="HS313" s="728"/>
      <c r="HT313" s="728"/>
      <c r="HU313" s="728"/>
      <c r="HV313" s="728"/>
      <c r="HW313" s="728"/>
      <c r="HX313" s="728"/>
      <c r="HY313" s="728"/>
      <c r="HZ313" s="728"/>
      <c r="IA313" s="728"/>
      <c r="IB313" s="728"/>
      <c r="IC313" s="728"/>
      <c r="ID313" s="728"/>
      <c r="IE313" s="728"/>
      <c r="IF313" s="728"/>
      <c r="IG313" s="728"/>
      <c r="IH313" s="728"/>
      <c r="II313" s="728"/>
      <c r="IJ313" s="728"/>
      <c r="IK313" s="728"/>
      <c r="IL313" s="728"/>
      <c r="IM313" s="728"/>
      <c r="IN313" s="728"/>
      <c r="IO313" s="728"/>
      <c r="IP313" s="728"/>
      <c r="IQ313" s="728"/>
      <c r="IR313" s="728"/>
      <c r="IS313" s="728"/>
      <c r="IT313" s="728"/>
      <c r="IU313" s="728"/>
      <c r="IV313" s="728"/>
      <c r="IW313" s="728"/>
      <c r="IX313" s="728"/>
      <c r="IY313" s="728"/>
      <c r="IZ313" s="728"/>
      <c r="JA313" s="728"/>
      <c r="JB313" s="728"/>
      <c r="JC313" s="728"/>
      <c r="JD313" s="728"/>
      <c r="JE313" s="728"/>
    </row>
    <row r="314" spans="13:265" s="759" customFormat="1" ht="15" hidden="1" customHeight="1">
      <c r="M314" s="638"/>
      <c r="N314" s="638"/>
      <c r="CK314" s="728"/>
      <c r="CL314" s="728"/>
      <c r="CM314" s="728"/>
      <c r="CN314" s="728"/>
      <c r="CO314" s="728"/>
      <c r="CP314" s="728"/>
      <c r="CQ314" s="728"/>
      <c r="CR314" s="728"/>
      <c r="CS314" s="728"/>
      <c r="CT314" s="728"/>
      <c r="CU314" s="728"/>
      <c r="CV314" s="728"/>
      <c r="CW314" s="728"/>
      <c r="CX314" s="728"/>
      <c r="CY314" s="728"/>
      <c r="CZ314" s="728"/>
      <c r="DA314" s="728"/>
      <c r="DB314" s="728"/>
      <c r="DC314" s="728"/>
      <c r="DD314" s="728"/>
      <c r="DE314" s="728"/>
      <c r="DF314" s="728"/>
      <c r="DG314" s="728"/>
      <c r="DH314" s="728"/>
      <c r="DI314" s="728"/>
      <c r="DJ314" s="728"/>
      <c r="DK314" s="728"/>
      <c r="DL314" s="728"/>
      <c r="DM314" s="728"/>
      <c r="DN314" s="728"/>
      <c r="DO314" s="728"/>
      <c r="DP314" s="728"/>
      <c r="DQ314" s="728"/>
      <c r="DR314" s="728"/>
      <c r="DS314" s="728"/>
      <c r="DT314" s="728"/>
      <c r="DU314" s="728"/>
      <c r="DV314" s="728"/>
      <c r="DW314" s="728"/>
      <c r="DX314" s="728"/>
      <c r="DY314" s="728"/>
      <c r="DZ314" s="728"/>
      <c r="EA314" s="728"/>
      <c r="EB314" s="728"/>
      <c r="EC314" s="728"/>
      <c r="ED314" s="728"/>
      <c r="EE314" s="728"/>
      <c r="EF314" s="728"/>
      <c r="EG314" s="728"/>
      <c r="EH314" s="728"/>
      <c r="EI314" s="728"/>
      <c r="EJ314" s="728"/>
      <c r="EK314" s="728"/>
      <c r="EL314" s="728"/>
      <c r="EM314" s="728"/>
      <c r="EN314" s="728"/>
      <c r="EO314" s="728"/>
      <c r="EP314" s="728"/>
      <c r="EQ314" s="728"/>
      <c r="ER314" s="728"/>
      <c r="ES314" s="728"/>
      <c r="ET314" s="728"/>
      <c r="EU314" s="728"/>
      <c r="EV314" s="728"/>
      <c r="EW314" s="728"/>
      <c r="EX314" s="728"/>
      <c r="EY314" s="728"/>
      <c r="EZ314" s="728"/>
      <c r="FA314" s="728"/>
      <c r="FB314" s="728"/>
      <c r="FC314" s="728"/>
      <c r="FD314" s="728"/>
      <c r="FE314" s="728"/>
      <c r="FF314" s="728"/>
      <c r="FG314" s="728"/>
      <c r="FH314" s="728"/>
      <c r="FI314" s="728"/>
      <c r="FJ314" s="728"/>
      <c r="FK314" s="728"/>
      <c r="FL314" s="728"/>
      <c r="FM314" s="728"/>
      <c r="FN314" s="728"/>
      <c r="FO314" s="728"/>
      <c r="FP314" s="728"/>
      <c r="FQ314" s="728"/>
      <c r="FR314" s="728"/>
      <c r="FS314" s="728"/>
      <c r="FT314" s="728"/>
      <c r="FU314" s="728"/>
      <c r="FV314" s="728"/>
      <c r="FW314" s="728"/>
      <c r="FX314" s="728"/>
      <c r="FY314" s="728"/>
      <c r="FZ314" s="728"/>
      <c r="GA314" s="728"/>
      <c r="GB314" s="728"/>
      <c r="GC314" s="728"/>
      <c r="GD314" s="728"/>
      <c r="GE314" s="728"/>
      <c r="GF314" s="728"/>
      <c r="GG314" s="728"/>
      <c r="GH314" s="728"/>
      <c r="GI314" s="728"/>
      <c r="GJ314" s="728"/>
      <c r="GK314" s="728"/>
      <c r="GL314" s="728"/>
      <c r="GM314" s="728"/>
      <c r="GN314" s="728"/>
      <c r="GO314" s="728"/>
      <c r="GP314" s="728"/>
      <c r="GQ314" s="728"/>
      <c r="GR314" s="728"/>
      <c r="GS314" s="728"/>
      <c r="GT314" s="728"/>
      <c r="GU314" s="728"/>
      <c r="GV314" s="728"/>
      <c r="GW314" s="728"/>
      <c r="GX314" s="728"/>
      <c r="GY314" s="728"/>
      <c r="GZ314" s="728"/>
      <c r="HA314" s="728"/>
      <c r="HB314" s="728"/>
      <c r="HC314" s="728"/>
      <c r="HD314" s="728"/>
      <c r="HE314" s="728"/>
      <c r="HF314" s="728"/>
      <c r="HG314" s="728"/>
      <c r="HH314" s="728"/>
      <c r="HI314" s="728"/>
      <c r="HJ314" s="728"/>
      <c r="HK314" s="728"/>
      <c r="HL314" s="728"/>
      <c r="HM314" s="728"/>
      <c r="HN314" s="728"/>
      <c r="HO314" s="728"/>
      <c r="HP314" s="728"/>
      <c r="HQ314" s="728"/>
      <c r="HR314" s="728"/>
      <c r="HS314" s="728"/>
      <c r="HT314" s="728"/>
      <c r="HU314" s="728"/>
      <c r="HV314" s="728"/>
      <c r="HW314" s="728"/>
      <c r="HX314" s="728"/>
      <c r="HY314" s="728"/>
      <c r="HZ314" s="728"/>
      <c r="IA314" s="728"/>
      <c r="IB314" s="728"/>
      <c r="IC314" s="728"/>
      <c r="ID314" s="728"/>
      <c r="IE314" s="728"/>
      <c r="IF314" s="728"/>
      <c r="IG314" s="728"/>
      <c r="IH314" s="728"/>
      <c r="II314" s="728"/>
      <c r="IJ314" s="728"/>
      <c r="IK314" s="728"/>
      <c r="IL314" s="728"/>
      <c r="IM314" s="728"/>
      <c r="IN314" s="728"/>
      <c r="IO314" s="728"/>
      <c r="IP314" s="728"/>
      <c r="IQ314" s="728"/>
      <c r="IR314" s="728"/>
      <c r="IS314" s="728"/>
      <c r="IT314" s="728"/>
      <c r="IU314" s="728"/>
      <c r="IV314" s="728"/>
      <c r="IW314" s="728"/>
      <c r="IX314" s="728"/>
      <c r="IY314" s="728"/>
      <c r="IZ314" s="728"/>
      <c r="JA314" s="728"/>
      <c r="JB314" s="728"/>
      <c r="JC314" s="728"/>
      <c r="JD314" s="728"/>
      <c r="JE314" s="728"/>
    </row>
    <row r="315" spans="13:265" s="759" customFormat="1" ht="15" hidden="1" customHeight="1">
      <c r="M315" s="638"/>
      <c r="N315" s="638"/>
      <c r="CK315" s="728"/>
      <c r="CL315" s="728"/>
      <c r="CM315" s="728"/>
      <c r="CN315" s="728"/>
      <c r="CO315" s="728"/>
      <c r="CP315" s="728"/>
      <c r="CQ315" s="728"/>
      <c r="CR315" s="728"/>
      <c r="CS315" s="728"/>
      <c r="CT315" s="728"/>
      <c r="CU315" s="728"/>
      <c r="CV315" s="728"/>
      <c r="CW315" s="728"/>
      <c r="CX315" s="728"/>
      <c r="CY315" s="728"/>
      <c r="CZ315" s="728"/>
      <c r="DA315" s="728"/>
      <c r="DB315" s="728"/>
      <c r="DC315" s="728"/>
      <c r="DD315" s="728"/>
      <c r="DE315" s="728"/>
      <c r="DF315" s="728"/>
      <c r="DG315" s="728"/>
      <c r="DH315" s="728"/>
      <c r="DI315" s="728"/>
      <c r="DJ315" s="728"/>
      <c r="DK315" s="728"/>
      <c r="DL315" s="728"/>
      <c r="DM315" s="728"/>
      <c r="DN315" s="728"/>
      <c r="DO315" s="728"/>
      <c r="DP315" s="728"/>
      <c r="DQ315" s="728"/>
      <c r="DR315" s="728"/>
      <c r="DS315" s="728"/>
      <c r="DT315" s="728"/>
      <c r="DU315" s="728"/>
      <c r="DV315" s="728"/>
      <c r="DW315" s="728"/>
      <c r="DX315" s="728"/>
      <c r="DY315" s="728"/>
      <c r="DZ315" s="728"/>
      <c r="EA315" s="728"/>
      <c r="EB315" s="728"/>
      <c r="EC315" s="728"/>
      <c r="ED315" s="728"/>
      <c r="EE315" s="728"/>
      <c r="EF315" s="728"/>
      <c r="EG315" s="728"/>
      <c r="EH315" s="728"/>
      <c r="EI315" s="728"/>
      <c r="EJ315" s="728"/>
      <c r="EK315" s="728"/>
      <c r="EL315" s="728"/>
      <c r="EM315" s="728"/>
      <c r="EN315" s="728"/>
      <c r="EO315" s="728"/>
      <c r="EP315" s="728"/>
      <c r="EQ315" s="728"/>
      <c r="ER315" s="728"/>
      <c r="ES315" s="728"/>
      <c r="ET315" s="728"/>
      <c r="EU315" s="728"/>
      <c r="EV315" s="728"/>
      <c r="EW315" s="728"/>
      <c r="EX315" s="728"/>
      <c r="EY315" s="728"/>
      <c r="EZ315" s="728"/>
      <c r="FA315" s="728"/>
      <c r="FB315" s="728"/>
      <c r="FC315" s="728"/>
      <c r="FD315" s="728"/>
      <c r="FE315" s="728"/>
      <c r="FF315" s="728"/>
      <c r="FG315" s="728"/>
      <c r="FH315" s="728"/>
      <c r="FI315" s="728"/>
      <c r="FJ315" s="728"/>
      <c r="FK315" s="728"/>
      <c r="FL315" s="728"/>
      <c r="FM315" s="728"/>
      <c r="FN315" s="728"/>
      <c r="FO315" s="728"/>
      <c r="FP315" s="728"/>
      <c r="FQ315" s="728"/>
      <c r="FR315" s="728"/>
      <c r="FS315" s="728"/>
      <c r="FT315" s="728"/>
      <c r="FU315" s="728"/>
      <c r="FV315" s="728"/>
      <c r="FW315" s="728"/>
      <c r="FX315" s="728"/>
      <c r="FY315" s="728"/>
      <c r="FZ315" s="728"/>
      <c r="GA315" s="728"/>
      <c r="GB315" s="728"/>
      <c r="GC315" s="728"/>
      <c r="GD315" s="728"/>
      <c r="GE315" s="728"/>
      <c r="GF315" s="728"/>
      <c r="GG315" s="728"/>
      <c r="GH315" s="728"/>
      <c r="GI315" s="728"/>
      <c r="GJ315" s="728"/>
      <c r="GK315" s="728"/>
      <c r="GL315" s="728"/>
      <c r="GM315" s="728"/>
      <c r="GN315" s="728"/>
      <c r="GO315" s="728"/>
      <c r="GP315" s="728"/>
      <c r="GQ315" s="728"/>
      <c r="GR315" s="728"/>
      <c r="GS315" s="728"/>
      <c r="GT315" s="728"/>
      <c r="GU315" s="728"/>
      <c r="GV315" s="728"/>
      <c r="GW315" s="728"/>
      <c r="GX315" s="728"/>
      <c r="GY315" s="728"/>
      <c r="GZ315" s="728"/>
      <c r="HA315" s="728"/>
      <c r="HB315" s="728"/>
      <c r="HC315" s="728"/>
      <c r="HD315" s="728"/>
      <c r="HE315" s="728"/>
      <c r="HF315" s="728"/>
      <c r="HG315" s="728"/>
      <c r="HH315" s="728"/>
      <c r="HI315" s="728"/>
      <c r="HJ315" s="728"/>
      <c r="HK315" s="728"/>
      <c r="HL315" s="728"/>
      <c r="HM315" s="728"/>
      <c r="HN315" s="728"/>
      <c r="HO315" s="728"/>
      <c r="HP315" s="728"/>
      <c r="HQ315" s="728"/>
      <c r="HR315" s="728"/>
      <c r="HS315" s="728"/>
      <c r="HT315" s="728"/>
      <c r="HU315" s="728"/>
      <c r="HV315" s="728"/>
      <c r="HW315" s="728"/>
      <c r="HX315" s="728"/>
      <c r="HY315" s="728"/>
      <c r="HZ315" s="728"/>
      <c r="IA315" s="728"/>
      <c r="IB315" s="728"/>
      <c r="IC315" s="728"/>
      <c r="ID315" s="728"/>
      <c r="IE315" s="728"/>
      <c r="IF315" s="728"/>
      <c r="IG315" s="728"/>
      <c r="IH315" s="728"/>
      <c r="II315" s="728"/>
      <c r="IJ315" s="728"/>
      <c r="IK315" s="728"/>
      <c r="IL315" s="728"/>
      <c r="IM315" s="728"/>
      <c r="IN315" s="728"/>
      <c r="IO315" s="728"/>
      <c r="IP315" s="728"/>
      <c r="IQ315" s="728"/>
      <c r="IR315" s="728"/>
      <c r="IS315" s="728"/>
      <c r="IT315" s="728"/>
      <c r="IU315" s="728"/>
      <c r="IV315" s="728"/>
      <c r="IW315" s="728"/>
      <c r="IX315" s="728"/>
      <c r="IY315" s="728"/>
      <c r="IZ315" s="728"/>
      <c r="JA315" s="728"/>
      <c r="JB315" s="728"/>
      <c r="JC315" s="728"/>
      <c r="JD315" s="728"/>
      <c r="JE315" s="728"/>
    </row>
    <row r="316" spans="13:265" s="759" customFormat="1" ht="15" hidden="1" customHeight="1">
      <c r="M316" s="638"/>
      <c r="N316" s="638"/>
      <c r="CK316" s="728"/>
      <c r="CL316" s="728"/>
      <c r="CM316" s="728"/>
      <c r="CN316" s="728"/>
      <c r="CO316" s="728"/>
      <c r="CP316" s="728"/>
      <c r="CQ316" s="728"/>
      <c r="CR316" s="728"/>
      <c r="CS316" s="728"/>
      <c r="CT316" s="728"/>
      <c r="CU316" s="728"/>
      <c r="CV316" s="728"/>
      <c r="CW316" s="728"/>
      <c r="CX316" s="728"/>
      <c r="CY316" s="728"/>
      <c r="CZ316" s="728"/>
      <c r="DA316" s="728"/>
      <c r="DB316" s="728"/>
      <c r="DC316" s="728"/>
      <c r="DD316" s="728"/>
      <c r="DE316" s="728"/>
      <c r="DF316" s="728"/>
      <c r="DG316" s="728"/>
      <c r="DH316" s="728"/>
      <c r="DI316" s="728"/>
      <c r="DJ316" s="728"/>
      <c r="DK316" s="728"/>
      <c r="DL316" s="728"/>
      <c r="DM316" s="728"/>
      <c r="DN316" s="728"/>
      <c r="DO316" s="728"/>
      <c r="DP316" s="728"/>
      <c r="DQ316" s="728"/>
      <c r="DR316" s="728"/>
      <c r="DS316" s="728"/>
      <c r="DT316" s="728"/>
      <c r="DU316" s="728"/>
      <c r="DV316" s="728"/>
      <c r="DW316" s="728"/>
      <c r="DX316" s="728"/>
      <c r="DY316" s="728"/>
      <c r="DZ316" s="728"/>
      <c r="EA316" s="728"/>
      <c r="EB316" s="728"/>
      <c r="EC316" s="728"/>
      <c r="ED316" s="728"/>
      <c r="EE316" s="728"/>
      <c r="EF316" s="728"/>
      <c r="EG316" s="728"/>
      <c r="EH316" s="728"/>
      <c r="EI316" s="728"/>
      <c r="EJ316" s="728"/>
      <c r="EK316" s="728"/>
      <c r="EL316" s="728"/>
      <c r="EM316" s="728"/>
      <c r="EN316" s="728"/>
      <c r="EO316" s="728"/>
      <c r="EP316" s="728"/>
      <c r="EQ316" s="728"/>
      <c r="ER316" s="728"/>
      <c r="ES316" s="728"/>
      <c r="ET316" s="728"/>
      <c r="EU316" s="728"/>
      <c r="EV316" s="728"/>
      <c r="EW316" s="728"/>
      <c r="EX316" s="728"/>
      <c r="EY316" s="728"/>
      <c r="EZ316" s="728"/>
      <c r="FA316" s="728"/>
      <c r="FB316" s="728"/>
      <c r="FC316" s="728"/>
      <c r="FD316" s="728"/>
      <c r="FE316" s="728"/>
      <c r="FF316" s="728"/>
      <c r="FG316" s="728"/>
      <c r="FH316" s="728"/>
      <c r="FI316" s="728"/>
      <c r="FJ316" s="728"/>
      <c r="FK316" s="728"/>
      <c r="FL316" s="728"/>
      <c r="FM316" s="728"/>
      <c r="FN316" s="728"/>
      <c r="FO316" s="728"/>
      <c r="FP316" s="728"/>
      <c r="FQ316" s="728"/>
      <c r="FR316" s="728"/>
      <c r="FS316" s="728"/>
      <c r="FT316" s="728"/>
      <c r="FU316" s="728"/>
      <c r="FV316" s="728"/>
      <c r="FW316" s="728"/>
      <c r="FX316" s="728"/>
      <c r="FY316" s="728"/>
      <c r="FZ316" s="728"/>
      <c r="GA316" s="728"/>
      <c r="GB316" s="728"/>
      <c r="GC316" s="728"/>
      <c r="GD316" s="728"/>
      <c r="GE316" s="728"/>
      <c r="GF316" s="728"/>
      <c r="GG316" s="728"/>
      <c r="GH316" s="728"/>
      <c r="GI316" s="728"/>
      <c r="GJ316" s="728"/>
      <c r="GK316" s="728"/>
      <c r="GL316" s="728"/>
      <c r="GM316" s="728"/>
      <c r="GN316" s="728"/>
      <c r="GO316" s="728"/>
      <c r="GP316" s="728"/>
      <c r="GQ316" s="728"/>
      <c r="GR316" s="728"/>
      <c r="GS316" s="728"/>
      <c r="GT316" s="728"/>
      <c r="GU316" s="728"/>
      <c r="GV316" s="728"/>
      <c r="GW316" s="728"/>
      <c r="GX316" s="728"/>
      <c r="GY316" s="728"/>
      <c r="GZ316" s="728"/>
      <c r="HA316" s="728"/>
      <c r="HB316" s="728"/>
      <c r="HC316" s="728"/>
      <c r="HD316" s="728"/>
      <c r="HE316" s="728"/>
      <c r="HF316" s="728"/>
      <c r="HG316" s="728"/>
      <c r="HH316" s="728"/>
      <c r="HI316" s="728"/>
      <c r="HJ316" s="728"/>
      <c r="HK316" s="728"/>
      <c r="HL316" s="728"/>
      <c r="HM316" s="728"/>
      <c r="HN316" s="728"/>
      <c r="HO316" s="728"/>
      <c r="HP316" s="728"/>
      <c r="HQ316" s="728"/>
      <c r="HR316" s="728"/>
      <c r="HS316" s="728"/>
      <c r="HT316" s="728"/>
      <c r="HU316" s="728"/>
      <c r="HV316" s="728"/>
      <c r="HW316" s="728"/>
      <c r="HX316" s="728"/>
      <c r="HY316" s="728"/>
      <c r="HZ316" s="728"/>
      <c r="IA316" s="728"/>
      <c r="IB316" s="728"/>
      <c r="IC316" s="728"/>
      <c r="ID316" s="728"/>
      <c r="IE316" s="728"/>
      <c r="IF316" s="728"/>
      <c r="IG316" s="728"/>
      <c r="IH316" s="728"/>
      <c r="II316" s="728"/>
      <c r="IJ316" s="728"/>
      <c r="IK316" s="728"/>
      <c r="IL316" s="728"/>
      <c r="IM316" s="728"/>
      <c r="IN316" s="728"/>
      <c r="IO316" s="728"/>
      <c r="IP316" s="728"/>
      <c r="IQ316" s="728"/>
      <c r="IR316" s="728"/>
      <c r="IS316" s="728"/>
      <c r="IT316" s="728"/>
      <c r="IU316" s="728"/>
      <c r="IV316" s="728"/>
      <c r="IW316" s="728"/>
      <c r="IX316" s="728"/>
      <c r="IY316" s="728"/>
      <c r="IZ316" s="728"/>
      <c r="JA316" s="728"/>
      <c r="JB316" s="728"/>
      <c r="JC316" s="728"/>
      <c r="JD316" s="728"/>
      <c r="JE316" s="728"/>
    </row>
    <row r="317" spans="13:265" s="759" customFormat="1" ht="15" hidden="1" customHeight="1">
      <c r="M317" s="638"/>
      <c r="N317" s="638"/>
      <c r="CK317" s="728"/>
      <c r="CL317" s="728"/>
      <c r="CM317" s="728"/>
      <c r="CN317" s="728"/>
      <c r="CO317" s="728"/>
      <c r="CP317" s="728"/>
      <c r="CQ317" s="728"/>
      <c r="CR317" s="728"/>
      <c r="CS317" s="728"/>
      <c r="CT317" s="728"/>
      <c r="CU317" s="728"/>
      <c r="CV317" s="728"/>
      <c r="CW317" s="728"/>
      <c r="CX317" s="728"/>
      <c r="CY317" s="728"/>
      <c r="CZ317" s="728"/>
      <c r="DA317" s="728"/>
      <c r="DB317" s="728"/>
      <c r="DC317" s="728"/>
      <c r="DD317" s="728"/>
      <c r="DE317" s="728"/>
      <c r="DF317" s="728"/>
      <c r="DG317" s="728"/>
      <c r="DH317" s="728"/>
      <c r="DI317" s="728"/>
      <c r="DJ317" s="728"/>
      <c r="DK317" s="728"/>
      <c r="DL317" s="728"/>
      <c r="DM317" s="728"/>
      <c r="DN317" s="728"/>
      <c r="DO317" s="728"/>
      <c r="DP317" s="728"/>
      <c r="DQ317" s="728"/>
      <c r="DR317" s="728"/>
      <c r="DS317" s="728"/>
      <c r="DT317" s="728"/>
      <c r="DU317" s="728"/>
      <c r="DV317" s="728"/>
      <c r="DW317" s="728"/>
      <c r="DX317" s="728"/>
      <c r="DY317" s="728"/>
      <c r="DZ317" s="728"/>
      <c r="EA317" s="728"/>
      <c r="EB317" s="728"/>
      <c r="EC317" s="728"/>
      <c r="ED317" s="728"/>
      <c r="EE317" s="728"/>
      <c r="EF317" s="728"/>
      <c r="EG317" s="728"/>
      <c r="EH317" s="728"/>
      <c r="EI317" s="728"/>
      <c r="EJ317" s="728"/>
      <c r="EK317" s="728"/>
      <c r="EL317" s="728"/>
      <c r="EM317" s="728"/>
      <c r="EN317" s="728"/>
      <c r="EO317" s="728"/>
      <c r="EP317" s="728"/>
      <c r="EQ317" s="728"/>
      <c r="ER317" s="728"/>
      <c r="ES317" s="728"/>
      <c r="ET317" s="728"/>
      <c r="EU317" s="728"/>
      <c r="EV317" s="728"/>
      <c r="EW317" s="728"/>
      <c r="EX317" s="728"/>
      <c r="EY317" s="728"/>
      <c r="EZ317" s="728"/>
      <c r="FA317" s="728"/>
      <c r="FB317" s="728"/>
      <c r="FC317" s="728"/>
      <c r="FD317" s="728"/>
      <c r="FE317" s="728"/>
      <c r="FF317" s="728"/>
      <c r="FG317" s="728"/>
      <c r="FH317" s="728"/>
      <c r="FI317" s="728"/>
      <c r="FJ317" s="728"/>
      <c r="FK317" s="728"/>
      <c r="FL317" s="728"/>
      <c r="FM317" s="728"/>
      <c r="FN317" s="728"/>
      <c r="FO317" s="728"/>
      <c r="FP317" s="728"/>
      <c r="FQ317" s="728"/>
      <c r="FR317" s="728"/>
      <c r="FS317" s="728"/>
      <c r="FT317" s="728"/>
      <c r="FU317" s="728"/>
      <c r="FV317" s="728"/>
      <c r="FW317" s="728"/>
      <c r="FX317" s="728"/>
      <c r="FY317" s="728"/>
      <c r="FZ317" s="728"/>
      <c r="GA317" s="728"/>
      <c r="GB317" s="728"/>
      <c r="GC317" s="728"/>
      <c r="GD317" s="728"/>
      <c r="GE317" s="728"/>
      <c r="GF317" s="728"/>
      <c r="GG317" s="728"/>
      <c r="GH317" s="728"/>
      <c r="GI317" s="728"/>
      <c r="GJ317" s="728"/>
      <c r="GK317" s="728"/>
      <c r="GL317" s="728"/>
      <c r="GM317" s="728"/>
      <c r="GN317" s="728"/>
      <c r="GO317" s="728"/>
      <c r="GP317" s="728"/>
      <c r="GQ317" s="728"/>
      <c r="GR317" s="728"/>
      <c r="GS317" s="728"/>
      <c r="GT317" s="728"/>
      <c r="GU317" s="728"/>
      <c r="GV317" s="728"/>
      <c r="GW317" s="728"/>
      <c r="GX317" s="728"/>
      <c r="GY317" s="728"/>
      <c r="GZ317" s="728"/>
      <c r="HA317" s="728"/>
      <c r="HB317" s="728"/>
      <c r="HC317" s="728"/>
      <c r="HD317" s="728"/>
      <c r="HE317" s="728"/>
      <c r="HF317" s="728"/>
      <c r="HG317" s="728"/>
      <c r="HH317" s="728"/>
      <c r="HI317" s="728"/>
      <c r="HJ317" s="728"/>
      <c r="HK317" s="728"/>
      <c r="HL317" s="728"/>
      <c r="HM317" s="728"/>
      <c r="HN317" s="728"/>
      <c r="HO317" s="728"/>
      <c r="HP317" s="728"/>
      <c r="HQ317" s="728"/>
      <c r="HR317" s="728"/>
      <c r="HS317" s="728"/>
      <c r="HT317" s="728"/>
      <c r="HU317" s="728"/>
      <c r="HV317" s="728"/>
      <c r="HW317" s="728"/>
      <c r="HX317" s="728"/>
      <c r="HY317" s="728"/>
      <c r="HZ317" s="728"/>
      <c r="IA317" s="728"/>
      <c r="IB317" s="728"/>
      <c r="IC317" s="728"/>
      <c r="ID317" s="728"/>
      <c r="IE317" s="728"/>
      <c r="IF317" s="728"/>
      <c r="IG317" s="728"/>
      <c r="IH317" s="728"/>
      <c r="II317" s="728"/>
      <c r="IJ317" s="728"/>
      <c r="IK317" s="728"/>
      <c r="IL317" s="728"/>
      <c r="IM317" s="728"/>
      <c r="IN317" s="728"/>
      <c r="IO317" s="728"/>
      <c r="IP317" s="728"/>
      <c r="IQ317" s="728"/>
      <c r="IR317" s="728"/>
      <c r="IS317" s="728"/>
      <c r="IT317" s="728"/>
      <c r="IU317" s="728"/>
      <c r="IV317" s="728"/>
      <c r="IW317" s="728"/>
      <c r="IX317" s="728"/>
      <c r="IY317" s="728"/>
      <c r="IZ317" s="728"/>
      <c r="JA317" s="728"/>
      <c r="JB317" s="728"/>
      <c r="JC317" s="728"/>
      <c r="JD317" s="728"/>
      <c r="JE317" s="728"/>
    </row>
    <row r="318" spans="13:265" s="759" customFormat="1" ht="15" hidden="1" customHeight="1">
      <c r="M318" s="638"/>
      <c r="N318" s="638"/>
      <c r="CK318" s="728"/>
      <c r="CL318" s="728"/>
      <c r="CM318" s="728"/>
      <c r="CN318" s="728"/>
      <c r="CO318" s="728"/>
      <c r="CP318" s="728"/>
      <c r="CQ318" s="728"/>
      <c r="CR318" s="728"/>
      <c r="CS318" s="728"/>
      <c r="CT318" s="728"/>
      <c r="CU318" s="728"/>
      <c r="CV318" s="728"/>
      <c r="CW318" s="728"/>
      <c r="CX318" s="728"/>
      <c r="CY318" s="728"/>
      <c r="CZ318" s="728"/>
      <c r="DA318" s="728"/>
      <c r="DB318" s="728"/>
      <c r="DC318" s="728"/>
      <c r="DD318" s="728"/>
      <c r="DE318" s="728"/>
      <c r="DF318" s="728"/>
      <c r="DG318" s="728"/>
      <c r="DH318" s="728"/>
      <c r="DI318" s="728"/>
      <c r="DJ318" s="728"/>
      <c r="DK318" s="728"/>
      <c r="DL318" s="728"/>
      <c r="DM318" s="728"/>
      <c r="DN318" s="728"/>
      <c r="DO318" s="728"/>
      <c r="DP318" s="728"/>
      <c r="DQ318" s="728"/>
      <c r="DR318" s="728"/>
      <c r="DS318" s="728"/>
      <c r="DT318" s="728"/>
      <c r="DU318" s="728"/>
      <c r="DV318" s="728"/>
      <c r="DW318" s="728"/>
      <c r="DX318" s="728"/>
      <c r="DY318" s="728"/>
      <c r="DZ318" s="728"/>
      <c r="EA318" s="728"/>
      <c r="EB318" s="728"/>
      <c r="EC318" s="728"/>
      <c r="ED318" s="728"/>
      <c r="EE318" s="728"/>
      <c r="EF318" s="728"/>
      <c r="EG318" s="728"/>
      <c r="EH318" s="728"/>
      <c r="EI318" s="728"/>
      <c r="EJ318" s="728"/>
      <c r="EK318" s="728"/>
      <c r="EL318" s="728"/>
      <c r="EM318" s="728"/>
      <c r="EN318" s="728"/>
      <c r="EO318" s="728"/>
      <c r="EP318" s="728"/>
      <c r="EQ318" s="728"/>
      <c r="ER318" s="728"/>
      <c r="ES318" s="728"/>
      <c r="ET318" s="728"/>
      <c r="EU318" s="728"/>
      <c r="EV318" s="728"/>
      <c r="EW318" s="728"/>
      <c r="EX318" s="728"/>
      <c r="EY318" s="728"/>
      <c r="EZ318" s="728"/>
      <c r="FA318" s="728"/>
      <c r="FB318" s="728"/>
      <c r="FC318" s="728"/>
      <c r="FD318" s="728"/>
      <c r="FE318" s="728"/>
      <c r="FF318" s="728"/>
      <c r="FG318" s="728"/>
      <c r="FH318" s="728"/>
      <c r="FI318" s="728"/>
      <c r="FJ318" s="728"/>
      <c r="FK318" s="728"/>
      <c r="FL318" s="728"/>
      <c r="FM318" s="728"/>
      <c r="FN318" s="728"/>
      <c r="FO318" s="728"/>
      <c r="FP318" s="728"/>
      <c r="FQ318" s="728"/>
      <c r="FR318" s="728"/>
      <c r="FS318" s="728"/>
      <c r="FT318" s="728"/>
      <c r="FU318" s="728"/>
      <c r="FV318" s="728"/>
      <c r="FW318" s="728"/>
      <c r="FX318" s="728"/>
      <c r="FY318" s="728"/>
      <c r="FZ318" s="728"/>
      <c r="GA318" s="728"/>
      <c r="GB318" s="728"/>
      <c r="GC318" s="728"/>
      <c r="GD318" s="728"/>
      <c r="GE318" s="728"/>
      <c r="GF318" s="728"/>
      <c r="GG318" s="728"/>
      <c r="GH318" s="728"/>
      <c r="GI318" s="728"/>
      <c r="GJ318" s="728"/>
      <c r="GK318" s="728"/>
      <c r="GL318" s="728"/>
      <c r="GM318" s="728"/>
      <c r="GN318" s="728"/>
      <c r="GO318" s="728"/>
      <c r="GP318" s="728"/>
      <c r="GQ318" s="728"/>
      <c r="GR318" s="728"/>
      <c r="GS318" s="728"/>
      <c r="GT318" s="728"/>
      <c r="GU318" s="728"/>
      <c r="GV318" s="728"/>
      <c r="GW318" s="728"/>
      <c r="GX318" s="728"/>
      <c r="GY318" s="728"/>
      <c r="GZ318" s="728"/>
      <c r="HA318" s="728"/>
      <c r="HB318" s="728"/>
      <c r="HC318" s="728"/>
      <c r="HD318" s="728"/>
      <c r="HE318" s="728"/>
      <c r="HF318" s="728"/>
      <c r="HG318" s="728"/>
      <c r="HH318" s="728"/>
      <c r="HI318" s="728"/>
      <c r="HJ318" s="728"/>
      <c r="HK318" s="728"/>
      <c r="HL318" s="728"/>
      <c r="HM318" s="728"/>
      <c r="HN318" s="728"/>
      <c r="HO318" s="728"/>
      <c r="HP318" s="728"/>
      <c r="HQ318" s="728"/>
      <c r="HR318" s="728"/>
      <c r="HS318" s="728"/>
      <c r="HT318" s="728"/>
      <c r="HU318" s="728"/>
      <c r="HV318" s="728"/>
      <c r="HW318" s="728"/>
      <c r="HX318" s="728"/>
      <c r="HY318" s="728"/>
      <c r="HZ318" s="728"/>
      <c r="IA318" s="728"/>
      <c r="IB318" s="728"/>
      <c r="IC318" s="728"/>
      <c r="ID318" s="728"/>
      <c r="IE318" s="728"/>
      <c r="IF318" s="728"/>
      <c r="IG318" s="728"/>
      <c r="IH318" s="728"/>
      <c r="II318" s="728"/>
      <c r="IJ318" s="728"/>
      <c r="IK318" s="728"/>
      <c r="IL318" s="728"/>
      <c r="IM318" s="728"/>
      <c r="IN318" s="728"/>
      <c r="IO318" s="728"/>
      <c r="IP318" s="728"/>
      <c r="IQ318" s="728"/>
      <c r="IR318" s="728"/>
      <c r="IS318" s="728"/>
      <c r="IT318" s="728"/>
      <c r="IU318" s="728"/>
      <c r="IV318" s="728"/>
      <c r="IW318" s="728"/>
      <c r="IX318" s="728"/>
      <c r="IY318" s="728"/>
      <c r="IZ318" s="728"/>
      <c r="JA318" s="728"/>
      <c r="JB318" s="728"/>
      <c r="JC318" s="728"/>
      <c r="JD318" s="728"/>
      <c r="JE318" s="728"/>
    </row>
    <row r="319" spans="13:265" s="759" customFormat="1" ht="15" hidden="1" customHeight="1">
      <c r="M319" s="638"/>
      <c r="N319" s="638"/>
      <c r="CK319" s="728"/>
      <c r="CL319" s="728"/>
      <c r="CM319" s="728"/>
      <c r="CN319" s="728"/>
      <c r="CO319" s="728"/>
      <c r="CP319" s="728"/>
      <c r="CQ319" s="728"/>
      <c r="CR319" s="728"/>
      <c r="CS319" s="728"/>
      <c r="CT319" s="728"/>
      <c r="CU319" s="728"/>
      <c r="CV319" s="728"/>
      <c r="CW319" s="728"/>
      <c r="CX319" s="728"/>
      <c r="CY319" s="728"/>
      <c r="CZ319" s="728"/>
      <c r="DA319" s="728"/>
      <c r="DB319" s="728"/>
      <c r="DC319" s="728"/>
      <c r="DD319" s="728"/>
      <c r="DE319" s="728"/>
      <c r="DF319" s="728"/>
      <c r="DG319" s="728"/>
      <c r="DH319" s="728"/>
      <c r="DI319" s="728"/>
      <c r="DJ319" s="728"/>
      <c r="DK319" s="728"/>
      <c r="DL319" s="728"/>
      <c r="DM319" s="728"/>
      <c r="DN319" s="728"/>
      <c r="DO319" s="728"/>
      <c r="DP319" s="728"/>
      <c r="DQ319" s="728"/>
      <c r="DR319" s="728"/>
      <c r="DS319" s="728"/>
      <c r="DT319" s="728"/>
      <c r="DU319" s="728"/>
      <c r="DV319" s="728"/>
      <c r="DW319" s="728"/>
      <c r="DX319" s="728"/>
      <c r="DY319" s="728"/>
      <c r="DZ319" s="728"/>
      <c r="EA319" s="728"/>
      <c r="EB319" s="728"/>
      <c r="EC319" s="728"/>
      <c r="ED319" s="728"/>
      <c r="EE319" s="728"/>
      <c r="EF319" s="728"/>
      <c r="EG319" s="728"/>
      <c r="EH319" s="728"/>
      <c r="EI319" s="728"/>
      <c r="EJ319" s="728"/>
      <c r="EK319" s="728"/>
      <c r="EL319" s="728"/>
      <c r="EM319" s="728"/>
      <c r="EN319" s="728"/>
      <c r="EO319" s="728"/>
      <c r="EP319" s="728"/>
      <c r="EQ319" s="728"/>
      <c r="ER319" s="728"/>
      <c r="ES319" s="728"/>
      <c r="ET319" s="728"/>
      <c r="EU319" s="728"/>
      <c r="EV319" s="728"/>
      <c r="EW319" s="728"/>
      <c r="EX319" s="728"/>
      <c r="EY319" s="728"/>
      <c r="EZ319" s="728"/>
      <c r="FA319" s="728"/>
      <c r="FB319" s="728"/>
      <c r="FC319" s="728"/>
      <c r="FD319" s="728"/>
      <c r="FE319" s="728"/>
      <c r="FF319" s="728"/>
      <c r="FG319" s="728"/>
      <c r="FH319" s="728"/>
      <c r="FI319" s="728"/>
      <c r="FJ319" s="728"/>
      <c r="FK319" s="728"/>
      <c r="FL319" s="728"/>
      <c r="FM319" s="728"/>
      <c r="FN319" s="728"/>
      <c r="FO319" s="728"/>
      <c r="FP319" s="728"/>
      <c r="FQ319" s="728"/>
      <c r="FR319" s="728"/>
      <c r="FS319" s="728"/>
      <c r="FT319" s="728"/>
      <c r="FU319" s="728"/>
      <c r="FV319" s="728"/>
      <c r="FW319" s="728"/>
      <c r="FX319" s="728"/>
      <c r="FY319" s="728"/>
      <c r="FZ319" s="728"/>
      <c r="GA319" s="728"/>
      <c r="GB319" s="728"/>
      <c r="GC319" s="728"/>
      <c r="GD319" s="728"/>
      <c r="GE319" s="728"/>
      <c r="GF319" s="728"/>
      <c r="GG319" s="728"/>
      <c r="GH319" s="728"/>
      <c r="GI319" s="728"/>
      <c r="GJ319" s="728"/>
      <c r="GK319" s="728"/>
      <c r="GL319" s="728"/>
      <c r="GM319" s="728"/>
      <c r="GN319" s="728"/>
      <c r="GO319" s="728"/>
      <c r="GP319" s="728"/>
      <c r="GQ319" s="728"/>
      <c r="GR319" s="728"/>
      <c r="GS319" s="728"/>
      <c r="GT319" s="728"/>
      <c r="GU319" s="728"/>
      <c r="GV319" s="728"/>
      <c r="GW319" s="728"/>
      <c r="GX319" s="728"/>
      <c r="GY319" s="728"/>
      <c r="GZ319" s="728"/>
      <c r="HA319" s="728"/>
      <c r="HB319" s="728"/>
      <c r="HC319" s="728"/>
      <c r="HD319" s="728"/>
      <c r="HE319" s="728"/>
      <c r="HF319" s="728"/>
      <c r="HG319" s="728"/>
      <c r="HH319" s="728"/>
      <c r="HI319" s="728"/>
      <c r="HJ319" s="728"/>
      <c r="HK319" s="728"/>
      <c r="HL319" s="728"/>
      <c r="HM319" s="728"/>
      <c r="HN319" s="728"/>
      <c r="HO319" s="728"/>
      <c r="HP319" s="728"/>
      <c r="HQ319" s="728"/>
      <c r="HR319" s="728"/>
      <c r="HS319" s="728"/>
      <c r="HT319" s="728"/>
      <c r="HU319" s="728"/>
      <c r="HV319" s="728"/>
      <c r="HW319" s="728"/>
      <c r="HX319" s="728"/>
      <c r="HY319" s="728"/>
      <c r="HZ319" s="728"/>
      <c r="IA319" s="728"/>
      <c r="IB319" s="728"/>
      <c r="IC319" s="728"/>
      <c r="ID319" s="728"/>
      <c r="IE319" s="728"/>
      <c r="IF319" s="728"/>
      <c r="IG319" s="728"/>
      <c r="IH319" s="728"/>
      <c r="II319" s="728"/>
      <c r="IJ319" s="728"/>
      <c r="IK319" s="728"/>
      <c r="IL319" s="728"/>
      <c r="IM319" s="728"/>
      <c r="IN319" s="728"/>
      <c r="IO319" s="728"/>
      <c r="IP319" s="728"/>
      <c r="IQ319" s="728"/>
      <c r="IR319" s="728"/>
      <c r="IS319" s="728"/>
      <c r="IT319" s="728"/>
      <c r="IU319" s="728"/>
      <c r="IV319" s="728"/>
      <c r="IW319" s="728"/>
      <c r="IX319" s="728"/>
      <c r="IY319" s="728"/>
      <c r="IZ319" s="728"/>
      <c r="JA319" s="728"/>
      <c r="JB319" s="728"/>
      <c r="JC319" s="728"/>
      <c r="JD319" s="728"/>
      <c r="JE319" s="728"/>
    </row>
    <row r="320" spans="13:265" s="759" customFormat="1" ht="15" hidden="1" customHeight="1">
      <c r="M320" s="638"/>
      <c r="N320" s="638"/>
      <c r="CK320" s="728"/>
      <c r="CL320" s="728"/>
      <c r="CM320" s="728"/>
      <c r="CN320" s="728"/>
      <c r="CO320" s="728"/>
      <c r="CP320" s="728"/>
      <c r="CQ320" s="728"/>
      <c r="CR320" s="728"/>
      <c r="CS320" s="728"/>
      <c r="CT320" s="728"/>
      <c r="CU320" s="728"/>
      <c r="CV320" s="728"/>
      <c r="CW320" s="728"/>
      <c r="CX320" s="728"/>
      <c r="CY320" s="728"/>
      <c r="CZ320" s="728"/>
      <c r="DA320" s="728"/>
      <c r="DB320" s="728"/>
      <c r="DC320" s="728"/>
      <c r="DD320" s="728"/>
      <c r="DE320" s="728"/>
      <c r="DF320" s="728"/>
      <c r="DG320" s="728"/>
      <c r="DH320" s="728"/>
      <c r="DI320" s="728"/>
      <c r="DJ320" s="728"/>
      <c r="DK320" s="728"/>
      <c r="DL320" s="728"/>
      <c r="DM320" s="728"/>
      <c r="DN320" s="728"/>
      <c r="DO320" s="728"/>
      <c r="DP320" s="728"/>
      <c r="DQ320" s="728"/>
      <c r="DR320" s="728"/>
      <c r="DS320" s="728"/>
      <c r="DT320" s="728"/>
      <c r="DU320" s="728"/>
      <c r="DV320" s="728"/>
      <c r="DW320" s="728"/>
      <c r="DX320" s="728"/>
      <c r="DY320" s="728"/>
      <c r="DZ320" s="728"/>
      <c r="EA320" s="728"/>
      <c r="EB320" s="728"/>
      <c r="EC320" s="728"/>
      <c r="ED320" s="728"/>
      <c r="EE320" s="728"/>
      <c r="EF320" s="728"/>
      <c r="EG320" s="728"/>
      <c r="EH320" s="728"/>
      <c r="EI320" s="728"/>
      <c r="EJ320" s="728"/>
      <c r="EK320" s="728"/>
      <c r="EL320" s="728"/>
      <c r="EM320" s="728"/>
      <c r="EN320" s="728"/>
      <c r="EO320" s="728"/>
      <c r="EP320" s="728"/>
      <c r="EQ320" s="728"/>
      <c r="ER320" s="728"/>
      <c r="ES320" s="728"/>
      <c r="ET320" s="728"/>
      <c r="EU320" s="728"/>
      <c r="EV320" s="728"/>
      <c r="EW320" s="728"/>
      <c r="EX320" s="728"/>
      <c r="EY320" s="728"/>
      <c r="EZ320" s="728"/>
      <c r="FA320" s="728"/>
      <c r="FB320" s="728"/>
      <c r="FC320" s="728"/>
      <c r="FD320" s="728"/>
      <c r="FE320" s="728"/>
      <c r="FF320" s="728"/>
      <c r="FG320" s="728"/>
      <c r="FH320" s="728"/>
      <c r="FI320" s="728"/>
      <c r="FJ320" s="728"/>
      <c r="FK320" s="728"/>
      <c r="FL320" s="728"/>
      <c r="FM320" s="728"/>
      <c r="FN320" s="728"/>
      <c r="FO320" s="728"/>
      <c r="FP320" s="728"/>
      <c r="FQ320" s="728"/>
      <c r="FR320" s="728"/>
      <c r="FS320" s="728"/>
      <c r="FT320" s="728"/>
      <c r="FU320" s="728"/>
      <c r="FV320" s="728"/>
      <c r="FW320" s="728"/>
      <c r="FX320" s="728"/>
      <c r="FY320" s="728"/>
      <c r="FZ320" s="728"/>
      <c r="GA320" s="728"/>
      <c r="GB320" s="728"/>
      <c r="GC320" s="728"/>
      <c r="GD320" s="728"/>
      <c r="GE320" s="728"/>
      <c r="GF320" s="728"/>
      <c r="GG320" s="728"/>
      <c r="GH320" s="728"/>
      <c r="GI320" s="728"/>
      <c r="GJ320" s="728"/>
      <c r="GK320" s="728"/>
      <c r="GL320" s="728"/>
      <c r="GM320" s="728"/>
      <c r="GN320" s="728"/>
      <c r="GO320" s="728"/>
      <c r="GP320" s="728"/>
      <c r="GQ320" s="728"/>
      <c r="GR320" s="728"/>
      <c r="GS320" s="728"/>
      <c r="GT320" s="728"/>
      <c r="GU320" s="728"/>
      <c r="GV320" s="728"/>
      <c r="GW320" s="728"/>
      <c r="GX320" s="728"/>
      <c r="GY320" s="728"/>
      <c r="GZ320" s="728"/>
      <c r="HA320" s="728"/>
      <c r="HB320" s="728"/>
      <c r="HC320" s="728"/>
      <c r="HD320" s="728"/>
      <c r="HE320" s="728"/>
      <c r="HF320" s="728"/>
      <c r="HG320" s="728"/>
      <c r="HH320" s="728"/>
      <c r="HI320" s="728"/>
      <c r="HJ320" s="728"/>
      <c r="HK320" s="728"/>
      <c r="HL320" s="728"/>
      <c r="HM320" s="728"/>
      <c r="HN320" s="728"/>
      <c r="HO320" s="728"/>
      <c r="HP320" s="728"/>
      <c r="HQ320" s="728"/>
      <c r="HR320" s="728"/>
      <c r="HS320" s="728"/>
      <c r="HT320" s="728"/>
      <c r="HU320" s="728"/>
      <c r="HV320" s="728"/>
      <c r="HW320" s="728"/>
      <c r="HX320" s="728"/>
      <c r="HY320" s="728"/>
      <c r="HZ320" s="728"/>
      <c r="IA320" s="728"/>
      <c r="IB320" s="728"/>
      <c r="IC320" s="728"/>
      <c r="ID320" s="728"/>
      <c r="IE320" s="728"/>
      <c r="IF320" s="728"/>
      <c r="IG320" s="728"/>
      <c r="IH320" s="728"/>
      <c r="II320" s="728"/>
      <c r="IJ320" s="728"/>
      <c r="IK320" s="728"/>
      <c r="IL320" s="728"/>
      <c r="IM320" s="728"/>
      <c r="IN320" s="728"/>
      <c r="IO320" s="728"/>
      <c r="IP320" s="728"/>
      <c r="IQ320" s="728"/>
      <c r="IR320" s="728"/>
      <c r="IS320" s="728"/>
      <c r="IT320" s="728"/>
      <c r="IU320" s="728"/>
      <c r="IV320" s="728"/>
      <c r="IW320" s="728"/>
      <c r="IX320" s="728"/>
      <c r="IY320" s="728"/>
      <c r="IZ320" s="728"/>
      <c r="JA320" s="728"/>
      <c r="JB320" s="728"/>
      <c r="JC320" s="728"/>
      <c r="JD320" s="728"/>
      <c r="JE320" s="728"/>
    </row>
    <row r="321" spans="13:265" s="759" customFormat="1" ht="15" hidden="1" customHeight="1">
      <c r="M321" s="638"/>
      <c r="N321" s="638"/>
      <c r="CK321" s="728"/>
      <c r="CL321" s="728"/>
      <c r="CM321" s="728"/>
      <c r="CN321" s="728"/>
      <c r="CO321" s="728"/>
      <c r="CP321" s="728"/>
      <c r="CQ321" s="728"/>
      <c r="CR321" s="728"/>
      <c r="CS321" s="728"/>
      <c r="CT321" s="728"/>
      <c r="CU321" s="728"/>
      <c r="CV321" s="728"/>
      <c r="CW321" s="728"/>
      <c r="CX321" s="728"/>
      <c r="CY321" s="728"/>
      <c r="CZ321" s="728"/>
      <c r="DA321" s="728"/>
      <c r="DB321" s="728"/>
      <c r="DC321" s="728"/>
      <c r="DD321" s="728"/>
      <c r="DE321" s="728"/>
      <c r="DF321" s="728"/>
      <c r="DG321" s="728"/>
      <c r="DH321" s="728"/>
      <c r="DI321" s="728"/>
      <c r="DJ321" s="728"/>
      <c r="DK321" s="728"/>
      <c r="DL321" s="728"/>
      <c r="DM321" s="728"/>
      <c r="DN321" s="728"/>
      <c r="DO321" s="728"/>
      <c r="DP321" s="728"/>
      <c r="DQ321" s="728"/>
      <c r="DR321" s="728"/>
      <c r="DS321" s="728"/>
      <c r="DT321" s="728"/>
      <c r="DU321" s="728"/>
      <c r="DV321" s="728"/>
      <c r="DW321" s="728"/>
      <c r="DX321" s="728"/>
      <c r="DY321" s="728"/>
      <c r="DZ321" s="728"/>
      <c r="EA321" s="728"/>
      <c r="EB321" s="728"/>
      <c r="EC321" s="728"/>
      <c r="ED321" s="728"/>
      <c r="EE321" s="728"/>
      <c r="EF321" s="728"/>
      <c r="EG321" s="728"/>
      <c r="EH321" s="728"/>
      <c r="EI321" s="728"/>
      <c r="EJ321" s="728"/>
      <c r="EK321" s="728"/>
      <c r="EL321" s="728"/>
      <c r="EM321" s="728"/>
      <c r="EN321" s="728"/>
      <c r="EO321" s="728"/>
      <c r="EP321" s="728"/>
      <c r="EQ321" s="728"/>
      <c r="ER321" s="728"/>
      <c r="ES321" s="728"/>
      <c r="ET321" s="728"/>
      <c r="EU321" s="728"/>
      <c r="EV321" s="728"/>
      <c r="EW321" s="728"/>
      <c r="EX321" s="728"/>
      <c r="EY321" s="728"/>
      <c r="EZ321" s="728"/>
      <c r="FA321" s="728"/>
      <c r="FB321" s="728"/>
      <c r="FC321" s="728"/>
      <c r="FD321" s="728"/>
      <c r="FE321" s="728"/>
      <c r="FF321" s="728"/>
      <c r="FG321" s="728"/>
      <c r="FH321" s="728"/>
      <c r="FI321" s="728"/>
      <c r="FJ321" s="728"/>
      <c r="FK321" s="728"/>
      <c r="FL321" s="728"/>
      <c r="FM321" s="728"/>
      <c r="FN321" s="728"/>
      <c r="FO321" s="728"/>
      <c r="FP321" s="728"/>
      <c r="FQ321" s="728"/>
      <c r="FR321" s="728"/>
      <c r="FS321" s="728"/>
      <c r="FT321" s="728"/>
      <c r="FU321" s="728"/>
      <c r="FV321" s="728"/>
      <c r="FW321" s="728"/>
      <c r="FX321" s="728"/>
      <c r="FY321" s="728"/>
      <c r="FZ321" s="728"/>
      <c r="GA321" s="728"/>
      <c r="GB321" s="728"/>
      <c r="GC321" s="728"/>
      <c r="GD321" s="728"/>
      <c r="GE321" s="728"/>
      <c r="GF321" s="728"/>
      <c r="GG321" s="728"/>
      <c r="GH321" s="728"/>
      <c r="GI321" s="728"/>
      <c r="GJ321" s="728"/>
      <c r="GK321" s="728"/>
      <c r="GL321" s="728"/>
      <c r="GM321" s="728"/>
      <c r="GN321" s="728"/>
      <c r="GO321" s="728"/>
      <c r="GP321" s="728"/>
      <c r="GQ321" s="728"/>
      <c r="GR321" s="728"/>
      <c r="GS321" s="728"/>
      <c r="GT321" s="728"/>
      <c r="GU321" s="728"/>
      <c r="GV321" s="728"/>
      <c r="GW321" s="728"/>
      <c r="GX321" s="728"/>
      <c r="GY321" s="728"/>
      <c r="GZ321" s="728"/>
      <c r="HA321" s="728"/>
      <c r="HB321" s="728"/>
      <c r="HC321" s="728"/>
      <c r="HD321" s="728"/>
      <c r="HE321" s="728"/>
      <c r="HF321" s="728"/>
      <c r="HG321" s="728"/>
      <c r="HH321" s="728"/>
      <c r="HI321" s="728"/>
      <c r="HJ321" s="728"/>
      <c r="HK321" s="728"/>
      <c r="HL321" s="728"/>
      <c r="HM321" s="728"/>
      <c r="HN321" s="728"/>
      <c r="HO321" s="728"/>
      <c r="HP321" s="728"/>
      <c r="HQ321" s="728"/>
      <c r="HR321" s="728"/>
      <c r="HS321" s="728"/>
      <c r="HT321" s="728"/>
      <c r="HU321" s="728"/>
      <c r="HV321" s="728"/>
      <c r="HW321" s="728"/>
      <c r="HX321" s="728"/>
      <c r="HY321" s="728"/>
      <c r="HZ321" s="728"/>
      <c r="IA321" s="728"/>
      <c r="IB321" s="728"/>
      <c r="IC321" s="728"/>
      <c r="ID321" s="728"/>
      <c r="IE321" s="728"/>
      <c r="IF321" s="728"/>
      <c r="IG321" s="728"/>
      <c r="IH321" s="728"/>
      <c r="II321" s="728"/>
      <c r="IJ321" s="728"/>
      <c r="IK321" s="728"/>
      <c r="IL321" s="728"/>
      <c r="IM321" s="728"/>
      <c r="IN321" s="728"/>
      <c r="IO321" s="728"/>
      <c r="IP321" s="728"/>
      <c r="IQ321" s="728"/>
      <c r="IR321" s="728"/>
      <c r="IS321" s="728"/>
      <c r="IT321" s="728"/>
      <c r="IU321" s="728"/>
      <c r="IV321" s="728"/>
      <c r="IW321" s="728"/>
      <c r="IX321" s="728"/>
      <c r="IY321" s="728"/>
      <c r="IZ321" s="728"/>
      <c r="JA321" s="728"/>
      <c r="JB321" s="728"/>
      <c r="JC321" s="728"/>
      <c r="JD321" s="728"/>
      <c r="JE321" s="728"/>
    </row>
    <row r="322" spans="13:265" s="759" customFormat="1" ht="15" hidden="1" customHeight="1">
      <c r="M322" s="638"/>
      <c r="N322" s="638"/>
      <c r="CK322" s="728"/>
      <c r="CL322" s="728"/>
      <c r="CM322" s="728"/>
      <c r="CN322" s="728"/>
      <c r="CO322" s="728"/>
      <c r="CP322" s="728"/>
      <c r="CQ322" s="728"/>
      <c r="CR322" s="728"/>
      <c r="CS322" s="728"/>
      <c r="CT322" s="728"/>
      <c r="CU322" s="728"/>
      <c r="CV322" s="728"/>
      <c r="CW322" s="728"/>
      <c r="CX322" s="728"/>
      <c r="CY322" s="728"/>
      <c r="CZ322" s="728"/>
      <c r="DA322" s="728"/>
      <c r="DB322" s="728"/>
      <c r="DC322" s="728"/>
      <c r="DD322" s="728"/>
      <c r="DE322" s="728"/>
      <c r="DF322" s="728"/>
      <c r="DG322" s="728"/>
      <c r="DH322" s="728"/>
      <c r="DI322" s="728"/>
      <c r="DJ322" s="728"/>
      <c r="DK322" s="728"/>
      <c r="DL322" s="728"/>
      <c r="DM322" s="728"/>
      <c r="DN322" s="728"/>
      <c r="DO322" s="728"/>
      <c r="DP322" s="728"/>
      <c r="DQ322" s="728"/>
      <c r="DR322" s="728"/>
      <c r="DS322" s="728"/>
      <c r="DT322" s="728"/>
      <c r="DU322" s="728"/>
      <c r="DV322" s="728"/>
      <c r="DW322" s="728"/>
      <c r="DX322" s="728"/>
      <c r="DY322" s="728"/>
      <c r="DZ322" s="728"/>
      <c r="EA322" s="728"/>
      <c r="EB322" s="728"/>
      <c r="EC322" s="728"/>
      <c r="ED322" s="728"/>
      <c r="EE322" s="728"/>
      <c r="EF322" s="728"/>
      <c r="EG322" s="728"/>
      <c r="EH322" s="728"/>
      <c r="EI322" s="728"/>
      <c r="EJ322" s="728"/>
      <c r="EK322" s="728"/>
      <c r="EL322" s="728"/>
      <c r="EM322" s="728"/>
      <c r="EN322" s="728"/>
      <c r="EO322" s="728"/>
      <c r="EP322" s="728"/>
      <c r="EQ322" s="728"/>
      <c r="ER322" s="728"/>
      <c r="ES322" s="728"/>
      <c r="ET322" s="728"/>
      <c r="EU322" s="728"/>
      <c r="EV322" s="728"/>
      <c r="EW322" s="728"/>
      <c r="EX322" s="728"/>
      <c r="EY322" s="728"/>
      <c r="EZ322" s="728"/>
      <c r="FA322" s="728"/>
      <c r="FB322" s="728"/>
      <c r="FC322" s="728"/>
      <c r="FD322" s="728"/>
      <c r="FE322" s="728"/>
      <c r="FF322" s="728"/>
      <c r="FG322" s="728"/>
      <c r="FH322" s="728"/>
      <c r="FI322" s="728"/>
      <c r="FJ322" s="728"/>
      <c r="FK322" s="728"/>
      <c r="FL322" s="728"/>
      <c r="FM322" s="728"/>
      <c r="FN322" s="728"/>
      <c r="FO322" s="728"/>
      <c r="FP322" s="728"/>
      <c r="FQ322" s="728"/>
      <c r="FR322" s="728"/>
      <c r="FS322" s="728"/>
      <c r="FT322" s="728"/>
      <c r="FU322" s="728"/>
      <c r="FV322" s="728"/>
      <c r="FW322" s="728"/>
      <c r="FX322" s="728"/>
      <c r="FY322" s="728"/>
      <c r="FZ322" s="728"/>
      <c r="GA322" s="728"/>
      <c r="GB322" s="728"/>
      <c r="GC322" s="728"/>
      <c r="GD322" s="728"/>
      <c r="GE322" s="728"/>
      <c r="GF322" s="728"/>
      <c r="GG322" s="728"/>
      <c r="GH322" s="728"/>
      <c r="GI322" s="728"/>
      <c r="GJ322" s="728"/>
      <c r="GK322" s="728"/>
      <c r="GL322" s="728"/>
      <c r="GM322" s="728"/>
      <c r="GN322" s="728"/>
      <c r="GO322" s="728"/>
      <c r="GP322" s="728"/>
      <c r="GQ322" s="728"/>
      <c r="GR322" s="728"/>
      <c r="GS322" s="728"/>
      <c r="GT322" s="728"/>
      <c r="GU322" s="728"/>
      <c r="GV322" s="728"/>
      <c r="GW322" s="728"/>
      <c r="GX322" s="728"/>
      <c r="GY322" s="728"/>
      <c r="GZ322" s="728"/>
      <c r="HA322" s="728"/>
      <c r="HB322" s="728"/>
      <c r="HC322" s="728"/>
      <c r="HD322" s="728"/>
      <c r="HE322" s="728"/>
      <c r="HF322" s="728"/>
      <c r="HG322" s="728"/>
      <c r="HH322" s="728"/>
      <c r="HI322" s="728"/>
      <c r="HJ322" s="728"/>
      <c r="HK322" s="728"/>
      <c r="HL322" s="728"/>
      <c r="HM322" s="728"/>
      <c r="HN322" s="728"/>
      <c r="HO322" s="728"/>
      <c r="HP322" s="728"/>
      <c r="HQ322" s="728"/>
      <c r="HR322" s="728"/>
      <c r="HS322" s="728"/>
      <c r="HT322" s="728"/>
      <c r="HU322" s="728"/>
      <c r="HV322" s="728"/>
      <c r="HW322" s="728"/>
      <c r="HX322" s="728"/>
      <c r="HY322" s="728"/>
      <c r="HZ322" s="728"/>
      <c r="IA322" s="728"/>
      <c r="IB322" s="728"/>
      <c r="IC322" s="728"/>
      <c r="ID322" s="728"/>
      <c r="IE322" s="728"/>
      <c r="IF322" s="728"/>
      <c r="IG322" s="728"/>
      <c r="IH322" s="728"/>
      <c r="II322" s="728"/>
      <c r="IJ322" s="728"/>
      <c r="IK322" s="728"/>
      <c r="IL322" s="728"/>
      <c r="IM322" s="728"/>
      <c r="IN322" s="728"/>
      <c r="IO322" s="728"/>
      <c r="IP322" s="728"/>
      <c r="IQ322" s="728"/>
      <c r="IR322" s="728"/>
      <c r="IS322" s="728"/>
      <c r="IT322" s="728"/>
      <c r="IU322" s="728"/>
      <c r="IV322" s="728"/>
      <c r="IW322" s="728"/>
      <c r="IX322" s="728"/>
      <c r="IY322" s="728"/>
      <c r="IZ322" s="728"/>
      <c r="JA322" s="728"/>
      <c r="JB322" s="728"/>
      <c r="JC322" s="728"/>
      <c r="JD322" s="728"/>
      <c r="JE322" s="728"/>
    </row>
    <row r="323" spans="13:265" s="759" customFormat="1" ht="15" hidden="1" customHeight="1">
      <c r="M323" s="638"/>
      <c r="N323" s="638"/>
      <c r="CK323" s="728"/>
      <c r="CL323" s="728"/>
      <c r="CM323" s="728"/>
      <c r="CN323" s="728"/>
      <c r="CO323" s="728"/>
      <c r="CP323" s="728"/>
      <c r="CQ323" s="728"/>
      <c r="CR323" s="728"/>
      <c r="CS323" s="728"/>
      <c r="CT323" s="728"/>
      <c r="CU323" s="728"/>
      <c r="CV323" s="728"/>
      <c r="CW323" s="728"/>
      <c r="CX323" s="728"/>
      <c r="CY323" s="728"/>
      <c r="CZ323" s="728"/>
      <c r="DA323" s="728"/>
      <c r="DB323" s="728"/>
      <c r="DC323" s="728"/>
      <c r="DD323" s="728"/>
      <c r="DE323" s="728"/>
      <c r="DF323" s="728"/>
      <c r="DG323" s="728"/>
      <c r="DH323" s="728"/>
      <c r="DI323" s="728"/>
      <c r="DJ323" s="728"/>
      <c r="DK323" s="728"/>
      <c r="DL323" s="728"/>
      <c r="DM323" s="728"/>
      <c r="DN323" s="728"/>
      <c r="DO323" s="728"/>
      <c r="DP323" s="728"/>
      <c r="DQ323" s="728"/>
      <c r="DR323" s="728"/>
      <c r="DS323" s="728"/>
      <c r="DT323" s="728"/>
      <c r="DU323" s="728"/>
      <c r="DV323" s="728"/>
      <c r="DW323" s="728"/>
      <c r="DX323" s="728"/>
      <c r="DY323" s="728"/>
      <c r="DZ323" s="728"/>
      <c r="EA323" s="728"/>
      <c r="EB323" s="728"/>
      <c r="EC323" s="728"/>
      <c r="ED323" s="728"/>
      <c r="EE323" s="728"/>
      <c r="EF323" s="728"/>
      <c r="EG323" s="728"/>
      <c r="EH323" s="728"/>
      <c r="EI323" s="728"/>
      <c r="EJ323" s="728"/>
      <c r="EK323" s="728"/>
      <c r="EL323" s="728"/>
      <c r="EM323" s="728"/>
      <c r="EN323" s="728"/>
      <c r="EO323" s="728"/>
      <c r="EP323" s="728"/>
      <c r="EQ323" s="728"/>
      <c r="ER323" s="728"/>
      <c r="ES323" s="728"/>
      <c r="ET323" s="728"/>
      <c r="EU323" s="728"/>
      <c r="EV323" s="728"/>
      <c r="EW323" s="728"/>
      <c r="EX323" s="728"/>
      <c r="EY323" s="728"/>
      <c r="EZ323" s="728"/>
      <c r="FA323" s="728"/>
      <c r="FB323" s="728"/>
      <c r="FC323" s="728"/>
      <c r="FD323" s="728"/>
      <c r="FE323" s="728"/>
      <c r="FF323" s="728"/>
      <c r="FG323" s="728"/>
      <c r="FH323" s="728"/>
      <c r="FI323" s="728"/>
      <c r="FJ323" s="728"/>
      <c r="FK323" s="728"/>
      <c r="FL323" s="728"/>
      <c r="FM323" s="728"/>
      <c r="FN323" s="728"/>
      <c r="FO323" s="728"/>
      <c r="FP323" s="728"/>
      <c r="FQ323" s="728"/>
      <c r="FR323" s="728"/>
      <c r="FS323" s="728"/>
      <c r="FT323" s="728"/>
      <c r="FU323" s="728"/>
      <c r="FV323" s="728"/>
      <c r="FW323" s="728"/>
      <c r="FX323" s="728"/>
      <c r="FY323" s="728"/>
      <c r="FZ323" s="728"/>
      <c r="GA323" s="728"/>
      <c r="GB323" s="728"/>
      <c r="GC323" s="728"/>
      <c r="GD323" s="728"/>
      <c r="GE323" s="728"/>
      <c r="GF323" s="728"/>
      <c r="GG323" s="728"/>
      <c r="GH323" s="728"/>
      <c r="GI323" s="728"/>
      <c r="GJ323" s="728"/>
      <c r="GK323" s="728"/>
      <c r="GL323" s="728"/>
      <c r="GM323" s="728"/>
      <c r="GN323" s="728"/>
      <c r="GO323" s="728"/>
      <c r="GP323" s="728"/>
      <c r="GQ323" s="728"/>
      <c r="GR323" s="728"/>
      <c r="GS323" s="728"/>
      <c r="GT323" s="728"/>
      <c r="GU323" s="728"/>
      <c r="GV323" s="728"/>
      <c r="GW323" s="728"/>
      <c r="GX323" s="728"/>
      <c r="GY323" s="728"/>
      <c r="GZ323" s="728"/>
      <c r="HA323" s="728"/>
      <c r="HB323" s="728"/>
      <c r="HC323" s="728"/>
      <c r="HD323" s="728"/>
      <c r="HE323" s="728"/>
      <c r="HF323" s="728"/>
      <c r="HG323" s="728"/>
      <c r="HH323" s="728"/>
      <c r="HI323" s="728"/>
      <c r="HJ323" s="728"/>
      <c r="HK323" s="728"/>
      <c r="HL323" s="728"/>
      <c r="HM323" s="728"/>
      <c r="HN323" s="728"/>
      <c r="HO323" s="728"/>
      <c r="HP323" s="728"/>
      <c r="HQ323" s="728"/>
      <c r="HR323" s="728"/>
      <c r="HS323" s="728"/>
      <c r="HT323" s="728"/>
      <c r="HU323" s="728"/>
      <c r="HV323" s="728"/>
      <c r="HW323" s="728"/>
      <c r="HX323" s="728"/>
      <c r="HY323" s="728"/>
      <c r="HZ323" s="728"/>
      <c r="IA323" s="728"/>
      <c r="IB323" s="728"/>
      <c r="IC323" s="728"/>
      <c r="ID323" s="728"/>
      <c r="IE323" s="728"/>
      <c r="IF323" s="728"/>
      <c r="IG323" s="728"/>
      <c r="IH323" s="728"/>
      <c r="II323" s="728"/>
      <c r="IJ323" s="728"/>
      <c r="IK323" s="728"/>
      <c r="IL323" s="728"/>
      <c r="IM323" s="728"/>
      <c r="IN323" s="728"/>
      <c r="IO323" s="728"/>
      <c r="IP323" s="728"/>
      <c r="IQ323" s="728"/>
      <c r="IR323" s="728"/>
      <c r="IS323" s="728"/>
      <c r="IT323" s="728"/>
      <c r="IU323" s="728"/>
      <c r="IV323" s="728"/>
      <c r="IW323" s="728"/>
      <c r="IX323" s="728"/>
      <c r="IY323" s="728"/>
      <c r="IZ323" s="728"/>
      <c r="JA323" s="728"/>
      <c r="JB323" s="728"/>
      <c r="JC323" s="728"/>
      <c r="JD323" s="728"/>
      <c r="JE323" s="728"/>
    </row>
    <row r="324" spans="13:265" s="759" customFormat="1" ht="15" hidden="1" customHeight="1">
      <c r="M324" s="638"/>
      <c r="N324" s="638"/>
      <c r="CK324" s="728"/>
      <c r="CL324" s="728"/>
      <c r="CM324" s="728"/>
      <c r="CN324" s="728"/>
      <c r="CO324" s="728"/>
      <c r="CP324" s="728"/>
      <c r="CQ324" s="728"/>
      <c r="CR324" s="728"/>
      <c r="CS324" s="728"/>
      <c r="CT324" s="728"/>
      <c r="CU324" s="728"/>
      <c r="CV324" s="728"/>
      <c r="CW324" s="728"/>
      <c r="CX324" s="728"/>
      <c r="CY324" s="728"/>
      <c r="CZ324" s="728"/>
      <c r="DA324" s="728"/>
      <c r="DB324" s="728"/>
      <c r="DC324" s="728"/>
      <c r="DD324" s="728"/>
      <c r="DE324" s="728"/>
      <c r="DF324" s="728"/>
      <c r="DG324" s="728"/>
      <c r="DH324" s="728"/>
      <c r="DI324" s="728"/>
      <c r="DJ324" s="728"/>
      <c r="DK324" s="728"/>
      <c r="DL324" s="728"/>
      <c r="DM324" s="728"/>
      <c r="DN324" s="728"/>
      <c r="DO324" s="728"/>
      <c r="DP324" s="728"/>
      <c r="DQ324" s="728"/>
      <c r="DR324" s="728"/>
      <c r="DS324" s="728"/>
      <c r="DT324" s="728"/>
      <c r="DU324" s="728"/>
      <c r="DV324" s="728"/>
      <c r="DW324" s="728"/>
      <c r="DX324" s="728"/>
      <c r="DY324" s="728"/>
      <c r="DZ324" s="728"/>
      <c r="EA324" s="728"/>
      <c r="EB324" s="728"/>
      <c r="EC324" s="728"/>
      <c r="ED324" s="728"/>
      <c r="EE324" s="728"/>
      <c r="EF324" s="728"/>
      <c r="EG324" s="728"/>
      <c r="EH324" s="728"/>
      <c r="EI324" s="728"/>
      <c r="EJ324" s="728"/>
      <c r="EK324" s="728"/>
      <c r="EL324" s="728"/>
      <c r="EM324" s="728"/>
      <c r="EN324" s="728"/>
      <c r="EO324" s="728"/>
      <c r="EP324" s="728"/>
      <c r="EQ324" s="728"/>
      <c r="ER324" s="728"/>
      <c r="ES324" s="728"/>
      <c r="ET324" s="728"/>
      <c r="EU324" s="728"/>
      <c r="EV324" s="728"/>
      <c r="EW324" s="728"/>
      <c r="EX324" s="728"/>
      <c r="EY324" s="728"/>
      <c r="EZ324" s="728"/>
      <c r="FA324" s="728"/>
      <c r="FB324" s="728"/>
      <c r="FC324" s="728"/>
      <c r="FD324" s="728"/>
      <c r="FE324" s="728"/>
      <c r="FF324" s="728"/>
      <c r="FG324" s="728"/>
      <c r="FH324" s="728"/>
      <c r="FI324" s="728"/>
      <c r="FJ324" s="728"/>
      <c r="FK324" s="728"/>
      <c r="FL324" s="728"/>
      <c r="FM324" s="728"/>
      <c r="FN324" s="728"/>
      <c r="FO324" s="728"/>
      <c r="FP324" s="728"/>
      <c r="FQ324" s="728"/>
      <c r="FR324" s="728"/>
      <c r="FS324" s="728"/>
      <c r="FT324" s="728"/>
      <c r="FU324" s="728"/>
      <c r="FV324" s="728"/>
      <c r="FW324" s="728"/>
      <c r="FX324" s="728"/>
      <c r="FY324" s="728"/>
      <c r="FZ324" s="728"/>
      <c r="GA324" s="728"/>
      <c r="GB324" s="728"/>
      <c r="GC324" s="728"/>
      <c r="GD324" s="728"/>
      <c r="GE324" s="728"/>
      <c r="GF324" s="728"/>
      <c r="GG324" s="728"/>
      <c r="GH324" s="728"/>
      <c r="GI324" s="728"/>
      <c r="GJ324" s="728"/>
      <c r="GK324" s="728"/>
      <c r="GL324" s="728"/>
      <c r="GM324" s="728"/>
      <c r="GN324" s="728"/>
      <c r="GO324" s="728"/>
      <c r="GP324" s="728"/>
      <c r="GQ324" s="728"/>
      <c r="GR324" s="728"/>
      <c r="GS324" s="728"/>
      <c r="GT324" s="728"/>
      <c r="GU324" s="728"/>
      <c r="GV324" s="728"/>
      <c r="GW324" s="728"/>
      <c r="GX324" s="728"/>
      <c r="GY324" s="728"/>
      <c r="GZ324" s="728"/>
      <c r="HA324" s="728"/>
      <c r="HB324" s="728"/>
      <c r="HC324" s="728"/>
      <c r="HD324" s="728"/>
      <c r="HE324" s="728"/>
      <c r="HF324" s="728"/>
      <c r="HG324" s="728"/>
      <c r="HH324" s="728"/>
      <c r="HI324" s="728"/>
      <c r="HJ324" s="728"/>
      <c r="HK324" s="728"/>
      <c r="HL324" s="728"/>
      <c r="HM324" s="728"/>
      <c r="HN324" s="728"/>
      <c r="HO324" s="728"/>
      <c r="HP324" s="728"/>
      <c r="HQ324" s="728"/>
      <c r="HR324" s="728"/>
      <c r="HS324" s="728"/>
      <c r="HT324" s="728"/>
      <c r="HU324" s="728"/>
      <c r="HV324" s="728"/>
      <c r="HW324" s="728"/>
      <c r="HX324" s="728"/>
      <c r="HY324" s="728"/>
      <c r="HZ324" s="728"/>
      <c r="IA324" s="728"/>
      <c r="IB324" s="728"/>
      <c r="IC324" s="728"/>
      <c r="ID324" s="728"/>
      <c r="IE324" s="728"/>
      <c r="IF324" s="728"/>
      <c r="IG324" s="728"/>
      <c r="IH324" s="728"/>
      <c r="II324" s="728"/>
      <c r="IJ324" s="728"/>
      <c r="IK324" s="728"/>
      <c r="IL324" s="728"/>
      <c r="IM324" s="728"/>
      <c r="IN324" s="728"/>
      <c r="IO324" s="728"/>
      <c r="IP324" s="728"/>
      <c r="IQ324" s="728"/>
      <c r="IR324" s="728"/>
      <c r="IS324" s="728"/>
      <c r="IT324" s="728"/>
      <c r="IU324" s="728"/>
      <c r="IV324" s="728"/>
      <c r="IW324" s="728"/>
      <c r="IX324" s="728"/>
      <c r="IY324" s="728"/>
      <c r="IZ324" s="728"/>
      <c r="JA324" s="728"/>
      <c r="JB324" s="728"/>
      <c r="JC324" s="728"/>
      <c r="JD324" s="728"/>
      <c r="JE324" s="728"/>
    </row>
    <row r="325" spans="13:265" s="759" customFormat="1" ht="15" hidden="1" customHeight="1">
      <c r="M325" s="638"/>
      <c r="N325" s="638"/>
      <c r="CK325" s="728"/>
      <c r="CL325" s="728"/>
      <c r="CM325" s="728"/>
      <c r="CN325" s="728"/>
      <c r="CO325" s="728"/>
      <c r="CP325" s="728"/>
      <c r="CQ325" s="728"/>
      <c r="CR325" s="728"/>
      <c r="CS325" s="728"/>
      <c r="CT325" s="728"/>
      <c r="CU325" s="728"/>
      <c r="CV325" s="728"/>
      <c r="CW325" s="728"/>
      <c r="CX325" s="728"/>
      <c r="CY325" s="728"/>
      <c r="CZ325" s="728"/>
      <c r="DA325" s="728"/>
      <c r="DB325" s="728"/>
      <c r="DC325" s="728"/>
      <c r="DD325" s="728"/>
      <c r="DE325" s="728"/>
      <c r="DF325" s="728"/>
      <c r="DG325" s="728"/>
      <c r="DH325" s="728"/>
      <c r="DI325" s="728"/>
      <c r="DJ325" s="728"/>
      <c r="DK325" s="728"/>
      <c r="DL325" s="728"/>
      <c r="DM325" s="728"/>
      <c r="DN325" s="728"/>
      <c r="DO325" s="728"/>
      <c r="DP325" s="728"/>
      <c r="DQ325" s="728"/>
      <c r="DR325" s="728"/>
      <c r="DS325" s="728"/>
      <c r="DT325" s="728"/>
      <c r="DU325" s="728"/>
      <c r="DV325" s="728"/>
      <c r="DW325" s="728"/>
      <c r="DX325" s="728"/>
      <c r="DY325" s="728"/>
      <c r="DZ325" s="728"/>
      <c r="EA325" s="728"/>
      <c r="EB325" s="728"/>
      <c r="EC325" s="728"/>
      <c r="ED325" s="728"/>
      <c r="EE325" s="728"/>
      <c r="EF325" s="728"/>
      <c r="EG325" s="728"/>
      <c r="EH325" s="728"/>
      <c r="EI325" s="728"/>
      <c r="EJ325" s="728"/>
      <c r="EK325" s="728"/>
      <c r="EL325" s="728"/>
      <c r="EM325" s="728"/>
      <c r="EN325" s="728"/>
      <c r="EO325" s="728"/>
      <c r="EP325" s="728"/>
      <c r="EQ325" s="728"/>
      <c r="ER325" s="728"/>
      <c r="ES325" s="728"/>
      <c r="ET325" s="728"/>
      <c r="EU325" s="728"/>
      <c r="EV325" s="728"/>
      <c r="EW325" s="728"/>
      <c r="EX325" s="728"/>
      <c r="EY325" s="728"/>
      <c r="EZ325" s="728"/>
      <c r="FA325" s="728"/>
      <c r="FB325" s="728"/>
      <c r="FC325" s="728"/>
      <c r="FD325" s="728"/>
      <c r="FE325" s="728"/>
      <c r="FF325" s="728"/>
      <c r="FG325" s="728"/>
      <c r="FH325" s="728"/>
      <c r="FI325" s="728"/>
      <c r="FJ325" s="728"/>
      <c r="FK325" s="728"/>
      <c r="FL325" s="728"/>
      <c r="FM325" s="728"/>
      <c r="FN325" s="728"/>
      <c r="FO325" s="728"/>
      <c r="FP325" s="728"/>
      <c r="FQ325" s="728"/>
      <c r="FR325" s="728"/>
      <c r="FS325" s="728"/>
      <c r="FT325" s="728"/>
      <c r="FU325" s="728"/>
      <c r="FV325" s="728"/>
      <c r="FW325" s="728"/>
      <c r="FX325" s="728"/>
      <c r="FY325" s="728"/>
      <c r="FZ325" s="728"/>
      <c r="GA325" s="728"/>
      <c r="GB325" s="728"/>
      <c r="GC325" s="728"/>
      <c r="GD325" s="728"/>
      <c r="GE325" s="728"/>
      <c r="GF325" s="728"/>
      <c r="GG325" s="728"/>
      <c r="GH325" s="728"/>
      <c r="GI325" s="728"/>
      <c r="GJ325" s="728"/>
      <c r="GK325" s="728"/>
      <c r="GL325" s="728"/>
      <c r="GM325" s="728"/>
      <c r="GN325" s="728"/>
      <c r="GO325" s="728"/>
      <c r="GP325" s="728"/>
      <c r="GQ325" s="728"/>
      <c r="GR325" s="728"/>
      <c r="GS325" s="728"/>
      <c r="GT325" s="728"/>
      <c r="GU325" s="728"/>
      <c r="GV325" s="728"/>
      <c r="GW325" s="728"/>
      <c r="GX325" s="728"/>
      <c r="GY325" s="728"/>
      <c r="GZ325" s="728"/>
      <c r="HA325" s="728"/>
      <c r="HB325" s="728"/>
      <c r="HC325" s="728"/>
      <c r="HD325" s="728"/>
      <c r="HE325" s="728"/>
      <c r="HF325" s="728"/>
      <c r="HG325" s="728"/>
      <c r="HH325" s="728"/>
      <c r="HI325" s="728"/>
      <c r="HJ325" s="728"/>
      <c r="HK325" s="728"/>
      <c r="HL325" s="728"/>
      <c r="HM325" s="728"/>
      <c r="HN325" s="728"/>
      <c r="HO325" s="728"/>
      <c r="HP325" s="728"/>
      <c r="HQ325" s="728"/>
      <c r="HR325" s="728"/>
      <c r="HS325" s="728"/>
      <c r="HT325" s="728"/>
      <c r="HU325" s="728"/>
      <c r="HV325" s="728"/>
      <c r="HW325" s="728"/>
      <c r="HX325" s="728"/>
      <c r="HY325" s="728"/>
      <c r="HZ325" s="728"/>
      <c r="IA325" s="728"/>
      <c r="IB325" s="728"/>
      <c r="IC325" s="728"/>
      <c r="ID325" s="728"/>
      <c r="IE325" s="728"/>
      <c r="IF325" s="728"/>
      <c r="IG325" s="728"/>
      <c r="IH325" s="728"/>
      <c r="II325" s="728"/>
      <c r="IJ325" s="728"/>
      <c r="IK325" s="728"/>
      <c r="IL325" s="728"/>
      <c r="IM325" s="728"/>
      <c r="IN325" s="728"/>
      <c r="IO325" s="728"/>
      <c r="IP325" s="728"/>
      <c r="IQ325" s="728"/>
      <c r="IR325" s="728"/>
      <c r="IS325" s="728"/>
      <c r="IT325" s="728"/>
      <c r="IU325" s="728"/>
      <c r="IV325" s="728"/>
      <c r="IW325" s="728"/>
      <c r="IX325" s="728"/>
      <c r="IY325" s="728"/>
      <c r="IZ325" s="728"/>
      <c r="JA325" s="728"/>
      <c r="JB325" s="728"/>
      <c r="JC325" s="728"/>
      <c r="JD325" s="728"/>
      <c r="JE325" s="728"/>
    </row>
    <row r="326" spans="13:265" s="759" customFormat="1" ht="15" hidden="1" customHeight="1">
      <c r="M326" s="638"/>
      <c r="N326" s="638"/>
      <c r="CK326" s="728"/>
      <c r="CL326" s="728"/>
      <c r="CM326" s="728"/>
      <c r="CN326" s="728"/>
      <c r="CO326" s="728"/>
      <c r="CP326" s="728"/>
      <c r="CQ326" s="728"/>
      <c r="CR326" s="728"/>
      <c r="CS326" s="728"/>
      <c r="CT326" s="728"/>
      <c r="CU326" s="728"/>
      <c r="CV326" s="728"/>
      <c r="CW326" s="728"/>
      <c r="CX326" s="728"/>
      <c r="CY326" s="728"/>
      <c r="CZ326" s="728"/>
      <c r="DA326" s="728"/>
      <c r="DB326" s="728"/>
      <c r="DC326" s="728"/>
      <c r="DD326" s="728"/>
      <c r="DE326" s="728"/>
      <c r="DF326" s="728"/>
      <c r="DG326" s="728"/>
      <c r="DH326" s="728"/>
      <c r="DI326" s="728"/>
      <c r="DJ326" s="728"/>
      <c r="DK326" s="728"/>
      <c r="DL326" s="728"/>
      <c r="DM326" s="728"/>
      <c r="DN326" s="728"/>
      <c r="DO326" s="728"/>
      <c r="DP326" s="728"/>
      <c r="DQ326" s="728"/>
      <c r="DR326" s="728"/>
      <c r="DS326" s="728"/>
      <c r="DT326" s="728"/>
      <c r="DU326" s="728"/>
      <c r="DV326" s="728"/>
      <c r="DW326" s="728"/>
      <c r="DX326" s="728"/>
      <c r="DY326" s="728"/>
      <c r="DZ326" s="728"/>
      <c r="EA326" s="728"/>
      <c r="EB326" s="728"/>
      <c r="EC326" s="728"/>
      <c r="ED326" s="728"/>
      <c r="EE326" s="728"/>
      <c r="EF326" s="728"/>
      <c r="EG326" s="728"/>
      <c r="EH326" s="728"/>
      <c r="EI326" s="728"/>
      <c r="EJ326" s="728"/>
      <c r="EK326" s="728"/>
      <c r="EL326" s="728"/>
      <c r="EM326" s="728"/>
      <c r="EN326" s="728"/>
      <c r="EO326" s="728"/>
      <c r="EP326" s="728"/>
      <c r="EQ326" s="728"/>
      <c r="ER326" s="728"/>
      <c r="ES326" s="728"/>
      <c r="ET326" s="728"/>
      <c r="EU326" s="728"/>
      <c r="EV326" s="728"/>
      <c r="EW326" s="728"/>
      <c r="EX326" s="728"/>
      <c r="EY326" s="728"/>
      <c r="EZ326" s="728"/>
      <c r="FA326" s="728"/>
      <c r="FB326" s="728"/>
      <c r="FC326" s="728"/>
      <c r="FD326" s="728"/>
      <c r="FE326" s="728"/>
      <c r="FF326" s="728"/>
      <c r="FG326" s="728"/>
      <c r="FH326" s="728"/>
      <c r="FI326" s="728"/>
      <c r="FJ326" s="728"/>
      <c r="FK326" s="728"/>
      <c r="FL326" s="728"/>
      <c r="FM326" s="728"/>
      <c r="FN326" s="728"/>
      <c r="FO326" s="728"/>
      <c r="FP326" s="728"/>
      <c r="FQ326" s="728"/>
      <c r="FR326" s="728"/>
      <c r="FS326" s="728"/>
      <c r="FT326" s="728"/>
      <c r="FU326" s="728"/>
      <c r="FV326" s="728"/>
      <c r="FW326" s="728"/>
      <c r="FX326" s="728"/>
      <c r="FY326" s="728"/>
      <c r="FZ326" s="728"/>
      <c r="GA326" s="728"/>
      <c r="GB326" s="728"/>
      <c r="GC326" s="728"/>
      <c r="GD326" s="728"/>
      <c r="GE326" s="728"/>
      <c r="GF326" s="728"/>
      <c r="GG326" s="728"/>
      <c r="GH326" s="728"/>
      <c r="GI326" s="728"/>
      <c r="GJ326" s="728"/>
      <c r="GK326" s="728"/>
      <c r="GL326" s="728"/>
      <c r="GM326" s="728"/>
      <c r="GN326" s="728"/>
      <c r="GO326" s="728"/>
      <c r="GP326" s="728"/>
      <c r="GQ326" s="728"/>
      <c r="GR326" s="728"/>
      <c r="GS326" s="728"/>
      <c r="GT326" s="728"/>
      <c r="GU326" s="728"/>
      <c r="GV326" s="728"/>
      <c r="GW326" s="728"/>
      <c r="GX326" s="728"/>
      <c r="GY326" s="728"/>
      <c r="GZ326" s="728"/>
      <c r="HA326" s="728"/>
      <c r="HB326" s="728"/>
      <c r="HC326" s="728"/>
      <c r="HD326" s="728"/>
      <c r="HE326" s="728"/>
      <c r="HF326" s="728"/>
      <c r="HG326" s="728"/>
      <c r="HH326" s="728"/>
      <c r="HI326" s="728"/>
      <c r="HJ326" s="728"/>
      <c r="HK326" s="728"/>
      <c r="HL326" s="728"/>
      <c r="HM326" s="728"/>
      <c r="HN326" s="728"/>
      <c r="HO326" s="728"/>
      <c r="HP326" s="728"/>
      <c r="HQ326" s="728"/>
      <c r="HR326" s="728"/>
      <c r="HS326" s="728"/>
      <c r="HT326" s="728"/>
      <c r="HU326" s="728"/>
      <c r="HV326" s="728"/>
      <c r="HW326" s="728"/>
      <c r="HX326" s="728"/>
      <c r="HY326" s="728"/>
      <c r="HZ326" s="728"/>
      <c r="IA326" s="728"/>
      <c r="IB326" s="728"/>
      <c r="IC326" s="728"/>
      <c r="ID326" s="728"/>
      <c r="IE326" s="728"/>
      <c r="IF326" s="728"/>
      <c r="IG326" s="728"/>
      <c r="IH326" s="728"/>
      <c r="II326" s="728"/>
      <c r="IJ326" s="728"/>
      <c r="IK326" s="728"/>
      <c r="IL326" s="728"/>
      <c r="IM326" s="728"/>
      <c r="IN326" s="728"/>
      <c r="IO326" s="728"/>
      <c r="IP326" s="728"/>
      <c r="IQ326" s="728"/>
      <c r="IR326" s="728"/>
      <c r="IS326" s="728"/>
      <c r="IT326" s="728"/>
      <c r="IU326" s="728"/>
      <c r="IV326" s="728"/>
      <c r="IW326" s="728"/>
      <c r="IX326" s="728"/>
      <c r="IY326" s="728"/>
      <c r="IZ326" s="728"/>
      <c r="JA326" s="728"/>
      <c r="JB326" s="728"/>
      <c r="JC326" s="728"/>
      <c r="JD326" s="728"/>
      <c r="JE326" s="728"/>
    </row>
    <row r="327" spans="13:265" s="759" customFormat="1" ht="15" hidden="1" customHeight="1">
      <c r="M327" s="638"/>
      <c r="N327" s="638"/>
      <c r="CK327" s="728"/>
      <c r="CL327" s="728"/>
      <c r="CM327" s="728"/>
      <c r="CN327" s="728"/>
      <c r="CO327" s="728"/>
      <c r="CP327" s="728"/>
      <c r="CQ327" s="728"/>
      <c r="CR327" s="728"/>
      <c r="CS327" s="728"/>
      <c r="CT327" s="728"/>
      <c r="CU327" s="728"/>
      <c r="CV327" s="728"/>
      <c r="CW327" s="728"/>
      <c r="CX327" s="728"/>
      <c r="CY327" s="728"/>
      <c r="CZ327" s="728"/>
      <c r="DA327" s="728"/>
      <c r="DB327" s="728"/>
      <c r="DC327" s="728"/>
      <c r="DD327" s="728"/>
      <c r="DE327" s="728"/>
      <c r="DF327" s="728"/>
      <c r="DG327" s="728"/>
      <c r="DH327" s="728"/>
      <c r="DI327" s="728"/>
      <c r="DJ327" s="728"/>
      <c r="DK327" s="728"/>
      <c r="DL327" s="728"/>
      <c r="DM327" s="728"/>
      <c r="DN327" s="728"/>
      <c r="DO327" s="728"/>
      <c r="DP327" s="728"/>
      <c r="DQ327" s="728"/>
      <c r="DR327" s="728"/>
      <c r="DS327" s="728"/>
      <c r="DT327" s="728"/>
      <c r="DU327" s="728"/>
      <c r="DV327" s="728"/>
      <c r="DW327" s="728"/>
      <c r="DX327" s="728"/>
      <c r="DY327" s="728"/>
      <c r="DZ327" s="728"/>
      <c r="EA327" s="728"/>
      <c r="EB327" s="728"/>
      <c r="EC327" s="728"/>
      <c r="ED327" s="728"/>
      <c r="EE327" s="728"/>
      <c r="EF327" s="728"/>
      <c r="EG327" s="728"/>
      <c r="EH327" s="728"/>
      <c r="EI327" s="728"/>
      <c r="EJ327" s="728"/>
      <c r="EK327" s="728"/>
      <c r="EL327" s="728"/>
      <c r="EM327" s="728"/>
      <c r="EN327" s="728"/>
      <c r="EO327" s="728"/>
      <c r="EP327" s="728"/>
      <c r="EQ327" s="728"/>
      <c r="ER327" s="728"/>
      <c r="ES327" s="728"/>
      <c r="ET327" s="728"/>
      <c r="EU327" s="728"/>
      <c r="EV327" s="728"/>
      <c r="EW327" s="728"/>
      <c r="EX327" s="728"/>
      <c r="EY327" s="728"/>
      <c r="EZ327" s="728"/>
      <c r="FA327" s="728"/>
      <c r="FB327" s="728"/>
      <c r="FC327" s="728"/>
      <c r="FD327" s="728"/>
      <c r="FE327" s="728"/>
      <c r="FF327" s="728"/>
      <c r="FG327" s="728"/>
      <c r="FH327" s="728"/>
      <c r="FI327" s="728"/>
      <c r="FJ327" s="728"/>
      <c r="FK327" s="728"/>
      <c r="FL327" s="728"/>
      <c r="FM327" s="728"/>
      <c r="FN327" s="728"/>
      <c r="FO327" s="728"/>
      <c r="FP327" s="728"/>
      <c r="FQ327" s="728"/>
      <c r="FR327" s="728"/>
      <c r="FS327" s="728"/>
      <c r="FT327" s="728"/>
      <c r="FU327" s="728"/>
      <c r="FV327" s="728"/>
      <c r="FW327" s="728"/>
      <c r="FX327" s="728"/>
      <c r="FY327" s="728"/>
      <c r="FZ327" s="728"/>
      <c r="GA327" s="728"/>
      <c r="GB327" s="728"/>
      <c r="GC327" s="728"/>
      <c r="GD327" s="728"/>
      <c r="GE327" s="728"/>
      <c r="GF327" s="728"/>
      <c r="GG327" s="728"/>
      <c r="GH327" s="728"/>
      <c r="GI327" s="728"/>
      <c r="GJ327" s="728"/>
      <c r="GK327" s="728"/>
      <c r="GL327" s="728"/>
      <c r="GM327" s="728"/>
      <c r="GN327" s="728"/>
      <c r="GO327" s="728"/>
      <c r="GP327" s="728"/>
      <c r="GQ327" s="728"/>
      <c r="GR327" s="728"/>
      <c r="GS327" s="728"/>
      <c r="GT327" s="728"/>
      <c r="GU327" s="728"/>
      <c r="GV327" s="728"/>
      <c r="GW327" s="728"/>
      <c r="GX327" s="728"/>
      <c r="GY327" s="728"/>
      <c r="GZ327" s="728"/>
      <c r="HA327" s="728"/>
      <c r="HB327" s="728"/>
      <c r="HC327" s="728"/>
      <c r="HD327" s="728"/>
      <c r="HE327" s="728"/>
      <c r="HF327" s="728"/>
      <c r="HG327" s="728"/>
      <c r="HH327" s="728"/>
      <c r="HI327" s="728"/>
      <c r="HJ327" s="728"/>
      <c r="HK327" s="728"/>
      <c r="HL327" s="728"/>
      <c r="HM327" s="728"/>
      <c r="HN327" s="728"/>
      <c r="HO327" s="728"/>
      <c r="HP327" s="728"/>
      <c r="HQ327" s="728"/>
      <c r="HR327" s="728"/>
      <c r="HS327" s="728"/>
      <c r="HT327" s="728"/>
      <c r="HU327" s="728"/>
      <c r="HV327" s="728"/>
      <c r="HW327" s="728"/>
      <c r="HX327" s="728"/>
      <c r="HY327" s="728"/>
      <c r="HZ327" s="728"/>
      <c r="IA327" s="728"/>
      <c r="IB327" s="728"/>
      <c r="IC327" s="728"/>
      <c r="ID327" s="728"/>
      <c r="IE327" s="728"/>
      <c r="IF327" s="728"/>
      <c r="IG327" s="728"/>
      <c r="IH327" s="728"/>
      <c r="II327" s="728"/>
      <c r="IJ327" s="728"/>
      <c r="IK327" s="728"/>
      <c r="IL327" s="728"/>
      <c r="IM327" s="728"/>
      <c r="IN327" s="728"/>
      <c r="IO327" s="728"/>
      <c r="IP327" s="728"/>
      <c r="IQ327" s="728"/>
      <c r="IR327" s="728"/>
      <c r="IS327" s="728"/>
      <c r="IT327" s="728"/>
      <c r="IU327" s="728"/>
      <c r="IV327" s="728"/>
      <c r="IW327" s="728"/>
      <c r="IX327" s="728"/>
      <c r="IY327" s="728"/>
      <c r="IZ327" s="728"/>
      <c r="JA327" s="728"/>
      <c r="JB327" s="728"/>
      <c r="JC327" s="728"/>
      <c r="JD327" s="728"/>
      <c r="JE327" s="728"/>
    </row>
    <row r="328" spans="13:265" s="759" customFormat="1" ht="15" hidden="1" customHeight="1">
      <c r="M328" s="638"/>
      <c r="N328" s="638"/>
      <c r="CK328" s="728"/>
      <c r="CL328" s="728"/>
      <c r="CM328" s="728"/>
      <c r="CN328" s="728"/>
      <c r="CO328" s="728"/>
      <c r="CP328" s="728"/>
      <c r="CQ328" s="728"/>
      <c r="CR328" s="728"/>
      <c r="CS328" s="728"/>
      <c r="CT328" s="728"/>
      <c r="CU328" s="728"/>
      <c r="CV328" s="728"/>
      <c r="CW328" s="728"/>
      <c r="CX328" s="728"/>
      <c r="CY328" s="728"/>
      <c r="CZ328" s="728"/>
      <c r="DA328" s="728"/>
      <c r="DB328" s="728"/>
      <c r="DC328" s="728"/>
      <c r="DD328" s="728"/>
      <c r="DE328" s="728"/>
      <c r="DF328" s="728"/>
      <c r="DG328" s="728"/>
      <c r="DH328" s="728"/>
      <c r="DI328" s="728"/>
      <c r="DJ328" s="728"/>
      <c r="DK328" s="728"/>
      <c r="DL328" s="728"/>
      <c r="DM328" s="728"/>
      <c r="DN328" s="728"/>
      <c r="DO328" s="728"/>
      <c r="DP328" s="728"/>
      <c r="DQ328" s="728"/>
      <c r="DR328" s="728"/>
      <c r="DS328" s="728"/>
      <c r="DT328" s="728"/>
      <c r="DU328" s="728"/>
      <c r="DV328" s="728"/>
      <c r="DW328" s="728"/>
      <c r="DX328" s="728"/>
      <c r="DY328" s="728"/>
      <c r="DZ328" s="728"/>
      <c r="EA328" s="728"/>
      <c r="EB328" s="728"/>
      <c r="EC328" s="728"/>
      <c r="ED328" s="728"/>
      <c r="EE328" s="728"/>
      <c r="EF328" s="728"/>
      <c r="EG328" s="728"/>
      <c r="EH328" s="728"/>
      <c r="EI328" s="728"/>
      <c r="EJ328" s="728"/>
      <c r="EK328" s="728"/>
      <c r="EL328" s="728"/>
      <c r="EM328" s="728"/>
      <c r="EN328" s="728"/>
      <c r="EO328" s="728"/>
      <c r="EP328" s="728"/>
      <c r="EQ328" s="728"/>
      <c r="ER328" s="728"/>
      <c r="ES328" s="728"/>
      <c r="ET328" s="728"/>
      <c r="EU328" s="728"/>
      <c r="EV328" s="728"/>
      <c r="EW328" s="728"/>
      <c r="EX328" s="728"/>
      <c r="EY328" s="728"/>
      <c r="EZ328" s="728"/>
      <c r="FA328" s="728"/>
      <c r="FB328" s="728"/>
      <c r="FC328" s="728"/>
      <c r="FD328" s="728"/>
      <c r="FE328" s="728"/>
      <c r="FF328" s="728"/>
      <c r="FG328" s="728"/>
      <c r="FH328" s="728"/>
      <c r="FI328" s="728"/>
      <c r="FJ328" s="728"/>
      <c r="FK328" s="728"/>
      <c r="FL328" s="728"/>
      <c r="FM328" s="728"/>
      <c r="FN328" s="728"/>
      <c r="FO328" s="728"/>
      <c r="FP328" s="728"/>
      <c r="FQ328" s="728"/>
      <c r="FR328" s="728"/>
      <c r="FS328" s="728"/>
      <c r="FT328" s="728"/>
      <c r="FU328" s="728"/>
      <c r="FV328" s="728"/>
      <c r="FW328" s="728"/>
      <c r="FX328" s="728"/>
      <c r="FY328" s="728"/>
      <c r="FZ328" s="728"/>
      <c r="GA328" s="728"/>
      <c r="GB328" s="728"/>
      <c r="GC328" s="728"/>
      <c r="GD328" s="728"/>
      <c r="GE328" s="728"/>
      <c r="GF328" s="728"/>
      <c r="GG328" s="728"/>
      <c r="GH328" s="728"/>
      <c r="GI328" s="728"/>
      <c r="GJ328" s="728"/>
      <c r="GK328" s="728"/>
      <c r="GL328" s="728"/>
      <c r="GM328" s="728"/>
      <c r="GN328" s="728"/>
      <c r="GO328" s="728"/>
      <c r="GP328" s="728"/>
      <c r="GQ328" s="728"/>
      <c r="GR328" s="728"/>
      <c r="GS328" s="728"/>
      <c r="GT328" s="728"/>
      <c r="GU328" s="728"/>
      <c r="GV328" s="728"/>
      <c r="GW328" s="728"/>
      <c r="GX328" s="728"/>
      <c r="GY328" s="728"/>
      <c r="GZ328" s="728"/>
      <c r="HA328" s="728"/>
      <c r="HB328" s="728"/>
      <c r="HC328" s="728"/>
      <c r="HD328" s="728"/>
      <c r="HE328" s="728"/>
      <c r="HF328" s="728"/>
      <c r="HG328" s="728"/>
      <c r="HH328" s="728"/>
      <c r="HI328" s="728"/>
      <c r="HJ328" s="728"/>
      <c r="HK328" s="728"/>
      <c r="HL328" s="728"/>
      <c r="HM328" s="728"/>
      <c r="HN328" s="728"/>
      <c r="HO328" s="728"/>
      <c r="HP328" s="728"/>
      <c r="HQ328" s="728"/>
      <c r="HR328" s="728"/>
      <c r="HS328" s="728"/>
      <c r="HT328" s="728"/>
      <c r="HU328" s="728"/>
      <c r="HV328" s="728"/>
      <c r="HW328" s="728"/>
      <c r="HX328" s="728"/>
      <c r="HY328" s="728"/>
      <c r="HZ328" s="728"/>
      <c r="IA328" s="728"/>
      <c r="IB328" s="728"/>
      <c r="IC328" s="728"/>
      <c r="ID328" s="728"/>
      <c r="IE328" s="728"/>
      <c r="IF328" s="728"/>
      <c r="IG328" s="728"/>
      <c r="IH328" s="728"/>
      <c r="II328" s="728"/>
      <c r="IJ328" s="728"/>
      <c r="IK328" s="728"/>
      <c r="IL328" s="728"/>
      <c r="IM328" s="728"/>
      <c r="IN328" s="728"/>
      <c r="IO328" s="728"/>
      <c r="IP328" s="728"/>
      <c r="IQ328" s="728"/>
      <c r="IR328" s="728"/>
      <c r="IS328" s="728"/>
      <c r="IT328" s="728"/>
      <c r="IU328" s="728"/>
      <c r="IV328" s="728"/>
      <c r="IW328" s="728"/>
      <c r="IX328" s="728"/>
      <c r="IY328" s="728"/>
      <c r="IZ328" s="728"/>
      <c r="JA328" s="728"/>
      <c r="JB328" s="728"/>
      <c r="JC328" s="728"/>
      <c r="JD328" s="728"/>
      <c r="JE328" s="728"/>
    </row>
    <row r="329" spans="13:265" s="759" customFormat="1" ht="15" hidden="1" customHeight="1">
      <c r="M329" s="638"/>
      <c r="N329" s="638"/>
      <c r="CK329" s="728"/>
      <c r="CL329" s="728"/>
      <c r="CM329" s="728"/>
      <c r="CN329" s="728"/>
      <c r="CO329" s="728"/>
      <c r="CP329" s="728"/>
      <c r="CQ329" s="728"/>
      <c r="CR329" s="728"/>
      <c r="CS329" s="728"/>
      <c r="CT329" s="728"/>
      <c r="CU329" s="728"/>
      <c r="CV329" s="728"/>
      <c r="CW329" s="728"/>
      <c r="CX329" s="728"/>
      <c r="CY329" s="728"/>
      <c r="CZ329" s="728"/>
      <c r="DA329" s="728"/>
      <c r="DB329" s="728"/>
      <c r="DC329" s="728"/>
      <c r="DD329" s="728"/>
      <c r="DE329" s="728"/>
      <c r="DF329" s="728"/>
      <c r="DG329" s="728"/>
      <c r="DH329" s="728"/>
      <c r="DI329" s="728"/>
      <c r="DJ329" s="728"/>
      <c r="DK329" s="728"/>
      <c r="DL329" s="728"/>
      <c r="DM329" s="728"/>
      <c r="DN329" s="728"/>
      <c r="DO329" s="728"/>
      <c r="DP329" s="728"/>
      <c r="DQ329" s="728"/>
      <c r="DR329" s="728"/>
      <c r="DS329" s="728"/>
      <c r="DT329" s="728"/>
      <c r="DU329" s="728"/>
      <c r="DV329" s="728"/>
      <c r="DW329" s="728"/>
      <c r="DX329" s="728"/>
      <c r="DY329" s="728"/>
      <c r="DZ329" s="728"/>
      <c r="EA329" s="728"/>
      <c r="EB329" s="728"/>
      <c r="EC329" s="728"/>
      <c r="ED329" s="728"/>
      <c r="EE329" s="728"/>
      <c r="EF329" s="728"/>
      <c r="EG329" s="728"/>
      <c r="EH329" s="728"/>
      <c r="EI329" s="728"/>
      <c r="EJ329" s="728"/>
      <c r="EK329" s="728"/>
      <c r="EL329" s="728"/>
      <c r="EM329" s="728"/>
      <c r="EN329" s="728"/>
      <c r="EO329" s="728"/>
      <c r="EP329" s="728"/>
      <c r="EQ329" s="728"/>
      <c r="ER329" s="728"/>
      <c r="ES329" s="728"/>
      <c r="ET329" s="728"/>
      <c r="EU329" s="728"/>
      <c r="EV329" s="728"/>
      <c r="EW329" s="728"/>
      <c r="EX329" s="728"/>
      <c r="EY329" s="728"/>
      <c r="EZ329" s="728"/>
      <c r="FA329" s="728"/>
      <c r="FB329" s="728"/>
      <c r="FC329" s="728"/>
      <c r="FD329" s="728"/>
      <c r="FE329" s="728"/>
      <c r="FF329" s="728"/>
      <c r="FG329" s="728"/>
      <c r="FH329" s="728"/>
      <c r="FI329" s="728"/>
      <c r="FJ329" s="728"/>
      <c r="FK329" s="728"/>
      <c r="FL329" s="728"/>
      <c r="FM329" s="728"/>
      <c r="FN329" s="728"/>
      <c r="FO329" s="728"/>
      <c r="FP329" s="728"/>
      <c r="FQ329" s="728"/>
      <c r="FR329" s="728"/>
      <c r="FS329" s="728"/>
      <c r="FT329" s="728"/>
      <c r="FU329" s="728"/>
      <c r="FV329" s="728"/>
      <c r="FW329" s="728"/>
      <c r="FX329" s="728"/>
      <c r="FY329" s="728"/>
      <c r="FZ329" s="728"/>
      <c r="GA329" s="728"/>
      <c r="GB329" s="728"/>
      <c r="GC329" s="728"/>
      <c r="GD329" s="728"/>
      <c r="GE329" s="728"/>
      <c r="GF329" s="728"/>
      <c r="GG329" s="728"/>
      <c r="GH329" s="728"/>
      <c r="GI329" s="728"/>
      <c r="GJ329" s="728"/>
      <c r="GK329" s="728"/>
      <c r="GL329" s="728"/>
      <c r="GM329" s="728"/>
      <c r="GN329" s="728"/>
      <c r="GO329" s="728"/>
      <c r="GP329" s="728"/>
      <c r="GQ329" s="728"/>
      <c r="GR329" s="728"/>
      <c r="GS329" s="728"/>
      <c r="GT329" s="728"/>
      <c r="GU329" s="728"/>
      <c r="GV329" s="728"/>
      <c r="GW329" s="728"/>
      <c r="GX329" s="728"/>
      <c r="GY329" s="728"/>
      <c r="GZ329" s="728"/>
      <c r="HA329" s="728"/>
      <c r="HB329" s="728"/>
      <c r="HC329" s="728"/>
      <c r="HD329" s="728"/>
      <c r="HE329" s="728"/>
      <c r="HF329" s="728"/>
      <c r="HG329" s="728"/>
      <c r="HH329" s="728"/>
      <c r="HI329" s="728"/>
      <c r="HJ329" s="728"/>
      <c r="HK329" s="728"/>
      <c r="HL329" s="728"/>
      <c r="HM329" s="728"/>
      <c r="HN329" s="728"/>
      <c r="HO329" s="728"/>
      <c r="HP329" s="728"/>
      <c r="HQ329" s="728"/>
      <c r="HR329" s="728"/>
      <c r="HS329" s="728"/>
      <c r="HT329" s="728"/>
      <c r="HU329" s="728"/>
      <c r="HV329" s="728"/>
      <c r="HW329" s="728"/>
      <c r="HX329" s="728"/>
      <c r="HY329" s="728"/>
      <c r="HZ329" s="728"/>
      <c r="IA329" s="728"/>
      <c r="IB329" s="728"/>
      <c r="IC329" s="728"/>
      <c r="ID329" s="728"/>
      <c r="IE329" s="728"/>
      <c r="IF329" s="728"/>
      <c r="IG329" s="728"/>
      <c r="IH329" s="728"/>
      <c r="II329" s="728"/>
      <c r="IJ329" s="728"/>
      <c r="IK329" s="728"/>
      <c r="IL329" s="728"/>
      <c r="IM329" s="728"/>
      <c r="IN329" s="728"/>
      <c r="IO329" s="728"/>
      <c r="IP329" s="728"/>
      <c r="IQ329" s="728"/>
      <c r="IR329" s="728"/>
      <c r="IS329" s="728"/>
      <c r="IT329" s="728"/>
      <c r="IU329" s="728"/>
      <c r="IV329" s="728"/>
      <c r="IW329" s="728"/>
      <c r="IX329" s="728"/>
      <c r="IY329" s="728"/>
      <c r="IZ329" s="728"/>
      <c r="JA329" s="728"/>
      <c r="JB329" s="728"/>
      <c r="JC329" s="728"/>
      <c r="JD329" s="728"/>
      <c r="JE329" s="728"/>
    </row>
    <row r="330" spans="13:265" s="759" customFormat="1" ht="15" hidden="1" customHeight="1">
      <c r="M330" s="638"/>
      <c r="N330" s="638"/>
      <c r="CK330" s="728"/>
      <c r="CL330" s="728"/>
      <c r="CM330" s="728"/>
      <c r="CN330" s="728"/>
      <c r="CO330" s="728"/>
      <c r="CP330" s="728"/>
      <c r="CQ330" s="728"/>
      <c r="CR330" s="728"/>
      <c r="CS330" s="728"/>
      <c r="CT330" s="728"/>
      <c r="CU330" s="728"/>
      <c r="CV330" s="728"/>
      <c r="CW330" s="728"/>
      <c r="CX330" s="728"/>
      <c r="CY330" s="728"/>
      <c r="CZ330" s="728"/>
      <c r="DA330" s="728"/>
      <c r="DB330" s="728"/>
      <c r="DC330" s="728"/>
      <c r="DD330" s="728"/>
      <c r="DE330" s="728"/>
      <c r="DF330" s="728"/>
      <c r="DG330" s="728"/>
      <c r="DH330" s="728"/>
      <c r="DI330" s="728"/>
      <c r="DJ330" s="728"/>
      <c r="DK330" s="728"/>
      <c r="DL330" s="728"/>
      <c r="DM330" s="728"/>
      <c r="DN330" s="728"/>
      <c r="DO330" s="728"/>
      <c r="DP330" s="728"/>
      <c r="DQ330" s="728"/>
      <c r="DR330" s="728"/>
      <c r="DS330" s="728"/>
      <c r="DT330" s="728"/>
      <c r="DU330" s="728"/>
      <c r="DV330" s="728"/>
      <c r="DW330" s="728"/>
      <c r="DX330" s="728"/>
      <c r="DY330" s="728"/>
      <c r="DZ330" s="728"/>
      <c r="EA330" s="728"/>
      <c r="EB330" s="728"/>
      <c r="EC330" s="728"/>
      <c r="ED330" s="728"/>
      <c r="EE330" s="728"/>
      <c r="EF330" s="728"/>
      <c r="EG330" s="728"/>
      <c r="EH330" s="728"/>
      <c r="EI330" s="728"/>
      <c r="EJ330" s="728"/>
      <c r="EK330" s="728"/>
      <c r="EL330" s="728"/>
      <c r="EM330" s="728"/>
      <c r="EN330" s="728"/>
      <c r="EO330" s="728"/>
      <c r="EP330" s="728"/>
      <c r="EQ330" s="728"/>
      <c r="ER330" s="728"/>
      <c r="ES330" s="728"/>
      <c r="ET330" s="728"/>
      <c r="EU330" s="728"/>
      <c r="EV330" s="728"/>
      <c r="EW330" s="728"/>
      <c r="EX330" s="728"/>
      <c r="EY330" s="728"/>
      <c r="EZ330" s="728"/>
      <c r="FA330" s="728"/>
      <c r="FB330" s="728"/>
      <c r="FC330" s="728"/>
      <c r="FD330" s="728"/>
      <c r="FE330" s="728"/>
      <c r="FF330" s="728"/>
      <c r="FG330" s="728"/>
      <c r="FH330" s="728"/>
      <c r="FI330" s="728"/>
      <c r="FJ330" s="728"/>
      <c r="FK330" s="728"/>
      <c r="FL330" s="728"/>
      <c r="FM330" s="728"/>
      <c r="FN330" s="728"/>
      <c r="FO330" s="728"/>
      <c r="FP330" s="728"/>
      <c r="FQ330" s="728"/>
      <c r="FR330" s="728"/>
      <c r="FS330" s="728"/>
      <c r="FT330" s="728"/>
      <c r="FU330" s="728"/>
      <c r="FV330" s="728"/>
      <c r="FW330" s="728"/>
      <c r="FX330" s="728"/>
      <c r="FY330" s="728"/>
      <c r="FZ330" s="728"/>
      <c r="GA330" s="728"/>
      <c r="GB330" s="728"/>
      <c r="GC330" s="728"/>
      <c r="GD330" s="728"/>
      <c r="GE330" s="728"/>
      <c r="GF330" s="728"/>
      <c r="GG330" s="728"/>
      <c r="GH330" s="728"/>
      <c r="GI330" s="728"/>
      <c r="GJ330" s="728"/>
      <c r="GK330" s="728"/>
      <c r="GL330" s="728"/>
      <c r="GM330" s="728"/>
      <c r="GN330" s="728"/>
      <c r="GO330" s="728"/>
      <c r="GP330" s="728"/>
      <c r="GQ330" s="728"/>
      <c r="GR330" s="728"/>
      <c r="GS330" s="728"/>
      <c r="GT330" s="728"/>
      <c r="GU330" s="728"/>
      <c r="GV330" s="728"/>
      <c r="GW330" s="728"/>
      <c r="GX330" s="728"/>
      <c r="GY330" s="728"/>
      <c r="GZ330" s="728"/>
      <c r="HA330" s="728"/>
      <c r="HB330" s="728"/>
      <c r="HC330" s="728"/>
      <c r="HD330" s="728"/>
      <c r="HE330" s="728"/>
      <c r="HF330" s="728"/>
      <c r="HG330" s="728"/>
      <c r="HH330" s="728"/>
      <c r="HI330" s="728"/>
      <c r="HJ330" s="728"/>
      <c r="HK330" s="728"/>
      <c r="HL330" s="728"/>
      <c r="HM330" s="728"/>
      <c r="HN330" s="728"/>
      <c r="HO330" s="728"/>
      <c r="HP330" s="728"/>
      <c r="HQ330" s="728"/>
      <c r="HR330" s="728"/>
      <c r="HS330" s="728"/>
      <c r="HT330" s="728"/>
      <c r="HU330" s="728"/>
      <c r="HV330" s="728"/>
      <c r="HW330" s="728"/>
      <c r="HX330" s="728"/>
      <c r="HY330" s="728"/>
      <c r="HZ330" s="728"/>
      <c r="IA330" s="728"/>
      <c r="IB330" s="728"/>
      <c r="IC330" s="728"/>
      <c r="ID330" s="728"/>
      <c r="IE330" s="728"/>
      <c r="IF330" s="728"/>
      <c r="IG330" s="728"/>
      <c r="IH330" s="728"/>
      <c r="II330" s="728"/>
      <c r="IJ330" s="728"/>
      <c r="IK330" s="728"/>
      <c r="IL330" s="728"/>
      <c r="IM330" s="728"/>
      <c r="IN330" s="728"/>
      <c r="IO330" s="728"/>
      <c r="IP330" s="728"/>
      <c r="IQ330" s="728"/>
      <c r="IR330" s="728"/>
      <c r="IS330" s="728"/>
      <c r="IT330" s="728"/>
      <c r="IU330" s="728"/>
      <c r="IV330" s="728"/>
      <c r="IW330" s="728"/>
      <c r="IX330" s="728"/>
      <c r="IY330" s="728"/>
      <c r="IZ330" s="728"/>
      <c r="JA330" s="728"/>
      <c r="JB330" s="728"/>
      <c r="JC330" s="728"/>
      <c r="JD330" s="728"/>
      <c r="JE330" s="728"/>
    </row>
    <row r="331" spans="13:265" s="759" customFormat="1" ht="15" hidden="1" customHeight="1">
      <c r="M331" s="638"/>
      <c r="N331" s="638"/>
      <c r="CK331" s="728"/>
      <c r="CL331" s="728"/>
      <c r="CM331" s="728"/>
      <c r="CN331" s="728"/>
      <c r="CO331" s="728"/>
      <c r="CP331" s="728"/>
      <c r="CQ331" s="728"/>
      <c r="CR331" s="728"/>
      <c r="CS331" s="728"/>
      <c r="CT331" s="728"/>
      <c r="CU331" s="728"/>
      <c r="CV331" s="728"/>
      <c r="CW331" s="728"/>
      <c r="CX331" s="728"/>
      <c r="CY331" s="728"/>
      <c r="CZ331" s="728"/>
      <c r="DA331" s="728"/>
      <c r="DB331" s="728"/>
      <c r="DC331" s="728"/>
      <c r="DD331" s="728"/>
      <c r="DE331" s="728"/>
      <c r="DF331" s="728"/>
      <c r="DG331" s="728"/>
      <c r="DH331" s="728"/>
      <c r="DI331" s="728"/>
      <c r="DJ331" s="728"/>
      <c r="DK331" s="728"/>
      <c r="DL331" s="728"/>
      <c r="DM331" s="728"/>
      <c r="DN331" s="728"/>
      <c r="DO331" s="728"/>
      <c r="DP331" s="728"/>
      <c r="DQ331" s="728"/>
      <c r="DR331" s="728"/>
      <c r="DS331" s="728"/>
      <c r="DT331" s="728"/>
      <c r="DU331" s="728"/>
      <c r="DV331" s="728"/>
      <c r="DW331" s="728"/>
      <c r="DX331" s="728"/>
      <c r="DY331" s="728"/>
      <c r="DZ331" s="728"/>
      <c r="EA331" s="728"/>
      <c r="EB331" s="728"/>
      <c r="EC331" s="728"/>
      <c r="ED331" s="728"/>
      <c r="EE331" s="728"/>
      <c r="EF331" s="728"/>
      <c r="EG331" s="728"/>
      <c r="EH331" s="728"/>
      <c r="EI331" s="728"/>
      <c r="EJ331" s="728"/>
      <c r="EK331" s="728"/>
      <c r="EL331" s="728"/>
      <c r="EM331" s="728"/>
      <c r="EN331" s="728"/>
      <c r="EO331" s="728"/>
      <c r="EP331" s="728"/>
      <c r="EQ331" s="728"/>
      <c r="ER331" s="728"/>
      <c r="ES331" s="728"/>
      <c r="ET331" s="728"/>
      <c r="EU331" s="728"/>
      <c r="EV331" s="728"/>
      <c r="EW331" s="728"/>
      <c r="EX331" s="728"/>
      <c r="EY331" s="728"/>
      <c r="EZ331" s="728"/>
      <c r="FA331" s="728"/>
      <c r="FB331" s="728"/>
      <c r="FC331" s="728"/>
      <c r="FD331" s="728"/>
      <c r="FE331" s="728"/>
      <c r="FF331" s="728"/>
      <c r="FG331" s="728"/>
      <c r="FH331" s="728"/>
      <c r="FI331" s="728"/>
      <c r="FJ331" s="728"/>
      <c r="FK331" s="728"/>
      <c r="FL331" s="728"/>
      <c r="FM331" s="728"/>
      <c r="FN331" s="728"/>
      <c r="FO331" s="728"/>
      <c r="FP331" s="728"/>
      <c r="FQ331" s="728"/>
      <c r="FR331" s="728"/>
      <c r="FS331" s="728"/>
      <c r="FT331" s="728"/>
      <c r="FU331" s="728"/>
      <c r="FV331" s="728"/>
      <c r="FW331" s="728"/>
      <c r="FX331" s="728"/>
      <c r="FY331" s="728"/>
      <c r="FZ331" s="728"/>
      <c r="GA331" s="728"/>
      <c r="GB331" s="728"/>
      <c r="GC331" s="728"/>
      <c r="GD331" s="728"/>
      <c r="GE331" s="728"/>
      <c r="GF331" s="728"/>
      <c r="GG331" s="728"/>
      <c r="GH331" s="728"/>
      <c r="GI331" s="728"/>
      <c r="GJ331" s="728"/>
      <c r="GK331" s="728"/>
      <c r="GL331" s="728"/>
      <c r="GM331" s="728"/>
      <c r="GN331" s="728"/>
      <c r="GO331" s="728"/>
      <c r="GP331" s="728"/>
      <c r="GQ331" s="728"/>
      <c r="GR331" s="728"/>
      <c r="GS331" s="728"/>
      <c r="GT331" s="728"/>
      <c r="GU331" s="728"/>
      <c r="GV331" s="728"/>
      <c r="GW331" s="728"/>
      <c r="GX331" s="728"/>
      <c r="GY331" s="728"/>
      <c r="GZ331" s="728"/>
      <c r="HA331" s="728"/>
      <c r="HB331" s="728"/>
      <c r="HC331" s="728"/>
      <c r="HD331" s="728"/>
      <c r="HE331" s="728"/>
      <c r="HF331" s="728"/>
      <c r="HG331" s="728"/>
      <c r="HH331" s="728"/>
      <c r="HI331" s="728"/>
      <c r="HJ331" s="728"/>
      <c r="HK331" s="728"/>
      <c r="HL331" s="728"/>
      <c r="HM331" s="728"/>
      <c r="HN331" s="728"/>
      <c r="HO331" s="728"/>
      <c r="HP331" s="728"/>
      <c r="HQ331" s="728"/>
      <c r="HR331" s="728"/>
      <c r="HS331" s="728"/>
      <c r="HT331" s="728"/>
      <c r="HU331" s="728"/>
      <c r="HV331" s="728"/>
      <c r="HW331" s="728"/>
      <c r="HX331" s="728"/>
      <c r="HY331" s="728"/>
      <c r="HZ331" s="728"/>
      <c r="IA331" s="728"/>
      <c r="IB331" s="728"/>
      <c r="IC331" s="728"/>
      <c r="ID331" s="728"/>
      <c r="IE331" s="728"/>
      <c r="IF331" s="728"/>
      <c r="IG331" s="728"/>
      <c r="IH331" s="728"/>
      <c r="II331" s="728"/>
      <c r="IJ331" s="728"/>
      <c r="IK331" s="728"/>
      <c r="IL331" s="728"/>
      <c r="IM331" s="728"/>
      <c r="IN331" s="728"/>
      <c r="IO331" s="728"/>
      <c r="IP331" s="728"/>
      <c r="IQ331" s="728"/>
      <c r="IR331" s="728"/>
      <c r="IS331" s="728"/>
      <c r="IT331" s="728"/>
      <c r="IU331" s="728"/>
      <c r="IV331" s="728"/>
      <c r="IW331" s="728"/>
      <c r="IX331" s="728"/>
      <c r="IY331" s="728"/>
      <c r="IZ331" s="728"/>
      <c r="JA331" s="728"/>
      <c r="JB331" s="728"/>
      <c r="JC331" s="728"/>
      <c r="JD331" s="728"/>
      <c r="JE331" s="728"/>
    </row>
    <row r="332" spans="13:265" s="759" customFormat="1" ht="15" hidden="1" customHeight="1">
      <c r="M332" s="638"/>
      <c r="N332" s="638"/>
      <c r="CK332" s="728"/>
      <c r="CL332" s="728"/>
      <c r="CM332" s="728"/>
      <c r="CN332" s="728"/>
      <c r="CO332" s="728"/>
      <c r="CP332" s="728"/>
      <c r="CQ332" s="728"/>
      <c r="CR332" s="728"/>
      <c r="CS332" s="728"/>
      <c r="CT332" s="728"/>
      <c r="CU332" s="728"/>
      <c r="CV332" s="728"/>
      <c r="CW332" s="728"/>
      <c r="CX332" s="728"/>
      <c r="CY332" s="728"/>
      <c r="CZ332" s="728"/>
      <c r="DA332" s="728"/>
      <c r="DB332" s="728"/>
      <c r="DC332" s="728"/>
      <c r="DD332" s="728"/>
      <c r="DE332" s="728"/>
      <c r="DF332" s="728"/>
      <c r="DG332" s="728"/>
      <c r="DH332" s="728"/>
      <c r="DI332" s="728"/>
      <c r="DJ332" s="728"/>
      <c r="DK332" s="728"/>
      <c r="DL332" s="728"/>
      <c r="DM332" s="728"/>
      <c r="DN332" s="728"/>
      <c r="DO332" s="728"/>
      <c r="DP332" s="728"/>
      <c r="DQ332" s="728"/>
      <c r="DR332" s="728"/>
      <c r="DS332" s="728"/>
      <c r="DT332" s="728"/>
      <c r="DU332" s="728"/>
      <c r="DV332" s="728"/>
      <c r="DW332" s="728"/>
      <c r="DX332" s="728"/>
      <c r="DY332" s="728"/>
      <c r="DZ332" s="728"/>
      <c r="EA332" s="728"/>
      <c r="EB332" s="728"/>
      <c r="EC332" s="728"/>
      <c r="ED332" s="728"/>
      <c r="EE332" s="728"/>
      <c r="EF332" s="728"/>
      <c r="EG332" s="728"/>
      <c r="EH332" s="728"/>
      <c r="EI332" s="728"/>
      <c r="EJ332" s="728"/>
      <c r="EK332" s="728"/>
      <c r="EL332" s="728"/>
      <c r="EM332" s="728"/>
      <c r="EN332" s="728"/>
      <c r="EO332" s="728"/>
      <c r="EP332" s="728"/>
      <c r="EQ332" s="728"/>
      <c r="ER332" s="728"/>
      <c r="ES332" s="728"/>
      <c r="ET332" s="728"/>
      <c r="EU332" s="728"/>
      <c r="EV332" s="728"/>
      <c r="EW332" s="728"/>
      <c r="EX332" s="728"/>
      <c r="EY332" s="728"/>
      <c r="EZ332" s="728"/>
      <c r="FA332" s="728"/>
      <c r="FB332" s="728"/>
      <c r="FC332" s="728"/>
      <c r="FD332" s="728"/>
      <c r="FE332" s="728"/>
      <c r="FF332" s="728"/>
      <c r="FG332" s="728"/>
      <c r="FH332" s="728"/>
      <c r="FI332" s="728"/>
      <c r="FJ332" s="728"/>
      <c r="FK332" s="728"/>
      <c r="FL332" s="728"/>
      <c r="FM332" s="728"/>
      <c r="FN332" s="728"/>
      <c r="FO332" s="728"/>
      <c r="FP332" s="728"/>
      <c r="FQ332" s="728"/>
      <c r="FR332" s="728"/>
      <c r="FS332" s="728"/>
      <c r="FT332" s="728"/>
      <c r="FU332" s="728"/>
      <c r="FV332" s="728"/>
      <c r="FW332" s="728"/>
      <c r="FX332" s="728"/>
      <c r="FY332" s="728"/>
      <c r="FZ332" s="728"/>
      <c r="GA332" s="728"/>
      <c r="GB332" s="728"/>
      <c r="GC332" s="728"/>
      <c r="GD332" s="728"/>
      <c r="GE332" s="728"/>
      <c r="GF332" s="728"/>
      <c r="GG332" s="728"/>
      <c r="GH332" s="728"/>
      <c r="GI332" s="728"/>
      <c r="GJ332" s="728"/>
      <c r="GK332" s="728"/>
      <c r="GL332" s="728"/>
      <c r="GM332" s="728"/>
      <c r="GN332" s="728"/>
      <c r="GO332" s="728"/>
      <c r="GP332" s="728"/>
      <c r="GQ332" s="728"/>
      <c r="GR332" s="728"/>
      <c r="GS332" s="728"/>
      <c r="GT332" s="728"/>
      <c r="GU332" s="728"/>
      <c r="GV332" s="728"/>
      <c r="GW332" s="728"/>
      <c r="GX332" s="728"/>
      <c r="GY332" s="728"/>
      <c r="GZ332" s="728"/>
      <c r="HA332" s="728"/>
      <c r="HB332" s="728"/>
      <c r="HC332" s="728"/>
      <c r="HD332" s="728"/>
      <c r="HE332" s="728"/>
      <c r="HF332" s="728"/>
      <c r="HG332" s="728"/>
      <c r="HH332" s="728"/>
      <c r="HI332" s="728"/>
      <c r="HJ332" s="728"/>
      <c r="HK332" s="728"/>
      <c r="HL332" s="728"/>
      <c r="HM332" s="728"/>
      <c r="HN332" s="728"/>
      <c r="HO332" s="728"/>
      <c r="HP332" s="728"/>
      <c r="HQ332" s="728"/>
      <c r="HR332" s="728"/>
      <c r="HS332" s="728"/>
      <c r="HT332" s="728"/>
      <c r="HU332" s="728"/>
      <c r="HV332" s="728"/>
      <c r="HW332" s="728"/>
      <c r="HX332" s="728"/>
      <c r="HY332" s="728"/>
      <c r="HZ332" s="728"/>
      <c r="IA332" s="728"/>
      <c r="IB332" s="728"/>
      <c r="IC332" s="728"/>
      <c r="ID332" s="728"/>
      <c r="IE332" s="728"/>
      <c r="IF332" s="728"/>
      <c r="IG332" s="728"/>
      <c r="IH332" s="728"/>
      <c r="II332" s="728"/>
      <c r="IJ332" s="728"/>
      <c r="IK332" s="728"/>
      <c r="IL332" s="728"/>
      <c r="IM332" s="728"/>
      <c r="IN332" s="728"/>
      <c r="IO332" s="728"/>
      <c r="IP332" s="728"/>
      <c r="IQ332" s="728"/>
      <c r="IR332" s="728"/>
      <c r="IS332" s="728"/>
      <c r="IT332" s="728"/>
      <c r="IU332" s="728"/>
      <c r="IV332" s="728"/>
      <c r="IW332" s="728"/>
      <c r="IX332" s="728"/>
      <c r="IY332" s="728"/>
      <c r="IZ332" s="728"/>
      <c r="JA332" s="728"/>
      <c r="JB332" s="728"/>
      <c r="JC332" s="728"/>
      <c r="JD332" s="728"/>
      <c r="JE332" s="728"/>
    </row>
    <row r="333" spans="13:265" s="759" customFormat="1" ht="15" hidden="1" customHeight="1">
      <c r="M333" s="638"/>
      <c r="N333" s="638"/>
      <c r="CK333" s="728"/>
      <c r="CL333" s="728"/>
      <c r="CM333" s="728"/>
      <c r="CN333" s="728"/>
      <c r="CO333" s="728"/>
      <c r="CP333" s="728"/>
      <c r="CQ333" s="728"/>
      <c r="CR333" s="728"/>
      <c r="CS333" s="728"/>
      <c r="CT333" s="728"/>
      <c r="CU333" s="728"/>
      <c r="CV333" s="728"/>
      <c r="CW333" s="728"/>
      <c r="CX333" s="728"/>
      <c r="CY333" s="728"/>
      <c r="CZ333" s="728"/>
      <c r="DA333" s="728"/>
      <c r="DB333" s="728"/>
      <c r="DC333" s="728"/>
      <c r="DD333" s="728"/>
      <c r="DE333" s="728"/>
      <c r="DF333" s="728"/>
      <c r="DG333" s="728"/>
      <c r="DH333" s="728"/>
      <c r="DI333" s="728"/>
      <c r="DJ333" s="728"/>
      <c r="DK333" s="728"/>
      <c r="DL333" s="728"/>
      <c r="DM333" s="728"/>
      <c r="DN333" s="728"/>
      <c r="DO333" s="728"/>
      <c r="DP333" s="728"/>
      <c r="DQ333" s="728"/>
      <c r="DR333" s="728"/>
      <c r="DS333" s="728"/>
      <c r="DT333" s="728"/>
      <c r="DU333" s="728"/>
      <c r="DV333" s="728"/>
      <c r="DW333" s="728"/>
      <c r="DX333" s="728"/>
      <c r="DY333" s="728"/>
      <c r="DZ333" s="728"/>
      <c r="EA333" s="728"/>
      <c r="EB333" s="728"/>
      <c r="EC333" s="728"/>
      <c r="ED333" s="728"/>
      <c r="EE333" s="728"/>
      <c r="EF333" s="728"/>
      <c r="EG333" s="728"/>
      <c r="EH333" s="728"/>
      <c r="EI333" s="728"/>
      <c r="EJ333" s="728"/>
      <c r="EK333" s="728"/>
      <c r="EL333" s="728"/>
      <c r="EM333" s="728"/>
      <c r="EN333" s="728"/>
      <c r="EO333" s="728"/>
      <c r="EP333" s="728"/>
      <c r="EQ333" s="728"/>
      <c r="ER333" s="728"/>
      <c r="ES333" s="728"/>
      <c r="ET333" s="728"/>
      <c r="EU333" s="728"/>
      <c r="EV333" s="728"/>
      <c r="EW333" s="728"/>
      <c r="EX333" s="728"/>
      <c r="EY333" s="728"/>
      <c r="EZ333" s="728"/>
      <c r="FA333" s="728"/>
      <c r="FB333" s="728"/>
      <c r="FC333" s="728"/>
      <c r="FD333" s="728"/>
      <c r="FE333" s="728"/>
      <c r="FF333" s="728"/>
      <c r="FG333" s="728"/>
      <c r="FH333" s="728"/>
      <c r="FI333" s="728"/>
      <c r="FJ333" s="728"/>
      <c r="FK333" s="728"/>
      <c r="FL333" s="728"/>
      <c r="FM333" s="728"/>
      <c r="FN333" s="728"/>
      <c r="FO333" s="728"/>
      <c r="FP333" s="728"/>
      <c r="FQ333" s="728"/>
      <c r="FR333" s="728"/>
      <c r="FS333" s="728"/>
      <c r="FT333" s="728"/>
      <c r="FU333" s="728"/>
      <c r="FV333" s="728"/>
      <c r="FW333" s="728"/>
      <c r="FX333" s="728"/>
      <c r="FY333" s="728"/>
      <c r="FZ333" s="728"/>
      <c r="GA333" s="728"/>
      <c r="GB333" s="728"/>
      <c r="GC333" s="728"/>
      <c r="GD333" s="728"/>
      <c r="GE333" s="728"/>
      <c r="GF333" s="728"/>
      <c r="GG333" s="728"/>
      <c r="GH333" s="728"/>
      <c r="GI333" s="728"/>
      <c r="GJ333" s="728"/>
      <c r="GK333" s="728"/>
      <c r="GL333" s="728"/>
      <c r="GM333" s="728"/>
      <c r="GN333" s="728"/>
      <c r="GO333" s="728"/>
      <c r="GP333" s="728"/>
      <c r="GQ333" s="728"/>
      <c r="GR333" s="728"/>
      <c r="GS333" s="728"/>
      <c r="GT333" s="728"/>
      <c r="GU333" s="728"/>
      <c r="GV333" s="728"/>
      <c r="GW333" s="728"/>
      <c r="GX333" s="728"/>
      <c r="GY333" s="728"/>
      <c r="GZ333" s="728"/>
      <c r="HA333" s="728"/>
      <c r="HB333" s="728"/>
      <c r="HC333" s="728"/>
      <c r="HD333" s="728"/>
      <c r="HE333" s="728"/>
      <c r="HF333" s="728"/>
      <c r="HG333" s="728"/>
      <c r="HH333" s="728"/>
      <c r="HI333" s="728"/>
      <c r="HJ333" s="728"/>
      <c r="HK333" s="728"/>
      <c r="HL333" s="728"/>
      <c r="HM333" s="728"/>
      <c r="HN333" s="728"/>
      <c r="HO333" s="728"/>
      <c r="HP333" s="728"/>
      <c r="HQ333" s="728"/>
      <c r="HR333" s="728"/>
      <c r="HS333" s="728"/>
      <c r="HT333" s="728"/>
      <c r="HU333" s="728"/>
      <c r="HV333" s="728"/>
      <c r="HW333" s="728"/>
      <c r="HX333" s="728"/>
      <c r="HY333" s="728"/>
      <c r="HZ333" s="728"/>
      <c r="IA333" s="728"/>
      <c r="IB333" s="728"/>
      <c r="IC333" s="728"/>
      <c r="ID333" s="728"/>
      <c r="IE333" s="728"/>
      <c r="IF333" s="728"/>
      <c r="IG333" s="728"/>
      <c r="IH333" s="728"/>
      <c r="II333" s="728"/>
      <c r="IJ333" s="728"/>
      <c r="IK333" s="728"/>
      <c r="IL333" s="728"/>
      <c r="IM333" s="728"/>
      <c r="IN333" s="728"/>
      <c r="IO333" s="728"/>
      <c r="IP333" s="728"/>
      <c r="IQ333" s="728"/>
      <c r="IR333" s="728"/>
      <c r="IS333" s="728"/>
      <c r="IT333" s="728"/>
      <c r="IU333" s="728"/>
      <c r="IV333" s="728"/>
      <c r="IW333" s="728"/>
      <c r="IX333" s="728"/>
      <c r="IY333" s="728"/>
      <c r="IZ333" s="728"/>
      <c r="JA333" s="728"/>
      <c r="JB333" s="728"/>
      <c r="JC333" s="728"/>
      <c r="JD333" s="728"/>
      <c r="JE333" s="728"/>
    </row>
    <row r="334" spans="13:265" s="759" customFormat="1" ht="15" hidden="1" customHeight="1">
      <c r="M334" s="638"/>
      <c r="N334" s="638"/>
      <c r="CK334" s="728"/>
      <c r="CL334" s="728"/>
      <c r="CM334" s="728"/>
      <c r="CN334" s="728"/>
      <c r="CO334" s="728"/>
      <c r="CP334" s="728"/>
      <c r="CQ334" s="728"/>
      <c r="CR334" s="728"/>
      <c r="CS334" s="728"/>
      <c r="CT334" s="728"/>
      <c r="CU334" s="728"/>
      <c r="CV334" s="728"/>
      <c r="CW334" s="728"/>
      <c r="CX334" s="728"/>
      <c r="CY334" s="728"/>
      <c r="CZ334" s="728"/>
      <c r="DA334" s="728"/>
      <c r="DB334" s="728"/>
      <c r="DC334" s="728"/>
      <c r="DD334" s="728"/>
      <c r="DE334" s="728"/>
      <c r="DF334" s="728"/>
      <c r="DG334" s="728"/>
      <c r="DH334" s="728"/>
      <c r="DI334" s="728"/>
      <c r="DJ334" s="728"/>
      <c r="DK334" s="728"/>
      <c r="DL334" s="728"/>
      <c r="DM334" s="728"/>
      <c r="DN334" s="728"/>
      <c r="DO334" s="728"/>
      <c r="DP334" s="728"/>
      <c r="DQ334" s="728"/>
      <c r="DR334" s="728"/>
      <c r="DS334" s="728"/>
      <c r="DT334" s="728"/>
      <c r="DU334" s="728"/>
      <c r="DV334" s="728"/>
      <c r="DW334" s="728"/>
      <c r="DX334" s="728"/>
      <c r="DY334" s="728"/>
      <c r="DZ334" s="728"/>
      <c r="EA334" s="728"/>
      <c r="EB334" s="728"/>
      <c r="EC334" s="728"/>
      <c r="ED334" s="728"/>
      <c r="EE334" s="728"/>
      <c r="EF334" s="728"/>
      <c r="EG334" s="728"/>
      <c r="EH334" s="728"/>
      <c r="EI334" s="728"/>
      <c r="EJ334" s="728"/>
      <c r="EK334" s="728"/>
      <c r="EL334" s="728"/>
      <c r="EM334" s="728"/>
      <c r="EN334" s="728"/>
      <c r="EO334" s="728"/>
      <c r="EP334" s="728"/>
      <c r="EQ334" s="728"/>
      <c r="ER334" s="728"/>
      <c r="ES334" s="728"/>
      <c r="ET334" s="728"/>
      <c r="EU334" s="728"/>
      <c r="EV334" s="728"/>
      <c r="EW334" s="728"/>
      <c r="EX334" s="728"/>
      <c r="EY334" s="728"/>
      <c r="EZ334" s="728"/>
      <c r="FA334" s="728"/>
      <c r="FB334" s="728"/>
      <c r="FC334" s="728"/>
      <c r="FD334" s="728"/>
      <c r="FE334" s="728"/>
      <c r="FF334" s="728"/>
      <c r="FG334" s="728"/>
      <c r="FH334" s="728"/>
      <c r="FI334" s="728"/>
      <c r="FJ334" s="728"/>
      <c r="FK334" s="728"/>
      <c r="FL334" s="728"/>
      <c r="FM334" s="728"/>
      <c r="FN334" s="728"/>
      <c r="FO334" s="728"/>
      <c r="FP334" s="728"/>
      <c r="FQ334" s="728"/>
      <c r="FR334" s="728"/>
      <c r="FS334" s="728"/>
      <c r="FT334" s="728"/>
      <c r="FU334" s="728"/>
      <c r="FV334" s="728"/>
      <c r="FW334" s="728"/>
      <c r="FX334" s="728"/>
      <c r="FY334" s="728"/>
      <c r="FZ334" s="728"/>
      <c r="GA334" s="728"/>
      <c r="GB334" s="728"/>
      <c r="GC334" s="728"/>
      <c r="GD334" s="728"/>
      <c r="GE334" s="728"/>
      <c r="GF334" s="728"/>
      <c r="GG334" s="728"/>
      <c r="GH334" s="728"/>
      <c r="GI334" s="728"/>
      <c r="GJ334" s="728"/>
      <c r="GK334" s="728"/>
      <c r="GL334" s="728"/>
      <c r="GM334" s="728"/>
      <c r="GN334" s="728"/>
      <c r="GO334" s="728"/>
      <c r="GP334" s="728"/>
      <c r="GQ334" s="728"/>
      <c r="GR334" s="728"/>
      <c r="GS334" s="728"/>
      <c r="GT334" s="728"/>
      <c r="GU334" s="728"/>
      <c r="GV334" s="728"/>
      <c r="GW334" s="728"/>
      <c r="GX334" s="728"/>
      <c r="GY334" s="728"/>
      <c r="GZ334" s="728"/>
      <c r="HA334" s="728"/>
      <c r="HB334" s="728"/>
      <c r="HC334" s="728"/>
      <c r="HD334" s="728"/>
      <c r="HE334" s="728"/>
      <c r="HF334" s="728"/>
      <c r="HG334" s="728"/>
      <c r="HH334" s="728"/>
      <c r="HI334" s="728"/>
      <c r="HJ334" s="728"/>
      <c r="HK334" s="728"/>
      <c r="HL334" s="728"/>
      <c r="HM334" s="728"/>
      <c r="HN334" s="728"/>
      <c r="HO334" s="728"/>
      <c r="HP334" s="728"/>
      <c r="HQ334" s="728"/>
      <c r="HR334" s="728"/>
      <c r="HS334" s="728"/>
      <c r="HT334" s="728"/>
      <c r="HU334" s="728"/>
      <c r="HV334" s="728"/>
      <c r="HW334" s="728"/>
      <c r="HX334" s="728"/>
      <c r="HY334" s="728"/>
      <c r="HZ334" s="728"/>
      <c r="IA334" s="728"/>
      <c r="IB334" s="728"/>
      <c r="IC334" s="728"/>
      <c r="ID334" s="728"/>
      <c r="IE334" s="728"/>
      <c r="IF334" s="728"/>
      <c r="IG334" s="728"/>
      <c r="IH334" s="728"/>
      <c r="II334" s="728"/>
      <c r="IJ334" s="728"/>
      <c r="IK334" s="728"/>
      <c r="IL334" s="728"/>
      <c r="IM334" s="728"/>
      <c r="IN334" s="728"/>
      <c r="IO334" s="728"/>
      <c r="IP334" s="728"/>
      <c r="IQ334" s="728"/>
      <c r="IR334" s="728"/>
      <c r="IS334" s="728"/>
      <c r="IT334" s="728"/>
      <c r="IU334" s="728"/>
      <c r="IV334" s="728"/>
      <c r="IW334" s="728"/>
      <c r="IX334" s="728"/>
      <c r="IY334" s="728"/>
      <c r="IZ334" s="728"/>
      <c r="JA334" s="728"/>
      <c r="JB334" s="728"/>
      <c r="JC334" s="728"/>
      <c r="JD334" s="728"/>
      <c r="JE334" s="728"/>
    </row>
    <row r="335" spans="13:265" s="759" customFormat="1" ht="15" hidden="1" customHeight="1">
      <c r="M335" s="638"/>
      <c r="N335" s="638"/>
      <c r="CK335" s="728"/>
      <c r="CL335" s="728"/>
      <c r="CM335" s="728"/>
      <c r="CN335" s="728"/>
      <c r="CO335" s="728"/>
      <c r="CP335" s="728"/>
      <c r="CQ335" s="728"/>
      <c r="CR335" s="728"/>
      <c r="CS335" s="728"/>
      <c r="CT335" s="728"/>
      <c r="CU335" s="728"/>
      <c r="CV335" s="728"/>
      <c r="CW335" s="728"/>
      <c r="CX335" s="728"/>
      <c r="CY335" s="728"/>
      <c r="CZ335" s="728"/>
      <c r="DA335" s="728"/>
      <c r="DB335" s="728"/>
      <c r="DC335" s="728"/>
      <c r="DD335" s="728"/>
      <c r="DE335" s="728"/>
      <c r="DF335" s="728"/>
      <c r="DG335" s="728"/>
      <c r="DH335" s="728"/>
      <c r="DI335" s="728"/>
      <c r="DJ335" s="728"/>
      <c r="DK335" s="728"/>
      <c r="DL335" s="728"/>
      <c r="DM335" s="728"/>
      <c r="DN335" s="728"/>
      <c r="DO335" s="728"/>
      <c r="DP335" s="728"/>
      <c r="DQ335" s="728"/>
      <c r="DR335" s="728"/>
      <c r="DS335" s="728"/>
      <c r="DT335" s="728"/>
      <c r="DU335" s="728"/>
      <c r="DV335" s="728"/>
      <c r="DW335" s="728"/>
      <c r="DX335" s="728"/>
      <c r="DY335" s="728"/>
      <c r="DZ335" s="728"/>
      <c r="EA335" s="728"/>
      <c r="EB335" s="728"/>
      <c r="EC335" s="728"/>
      <c r="ED335" s="728"/>
      <c r="EE335" s="728"/>
      <c r="EF335" s="728"/>
      <c r="EG335" s="728"/>
      <c r="EH335" s="728"/>
      <c r="EI335" s="728"/>
      <c r="EJ335" s="728"/>
      <c r="EK335" s="728"/>
      <c r="EL335" s="728"/>
      <c r="EM335" s="728"/>
      <c r="EN335" s="728"/>
      <c r="EO335" s="728"/>
      <c r="EP335" s="728"/>
      <c r="EQ335" s="728"/>
      <c r="ER335" s="728"/>
      <c r="ES335" s="728"/>
      <c r="ET335" s="728"/>
      <c r="EU335" s="728"/>
      <c r="EV335" s="728"/>
      <c r="EW335" s="728"/>
      <c r="EX335" s="728"/>
      <c r="EY335" s="728"/>
      <c r="EZ335" s="728"/>
      <c r="FA335" s="728"/>
      <c r="FB335" s="728"/>
      <c r="FC335" s="728"/>
      <c r="FD335" s="728"/>
      <c r="FE335" s="728"/>
      <c r="FF335" s="728"/>
      <c r="FG335" s="728"/>
      <c r="FH335" s="728"/>
      <c r="FI335" s="728"/>
      <c r="FJ335" s="728"/>
      <c r="FK335" s="728"/>
      <c r="FL335" s="728"/>
      <c r="FM335" s="728"/>
      <c r="FN335" s="728"/>
      <c r="FO335" s="728"/>
      <c r="FP335" s="728"/>
      <c r="FQ335" s="728"/>
      <c r="FR335" s="728"/>
      <c r="FS335" s="728"/>
      <c r="FT335" s="728"/>
      <c r="FU335" s="728"/>
      <c r="FV335" s="728"/>
      <c r="FW335" s="728"/>
      <c r="FX335" s="728"/>
      <c r="FY335" s="728"/>
      <c r="FZ335" s="728"/>
      <c r="GA335" s="728"/>
      <c r="GB335" s="728"/>
      <c r="GC335" s="728"/>
      <c r="GD335" s="728"/>
      <c r="GE335" s="728"/>
      <c r="GF335" s="728"/>
      <c r="GG335" s="728"/>
      <c r="GH335" s="728"/>
      <c r="GI335" s="728"/>
      <c r="GJ335" s="728"/>
      <c r="GK335" s="728"/>
      <c r="GL335" s="728"/>
      <c r="GM335" s="728"/>
      <c r="GN335" s="728"/>
      <c r="GO335" s="728"/>
      <c r="GP335" s="728"/>
      <c r="GQ335" s="728"/>
      <c r="GR335" s="728"/>
      <c r="GS335" s="728"/>
      <c r="GT335" s="728"/>
      <c r="GU335" s="728"/>
      <c r="GV335" s="728"/>
      <c r="GW335" s="728"/>
      <c r="GX335" s="728"/>
      <c r="GY335" s="728"/>
      <c r="GZ335" s="728"/>
      <c r="HA335" s="728"/>
      <c r="HB335" s="728"/>
      <c r="HC335" s="728"/>
      <c r="HD335" s="728"/>
      <c r="HE335" s="728"/>
      <c r="HF335" s="728"/>
      <c r="HG335" s="728"/>
      <c r="HH335" s="728"/>
      <c r="HI335" s="728"/>
      <c r="HJ335" s="728"/>
      <c r="HK335" s="728"/>
      <c r="HL335" s="728"/>
      <c r="HM335" s="728"/>
      <c r="HN335" s="728"/>
      <c r="HO335" s="728"/>
      <c r="HP335" s="728"/>
      <c r="HQ335" s="728"/>
      <c r="HR335" s="728"/>
      <c r="HS335" s="728"/>
      <c r="HT335" s="728"/>
      <c r="HU335" s="728"/>
      <c r="HV335" s="728"/>
      <c r="HW335" s="728"/>
      <c r="HX335" s="728"/>
      <c r="HY335" s="728"/>
      <c r="HZ335" s="728"/>
      <c r="IA335" s="728"/>
      <c r="IB335" s="728"/>
      <c r="IC335" s="728"/>
      <c r="ID335" s="728"/>
      <c r="IE335" s="728"/>
      <c r="IF335" s="728"/>
      <c r="IG335" s="728"/>
      <c r="IH335" s="728"/>
      <c r="II335" s="728"/>
      <c r="IJ335" s="728"/>
      <c r="IK335" s="728"/>
      <c r="IL335" s="728"/>
      <c r="IM335" s="728"/>
      <c r="IN335" s="728"/>
      <c r="IO335" s="728"/>
      <c r="IP335" s="728"/>
      <c r="IQ335" s="728"/>
      <c r="IR335" s="728"/>
      <c r="IS335" s="728"/>
      <c r="IT335" s="728"/>
      <c r="IU335" s="728"/>
      <c r="IV335" s="728"/>
      <c r="IW335" s="728"/>
      <c r="IX335" s="728"/>
      <c r="IY335" s="728"/>
      <c r="IZ335" s="728"/>
      <c r="JA335" s="728"/>
      <c r="JB335" s="728"/>
      <c r="JC335" s="728"/>
      <c r="JD335" s="728"/>
      <c r="JE335" s="728"/>
    </row>
    <row r="336" spans="13:265" s="759" customFormat="1" ht="15" hidden="1" customHeight="1">
      <c r="M336" s="638"/>
      <c r="N336" s="638"/>
      <c r="CK336" s="728"/>
      <c r="CL336" s="728"/>
      <c r="CM336" s="728"/>
      <c r="CN336" s="728"/>
      <c r="CO336" s="728"/>
      <c r="CP336" s="728"/>
      <c r="CQ336" s="728"/>
      <c r="CR336" s="728"/>
      <c r="CS336" s="728"/>
      <c r="CT336" s="728"/>
      <c r="CU336" s="728"/>
      <c r="CV336" s="728"/>
      <c r="CW336" s="728"/>
      <c r="CX336" s="728"/>
      <c r="CY336" s="728"/>
      <c r="CZ336" s="728"/>
      <c r="DA336" s="728"/>
      <c r="DB336" s="728"/>
      <c r="DC336" s="728"/>
      <c r="DD336" s="728"/>
      <c r="DE336" s="728"/>
      <c r="DF336" s="728"/>
      <c r="DG336" s="728"/>
      <c r="DH336" s="728"/>
      <c r="DI336" s="728"/>
      <c r="DJ336" s="728"/>
      <c r="DK336" s="728"/>
      <c r="DL336" s="728"/>
      <c r="DM336" s="728"/>
      <c r="DN336" s="728"/>
      <c r="DO336" s="728"/>
      <c r="DP336" s="728"/>
      <c r="DQ336" s="728"/>
      <c r="DR336" s="728"/>
      <c r="DS336" s="728"/>
      <c r="DT336" s="728"/>
      <c r="DU336" s="728"/>
      <c r="DV336" s="728"/>
      <c r="DW336" s="728"/>
      <c r="DX336" s="728"/>
      <c r="DY336" s="728"/>
      <c r="DZ336" s="728"/>
      <c r="EA336" s="728"/>
      <c r="EB336" s="728"/>
      <c r="EC336" s="728"/>
      <c r="ED336" s="728"/>
      <c r="EE336" s="728"/>
      <c r="EF336" s="728"/>
      <c r="EG336" s="728"/>
      <c r="EH336" s="728"/>
      <c r="EI336" s="728"/>
      <c r="EJ336" s="728"/>
      <c r="EK336" s="728"/>
      <c r="EL336" s="728"/>
      <c r="EM336" s="728"/>
      <c r="EN336" s="728"/>
      <c r="EO336" s="728"/>
      <c r="EP336" s="728"/>
      <c r="EQ336" s="728"/>
      <c r="ER336" s="728"/>
      <c r="ES336" s="728"/>
      <c r="ET336" s="728"/>
      <c r="EU336" s="728"/>
      <c r="EV336" s="728"/>
      <c r="EW336" s="728"/>
      <c r="EX336" s="728"/>
      <c r="EY336" s="728"/>
      <c r="EZ336" s="728"/>
      <c r="FA336" s="728"/>
      <c r="FB336" s="728"/>
      <c r="FC336" s="728"/>
      <c r="FD336" s="728"/>
      <c r="FE336" s="728"/>
      <c r="FF336" s="728"/>
      <c r="FG336" s="728"/>
      <c r="FH336" s="728"/>
      <c r="FI336" s="728"/>
      <c r="FJ336" s="728"/>
      <c r="FK336" s="728"/>
      <c r="FL336" s="728"/>
      <c r="FM336" s="728"/>
      <c r="FN336" s="728"/>
      <c r="FO336" s="728"/>
      <c r="FP336" s="728"/>
      <c r="FQ336" s="728"/>
      <c r="FR336" s="728"/>
      <c r="FS336" s="728"/>
      <c r="FT336" s="728"/>
      <c r="FU336" s="728"/>
      <c r="FV336" s="728"/>
      <c r="FW336" s="728"/>
      <c r="FX336" s="728"/>
      <c r="FY336" s="728"/>
      <c r="FZ336" s="728"/>
      <c r="GA336" s="728"/>
      <c r="GB336" s="728"/>
      <c r="GC336" s="728"/>
      <c r="GD336" s="728"/>
      <c r="GE336" s="728"/>
      <c r="GF336" s="728"/>
      <c r="GG336" s="728"/>
      <c r="GH336" s="728"/>
      <c r="GI336" s="728"/>
      <c r="GJ336" s="728"/>
      <c r="GK336" s="728"/>
      <c r="GL336" s="728"/>
      <c r="GM336" s="728"/>
      <c r="GN336" s="728"/>
      <c r="GO336" s="728"/>
      <c r="GP336" s="728"/>
      <c r="GQ336" s="728"/>
      <c r="GR336" s="728"/>
      <c r="GS336" s="728"/>
      <c r="GT336" s="728"/>
      <c r="GU336" s="728"/>
      <c r="GV336" s="728"/>
      <c r="GW336" s="728"/>
      <c r="GX336" s="728"/>
      <c r="GY336" s="728"/>
      <c r="GZ336" s="728"/>
      <c r="HA336" s="728"/>
      <c r="HB336" s="728"/>
      <c r="HC336" s="728"/>
      <c r="HD336" s="728"/>
      <c r="HE336" s="728"/>
      <c r="HF336" s="728"/>
      <c r="HG336" s="728"/>
      <c r="HH336" s="728"/>
      <c r="HI336" s="728"/>
      <c r="HJ336" s="728"/>
      <c r="HK336" s="728"/>
      <c r="HL336" s="728"/>
      <c r="HM336" s="728"/>
      <c r="HN336" s="728"/>
      <c r="HO336" s="728"/>
      <c r="HP336" s="728"/>
      <c r="HQ336" s="728"/>
      <c r="HR336" s="728"/>
      <c r="HS336" s="728"/>
      <c r="HT336" s="728"/>
      <c r="HU336" s="728"/>
      <c r="HV336" s="728"/>
      <c r="HW336" s="728"/>
      <c r="HX336" s="728"/>
      <c r="HY336" s="728"/>
      <c r="HZ336" s="728"/>
      <c r="IA336" s="728"/>
      <c r="IB336" s="728"/>
      <c r="IC336" s="728"/>
      <c r="ID336" s="728"/>
      <c r="IE336" s="728"/>
      <c r="IF336" s="728"/>
      <c r="IG336" s="728"/>
      <c r="IH336" s="728"/>
      <c r="II336" s="728"/>
      <c r="IJ336" s="728"/>
      <c r="IK336" s="728"/>
      <c r="IL336" s="728"/>
      <c r="IM336" s="728"/>
      <c r="IN336" s="728"/>
      <c r="IO336" s="728"/>
      <c r="IP336" s="728"/>
      <c r="IQ336" s="728"/>
      <c r="IR336" s="728"/>
      <c r="IS336" s="728"/>
      <c r="IT336" s="728"/>
      <c r="IU336" s="728"/>
      <c r="IV336" s="728"/>
      <c r="IW336" s="728"/>
      <c r="IX336" s="728"/>
      <c r="IY336" s="728"/>
      <c r="IZ336" s="728"/>
      <c r="JA336" s="728"/>
      <c r="JB336" s="728"/>
      <c r="JC336" s="728"/>
      <c r="JD336" s="728"/>
      <c r="JE336" s="728"/>
    </row>
    <row r="337" spans="13:265" s="759" customFormat="1" ht="15" hidden="1" customHeight="1">
      <c r="M337" s="638"/>
      <c r="N337" s="638"/>
      <c r="CK337" s="728"/>
      <c r="CL337" s="728"/>
      <c r="CM337" s="728"/>
      <c r="CN337" s="728"/>
      <c r="CO337" s="728"/>
      <c r="CP337" s="728"/>
      <c r="CQ337" s="728"/>
      <c r="CR337" s="728"/>
      <c r="CS337" s="728"/>
      <c r="CT337" s="728"/>
      <c r="CU337" s="728"/>
      <c r="CV337" s="728"/>
      <c r="CW337" s="728"/>
      <c r="CX337" s="728"/>
      <c r="CY337" s="728"/>
      <c r="CZ337" s="728"/>
      <c r="DA337" s="728"/>
      <c r="DB337" s="728"/>
      <c r="DC337" s="728"/>
      <c r="DD337" s="728"/>
      <c r="DE337" s="728"/>
      <c r="DF337" s="728"/>
      <c r="DG337" s="728"/>
      <c r="DH337" s="728"/>
      <c r="DI337" s="728"/>
      <c r="DJ337" s="728"/>
      <c r="DK337" s="728"/>
      <c r="DL337" s="728"/>
      <c r="DM337" s="728"/>
      <c r="DN337" s="728"/>
      <c r="DO337" s="728"/>
      <c r="DP337" s="728"/>
      <c r="DQ337" s="728"/>
      <c r="DR337" s="728"/>
      <c r="DS337" s="728"/>
      <c r="DT337" s="728"/>
      <c r="DU337" s="728"/>
      <c r="DV337" s="728"/>
      <c r="DW337" s="728"/>
      <c r="DX337" s="728"/>
      <c r="DY337" s="728"/>
      <c r="DZ337" s="728"/>
      <c r="EA337" s="728"/>
      <c r="EB337" s="728"/>
      <c r="EC337" s="728"/>
      <c r="ED337" s="728"/>
      <c r="EE337" s="728"/>
      <c r="EF337" s="728"/>
      <c r="EG337" s="728"/>
      <c r="EH337" s="728"/>
      <c r="EI337" s="728"/>
      <c r="EJ337" s="728"/>
      <c r="EK337" s="728"/>
      <c r="EL337" s="728"/>
      <c r="EM337" s="728"/>
      <c r="EN337" s="728"/>
      <c r="EO337" s="728"/>
      <c r="EP337" s="728"/>
      <c r="EQ337" s="728"/>
      <c r="ER337" s="728"/>
      <c r="ES337" s="728"/>
      <c r="ET337" s="728"/>
      <c r="EU337" s="728"/>
      <c r="EV337" s="728"/>
      <c r="EW337" s="728"/>
      <c r="EX337" s="728"/>
      <c r="EY337" s="728"/>
      <c r="EZ337" s="728"/>
      <c r="FA337" s="728"/>
      <c r="FB337" s="728"/>
      <c r="FC337" s="728"/>
      <c r="FD337" s="728"/>
      <c r="FE337" s="728"/>
      <c r="FF337" s="728"/>
      <c r="FG337" s="728"/>
      <c r="FH337" s="728"/>
      <c r="FI337" s="728"/>
      <c r="FJ337" s="728"/>
      <c r="FK337" s="728"/>
      <c r="FL337" s="728"/>
      <c r="FM337" s="728"/>
      <c r="FN337" s="728"/>
      <c r="FO337" s="728"/>
      <c r="FP337" s="728"/>
      <c r="FQ337" s="728"/>
      <c r="FR337" s="728"/>
      <c r="FS337" s="728"/>
      <c r="FT337" s="728"/>
      <c r="FU337" s="728"/>
      <c r="FV337" s="728"/>
      <c r="FW337" s="728"/>
      <c r="FX337" s="728"/>
      <c r="FY337" s="728"/>
      <c r="FZ337" s="728"/>
      <c r="GA337" s="728"/>
      <c r="GB337" s="728"/>
      <c r="GC337" s="728"/>
      <c r="GD337" s="728"/>
      <c r="GE337" s="728"/>
      <c r="GF337" s="728"/>
      <c r="GG337" s="728"/>
      <c r="GH337" s="728"/>
      <c r="GI337" s="728"/>
      <c r="GJ337" s="728"/>
      <c r="GK337" s="728"/>
      <c r="GL337" s="728"/>
      <c r="GM337" s="728"/>
      <c r="GN337" s="728"/>
      <c r="GO337" s="728"/>
      <c r="GP337" s="728"/>
      <c r="GQ337" s="728"/>
      <c r="GR337" s="728"/>
      <c r="GS337" s="728"/>
      <c r="GT337" s="728"/>
      <c r="GU337" s="728"/>
      <c r="GV337" s="728"/>
      <c r="GW337" s="728"/>
      <c r="GX337" s="728"/>
      <c r="GY337" s="728"/>
      <c r="GZ337" s="728"/>
      <c r="HA337" s="728"/>
      <c r="HB337" s="728"/>
      <c r="HC337" s="728"/>
      <c r="HD337" s="728"/>
      <c r="HE337" s="728"/>
      <c r="HF337" s="728"/>
      <c r="HG337" s="728"/>
      <c r="HH337" s="728"/>
      <c r="HI337" s="728"/>
      <c r="HJ337" s="728"/>
      <c r="HK337" s="728"/>
      <c r="HL337" s="728"/>
      <c r="HM337" s="728"/>
      <c r="HN337" s="728"/>
      <c r="HO337" s="728"/>
      <c r="HP337" s="728"/>
      <c r="HQ337" s="728"/>
      <c r="HR337" s="728"/>
      <c r="HS337" s="728"/>
      <c r="HT337" s="728"/>
      <c r="HU337" s="728"/>
      <c r="HV337" s="728"/>
      <c r="HW337" s="728"/>
      <c r="HX337" s="728"/>
      <c r="HY337" s="728"/>
      <c r="HZ337" s="728"/>
      <c r="IA337" s="728"/>
      <c r="IB337" s="728"/>
      <c r="IC337" s="728"/>
      <c r="ID337" s="728"/>
      <c r="IE337" s="728"/>
      <c r="IF337" s="728"/>
      <c r="IG337" s="728"/>
      <c r="IH337" s="728"/>
      <c r="II337" s="728"/>
      <c r="IJ337" s="728"/>
      <c r="IK337" s="728"/>
      <c r="IL337" s="728"/>
      <c r="IM337" s="728"/>
      <c r="IN337" s="728"/>
      <c r="IO337" s="728"/>
      <c r="IP337" s="728"/>
      <c r="IQ337" s="728"/>
      <c r="IR337" s="728"/>
      <c r="IS337" s="728"/>
      <c r="IT337" s="728"/>
      <c r="IU337" s="728"/>
      <c r="IV337" s="728"/>
      <c r="IW337" s="728"/>
      <c r="IX337" s="728"/>
      <c r="IY337" s="728"/>
      <c r="IZ337" s="728"/>
      <c r="JA337" s="728"/>
      <c r="JB337" s="728"/>
      <c r="JC337" s="728"/>
      <c r="JD337" s="728"/>
      <c r="JE337" s="728"/>
    </row>
    <row r="338" spans="13:265" s="759" customFormat="1" ht="15" hidden="1" customHeight="1">
      <c r="M338" s="638"/>
      <c r="N338" s="638"/>
      <c r="CK338" s="728"/>
      <c r="CL338" s="728"/>
      <c r="CM338" s="728"/>
      <c r="CN338" s="728"/>
      <c r="CO338" s="728"/>
      <c r="CP338" s="728"/>
      <c r="CQ338" s="728"/>
      <c r="CR338" s="728"/>
      <c r="CS338" s="728"/>
      <c r="CT338" s="728"/>
      <c r="CU338" s="728"/>
      <c r="CV338" s="728"/>
      <c r="CW338" s="728"/>
      <c r="CX338" s="728"/>
      <c r="CY338" s="728"/>
      <c r="CZ338" s="728"/>
      <c r="DA338" s="728"/>
      <c r="DB338" s="728"/>
      <c r="DC338" s="728"/>
      <c r="DD338" s="728"/>
      <c r="DE338" s="728"/>
      <c r="DF338" s="728"/>
      <c r="DG338" s="728"/>
      <c r="DH338" s="728"/>
      <c r="DI338" s="728"/>
      <c r="DJ338" s="728"/>
      <c r="DK338" s="728"/>
      <c r="DL338" s="728"/>
      <c r="DM338" s="728"/>
      <c r="DN338" s="728"/>
      <c r="DO338" s="728"/>
      <c r="DP338" s="728"/>
      <c r="DQ338" s="728"/>
      <c r="DR338" s="728"/>
      <c r="DS338" s="728"/>
      <c r="DT338" s="728"/>
      <c r="DU338" s="728"/>
      <c r="DV338" s="728"/>
      <c r="DW338" s="728"/>
      <c r="DX338" s="728"/>
      <c r="DY338" s="728"/>
      <c r="DZ338" s="728"/>
      <c r="EA338" s="728"/>
      <c r="EB338" s="728"/>
      <c r="EC338" s="728"/>
      <c r="ED338" s="728"/>
      <c r="EE338" s="728"/>
      <c r="EF338" s="728"/>
      <c r="EG338" s="728"/>
      <c r="EH338" s="728"/>
      <c r="EI338" s="728"/>
      <c r="EJ338" s="728"/>
      <c r="EK338" s="728"/>
      <c r="EL338" s="728"/>
      <c r="EM338" s="728"/>
      <c r="EN338" s="728"/>
      <c r="EO338" s="728"/>
      <c r="EP338" s="728"/>
      <c r="EQ338" s="728"/>
      <c r="ER338" s="728"/>
      <c r="ES338" s="728"/>
      <c r="ET338" s="728"/>
      <c r="EU338" s="728"/>
      <c r="EV338" s="728"/>
      <c r="EW338" s="728"/>
      <c r="EX338" s="728"/>
      <c r="EY338" s="728"/>
      <c r="EZ338" s="728"/>
      <c r="FA338" s="728"/>
      <c r="FB338" s="728"/>
      <c r="FC338" s="728"/>
      <c r="FD338" s="728"/>
      <c r="FE338" s="728"/>
      <c r="FF338" s="728"/>
      <c r="FG338" s="728"/>
      <c r="FH338" s="728"/>
      <c r="FI338" s="728"/>
      <c r="FJ338" s="728"/>
      <c r="FK338" s="728"/>
      <c r="FL338" s="728"/>
      <c r="FM338" s="728"/>
      <c r="FN338" s="728"/>
      <c r="FO338" s="728"/>
      <c r="FP338" s="728"/>
      <c r="FQ338" s="728"/>
      <c r="FR338" s="728"/>
      <c r="FS338" s="728"/>
      <c r="FT338" s="728"/>
      <c r="FU338" s="728"/>
      <c r="FV338" s="728"/>
      <c r="FW338" s="728"/>
      <c r="FX338" s="728"/>
      <c r="FY338" s="728"/>
      <c r="FZ338" s="728"/>
      <c r="GA338" s="728"/>
      <c r="GB338" s="728"/>
      <c r="GC338" s="728"/>
      <c r="GD338" s="728"/>
      <c r="GE338" s="728"/>
      <c r="GF338" s="728"/>
      <c r="GG338" s="728"/>
      <c r="GH338" s="728"/>
      <c r="GI338" s="728"/>
      <c r="GJ338" s="728"/>
      <c r="GK338" s="728"/>
      <c r="GL338" s="728"/>
      <c r="GM338" s="728"/>
      <c r="GN338" s="728"/>
      <c r="GO338" s="728"/>
      <c r="GP338" s="728"/>
      <c r="GQ338" s="728"/>
      <c r="GR338" s="728"/>
      <c r="GS338" s="728"/>
      <c r="GT338" s="728"/>
      <c r="GU338" s="728"/>
      <c r="GV338" s="728"/>
      <c r="GW338" s="728"/>
      <c r="GX338" s="728"/>
      <c r="GY338" s="728"/>
      <c r="GZ338" s="728"/>
      <c r="HA338" s="728"/>
      <c r="HB338" s="728"/>
      <c r="HC338" s="728"/>
      <c r="HD338" s="728"/>
      <c r="HE338" s="728"/>
      <c r="HF338" s="728"/>
      <c r="HG338" s="728"/>
      <c r="HH338" s="728"/>
      <c r="HI338" s="728"/>
      <c r="HJ338" s="728"/>
      <c r="HK338" s="728"/>
      <c r="HL338" s="728"/>
      <c r="HM338" s="728"/>
      <c r="HN338" s="728"/>
      <c r="HO338" s="728"/>
      <c r="HP338" s="728"/>
      <c r="HQ338" s="728"/>
      <c r="HR338" s="728"/>
      <c r="HS338" s="728"/>
      <c r="HT338" s="728"/>
      <c r="HU338" s="728"/>
      <c r="HV338" s="728"/>
      <c r="HW338" s="728"/>
      <c r="HX338" s="728"/>
      <c r="HY338" s="728"/>
      <c r="HZ338" s="728"/>
      <c r="IA338" s="728"/>
      <c r="IB338" s="728"/>
      <c r="IC338" s="728"/>
      <c r="ID338" s="728"/>
      <c r="IE338" s="728"/>
      <c r="IF338" s="728"/>
      <c r="IG338" s="728"/>
      <c r="IH338" s="728"/>
      <c r="II338" s="728"/>
      <c r="IJ338" s="728"/>
      <c r="IK338" s="728"/>
      <c r="IL338" s="728"/>
      <c r="IM338" s="728"/>
      <c r="IN338" s="728"/>
      <c r="IO338" s="728"/>
      <c r="IP338" s="728"/>
      <c r="IQ338" s="728"/>
      <c r="IR338" s="728"/>
      <c r="IS338" s="728"/>
      <c r="IT338" s="728"/>
      <c r="IU338" s="728"/>
      <c r="IV338" s="728"/>
      <c r="IW338" s="728"/>
      <c r="IX338" s="728"/>
      <c r="IY338" s="728"/>
      <c r="IZ338" s="728"/>
      <c r="JA338" s="728"/>
      <c r="JB338" s="728"/>
      <c r="JC338" s="728"/>
      <c r="JD338" s="728"/>
      <c r="JE338" s="728"/>
    </row>
    <row r="339" spans="13:265" s="759" customFormat="1" ht="15" hidden="1" customHeight="1">
      <c r="M339" s="638"/>
      <c r="N339" s="638"/>
      <c r="CK339" s="728"/>
      <c r="CL339" s="728"/>
      <c r="CM339" s="728"/>
      <c r="CN339" s="728"/>
      <c r="CO339" s="728"/>
      <c r="CP339" s="728"/>
      <c r="CQ339" s="728"/>
      <c r="CR339" s="728"/>
      <c r="CS339" s="728"/>
      <c r="CT339" s="728"/>
      <c r="CU339" s="728"/>
      <c r="CV339" s="728"/>
      <c r="CW339" s="728"/>
      <c r="CX339" s="728"/>
      <c r="CY339" s="728"/>
      <c r="CZ339" s="728"/>
      <c r="DA339" s="728"/>
      <c r="DB339" s="728"/>
      <c r="DC339" s="728"/>
      <c r="DD339" s="728"/>
      <c r="DE339" s="728"/>
      <c r="DF339" s="728"/>
      <c r="DG339" s="728"/>
      <c r="DH339" s="728"/>
      <c r="DI339" s="728"/>
      <c r="DJ339" s="728"/>
      <c r="DK339" s="728"/>
      <c r="DL339" s="728"/>
      <c r="DM339" s="728"/>
      <c r="DN339" s="728"/>
      <c r="DO339" s="728"/>
      <c r="DP339" s="728"/>
      <c r="DQ339" s="728"/>
      <c r="DR339" s="728"/>
      <c r="DS339" s="728"/>
      <c r="DT339" s="728"/>
      <c r="DU339" s="728"/>
      <c r="DV339" s="728"/>
      <c r="DW339" s="728"/>
      <c r="DX339" s="728"/>
      <c r="DY339" s="728"/>
      <c r="DZ339" s="728"/>
      <c r="EA339" s="728"/>
      <c r="EB339" s="728"/>
      <c r="EC339" s="728"/>
      <c r="ED339" s="728"/>
      <c r="EE339" s="728"/>
      <c r="EF339" s="728"/>
      <c r="EG339" s="728"/>
      <c r="EH339" s="728"/>
      <c r="EI339" s="728"/>
      <c r="EJ339" s="728"/>
      <c r="EK339" s="728"/>
      <c r="EL339" s="728"/>
      <c r="EM339" s="728"/>
      <c r="EN339" s="728"/>
      <c r="EO339" s="728"/>
      <c r="EP339" s="728"/>
      <c r="EQ339" s="728"/>
      <c r="ER339" s="728"/>
      <c r="ES339" s="728"/>
      <c r="ET339" s="728"/>
      <c r="EU339" s="728"/>
      <c r="EV339" s="728"/>
      <c r="EW339" s="728"/>
      <c r="EX339" s="728"/>
      <c r="EY339" s="728"/>
      <c r="EZ339" s="728"/>
      <c r="FA339" s="728"/>
      <c r="FB339" s="728"/>
      <c r="FC339" s="728"/>
      <c r="FD339" s="728"/>
      <c r="FE339" s="728"/>
      <c r="FF339" s="728"/>
      <c r="FG339" s="728"/>
      <c r="FH339" s="728"/>
      <c r="FI339" s="728"/>
      <c r="FJ339" s="728"/>
      <c r="FK339" s="728"/>
      <c r="FL339" s="728"/>
      <c r="FM339" s="728"/>
      <c r="FN339" s="728"/>
      <c r="FO339" s="728"/>
      <c r="FP339" s="728"/>
      <c r="FQ339" s="728"/>
      <c r="FR339" s="728"/>
      <c r="FS339" s="728"/>
      <c r="FT339" s="728"/>
      <c r="FU339" s="728"/>
      <c r="FV339" s="728"/>
      <c r="FW339" s="728"/>
      <c r="FX339" s="728"/>
      <c r="FY339" s="728"/>
      <c r="FZ339" s="728"/>
      <c r="GA339" s="728"/>
      <c r="GB339" s="728"/>
      <c r="GC339" s="728"/>
      <c r="GD339" s="728"/>
      <c r="GE339" s="728"/>
      <c r="GF339" s="728"/>
      <c r="GG339" s="728"/>
      <c r="GH339" s="728"/>
      <c r="GI339" s="728"/>
      <c r="GJ339" s="728"/>
      <c r="GK339" s="728"/>
      <c r="GL339" s="728"/>
      <c r="GM339" s="728"/>
      <c r="GN339" s="728"/>
      <c r="GO339" s="728"/>
      <c r="GP339" s="728"/>
      <c r="GQ339" s="728"/>
      <c r="GR339" s="728"/>
      <c r="GS339" s="728"/>
      <c r="GT339" s="728"/>
      <c r="GU339" s="728"/>
      <c r="GV339" s="728"/>
      <c r="GW339" s="728"/>
      <c r="GX339" s="728"/>
      <c r="GY339" s="728"/>
      <c r="GZ339" s="728"/>
      <c r="HA339" s="728"/>
      <c r="HB339" s="728"/>
      <c r="HC339" s="728"/>
      <c r="HD339" s="728"/>
      <c r="HE339" s="728"/>
      <c r="HF339" s="728"/>
      <c r="HG339" s="728"/>
      <c r="HH339" s="728"/>
      <c r="HI339" s="728"/>
      <c r="HJ339" s="728"/>
      <c r="HK339" s="728"/>
      <c r="HL339" s="728"/>
      <c r="HM339" s="728"/>
      <c r="HN339" s="728"/>
      <c r="HO339" s="728"/>
      <c r="HP339" s="728"/>
      <c r="HQ339" s="728"/>
      <c r="HR339" s="728"/>
      <c r="HS339" s="728"/>
      <c r="HT339" s="728"/>
      <c r="HU339" s="728"/>
      <c r="HV339" s="728"/>
      <c r="HW339" s="728"/>
      <c r="HX339" s="728"/>
      <c r="HY339" s="728"/>
      <c r="HZ339" s="728"/>
      <c r="IA339" s="728"/>
      <c r="IB339" s="728"/>
      <c r="IC339" s="728"/>
      <c r="ID339" s="728"/>
      <c r="IE339" s="728"/>
      <c r="IF339" s="728"/>
      <c r="IG339" s="728"/>
      <c r="IH339" s="728"/>
      <c r="II339" s="728"/>
      <c r="IJ339" s="728"/>
      <c r="IK339" s="728"/>
      <c r="IL339" s="728"/>
      <c r="IM339" s="728"/>
      <c r="IN339" s="728"/>
      <c r="IO339" s="728"/>
      <c r="IP339" s="728"/>
      <c r="IQ339" s="728"/>
      <c r="IR339" s="728"/>
      <c r="IS339" s="728"/>
      <c r="IT339" s="728"/>
      <c r="IU339" s="728"/>
      <c r="IV339" s="728"/>
      <c r="IW339" s="728"/>
      <c r="IX339" s="728"/>
      <c r="IY339" s="728"/>
      <c r="IZ339" s="728"/>
      <c r="JA339" s="728"/>
      <c r="JB339" s="728"/>
      <c r="JC339" s="728"/>
      <c r="JD339" s="728"/>
      <c r="JE339" s="728"/>
    </row>
    <row r="340" spans="13:265" s="759" customFormat="1" ht="15" hidden="1" customHeight="1">
      <c r="M340" s="638"/>
      <c r="N340" s="638"/>
      <c r="CK340" s="728"/>
      <c r="CL340" s="728"/>
      <c r="CM340" s="728"/>
      <c r="CN340" s="728"/>
      <c r="CO340" s="728"/>
      <c r="CP340" s="728"/>
      <c r="CQ340" s="728"/>
      <c r="CR340" s="728"/>
      <c r="CS340" s="728"/>
      <c r="CT340" s="728"/>
      <c r="CU340" s="728"/>
      <c r="CV340" s="728"/>
      <c r="CW340" s="728"/>
      <c r="CX340" s="728"/>
      <c r="CY340" s="728"/>
      <c r="CZ340" s="728"/>
      <c r="DA340" s="728"/>
      <c r="DB340" s="728"/>
      <c r="DC340" s="728"/>
      <c r="DD340" s="728"/>
      <c r="DE340" s="728"/>
      <c r="DF340" s="728"/>
      <c r="DG340" s="728"/>
      <c r="DH340" s="728"/>
      <c r="DI340" s="728"/>
      <c r="DJ340" s="728"/>
      <c r="DK340" s="728"/>
      <c r="DL340" s="728"/>
      <c r="DM340" s="728"/>
      <c r="DN340" s="728"/>
      <c r="DO340" s="728"/>
      <c r="DP340" s="728"/>
      <c r="DQ340" s="728"/>
      <c r="DR340" s="728"/>
      <c r="DS340" s="728"/>
      <c r="DT340" s="728"/>
      <c r="DU340" s="728"/>
      <c r="DV340" s="728"/>
      <c r="DW340" s="728"/>
      <c r="DX340" s="728"/>
      <c r="DY340" s="728"/>
      <c r="DZ340" s="728"/>
      <c r="EA340" s="728"/>
      <c r="EB340" s="728"/>
      <c r="EC340" s="728"/>
      <c r="ED340" s="728"/>
      <c r="EE340" s="728"/>
      <c r="EF340" s="728"/>
      <c r="EG340" s="728"/>
      <c r="EH340" s="728"/>
      <c r="EI340" s="728"/>
      <c r="EJ340" s="728"/>
      <c r="EK340" s="728"/>
      <c r="EL340" s="728"/>
      <c r="EM340" s="728"/>
      <c r="EN340" s="728"/>
      <c r="EO340" s="728"/>
      <c r="EP340" s="728"/>
      <c r="EQ340" s="728"/>
      <c r="ER340" s="728"/>
      <c r="ES340" s="728"/>
      <c r="ET340" s="728"/>
      <c r="EU340" s="728"/>
      <c r="EV340" s="728"/>
      <c r="EW340" s="728"/>
      <c r="EX340" s="728"/>
      <c r="EY340" s="728"/>
      <c r="EZ340" s="728"/>
      <c r="FA340" s="728"/>
      <c r="FB340" s="728"/>
      <c r="FC340" s="728"/>
      <c r="FD340" s="728"/>
      <c r="FE340" s="728"/>
      <c r="FF340" s="728"/>
      <c r="FG340" s="728"/>
      <c r="FH340" s="728"/>
      <c r="FI340" s="728"/>
      <c r="FJ340" s="728"/>
      <c r="FK340" s="728"/>
      <c r="FL340" s="728"/>
      <c r="FM340" s="728"/>
      <c r="FN340" s="728"/>
      <c r="FO340" s="728"/>
      <c r="FP340" s="728"/>
      <c r="FQ340" s="728"/>
      <c r="FR340" s="728"/>
      <c r="FS340" s="728"/>
      <c r="FT340" s="728"/>
      <c r="FU340" s="728"/>
      <c r="FV340" s="728"/>
      <c r="FW340" s="728"/>
      <c r="FX340" s="728"/>
      <c r="FY340" s="728"/>
      <c r="FZ340" s="728"/>
      <c r="GA340" s="728"/>
      <c r="GB340" s="728"/>
      <c r="GC340" s="728"/>
      <c r="GD340" s="728"/>
      <c r="GE340" s="728"/>
      <c r="GF340" s="728"/>
      <c r="GG340" s="728"/>
      <c r="GH340" s="728"/>
      <c r="GI340" s="728"/>
      <c r="GJ340" s="728"/>
      <c r="GK340" s="728"/>
      <c r="GL340" s="728"/>
      <c r="GM340" s="728"/>
      <c r="GN340" s="728"/>
      <c r="GO340" s="728"/>
      <c r="GP340" s="728"/>
      <c r="GQ340" s="728"/>
      <c r="GR340" s="728"/>
      <c r="GS340" s="728"/>
      <c r="GT340" s="728"/>
      <c r="GU340" s="728"/>
      <c r="GV340" s="728"/>
      <c r="GW340" s="728"/>
      <c r="GX340" s="728"/>
      <c r="GY340" s="728"/>
      <c r="GZ340" s="728"/>
      <c r="HA340" s="728"/>
      <c r="HB340" s="728"/>
      <c r="HC340" s="728"/>
      <c r="HD340" s="728"/>
      <c r="HE340" s="728"/>
      <c r="HF340" s="728"/>
      <c r="HG340" s="728"/>
      <c r="HH340" s="728"/>
      <c r="HI340" s="728"/>
      <c r="HJ340" s="728"/>
      <c r="HK340" s="728"/>
      <c r="HL340" s="728"/>
      <c r="HM340" s="728"/>
      <c r="HN340" s="728"/>
      <c r="HO340" s="728"/>
      <c r="HP340" s="728"/>
      <c r="HQ340" s="728"/>
      <c r="HR340" s="728"/>
      <c r="HS340" s="728"/>
      <c r="HT340" s="728"/>
      <c r="HU340" s="728"/>
      <c r="HV340" s="728"/>
      <c r="HW340" s="728"/>
      <c r="HX340" s="728"/>
      <c r="HY340" s="728"/>
      <c r="HZ340" s="728"/>
      <c r="IA340" s="728"/>
      <c r="IB340" s="728"/>
      <c r="IC340" s="728"/>
      <c r="ID340" s="728"/>
      <c r="IE340" s="728"/>
      <c r="IF340" s="728"/>
      <c r="IG340" s="728"/>
      <c r="IH340" s="728"/>
      <c r="II340" s="728"/>
      <c r="IJ340" s="728"/>
      <c r="IK340" s="728"/>
      <c r="IL340" s="728"/>
      <c r="IM340" s="728"/>
      <c r="IN340" s="728"/>
      <c r="IO340" s="728"/>
      <c r="IP340" s="728"/>
      <c r="IQ340" s="728"/>
      <c r="IR340" s="728"/>
      <c r="IS340" s="728"/>
      <c r="IT340" s="728"/>
      <c r="IU340" s="728"/>
      <c r="IV340" s="728"/>
      <c r="IW340" s="728"/>
      <c r="IX340" s="728"/>
      <c r="IY340" s="728"/>
      <c r="IZ340" s="728"/>
      <c r="JA340" s="728"/>
      <c r="JB340" s="728"/>
      <c r="JC340" s="728"/>
      <c r="JD340" s="728"/>
      <c r="JE340" s="728"/>
    </row>
    <row r="341" spans="13:265" s="759" customFormat="1" ht="15" hidden="1" customHeight="1">
      <c r="M341" s="638"/>
      <c r="N341" s="638"/>
      <c r="CK341" s="728"/>
      <c r="CL341" s="728"/>
      <c r="CM341" s="728"/>
      <c r="CN341" s="728"/>
      <c r="CO341" s="728"/>
      <c r="CP341" s="728"/>
      <c r="CQ341" s="728"/>
      <c r="CR341" s="728"/>
      <c r="CS341" s="728"/>
      <c r="CT341" s="728"/>
      <c r="CU341" s="728"/>
      <c r="CV341" s="728"/>
      <c r="CW341" s="728"/>
      <c r="CX341" s="728"/>
      <c r="CY341" s="728"/>
      <c r="CZ341" s="728"/>
      <c r="DA341" s="728"/>
      <c r="DB341" s="728"/>
      <c r="DC341" s="728"/>
      <c r="DD341" s="728"/>
      <c r="DE341" s="728"/>
      <c r="DF341" s="728"/>
      <c r="DG341" s="728"/>
      <c r="DH341" s="728"/>
      <c r="DI341" s="728"/>
      <c r="DJ341" s="728"/>
      <c r="DK341" s="728"/>
      <c r="DL341" s="728"/>
      <c r="DM341" s="728"/>
      <c r="DN341" s="728"/>
      <c r="DO341" s="728"/>
      <c r="DP341" s="728"/>
      <c r="DQ341" s="728"/>
      <c r="DR341" s="728"/>
      <c r="DS341" s="728"/>
      <c r="DT341" s="728"/>
      <c r="DU341" s="728"/>
      <c r="DV341" s="728"/>
      <c r="DW341" s="728"/>
      <c r="DX341" s="728"/>
      <c r="DY341" s="728"/>
      <c r="DZ341" s="728"/>
      <c r="EA341" s="728"/>
      <c r="EB341" s="728"/>
      <c r="EC341" s="728"/>
      <c r="ED341" s="728"/>
      <c r="EE341" s="728"/>
      <c r="EF341" s="728"/>
      <c r="EG341" s="728"/>
      <c r="EH341" s="728"/>
      <c r="EI341" s="728"/>
      <c r="EJ341" s="728"/>
      <c r="EK341" s="728"/>
      <c r="EL341" s="728"/>
      <c r="EM341" s="728"/>
      <c r="EN341" s="728"/>
      <c r="EO341" s="728"/>
      <c r="EP341" s="728"/>
      <c r="EQ341" s="728"/>
      <c r="ER341" s="728"/>
      <c r="ES341" s="728"/>
      <c r="ET341" s="728"/>
      <c r="EU341" s="728"/>
      <c r="EV341" s="728"/>
      <c r="EW341" s="728"/>
      <c r="EX341" s="728"/>
      <c r="EY341" s="728"/>
      <c r="EZ341" s="728"/>
      <c r="FA341" s="728"/>
      <c r="FB341" s="728"/>
      <c r="FC341" s="728"/>
      <c r="FD341" s="728"/>
      <c r="FE341" s="728"/>
      <c r="FF341" s="728"/>
      <c r="FG341" s="728"/>
      <c r="FH341" s="728"/>
      <c r="FI341" s="728"/>
      <c r="FJ341" s="728"/>
      <c r="FK341" s="728"/>
      <c r="FL341" s="728"/>
      <c r="FM341" s="728"/>
      <c r="FN341" s="728"/>
      <c r="FO341" s="728"/>
      <c r="FP341" s="728"/>
      <c r="FQ341" s="728"/>
      <c r="FR341" s="728"/>
      <c r="FS341" s="728"/>
      <c r="FT341" s="728"/>
      <c r="FU341" s="728"/>
      <c r="FV341" s="728"/>
      <c r="FW341" s="728"/>
      <c r="FX341" s="728"/>
      <c r="FY341" s="728"/>
      <c r="FZ341" s="728"/>
      <c r="GA341" s="728"/>
      <c r="GB341" s="728"/>
      <c r="GC341" s="728"/>
      <c r="GD341" s="728"/>
      <c r="GE341" s="728"/>
      <c r="GF341" s="728"/>
      <c r="GG341" s="728"/>
      <c r="GH341" s="728"/>
      <c r="GI341" s="728"/>
      <c r="GJ341" s="728"/>
      <c r="GK341" s="728"/>
      <c r="GL341" s="728"/>
      <c r="GM341" s="728"/>
      <c r="GN341" s="728"/>
      <c r="GO341" s="728"/>
      <c r="GP341" s="728"/>
      <c r="GQ341" s="728"/>
      <c r="GR341" s="728"/>
      <c r="GS341" s="728"/>
      <c r="GT341" s="728"/>
      <c r="GU341" s="728"/>
      <c r="GV341" s="728"/>
      <c r="GW341" s="728"/>
      <c r="GX341" s="728"/>
      <c r="GY341" s="728"/>
      <c r="GZ341" s="728"/>
      <c r="HA341" s="728"/>
      <c r="HB341" s="728"/>
      <c r="HC341" s="728"/>
      <c r="HD341" s="728"/>
      <c r="HE341" s="728"/>
      <c r="HF341" s="728"/>
      <c r="HG341" s="728"/>
      <c r="HH341" s="728"/>
      <c r="HI341" s="728"/>
      <c r="HJ341" s="728"/>
      <c r="HK341" s="728"/>
      <c r="HL341" s="728"/>
      <c r="HM341" s="728"/>
      <c r="HN341" s="728"/>
      <c r="HO341" s="728"/>
      <c r="HP341" s="728"/>
      <c r="HQ341" s="728"/>
      <c r="HR341" s="728"/>
      <c r="HS341" s="728"/>
      <c r="HT341" s="728"/>
      <c r="HU341" s="728"/>
      <c r="HV341" s="728"/>
      <c r="HW341" s="728"/>
      <c r="HX341" s="728"/>
      <c r="HY341" s="728"/>
      <c r="HZ341" s="728"/>
      <c r="IA341" s="728"/>
      <c r="IB341" s="728"/>
      <c r="IC341" s="728"/>
      <c r="ID341" s="728"/>
      <c r="IE341" s="728"/>
      <c r="IF341" s="728"/>
      <c r="IG341" s="728"/>
      <c r="IH341" s="728"/>
      <c r="II341" s="728"/>
      <c r="IJ341" s="728"/>
      <c r="IK341" s="728"/>
      <c r="IL341" s="728"/>
      <c r="IM341" s="728"/>
      <c r="IN341" s="728"/>
      <c r="IO341" s="728"/>
      <c r="IP341" s="728"/>
      <c r="IQ341" s="728"/>
      <c r="IR341" s="728"/>
      <c r="IS341" s="728"/>
      <c r="IT341" s="728"/>
      <c r="IU341" s="728"/>
      <c r="IV341" s="728"/>
      <c r="IW341" s="728"/>
      <c r="IX341" s="728"/>
      <c r="IY341" s="728"/>
      <c r="IZ341" s="728"/>
      <c r="JA341" s="728"/>
      <c r="JB341" s="728"/>
      <c r="JC341" s="728"/>
      <c r="JD341" s="728"/>
      <c r="JE341" s="728"/>
    </row>
    <row r="342" spans="13:265" s="759" customFormat="1" ht="15" hidden="1" customHeight="1">
      <c r="M342" s="638"/>
      <c r="N342" s="638"/>
      <c r="CK342" s="728"/>
      <c r="CL342" s="728"/>
      <c r="CM342" s="728"/>
      <c r="CN342" s="728"/>
      <c r="CO342" s="728"/>
      <c r="CP342" s="728"/>
      <c r="CQ342" s="728"/>
      <c r="CR342" s="728"/>
      <c r="CS342" s="728"/>
      <c r="CT342" s="728"/>
      <c r="CU342" s="728"/>
      <c r="CV342" s="728"/>
      <c r="CW342" s="728"/>
      <c r="CX342" s="728"/>
      <c r="CY342" s="728"/>
      <c r="CZ342" s="728"/>
      <c r="DA342" s="728"/>
      <c r="DB342" s="728"/>
      <c r="DC342" s="728"/>
      <c r="DD342" s="728"/>
      <c r="DE342" s="728"/>
      <c r="DF342" s="728"/>
      <c r="DG342" s="728"/>
      <c r="DH342" s="728"/>
      <c r="DI342" s="728"/>
      <c r="DJ342" s="728"/>
      <c r="DK342" s="728"/>
      <c r="DL342" s="728"/>
      <c r="DM342" s="728"/>
      <c r="DN342" s="728"/>
      <c r="DO342" s="728"/>
      <c r="DP342" s="728"/>
      <c r="DQ342" s="728"/>
      <c r="DR342" s="728"/>
      <c r="DS342" s="728"/>
      <c r="DT342" s="728"/>
      <c r="DU342" s="728"/>
      <c r="DV342" s="728"/>
      <c r="DW342" s="728"/>
      <c r="DX342" s="728"/>
      <c r="DY342" s="728"/>
      <c r="DZ342" s="728"/>
      <c r="EA342" s="728"/>
      <c r="EB342" s="728"/>
      <c r="EC342" s="728"/>
      <c r="ED342" s="728"/>
      <c r="EE342" s="728"/>
      <c r="EF342" s="728"/>
      <c r="EG342" s="728"/>
      <c r="EH342" s="728"/>
      <c r="EI342" s="728"/>
      <c r="EJ342" s="728"/>
      <c r="EK342" s="728"/>
      <c r="EL342" s="728"/>
      <c r="EM342" s="728"/>
      <c r="EN342" s="728"/>
      <c r="EO342" s="728"/>
      <c r="EP342" s="728"/>
      <c r="EQ342" s="728"/>
      <c r="ER342" s="728"/>
      <c r="ES342" s="728"/>
      <c r="ET342" s="728"/>
      <c r="EU342" s="728"/>
      <c r="EV342" s="728"/>
      <c r="EW342" s="728"/>
      <c r="EX342" s="728"/>
      <c r="EY342" s="728"/>
      <c r="EZ342" s="728"/>
      <c r="FA342" s="728"/>
      <c r="FB342" s="728"/>
      <c r="FC342" s="728"/>
      <c r="FD342" s="728"/>
      <c r="FE342" s="728"/>
      <c r="FF342" s="728"/>
      <c r="FG342" s="728"/>
      <c r="FH342" s="728"/>
      <c r="FI342" s="728"/>
      <c r="FJ342" s="728"/>
      <c r="FK342" s="728"/>
      <c r="FL342" s="728"/>
      <c r="FM342" s="728"/>
      <c r="FN342" s="728"/>
      <c r="FO342" s="728"/>
      <c r="FP342" s="728"/>
      <c r="FQ342" s="728"/>
      <c r="FR342" s="728"/>
      <c r="FS342" s="728"/>
      <c r="FT342" s="728"/>
      <c r="FU342" s="728"/>
      <c r="FV342" s="728"/>
      <c r="FW342" s="728"/>
      <c r="FX342" s="728"/>
      <c r="FY342" s="728"/>
      <c r="FZ342" s="728"/>
      <c r="GA342" s="728"/>
      <c r="GB342" s="728"/>
      <c r="GC342" s="728"/>
      <c r="GD342" s="728"/>
      <c r="GE342" s="728"/>
      <c r="GF342" s="728"/>
      <c r="GG342" s="728"/>
      <c r="GH342" s="728"/>
      <c r="GI342" s="728"/>
      <c r="GJ342" s="728"/>
      <c r="GK342" s="728"/>
      <c r="GL342" s="728"/>
      <c r="GM342" s="728"/>
      <c r="GN342" s="728"/>
      <c r="GO342" s="728"/>
      <c r="GP342" s="728"/>
      <c r="GQ342" s="728"/>
      <c r="GR342" s="728"/>
      <c r="GS342" s="728"/>
      <c r="GT342" s="728"/>
      <c r="GU342" s="728"/>
      <c r="GV342" s="728"/>
      <c r="GW342" s="728"/>
      <c r="GX342" s="728"/>
      <c r="GY342" s="728"/>
      <c r="GZ342" s="728"/>
      <c r="HA342" s="728"/>
      <c r="HB342" s="728"/>
      <c r="HC342" s="728"/>
      <c r="HD342" s="728"/>
      <c r="HE342" s="728"/>
      <c r="HF342" s="728"/>
      <c r="HG342" s="728"/>
      <c r="HH342" s="728"/>
      <c r="HI342" s="728"/>
      <c r="HJ342" s="728"/>
      <c r="HK342" s="728"/>
      <c r="HL342" s="728"/>
      <c r="HM342" s="728"/>
      <c r="HN342" s="728"/>
      <c r="HO342" s="728"/>
      <c r="HP342" s="728"/>
      <c r="HQ342" s="728"/>
      <c r="HR342" s="728"/>
      <c r="HS342" s="728"/>
      <c r="HT342" s="728"/>
      <c r="HU342" s="728"/>
      <c r="HV342" s="728"/>
      <c r="HW342" s="728"/>
      <c r="HX342" s="728"/>
      <c r="HY342" s="728"/>
      <c r="HZ342" s="728"/>
      <c r="IA342" s="728"/>
      <c r="IB342" s="728"/>
      <c r="IC342" s="728"/>
      <c r="ID342" s="728"/>
      <c r="IE342" s="728"/>
      <c r="IF342" s="728"/>
      <c r="IG342" s="728"/>
      <c r="IH342" s="728"/>
      <c r="II342" s="728"/>
      <c r="IJ342" s="728"/>
      <c r="IK342" s="728"/>
      <c r="IL342" s="728"/>
      <c r="IM342" s="728"/>
      <c r="IN342" s="728"/>
      <c r="IO342" s="728"/>
      <c r="IP342" s="728"/>
      <c r="IQ342" s="728"/>
      <c r="IR342" s="728"/>
      <c r="IS342" s="728"/>
      <c r="IT342" s="728"/>
      <c r="IU342" s="728"/>
      <c r="IV342" s="728"/>
      <c r="IW342" s="728"/>
      <c r="IX342" s="728"/>
      <c r="IY342" s="728"/>
      <c r="IZ342" s="728"/>
      <c r="JA342" s="728"/>
      <c r="JB342" s="728"/>
      <c r="JC342" s="728"/>
      <c r="JD342" s="728"/>
      <c r="JE342" s="728"/>
    </row>
    <row r="343" spans="13:265" s="759" customFormat="1" ht="15" hidden="1" customHeight="1">
      <c r="M343" s="638"/>
      <c r="N343" s="638"/>
      <c r="CK343" s="728"/>
      <c r="CL343" s="728"/>
      <c r="CM343" s="728"/>
      <c r="CN343" s="728"/>
      <c r="CO343" s="728"/>
      <c r="CP343" s="728"/>
      <c r="CQ343" s="728"/>
      <c r="CR343" s="728"/>
      <c r="CS343" s="728"/>
      <c r="CT343" s="728"/>
      <c r="CU343" s="728"/>
      <c r="CV343" s="728"/>
      <c r="CW343" s="728"/>
      <c r="CX343" s="728"/>
      <c r="CY343" s="728"/>
      <c r="CZ343" s="728"/>
      <c r="DA343" s="728"/>
      <c r="DB343" s="728"/>
      <c r="DC343" s="728"/>
      <c r="DD343" s="728"/>
      <c r="DE343" s="728"/>
      <c r="DF343" s="728"/>
      <c r="DG343" s="728"/>
      <c r="DH343" s="728"/>
      <c r="DI343" s="728"/>
      <c r="DJ343" s="728"/>
      <c r="DK343" s="728"/>
      <c r="DL343" s="728"/>
      <c r="DM343" s="728"/>
      <c r="DN343" s="728"/>
      <c r="DO343" s="728"/>
      <c r="DP343" s="728"/>
      <c r="DQ343" s="728"/>
      <c r="DR343" s="728"/>
      <c r="DS343" s="728"/>
      <c r="DT343" s="728"/>
      <c r="DU343" s="728"/>
      <c r="DV343" s="728"/>
      <c r="DW343" s="728"/>
      <c r="DX343" s="728"/>
      <c r="DY343" s="728"/>
      <c r="DZ343" s="728"/>
      <c r="EA343" s="728"/>
      <c r="EB343" s="728"/>
      <c r="EC343" s="728"/>
      <c r="ED343" s="728"/>
      <c r="EE343" s="728"/>
      <c r="EF343" s="728"/>
      <c r="EG343" s="728"/>
      <c r="EH343" s="728"/>
      <c r="EI343" s="728"/>
      <c r="EJ343" s="728"/>
      <c r="EK343" s="728"/>
      <c r="EL343" s="728"/>
      <c r="EM343" s="728"/>
      <c r="EN343" s="728"/>
      <c r="EO343" s="728"/>
      <c r="EP343" s="728"/>
      <c r="EQ343" s="728"/>
      <c r="ER343" s="728"/>
      <c r="ES343" s="728"/>
      <c r="ET343" s="728"/>
      <c r="EU343" s="728"/>
      <c r="EV343" s="728"/>
      <c r="EW343" s="728"/>
      <c r="EX343" s="728"/>
      <c r="EY343" s="728"/>
      <c r="EZ343" s="728"/>
      <c r="FA343" s="728"/>
      <c r="FB343" s="728"/>
      <c r="FC343" s="728"/>
      <c r="FD343" s="728"/>
      <c r="FE343" s="728"/>
      <c r="FF343" s="728"/>
      <c r="FG343" s="728"/>
      <c r="FH343" s="728"/>
      <c r="FI343" s="728"/>
      <c r="FJ343" s="728"/>
      <c r="FK343" s="728"/>
      <c r="FL343" s="728"/>
      <c r="FM343" s="728"/>
      <c r="FN343" s="728"/>
      <c r="FO343" s="728"/>
      <c r="FP343" s="728"/>
      <c r="FQ343" s="728"/>
      <c r="FR343" s="728"/>
      <c r="FS343" s="728"/>
      <c r="FT343" s="728"/>
      <c r="FU343" s="728"/>
      <c r="FV343" s="728"/>
      <c r="FW343" s="728"/>
      <c r="FX343" s="728"/>
      <c r="FY343" s="728"/>
      <c r="FZ343" s="728"/>
      <c r="GA343" s="728"/>
      <c r="GB343" s="728"/>
      <c r="GC343" s="728"/>
      <c r="GD343" s="728"/>
      <c r="GE343" s="728"/>
      <c r="GF343" s="728"/>
      <c r="GG343" s="728"/>
      <c r="GH343" s="728"/>
      <c r="GI343" s="728"/>
      <c r="GJ343" s="728"/>
      <c r="GK343" s="728"/>
      <c r="GL343" s="728"/>
      <c r="GM343" s="728"/>
      <c r="GN343" s="728"/>
      <c r="GO343" s="728"/>
      <c r="GP343" s="728"/>
      <c r="GQ343" s="728"/>
      <c r="GR343" s="728"/>
      <c r="GS343" s="728"/>
      <c r="GT343" s="728"/>
      <c r="GU343" s="728"/>
      <c r="GV343" s="728"/>
      <c r="GW343" s="728"/>
      <c r="GX343" s="728"/>
      <c r="GY343" s="728"/>
      <c r="GZ343" s="728"/>
      <c r="HA343" s="728"/>
      <c r="HB343" s="728"/>
      <c r="HC343" s="728"/>
      <c r="HD343" s="728"/>
      <c r="HE343" s="728"/>
      <c r="HF343" s="728"/>
      <c r="HG343" s="728"/>
      <c r="HH343" s="728"/>
      <c r="HI343" s="728"/>
      <c r="HJ343" s="728"/>
      <c r="HK343" s="728"/>
      <c r="HL343" s="728"/>
      <c r="HM343" s="728"/>
      <c r="HN343" s="728"/>
      <c r="HO343" s="728"/>
      <c r="HP343" s="728"/>
      <c r="HQ343" s="728"/>
      <c r="HR343" s="728"/>
      <c r="HS343" s="728"/>
      <c r="HT343" s="728"/>
      <c r="HU343" s="728"/>
      <c r="HV343" s="728"/>
      <c r="HW343" s="728"/>
      <c r="HX343" s="728"/>
      <c r="HY343" s="728"/>
      <c r="HZ343" s="728"/>
      <c r="IA343" s="728"/>
      <c r="IB343" s="728"/>
      <c r="IC343" s="728"/>
      <c r="ID343" s="728"/>
      <c r="IE343" s="728"/>
      <c r="IF343" s="728"/>
      <c r="IG343" s="728"/>
      <c r="IH343" s="728"/>
      <c r="II343" s="728"/>
      <c r="IJ343" s="728"/>
      <c r="IK343" s="728"/>
      <c r="IL343" s="728"/>
      <c r="IM343" s="728"/>
      <c r="IN343" s="728"/>
      <c r="IO343" s="728"/>
      <c r="IP343" s="728"/>
      <c r="IQ343" s="728"/>
      <c r="IR343" s="728"/>
      <c r="IS343" s="728"/>
      <c r="IT343" s="728"/>
      <c r="IU343" s="728"/>
      <c r="IV343" s="728"/>
      <c r="IW343" s="728"/>
      <c r="IX343" s="728"/>
      <c r="IY343" s="728"/>
      <c r="IZ343" s="728"/>
      <c r="JA343" s="728"/>
      <c r="JB343" s="728"/>
      <c r="JC343" s="728"/>
      <c r="JD343" s="728"/>
      <c r="JE343" s="728"/>
    </row>
    <row r="344" spans="13:265" s="759" customFormat="1" ht="15" hidden="1" customHeight="1">
      <c r="M344" s="638"/>
      <c r="N344" s="638"/>
      <c r="CK344" s="728"/>
      <c r="CL344" s="728"/>
      <c r="CM344" s="728"/>
      <c r="CN344" s="728"/>
      <c r="CO344" s="728"/>
      <c r="CP344" s="728"/>
      <c r="CQ344" s="728"/>
      <c r="CR344" s="728"/>
      <c r="CS344" s="728"/>
      <c r="CT344" s="728"/>
      <c r="CU344" s="728"/>
      <c r="CV344" s="728"/>
      <c r="CW344" s="728"/>
      <c r="CX344" s="728"/>
      <c r="CY344" s="728"/>
      <c r="CZ344" s="728"/>
      <c r="DA344" s="728"/>
      <c r="DB344" s="728"/>
      <c r="DC344" s="728"/>
      <c r="DD344" s="728"/>
      <c r="DE344" s="728"/>
      <c r="DF344" s="728"/>
      <c r="DG344" s="728"/>
      <c r="DH344" s="728"/>
      <c r="DI344" s="728"/>
      <c r="DJ344" s="728"/>
      <c r="DK344" s="728"/>
      <c r="DL344" s="728"/>
      <c r="DM344" s="728"/>
      <c r="DN344" s="728"/>
      <c r="DO344" s="728"/>
      <c r="DP344" s="728"/>
      <c r="DQ344" s="728"/>
      <c r="DR344" s="728"/>
      <c r="DS344" s="728"/>
      <c r="DT344" s="728"/>
      <c r="DU344" s="728"/>
      <c r="DV344" s="728"/>
      <c r="DW344" s="728"/>
      <c r="DX344" s="728"/>
      <c r="DY344" s="728"/>
      <c r="DZ344" s="728"/>
      <c r="EA344" s="728"/>
      <c r="EB344" s="728"/>
      <c r="EC344" s="728"/>
      <c r="ED344" s="728"/>
      <c r="EE344" s="728"/>
      <c r="EF344" s="728"/>
      <c r="EG344" s="728"/>
      <c r="EH344" s="728"/>
      <c r="EI344" s="728"/>
      <c r="EJ344" s="728"/>
      <c r="EK344" s="728"/>
      <c r="EL344" s="728"/>
      <c r="EM344" s="728"/>
      <c r="EN344" s="728"/>
      <c r="EO344" s="728"/>
      <c r="EP344" s="728"/>
      <c r="EQ344" s="728"/>
      <c r="ER344" s="728"/>
      <c r="ES344" s="728"/>
      <c r="ET344" s="728"/>
      <c r="EU344" s="728"/>
      <c r="EV344" s="728"/>
      <c r="EW344" s="728"/>
      <c r="EX344" s="728"/>
      <c r="EY344" s="728"/>
      <c r="EZ344" s="728"/>
      <c r="FA344" s="728"/>
      <c r="FB344" s="728"/>
      <c r="FC344" s="728"/>
      <c r="FD344" s="728"/>
      <c r="FE344" s="728"/>
      <c r="FF344" s="728"/>
      <c r="FG344" s="728"/>
      <c r="FH344" s="728"/>
      <c r="FI344" s="728"/>
      <c r="FJ344" s="728"/>
      <c r="FK344" s="728"/>
      <c r="FL344" s="728"/>
      <c r="FM344" s="728"/>
      <c r="FN344" s="728"/>
      <c r="FO344" s="728"/>
      <c r="FP344" s="728"/>
      <c r="FQ344" s="728"/>
      <c r="FR344" s="728"/>
      <c r="FS344" s="728"/>
      <c r="FT344" s="728"/>
      <c r="FU344" s="728"/>
      <c r="FV344" s="728"/>
      <c r="FW344" s="728"/>
      <c r="FX344" s="728"/>
      <c r="FY344" s="728"/>
      <c r="FZ344" s="728"/>
      <c r="GA344" s="728"/>
      <c r="GB344" s="728"/>
      <c r="GC344" s="728"/>
      <c r="GD344" s="728"/>
      <c r="GE344" s="728"/>
      <c r="GF344" s="728"/>
      <c r="GG344" s="728"/>
      <c r="GH344" s="728"/>
      <c r="GI344" s="728"/>
      <c r="GJ344" s="728"/>
      <c r="GK344" s="728"/>
      <c r="GL344" s="728"/>
      <c r="GM344" s="728"/>
      <c r="GN344" s="728"/>
      <c r="GO344" s="728"/>
      <c r="GP344" s="728"/>
      <c r="GQ344" s="728"/>
      <c r="GR344" s="728"/>
      <c r="GS344" s="728"/>
      <c r="GT344" s="728"/>
      <c r="GU344" s="728"/>
      <c r="GV344" s="728"/>
      <c r="GW344" s="728"/>
      <c r="GX344" s="728"/>
      <c r="GY344" s="728"/>
      <c r="GZ344" s="728"/>
      <c r="HA344" s="728"/>
      <c r="HB344" s="728"/>
      <c r="HC344" s="728"/>
      <c r="HD344" s="728"/>
      <c r="HE344" s="728"/>
      <c r="HF344" s="728"/>
      <c r="HG344" s="728"/>
      <c r="HH344" s="728"/>
      <c r="HI344" s="728"/>
      <c r="HJ344" s="728"/>
      <c r="HK344" s="728"/>
      <c r="HL344" s="728"/>
      <c r="HM344" s="728"/>
      <c r="HN344" s="728"/>
      <c r="HO344" s="728"/>
      <c r="HP344" s="728"/>
      <c r="HQ344" s="728"/>
      <c r="HR344" s="728"/>
      <c r="HS344" s="728"/>
      <c r="HT344" s="728"/>
      <c r="HU344" s="728"/>
      <c r="HV344" s="728"/>
      <c r="HW344" s="728"/>
      <c r="HX344" s="728"/>
      <c r="HY344" s="728"/>
      <c r="HZ344" s="728"/>
      <c r="IA344" s="728"/>
      <c r="IB344" s="728"/>
      <c r="IC344" s="728"/>
      <c r="ID344" s="728"/>
      <c r="IE344" s="728"/>
      <c r="IF344" s="728"/>
      <c r="IG344" s="728"/>
      <c r="IH344" s="728"/>
      <c r="II344" s="728"/>
      <c r="IJ344" s="728"/>
      <c r="IK344" s="728"/>
      <c r="IL344" s="728"/>
      <c r="IM344" s="728"/>
      <c r="IN344" s="728"/>
      <c r="IO344" s="728"/>
      <c r="IP344" s="728"/>
      <c r="IQ344" s="728"/>
      <c r="IR344" s="728"/>
      <c r="IS344" s="728"/>
      <c r="IT344" s="728"/>
      <c r="IU344" s="728"/>
      <c r="IV344" s="728"/>
      <c r="IW344" s="728"/>
      <c r="IX344" s="728"/>
      <c r="IY344" s="728"/>
      <c r="IZ344" s="728"/>
      <c r="JA344" s="728"/>
      <c r="JB344" s="728"/>
      <c r="JC344" s="728"/>
      <c r="JD344" s="728"/>
      <c r="JE344" s="728"/>
    </row>
    <row r="345" spans="13:265" s="759" customFormat="1" ht="15" hidden="1" customHeight="1">
      <c r="M345" s="638"/>
      <c r="N345" s="638"/>
      <c r="CK345" s="728"/>
      <c r="CL345" s="728"/>
      <c r="CM345" s="728"/>
      <c r="CN345" s="728"/>
      <c r="CO345" s="728"/>
      <c r="CP345" s="728"/>
      <c r="CQ345" s="728"/>
      <c r="CR345" s="728"/>
      <c r="CS345" s="728"/>
      <c r="CT345" s="728"/>
      <c r="CU345" s="728"/>
      <c r="CV345" s="728"/>
      <c r="CW345" s="728"/>
      <c r="CX345" s="728"/>
      <c r="CY345" s="728"/>
      <c r="CZ345" s="728"/>
      <c r="DA345" s="728"/>
      <c r="DB345" s="728"/>
      <c r="DC345" s="728"/>
      <c r="DD345" s="728"/>
      <c r="DE345" s="728"/>
      <c r="DF345" s="728"/>
      <c r="DG345" s="728"/>
      <c r="DH345" s="728"/>
      <c r="DI345" s="728"/>
      <c r="DJ345" s="728"/>
      <c r="DK345" s="728"/>
      <c r="DL345" s="728"/>
      <c r="DM345" s="728"/>
      <c r="DN345" s="728"/>
      <c r="DO345" s="728"/>
      <c r="DP345" s="728"/>
      <c r="DQ345" s="728"/>
      <c r="DR345" s="728"/>
      <c r="DS345" s="728"/>
      <c r="DT345" s="728"/>
      <c r="DU345" s="728"/>
      <c r="DV345" s="728"/>
      <c r="DW345" s="728"/>
      <c r="DX345" s="728"/>
      <c r="DY345" s="728"/>
      <c r="DZ345" s="728"/>
      <c r="EA345" s="728"/>
      <c r="EB345" s="728"/>
      <c r="EC345" s="728"/>
      <c r="ED345" s="728"/>
      <c r="EE345" s="728"/>
      <c r="EF345" s="728"/>
      <c r="EG345" s="728"/>
      <c r="EH345" s="728"/>
      <c r="EI345" s="728"/>
      <c r="EJ345" s="728"/>
      <c r="EK345" s="728"/>
      <c r="EL345" s="728"/>
      <c r="EM345" s="728"/>
      <c r="EN345" s="728"/>
      <c r="EO345" s="728"/>
      <c r="EP345" s="728"/>
      <c r="EQ345" s="728"/>
      <c r="ER345" s="728"/>
      <c r="ES345" s="728"/>
      <c r="ET345" s="728"/>
      <c r="EU345" s="728"/>
      <c r="EV345" s="728"/>
      <c r="EW345" s="728"/>
      <c r="EX345" s="728"/>
      <c r="EY345" s="728"/>
      <c r="EZ345" s="728"/>
      <c r="FA345" s="728"/>
      <c r="FB345" s="728"/>
      <c r="FC345" s="728"/>
      <c r="FD345" s="728"/>
      <c r="FE345" s="728"/>
      <c r="FF345" s="728"/>
      <c r="FG345" s="728"/>
      <c r="FH345" s="728"/>
      <c r="FI345" s="728"/>
      <c r="FJ345" s="728"/>
      <c r="FK345" s="728"/>
      <c r="FL345" s="728"/>
      <c r="FM345" s="728"/>
      <c r="FN345" s="728"/>
      <c r="FO345" s="728"/>
      <c r="FP345" s="728"/>
      <c r="FQ345" s="728"/>
      <c r="FR345" s="728"/>
      <c r="FS345" s="728"/>
      <c r="FT345" s="728"/>
      <c r="FU345" s="728"/>
      <c r="FV345" s="728"/>
      <c r="FW345" s="728"/>
      <c r="FX345" s="728"/>
      <c r="FY345" s="728"/>
      <c r="FZ345" s="728"/>
      <c r="GA345" s="728"/>
      <c r="GB345" s="728"/>
      <c r="GC345" s="728"/>
      <c r="GD345" s="728"/>
      <c r="GE345" s="728"/>
      <c r="GF345" s="728"/>
      <c r="GG345" s="728"/>
      <c r="GH345" s="728"/>
      <c r="GI345" s="728"/>
      <c r="GJ345" s="728"/>
      <c r="GK345" s="728"/>
      <c r="GL345" s="728"/>
      <c r="GM345" s="728"/>
      <c r="GN345" s="728"/>
      <c r="GO345" s="728"/>
      <c r="GP345" s="728"/>
      <c r="GQ345" s="728"/>
      <c r="GR345" s="728"/>
      <c r="GS345" s="728"/>
      <c r="GT345" s="728"/>
      <c r="GU345" s="728"/>
      <c r="GV345" s="728"/>
      <c r="GW345" s="728"/>
      <c r="GX345" s="728"/>
      <c r="GY345" s="728"/>
      <c r="GZ345" s="728"/>
      <c r="HA345" s="728"/>
      <c r="HB345" s="728"/>
      <c r="HC345" s="728"/>
      <c r="HD345" s="728"/>
      <c r="HE345" s="728"/>
      <c r="HF345" s="728"/>
      <c r="HG345" s="728"/>
      <c r="HH345" s="728"/>
      <c r="HI345" s="728"/>
      <c r="HJ345" s="728"/>
      <c r="HK345" s="728"/>
      <c r="HL345" s="728"/>
      <c r="HM345" s="728"/>
      <c r="HN345" s="728"/>
      <c r="HO345" s="728"/>
      <c r="HP345" s="728"/>
      <c r="HQ345" s="728"/>
      <c r="HR345" s="728"/>
      <c r="HS345" s="728"/>
      <c r="HT345" s="728"/>
      <c r="HU345" s="728"/>
      <c r="HV345" s="728"/>
      <c r="HW345" s="728"/>
      <c r="HX345" s="728"/>
      <c r="HY345" s="728"/>
      <c r="HZ345" s="728"/>
      <c r="IA345" s="728"/>
      <c r="IB345" s="728"/>
      <c r="IC345" s="728"/>
      <c r="ID345" s="728"/>
      <c r="IE345" s="728"/>
      <c r="IF345" s="728"/>
      <c r="IG345" s="728"/>
      <c r="IH345" s="728"/>
      <c r="II345" s="728"/>
      <c r="IJ345" s="728"/>
      <c r="IK345" s="728"/>
      <c r="IL345" s="728"/>
      <c r="IM345" s="728"/>
      <c r="IN345" s="728"/>
      <c r="IO345" s="728"/>
      <c r="IP345" s="728"/>
      <c r="IQ345" s="728"/>
      <c r="IR345" s="728"/>
      <c r="IS345" s="728"/>
      <c r="IT345" s="728"/>
      <c r="IU345" s="728"/>
      <c r="IV345" s="728"/>
      <c r="IW345" s="728"/>
      <c r="IX345" s="728"/>
      <c r="IY345" s="728"/>
      <c r="IZ345" s="728"/>
      <c r="JA345" s="728"/>
      <c r="JB345" s="728"/>
      <c r="JC345" s="728"/>
      <c r="JD345" s="728"/>
      <c r="JE345" s="728"/>
    </row>
    <row r="346" spans="13:265" s="759" customFormat="1" ht="15" hidden="1" customHeight="1">
      <c r="M346" s="638"/>
      <c r="N346" s="638"/>
      <c r="CK346" s="728"/>
      <c r="CL346" s="728"/>
      <c r="CM346" s="728"/>
      <c r="CN346" s="728"/>
      <c r="CO346" s="728"/>
      <c r="CP346" s="728"/>
      <c r="CQ346" s="728"/>
      <c r="CR346" s="728"/>
      <c r="CS346" s="728"/>
      <c r="CT346" s="728"/>
      <c r="CU346" s="728"/>
      <c r="CV346" s="728"/>
      <c r="CW346" s="728"/>
      <c r="CX346" s="728"/>
      <c r="CY346" s="728"/>
      <c r="CZ346" s="728"/>
      <c r="DA346" s="728"/>
      <c r="DB346" s="728"/>
      <c r="DC346" s="728"/>
      <c r="DD346" s="728"/>
      <c r="DE346" s="728"/>
      <c r="DF346" s="728"/>
      <c r="DG346" s="728"/>
      <c r="DH346" s="728"/>
      <c r="DI346" s="728"/>
      <c r="DJ346" s="728"/>
      <c r="DK346" s="728"/>
      <c r="DL346" s="728"/>
      <c r="DM346" s="728"/>
      <c r="DN346" s="728"/>
      <c r="DO346" s="728"/>
      <c r="DP346" s="728"/>
      <c r="DQ346" s="728"/>
      <c r="DR346" s="728"/>
      <c r="DS346" s="728"/>
      <c r="DT346" s="728"/>
      <c r="DU346" s="728"/>
      <c r="DV346" s="728"/>
      <c r="DW346" s="728"/>
      <c r="DX346" s="728"/>
      <c r="DY346" s="728"/>
      <c r="DZ346" s="728"/>
      <c r="EA346" s="728"/>
      <c r="EB346" s="728"/>
      <c r="EC346" s="728"/>
      <c r="ED346" s="728"/>
      <c r="EE346" s="728"/>
      <c r="EF346" s="728"/>
      <c r="EG346" s="728"/>
      <c r="EH346" s="728"/>
      <c r="EI346" s="728"/>
      <c r="EJ346" s="728"/>
      <c r="EK346" s="728"/>
      <c r="EL346" s="728"/>
      <c r="EM346" s="728"/>
      <c r="EN346" s="728"/>
      <c r="EO346" s="728"/>
      <c r="EP346" s="728"/>
      <c r="EQ346" s="728"/>
      <c r="ER346" s="728"/>
      <c r="ES346" s="728"/>
      <c r="ET346" s="728"/>
      <c r="EU346" s="728"/>
      <c r="EV346" s="728"/>
      <c r="EW346" s="728"/>
      <c r="EX346" s="728"/>
      <c r="EY346" s="728"/>
      <c r="EZ346" s="728"/>
      <c r="FA346" s="728"/>
      <c r="FB346" s="728"/>
      <c r="FC346" s="728"/>
      <c r="FD346" s="728"/>
      <c r="FE346" s="728"/>
      <c r="FF346" s="728"/>
      <c r="FG346" s="728"/>
      <c r="FH346" s="728"/>
      <c r="FI346" s="728"/>
      <c r="FJ346" s="728"/>
      <c r="FK346" s="728"/>
      <c r="FL346" s="728"/>
      <c r="FM346" s="728"/>
      <c r="FN346" s="728"/>
      <c r="FO346" s="728"/>
      <c r="FP346" s="728"/>
      <c r="FQ346" s="728"/>
      <c r="FR346" s="728"/>
      <c r="FS346" s="728"/>
      <c r="FT346" s="728"/>
      <c r="FU346" s="728"/>
      <c r="FV346" s="728"/>
      <c r="FW346" s="728"/>
      <c r="FX346" s="728"/>
      <c r="FY346" s="728"/>
      <c r="FZ346" s="728"/>
      <c r="GA346" s="728"/>
      <c r="GB346" s="728"/>
      <c r="GC346" s="728"/>
      <c r="GD346" s="728"/>
      <c r="GE346" s="728"/>
      <c r="GF346" s="728"/>
      <c r="GG346" s="728"/>
      <c r="GH346" s="728"/>
      <c r="GI346" s="728"/>
      <c r="GJ346" s="728"/>
      <c r="GK346" s="728"/>
      <c r="GL346" s="728"/>
      <c r="GM346" s="728"/>
      <c r="GN346" s="728"/>
      <c r="GO346" s="728"/>
      <c r="GP346" s="728"/>
      <c r="GQ346" s="728"/>
      <c r="GR346" s="728"/>
      <c r="GS346" s="728"/>
      <c r="GT346" s="728"/>
      <c r="GU346" s="728"/>
      <c r="GV346" s="728"/>
      <c r="GW346" s="728"/>
      <c r="GX346" s="728"/>
      <c r="GY346" s="728"/>
      <c r="GZ346" s="728"/>
      <c r="HA346" s="728"/>
      <c r="HB346" s="728"/>
      <c r="HC346" s="728"/>
      <c r="HD346" s="728"/>
      <c r="HE346" s="728"/>
      <c r="HF346" s="728"/>
      <c r="HG346" s="728"/>
      <c r="HH346" s="728"/>
      <c r="HI346" s="728"/>
      <c r="HJ346" s="728"/>
      <c r="HK346" s="728"/>
      <c r="HL346" s="728"/>
      <c r="HM346" s="728"/>
      <c r="HN346" s="728"/>
      <c r="HO346" s="728"/>
      <c r="HP346" s="728"/>
      <c r="HQ346" s="728"/>
      <c r="HR346" s="728"/>
      <c r="HS346" s="728"/>
      <c r="HT346" s="728"/>
      <c r="HU346" s="728"/>
      <c r="HV346" s="728"/>
      <c r="HW346" s="728"/>
      <c r="HX346" s="728"/>
      <c r="HY346" s="728"/>
      <c r="HZ346" s="728"/>
      <c r="IA346" s="728"/>
      <c r="IB346" s="728"/>
      <c r="IC346" s="728"/>
      <c r="ID346" s="728"/>
      <c r="IE346" s="728"/>
      <c r="IF346" s="728"/>
      <c r="IG346" s="728"/>
      <c r="IH346" s="728"/>
      <c r="II346" s="728"/>
      <c r="IJ346" s="728"/>
      <c r="IK346" s="728"/>
      <c r="IL346" s="728"/>
      <c r="IM346" s="728"/>
      <c r="IN346" s="728"/>
      <c r="IO346" s="728"/>
      <c r="IP346" s="728"/>
      <c r="IQ346" s="728"/>
      <c r="IR346" s="728"/>
      <c r="IS346" s="728"/>
      <c r="IT346" s="728"/>
      <c r="IU346" s="728"/>
      <c r="IV346" s="728"/>
      <c r="IW346" s="728"/>
      <c r="IX346" s="728"/>
      <c r="IY346" s="728"/>
      <c r="IZ346" s="728"/>
      <c r="JA346" s="728"/>
      <c r="JB346" s="728"/>
      <c r="JC346" s="728"/>
      <c r="JD346" s="728"/>
      <c r="JE346" s="728"/>
    </row>
    <row r="347" spans="13:265" s="759" customFormat="1" ht="15" hidden="1" customHeight="1">
      <c r="M347" s="638"/>
      <c r="N347" s="638"/>
      <c r="CK347" s="728"/>
      <c r="CL347" s="728"/>
      <c r="CM347" s="728"/>
      <c r="CN347" s="728"/>
      <c r="CO347" s="728"/>
      <c r="CP347" s="728"/>
      <c r="CQ347" s="728"/>
      <c r="CR347" s="728"/>
      <c r="CS347" s="728"/>
      <c r="CT347" s="728"/>
      <c r="CU347" s="728"/>
      <c r="CV347" s="728"/>
      <c r="CW347" s="728"/>
      <c r="CX347" s="728"/>
      <c r="CY347" s="728"/>
      <c r="CZ347" s="728"/>
      <c r="DA347" s="728"/>
      <c r="DB347" s="728"/>
      <c r="DC347" s="728"/>
      <c r="DD347" s="728"/>
      <c r="DE347" s="728"/>
      <c r="DF347" s="728"/>
      <c r="DG347" s="728"/>
      <c r="DH347" s="728"/>
      <c r="DI347" s="728"/>
      <c r="DJ347" s="728"/>
      <c r="DK347" s="728"/>
      <c r="DL347" s="728"/>
      <c r="DM347" s="728"/>
      <c r="DN347" s="728"/>
      <c r="DO347" s="728"/>
      <c r="DP347" s="728"/>
      <c r="DQ347" s="728"/>
      <c r="DR347" s="728"/>
      <c r="DS347" s="728"/>
      <c r="DT347" s="728"/>
      <c r="DU347" s="728"/>
      <c r="DV347" s="728"/>
      <c r="DW347" s="728"/>
      <c r="DX347" s="728"/>
      <c r="DY347" s="728"/>
      <c r="DZ347" s="728"/>
      <c r="EA347" s="728"/>
      <c r="EB347" s="728"/>
      <c r="EC347" s="728"/>
      <c r="ED347" s="728"/>
      <c r="EE347" s="728"/>
      <c r="EF347" s="728"/>
      <c r="EG347" s="728"/>
      <c r="EH347" s="728"/>
      <c r="EI347" s="728"/>
      <c r="EJ347" s="728"/>
      <c r="EK347" s="728"/>
      <c r="EL347" s="728"/>
      <c r="EM347" s="728"/>
      <c r="EN347" s="728"/>
      <c r="EO347" s="728"/>
      <c r="EP347" s="728"/>
      <c r="EQ347" s="728"/>
      <c r="ER347" s="728"/>
      <c r="ES347" s="728"/>
      <c r="ET347" s="728"/>
      <c r="EU347" s="728"/>
      <c r="EV347" s="728"/>
      <c r="EW347" s="728"/>
      <c r="EX347" s="728"/>
      <c r="EY347" s="728"/>
      <c r="EZ347" s="728"/>
      <c r="FA347" s="728"/>
      <c r="FB347" s="728"/>
      <c r="FC347" s="728"/>
      <c r="FD347" s="728"/>
      <c r="FE347" s="728"/>
      <c r="FF347" s="728"/>
      <c r="FG347" s="728"/>
      <c r="FH347" s="728"/>
      <c r="FI347" s="728"/>
      <c r="FJ347" s="728"/>
      <c r="FK347" s="728"/>
      <c r="FL347" s="728"/>
      <c r="FM347" s="728"/>
      <c r="FN347" s="728"/>
      <c r="FO347" s="728"/>
      <c r="FP347" s="728"/>
      <c r="FQ347" s="728"/>
      <c r="FR347" s="728"/>
      <c r="FS347" s="728"/>
      <c r="FT347" s="728"/>
      <c r="FU347" s="728"/>
      <c r="FV347" s="728"/>
      <c r="FW347" s="728"/>
      <c r="FX347" s="728"/>
      <c r="FY347" s="728"/>
      <c r="FZ347" s="728"/>
      <c r="GA347" s="728"/>
      <c r="GB347" s="728"/>
      <c r="GC347" s="728"/>
      <c r="GD347" s="728"/>
      <c r="GE347" s="728"/>
      <c r="GF347" s="728"/>
      <c r="GG347" s="728"/>
      <c r="GH347" s="728"/>
      <c r="GI347" s="728"/>
      <c r="GJ347" s="728"/>
      <c r="GK347" s="728"/>
      <c r="GL347" s="728"/>
      <c r="GM347" s="728"/>
      <c r="GN347" s="728"/>
      <c r="GO347" s="728"/>
      <c r="GP347" s="728"/>
      <c r="GQ347" s="728"/>
      <c r="GR347" s="728"/>
      <c r="GS347" s="728"/>
      <c r="GT347" s="728"/>
      <c r="GU347" s="728"/>
      <c r="GV347" s="728"/>
      <c r="GW347" s="728"/>
      <c r="GX347" s="728"/>
      <c r="GY347" s="728"/>
      <c r="GZ347" s="728"/>
      <c r="HA347" s="728"/>
      <c r="HB347" s="728"/>
      <c r="HC347" s="728"/>
      <c r="HD347" s="728"/>
      <c r="HE347" s="728"/>
      <c r="HF347" s="728"/>
      <c r="HG347" s="728"/>
      <c r="HH347" s="728"/>
      <c r="HI347" s="728"/>
      <c r="HJ347" s="728"/>
      <c r="HK347" s="728"/>
      <c r="HL347" s="728"/>
      <c r="HM347" s="728"/>
      <c r="HN347" s="728"/>
      <c r="HO347" s="728"/>
      <c r="HP347" s="728"/>
      <c r="HQ347" s="728"/>
      <c r="HR347" s="728"/>
      <c r="HS347" s="728"/>
      <c r="HT347" s="728"/>
      <c r="HU347" s="728"/>
      <c r="HV347" s="728"/>
      <c r="HW347" s="728"/>
      <c r="HX347" s="728"/>
      <c r="HY347" s="728"/>
      <c r="HZ347" s="728"/>
      <c r="IA347" s="728"/>
      <c r="IB347" s="728"/>
      <c r="IC347" s="728"/>
      <c r="ID347" s="728"/>
      <c r="IE347" s="728"/>
      <c r="IF347" s="728"/>
      <c r="IG347" s="728"/>
      <c r="IH347" s="728"/>
      <c r="II347" s="728"/>
      <c r="IJ347" s="728"/>
      <c r="IK347" s="728"/>
      <c r="IL347" s="728"/>
      <c r="IM347" s="728"/>
      <c r="IN347" s="728"/>
      <c r="IO347" s="728"/>
      <c r="IP347" s="728"/>
      <c r="IQ347" s="728"/>
      <c r="IR347" s="728"/>
      <c r="IS347" s="728"/>
      <c r="IT347" s="728"/>
      <c r="IU347" s="728"/>
      <c r="IV347" s="728"/>
      <c r="IW347" s="728"/>
      <c r="IX347" s="728"/>
      <c r="IY347" s="728"/>
      <c r="IZ347" s="728"/>
      <c r="JA347" s="728"/>
      <c r="JB347" s="728"/>
      <c r="JC347" s="728"/>
      <c r="JD347" s="728"/>
      <c r="JE347" s="728"/>
    </row>
    <row r="348" spans="13:265" s="759" customFormat="1" ht="15" hidden="1" customHeight="1">
      <c r="M348" s="638"/>
      <c r="N348" s="638"/>
      <c r="CK348" s="728"/>
      <c r="CL348" s="728"/>
      <c r="CM348" s="728"/>
      <c r="CN348" s="728"/>
      <c r="CO348" s="728"/>
      <c r="CP348" s="728"/>
      <c r="CQ348" s="728"/>
      <c r="CR348" s="728"/>
      <c r="CS348" s="728"/>
      <c r="CT348" s="728"/>
      <c r="CU348" s="728"/>
      <c r="CV348" s="728"/>
      <c r="CW348" s="728"/>
      <c r="CX348" s="728"/>
      <c r="CY348" s="728"/>
      <c r="CZ348" s="728"/>
      <c r="DA348" s="728"/>
      <c r="DB348" s="728"/>
      <c r="DC348" s="728"/>
      <c r="DD348" s="728"/>
      <c r="DE348" s="728"/>
      <c r="DF348" s="728"/>
      <c r="DG348" s="728"/>
      <c r="DH348" s="728"/>
      <c r="DI348" s="728"/>
      <c r="DJ348" s="728"/>
      <c r="DK348" s="728"/>
      <c r="DL348" s="728"/>
      <c r="DM348" s="728"/>
      <c r="DN348" s="728"/>
      <c r="DO348" s="728"/>
      <c r="DP348" s="728"/>
      <c r="DQ348" s="728"/>
      <c r="DR348" s="728"/>
      <c r="DS348" s="728"/>
      <c r="DT348" s="728"/>
      <c r="DU348" s="728"/>
      <c r="DV348" s="728"/>
      <c r="DW348" s="728"/>
      <c r="DX348" s="728"/>
      <c r="DY348" s="728"/>
      <c r="DZ348" s="728"/>
      <c r="EA348" s="728"/>
      <c r="EB348" s="728"/>
      <c r="EC348" s="728"/>
      <c r="ED348" s="728"/>
      <c r="EE348" s="728"/>
      <c r="EF348" s="728"/>
      <c r="EG348" s="728"/>
      <c r="EH348" s="728"/>
      <c r="EI348" s="728"/>
      <c r="EJ348" s="728"/>
      <c r="EK348" s="728"/>
      <c r="EL348" s="728"/>
      <c r="EM348" s="728"/>
      <c r="EN348" s="728"/>
      <c r="EO348" s="728"/>
      <c r="EP348" s="728"/>
      <c r="EQ348" s="728"/>
      <c r="ER348" s="728"/>
      <c r="ES348" s="728"/>
      <c r="ET348" s="728"/>
      <c r="EU348" s="728"/>
      <c r="EV348" s="728"/>
      <c r="EW348" s="728"/>
      <c r="EX348" s="728"/>
      <c r="EY348" s="728"/>
      <c r="EZ348" s="728"/>
      <c r="FA348" s="728"/>
      <c r="FB348" s="728"/>
      <c r="FC348" s="728"/>
      <c r="FD348" s="728"/>
      <c r="FE348" s="728"/>
      <c r="FF348" s="728"/>
      <c r="FG348" s="728"/>
      <c r="FH348" s="728"/>
      <c r="FI348" s="728"/>
      <c r="FJ348" s="728"/>
      <c r="FK348" s="728"/>
      <c r="FL348" s="728"/>
      <c r="FM348" s="728"/>
      <c r="FN348" s="728"/>
      <c r="FO348" s="728"/>
      <c r="FP348" s="728"/>
      <c r="FQ348" s="728"/>
      <c r="FR348" s="728"/>
      <c r="FS348" s="728"/>
      <c r="FT348" s="728"/>
      <c r="FU348" s="728"/>
      <c r="FV348" s="728"/>
      <c r="FW348" s="728"/>
      <c r="FX348" s="728"/>
      <c r="FY348" s="728"/>
      <c r="FZ348" s="728"/>
      <c r="GA348" s="728"/>
      <c r="GB348" s="728"/>
      <c r="GC348" s="728"/>
      <c r="GD348" s="728"/>
      <c r="GE348" s="728"/>
      <c r="GF348" s="728"/>
      <c r="GG348" s="728"/>
      <c r="GH348" s="728"/>
      <c r="GI348" s="728"/>
      <c r="GJ348" s="728"/>
      <c r="GK348" s="728"/>
      <c r="GL348" s="728"/>
      <c r="GM348" s="728"/>
      <c r="GN348" s="728"/>
      <c r="GO348" s="728"/>
      <c r="GP348" s="728"/>
      <c r="GQ348" s="728"/>
      <c r="GR348" s="728"/>
      <c r="GS348" s="728"/>
      <c r="GT348" s="728"/>
      <c r="GU348" s="728"/>
      <c r="GV348" s="728"/>
      <c r="GW348" s="728"/>
      <c r="GX348" s="728"/>
      <c r="GY348" s="728"/>
      <c r="GZ348" s="728"/>
      <c r="HA348" s="728"/>
      <c r="HB348" s="728"/>
      <c r="HC348" s="728"/>
      <c r="HD348" s="728"/>
      <c r="HE348" s="728"/>
      <c r="HF348" s="728"/>
      <c r="HG348" s="728"/>
      <c r="HH348" s="728"/>
      <c r="HI348" s="728"/>
      <c r="HJ348" s="728"/>
      <c r="HK348" s="728"/>
      <c r="HL348" s="728"/>
      <c r="HM348" s="728"/>
      <c r="HN348" s="728"/>
      <c r="HO348" s="728"/>
      <c r="HP348" s="728"/>
      <c r="HQ348" s="728"/>
      <c r="HR348" s="728"/>
      <c r="HS348" s="728"/>
      <c r="HT348" s="728"/>
      <c r="HU348" s="728"/>
      <c r="HV348" s="728"/>
      <c r="HW348" s="728"/>
      <c r="HX348" s="728"/>
      <c r="HY348" s="728"/>
      <c r="HZ348" s="728"/>
      <c r="IA348" s="728"/>
      <c r="IB348" s="728"/>
      <c r="IC348" s="728"/>
      <c r="ID348" s="728"/>
      <c r="IE348" s="728"/>
      <c r="IF348" s="728"/>
      <c r="IG348" s="728"/>
      <c r="IH348" s="728"/>
      <c r="II348" s="728"/>
      <c r="IJ348" s="728"/>
      <c r="IK348" s="728"/>
      <c r="IL348" s="728"/>
      <c r="IM348" s="728"/>
      <c r="IN348" s="728"/>
      <c r="IO348" s="728"/>
      <c r="IP348" s="728"/>
      <c r="IQ348" s="728"/>
      <c r="IR348" s="728"/>
      <c r="IS348" s="728"/>
      <c r="IT348" s="728"/>
      <c r="IU348" s="728"/>
      <c r="IV348" s="728"/>
      <c r="IW348" s="728"/>
      <c r="IX348" s="728"/>
      <c r="IY348" s="728"/>
      <c r="IZ348" s="728"/>
      <c r="JA348" s="728"/>
      <c r="JB348" s="728"/>
      <c r="JC348" s="728"/>
      <c r="JD348" s="728"/>
      <c r="JE348" s="728"/>
    </row>
    <row r="349" spans="13:265" s="759" customFormat="1" ht="15" hidden="1" customHeight="1">
      <c r="M349" s="638"/>
      <c r="N349" s="638"/>
      <c r="CK349" s="728"/>
      <c r="CL349" s="728"/>
      <c r="CM349" s="728"/>
      <c r="CN349" s="728"/>
      <c r="CO349" s="728"/>
      <c r="CP349" s="728"/>
      <c r="CQ349" s="728"/>
      <c r="CR349" s="728"/>
      <c r="CS349" s="728"/>
      <c r="CT349" s="728"/>
      <c r="CU349" s="728"/>
      <c r="CV349" s="728"/>
      <c r="CW349" s="728"/>
      <c r="CX349" s="728"/>
      <c r="CY349" s="728"/>
      <c r="CZ349" s="728"/>
      <c r="DA349" s="728"/>
      <c r="DB349" s="728"/>
      <c r="DC349" s="728"/>
      <c r="DD349" s="728"/>
      <c r="DE349" s="728"/>
      <c r="DF349" s="728"/>
      <c r="DG349" s="728"/>
      <c r="DH349" s="728"/>
      <c r="DI349" s="728"/>
      <c r="DJ349" s="728"/>
      <c r="DK349" s="728"/>
      <c r="DL349" s="728"/>
      <c r="DM349" s="728"/>
      <c r="DN349" s="728"/>
      <c r="DO349" s="728"/>
      <c r="DP349" s="728"/>
      <c r="DQ349" s="728"/>
      <c r="DR349" s="728"/>
      <c r="DS349" s="728"/>
      <c r="DT349" s="728"/>
      <c r="DU349" s="728"/>
      <c r="DV349" s="728"/>
      <c r="DW349" s="728"/>
      <c r="DX349" s="728"/>
      <c r="DY349" s="728"/>
      <c r="DZ349" s="728"/>
      <c r="EA349" s="728"/>
      <c r="EB349" s="728"/>
      <c r="EC349" s="728"/>
      <c r="ED349" s="728"/>
      <c r="EE349" s="728"/>
      <c r="EF349" s="728"/>
      <c r="EG349" s="728"/>
      <c r="EH349" s="728"/>
      <c r="EI349" s="728"/>
      <c r="EJ349" s="728"/>
      <c r="EK349" s="728"/>
      <c r="EL349" s="728"/>
      <c r="EM349" s="728"/>
      <c r="EN349" s="728"/>
      <c r="EO349" s="728"/>
      <c r="EP349" s="728"/>
      <c r="EQ349" s="728"/>
      <c r="ER349" s="728"/>
      <c r="ES349" s="728"/>
      <c r="ET349" s="728"/>
      <c r="EU349" s="728"/>
      <c r="EV349" s="728"/>
      <c r="EW349" s="728"/>
      <c r="EX349" s="728"/>
      <c r="EY349" s="728"/>
      <c r="EZ349" s="728"/>
      <c r="FA349" s="728"/>
      <c r="FB349" s="728"/>
      <c r="FC349" s="728"/>
      <c r="FD349" s="728"/>
      <c r="FE349" s="728"/>
      <c r="FF349" s="728"/>
      <c r="FG349" s="728"/>
      <c r="FH349" s="728"/>
      <c r="FI349" s="728"/>
      <c r="FJ349" s="728"/>
      <c r="FK349" s="728"/>
      <c r="FL349" s="728"/>
      <c r="FM349" s="728"/>
      <c r="FN349" s="728"/>
      <c r="FO349" s="728"/>
      <c r="FP349" s="728"/>
      <c r="FQ349" s="728"/>
      <c r="FR349" s="728"/>
      <c r="FS349" s="728"/>
      <c r="FT349" s="728"/>
      <c r="FU349" s="728"/>
      <c r="FV349" s="728"/>
      <c r="FW349" s="728"/>
      <c r="FX349" s="728"/>
      <c r="FY349" s="728"/>
      <c r="FZ349" s="728"/>
      <c r="GA349" s="728"/>
      <c r="GB349" s="728"/>
      <c r="GC349" s="728"/>
      <c r="GD349" s="728"/>
      <c r="GE349" s="728"/>
      <c r="GF349" s="728"/>
      <c r="GG349" s="728"/>
      <c r="GH349" s="728"/>
      <c r="GI349" s="728"/>
      <c r="GJ349" s="728"/>
      <c r="GK349" s="728"/>
      <c r="GL349" s="728"/>
      <c r="GM349" s="728"/>
      <c r="GN349" s="728"/>
      <c r="GO349" s="728"/>
      <c r="GP349" s="728"/>
      <c r="GQ349" s="728"/>
      <c r="GR349" s="728"/>
      <c r="GS349" s="728"/>
      <c r="GT349" s="728"/>
      <c r="GU349" s="728"/>
      <c r="GV349" s="728"/>
      <c r="GW349" s="728"/>
      <c r="GX349" s="728"/>
      <c r="GY349" s="728"/>
      <c r="GZ349" s="728"/>
      <c r="HA349" s="728"/>
      <c r="HB349" s="728"/>
      <c r="HC349" s="728"/>
      <c r="HD349" s="728"/>
      <c r="HE349" s="728"/>
      <c r="HF349" s="728"/>
      <c r="HG349" s="728"/>
      <c r="HH349" s="728"/>
      <c r="HI349" s="728"/>
      <c r="HJ349" s="728"/>
      <c r="HK349" s="728"/>
      <c r="HL349" s="728"/>
      <c r="HM349" s="728"/>
      <c r="HN349" s="728"/>
      <c r="HO349" s="728"/>
      <c r="HP349" s="728"/>
      <c r="HQ349" s="728"/>
      <c r="HR349" s="728"/>
      <c r="HS349" s="728"/>
      <c r="HT349" s="728"/>
      <c r="HU349" s="728"/>
      <c r="HV349" s="728"/>
      <c r="HW349" s="728"/>
      <c r="HX349" s="728"/>
      <c r="HY349" s="728"/>
      <c r="HZ349" s="728"/>
      <c r="IA349" s="728"/>
      <c r="IB349" s="728"/>
      <c r="IC349" s="728"/>
      <c r="ID349" s="728"/>
      <c r="IE349" s="728"/>
      <c r="IF349" s="728"/>
      <c r="IG349" s="728"/>
      <c r="IH349" s="728"/>
      <c r="II349" s="728"/>
      <c r="IJ349" s="728"/>
      <c r="IK349" s="728"/>
      <c r="IL349" s="728"/>
      <c r="IM349" s="728"/>
      <c r="IN349" s="728"/>
      <c r="IO349" s="728"/>
      <c r="IP349" s="728"/>
      <c r="IQ349" s="728"/>
      <c r="IR349" s="728"/>
      <c r="IS349" s="728"/>
      <c r="IT349" s="728"/>
      <c r="IU349" s="728"/>
      <c r="IV349" s="728"/>
      <c r="IW349" s="728"/>
      <c r="IX349" s="728"/>
      <c r="IY349" s="728"/>
      <c r="IZ349" s="728"/>
      <c r="JA349" s="728"/>
      <c r="JB349" s="728"/>
      <c r="JC349" s="728"/>
      <c r="JD349" s="728"/>
      <c r="JE349" s="728"/>
    </row>
    <row r="350" spans="13:265" s="759" customFormat="1" ht="15" hidden="1" customHeight="1">
      <c r="M350" s="638"/>
      <c r="N350" s="638"/>
      <c r="CK350" s="728"/>
      <c r="CL350" s="728"/>
      <c r="CM350" s="728"/>
      <c r="CN350" s="728"/>
      <c r="CO350" s="728"/>
      <c r="CP350" s="728"/>
      <c r="CQ350" s="728"/>
      <c r="CR350" s="728"/>
      <c r="CS350" s="728"/>
      <c r="CT350" s="728"/>
      <c r="CU350" s="728"/>
      <c r="CV350" s="728"/>
      <c r="CW350" s="728"/>
      <c r="CX350" s="728"/>
      <c r="CY350" s="728"/>
      <c r="CZ350" s="728"/>
      <c r="DA350" s="728"/>
      <c r="DB350" s="728"/>
      <c r="DC350" s="728"/>
      <c r="DD350" s="728"/>
      <c r="DE350" s="728"/>
      <c r="DF350" s="728"/>
      <c r="DG350" s="728"/>
      <c r="DH350" s="728"/>
      <c r="DI350" s="728"/>
      <c r="DJ350" s="728"/>
      <c r="DK350" s="728"/>
      <c r="DL350" s="728"/>
      <c r="DM350" s="728"/>
      <c r="DN350" s="728"/>
      <c r="DO350" s="728"/>
      <c r="DP350" s="728"/>
      <c r="DQ350" s="728"/>
      <c r="DR350" s="728"/>
      <c r="DS350" s="728"/>
      <c r="DT350" s="728"/>
      <c r="DU350" s="728"/>
      <c r="DV350" s="728"/>
      <c r="DW350" s="728"/>
      <c r="DX350" s="728"/>
      <c r="DY350" s="728"/>
      <c r="DZ350" s="728"/>
      <c r="EA350" s="728"/>
      <c r="EB350" s="728"/>
      <c r="EC350" s="728"/>
      <c r="ED350" s="728"/>
      <c r="EE350" s="728"/>
      <c r="EF350" s="728"/>
      <c r="EG350" s="728"/>
      <c r="EH350" s="728"/>
      <c r="EI350" s="728"/>
      <c r="EJ350" s="728"/>
      <c r="EK350" s="728"/>
      <c r="EL350" s="728"/>
      <c r="EM350" s="728"/>
      <c r="EN350" s="728"/>
      <c r="EO350" s="728"/>
      <c r="EP350" s="728"/>
      <c r="EQ350" s="728"/>
      <c r="ER350" s="728"/>
      <c r="ES350" s="728"/>
      <c r="ET350" s="728"/>
      <c r="EU350" s="728"/>
      <c r="EV350" s="728"/>
      <c r="EW350" s="728"/>
      <c r="EX350" s="728"/>
      <c r="EY350" s="728"/>
      <c r="EZ350" s="728"/>
      <c r="FA350" s="728"/>
      <c r="FB350" s="728"/>
      <c r="FC350" s="728"/>
      <c r="FD350" s="728"/>
      <c r="FE350" s="728"/>
      <c r="FF350" s="728"/>
      <c r="FG350" s="728"/>
      <c r="FH350" s="728"/>
      <c r="FI350" s="728"/>
      <c r="FJ350" s="728"/>
      <c r="FK350" s="728"/>
      <c r="FL350" s="728"/>
      <c r="FM350" s="728"/>
      <c r="FN350" s="728"/>
      <c r="FO350" s="728"/>
      <c r="FP350" s="728"/>
      <c r="FQ350" s="728"/>
      <c r="FR350" s="728"/>
      <c r="FS350" s="728"/>
      <c r="FT350" s="728"/>
      <c r="FU350" s="728"/>
      <c r="FV350" s="728"/>
      <c r="FW350" s="728"/>
      <c r="FX350" s="728"/>
      <c r="FY350" s="728"/>
      <c r="FZ350" s="728"/>
      <c r="GA350" s="728"/>
      <c r="GB350" s="728"/>
      <c r="GC350" s="728"/>
      <c r="GD350" s="728"/>
      <c r="GE350" s="728"/>
      <c r="GF350" s="728"/>
      <c r="GG350" s="728"/>
      <c r="GH350" s="728"/>
      <c r="GI350" s="728"/>
      <c r="GJ350" s="728"/>
      <c r="GK350" s="728"/>
      <c r="GL350" s="728"/>
      <c r="GM350" s="728"/>
      <c r="GN350" s="728"/>
      <c r="GO350" s="728"/>
      <c r="GP350" s="728"/>
      <c r="GQ350" s="728"/>
      <c r="GR350" s="728"/>
      <c r="GS350" s="728"/>
      <c r="GT350" s="728"/>
      <c r="GU350" s="728"/>
      <c r="GV350" s="728"/>
      <c r="GW350" s="728"/>
      <c r="GX350" s="728"/>
      <c r="GY350" s="728"/>
      <c r="GZ350" s="728"/>
      <c r="HA350" s="728"/>
      <c r="HB350" s="728"/>
      <c r="HC350" s="728"/>
      <c r="HD350" s="728"/>
      <c r="HE350" s="728"/>
      <c r="HF350" s="728"/>
      <c r="HG350" s="728"/>
      <c r="HH350" s="728"/>
      <c r="HI350" s="728"/>
      <c r="HJ350" s="728"/>
      <c r="HK350" s="728"/>
      <c r="HL350" s="728"/>
      <c r="HM350" s="728"/>
      <c r="HN350" s="728"/>
      <c r="HO350" s="728"/>
      <c r="HP350" s="728"/>
      <c r="HQ350" s="728"/>
      <c r="HR350" s="728"/>
      <c r="HS350" s="728"/>
      <c r="HT350" s="728"/>
      <c r="HU350" s="728"/>
      <c r="HV350" s="728"/>
      <c r="HW350" s="728"/>
      <c r="HX350" s="728"/>
      <c r="HY350" s="728"/>
      <c r="HZ350" s="728"/>
      <c r="IA350" s="728"/>
      <c r="IB350" s="728"/>
      <c r="IC350" s="728"/>
      <c r="ID350" s="728"/>
      <c r="IE350" s="728"/>
      <c r="IF350" s="728"/>
      <c r="IG350" s="728"/>
      <c r="IH350" s="728"/>
      <c r="II350" s="728"/>
      <c r="IJ350" s="728"/>
      <c r="IK350" s="728"/>
      <c r="IL350" s="728"/>
      <c r="IM350" s="728"/>
      <c r="IN350" s="728"/>
      <c r="IO350" s="728"/>
      <c r="IP350" s="728"/>
      <c r="IQ350" s="728"/>
      <c r="IR350" s="728"/>
      <c r="IS350" s="728"/>
      <c r="IT350" s="728"/>
      <c r="IU350" s="728"/>
      <c r="IV350" s="728"/>
      <c r="IW350" s="728"/>
      <c r="IX350" s="728"/>
      <c r="IY350" s="728"/>
      <c r="IZ350" s="728"/>
      <c r="JA350" s="728"/>
      <c r="JB350" s="728"/>
      <c r="JC350" s="728"/>
      <c r="JD350" s="728"/>
      <c r="JE350" s="728"/>
    </row>
    <row r="351" spans="13:265" s="759" customFormat="1" ht="15" hidden="1" customHeight="1">
      <c r="M351" s="638"/>
      <c r="N351" s="638"/>
      <c r="CK351" s="728"/>
      <c r="CL351" s="728"/>
      <c r="CM351" s="728"/>
      <c r="CN351" s="728"/>
      <c r="CO351" s="728"/>
      <c r="CP351" s="728"/>
      <c r="CQ351" s="728"/>
      <c r="CR351" s="728"/>
      <c r="CS351" s="728"/>
      <c r="CT351" s="728"/>
      <c r="CU351" s="728"/>
      <c r="CV351" s="728"/>
      <c r="CW351" s="728"/>
      <c r="CX351" s="728"/>
      <c r="CY351" s="728"/>
      <c r="CZ351" s="728"/>
      <c r="DA351" s="728"/>
      <c r="DB351" s="728"/>
      <c r="DC351" s="728"/>
      <c r="DD351" s="728"/>
      <c r="DE351" s="728"/>
      <c r="DF351" s="728"/>
      <c r="DG351" s="728"/>
      <c r="DH351" s="728"/>
      <c r="DI351" s="728"/>
      <c r="DJ351" s="728"/>
      <c r="DK351" s="728"/>
      <c r="DL351" s="728"/>
      <c r="DM351" s="728"/>
      <c r="DN351" s="728"/>
      <c r="DO351" s="728"/>
      <c r="DP351" s="728"/>
      <c r="DQ351" s="728"/>
      <c r="DR351" s="728"/>
      <c r="DS351" s="728"/>
      <c r="DT351" s="728"/>
      <c r="DU351" s="728"/>
      <c r="DV351" s="728"/>
      <c r="DW351" s="728"/>
      <c r="DX351" s="728"/>
      <c r="DY351" s="728"/>
      <c r="DZ351" s="728"/>
      <c r="EA351" s="728"/>
      <c r="EB351" s="728"/>
      <c r="EC351" s="728"/>
      <c r="ED351" s="728"/>
      <c r="EE351" s="728"/>
      <c r="EF351" s="728"/>
      <c r="EG351" s="728"/>
      <c r="EH351" s="728"/>
      <c r="EI351" s="728"/>
      <c r="EJ351" s="728"/>
      <c r="EK351" s="728"/>
      <c r="EL351" s="728"/>
      <c r="EM351" s="728"/>
      <c r="EN351" s="728"/>
      <c r="EO351" s="728"/>
      <c r="EP351" s="728"/>
      <c r="EQ351" s="728"/>
      <c r="ER351" s="728"/>
      <c r="ES351" s="728"/>
      <c r="ET351" s="728"/>
      <c r="EU351" s="728"/>
      <c r="EV351" s="728"/>
      <c r="EW351" s="728"/>
      <c r="EX351" s="728"/>
      <c r="EY351" s="728"/>
      <c r="EZ351" s="728"/>
      <c r="FA351" s="728"/>
      <c r="FB351" s="728"/>
      <c r="FC351" s="728"/>
      <c r="FD351" s="728"/>
      <c r="FE351" s="728"/>
      <c r="FF351" s="728"/>
      <c r="FG351" s="728"/>
      <c r="FH351" s="728"/>
      <c r="FI351" s="728"/>
      <c r="FJ351" s="728"/>
      <c r="FK351" s="728"/>
      <c r="FL351" s="728"/>
      <c r="FM351" s="728"/>
      <c r="FN351" s="728"/>
      <c r="FO351" s="728"/>
      <c r="FP351" s="728"/>
      <c r="FQ351" s="728"/>
      <c r="FR351" s="728"/>
      <c r="FS351" s="728"/>
      <c r="FT351" s="728"/>
      <c r="FU351" s="728"/>
      <c r="FV351" s="728"/>
      <c r="FW351" s="728"/>
      <c r="FX351" s="728"/>
      <c r="FY351" s="728"/>
      <c r="FZ351" s="728"/>
      <c r="GA351" s="728"/>
      <c r="GB351" s="728"/>
      <c r="GC351" s="728"/>
      <c r="GD351" s="728"/>
      <c r="GE351" s="728"/>
      <c r="GF351" s="728"/>
      <c r="GG351" s="728"/>
      <c r="GH351" s="728"/>
      <c r="GI351" s="728"/>
      <c r="GJ351" s="728"/>
      <c r="GK351" s="728"/>
      <c r="GL351" s="728"/>
      <c r="GM351" s="728"/>
      <c r="GN351" s="728"/>
      <c r="GO351" s="728"/>
      <c r="GP351" s="728"/>
      <c r="GQ351" s="728"/>
      <c r="GR351" s="728"/>
      <c r="GS351" s="728"/>
      <c r="GT351" s="728"/>
      <c r="GU351" s="728"/>
      <c r="GV351" s="728"/>
      <c r="GW351" s="728"/>
      <c r="GX351" s="728"/>
      <c r="GY351" s="728"/>
      <c r="GZ351" s="728"/>
      <c r="HA351" s="728"/>
      <c r="HB351" s="728"/>
      <c r="HC351" s="728"/>
      <c r="HD351" s="728"/>
      <c r="HE351" s="728"/>
      <c r="HF351" s="728"/>
      <c r="HG351" s="728"/>
      <c r="HH351" s="728"/>
      <c r="HI351" s="728"/>
      <c r="HJ351" s="728"/>
      <c r="HK351" s="728"/>
      <c r="HL351" s="728"/>
      <c r="HM351" s="728"/>
      <c r="HN351" s="728"/>
      <c r="HO351" s="728"/>
      <c r="HP351" s="728"/>
      <c r="HQ351" s="728"/>
      <c r="HR351" s="728"/>
      <c r="HS351" s="728"/>
      <c r="HT351" s="728"/>
      <c r="HU351" s="728"/>
      <c r="HV351" s="728"/>
      <c r="HW351" s="728"/>
      <c r="HX351" s="728"/>
      <c r="HY351" s="728"/>
      <c r="HZ351" s="728"/>
      <c r="IA351" s="728"/>
      <c r="IB351" s="728"/>
      <c r="IC351" s="728"/>
      <c r="ID351" s="728"/>
      <c r="IE351" s="728"/>
      <c r="IF351" s="728"/>
      <c r="IG351" s="728"/>
      <c r="IH351" s="728"/>
      <c r="II351" s="728"/>
      <c r="IJ351" s="728"/>
      <c r="IK351" s="728"/>
      <c r="IL351" s="728"/>
      <c r="IM351" s="728"/>
      <c r="IN351" s="728"/>
      <c r="IO351" s="728"/>
      <c r="IP351" s="728"/>
      <c r="IQ351" s="728"/>
      <c r="IR351" s="728"/>
      <c r="IS351" s="728"/>
      <c r="IT351" s="728"/>
      <c r="IU351" s="728"/>
      <c r="IV351" s="728"/>
      <c r="IW351" s="728"/>
      <c r="IX351" s="728"/>
      <c r="IY351" s="728"/>
      <c r="IZ351" s="728"/>
      <c r="JA351" s="728"/>
      <c r="JB351" s="728"/>
      <c r="JC351" s="728"/>
      <c r="JD351" s="728"/>
      <c r="JE351" s="728"/>
    </row>
    <row r="352" spans="13:265" s="759" customFormat="1" ht="15" hidden="1" customHeight="1">
      <c r="M352" s="638"/>
      <c r="N352" s="638"/>
      <c r="CK352" s="728"/>
      <c r="CL352" s="728"/>
      <c r="CM352" s="728"/>
      <c r="CN352" s="728"/>
      <c r="CO352" s="728"/>
      <c r="CP352" s="728"/>
      <c r="CQ352" s="728"/>
      <c r="CR352" s="728"/>
      <c r="CS352" s="728"/>
      <c r="CT352" s="728"/>
      <c r="CU352" s="728"/>
      <c r="CV352" s="728"/>
      <c r="CW352" s="728"/>
      <c r="CX352" s="728"/>
      <c r="CY352" s="728"/>
      <c r="CZ352" s="728"/>
      <c r="DA352" s="728"/>
      <c r="DB352" s="728"/>
      <c r="DC352" s="728"/>
      <c r="DD352" s="728"/>
      <c r="DE352" s="728"/>
      <c r="DF352" s="728"/>
      <c r="DG352" s="728"/>
      <c r="DH352" s="728"/>
      <c r="DI352" s="728"/>
      <c r="DJ352" s="728"/>
      <c r="DK352" s="728"/>
      <c r="DL352" s="728"/>
      <c r="DM352" s="728"/>
      <c r="DN352" s="728"/>
      <c r="DO352" s="728"/>
      <c r="DP352" s="728"/>
      <c r="DQ352" s="728"/>
      <c r="DR352" s="728"/>
      <c r="DS352" s="728"/>
      <c r="DT352" s="728"/>
      <c r="DU352" s="728"/>
      <c r="DV352" s="728"/>
      <c r="DW352" s="728"/>
      <c r="DX352" s="728"/>
      <c r="DY352" s="728"/>
      <c r="DZ352" s="728"/>
      <c r="EA352" s="728"/>
      <c r="EB352" s="728"/>
      <c r="EC352" s="728"/>
      <c r="ED352" s="728"/>
      <c r="EE352" s="728"/>
      <c r="EF352" s="728"/>
      <c r="EG352" s="728"/>
      <c r="EH352" s="728"/>
      <c r="EI352" s="728"/>
      <c r="EJ352" s="728"/>
      <c r="EK352" s="728"/>
      <c r="EL352" s="728"/>
      <c r="EM352" s="728"/>
      <c r="EN352" s="728"/>
      <c r="EO352" s="728"/>
      <c r="EP352" s="728"/>
      <c r="EQ352" s="728"/>
      <c r="ER352" s="728"/>
      <c r="ES352" s="728"/>
      <c r="ET352" s="728"/>
      <c r="EU352" s="728"/>
      <c r="EV352" s="728"/>
      <c r="EW352" s="728"/>
      <c r="EX352" s="728"/>
      <c r="EY352" s="728"/>
      <c r="EZ352" s="728"/>
      <c r="FA352" s="728"/>
      <c r="FB352" s="728"/>
      <c r="FC352" s="728"/>
      <c r="FD352" s="728"/>
      <c r="FE352" s="728"/>
      <c r="FF352" s="728"/>
      <c r="FG352" s="728"/>
      <c r="FH352" s="728"/>
      <c r="FI352" s="728"/>
      <c r="FJ352" s="728"/>
      <c r="FK352" s="728"/>
      <c r="FL352" s="728"/>
      <c r="FM352" s="728"/>
      <c r="FN352" s="728"/>
      <c r="FO352" s="728"/>
      <c r="FP352" s="728"/>
      <c r="FQ352" s="728"/>
      <c r="FR352" s="728"/>
      <c r="FS352" s="728"/>
      <c r="FT352" s="728"/>
      <c r="FU352" s="728"/>
      <c r="FV352" s="728"/>
      <c r="FW352" s="728"/>
      <c r="FX352" s="728"/>
      <c r="FY352" s="728"/>
      <c r="FZ352" s="728"/>
      <c r="GA352" s="728"/>
      <c r="GB352" s="728"/>
      <c r="GC352" s="728"/>
      <c r="GD352" s="728"/>
      <c r="GE352" s="728"/>
      <c r="GF352" s="728"/>
      <c r="GG352" s="728"/>
      <c r="GH352" s="728"/>
      <c r="GI352" s="728"/>
      <c r="GJ352" s="728"/>
      <c r="GK352" s="728"/>
      <c r="GL352" s="728"/>
      <c r="GM352" s="728"/>
      <c r="GN352" s="728"/>
      <c r="GO352" s="728"/>
      <c r="GP352" s="728"/>
      <c r="GQ352" s="728"/>
      <c r="GR352" s="728"/>
      <c r="GS352" s="728"/>
      <c r="GT352" s="728"/>
      <c r="GU352" s="728"/>
      <c r="GV352" s="728"/>
      <c r="GW352" s="728"/>
      <c r="GX352" s="728"/>
      <c r="GY352" s="728"/>
      <c r="GZ352" s="728"/>
      <c r="HA352" s="728"/>
      <c r="HB352" s="728"/>
      <c r="HC352" s="728"/>
      <c r="HD352" s="728"/>
      <c r="HE352" s="728"/>
      <c r="HF352" s="728"/>
      <c r="HG352" s="728"/>
      <c r="HH352" s="728"/>
      <c r="HI352" s="728"/>
      <c r="HJ352" s="728"/>
      <c r="HK352" s="728"/>
      <c r="HL352" s="728"/>
      <c r="HM352" s="728"/>
      <c r="HN352" s="728"/>
      <c r="HO352" s="728"/>
      <c r="HP352" s="728"/>
      <c r="HQ352" s="728"/>
      <c r="HR352" s="728"/>
      <c r="HS352" s="728"/>
      <c r="HT352" s="728"/>
      <c r="HU352" s="728"/>
      <c r="HV352" s="728"/>
      <c r="HW352" s="728"/>
      <c r="HX352" s="728"/>
      <c r="HY352" s="728"/>
      <c r="HZ352" s="728"/>
      <c r="IA352" s="728"/>
      <c r="IB352" s="728"/>
      <c r="IC352" s="728"/>
      <c r="ID352" s="728"/>
      <c r="IE352" s="728"/>
      <c r="IF352" s="728"/>
      <c r="IG352" s="728"/>
      <c r="IH352" s="728"/>
      <c r="II352" s="728"/>
      <c r="IJ352" s="728"/>
      <c r="IK352" s="728"/>
      <c r="IL352" s="728"/>
      <c r="IM352" s="728"/>
      <c r="IN352" s="728"/>
      <c r="IO352" s="728"/>
      <c r="IP352" s="728"/>
      <c r="IQ352" s="728"/>
      <c r="IR352" s="728"/>
      <c r="IS352" s="728"/>
      <c r="IT352" s="728"/>
      <c r="IU352" s="728"/>
      <c r="IV352" s="728"/>
      <c r="IW352" s="728"/>
      <c r="IX352" s="728"/>
      <c r="IY352" s="728"/>
      <c r="IZ352" s="728"/>
      <c r="JA352" s="728"/>
      <c r="JB352" s="728"/>
      <c r="JC352" s="728"/>
      <c r="JD352" s="728"/>
      <c r="JE352" s="728"/>
    </row>
    <row r="353" spans="1:265" s="759" customFormat="1" ht="15" hidden="1" customHeight="1">
      <c r="M353" s="638"/>
      <c r="N353" s="638"/>
      <c r="CK353" s="728"/>
      <c r="CL353" s="728"/>
      <c r="CM353" s="728"/>
      <c r="CN353" s="728"/>
      <c r="CO353" s="728"/>
      <c r="CP353" s="728"/>
      <c r="CQ353" s="728"/>
      <c r="CR353" s="728"/>
      <c r="CS353" s="728"/>
      <c r="CT353" s="728"/>
      <c r="CU353" s="728"/>
      <c r="CV353" s="728"/>
      <c r="CW353" s="728"/>
      <c r="CX353" s="728"/>
      <c r="CY353" s="728"/>
      <c r="CZ353" s="728"/>
      <c r="DA353" s="728"/>
      <c r="DB353" s="728"/>
      <c r="DC353" s="728"/>
      <c r="DD353" s="728"/>
      <c r="DE353" s="728"/>
      <c r="DF353" s="728"/>
      <c r="DG353" s="728"/>
      <c r="DH353" s="728"/>
      <c r="DI353" s="728"/>
      <c r="DJ353" s="728"/>
      <c r="DK353" s="728"/>
      <c r="DL353" s="728"/>
      <c r="DM353" s="728"/>
      <c r="DN353" s="728"/>
      <c r="DO353" s="728"/>
      <c r="DP353" s="728"/>
      <c r="DQ353" s="728"/>
      <c r="DR353" s="728"/>
      <c r="DS353" s="728"/>
      <c r="DT353" s="728"/>
      <c r="DU353" s="728"/>
      <c r="DV353" s="728"/>
      <c r="DW353" s="728"/>
      <c r="DX353" s="728"/>
      <c r="DY353" s="728"/>
      <c r="DZ353" s="728"/>
      <c r="EA353" s="728"/>
      <c r="EB353" s="728"/>
      <c r="EC353" s="728"/>
      <c r="ED353" s="728"/>
      <c r="EE353" s="728"/>
      <c r="EF353" s="728"/>
      <c r="EG353" s="728"/>
      <c r="EH353" s="728"/>
      <c r="EI353" s="728"/>
      <c r="EJ353" s="728"/>
      <c r="EK353" s="728"/>
      <c r="EL353" s="728"/>
      <c r="EM353" s="728"/>
      <c r="EN353" s="728"/>
      <c r="EO353" s="728"/>
      <c r="EP353" s="728"/>
      <c r="EQ353" s="728"/>
      <c r="ER353" s="728"/>
      <c r="ES353" s="728"/>
      <c r="ET353" s="728"/>
      <c r="EU353" s="728"/>
      <c r="EV353" s="728"/>
      <c r="EW353" s="728"/>
      <c r="EX353" s="728"/>
      <c r="EY353" s="728"/>
      <c r="EZ353" s="728"/>
      <c r="FA353" s="728"/>
      <c r="FB353" s="728"/>
      <c r="FC353" s="728"/>
      <c r="FD353" s="728"/>
      <c r="FE353" s="728"/>
      <c r="FF353" s="728"/>
      <c r="FG353" s="728"/>
      <c r="FH353" s="728"/>
      <c r="FI353" s="728"/>
      <c r="FJ353" s="728"/>
      <c r="FK353" s="728"/>
      <c r="FL353" s="728"/>
      <c r="FM353" s="728"/>
      <c r="FN353" s="728"/>
      <c r="FO353" s="728"/>
      <c r="FP353" s="728"/>
      <c r="FQ353" s="728"/>
      <c r="FR353" s="728"/>
      <c r="FS353" s="728"/>
      <c r="FT353" s="728"/>
      <c r="FU353" s="728"/>
      <c r="FV353" s="728"/>
      <c r="FW353" s="728"/>
      <c r="FX353" s="728"/>
      <c r="FY353" s="728"/>
      <c r="FZ353" s="728"/>
      <c r="GA353" s="728"/>
      <c r="GB353" s="728"/>
      <c r="GC353" s="728"/>
      <c r="GD353" s="728"/>
      <c r="GE353" s="728"/>
      <c r="GF353" s="728"/>
      <c r="GG353" s="728"/>
      <c r="GH353" s="728"/>
      <c r="GI353" s="728"/>
      <c r="GJ353" s="728"/>
      <c r="GK353" s="728"/>
      <c r="GL353" s="728"/>
      <c r="GM353" s="728"/>
      <c r="GN353" s="728"/>
      <c r="GO353" s="728"/>
      <c r="GP353" s="728"/>
      <c r="GQ353" s="728"/>
      <c r="GR353" s="728"/>
      <c r="GS353" s="728"/>
      <c r="GT353" s="728"/>
      <c r="GU353" s="728"/>
      <c r="GV353" s="728"/>
      <c r="GW353" s="728"/>
      <c r="GX353" s="728"/>
      <c r="GY353" s="728"/>
      <c r="GZ353" s="728"/>
      <c r="HA353" s="728"/>
      <c r="HB353" s="728"/>
      <c r="HC353" s="728"/>
      <c r="HD353" s="728"/>
      <c r="HE353" s="728"/>
      <c r="HF353" s="728"/>
      <c r="HG353" s="728"/>
      <c r="HH353" s="728"/>
      <c r="HI353" s="728"/>
      <c r="HJ353" s="728"/>
      <c r="HK353" s="728"/>
      <c r="HL353" s="728"/>
      <c r="HM353" s="728"/>
      <c r="HN353" s="728"/>
      <c r="HO353" s="728"/>
      <c r="HP353" s="728"/>
      <c r="HQ353" s="728"/>
      <c r="HR353" s="728"/>
      <c r="HS353" s="728"/>
      <c r="HT353" s="728"/>
      <c r="HU353" s="728"/>
      <c r="HV353" s="728"/>
      <c r="HW353" s="728"/>
      <c r="HX353" s="728"/>
      <c r="HY353" s="728"/>
      <c r="HZ353" s="728"/>
      <c r="IA353" s="728"/>
      <c r="IB353" s="728"/>
      <c r="IC353" s="728"/>
      <c r="ID353" s="728"/>
      <c r="IE353" s="728"/>
      <c r="IF353" s="728"/>
      <c r="IG353" s="728"/>
      <c r="IH353" s="728"/>
      <c r="II353" s="728"/>
      <c r="IJ353" s="728"/>
      <c r="IK353" s="728"/>
      <c r="IL353" s="728"/>
      <c r="IM353" s="728"/>
      <c r="IN353" s="728"/>
      <c r="IO353" s="728"/>
      <c r="IP353" s="728"/>
      <c r="IQ353" s="728"/>
      <c r="IR353" s="728"/>
      <c r="IS353" s="728"/>
      <c r="IT353" s="728"/>
      <c r="IU353" s="728"/>
      <c r="IV353" s="728"/>
      <c r="IW353" s="728"/>
      <c r="IX353" s="728"/>
      <c r="IY353" s="728"/>
      <c r="IZ353" s="728"/>
      <c r="JA353" s="728"/>
      <c r="JB353" s="728"/>
      <c r="JC353" s="728"/>
      <c r="JD353" s="728"/>
      <c r="JE353" s="728"/>
    </row>
    <row r="354" spans="1:265" s="759" customFormat="1" ht="15" hidden="1" customHeight="1">
      <c r="M354" s="638"/>
      <c r="N354" s="638"/>
      <c r="CK354" s="728"/>
      <c r="CL354" s="728"/>
      <c r="CM354" s="728"/>
      <c r="CN354" s="728"/>
      <c r="CO354" s="728"/>
      <c r="CP354" s="728"/>
      <c r="CQ354" s="728"/>
      <c r="CR354" s="728"/>
      <c r="CS354" s="728"/>
      <c r="CT354" s="728"/>
      <c r="CU354" s="728"/>
      <c r="CV354" s="728"/>
      <c r="CW354" s="728"/>
      <c r="CX354" s="728"/>
      <c r="CY354" s="728"/>
      <c r="CZ354" s="728"/>
      <c r="DA354" s="728"/>
      <c r="DB354" s="728"/>
      <c r="DC354" s="728"/>
      <c r="DD354" s="728"/>
      <c r="DE354" s="728"/>
      <c r="DF354" s="728"/>
      <c r="DG354" s="728"/>
      <c r="DH354" s="728"/>
      <c r="DI354" s="728"/>
      <c r="DJ354" s="728"/>
      <c r="DK354" s="728"/>
      <c r="DL354" s="728"/>
      <c r="DM354" s="728"/>
      <c r="DN354" s="728"/>
      <c r="DO354" s="728"/>
      <c r="DP354" s="728"/>
      <c r="DQ354" s="728"/>
      <c r="DR354" s="728"/>
      <c r="DS354" s="728"/>
      <c r="DT354" s="728"/>
      <c r="DU354" s="728"/>
      <c r="DV354" s="728"/>
      <c r="DW354" s="728"/>
      <c r="DX354" s="728"/>
      <c r="DY354" s="728"/>
      <c r="DZ354" s="728"/>
      <c r="EA354" s="728"/>
      <c r="EB354" s="728"/>
      <c r="EC354" s="728"/>
      <c r="ED354" s="728"/>
      <c r="EE354" s="728"/>
      <c r="EF354" s="728"/>
      <c r="EG354" s="728"/>
      <c r="EH354" s="728"/>
      <c r="EI354" s="728"/>
      <c r="EJ354" s="728"/>
      <c r="EK354" s="728"/>
      <c r="EL354" s="728"/>
      <c r="EM354" s="728"/>
      <c r="EN354" s="728"/>
      <c r="EO354" s="728"/>
      <c r="EP354" s="728"/>
      <c r="EQ354" s="728"/>
      <c r="ER354" s="728"/>
      <c r="ES354" s="728"/>
      <c r="ET354" s="728"/>
      <c r="EU354" s="728"/>
      <c r="EV354" s="728"/>
      <c r="EW354" s="728"/>
      <c r="EX354" s="728"/>
      <c r="EY354" s="728"/>
      <c r="EZ354" s="728"/>
      <c r="FA354" s="728"/>
      <c r="FB354" s="728"/>
      <c r="FC354" s="728"/>
      <c r="FD354" s="728"/>
      <c r="FE354" s="728"/>
      <c r="FF354" s="728"/>
      <c r="FG354" s="728"/>
      <c r="FH354" s="728"/>
      <c r="FI354" s="728"/>
      <c r="FJ354" s="728"/>
      <c r="FK354" s="728"/>
      <c r="FL354" s="728"/>
      <c r="FM354" s="728"/>
      <c r="FN354" s="728"/>
      <c r="FO354" s="728"/>
      <c r="FP354" s="728"/>
      <c r="FQ354" s="728"/>
      <c r="FR354" s="728"/>
      <c r="FS354" s="728"/>
      <c r="FT354" s="728"/>
      <c r="FU354" s="728"/>
      <c r="FV354" s="728"/>
      <c r="FW354" s="728"/>
      <c r="FX354" s="728"/>
      <c r="FY354" s="728"/>
      <c r="FZ354" s="728"/>
      <c r="GA354" s="728"/>
      <c r="GB354" s="728"/>
      <c r="GC354" s="728"/>
      <c r="GD354" s="728"/>
      <c r="GE354" s="728"/>
      <c r="GF354" s="728"/>
      <c r="GG354" s="728"/>
      <c r="GH354" s="728"/>
      <c r="GI354" s="728"/>
      <c r="GJ354" s="728"/>
      <c r="GK354" s="728"/>
      <c r="GL354" s="728"/>
      <c r="GM354" s="728"/>
      <c r="GN354" s="728"/>
      <c r="GO354" s="728"/>
      <c r="GP354" s="728"/>
      <c r="GQ354" s="728"/>
      <c r="GR354" s="728"/>
      <c r="GS354" s="728"/>
      <c r="GT354" s="728"/>
      <c r="GU354" s="728"/>
      <c r="GV354" s="728"/>
      <c r="GW354" s="728"/>
      <c r="GX354" s="728"/>
      <c r="GY354" s="728"/>
      <c r="GZ354" s="728"/>
      <c r="HA354" s="728"/>
      <c r="HB354" s="728"/>
      <c r="HC354" s="728"/>
      <c r="HD354" s="728"/>
      <c r="HE354" s="728"/>
      <c r="HF354" s="728"/>
      <c r="HG354" s="728"/>
      <c r="HH354" s="728"/>
      <c r="HI354" s="728"/>
      <c r="HJ354" s="728"/>
      <c r="HK354" s="728"/>
      <c r="HL354" s="728"/>
      <c r="HM354" s="728"/>
      <c r="HN354" s="728"/>
      <c r="HO354" s="728"/>
      <c r="HP354" s="728"/>
      <c r="HQ354" s="728"/>
      <c r="HR354" s="728"/>
      <c r="HS354" s="728"/>
      <c r="HT354" s="728"/>
      <c r="HU354" s="728"/>
      <c r="HV354" s="728"/>
      <c r="HW354" s="728"/>
      <c r="HX354" s="728"/>
      <c r="HY354" s="728"/>
      <c r="HZ354" s="728"/>
      <c r="IA354" s="728"/>
      <c r="IB354" s="728"/>
      <c r="IC354" s="728"/>
      <c r="ID354" s="728"/>
      <c r="IE354" s="728"/>
      <c r="IF354" s="728"/>
      <c r="IG354" s="728"/>
      <c r="IH354" s="728"/>
      <c r="II354" s="728"/>
      <c r="IJ354" s="728"/>
      <c r="IK354" s="728"/>
      <c r="IL354" s="728"/>
      <c r="IM354" s="728"/>
      <c r="IN354" s="728"/>
      <c r="IO354" s="728"/>
      <c r="IP354" s="728"/>
      <c r="IQ354" s="728"/>
      <c r="IR354" s="728"/>
      <c r="IS354" s="728"/>
      <c r="IT354" s="728"/>
      <c r="IU354" s="728"/>
      <c r="IV354" s="728"/>
      <c r="IW354" s="728"/>
      <c r="IX354" s="728"/>
      <c r="IY354" s="728"/>
      <c r="IZ354" s="728"/>
      <c r="JA354" s="728"/>
      <c r="JB354" s="728"/>
      <c r="JC354" s="728"/>
      <c r="JD354" s="728"/>
      <c r="JE354" s="728"/>
    </row>
    <row r="355" spans="1:265" s="759" customFormat="1" ht="15" hidden="1" customHeight="1">
      <c r="M355" s="638"/>
      <c r="N355" s="638"/>
      <c r="CK355" s="728"/>
      <c r="CL355" s="728"/>
      <c r="CM355" s="728"/>
      <c r="CN355" s="728"/>
      <c r="CO355" s="728"/>
      <c r="CP355" s="728"/>
      <c r="CQ355" s="728"/>
      <c r="CR355" s="728"/>
      <c r="CS355" s="728"/>
      <c r="CT355" s="728"/>
      <c r="CU355" s="728"/>
      <c r="CV355" s="728"/>
      <c r="CW355" s="728"/>
      <c r="CX355" s="728"/>
      <c r="CY355" s="728"/>
      <c r="CZ355" s="728"/>
      <c r="DA355" s="728"/>
      <c r="DB355" s="728"/>
      <c r="DC355" s="728"/>
      <c r="DD355" s="728"/>
      <c r="DE355" s="728"/>
      <c r="DF355" s="728"/>
      <c r="DG355" s="728"/>
      <c r="DH355" s="728"/>
      <c r="DI355" s="728"/>
      <c r="DJ355" s="728"/>
      <c r="DK355" s="728"/>
      <c r="DL355" s="728"/>
      <c r="DM355" s="728"/>
      <c r="DN355" s="728"/>
      <c r="DO355" s="728"/>
      <c r="DP355" s="728"/>
      <c r="DQ355" s="728"/>
      <c r="DR355" s="728"/>
      <c r="DS355" s="728"/>
      <c r="DT355" s="728"/>
      <c r="DU355" s="728"/>
      <c r="DV355" s="728"/>
      <c r="DW355" s="728"/>
      <c r="DX355" s="728"/>
      <c r="DY355" s="728"/>
      <c r="DZ355" s="728"/>
      <c r="EA355" s="728"/>
      <c r="EB355" s="728"/>
      <c r="EC355" s="728"/>
      <c r="ED355" s="728"/>
      <c r="EE355" s="728"/>
      <c r="EF355" s="728"/>
      <c r="EG355" s="728"/>
      <c r="EH355" s="728"/>
      <c r="EI355" s="728"/>
      <c r="EJ355" s="728"/>
      <c r="EK355" s="728"/>
      <c r="EL355" s="728"/>
      <c r="EM355" s="728"/>
      <c r="EN355" s="728"/>
      <c r="EO355" s="728"/>
      <c r="EP355" s="728"/>
      <c r="EQ355" s="728"/>
      <c r="ER355" s="728"/>
      <c r="ES355" s="728"/>
      <c r="ET355" s="728"/>
      <c r="EU355" s="728"/>
      <c r="EV355" s="728"/>
      <c r="EW355" s="728"/>
      <c r="EX355" s="728"/>
      <c r="EY355" s="728"/>
      <c r="EZ355" s="728"/>
      <c r="FA355" s="728"/>
      <c r="FB355" s="728"/>
      <c r="FC355" s="728"/>
      <c r="FD355" s="728"/>
      <c r="FE355" s="728"/>
      <c r="FF355" s="728"/>
      <c r="FG355" s="728"/>
      <c r="FH355" s="728"/>
      <c r="FI355" s="728"/>
      <c r="FJ355" s="728"/>
      <c r="FK355" s="728"/>
      <c r="FL355" s="728"/>
      <c r="FM355" s="728"/>
      <c r="FN355" s="728"/>
      <c r="FO355" s="728"/>
      <c r="FP355" s="728"/>
      <c r="FQ355" s="728"/>
      <c r="FR355" s="728"/>
      <c r="FS355" s="728"/>
      <c r="FT355" s="728"/>
      <c r="FU355" s="728"/>
      <c r="FV355" s="728"/>
      <c r="FW355" s="728"/>
      <c r="FX355" s="728"/>
      <c r="FY355" s="728"/>
      <c r="FZ355" s="728"/>
      <c r="GA355" s="728"/>
      <c r="GB355" s="728"/>
      <c r="GC355" s="728"/>
      <c r="GD355" s="728"/>
      <c r="GE355" s="728"/>
      <c r="GF355" s="728"/>
      <c r="GG355" s="728"/>
      <c r="GH355" s="728"/>
      <c r="GI355" s="728"/>
      <c r="GJ355" s="728"/>
      <c r="GK355" s="728"/>
      <c r="GL355" s="728"/>
      <c r="GM355" s="728"/>
      <c r="GN355" s="728"/>
      <c r="GO355" s="728"/>
      <c r="GP355" s="728"/>
      <c r="GQ355" s="728"/>
      <c r="GR355" s="728"/>
      <c r="GS355" s="728"/>
      <c r="GT355" s="728"/>
      <c r="GU355" s="728"/>
      <c r="GV355" s="728"/>
      <c r="GW355" s="728"/>
      <c r="GX355" s="728"/>
      <c r="GY355" s="728"/>
      <c r="GZ355" s="728"/>
      <c r="HA355" s="728"/>
      <c r="HB355" s="728"/>
      <c r="HC355" s="728"/>
      <c r="HD355" s="728"/>
      <c r="HE355" s="728"/>
      <c r="HF355" s="728"/>
      <c r="HG355" s="728"/>
      <c r="HH355" s="728"/>
      <c r="HI355" s="728"/>
      <c r="HJ355" s="728"/>
      <c r="HK355" s="728"/>
      <c r="HL355" s="728"/>
      <c r="HM355" s="728"/>
      <c r="HN355" s="728"/>
      <c r="HO355" s="728"/>
      <c r="HP355" s="728"/>
      <c r="HQ355" s="728"/>
      <c r="HR355" s="728"/>
      <c r="HS355" s="728"/>
      <c r="HT355" s="728"/>
      <c r="HU355" s="728"/>
      <c r="HV355" s="728"/>
      <c r="HW355" s="728"/>
      <c r="HX355" s="728"/>
      <c r="HY355" s="728"/>
      <c r="HZ355" s="728"/>
      <c r="IA355" s="728"/>
      <c r="IB355" s="728"/>
      <c r="IC355" s="728"/>
      <c r="ID355" s="728"/>
      <c r="IE355" s="728"/>
      <c r="IF355" s="728"/>
      <c r="IG355" s="728"/>
      <c r="IH355" s="728"/>
      <c r="II355" s="728"/>
      <c r="IJ355" s="728"/>
      <c r="IK355" s="728"/>
      <c r="IL355" s="728"/>
      <c r="IM355" s="728"/>
      <c r="IN355" s="728"/>
      <c r="IO355" s="728"/>
      <c r="IP355" s="728"/>
      <c r="IQ355" s="728"/>
      <c r="IR355" s="728"/>
      <c r="IS355" s="728"/>
      <c r="IT355" s="728"/>
      <c r="IU355" s="728"/>
      <c r="IV355" s="728"/>
      <c r="IW355" s="728"/>
      <c r="IX355" s="728"/>
      <c r="IY355" s="728"/>
      <c r="IZ355" s="728"/>
      <c r="JA355" s="728"/>
      <c r="JB355" s="728"/>
      <c r="JC355" s="728"/>
      <c r="JD355" s="728"/>
      <c r="JE355" s="728"/>
    </row>
    <row r="356" spans="1:265" s="759" customFormat="1" ht="15" hidden="1" customHeight="1">
      <c r="M356" s="638"/>
      <c r="N356" s="638"/>
      <c r="CK356" s="728"/>
      <c r="CL356" s="728"/>
      <c r="CM356" s="728"/>
      <c r="CN356" s="728"/>
      <c r="CO356" s="728"/>
      <c r="CP356" s="728"/>
      <c r="CQ356" s="728"/>
      <c r="CR356" s="728"/>
      <c r="CS356" s="728"/>
      <c r="CT356" s="728"/>
      <c r="CU356" s="728"/>
      <c r="CV356" s="728"/>
      <c r="CW356" s="728"/>
      <c r="CX356" s="728"/>
      <c r="CY356" s="728"/>
      <c r="CZ356" s="728"/>
      <c r="DA356" s="728"/>
      <c r="DB356" s="728"/>
      <c r="DC356" s="728"/>
      <c r="DD356" s="728"/>
      <c r="DE356" s="728"/>
      <c r="DF356" s="728"/>
      <c r="DG356" s="728"/>
      <c r="DH356" s="728"/>
      <c r="DI356" s="728"/>
      <c r="DJ356" s="728"/>
      <c r="DK356" s="728"/>
      <c r="DL356" s="728"/>
      <c r="DM356" s="728"/>
      <c r="DN356" s="728"/>
      <c r="DO356" s="728"/>
      <c r="DP356" s="728"/>
      <c r="DQ356" s="728"/>
      <c r="DR356" s="728"/>
      <c r="DS356" s="728"/>
      <c r="DT356" s="728"/>
      <c r="DU356" s="728"/>
      <c r="DV356" s="728"/>
      <c r="DW356" s="728"/>
      <c r="DX356" s="728"/>
      <c r="DY356" s="728"/>
      <c r="DZ356" s="728"/>
      <c r="EA356" s="728"/>
      <c r="EB356" s="728"/>
      <c r="EC356" s="728"/>
      <c r="ED356" s="728"/>
      <c r="EE356" s="728"/>
      <c r="EF356" s="728"/>
      <c r="EG356" s="728"/>
      <c r="EH356" s="728"/>
      <c r="EI356" s="728"/>
      <c r="EJ356" s="728"/>
      <c r="EK356" s="728"/>
      <c r="EL356" s="728"/>
      <c r="EM356" s="728"/>
      <c r="EN356" s="728"/>
      <c r="EO356" s="728"/>
      <c r="EP356" s="728"/>
      <c r="EQ356" s="728"/>
      <c r="ER356" s="728"/>
      <c r="ES356" s="728"/>
      <c r="ET356" s="728"/>
      <c r="EU356" s="728"/>
      <c r="EV356" s="728"/>
      <c r="EW356" s="728"/>
      <c r="EX356" s="728"/>
      <c r="EY356" s="728"/>
      <c r="EZ356" s="728"/>
      <c r="FA356" s="728"/>
      <c r="FB356" s="728"/>
      <c r="FC356" s="728"/>
      <c r="FD356" s="728"/>
      <c r="FE356" s="728"/>
      <c r="FF356" s="728"/>
      <c r="FG356" s="728"/>
      <c r="FH356" s="728"/>
      <c r="FI356" s="728"/>
      <c r="FJ356" s="728"/>
      <c r="FK356" s="728"/>
      <c r="FL356" s="728"/>
      <c r="FM356" s="728"/>
      <c r="FN356" s="728"/>
      <c r="FO356" s="728"/>
      <c r="FP356" s="728"/>
      <c r="FQ356" s="728"/>
      <c r="FR356" s="728"/>
      <c r="FS356" s="728"/>
      <c r="FT356" s="728"/>
      <c r="FU356" s="728"/>
      <c r="FV356" s="728"/>
      <c r="FW356" s="728"/>
      <c r="FX356" s="728"/>
      <c r="FY356" s="728"/>
      <c r="FZ356" s="728"/>
      <c r="GA356" s="728"/>
      <c r="GB356" s="728"/>
      <c r="GC356" s="728"/>
      <c r="GD356" s="728"/>
      <c r="GE356" s="728"/>
      <c r="GF356" s="728"/>
      <c r="GG356" s="728"/>
      <c r="GH356" s="728"/>
      <c r="GI356" s="728"/>
      <c r="GJ356" s="728"/>
      <c r="GK356" s="728"/>
      <c r="GL356" s="728"/>
      <c r="GM356" s="728"/>
      <c r="GN356" s="728"/>
      <c r="GO356" s="728"/>
      <c r="GP356" s="728"/>
      <c r="GQ356" s="728"/>
      <c r="GR356" s="728"/>
      <c r="GS356" s="728"/>
      <c r="GT356" s="728"/>
      <c r="GU356" s="728"/>
      <c r="GV356" s="728"/>
      <c r="GW356" s="728"/>
      <c r="GX356" s="728"/>
      <c r="GY356" s="728"/>
      <c r="GZ356" s="728"/>
      <c r="HA356" s="728"/>
      <c r="HB356" s="728"/>
      <c r="HC356" s="728"/>
      <c r="HD356" s="728"/>
      <c r="HE356" s="728"/>
      <c r="HF356" s="728"/>
      <c r="HG356" s="728"/>
      <c r="HH356" s="728"/>
      <c r="HI356" s="728"/>
      <c r="HJ356" s="728"/>
      <c r="HK356" s="728"/>
      <c r="HL356" s="728"/>
      <c r="HM356" s="728"/>
      <c r="HN356" s="728"/>
      <c r="HO356" s="728"/>
      <c r="HP356" s="728"/>
      <c r="HQ356" s="728"/>
      <c r="HR356" s="728"/>
      <c r="HS356" s="728"/>
      <c r="HT356" s="728"/>
      <c r="HU356" s="728"/>
      <c r="HV356" s="728"/>
      <c r="HW356" s="728"/>
      <c r="HX356" s="728"/>
      <c r="HY356" s="728"/>
      <c r="HZ356" s="728"/>
      <c r="IA356" s="728"/>
      <c r="IB356" s="728"/>
      <c r="IC356" s="728"/>
      <c r="ID356" s="728"/>
      <c r="IE356" s="728"/>
      <c r="IF356" s="728"/>
      <c r="IG356" s="728"/>
      <c r="IH356" s="728"/>
      <c r="II356" s="728"/>
      <c r="IJ356" s="728"/>
      <c r="IK356" s="728"/>
      <c r="IL356" s="728"/>
      <c r="IM356" s="728"/>
      <c r="IN356" s="728"/>
      <c r="IO356" s="728"/>
      <c r="IP356" s="728"/>
      <c r="IQ356" s="728"/>
      <c r="IR356" s="728"/>
      <c r="IS356" s="728"/>
      <c r="IT356" s="728"/>
      <c r="IU356" s="728"/>
      <c r="IV356" s="728"/>
      <c r="IW356" s="728"/>
      <c r="IX356" s="728"/>
      <c r="IY356" s="728"/>
      <c r="IZ356" s="728"/>
      <c r="JA356" s="728"/>
      <c r="JB356" s="728"/>
      <c r="JC356" s="728"/>
      <c r="JD356" s="728"/>
      <c r="JE356" s="728"/>
    </row>
    <row r="357" spans="1:265" s="759" customFormat="1" ht="15" hidden="1" customHeight="1">
      <c r="M357" s="638"/>
      <c r="N357" s="638"/>
      <c r="CK357" s="728"/>
      <c r="CL357" s="728"/>
      <c r="CM357" s="728"/>
      <c r="CN357" s="728"/>
      <c r="CO357" s="728"/>
      <c r="CP357" s="728"/>
      <c r="CQ357" s="728"/>
      <c r="CR357" s="728"/>
      <c r="CS357" s="728"/>
      <c r="CT357" s="728"/>
      <c r="CU357" s="728"/>
      <c r="CV357" s="728"/>
      <c r="CW357" s="728"/>
      <c r="CX357" s="728"/>
      <c r="CY357" s="728"/>
      <c r="CZ357" s="728"/>
      <c r="DA357" s="728"/>
      <c r="DB357" s="728"/>
      <c r="DC357" s="728"/>
      <c r="DD357" s="728"/>
      <c r="DE357" s="728"/>
      <c r="DF357" s="728"/>
      <c r="DG357" s="728"/>
      <c r="DH357" s="728"/>
      <c r="DI357" s="728"/>
      <c r="DJ357" s="728"/>
      <c r="DK357" s="728"/>
      <c r="DL357" s="728"/>
      <c r="DM357" s="728"/>
      <c r="DN357" s="728"/>
      <c r="DO357" s="728"/>
      <c r="DP357" s="728"/>
      <c r="DQ357" s="728"/>
      <c r="DR357" s="728"/>
      <c r="DS357" s="728"/>
      <c r="DT357" s="728"/>
      <c r="DU357" s="728"/>
      <c r="DV357" s="728"/>
      <c r="DW357" s="728"/>
      <c r="DX357" s="728"/>
      <c r="DY357" s="728"/>
      <c r="DZ357" s="728"/>
      <c r="EA357" s="728"/>
      <c r="EB357" s="728"/>
      <c r="EC357" s="728"/>
      <c r="ED357" s="728"/>
      <c r="EE357" s="728"/>
      <c r="EF357" s="728"/>
      <c r="EG357" s="728"/>
      <c r="EH357" s="728"/>
      <c r="EI357" s="728"/>
      <c r="EJ357" s="728"/>
      <c r="EK357" s="728"/>
      <c r="EL357" s="728"/>
      <c r="EM357" s="728"/>
      <c r="EN357" s="728"/>
      <c r="EO357" s="728"/>
      <c r="EP357" s="728"/>
      <c r="EQ357" s="728"/>
      <c r="ER357" s="728"/>
      <c r="ES357" s="728"/>
      <c r="ET357" s="728"/>
      <c r="EU357" s="728"/>
      <c r="EV357" s="728"/>
      <c r="EW357" s="728"/>
      <c r="EX357" s="728"/>
      <c r="EY357" s="728"/>
      <c r="EZ357" s="728"/>
      <c r="FA357" s="728"/>
      <c r="FB357" s="728"/>
      <c r="FC357" s="728"/>
      <c r="FD357" s="728"/>
      <c r="FE357" s="728"/>
      <c r="FF357" s="728"/>
      <c r="FG357" s="728"/>
      <c r="FH357" s="728"/>
      <c r="FI357" s="728"/>
      <c r="FJ357" s="728"/>
      <c r="FK357" s="728"/>
      <c r="FL357" s="728"/>
      <c r="FM357" s="728"/>
      <c r="FN357" s="728"/>
      <c r="FO357" s="728"/>
      <c r="FP357" s="728"/>
      <c r="FQ357" s="728"/>
      <c r="FR357" s="728"/>
      <c r="FS357" s="728"/>
      <c r="FT357" s="728"/>
      <c r="FU357" s="728"/>
      <c r="FV357" s="728"/>
      <c r="FW357" s="728"/>
      <c r="FX357" s="728"/>
      <c r="FY357" s="728"/>
      <c r="FZ357" s="728"/>
      <c r="GA357" s="728"/>
      <c r="GB357" s="728"/>
      <c r="GC357" s="728"/>
      <c r="GD357" s="728"/>
      <c r="GE357" s="728"/>
      <c r="GF357" s="728"/>
      <c r="GG357" s="728"/>
      <c r="GH357" s="728"/>
      <c r="GI357" s="728"/>
      <c r="GJ357" s="728"/>
      <c r="GK357" s="728"/>
      <c r="GL357" s="728"/>
      <c r="GM357" s="728"/>
      <c r="GN357" s="728"/>
      <c r="GO357" s="728"/>
      <c r="GP357" s="728"/>
      <c r="GQ357" s="728"/>
      <c r="GR357" s="728"/>
      <c r="GS357" s="728"/>
      <c r="GT357" s="728"/>
      <c r="GU357" s="728"/>
      <c r="GV357" s="728"/>
      <c r="GW357" s="728"/>
      <c r="GX357" s="728"/>
      <c r="GY357" s="728"/>
      <c r="GZ357" s="728"/>
      <c r="HA357" s="728"/>
      <c r="HB357" s="728"/>
      <c r="HC357" s="728"/>
      <c r="HD357" s="728"/>
      <c r="HE357" s="728"/>
      <c r="HF357" s="728"/>
      <c r="HG357" s="728"/>
      <c r="HH357" s="728"/>
      <c r="HI357" s="728"/>
      <c r="HJ357" s="728"/>
      <c r="HK357" s="728"/>
      <c r="HL357" s="728"/>
      <c r="HM357" s="728"/>
      <c r="HN357" s="728"/>
      <c r="HO357" s="728"/>
      <c r="HP357" s="728"/>
      <c r="HQ357" s="728"/>
      <c r="HR357" s="728"/>
      <c r="HS357" s="728"/>
      <c r="HT357" s="728"/>
      <c r="HU357" s="728"/>
      <c r="HV357" s="728"/>
      <c r="HW357" s="728"/>
      <c r="HX357" s="728"/>
      <c r="HY357" s="728"/>
      <c r="HZ357" s="728"/>
      <c r="IA357" s="728"/>
      <c r="IB357" s="728"/>
      <c r="IC357" s="728"/>
      <c r="ID357" s="728"/>
      <c r="IE357" s="728"/>
      <c r="IF357" s="728"/>
      <c r="IG357" s="728"/>
      <c r="IH357" s="728"/>
      <c r="II357" s="728"/>
      <c r="IJ357" s="728"/>
      <c r="IK357" s="728"/>
      <c r="IL357" s="728"/>
      <c r="IM357" s="728"/>
      <c r="IN357" s="728"/>
      <c r="IO357" s="728"/>
      <c r="IP357" s="728"/>
      <c r="IQ357" s="728"/>
      <c r="IR357" s="728"/>
      <c r="IS357" s="728"/>
      <c r="IT357" s="728"/>
      <c r="IU357" s="728"/>
      <c r="IV357" s="728"/>
      <c r="IW357" s="728"/>
      <c r="IX357" s="728"/>
      <c r="IY357" s="728"/>
      <c r="IZ357" s="728"/>
      <c r="JA357" s="728"/>
      <c r="JB357" s="728"/>
      <c r="JC357" s="728"/>
      <c r="JD357" s="728"/>
      <c r="JE357" s="728"/>
    </row>
    <row r="358" spans="1:265" s="759" customFormat="1" ht="15" hidden="1" customHeight="1">
      <c r="M358" s="638"/>
      <c r="N358" s="638"/>
      <c r="CK358" s="728"/>
      <c r="CL358" s="728"/>
      <c r="CM358" s="728"/>
      <c r="CN358" s="728"/>
      <c r="CO358" s="728"/>
      <c r="CP358" s="728"/>
      <c r="CQ358" s="728"/>
      <c r="CR358" s="728"/>
      <c r="CS358" s="728"/>
      <c r="CT358" s="728"/>
      <c r="CU358" s="728"/>
      <c r="CV358" s="728"/>
      <c r="CW358" s="728"/>
      <c r="CX358" s="728"/>
      <c r="CY358" s="728"/>
      <c r="CZ358" s="728"/>
      <c r="DA358" s="728"/>
      <c r="DB358" s="728"/>
      <c r="DC358" s="728"/>
      <c r="DD358" s="728"/>
      <c r="DE358" s="728"/>
      <c r="DF358" s="728"/>
      <c r="DG358" s="728"/>
      <c r="DH358" s="728"/>
      <c r="DI358" s="728"/>
      <c r="DJ358" s="728"/>
      <c r="DK358" s="728"/>
      <c r="DL358" s="728"/>
      <c r="DM358" s="728"/>
      <c r="DN358" s="728"/>
      <c r="DO358" s="728"/>
      <c r="DP358" s="728"/>
      <c r="DQ358" s="728"/>
      <c r="DR358" s="728"/>
      <c r="DS358" s="728"/>
      <c r="DT358" s="728"/>
      <c r="DU358" s="728"/>
      <c r="DV358" s="728"/>
      <c r="DW358" s="728"/>
      <c r="DX358" s="728"/>
      <c r="DY358" s="728"/>
      <c r="DZ358" s="728"/>
      <c r="EA358" s="728"/>
      <c r="EB358" s="728"/>
      <c r="EC358" s="728"/>
      <c r="ED358" s="728"/>
      <c r="EE358" s="728"/>
      <c r="EF358" s="728"/>
      <c r="EG358" s="728"/>
      <c r="EH358" s="728"/>
      <c r="EI358" s="728"/>
      <c r="EJ358" s="728"/>
      <c r="EK358" s="728"/>
      <c r="EL358" s="728"/>
      <c r="EM358" s="728"/>
      <c r="EN358" s="728"/>
      <c r="EO358" s="728"/>
      <c r="EP358" s="728"/>
      <c r="EQ358" s="728"/>
      <c r="ER358" s="728"/>
      <c r="ES358" s="728"/>
      <c r="ET358" s="728"/>
      <c r="EU358" s="728"/>
      <c r="EV358" s="728"/>
      <c r="EW358" s="728"/>
      <c r="EX358" s="728"/>
      <c r="EY358" s="728"/>
      <c r="EZ358" s="728"/>
      <c r="FA358" s="728"/>
      <c r="FB358" s="728"/>
      <c r="FC358" s="728"/>
      <c r="FD358" s="728"/>
      <c r="FE358" s="728"/>
      <c r="FF358" s="728"/>
      <c r="FG358" s="728"/>
      <c r="FH358" s="728"/>
      <c r="FI358" s="728"/>
      <c r="FJ358" s="728"/>
      <c r="FK358" s="728"/>
      <c r="FL358" s="728"/>
      <c r="FM358" s="728"/>
      <c r="FN358" s="728"/>
      <c r="FO358" s="728"/>
      <c r="FP358" s="728"/>
      <c r="FQ358" s="728"/>
      <c r="FR358" s="728"/>
      <c r="FS358" s="728"/>
      <c r="FT358" s="728"/>
      <c r="FU358" s="728"/>
      <c r="FV358" s="728"/>
      <c r="FW358" s="728"/>
      <c r="FX358" s="728"/>
      <c r="FY358" s="728"/>
      <c r="FZ358" s="728"/>
      <c r="GA358" s="728"/>
      <c r="GB358" s="728"/>
      <c r="GC358" s="728"/>
      <c r="GD358" s="728"/>
      <c r="GE358" s="728"/>
      <c r="GF358" s="728"/>
      <c r="GG358" s="728"/>
      <c r="GH358" s="728"/>
      <c r="GI358" s="728"/>
      <c r="GJ358" s="728"/>
      <c r="GK358" s="728"/>
      <c r="GL358" s="728"/>
      <c r="GM358" s="728"/>
      <c r="GN358" s="728"/>
      <c r="GO358" s="728"/>
      <c r="GP358" s="728"/>
      <c r="GQ358" s="728"/>
      <c r="GR358" s="728"/>
      <c r="GS358" s="728"/>
      <c r="GT358" s="728"/>
      <c r="GU358" s="728"/>
      <c r="GV358" s="728"/>
      <c r="GW358" s="728"/>
      <c r="GX358" s="728"/>
      <c r="GY358" s="728"/>
      <c r="GZ358" s="728"/>
      <c r="HA358" s="728"/>
      <c r="HB358" s="728"/>
      <c r="HC358" s="728"/>
      <c r="HD358" s="728"/>
      <c r="HE358" s="728"/>
      <c r="HF358" s="728"/>
      <c r="HG358" s="728"/>
      <c r="HH358" s="728"/>
      <c r="HI358" s="728"/>
      <c r="HJ358" s="728"/>
      <c r="HK358" s="728"/>
      <c r="HL358" s="728"/>
      <c r="HM358" s="728"/>
      <c r="HN358" s="728"/>
      <c r="HO358" s="728"/>
      <c r="HP358" s="728"/>
      <c r="HQ358" s="728"/>
      <c r="HR358" s="728"/>
      <c r="HS358" s="728"/>
      <c r="HT358" s="728"/>
      <c r="HU358" s="728"/>
      <c r="HV358" s="728"/>
      <c r="HW358" s="728"/>
      <c r="HX358" s="728"/>
      <c r="HY358" s="728"/>
      <c r="HZ358" s="728"/>
      <c r="IA358" s="728"/>
      <c r="IB358" s="728"/>
      <c r="IC358" s="728"/>
      <c r="ID358" s="728"/>
      <c r="IE358" s="728"/>
      <c r="IF358" s="728"/>
      <c r="IG358" s="728"/>
      <c r="IH358" s="728"/>
      <c r="II358" s="728"/>
      <c r="IJ358" s="728"/>
      <c r="IK358" s="728"/>
      <c r="IL358" s="728"/>
      <c r="IM358" s="728"/>
      <c r="IN358" s="728"/>
      <c r="IO358" s="728"/>
      <c r="IP358" s="728"/>
      <c r="IQ358" s="728"/>
      <c r="IR358" s="728"/>
      <c r="IS358" s="728"/>
      <c r="IT358" s="728"/>
      <c r="IU358" s="728"/>
      <c r="IV358" s="728"/>
      <c r="IW358" s="728"/>
      <c r="IX358" s="728"/>
      <c r="IY358" s="728"/>
      <c r="IZ358" s="728"/>
      <c r="JA358" s="728"/>
      <c r="JB358" s="728"/>
      <c r="JC358" s="728"/>
      <c r="JD358" s="728"/>
      <c r="JE358" s="728"/>
    </row>
    <row r="359" spans="1:265" s="728" customFormat="1" ht="15" hidden="1" customHeight="1">
      <c r="A359" s="759"/>
      <c r="B359" s="759"/>
      <c r="C359" s="759"/>
      <c r="D359" s="759"/>
      <c r="E359" s="759"/>
      <c r="F359" s="759"/>
      <c r="G359" s="759"/>
      <c r="H359" s="759"/>
      <c r="I359" s="759"/>
      <c r="J359" s="759"/>
      <c r="K359" s="759"/>
      <c r="L359" s="759"/>
      <c r="M359" s="638"/>
      <c r="N359" s="638"/>
      <c r="O359" s="759"/>
      <c r="P359" s="759"/>
      <c r="Q359" s="759"/>
      <c r="R359" s="759"/>
      <c r="S359" s="759"/>
      <c r="T359" s="759"/>
      <c r="U359" s="759"/>
      <c r="V359" s="759"/>
      <c r="W359" s="759"/>
      <c r="X359" s="759"/>
      <c r="Y359" s="759"/>
      <c r="Z359" s="759"/>
      <c r="AA359" s="759"/>
      <c r="AB359" s="759"/>
      <c r="AC359" s="759"/>
      <c r="AD359" s="759"/>
      <c r="AE359" s="759"/>
      <c r="AF359" s="759"/>
      <c r="AG359" s="759"/>
      <c r="AH359" s="759"/>
      <c r="AI359" s="759"/>
      <c r="AJ359" s="759"/>
      <c r="AK359" s="759"/>
      <c r="AL359" s="759"/>
      <c r="AM359" s="759"/>
      <c r="AN359" s="759"/>
      <c r="AO359" s="759"/>
      <c r="AP359" s="759"/>
      <c r="AQ359" s="759"/>
      <c r="AR359" s="759"/>
      <c r="AS359" s="759"/>
      <c r="AT359" s="759"/>
      <c r="AU359" s="759"/>
      <c r="AV359" s="759"/>
      <c r="AW359" s="759"/>
      <c r="AX359" s="759"/>
      <c r="AY359" s="759"/>
      <c r="AZ359" s="759"/>
      <c r="BA359" s="759"/>
      <c r="BB359" s="759"/>
      <c r="BC359" s="759"/>
      <c r="BD359" s="759"/>
      <c r="BE359" s="759"/>
      <c r="BF359" s="759"/>
      <c r="BG359" s="759"/>
      <c r="BH359" s="759"/>
      <c r="BI359" s="759"/>
      <c r="BJ359" s="759"/>
      <c r="BK359" s="759"/>
      <c r="BL359" s="759"/>
      <c r="BM359" s="759"/>
      <c r="BN359" s="759"/>
      <c r="BO359" s="759"/>
      <c r="BP359" s="759"/>
      <c r="BQ359" s="759"/>
      <c r="BR359" s="759"/>
      <c r="BS359" s="759"/>
      <c r="BT359" s="759"/>
      <c r="BU359" s="759"/>
      <c r="BV359" s="759"/>
      <c r="BW359" s="759"/>
      <c r="BX359" s="759"/>
      <c r="BY359" s="759"/>
      <c r="BZ359" s="759"/>
      <c r="CA359" s="759"/>
      <c r="CB359" s="759"/>
      <c r="CC359" s="759"/>
      <c r="CD359" s="759"/>
      <c r="CE359" s="759"/>
      <c r="CF359" s="759"/>
      <c r="CG359" s="759"/>
      <c r="CH359" s="759"/>
      <c r="CI359" s="759"/>
      <c r="CJ359" s="759"/>
    </row>
    <row r="360" spans="1:265" s="728" customFormat="1" ht="15" hidden="1" customHeight="1">
      <c r="A360" s="759"/>
      <c r="B360" s="759"/>
      <c r="C360" s="759"/>
      <c r="D360" s="759"/>
      <c r="E360" s="759"/>
      <c r="F360" s="759"/>
      <c r="G360" s="759"/>
      <c r="H360" s="759"/>
      <c r="I360" s="759"/>
      <c r="J360" s="759"/>
      <c r="K360" s="759"/>
      <c r="L360" s="759"/>
      <c r="M360" s="638"/>
      <c r="N360" s="638"/>
      <c r="O360" s="759"/>
      <c r="P360" s="759"/>
      <c r="Q360" s="759"/>
      <c r="R360" s="759"/>
      <c r="S360" s="759"/>
      <c r="T360" s="759"/>
      <c r="U360" s="759"/>
      <c r="V360" s="759"/>
      <c r="W360" s="759"/>
      <c r="X360" s="759"/>
      <c r="Y360" s="759"/>
      <c r="Z360" s="759"/>
      <c r="AA360" s="759"/>
      <c r="AB360" s="759"/>
      <c r="AC360" s="759"/>
      <c r="AD360" s="759"/>
      <c r="AE360" s="759"/>
      <c r="AF360" s="759"/>
      <c r="AG360" s="759"/>
      <c r="AH360" s="759"/>
      <c r="AI360" s="759"/>
      <c r="AJ360" s="759"/>
      <c r="AK360" s="759"/>
      <c r="AL360" s="759"/>
      <c r="AM360" s="759"/>
      <c r="AN360" s="759"/>
      <c r="AO360" s="759"/>
      <c r="AP360" s="759"/>
      <c r="AQ360" s="759"/>
      <c r="AR360" s="759"/>
      <c r="AS360" s="759"/>
      <c r="AT360" s="759"/>
      <c r="AU360" s="759"/>
      <c r="AV360" s="759"/>
      <c r="AW360" s="759"/>
      <c r="AX360" s="759"/>
      <c r="AY360" s="759"/>
      <c r="AZ360" s="759"/>
      <c r="BA360" s="759"/>
      <c r="BB360" s="759"/>
      <c r="BC360" s="759"/>
      <c r="BD360" s="759"/>
      <c r="BE360" s="759"/>
      <c r="BF360" s="759"/>
      <c r="BG360" s="759"/>
      <c r="BH360" s="759"/>
      <c r="BI360" s="759"/>
      <c r="BJ360" s="759"/>
      <c r="BK360" s="759"/>
      <c r="BL360" s="759"/>
      <c r="BM360" s="759"/>
      <c r="BN360" s="759"/>
      <c r="BO360" s="759"/>
      <c r="BP360" s="759"/>
      <c r="BQ360" s="759"/>
      <c r="BR360" s="759"/>
      <c r="BS360" s="759"/>
      <c r="BT360" s="759"/>
      <c r="BU360" s="759"/>
      <c r="BV360" s="759"/>
      <c r="BW360" s="759"/>
      <c r="BX360" s="759"/>
      <c r="BY360" s="759"/>
      <c r="BZ360" s="759"/>
      <c r="CA360" s="759"/>
      <c r="CB360" s="759"/>
      <c r="CC360" s="759"/>
      <c r="CD360" s="759"/>
      <c r="CE360" s="759"/>
      <c r="CF360" s="759"/>
      <c r="CG360" s="759"/>
      <c r="CH360" s="759"/>
      <c r="CI360" s="759"/>
      <c r="CJ360" s="759"/>
    </row>
    <row r="361" spans="1:265" s="759" customFormat="1" ht="15" hidden="1" customHeight="1">
      <c r="M361" s="638"/>
      <c r="N361" s="638"/>
      <c r="CK361" s="728"/>
      <c r="CL361" s="728"/>
      <c r="CM361" s="728"/>
      <c r="CN361" s="728"/>
      <c r="CO361" s="728"/>
      <c r="CP361" s="728"/>
      <c r="CQ361" s="728"/>
      <c r="CR361" s="728"/>
      <c r="CS361" s="728"/>
      <c r="CT361" s="728"/>
      <c r="CU361" s="728"/>
      <c r="CV361" s="728"/>
      <c r="CW361" s="728"/>
      <c r="CX361" s="728"/>
      <c r="CY361" s="728"/>
      <c r="CZ361" s="728"/>
      <c r="DA361" s="728"/>
      <c r="DB361" s="728"/>
      <c r="DC361" s="728"/>
      <c r="DD361" s="728"/>
      <c r="DE361" s="728"/>
      <c r="DF361" s="728"/>
      <c r="DG361" s="728"/>
      <c r="DH361" s="728"/>
      <c r="DI361" s="728"/>
      <c r="DJ361" s="728"/>
      <c r="DK361" s="728"/>
      <c r="DL361" s="728"/>
      <c r="DM361" s="728"/>
      <c r="DN361" s="728"/>
      <c r="DO361" s="728"/>
      <c r="DP361" s="728"/>
      <c r="DQ361" s="728"/>
      <c r="DR361" s="728"/>
      <c r="DS361" s="728"/>
      <c r="DT361" s="728"/>
      <c r="DU361" s="728"/>
      <c r="DV361" s="728"/>
      <c r="DW361" s="728"/>
      <c r="DX361" s="728"/>
      <c r="DY361" s="728"/>
      <c r="DZ361" s="728"/>
      <c r="EA361" s="728"/>
      <c r="EB361" s="728"/>
      <c r="EC361" s="728"/>
      <c r="ED361" s="728"/>
      <c r="EE361" s="728"/>
      <c r="EF361" s="728"/>
      <c r="EG361" s="728"/>
      <c r="EH361" s="728"/>
      <c r="EI361" s="728"/>
      <c r="EJ361" s="728"/>
      <c r="EK361" s="728"/>
      <c r="EL361" s="728"/>
      <c r="EM361" s="728"/>
      <c r="EN361" s="728"/>
      <c r="EO361" s="728"/>
      <c r="EP361" s="728"/>
      <c r="EQ361" s="728"/>
      <c r="ER361" s="728"/>
      <c r="ES361" s="728"/>
      <c r="ET361" s="728"/>
      <c r="EU361" s="728"/>
      <c r="EV361" s="728"/>
      <c r="EW361" s="728"/>
      <c r="EX361" s="728"/>
      <c r="EY361" s="728"/>
      <c r="EZ361" s="728"/>
      <c r="FA361" s="728"/>
      <c r="FB361" s="728"/>
      <c r="FC361" s="728"/>
      <c r="FD361" s="728"/>
      <c r="FE361" s="728"/>
      <c r="FF361" s="728"/>
      <c r="FG361" s="728"/>
      <c r="FH361" s="728"/>
      <c r="FI361" s="728"/>
      <c r="FJ361" s="728"/>
      <c r="FK361" s="728"/>
      <c r="FL361" s="728"/>
      <c r="FM361" s="728"/>
      <c r="FN361" s="728"/>
      <c r="FO361" s="728"/>
      <c r="FP361" s="728"/>
      <c r="FQ361" s="728"/>
      <c r="FR361" s="728"/>
      <c r="FS361" s="728"/>
      <c r="FT361" s="728"/>
      <c r="FU361" s="728"/>
      <c r="FV361" s="728"/>
      <c r="FW361" s="728"/>
      <c r="FX361" s="728"/>
      <c r="FY361" s="728"/>
      <c r="FZ361" s="728"/>
      <c r="GA361" s="728"/>
      <c r="GB361" s="728"/>
      <c r="GC361" s="728"/>
      <c r="GD361" s="728"/>
      <c r="GE361" s="728"/>
      <c r="GF361" s="728"/>
      <c r="GG361" s="728"/>
      <c r="GH361" s="728"/>
      <c r="GI361" s="728"/>
      <c r="GJ361" s="728"/>
      <c r="GK361" s="728"/>
      <c r="GL361" s="728"/>
      <c r="GM361" s="728"/>
      <c r="GN361" s="728"/>
      <c r="GO361" s="728"/>
      <c r="GP361" s="728"/>
      <c r="GQ361" s="728"/>
      <c r="GR361" s="728"/>
      <c r="GS361" s="728"/>
      <c r="GT361" s="728"/>
      <c r="GU361" s="728"/>
      <c r="GV361" s="728"/>
      <c r="GW361" s="728"/>
      <c r="GX361" s="728"/>
      <c r="GY361" s="728"/>
      <c r="GZ361" s="728"/>
      <c r="HA361" s="728"/>
      <c r="HB361" s="728"/>
      <c r="HC361" s="728"/>
      <c r="HD361" s="728"/>
      <c r="HE361" s="728"/>
      <c r="HF361" s="728"/>
      <c r="HG361" s="728"/>
      <c r="HH361" s="728"/>
      <c r="HI361" s="728"/>
      <c r="HJ361" s="728"/>
      <c r="HK361" s="728"/>
      <c r="HL361" s="728"/>
      <c r="HM361" s="728"/>
      <c r="HN361" s="728"/>
      <c r="HO361" s="728"/>
      <c r="HP361" s="728"/>
      <c r="HQ361" s="728"/>
      <c r="HR361" s="728"/>
      <c r="HS361" s="728"/>
      <c r="HT361" s="728"/>
      <c r="HU361" s="728"/>
      <c r="HV361" s="728"/>
      <c r="HW361" s="728"/>
      <c r="HX361" s="728"/>
      <c r="HY361" s="728"/>
      <c r="HZ361" s="728"/>
      <c r="IA361" s="728"/>
      <c r="IB361" s="728"/>
      <c r="IC361" s="728"/>
      <c r="ID361" s="728"/>
      <c r="IE361" s="728"/>
      <c r="IF361" s="728"/>
      <c r="IG361" s="728"/>
      <c r="IH361" s="728"/>
      <c r="II361" s="728"/>
      <c r="IJ361" s="728"/>
      <c r="IK361" s="728"/>
      <c r="IL361" s="728"/>
      <c r="IM361" s="728"/>
      <c r="IN361" s="728"/>
      <c r="IO361" s="728"/>
      <c r="IP361" s="728"/>
      <c r="IQ361" s="728"/>
      <c r="IR361" s="728"/>
      <c r="IS361" s="728"/>
      <c r="IT361" s="728"/>
      <c r="IU361" s="728"/>
      <c r="IV361" s="728"/>
      <c r="IW361" s="728"/>
      <c r="IX361" s="728"/>
      <c r="IY361" s="728"/>
      <c r="IZ361" s="728"/>
      <c r="JA361" s="728"/>
      <c r="JB361" s="728"/>
      <c r="JC361" s="728"/>
      <c r="JD361" s="728"/>
      <c r="JE361" s="728"/>
    </row>
    <row r="362" spans="1:265" s="759" customFormat="1" ht="15" hidden="1" customHeight="1">
      <c r="M362" s="638"/>
      <c r="N362" s="638"/>
      <c r="CK362" s="728"/>
      <c r="CL362" s="728"/>
      <c r="CM362" s="728"/>
      <c r="CN362" s="728"/>
      <c r="CO362" s="728"/>
      <c r="CP362" s="728"/>
      <c r="CQ362" s="728"/>
      <c r="CR362" s="728"/>
      <c r="CS362" s="728"/>
      <c r="CT362" s="728"/>
      <c r="CU362" s="728"/>
      <c r="CV362" s="728"/>
      <c r="CW362" s="728"/>
      <c r="CX362" s="728"/>
      <c r="CY362" s="728"/>
      <c r="CZ362" s="728"/>
      <c r="DA362" s="728"/>
      <c r="DB362" s="728"/>
      <c r="DC362" s="728"/>
      <c r="DD362" s="728"/>
      <c r="DE362" s="728"/>
      <c r="DF362" s="728"/>
      <c r="DG362" s="728"/>
      <c r="DH362" s="728"/>
      <c r="DI362" s="728"/>
      <c r="DJ362" s="728"/>
      <c r="DK362" s="728"/>
      <c r="DL362" s="728"/>
      <c r="DM362" s="728"/>
      <c r="DN362" s="728"/>
      <c r="DO362" s="728"/>
      <c r="DP362" s="728"/>
      <c r="DQ362" s="728"/>
      <c r="DR362" s="728"/>
      <c r="DS362" s="728"/>
      <c r="DT362" s="728"/>
      <c r="DU362" s="728"/>
      <c r="DV362" s="728"/>
      <c r="DW362" s="728"/>
      <c r="DX362" s="728"/>
      <c r="DY362" s="728"/>
      <c r="DZ362" s="728"/>
      <c r="EA362" s="728"/>
      <c r="EB362" s="728"/>
      <c r="EC362" s="728"/>
      <c r="ED362" s="728"/>
      <c r="EE362" s="728"/>
      <c r="EF362" s="728"/>
      <c r="EG362" s="728"/>
      <c r="EH362" s="728"/>
      <c r="EI362" s="728"/>
      <c r="EJ362" s="728"/>
      <c r="EK362" s="728"/>
      <c r="EL362" s="728"/>
      <c r="EM362" s="728"/>
      <c r="EN362" s="728"/>
      <c r="EO362" s="728"/>
      <c r="EP362" s="728"/>
      <c r="EQ362" s="728"/>
      <c r="ER362" s="728"/>
      <c r="ES362" s="728"/>
      <c r="ET362" s="728"/>
      <c r="EU362" s="728"/>
      <c r="EV362" s="728"/>
      <c r="EW362" s="728"/>
      <c r="EX362" s="728"/>
      <c r="EY362" s="728"/>
      <c r="EZ362" s="728"/>
      <c r="FA362" s="728"/>
      <c r="FB362" s="728"/>
      <c r="FC362" s="728"/>
      <c r="FD362" s="728"/>
      <c r="FE362" s="728"/>
      <c r="FF362" s="728"/>
      <c r="FG362" s="728"/>
      <c r="FH362" s="728"/>
      <c r="FI362" s="728"/>
      <c r="FJ362" s="728"/>
      <c r="FK362" s="728"/>
      <c r="FL362" s="728"/>
      <c r="FM362" s="728"/>
      <c r="FN362" s="728"/>
      <c r="FO362" s="728"/>
      <c r="FP362" s="728"/>
      <c r="FQ362" s="728"/>
      <c r="FR362" s="728"/>
      <c r="FS362" s="728"/>
      <c r="FT362" s="728"/>
      <c r="FU362" s="728"/>
      <c r="FV362" s="728"/>
      <c r="FW362" s="728"/>
      <c r="FX362" s="728"/>
      <c r="FY362" s="728"/>
      <c r="FZ362" s="728"/>
      <c r="GA362" s="728"/>
      <c r="GB362" s="728"/>
      <c r="GC362" s="728"/>
      <c r="GD362" s="728"/>
      <c r="GE362" s="728"/>
      <c r="GF362" s="728"/>
      <c r="GG362" s="728"/>
      <c r="GH362" s="728"/>
      <c r="GI362" s="728"/>
      <c r="GJ362" s="728"/>
      <c r="GK362" s="728"/>
      <c r="GL362" s="728"/>
      <c r="GM362" s="728"/>
      <c r="GN362" s="728"/>
      <c r="GO362" s="728"/>
      <c r="GP362" s="728"/>
      <c r="GQ362" s="728"/>
      <c r="GR362" s="728"/>
      <c r="GS362" s="728"/>
      <c r="GT362" s="728"/>
      <c r="GU362" s="728"/>
      <c r="GV362" s="728"/>
      <c r="GW362" s="728"/>
      <c r="GX362" s="728"/>
      <c r="GY362" s="728"/>
      <c r="GZ362" s="728"/>
      <c r="HA362" s="728"/>
      <c r="HB362" s="728"/>
      <c r="HC362" s="728"/>
      <c r="HD362" s="728"/>
      <c r="HE362" s="728"/>
      <c r="HF362" s="728"/>
      <c r="HG362" s="728"/>
      <c r="HH362" s="728"/>
      <c r="HI362" s="728"/>
      <c r="HJ362" s="728"/>
      <c r="HK362" s="728"/>
      <c r="HL362" s="728"/>
      <c r="HM362" s="728"/>
      <c r="HN362" s="728"/>
      <c r="HO362" s="728"/>
      <c r="HP362" s="728"/>
      <c r="HQ362" s="728"/>
      <c r="HR362" s="728"/>
      <c r="HS362" s="728"/>
      <c r="HT362" s="728"/>
      <c r="HU362" s="728"/>
      <c r="HV362" s="728"/>
      <c r="HW362" s="728"/>
      <c r="HX362" s="728"/>
      <c r="HY362" s="728"/>
      <c r="HZ362" s="728"/>
      <c r="IA362" s="728"/>
      <c r="IB362" s="728"/>
      <c r="IC362" s="728"/>
      <c r="ID362" s="728"/>
      <c r="IE362" s="728"/>
      <c r="IF362" s="728"/>
      <c r="IG362" s="728"/>
      <c r="IH362" s="728"/>
      <c r="II362" s="728"/>
      <c r="IJ362" s="728"/>
      <c r="IK362" s="728"/>
      <c r="IL362" s="728"/>
      <c r="IM362" s="728"/>
      <c r="IN362" s="728"/>
      <c r="IO362" s="728"/>
      <c r="IP362" s="728"/>
      <c r="IQ362" s="728"/>
      <c r="IR362" s="728"/>
      <c r="IS362" s="728"/>
      <c r="IT362" s="728"/>
      <c r="IU362" s="728"/>
      <c r="IV362" s="728"/>
      <c r="IW362" s="728"/>
      <c r="IX362" s="728"/>
      <c r="IY362" s="728"/>
      <c r="IZ362" s="728"/>
      <c r="JA362" s="728"/>
      <c r="JB362" s="728"/>
      <c r="JC362" s="728"/>
      <c r="JD362" s="728"/>
      <c r="JE362" s="728"/>
    </row>
    <row r="363" spans="1:265" s="759" customFormat="1" ht="15" hidden="1" customHeight="1">
      <c r="M363" s="638"/>
      <c r="N363" s="638"/>
      <c r="CK363" s="728"/>
      <c r="CL363" s="728"/>
      <c r="CM363" s="728"/>
      <c r="CN363" s="728"/>
      <c r="CO363" s="728"/>
      <c r="CP363" s="728"/>
      <c r="CQ363" s="728"/>
      <c r="CR363" s="728"/>
      <c r="CS363" s="728"/>
      <c r="CT363" s="728"/>
      <c r="CU363" s="728"/>
      <c r="CV363" s="728"/>
      <c r="CW363" s="728"/>
      <c r="CX363" s="728"/>
      <c r="CY363" s="728"/>
      <c r="CZ363" s="728"/>
      <c r="DA363" s="728"/>
      <c r="DB363" s="728"/>
      <c r="DC363" s="728"/>
      <c r="DD363" s="728"/>
      <c r="DE363" s="728"/>
      <c r="DF363" s="728"/>
      <c r="DG363" s="728"/>
      <c r="DH363" s="728"/>
      <c r="DI363" s="728"/>
      <c r="DJ363" s="728"/>
      <c r="DK363" s="728"/>
      <c r="DL363" s="728"/>
      <c r="DM363" s="728"/>
      <c r="DN363" s="728"/>
      <c r="DO363" s="728"/>
      <c r="DP363" s="728"/>
      <c r="DQ363" s="728"/>
      <c r="DR363" s="728"/>
      <c r="DS363" s="728"/>
      <c r="DT363" s="728"/>
      <c r="DU363" s="728"/>
      <c r="DV363" s="728"/>
      <c r="DW363" s="728"/>
      <c r="DX363" s="728"/>
      <c r="DY363" s="728"/>
      <c r="DZ363" s="728"/>
      <c r="EA363" s="728"/>
      <c r="EB363" s="728"/>
      <c r="EC363" s="728"/>
      <c r="ED363" s="728"/>
      <c r="EE363" s="728"/>
      <c r="EF363" s="728"/>
      <c r="EG363" s="728"/>
      <c r="EH363" s="728"/>
      <c r="EI363" s="728"/>
      <c r="EJ363" s="728"/>
      <c r="EK363" s="728"/>
      <c r="EL363" s="728"/>
      <c r="EM363" s="728"/>
      <c r="EN363" s="728"/>
      <c r="EO363" s="728"/>
      <c r="EP363" s="728"/>
      <c r="EQ363" s="728"/>
      <c r="ER363" s="728"/>
      <c r="ES363" s="728"/>
      <c r="ET363" s="728"/>
      <c r="EU363" s="728"/>
      <c r="EV363" s="728"/>
      <c r="EW363" s="728"/>
      <c r="EX363" s="728"/>
      <c r="EY363" s="728"/>
      <c r="EZ363" s="728"/>
      <c r="FA363" s="728"/>
      <c r="FB363" s="728"/>
      <c r="FC363" s="728"/>
      <c r="FD363" s="728"/>
      <c r="FE363" s="728"/>
      <c r="FF363" s="728"/>
      <c r="FG363" s="728"/>
      <c r="FH363" s="728"/>
      <c r="FI363" s="728"/>
      <c r="FJ363" s="728"/>
      <c r="FK363" s="728"/>
      <c r="FL363" s="728"/>
      <c r="FM363" s="728"/>
      <c r="FN363" s="728"/>
      <c r="FO363" s="728"/>
      <c r="FP363" s="728"/>
      <c r="FQ363" s="728"/>
      <c r="FR363" s="728"/>
      <c r="FS363" s="728"/>
      <c r="FT363" s="728"/>
      <c r="FU363" s="728"/>
      <c r="FV363" s="728"/>
      <c r="FW363" s="728"/>
      <c r="FX363" s="728"/>
      <c r="FY363" s="728"/>
      <c r="FZ363" s="728"/>
      <c r="GA363" s="728"/>
      <c r="GB363" s="728"/>
      <c r="GC363" s="728"/>
      <c r="GD363" s="728"/>
      <c r="GE363" s="728"/>
      <c r="GF363" s="728"/>
      <c r="GG363" s="728"/>
      <c r="GH363" s="728"/>
      <c r="GI363" s="728"/>
      <c r="GJ363" s="728"/>
      <c r="GK363" s="728"/>
      <c r="GL363" s="728"/>
      <c r="GM363" s="728"/>
      <c r="GN363" s="728"/>
      <c r="GO363" s="728"/>
      <c r="GP363" s="728"/>
      <c r="GQ363" s="728"/>
      <c r="GR363" s="728"/>
      <c r="GS363" s="728"/>
      <c r="GT363" s="728"/>
      <c r="GU363" s="728"/>
      <c r="GV363" s="728"/>
      <c r="GW363" s="728"/>
      <c r="GX363" s="728"/>
      <c r="GY363" s="728"/>
      <c r="GZ363" s="728"/>
      <c r="HA363" s="728"/>
      <c r="HB363" s="728"/>
      <c r="HC363" s="728"/>
      <c r="HD363" s="728"/>
      <c r="HE363" s="728"/>
      <c r="HF363" s="728"/>
      <c r="HG363" s="728"/>
      <c r="HH363" s="728"/>
      <c r="HI363" s="728"/>
      <c r="HJ363" s="728"/>
      <c r="HK363" s="728"/>
      <c r="HL363" s="728"/>
      <c r="HM363" s="728"/>
      <c r="HN363" s="728"/>
      <c r="HO363" s="728"/>
      <c r="HP363" s="728"/>
      <c r="HQ363" s="728"/>
      <c r="HR363" s="728"/>
      <c r="HS363" s="728"/>
      <c r="HT363" s="728"/>
      <c r="HU363" s="728"/>
      <c r="HV363" s="728"/>
      <c r="HW363" s="728"/>
      <c r="HX363" s="728"/>
      <c r="HY363" s="728"/>
      <c r="HZ363" s="728"/>
      <c r="IA363" s="728"/>
      <c r="IB363" s="728"/>
      <c r="IC363" s="728"/>
      <c r="ID363" s="728"/>
      <c r="IE363" s="728"/>
      <c r="IF363" s="728"/>
      <c r="IG363" s="728"/>
      <c r="IH363" s="728"/>
      <c r="II363" s="728"/>
      <c r="IJ363" s="728"/>
      <c r="IK363" s="728"/>
      <c r="IL363" s="728"/>
      <c r="IM363" s="728"/>
      <c r="IN363" s="728"/>
      <c r="IO363" s="728"/>
      <c r="IP363" s="728"/>
      <c r="IQ363" s="728"/>
      <c r="IR363" s="728"/>
      <c r="IS363" s="728"/>
      <c r="IT363" s="728"/>
      <c r="IU363" s="728"/>
      <c r="IV363" s="728"/>
      <c r="IW363" s="728"/>
      <c r="IX363" s="728"/>
      <c r="IY363" s="728"/>
      <c r="IZ363" s="728"/>
      <c r="JA363" s="728"/>
      <c r="JB363" s="728"/>
      <c r="JC363" s="728"/>
      <c r="JD363" s="728"/>
      <c r="JE363" s="728"/>
    </row>
    <row r="364" spans="1:265" s="759" customFormat="1" ht="15" hidden="1" customHeight="1">
      <c r="M364" s="638"/>
      <c r="N364" s="638"/>
      <c r="CK364" s="728"/>
      <c r="CL364" s="728"/>
      <c r="CM364" s="728"/>
      <c r="CN364" s="728"/>
      <c r="CO364" s="728"/>
      <c r="CP364" s="728"/>
      <c r="CQ364" s="728"/>
      <c r="CR364" s="728"/>
      <c r="CS364" s="728"/>
      <c r="CT364" s="728"/>
      <c r="CU364" s="728"/>
      <c r="CV364" s="728"/>
      <c r="CW364" s="728"/>
      <c r="CX364" s="728"/>
      <c r="CY364" s="728"/>
      <c r="CZ364" s="728"/>
      <c r="DA364" s="728"/>
      <c r="DB364" s="728"/>
      <c r="DC364" s="728"/>
      <c r="DD364" s="728"/>
      <c r="DE364" s="728"/>
      <c r="DF364" s="728"/>
      <c r="DG364" s="728"/>
      <c r="DH364" s="728"/>
      <c r="DI364" s="728"/>
      <c r="DJ364" s="728"/>
      <c r="DK364" s="728"/>
      <c r="DL364" s="728"/>
      <c r="DM364" s="728"/>
      <c r="DN364" s="728"/>
      <c r="DO364" s="728"/>
      <c r="DP364" s="728"/>
      <c r="DQ364" s="728"/>
      <c r="DR364" s="728"/>
      <c r="DS364" s="728"/>
      <c r="DT364" s="728"/>
      <c r="DU364" s="728"/>
      <c r="DV364" s="728"/>
      <c r="DW364" s="728"/>
      <c r="DX364" s="728"/>
      <c r="DY364" s="728"/>
      <c r="DZ364" s="728"/>
      <c r="EA364" s="728"/>
      <c r="EB364" s="728"/>
      <c r="EC364" s="728"/>
      <c r="ED364" s="728"/>
      <c r="EE364" s="728"/>
      <c r="EF364" s="728"/>
      <c r="EG364" s="728"/>
      <c r="EH364" s="728"/>
      <c r="EI364" s="728"/>
      <c r="EJ364" s="728"/>
      <c r="EK364" s="728"/>
      <c r="EL364" s="728"/>
      <c r="EM364" s="728"/>
      <c r="EN364" s="728"/>
      <c r="EO364" s="728"/>
      <c r="EP364" s="728"/>
      <c r="EQ364" s="728"/>
      <c r="ER364" s="728"/>
      <c r="ES364" s="728"/>
      <c r="ET364" s="728"/>
      <c r="EU364" s="728"/>
      <c r="EV364" s="728"/>
      <c r="EW364" s="728"/>
      <c r="EX364" s="728"/>
      <c r="EY364" s="728"/>
      <c r="EZ364" s="728"/>
      <c r="FA364" s="728"/>
      <c r="FB364" s="728"/>
      <c r="FC364" s="728"/>
      <c r="FD364" s="728"/>
      <c r="FE364" s="728"/>
      <c r="FF364" s="728"/>
      <c r="FG364" s="728"/>
      <c r="FH364" s="728"/>
      <c r="FI364" s="728"/>
      <c r="FJ364" s="728"/>
      <c r="FK364" s="728"/>
      <c r="FL364" s="728"/>
      <c r="FM364" s="728"/>
      <c r="FN364" s="728"/>
      <c r="FO364" s="728"/>
      <c r="FP364" s="728"/>
      <c r="FQ364" s="728"/>
      <c r="FR364" s="728"/>
      <c r="FS364" s="728"/>
      <c r="FT364" s="728"/>
      <c r="FU364" s="728"/>
      <c r="FV364" s="728"/>
      <c r="FW364" s="728"/>
      <c r="FX364" s="728"/>
      <c r="FY364" s="728"/>
      <c r="FZ364" s="728"/>
      <c r="GA364" s="728"/>
      <c r="GB364" s="728"/>
      <c r="GC364" s="728"/>
      <c r="GD364" s="728"/>
      <c r="GE364" s="728"/>
      <c r="GF364" s="728"/>
      <c r="GG364" s="728"/>
      <c r="GH364" s="728"/>
      <c r="GI364" s="728"/>
      <c r="GJ364" s="728"/>
      <c r="GK364" s="728"/>
      <c r="GL364" s="728"/>
      <c r="GM364" s="728"/>
      <c r="GN364" s="728"/>
      <c r="GO364" s="728"/>
      <c r="GP364" s="728"/>
      <c r="GQ364" s="728"/>
      <c r="GR364" s="728"/>
      <c r="GS364" s="728"/>
      <c r="GT364" s="728"/>
      <c r="GU364" s="728"/>
      <c r="GV364" s="728"/>
      <c r="GW364" s="728"/>
      <c r="GX364" s="728"/>
      <c r="GY364" s="728"/>
      <c r="GZ364" s="728"/>
      <c r="HA364" s="728"/>
      <c r="HB364" s="728"/>
      <c r="HC364" s="728"/>
      <c r="HD364" s="728"/>
      <c r="HE364" s="728"/>
      <c r="HF364" s="728"/>
      <c r="HG364" s="728"/>
      <c r="HH364" s="728"/>
      <c r="HI364" s="728"/>
      <c r="HJ364" s="728"/>
      <c r="HK364" s="728"/>
      <c r="HL364" s="728"/>
      <c r="HM364" s="728"/>
      <c r="HN364" s="728"/>
      <c r="HO364" s="728"/>
      <c r="HP364" s="728"/>
      <c r="HQ364" s="728"/>
      <c r="HR364" s="728"/>
      <c r="HS364" s="728"/>
      <c r="HT364" s="728"/>
      <c r="HU364" s="728"/>
      <c r="HV364" s="728"/>
      <c r="HW364" s="728"/>
      <c r="HX364" s="728"/>
      <c r="HY364" s="728"/>
      <c r="HZ364" s="728"/>
      <c r="IA364" s="728"/>
      <c r="IB364" s="728"/>
      <c r="IC364" s="728"/>
      <c r="ID364" s="728"/>
      <c r="IE364" s="728"/>
      <c r="IF364" s="728"/>
      <c r="IG364" s="728"/>
      <c r="IH364" s="728"/>
      <c r="II364" s="728"/>
      <c r="IJ364" s="728"/>
      <c r="IK364" s="728"/>
      <c r="IL364" s="728"/>
      <c r="IM364" s="728"/>
      <c r="IN364" s="728"/>
      <c r="IO364" s="728"/>
      <c r="IP364" s="728"/>
      <c r="IQ364" s="728"/>
      <c r="IR364" s="728"/>
      <c r="IS364" s="728"/>
      <c r="IT364" s="728"/>
      <c r="IU364" s="728"/>
      <c r="IV364" s="728"/>
      <c r="IW364" s="728"/>
      <c r="IX364" s="728"/>
      <c r="IY364" s="728"/>
      <c r="IZ364" s="728"/>
      <c r="JA364" s="728"/>
      <c r="JB364" s="728"/>
      <c r="JC364" s="728"/>
      <c r="JD364" s="728"/>
      <c r="JE364" s="728"/>
    </row>
    <row r="365" spans="1:265" s="759" customFormat="1" ht="15" hidden="1" customHeight="1">
      <c r="M365" s="638"/>
      <c r="N365" s="638"/>
      <c r="CK365" s="728"/>
      <c r="CL365" s="728"/>
      <c r="CM365" s="728"/>
      <c r="CN365" s="728"/>
      <c r="CO365" s="728"/>
      <c r="CP365" s="728"/>
      <c r="CQ365" s="728"/>
      <c r="CR365" s="728"/>
      <c r="CS365" s="728"/>
      <c r="CT365" s="728"/>
      <c r="CU365" s="728"/>
      <c r="CV365" s="728"/>
      <c r="CW365" s="728"/>
      <c r="CX365" s="728"/>
      <c r="CY365" s="728"/>
      <c r="CZ365" s="728"/>
      <c r="DA365" s="728"/>
      <c r="DB365" s="728"/>
      <c r="DC365" s="728"/>
      <c r="DD365" s="728"/>
      <c r="DE365" s="728"/>
      <c r="DF365" s="728"/>
      <c r="DG365" s="728"/>
      <c r="DH365" s="728"/>
      <c r="DI365" s="728"/>
      <c r="DJ365" s="728"/>
      <c r="DK365" s="728"/>
      <c r="DL365" s="728"/>
      <c r="DM365" s="728"/>
      <c r="DN365" s="728"/>
      <c r="DO365" s="728"/>
      <c r="DP365" s="728"/>
      <c r="DQ365" s="728"/>
      <c r="DR365" s="728"/>
      <c r="DS365" s="728"/>
      <c r="DT365" s="728"/>
      <c r="DU365" s="728"/>
      <c r="DV365" s="728"/>
      <c r="DW365" s="728"/>
      <c r="DX365" s="728"/>
      <c r="DY365" s="728"/>
      <c r="DZ365" s="728"/>
      <c r="EA365" s="728"/>
      <c r="EB365" s="728"/>
      <c r="EC365" s="728"/>
      <c r="ED365" s="728"/>
      <c r="EE365" s="728"/>
      <c r="EF365" s="728"/>
      <c r="EG365" s="728"/>
      <c r="EH365" s="728"/>
      <c r="EI365" s="728"/>
      <c r="EJ365" s="728"/>
      <c r="EK365" s="728"/>
      <c r="EL365" s="728"/>
      <c r="EM365" s="728"/>
      <c r="EN365" s="728"/>
      <c r="EO365" s="728"/>
      <c r="EP365" s="728"/>
      <c r="EQ365" s="728"/>
      <c r="ER365" s="728"/>
      <c r="ES365" s="728"/>
      <c r="ET365" s="728"/>
      <c r="EU365" s="728"/>
      <c r="EV365" s="728"/>
      <c r="EW365" s="728"/>
      <c r="EX365" s="728"/>
      <c r="EY365" s="728"/>
      <c r="EZ365" s="728"/>
      <c r="FA365" s="728"/>
      <c r="FB365" s="728"/>
      <c r="FC365" s="728"/>
      <c r="FD365" s="728"/>
      <c r="FE365" s="728"/>
      <c r="FF365" s="728"/>
      <c r="FG365" s="728"/>
      <c r="FH365" s="728"/>
      <c r="FI365" s="728"/>
      <c r="FJ365" s="728"/>
      <c r="FK365" s="728"/>
      <c r="FL365" s="728"/>
      <c r="FM365" s="728"/>
      <c r="FN365" s="728"/>
      <c r="FO365" s="728"/>
      <c r="FP365" s="728"/>
      <c r="FQ365" s="728"/>
      <c r="FR365" s="728"/>
      <c r="FS365" s="728"/>
      <c r="FT365" s="728"/>
      <c r="FU365" s="728"/>
      <c r="FV365" s="728"/>
      <c r="FW365" s="728"/>
      <c r="FX365" s="728"/>
      <c r="FY365" s="728"/>
      <c r="FZ365" s="728"/>
      <c r="GA365" s="728"/>
      <c r="GB365" s="728"/>
      <c r="GC365" s="728"/>
      <c r="GD365" s="728"/>
      <c r="GE365" s="728"/>
      <c r="GF365" s="728"/>
      <c r="GG365" s="728"/>
      <c r="GH365" s="728"/>
      <c r="GI365" s="728"/>
      <c r="GJ365" s="728"/>
      <c r="GK365" s="728"/>
      <c r="GL365" s="728"/>
      <c r="GM365" s="728"/>
      <c r="GN365" s="728"/>
      <c r="GO365" s="728"/>
      <c r="GP365" s="728"/>
      <c r="GQ365" s="728"/>
      <c r="GR365" s="728"/>
      <c r="GS365" s="728"/>
      <c r="GT365" s="728"/>
      <c r="GU365" s="728"/>
      <c r="GV365" s="728"/>
      <c r="GW365" s="728"/>
      <c r="GX365" s="728"/>
      <c r="GY365" s="728"/>
      <c r="GZ365" s="728"/>
      <c r="HA365" s="728"/>
      <c r="HB365" s="728"/>
      <c r="HC365" s="728"/>
      <c r="HD365" s="728"/>
      <c r="HE365" s="728"/>
      <c r="HF365" s="728"/>
      <c r="HG365" s="728"/>
      <c r="HH365" s="728"/>
      <c r="HI365" s="728"/>
      <c r="HJ365" s="728"/>
      <c r="HK365" s="728"/>
      <c r="HL365" s="728"/>
      <c r="HM365" s="728"/>
      <c r="HN365" s="728"/>
      <c r="HO365" s="728"/>
      <c r="HP365" s="728"/>
      <c r="HQ365" s="728"/>
      <c r="HR365" s="728"/>
      <c r="HS365" s="728"/>
      <c r="HT365" s="728"/>
      <c r="HU365" s="728"/>
      <c r="HV365" s="728"/>
      <c r="HW365" s="728"/>
      <c r="HX365" s="728"/>
      <c r="HY365" s="728"/>
      <c r="HZ365" s="728"/>
      <c r="IA365" s="728"/>
      <c r="IB365" s="728"/>
      <c r="IC365" s="728"/>
      <c r="ID365" s="728"/>
      <c r="IE365" s="728"/>
      <c r="IF365" s="728"/>
      <c r="IG365" s="728"/>
      <c r="IH365" s="728"/>
      <c r="II365" s="728"/>
      <c r="IJ365" s="728"/>
      <c r="IK365" s="728"/>
      <c r="IL365" s="728"/>
      <c r="IM365" s="728"/>
      <c r="IN365" s="728"/>
      <c r="IO365" s="728"/>
      <c r="IP365" s="728"/>
      <c r="IQ365" s="728"/>
      <c r="IR365" s="728"/>
      <c r="IS365" s="728"/>
      <c r="IT365" s="728"/>
      <c r="IU365" s="728"/>
      <c r="IV365" s="728"/>
      <c r="IW365" s="728"/>
      <c r="IX365" s="728"/>
      <c r="IY365" s="728"/>
      <c r="IZ365" s="728"/>
      <c r="JA365" s="728"/>
      <c r="JB365" s="728"/>
      <c r="JC365" s="728"/>
      <c r="JD365" s="728"/>
      <c r="JE365" s="728"/>
    </row>
    <row r="366" spans="1:265" s="728" customFormat="1" ht="15" hidden="1" customHeight="1">
      <c r="A366" s="759"/>
      <c r="B366" s="759"/>
      <c r="C366" s="759"/>
      <c r="D366" s="759"/>
      <c r="E366" s="759"/>
      <c r="F366" s="759"/>
      <c r="G366" s="759"/>
      <c r="H366" s="759"/>
      <c r="I366" s="759"/>
      <c r="J366" s="759"/>
      <c r="K366" s="759"/>
      <c r="L366" s="759"/>
      <c r="M366" s="638"/>
      <c r="N366" s="638"/>
      <c r="O366" s="759"/>
      <c r="P366" s="759"/>
      <c r="Q366" s="759"/>
      <c r="R366" s="759"/>
      <c r="S366" s="759"/>
      <c r="T366" s="759"/>
      <c r="U366" s="759"/>
      <c r="V366" s="759"/>
      <c r="W366" s="759"/>
      <c r="X366" s="759"/>
      <c r="Y366" s="759"/>
      <c r="Z366" s="759"/>
      <c r="AA366" s="759"/>
      <c r="AB366" s="759"/>
      <c r="AC366" s="759"/>
      <c r="AD366" s="759"/>
      <c r="AE366" s="759"/>
      <c r="AF366" s="759"/>
      <c r="AG366" s="759"/>
      <c r="AH366" s="759"/>
      <c r="AI366" s="759"/>
      <c r="AJ366" s="759"/>
      <c r="AK366" s="759"/>
      <c r="AL366" s="759"/>
      <c r="AM366" s="759"/>
      <c r="AN366" s="759"/>
      <c r="AO366" s="759"/>
      <c r="AP366" s="759"/>
      <c r="AQ366" s="759"/>
      <c r="AR366" s="759"/>
      <c r="AS366" s="759"/>
      <c r="AT366" s="759"/>
      <c r="AU366" s="759"/>
      <c r="AV366" s="759"/>
      <c r="AW366" s="759"/>
      <c r="AX366" s="759"/>
      <c r="AY366" s="759"/>
      <c r="AZ366" s="759"/>
      <c r="BA366" s="759"/>
      <c r="BB366" s="759"/>
      <c r="BC366" s="759"/>
      <c r="BD366" s="759"/>
      <c r="BE366" s="759"/>
      <c r="BF366" s="759"/>
      <c r="BG366" s="759"/>
      <c r="BH366" s="759"/>
      <c r="BI366" s="759"/>
      <c r="BJ366" s="759"/>
      <c r="BK366" s="759"/>
      <c r="BL366" s="759"/>
      <c r="BM366" s="759"/>
      <c r="BN366" s="759"/>
      <c r="BO366" s="759"/>
      <c r="BP366" s="759"/>
      <c r="BQ366" s="759"/>
      <c r="BR366" s="759"/>
      <c r="BS366" s="759"/>
      <c r="BT366" s="759"/>
      <c r="BU366" s="759"/>
      <c r="BV366" s="759"/>
      <c r="BW366" s="759"/>
      <c r="BX366" s="759"/>
      <c r="BY366" s="759"/>
      <c r="BZ366" s="759"/>
      <c r="CA366" s="759"/>
      <c r="CB366" s="759"/>
      <c r="CC366" s="759"/>
      <c r="CD366" s="759"/>
      <c r="CE366" s="759"/>
      <c r="CF366" s="759"/>
      <c r="CG366" s="759"/>
      <c r="CH366" s="759"/>
      <c r="CI366" s="759"/>
      <c r="CJ366" s="759"/>
    </row>
    <row r="367" spans="1:265" s="759" customFormat="1" ht="15" hidden="1" customHeight="1">
      <c r="M367" s="638"/>
      <c r="N367" s="638"/>
      <c r="CK367" s="728"/>
      <c r="CL367" s="728"/>
      <c r="CM367" s="728"/>
      <c r="CN367" s="728"/>
      <c r="CO367" s="728"/>
      <c r="CP367" s="728"/>
      <c r="CQ367" s="728"/>
      <c r="CR367" s="728"/>
      <c r="CS367" s="728"/>
      <c r="CT367" s="728"/>
      <c r="CU367" s="728"/>
      <c r="CV367" s="728"/>
      <c r="CW367" s="728"/>
      <c r="CX367" s="728"/>
      <c r="CY367" s="728"/>
      <c r="CZ367" s="728"/>
      <c r="DA367" s="728"/>
      <c r="DB367" s="728"/>
      <c r="DC367" s="728"/>
      <c r="DD367" s="728"/>
      <c r="DE367" s="728"/>
      <c r="DF367" s="728"/>
      <c r="DG367" s="728"/>
      <c r="DH367" s="728"/>
      <c r="DI367" s="728"/>
      <c r="DJ367" s="728"/>
      <c r="DK367" s="728"/>
      <c r="DL367" s="728"/>
      <c r="DM367" s="728"/>
      <c r="DN367" s="728"/>
      <c r="DO367" s="728"/>
      <c r="DP367" s="728"/>
      <c r="DQ367" s="728"/>
      <c r="DR367" s="728"/>
      <c r="DS367" s="728"/>
      <c r="DT367" s="728"/>
      <c r="DU367" s="728"/>
      <c r="DV367" s="728"/>
      <c r="DW367" s="728"/>
      <c r="DX367" s="728"/>
      <c r="DY367" s="728"/>
      <c r="DZ367" s="728"/>
      <c r="EA367" s="728"/>
      <c r="EB367" s="728"/>
      <c r="EC367" s="728"/>
      <c r="ED367" s="728"/>
      <c r="EE367" s="728"/>
      <c r="EF367" s="728"/>
      <c r="EG367" s="728"/>
      <c r="EH367" s="728"/>
      <c r="EI367" s="728"/>
      <c r="EJ367" s="728"/>
      <c r="EK367" s="728"/>
      <c r="EL367" s="728"/>
      <c r="EM367" s="728"/>
      <c r="EN367" s="728"/>
      <c r="EO367" s="728"/>
      <c r="EP367" s="728"/>
      <c r="EQ367" s="728"/>
      <c r="ER367" s="728"/>
      <c r="ES367" s="728"/>
      <c r="ET367" s="728"/>
      <c r="EU367" s="728"/>
      <c r="EV367" s="728"/>
      <c r="EW367" s="728"/>
      <c r="EX367" s="728"/>
      <c r="EY367" s="728"/>
      <c r="EZ367" s="728"/>
      <c r="FA367" s="728"/>
      <c r="FB367" s="728"/>
      <c r="FC367" s="728"/>
      <c r="FD367" s="728"/>
      <c r="FE367" s="728"/>
      <c r="FF367" s="728"/>
      <c r="FG367" s="728"/>
      <c r="FH367" s="728"/>
      <c r="FI367" s="728"/>
      <c r="FJ367" s="728"/>
      <c r="FK367" s="728"/>
      <c r="FL367" s="728"/>
      <c r="FM367" s="728"/>
      <c r="FN367" s="728"/>
      <c r="FO367" s="728"/>
      <c r="FP367" s="728"/>
      <c r="FQ367" s="728"/>
      <c r="FR367" s="728"/>
      <c r="FS367" s="728"/>
      <c r="FT367" s="728"/>
      <c r="FU367" s="728"/>
      <c r="FV367" s="728"/>
      <c r="FW367" s="728"/>
      <c r="FX367" s="728"/>
      <c r="FY367" s="728"/>
      <c r="FZ367" s="728"/>
      <c r="GA367" s="728"/>
      <c r="GB367" s="728"/>
      <c r="GC367" s="728"/>
      <c r="GD367" s="728"/>
      <c r="GE367" s="728"/>
      <c r="GF367" s="728"/>
      <c r="GG367" s="728"/>
      <c r="GH367" s="728"/>
      <c r="GI367" s="728"/>
      <c r="GJ367" s="728"/>
      <c r="GK367" s="728"/>
      <c r="GL367" s="728"/>
      <c r="GM367" s="728"/>
      <c r="GN367" s="728"/>
      <c r="GO367" s="728"/>
      <c r="GP367" s="728"/>
      <c r="GQ367" s="728"/>
      <c r="GR367" s="728"/>
      <c r="GS367" s="728"/>
      <c r="GT367" s="728"/>
      <c r="GU367" s="728"/>
      <c r="GV367" s="728"/>
      <c r="GW367" s="728"/>
      <c r="GX367" s="728"/>
      <c r="GY367" s="728"/>
      <c r="GZ367" s="728"/>
      <c r="HA367" s="728"/>
      <c r="HB367" s="728"/>
      <c r="HC367" s="728"/>
      <c r="HD367" s="728"/>
      <c r="HE367" s="728"/>
      <c r="HF367" s="728"/>
      <c r="HG367" s="728"/>
      <c r="HH367" s="728"/>
      <c r="HI367" s="728"/>
      <c r="HJ367" s="728"/>
      <c r="HK367" s="728"/>
      <c r="HL367" s="728"/>
      <c r="HM367" s="728"/>
      <c r="HN367" s="728"/>
      <c r="HO367" s="728"/>
      <c r="HP367" s="728"/>
      <c r="HQ367" s="728"/>
      <c r="HR367" s="728"/>
      <c r="HS367" s="728"/>
      <c r="HT367" s="728"/>
      <c r="HU367" s="728"/>
      <c r="HV367" s="728"/>
      <c r="HW367" s="728"/>
      <c r="HX367" s="728"/>
      <c r="HY367" s="728"/>
      <c r="HZ367" s="728"/>
      <c r="IA367" s="728"/>
      <c r="IB367" s="728"/>
      <c r="IC367" s="728"/>
      <c r="ID367" s="728"/>
      <c r="IE367" s="728"/>
      <c r="IF367" s="728"/>
      <c r="IG367" s="728"/>
      <c r="IH367" s="728"/>
      <c r="II367" s="728"/>
      <c r="IJ367" s="728"/>
      <c r="IK367" s="728"/>
      <c r="IL367" s="728"/>
      <c r="IM367" s="728"/>
      <c r="IN367" s="728"/>
      <c r="IO367" s="728"/>
      <c r="IP367" s="728"/>
      <c r="IQ367" s="728"/>
      <c r="IR367" s="728"/>
      <c r="IS367" s="728"/>
      <c r="IT367" s="728"/>
      <c r="IU367" s="728"/>
      <c r="IV367" s="728"/>
      <c r="IW367" s="728"/>
      <c r="IX367" s="728"/>
      <c r="IY367" s="728"/>
      <c r="IZ367" s="728"/>
      <c r="JA367" s="728"/>
      <c r="JB367" s="728"/>
      <c r="JC367" s="728"/>
      <c r="JD367" s="728"/>
      <c r="JE367" s="728"/>
    </row>
    <row r="368" spans="1:265" s="759" customFormat="1" ht="15" hidden="1" customHeight="1">
      <c r="M368" s="638"/>
      <c r="N368" s="638"/>
      <c r="CK368" s="728"/>
      <c r="CL368" s="728"/>
      <c r="CM368" s="728"/>
      <c r="CN368" s="728"/>
      <c r="CO368" s="728"/>
      <c r="CP368" s="728"/>
      <c r="CQ368" s="728"/>
      <c r="CR368" s="728"/>
      <c r="CS368" s="728"/>
      <c r="CT368" s="728"/>
      <c r="CU368" s="728"/>
      <c r="CV368" s="728"/>
      <c r="CW368" s="728"/>
      <c r="CX368" s="728"/>
      <c r="CY368" s="728"/>
      <c r="CZ368" s="728"/>
      <c r="DA368" s="728"/>
      <c r="DB368" s="728"/>
      <c r="DC368" s="728"/>
      <c r="DD368" s="728"/>
      <c r="DE368" s="728"/>
      <c r="DF368" s="728"/>
      <c r="DG368" s="728"/>
      <c r="DH368" s="728"/>
      <c r="DI368" s="728"/>
      <c r="DJ368" s="728"/>
      <c r="DK368" s="728"/>
      <c r="DL368" s="728"/>
      <c r="DM368" s="728"/>
      <c r="DN368" s="728"/>
      <c r="DO368" s="728"/>
      <c r="DP368" s="728"/>
      <c r="DQ368" s="728"/>
      <c r="DR368" s="728"/>
      <c r="DS368" s="728"/>
      <c r="DT368" s="728"/>
      <c r="DU368" s="728"/>
      <c r="DV368" s="728"/>
      <c r="DW368" s="728"/>
      <c r="DX368" s="728"/>
      <c r="DY368" s="728"/>
      <c r="DZ368" s="728"/>
      <c r="EA368" s="728"/>
      <c r="EB368" s="728"/>
      <c r="EC368" s="728"/>
      <c r="ED368" s="728"/>
      <c r="EE368" s="728"/>
      <c r="EF368" s="728"/>
      <c r="EG368" s="728"/>
      <c r="EH368" s="728"/>
      <c r="EI368" s="728"/>
      <c r="EJ368" s="728"/>
      <c r="EK368" s="728"/>
      <c r="EL368" s="728"/>
      <c r="EM368" s="728"/>
      <c r="EN368" s="728"/>
      <c r="EO368" s="728"/>
      <c r="EP368" s="728"/>
      <c r="EQ368" s="728"/>
      <c r="ER368" s="728"/>
      <c r="ES368" s="728"/>
      <c r="ET368" s="728"/>
      <c r="EU368" s="728"/>
      <c r="EV368" s="728"/>
      <c r="EW368" s="728"/>
      <c r="EX368" s="728"/>
      <c r="EY368" s="728"/>
      <c r="EZ368" s="728"/>
      <c r="FA368" s="728"/>
      <c r="FB368" s="728"/>
      <c r="FC368" s="728"/>
      <c r="FD368" s="728"/>
      <c r="FE368" s="728"/>
      <c r="FF368" s="728"/>
      <c r="FG368" s="728"/>
      <c r="FH368" s="728"/>
      <c r="FI368" s="728"/>
      <c r="FJ368" s="728"/>
      <c r="FK368" s="728"/>
      <c r="FL368" s="728"/>
      <c r="FM368" s="728"/>
      <c r="FN368" s="728"/>
      <c r="FO368" s="728"/>
      <c r="FP368" s="728"/>
      <c r="FQ368" s="728"/>
      <c r="FR368" s="728"/>
      <c r="FS368" s="728"/>
      <c r="FT368" s="728"/>
      <c r="FU368" s="728"/>
      <c r="FV368" s="728"/>
      <c r="FW368" s="728"/>
      <c r="FX368" s="728"/>
      <c r="FY368" s="728"/>
      <c r="FZ368" s="728"/>
      <c r="GA368" s="728"/>
      <c r="GB368" s="728"/>
      <c r="GC368" s="728"/>
      <c r="GD368" s="728"/>
      <c r="GE368" s="728"/>
      <c r="GF368" s="728"/>
      <c r="GG368" s="728"/>
      <c r="GH368" s="728"/>
      <c r="GI368" s="728"/>
      <c r="GJ368" s="728"/>
      <c r="GK368" s="728"/>
      <c r="GL368" s="728"/>
      <c r="GM368" s="728"/>
      <c r="GN368" s="728"/>
      <c r="GO368" s="728"/>
      <c r="GP368" s="728"/>
      <c r="GQ368" s="728"/>
      <c r="GR368" s="728"/>
      <c r="GS368" s="728"/>
      <c r="GT368" s="728"/>
      <c r="GU368" s="728"/>
      <c r="GV368" s="728"/>
      <c r="GW368" s="728"/>
      <c r="GX368" s="728"/>
      <c r="GY368" s="728"/>
      <c r="GZ368" s="728"/>
      <c r="HA368" s="728"/>
      <c r="HB368" s="728"/>
      <c r="HC368" s="728"/>
      <c r="HD368" s="728"/>
      <c r="HE368" s="728"/>
      <c r="HF368" s="728"/>
      <c r="HG368" s="728"/>
      <c r="HH368" s="728"/>
      <c r="HI368" s="728"/>
      <c r="HJ368" s="728"/>
      <c r="HK368" s="728"/>
      <c r="HL368" s="728"/>
      <c r="HM368" s="728"/>
      <c r="HN368" s="728"/>
      <c r="HO368" s="728"/>
      <c r="HP368" s="728"/>
      <c r="HQ368" s="728"/>
      <c r="HR368" s="728"/>
      <c r="HS368" s="728"/>
      <c r="HT368" s="728"/>
      <c r="HU368" s="728"/>
      <c r="HV368" s="728"/>
      <c r="HW368" s="728"/>
      <c r="HX368" s="728"/>
      <c r="HY368" s="728"/>
      <c r="HZ368" s="728"/>
      <c r="IA368" s="728"/>
      <c r="IB368" s="728"/>
      <c r="IC368" s="728"/>
      <c r="ID368" s="728"/>
      <c r="IE368" s="728"/>
      <c r="IF368" s="728"/>
      <c r="IG368" s="728"/>
      <c r="IH368" s="728"/>
      <c r="II368" s="728"/>
      <c r="IJ368" s="728"/>
      <c r="IK368" s="728"/>
      <c r="IL368" s="728"/>
      <c r="IM368" s="728"/>
      <c r="IN368" s="728"/>
      <c r="IO368" s="728"/>
      <c r="IP368" s="728"/>
      <c r="IQ368" s="728"/>
      <c r="IR368" s="728"/>
      <c r="IS368" s="728"/>
      <c r="IT368" s="728"/>
      <c r="IU368" s="728"/>
      <c r="IV368" s="728"/>
      <c r="IW368" s="728"/>
      <c r="IX368" s="728"/>
      <c r="IY368" s="728"/>
      <c r="IZ368" s="728"/>
      <c r="JA368" s="728"/>
      <c r="JB368" s="728"/>
      <c r="JC368" s="728"/>
      <c r="JD368" s="728"/>
      <c r="JE368" s="728"/>
    </row>
    <row r="369" spans="1:265" s="759" customFormat="1" ht="15" hidden="1" customHeight="1">
      <c r="M369" s="638"/>
      <c r="N369" s="638"/>
      <c r="CK369" s="728"/>
      <c r="CL369" s="728"/>
      <c r="CM369" s="728"/>
      <c r="CN369" s="728"/>
      <c r="CO369" s="728"/>
      <c r="CP369" s="728"/>
      <c r="CQ369" s="728"/>
      <c r="CR369" s="728"/>
      <c r="CS369" s="728"/>
      <c r="CT369" s="728"/>
      <c r="CU369" s="728"/>
      <c r="CV369" s="728"/>
      <c r="CW369" s="728"/>
      <c r="CX369" s="728"/>
      <c r="CY369" s="728"/>
      <c r="CZ369" s="728"/>
      <c r="DA369" s="728"/>
      <c r="DB369" s="728"/>
      <c r="DC369" s="728"/>
      <c r="DD369" s="728"/>
      <c r="DE369" s="728"/>
      <c r="DF369" s="728"/>
      <c r="DG369" s="728"/>
      <c r="DH369" s="728"/>
      <c r="DI369" s="728"/>
      <c r="DJ369" s="728"/>
      <c r="DK369" s="728"/>
      <c r="DL369" s="728"/>
      <c r="DM369" s="728"/>
      <c r="DN369" s="728"/>
      <c r="DO369" s="728"/>
      <c r="DP369" s="728"/>
      <c r="DQ369" s="728"/>
      <c r="DR369" s="728"/>
      <c r="DS369" s="728"/>
      <c r="DT369" s="728"/>
      <c r="DU369" s="728"/>
      <c r="DV369" s="728"/>
      <c r="DW369" s="728"/>
      <c r="DX369" s="728"/>
      <c r="DY369" s="728"/>
      <c r="DZ369" s="728"/>
      <c r="EA369" s="728"/>
      <c r="EB369" s="728"/>
      <c r="EC369" s="728"/>
      <c r="ED369" s="728"/>
      <c r="EE369" s="728"/>
      <c r="EF369" s="728"/>
      <c r="EG369" s="728"/>
      <c r="EH369" s="728"/>
      <c r="EI369" s="728"/>
      <c r="EJ369" s="728"/>
      <c r="EK369" s="728"/>
      <c r="EL369" s="728"/>
      <c r="EM369" s="728"/>
      <c r="EN369" s="728"/>
      <c r="EO369" s="728"/>
      <c r="EP369" s="728"/>
      <c r="EQ369" s="728"/>
      <c r="ER369" s="728"/>
      <c r="ES369" s="728"/>
      <c r="ET369" s="728"/>
      <c r="EU369" s="728"/>
      <c r="EV369" s="728"/>
      <c r="EW369" s="728"/>
      <c r="EX369" s="728"/>
      <c r="EY369" s="728"/>
      <c r="EZ369" s="728"/>
      <c r="FA369" s="728"/>
      <c r="FB369" s="728"/>
      <c r="FC369" s="728"/>
      <c r="FD369" s="728"/>
      <c r="FE369" s="728"/>
      <c r="FF369" s="728"/>
      <c r="FG369" s="728"/>
      <c r="FH369" s="728"/>
      <c r="FI369" s="728"/>
      <c r="FJ369" s="728"/>
      <c r="FK369" s="728"/>
      <c r="FL369" s="728"/>
      <c r="FM369" s="728"/>
      <c r="FN369" s="728"/>
      <c r="FO369" s="728"/>
      <c r="FP369" s="728"/>
      <c r="FQ369" s="728"/>
      <c r="FR369" s="728"/>
      <c r="FS369" s="728"/>
      <c r="FT369" s="728"/>
      <c r="FU369" s="728"/>
      <c r="FV369" s="728"/>
      <c r="FW369" s="728"/>
      <c r="FX369" s="728"/>
      <c r="FY369" s="728"/>
      <c r="FZ369" s="728"/>
      <c r="GA369" s="728"/>
      <c r="GB369" s="728"/>
      <c r="GC369" s="728"/>
      <c r="GD369" s="728"/>
      <c r="GE369" s="728"/>
      <c r="GF369" s="728"/>
      <c r="GG369" s="728"/>
      <c r="GH369" s="728"/>
      <c r="GI369" s="728"/>
      <c r="GJ369" s="728"/>
      <c r="GK369" s="728"/>
      <c r="GL369" s="728"/>
      <c r="GM369" s="728"/>
      <c r="GN369" s="728"/>
      <c r="GO369" s="728"/>
      <c r="GP369" s="728"/>
      <c r="GQ369" s="728"/>
      <c r="GR369" s="728"/>
      <c r="GS369" s="728"/>
      <c r="GT369" s="728"/>
      <c r="GU369" s="728"/>
      <c r="GV369" s="728"/>
      <c r="GW369" s="728"/>
      <c r="GX369" s="728"/>
      <c r="GY369" s="728"/>
      <c r="GZ369" s="728"/>
      <c r="HA369" s="728"/>
      <c r="HB369" s="728"/>
      <c r="HC369" s="728"/>
      <c r="HD369" s="728"/>
      <c r="HE369" s="728"/>
      <c r="HF369" s="728"/>
      <c r="HG369" s="728"/>
      <c r="HH369" s="728"/>
      <c r="HI369" s="728"/>
      <c r="HJ369" s="728"/>
      <c r="HK369" s="728"/>
      <c r="HL369" s="728"/>
      <c r="HM369" s="728"/>
      <c r="HN369" s="728"/>
      <c r="HO369" s="728"/>
      <c r="HP369" s="728"/>
      <c r="HQ369" s="728"/>
      <c r="HR369" s="728"/>
      <c r="HS369" s="728"/>
      <c r="HT369" s="728"/>
      <c r="HU369" s="728"/>
      <c r="HV369" s="728"/>
      <c r="HW369" s="728"/>
      <c r="HX369" s="728"/>
      <c r="HY369" s="728"/>
      <c r="HZ369" s="728"/>
      <c r="IA369" s="728"/>
      <c r="IB369" s="728"/>
      <c r="IC369" s="728"/>
      <c r="ID369" s="728"/>
      <c r="IE369" s="728"/>
      <c r="IF369" s="728"/>
      <c r="IG369" s="728"/>
      <c r="IH369" s="728"/>
      <c r="II369" s="728"/>
      <c r="IJ369" s="728"/>
      <c r="IK369" s="728"/>
      <c r="IL369" s="728"/>
      <c r="IM369" s="728"/>
      <c r="IN369" s="728"/>
      <c r="IO369" s="728"/>
      <c r="IP369" s="728"/>
      <c r="IQ369" s="728"/>
      <c r="IR369" s="728"/>
      <c r="IS369" s="728"/>
      <c r="IT369" s="728"/>
      <c r="IU369" s="728"/>
      <c r="IV369" s="728"/>
      <c r="IW369" s="728"/>
      <c r="IX369" s="728"/>
      <c r="IY369" s="728"/>
      <c r="IZ369" s="728"/>
      <c r="JA369" s="728"/>
      <c r="JB369" s="728"/>
      <c r="JC369" s="728"/>
      <c r="JD369" s="728"/>
      <c r="JE369" s="728"/>
    </row>
    <row r="370" spans="1:265" s="759" customFormat="1" ht="15" hidden="1" customHeight="1">
      <c r="M370" s="638"/>
      <c r="N370" s="638"/>
      <c r="CK370" s="728"/>
      <c r="CL370" s="728"/>
      <c r="CM370" s="728"/>
      <c r="CN370" s="728"/>
      <c r="CO370" s="728"/>
      <c r="CP370" s="728"/>
      <c r="CQ370" s="728"/>
      <c r="CR370" s="728"/>
      <c r="CS370" s="728"/>
      <c r="CT370" s="728"/>
      <c r="CU370" s="728"/>
      <c r="CV370" s="728"/>
      <c r="CW370" s="728"/>
      <c r="CX370" s="728"/>
      <c r="CY370" s="728"/>
      <c r="CZ370" s="728"/>
      <c r="DA370" s="728"/>
      <c r="DB370" s="728"/>
      <c r="DC370" s="728"/>
      <c r="DD370" s="728"/>
      <c r="DE370" s="728"/>
      <c r="DF370" s="728"/>
      <c r="DG370" s="728"/>
      <c r="DH370" s="728"/>
      <c r="DI370" s="728"/>
      <c r="DJ370" s="728"/>
      <c r="DK370" s="728"/>
      <c r="DL370" s="728"/>
      <c r="DM370" s="728"/>
      <c r="DN370" s="728"/>
      <c r="DO370" s="728"/>
      <c r="DP370" s="728"/>
      <c r="DQ370" s="728"/>
      <c r="DR370" s="728"/>
      <c r="DS370" s="728"/>
      <c r="DT370" s="728"/>
      <c r="DU370" s="728"/>
      <c r="DV370" s="728"/>
      <c r="DW370" s="728"/>
      <c r="DX370" s="728"/>
      <c r="DY370" s="728"/>
      <c r="DZ370" s="728"/>
      <c r="EA370" s="728"/>
      <c r="EB370" s="728"/>
      <c r="EC370" s="728"/>
      <c r="ED370" s="728"/>
      <c r="EE370" s="728"/>
      <c r="EF370" s="728"/>
      <c r="EG370" s="728"/>
      <c r="EH370" s="728"/>
      <c r="EI370" s="728"/>
      <c r="EJ370" s="728"/>
      <c r="EK370" s="728"/>
      <c r="EL370" s="728"/>
      <c r="EM370" s="728"/>
      <c r="EN370" s="728"/>
      <c r="EO370" s="728"/>
      <c r="EP370" s="728"/>
      <c r="EQ370" s="728"/>
      <c r="ER370" s="728"/>
      <c r="ES370" s="728"/>
      <c r="ET370" s="728"/>
      <c r="EU370" s="728"/>
      <c r="EV370" s="728"/>
      <c r="EW370" s="728"/>
      <c r="EX370" s="728"/>
      <c r="EY370" s="728"/>
      <c r="EZ370" s="728"/>
      <c r="FA370" s="728"/>
      <c r="FB370" s="728"/>
      <c r="FC370" s="728"/>
      <c r="FD370" s="728"/>
      <c r="FE370" s="728"/>
      <c r="FF370" s="728"/>
      <c r="FG370" s="728"/>
      <c r="FH370" s="728"/>
      <c r="FI370" s="728"/>
      <c r="FJ370" s="728"/>
      <c r="FK370" s="728"/>
      <c r="FL370" s="728"/>
      <c r="FM370" s="728"/>
      <c r="FN370" s="728"/>
      <c r="FO370" s="728"/>
      <c r="FP370" s="728"/>
      <c r="FQ370" s="728"/>
      <c r="FR370" s="728"/>
      <c r="FS370" s="728"/>
      <c r="FT370" s="728"/>
      <c r="FU370" s="728"/>
      <c r="FV370" s="728"/>
      <c r="FW370" s="728"/>
      <c r="FX370" s="728"/>
      <c r="FY370" s="728"/>
      <c r="FZ370" s="728"/>
      <c r="GA370" s="728"/>
      <c r="GB370" s="728"/>
      <c r="GC370" s="728"/>
      <c r="GD370" s="728"/>
      <c r="GE370" s="728"/>
      <c r="GF370" s="728"/>
      <c r="GG370" s="728"/>
      <c r="GH370" s="728"/>
      <c r="GI370" s="728"/>
      <c r="GJ370" s="728"/>
      <c r="GK370" s="728"/>
      <c r="GL370" s="728"/>
      <c r="GM370" s="728"/>
      <c r="GN370" s="728"/>
      <c r="GO370" s="728"/>
      <c r="GP370" s="728"/>
      <c r="GQ370" s="728"/>
      <c r="GR370" s="728"/>
      <c r="GS370" s="728"/>
      <c r="GT370" s="728"/>
      <c r="GU370" s="728"/>
      <c r="GV370" s="728"/>
      <c r="GW370" s="728"/>
      <c r="GX370" s="728"/>
      <c r="GY370" s="728"/>
      <c r="GZ370" s="728"/>
      <c r="HA370" s="728"/>
      <c r="HB370" s="728"/>
      <c r="HC370" s="728"/>
      <c r="HD370" s="728"/>
      <c r="HE370" s="728"/>
      <c r="HF370" s="728"/>
      <c r="HG370" s="728"/>
      <c r="HH370" s="728"/>
      <c r="HI370" s="728"/>
      <c r="HJ370" s="728"/>
      <c r="HK370" s="728"/>
      <c r="HL370" s="728"/>
      <c r="HM370" s="728"/>
      <c r="HN370" s="728"/>
      <c r="HO370" s="728"/>
      <c r="HP370" s="728"/>
      <c r="HQ370" s="728"/>
      <c r="HR370" s="728"/>
      <c r="HS370" s="728"/>
      <c r="HT370" s="728"/>
      <c r="HU370" s="728"/>
      <c r="HV370" s="728"/>
      <c r="HW370" s="728"/>
      <c r="HX370" s="728"/>
      <c r="HY370" s="728"/>
      <c r="HZ370" s="728"/>
      <c r="IA370" s="728"/>
      <c r="IB370" s="728"/>
      <c r="IC370" s="728"/>
      <c r="ID370" s="728"/>
      <c r="IE370" s="728"/>
      <c r="IF370" s="728"/>
      <c r="IG370" s="728"/>
      <c r="IH370" s="728"/>
      <c r="II370" s="728"/>
      <c r="IJ370" s="728"/>
      <c r="IK370" s="728"/>
      <c r="IL370" s="728"/>
      <c r="IM370" s="728"/>
      <c r="IN370" s="728"/>
      <c r="IO370" s="728"/>
      <c r="IP370" s="728"/>
      <c r="IQ370" s="728"/>
      <c r="IR370" s="728"/>
      <c r="IS370" s="728"/>
      <c r="IT370" s="728"/>
      <c r="IU370" s="728"/>
      <c r="IV370" s="728"/>
      <c r="IW370" s="728"/>
      <c r="IX370" s="728"/>
      <c r="IY370" s="728"/>
      <c r="IZ370" s="728"/>
      <c r="JA370" s="728"/>
      <c r="JB370" s="728"/>
      <c r="JC370" s="728"/>
      <c r="JD370" s="728"/>
      <c r="JE370" s="728"/>
    </row>
    <row r="371" spans="1:265" s="759" customFormat="1" ht="15" hidden="1" customHeight="1">
      <c r="M371" s="638"/>
      <c r="N371" s="638"/>
      <c r="CK371" s="728"/>
      <c r="CL371" s="728"/>
      <c r="CM371" s="728"/>
      <c r="CN371" s="728"/>
      <c r="CO371" s="728"/>
      <c r="CP371" s="728"/>
      <c r="CQ371" s="728"/>
      <c r="CR371" s="728"/>
      <c r="CS371" s="728"/>
      <c r="CT371" s="728"/>
      <c r="CU371" s="728"/>
      <c r="CV371" s="728"/>
      <c r="CW371" s="728"/>
      <c r="CX371" s="728"/>
      <c r="CY371" s="728"/>
      <c r="CZ371" s="728"/>
      <c r="DA371" s="728"/>
      <c r="DB371" s="728"/>
      <c r="DC371" s="728"/>
      <c r="DD371" s="728"/>
      <c r="DE371" s="728"/>
      <c r="DF371" s="728"/>
      <c r="DG371" s="728"/>
      <c r="DH371" s="728"/>
      <c r="DI371" s="728"/>
      <c r="DJ371" s="728"/>
      <c r="DK371" s="728"/>
      <c r="DL371" s="728"/>
      <c r="DM371" s="728"/>
      <c r="DN371" s="728"/>
      <c r="DO371" s="728"/>
      <c r="DP371" s="728"/>
      <c r="DQ371" s="728"/>
      <c r="DR371" s="728"/>
      <c r="DS371" s="728"/>
      <c r="DT371" s="728"/>
      <c r="DU371" s="728"/>
      <c r="DV371" s="728"/>
      <c r="DW371" s="728"/>
      <c r="DX371" s="728"/>
      <c r="DY371" s="728"/>
      <c r="DZ371" s="728"/>
      <c r="EA371" s="728"/>
      <c r="EB371" s="728"/>
      <c r="EC371" s="728"/>
      <c r="ED371" s="728"/>
      <c r="EE371" s="728"/>
      <c r="EF371" s="728"/>
      <c r="EG371" s="728"/>
      <c r="EH371" s="728"/>
      <c r="EI371" s="728"/>
      <c r="EJ371" s="728"/>
      <c r="EK371" s="728"/>
      <c r="EL371" s="728"/>
      <c r="EM371" s="728"/>
      <c r="EN371" s="728"/>
      <c r="EO371" s="728"/>
      <c r="EP371" s="728"/>
      <c r="EQ371" s="728"/>
      <c r="ER371" s="728"/>
      <c r="ES371" s="728"/>
      <c r="ET371" s="728"/>
      <c r="EU371" s="728"/>
      <c r="EV371" s="728"/>
      <c r="EW371" s="728"/>
      <c r="EX371" s="728"/>
      <c r="EY371" s="728"/>
      <c r="EZ371" s="728"/>
      <c r="FA371" s="728"/>
      <c r="FB371" s="728"/>
      <c r="FC371" s="728"/>
      <c r="FD371" s="728"/>
      <c r="FE371" s="728"/>
      <c r="FF371" s="728"/>
      <c r="FG371" s="728"/>
      <c r="FH371" s="728"/>
      <c r="FI371" s="728"/>
      <c r="FJ371" s="728"/>
      <c r="FK371" s="728"/>
      <c r="FL371" s="728"/>
      <c r="FM371" s="728"/>
      <c r="FN371" s="728"/>
      <c r="FO371" s="728"/>
      <c r="FP371" s="728"/>
      <c r="FQ371" s="728"/>
      <c r="FR371" s="728"/>
      <c r="FS371" s="728"/>
      <c r="FT371" s="728"/>
      <c r="FU371" s="728"/>
      <c r="FV371" s="728"/>
      <c r="FW371" s="728"/>
      <c r="FX371" s="728"/>
      <c r="FY371" s="728"/>
      <c r="FZ371" s="728"/>
      <c r="GA371" s="728"/>
      <c r="GB371" s="728"/>
      <c r="GC371" s="728"/>
      <c r="GD371" s="728"/>
      <c r="GE371" s="728"/>
      <c r="GF371" s="728"/>
      <c r="GG371" s="728"/>
      <c r="GH371" s="728"/>
      <c r="GI371" s="728"/>
      <c r="GJ371" s="728"/>
      <c r="GK371" s="728"/>
      <c r="GL371" s="728"/>
      <c r="GM371" s="728"/>
      <c r="GN371" s="728"/>
      <c r="GO371" s="728"/>
      <c r="GP371" s="728"/>
      <c r="GQ371" s="728"/>
      <c r="GR371" s="728"/>
      <c r="GS371" s="728"/>
      <c r="GT371" s="728"/>
      <c r="GU371" s="728"/>
      <c r="GV371" s="728"/>
      <c r="GW371" s="728"/>
      <c r="GX371" s="728"/>
      <c r="GY371" s="728"/>
      <c r="GZ371" s="728"/>
      <c r="HA371" s="728"/>
      <c r="HB371" s="728"/>
      <c r="HC371" s="728"/>
      <c r="HD371" s="728"/>
      <c r="HE371" s="728"/>
      <c r="HF371" s="728"/>
      <c r="HG371" s="728"/>
      <c r="HH371" s="728"/>
      <c r="HI371" s="728"/>
      <c r="HJ371" s="728"/>
      <c r="HK371" s="728"/>
      <c r="HL371" s="728"/>
      <c r="HM371" s="728"/>
      <c r="HN371" s="728"/>
      <c r="HO371" s="728"/>
      <c r="HP371" s="728"/>
      <c r="HQ371" s="728"/>
      <c r="HR371" s="728"/>
      <c r="HS371" s="728"/>
      <c r="HT371" s="728"/>
      <c r="HU371" s="728"/>
      <c r="HV371" s="728"/>
      <c r="HW371" s="728"/>
      <c r="HX371" s="728"/>
      <c r="HY371" s="728"/>
      <c r="HZ371" s="728"/>
      <c r="IA371" s="728"/>
      <c r="IB371" s="728"/>
      <c r="IC371" s="728"/>
      <c r="ID371" s="728"/>
      <c r="IE371" s="728"/>
      <c r="IF371" s="728"/>
      <c r="IG371" s="728"/>
      <c r="IH371" s="728"/>
      <c r="II371" s="728"/>
      <c r="IJ371" s="728"/>
      <c r="IK371" s="728"/>
      <c r="IL371" s="728"/>
      <c r="IM371" s="728"/>
      <c r="IN371" s="728"/>
      <c r="IO371" s="728"/>
      <c r="IP371" s="728"/>
      <c r="IQ371" s="728"/>
      <c r="IR371" s="728"/>
      <c r="IS371" s="728"/>
      <c r="IT371" s="728"/>
      <c r="IU371" s="728"/>
      <c r="IV371" s="728"/>
      <c r="IW371" s="728"/>
      <c r="IX371" s="728"/>
      <c r="IY371" s="728"/>
      <c r="IZ371" s="728"/>
      <c r="JA371" s="728"/>
      <c r="JB371" s="728"/>
      <c r="JC371" s="728"/>
      <c r="JD371" s="728"/>
      <c r="JE371" s="728"/>
    </row>
    <row r="372" spans="1:265" s="759" customFormat="1" ht="15" hidden="1" customHeight="1">
      <c r="M372" s="638"/>
      <c r="N372" s="638"/>
      <c r="CK372" s="728"/>
      <c r="CL372" s="728"/>
      <c r="CM372" s="728"/>
      <c r="CN372" s="728"/>
      <c r="CO372" s="728"/>
      <c r="CP372" s="728"/>
      <c r="CQ372" s="728"/>
      <c r="CR372" s="728"/>
      <c r="CS372" s="728"/>
      <c r="CT372" s="728"/>
      <c r="CU372" s="728"/>
      <c r="CV372" s="728"/>
      <c r="CW372" s="728"/>
      <c r="CX372" s="728"/>
      <c r="CY372" s="728"/>
      <c r="CZ372" s="728"/>
      <c r="DA372" s="728"/>
      <c r="DB372" s="728"/>
      <c r="DC372" s="728"/>
      <c r="DD372" s="728"/>
      <c r="DE372" s="728"/>
      <c r="DF372" s="728"/>
      <c r="DG372" s="728"/>
      <c r="DH372" s="728"/>
      <c r="DI372" s="728"/>
      <c r="DJ372" s="728"/>
      <c r="DK372" s="728"/>
      <c r="DL372" s="728"/>
      <c r="DM372" s="728"/>
      <c r="DN372" s="728"/>
      <c r="DO372" s="728"/>
      <c r="DP372" s="728"/>
      <c r="DQ372" s="728"/>
      <c r="DR372" s="728"/>
      <c r="DS372" s="728"/>
      <c r="DT372" s="728"/>
      <c r="DU372" s="728"/>
      <c r="DV372" s="728"/>
      <c r="DW372" s="728"/>
      <c r="DX372" s="728"/>
      <c r="DY372" s="728"/>
      <c r="DZ372" s="728"/>
      <c r="EA372" s="728"/>
      <c r="EB372" s="728"/>
      <c r="EC372" s="728"/>
      <c r="ED372" s="728"/>
      <c r="EE372" s="728"/>
      <c r="EF372" s="728"/>
      <c r="EG372" s="728"/>
      <c r="EH372" s="728"/>
      <c r="EI372" s="728"/>
      <c r="EJ372" s="728"/>
      <c r="EK372" s="728"/>
      <c r="EL372" s="728"/>
      <c r="EM372" s="728"/>
      <c r="EN372" s="728"/>
      <c r="EO372" s="728"/>
      <c r="EP372" s="728"/>
      <c r="EQ372" s="728"/>
      <c r="ER372" s="728"/>
      <c r="ES372" s="728"/>
      <c r="ET372" s="728"/>
      <c r="EU372" s="728"/>
      <c r="EV372" s="728"/>
      <c r="EW372" s="728"/>
      <c r="EX372" s="728"/>
      <c r="EY372" s="728"/>
      <c r="EZ372" s="728"/>
      <c r="FA372" s="728"/>
      <c r="FB372" s="728"/>
      <c r="FC372" s="728"/>
      <c r="FD372" s="728"/>
      <c r="FE372" s="728"/>
      <c r="FF372" s="728"/>
      <c r="FG372" s="728"/>
      <c r="FH372" s="728"/>
      <c r="FI372" s="728"/>
      <c r="FJ372" s="728"/>
      <c r="FK372" s="728"/>
      <c r="FL372" s="728"/>
      <c r="FM372" s="728"/>
      <c r="FN372" s="728"/>
      <c r="FO372" s="728"/>
      <c r="FP372" s="728"/>
      <c r="FQ372" s="728"/>
      <c r="FR372" s="728"/>
      <c r="FS372" s="728"/>
      <c r="FT372" s="728"/>
      <c r="FU372" s="728"/>
      <c r="FV372" s="728"/>
      <c r="FW372" s="728"/>
      <c r="FX372" s="728"/>
      <c r="FY372" s="728"/>
      <c r="FZ372" s="728"/>
      <c r="GA372" s="728"/>
      <c r="GB372" s="728"/>
      <c r="GC372" s="728"/>
      <c r="GD372" s="728"/>
      <c r="GE372" s="728"/>
      <c r="GF372" s="728"/>
      <c r="GG372" s="728"/>
      <c r="GH372" s="728"/>
      <c r="GI372" s="728"/>
      <c r="GJ372" s="728"/>
      <c r="GK372" s="728"/>
      <c r="GL372" s="728"/>
      <c r="GM372" s="728"/>
      <c r="GN372" s="728"/>
      <c r="GO372" s="728"/>
      <c r="GP372" s="728"/>
      <c r="GQ372" s="728"/>
      <c r="GR372" s="728"/>
      <c r="GS372" s="728"/>
      <c r="GT372" s="728"/>
      <c r="GU372" s="728"/>
      <c r="GV372" s="728"/>
      <c r="GW372" s="728"/>
      <c r="GX372" s="728"/>
      <c r="GY372" s="728"/>
      <c r="GZ372" s="728"/>
      <c r="HA372" s="728"/>
      <c r="HB372" s="728"/>
      <c r="HC372" s="728"/>
      <c r="HD372" s="728"/>
      <c r="HE372" s="728"/>
      <c r="HF372" s="728"/>
      <c r="HG372" s="728"/>
      <c r="HH372" s="728"/>
      <c r="HI372" s="728"/>
      <c r="HJ372" s="728"/>
      <c r="HK372" s="728"/>
      <c r="HL372" s="728"/>
      <c r="HM372" s="728"/>
      <c r="HN372" s="728"/>
      <c r="HO372" s="728"/>
      <c r="HP372" s="728"/>
      <c r="HQ372" s="728"/>
      <c r="HR372" s="728"/>
      <c r="HS372" s="728"/>
      <c r="HT372" s="728"/>
      <c r="HU372" s="728"/>
      <c r="HV372" s="728"/>
      <c r="HW372" s="728"/>
      <c r="HX372" s="728"/>
      <c r="HY372" s="728"/>
      <c r="HZ372" s="728"/>
      <c r="IA372" s="728"/>
      <c r="IB372" s="728"/>
      <c r="IC372" s="728"/>
      <c r="ID372" s="728"/>
      <c r="IE372" s="728"/>
      <c r="IF372" s="728"/>
      <c r="IG372" s="728"/>
      <c r="IH372" s="728"/>
      <c r="II372" s="728"/>
      <c r="IJ372" s="728"/>
      <c r="IK372" s="728"/>
      <c r="IL372" s="728"/>
      <c r="IM372" s="728"/>
      <c r="IN372" s="728"/>
      <c r="IO372" s="728"/>
      <c r="IP372" s="728"/>
      <c r="IQ372" s="728"/>
      <c r="IR372" s="728"/>
      <c r="IS372" s="728"/>
      <c r="IT372" s="728"/>
      <c r="IU372" s="728"/>
      <c r="IV372" s="728"/>
      <c r="IW372" s="728"/>
      <c r="IX372" s="728"/>
      <c r="IY372" s="728"/>
      <c r="IZ372" s="728"/>
      <c r="JA372" s="728"/>
      <c r="JB372" s="728"/>
      <c r="JC372" s="728"/>
      <c r="JD372" s="728"/>
      <c r="JE372" s="728"/>
    </row>
    <row r="373" spans="1:265" s="759" customFormat="1" ht="15" hidden="1" customHeight="1">
      <c r="M373" s="638"/>
      <c r="N373" s="638"/>
      <c r="CK373" s="728"/>
      <c r="CL373" s="728"/>
      <c r="CM373" s="728"/>
      <c r="CN373" s="728"/>
      <c r="CO373" s="728"/>
      <c r="CP373" s="728"/>
      <c r="CQ373" s="728"/>
      <c r="CR373" s="728"/>
      <c r="CS373" s="728"/>
      <c r="CT373" s="728"/>
      <c r="CU373" s="728"/>
      <c r="CV373" s="728"/>
      <c r="CW373" s="728"/>
      <c r="CX373" s="728"/>
      <c r="CY373" s="728"/>
      <c r="CZ373" s="728"/>
      <c r="DA373" s="728"/>
      <c r="DB373" s="728"/>
      <c r="DC373" s="728"/>
      <c r="DD373" s="728"/>
      <c r="DE373" s="728"/>
      <c r="DF373" s="728"/>
      <c r="DG373" s="728"/>
      <c r="DH373" s="728"/>
      <c r="DI373" s="728"/>
      <c r="DJ373" s="728"/>
      <c r="DK373" s="728"/>
      <c r="DL373" s="728"/>
      <c r="DM373" s="728"/>
      <c r="DN373" s="728"/>
      <c r="DO373" s="728"/>
      <c r="DP373" s="728"/>
      <c r="DQ373" s="728"/>
      <c r="DR373" s="728"/>
      <c r="DS373" s="728"/>
      <c r="DT373" s="728"/>
      <c r="DU373" s="728"/>
      <c r="DV373" s="728"/>
      <c r="DW373" s="728"/>
      <c r="DX373" s="728"/>
      <c r="DY373" s="728"/>
      <c r="DZ373" s="728"/>
      <c r="EA373" s="728"/>
      <c r="EB373" s="728"/>
      <c r="EC373" s="728"/>
      <c r="ED373" s="728"/>
      <c r="EE373" s="728"/>
      <c r="EF373" s="728"/>
      <c r="EG373" s="728"/>
      <c r="EH373" s="728"/>
      <c r="EI373" s="728"/>
      <c r="EJ373" s="728"/>
      <c r="EK373" s="728"/>
      <c r="EL373" s="728"/>
      <c r="EM373" s="728"/>
      <c r="EN373" s="728"/>
      <c r="EO373" s="728"/>
      <c r="EP373" s="728"/>
      <c r="EQ373" s="728"/>
      <c r="ER373" s="728"/>
      <c r="ES373" s="728"/>
      <c r="ET373" s="728"/>
      <c r="EU373" s="728"/>
      <c r="EV373" s="728"/>
      <c r="EW373" s="728"/>
      <c r="EX373" s="728"/>
      <c r="EY373" s="728"/>
      <c r="EZ373" s="728"/>
      <c r="FA373" s="728"/>
      <c r="FB373" s="728"/>
      <c r="FC373" s="728"/>
      <c r="FD373" s="728"/>
      <c r="FE373" s="728"/>
      <c r="FF373" s="728"/>
      <c r="FG373" s="728"/>
      <c r="FH373" s="728"/>
      <c r="FI373" s="728"/>
      <c r="FJ373" s="728"/>
      <c r="FK373" s="728"/>
      <c r="FL373" s="728"/>
      <c r="FM373" s="728"/>
      <c r="FN373" s="728"/>
      <c r="FO373" s="728"/>
      <c r="FP373" s="728"/>
      <c r="FQ373" s="728"/>
      <c r="FR373" s="728"/>
      <c r="FS373" s="728"/>
      <c r="FT373" s="728"/>
      <c r="FU373" s="728"/>
      <c r="FV373" s="728"/>
      <c r="FW373" s="728"/>
      <c r="FX373" s="728"/>
      <c r="FY373" s="728"/>
      <c r="FZ373" s="728"/>
      <c r="GA373" s="728"/>
      <c r="GB373" s="728"/>
      <c r="GC373" s="728"/>
      <c r="GD373" s="728"/>
      <c r="GE373" s="728"/>
      <c r="GF373" s="728"/>
      <c r="GG373" s="728"/>
      <c r="GH373" s="728"/>
      <c r="GI373" s="728"/>
      <c r="GJ373" s="728"/>
      <c r="GK373" s="728"/>
      <c r="GL373" s="728"/>
      <c r="GM373" s="728"/>
      <c r="GN373" s="728"/>
      <c r="GO373" s="728"/>
      <c r="GP373" s="728"/>
      <c r="GQ373" s="728"/>
      <c r="GR373" s="728"/>
      <c r="GS373" s="728"/>
      <c r="GT373" s="728"/>
      <c r="GU373" s="728"/>
      <c r="GV373" s="728"/>
      <c r="GW373" s="728"/>
      <c r="GX373" s="728"/>
      <c r="GY373" s="728"/>
      <c r="GZ373" s="728"/>
      <c r="HA373" s="728"/>
      <c r="HB373" s="728"/>
      <c r="HC373" s="728"/>
      <c r="HD373" s="728"/>
      <c r="HE373" s="728"/>
      <c r="HF373" s="728"/>
      <c r="HG373" s="728"/>
      <c r="HH373" s="728"/>
      <c r="HI373" s="728"/>
      <c r="HJ373" s="728"/>
      <c r="HK373" s="728"/>
      <c r="HL373" s="728"/>
      <c r="HM373" s="728"/>
      <c r="HN373" s="728"/>
      <c r="HO373" s="728"/>
      <c r="HP373" s="728"/>
      <c r="HQ373" s="728"/>
      <c r="HR373" s="728"/>
      <c r="HS373" s="728"/>
      <c r="HT373" s="728"/>
      <c r="HU373" s="728"/>
      <c r="HV373" s="728"/>
      <c r="HW373" s="728"/>
      <c r="HX373" s="728"/>
      <c r="HY373" s="728"/>
      <c r="HZ373" s="728"/>
      <c r="IA373" s="728"/>
      <c r="IB373" s="728"/>
      <c r="IC373" s="728"/>
      <c r="ID373" s="728"/>
      <c r="IE373" s="728"/>
      <c r="IF373" s="728"/>
      <c r="IG373" s="728"/>
      <c r="IH373" s="728"/>
      <c r="II373" s="728"/>
      <c r="IJ373" s="728"/>
      <c r="IK373" s="728"/>
      <c r="IL373" s="728"/>
      <c r="IM373" s="728"/>
      <c r="IN373" s="728"/>
      <c r="IO373" s="728"/>
      <c r="IP373" s="728"/>
      <c r="IQ373" s="728"/>
      <c r="IR373" s="728"/>
      <c r="IS373" s="728"/>
      <c r="IT373" s="728"/>
      <c r="IU373" s="728"/>
      <c r="IV373" s="728"/>
      <c r="IW373" s="728"/>
      <c r="IX373" s="728"/>
      <c r="IY373" s="728"/>
      <c r="IZ373" s="728"/>
      <c r="JA373" s="728"/>
      <c r="JB373" s="728"/>
      <c r="JC373" s="728"/>
      <c r="JD373" s="728"/>
      <c r="JE373" s="728"/>
    </row>
    <row r="374" spans="1:265" s="759" customFormat="1" ht="15" hidden="1" customHeight="1">
      <c r="M374" s="638"/>
      <c r="N374" s="638"/>
      <c r="CK374" s="728"/>
      <c r="CL374" s="728"/>
      <c r="CM374" s="728"/>
      <c r="CN374" s="728"/>
      <c r="CO374" s="728"/>
      <c r="CP374" s="728"/>
      <c r="CQ374" s="728"/>
      <c r="CR374" s="728"/>
      <c r="CS374" s="728"/>
      <c r="CT374" s="728"/>
      <c r="CU374" s="728"/>
      <c r="CV374" s="728"/>
      <c r="CW374" s="728"/>
      <c r="CX374" s="728"/>
      <c r="CY374" s="728"/>
      <c r="CZ374" s="728"/>
      <c r="DA374" s="728"/>
      <c r="DB374" s="728"/>
      <c r="DC374" s="728"/>
      <c r="DD374" s="728"/>
      <c r="DE374" s="728"/>
      <c r="DF374" s="728"/>
      <c r="DG374" s="728"/>
      <c r="DH374" s="728"/>
      <c r="DI374" s="728"/>
      <c r="DJ374" s="728"/>
      <c r="DK374" s="728"/>
      <c r="DL374" s="728"/>
      <c r="DM374" s="728"/>
      <c r="DN374" s="728"/>
      <c r="DO374" s="728"/>
      <c r="DP374" s="728"/>
      <c r="DQ374" s="728"/>
      <c r="DR374" s="728"/>
      <c r="DS374" s="728"/>
      <c r="DT374" s="728"/>
      <c r="DU374" s="728"/>
      <c r="DV374" s="728"/>
      <c r="DW374" s="728"/>
      <c r="DX374" s="728"/>
      <c r="DY374" s="728"/>
      <c r="DZ374" s="728"/>
      <c r="EA374" s="728"/>
      <c r="EB374" s="728"/>
      <c r="EC374" s="728"/>
      <c r="ED374" s="728"/>
      <c r="EE374" s="728"/>
      <c r="EF374" s="728"/>
      <c r="EG374" s="728"/>
      <c r="EH374" s="728"/>
      <c r="EI374" s="728"/>
      <c r="EJ374" s="728"/>
      <c r="EK374" s="728"/>
      <c r="EL374" s="728"/>
      <c r="EM374" s="728"/>
      <c r="EN374" s="728"/>
      <c r="EO374" s="728"/>
      <c r="EP374" s="728"/>
      <c r="EQ374" s="728"/>
      <c r="ER374" s="728"/>
      <c r="ES374" s="728"/>
      <c r="ET374" s="728"/>
      <c r="EU374" s="728"/>
      <c r="EV374" s="728"/>
      <c r="EW374" s="728"/>
      <c r="EX374" s="728"/>
      <c r="EY374" s="728"/>
      <c r="EZ374" s="728"/>
      <c r="FA374" s="728"/>
      <c r="FB374" s="728"/>
      <c r="FC374" s="728"/>
      <c r="FD374" s="728"/>
      <c r="FE374" s="728"/>
      <c r="FF374" s="728"/>
      <c r="FG374" s="728"/>
      <c r="FH374" s="728"/>
      <c r="FI374" s="728"/>
      <c r="FJ374" s="728"/>
      <c r="FK374" s="728"/>
      <c r="FL374" s="728"/>
      <c r="FM374" s="728"/>
      <c r="FN374" s="728"/>
      <c r="FO374" s="728"/>
      <c r="FP374" s="728"/>
      <c r="FQ374" s="728"/>
      <c r="FR374" s="728"/>
      <c r="FS374" s="728"/>
      <c r="FT374" s="728"/>
      <c r="FU374" s="728"/>
      <c r="FV374" s="728"/>
      <c r="FW374" s="728"/>
      <c r="FX374" s="728"/>
      <c r="FY374" s="728"/>
      <c r="FZ374" s="728"/>
      <c r="GA374" s="728"/>
      <c r="GB374" s="728"/>
      <c r="GC374" s="728"/>
      <c r="GD374" s="728"/>
      <c r="GE374" s="728"/>
      <c r="GF374" s="728"/>
      <c r="GG374" s="728"/>
      <c r="GH374" s="728"/>
      <c r="GI374" s="728"/>
      <c r="GJ374" s="728"/>
      <c r="GK374" s="728"/>
      <c r="GL374" s="728"/>
      <c r="GM374" s="728"/>
      <c r="GN374" s="728"/>
      <c r="GO374" s="728"/>
      <c r="GP374" s="728"/>
      <c r="GQ374" s="728"/>
      <c r="GR374" s="728"/>
      <c r="GS374" s="728"/>
      <c r="GT374" s="728"/>
      <c r="GU374" s="728"/>
      <c r="GV374" s="728"/>
      <c r="GW374" s="728"/>
      <c r="GX374" s="728"/>
      <c r="GY374" s="728"/>
      <c r="GZ374" s="728"/>
      <c r="HA374" s="728"/>
      <c r="HB374" s="728"/>
      <c r="HC374" s="728"/>
      <c r="HD374" s="728"/>
      <c r="HE374" s="728"/>
      <c r="HF374" s="728"/>
      <c r="HG374" s="728"/>
      <c r="HH374" s="728"/>
      <c r="HI374" s="728"/>
      <c r="HJ374" s="728"/>
      <c r="HK374" s="728"/>
      <c r="HL374" s="728"/>
      <c r="HM374" s="728"/>
      <c r="HN374" s="728"/>
      <c r="HO374" s="728"/>
      <c r="HP374" s="728"/>
      <c r="HQ374" s="728"/>
      <c r="HR374" s="728"/>
      <c r="HS374" s="728"/>
      <c r="HT374" s="728"/>
      <c r="HU374" s="728"/>
      <c r="HV374" s="728"/>
      <c r="HW374" s="728"/>
      <c r="HX374" s="728"/>
      <c r="HY374" s="728"/>
      <c r="HZ374" s="728"/>
      <c r="IA374" s="728"/>
      <c r="IB374" s="728"/>
      <c r="IC374" s="728"/>
      <c r="ID374" s="728"/>
      <c r="IE374" s="728"/>
      <c r="IF374" s="728"/>
      <c r="IG374" s="728"/>
      <c r="IH374" s="728"/>
      <c r="II374" s="728"/>
      <c r="IJ374" s="728"/>
      <c r="IK374" s="728"/>
      <c r="IL374" s="728"/>
      <c r="IM374" s="728"/>
      <c r="IN374" s="728"/>
      <c r="IO374" s="728"/>
      <c r="IP374" s="728"/>
      <c r="IQ374" s="728"/>
      <c r="IR374" s="728"/>
      <c r="IS374" s="728"/>
      <c r="IT374" s="728"/>
      <c r="IU374" s="728"/>
      <c r="IV374" s="728"/>
      <c r="IW374" s="728"/>
      <c r="IX374" s="728"/>
      <c r="IY374" s="728"/>
      <c r="IZ374" s="728"/>
      <c r="JA374" s="728"/>
      <c r="JB374" s="728"/>
      <c r="JC374" s="728"/>
      <c r="JD374" s="728"/>
      <c r="JE374" s="728"/>
    </row>
    <row r="375" spans="1:265" s="759" customFormat="1" ht="15" hidden="1" customHeight="1">
      <c r="M375" s="638"/>
      <c r="N375" s="638"/>
      <c r="CK375" s="728"/>
      <c r="CL375" s="728"/>
      <c r="CM375" s="728"/>
      <c r="CN375" s="728"/>
      <c r="CO375" s="728"/>
      <c r="CP375" s="728"/>
      <c r="CQ375" s="728"/>
      <c r="CR375" s="728"/>
      <c r="CS375" s="728"/>
      <c r="CT375" s="728"/>
      <c r="CU375" s="728"/>
      <c r="CV375" s="728"/>
      <c r="CW375" s="728"/>
      <c r="CX375" s="728"/>
      <c r="CY375" s="728"/>
      <c r="CZ375" s="728"/>
      <c r="DA375" s="728"/>
      <c r="DB375" s="728"/>
      <c r="DC375" s="728"/>
      <c r="DD375" s="728"/>
      <c r="DE375" s="728"/>
      <c r="DF375" s="728"/>
      <c r="DG375" s="728"/>
      <c r="DH375" s="728"/>
      <c r="DI375" s="728"/>
      <c r="DJ375" s="728"/>
      <c r="DK375" s="728"/>
      <c r="DL375" s="728"/>
      <c r="DM375" s="728"/>
      <c r="DN375" s="728"/>
      <c r="DO375" s="728"/>
      <c r="DP375" s="728"/>
      <c r="DQ375" s="728"/>
      <c r="DR375" s="728"/>
      <c r="DS375" s="728"/>
      <c r="DT375" s="728"/>
      <c r="DU375" s="728"/>
      <c r="DV375" s="728"/>
      <c r="DW375" s="728"/>
      <c r="DX375" s="728"/>
      <c r="DY375" s="728"/>
      <c r="DZ375" s="728"/>
      <c r="EA375" s="728"/>
      <c r="EB375" s="728"/>
      <c r="EC375" s="728"/>
      <c r="ED375" s="728"/>
      <c r="EE375" s="728"/>
      <c r="EF375" s="728"/>
      <c r="EG375" s="728"/>
      <c r="EH375" s="728"/>
      <c r="EI375" s="728"/>
      <c r="EJ375" s="728"/>
      <c r="EK375" s="728"/>
      <c r="EL375" s="728"/>
      <c r="EM375" s="728"/>
      <c r="EN375" s="728"/>
      <c r="EO375" s="728"/>
      <c r="EP375" s="728"/>
      <c r="EQ375" s="728"/>
      <c r="ER375" s="728"/>
      <c r="ES375" s="728"/>
      <c r="ET375" s="728"/>
      <c r="EU375" s="728"/>
      <c r="EV375" s="728"/>
      <c r="EW375" s="728"/>
      <c r="EX375" s="728"/>
      <c r="EY375" s="728"/>
      <c r="EZ375" s="728"/>
      <c r="FA375" s="728"/>
      <c r="FB375" s="728"/>
      <c r="FC375" s="728"/>
      <c r="FD375" s="728"/>
      <c r="FE375" s="728"/>
      <c r="FF375" s="728"/>
      <c r="FG375" s="728"/>
      <c r="FH375" s="728"/>
      <c r="FI375" s="728"/>
      <c r="FJ375" s="728"/>
      <c r="FK375" s="728"/>
      <c r="FL375" s="728"/>
      <c r="FM375" s="728"/>
      <c r="FN375" s="728"/>
      <c r="FO375" s="728"/>
      <c r="FP375" s="728"/>
      <c r="FQ375" s="728"/>
      <c r="FR375" s="728"/>
      <c r="FS375" s="728"/>
      <c r="FT375" s="728"/>
      <c r="FU375" s="728"/>
      <c r="FV375" s="728"/>
      <c r="FW375" s="728"/>
      <c r="FX375" s="728"/>
      <c r="FY375" s="728"/>
      <c r="FZ375" s="728"/>
      <c r="GA375" s="728"/>
      <c r="GB375" s="728"/>
      <c r="GC375" s="728"/>
      <c r="GD375" s="728"/>
      <c r="GE375" s="728"/>
      <c r="GF375" s="728"/>
      <c r="GG375" s="728"/>
      <c r="GH375" s="728"/>
      <c r="GI375" s="728"/>
      <c r="GJ375" s="728"/>
      <c r="GK375" s="728"/>
      <c r="GL375" s="728"/>
      <c r="GM375" s="728"/>
      <c r="GN375" s="728"/>
      <c r="GO375" s="728"/>
      <c r="GP375" s="728"/>
      <c r="GQ375" s="728"/>
      <c r="GR375" s="728"/>
      <c r="GS375" s="728"/>
      <c r="GT375" s="728"/>
      <c r="GU375" s="728"/>
      <c r="GV375" s="728"/>
      <c r="GW375" s="728"/>
      <c r="GX375" s="728"/>
      <c r="GY375" s="728"/>
      <c r="GZ375" s="728"/>
      <c r="HA375" s="728"/>
      <c r="HB375" s="728"/>
      <c r="HC375" s="728"/>
      <c r="HD375" s="728"/>
      <c r="HE375" s="728"/>
      <c r="HF375" s="728"/>
      <c r="HG375" s="728"/>
      <c r="HH375" s="728"/>
      <c r="HI375" s="728"/>
      <c r="HJ375" s="728"/>
      <c r="HK375" s="728"/>
      <c r="HL375" s="728"/>
      <c r="HM375" s="728"/>
      <c r="HN375" s="728"/>
      <c r="HO375" s="728"/>
      <c r="HP375" s="728"/>
      <c r="HQ375" s="728"/>
      <c r="HR375" s="728"/>
      <c r="HS375" s="728"/>
      <c r="HT375" s="728"/>
      <c r="HU375" s="728"/>
      <c r="HV375" s="728"/>
      <c r="HW375" s="728"/>
      <c r="HX375" s="728"/>
      <c r="HY375" s="728"/>
      <c r="HZ375" s="728"/>
      <c r="IA375" s="728"/>
      <c r="IB375" s="728"/>
      <c r="IC375" s="728"/>
      <c r="ID375" s="728"/>
      <c r="IE375" s="728"/>
      <c r="IF375" s="728"/>
      <c r="IG375" s="728"/>
      <c r="IH375" s="728"/>
      <c r="II375" s="728"/>
      <c r="IJ375" s="728"/>
      <c r="IK375" s="728"/>
      <c r="IL375" s="728"/>
      <c r="IM375" s="728"/>
      <c r="IN375" s="728"/>
      <c r="IO375" s="728"/>
      <c r="IP375" s="728"/>
      <c r="IQ375" s="728"/>
      <c r="IR375" s="728"/>
      <c r="IS375" s="728"/>
      <c r="IT375" s="728"/>
      <c r="IU375" s="728"/>
      <c r="IV375" s="728"/>
      <c r="IW375" s="728"/>
      <c r="IX375" s="728"/>
      <c r="IY375" s="728"/>
      <c r="IZ375" s="728"/>
      <c r="JA375" s="728"/>
      <c r="JB375" s="728"/>
      <c r="JC375" s="728"/>
      <c r="JD375" s="728"/>
      <c r="JE375" s="728"/>
    </row>
    <row r="376" spans="1:265" s="728" customFormat="1" ht="15" hidden="1" customHeight="1">
      <c r="A376" s="759"/>
      <c r="B376" s="759"/>
      <c r="C376" s="759"/>
      <c r="D376" s="759"/>
      <c r="E376" s="759"/>
      <c r="F376" s="759"/>
      <c r="G376" s="759"/>
      <c r="H376" s="759"/>
      <c r="I376" s="759"/>
      <c r="J376" s="759"/>
      <c r="K376" s="759"/>
      <c r="L376" s="759"/>
      <c r="M376" s="638"/>
      <c r="N376" s="638"/>
      <c r="O376" s="759"/>
      <c r="P376" s="759"/>
      <c r="Q376" s="759"/>
      <c r="R376" s="759"/>
      <c r="S376" s="759"/>
      <c r="T376" s="759"/>
      <c r="U376" s="759"/>
      <c r="V376" s="759"/>
      <c r="W376" s="759"/>
      <c r="X376" s="759"/>
      <c r="Y376" s="759"/>
      <c r="Z376" s="759"/>
      <c r="AA376" s="759"/>
      <c r="AB376" s="759"/>
      <c r="AC376" s="759"/>
      <c r="AD376" s="759"/>
      <c r="AE376" s="759"/>
      <c r="AF376" s="759"/>
      <c r="AG376" s="759"/>
      <c r="AH376" s="759"/>
      <c r="AI376" s="759"/>
      <c r="AJ376" s="759"/>
      <c r="AK376" s="759"/>
      <c r="AL376" s="759"/>
      <c r="AM376" s="759"/>
      <c r="AN376" s="759"/>
      <c r="AO376" s="759"/>
      <c r="AP376" s="759"/>
      <c r="AQ376" s="759"/>
      <c r="AR376" s="759"/>
      <c r="AS376" s="759"/>
      <c r="AT376" s="759"/>
      <c r="AU376" s="759"/>
      <c r="AV376" s="759"/>
      <c r="AW376" s="759"/>
      <c r="AX376" s="759"/>
      <c r="AY376" s="759"/>
      <c r="AZ376" s="759"/>
      <c r="BA376" s="759"/>
      <c r="BB376" s="759"/>
      <c r="BC376" s="759"/>
      <c r="BD376" s="759"/>
      <c r="BE376" s="759"/>
      <c r="BF376" s="759"/>
      <c r="BG376" s="759"/>
      <c r="BH376" s="759"/>
      <c r="BI376" s="759"/>
      <c r="BJ376" s="759"/>
      <c r="BK376" s="759"/>
      <c r="BL376" s="759"/>
      <c r="BM376" s="759"/>
      <c r="BN376" s="759"/>
      <c r="BO376" s="759"/>
      <c r="BP376" s="759"/>
      <c r="BQ376" s="759"/>
      <c r="BR376" s="759"/>
      <c r="BS376" s="759"/>
      <c r="BT376" s="759"/>
      <c r="BU376" s="759"/>
      <c r="BV376" s="759"/>
      <c r="BW376" s="759"/>
      <c r="BX376" s="759"/>
      <c r="BY376" s="759"/>
      <c r="BZ376" s="759"/>
      <c r="CA376" s="759"/>
      <c r="CB376" s="759"/>
      <c r="CC376" s="759"/>
      <c r="CD376" s="759"/>
      <c r="CE376" s="759"/>
      <c r="CF376" s="759"/>
      <c r="CG376" s="759"/>
      <c r="CH376" s="759"/>
      <c r="CI376" s="759"/>
      <c r="CJ376" s="759"/>
    </row>
    <row r="377" spans="1:265" s="728" customFormat="1" ht="15" hidden="1" customHeight="1">
      <c r="A377" s="759"/>
      <c r="B377" s="759"/>
      <c r="C377" s="759"/>
      <c r="D377" s="759"/>
      <c r="E377" s="759"/>
      <c r="F377" s="759"/>
      <c r="G377" s="759"/>
      <c r="H377" s="759"/>
      <c r="I377" s="759"/>
      <c r="J377" s="759"/>
      <c r="K377" s="759"/>
      <c r="L377" s="759"/>
      <c r="M377" s="638"/>
      <c r="N377" s="638"/>
      <c r="O377" s="759"/>
      <c r="P377" s="759"/>
      <c r="Q377" s="759"/>
      <c r="R377" s="759"/>
      <c r="S377" s="759"/>
      <c r="T377" s="759"/>
      <c r="U377" s="759"/>
      <c r="V377" s="759"/>
      <c r="W377" s="759"/>
      <c r="X377" s="759"/>
      <c r="Y377" s="759"/>
      <c r="Z377" s="759"/>
      <c r="AA377" s="759"/>
      <c r="AB377" s="759"/>
      <c r="AC377" s="759"/>
      <c r="AD377" s="759"/>
      <c r="AE377" s="759"/>
      <c r="AF377" s="759"/>
      <c r="AG377" s="759"/>
      <c r="AH377" s="759"/>
      <c r="AI377" s="759"/>
      <c r="AJ377" s="759"/>
      <c r="AK377" s="759"/>
      <c r="AL377" s="759"/>
      <c r="AM377" s="759"/>
      <c r="AN377" s="759"/>
      <c r="AO377" s="759"/>
      <c r="AP377" s="759"/>
      <c r="AQ377" s="759"/>
      <c r="AR377" s="759"/>
      <c r="AS377" s="759"/>
      <c r="AT377" s="759"/>
      <c r="AU377" s="759"/>
      <c r="AV377" s="759"/>
      <c r="AW377" s="759"/>
      <c r="AX377" s="759"/>
      <c r="AY377" s="759"/>
      <c r="AZ377" s="759"/>
      <c r="BA377" s="759"/>
      <c r="BB377" s="759"/>
      <c r="BC377" s="759"/>
      <c r="BD377" s="759"/>
      <c r="BE377" s="759"/>
      <c r="BF377" s="759"/>
      <c r="BG377" s="759"/>
      <c r="BH377" s="759"/>
      <c r="BI377" s="759"/>
      <c r="BJ377" s="759"/>
      <c r="BK377" s="759"/>
      <c r="BL377" s="759"/>
      <c r="BM377" s="759"/>
      <c r="BN377" s="759"/>
      <c r="BO377" s="759"/>
      <c r="BP377" s="759"/>
      <c r="BQ377" s="759"/>
      <c r="BR377" s="759"/>
      <c r="BS377" s="759"/>
      <c r="BT377" s="759"/>
      <c r="BU377" s="759"/>
      <c r="BV377" s="759"/>
      <c r="BW377" s="759"/>
      <c r="BX377" s="759"/>
      <c r="BY377" s="759"/>
      <c r="BZ377" s="759"/>
      <c r="CA377" s="759"/>
      <c r="CB377" s="759"/>
      <c r="CC377" s="759"/>
      <c r="CD377" s="759"/>
      <c r="CE377" s="759"/>
      <c r="CF377" s="759"/>
      <c r="CG377" s="759"/>
      <c r="CH377" s="759"/>
      <c r="CI377" s="759"/>
      <c r="CJ377" s="759"/>
    </row>
    <row r="378" spans="1:265" s="728" customFormat="1" ht="15" hidden="1" customHeight="1">
      <c r="A378" s="759"/>
      <c r="B378" s="759"/>
      <c r="C378" s="759"/>
      <c r="D378" s="759"/>
      <c r="E378" s="759"/>
      <c r="F378" s="759"/>
      <c r="G378" s="759"/>
      <c r="H378" s="759"/>
      <c r="I378" s="759"/>
      <c r="J378" s="759"/>
      <c r="K378" s="759"/>
      <c r="L378" s="759"/>
      <c r="M378" s="638"/>
      <c r="N378" s="638"/>
      <c r="O378" s="759"/>
      <c r="P378" s="759"/>
      <c r="Q378" s="759"/>
      <c r="R378" s="759"/>
      <c r="S378" s="759"/>
      <c r="T378" s="759"/>
      <c r="U378" s="759"/>
      <c r="V378" s="759"/>
      <c r="W378" s="759"/>
      <c r="X378" s="759"/>
      <c r="Y378" s="759"/>
      <c r="Z378" s="759"/>
      <c r="AA378" s="759"/>
      <c r="AB378" s="759"/>
      <c r="AC378" s="759"/>
      <c r="AD378" s="759"/>
      <c r="AE378" s="759"/>
      <c r="AF378" s="759"/>
      <c r="AG378" s="759"/>
      <c r="AH378" s="759"/>
      <c r="AI378" s="759"/>
      <c r="AJ378" s="759"/>
      <c r="AK378" s="759"/>
      <c r="AL378" s="759"/>
      <c r="AM378" s="759"/>
      <c r="AN378" s="759"/>
      <c r="AO378" s="759"/>
      <c r="AP378" s="759"/>
      <c r="AQ378" s="759"/>
      <c r="AR378" s="759"/>
      <c r="AS378" s="759"/>
      <c r="AT378" s="759"/>
      <c r="AU378" s="759"/>
      <c r="AV378" s="759"/>
      <c r="AW378" s="759"/>
      <c r="AX378" s="759"/>
      <c r="AY378" s="759"/>
      <c r="AZ378" s="759"/>
      <c r="BA378" s="759"/>
      <c r="BB378" s="759"/>
      <c r="BC378" s="759"/>
      <c r="BD378" s="759"/>
      <c r="BE378" s="759"/>
      <c r="BF378" s="759"/>
      <c r="BG378" s="759"/>
      <c r="BH378" s="759"/>
      <c r="BI378" s="759"/>
      <c r="BJ378" s="759"/>
      <c r="BK378" s="759"/>
      <c r="BL378" s="759"/>
      <c r="BM378" s="759"/>
      <c r="BN378" s="759"/>
      <c r="BO378" s="759"/>
      <c r="BP378" s="759"/>
      <c r="BQ378" s="759"/>
      <c r="BR378" s="759"/>
      <c r="BS378" s="759"/>
      <c r="BT378" s="759"/>
      <c r="BU378" s="759"/>
      <c r="BV378" s="759"/>
      <c r="BW378" s="759"/>
      <c r="BX378" s="759"/>
      <c r="BY378" s="759"/>
      <c r="BZ378" s="759"/>
      <c r="CA378" s="759"/>
      <c r="CB378" s="759"/>
      <c r="CC378" s="759"/>
      <c r="CD378" s="759"/>
      <c r="CE378" s="759"/>
      <c r="CF378" s="759"/>
      <c r="CG378" s="759"/>
      <c r="CH378" s="759"/>
      <c r="CI378" s="759"/>
      <c r="CJ378" s="759"/>
    </row>
    <row r="379" spans="1:265" s="728" customFormat="1" ht="15" hidden="1" customHeight="1">
      <c r="A379" s="759"/>
      <c r="B379" s="759"/>
      <c r="C379" s="759"/>
      <c r="D379" s="759"/>
      <c r="E379" s="759"/>
      <c r="F379" s="759"/>
      <c r="G379" s="759"/>
      <c r="H379" s="759"/>
      <c r="I379" s="759"/>
      <c r="J379" s="759"/>
      <c r="K379" s="759"/>
      <c r="L379" s="759"/>
      <c r="M379" s="638"/>
      <c r="N379" s="638"/>
      <c r="O379" s="759"/>
      <c r="P379" s="759"/>
      <c r="Q379" s="759"/>
      <c r="R379" s="759"/>
      <c r="S379" s="759"/>
      <c r="T379" s="759"/>
      <c r="U379" s="759"/>
      <c r="V379" s="759"/>
      <c r="W379" s="759"/>
      <c r="X379" s="759"/>
      <c r="Y379" s="759"/>
      <c r="Z379" s="759"/>
      <c r="AA379" s="759"/>
      <c r="AB379" s="759"/>
      <c r="AC379" s="759"/>
      <c r="AD379" s="759"/>
      <c r="AE379" s="759"/>
      <c r="AF379" s="759"/>
      <c r="AG379" s="759"/>
      <c r="AH379" s="759"/>
      <c r="AI379" s="759"/>
      <c r="AJ379" s="759"/>
      <c r="AK379" s="759"/>
      <c r="AL379" s="759"/>
      <c r="AM379" s="759"/>
      <c r="AN379" s="759"/>
      <c r="AO379" s="759"/>
      <c r="AP379" s="759"/>
      <c r="AQ379" s="759"/>
      <c r="AR379" s="759"/>
      <c r="AS379" s="759"/>
      <c r="AT379" s="759"/>
      <c r="AU379" s="759"/>
      <c r="AV379" s="759"/>
      <c r="AW379" s="759"/>
      <c r="AX379" s="759"/>
      <c r="AY379" s="759"/>
      <c r="AZ379" s="759"/>
      <c r="BA379" s="759"/>
      <c r="BB379" s="759"/>
      <c r="BC379" s="759"/>
      <c r="BD379" s="759"/>
      <c r="BE379" s="759"/>
      <c r="BF379" s="759"/>
      <c r="BG379" s="759"/>
      <c r="BH379" s="759"/>
      <c r="BI379" s="759"/>
      <c r="BJ379" s="759"/>
      <c r="BK379" s="759"/>
      <c r="BL379" s="759"/>
      <c r="BM379" s="759"/>
      <c r="BN379" s="759"/>
      <c r="BO379" s="759"/>
      <c r="BP379" s="759"/>
      <c r="BQ379" s="759"/>
      <c r="BR379" s="759"/>
      <c r="BS379" s="759"/>
      <c r="BT379" s="759"/>
      <c r="BU379" s="759"/>
      <c r="BV379" s="759"/>
      <c r="BW379" s="759"/>
      <c r="BX379" s="759"/>
      <c r="BY379" s="759"/>
      <c r="BZ379" s="759"/>
      <c r="CA379" s="759"/>
      <c r="CB379" s="759"/>
      <c r="CC379" s="759"/>
      <c r="CD379" s="759"/>
      <c r="CE379" s="759"/>
      <c r="CF379" s="759"/>
      <c r="CG379" s="759"/>
      <c r="CH379" s="759"/>
      <c r="CI379" s="759"/>
      <c r="CJ379" s="759"/>
    </row>
    <row r="380" spans="1:265" s="759" customFormat="1" ht="15" hidden="1" customHeight="1">
      <c r="M380" s="638"/>
      <c r="N380" s="638"/>
      <c r="CK380" s="728"/>
      <c r="CL380" s="728"/>
      <c r="CM380" s="728"/>
      <c r="CN380" s="728"/>
      <c r="CO380" s="728"/>
      <c r="CP380" s="728"/>
      <c r="CQ380" s="728"/>
      <c r="CR380" s="728"/>
      <c r="CS380" s="728"/>
      <c r="CT380" s="728"/>
      <c r="CU380" s="728"/>
      <c r="CV380" s="728"/>
      <c r="CW380" s="728"/>
      <c r="CX380" s="728"/>
      <c r="CY380" s="728"/>
      <c r="CZ380" s="728"/>
      <c r="DA380" s="728"/>
      <c r="DB380" s="728"/>
      <c r="DC380" s="728"/>
      <c r="DD380" s="728"/>
      <c r="DE380" s="728"/>
      <c r="DF380" s="728"/>
      <c r="DG380" s="728"/>
      <c r="DH380" s="728"/>
      <c r="DI380" s="728"/>
      <c r="DJ380" s="728"/>
      <c r="DK380" s="728"/>
      <c r="DL380" s="728"/>
      <c r="DM380" s="728"/>
      <c r="DN380" s="728"/>
      <c r="DO380" s="728"/>
      <c r="DP380" s="728"/>
      <c r="DQ380" s="728"/>
      <c r="DR380" s="728"/>
      <c r="DS380" s="728"/>
      <c r="DT380" s="728"/>
      <c r="DU380" s="728"/>
      <c r="DV380" s="728"/>
      <c r="DW380" s="728"/>
      <c r="DX380" s="728"/>
      <c r="DY380" s="728"/>
      <c r="DZ380" s="728"/>
      <c r="EA380" s="728"/>
      <c r="EB380" s="728"/>
      <c r="EC380" s="728"/>
      <c r="ED380" s="728"/>
      <c r="EE380" s="728"/>
      <c r="EF380" s="728"/>
      <c r="EG380" s="728"/>
      <c r="EH380" s="728"/>
      <c r="EI380" s="728"/>
      <c r="EJ380" s="728"/>
      <c r="EK380" s="728"/>
      <c r="EL380" s="728"/>
      <c r="EM380" s="728"/>
      <c r="EN380" s="728"/>
      <c r="EO380" s="728"/>
      <c r="EP380" s="728"/>
      <c r="EQ380" s="728"/>
      <c r="ER380" s="728"/>
      <c r="ES380" s="728"/>
      <c r="ET380" s="728"/>
      <c r="EU380" s="728"/>
      <c r="EV380" s="728"/>
      <c r="EW380" s="728"/>
      <c r="EX380" s="728"/>
      <c r="EY380" s="728"/>
      <c r="EZ380" s="728"/>
      <c r="FA380" s="728"/>
      <c r="FB380" s="728"/>
      <c r="FC380" s="728"/>
      <c r="FD380" s="728"/>
      <c r="FE380" s="728"/>
      <c r="FF380" s="728"/>
      <c r="FG380" s="728"/>
      <c r="FH380" s="728"/>
      <c r="FI380" s="728"/>
      <c r="FJ380" s="728"/>
      <c r="FK380" s="728"/>
      <c r="FL380" s="728"/>
      <c r="FM380" s="728"/>
      <c r="FN380" s="728"/>
      <c r="FO380" s="728"/>
      <c r="FP380" s="728"/>
      <c r="FQ380" s="728"/>
      <c r="FR380" s="728"/>
      <c r="FS380" s="728"/>
      <c r="FT380" s="728"/>
      <c r="FU380" s="728"/>
      <c r="FV380" s="728"/>
      <c r="FW380" s="728"/>
      <c r="FX380" s="728"/>
      <c r="FY380" s="728"/>
      <c r="FZ380" s="728"/>
      <c r="GA380" s="728"/>
      <c r="GB380" s="728"/>
      <c r="GC380" s="728"/>
      <c r="GD380" s="728"/>
      <c r="GE380" s="728"/>
      <c r="GF380" s="728"/>
      <c r="GG380" s="728"/>
      <c r="GH380" s="728"/>
      <c r="GI380" s="728"/>
      <c r="GJ380" s="728"/>
      <c r="GK380" s="728"/>
      <c r="GL380" s="728"/>
      <c r="GM380" s="728"/>
      <c r="GN380" s="728"/>
      <c r="GO380" s="728"/>
      <c r="GP380" s="728"/>
      <c r="GQ380" s="728"/>
      <c r="GR380" s="728"/>
      <c r="GS380" s="728"/>
      <c r="GT380" s="728"/>
      <c r="GU380" s="728"/>
      <c r="GV380" s="728"/>
      <c r="GW380" s="728"/>
      <c r="GX380" s="728"/>
      <c r="GY380" s="728"/>
      <c r="GZ380" s="728"/>
      <c r="HA380" s="728"/>
      <c r="HB380" s="728"/>
      <c r="HC380" s="728"/>
      <c r="HD380" s="728"/>
      <c r="HE380" s="728"/>
      <c r="HF380" s="728"/>
      <c r="HG380" s="728"/>
      <c r="HH380" s="728"/>
      <c r="HI380" s="728"/>
      <c r="HJ380" s="728"/>
      <c r="HK380" s="728"/>
      <c r="HL380" s="728"/>
      <c r="HM380" s="728"/>
      <c r="HN380" s="728"/>
      <c r="HO380" s="728"/>
      <c r="HP380" s="728"/>
      <c r="HQ380" s="728"/>
      <c r="HR380" s="728"/>
      <c r="HS380" s="728"/>
      <c r="HT380" s="728"/>
      <c r="HU380" s="728"/>
      <c r="HV380" s="728"/>
      <c r="HW380" s="728"/>
      <c r="HX380" s="728"/>
      <c r="HY380" s="728"/>
      <c r="HZ380" s="728"/>
      <c r="IA380" s="728"/>
      <c r="IB380" s="728"/>
      <c r="IC380" s="728"/>
      <c r="ID380" s="728"/>
      <c r="IE380" s="728"/>
      <c r="IF380" s="728"/>
      <c r="IG380" s="728"/>
      <c r="IH380" s="728"/>
      <c r="II380" s="728"/>
      <c r="IJ380" s="728"/>
      <c r="IK380" s="728"/>
      <c r="IL380" s="728"/>
      <c r="IM380" s="728"/>
      <c r="IN380" s="728"/>
      <c r="IO380" s="728"/>
      <c r="IP380" s="728"/>
      <c r="IQ380" s="728"/>
      <c r="IR380" s="728"/>
      <c r="IS380" s="728"/>
      <c r="IT380" s="728"/>
      <c r="IU380" s="728"/>
      <c r="IV380" s="728"/>
      <c r="IW380" s="728"/>
      <c r="IX380" s="728"/>
      <c r="IY380" s="728"/>
      <c r="IZ380" s="728"/>
      <c r="JA380" s="728"/>
      <c r="JB380" s="728"/>
      <c r="JC380" s="728"/>
      <c r="JD380" s="728"/>
      <c r="JE380" s="728"/>
    </row>
    <row r="381" spans="1:265" s="728" customFormat="1" ht="15" hidden="1" customHeight="1">
      <c r="A381" s="759"/>
      <c r="B381" s="759"/>
      <c r="C381" s="759"/>
      <c r="D381" s="759"/>
      <c r="E381" s="759"/>
      <c r="F381" s="759"/>
      <c r="G381" s="759"/>
      <c r="H381" s="759"/>
      <c r="I381" s="759"/>
      <c r="J381" s="759"/>
      <c r="K381" s="759"/>
      <c r="L381" s="759"/>
      <c r="M381" s="638"/>
      <c r="N381" s="638"/>
      <c r="O381" s="759"/>
      <c r="P381" s="759"/>
      <c r="Q381" s="759"/>
      <c r="R381" s="759"/>
      <c r="S381" s="759"/>
      <c r="T381" s="759"/>
      <c r="U381" s="759"/>
      <c r="V381" s="759"/>
      <c r="W381" s="759"/>
      <c r="X381" s="759"/>
      <c r="Y381" s="759"/>
      <c r="Z381" s="759"/>
      <c r="AA381" s="759"/>
      <c r="AB381" s="759"/>
      <c r="AC381" s="759"/>
      <c r="AD381" s="759"/>
      <c r="AE381" s="759"/>
      <c r="AF381" s="759"/>
      <c r="AG381" s="759"/>
      <c r="AH381" s="759"/>
      <c r="AI381" s="759"/>
      <c r="AJ381" s="759"/>
      <c r="AK381" s="759"/>
      <c r="AL381" s="759"/>
      <c r="AM381" s="759"/>
      <c r="AN381" s="759"/>
      <c r="AO381" s="759"/>
      <c r="AP381" s="759"/>
      <c r="AQ381" s="759"/>
      <c r="AR381" s="759"/>
      <c r="AS381" s="759"/>
      <c r="AT381" s="759"/>
      <c r="AU381" s="759"/>
      <c r="AV381" s="759"/>
      <c r="AW381" s="759"/>
      <c r="AX381" s="759"/>
      <c r="AY381" s="759"/>
      <c r="AZ381" s="759"/>
      <c r="BA381" s="759"/>
      <c r="BB381" s="759"/>
      <c r="BC381" s="759"/>
      <c r="BD381" s="759"/>
      <c r="BE381" s="759"/>
      <c r="BF381" s="759"/>
      <c r="BG381" s="759"/>
      <c r="BH381" s="759"/>
      <c r="BI381" s="759"/>
      <c r="BJ381" s="759"/>
      <c r="BK381" s="759"/>
      <c r="BL381" s="759"/>
      <c r="BM381" s="759"/>
      <c r="BN381" s="759"/>
      <c r="BO381" s="759"/>
      <c r="BP381" s="759"/>
      <c r="BQ381" s="759"/>
      <c r="BR381" s="759"/>
      <c r="BS381" s="759"/>
      <c r="BT381" s="759"/>
      <c r="BU381" s="759"/>
      <c r="BV381" s="759"/>
      <c r="BW381" s="759"/>
      <c r="BX381" s="759"/>
      <c r="BY381" s="759"/>
      <c r="BZ381" s="759"/>
      <c r="CA381" s="759"/>
      <c r="CB381" s="759"/>
      <c r="CC381" s="759"/>
      <c r="CD381" s="759"/>
      <c r="CE381" s="759"/>
      <c r="CF381" s="759"/>
      <c r="CG381" s="759"/>
      <c r="CH381" s="759"/>
      <c r="CI381" s="759"/>
      <c r="CJ381" s="759"/>
    </row>
    <row r="382" spans="1:265" s="759" customFormat="1" ht="15" hidden="1" customHeight="1">
      <c r="M382" s="638"/>
      <c r="N382" s="638"/>
      <c r="CK382" s="728"/>
      <c r="CL382" s="728"/>
      <c r="CM382" s="728"/>
      <c r="CN382" s="728"/>
      <c r="CO382" s="728"/>
      <c r="CP382" s="728"/>
      <c r="CQ382" s="728"/>
      <c r="CR382" s="728"/>
      <c r="CS382" s="728"/>
      <c r="CT382" s="728"/>
      <c r="CU382" s="728"/>
      <c r="CV382" s="728"/>
      <c r="CW382" s="728"/>
      <c r="CX382" s="728"/>
      <c r="CY382" s="728"/>
      <c r="CZ382" s="728"/>
      <c r="DA382" s="728"/>
      <c r="DB382" s="728"/>
      <c r="DC382" s="728"/>
      <c r="DD382" s="728"/>
      <c r="DE382" s="728"/>
      <c r="DF382" s="728"/>
      <c r="DG382" s="728"/>
      <c r="DH382" s="728"/>
      <c r="DI382" s="728"/>
      <c r="DJ382" s="728"/>
      <c r="DK382" s="728"/>
      <c r="DL382" s="728"/>
      <c r="DM382" s="728"/>
      <c r="DN382" s="728"/>
      <c r="DO382" s="728"/>
      <c r="DP382" s="728"/>
      <c r="DQ382" s="728"/>
      <c r="DR382" s="728"/>
      <c r="DS382" s="728"/>
      <c r="DT382" s="728"/>
      <c r="DU382" s="728"/>
      <c r="DV382" s="728"/>
      <c r="DW382" s="728"/>
      <c r="DX382" s="728"/>
      <c r="DY382" s="728"/>
      <c r="DZ382" s="728"/>
      <c r="EA382" s="728"/>
      <c r="EB382" s="728"/>
      <c r="EC382" s="728"/>
      <c r="ED382" s="728"/>
      <c r="EE382" s="728"/>
      <c r="EF382" s="728"/>
      <c r="EG382" s="728"/>
      <c r="EH382" s="728"/>
      <c r="EI382" s="728"/>
      <c r="EJ382" s="728"/>
      <c r="EK382" s="728"/>
      <c r="EL382" s="728"/>
      <c r="EM382" s="728"/>
      <c r="EN382" s="728"/>
      <c r="EO382" s="728"/>
      <c r="EP382" s="728"/>
      <c r="EQ382" s="728"/>
      <c r="ER382" s="728"/>
      <c r="ES382" s="728"/>
      <c r="ET382" s="728"/>
      <c r="EU382" s="728"/>
      <c r="EV382" s="728"/>
      <c r="EW382" s="728"/>
      <c r="EX382" s="728"/>
      <c r="EY382" s="728"/>
      <c r="EZ382" s="728"/>
      <c r="FA382" s="728"/>
      <c r="FB382" s="728"/>
      <c r="FC382" s="728"/>
      <c r="FD382" s="728"/>
      <c r="FE382" s="728"/>
      <c r="FF382" s="728"/>
      <c r="FG382" s="728"/>
      <c r="FH382" s="728"/>
      <c r="FI382" s="728"/>
      <c r="FJ382" s="728"/>
      <c r="FK382" s="728"/>
      <c r="FL382" s="728"/>
      <c r="FM382" s="728"/>
      <c r="FN382" s="728"/>
      <c r="FO382" s="728"/>
      <c r="FP382" s="728"/>
      <c r="FQ382" s="728"/>
      <c r="FR382" s="728"/>
      <c r="FS382" s="728"/>
      <c r="FT382" s="728"/>
      <c r="FU382" s="728"/>
      <c r="FV382" s="728"/>
      <c r="FW382" s="728"/>
      <c r="FX382" s="728"/>
      <c r="FY382" s="728"/>
      <c r="FZ382" s="728"/>
      <c r="GA382" s="728"/>
      <c r="GB382" s="728"/>
      <c r="GC382" s="728"/>
      <c r="GD382" s="728"/>
      <c r="GE382" s="728"/>
      <c r="GF382" s="728"/>
      <c r="GG382" s="728"/>
      <c r="GH382" s="728"/>
      <c r="GI382" s="728"/>
      <c r="GJ382" s="728"/>
      <c r="GK382" s="728"/>
      <c r="GL382" s="728"/>
      <c r="GM382" s="728"/>
      <c r="GN382" s="728"/>
      <c r="GO382" s="728"/>
      <c r="GP382" s="728"/>
      <c r="GQ382" s="728"/>
      <c r="GR382" s="728"/>
      <c r="GS382" s="728"/>
      <c r="GT382" s="728"/>
      <c r="GU382" s="728"/>
      <c r="GV382" s="728"/>
      <c r="GW382" s="728"/>
      <c r="GX382" s="728"/>
      <c r="GY382" s="728"/>
      <c r="GZ382" s="728"/>
      <c r="HA382" s="728"/>
      <c r="HB382" s="728"/>
      <c r="HC382" s="728"/>
      <c r="HD382" s="728"/>
      <c r="HE382" s="728"/>
      <c r="HF382" s="728"/>
      <c r="HG382" s="728"/>
      <c r="HH382" s="728"/>
      <c r="HI382" s="728"/>
      <c r="HJ382" s="728"/>
      <c r="HK382" s="728"/>
      <c r="HL382" s="728"/>
      <c r="HM382" s="728"/>
      <c r="HN382" s="728"/>
      <c r="HO382" s="728"/>
      <c r="HP382" s="728"/>
      <c r="HQ382" s="728"/>
      <c r="HR382" s="728"/>
      <c r="HS382" s="728"/>
      <c r="HT382" s="728"/>
      <c r="HU382" s="728"/>
      <c r="HV382" s="728"/>
      <c r="HW382" s="728"/>
      <c r="HX382" s="728"/>
      <c r="HY382" s="728"/>
      <c r="HZ382" s="728"/>
      <c r="IA382" s="728"/>
      <c r="IB382" s="728"/>
      <c r="IC382" s="728"/>
      <c r="ID382" s="728"/>
      <c r="IE382" s="728"/>
      <c r="IF382" s="728"/>
      <c r="IG382" s="728"/>
      <c r="IH382" s="728"/>
      <c r="II382" s="728"/>
      <c r="IJ382" s="728"/>
      <c r="IK382" s="728"/>
      <c r="IL382" s="728"/>
      <c r="IM382" s="728"/>
      <c r="IN382" s="728"/>
      <c r="IO382" s="728"/>
      <c r="IP382" s="728"/>
      <c r="IQ382" s="728"/>
      <c r="IR382" s="728"/>
      <c r="IS382" s="728"/>
      <c r="IT382" s="728"/>
      <c r="IU382" s="728"/>
      <c r="IV382" s="728"/>
      <c r="IW382" s="728"/>
      <c r="IX382" s="728"/>
      <c r="IY382" s="728"/>
      <c r="IZ382" s="728"/>
      <c r="JA382" s="728"/>
      <c r="JB382" s="728"/>
      <c r="JC382" s="728"/>
      <c r="JD382" s="728"/>
      <c r="JE382" s="728"/>
    </row>
    <row r="383" spans="1:265" s="759" customFormat="1" ht="15" hidden="1" customHeight="1">
      <c r="M383" s="638"/>
      <c r="N383" s="638"/>
      <c r="CK383" s="728"/>
      <c r="CL383" s="728"/>
      <c r="CM383" s="728"/>
      <c r="CN383" s="728"/>
      <c r="CO383" s="728"/>
      <c r="CP383" s="728"/>
      <c r="CQ383" s="728"/>
      <c r="CR383" s="728"/>
      <c r="CS383" s="728"/>
      <c r="CT383" s="728"/>
      <c r="CU383" s="728"/>
      <c r="CV383" s="728"/>
      <c r="CW383" s="728"/>
      <c r="CX383" s="728"/>
      <c r="CY383" s="728"/>
      <c r="CZ383" s="728"/>
      <c r="DA383" s="728"/>
      <c r="DB383" s="728"/>
      <c r="DC383" s="728"/>
      <c r="DD383" s="728"/>
      <c r="DE383" s="728"/>
      <c r="DF383" s="728"/>
      <c r="DG383" s="728"/>
      <c r="DH383" s="728"/>
      <c r="DI383" s="728"/>
      <c r="DJ383" s="728"/>
      <c r="DK383" s="728"/>
      <c r="DL383" s="728"/>
      <c r="DM383" s="728"/>
      <c r="DN383" s="728"/>
      <c r="DO383" s="728"/>
      <c r="DP383" s="728"/>
      <c r="DQ383" s="728"/>
      <c r="DR383" s="728"/>
      <c r="DS383" s="728"/>
      <c r="DT383" s="728"/>
      <c r="DU383" s="728"/>
      <c r="DV383" s="728"/>
      <c r="DW383" s="728"/>
      <c r="DX383" s="728"/>
      <c r="DY383" s="728"/>
      <c r="DZ383" s="728"/>
      <c r="EA383" s="728"/>
      <c r="EB383" s="728"/>
      <c r="EC383" s="728"/>
      <c r="ED383" s="728"/>
      <c r="EE383" s="728"/>
      <c r="EF383" s="728"/>
      <c r="EG383" s="728"/>
      <c r="EH383" s="728"/>
      <c r="EI383" s="728"/>
      <c r="EJ383" s="728"/>
      <c r="EK383" s="728"/>
      <c r="EL383" s="728"/>
      <c r="EM383" s="728"/>
      <c r="EN383" s="728"/>
      <c r="EO383" s="728"/>
      <c r="EP383" s="728"/>
      <c r="EQ383" s="728"/>
      <c r="ER383" s="728"/>
      <c r="ES383" s="728"/>
      <c r="ET383" s="728"/>
      <c r="EU383" s="728"/>
      <c r="EV383" s="728"/>
      <c r="EW383" s="728"/>
      <c r="EX383" s="728"/>
      <c r="EY383" s="728"/>
      <c r="EZ383" s="728"/>
      <c r="FA383" s="728"/>
      <c r="FB383" s="728"/>
      <c r="FC383" s="728"/>
      <c r="FD383" s="728"/>
      <c r="FE383" s="728"/>
      <c r="FF383" s="728"/>
      <c r="FG383" s="728"/>
      <c r="FH383" s="728"/>
      <c r="FI383" s="728"/>
      <c r="FJ383" s="728"/>
      <c r="FK383" s="728"/>
      <c r="FL383" s="728"/>
      <c r="FM383" s="728"/>
      <c r="FN383" s="728"/>
      <c r="FO383" s="728"/>
      <c r="FP383" s="728"/>
      <c r="FQ383" s="728"/>
      <c r="FR383" s="728"/>
      <c r="FS383" s="728"/>
      <c r="FT383" s="728"/>
      <c r="FU383" s="728"/>
      <c r="FV383" s="728"/>
      <c r="FW383" s="728"/>
      <c r="FX383" s="728"/>
      <c r="FY383" s="728"/>
      <c r="FZ383" s="728"/>
      <c r="GA383" s="728"/>
      <c r="GB383" s="728"/>
      <c r="GC383" s="728"/>
      <c r="GD383" s="728"/>
      <c r="GE383" s="728"/>
      <c r="GF383" s="728"/>
      <c r="GG383" s="728"/>
      <c r="GH383" s="728"/>
      <c r="GI383" s="728"/>
      <c r="GJ383" s="728"/>
      <c r="GK383" s="728"/>
      <c r="GL383" s="728"/>
      <c r="GM383" s="728"/>
      <c r="GN383" s="728"/>
      <c r="GO383" s="728"/>
      <c r="GP383" s="728"/>
      <c r="GQ383" s="728"/>
      <c r="GR383" s="728"/>
      <c r="GS383" s="728"/>
      <c r="GT383" s="728"/>
      <c r="GU383" s="728"/>
      <c r="GV383" s="728"/>
      <c r="GW383" s="728"/>
      <c r="GX383" s="728"/>
      <c r="GY383" s="728"/>
      <c r="GZ383" s="728"/>
      <c r="HA383" s="728"/>
      <c r="HB383" s="728"/>
      <c r="HC383" s="728"/>
      <c r="HD383" s="728"/>
      <c r="HE383" s="728"/>
      <c r="HF383" s="728"/>
      <c r="HG383" s="728"/>
      <c r="HH383" s="728"/>
      <c r="HI383" s="728"/>
      <c r="HJ383" s="728"/>
      <c r="HK383" s="728"/>
      <c r="HL383" s="728"/>
      <c r="HM383" s="728"/>
      <c r="HN383" s="728"/>
      <c r="HO383" s="728"/>
      <c r="HP383" s="728"/>
      <c r="HQ383" s="728"/>
      <c r="HR383" s="728"/>
      <c r="HS383" s="728"/>
      <c r="HT383" s="728"/>
      <c r="HU383" s="728"/>
      <c r="HV383" s="728"/>
      <c r="HW383" s="728"/>
      <c r="HX383" s="728"/>
      <c r="HY383" s="728"/>
      <c r="HZ383" s="728"/>
      <c r="IA383" s="728"/>
      <c r="IB383" s="728"/>
      <c r="IC383" s="728"/>
      <c r="ID383" s="728"/>
      <c r="IE383" s="728"/>
      <c r="IF383" s="728"/>
      <c r="IG383" s="728"/>
      <c r="IH383" s="728"/>
      <c r="II383" s="728"/>
      <c r="IJ383" s="728"/>
      <c r="IK383" s="728"/>
      <c r="IL383" s="728"/>
      <c r="IM383" s="728"/>
      <c r="IN383" s="728"/>
      <c r="IO383" s="728"/>
      <c r="IP383" s="728"/>
      <c r="IQ383" s="728"/>
      <c r="IR383" s="728"/>
      <c r="IS383" s="728"/>
      <c r="IT383" s="728"/>
      <c r="IU383" s="728"/>
      <c r="IV383" s="728"/>
      <c r="IW383" s="728"/>
      <c r="IX383" s="728"/>
      <c r="IY383" s="728"/>
      <c r="IZ383" s="728"/>
      <c r="JA383" s="728"/>
      <c r="JB383" s="728"/>
      <c r="JC383" s="728"/>
      <c r="JD383" s="728"/>
      <c r="JE383" s="728"/>
    </row>
    <row r="384" spans="1:265" s="759" customFormat="1" ht="15" hidden="1" customHeight="1">
      <c r="M384" s="638"/>
      <c r="N384" s="638"/>
      <c r="CK384" s="728"/>
      <c r="CL384" s="728"/>
      <c r="CM384" s="728"/>
      <c r="CN384" s="728"/>
      <c r="CO384" s="728"/>
      <c r="CP384" s="728"/>
      <c r="CQ384" s="728"/>
      <c r="CR384" s="728"/>
      <c r="CS384" s="728"/>
      <c r="CT384" s="728"/>
      <c r="CU384" s="728"/>
      <c r="CV384" s="728"/>
      <c r="CW384" s="728"/>
      <c r="CX384" s="728"/>
      <c r="CY384" s="728"/>
      <c r="CZ384" s="728"/>
      <c r="DA384" s="728"/>
      <c r="DB384" s="728"/>
      <c r="DC384" s="728"/>
      <c r="DD384" s="728"/>
      <c r="DE384" s="728"/>
      <c r="DF384" s="728"/>
      <c r="DG384" s="728"/>
      <c r="DH384" s="728"/>
      <c r="DI384" s="728"/>
      <c r="DJ384" s="728"/>
      <c r="DK384" s="728"/>
      <c r="DL384" s="728"/>
      <c r="DM384" s="728"/>
      <c r="DN384" s="728"/>
      <c r="DO384" s="728"/>
      <c r="DP384" s="728"/>
      <c r="DQ384" s="728"/>
      <c r="DR384" s="728"/>
      <c r="DS384" s="728"/>
      <c r="DT384" s="728"/>
      <c r="DU384" s="728"/>
      <c r="DV384" s="728"/>
      <c r="DW384" s="728"/>
      <c r="DX384" s="728"/>
      <c r="DY384" s="728"/>
      <c r="DZ384" s="728"/>
      <c r="EA384" s="728"/>
      <c r="EB384" s="728"/>
      <c r="EC384" s="728"/>
      <c r="ED384" s="728"/>
      <c r="EE384" s="728"/>
      <c r="EF384" s="728"/>
      <c r="EG384" s="728"/>
      <c r="EH384" s="728"/>
      <c r="EI384" s="728"/>
      <c r="EJ384" s="728"/>
      <c r="EK384" s="728"/>
      <c r="EL384" s="728"/>
      <c r="EM384" s="728"/>
      <c r="EN384" s="728"/>
      <c r="EO384" s="728"/>
      <c r="EP384" s="728"/>
      <c r="EQ384" s="728"/>
      <c r="ER384" s="728"/>
      <c r="ES384" s="728"/>
      <c r="ET384" s="728"/>
      <c r="EU384" s="728"/>
      <c r="EV384" s="728"/>
      <c r="EW384" s="728"/>
      <c r="EX384" s="728"/>
      <c r="EY384" s="728"/>
      <c r="EZ384" s="728"/>
      <c r="FA384" s="728"/>
      <c r="FB384" s="728"/>
      <c r="FC384" s="728"/>
      <c r="FD384" s="728"/>
      <c r="FE384" s="728"/>
      <c r="FF384" s="728"/>
      <c r="FG384" s="728"/>
      <c r="FH384" s="728"/>
      <c r="FI384" s="728"/>
      <c r="FJ384" s="728"/>
      <c r="FK384" s="728"/>
      <c r="FL384" s="728"/>
      <c r="FM384" s="728"/>
      <c r="FN384" s="728"/>
      <c r="FO384" s="728"/>
      <c r="FP384" s="728"/>
      <c r="FQ384" s="728"/>
      <c r="FR384" s="728"/>
      <c r="FS384" s="728"/>
      <c r="FT384" s="728"/>
      <c r="FU384" s="728"/>
      <c r="FV384" s="728"/>
      <c r="FW384" s="728"/>
      <c r="FX384" s="728"/>
      <c r="FY384" s="728"/>
      <c r="FZ384" s="728"/>
      <c r="GA384" s="728"/>
      <c r="GB384" s="728"/>
      <c r="GC384" s="728"/>
      <c r="GD384" s="728"/>
      <c r="GE384" s="728"/>
      <c r="GF384" s="728"/>
      <c r="GG384" s="728"/>
      <c r="GH384" s="728"/>
      <c r="GI384" s="728"/>
      <c r="GJ384" s="728"/>
      <c r="GK384" s="728"/>
      <c r="GL384" s="728"/>
      <c r="GM384" s="728"/>
      <c r="GN384" s="728"/>
      <c r="GO384" s="728"/>
      <c r="GP384" s="728"/>
      <c r="GQ384" s="728"/>
      <c r="GR384" s="728"/>
      <c r="GS384" s="728"/>
      <c r="GT384" s="728"/>
      <c r="GU384" s="728"/>
      <c r="GV384" s="728"/>
      <c r="GW384" s="728"/>
      <c r="GX384" s="728"/>
      <c r="GY384" s="728"/>
      <c r="GZ384" s="728"/>
      <c r="HA384" s="728"/>
      <c r="HB384" s="728"/>
      <c r="HC384" s="728"/>
      <c r="HD384" s="728"/>
      <c r="HE384" s="728"/>
      <c r="HF384" s="728"/>
      <c r="HG384" s="728"/>
      <c r="HH384" s="728"/>
      <c r="HI384" s="728"/>
      <c r="HJ384" s="728"/>
      <c r="HK384" s="728"/>
      <c r="HL384" s="728"/>
      <c r="HM384" s="728"/>
      <c r="HN384" s="728"/>
      <c r="HO384" s="728"/>
      <c r="HP384" s="728"/>
      <c r="HQ384" s="728"/>
      <c r="HR384" s="728"/>
      <c r="HS384" s="728"/>
      <c r="HT384" s="728"/>
      <c r="HU384" s="728"/>
      <c r="HV384" s="728"/>
      <c r="HW384" s="728"/>
      <c r="HX384" s="728"/>
      <c r="HY384" s="728"/>
      <c r="HZ384" s="728"/>
      <c r="IA384" s="728"/>
      <c r="IB384" s="728"/>
      <c r="IC384" s="728"/>
      <c r="ID384" s="728"/>
      <c r="IE384" s="728"/>
      <c r="IF384" s="728"/>
      <c r="IG384" s="728"/>
      <c r="IH384" s="728"/>
      <c r="II384" s="728"/>
      <c r="IJ384" s="728"/>
      <c r="IK384" s="728"/>
      <c r="IL384" s="728"/>
      <c r="IM384" s="728"/>
      <c r="IN384" s="728"/>
      <c r="IO384" s="728"/>
      <c r="IP384" s="728"/>
      <c r="IQ384" s="728"/>
      <c r="IR384" s="728"/>
      <c r="IS384" s="728"/>
      <c r="IT384" s="728"/>
      <c r="IU384" s="728"/>
      <c r="IV384" s="728"/>
      <c r="IW384" s="728"/>
      <c r="IX384" s="728"/>
      <c r="IY384" s="728"/>
      <c r="IZ384" s="728"/>
      <c r="JA384" s="728"/>
      <c r="JB384" s="728"/>
      <c r="JC384" s="728"/>
      <c r="JD384" s="728"/>
      <c r="JE384" s="728"/>
    </row>
    <row r="385" spans="1:265" s="728" customFormat="1" ht="15" hidden="1" customHeight="1">
      <c r="A385" s="759"/>
      <c r="B385" s="759"/>
      <c r="C385" s="759"/>
      <c r="D385" s="759"/>
      <c r="E385" s="759"/>
      <c r="F385" s="759"/>
      <c r="G385" s="759"/>
      <c r="H385" s="759"/>
      <c r="I385" s="759"/>
      <c r="J385" s="759"/>
      <c r="K385" s="759"/>
      <c r="L385" s="759"/>
      <c r="M385" s="638"/>
      <c r="N385" s="638"/>
      <c r="O385" s="759"/>
      <c r="P385" s="759"/>
      <c r="Q385" s="759"/>
      <c r="R385" s="759"/>
      <c r="S385" s="759"/>
      <c r="T385" s="759"/>
      <c r="U385" s="759"/>
      <c r="V385" s="759"/>
      <c r="W385" s="759"/>
      <c r="X385" s="759"/>
      <c r="Y385" s="759"/>
      <c r="Z385" s="759"/>
      <c r="AA385" s="759"/>
      <c r="AB385" s="759"/>
      <c r="AC385" s="759"/>
      <c r="AD385" s="759"/>
      <c r="AE385" s="759"/>
      <c r="AF385" s="759"/>
      <c r="AG385" s="759"/>
      <c r="AH385" s="759"/>
      <c r="AI385" s="759"/>
      <c r="AJ385" s="759"/>
      <c r="AK385" s="759"/>
      <c r="AL385" s="759"/>
      <c r="AM385" s="759"/>
      <c r="AN385" s="759"/>
      <c r="AO385" s="759"/>
      <c r="AP385" s="759"/>
      <c r="AQ385" s="759"/>
      <c r="AR385" s="759"/>
      <c r="AS385" s="759"/>
      <c r="AT385" s="759"/>
      <c r="AU385" s="759"/>
      <c r="AV385" s="759"/>
      <c r="AW385" s="759"/>
      <c r="AX385" s="759"/>
      <c r="AY385" s="759"/>
      <c r="AZ385" s="759"/>
      <c r="BA385" s="759"/>
      <c r="BB385" s="759"/>
      <c r="BC385" s="759"/>
      <c r="BD385" s="759"/>
      <c r="BE385" s="759"/>
      <c r="BF385" s="759"/>
      <c r="BG385" s="759"/>
      <c r="BH385" s="759"/>
      <c r="BI385" s="759"/>
      <c r="BJ385" s="759"/>
      <c r="BK385" s="759"/>
      <c r="BL385" s="759"/>
      <c r="BM385" s="759"/>
      <c r="BN385" s="759"/>
      <c r="BO385" s="759"/>
      <c r="BP385" s="759"/>
      <c r="BQ385" s="759"/>
      <c r="BR385" s="759"/>
      <c r="BS385" s="759"/>
      <c r="BT385" s="759"/>
      <c r="BU385" s="759"/>
      <c r="BV385" s="759"/>
      <c r="BW385" s="759"/>
      <c r="BX385" s="759"/>
      <c r="BY385" s="759"/>
      <c r="BZ385" s="759"/>
      <c r="CA385" s="759"/>
      <c r="CB385" s="759"/>
      <c r="CC385" s="759"/>
      <c r="CD385" s="759"/>
      <c r="CE385" s="759"/>
      <c r="CF385" s="759"/>
      <c r="CG385" s="759"/>
      <c r="CH385" s="759"/>
      <c r="CI385" s="759"/>
      <c r="CJ385" s="759"/>
    </row>
    <row r="386" spans="1:265" s="728" customFormat="1" ht="15" hidden="1" customHeight="1">
      <c r="A386" s="759"/>
      <c r="B386" s="759"/>
      <c r="C386" s="759"/>
      <c r="D386" s="759"/>
      <c r="E386" s="759"/>
      <c r="F386" s="759"/>
      <c r="G386" s="759"/>
      <c r="H386" s="759"/>
      <c r="I386" s="759"/>
      <c r="J386" s="759"/>
      <c r="K386" s="759"/>
      <c r="L386" s="759"/>
      <c r="M386" s="638"/>
      <c r="N386" s="638"/>
      <c r="O386" s="759"/>
      <c r="P386" s="759"/>
      <c r="Q386" s="759"/>
      <c r="R386" s="759"/>
      <c r="S386" s="759"/>
      <c r="T386" s="759"/>
      <c r="U386" s="759"/>
      <c r="V386" s="759"/>
      <c r="W386" s="759"/>
      <c r="X386" s="759"/>
      <c r="Y386" s="759"/>
      <c r="Z386" s="759"/>
      <c r="AA386" s="759"/>
      <c r="AB386" s="759"/>
      <c r="AC386" s="759"/>
      <c r="AD386" s="759"/>
      <c r="AE386" s="759"/>
      <c r="AF386" s="759"/>
      <c r="AG386" s="759"/>
      <c r="AH386" s="759"/>
      <c r="AI386" s="759"/>
      <c r="AJ386" s="759"/>
      <c r="AK386" s="759"/>
      <c r="AL386" s="759"/>
      <c r="AM386" s="759"/>
      <c r="AN386" s="759"/>
      <c r="AO386" s="759"/>
      <c r="AP386" s="759"/>
      <c r="AQ386" s="759"/>
      <c r="AR386" s="759"/>
      <c r="AS386" s="759"/>
      <c r="AT386" s="759"/>
      <c r="AU386" s="759"/>
      <c r="AV386" s="759"/>
      <c r="AW386" s="759"/>
      <c r="AX386" s="759"/>
      <c r="AY386" s="759"/>
      <c r="AZ386" s="759"/>
      <c r="BA386" s="759"/>
      <c r="BB386" s="759"/>
      <c r="BC386" s="759"/>
      <c r="BD386" s="759"/>
      <c r="BE386" s="759"/>
      <c r="BF386" s="759"/>
      <c r="BG386" s="759"/>
      <c r="BH386" s="759"/>
      <c r="BI386" s="759"/>
      <c r="BJ386" s="759"/>
      <c r="BK386" s="759"/>
      <c r="BL386" s="759"/>
      <c r="BM386" s="759"/>
      <c r="BN386" s="759"/>
      <c r="BO386" s="759"/>
      <c r="BP386" s="759"/>
      <c r="BQ386" s="759"/>
      <c r="BR386" s="759"/>
      <c r="BS386" s="759"/>
      <c r="BT386" s="759"/>
      <c r="BU386" s="759"/>
      <c r="BV386" s="759"/>
      <c r="BW386" s="759"/>
      <c r="BX386" s="759"/>
      <c r="BY386" s="759"/>
      <c r="BZ386" s="759"/>
      <c r="CA386" s="759"/>
      <c r="CB386" s="759"/>
      <c r="CC386" s="759"/>
      <c r="CD386" s="759"/>
      <c r="CE386" s="759"/>
      <c r="CF386" s="759"/>
      <c r="CG386" s="759"/>
      <c r="CH386" s="759"/>
      <c r="CI386" s="759"/>
      <c r="CJ386" s="759"/>
    </row>
    <row r="387" spans="1:265" s="728" customFormat="1" ht="15" hidden="1" customHeight="1">
      <c r="A387" s="759"/>
      <c r="B387" s="759"/>
      <c r="C387" s="759"/>
      <c r="D387" s="759"/>
      <c r="E387" s="759"/>
      <c r="F387" s="759"/>
      <c r="G387" s="759"/>
      <c r="H387" s="759"/>
      <c r="I387" s="759"/>
      <c r="J387" s="759"/>
      <c r="K387" s="759"/>
      <c r="L387" s="759"/>
      <c r="M387" s="638"/>
      <c r="N387" s="638"/>
      <c r="O387" s="759"/>
      <c r="P387" s="759"/>
      <c r="Q387" s="759"/>
      <c r="R387" s="759"/>
      <c r="S387" s="759"/>
      <c r="T387" s="759"/>
      <c r="U387" s="759"/>
      <c r="V387" s="759"/>
      <c r="W387" s="759"/>
      <c r="X387" s="759"/>
      <c r="Y387" s="759"/>
      <c r="Z387" s="759"/>
      <c r="AA387" s="759"/>
      <c r="AB387" s="759"/>
      <c r="AC387" s="759"/>
      <c r="AD387" s="759"/>
      <c r="AE387" s="759"/>
      <c r="AF387" s="759"/>
      <c r="AG387" s="759"/>
      <c r="AH387" s="759"/>
      <c r="AI387" s="759"/>
      <c r="AJ387" s="759"/>
      <c r="AK387" s="759"/>
      <c r="AL387" s="759"/>
      <c r="AM387" s="759"/>
      <c r="AN387" s="759"/>
      <c r="AO387" s="759"/>
      <c r="AP387" s="759"/>
      <c r="AQ387" s="759"/>
      <c r="AR387" s="759"/>
      <c r="AS387" s="759"/>
      <c r="AT387" s="759"/>
      <c r="AU387" s="759"/>
      <c r="AV387" s="759"/>
      <c r="AW387" s="759"/>
      <c r="AX387" s="759"/>
      <c r="AY387" s="759"/>
      <c r="AZ387" s="759"/>
      <c r="BA387" s="759"/>
      <c r="BB387" s="759"/>
      <c r="BC387" s="759"/>
      <c r="BD387" s="759"/>
      <c r="BE387" s="759"/>
      <c r="BF387" s="759"/>
      <c r="BG387" s="759"/>
      <c r="BH387" s="759"/>
      <c r="BI387" s="759"/>
      <c r="BJ387" s="759"/>
      <c r="BK387" s="759"/>
      <c r="BL387" s="759"/>
      <c r="BM387" s="759"/>
      <c r="BN387" s="759"/>
      <c r="BO387" s="759"/>
      <c r="BP387" s="759"/>
      <c r="BQ387" s="759"/>
      <c r="BR387" s="759"/>
      <c r="BS387" s="759"/>
      <c r="BT387" s="759"/>
      <c r="BU387" s="759"/>
      <c r="BV387" s="759"/>
      <c r="BW387" s="759"/>
      <c r="BX387" s="759"/>
      <c r="BY387" s="759"/>
      <c r="BZ387" s="759"/>
      <c r="CA387" s="759"/>
      <c r="CB387" s="759"/>
      <c r="CC387" s="759"/>
      <c r="CD387" s="759"/>
      <c r="CE387" s="759"/>
      <c r="CF387" s="759"/>
      <c r="CG387" s="759"/>
      <c r="CH387" s="759"/>
      <c r="CI387" s="759"/>
      <c r="CJ387" s="759"/>
    </row>
    <row r="388" spans="1:265" s="728" customFormat="1" ht="15" hidden="1" customHeight="1">
      <c r="A388" s="759"/>
      <c r="B388" s="759"/>
      <c r="C388" s="759"/>
      <c r="D388" s="759"/>
      <c r="E388" s="759"/>
      <c r="F388" s="759"/>
      <c r="G388" s="759"/>
      <c r="H388" s="759"/>
      <c r="I388" s="759"/>
      <c r="J388" s="759"/>
      <c r="K388" s="759"/>
      <c r="L388" s="759"/>
      <c r="M388" s="638"/>
      <c r="N388" s="638"/>
      <c r="O388" s="759"/>
      <c r="P388" s="759"/>
      <c r="Q388" s="759"/>
      <c r="R388" s="759"/>
      <c r="S388" s="759"/>
      <c r="T388" s="759"/>
      <c r="U388" s="759"/>
      <c r="V388" s="759"/>
      <c r="W388" s="759"/>
      <c r="X388" s="759"/>
      <c r="Y388" s="759"/>
      <c r="Z388" s="759"/>
      <c r="AA388" s="759"/>
      <c r="AB388" s="759"/>
      <c r="AC388" s="759"/>
      <c r="AD388" s="759"/>
      <c r="AE388" s="759"/>
      <c r="AF388" s="759"/>
      <c r="AG388" s="759"/>
      <c r="AH388" s="759"/>
      <c r="AI388" s="759"/>
      <c r="AJ388" s="759"/>
      <c r="AK388" s="759"/>
      <c r="AL388" s="759"/>
      <c r="AM388" s="759"/>
      <c r="AN388" s="759"/>
      <c r="AO388" s="759"/>
      <c r="AP388" s="759"/>
      <c r="AQ388" s="759"/>
      <c r="AR388" s="759"/>
      <c r="AS388" s="759"/>
      <c r="AT388" s="759"/>
      <c r="AU388" s="759"/>
      <c r="AV388" s="759"/>
      <c r="AW388" s="759"/>
      <c r="AX388" s="759"/>
      <c r="AY388" s="759"/>
      <c r="AZ388" s="759"/>
      <c r="BA388" s="759"/>
      <c r="BB388" s="759"/>
      <c r="BC388" s="759"/>
      <c r="BD388" s="759"/>
      <c r="BE388" s="759"/>
      <c r="BF388" s="759"/>
      <c r="BG388" s="759"/>
      <c r="BH388" s="759"/>
      <c r="BI388" s="759"/>
      <c r="BJ388" s="759"/>
      <c r="BK388" s="759"/>
      <c r="BL388" s="759"/>
      <c r="BM388" s="759"/>
      <c r="BN388" s="759"/>
      <c r="BO388" s="759"/>
      <c r="BP388" s="759"/>
      <c r="BQ388" s="759"/>
      <c r="BR388" s="759"/>
      <c r="BS388" s="759"/>
      <c r="BT388" s="759"/>
      <c r="BU388" s="759"/>
      <c r="BV388" s="759"/>
      <c r="BW388" s="759"/>
      <c r="BX388" s="759"/>
      <c r="BY388" s="759"/>
      <c r="BZ388" s="759"/>
      <c r="CA388" s="759"/>
      <c r="CB388" s="759"/>
      <c r="CC388" s="759"/>
      <c r="CD388" s="759"/>
      <c r="CE388" s="759"/>
      <c r="CF388" s="759"/>
      <c r="CG388" s="759"/>
      <c r="CH388" s="759"/>
      <c r="CI388" s="759"/>
      <c r="CJ388" s="759"/>
    </row>
    <row r="389" spans="1:265" s="759" customFormat="1" ht="15" hidden="1" customHeight="1">
      <c r="M389" s="638"/>
      <c r="N389" s="638"/>
      <c r="CK389" s="728"/>
      <c r="CL389" s="728"/>
      <c r="CM389" s="728"/>
      <c r="CN389" s="728"/>
      <c r="CO389" s="728"/>
      <c r="CP389" s="728"/>
      <c r="CQ389" s="728"/>
      <c r="CR389" s="728"/>
      <c r="CS389" s="728"/>
      <c r="CT389" s="728"/>
      <c r="CU389" s="728"/>
      <c r="CV389" s="728"/>
      <c r="CW389" s="728"/>
      <c r="CX389" s="728"/>
      <c r="CY389" s="728"/>
      <c r="CZ389" s="728"/>
      <c r="DA389" s="728"/>
      <c r="DB389" s="728"/>
      <c r="DC389" s="728"/>
      <c r="DD389" s="728"/>
      <c r="DE389" s="728"/>
      <c r="DF389" s="728"/>
      <c r="DG389" s="728"/>
      <c r="DH389" s="728"/>
      <c r="DI389" s="728"/>
      <c r="DJ389" s="728"/>
      <c r="DK389" s="728"/>
      <c r="DL389" s="728"/>
      <c r="DM389" s="728"/>
      <c r="DN389" s="728"/>
      <c r="DO389" s="728"/>
      <c r="DP389" s="728"/>
      <c r="DQ389" s="728"/>
      <c r="DR389" s="728"/>
      <c r="DS389" s="728"/>
      <c r="DT389" s="728"/>
      <c r="DU389" s="728"/>
      <c r="DV389" s="728"/>
      <c r="DW389" s="728"/>
      <c r="DX389" s="728"/>
      <c r="DY389" s="728"/>
      <c r="DZ389" s="728"/>
      <c r="EA389" s="728"/>
      <c r="EB389" s="728"/>
      <c r="EC389" s="728"/>
      <c r="ED389" s="728"/>
      <c r="EE389" s="728"/>
      <c r="EF389" s="728"/>
      <c r="EG389" s="728"/>
      <c r="EH389" s="728"/>
      <c r="EI389" s="728"/>
      <c r="EJ389" s="728"/>
      <c r="EK389" s="728"/>
      <c r="EL389" s="728"/>
      <c r="EM389" s="728"/>
      <c r="EN389" s="728"/>
      <c r="EO389" s="728"/>
      <c r="EP389" s="728"/>
      <c r="EQ389" s="728"/>
      <c r="ER389" s="728"/>
      <c r="ES389" s="728"/>
      <c r="ET389" s="728"/>
      <c r="EU389" s="728"/>
      <c r="EV389" s="728"/>
      <c r="EW389" s="728"/>
      <c r="EX389" s="728"/>
      <c r="EY389" s="728"/>
      <c r="EZ389" s="728"/>
      <c r="FA389" s="728"/>
      <c r="FB389" s="728"/>
      <c r="FC389" s="728"/>
      <c r="FD389" s="728"/>
      <c r="FE389" s="728"/>
      <c r="FF389" s="728"/>
      <c r="FG389" s="728"/>
      <c r="FH389" s="728"/>
      <c r="FI389" s="728"/>
      <c r="FJ389" s="728"/>
      <c r="FK389" s="728"/>
      <c r="FL389" s="728"/>
      <c r="FM389" s="728"/>
      <c r="FN389" s="728"/>
      <c r="FO389" s="728"/>
      <c r="FP389" s="728"/>
      <c r="FQ389" s="728"/>
      <c r="FR389" s="728"/>
      <c r="FS389" s="728"/>
      <c r="FT389" s="728"/>
      <c r="FU389" s="728"/>
      <c r="FV389" s="728"/>
      <c r="FW389" s="728"/>
      <c r="FX389" s="728"/>
      <c r="FY389" s="728"/>
      <c r="FZ389" s="728"/>
      <c r="GA389" s="728"/>
      <c r="GB389" s="728"/>
      <c r="GC389" s="728"/>
      <c r="GD389" s="728"/>
      <c r="GE389" s="728"/>
      <c r="GF389" s="728"/>
      <c r="GG389" s="728"/>
      <c r="GH389" s="728"/>
      <c r="GI389" s="728"/>
      <c r="GJ389" s="728"/>
      <c r="GK389" s="728"/>
      <c r="GL389" s="728"/>
      <c r="GM389" s="728"/>
      <c r="GN389" s="728"/>
      <c r="GO389" s="728"/>
      <c r="GP389" s="728"/>
      <c r="GQ389" s="728"/>
      <c r="GR389" s="728"/>
      <c r="GS389" s="728"/>
      <c r="GT389" s="728"/>
      <c r="GU389" s="728"/>
      <c r="GV389" s="728"/>
      <c r="GW389" s="728"/>
      <c r="GX389" s="728"/>
      <c r="GY389" s="728"/>
      <c r="GZ389" s="728"/>
      <c r="HA389" s="728"/>
      <c r="HB389" s="728"/>
      <c r="HC389" s="728"/>
      <c r="HD389" s="728"/>
      <c r="HE389" s="728"/>
      <c r="HF389" s="728"/>
      <c r="HG389" s="728"/>
      <c r="HH389" s="728"/>
      <c r="HI389" s="728"/>
      <c r="HJ389" s="728"/>
      <c r="HK389" s="728"/>
      <c r="HL389" s="728"/>
      <c r="HM389" s="728"/>
      <c r="HN389" s="728"/>
      <c r="HO389" s="728"/>
      <c r="HP389" s="728"/>
      <c r="HQ389" s="728"/>
      <c r="HR389" s="728"/>
      <c r="HS389" s="728"/>
      <c r="HT389" s="728"/>
      <c r="HU389" s="728"/>
      <c r="HV389" s="728"/>
      <c r="HW389" s="728"/>
      <c r="HX389" s="728"/>
      <c r="HY389" s="728"/>
      <c r="HZ389" s="728"/>
      <c r="IA389" s="728"/>
      <c r="IB389" s="728"/>
      <c r="IC389" s="728"/>
      <c r="ID389" s="728"/>
      <c r="IE389" s="728"/>
      <c r="IF389" s="728"/>
      <c r="IG389" s="728"/>
      <c r="IH389" s="728"/>
      <c r="II389" s="728"/>
      <c r="IJ389" s="728"/>
      <c r="IK389" s="728"/>
      <c r="IL389" s="728"/>
      <c r="IM389" s="728"/>
      <c r="IN389" s="728"/>
      <c r="IO389" s="728"/>
      <c r="IP389" s="728"/>
      <c r="IQ389" s="728"/>
      <c r="IR389" s="728"/>
      <c r="IS389" s="728"/>
      <c r="IT389" s="728"/>
      <c r="IU389" s="728"/>
      <c r="IV389" s="728"/>
      <c r="IW389" s="728"/>
      <c r="IX389" s="728"/>
      <c r="IY389" s="728"/>
      <c r="IZ389" s="728"/>
      <c r="JA389" s="728"/>
      <c r="JB389" s="728"/>
      <c r="JC389" s="728"/>
      <c r="JD389" s="728"/>
      <c r="JE389" s="728"/>
    </row>
    <row r="390" spans="1:265" s="728" customFormat="1" ht="15" hidden="1" customHeight="1">
      <c r="A390" s="759"/>
      <c r="B390" s="759"/>
      <c r="C390" s="759"/>
      <c r="D390" s="759"/>
      <c r="E390" s="759"/>
      <c r="F390" s="759"/>
      <c r="G390" s="759"/>
      <c r="H390" s="759"/>
      <c r="I390" s="759"/>
      <c r="J390" s="759"/>
      <c r="K390" s="759"/>
      <c r="L390" s="759"/>
      <c r="M390" s="638"/>
      <c r="N390" s="638"/>
      <c r="O390" s="759"/>
      <c r="P390" s="759"/>
      <c r="Q390" s="759"/>
      <c r="R390" s="759"/>
      <c r="S390" s="759"/>
      <c r="T390" s="759"/>
      <c r="U390" s="759"/>
      <c r="V390" s="759"/>
      <c r="W390" s="759"/>
      <c r="X390" s="759"/>
      <c r="Y390" s="759"/>
      <c r="Z390" s="759"/>
      <c r="AA390" s="759"/>
      <c r="AB390" s="759"/>
      <c r="AC390" s="759"/>
      <c r="AD390" s="759"/>
      <c r="AE390" s="759"/>
      <c r="AF390" s="759"/>
      <c r="AG390" s="759"/>
      <c r="AH390" s="759"/>
      <c r="AI390" s="759"/>
      <c r="AJ390" s="759"/>
      <c r="AK390" s="759"/>
      <c r="AL390" s="759"/>
      <c r="AM390" s="759"/>
      <c r="AN390" s="759"/>
      <c r="AO390" s="759"/>
      <c r="AP390" s="759"/>
      <c r="AQ390" s="759"/>
      <c r="AR390" s="759"/>
      <c r="AS390" s="759"/>
      <c r="AT390" s="759"/>
      <c r="AU390" s="759"/>
      <c r="AV390" s="759"/>
      <c r="AW390" s="759"/>
      <c r="AX390" s="759"/>
      <c r="AY390" s="759"/>
      <c r="AZ390" s="759"/>
      <c r="BA390" s="759"/>
      <c r="BB390" s="759"/>
      <c r="BC390" s="759"/>
      <c r="BD390" s="759"/>
      <c r="BE390" s="759"/>
      <c r="BF390" s="759"/>
      <c r="BG390" s="759"/>
      <c r="BH390" s="759"/>
      <c r="BI390" s="759"/>
      <c r="BJ390" s="759"/>
      <c r="BK390" s="759"/>
      <c r="BL390" s="759"/>
      <c r="BM390" s="759"/>
      <c r="BN390" s="759"/>
      <c r="BO390" s="759"/>
      <c r="BP390" s="759"/>
      <c r="BQ390" s="759"/>
      <c r="BR390" s="759"/>
      <c r="BS390" s="759"/>
      <c r="BT390" s="759"/>
      <c r="BU390" s="759"/>
      <c r="BV390" s="759"/>
      <c r="BW390" s="759"/>
      <c r="BX390" s="759"/>
      <c r="BY390" s="759"/>
      <c r="BZ390" s="759"/>
      <c r="CA390" s="759"/>
      <c r="CB390" s="759"/>
      <c r="CC390" s="759"/>
      <c r="CD390" s="759"/>
      <c r="CE390" s="759"/>
      <c r="CF390" s="759"/>
      <c r="CG390" s="759"/>
      <c r="CH390" s="759"/>
      <c r="CI390" s="759"/>
      <c r="CJ390" s="759"/>
    </row>
    <row r="391" spans="1:265" s="728" customFormat="1" ht="15" hidden="1" customHeight="1">
      <c r="A391" s="759"/>
      <c r="B391" s="759"/>
      <c r="C391" s="759"/>
      <c r="D391" s="759"/>
      <c r="E391" s="759"/>
      <c r="F391" s="759"/>
      <c r="G391" s="759"/>
      <c r="H391" s="759"/>
      <c r="I391" s="759"/>
      <c r="J391" s="759"/>
      <c r="K391" s="759"/>
      <c r="L391" s="759"/>
      <c r="M391" s="638"/>
      <c r="N391" s="638"/>
      <c r="O391" s="759"/>
      <c r="P391" s="759"/>
      <c r="Q391" s="759"/>
      <c r="R391" s="759"/>
      <c r="S391" s="759"/>
      <c r="T391" s="759"/>
      <c r="U391" s="759"/>
      <c r="V391" s="759"/>
      <c r="W391" s="759"/>
      <c r="X391" s="759"/>
      <c r="Y391" s="759"/>
      <c r="Z391" s="759"/>
      <c r="AA391" s="759"/>
      <c r="AB391" s="759"/>
      <c r="AC391" s="759"/>
      <c r="AD391" s="759"/>
      <c r="AE391" s="759"/>
      <c r="AF391" s="759"/>
      <c r="AG391" s="759"/>
      <c r="AH391" s="759"/>
      <c r="AI391" s="759"/>
      <c r="AJ391" s="759"/>
      <c r="AK391" s="759"/>
      <c r="AL391" s="759"/>
      <c r="AM391" s="759"/>
      <c r="AN391" s="759"/>
      <c r="AO391" s="759"/>
      <c r="AP391" s="759"/>
      <c r="AQ391" s="759"/>
      <c r="AR391" s="759"/>
      <c r="AS391" s="759"/>
      <c r="AT391" s="759"/>
      <c r="AU391" s="759"/>
      <c r="AV391" s="759"/>
      <c r="AW391" s="759"/>
      <c r="AX391" s="759"/>
      <c r="AY391" s="759"/>
      <c r="AZ391" s="759"/>
      <c r="BA391" s="759"/>
      <c r="BB391" s="759"/>
      <c r="BC391" s="759"/>
      <c r="BD391" s="759"/>
      <c r="BE391" s="759"/>
      <c r="BF391" s="759"/>
      <c r="BG391" s="759"/>
      <c r="BH391" s="759"/>
      <c r="BI391" s="759"/>
      <c r="BJ391" s="759"/>
      <c r="BK391" s="759"/>
      <c r="BL391" s="759"/>
      <c r="BM391" s="759"/>
      <c r="BN391" s="759"/>
      <c r="BO391" s="759"/>
      <c r="BP391" s="759"/>
      <c r="BQ391" s="759"/>
      <c r="BR391" s="759"/>
      <c r="BS391" s="759"/>
      <c r="BT391" s="759"/>
      <c r="BU391" s="759"/>
      <c r="BV391" s="759"/>
      <c r="BW391" s="759"/>
      <c r="BX391" s="759"/>
      <c r="BY391" s="759"/>
      <c r="BZ391" s="759"/>
      <c r="CA391" s="759"/>
      <c r="CB391" s="759"/>
      <c r="CC391" s="759"/>
      <c r="CD391" s="759"/>
      <c r="CE391" s="759"/>
      <c r="CF391" s="759"/>
      <c r="CG391" s="759"/>
      <c r="CH391" s="759"/>
      <c r="CI391" s="759"/>
      <c r="CJ391" s="759"/>
    </row>
    <row r="392" spans="1:265" s="728" customFormat="1" ht="15" hidden="1" customHeight="1">
      <c r="A392" s="759"/>
      <c r="B392" s="759"/>
      <c r="C392" s="759"/>
      <c r="D392" s="759"/>
      <c r="E392" s="759"/>
      <c r="F392" s="759"/>
      <c r="G392" s="759"/>
      <c r="H392" s="759"/>
      <c r="I392" s="759"/>
      <c r="J392" s="759"/>
      <c r="K392" s="759"/>
      <c r="L392" s="759"/>
      <c r="M392" s="638"/>
      <c r="N392" s="638"/>
      <c r="O392" s="759"/>
      <c r="P392" s="759"/>
      <c r="Q392" s="759"/>
      <c r="R392" s="759"/>
      <c r="S392" s="759"/>
      <c r="T392" s="759"/>
      <c r="U392" s="759"/>
      <c r="V392" s="759"/>
      <c r="W392" s="759"/>
      <c r="X392" s="759"/>
      <c r="Y392" s="759"/>
      <c r="Z392" s="759"/>
      <c r="AA392" s="759"/>
      <c r="AB392" s="759"/>
      <c r="AC392" s="759"/>
      <c r="AD392" s="759"/>
      <c r="AE392" s="759"/>
      <c r="AF392" s="759"/>
      <c r="AG392" s="759"/>
      <c r="AH392" s="759"/>
      <c r="AI392" s="759"/>
      <c r="AJ392" s="759"/>
      <c r="AK392" s="759"/>
      <c r="AL392" s="759"/>
      <c r="AM392" s="759"/>
      <c r="AN392" s="759"/>
      <c r="AO392" s="759"/>
      <c r="AP392" s="759"/>
      <c r="AQ392" s="759"/>
      <c r="AR392" s="759"/>
      <c r="AS392" s="759"/>
      <c r="AT392" s="759"/>
      <c r="AU392" s="759"/>
      <c r="AV392" s="759"/>
      <c r="AW392" s="759"/>
      <c r="AX392" s="759"/>
      <c r="AY392" s="759"/>
      <c r="AZ392" s="759"/>
      <c r="BA392" s="759"/>
      <c r="BB392" s="759"/>
      <c r="BC392" s="759"/>
      <c r="BD392" s="759"/>
      <c r="BE392" s="759"/>
      <c r="BF392" s="759"/>
      <c r="BG392" s="759"/>
      <c r="BH392" s="759"/>
      <c r="BI392" s="759"/>
      <c r="BJ392" s="759"/>
      <c r="BK392" s="759"/>
      <c r="BL392" s="759"/>
      <c r="BM392" s="759"/>
      <c r="BN392" s="759"/>
      <c r="BO392" s="759"/>
      <c r="BP392" s="759"/>
      <c r="BQ392" s="759"/>
      <c r="BR392" s="759"/>
      <c r="BS392" s="759"/>
      <c r="BT392" s="759"/>
      <c r="BU392" s="759"/>
      <c r="BV392" s="759"/>
      <c r="BW392" s="759"/>
      <c r="BX392" s="759"/>
      <c r="BY392" s="759"/>
      <c r="BZ392" s="759"/>
      <c r="CA392" s="759"/>
      <c r="CB392" s="759"/>
      <c r="CC392" s="759"/>
      <c r="CD392" s="759"/>
      <c r="CE392" s="759"/>
      <c r="CF392" s="759"/>
      <c r="CG392" s="759"/>
      <c r="CH392" s="759"/>
      <c r="CI392" s="759"/>
      <c r="CJ392" s="759"/>
    </row>
    <row r="393" spans="1:265" s="728" customFormat="1" ht="15" hidden="1" customHeight="1">
      <c r="A393" s="759"/>
      <c r="B393" s="759"/>
      <c r="C393" s="759"/>
      <c r="D393" s="759"/>
      <c r="E393" s="759"/>
      <c r="F393" s="759"/>
      <c r="G393" s="759"/>
      <c r="H393" s="759"/>
      <c r="I393" s="759"/>
      <c r="J393" s="759"/>
      <c r="K393" s="759"/>
      <c r="L393" s="759"/>
      <c r="M393" s="638"/>
      <c r="N393" s="638"/>
      <c r="O393" s="759"/>
      <c r="P393" s="759"/>
      <c r="Q393" s="759"/>
      <c r="R393" s="759"/>
      <c r="S393" s="759"/>
      <c r="T393" s="759"/>
      <c r="U393" s="759"/>
      <c r="V393" s="759"/>
      <c r="W393" s="759"/>
      <c r="X393" s="759"/>
      <c r="Y393" s="759"/>
      <c r="Z393" s="759"/>
      <c r="AA393" s="759"/>
      <c r="AB393" s="759"/>
      <c r="AC393" s="759"/>
      <c r="AD393" s="759"/>
      <c r="AE393" s="759"/>
      <c r="AF393" s="759"/>
      <c r="AG393" s="759"/>
      <c r="AH393" s="759"/>
      <c r="AI393" s="759"/>
      <c r="AJ393" s="759"/>
      <c r="AK393" s="759"/>
      <c r="AL393" s="759"/>
      <c r="AM393" s="759"/>
      <c r="AN393" s="759"/>
      <c r="AO393" s="759"/>
      <c r="AP393" s="759"/>
      <c r="AQ393" s="759"/>
      <c r="AR393" s="759"/>
      <c r="AS393" s="759"/>
      <c r="AT393" s="759"/>
      <c r="AU393" s="759"/>
      <c r="AV393" s="759"/>
      <c r="AW393" s="759"/>
      <c r="AX393" s="759"/>
      <c r="AY393" s="759"/>
      <c r="AZ393" s="759"/>
      <c r="BA393" s="759"/>
      <c r="BB393" s="759"/>
      <c r="BC393" s="759"/>
      <c r="BD393" s="759"/>
      <c r="BE393" s="759"/>
      <c r="BF393" s="759"/>
      <c r="BG393" s="759"/>
      <c r="BH393" s="759"/>
      <c r="BI393" s="759"/>
      <c r="BJ393" s="759"/>
      <c r="BK393" s="759"/>
      <c r="BL393" s="759"/>
      <c r="BM393" s="759"/>
      <c r="BN393" s="759"/>
      <c r="BO393" s="759"/>
      <c r="BP393" s="759"/>
      <c r="BQ393" s="759"/>
      <c r="BR393" s="759"/>
      <c r="BS393" s="759"/>
      <c r="BT393" s="759"/>
      <c r="BU393" s="759"/>
      <c r="BV393" s="759"/>
      <c r="BW393" s="759"/>
      <c r="BX393" s="759"/>
      <c r="BY393" s="759"/>
      <c r="BZ393" s="759"/>
      <c r="CA393" s="759"/>
      <c r="CB393" s="759"/>
      <c r="CC393" s="759"/>
      <c r="CD393" s="759"/>
      <c r="CE393" s="759"/>
      <c r="CF393" s="759"/>
      <c r="CG393" s="759"/>
      <c r="CH393" s="759"/>
      <c r="CI393" s="759"/>
      <c r="CJ393" s="759"/>
    </row>
    <row r="394" spans="1:265" s="728" customFormat="1" ht="15" hidden="1" customHeight="1">
      <c r="A394" s="759"/>
      <c r="B394" s="759"/>
      <c r="C394" s="759"/>
      <c r="D394" s="759"/>
      <c r="E394" s="759"/>
      <c r="F394" s="759"/>
      <c r="G394" s="759"/>
      <c r="H394" s="759"/>
      <c r="I394" s="759"/>
      <c r="J394" s="759"/>
      <c r="K394" s="759"/>
      <c r="L394" s="759"/>
      <c r="M394" s="638"/>
      <c r="N394" s="638"/>
      <c r="O394" s="759"/>
      <c r="P394" s="759"/>
      <c r="Q394" s="759"/>
      <c r="R394" s="759"/>
      <c r="S394" s="759"/>
      <c r="T394" s="759"/>
      <c r="U394" s="759"/>
      <c r="V394" s="759"/>
      <c r="W394" s="759"/>
      <c r="X394" s="759"/>
      <c r="Y394" s="759"/>
      <c r="Z394" s="759"/>
      <c r="AA394" s="759"/>
      <c r="AB394" s="759"/>
      <c r="AC394" s="759"/>
      <c r="AD394" s="759"/>
      <c r="AE394" s="759"/>
      <c r="AF394" s="759"/>
      <c r="AG394" s="759"/>
      <c r="AH394" s="759"/>
      <c r="AI394" s="759"/>
      <c r="AJ394" s="759"/>
      <c r="AK394" s="759"/>
      <c r="AL394" s="759"/>
      <c r="AM394" s="759"/>
      <c r="AN394" s="759"/>
      <c r="AO394" s="759"/>
      <c r="AP394" s="759"/>
      <c r="AQ394" s="759"/>
      <c r="AR394" s="759"/>
      <c r="AS394" s="759"/>
      <c r="AT394" s="759"/>
      <c r="AU394" s="759"/>
      <c r="AV394" s="759"/>
      <c r="AW394" s="759"/>
      <c r="AX394" s="759"/>
      <c r="AY394" s="759"/>
      <c r="AZ394" s="759"/>
      <c r="BA394" s="759"/>
      <c r="BB394" s="759"/>
      <c r="BC394" s="759"/>
      <c r="BD394" s="759"/>
      <c r="BE394" s="759"/>
      <c r="BF394" s="759"/>
      <c r="BG394" s="759"/>
      <c r="BH394" s="759"/>
      <c r="BI394" s="759"/>
      <c r="BJ394" s="759"/>
      <c r="BK394" s="759"/>
      <c r="BL394" s="759"/>
      <c r="BM394" s="759"/>
      <c r="BN394" s="759"/>
      <c r="BO394" s="759"/>
      <c r="BP394" s="759"/>
      <c r="BQ394" s="759"/>
      <c r="BR394" s="759"/>
      <c r="BS394" s="759"/>
      <c r="BT394" s="759"/>
      <c r="BU394" s="759"/>
      <c r="BV394" s="759"/>
      <c r="BW394" s="759"/>
      <c r="BX394" s="759"/>
      <c r="BY394" s="759"/>
      <c r="BZ394" s="759"/>
      <c r="CA394" s="759"/>
      <c r="CB394" s="759"/>
      <c r="CC394" s="759"/>
      <c r="CD394" s="759"/>
      <c r="CE394" s="759"/>
      <c r="CF394" s="759"/>
      <c r="CG394" s="759"/>
      <c r="CH394" s="759"/>
      <c r="CI394" s="759"/>
      <c r="CJ394" s="759"/>
    </row>
    <row r="395" spans="1:265" s="728" customFormat="1" ht="15" hidden="1" customHeight="1">
      <c r="A395" s="759"/>
      <c r="B395" s="759"/>
      <c r="C395" s="759"/>
      <c r="D395" s="759"/>
      <c r="E395" s="759"/>
      <c r="F395" s="759"/>
      <c r="G395" s="759"/>
      <c r="H395" s="759"/>
      <c r="I395" s="759"/>
      <c r="J395" s="759"/>
      <c r="K395" s="759"/>
      <c r="L395" s="759"/>
      <c r="M395" s="638"/>
      <c r="N395" s="638"/>
      <c r="O395" s="759"/>
      <c r="P395" s="759"/>
      <c r="Q395" s="759"/>
      <c r="R395" s="759"/>
      <c r="S395" s="759"/>
      <c r="T395" s="759"/>
      <c r="U395" s="759"/>
      <c r="V395" s="759"/>
      <c r="W395" s="759"/>
      <c r="X395" s="759"/>
      <c r="Y395" s="759"/>
      <c r="Z395" s="759"/>
      <c r="AA395" s="759"/>
      <c r="AB395" s="759"/>
      <c r="AC395" s="759"/>
      <c r="AD395" s="759"/>
      <c r="AE395" s="759"/>
      <c r="AF395" s="759"/>
      <c r="AG395" s="759"/>
      <c r="AH395" s="759"/>
      <c r="AI395" s="759"/>
      <c r="AJ395" s="759"/>
      <c r="AK395" s="759"/>
      <c r="AL395" s="759"/>
      <c r="AM395" s="759"/>
      <c r="AN395" s="759"/>
      <c r="AO395" s="759"/>
      <c r="AP395" s="759"/>
      <c r="AQ395" s="759"/>
      <c r="AR395" s="759"/>
      <c r="AS395" s="759"/>
      <c r="AT395" s="759"/>
      <c r="AU395" s="759"/>
      <c r="AV395" s="759"/>
      <c r="AW395" s="759"/>
      <c r="AX395" s="759"/>
      <c r="AY395" s="759"/>
      <c r="AZ395" s="759"/>
      <c r="BA395" s="759"/>
      <c r="BB395" s="759"/>
      <c r="BC395" s="759"/>
      <c r="BD395" s="759"/>
      <c r="BE395" s="759"/>
      <c r="BF395" s="759"/>
      <c r="BG395" s="759"/>
      <c r="BH395" s="759"/>
      <c r="BI395" s="759"/>
      <c r="BJ395" s="759"/>
      <c r="BK395" s="759"/>
      <c r="BL395" s="759"/>
      <c r="BM395" s="759"/>
      <c r="BN395" s="759"/>
      <c r="BO395" s="759"/>
      <c r="BP395" s="759"/>
      <c r="BQ395" s="759"/>
      <c r="BR395" s="759"/>
      <c r="BS395" s="759"/>
      <c r="BT395" s="759"/>
      <c r="BU395" s="759"/>
      <c r="BV395" s="759"/>
      <c r="BW395" s="759"/>
      <c r="BX395" s="759"/>
      <c r="BY395" s="759"/>
      <c r="BZ395" s="759"/>
      <c r="CA395" s="759"/>
      <c r="CB395" s="759"/>
      <c r="CC395" s="759"/>
      <c r="CD395" s="759"/>
      <c r="CE395" s="759"/>
      <c r="CF395" s="759"/>
      <c r="CG395" s="759"/>
      <c r="CH395" s="759"/>
      <c r="CI395" s="759"/>
      <c r="CJ395" s="759"/>
    </row>
    <row r="396" spans="1:265" s="728" customFormat="1" ht="15" hidden="1" customHeight="1">
      <c r="A396" s="759"/>
      <c r="B396" s="759"/>
      <c r="C396" s="759"/>
      <c r="D396" s="759"/>
      <c r="E396" s="759"/>
      <c r="F396" s="759"/>
      <c r="G396" s="759"/>
      <c r="H396" s="759"/>
      <c r="I396" s="759"/>
      <c r="J396" s="759"/>
      <c r="K396" s="759"/>
      <c r="L396" s="759"/>
      <c r="M396" s="638"/>
      <c r="N396" s="638"/>
      <c r="O396" s="759"/>
      <c r="P396" s="759"/>
      <c r="Q396" s="759"/>
      <c r="R396" s="759"/>
      <c r="S396" s="759"/>
      <c r="T396" s="759"/>
      <c r="U396" s="759"/>
      <c r="V396" s="759"/>
      <c r="W396" s="759"/>
      <c r="X396" s="759"/>
      <c r="Y396" s="759"/>
      <c r="Z396" s="759"/>
      <c r="AA396" s="759"/>
      <c r="AB396" s="759"/>
      <c r="AC396" s="759"/>
      <c r="AD396" s="759"/>
      <c r="AE396" s="759"/>
      <c r="AF396" s="759"/>
      <c r="AG396" s="759"/>
      <c r="AH396" s="759"/>
      <c r="AI396" s="759"/>
      <c r="AJ396" s="759"/>
      <c r="AK396" s="759"/>
      <c r="AL396" s="759"/>
      <c r="AM396" s="759"/>
      <c r="AN396" s="759"/>
      <c r="AO396" s="759"/>
      <c r="AP396" s="759"/>
      <c r="AQ396" s="759"/>
      <c r="AR396" s="759"/>
      <c r="AS396" s="759"/>
      <c r="AT396" s="759"/>
      <c r="AU396" s="759"/>
      <c r="AV396" s="759"/>
      <c r="AW396" s="759"/>
      <c r="AX396" s="759"/>
      <c r="AY396" s="759"/>
      <c r="AZ396" s="759"/>
      <c r="BA396" s="759"/>
      <c r="BB396" s="759"/>
      <c r="BC396" s="759"/>
      <c r="BD396" s="759"/>
      <c r="BE396" s="759"/>
      <c r="BF396" s="759"/>
      <c r="BG396" s="759"/>
      <c r="BH396" s="759"/>
      <c r="BI396" s="759"/>
      <c r="BJ396" s="759"/>
      <c r="BK396" s="759"/>
      <c r="BL396" s="759"/>
      <c r="BM396" s="759"/>
      <c r="BN396" s="759"/>
      <c r="BO396" s="759"/>
      <c r="BP396" s="759"/>
      <c r="BQ396" s="759"/>
      <c r="BR396" s="759"/>
      <c r="BS396" s="759"/>
      <c r="BT396" s="759"/>
      <c r="BU396" s="759"/>
      <c r="BV396" s="759"/>
      <c r="BW396" s="759"/>
      <c r="BX396" s="759"/>
      <c r="BY396" s="759"/>
      <c r="BZ396" s="759"/>
      <c r="CA396" s="759"/>
      <c r="CB396" s="759"/>
      <c r="CC396" s="759"/>
      <c r="CD396" s="759"/>
      <c r="CE396" s="759"/>
      <c r="CF396" s="759"/>
      <c r="CG396" s="759"/>
      <c r="CH396" s="759"/>
      <c r="CI396" s="759"/>
      <c r="CJ396" s="759"/>
    </row>
    <row r="397" spans="1:265" s="728" customFormat="1" ht="15" hidden="1" customHeight="1">
      <c r="A397" s="759"/>
      <c r="B397" s="759"/>
      <c r="C397" s="759"/>
      <c r="D397" s="759"/>
      <c r="E397" s="759"/>
      <c r="F397" s="759"/>
      <c r="G397" s="759"/>
      <c r="H397" s="759"/>
      <c r="I397" s="759"/>
      <c r="J397" s="759"/>
      <c r="K397" s="759"/>
      <c r="L397" s="759"/>
      <c r="M397" s="638"/>
      <c r="N397" s="638"/>
      <c r="O397" s="759"/>
      <c r="P397" s="759"/>
      <c r="Q397" s="759"/>
      <c r="R397" s="759"/>
      <c r="S397" s="759"/>
      <c r="T397" s="759"/>
      <c r="U397" s="759"/>
      <c r="V397" s="759"/>
      <c r="W397" s="759"/>
      <c r="X397" s="759"/>
      <c r="Y397" s="759"/>
      <c r="Z397" s="759"/>
      <c r="AA397" s="759"/>
      <c r="AB397" s="759"/>
      <c r="AC397" s="759"/>
      <c r="AD397" s="759"/>
      <c r="AE397" s="759"/>
      <c r="AF397" s="759"/>
      <c r="AG397" s="759"/>
      <c r="AH397" s="759"/>
      <c r="AI397" s="759"/>
      <c r="AJ397" s="759"/>
      <c r="AK397" s="759"/>
      <c r="AL397" s="759"/>
      <c r="AM397" s="759"/>
      <c r="AN397" s="759"/>
      <c r="AO397" s="759"/>
      <c r="AP397" s="759"/>
      <c r="AQ397" s="759"/>
      <c r="AR397" s="759"/>
      <c r="AS397" s="759"/>
      <c r="AT397" s="759"/>
      <c r="AU397" s="759"/>
      <c r="AV397" s="759"/>
      <c r="AW397" s="759"/>
      <c r="AX397" s="759"/>
      <c r="AY397" s="759"/>
      <c r="AZ397" s="759"/>
      <c r="BA397" s="759"/>
      <c r="BB397" s="759"/>
      <c r="BC397" s="759"/>
      <c r="BD397" s="759"/>
      <c r="BE397" s="759"/>
      <c r="BF397" s="759"/>
      <c r="BG397" s="759"/>
      <c r="BH397" s="759"/>
      <c r="BI397" s="759"/>
      <c r="BJ397" s="759"/>
      <c r="BK397" s="759"/>
      <c r="BL397" s="759"/>
      <c r="BM397" s="759"/>
      <c r="BN397" s="759"/>
      <c r="BO397" s="759"/>
      <c r="BP397" s="759"/>
      <c r="BQ397" s="759"/>
      <c r="BR397" s="759"/>
      <c r="BS397" s="759"/>
      <c r="BT397" s="759"/>
      <c r="BU397" s="759"/>
      <c r="BV397" s="759"/>
      <c r="BW397" s="759"/>
      <c r="BX397" s="759"/>
      <c r="BY397" s="759"/>
      <c r="BZ397" s="759"/>
      <c r="CA397" s="759"/>
      <c r="CB397" s="759"/>
      <c r="CC397" s="759"/>
      <c r="CD397" s="759"/>
      <c r="CE397" s="759"/>
      <c r="CF397" s="759"/>
      <c r="CG397" s="759"/>
      <c r="CH397" s="759"/>
      <c r="CI397" s="759"/>
      <c r="CJ397" s="759"/>
    </row>
    <row r="398" spans="1:265" s="728" customFormat="1" ht="15" hidden="1" customHeight="1">
      <c r="A398" s="759"/>
      <c r="B398" s="759"/>
      <c r="C398" s="759"/>
      <c r="D398" s="759"/>
      <c r="E398" s="759"/>
      <c r="F398" s="759"/>
      <c r="G398" s="759"/>
      <c r="H398" s="759"/>
      <c r="I398" s="759"/>
      <c r="J398" s="759"/>
      <c r="K398" s="759"/>
      <c r="L398" s="759"/>
      <c r="M398" s="638"/>
      <c r="N398" s="638"/>
      <c r="O398" s="759"/>
      <c r="P398" s="759"/>
      <c r="Q398" s="759"/>
      <c r="R398" s="759"/>
      <c r="S398" s="759"/>
      <c r="T398" s="759"/>
      <c r="U398" s="759"/>
      <c r="V398" s="759"/>
      <c r="W398" s="759"/>
      <c r="X398" s="759"/>
      <c r="Y398" s="759"/>
      <c r="Z398" s="759"/>
      <c r="AA398" s="759"/>
      <c r="AB398" s="759"/>
      <c r="AC398" s="759"/>
      <c r="AD398" s="759"/>
      <c r="AE398" s="759"/>
      <c r="AF398" s="759"/>
      <c r="AG398" s="759"/>
      <c r="AH398" s="759"/>
      <c r="AI398" s="759"/>
      <c r="AJ398" s="759"/>
      <c r="AK398" s="759"/>
      <c r="AL398" s="759"/>
      <c r="AM398" s="759"/>
      <c r="AN398" s="759"/>
      <c r="AO398" s="759"/>
      <c r="AP398" s="759"/>
      <c r="AQ398" s="759"/>
      <c r="AR398" s="759"/>
      <c r="AS398" s="759"/>
      <c r="AT398" s="759"/>
      <c r="AU398" s="759"/>
      <c r="AV398" s="759"/>
      <c r="AW398" s="759"/>
      <c r="AX398" s="759"/>
      <c r="AY398" s="759"/>
      <c r="AZ398" s="759"/>
      <c r="BA398" s="759"/>
      <c r="BB398" s="759"/>
      <c r="BC398" s="759"/>
      <c r="BD398" s="759"/>
      <c r="BE398" s="759"/>
      <c r="BF398" s="759"/>
      <c r="BG398" s="759"/>
      <c r="BH398" s="759"/>
      <c r="BI398" s="759"/>
      <c r="BJ398" s="759"/>
      <c r="BK398" s="759"/>
      <c r="BL398" s="759"/>
      <c r="BM398" s="759"/>
      <c r="BN398" s="759"/>
      <c r="BO398" s="759"/>
      <c r="BP398" s="759"/>
      <c r="BQ398" s="759"/>
      <c r="BR398" s="759"/>
      <c r="BS398" s="759"/>
      <c r="BT398" s="759"/>
      <c r="BU398" s="759"/>
      <c r="BV398" s="759"/>
      <c r="BW398" s="759"/>
      <c r="BX398" s="759"/>
      <c r="BY398" s="759"/>
      <c r="BZ398" s="759"/>
      <c r="CA398" s="759"/>
      <c r="CB398" s="759"/>
      <c r="CC398" s="759"/>
      <c r="CD398" s="759"/>
      <c r="CE398" s="759"/>
      <c r="CF398" s="759"/>
      <c r="CG398" s="759"/>
      <c r="CH398" s="759"/>
      <c r="CI398" s="759"/>
      <c r="CJ398" s="759"/>
    </row>
    <row r="399" spans="1:265" s="728" customFormat="1" ht="15" hidden="1" customHeight="1">
      <c r="A399" s="759"/>
      <c r="B399" s="759"/>
      <c r="C399" s="759"/>
      <c r="D399" s="759"/>
      <c r="E399" s="759"/>
      <c r="F399" s="759"/>
      <c r="G399" s="759"/>
      <c r="H399" s="759"/>
      <c r="I399" s="759"/>
      <c r="J399" s="759"/>
      <c r="K399" s="759"/>
      <c r="L399" s="759"/>
      <c r="M399" s="638"/>
      <c r="N399" s="638"/>
      <c r="O399" s="759"/>
      <c r="P399" s="759"/>
      <c r="Q399" s="759"/>
      <c r="R399" s="759"/>
      <c r="S399" s="759"/>
      <c r="T399" s="759"/>
      <c r="U399" s="759"/>
      <c r="V399" s="759"/>
      <c r="W399" s="759"/>
      <c r="X399" s="759"/>
      <c r="Y399" s="759"/>
      <c r="Z399" s="759"/>
      <c r="AA399" s="759"/>
      <c r="AB399" s="759"/>
      <c r="AC399" s="759"/>
      <c r="AD399" s="759"/>
      <c r="AE399" s="759"/>
      <c r="AF399" s="759"/>
      <c r="AG399" s="759"/>
      <c r="AH399" s="759"/>
      <c r="AI399" s="759"/>
      <c r="AJ399" s="759"/>
      <c r="AK399" s="759"/>
      <c r="AL399" s="759"/>
      <c r="AM399" s="759"/>
      <c r="AN399" s="759"/>
      <c r="AO399" s="759"/>
      <c r="AP399" s="759"/>
      <c r="AQ399" s="759"/>
      <c r="AR399" s="759"/>
      <c r="AS399" s="759"/>
      <c r="AT399" s="759"/>
      <c r="AU399" s="759"/>
      <c r="AV399" s="759"/>
      <c r="AW399" s="759"/>
      <c r="AX399" s="759"/>
      <c r="AY399" s="759"/>
      <c r="AZ399" s="759"/>
      <c r="BA399" s="759"/>
      <c r="BB399" s="759"/>
      <c r="BC399" s="759"/>
      <c r="BD399" s="759"/>
      <c r="BE399" s="759"/>
      <c r="BF399" s="759"/>
      <c r="BG399" s="759"/>
      <c r="BH399" s="759"/>
      <c r="BI399" s="759"/>
      <c r="BJ399" s="759"/>
      <c r="BK399" s="759"/>
      <c r="BL399" s="759"/>
      <c r="BM399" s="759"/>
      <c r="BN399" s="759"/>
      <c r="BO399" s="759"/>
      <c r="BP399" s="759"/>
      <c r="BQ399" s="759"/>
      <c r="BR399" s="759"/>
      <c r="BS399" s="759"/>
      <c r="BT399" s="759"/>
      <c r="BU399" s="759"/>
      <c r="BV399" s="759"/>
      <c r="BW399" s="759"/>
      <c r="BX399" s="759"/>
      <c r="BY399" s="759"/>
      <c r="BZ399" s="759"/>
      <c r="CA399" s="759"/>
      <c r="CB399" s="759"/>
      <c r="CC399" s="759"/>
      <c r="CD399" s="759"/>
      <c r="CE399" s="759"/>
      <c r="CF399" s="759"/>
      <c r="CG399" s="759"/>
      <c r="CH399" s="759"/>
      <c r="CI399" s="759"/>
      <c r="CJ399" s="759"/>
    </row>
    <row r="400" spans="1:265" s="759" customFormat="1" ht="15" hidden="1" customHeight="1">
      <c r="M400" s="638"/>
      <c r="N400" s="638"/>
      <c r="CK400" s="728"/>
      <c r="CL400" s="728"/>
      <c r="CM400" s="728"/>
      <c r="CN400" s="728"/>
      <c r="CO400" s="728"/>
      <c r="CP400" s="728"/>
      <c r="CQ400" s="728"/>
      <c r="CR400" s="728"/>
      <c r="CS400" s="728"/>
      <c r="CT400" s="728"/>
      <c r="CU400" s="728"/>
      <c r="CV400" s="728"/>
      <c r="CW400" s="728"/>
      <c r="CX400" s="728"/>
      <c r="CY400" s="728"/>
      <c r="CZ400" s="728"/>
      <c r="DA400" s="728"/>
      <c r="DB400" s="728"/>
      <c r="DC400" s="728"/>
      <c r="DD400" s="728"/>
      <c r="DE400" s="728"/>
      <c r="DF400" s="728"/>
      <c r="DG400" s="728"/>
      <c r="DH400" s="728"/>
      <c r="DI400" s="728"/>
      <c r="DJ400" s="728"/>
      <c r="DK400" s="728"/>
      <c r="DL400" s="728"/>
      <c r="DM400" s="728"/>
      <c r="DN400" s="728"/>
      <c r="DO400" s="728"/>
      <c r="DP400" s="728"/>
      <c r="DQ400" s="728"/>
      <c r="DR400" s="728"/>
      <c r="DS400" s="728"/>
      <c r="DT400" s="728"/>
      <c r="DU400" s="728"/>
      <c r="DV400" s="728"/>
      <c r="DW400" s="728"/>
      <c r="DX400" s="728"/>
      <c r="DY400" s="728"/>
      <c r="DZ400" s="728"/>
      <c r="EA400" s="728"/>
      <c r="EB400" s="728"/>
      <c r="EC400" s="728"/>
      <c r="ED400" s="728"/>
      <c r="EE400" s="728"/>
      <c r="EF400" s="728"/>
      <c r="EG400" s="728"/>
      <c r="EH400" s="728"/>
      <c r="EI400" s="728"/>
      <c r="EJ400" s="728"/>
      <c r="EK400" s="728"/>
      <c r="EL400" s="728"/>
      <c r="EM400" s="728"/>
      <c r="EN400" s="728"/>
      <c r="EO400" s="728"/>
      <c r="EP400" s="728"/>
      <c r="EQ400" s="728"/>
      <c r="ER400" s="728"/>
      <c r="ES400" s="728"/>
      <c r="ET400" s="728"/>
      <c r="EU400" s="728"/>
      <c r="EV400" s="728"/>
      <c r="EW400" s="728"/>
      <c r="EX400" s="728"/>
      <c r="EY400" s="728"/>
      <c r="EZ400" s="728"/>
      <c r="FA400" s="728"/>
      <c r="FB400" s="728"/>
      <c r="FC400" s="728"/>
      <c r="FD400" s="728"/>
      <c r="FE400" s="728"/>
      <c r="FF400" s="728"/>
      <c r="FG400" s="728"/>
      <c r="FH400" s="728"/>
      <c r="FI400" s="728"/>
      <c r="FJ400" s="728"/>
      <c r="FK400" s="728"/>
      <c r="FL400" s="728"/>
      <c r="FM400" s="728"/>
      <c r="FN400" s="728"/>
      <c r="FO400" s="728"/>
      <c r="FP400" s="728"/>
      <c r="FQ400" s="728"/>
      <c r="FR400" s="728"/>
      <c r="FS400" s="728"/>
      <c r="FT400" s="728"/>
      <c r="FU400" s="728"/>
      <c r="FV400" s="728"/>
      <c r="FW400" s="728"/>
      <c r="FX400" s="728"/>
      <c r="FY400" s="728"/>
      <c r="FZ400" s="728"/>
      <c r="GA400" s="728"/>
      <c r="GB400" s="728"/>
      <c r="GC400" s="728"/>
      <c r="GD400" s="728"/>
      <c r="GE400" s="728"/>
      <c r="GF400" s="728"/>
      <c r="GG400" s="728"/>
      <c r="GH400" s="728"/>
      <c r="GI400" s="728"/>
      <c r="GJ400" s="728"/>
      <c r="GK400" s="728"/>
      <c r="GL400" s="728"/>
      <c r="GM400" s="728"/>
      <c r="GN400" s="728"/>
      <c r="GO400" s="728"/>
      <c r="GP400" s="728"/>
      <c r="GQ400" s="728"/>
      <c r="GR400" s="728"/>
      <c r="GS400" s="728"/>
      <c r="GT400" s="728"/>
      <c r="GU400" s="728"/>
      <c r="GV400" s="728"/>
      <c r="GW400" s="728"/>
      <c r="GX400" s="728"/>
      <c r="GY400" s="728"/>
      <c r="GZ400" s="728"/>
      <c r="HA400" s="728"/>
      <c r="HB400" s="728"/>
      <c r="HC400" s="728"/>
      <c r="HD400" s="728"/>
      <c r="HE400" s="728"/>
      <c r="HF400" s="728"/>
      <c r="HG400" s="728"/>
      <c r="HH400" s="728"/>
      <c r="HI400" s="728"/>
      <c r="HJ400" s="728"/>
      <c r="HK400" s="728"/>
      <c r="HL400" s="728"/>
      <c r="HM400" s="728"/>
      <c r="HN400" s="728"/>
      <c r="HO400" s="728"/>
      <c r="HP400" s="728"/>
      <c r="HQ400" s="728"/>
      <c r="HR400" s="728"/>
      <c r="HS400" s="728"/>
      <c r="HT400" s="728"/>
      <c r="HU400" s="728"/>
      <c r="HV400" s="728"/>
      <c r="HW400" s="728"/>
      <c r="HX400" s="728"/>
      <c r="HY400" s="728"/>
      <c r="HZ400" s="728"/>
      <c r="IA400" s="728"/>
      <c r="IB400" s="728"/>
      <c r="IC400" s="728"/>
      <c r="ID400" s="728"/>
      <c r="IE400" s="728"/>
      <c r="IF400" s="728"/>
      <c r="IG400" s="728"/>
      <c r="IH400" s="728"/>
      <c r="II400" s="728"/>
      <c r="IJ400" s="728"/>
      <c r="IK400" s="728"/>
      <c r="IL400" s="728"/>
      <c r="IM400" s="728"/>
      <c r="IN400" s="728"/>
      <c r="IO400" s="728"/>
      <c r="IP400" s="728"/>
      <c r="IQ400" s="728"/>
      <c r="IR400" s="728"/>
      <c r="IS400" s="728"/>
      <c r="IT400" s="728"/>
      <c r="IU400" s="728"/>
      <c r="IV400" s="728"/>
      <c r="IW400" s="728"/>
      <c r="IX400" s="728"/>
      <c r="IY400" s="728"/>
      <c r="IZ400" s="728"/>
      <c r="JA400" s="728"/>
      <c r="JB400" s="728"/>
      <c r="JC400" s="728"/>
      <c r="JD400" s="728"/>
      <c r="JE400" s="728"/>
    </row>
    <row r="401" spans="1:265" s="759" customFormat="1" ht="15" hidden="1" customHeight="1">
      <c r="M401" s="638"/>
      <c r="N401" s="638"/>
      <c r="CK401" s="728"/>
      <c r="CL401" s="728"/>
      <c r="CM401" s="728"/>
      <c r="CN401" s="728"/>
      <c r="CO401" s="728"/>
      <c r="CP401" s="728"/>
      <c r="CQ401" s="728"/>
      <c r="CR401" s="728"/>
      <c r="CS401" s="728"/>
      <c r="CT401" s="728"/>
      <c r="CU401" s="728"/>
      <c r="CV401" s="728"/>
      <c r="CW401" s="728"/>
      <c r="CX401" s="728"/>
      <c r="CY401" s="728"/>
      <c r="CZ401" s="728"/>
      <c r="DA401" s="728"/>
      <c r="DB401" s="728"/>
      <c r="DC401" s="728"/>
      <c r="DD401" s="728"/>
      <c r="DE401" s="728"/>
      <c r="DF401" s="728"/>
      <c r="DG401" s="728"/>
      <c r="DH401" s="728"/>
      <c r="DI401" s="728"/>
      <c r="DJ401" s="728"/>
      <c r="DK401" s="728"/>
      <c r="DL401" s="728"/>
      <c r="DM401" s="728"/>
      <c r="DN401" s="728"/>
      <c r="DO401" s="728"/>
      <c r="DP401" s="728"/>
      <c r="DQ401" s="728"/>
      <c r="DR401" s="728"/>
      <c r="DS401" s="728"/>
      <c r="DT401" s="728"/>
      <c r="DU401" s="728"/>
      <c r="DV401" s="728"/>
      <c r="DW401" s="728"/>
      <c r="DX401" s="728"/>
      <c r="DY401" s="728"/>
      <c r="DZ401" s="728"/>
      <c r="EA401" s="728"/>
      <c r="EB401" s="728"/>
      <c r="EC401" s="728"/>
      <c r="ED401" s="728"/>
      <c r="EE401" s="728"/>
      <c r="EF401" s="728"/>
      <c r="EG401" s="728"/>
      <c r="EH401" s="728"/>
      <c r="EI401" s="728"/>
      <c r="EJ401" s="728"/>
      <c r="EK401" s="728"/>
      <c r="EL401" s="728"/>
      <c r="EM401" s="728"/>
      <c r="EN401" s="728"/>
      <c r="EO401" s="728"/>
      <c r="EP401" s="728"/>
      <c r="EQ401" s="728"/>
      <c r="ER401" s="728"/>
      <c r="ES401" s="728"/>
      <c r="ET401" s="728"/>
      <c r="EU401" s="728"/>
      <c r="EV401" s="728"/>
      <c r="EW401" s="728"/>
      <c r="EX401" s="728"/>
      <c r="EY401" s="728"/>
      <c r="EZ401" s="728"/>
      <c r="FA401" s="728"/>
      <c r="FB401" s="728"/>
      <c r="FC401" s="728"/>
      <c r="FD401" s="728"/>
      <c r="FE401" s="728"/>
      <c r="FF401" s="728"/>
      <c r="FG401" s="728"/>
      <c r="FH401" s="728"/>
      <c r="FI401" s="728"/>
      <c r="FJ401" s="728"/>
      <c r="FK401" s="728"/>
      <c r="FL401" s="728"/>
      <c r="FM401" s="728"/>
      <c r="FN401" s="728"/>
      <c r="FO401" s="728"/>
      <c r="FP401" s="728"/>
      <c r="FQ401" s="728"/>
      <c r="FR401" s="728"/>
      <c r="FS401" s="728"/>
      <c r="FT401" s="728"/>
      <c r="FU401" s="728"/>
      <c r="FV401" s="728"/>
      <c r="FW401" s="728"/>
      <c r="FX401" s="728"/>
      <c r="FY401" s="728"/>
      <c r="FZ401" s="728"/>
      <c r="GA401" s="728"/>
      <c r="GB401" s="728"/>
      <c r="GC401" s="728"/>
      <c r="GD401" s="728"/>
      <c r="GE401" s="728"/>
      <c r="GF401" s="728"/>
      <c r="GG401" s="728"/>
      <c r="GH401" s="728"/>
      <c r="GI401" s="728"/>
      <c r="GJ401" s="728"/>
      <c r="GK401" s="728"/>
      <c r="GL401" s="728"/>
      <c r="GM401" s="728"/>
      <c r="GN401" s="728"/>
      <c r="GO401" s="728"/>
      <c r="GP401" s="728"/>
      <c r="GQ401" s="728"/>
      <c r="GR401" s="728"/>
      <c r="GS401" s="728"/>
      <c r="GT401" s="728"/>
      <c r="GU401" s="728"/>
      <c r="GV401" s="728"/>
      <c r="GW401" s="728"/>
      <c r="GX401" s="728"/>
      <c r="GY401" s="728"/>
      <c r="GZ401" s="728"/>
      <c r="HA401" s="728"/>
      <c r="HB401" s="728"/>
      <c r="HC401" s="728"/>
      <c r="HD401" s="728"/>
      <c r="HE401" s="728"/>
      <c r="HF401" s="728"/>
      <c r="HG401" s="728"/>
      <c r="HH401" s="728"/>
      <c r="HI401" s="728"/>
      <c r="HJ401" s="728"/>
      <c r="HK401" s="728"/>
      <c r="HL401" s="728"/>
      <c r="HM401" s="728"/>
      <c r="HN401" s="728"/>
      <c r="HO401" s="728"/>
      <c r="HP401" s="728"/>
      <c r="HQ401" s="728"/>
      <c r="HR401" s="728"/>
      <c r="HS401" s="728"/>
      <c r="HT401" s="728"/>
      <c r="HU401" s="728"/>
      <c r="HV401" s="728"/>
      <c r="HW401" s="728"/>
      <c r="HX401" s="728"/>
      <c r="HY401" s="728"/>
      <c r="HZ401" s="728"/>
      <c r="IA401" s="728"/>
      <c r="IB401" s="728"/>
      <c r="IC401" s="728"/>
      <c r="ID401" s="728"/>
      <c r="IE401" s="728"/>
      <c r="IF401" s="728"/>
      <c r="IG401" s="728"/>
      <c r="IH401" s="728"/>
      <c r="II401" s="728"/>
      <c r="IJ401" s="728"/>
      <c r="IK401" s="728"/>
      <c r="IL401" s="728"/>
      <c r="IM401" s="728"/>
      <c r="IN401" s="728"/>
      <c r="IO401" s="728"/>
      <c r="IP401" s="728"/>
      <c r="IQ401" s="728"/>
      <c r="IR401" s="728"/>
      <c r="IS401" s="728"/>
      <c r="IT401" s="728"/>
      <c r="IU401" s="728"/>
      <c r="IV401" s="728"/>
      <c r="IW401" s="728"/>
      <c r="IX401" s="728"/>
      <c r="IY401" s="728"/>
      <c r="IZ401" s="728"/>
      <c r="JA401" s="728"/>
      <c r="JB401" s="728"/>
      <c r="JC401" s="728"/>
      <c r="JD401" s="728"/>
      <c r="JE401" s="728"/>
    </row>
    <row r="402" spans="1:265" s="728" customFormat="1" ht="15" hidden="1" customHeight="1">
      <c r="A402" s="759"/>
      <c r="B402" s="759"/>
      <c r="C402" s="759"/>
      <c r="D402" s="759"/>
      <c r="E402" s="759"/>
      <c r="F402" s="759"/>
      <c r="G402" s="759"/>
      <c r="H402" s="759"/>
      <c r="I402" s="759"/>
      <c r="J402" s="759"/>
      <c r="K402" s="759"/>
      <c r="L402" s="759"/>
      <c r="M402" s="638"/>
      <c r="N402" s="638"/>
      <c r="O402" s="759"/>
      <c r="P402" s="759"/>
      <c r="Q402" s="759"/>
      <c r="R402" s="759"/>
      <c r="S402" s="759"/>
      <c r="T402" s="759"/>
      <c r="U402" s="759"/>
      <c r="V402" s="759"/>
      <c r="W402" s="759"/>
      <c r="X402" s="759"/>
      <c r="Y402" s="759"/>
      <c r="Z402" s="759"/>
      <c r="AA402" s="759"/>
      <c r="AB402" s="759"/>
      <c r="AC402" s="759"/>
      <c r="AD402" s="759"/>
      <c r="AE402" s="759"/>
      <c r="AF402" s="759"/>
      <c r="AG402" s="759"/>
      <c r="AH402" s="759"/>
      <c r="AI402" s="759"/>
      <c r="AJ402" s="759"/>
      <c r="AK402" s="759"/>
      <c r="AL402" s="759"/>
      <c r="AM402" s="759"/>
      <c r="AN402" s="759"/>
      <c r="AO402" s="759"/>
      <c r="AP402" s="759"/>
      <c r="AQ402" s="759"/>
      <c r="AR402" s="759"/>
      <c r="AS402" s="759"/>
      <c r="AT402" s="759"/>
      <c r="AU402" s="759"/>
      <c r="AV402" s="759"/>
      <c r="AW402" s="759"/>
      <c r="AX402" s="759"/>
      <c r="AY402" s="759"/>
      <c r="AZ402" s="759"/>
      <c r="BA402" s="759"/>
      <c r="BB402" s="759"/>
      <c r="BC402" s="759"/>
      <c r="BD402" s="759"/>
      <c r="BE402" s="759"/>
      <c r="BF402" s="759"/>
      <c r="BG402" s="759"/>
      <c r="BH402" s="759"/>
      <c r="BI402" s="759"/>
      <c r="BJ402" s="759"/>
      <c r="BK402" s="759"/>
      <c r="BL402" s="759"/>
      <c r="BM402" s="759"/>
      <c r="BN402" s="759"/>
      <c r="BO402" s="759"/>
      <c r="BP402" s="759"/>
      <c r="BQ402" s="759"/>
      <c r="BR402" s="759"/>
      <c r="BS402" s="759"/>
      <c r="BT402" s="759"/>
      <c r="BU402" s="759"/>
      <c r="BV402" s="759"/>
      <c r="BW402" s="759"/>
      <c r="BX402" s="759"/>
      <c r="BY402" s="759"/>
      <c r="BZ402" s="759"/>
      <c r="CA402" s="759"/>
      <c r="CB402" s="759"/>
      <c r="CC402" s="759"/>
      <c r="CD402" s="759"/>
      <c r="CE402" s="759"/>
      <c r="CF402" s="759"/>
      <c r="CG402" s="759"/>
      <c r="CH402" s="759"/>
      <c r="CI402" s="759"/>
      <c r="CJ402" s="759"/>
    </row>
    <row r="403" spans="1:265" s="728" customFormat="1" ht="15" hidden="1" customHeight="1">
      <c r="A403" s="759"/>
      <c r="B403" s="759"/>
      <c r="C403" s="759"/>
      <c r="D403" s="759"/>
      <c r="E403" s="759"/>
      <c r="F403" s="759"/>
      <c r="G403" s="759"/>
      <c r="H403" s="759"/>
      <c r="I403" s="759"/>
      <c r="J403" s="759"/>
      <c r="K403" s="759"/>
      <c r="L403" s="759"/>
      <c r="M403" s="638"/>
      <c r="N403" s="638"/>
      <c r="O403" s="759"/>
      <c r="P403" s="759"/>
      <c r="Q403" s="759"/>
      <c r="R403" s="759"/>
      <c r="S403" s="759"/>
      <c r="T403" s="759"/>
      <c r="U403" s="759"/>
      <c r="V403" s="759"/>
      <c r="W403" s="759"/>
      <c r="X403" s="759"/>
      <c r="Y403" s="759"/>
      <c r="Z403" s="759"/>
      <c r="AA403" s="759"/>
      <c r="AB403" s="759"/>
      <c r="AC403" s="759"/>
      <c r="AD403" s="759"/>
      <c r="AE403" s="759"/>
      <c r="AF403" s="759"/>
      <c r="AG403" s="759"/>
      <c r="AH403" s="759"/>
      <c r="AI403" s="759"/>
      <c r="AJ403" s="759"/>
      <c r="AK403" s="759"/>
      <c r="AL403" s="759"/>
      <c r="AM403" s="759"/>
      <c r="AN403" s="759"/>
      <c r="AO403" s="759"/>
      <c r="AP403" s="759"/>
      <c r="AQ403" s="759"/>
      <c r="AR403" s="759"/>
      <c r="AS403" s="759"/>
      <c r="AT403" s="759"/>
      <c r="AU403" s="759"/>
      <c r="AV403" s="759"/>
      <c r="AW403" s="759"/>
      <c r="AX403" s="759"/>
      <c r="AY403" s="759"/>
      <c r="AZ403" s="759"/>
      <c r="BA403" s="759"/>
      <c r="BB403" s="759"/>
      <c r="BC403" s="759"/>
      <c r="BD403" s="759"/>
      <c r="BE403" s="759"/>
      <c r="BF403" s="759"/>
      <c r="BG403" s="759"/>
      <c r="BH403" s="759"/>
      <c r="BI403" s="759"/>
      <c r="BJ403" s="759"/>
      <c r="BK403" s="759"/>
      <c r="BL403" s="759"/>
      <c r="BM403" s="759"/>
      <c r="BN403" s="759"/>
      <c r="BO403" s="759"/>
      <c r="BP403" s="759"/>
      <c r="BQ403" s="759"/>
      <c r="BR403" s="759"/>
      <c r="BS403" s="759"/>
      <c r="BT403" s="759"/>
      <c r="BU403" s="759"/>
      <c r="BV403" s="759"/>
      <c r="BW403" s="759"/>
      <c r="BX403" s="759"/>
      <c r="BY403" s="759"/>
      <c r="BZ403" s="759"/>
      <c r="CA403" s="759"/>
      <c r="CB403" s="759"/>
      <c r="CC403" s="759"/>
      <c r="CD403" s="759"/>
      <c r="CE403" s="759"/>
      <c r="CF403" s="759"/>
      <c r="CG403" s="759"/>
      <c r="CH403" s="759"/>
      <c r="CI403" s="759"/>
      <c r="CJ403" s="759"/>
    </row>
    <row r="404" spans="1:265" s="759" customFormat="1" ht="15" hidden="1" customHeight="1">
      <c r="M404" s="638"/>
      <c r="N404" s="638"/>
      <c r="CK404" s="728"/>
      <c r="CL404" s="728"/>
      <c r="CM404" s="728"/>
      <c r="CN404" s="728"/>
      <c r="CO404" s="728"/>
      <c r="CP404" s="728"/>
      <c r="CQ404" s="728"/>
      <c r="CR404" s="728"/>
      <c r="CS404" s="728"/>
      <c r="CT404" s="728"/>
      <c r="CU404" s="728"/>
      <c r="CV404" s="728"/>
      <c r="CW404" s="728"/>
      <c r="CX404" s="728"/>
      <c r="CY404" s="728"/>
      <c r="CZ404" s="728"/>
      <c r="DA404" s="728"/>
      <c r="DB404" s="728"/>
      <c r="DC404" s="728"/>
      <c r="DD404" s="728"/>
      <c r="DE404" s="728"/>
      <c r="DF404" s="728"/>
      <c r="DG404" s="728"/>
      <c r="DH404" s="728"/>
      <c r="DI404" s="728"/>
      <c r="DJ404" s="728"/>
      <c r="DK404" s="728"/>
      <c r="DL404" s="728"/>
      <c r="DM404" s="728"/>
      <c r="DN404" s="728"/>
      <c r="DO404" s="728"/>
      <c r="DP404" s="728"/>
      <c r="DQ404" s="728"/>
      <c r="DR404" s="728"/>
      <c r="DS404" s="728"/>
      <c r="DT404" s="728"/>
      <c r="DU404" s="728"/>
      <c r="DV404" s="728"/>
      <c r="DW404" s="728"/>
      <c r="DX404" s="728"/>
      <c r="DY404" s="728"/>
      <c r="DZ404" s="728"/>
      <c r="EA404" s="728"/>
      <c r="EB404" s="728"/>
      <c r="EC404" s="728"/>
      <c r="ED404" s="728"/>
      <c r="EE404" s="728"/>
      <c r="EF404" s="728"/>
      <c r="EG404" s="728"/>
      <c r="EH404" s="728"/>
      <c r="EI404" s="728"/>
      <c r="EJ404" s="728"/>
      <c r="EK404" s="728"/>
      <c r="EL404" s="728"/>
      <c r="EM404" s="728"/>
      <c r="EN404" s="728"/>
      <c r="EO404" s="728"/>
      <c r="EP404" s="728"/>
      <c r="EQ404" s="728"/>
      <c r="ER404" s="728"/>
      <c r="ES404" s="728"/>
      <c r="ET404" s="728"/>
      <c r="EU404" s="728"/>
      <c r="EV404" s="728"/>
      <c r="EW404" s="728"/>
      <c r="EX404" s="728"/>
      <c r="EY404" s="728"/>
      <c r="EZ404" s="728"/>
      <c r="FA404" s="728"/>
      <c r="FB404" s="728"/>
      <c r="FC404" s="728"/>
      <c r="FD404" s="728"/>
      <c r="FE404" s="728"/>
      <c r="FF404" s="728"/>
      <c r="FG404" s="728"/>
      <c r="FH404" s="728"/>
      <c r="FI404" s="728"/>
      <c r="FJ404" s="728"/>
      <c r="FK404" s="728"/>
      <c r="FL404" s="728"/>
      <c r="FM404" s="728"/>
      <c r="FN404" s="728"/>
      <c r="FO404" s="728"/>
      <c r="FP404" s="728"/>
      <c r="FQ404" s="728"/>
      <c r="FR404" s="728"/>
      <c r="FS404" s="728"/>
      <c r="FT404" s="728"/>
      <c r="FU404" s="728"/>
      <c r="FV404" s="728"/>
      <c r="FW404" s="728"/>
      <c r="FX404" s="728"/>
      <c r="FY404" s="728"/>
      <c r="FZ404" s="728"/>
      <c r="GA404" s="728"/>
      <c r="GB404" s="728"/>
      <c r="GC404" s="728"/>
      <c r="GD404" s="728"/>
      <c r="GE404" s="728"/>
      <c r="GF404" s="728"/>
      <c r="GG404" s="728"/>
      <c r="GH404" s="728"/>
      <c r="GI404" s="728"/>
      <c r="GJ404" s="728"/>
      <c r="GK404" s="728"/>
      <c r="GL404" s="728"/>
      <c r="GM404" s="728"/>
      <c r="GN404" s="728"/>
      <c r="GO404" s="728"/>
      <c r="GP404" s="728"/>
      <c r="GQ404" s="728"/>
      <c r="GR404" s="728"/>
      <c r="GS404" s="728"/>
      <c r="GT404" s="728"/>
      <c r="GU404" s="728"/>
      <c r="GV404" s="728"/>
      <c r="GW404" s="728"/>
      <c r="GX404" s="728"/>
      <c r="GY404" s="728"/>
      <c r="GZ404" s="728"/>
      <c r="HA404" s="728"/>
      <c r="HB404" s="728"/>
      <c r="HC404" s="728"/>
      <c r="HD404" s="728"/>
      <c r="HE404" s="728"/>
      <c r="HF404" s="728"/>
      <c r="HG404" s="728"/>
      <c r="HH404" s="728"/>
      <c r="HI404" s="728"/>
      <c r="HJ404" s="728"/>
      <c r="HK404" s="728"/>
      <c r="HL404" s="728"/>
      <c r="HM404" s="728"/>
      <c r="HN404" s="728"/>
      <c r="HO404" s="728"/>
      <c r="HP404" s="728"/>
      <c r="HQ404" s="728"/>
      <c r="HR404" s="728"/>
      <c r="HS404" s="728"/>
      <c r="HT404" s="728"/>
      <c r="HU404" s="728"/>
      <c r="HV404" s="728"/>
      <c r="HW404" s="728"/>
      <c r="HX404" s="728"/>
      <c r="HY404" s="728"/>
      <c r="HZ404" s="728"/>
      <c r="IA404" s="728"/>
      <c r="IB404" s="728"/>
      <c r="IC404" s="728"/>
      <c r="ID404" s="728"/>
      <c r="IE404" s="728"/>
      <c r="IF404" s="728"/>
      <c r="IG404" s="728"/>
      <c r="IH404" s="728"/>
      <c r="II404" s="728"/>
      <c r="IJ404" s="728"/>
      <c r="IK404" s="728"/>
      <c r="IL404" s="728"/>
      <c r="IM404" s="728"/>
      <c r="IN404" s="728"/>
      <c r="IO404" s="728"/>
      <c r="IP404" s="728"/>
      <c r="IQ404" s="728"/>
      <c r="IR404" s="728"/>
      <c r="IS404" s="728"/>
      <c r="IT404" s="728"/>
      <c r="IU404" s="728"/>
      <c r="IV404" s="728"/>
      <c r="IW404" s="728"/>
      <c r="IX404" s="728"/>
      <c r="IY404" s="728"/>
      <c r="IZ404" s="728"/>
      <c r="JA404" s="728"/>
      <c r="JB404" s="728"/>
      <c r="JC404" s="728"/>
      <c r="JD404" s="728"/>
      <c r="JE404" s="728"/>
    </row>
    <row r="405" spans="1:265" s="728" customFormat="1" ht="15" hidden="1" customHeight="1">
      <c r="A405" s="759"/>
      <c r="B405" s="759"/>
      <c r="C405" s="759"/>
      <c r="D405" s="759"/>
      <c r="E405" s="759"/>
      <c r="F405" s="759"/>
      <c r="G405" s="759"/>
      <c r="H405" s="759"/>
      <c r="I405" s="759"/>
      <c r="J405" s="759"/>
      <c r="K405" s="759"/>
      <c r="L405" s="759"/>
      <c r="M405" s="638"/>
      <c r="N405" s="638"/>
      <c r="O405" s="759"/>
      <c r="P405" s="759"/>
      <c r="Q405" s="759"/>
      <c r="R405" s="759"/>
      <c r="S405" s="759"/>
      <c r="T405" s="759"/>
      <c r="U405" s="759"/>
      <c r="V405" s="759"/>
      <c r="W405" s="759"/>
      <c r="X405" s="759"/>
      <c r="Y405" s="759"/>
      <c r="Z405" s="759"/>
      <c r="AA405" s="759"/>
      <c r="AB405" s="759"/>
      <c r="AC405" s="759"/>
      <c r="AD405" s="759"/>
      <c r="AE405" s="759"/>
      <c r="AF405" s="759"/>
      <c r="AG405" s="759"/>
      <c r="AH405" s="759"/>
      <c r="AI405" s="759"/>
      <c r="AJ405" s="759"/>
      <c r="AK405" s="759"/>
      <c r="AL405" s="759"/>
      <c r="AM405" s="759"/>
      <c r="AN405" s="759"/>
      <c r="AO405" s="759"/>
      <c r="AP405" s="759"/>
      <c r="AQ405" s="759"/>
      <c r="AR405" s="759"/>
      <c r="AS405" s="759"/>
      <c r="AT405" s="759"/>
      <c r="AU405" s="759"/>
      <c r="AV405" s="759"/>
      <c r="AW405" s="759"/>
      <c r="AX405" s="759"/>
      <c r="AY405" s="759"/>
      <c r="AZ405" s="759"/>
      <c r="BA405" s="759"/>
      <c r="BB405" s="759"/>
      <c r="BC405" s="759"/>
      <c r="BD405" s="759"/>
      <c r="BE405" s="759"/>
      <c r="BF405" s="759"/>
      <c r="BG405" s="759"/>
      <c r="BH405" s="759"/>
      <c r="BI405" s="759"/>
      <c r="BJ405" s="759"/>
      <c r="BK405" s="759"/>
      <c r="BL405" s="759"/>
      <c r="BM405" s="759"/>
      <c r="BN405" s="759"/>
      <c r="BO405" s="759"/>
      <c r="BP405" s="759"/>
      <c r="BQ405" s="759"/>
      <c r="BR405" s="759"/>
      <c r="BS405" s="759"/>
      <c r="BT405" s="759"/>
      <c r="BU405" s="759"/>
      <c r="BV405" s="759"/>
      <c r="BW405" s="759"/>
      <c r="BX405" s="759"/>
      <c r="BY405" s="759"/>
      <c r="BZ405" s="759"/>
      <c r="CA405" s="759"/>
      <c r="CB405" s="759"/>
      <c r="CC405" s="759"/>
      <c r="CD405" s="759"/>
      <c r="CE405" s="759"/>
      <c r="CF405" s="759"/>
      <c r="CG405" s="759"/>
      <c r="CH405" s="759"/>
      <c r="CI405" s="759"/>
      <c r="CJ405" s="759"/>
    </row>
    <row r="406" spans="1:265" s="728" customFormat="1" ht="15" hidden="1" customHeight="1">
      <c r="A406" s="759"/>
      <c r="B406" s="759"/>
      <c r="C406" s="759"/>
      <c r="D406" s="759"/>
      <c r="E406" s="759"/>
      <c r="F406" s="759"/>
      <c r="G406" s="759"/>
      <c r="H406" s="759"/>
      <c r="I406" s="759"/>
      <c r="J406" s="759"/>
      <c r="K406" s="759"/>
      <c r="L406" s="759"/>
      <c r="M406" s="638"/>
      <c r="N406" s="638"/>
      <c r="O406" s="759"/>
      <c r="P406" s="759"/>
      <c r="Q406" s="759"/>
      <c r="R406" s="759"/>
      <c r="S406" s="759"/>
      <c r="T406" s="759"/>
      <c r="U406" s="759"/>
      <c r="V406" s="759"/>
      <c r="W406" s="759"/>
      <c r="X406" s="759"/>
      <c r="Y406" s="759"/>
      <c r="Z406" s="759"/>
      <c r="AA406" s="759"/>
      <c r="AB406" s="759"/>
      <c r="AC406" s="759"/>
      <c r="AD406" s="759"/>
      <c r="AE406" s="759"/>
      <c r="AF406" s="759"/>
      <c r="AG406" s="759"/>
      <c r="AH406" s="759"/>
      <c r="AI406" s="759"/>
      <c r="AJ406" s="759"/>
      <c r="AK406" s="759"/>
      <c r="AL406" s="759"/>
      <c r="AM406" s="759"/>
      <c r="AN406" s="759"/>
      <c r="AO406" s="759"/>
      <c r="AP406" s="759"/>
      <c r="AQ406" s="759"/>
      <c r="AR406" s="759"/>
      <c r="AS406" s="759"/>
      <c r="AT406" s="759"/>
      <c r="AU406" s="759"/>
      <c r="AV406" s="759"/>
      <c r="AW406" s="759"/>
      <c r="AX406" s="759"/>
      <c r="AY406" s="759"/>
      <c r="AZ406" s="759"/>
      <c r="BA406" s="759"/>
      <c r="BB406" s="759"/>
      <c r="BC406" s="759"/>
      <c r="BD406" s="759"/>
      <c r="BE406" s="759"/>
      <c r="BF406" s="759"/>
      <c r="BG406" s="759"/>
      <c r="BH406" s="759"/>
      <c r="BI406" s="759"/>
      <c r="BJ406" s="759"/>
      <c r="BK406" s="759"/>
      <c r="BL406" s="759"/>
      <c r="BM406" s="759"/>
      <c r="BN406" s="759"/>
      <c r="BO406" s="759"/>
      <c r="BP406" s="759"/>
      <c r="BQ406" s="759"/>
      <c r="BR406" s="759"/>
      <c r="BS406" s="759"/>
      <c r="BT406" s="759"/>
      <c r="BU406" s="759"/>
      <c r="BV406" s="759"/>
      <c r="BW406" s="759"/>
      <c r="BX406" s="759"/>
      <c r="BY406" s="759"/>
      <c r="BZ406" s="759"/>
      <c r="CA406" s="759"/>
      <c r="CB406" s="759"/>
      <c r="CC406" s="759"/>
      <c r="CD406" s="759"/>
      <c r="CE406" s="759"/>
      <c r="CF406" s="759"/>
      <c r="CG406" s="759"/>
      <c r="CH406" s="759"/>
      <c r="CI406" s="759"/>
      <c r="CJ406" s="759"/>
    </row>
    <row r="407" spans="1:265" s="728" customFormat="1" ht="15" hidden="1" customHeight="1">
      <c r="A407" s="759"/>
      <c r="B407" s="759"/>
      <c r="C407" s="759"/>
      <c r="D407" s="759"/>
      <c r="E407" s="759"/>
      <c r="F407" s="759"/>
      <c r="G407" s="759"/>
      <c r="H407" s="759"/>
      <c r="I407" s="759"/>
      <c r="J407" s="759"/>
      <c r="K407" s="759"/>
      <c r="L407" s="759"/>
      <c r="M407" s="638"/>
      <c r="N407" s="638"/>
      <c r="O407" s="759"/>
      <c r="P407" s="759"/>
      <c r="Q407" s="759"/>
      <c r="R407" s="759"/>
      <c r="S407" s="759"/>
      <c r="T407" s="759"/>
      <c r="U407" s="759"/>
      <c r="V407" s="759"/>
      <c r="W407" s="759"/>
      <c r="X407" s="759"/>
      <c r="Y407" s="759"/>
      <c r="Z407" s="759"/>
      <c r="AA407" s="759"/>
      <c r="AB407" s="759"/>
      <c r="AC407" s="759"/>
      <c r="AD407" s="759"/>
      <c r="AE407" s="759"/>
      <c r="AF407" s="759"/>
      <c r="AG407" s="759"/>
      <c r="AH407" s="759"/>
      <c r="AI407" s="759"/>
      <c r="AJ407" s="759"/>
      <c r="AK407" s="759"/>
      <c r="AL407" s="759"/>
      <c r="AM407" s="759"/>
      <c r="AN407" s="759"/>
      <c r="AO407" s="759"/>
      <c r="AP407" s="759"/>
      <c r="AQ407" s="759"/>
      <c r="AR407" s="759"/>
      <c r="AS407" s="759"/>
      <c r="AT407" s="759"/>
      <c r="AU407" s="759"/>
      <c r="AV407" s="759"/>
      <c r="AW407" s="759"/>
      <c r="AX407" s="759"/>
      <c r="AY407" s="759"/>
      <c r="AZ407" s="759"/>
      <c r="BA407" s="759"/>
      <c r="BB407" s="759"/>
      <c r="BC407" s="759"/>
      <c r="BD407" s="759"/>
      <c r="BE407" s="759"/>
      <c r="BF407" s="759"/>
      <c r="BG407" s="759"/>
      <c r="BH407" s="759"/>
      <c r="BI407" s="759"/>
      <c r="BJ407" s="759"/>
      <c r="BK407" s="759"/>
      <c r="BL407" s="759"/>
      <c r="BM407" s="759"/>
      <c r="BN407" s="759"/>
      <c r="BO407" s="759"/>
      <c r="BP407" s="759"/>
      <c r="BQ407" s="759"/>
      <c r="BR407" s="759"/>
      <c r="BS407" s="759"/>
      <c r="BT407" s="759"/>
      <c r="BU407" s="759"/>
      <c r="BV407" s="759"/>
      <c r="BW407" s="759"/>
      <c r="BX407" s="759"/>
      <c r="BY407" s="759"/>
      <c r="BZ407" s="759"/>
      <c r="CA407" s="759"/>
      <c r="CB407" s="759"/>
      <c r="CC407" s="759"/>
      <c r="CD407" s="759"/>
      <c r="CE407" s="759"/>
      <c r="CF407" s="759"/>
      <c r="CG407" s="759"/>
      <c r="CH407" s="759"/>
      <c r="CI407" s="759"/>
      <c r="CJ407" s="759"/>
    </row>
    <row r="408" spans="1:265" s="728" customFormat="1" ht="15" hidden="1" customHeight="1">
      <c r="A408" s="759"/>
      <c r="B408" s="759"/>
      <c r="C408" s="759"/>
      <c r="D408" s="759"/>
      <c r="E408" s="759"/>
      <c r="F408" s="759"/>
      <c r="G408" s="759"/>
      <c r="H408" s="759"/>
      <c r="I408" s="759"/>
      <c r="J408" s="759"/>
      <c r="K408" s="759"/>
      <c r="L408" s="759"/>
      <c r="M408" s="638"/>
      <c r="N408" s="638"/>
      <c r="O408" s="759"/>
      <c r="P408" s="759"/>
      <c r="Q408" s="759"/>
      <c r="R408" s="759"/>
      <c r="S408" s="759"/>
      <c r="T408" s="759"/>
      <c r="U408" s="759"/>
      <c r="V408" s="759"/>
      <c r="W408" s="759"/>
      <c r="X408" s="759"/>
      <c r="Y408" s="759"/>
      <c r="Z408" s="759"/>
      <c r="AA408" s="759"/>
      <c r="AB408" s="759"/>
      <c r="AC408" s="759"/>
      <c r="AD408" s="759"/>
      <c r="AE408" s="759"/>
      <c r="AF408" s="759"/>
      <c r="AG408" s="759"/>
      <c r="AH408" s="759"/>
      <c r="AI408" s="759"/>
      <c r="AJ408" s="759"/>
      <c r="AK408" s="759"/>
      <c r="AL408" s="759"/>
      <c r="AM408" s="759"/>
      <c r="AN408" s="759"/>
      <c r="AO408" s="759"/>
      <c r="AP408" s="759"/>
      <c r="AQ408" s="759"/>
      <c r="AR408" s="759"/>
      <c r="AS408" s="759"/>
      <c r="AT408" s="759"/>
      <c r="AU408" s="759"/>
      <c r="AV408" s="759"/>
      <c r="AW408" s="759"/>
      <c r="AX408" s="759"/>
      <c r="AY408" s="759"/>
      <c r="AZ408" s="759"/>
      <c r="BA408" s="759"/>
      <c r="BB408" s="759"/>
      <c r="BC408" s="759"/>
      <c r="BD408" s="759"/>
      <c r="BE408" s="759"/>
      <c r="BF408" s="759"/>
      <c r="BG408" s="759"/>
      <c r="BH408" s="759"/>
      <c r="BI408" s="759"/>
      <c r="BJ408" s="759"/>
      <c r="BK408" s="759"/>
      <c r="BL408" s="759"/>
      <c r="BM408" s="759"/>
      <c r="BN408" s="759"/>
      <c r="BO408" s="759"/>
      <c r="BP408" s="759"/>
      <c r="BQ408" s="759"/>
      <c r="BR408" s="759"/>
      <c r="BS408" s="759"/>
      <c r="BT408" s="759"/>
      <c r="BU408" s="759"/>
      <c r="BV408" s="759"/>
      <c r="BW408" s="759"/>
      <c r="BX408" s="759"/>
      <c r="BY408" s="759"/>
      <c r="BZ408" s="759"/>
      <c r="CA408" s="759"/>
      <c r="CB408" s="759"/>
      <c r="CC408" s="759"/>
      <c r="CD408" s="759"/>
      <c r="CE408" s="759"/>
      <c r="CF408" s="759"/>
      <c r="CG408" s="759"/>
      <c r="CH408" s="759"/>
      <c r="CI408" s="759"/>
      <c r="CJ408" s="759"/>
    </row>
    <row r="409" spans="1:265" s="728" customFormat="1" ht="15" hidden="1" customHeight="1">
      <c r="A409" s="759"/>
      <c r="B409" s="759"/>
      <c r="C409" s="759"/>
      <c r="D409" s="759"/>
      <c r="E409" s="759"/>
      <c r="F409" s="759"/>
      <c r="G409" s="759"/>
      <c r="H409" s="759"/>
      <c r="I409" s="759"/>
      <c r="J409" s="759"/>
      <c r="K409" s="759"/>
      <c r="L409" s="759"/>
      <c r="M409" s="638"/>
      <c r="N409" s="638"/>
      <c r="O409" s="759"/>
      <c r="P409" s="759"/>
      <c r="Q409" s="759"/>
      <c r="R409" s="759"/>
      <c r="S409" s="759"/>
      <c r="T409" s="759"/>
      <c r="U409" s="759"/>
      <c r="V409" s="759"/>
      <c r="W409" s="759"/>
      <c r="X409" s="759"/>
      <c r="Y409" s="759"/>
      <c r="Z409" s="759"/>
      <c r="AA409" s="759"/>
      <c r="AB409" s="759"/>
      <c r="AC409" s="759"/>
      <c r="AD409" s="759"/>
      <c r="AE409" s="759"/>
      <c r="AF409" s="759"/>
      <c r="AG409" s="759"/>
      <c r="AH409" s="759"/>
      <c r="AI409" s="759"/>
      <c r="AJ409" s="759"/>
      <c r="AK409" s="759"/>
      <c r="AL409" s="759"/>
      <c r="AM409" s="759"/>
      <c r="AN409" s="759"/>
      <c r="AO409" s="759"/>
      <c r="AP409" s="759"/>
      <c r="AQ409" s="759"/>
      <c r="AR409" s="759"/>
      <c r="AS409" s="759"/>
      <c r="AT409" s="759"/>
      <c r="AU409" s="759"/>
      <c r="AV409" s="759"/>
      <c r="AW409" s="759"/>
      <c r="AX409" s="759"/>
      <c r="AY409" s="759"/>
      <c r="AZ409" s="759"/>
      <c r="BA409" s="759"/>
      <c r="BB409" s="759"/>
      <c r="BC409" s="759"/>
      <c r="BD409" s="759"/>
      <c r="BE409" s="759"/>
      <c r="BF409" s="759"/>
      <c r="BG409" s="759"/>
      <c r="BH409" s="759"/>
      <c r="BI409" s="759"/>
      <c r="BJ409" s="759"/>
      <c r="BK409" s="759"/>
      <c r="BL409" s="759"/>
      <c r="BM409" s="759"/>
      <c r="BN409" s="759"/>
      <c r="BO409" s="759"/>
      <c r="BP409" s="759"/>
      <c r="BQ409" s="759"/>
      <c r="BR409" s="759"/>
      <c r="BS409" s="759"/>
      <c r="BT409" s="759"/>
      <c r="BU409" s="759"/>
      <c r="BV409" s="759"/>
      <c r="BW409" s="759"/>
      <c r="BX409" s="759"/>
      <c r="BY409" s="759"/>
      <c r="BZ409" s="759"/>
      <c r="CA409" s="759"/>
      <c r="CB409" s="759"/>
      <c r="CC409" s="759"/>
      <c r="CD409" s="759"/>
      <c r="CE409" s="759"/>
      <c r="CF409" s="759"/>
      <c r="CG409" s="759"/>
      <c r="CH409" s="759"/>
      <c r="CI409" s="759"/>
      <c r="CJ409" s="759"/>
    </row>
    <row r="410" spans="1:265" s="728" customFormat="1" ht="15" hidden="1" customHeight="1">
      <c r="A410" s="759"/>
      <c r="B410" s="759"/>
      <c r="C410" s="759"/>
      <c r="D410" s="759"/>
      <c r="E410" s="759"/>
      <c r="F410" s="759"/>
      <c r="G410" s="759"/>
      <c r="H410" s="759"/>
      <c r="I410" s="759"/>
      <c r="J410" s="759"/>
      <c r="K410" s="759"/>
      <c r="L410" s="759"/>
      <c r="M410" s="638"/>
      <c r="N410" s="638"/>
      <c r="O410" s="759"/>
      <c r="P410" s="759"/>
      <c r="Q410" s="759"/>
      <c r="R410" s="759"/>
      <c r="S410" s="759"/>
      <c r="T410" s="759"/>
      <c r="U410" s="759"/>
      <c r="V410" s="759"/>
      <c r="W410" s="759"/>
      <c r="X410" s="759"/>
      <c r="Y410" s="759"/>
      <c r="Z410" s="759"/>
      <c r="AA410" s="759"/>
      <c r="AB410" s="759"/>
      <c r="AC410" s="759"/>
      <c r="AD410" s="759"/>
      <c r="AE410" s="759"/>
      <c r="AF410" s="759"/>
      <c r="AG410" s="759"/>
      <c r="AH410" s="759"/>
      <c r="AI410" s="759"/>
      <c r="AJ410" s="759"/>
      <c r="AK410" s="759"/>
      <c r="AL410" s="759"/>
      <c r="AM410" s="759"/>
      <c r="AN410" s="759"/>
      <c r="AO410" s="759"/>
      <c r="AP410" s="759"/>
      <c r="AQ410" s="759"/>
      <c r="AR410" s="759"/>
      <c r="AS410" s="759"/>
      <c r="AT410" s="759"/>
      <c r="AU410" s="759"/>
      <c r="AV410" s="759"/>
      <c r="AW410" s="759"/>
      <c r="AX410" s="759"/>
      <c r="AY410" s="759"/>
      <c r="AZ410" s="759"/>
      <c r="BA410" s="759"/>
      <c r="BB410" s="759"/>
      <c r="BC410" s="759"/>
      <c r="BD410" s="759"/>
      <c r="BE410" s="759"/>
      <c r="BF410" s="759"/>
      <c r="BG410" s="759"/>
      <c r="BH410" s="759"/>
      <c r="BI410" s="759"/>
      <c r="BJ410" s="759"/>
      <c r="BK410" s="759"/>
      <c r="BL410" s="759"/>
      <c r="BM410" s="759"/>
      <c r="BN410" s="759"/>
      <c r="BO410" s="759"/>
      <c r="BP410" s="759"/>
      <c r="BQ410" s="759"/>
      <c r="BR410" s="759"/>
      <c r="BS410" s="759"/>
      <c r="BT410" s="759"/>
      <c r="BU410" s="759"/>
      <c r="BV410" s="759"/>
      <c r="BW410" s="759"/>
      <c r="BX410" s="759"/>
      <c r="BY410" s="759"/>
      <c r="BZ410" s="759"/>
      <c r="CA410" s="759"/>
      <c r="CB410" s="759"/>
      <c r="CC410" s="759"/>
      <c r="CD410" s="759"/>
      <c r="CE410" s="759"/>
      <c r="CF410" s="759"/>
      <c r="CG410" s="759"/>
      <c r="CH410" s="759"/>
      <c r="CI410" s="759"/>
      <c r="CJ410" s="759"/>
    </row>
    <row r="411" spans="1:265" s="728" customFormat="1" ht="15" hidden="1" customHeight="1">
      <c r="A411" s="759"/>
      <c r="B411" s="759"/>
      <c r="C411" s="759"/>
      <c r="D411" s="759"/>
      <c r="E411" s="759"/>
      <c r="F411" s="759"/>
      <c r="G411" s="759"/>
      <c r="H411" s="759"/>
      <c r="I411" s="759"/>
      <c r="J411" s="759"/>
      <c r="K411" s="759"/>
      <c r="L411" s="759"/>
      <c r="M411" s="638"/>
      <c r="N411" s="638"/>
      <c r="O411" s="759"/>
      <c r="P411" s="759"/>
      <c r="Q411" s="759"/>
      <c r="R411" s="759"/>
      <c r="S411" s="759"/>
      <c r="T411" s="759"/>
      <c r="U411" s="759"/>
      <c r="V411" s="759"/>
      <c r="W411" s="759"/>
      <c r="X411" s="759"/>
      <c r="Y411" s="759"/>
      <c r="Z411" s="759"/>
      <c r="AA411" s="759"/>
      <c r="AB411" s="759"/>
      <c r="AC411" s="759"/>
      <c r="AD411" s="759"/>
      <c r="AE411" s="759"/>
      <c r="AF411" s="759"/>
      <c r="AG411" s="759"/>
      <c r="AH411" s="759"/>
      <c r="AI411" s="759"/>
      <c r="AJ411" s="759"/>
      <c r="AK411" s="759"/>
      <c r="AL411" s="759"/>
      <c r="AM411" s="759"/>
      <c r="AN411" s="759"/>
      <c r="AO411" s="759"/>
      <c r="AP411" s="759"/>
      <c r="AQ411" s="759"/>
      <c r="AR411" s="759"/>
      <c r="AS411" s="759"/>
      <c r="AT411" s="759"/>
      <c r="AU411" s="759"/>
      <c r="AV411" s="759"/>
      <c r="AW411" s="759"/>
      <c r="AX411" s="759"/>
      <c r="AY411" s="759"/>
      <c r="AZ411" s="759"/>
      <c r="BA411" s="759"/>
      <c r="BB411" s="759"/>
      <c r="BC411" s="759"/>
      <c r="BD411" s="759"/>
      <c r="BE411" s="759"/>
      <c r="BF411" s="759"/>
      <c r="BG411" s="759"/>
      <c r="BH411" s="759"/>
      <c r="BI411" s="759"/>
      <c r="BJ411" s="759"/>
      <c r="BK411" s="759"/>
      <c r="BL411" s="759"/>
      <c r="BM411" s="759"/>
      <c r="BN411" s="759"/>
      <c r="BO411" s="759"/>
      <c r="BP411" s="759"/>
      <c r="BQ411" s="759"/>
      <c r="BR411" s="759"/>
      <c r="BS411" s="759"/>
      <c r="BT411" s="759"/>
      <c r="BU411" s="759"/>
      <c r="BV411" s="759"/>
      <c r="BW411" s="759"/>
      <c r="BX411" s="759"/>
      <c r="BY411" s="759"/>
      <c r="BZ411" s="759"/>
      <c r="CA411" s="759"/>
      <c r="CB411" s="759"/>
      <c r="CC411" s="759"/>
      <c r="CD411" s="759"/>
      <c r="CE411" s="759"/>
      <c r="CF411" s="759"/>
      <c r="CG411" s="759"/>
      <c r="CH411" s="759"/>
      <c r="CI411" s="759"/>
      <c r="CJ411" s="759"/>
    </row>
    <row r="412" spans="1:265" s="728" customFormat="1" ht="15" hidden="1" customHeight="1">
      <c r="A412" s="759"/>
      <c r="B412" s="759"/>
      <c r="C412" s="759"/>
      <c r="D412" s="759"/>
      <c r="E412" s="759"/>
      <c r="F412" s="759"/>
      <c r="G412" s="759"/>
      <c r="H412" s="759"/>
      <c r="I412" s="759"/>
      <c r="J412" s="759"/>
      <c r="K412" s="759"/>
      <c r="L412" s="759"/>
      <c r="M412" s="638"/>
      <c r="N412" s="638"/>
      <c r="O412" s="759"/>
      <c r="P412" s="759"/>
      <c r="Q412" s="759"/>
      <c r="R412" s="759"/>
      <c r="S412" s="759"/>
      <c r="T412" s="759"/>
      <c r="U412" s="759"/>
      <c r="V412" s="759"/>
      <c r="W412" s="759"/>
      <c r="X412" s="759"/>
      <c r="Y412" s="759"/>
      <c r="Z412" s="759"/>
      <c r="AA412" s="759"/>
      <c r="AB412" s="759"/>
      <c r="AC412" s="759"/>
      <c r="AD412" s="759"/>
      <c r="AE412" s="759"/>
      <c r="AF412" s="759"/>
      <c r="AG412" s="759"/>
      <c r="AH412" s="759"/>
      <c r="AI412" s="759"/>
      <c r="AJ412" s="759"/>
      <c r="AK412" s="759"/>
      <c r="AL412" s="759"/>
      <c r="AM412" s="759"/>
      <c r="AN412" s="759"/>
      <c r="AO412" s="759"/>
      <c r="AP412" s="759"/>
      <c r="AQ412" s="759"/>
      <c r="AR412" s="759"/>
      <c r="AS412" s="759"/>
      <c r="AT412" s="759"/>
      <c r="AU412" s="759"/>
      <c r="AV412" s="759"/>
      <c r="AW412" s="759"/>
      <c r="AX412" s="759"/>
      <c r="AY412" s="759"/>
      <c r="AZ412" s="759"/>
      <c r="BA412" s="759"/>
      <c r="BB412" s="759"/>
      <c r="BC412" s="759"/>
      <c r="BD412" s="759"/>
      <c r="BE412" s="759"/>
      <c r="BF412" s="759"/>
      <c r="BG412" s="759"/>
      <c r="BH412" s="759"/>
      <c r="BI412" s="759"/>
      <c r="BJ412" s="759"/>
      <c r="BK412" s="759"/>
      <c r="BL412" s="759"/>
      <c r="BM412" s="759"/>
      <c r="BN412" s="759"/>
      <c r="BO412" s="759"/>
      <c r="BP412" s="759"/>
      <c r="BQ412" s="759"/>
      <c r="BR412" s="759"/>
      <c r="BS412" s="759"/>
      <c r="BT412" s="759"/>
      <c r="BU412" s="759"/>
      <c r="BV412" s="759"/>
      <c r="BW412" s="759"/>
      <c r="BX412" s="759"/>
      <c r="BY412" s="759"/>
      <c r="BZ412" s="759"/>
      <c r="CA412" s="759"/>
      <c r="CB412" s="759"/>
      <c r="CC412" s="759"/>
      <c r="CD412" s="759"/>
      <c r="CE412" s="759"/>
      <c r="CF412" s="759"/>
      <c r="CG412" s="759"/>
      <c r="CH412" s="759"/>
      <c r="CI412" s="759"/>
      <c r="CJ412" s="759"/>
    </row>
    <row r="413" spans="1:265" s="728" customFormat="1" ht="15" hidden="1" customHeight="1">
      <c r="A413" s="759"/>
      <c r="B413" s="759"/>
      <c r="C413" s="759"/>
      <c r="D413" s="759"/>
      <c r="E413" s="759"/>
      <c r="F413" s="759"/>
      <c r="G413" s="759"/>
      <c r="H413" s="759"/>
      <c r="I413" s="759"/>
      <c r="J413" s="759"/>
      <c r="K413" s="759"/>
      <c r="L413" s="759"/>
      <c r="M413" s="638"/>
      <c r="N413" s="638"/>
      <c r="O413" s="759"/>
      <c r="P413" s="759"/>
      <c r="Q413" s="759"/>
      <c r="R413" s="759"/>
      <c r="S413" s="759"/>
      <c r="T413" s="759"/>
      <c r="U413" s="759"/>
      <c r="V413" s="759"/>
      <c r="W413" s="759"/>
      <c r="X413" s="759"/>
      <c r="Y413" s="759"/>
      <c r="Z413" s="759"/>
      <c r="AA413" s="759"/>
      <c r="AB413" s="759"/>
      <c r="AC413" s="759"/>
      <c r="AD413" s="759"/>
      <c r="AE413" s="759"/>
      <c r="AF413" s="759"/>
      <c r="AG413" s="759"/>
      <c r="AH413" s="759"/>
      <c r="AI413" s="759"/>
      <c r="AJ413" s="759"/>
      <c r="AK413" s="759"/>
      <c r="AL413" s="759"/>
      <c r="AM413" s="759"/>
      <c r="AN413" s="759"/>
      <c r="AO413" s="759"/>
      <c r="AP413" s="759"/>
      <c r="AQ413" s="759"/>
      <c r="AR413" s="759"/>
      <c r="AS413" s="759"/>
      <c r="AT413" s="759"/>
      <c r="AU413" s="759"/>
      <c r="AV413" s="759"/>
      <c r="AW413" s="759"/>
      <c r="AX413" s="759"/>
      <c r="AY413" s="759"/>
      <c r="AZ413" s="759"/>
      <c r="BA413" s="759"/>
      <c r="BB413" s="759"/>
      <c r="BC413" s="759"/>
      <c r="BD413" s="759"/>
      <c r="BE413" s="759"/>
      <c r="BF413" s="759"/>
      <c r="BG413" s="759"/>
      <c r="BH413" s="759"/>
      <c r="BI413" s="759"/>
      <c r="BJ413" s="759"/>
      <c r="BK413" s="759"/>
      <c r="BL413" s="759"/>
      <c r="BM413" s="759"/>
      <c r="BN413" s="759"/>
      <c r="BO413" s="759"/>
      <c r="BP413" s="759"/>
      <c r="BQ413" s="759"/>
      <c r="BR413" s="759"/>
      <c r="BS413" s="759"/>
      <c r="BT413" s="759"/>
      <c r="BU413" s="759"/>
      <c r="BV413" s="759"/>
      <c r="BW413" s="759"/>
      <c r="BX413" s="759"/>
      <c r="BY413" s="759"/>
      <c r="BZ413" s="759"/>
      <c r="CA413" s="759"/>
      <c r="CB413" s="759"/>
      <c r="CC413" s="759"/>
      <c r="CD413" s="759"/>
      <c r="CE413" s="759"/>
      <c r="CF413" s="759"/>
      <c r="CG413" s="759"/>
      <c r="CH413" s="759"/>
      <c r="CI413" s="759"/>
      <c r="CJ413" s="759"/>
    </row>
    <row r="414" spans="1:265" s="728" customFormat="1" ht="15" hidden="1" customHeight="1">
      <c r="A414" s="759"/>
      <c r="B414" s="759"/>
      <c r="C414" s="759"/>
      <c r="D414" s="759"/>
      <c r="E414" s="759"/>
      <c r="F414" s="759"/>
      <c r="G414" s="759"/>
      <c r="H414" s="759"/>
      <c r="I414" s="759"/>
      <c r="J414" s="759"/>
      <c r="K414" s="759"/>
      <c r="L414" s="759"/>
      <c r="M414" s="638"/>
      <c r="N414" s="638"/>
      <c r="O414" s="759"/>
      <c r="P414" s="759"/>
      <c r="Q414" s="759"/>
      <c r="R414" s="759"/>
      <c r="S414" s="759"/>
      <c r="T414" s="759"/>
      <c r="U414" s="759"/>
      <c r="V414" s="759"/>
      <c r="W414" s="759"/>
      <c r="X414" s="759"/>
      <c r="Y414" s="759"/>
      <c r="Z414" s="759"/>
      <c r="AA414" s="759"/>
      <c r="AB414" s="759"/>
      <c r="AC414" s="759"/>
      <c r="AD414" s="759"/>
      <c r="AE414" s="759"/>
      <c r="AF414" s="759"/>
      <c r="AG414" s="759"/>
      <c r="AH414" s="759"/>
      <c r="AI414" s="759"/>
      <c r="AJ414" s="759"/>
      <c r="AK414" s="759"/>
      <c r="AL414" s="759"/>
      <c r="AM414" s="759"/>
      <c r="AN414" s="759"/>
      <c r="AO414" s="759"/>
      <c r="AP414" s="759"/>
      <c r="AQ414" s="759"/>
      <c r="AR414" s="759"/>
      <c r="AS414" s="759"/>
      <c r="AT414" s="759"/>
      <c r="AU414" s="759"/>
      <c r="AV414" s="759"/>
      <c r="AW414" s="759"/>
      <c r="AX414" s="759"/>
      <c r="AY414" s="759"/>
      <c r="AZ414" s="759"/>
      <c r="BA414" s="759"/>
      <c r="BB414" s="759"/>
      <c r="BC414" s="759"/>
      <c r="BD414" s="759"/>
      <c r="BE414" s="759"/>
      <c r="BF414" s="759"/>
      <c r="BG414" s="759"/>
      <c r="BH414" s="759"/>
      <c r="BI414" s="759"/>
      <c r="BJ414" s="759"/>
      <c r="BK414" s="759"/>
      <c r="BL414" s="759"/>
      <c r="BM414" s="759"/>
      <c r="BN414" s="759"/>
      <c r="BO414" s="759"/>
      <c r="BP414" s="759"/>
      <c r="BQ414" s="759"/>
      <c r="BR414" s="759"/>
      <c r="BS414" s="759"/>
      <c r="BT414" s="759"/>
      <c r="BU414" s="759"/>
      <c r="BV414" s="759"/>
      <c r="BW414" s="759"/>
      <c r="BX414" s="759"/>
      <c r="BY414" s="759"/>
      <c r="BZ414" s="759"/>
      <c r="CA414" s="759"/>
      <c r="CB414" s="759"/>
      <c r="CC414" s="759"/>
      <c r="CD414" s="759"/>
      <c r="CE414" s="759"/>
      <c r="CF414" s="759"/>
      <c r="CG414" s="759"/>
      <c r="CH414" s="759"/>
      <c r="CI414" s="759"/>
      <c r="CJ414" s="759"/>
    </row>
    <row r="415" spans="1:265" s="728" customFormat="1" ht="15" hidden="1" customHeight="1">
      <c r="A415" s="759"/>
      <c r="B415" s="759"/>
      <c r="C415" s="759"/>
      <c r="D415" s="759"/>
      <c r="E415" s="759"/>
      <c r="F415" s="759"/>
      <c r="G415" s="759"/>
      <c r="H415" s="759"/>
      <c r="I415" s="759"/>
      <c r="J415" s="759"/>
      <c r="K415" s="759"/>
      <c r="L415" s="759"/>
      <c r="M415" s="638"/>
      <c r="N415" s="638"/>
      <c r="O415" s="759"/>
      <c r="P415" s="759"/>
      <c r="Q415" s="759"/>
      <c r="R415" s="759"/>
      <c r="S415" s="759"/>
      <c r="T415" s="759"/>
      <c r="U415" s="759"/>
      <c r="V415" s="759"/>
      <c r="W415" s="759"/>
      <c r="X415" s="759"/>
      <c r="Y415" s="759"/>
      <c r="Z415" s="759"/>
      <c r="AA415" s="759"/>
      <c r="AB415" s="759"/>
      <c r="AC415" s="759"/>
      <c r="AD415" s="759"/>
      <c r="AE415" s="759"/>
      <c r="AF415" s="759"/>
      <c r="AG415" s="759"/>
      <c r="AH415" s="759"/>
      <c r="AI415" s="759"/>
      <c r="AJ415" s="759"/>
      <c r="AK415" s="759"/>
      <c r="AL415" s="759"/>
      <c r="AM415" s="759"/>
      <c r="AN415" s="759"/>
      <c r="AO415" s="759"/>
      <c r="AP415" s="759"/>
      <c r="AQ415" s="759"/>
      <c r="AR415" s="759"/>
      <c r="AS415" s="759"/>
      <c r="AT415" s="759"/>
      <c r="AU415" s="759"/>
      <c r="AV415" s="759"/>
      <c r="AW415" s="759"/>
      <c r="AX415" s="759"/>
      <c r="AY415" s="759"/>
      <c r="AZ415" s="759"/>
      <c r="BA415" s="759"/>
      <c r="BB415" s="759"/>
      <c r="BC415" s="759"/>
      <c r="BD415" s="759"/>
      <c r="BE415" s="759"/>
      <c r="BF415" s="759"/>
      <c r="BG415" s="759"/>
      <c r="BH415" s="759"/>
      <c r="BI415" s="759"/>
      <c r="BJ415" s="759"/>
      <c r="BK415" s="759"/>
      <c r="BL415" s="759"/>
      <c r="BM415" s="759"/>
      <c r="BN415" s="759"/>
      <c r="BO415" s="759"/>
      <c r="BP415" s="759"/>
      <c r="BQ415" s="759"/>
      <c r="BR415" s="759"/>
      <c r="BS415" s="759"/>
      <c r="BT415" s="759"/>
      <c r="BU415" s="759"/>
      <c r="BV415" s="759"/>
      <c r="BW415" s="759"/>
      <c r="BX415" s="759"/>
      <c r="BY415" s="759"/>
      <c r="BZ415" s="759"/>
      <c r="CA415" s="759"/>
      <c r="CB415" s="759"/>
      <c r="CC415" s="759"/>
      <c r="CD415" s="759"/>
      <c r="CE415" s="759"/>
      <c r="CF415" s="759"/>
      <c r="CG415" s="759"/>
      <c r="CH415" s="759"/>
      <c r="CI415" s="759"/>
      <c r="CJ415" s="759"/>
    </row>
    <row r="416" spans="1:265" s="728" customFormat="1" ht="15" hidden="1" customHeight="1">
      <c r="A416" s="759"/>
      <c r="B416" s="759"/>
      <c r="C416" s="759"/>
      <c r="D416" s="759"/>
      <c r="E416" s="759"/>
      <c r="F416" s="759"/>
      <c r="G416" s="759"/>
      <c r="H416" s="759"/>
      <c r="I416" s="759"/>
      <c r="J416" s="759"/>
      <c r="K416" s="759"/>
      <c r="L416" s="759"/>
      <c r="M416" s="638"/>
      <c r="N416" s="638"/>
      <c r="O416" s="759"/>
      <c r="P416" s="759"/>
      <c r="Q416" s="759"/>
      <c r="R416" s="759"/>
      <c r="S416" s="759"/>
      <c r="T416" s="759"/>
      <c r="U416" s="759"/>
      <c r="V416" s="759"/>
      <c r="W416" s="759"/>
      <c r="X416" s="759"/>
      <c r="Y416" s="759"/>
      <c r="Z416" s="759"/>
      <c r="AA416" s="759"/>
      <c r="AB416" s="759"/>
      <c r="AC416" s="759"/>
      <c r="AD416" s="759"/>
      <c r="AE416" s="759"/>
      <c r="AF416" s="759"/>
      <c r="AG416" s="759"/>
      <c r="AH416" s="759"/>
      <c r="AI416" s="759"/>
      <c r="AJ416" s="759"/>
      <c r="AK416" s="759"/>
      <c r="AL416" s="759"/>
      <c r="AM416" s="759"/>
      <c r="AN416" s="759"/>
      <c r="AO416" s="759"/>
      <c r="AP416" s="759"/>
      <c r="AQ416" s="759"/>
      <c r="AR416" s="759"/>
      <c r="AS416" s="759"/>
      <c r="AT416" s="759"/>
      <c r="AU416" s="759"/>
      <c r="AV416" s="759"/>
      <c r="AW416" s="759"/>
      <c r="AX416" s="759"/>
      <c r="AY416" s="759"/>
      <c r="AZ416" s="759"/>
      <c r="BA416" s="759"/>
      <c r="BB416" s="759"/>
      <c r="BC416" s="759"/>
      <c r="BD416" s="759"/>
      <c r="BE416" s="759"/>
      <c r="BF416" s="759"/>
      <c r="BG416" s="759"/>
      <c r="BH416" s="759"/>
      <c r="BI416" s="759"/>
      <c r="BJ416" s="759"/>
      <c r="BK416" s="759"/>
      <c r="BL416" s="759"/>
      <c r="BM416" s="759"/>
      <c r="BN416" s="759"/>
      <c r="BO416" s="759"/>
      <c r="BP416" s="759"/>
      <c r="BQ416" s="759"/>
      <c r="BR416" s="759"/>
      <c r="BS416" s="759"/>
      <c r="BT416" s="759"/>
      <c r="BU416" s="759"/>
      <c r="BV416" s="759"/>
      <c r="BW416" s="759"/>
      <c r="BX416" s="759"/>
      <c r="BY416" s="759"/>
      <c r="BZ416" s="759"/>
      <c r="CA416" s="759"/>
      <c r="CB416" s="759"/>
      <c r="CC416" s="759"/>
      <c r="CD416" s="759"/>
      <c r="CE416" s="759"/>
      <c r="CF416" s="759"/>
      <c r="CG416" s="759"/>
      <c r="CH416" s="759"/>
      <c r="CI416" s="759"/>
      <c r="CJ416" s="759"/>
    </row>
    <row r="417" spans="1:265" s="728" customFormat="1" ht="15" hidden="1" customHeight="1">
      <c r="A417" s="759"/>
      <c r="B417" s="759"/>
      <c r="C417" s="759"/>
      <c r="D417" s="759"/>
      <c r="E417" s="759"/>
      <c r="F417" s="759"/>
      <c r="G417" s="759"/>
      <c r="H417" s="759"/>
      <c r="I417" s="759"/>
      <c r="J417" s="759"/>
      <c r="K417" s="759"/>
      <c r="L417" s="759"/>
      <c r="M417" s="638"/>
      <c r="N417" s="638"/>
      <c r="O417" s="759"/>
      <c r="P417" s="759"/>
      <c r="Q417" s="759"/>
      <c r="R417" s="759"/>
      <c r="S417" s="759"/>
      <c r="T417" s="759"/>
      <c r="U417" s="759"/>
      <c r="V417" s="759"/>
      <c r="W417" s="759"/>
      <c r="X417" s="759"/>
      <c r="Y417" s="759"/>
      <c r="Z417" s="759"/>
      <c r="AA417" s="759"/>
      <c r="AB417" s="759"/>
      <c r="AC417" s="759"/>
      <c r="AD417" s="759"/>
      <c r="AE417" s="759"/>
      <c r="AF417" s="759"/>
      <c r="AG417" s="759"/>
      <c r="AH417" s="759"/>
      <c r="AI417" s="759"/>
      <c r="AJ417" s="759"/>
      <c r="AK417" s="759"/>
      <c r="AL417" s="759"/>
      <c r="AM417" s="759"/>
      <c r="AN417" s="759"/>
      <c r="AO417" s="759"/>
      <c r="AP417" s="759"/>
      <c r="AQ417" s="759"/>
      <c r="AR417" s="759"/>
      <c r="AS417" s="759"/>
      <c r="AT417" s="759"/>
      <c r="AU417" s="759"/>
      <c r="AV417" s="759"/>
      <c r="AW417" s="759"/>
      <c r="AX417" s="759"/>
      <c r="AY417" s="759"/>
      <c r="AZ417" s="759"/>
      <c r="BA417" s="759"/>
      <c r="BB417" s="759"/>
      <c r="BC417" s="759"/>
      <c r="BD417" s="759"/>
      <c r="BE417" s="759"/>
      <c r="BF417" s="759"/>
      <c r="BG417" s="759"/>
      <c r="BH417" s="759"/>
      <c r="BI417" s="759"/>
      <c r="BJ417" s="759"/>
      <c r="BK417" s="759"/>
      <c r="BL417" s="759"/>
      <c r="BM417" s="759"/>
      <c r="BN417" s="759"/>
      <c r="BO417" s="759"/>
      <c r="BP417" s="759"/>
      <c r="BQ417" s="759"/>
      <c r="BR417" s="759"/>
      <c r="BS417" s="759"/>
      <c r="BT417" s="759"/>
      <c r="BU417" s="759"/>
      <c r="BV417" s="759"/>
      <c r="BW417" s="759"/>
      <c r="BX417" s="759"/>
      <c r="BY417" s="759"/>
      <c r="BZ417" s="759"/>
      <c r="CA417" s="759"/>
      <c r="CB417" s="759"/>
      <c r="CC417" s="759"/>
      <c r="CD417" s="759"/>
      <c r="CE417" s="759"/>
      <c r="CF417" s="759"/>
      <c r="CG417" s="759"/>
      <c r="CH417" s="759"/>
      <c r="CI417" s="759"/>
      <c r="CJ417" s="759"/>
    </row>
    <row r="418" spans="1:265" s="728" customFormat="1" ht="15" hidden="1" customHeight="1">
      <c r="A418" s="759"/>
      <c r="B418" s="759"/>
      <c r="C418" s="759"/>
      <c r="D418" s="759"/>
      <c r="E418" s="759"/>
      <c r="F418" s="759"/>
      <c r="G418" s="759"/>
      <c r="H418" s="759"/>
      <c r="I418" s="759"/>
      <c r="J418" s="759"/>
      <c r="K418" s="759"/>
      <c r="L418" s="759"/>
      <c r="M418" s="638"/>
      <c r="N418" s="638"/>
      <c r="O418" s="759"/>
      <c r="P418" s="759"/>
      <c r="Q418" s="759"/>
      <c r="R418" s="759"/>
      <c r="S418" s="759"/>
      <c r="T418" s="759"/>
      <c r="U418" s="759"/>
      <c r="V418" s="759"/>
      <c r="W418" s="759"/>
      <c r="X418" s="759"/>
      <c r="Y418" s="759"/>
      <c r="Z418" s="759"/>
      <c r="AA418" s="759"/>
      <c r="AB418" s="759"/>
      <c r="AC418" s="759"/>
      <c r="AD418" s="759"/>
      <c r="AE418" s="759"/>
      <c r="AF418" s="759"/>
      <c r="AG418" s="759"/>
      <c r="AH418" s="759"/>
      <c r="AI418" s="759"/>
      <c r="AJ418" s="759"/>
      <c r="AK418" s="759"/>
      <c r="AL418" s="759"/>
      <c r="AM418" s="759"/>
      <c r="AN418" s="759"/>
      <c r="AO418" s="759"/>
      <c r="AP418" s="759"/>
      <c r="AQ418" s="759"/>
      <c r="AR418" s="759"/>
      <c r="AS418" s="759"/>
      <c r="AT418" s="759"/>
      <c r="AU418" s="759"/>
      <c r="AV418" s="759"/>
      <c r="AW418" s="759"/>
      <c r="AX418" s="759"/>
      <c r="AY418" s="759"/>
      <c r="AZ418" s="759"/>
      <c r="BA418" s="759"/>
      <c r="BB418" s="759"/>
      <c r="BC418" s="759"/>
      <c r="BD418" s="759"/>
      <c r="BE418" s="759"/>
      <c r="BF418" s="759"/>
      <c r="BG418" s="759"/>
      <c r="BH418" s="759"/>
      <c r="BI418" s="759"/>
      <c r="BJ418" s="759"/>
      <c r="BK418" s="759"/>
      <c r="BL418" s="759"/>
      <c r="BM418" s="759"/>
      <c r="BN418" s="759"/>
      <c r="BO418" s="759"/>
      <c r="BP418" s="759"/>
      <c r="BQ418" s="759"/>
      <c r="BR418" s="759"/>
      <c r="BS418" s="759"/>
      <c r="BT418" s="759"/>
      <c r="BU418" s="759"/>
      <c r="BV418" s="759"/>
      <c r="BW418" s="759"/>
      <c r="BX418" s="759"/>
      <c r="BY418" s="759"/>
      <c r="BZ418" s="759"/>
      <c r="CA418" s="759"/>
      <c r="CB418" s="759"/>
      <c r="CC418" s="759"/>
      <c r="CD418" s="759"/>
      <c r="CE418" s="759"/>
      <c r="CF418" s="759"/>
      <c r="CG418" s="759"/>
      <c r="CH418" s="759"/>
      <c r="CI418" s="759"/>
      <c r="CJ418" s="759"/>
    </row>
    <row r="419" spans="1:265" s="728" customFormat="1" ht="15" hidden="1" customHeight="1">
      <c r="A419" s="759"/>
      <c r="B419" s="759"/>
      <c r="C419" s="759"/>
      <c r="D419" s="759"/>
      <c r="E419" s="759"/>
      <c r="F419" s="759"/>
      <c r="G419" s="759"/>
      <c r="H419" s="759"/>
      <c r="I419" s="759"/>
      <c r="J419" s="759"/>
      <c r="K419" s="759"/>
      <c r="L419" s="759"/>
      <c r="M419" s="638"/>
      <c r="N419" s="638"/>
      <c r="O419" s="759"/>
      <c r="P419" s="759"/>
      <c r="Q419" s="759"/>
      <c r="R419" s="759"/>
      <c r="S419" s="759"/>
      <c r="T419" s="759"/>
      <c r="U419" s="759"/>
      <c r="V419" s="759"/>
      <c r="W419" s="759"/>
      <c r="X419" s="759"/>
      <c r="Y419" s="759"/>
      <c r="Z419" s="759"/>
      <c r="AA419" s="759"/>
      <c r="AB419" s="759"/>
      <c r="AC419" s="759"/>
      <c r="AD419" s="759"/>
      <c r="AE419" s="759"/>
      <c r="AF419" s="759"/>
      <c r="AG419" s="759"/>
      <c r="AH419" s="759"/>
      <c r="AI419" s="759"/>
      <c r="AJ419" s="759"/>
      <c r="AK419" s="759"/>
      <c r="AL419" s="759"/>
      <c r="AM419" s="759"/>
      <c r="AN419" s="759"/>
      <c r="AO419" s="759"/>
      <c r="AP419" s="759"/>
      <c r="AQ419" s="759"/>
      <c r="AR419" s="759"/>
      <c r="AS419" s="759"/>
      <c r="AT419" s="759"/>
      <c r="AU419" s="759"/>
      <c r="AV419" s="759"/>
      <c r="AW419" s="759"/>
      <c r="AX419" s="759"/>
      <c r="AY419" s="759"/>
      <c r="AZ419" s="759"/>
      <c r="BA419" s="759"/>
      <c r="BB419" s="759"/>
      <c r="BC419" s="759"/>
      <c r="BD419" s="759"/>
      <c r="BE419" s="759"/>
      <c r="BF419" s="759"/>
      <c r="BG419" s="759"/>
      <c r="BH419" s="759"/>
      <c r="BI419" s="759"/>
      <c r="BJ419" s="759"/>
      <c r="BK419" s="759"/>
      <c r="BL419" s="759"/>
      <c r="BM419" s="759"/>
      <c r="BN419" s="759"/>
      <c r="BO419" s="759"/>
      <c r="BP419" s="759"/>
      <c r="BQ419" s="759"/>
      <c r="BR419" s="759"/>
      <c r="BS419" s="759"/>
      <c r="BT419" s="759"/>
      <c r="BU419" s="759"/>
      <c r="BV419" s="759"/>
      <c r="BW419" s="759"/>
      <c r="BX419" s="759"/>
      <c r="BY419" s="759"/>
      <c r="BZ419" s="759"/>
      <c r="CA419" s="759"/>
      <c r="CB419" s="759"/>
      <c r="CC419" s="759"/>
      <c r="CD419" s="759"/>
      <c r="CE419" s="759"/>
      <c r="CF419" s="759"/>
      <c r="CG419" s="759"/>
      <c r="CH419" s="759"/>
      <c r="CI419" s="759"/>
      <c r="CJ419" s="759"/>
    </row>
    <row r="420" spans="1:265" s="728" customFormat="1" ht="15" hidden="1" customHeight="1">
      <c r="A420" s="759"/>
      <c r="B420" s="759"/>
      <c r="C420" s="759"/>
      <c r="D420" s="759"/>
      <c r="E420" s="759"/>
      <c r="F420" s="759"/>
      <c r="G420" s="759"/>
      <c r="H420" s="759"/>
      <c r="I420" s="759"/>
      <c r="J420" s="759"/>
      <c r="K420" s="759"/>
      <c r="L420" s="759"/>
      <c r="M420" s="638"/>
      <c r="N420" s="638"/>
      <c r="O420" s="759"/>
      <c r="P420" s="759"/>
      <c r="Q420" s="759"/>
      <c r="R420" s="759"/>
      <c r="S420" s="759"/>
      <c r="T420" s="759"/>
      <c r="U420" s="759"/>
      <c r="V420" s="759"/>
      <c r="W420" s="759"/>
      <c r="X420" s="759"/>
      <c r="Y420" s="759"/>
      <c r="Z420" s="759"/>
      <c r="AA420" s="759"/>
      <c r="AB420" s="759"/>
      <c r="AC420" s="759"/>
      <c r="AD420" s="759"/>
      <c r="AE420" s="759"/>
      <c r="AF420" s="759"/>
      <c r="AG420" s="759"/>
      <c r="AH420" s="759"/>
      <c r="AI420" s="759"/>
      <c r="AJ420" s="759"/>
      <c r="AK420" s="759"/>
      <c r="AL420" s="759"/>
      <c r="AM420" s="759"/>
      <c r="AN420" s="759"/>
      <c r="AO420" s="759"/>
      <c r="AP420" s="759"/>
      <c r="AQ420" s="759"/>
      <c r="AR420" s="759"/>
      <c r="AS420" s="759"/>
      <c r="AT420" s="759"/>
      <c r="AU420" s="759"/>
      <c r="AV420" s="759"/>
      <c r="AW420" s="759"/>
      <c r="AX420" s="759"/>
      <c r="AY420" s="759"/>
      <c r="AZ420" s="759"/>
      <c r="BA420" s="759"/>
      <c r="BB420" s="759"/>
      <c r="BC420" s="759"/>
      <c r="BD420" s="759"/>
      <c r="BE420" s="759"/>
      <c r="BF420" s="759"/>
      <c r="BG420" s="759"/>
      <c r="BH420" s="759"/>
      <c r="BI420" s="759"/>
      <c r="BJ420" s="759"/>
      <c r="BK420" s="759"/>
      <c r="BL420" s="759"/>
      <c r="BM420" s="759"/>
      <c r="BN420" s="759"/>
      <c r="BO420" s="759"/>
      <c r="BP420" s="759"/>
      <c r="BQ420" s="759"/>
      <c r="BR420" s="759"/>
      <c r="BS420" s="759"/>
      <c r="BT420" s="759"/>
      <c r="BU420" s="759"/>
      <c r="BV420" s="759"/>
      <c r="BW420" s="759"/>
      <c r="BX420" s="759"/>
      <c r="BY420" s="759"/>
      <c r="BZ420" s="759"/>
      <c r="CA420" s="759"/>
      <c r="CB420" s="759"/>
      <c r="CC420" s="759"/>
      <c r="CD420" s="759"/>
      <c r="CE420" s="759"/>
      <c r="CF420" s="759"/>
      <c r="CG420" s="759"/>
      <c r="CH420" s="759"/>
      <c r="CI420" s="759"/>
      <c r="CJ420" s="759"/>
    </row>
    <row r="421" spans="1:265" s="759" customFormat="1" ht="15" hidden="1" customHeight="1">
      <c r="M421" s="638"/>
      <c r="N421" s="638"/>
      <c r="CK421" s="728"/>
      <c r="CL421" s="728"/>
      <c r="CM421" s="728"/>
      <c r="CN421" s="728"/>
      <c r="CO421" s="728"/>
      <c r="CP421" s="728"/>
      <c r="CQ421" s="728"/>
      <c r="CR421" s="728"/>
      <c r="CS421" s="728"/>
      <c r="CT421" s="728"/>
      <c r="CU421" s="728"/>
      <c r="CV421" s="728"/>
      <c r="CW421" s="728"/>
      <c r="CX421" s="728"/>
      <c r="CY421" s="728"/>
      <c r="CZ421" s="728"/>
      <c r="DA421" s="728"/>
      <c r="DB421" s="728"/>
      <c r="DC421" s="728"/>
      <c r="DD421" s="728"/>
      <c r="DE421" s="728"/>
      <c r="DF421" s="728"/>
      <c r="DG421" s="728"/>
      <c r="DH421" s="728"/>
      <c r="DI421" s="728"/>
      <c r="DJ421" s="728"/>
      <c r="DK421" s="728"/>
      <c r="DL421" s="728"/>
      <c r="DM421" s="728"/>
      <c r="DN421" s="728"/>
      <c r="DO421" s="728"/>
      <c r="DP421" s="728"/>
      <c r="DQ421" s="728"/>
      <c r="DR421" s="728"/>
      <c r="DS421" s="728"/>
      <c r="DT421" s="728"/>
      <c r="DU421" s="728"/>
      <c r="DV421" s="728"/>
      <c r="DW421" s="728"/>
      <c r="DX421" s="728"/>
      <c r="DY421" s="728"/>
      <c r="DZ421" s="728"/>
      <c r="EA421" s="728"/>
      <c r="EB421" s="728"/>
      <c r="EC421" s="728"/>
      <c r="ED421" s="728"/>
      <c r="EE421" s="728"/>
      <c r="EF421" s="728"/>
      <c r="EG421" s="728"/>
      <c r="EH421" s="728"/>
      <c r="EI421" s="728"/>
      <c r="EJ421" s="728"/>
      <c r="EK421" s="728"/>
      <c r="EL421" s="728"/>
      <c r="EM421" s="728"/>
      <c r="EN421" s="728"/>
      <c r="EO421" s="728"/>
      <c r="EP421" s="728"/>
      <c r="EQ421" s="728"/>
      <c r="ER421" s="728"/>
      <c r="ES421" s="728"/>
      <c r="ET421" s="728"/>
      <c r="EU421" s="728"/>
      <c r="EV421" s="728"/>
      <c r="EW421" s="728"/>
      <c r="EX421" s="728"/>
      <c r="EY421" s="728"/>
      <c r="EZ421" s="728"/>
      <c r="FA421" s="728"/>
      <c r="FB421" s="728"/>
      <c r="FC421" s="728"/>
      <c r="FD421" s="728"/>
      <c r="FE421" s="728"/>
      <c r="FF421" s="728"/>
      <c r="FG421" s="728"/>
      <c r="FH421" s="728"/>
      <c r="FI421" s="728"/>
      <c r="FJ421" s="728"/>
      <c r="FK421" s="728"/>
      <c r="FL421" s="728"/>
      <c r="FM421" s="728"/>
      <c r="FN421" s="728"/>
      <c r="FO421" s="728"/>
      <c r="FP421" s="728"/>
      <c r="FQ421" s="728"/>
      <c r="FR421" s="728"/>
      <c r="FS421" s="728"/>
      <c r="FT421" s="728"/>
      <c r="FU421" s="728"/>
      <c r="FV421" s="728"/>
      <c r="FW421" s="728"/>
      <c r="FX421" s="728"/>
      <c r="FY421" s="728"/>
      <c r="FZ421" s="728"/>
      <c r="GA421" s="728"/>
      <c r="GB421" s="728"/>
      <c r="GC421" s="728"/>
      <c r="GD421" s="728"/>
      <c r="GE421" s="728"/>
      <c r="GF421" s="728"/>
      <c r="GG421" s="728"/>
      <c r="GH421" s="728"/>
      <c r="GI421" s="728"/>
      <c r="GJ421" s="728"/>
      <c r="GK421" s="728"/>
      <c r="GL421" s="728"/>
      <c r="GM421" s="728"/>
      <c r="GN421" s="728"/>
      <c r="GO421" s="728"/>
      <c r="GP421" s="728"/>
      <c r="GQ421" s="728"/>
      <c r="GR421" s="728"/>
      <c r="GS421" s="728"/>
      <c r="GT421" s="728"/>
      <c r="GU421" s="728"/>
      <c r="GV421" s="728"/>
      <c r="GW421" s="728"/>
      <c r="GX421" s="728"/>
      <c r="GY421" s="728"/>
      <c r="GZ421" s="728"/>
      <c r="HA421" s="728"/>
      <c r="HB421" s="728"/>
      <c r="HC421" s="728"/>
      <c r="HD421" s="728"/>
      <c r="HE421" s="728"/>
      <c r="HF421" s="728"/>
      <c r="HG421" s="728"/>
      <c r="HH421" s="728"/>
      <c r="HI421" s="728"/>
      <c r="HJ421" s="728"/>
      <c r="HK421" s="728"/>
      <c r="HL421" s="728"/>
      <c r="HM421" s="728"/>
      <c r="HN421" s="728"/>
      <c r="HO421" s="728"/>
      <c r="HP421" s="728"/>
      <c r="HQ421" s="728"/>
      <c r="HR421" s="728"/>
      <c r="HS421" s="728"/>
      <c r="HT421" s="728"/>
      <c r="HU421" s="728"/>
      <c r="HV421" s="728"/>
      <c r="HW421" s="728"/>
      <c r="HX421" s="728"/>
      <c r="HY421" s="728"/>
      <c r="HZ421" s="728"/>
      <c r="IA421" s="728"/>
      <c r="IB421" s="728"/>
      <c r="IC421" s="728"/>
      <c r="ID421" s="728"/>
      <c r="IE421" s="728"/>
      <c r="IF421" s="728"/>
      <c r="IG421" s="728"/>
      <c r="IH421" s="728"/>
      <c r="II421" s="728"/>
      <c r="IJ421" s="728"/>
      <c r="IK421" s="728"/>
      <c r="IL421" s="728"/>
      <c r="IM421" s="728"/>
      <c r="IN421" s="728"/>
      <c r="IO421" s="728"/>
      <c r="IP421" s="728"/>
      <c r="IQ421" s="728"/>
      <c r="IR421" s="728"/>
      <c r="IS421" s="728"/>
      <c r="IT421" s="728"/>
      <c r="IU421" s="728"/>
      <c r="IV421" s="728"/>
      <c r="IW421" s="728"/>
      <c r="IX421" s="728"/>
      <c r="IY421" s="728"/>
      <c r="IZ421" s="728"/>
      <c r="JA421" s="728"/>
      <c r="JB421" s="728"/>
      <c r="JC421" s="728"/>
      <c r="JD421" s="728"/>
      <c r="JE421" s="728"/>
    </row>
    <row r="422" spans="1:265" hidden="1"/>
    <row r="423" spans="1:265" hidden="1"/>
    <row r="424" spans="1:265" hidden="1"/>
    <row r="425" spans="1:265" hidden="1"/>
    <row r="426" spans="1:265" hidden="1"/>
    <row r="427" spans="1:265" hidden="1"/>
    <row r="428" spans="1:265" hidden="1"/>
    <row r="429" spans="1:265" hidden="1"/>
    <row r="430" spans="1:265" hidden="1"/>
    <row r="431" spans="1:265" hidden="1"/>
    <row r="432" spans="1:265"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sheetData>
  <mergeCells count="11">
    <mergeCell ref="B115:E115"/>
    <mergeCell ref="B2:K2"/>
    <mergeCell ref="B51:E51"/>
    <mergeCell ref="B67:E67"/>
    <mergeCell ref="B83:E83"/>
    <mergeCell ref="B99:E99"/>
    <mergeCell ref="F131:L131"/>
    <mergeCell ref="F136:L136"/>
    <mergeCell ref="F141:L141"/>
    <mergeCell ref="F146:L146"/>
    <mergeCell ref="F147:L147"/>
  </mergeCells>
  <conditionalFormatting sqref="F137:M137 L142:M143">
    <cfRule type="cellIs" dxfId="88" priority="6" stopIfTrue="1" operator="equal">
      <formula>"No"</formula>
    </cfRule>
    <cfRule type="cellIs" dxfId="87" priority="7" stopIfTrue="1" operator="equal">
      <formula>"Yes"</formula>
    </cfRule>
  </conditionalFormatting>
  <conditionalFormatting sqref="F142:K142">
    <cfRule type="cellIs" dxfId="86" priority="4" stopIfTrue="1" operator="equal">
      <formula>"No"</formula>
    </cfRule>
    <cfRule type="cellIs" dxfId="85" priority="5" stopIfTrue="1" operator="equal">
      <formula>"Yes"</formula>
    </cfRule>
  </conditionalFormatting>
  <conditionalFormatting sqref="J143:K143">
    <cfRule type="cellIs" dxfId="84" priority="2" stopIfTrue="1" operator="equal">
      <formula>"No"</formula>
    </cfRule>
    <cfRule type="cellIs" dxfId="83" priority="3" stopIfTrue="1" operator="equal">
      <formula>"Yes"</formula>
    </cfRule>
  </conditionalFormatting>
  <conditionalFormatting sqref="F5:F16 F20:F32 F36:F48 F52:F64 F68:F80 F84:F96 F100:F112 F116:F128 F133 F138 F143 F150:F154">
    <cfRule type="cellIs" dxfId="82"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3" max="24" man="1"/>
    <brk id="81" max="24" man="1"/>
    <brk id="129" max="2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O210"/>
  <sheetViews>
    <sheetView zoomScale="80" zoomScaleNormal="80" workbookViewId="0">
      <pane ySplit="4" topLeftCell="A5" activePane="bottomLeft" state="frozen"/>
      <selection pane="bottomLeft" activeCell="B27" sqref="B27"/>
    </sheetView>
  </sheetViews>
  <sheetFormatPr defaultColWidth="0" defaultRowHeight="14.25" zeroHeight="1"/>
  <cols>
    <col min="1" max="1" width="1.7109375" style="332" customWidth="1"/>
    <col min="2" max="2" width="20.7109375" style="332" customWidth="1"/>
    <col min="3" max="3" width="45.7109375" style="611" customWidth="1"/>
    <col min="4" max="4" width="20.7109375" style="611" customWidth="1"/>
    <col min="5" max="13" width="16.7109375" style="609" customWidth="1"/>
    <col min="14" max="14" width="16.7109375" style="607" customWidth="1"/>
    <col min="15" max="15" width="1.7109375" style="611" customWidth="1"/>
    <col min="16" max="16384" width="16.7109375" style="607" hidden="1"/>
  </cols>
  <sheetData>
    <row r="1" spans="1:15" s="611" customFormat="1" ht="30" customHeight="1">
      <c r="A1" s="1388" t="s">
        <v>559</v>
      </c>
      <c r="B1" s="1376"/>
      <c r="C1" s="1376"/>
      <c r="D1" s="1376"/>
      <c r="E1" s="1030" t="str">
        <f>CONCATENATE("Reporting unit: ", 'General Info'!$C$55, " ", 'General Info'!$C$54)</f>
        <v xml:space="preserve">Reporting unit: 1 </v>
      </c>
      <c r="F1" s="1376"/>
      <c r="G1" s="1376"/>
      <c r="H1" s="1376"/>
      <c r="I1" s="1376"/>
      <c r="J1" s="1376"/>
      <c r="K1" s="1376"/>
      <c r="L1" s="1376"/>
      <c r="M1" s="1376"/>
      <c r="N1" s="1376"/>
      <c r="O1" s="1377"/>
    </row>
    <row r="2" spans="1:15" s="611" customFormat="1" ht="15" customHeight="1">
      <c r="A2" s="983"/>
      <c r="O2" s="324"/>
    </row>
    <row r="3" spans="1:15" s="611" customFormat="1" ht="15" customHeight="1">
      <c r="A3" s="983"/>
      <c r="B3" s="3069" t="s">
        <v>610</v>
      </c>
      <c r="C3" s="3069"/>
      <c r="D3" s="3070"/>
      <c r="E3" s="1034">
        <v>2007</v>
      </c>
      <c r="F3" s="1034">
        <f>+E3+1</f>
        <v>2008</v>
      </c>
      <c r="G3" s="1034">
        <f t="shared" ref="G3:M3" si="0">+F3+1</f>
        <v>2009</v>
      </c>
      <c r="H3" s="1034">
        <f t="shared" si="0"/>
        <v>2010</v>
      </c>
      <c r="I3" s="1034">
        <f t="shared" si="0"/>
        <v>2011</v>
      </c>
      <c r="J3" s="1034">
        <f t="shared" si="0"/>
        <v>2012</v>
      </c>
      <c r="K3" s="1034">
        <f t="shared" si="0"/>
        <v>2013</v>
      </c>
      <c r="L3" s="1034">
        <f t="shared" si="0"/>
        <v>2014</v>
      </c>
      <c r="M3" s="1034">
        <f t="shared" si="0"/>
        <v>2015</v>
      </c>
      <c r="N3" s="1175">
        <f>+M3+1</f>
        <v>2016</v>
      </c>
      <c r="O3" s="324"/>
    </row>
    <row r="4" spans="1:15" s="611" customFormat="1" ht="15" customHeight="1">
      <c r="A4" s="983"/>
      <c r="B4" s="1176"/>
      <c r="C4" s="1176"/>
      <c r="D4" s="1176"/>
      <c r="E4" s="1176"/>
      <c r="F4" s="1176"/>
      <c r="G4" s="1176"/>
      <c r="H4" s="1176"/>
      <c r="I4" s="1176"/>
      <c r="J4" s="1176"/>
      <c r="K4" s="1176"/>
      <c r="L4" s="1176"/>
      <c r="M4" s="1176"/>
      <c r="N4" s="1176"/>
      <c r="O4" s="324"/>
    </row>
    <row r="5" spans="1:15" s="1105" customFormat="1" ht="45" customHeight="1">
      <c r="A5" s="966" t="s">
        <v>611</v>
      </c>
      <c r="B5" s="322"/>
      <c r="C5" s="330"/>
      <c r="D5" s="330"/>
      <c r="O5" s="188"/>
    </row>
    <row r="6" spans="1:15" ht="15" customHeight="1">
      <c r="A6" s="983"/>
      <c r="B6" s="1125" t="s">
        <v>612</v>
      </c>
      <c r="C6" s="1125"/>
      <c r="D6" s="1126"/>
      <c r="E6" s="1060"/>
      <c r="F6" s="1060"/>
      <c r="G6" s="1060"/>
      <c r="H6" s="1060"/>
      <c r="I6" s="1060"/>
      <c r="J6" s="1050"/>
      <c r="K6" s="1050"/>
      <c r="L6" s="1050"/>
      <c r="M6" s="1050"/>
      <c r="N6" s="1016"/>
      <c r="O6" s="324"/>
    </row>
    <row r="7" spans="1:15" ht="15" customHeight="1">
      <c r="A7" s="983"/>
      <c r="B7" s="1180" t="str">
        <f>CONCATENATE("Check: row ", ROW(C6),"  ≥ row ", ROW(C8),  "  + row", ROW(C10))</f>
        <v>Check: row 6  ≥ row 8  + row10</v>
      </c>
      <c r="C7" s="1180"/>
      <c r="D7" s="1181"/>
      <c r="E7" s="39"/>
      <c r="F7" s="39"/>
      <c r="G7" s="39"/>
      <c r="H7" s="39"/>
      <c r="I7" s="39"/>
      <c r="J7" s="133" t="str">
        <f>IF(AND(J6&gt;=(J8+J10)), "Pass", "Fail")</f>
        <v>Pass</v>
      </c>
      <c r="K7" s="133" t="str">
        <f>IF(AND(K6&gt;=(K8+K10)), "Pass", "Fail")</f>
        <v>Pass</v>
      </c>
      <c r="L7" s="133" t="str">
        <f t="shared" ref="L7:N7" si="1">IF(AND(L6&gt;=(L8+L10)), "Pass", "Fail")</f>
        <v>Pass</v>
      </c>
      <c r="M7" s="133" t="str">
        <f t="shared" si="1"/>
        <v>Pass</v>
      </c>
      <c r="N7" s="133" t="str">
        <f t="shared" si="1"/>
        <v>Pass</v>
      </c>
      <c r="O7" s="324"/>
    </row>
    <row r="8" spans="1:15" ht="15" customHeight="1">
      <c r="A8" s="983"/>
      <c r="B8" s="1124" t="s">
        <v>1228</v>
      </c>
      <c r="C8" s="1061"/>
      <c r="D8" s="1119"/>
      <c r="E8" s="39"/>
      <c r="F8" s="39"/>
      <c r="G8" s="39"/>
      <c r="H8" s="39"/>
      <c r="I8" s="39"/>
      <c r="J8" s="47"/>
      <c r="K8" s="47"/>
      <c r="L8" s="47"/>
      <c r="M8" s="47"/>
      <c r="N8" s="74"/>
      <c r="O8" s="324"/>
    </row>
    <row r="9" spans="1:15" ht="15" customHeight="1">
      <c r="A9" s="983"/>
      <c r="B9" s="1182" t="str">
        <f>CONCATENATE("Check: row ", ROW(C8), " ≤ row ", ROW(C6))</f>
        <v>Check: row 8 ≤ row 6</v>
      </c>
      <c r="C9" s="1180"/>
      <c r="D9" s="1181"/>
      <c r="E9" s="39"/>
      <c r="F9" s="39"/>
      <c r="G9" s="39"/>
      <c r="H9" s="39"/>
      <c r="I9" s="39"/>
      <c r="J9" s="133" t="str">
        <f>IF(AND(J8&lt;=J6), "Pass", "Fail")</f>
        <v>Pass</v>
      </c>
      <c r="K9" s="133" t="str">
        <f t="shared" ref="K9:N9" si="2">IF(AND(K8&lt;=K6), "Pass", "Fail")</f>
        <v>Pass</v>
      </c>
      <c r="L9" s="133" t="str">
        <f t="shared" si="2"/>
        <v>Pass</v>
      </c>
      <c r="M9" s="133" t="str">
        <f t="shared" si="2"/>
        <v>Pass</v>
      </c>
      <c r="N9" s="133" t="str">
        <f t="shared" si="2"/>
        <v>Pass</v>
      </c>
      <c r="O9" s="324"/>
    </row>
    <row r="10" spans="1:15" ht="15" customHeight="1">
      <c r="A10" s="983"/>
      <c r="B10" s="1124" t="s">
        <v>1229</v>
      </c>
      <c r="C10" s="1061"/>
      <c r="D10" s="1119"/>
      <c r="E10" s="39"/>
      <c r="F10" s="39"/>
      <c r="G10" s="39"/>
      <c r="H10" s="39"/>
      <c r="I10" s="39"/>
      <c r="J10" s="57"/>
      <c r="K10" s="57"/>
      <c r="L10" s="57"/>
      <c r="M10" s="57"/>
      <c r="N10" s="181"/>
      <c r="O10" s="324"/>
    </row>
    <row r="11" spans="1:15" ht="15" customHeight="1">
      <c r="A11" s="983"/>
      <c r="B11" s="1182" t="str">
        <f>CONCATENATE("Check: row ", ROW(C10), " ≤ row ", ROW(C6))</f>
        <v>Check: row 10 ≤ row 6</v>
      </c>
      <c r="C11" s="1180"/>
      <c r="D11" s="1181"/>
      <c r="E11" s="39"/>
      <c r="F11" s="39"/>
      <c r="G11" s="39"/>
      <c r="H11" s="39"/>
      <c r="I11" s="39"/>
      <c r="J11" s="133" t="str">
        <f>IF(AND(J10&lt;=J6), "Pass", "Fail")</f>
        <v>Pass</v>
      </c>
      <c r="K11" s="133" t="str">
        <f t="shared" ref="K11:N11" si="3">IF(AND(K10&lt;=K6), "Pass", "Fail")</f>
        <v>Pass</v>
      </c>
      <c r="L11" s="133" t="str">
        <f t="shared" si="3"/>
        <v>Pass</v>
      </c>
      <c r="M11" s="133" t="str">
        <f t="shared" si="3"/>
        <v>Pass</v>
      </c>
      <c r="N11" s="133" t="str">
        <f t="shared" si="3"/>
        <v>Pass</v>
      </c>
      <c r="O11" s="324"/>
    </row>
    <row r="12" spans="1:15" ht="15" customHeight="1">
      <c r="A12" s="983"/>
      <c r="B12" s="1178" t="s">
        <v>613</v>
      </c>
      <c r="C12" s="1178"/>
      <c r="D12" s="403"/>
      <c r="E12" s="39"/>
      <c r="F12" s="39"/>
      <c r="G12" s="39"/>
      <c r="H12" s="39"/>
      <c r="I12" s="39"/>
      <c r="J12" s="57"/>
      <c r="K12" s="57"/>
      <c r="L12" s="57"/>
      <c r="M12" s="57"/>
      <c r="N12" s="181"/>
      <c r="O12" s="324"/>
    </row>
    <row r="13" spans="1:15" ht="15" customHeight="1">
      <c r="A13" s="983"/>
      <c r="B13" s="1179" t="s">
        <v>614</v>
      </c>
      <c r="C13" s="1179"/>
      <c r="D13" s="404"/>
      <c r="E13" s="41"/>
      <c r="F13" s="41"/>
      <c r="G13" s="41"/>
      <c r="H13" s="41"/>
      <c r="I13" s="41"/>
      <c r="J13" s="42"/>
      <c r="K13" s="42"/>
      <c r="L13" s="42"/>
      <c r="M13" s="42"/>
      <c r="N13" s="256"/>
      <c r="O13" s="324"/>
    </row>
    <row r="14" spans="1:15" s="611" customFormat="1" ht="15" customHeight="1">
      <c r="A14" s="983"/>
      <c r="O14" s="324"/>
    </row>
    <row r="15" spans="1:15" s="1105" customFormat="1" ht="45" customHeight="1">
      <c r="A15" s="958" t="s">
        <v>615</v>
      </c>
      <c r="B15" s="1188"/>
      <c r="C15" s="1025"/>
      <c r="D15" s="1025"/>
      <c r="E15" s="1198"/>
      <c r="F15" s="1198"/>
      <c r="G15" s="1198"/>
      <c r="H15" s="1198"/>
      <c r="I15" s="1198"/>
      <c r="J15" s="1198"/>
      <c r="K15" s="1198"/>
      <c r="L15" s="1198"/>
      <c r="M15" s="1198"/>
      <c r="N15" s="1198"/>
      <c r="O15" s="959"/>
    </row>
    <row r="16" spans="1:15" ht="15" customHeight="1">
      <c r="A16" s="983"/>
      <c r="B16" s="1189" t="s">
        <v>616</v>
      </c>
      <c r="C16" s="1189"/>
      <c r="D16" s="1185"/>
      <c r="E16" s="1060"/>
      <c r="F16" s="1060"/>
      <c r="G16" s="1060"/>
      <c r="H16" s="1060"/>
      <c r="I16" s="1060"/>
      <c r="J16" s="1022" t="str">
        <f>IF(AND(ISNUMBER(J17), ISNUMBER(J18), ISNUMBER(J19), ISNUMBER(J20), ISNUMBER(J21), ISNUMBER(J22), ISNUMBER(J23), ISNUMBER(J24), ISNUMBER(J26)), J17-J18+J19+J20-J21+J22-J23+J24+J26, "")</f>
        <v/>
      </c>
      <c r="K16" s="1022" t="str">
        <f t="shared" ref="K16:N16" si="4">IF(AND(ISNUMBER(K17), ISNUMBER(K18), ISNUMBER(K19), ISNUMBER(K20), ISNUMBER(K21), ISNUMBER(K22), ISNUMBER(K23), ISNUMBER(K24), ISNUMBER(K26)), K17-K18+K19+K20-K21+K22-K23+K24+K26, "")</f>
        <v/>
      </c>
      <c r="L16" s="1022" t="str">
        <f t="shared" si="4"/>
        <v/>
      </c>
      <c r="M16" s="1022" t="str">
        <f t="shared" si="4"/>
        <v/>
      </c>
      <c r="N16" s="1184" t="str">
        <f t="shared" si="4"/>
        <v/>
      </c>
      <c r="O16" s="324"/>
    </row>
    <row r="17" spans="1:15" ht="15" customHeight="1">
      <c r="A17" s="983"/>
      <c r="B17" s="1061" t="s">
        <v>1230</v>
      </c>
      <c r="C17" s="1178"/>
      <c r="D17" s="403"/>
      <c r="E17" s="39"/>
      <c r="F17" s="39"/>
      <c r="G17" s="39"/>
      <c r="H17" s="39"/>
      <c r="I17" s="39"/>
      <c r="J17" s="47"/>
      <c r="K17" s="47"/>
      <c r="L17" s="47"/>
      <c r="M17" s="47"/>
      <c r="N17" s="74"/>
      <c r="O17" s="324"/>
    </row>
    <row r="18" spans="1:15" ht="15" customHeight="1">
      <c r="A18" s="983"/>
      <c r="B18" s="1061" t="s">
        <v>1231</v>
      </c>
      <c r="C18" s="1178"/>
      <c r="D18" s="403"/>
      <c r="E18" s="39"/>
      <c r="F18" s="39"/>
      <c r="G18" s="39"/>
      <c r="H18" s="39"/>
      <c r="I18" s="39"/>
      <c r="J18" s="47"/>
      <c r="K18" s="47"/>
      <c r="L18" s="47"/>
      <c r="M18" s="47"/>
      <c r="N18" s="74"/>
      <c r="O18" s="324"/>
    </row>
    <row r="19" spans="1:15" ht="15" customHeight="1">
      <c r="A19" s="983"/>
      <c r="B19" s="1061" t="s">
        <v>622</v>
      </c>
      <c r="C19" s="1178"/>
      <c r="D19" s="403"/>
      <c r="E19" s="39"/>
      <c r="F19" s="39"/>
      <c r="G19" s="39"/>
      <c r="H19" s="39"/>
      <c r="I19" s="39"/>
      <c r="J19" s="47"/>
      <c r="K19" s="47"/>
      <c r="L19" s="47"/>
      <c r="M19" s="47"/>
      <c r="N19" s="74"/>
      <c r="O19" s="324"/>
    </row>
    <row r="20" spans="1:15" ht="15" customHeight="1">
      <c r="A20" s="983"/>
      <c r="B20" s="1061" t="s">
        <v>838</v>
      </c>
      <c r="C20" s="1178"/>
      <c r="D20" s="403"/>
      <c r="E20" s="39"/>
      <c r="F20" s="39"/>
      <c r="G20" s="39"/>
      <c r="H20" s="39"/>
      <c r="I20" s="39"/>
      <c r="J20" s="47"/>
      <c r="K20" s="47"/>
      <c r="L20" s="47"/>
      <c r="M20" s="47"/>
      <c r="N20" s="74"/>
      <c r="O20" s="324"/>
    </row>
    <row r="21" spans="1:15" ht="15" customHeight="1">
      <c r="A21" s="983"/>
      <c r="B21" s="1061" t="s">
        <v>839</v>
      </c>
      <c r="C21" s="1178"/>
      <c r="D21" s="403"/>
      <c r="E21" s="39"/>
      <c r="F21" s="39"/>
      <c r="G21" s="39"/>
      <c r="H21" s="39"/>
      <c r="I21" s="39"/>
      <c r="J21" s="47"/>
      <c r="K21" s="47"/>
      <c r="L21" s="47"/>
      <c r="M21" s="47"/>
      <c r="N21" s="74"/>
      <c r="O21" s="324"/>
    </row>
    <row r="22" spans="1:15" ht="15" customHeight="1">
      <c r="A22" s="983"/>
      <c r="B22" s="1178" t="s">
        <v>617</v>
      </c>
      <c r="C22" s="1178"/>
      <c r="D22" s="403"/>
      <c r="E22" s="39"/>
      <c r="F22" s="39"/>
      <c r="G22" s="39"/>
      <c r="H22" s="39"/>
      <c r="I22" s="39"/>
      <c r="J22" s="47"/>
      <c r="K22" s="47"/>
      <c r="L22" s="47"/>
      <c r="M22" s="47"/>
      <c r="N22" s="74"/>
      <c r="O22" s="324"/>
    </row>
    <row r="23" spans="1:15" ht="15" customHeight="1">
      <c r="A23" s="983"/>
      <c r="B23" s="1178" t="s">
        <v>618</v>
      </c>
      <c r="C23" s="1178"/>
      <c r="D23" s="403"/>
      <c r="E23" s="39"/>
      <c r="F23" s="39"/>
      <c r="G23" s="39"/>
      <c r="H23" s="39"/>
      <c r="I23" s="39"/>
      <c r="J23" s="47"/>
      <c r="K23" s="47"/>
      <c r="L23" s="47"/>
      <c r="M23" s="47"/>
      <c r="N23" s="74"/>
      <c r="O23" s="324"/>
    </row>
    <row r="24" spans="1:15" ht="15" customHeight="1">
      <c r="A24" s="983"/>
      <c r="B24" s="1178" t="s">
        <v>619</v>
      </c>
      <c r="C24" s="1178"/>
      <c r="D24" s="403"/>
      <c r="E24" s="39"/>
      <c r="F24" s="39"/>
      <c r="G24" s="39"/>
      <c r="H24" s="39"/>
      <c r="I24" s="39"/>
      <c r="J24" s="47"/>
      <c r="K24" s="47"/>
      <c r="L24" s="47"/>
      <c r="M24" s="47"/>
      <c r="N24" s="74"/>
      <c r="O24" s="324"/>
    </row>
    <row r="25" spans="1:15" ht="15" customHeight="1">
      <c r="A25" s="983"/>
      <c r="B25" s="1178" t="s">
        <v>620</v>
      </c>
      <c r="C25" s="1178"/>
      <c r="D25" s="403"/>
      <c r="E25" s="39"/>
      <c r="F25" s="39"/>
      <c r="G25" s="39"/>
      <c r="H25" s="39"/>
      <c r="I25" s="39"/>
      <c r="J25" s="47"/>
      <c r="K25" s="47"/>
      <c r="L25" s="47"/>
      <c r="M25" s="47"/>
      <c r="N25" s="74"/>
      <c r="O25" s="324"/>
    </row>
    <row r="26" spans="1:15" ht="15" customHeight="1">
      <c r="A26" s="983"/>
      <c r="B26" s="1178" t="s">
        <v>621</v>
      </c>
      <c r="C26" s="1178"/>
      <c r="D26" s="403"/>
      <c r="E26" s="39"/>
      <c r="F26" s="39"/>
      <c r="G26" s="39"/>
      <c r="H26" s="39"/>
      <c r="I26" s="39"/>
      <c r="J26" s="47"/>
      <c r="K26" s="47"/>
      <c r="L26" s="47"/>
      <c r="M26" s="47"/>
      <c r="N26" s="74"/>
      <c r="O26" s="324"/>
    </row>
    <row r="27" spans="1:15" ht="15" customHeight="1">
      <c r="A27" s="983"/>
      <c r="B27" s="1183" t="s">
        <v>1232</v>
      </c>
      <c r="C27" s="1179"/>
      <c r="D27" s="404"/>
      <c r="E27" s="41"/>
      <c r="F27" s="41"/>
      <c r="G27" s="41"/>
      <c r="H27" s="41"/>
      <c r="I27" s="41"/>
      <c r="J27" s="42"/>
      <c r="K27" s="42"/>
      <c r="L27" s="42"/>
      <c r="M27" s="42"/>
      <c r="N27" s="256"/>
      <c r="O27" s="324"/>
    </row>
    <row r="28" spans="1:15" s="611" customFormat="1" ht="15" customHeight="1">
      <c r="A28" s="983"/>
      <c r="O28" s="324"/>
    </row>
    <row r="29" spans="1:15" s="1105" customFormat="1" ht="45" customHeight="1">
      <c r="A29" s="958" t="s">
        <v>640</v>
      </c>
      <c r="B29" s="1188"/>
      <c r="C29" s="1025"/>
      <c r="D29" s="1025"/>
      <c r="E29" s="1198"/>
      <c r="F29" s="1198"/>
      <c r="G29" s="1198"/>
      <c r="H29" s="1198"/>
      <c r="I29" s="1198"/>
      <c r="J29" s="1198"/>
      <c r="K29" s="1198"/>
      <c r="L29" s="1198"/>
      <c r="M29" s="1198"/>
      <c r="N29" s="1198"/>
      <c r="O29" s="959"/>
    </row>
    <row r="30" spans="1:15" s="611" customFormat="1" ht="15" customHeight="1">
      <c r="A30" s="983"/>
      <c r="B30" s="1118" t="s">
        <v>623</v>
      </c>
      <c r="C30" s="1190"/>
      <c r="D30" s="1191"/>
      <c r="E30" s="1034">
        <f>E3</f>
        <v>2007</v>
      </c>
      <c r="F30" s="1034">
        <f>+E30+1</f>
        <v>2008</v>
      </c>
      <c r="G30" s="1034">
        <f t="shared" ref="G30:M30" si="5">+F30+1</f>
        <v>2009</v>
      </c>
      <c r="H30" s="1034">
        <f t="shared" si="5"/>
        <v>2010</v>
      </c>
      <c r="I30" s="1034">
        <f t="shared" si="5"/>
        <v>2011</v>
      </c>
      <c r="J30" s="1034">
        <f t="shared" si="5"/>
        <v>2012</v>
      </c>
      <c r="K30" s="1034">
        <f t="shared" si="5"/>
        <v>2013</v>
      </c>
      <c r="L30" s="1034">
        <f t="shared" si="5"/>
        <v>2014</v>
      </c>
      <c r="M30" s="1034">
        <f t="shared" si="5"/>
        <v>2015</v>
      </c>
      <c r="N30" s="1175">
        <f>+M30+1</f>
        <v>2016</v>
      </c>
      <c r="O30" s="324"/>
    </row>
    <row r="31" spans="1:15" ht="15" customHeight="1">
      <c r="A31" s="983"/>
      <c r="B31" s="3071" t="s">
        <v>624</v>
      </c>
      <c r="C31" s="3073" t="s">
        <v>1364</v>
      </c>
      <c r="D31" s="1192" t="s">
        <v>1271</v>
      </c>
      <c r="E31" s="1050"/>
      <c r="F31" s="1050"/>
      <c r="G31" s="1050"/>
      <c r="H31" s="1050"/>
      <c r="I31" s="1050"/>
      <c r="J31" s="1050"/>
      <c r="K31" s="1050"/>
      <c r="L31" s="1050"/>
      <c r="M31" s="1050"/>
      <c r="N31" s="1016"/>
      <c r="O31" s="324"/>
    </row>
    <row r="32" spans="1:15" ht="15" customHeight="1">
      <c r="A32" s="983"/>
      <c r="B32" s="3061"/>
      <c r="C32" s="2932"/>
      <c r="D32" s="1119" t="s">
        <v>1272</v>
      </c>
      <c r="E32" s="47"/>
      <c r="F32" s="47"/>
      <c r="G32" s="47"/>
      <c r="H32" s="47"/>
      <c r="I32" s="47"/>
      <c r="J32" s="47"/>
      <c r="K32" s="47"/>
      <c r="L32" s="47"/>
      <c r="M32" s="47"/>
      <c r="N32" s="74"/>
      <c r="O32" s="324"/>
    </row>
    <row r="33" spans="1:15" ht="15" customHeight="1">
      <c r="A33" s="983"/>
      <c r="B33" s="3061"/>
      <c r="C33" s="2932"/>
      <c r="D33" s="1119" t="s">
        <v>1273</v>
      </c>
      <c r="E33" s="47"/>
      <c r="F33" s="47"/>
      <c r="G33" s="47"/>
      <c r="H33" s="47"/>
      <c r="I33" s="47"/>
      <c r="J33" s="47"/>
      <c r="K33" s="47"/>
      <c r="L33" s="47"/>
      <c r="M33" s="47"/>
      <c r="N33" s="74"/>
      <c r="O33" s="324"/>
    </row>
    <row r="34" spans="1:15" ht="15" customHeight="1">
      <c r="A34" s="983"/>
      <c r="B34" s="3061"/>
      <c r="C34" s="2932"/>
      <c r="D34" s="1119" t="s">
        <v>1274</v>
      </c>
      <c r="E34" s="47"/>
      <c r="F34" s="47"/>
      <c r="G34" s="47"/>
      <c r="H34" s="47"/>
      <c r="I34" s="47"/>
      <c r="J34" s="47"/>
      <c r="K34" s="47"/>
      <c r="L34" s="47"/>
      <c r="M34" s="47"/>
      <c r="N34" s="74"/>
      <c r="O34" s="324"/>
    </row>
    <row r="35" spans="1:15" ht="15" customHeight="1">
      <c r="A35" s="983"/>
      <c r="B35" s="3061"/>
      <c r="C35" s="2932"/>
      <c r="D35" s="1119" t="s">
        <v>1275</v>
      </c>
      <c r="E35" s="47"/>
      <c r="F35" s="47"/>
      <c r="G35" s="47"/>
      <c r="H35" s="47"/>
      <c r="I35" s="47"/>
      <c r="J35" s="47"/>
      <c r="K35" s="47"/>
      <c r="L35" s="47"/>
      <c r="M35" s="47"/>
      <c r="N35" s="74"/>
      <c r="O35" s="324"/>
    </row>
    <row r="36" spans="1:15" ht="15" customHeight="1">
      <c r="A36" s="983"/>
      <c r="B36" s="3061"/>
      <c r="C36" s="2932"/>
      <c r="D36" s="1119" t="s">
        <v>1276</v>
      </c>
      <c r="E36" s="47"/>
      <c r="F36" s="47"/>
      <c r="G36" s="47"/>
      <c r="H36" s="47"/>
      <c r="I36" s="47"/>
      <c r="J36" s="47"/>
      <c r="K36" s="47"/>
      <c r="L36" s="47"/>
      <c r="M36" s="47"/>
      <c r="N36" s="74"/>
      <c r="O36" s="324"/>
    </row>
    <row r="37" spans="1:15" ht="15" customHeight="1">
      <c r="A37" s="983"/>
      <c r="B37" s="3061"/>
      <c r="C37" s="3053" t="str">
        <f>CONCATENATE("Check: row ", ROW(C36), " ≤ row ", ROW(C35), " ≤ row ", ROW(C34), " ≤ row ", ROW(C33)," ≤ row ", ROW(C32)," ≤ row ", ROW(C31))</f>
        <v>Check: row 36 ≤ row 35 ≤ row 34 ≤ row 33 ≤ row 32 ≤ row 31</v>
      </c>
      <c r="D37" s="3054"/>
      <c r="E37" s="615" t="str">
        <f>IF(AND(E36&lt;=E35, E35&lt;=E34, E34&lt;=E33, E33&lt;=E32, E32&lt;=E31), "Pass", "Fail")</f>
        <v>Pass</v>
      </c>
      <c r="F37" s="615" t="str">
        <f t="shared" ref="F37:M37" si="6">IF(AND(F36&lt;=F35, F35&lt;=F34, F34&lt;=F33, F33&lt;=F32, F32&lt;=F31), "Pass", "Fail")</f>
        <v>Pass</v>
      </c>
      <c r="G37" s="615" t="str">
        <f t="shared" si="6"/>
        <v>Pass</v>
      </c>
      <c r="H37" s="615" t="str">
        <f t="shared" si="6"/>
        <v>Pass</v>
      </c>
      <c r="I37" s="615" t="str">
        <f t="shared" si="6"/>
        <v>Pass</v>
      </c>
      <c r="J37" s="615" t="str">
        <f t="shared" si="6"/>
        <v>Pass</v>
      </c>
      <c r="K37" s="615" t="str">
        <f t="shared" si="6"/>
        <v>Pass</v>
      </c>
      <c r="L37" s="615" t="str">
        <f t="shared" si="6"/>
        <v>Pass</v>
      </c>
      <c r="M37" s="615" t="str">
        <f t="shared" si="6"/>
        <v>Pass</v>
      </c>
      <c r="N37" s="260" t="str">
        <f>IF(AND(N36&lt;=N35, N35&lt;=N34, N34&lt;=N33, N33&lt;=N32, N32&lt;=N31), "Pass", "Fail")</f>
        <v>Pass</v>
      </c>
      <c r="O37" s="324"/>
    </row>
    <row r="38" spans="1:15" ht="15" customHeight="1">
      <c r="A38" s="983"/>
      <c r="B38" s="3061"/>
      <c r="C38" s="3058" t="s">
        <v>1365</v>
      </c>
      <c r="D38" s="1119" t="s">
        <v>1271</v>
      </c>
      <c r="E38" s="47"/>
      <c r="F38" s="47"/>
      <c r="G38" s="47"/>
      <c r="H38" s="47"/>
      <c r="I38" s="47"/>
      <c r="J38" s="47"/>
      <c r="K38" s="47"/>
      <c r="L38" s="47"/>
      <c r="M38" s="47"/>
      <c r="N38" s="74"/>
      <c r="O38" s="324"/>
    </row>
    <row r="39" spans="1:15" ht="15" customHeight="1">
      <c r="A39" s="983"/>
      <c r="B39" s="3061"/>
      <c r="C39" s="2932"/>
      <c r="D39" s="1119" t="s">
        <v>1272</v>
      </c>
      <c r="E39" s="47"/>
      <c r="F39" s="47"/>
      <c r="G39" s="47"/>
      <c r="H39" s="47"/>
      <c r="I39" s="47"/>
      <c r="J39" s="47"/>
      <c r="K39" s="47"/>
      <c r="L39" s="47"/>
      <c r="M39" s="47"/>
      <c r="N39" s="74"/>
      <c r="O39" s="324"/>
    </row>
    <row r="40" spans="1:15" ht="15" customHeight="1">
      <c r="A40" s="983"/>
      <c r="B40" s="3061"/>
      <c r="C40" s="2932"/>
      <c r="D40" s="1119" t="s">
        <v>1273</v>
      </c>
      <c r="E40" s="47"/>
      <c r="F40" s="47"/>
      <c r="G40" s="47"/>
      <c r="H40" s="47"/>
      <c r="I40" s="47"/>
      <c r="J40" s="47"/>
      <c r="K40" s="47"/>
      <c r="L40" s="47"/>
      <c r="M40" s="47"/>
      <c r="N40" s="74"/>
      <c r="O40" s="324"/>
    </row>
    <row r="41" spans="1:15" ht="15" customHeight="1">
      <c r="A41" s="983"/>
      <c r="B41" s="3061"/>
      <c r="C41" s="2932"/>
      <c r="D41" s="1119" t="s">
        <v>1274</v>
      </c>
      <c r="E41" s="47"/>
      <c r="F41" s="47"/>
      <c r="G41" s="47"/>
      <c r="H41" s="47"/>
      <c r="I41" s="47"/>
      <c r="J41" s="47"/>
      <c r="K41" s="47"/>
      <c r="L41" s="47"/>
      <c r="M41" s="47"/>
      <c r="N41" s="74"/>
      <c r="O41" s="324"/>
    </row>
    <row r="42" spans="1:15" ht="15" customHeight="1">
      <c r="A42" s="983"/>
      <c r="B42" s="3061"/>
      <c r="C42" s="2932"/>
      <c r="D42" s="1119" t="s">
        <v>1275</v>
      </c>
      <c r="E42" s="47"/>
      <c r="F42" s="47"/>
      <c r="G42" s="47"/>
      <c r="H42" s="47"/>
      <c r="I42" s="47"/>
      <c r="J42" s="47"/>
      <c r="K42" s="47"/>
      <c r="L42" s="47"/>
      <c r="M42" s="47"/>
      <c r="N42" s="74"/>
      <c r="O42" s="324"/>
    </row>
    <row r="43" spans="1:15" ht="15" customHeight="1">
      <c r="A43" s="983"/>
      <c r="B43" s="3061"/>
      <c r="C43" s="2932"/>
      <c r="D43" s="1119" t="s">
        <v>1276</v>
      </c>
      <c r="E43" s="47"/>
      <c r="F43" s="47"/>
      <c r="G43" s="47"/>
      <c r="H43" s="47"/>
      <c r="I43" s="47"/>
      <c r="J43" s="47"/>
      <c r="K43" s="47"/>
      <c r="L43" s="47"/>
      <c r="M43" s="47"/>
      <c r="N43" s="74"/>
      <c r="O43" s="324"/>
    </row>
    <row r="44" spans="1:15" ht="15" customHeight="1">
      <c r="A44" s="983"/>
      <c r="B44" s="3061"/>
      <c r="C44" s="3053" t="str">
        <f>CONCATENATE("Check: row ", ROW(C43), " ≤ row ", ROW(C42), " ≤ row ", ROW(C41), " ≤ row ", ROW(C40)," ≤ row ", ROW(C39)," ≤ row ", ROW(C38))</f>
        <v>Check: row 43 ≤ row 42 ≤ row 41 ≤ row 40 ≤ row 39 ≤ row 38</v>
      </c>
      <c r="D44" s="3054"/>
      <c r="E44" s="615" t="str">
        <f>IF(AND(E43&lt;=E42, E42&lt;=E41, E41&lt;=E40, E40&lt;=E39, E39&lt;=E38), "Pass", "Fail")</f>
        <v>Pass</v>
      </c>
      <c r="F44" s="615" t="str">
        <f t="shared" ref="F44:M44" si="7">IF(AND(F43&lt;=F42, F42&lt;=F41, F41&lt;=F40, F40&lt;=F39, F39&lt;=F38), "Pass", "Fail")</f>
        <v>Pass</v>
      </c>
      <c r="G44" s="615" t="str">
        <f t="shared" si="7"/>
        <v>Pass</v>
      </c>
      <c r="H44" s="615" t="str">
        <f t="shared" si="7"/>
        <v>Pass</v>
      </c>
      <c r="I44" s="615" t="str">
        <f t="shared" si="7"/>
        <v>Pass</v>
      </c>
      <c r="J44" s="615" t="str">
        <f t="shared" si="7"/>
        <v>Pass</v>
      </c>
      <c r="K44" s="615" t="str">
        <f t="shared" si="7"/>
        <v>Pass</v>
      </c>
      <c r="L44" s="615" t="str">
        <f t="shared" si="7"/>
        <v>Pass</v>
      </c>
      <c r="M44" s="615" t="str">
        <f t="shared" si="7"/>
        <v>Pass</v>
      </c>
      <c r="N44" s="260" t="str">
        <f>IF(AND(N43&lt;=N42, N42&lt;=N41, N41&lt;=N40, N40&lt;=N39, N39&lt;=N38), "Pass", "Fail")</f>
        <v>Pass</v>
      </c>
      <c r="O44" s="324"/>
    </row>
    <row r="45" spans="1:15" ht="15" customHeight="1">
      <c r="A45" s="983"/>
      <c r="B45" s="3061"/>
      <c r="C45" s="1193" t="s">
        <v>625</v>
      </c>
      <c r="D45" s="1186"/>
      <c r="E45" s="47"/>
      <c r="F45" s="47"/>
      <c r="G45" s="47"/>
      <c r="H45" s="47"/>
      <c r="I45" s="47"/>
      <c r="J45" s="47"/>
      <c r="K45" s="47"/>
      <c r="L45" s="47"/>
      <c r="M45" s="47"/>
      <c r="N45" s="74"/>
      <c r="O45" s="324"/>
    </row>
    <row r="46" spans="1:15" ht="15" customHeight="1">
      <c r="A46" s="983"/>
      <c r="B46" s="3061"/>
      <c r="C46" s="1193" t="s">
        <v>626</v>
      </c>
      <c r="D46" s="1186"/>
      <c r="E46" s="47"/>
      <c r="F46" s="47"/>
      <c r="G46" s="47"/>
      <c r="H46" s="47"/>
      <c r="I46" s="47"/>
      <c r="J46" s="47"/>
      <c r="K46" s="47"/>
      <c r="L46" s="47"/>
      <c r="M46" s="47"/>
      <c r="N46" s="74"/>
      <c r="O46" s="324"/>
    </row>
    <row r="47" spans="1:15" ht="15" customHeight="1">
      <c r="A47" s="983"/>
      <c r="B47" s="3061"/>
      <c r="C47" s="1193" t="s">
        <v>627</v>
      </c>
      <c r="D47" s="1186"/>
      <c r="E47" s="47"/>
      <c r="F47" s="47"/>
      <c r="G47" s="47"/>
      <c r="H47" s="47"/>
      <c r="I47" s="47"/>
      <c r="J47" s="47"/>
      <c r="K47" s="47"/>
      <c r="L47" s="47"/>
      <c r="M47" s="47"/>
      <c r="N47" s="74"/>
      <c r="O47" s="324"/>
    </row>
    <row r="48" spans="1:15" ht="15" customHeight="1">
      <c r="A48" s="983"/>
      <c r="B48" s="3061"/>
      <c r="C48" s="1177" t="str">
        <f>CONCATENATE("Check: row ", ROW(C47), " ≥ row ", ROW(C46)," ≥ row ", ROW(C45))</f>
        <v>Check: row 47 ≥ row 46 ≥ row 45</v>
      </c>
      <c r="D48" s="456"/>
      <c r="E48" s="615" t="str">
        <f t="shared" ref="E48:N48" si="8">IF(AND(E47&gt;=E46, E46&gt;=E45), "Pass", "Fail")</f>
        <v>Pass</v>
      </c>
      <c r="F48" s="615" t="str">
        <f t="shared" si="8"/>
        <v>Pass</v>
      </c>
      <c r="G48" s="615" t="str">
        <f t="shared" si="8"/>
        <v>Pass</v>
      </c>
      <c r="H48" s="615" t="str">
        <f t="shared" si="8"/>
        <v>Pass</v>
      </c>
      <c r="I48" s="615" t="str">
        <f t="shared" si="8"/>
        <v>Pass</v>
      </c>
      <c r="J48" s="615" t="str">
        <f t="shared" si="8"/>
        <v>Pass</v>
      </c>
      <c r="K48" s="615" t="str">
        <f t="shared" si="8"/>
        <v>Pass</v>
      </c>
      <c r="L48" s="615" t="str">
        <f t="shared" si="8"/>
        <v>Pass</v>
      </c>
      <c r="M48" s="615" t="str">
        <f t="shared" si="8"/>
        <v>Pass</v>
      </c>
      <c r="N48" s="260" t="str">
        <f t="shared" si="8"/>
        <v>Pass</v>
      </c>
      <c r="O48" s="324"/>
    </row>
    <row r="49" spans="1:15" ht="15" customHeight="1">
      <c r="A49" s="983"/>
      <c r="B49" s="3062"/>
      <c r="C49" s="1545" t="s">
        <v>1367</v>
      </c>
      <c r="D49" s="1408" t="s">
        <v>1271</v>
      </c>
      <c r="E49" s="47"/>
      <c r="F49" s="47"/>
      <c r="G49" s="47"/>
      <c r="H49" s="47"/>
      <c r="I49" s="47"/>
      <c r="J49" s="47"/>
      <c r="K49" s="47"/>
      <c r="L49" s="47"/>
      <c r="M49" s="47"/>
      <c r="N49" s="74"/>
      <c r="O49" s="324"/>
    </row>
    <row r="50" spans="1:15" ht="15" customHeight="1">
      <c r="A50" s="983"/>
      <c r="B50" s="3072"/>
      <c r="C50" s="1194" t="s">
        <v>628</v>
      </c>
      <c r="D50" s="1187"/>
      <c r="E50" s="48"/>
      <c r="F50" s="48"/>
      <c r="G50" s="48"/>
      <c r="H50" s="48"/>
      <c r="I50" s="48"/>
      <c r="J50" s="48"/>
      <c r="K50" s="48"/>
      <c r="L50" s="48"/>
      <c r="M50" s="48"/>
      <c r="N50" s="618"/>
      <c r="O50" s="324"/>
    </row>
    <row r="51" spans="1:15" ht="15" customHeight="1">
      <c r="A51" s="983"/>
      <c r="B51" s="3064" t="s">
        <v>629</v>
      </c>
      <c r="C51" s="3059" t="s">
        <v>1366</v>
      </c>
      <c r="D51" s="1192" t="s">
        <v>1271</v>
      </c>
      <c r="E51" s="1050"/>
      <c r="F51" s="1050"/>
      <c r="G51" s="1050"/>
      <c r="H51" s="1050"/>
      <c r="I51" s="1050"/>
      <c r="J51" s="1050"/>
      <c r="K51" s="1050"/>
      <c r="L51" s="1050"/>
      <c r="M51" s="1050"/>
      <c r="N51" s="1016"/>
      <c r="O51" s="324"/>
    </row>
    <row r="52" spans="1:15" ht="15" customHeight="1">
      <c r="A52" s="983"/>
      <c r="B52" s="3060"/>
      <c r="C52" s="3056"/>
      <c r="D52" s="1196" t="s">
        <v>1272</v>
      </c>
      <c r="E52" s="30"/>
      <c r="F52" s="30"/>
      <c r="G52" s="30"/>
      <c r="H52" s="30"/>
      <c r="I52" s="30"/>
      <c r="J52" s="30"/>
      <c r="K52" s="30"/>
      <c r="L52" s="30"/>
      <c r="M52" s="30"/>
      <c r="N52" s="258"/>
      <c r="O52" s="324"/>
    </row>
    <row r="53" spans="1:15" ht="15" customHeight="1">
      <c r="A53" s="983"/>
      <c r="B53" s="3060"/>
      <c r="C53" s="3056"/>
      <c r="D53" s="1196" t="s">
        <v>1273</v>
      </c>
      <c r="E53" s="30"/>
      <c r="F53" s="30"/>
      <c r="G53" s="30"/>
      <c r="H53" s="30"/>
      <c r="I53" s="30"/>
      <c r="J53" s="30"/>
      <c r="K53" s="30"/>
      <c r="L53" s="30"/>
      <c r="M53" s="30"/>
      <c r="N53" s="258"/>
      <c r="O53" s="324"/>
    </row>
    <row r="54" spans="1:15" ht="15" customHeight="1">
      <c r="A54" s="983"/>
      <c r="B54" s="3060"/>
      <c r="C54" s="3056"/>
      <c r="D54" s="1196" t="s">
        <v>1274</v>
      </c>
      <c r="E54" s="30"/>
      <c r="F54" s="30"/>
      <c r="G54" s="30"/>
      <c r="H54" s="30"/>
      <c r="I54" s="30"/>
      <c r="J54" s="30"/>
      <c r="K54" s="30"/>
      <c r="L54" s="30"/>
      <c r="M54" s="30"/>
      <c r="N54" s="258"/>
      <c r="O54" s="324"/>
    </row>
    <row r="55" spans="1:15" ht="15" customHeight="1">
      <c r="A55" s="983"/>
      <c r="B55" s="3060"/>
      <c r="C55" s="3056"/>
      <c r="D55" s="1196" t="s">
        <v>1275</v>
      </c>
      <c r="E55" s="30"/>
      <c r="F55" s="30"/>
      <c r="G55" s="30"/>
      <c r="H55" s="30"/>
      <c r="I55" s="30"/>
      <c r="J55" s="30"/>
      <c r="K55" s="30"/>
      <c r="L55" s="30"/>
      <c r="M55" s="30"/>
      <c r="N55" s="258"/>
      <c r="O55" s="324"/>
    </row>
    <row r="56" spans="1:15" ht="15" customHeight="1">
      <c r="A56" s="983"/>
      <c r="B56" s="3061"/>
      <c r="C56" s="3057"/>
      <c r="D56" s="1119" t="s">
        <v>1276</v>
      </c>
      <c r="E56" s="47"/>
      <c r="F56" s="47"/>
      <c r="G56" s="47"/>
      <c r="H56" s="47"/>
      <c r="I56" s="47"/>
      <c r="J56" s="47"/>
      <c r="K56" s="47"/>
      <c r="L56" s="47"/>
      <c r="M56" s="47"/>
      <c r="N56" s="74"/>
      <c r="O56" s="324"/>
    </row>
    <row r="57" spans="1:15" ht="15" customHeight="1">
      <c r="A57" s="983"/>
      <c r="B57" s="3061"/>
      <c r="C57" s="3053" t="str">
        <f>CONCATENATE("Check: row ", ROW(C56), " ≤ row ", ROW(C55), " ≤ row ", ROW(C54), " ≤ row ", ROW(C53)," ≤ row ", ROW(C52)," ≤ row ", ROW(C51))</f>
        <v>Check: row 56 ≤ row 55 ≤ row 54 ≤ row 53 ≤ row 52 ≤ row 51</v>
      </c>
      <c r="D57" s="3054"/>
      <c r="E57" s="615" t="str">
        <f>IF(AND(E56&lt;=E55, E55&lt;=E54, E54&lt;=E53, E53&lt;=E52, E52&lt;=E51), "Pass", "Fail")</f>
        <v>Pass</v>
      </c>
      <c r="F57" s="615" t="str">
        <f t="shared" ref="F57:M57" si="9">IF(AND(F56&lt;=F55, F55&lt;=F54, F54&lt;=F53, F53&lt;=F52, F52&lt;=F51), "Pass", "Fail")</f>
        <v>Pass</v>
      </c>
      <c r="G57" s="615" t="str">
        <f t="shared" si="9"/>
        <v>Pass</v>
      </c>
      <c r="H57" s="615" t="str">
        <f t="shared" si="9"/>
        <v>Pass</v>
      </c>
      <c r="I57" s="615" t="str">
        <f t="shared" si="9"/>
        <v>Pass</v>
      </c>
      <c r="J57" s="615" t="str">
        <f t="shared" si="9"/>
        <v>Pass</v>
      </c>
      <c r="K57" s="615" t="str">
        <f t="shared" si="9"/>
        <v>Pass</v>
      </c>
      <c r="L57" s="615" t="str">
        <f t="shared" si="9"/>
        <v>Pass</v>
      </c>
      <c r="M57" s="615" t="str">
        <f t="shared" si="9"/>
        <v>Pass</v>
      </c>
      <c r="N57" s="260" t="str">
        <f>IF(AND(N56&lt;=N55, N55&lt;=N54, N54&lt;=N53, N53&lt;=N52, N52&lt;=N51), "Pass", "Fail")</f>
        <v>Pass</v>
      </c>
      <c r="O57" s="324"/>
    </row>
    <row r="58" spans="1:15" ht="15" customHeight="1">
      <c r="A58" s="983"/>
      <c r="B58" s="3061"/>
      <c r="C58" s="3055" t="s">
        <v>1363</v>
      </c>
      <c r="D58" s="1196" t="s">
        <v>1271</v>
      </c>
      <c r="E58" s="47"/>
      <c r="F58" s="47"/>
      <c r="G58" s="47"/>
      <c r="H58" s="47"/>
      <c r="I58" s="47"/>
      <c r="J58" s="47"/>
      <c r="K58" s="47"/>
      <c r="L58" s="47"/>
      <c r="M58" s="47"/>
      <c r="N58" s="74"/>
      <c r="O58" s="324"/>
    </row>
    <row r="59" spans="1:15" ht="15" customHeight="1">
      <c r="A59" s="983"/>
      <c r="B59" s="3061"/>
      <c r="C59" s="3056"/>
      <c r="D59" s="1196" t="s">
        <v>1272</v>
      </c>
      <c r="E59" s="47"/>
      <c r="F59" s="47"/>
      <c r="G59" s="47"/>
      <c r="H59" s="47"/>
      <c r="I59" s="47"/>
      <c r="J59" s="47"/>
      <c r="K59" s="47"/>
      <c r="L59" s="47"/>
      <c r="M59" s="47"/>
      <c r="N59" s="74"/>
      <c r="O59" s="324"/>
    </row>
    <row r="60" spans="1:15" ht="15" customHeight="1">
      <c r="A60" s="983"/>
      <c r="B60" s="3061"/>
      <c r="C60" s="3056"/>
      <c r="D60" s="1196" t="s">
        <v>1273</v>
      </c>
      <c r="E60" s="47"/>
      <c r="F60" s="47"/>
      <c r="G60" s="47"/>
      <c r="H60" s="47"/>
      <c r="I60" s="47"/>
      <c r="J60" s="47"/>
      <c r="K60" s="47"/>
      <c r="L60" s="47"/>
      <c r="M60" s="47"/>
      <c r="N60" s="74"/>
      <c r="O60" s="324"/>
    </row>
    <row r="61" spans="1:15" ht="15" customHeight="1">
      <c r="A61" s="983"/>
      <c r="B61" s="3061"/>
      <c r="C61" s="3056"/>
      <c r="D61" s="1196" t="s">
        <v>1274</v>
      </c>
      <c r="E61" s="47"/>
      <c r="F61" s="47"/>
      <c r="G61" s="47"/>
      <c r="H61" s="47"/>
      <c r="I61" s="47"/>
      <c r="J61" s="47"/>
      <c r="K61" s="47"/>
      <c r="L61" s="47"/>
      <c r="M61" s="47"/>
      <c r="N61" s="74"/>
      <c r="O61" s="324"/>
    </row>
    <row r="62" spans="1:15" ht="15" customHeight="1">
      <c r="A62" s="983"/>
      <c r="B62" s="3061"/>
      <c r="C62" s="3056"/>
      <c r="D62" s="1196" t="s">
        <v>1275</v>
      </c>
      <c r="E62" s="47"/>
      <c r="F62" s="47"/>
      <c r="G62" s="47"/>
      <c r="H62" s="47"/>
      <c r="I62" s="47"/>
      <c r="J62" s="47"/>
      <c r="K62" s="47"/>
      <c r="L62" s="47"/>
      <c r="M62" s="47"/>
      <c r="N62" s="74"/>
      <c r="O62" s="324"/>
    </row>
    <row r="63" spans="1:15" ht="15" customHeight="1">
      <c r="A63" s="983"/>
      <c r="B63" s="3061"/>
      <c r="C63" s="3057"/>
      <c r="D63" s="1119" t="s">
        <v>1276</v>
      </c>
      <c r="E63" s="47"/>
      <c r="F63" s="47"/>
      <c r="G63" s="47"/>
      <c r="H63" s="47"/>
      <c r="I63" s="47"/>
      <c r="J63" s="47"/>
      <c r="K63" s="47"/>
      <c r="L63" s="47"/>
      <c r="M63" s="47"/>
      <c r="N63" s="74"/>
      <c r="O63" s="324"/>
    </row>
    <row r="64" spans="1:15" ht="15" customHeight="1">
      <c r="A64" s="983"/>
      <c r="B64" s="3062"/>
      <c r="C64" s="3053" t="str">
        <f>CONCATENATE("Check: row ", ROW(C63), " ≤ row ", ROW(C62), " ≤ row ", ROW(C61), " ≤ row ", ROW(C60)," ≤ row ", ROW(C59)," ≤ row ", ROW(C58))</f>
        <v>Check: row 63 ≤ row 62 ≤ row 61 ≤ row 60 ≤ row 59 ≤ row 58</v>
      </c>
      <c r="D64" s="3054"/>
      <c r="E64" s="1195" t="str">
        <f>IF(AND(E63&lt;=E62, E62&lt;=E61, E61&lt;=E60, E60&lt;=E59, E59&lt;=E58), "Pass", "Fail")</f>
        <v>Pass</v>
      </c>
      <c r="F64" s="1195" t="str">
        <f t="shared" ref="F64:N64" si="10">IF(AND(F63&lt;=F62, F62&lt;=F61, F61&lt;=F60, F60&lt;=F59, F59&lt;=F58), "Pass", "Fail")</f>
        <v>Pass</v>
      </c>
      <c r="G64" s="1195" t="str">
        <f t="shared" si="10"/>
        <v>Pass</v>
      </c>
      <c r="H64" s="1195" t="str">
        <f t="shared" si="10"/>
        <v>Pass</v>
      </c>
      <c r="I64" s="1195" t="str">
        <f t="shared" si="10"/>
        <v>Pass</v>
      </c>
      <c r="J64" s="1195" t="str">
        <f t="shared" si="10"/>
        <v>Pass</v>
      </c>
      <c r="K64" s="1195" t="str">
        <f t="shared" si="10"/>
        <v>Pass</v>
      </c>
      <c r="L64" s="1195" t="str">
        <f t="shared" si="10"/>
        <v>Pass</v>
      </c>
      <c r="M64" s="1195" t="str">
        <f t="shared" si="10"/>
        <v>Pass</v>
      </c>
      <c r="N64" s="260" t="str">
        <f t="shared" si="10"/>
        <v>Pass</v>
      </c>
      <c r="O64" s="324"/>
    </row>
    <row r="65" spans="1:15" ht="15" customHeight="1">
      <c r="A65" s="983"/>
      <c r="B65" s="1404"/>
      <c r="C65" s="1406" t="s">
        <v>1367</v>
      </c>
      <c r="D65" s="1408" t="s">
        <v>1271</v>
      </c>
      <c r="E65" s="47"/>
      <c r="F65" s="47"/>
      <c r="G65" s="47"/>
      <c r="H65" s="47"/>
      <c r="I65" s="47"/>
      <c r="J65" s="47"/>
      <c r="K65" s="47"/>
      <c r="L65" s="47"/>
      <c r="M65" s="47"/>
      <c r="N65" s="74"/>
      <c r="O65" s="324"/>
    </row>
    <row r="66" spans="1:15" ht="15" customHeight="1">
      <c r="A66" s="983"/>
      <c r="B66" s="1405"/>
      <c r="C66" s="1407" t="s">
        <v>628</v>
      </c>
      <c r="D66" s="1409"/>
      <c r="E66" s="48"/>
      <c r="F66" s="48"/>
      <c r="G66" s="48"/>
      <c r="H66" s="48"/>
      <c r="I66" s="48"/>
      <c r="J66" s="48"/>
      <c r="K66" s="48"/>
      <c r="L66" s="48"/>
      <c r="M66" s="48"/>
      <c r="N66" s="618"/>
      <c r="O66" s="324"/>
    </row>
    <row r="67" spans="1:15" ht="15" customHeight="1">
      <c r="A67" s="983"/>
      <c r="B67" s="3064" t="s">
        <v>630</v>
      </c>
      <c r="C67" s="3059" t="s">
        <v>1366</v>
      </c>
      <c r="D67" s="1192" t="s">
        <v>1271</v>
      </c>
      <c r="E67" s="1050"/>
      <c r="F67" s="1050"/>
      <c r="G67" s="1050"/>
      <c r="H67" s="1050"/>
      <c r="I67" s="1050"/>
      <c r="J67" s="1050"/>
      <c r="K67" s="1050"/>
      <c r="L67" s="1050"/>
      <c r="M67" s="1050"/>
      <c r="N67" s="1016"/>
      <c r="O67" s="324"/>
    </row>
    <row r="68" spans="1:15" ht="15" customHeight="1">
      <c r="A68" s="983"/>
      <c r="B68" s="3060"/>
      <c r="C68" s="3056"/>
      <c r="D68" s="1196" t="s">
        <v>1272</v>
      </c>
      <c r="E68" s="30"/>
      <c r="F68" s="30"/>
      <c r="G68" s="30"/>
      <c r="H68" s="30"/>
      <c r="I68" s="30"/>
      <c r="J68" s="30"/>
      <c r="K68" s="30"/>
      <c r="L68" s="30"/>
      <c r="M68" s="30"/>
      <c r="N68" s="258"/>
      <c r="O68" s="324"/>
    </row>
    <row r="69" spans="1:15" ht="15" customHeight="1">
      <c r="A69" s="983"/>
      <c r="B69" s="3060"/>
      <c r="C69" s="3056"/>
      <c r="D69" s="1196" t="s">
        <v>1273</v>
      </c>
      <c r="E69" s="30"/>
      <c r="F69" s="30"/>
      <c r="G69" s="30"/>
      <c r="H69" s="30"/>
      <c r="I69" s="30"/>
      <c r="J69" s="30"/>
      <c r="K69" s="30"/>
      <c r="L69" s="30"/>
      <c r="M69" s="30"/>
      <c r="N69" s="258"/>
      <c r="O69" s="324"/>
    </row>
    <row r="70" spans="1:15" ht="15" customHeight="1">
      <c r="A70" s="983"/>
      <c r="B70" s="3060"/>
      <c r="C70" s="3056"/>
      <c r="D70" s="1196" t="s">
        <v>1274</v>
      </c>
      <c r="E70" s="30"/>
      <c r="F70" s="30"/>
      <c r="G70" s="30"/>
      <c r="H70" s="30"/>
      <c r="I70" s="30"/>
      <c r="J70" s="30"/>
      <c r="K70" s="30"/>
      <c r="L70" s="30"/>
      <c r="M70" s="30"/>
      <c r="N70" s="258"/>
      <c r="O70" s="324"/>
    </row>
    <row r="71" spans="1:15" ht="15" customHeight="1">
      <c r="A71" s="983"/>
      <c r="B71" s="3060"/>
      <c r="C71" s="3056"/>
      <c r="D71" s="1196" t="s">
        <v>1275</v>
      </c>
      <c r="E71" s="30"/>
      <c r="F71" s="30"/>
      <c r="G71" s="30"/>
      <c r="H71" s="30"/>
      <c r="I71" s="30"/>
      <c r="J71" s="30"/>
      <c r="K71" s="30"/>
      <c r="L71" s="30"/>
      <c r="M71" s="30"/>
      <c r="N71" s="258"/>
      <c r="O71" s="324"/>
    </row>
    <row r="72" spans="1:15" ht="15" customHeight="1">
      <c r="A72" s="983"/>
      <c r="B72" s="3061"/>
      <c r="C72" s="3057"/>
      <c r="D72" s="1119" t="s">
        <v>1276</v>
      </c>
      <c r="E72" s="47"/>
      <c r="F72" s="47"/>
      <c r="G72" s="47"/>
      <c r="H72" s="47"/>
      <c r="I72" s="47"/>
      <c r="J72" s="47"/>
      <c r="K72" s="47"/>
      <c r="L72" s="47"/>
      <c r="M72" s="47"/>
      <c r="N72" s="74"/>
      <c r="O72" s="324"/>
    </row>
    <row r="73" spans="1:15" ht="15" customHeight="1">
      <c r="A73" s="983"/>
      <c r="B73" s="3061"/>
      <c r="C73" s="3053" t="str">
        <f>CONCATENATE("Check: row ", ROW(C72), " ≤ row ", ROW(C71), " ≤ row ", ROW(C70), " ≤ row ", ROW(C69)," ≤ row ", ROW(C68)," ≤ row ", ROW(C67))</f>
        <v>Check: row 72 ≤ row 71 ≤ row 70 ≤ row 69 ≤ row 68 ≤ row 67</v>
      </c>
      <c r="D73" s="3054"/>
      <c r="E73" s="615" t="str">
        <f>IF(AND(E72&lt;=E71, E71&lt;=E70, E70&lt;=E69, E69&lt;=E68, E68&lt;=E67), "Pass", "Fail")</f>
        <v>Pass</v>
      </c>
      <c r="F73" s="615" t="str">
        <f t="shared" ref="F73:M73" si="11">IF(AND(F72&lt;=F71, F71&lt;=F70, F70&lt;=F69, F69&lt;=F68, F68&lt;=F67), "Pass", "Fail")</f>
        <v>Pass</v>
      </c>
      <c r="G73" s="615" t="str">
        <f t="shared" si="11"/>
        <v>Pass</v>
      </c>
      <c r="H73" s="615" t="str">
        <f t="shared" si="11"/>
        <v>Pass</v>
      </c>
      <c r="I73" s="615" t="str">
        <f t="shared" si="11"/>
        <v>Pass</v>
      </c>
      <c r="J73" s="615" t="str">
        <f t="shared" si="11"/>
        <v>Pass</v>
      </c>
      <c r="K73" s="615" t="str">
        <f t="shared" si="11"/>
        <v>Pass</v>
      </c>
      <c r="L73" s="615" t="str">
        <f t="shared" si="11"/>
        <v>Pass</v>
      </c>
      <c r="M73" s="615" t="str">
        <f t="shared" si="11"/>
        <v>Pass</v>
      </c>
      <c r="N73" s="260" t="str">
        <f>IF(AND(N72&lt;=N71, N71&lt;=N70, N70&lt;=N69, N69&lt;=N68, N68&lt;=N67), "Pass", "Fail")</f>
        <v>Pass</v>
      </c>
      <c r="O73" s="324"/>
    </row>
    <row r="74" spans="1:15" ht="15" customHeight="1">
      <c r="A74" s="983"/>
      <c r="B74" s="3061"/>
      <c r="C74" s="3055" t="s">
        <v>1363</v>
      </c>
      <c r="D74" s="1196" t="s">
        <v>1271</v>
      </c>
      <c r="E74" s="47"/>
      <c r="F74" s="47"/>
      <c r="G74" s="47"/>
      <c r="H74" s="47"/>
      <c r="I74" s="47"/>
      <c r="J74" s="47"/>
      <c r="K74" s="47"/>
      <c r="L74" s="47"/>
      <c r="M74" s="47"/>
      <c r="N74" s="74"/>
      <c r="O74" s="324"/>
    </row>
    <row r="75" spans="1:15" ht="15" customHeight="1">
      <c r="A75" s="983"/>
      <c r="B75" s="3061"/>
      <c r="C75" s="3056"/>
      <c r="D75" s="1196" t="s">
        <v>1272</v>
      </c>
      <c r="E75" s="47"/>
      <c r="F75" s="47"/>
      <c r="G75" s="47"/>
      <c r="H75" s="47"/>
      <c r="I75" s="47"/>
      <c r="J75" s="47"/>
      <c r="K75" s="47"/>
      <c r="L75" s="47"/>
      <c r="M75" s="47"/>
      <c r="N75" s="74"/>
      <c r="O75" s="324"/>
    </row>
    <row r="76" spans="1:15" ht="15" customHeight="1">
      <c r="A76" s="983"/>
      <c r="B76" s="3061"/>
      <c r="C76" s="3056"/>
      <c r="D76" s="1196" t="s">
        <v>1273</v>
      </c>
      <c r="E76" s="47"/>
      <c r="F76" s="47"/>
      <c r="G76" s="47"/>
      <c r="H76" s="47"/>
      <c r="I76" s="47"/>
      <c r="J76" s="47"/>
      <c r="K76" s="47"/>
      <c r="L76" s="47"/>
      <c r="M76" s="47"/>
      <c r="N76" s="74"/>
      <c r="O76" s="324"/>
    </row>
    <row r="77" spans="1:15" ht="15" customHeight="1">
      <c r="A77" s="983"/>
      <c r="B77" s="3061"/>
      <c r="C77" s="3056"/>
      <c r="D77" s="1196" t="s">
        <v>1274</v>
      </c>
      <c r="E77" s="47"/>
      <c r="F77" s="47"/>
      <c r="G77" s="47"/>
      <c r="H77" s="47"/>
      <c r="I77" s="47"/>
      <c r="J77" s="47"/>
      <c r="K77" s="47"/>
      <c r="L77" s="47"/>
      <c r="M77" s="47"/>
      <c r="N77" s="74"/>
      <c r="O77" s="324"/>
    </row>
    <row r="78" spans="1:15" ht="15" customHeight="1">
      <c r="A78" s="983"/>
      <c r="B78" s="3061"/>
      <c r="C78" s="3056"/>
      <c r="D78" s="1196" t="s">
        <v>1275</v>
      </c>
      <c r="E78" s="47"/>
      <c r="F78" s="47"/>
      <c r="G78" s="47"/>
      <c r="H78" s="47"/>
      <c r="I78" s="47"/>
      <c r="J78" s="47"/>
      <c r="K78" s="47"/>
      <c r="L78" s="47"/>
      <c r="M78" s="47"/>
      <c r="N78" s="74"/>
      <c r="O78" s="324"/>
    </row>
    <row r="79" spans="1:15" ht="15" customHeight="1">
      <c r="A79" s="983"/>
      <c r="B79" s="3061"/>
      <c r="C79" s="3057"/>
      <c r="D79" s="1119" t="s">
        <v>1276</v>
      </c>
      <c r="E79" s="47"/>
      <c r="F79" s="47"/>
      <c r="G79" s="47"/>
      <c r="H79" s="47"/>
      <c r="I79" s="47"/>
      <c r="J79" s="47"/>
      <c r="K79" s="47"/>
      <c r="L79" s="47"/>
      <c r="M79" s="47"/>
      <c r="N79" s="74"/>
      <c r="O79" s="324"/>
    </row>
    <row r="80" spans="1:15" ht="15" customHeight="1">
      <c r="A80" s="983"/>
      <c r="B80" s="3062"/>
      <c r="C80" s="3053" t="str">
        <f>CONCATENATE("Check: row ", ROW(C79), " ≤ row ", ROW(C78), " ≤ row ", ROW(C77), " ≤ row ", ROW(C76)," ≤ row ", ROW(C75)," ≤ row ", ROW(C74))</f>
        <v>Check: row 79 ≤ row 78 ≤ row 77 ≤ row 76 ≤ row 75 ≤ row 74</v>
      </c>
      <c r="D80" s="3054"/>
      <c r="E80" s="1195" t="str">
        <f>IF(AND(E79&lt;=E78, E78&lt;=E77, E77&lt;=E76, E76&lt;=E75, E75&lt;=E74), "Pass", "Fail")</f>
        <v>Pass</v>
      </c>
      <c r="F80" s="1195" t="str">
        <f t="shared" ref="F80" si="12">IF(AND(F79&lt;=F78, F78&lt;=F77, F77&lt;=F76, F76&lt;=F75, F75&lt;=F74), "Pass", "Fail")</f>
        <v>Pass</v>
      </c>
      <c r="G80" s="1195" t="str">
        <f t="shared" ref="G80" si="13">IF(AND(G79&lt;=G78, G78&lt;=G77, G77&lt;=G76, G76&lt;=G75, G75&lt;=G74), "Pass", "Fail")</f>
        <v>Pass</v>
      </c>
      <c r="H80" s="1195" t="str">
        <f t="shared" ref="H80" si="14">IF(AND(H79&lt;=H78, H78&lt;=H77, H77&lt;=H76, H76&lt;=H75, H75&lt;=H74), "Pass", "Fail")</f>
        <v>Pass</v>
      </c>
      <c r="I80" s="1195" t="str">
        <f t="shared" ref="I80" si="15">IF(AND(I79&lt;=I78, I78&lt;=I77, I77&lt;=I76, I76&lt;=I75, I75&lt;=I74), "Pass", "Fail")</f>
        <v>Pass</v>
      </c>
      <c r="J80" s="1195" t="str">
        <f t="shared" ref="J80" si="16">IF(AND(J79&lt;=J78, J78&lt;=J77, J77&lt;=J76, J76&lt;=J75, J75&lt;=J74), "Pass", "Fail")</f>
        <v>Pass</v>
      </c>
      <c r="K80" s="1195" t="str">
        <f t="shared" ref="K80" si="17">IF(AND(K79&lt;=K78, K78&lt;=K77, K77&lt;=K76, K76&lt;=K75, K75&lt;=K74), "Pass", "Fail")</f>
        <v>Pass</v>
      </c>
      <c r="L80" s="1195" t="str">
        <f t="shared" ref="L80" si="18">IF(AND(L79&lt;=L78, L78&lt;=L77, L77&lt;=L76, L76&lt;=L75, L75&lt;=L74), "Pass", "Fail")</f>
        <v>Pass</v>
      </c>
      <c r="M80" s="1195" t="str">
        <f t="shared" ref="M80" si="19">IF(AND(M79&lt;=M78, M78&lt;=M77, M77&lt;=M76, M76&lt;=M75, M75&lt;=M74), "Pass", "Fail")</f>
        <v>Pass</v>
      </c>
      <c r="N80" s="260" t="str">
        <f t="shared" ref="N80" si="20">IF(AND(N79&lt;=N78, N78&lt;=N77, N77&lt;=N76, N76&lt;=N75, N75&lt;=N74), "Pass", "Fail")</f>
        <v>Pass</v>
      </c>
      <c r="O80" s="324"/>
    </row>
    <row r="81" spans="1:15" ht="15" customHeight="1">
      <c r="A81" s="983"/>
      <c r="B81" s="1404"/>
      <c r="C81" s="1406" t="s">
        <v>1367</v>
      </c>
      <c r="D81" s="1408" t="s">
        <v>1271</v>
      </c>
      <c r="E81" s="47"/>
      <c r="F81" s="47"/>
      <c r="G81" s="47"/>
      <c r="H81" s="47"/>
      <c r="I81" s="47"/>
      <c r="J81" s="47"/>
      <c r="K81" s="47"/>
      <c r="L81" s="47"/>
      <c r="M81" s="47"/>
      <c r="N81" s="74"/>
      <c r="O81" s="324"/>
    </row>
    <row r="82" spans="1:15" ht="15" customHeight="1">
      <c r="A82" s="983"/>
      <c r="B82" s="1405"/>
      <c r="C82" s="1407" t="s">
        <v>628</v>
      </c>
      <c r="D82" s="1409"/>
      <c r="E82" s="48"/>
      <c r="F82" s="48"/>
      <c r="G82" s="48"/>
      <c r="H82" s="48"/>
      <c r="I82" s="48"/>
      <c r="J82" s="48"/>
      <c r="K82" s="48"/>
      <c r="L82" s="48"/>
      <c r="M82" s="48"/>
      <c r="N82" s="618"/>
      <c r="O82" s="324"/>
    </row>
    <row r="83" spans="1:15" ht="15" customHeight="1">
      <c r="A83" s="983"/>
      <c r="B83" s="3060" t="s">
        <v>631</v>
      </c>
      <c r="C83" s="3059" t="s">
        <v>1366</v>
      </c>
      <c r="D83" s="1192" t="s">
        <v>1271</v>
      </c>
      <c r="E83" s="30"/>
      <c r="F83" s="30"/>
      <c r="G83" s="30"/>
      <c r="H83" s="30"/>
      <c r="I83" s="30"/>
      <c r="J83" s="30"/>
      <c r="K83" s="30"/>
      <c r="L83" s="30"/>
      <c r="M83" s="30"/>
      <c r="N83" s="258"/>
      <c r="O83" s="324"/>
    </row>
    <row r="84" spans="1:15" ht="15" customHeight="1">
      <c r="A84" s="983"/>
      <c r="B84" s="3060"/>
      <c r="C84" s="3056"/>
      <c r="D84" s="1196" t="s">
        <v>1272</v>
      </c>
      <c r="E84" s="30"/>
      <c r="F84" s="30"/>
      <c r="G84" s="30"/>
      <c r="H84" s="30"/>
      <c r="I84" s="30"/>
      <c r="J84" s="30"/>
      <c r="K84" s="30"/>
      <c r="L84" s="30"/>
      <c r="M84" s="30"/>
      <c r="N84" s="258"/>
      <c r="O84" s="324"/>
    </row>
    <row r="85" spans="1:15" ht="15" customHeight="1">
      <c r="A85" s="983"/>
      <c r="B85" s="3060"/>
      <c r="C85" s="3056"/>
      <c r="D85" s="1196" t="s">
        <v>1273</v>
      </c>
      <c r="E85" s="30"/>
      <c r="F85" s="30"/>
      <c r="G85" s="30"/>
      <c r="H85" s="30"/>
      <c r="I85" s="30"/>
      <c r="J85" s="30"/>
      <c r="K85" s="30"/>
      <c r="L85" s="30"/>
      <c r="M85" s="30"/>
      <c r="N85" s="258"/>
      <c r="O85" s="324"/>
    </row>
    <row r="86" spans="1:15" ht="15" customHeight="1">
      <c r="A86" s="983"/>
      <c r="B86" s="3060"/>
      <c r="C86" s="3056"/>
      <c r="D86" s="1196" t="s">
        <v>1274</v>
      </c>
      <c r="E86" s="30"/>
      <c r="F86" s="30"/>
      <c r="G86" s="30"/>
      <c r="H86" s="30"/>
      <c r="I86" s="30"/>
      <c r="J86" s="30"/>
      <c r="K86" s="30"/>
      <c r="L86" s="30"/>
      <c r="M86" s="30"/>
      <c r="N86" s="258"/>
      <c r="O86" s="324"/>
    </row>
    <row r="87" spans="1:15" ht="15" customHeight="1">
      <c r="A87" s="983"/>
      <c r="B87" s="3060"/>
      <c r="C87" s="3056"/>
      <c r="D87" s="1196" t="s">
        <v>1275</v>
      </c>
      <c r="E87" s="30"/>
      <c r="F87" s="30"/>
      <c r="G87" s="30"/>
      <c r="H87" s="30"/>
      <c r="I87" s="30"/>
      <c r="J87" s="30"/>
      <c r="K87" s="30"/>
      <c r="L87" s="30"/>
      <c r="M87" s="30"/>
      <c r="N87" s="258"/>
      <c r="O87" s="324"/>
    </row>
    <row r="88" spans="1:15" ht="15" customHeight="1">
      <c r="A88" s="983"/>
      <c r="B88" s="3061"/>
      <c r="C88" s="3057"/>
      <c r="D88" s="1119" t="s">
        <v>1276</v>
      </c>
      <c r="E88" s="47"/>
      <c r="F88" s="47"/>
      <c r="G88" s="47"/>
      <c r="H88" s="47"/>
      <c r="I88" s="47"/>
      <c r="J88" s="47"/>
      <c r="K88" s="47"/>
      <c r="L88" s="47"/>
      <c r="M88" s="47"/>
      <c r="N88" s="74"/>
      <c r="O88" s="324"/>
    </row>
    <row r="89" spans="1:15" ht="15" customHeight="1">
      <c r="A89" s="983"/>
      <c r="B89" s="3061"/>
      <c r="C89" s="3053" t="str">
        <f>CONCATENATE("Check: row ", ROW(C88), " ≤ row ", ROW(C87), " ≤ row ", ROW(C86), " ≤ row ", ROW(C85)," ≤ row ", ROW(C84)," ≤ row ", ROW(C83))</f>
        <v>Check: row 88 ≤ row 87 ≤ row 86 ≤ row 85 ≤ row 84 ≤ row 83</v>
      </c>
      <c r="D89" s="3054"/>
      <c r="E89" s="615" t="str">
        <f>IF(AND(E88&lt;=E87, E87&lt;=E86, E86&lt;=E85, E85&lt;=E84, E84&lt;=E83), "Pass", "Fail")</f>
        <v>Pass</v>
      </c>
      <c r="F89" s="615" t="str">
        <f t="shared" ref="F89:M89" si="21">IF(AND(F88&lt;=F87, F87&lt;=F86, F86&lt;=F85, F85&lt;=F84, F84&lt;=F83), "Pass", "Fail")</f>
        <v>Pass</v>
      </c>
      <c r="G89" s="615" t="str">
        <f t="shared" si="21"/>
        <v>Pass</v>
      </c>
      <c r="H89" s="615" t="str">
        <f t="shared" si="21"/>
        <v>Pass</v>
      </c>
      <c r="I89" s="615" t="str">
        <f t="shared" si="21"/>
        <v>Pass</v>
      </c>
      <c r="J89" s="615" t="str">
        <f t="shared" si="21"/>
        <v>Pass</v>
      </c>
      <c r="K89" s="615" t="str">
        <f t="shared" si="21"/>
        <v>Pass</v>
      </c>
      <c r="L89" s="615" t="str">
        <f t="shared" si="21"/>
        <v>Pass</v>
      </c>
      <c r="M89" s="615" t="str">
        <f t="shared" si="21"/>
        <v>Pass</v>
      </c>
      <c r="N89" s="260" t="str">
        <f>IF(AND(N88&lt;=N87, N87&lt;=N86, N86&lt;=N85, N85&lt;=N84, N84&lt;=N83), "Pass", "Fail")</f>
        <v>Pass</v>
      </c>
      <c r="O89" s="324"/>
    </row>
    <row r="90" spans="1:15" ht="15" customHeight="1">
      <c r="A90" s="983"/>
      <c r="B90" s="3061"/>
      <c r="C90" s="3055" t="s">
        <v>1363</v>
      </c>
      <c r="D90" s="1196" t="s">
        <v>1271</v>
      </c>
      <c r="E90" s="47"/>
      <c r="F90" s="47"/>
      <c r="G90" s="47"/>
      <c r="H90" s="47"/>
      <c r="I90" s="47"/>
      <c r="J90" s="47"/>
      <c r="K90" s="47"/>
      <c r="L90" s="47"/>
      <c r="M90" s="47"/>
      <c r="N90" s="74"/>
      <c r="O90" s="324"/>
    </row>
    <row r="91" spans="1:15" ht="15" customHeight="1">
      <c r="A91" s="983"/>
      <c r="B91" s="3061"/>
      <c r="C91" s="3056"/>
      <c r="D91" s="1196" t="s">
        <v>1272</v>
      </c>
      <c r="E91" s="47"/>
      <c r="F91" s="47"/>
      <c r="G91" s="47"/>
      <c r="H91" s="47"/>
      <c r="I91" s="47"/>
      <c r="J91" s="47"/>
      <c r="K91" s="47"/>
      <c r="L91" s="47"/>
      <c r="M91" s="47"/>
      <c r="N91" s="74"/>
      <c r="O91" s="324"/>
    </row>
    <row r="92" spans="1:15" ht="15" customHeight="1">
      <c r="A92" s="983"/>
      <c r="B92" s="3061"/>
      <c r="C92" s="3056"/>
      <c r="D92" s="1196" t="s">
        <v>1273</v>
      </c>
      <c r="E92" s="47"/>
      <c r="F92" s="47"/>
      <c r="G92" s="47"/>
      <c r="H92" s="47"/>
      <c r="I92" s="47"/>
      <c r="J92" s="47"/>
      <c r="K92" s="47"/>
      <c r="L92" s="47"/>
      <c r="M92" s="47"/>
      <c r="N92" s="74"/>
      <c r="O92" s="324"/>
    </row>
    <row r="93" spans="1:15" ht="15" customHeight="1">
      <c r="A93" s="983"/>
      <c r="B93" s="3061"/>
      <c r="C93" s="3056"/>
      <c r="D93" s="1196" t="s">
        <v>1274</v>
      </c>
      <c r="E93" s="47"/>
      <c r="F93" s="47"/>
      <c r="G93" s="47"/>
      <c r="H93" s="47"/>
      <c r="I93" s="47"/>
      <c r="J93" s="47"/>
      <c r="K93" s="47"/>
      <c r="L93" s="47"/>
      <c r="M93" s="47"/>
      <c r="N93" s="74"/>
      <c r="O93" s="324"/>
    </row>
    <row r="94" spans="1:15" ht="15" customHeight="1">
      <c r="A94" s="983"/>
      <c r="B94" s="3061"/>
      <c r="C94" s="3056"/>
      <c r="D94" s="1196" t="s">
        <v>1275</v>
      </c>
      <c r="E94" s="47"/>
      <c r="F94" s="47"/>
      <c r="G94" s="47"/>
      <c r="H94" s="47"/>
      <c r="I94" s="47"/>
      <c r="J94" s="47"/>
      <c r="K94" s="47"/>
      <c r="L94" s="47"/>
      <c r="M94" s="47"/>
      <c r="N94" s="74"/>
      <c r="O94" s="324"/>
    </row>
    <row r="95" spans="1:15" ht="15" customHeight="1">
      <c r="A95" s="983"/>
      <c r="B95" s="3061"/>
      <c r="C95" s="3057"/>
      <c r="D95" s="1119" t="s">
        <v>1276</v>
      </c>
      <c r="E95" s="47"/>
      <c r="F95" s="47"/>
      <c r="G95" s="47"/>
      <c r="H95" s="47"/>
      <c r="I95" s="47"/>
      <c r="J95" s="47"/>
      <c r="K95" s="47"/>
      <c r="L95" s="47"/>
      <c r="M95" s="47"/>
      <c r="N95" s="74"/>
      <c r="O95" s="324"/>
    </row>
    <row r="96" spans="1:15" ht="15" customHeight="1">
      <c r="A96" s="983"/>
      <c r="B96" s="3062"/>
      <c r="C96" s="3053" t="str">
        <f>CONCATENATE("Check: row ", ROW(C95), " ≤ row ", ROW(C94), " ≤ row ", ROW(C93), " ≤ row ", ROW(C92)," ≤ row ", ROW(C91)," ≤ row ", ROW(C90))</f>
        <v>Check: row 95 ≤ row 94 ≤ row 93 ≤ row 92 ≤ row 91 ≤ row 90</v>
      </c>
      <c r="D96" s="3054"/>
      <c r="E96" s="1195" t="str">
        <f>IF(AND(E95&lt;=E94, E94&lt;=E93, E93&lt;=E92, E92&lt;=E91, E91&lt;=E90), "Pass", "Fail")</f>
        <v>Pass</v>
      </c>
      <c r="F96" s="1195" t="str">
        <f t="shared" ref="F96" si="22">IF(AND(F95&lt;=F94, F94&lt;=F93, F93&lt;=F92, F92&lt;=F91, F91&lt;=F90), "Pass", "Fail")</f>
        <v>Pass</v>
      </c>
      <c r="G96" s="1195" t="str">
        <f t="shared" ref="G96" si="23">IF(AND(G95&lt;=G94, G94&lt;=G93, G93&lt;=G92, G92&lt;=G91, G91&lt;=G90), "Pass", "Fail")</f>
        <v>Pass</v>
      </c>
      <c r="H96" s="1195" t="str">
        <f t="shared" ref="H96" si="24">IF(AND(H95&lt;=H94, H94&lt;=H93, H93&lt;=H92, H92&lt;=H91, H91&lt;=H90), "Pass", "Fail")</f>
        <v>Pass</v>
      </c>
      <c r="I96" s="1195" t="str">
        <f t="shared" ref="I96" si="25">IF(AND(I95&lt;=I94, I94&lt;=I93, I93&lt;=I92, I92&lt;=I91, I91&lt;=I90), "Pass", "Fail")</f>
        <v>Pass</v>
      </c>
      <c r="J96" s="1195" t="str">
        <f t="shared" ref="J96" si="26">IF(AND(J95&lt;=J94, J94&lt;=J93, J93&lt;=J92, J92&lt;=J91, J91&lt;=J90), "Pass", "Fail")</f>
        <v>Pass</v>
      </c>
      <c r="K96" s="1195" t="str">
        <f t="shared" ref="K96" si="27">IF(AND(K95&lt;=K94, K94&lt;=K93, K93&lt;=K92, K92&lt;=K91, K91&lt;=K90), "Pass", "Fail")</f>
        <v>Pass</v>
      </c>
      <c r="L96" s="1195" t="str">
        <f t="shared" ref="L96" si="28">IF(AND(L95&lt;=L94, L94&lt;=L93, L93&lt;=L92, L92&lt;=L91, L91&lt;=L90), "Pass", "Fail")</f>
        <v>Pass</v>
      </c>
      <c r="M96" s="1195" t="str">
        <f t="shared" ref="M96" si="29">IF(AND(M95&lt;=M94, M94&lt;=M93, M93&lt;=M92, M92&lt;=M91, M91&lt;=M90), "Pass", "Fail")</f>
        <v>Pass</v>
      </c>
      <c r="N96" s="260" t="str">
        <f t="shared" ref="N96" si="30">IF(AND(N95&lt;=N94, N94&lt;=N93, N93&lt;=N92, N92&lt;=N91, N91&lt;=N90), "Pass", "Fail")</f>
        <v>Pass</v>
      </c>
      <c r="O96" s="324"/>
    </row>
    <row r="97" spans="1:15" ht="15" customHeight="1">
      <c r="A97" s="983"/>
      <c r="B97" s="1404"/>
      <c r="C97" s="1406" t="s">
        <v>1367</v>
      </c>
      <c r="D97" s="1408" t="s">
        <v>1271</v>
      </c>
      <c r="E97" s="47"/>
      <c r="F97" s="47"/>
      <c r="G97" s="47"/>
      <c r="H97" s="47"/>
      <c r="I97" s="47"/>
      <c r="J97" s="47"/>
      <c r="K97" s="47"/>
      <c r="L97" s="47"/>
      <c r="M97" s="47"/>
      <c r="N97" s="74"/>
      <c r="O97" s="324"/>
    </row>
    <row r="98" spans="1:15" ht="15" customHeight="1">
      <c r="A98" s="983"/>
      <c r="B98" s="1405"/>
      <c r="C98" s="1407" t="s">
        <v>628</v>
      </c>
      <c r="D98" s="1409"/>
      <c r="E98" s="48"/>
      <c r="F98" s="48"/>
      <c r="G98" s="48"/>
      <c r="H98" s="48"/>
      <c r="I98" s="48"/>
      <c r="J98" s="48"/>
      <c r="K98" s="48"/>
      <c r="L98" s="48"/>
      <c r="M98" s="48"/>
      <c r="N98" s="618"/>
      <c r="O98" s="324"/>
    </row>
    <row r="99" spans="1:15" ht="15" customHeight="1">
      <c r="A99" s="983"/>
      <c r="B99" s="3064" t="s">
        <v>632</v>
      </c>
      <c r="C99" s="3059" t="s">
        <v>1366</v>
      </c>
      <c r="D99" s="1192" t="s">
        <v>1271</v>
      </c>
      <c r="E99" s="1050"/>
      <c r="F99" s="1050"/>
      <c r="G99" s="1050"/>
      <c r="H99" s="1050"/>
      <c r="I99" s="1050"/>
      <c r="J99" s="1050"/>
      <c r="K99" s="1050"/>
      <c r="L99" s="1050"/>
      <c r="M99" s="1050"/>
      <c r="N99" s="1016"/>
      <c r="O99" s="324"/>
    </row>
    <row r="100" spans="1:15" ht="15" customHeight="1">
      <c r="A100" s="983"/>
      <c r="B100" s="3060"/>
      <c r="C100" s="3056"/>
      <c r="D100" s="1196" t="s">
        <v>1272</v>
      </c>
      <c r="E100" s="30"/>
      <c r="F100" s="30"/>
      <c r="G100" s="30"/>
      <c r="H100" s="30"/>
      <c r="I100" s="30"/>
      <c r="J100" s="30"/>
      <c r="K100" s="30"/>
      <c r="L100" s="30"/>
      <c r="M100" s="30"/>
      <c r="N100" s="258"/>
      <c r="O100" s="324"/>
    </row>
    <row r="101" spans="1:15" ht="15" customHeight="1">
      <c r="A101" s="983"/>
      <c r="B101" s="3060"/>
      <c r="C101" s="3056"/>
      <c r="D101" s="1196" t="s">
        <v>1273</v>
      </c>
      <c r="E101" s="30"/>
      <c r="F101" s="30"/>
      <c r="G101" s="30"/>
      <c r="H101" s="30"/>
      <c r="I101" s="30"/>
      <c r="J101" s="30"/>
      <c r="K101" s="30"/>
      <c r="L101" s="30"/>
      <c r="M101" s="30"/>
      <c r="N101" s="258"/>
      <c r="O101" s="324"/>
    </row>
    <row r="102" spans="1:15" ht="15" customHeight="1">
      <c r="A102" s="983"/>
      <c r="B102" s="3060"/>
      <c r="C102" s="3056"/>
      <c r="D102" s="1196" t="s">
        <v>1274</v>
      </c>
      <c r="E102" s="30"/>
      <c r="F102" s="30"/>
      <c r="G102" s="30"/>
      <c r="H102" s="30"/>
      <c r="I102" s="30"/>
      <c r="J102" s="30"/>
      <c r="K102" s="30"/>
      <c r="L102" s="30"/>
      <c r="M102" s="30"/>
      <c r="N102" s="258"/>
      <c r="O102" s="324"/>
    </row>
    <row r="103" spans="1:15" ht="15" customHeight="1">
      <c r="A103" s="983"/>
      <c r="B103" s="3060"/>
      <c r="C103" s="3056"/>
      <c r="D103" s="1196" t="s">
        <v>1275</v>
      </c>
      <c r="E103" s="30"/>
      <c r="F103" s="30"/>
      <c r="G103" s="30"/>
      <c r="H103" s="30"/>
      <c r="I103" s="30"/>
      <c r="J103" s="30"/>
      <c r="K103" s="30"/>
      <c r="L103" s="30"/>
      <c r="M103" s="30"/>
      <c r="N103" s="258"/>
      <c r="O103" s="324"/>
    </row>
    <row r="104" spans="1:15" ht="15" customHeight="1">
      <c r="A104" s="983"/>
      <c r="B104" s="3061"/>
      <c r="C104" s="3057"/>
      <c r="D104" s="1119" t="s">
        <v>1276</v>
      </c>
      <c r="E104" s="47"/>
      <c r="F104" s="47"/>
      <c r="G104" s="47"/>
      <c r="H104" s="47"/>
      <c r="I104" s="47"/>
      <c r="J104" s="47"/>
      <c r="K104" s="47"/>
      <c r="L104" s="47"/>
      <c r="M104" s="47"/>
      <c r="N104" s="74"/>
      <c r="O104" s="324"/>
    </row>
    <row r="105" spans="1:15" ht="15" customHeight="1">
      <c r="A105" s="983"/>
      <c r="B105" s="3061"/>
      <c r="C105" s="3053" t="str">
        <f>CONCATENATE("Check: row ", ROW(C104), " ≤ row ", ROW(C103), " ≤ row ", ROW(C102), " ≤ row ", ROW(C101)," ≤ row ", ROW(C100)," ≤ row ", ROW(C99))</f>
        <v>Check: row 104 ≤ row 103 ≤ row 102 ≤ row 101 ≤ row 100 ≤ row 99</v>
      </c>
      <c r="D105" s="3054"/>
      <c r="E105" s="615" t="str">
        <f>IF(AND(E104&lt;=E103, E103&lt;=E102, E102&lt;=E101, E101&lt;=E100, E100&lt;=E99), "Pass", "Fail")</f>
        <v>Pass</v>
      </c>
      <c r="F105" s="615" t="str">
        <f t="shared" ref="F105:M105" si="31">IF(AND(F104&lt;=F103, F103&lt;=F102, F102&lt;=F101, F101&lt;=F100, F100&lt;=F99), "Pass", "Fail")</f>
        <v>Pass</v>
      </c>
      <c r="G105" s="615" t="str">
        <f t="shared" si="31"/>
        <v>Pass</v>
      </c>
      <c r="H105" s="615" t="str">
        <f t="shared" si="31"/>
        <v>Pass</v>
      </c>
      <c r="I105" s="615" t="str">
        <f t="shared" si="31"/>
        <v>Pass</v>
      </c>
      <c r="J105" s="615" t="str">
        <f t="shared" si="31"/>
        <v>Pass</v>
      </c>
      <c r="K105" s="615" t="str">
        <f t="shared" si="31"/>
        <v>Pass</v>
      </c>
      <c r="L105" s="615" t="str">
        <f t="shared" si="31"/>
        <v>Pass</v>
      </c>
      <c r="M105" s="615" t="str">
        <f t="shared" si="31"/>
        <v>Pass</v>
      </c>
      <c r="N105" s="260" t="str">
        <f>IF(AND(N104&lt;=N103, N103&lt;=N102, N102&lt;=N101, N101&lt;=N100, N100&lt;=N99), "Pass", "Fail")</f>
        <v>Pass</v>
      </c>
      <c r="O105" s="324"/>
    </row>
    <row r="106" spans="1:15" ht="15" customHeight="1">
      <c r="A106" s="983"/>
      <c r="B106" s="3061"/>
      <c r="C106" s="3055" t="s">
        <v>1363</v>
      </c>
      <c r="D106" s="1196" t="s">
        <v>1271</v>
      </c>
      <c r="E106" s="47"/>
      <c r="F106" s="47"/>
      <c r="G106" s="47"/>
      <c r="H106" s="47"/>
      <c r="I106" s="47"/>
      <c r="J106" s="47"/>
      <c r="K106" s="47"/>
      <c r="L106" s="47"/>
      <c r="M106" s="47"/>
      <c r="N106" s="74"/>
      <c r="O106" s="324"/>
    </row>
    <row r="107" spans="1:15" ht="15" customHeight="1">
      <c r="A107" s="983"/>
      <c r="B107" s="3061"/>
      <c r="C107" s="3056"/>
      <c r="D107" s="1196" t="s">
        <v>1272</v>
      </c>
      <c r="E107" s="47"/>
      <c r="F107" s="47"/>
      <c r="G107" s="47"/>
      <c r="H107" s="47"/>
      <c r="I107" s="47"/>
      <c r="J107" s="47"/>
      <c r="K107" s="47"/>
      <c r="L107" s="47"/>
      <c r="M107" s="47"/>
      <c r="N107" s="74"/>
      <c r="O107" s="324"/>
    </row>
    <row r="108" spans="1:15" ht="15" customHeight="1">
      <c r="A108" s="983"/>
      <c r="B108" s="3061"/>
      <c r="C108" s="3056"/>
      <c r="D108" s="1196" t="s">
        <v>1273</v>
      </c>
      <c r="E108" s="47"/>
      <c r="F108" s="47"/>
      <c r="G108" s="47"/>
      <c r="H108" s="47"/>
      <c r="I108" s="47"/>
      <c r="J108" s="47"/>
      <c r="K108" s="47"/>
      <c r="L108" s="47"/>
      <c r="M108" s="47"/>
      <c r="N108" s="74"/>
      <c r="O108" s="324"/>
    </row>
    <row r="109" spans="1:15" ht="15" customHeight="1">
      <c r="A109" s="983"/>
      <c r="B109" s="3061"/>
      <c r="C109" s="3056"/>
      <c r="D109" s="1196" t="s">
        <v>1274</v>
      </c>
      <c r="E109" s="47"/>
      <c r="F109" s="47"/>
      <c r="G109" s="47"/>
      <c r="H109" s="47"/>
      <c r="I109" s="47"/>
      <c r="J109" s="47"/>
      <c r="K109" s="47"/>
      <c r="L109" s="47"/>
      <c r="M109" s="47"/>
      <c r="N109" s="74"/>
      <c r="O109" s="324"/>
    </row>
    <row r="110" spans="1:15" ht="15" customHeight="1">
      <c r="A110" s="983"/>
      <c r="B110" s="3061"/>
      <c r="C110" s="3056"/>
      <c r="D110" s="1196" t="s">
        <v>1275</v>
      </c>
      <c r="E110" s="47"/>
      <c r="F110" s="47"/>
      <c r="G110" s="47"/>
      <c r="H110" s="47"/>
      <c r="I110" s="47"/>
      <c r="J110" s="47"/>
      <c r="K110" s="47"/>
      <c r="L110" s="47"/>
      <c r="M110" s="47"/>
      <c r="N110" s="74"/>
      <c r="O110" s="324"/>
    </row>
    <row r="111" spans="1:15" ht="15" customHeight="1">
      <c r="A111" s="983"/>
      <c r="B111" s="3061"/>
      <c r="C111" s="3057"/>
      <c r="D111" s="1119" t="s">
        <v>1276</v>
      </c>
      <c r="E111" s="47"/>
      <c r="F111" s="47"/>
      <c r="G111" s="47"/>
      <c r="H111" s="47"/>
      <c r="I111" s="47"/>
      <c r="J111" s="47"/>
      <c r="K111" s="47"/>
      <c r="L111" s="47"/>
      <c r="M111" s="47"/>
      <c r="N111" s="74"/>
      <c r="O111" s="324"/>
    </row>
    <row r="112" spans="1:15" ht="15" customHeight="1">
      <c r="A112" s="983"/>
      <c r="B112" s="3062"/>
      <c r="C112" s="3053" t="str">
        <f>CONCATENATE("Check: row ", ROW(C111), " ≤ row ", ROW(C110), " ≤ row ", ROW(C109), " ≤ row ", ROW(C108)," ≤ row ", ROW(C107)," ≤ row ", ROW(C106))</f>
        <v>Check: row 111 ≤ row 110 ≤ row 109 ≤ row 108 ≤ row 107 ≤ row 106</v>
      </c>
      <c r="D112" s="3054"/>
      <c r="E112" s="1195" t="str">
        <f>IF(AND(E111&lt;=E110, E110&lt;=E109, E109&lt;=E108, E108&lt;=E107, E107&lt;=E106), "Pass", "Fail")</f>
        <v>Pass</v>
      </c>
      <c r="F112" s="1195" t="str">
        <f t="shared" ref="F112" si="32">IF(AND(F111&lt;=F110, F110&lt;=F109, F109&lt;=F108, F108&lt;=F107, F107&lt;=F106), "Pass", "Fail")</f>
        <v>Pass</v>
      </c>
      <c r="G112" s="1195" t="str">
        <f t="shared" ref="G112" si="33">IF(AND(G111&lt;=G110, G110&lt;=G109, G109&lt;=G108, G108&lt;=G107, G107&lt;=G106), "Pass", "Fail")</f>
        <v>Pass</v>
      </c>
      <c r="H112" s="1195" t="str">
        <f t="shared" ref="H112" si="34">IF(AND(H111&lt;=H110, H110&lt;=H109, H109&lt;=H108, H108&lt;=H107, H107&lt;=H106), "Pass", "Fail")</f>
        <v>Pass</v>
      </c>
      <c r="I112" s="1195" t="str">
        <f t="shared" ref="I112" si="35">IF(AND(I111&lt;=I110, I110&lt;=I109, I109&lt;=I108, I108&lt;=I107, I107&lt;=I106), "Pass", "Fail")</f>
        <v>Pass</v>
      </c>
      <c r="J112" s="1195" t="str">
        <f t="shared" ref="J112" si="36">IF(AND(J111&lt;=J110, J110&lt;=J109, J109&lt;=J108, J108&lt;=J107, J107&lt;=J106), "Pass", "Fail")</f>
        <v>Pass</v>
      </c>
      <c r="K112" s="1195" t="str">
        <f t="shared" ref="K112" si="37">IF(AND(K111&lt;=K110, K110&lt;=K109, K109&lt;=K108, K108&lt;=K107, K107&lt;=K106), "Pass", "Fail")</f>
        <v>Pass</v>
      </c>
      <c r="L112" s="1195" t="str">
        <f t="shared" ref="L112" si="38">IF(AND(L111&lt;=L110, L110&lt;=L109, L109&lt;=L108, L108&lt;=L107, L107&lt;=L106), "Pass", "Fail")</f>
        <v>Pass</v>
      </c>
      <c r="M112" s="1195" t="str">
        <f t="shared" ref="M112" si="39">IF(AND(M111&lt;=M110, M110&lt;=M109, M109&lt;=M108, M108&lt;=M107, M107&lt;=M106), "Pass", "Fail")</f>
        <v>Pass</v>
      </c>
      <c r="N112" s="260" t="str">
        <f t="shared" ref="N112" si="40">IF(AND(N111&lt;=N110, N110&lt;=N109, N109&lt;=N108, N108&lt;=N107, N107&lt;=N106), "Pass", "Fail")</f>
        <v>Pass</v>
      </c>
      <c r="O112" s="324"/>
    </row>
    <row r="113" spans="1:15" ht="15" customHeight="1">
      <c r="A113" s="983"/>
      <c r="B113" s="1404"/>
      <c r="C113" s="1406" t="s">
        <v>1367</v>
      </c>
      <c r="D113" s="1408" t="s">
        <v>1271</v>
      </c>
      <c r="E113" s="47"/>
      <c r="F113" s="47"/>
      <c r="G113" s="47"/>
      <c r="H113" s="47"/>
      <c r="I113" s="47"/>
      <c r="J113" s="47"/>
      <c r="K113" s="47"/>
      <c r="L113" s="47"/>
      <c r="M113" s="47"/>
      <c r="N113" s="74"/>
      <c r="O113" s="324"/>
    </row>
    <row r="114" spans="1:15" ht="15" customHeight="1">
      <c r="A114" s="983"/>
      <c r="B114" s="1405"/>
      <c r="C114" s="1407" t="s">
        <v>628</v>
      </c>
      <c r="D114" s="1409"/>
      <c r="E114" s="48"/>
      <c r="F114" s="48"/>
      <c r="G114" s="48"/>
      <c r="H114" s="48"/>
      <c r="I114" s="48"/>
      <c r="J114" s="48"/>
      <c r="K114" s="48"/>
      <c r="L114" s="48"/>
      <c r="M114" s="48"/>
      <c r="N114" s="618"/>
      <c r="O114" s="324"/>
    </row>
    <row r="115" spans="1:15" ht="15" customHeight="1">
      <c r="A115" s="983"/>
      <c r="B115" s="3060" t="s">
        <v>633</v>
      </c>
      <c r="C115" s="3059" t="s">
        <v>1366</v>
      </c>
      <c r="D115" s="1192" t="s">
        <v>1271</v>
      </c>
      <c r="E115" s="30"/>
      <c r="F115" s="30"/>
      <c r="G115" s="30"/>
      <c r="H115" s="30"/>
      <c r="I115" s="30"/>
      <c r="J115" s="30"/>
      <c r="K115" s="30"/>
      <c r="L115" s="30"/>
      <c r="M115" s="30"/>
      <c r="N115" s="258"/>
      <c r="O115" s="324"/>
    </row>
    <row r="116" spans="1:15" ht="15" customHeight="1">
      <c r="A116" s="983"/>
      <c r="B116" s="3060"/>
      <c r="C116" s="3056"/>
      <c r="D116" s="1196" t="s">
        <v>1272</v>
      </c>
      <c r="E116" s="30"/>
      <c r="F116" s="30"/>
      <c r="G116" s="30"/>
      <c r="H116" s="30"/>
      <c r="I116" s="30"/>
      <c r="J116" s="30"/>
      <c r="K116" s="30"/>
      <c r="L116" s="30"/>
      <c r="M116" s="30"/>
      <c r="N116" s="258"/>
      <c r="O116" s="324"/>
    </row>
    <row r="117" spans="1:15" ht="15" customHeight="1">
      <c r="A117" s="983"/>
      <c r="B117" s="3060"/>
      <c r="C117" s="3056"/>
      <c r="D117" s="1196" t="s">
        <v>1273</v>
      </c>
      <c r="E117" s="30"/>
      <c r="F117" s="30"/>
      <c r="G117" s="30"/>
      <c r="H117" s="30"/>
      <c r="I117" s="30"/>
      <c r="J117" s="30"/>
      <c r="K117" s="30"/>
      <c r="L117" s="30"/>
      <c r="M117" s="30"/>
      <c r="N117" s="258"/>
      <c r="O117" s="324"/>
    </row>
    <row r="118" spans="1:15" ht="15" customHeight="1">
      <c r="A118" s="983"/>
      <c r="B118" s="3060"/>
      <c r="C118" s="3056"/>
      <c r="D118" s="1196" t="s">
        <v>1274</v>
      </c>
      <c r="E118" s="30"/>
      <c r="F118" s="30"/>
      <c r="G118" s="30"/>
      <c r="H118" s="30"/>
      <c r="I118" s="30"/>
      <c r="J118" s="30"/>
      <c r="K118" s="30"/>
      <c r="L118" s="30"/>
      <c r="M118" s="30"/>
      <c r="N118" s="258"/>
      <c r="O118" s="324"/>
    </row>
    <row r="119" spans="1:15" ht="15" customHeight="1">
      <c r="A119" s="983"/>
      <c r="B119" s="3060"/>
      <c r="C119" s="3056"/>
      <c r="D119" s="1196" t="s">
        <v>1275</v>
      </c>
      <c r="E119" s="30"/>
      <c r="F119" s="30"/>
      <c r="G119" s="30"/>
      <c r="H119" s="30"/>
      <c r="I119" s="30"/>
      <c r="J119" s="30"/>
      <c r="K119" s="30"/>
      <c r="L119" s="30"/>
      <c r="M119" s="30"/>
      <c r="N119" s="258"/>
      <c r="O119" s="324"/>
    </row>
    <row r="120" spans="1:15" ht="15" customHeight="1">
      <c r="A120" s="983"/>
      <c r="B120" s="3061"/>
      <c r="C120" s="3057"/>
      <c r="D120" s="1119" t="s">
        <v>1276</v>
      </c>
      <c r="E120" s="47"/>
      <c r="F120" s="47"/>
      <c r="G120" s="47"/>
      <c r="H120" s="47"/>
      <c r="I120" s="47"/>
      <c r="J120" s="47"/>
      <c r="K120" s="47"/>
      <c r="L120" s="47"/>
      <c r="M120" s="47"/>
      <c r="N120" s="74"/>
      <c r="O120" s="324"/>
    </row>
    <row r="121" spans="1:15" ht="15" customHeight="1">
      <c r="A121" s="983"/>
      <c r="B121" s="3061"/>
      <c r="C121" s="3053" t="str">
        <f>CONCATENATE("Check: row ", ROW(C120), " ≤ row ", ROW(C119), " ≤ row ", ROW(C118), " ≤ row ", ROW(C117)," ≤ row ", ROW(C116)," ≤ row ", ROW(C115))</f>
        <v>Check: row 120 ≤ row 119 ≤ row 118 ≤ row 117 ≤ row 116 ≤ row 115</v>
      </c>
      <c r="D121" s="3054"/>
      <c r="E121" s="615" t="str">
        <f>IF(AND(E120&lt;=E119, E119&lt;=E118, E118&lt;=E117, E117&lt;=E116, E116&lt;=E115), "Pass", "Fail")</f>
        <v>Pass</v>
      </c>
      <c r="F121" s="615" t="str">
        <f t="shared" ref="F121:M121" si="41">IF(AND(F120&lt;=F119, F119&lt;=F118, F118&lt;=F117, F117&lt;=F116, F116&lt;=F115), "Pass", "Fail")</f>
        <v>Pass</v>
      </c>
      <c r="G121" s="615" t="str">
        <f t="shared" si="41"/>
        <v>Pass</v>
      </c>
      <c r="H121" s="615" t="str">
        <f t="shared" si="41"/>
        <v>Pass</v>
      </c>
      <c r="I121" s="615" t="str">
        <f t="shared" si="41"/>
        <v>Pass</v>
      </c>
      <c r="J121" s="615" t="str">
        <f t="shared" si="41"/>
        <v>Pass</v>
      </c>
      <c r="K121" s="615" t="str">
        <f t="shared" si="41"/>
        <v>Pass</v>
      </c>
      <c r="L121" s="615" t="str">
        <f t="shared" si="41"/>
        <v>Pass</v>
      </c>
      <c r="M121" s="615" t="str">
        <f t="shared" si="41"/>
        <v>Pass</v>
      </c>
      <c r="N121" s="260" t="str">
        <f>IF(AND(N120&lt;=N119, N119&lt;=N118, N118&lt;=N117, N117&lt;=N116, N116&lt;=N115), "Pass", "Fail")</f>
        <v>Pass</v>
      </c>
      <c r="O121" s="324"/>
    </row>
    <row r="122" spans="1:15" ht="15" customHeight="1">
      <c r="A122" s="983"/>
      <c r="B122" s="3061"/>
      <c r="C122" s="3055" t="s">
        <v>1363</v>
      </c>
      <c r="D122" s="1196" t="s">
        <v>1271</v>
      </c>
      <c r="E122" s="47"/>
      <c r="F122" s="47"/>
      <c r="G122" s="47"/>
      <c r="H122" s="47"/>
      <c r="I122" s="47"/>
      <c r="J122" s="47"/>
      <c r="K122" s="47"/>
      <c r="L122" s="47"/>
      <c r="M122" s="47"/>
      <c r="N122" s="74"/>
      <c r="O122" s="324"/>
    </row>
    <row r="123" spans="1:15" ht="15" customHeight="1">
      <c r="A123" s="983"/>
      <c r="B123" s="3061"/>
      <c r="C123" s="3056"/>
      <c r="D123" s="1196" t="s">
        <v>1272</v>
      </c>
      <c r="E123" s="47"/>
      <c r="F123" s="47"/>
      <c r="G123" s="47"/>
      <c r="H123" s="47"/>
      <c r="I123" s="47"/>
      <c r="J123" s="47"/>
      <c r="K123" s="47"/>
      <c r="L123" s="47"/>
      <c r="M123" s="47"/>
      <c r="N123" s="74"/>
      <c r="O123" s="324"/>
    </row>
    <row r="124" spans="1:15" ht="15" customHeight="1">
      <c r="A124" s="983"/>
      <c r="B124" s="3061"/>
      <c r="C124" s="3056"/>
      <c r="D124" s="1196" t="s">
        <v>1273</v>
      </c>
      <c r="E124" s="47"/>
      <c r="F124" s="47"/>
      <c r="G124" s="47"/>
      <c r="H124" s="47"/>
      <c r="I124" s="47"/>
      <c r="J124" s="47"/>
      <c r="K124" s="47"/>
      <c r="L124" s="47"/>
      <c r="M124" s="47"/>
      <c r="N124" s="74"/>
      <c r="O124" s="324"/>
    </row>
    <row r="125" spans="1:15" ht="15" customHeight="1">
      <c r="A125" s="983"/>
      <c r="B125" s="3061"/>
      <c r="C125" s="3056"/>
      <c r="D125" s="1196" t="s">
        <v>1274</v>
      </c>
      <c r="E125" s="47"/>
      <c r="F125" s="47"/>
      <c r="G125" s="47"/>
      <c r="H125" s="47"/>
      <c r="I125" s="47"/>
      <c r="J125" s="47"/>
      <c r="K125" s="47"/>
      <c r="L125" s="47"/>
      <c r="M125" s="47"/>
      <c r="N125" s="74"/>
      <c r="O125" s="324"/>
    </row>
    <row r="126" spans="1:15" ht="15" customHeight="1">
      <c r="A126" s="983"/>
      <c r="B126" s="3061"/>
      <c r="C126" s="3056"/>
      <c r="D126" s="1196" t="s">
        <v>1275</v>
      </c>
      <c r="E126" s="47"/>
      <c r="F126" s="47"/>
      <c r="G126" s="47"/>
      <c r="H126" s="47"/>
      <c r="I126" s="47"/>
      <c r="J126" s="47"/>
      <c r="K126" s="47"/>
      <c r="L126" s="47"/>
      <c r="M126" s="47"/>
      <c r="N126" s="74"/>
      <c r="O126" s="324"/>
    </row>
    <row r="127" spans="1:15" ht="15" customHeight="1">
      <c r="A127" s="983"/>
      <c r="B127" s="3061"/>
      <c r="C127" s="3057"/>
      <c r="D127" s="1119" t="s">
        <v>1276</v>
      </c>
      <c r="E127" s="47"/>
      <c r="F127" s="47"/>
      <c r="G127" s="47"/>
      <c r="H127" s="47"/>
      <c r="I127" s="47"/>
      <c r="J127" s="47"/>
      <c r="K127" s="47"/>
      <c r="L127" s="47"/>
      <c r="M127" s="47"/>
      <c r="N127" s="74"/>
      <c r="O127" s="324"/>
    </row>
    <row r="128" spans="1:15" ht="15" customHeight="1">
      <c r="A128" s="983"/>
      <c r="B128" s="3062"/>
      <c r="C128" s="3053" t="str">
        <f>CONCATENATE("Check: row ", ROW(C127), " ≤ row ", ROW(C126), " ≤ row ", ROW(C125), " ≤ row ", ROW(C124)," ≤ row ", ROW(C123)," ≤ row ", ROW(C122))</f>
        <v>Check: row 127 ≤ row 126 ≤ row 125 ≤ row 124 ≤ row 123 ≤ row 122</v>
      </c>
      <c r="D128" s="3054"/>
      <c r="E128" s="1195" t="str">
        <f>IF(AND(E127&lt;=E126, E126&lt;=E125, E125&lt;=E124, E124&lt;=E123, E123&lt;=E122), "Pass", "Fail")</f>
        <v>Pass</v>
      </c>
      <c r="F128" s="1195" t="str">
        <f t="shared" ref="F128" si="42">IF(AND(F127&lt;=F126, F126&lt;=F125, F125&lt;=F124, F124&lt;=F123, F123&lt;=F122), "Pass", "Fail")</f>
        <v>Pass</v>
      </c>
      <c r="G128" s="1195" t="str">
        <f t="shared" ref="G128" si="43">IF(AND(G127&lt;=G126, G126&lt;=G125, G125&lt;=G124, G124&lt;=G123, G123&lt;=G122), "Pass", "Fail")</f>
        <v>Pass</v>
      </c>
      <c r="H128" s="1195" t="str">
        <f t="shared" ref="H128" si="44">IF(AND(H127&lt;=H126, H126&lt;=H125, H125&lt;=H124, H124&lt;=H123, H123&lt;=H122), "Pass", "Fail")</f>
        <v>Pass</v>
      </c>
      <c r="I128" s="1195" t="str">
        <f t="shared" ref="I128" si="45">IF(AND(I127&lt;=I126, I126&lt;=I125, I125&lt;=I124, I124&lt;=I123, I123&lt;=I122), "Pass", "Fail")</f>
        <v>Pass</v>
      </c>
      <c r="J128" s="1195" t="str">
        <f t="shared" ref="J128" si="46">IF(AND(J127&lt;=J126, J126&lt;=J125, J125&lt;=J124, J124&lt;=J123, J123&lt;=J122), "Pass", "Fail")</f>
        <v>Pass</v>
      </c>
      <c r="K128" s="1195" t="str">
        <f t="shared" ref="K128" si="47">IF(AND(K127&lt;=K126, K126&lt;=K125, K125&lt;=K124, K124&lt;=K123, K123&lt;=K122), "Pass", "Fail")</f>
        <v>Pass</v>
      </c>
      <c r="L128" s="1195" t="str">
        <f t="shared" ref="L128" si="48">IF(AND(L127&lt;=L126, L126&lt;=L125, L125&lt;=L124, L124&lt;=L123, L123&lt;=L122), "Pass", "Fail")</f>
        <v>Pass</v>
      </c>
      <c r="M128" s="1195" t="str">
        <f t="shared" ref="M128" si="49">IF(AND(M127&lt;=M126, M126&lt;=M125, M125&lt;=M124, M124&lt;=M123, M123&lt;=M122), "Pass", "Fail")</f>
        <v>Pass</v>
      </c>
      <c r="N128" s="260" t="str">
        <f t="shared" ref="N128" si="50">IF(AND(N127&lt;=N126, N126&lt;=N125, N125&lt;=N124, N124&lt;=N123, N123&lt;=N122), "Pass", "Fail")</f>
        <v>Pass</v>
      </c>
      <c r="O128" s="324"/>
    </row>
    <row r="129" spans="1:15" ht="15" customHeight="1">
      <c r="A129" s="983"/>
      <c r="B129" s="1404"/>
      <c r="C129" s="1406" t="s">
        <v>1367</v>
      </c>
      <c r="D129" s="1408" t="s">
        <v>1271</v>
      </c>
      <c r="E129" s="47"/>
      <c r="F129" s="47"/>
      <c r="G129" s="47"/>
      <c r="H129" s="47"/>
      <c r="I129" s="47"/>
      <c r="J129" s="47"/>
      <c r="K129" s="47"/>
      <c r="L129" s="47"/>
      <c r="M129" s="47"/>
      <c r="N129" s="74"/>
      <c r="O129" s="324"/>
    </row>
    <row r="130" spans="1:15" ht="15" customHeight="1">
      <c r="A130" s="983"/>
      <c r="B130" s="1405"/>
      <c r="C130" s="1407" t="s">
        <v>628</v>
      </c>
      <c r="D130" s="1409"/>
      <c r="E130" s="48"/>
      <c r="F130" s="48"/>
      <c r="G130" s="48"/>
      <c r="H130" s="48"/>
      <c r="I130" s="48"/>
      <c r="J130" s="48"/>
      <c r="K130" s="48"/>
      <c r="L130" s="48"/>
      <c r="M130" s="48"/>
      <c r="N130" s="618"/>
      <c r="O130" s="324"/>
    </row>
    <row r="131" spans="1:15" ht="15" customHeight="1">
      <c r="A131" s="983"/>
      <c r="B131" s="3064" t="s">
        <v>634</v>
      </c>
      <c r="C131" s="3059" t="s">
        <v>1366</v>
      </c>
      <c r="D131" s="1192" t="s">
        <v>1271</v>
      </c>
      <c r="E131" s="1050"/>
      <c r="F131" s="1050"/>
      <c r="G131" s="1050"/>
      <c r="H131" s="1050"/>
      <c r="I131" s="1050"/>
      <c r="J131" s="1050"/>
      <c r="K131" s="1050"/>
      <c r="L131" s="1050"/>
      <c r="M131" s="1050"/>
      <c r="N131" s="1016"/>
      <c r="O131" s="324"/>
    </row>
    <row r="132" spans="1:15" ht="15" customHeight="1">
      <c r="A132" s="983"/>
      <c r="B132" s="3060"/>
      <c r="C132" s="3056"/>
      <c r="D132" s="1196" t="s">
        <v>1272</v>
      </c>
      <c r="E132" s="30"/>
      <c r="F132" s="30"/>
      <c r="G132" s="30"/>
      <c r="H132" s="30"/>
      <c r="I132" s="30"/>
      <c r="J132" s="30"/>
      <c r="K132" s="30"/>
      <c r="L132" s="30"/>
      <c r="M132" s="30"/>
      <c r="N132" s="258"/>
      <c r="O132" s="324"/>
    </row>
    <row r="133" spans="1:15" ht="15" customHeight="1">
      <c r="A133" s="983"/>
      <c r="B133" s="3060"/>
      <c r="C133" s="3056"/>
      <c r="D133" s="1196" t="s">
        <v>1273</v>
      </c>
      <c r="E133" s="30"/>
      <c r="F133" s="30"/>
      <c r="G133" s="30"/>
      <c r="H133" s="30"/>
      <c r="I133" s="30"/>
      <c r="J133" s="30"/>
      <c r="K133" s="30"/>
      <c r="L133" s="30"/>
      <c r="M133" s="30"/>
      <c r="N133" s="258"/>
      <c r="O133" s="324"/>
    </row>
    <row r="134" spans="1:15" ht="15" customHeight="1">
      <c r="A134" s="983"/>
      <c r="B134" s="3060"/>
      <c r="C134" s="3056"/>
      <c r="D134" s="1196" t="s">
        <v>1274</v>
      </c>
      <c r="E134" s="30"/>
      <c r="F134" s="30"/>
      <c r="G134" s="30"/>
      <c r="H134" s="30"/>
      <c r="I134" s="30"/>
      <c r="J134" s="30"/>
      <c r="K134" s="30"/>
      <c r="L134" s="30"/>
      <c r="M134" s="30"/>
      <c r="N134" s="258"/>
      <c r="O134" s="324"/>
    </row>
    <row r="135" spans="1:15" ht="15" customHeight="1">
      <c r="A135" s="983"/>
      <c r="B135" s="3060"/>
      <c r="C135" s="3056"/>
      <c r="D135" s="1196" t="s">
        <v>1275</v>
      </c>
      <c r="E135" s="30"/>
      <c r="F135" s="30"/>
      <c r="G135" s="30"/>
      <c r="H135" s="30"/>
      <c r="I135" s="30"/>
      <c r="J135" s="30"/>
      <c r="K135" s="30"/>
      <c r="L135" s="30"/>
      <c r="M135" s="30"/>
      <c r="N135" s="258"/>
      <c r="O135" s="324"/>
    </row>
    <row r="136" spans="1:15" ht="15" customHeight="1">
      <c r="A136" s="983"/>
      <c r="B136" s="3061"/>
      <c r="C136" s="3057"/>
      <c r="D136" s="1119" t="s">
        <v>1276</v>
      </c>
      <c r="E136" s="47"/>
      <c r="F136" s="47"/>
      <c r="G136" s="47"/>
      <c r="H136" s="47"/>
      <c r="I136" s="47"/>
      <c r="J136" s="47"/>
      <c r="K136" s="47"/>
      <c r="L136" s="47"/>
      <c r="M136" s="47"/>
      <c r="N136" s="74"/>
      <c r="O136" s="324"/>
    </row>
    <row r="137" spans="1:15" ht="15" customHeight="1">
      <c r="A137" s="983"/>
      <c r="B137" s="3061"/>
      <c r="C137" s="3053" t="str">
        <f>CONCATENATE("Check: row ", ROW(C136), " ≤ row ", ROW(C135), " ≤ row ", ROW(C134), " ≤ row ", ROW(C133)," ≤ row ", ROW(C132)," ≤ row ", ROW(C131))</f>
        <v>Check: row 136 ≤ row 135 ≤ row 134 ≤ row 133 ≤ row 132 ≤ row 131</v>
      </c>
      <c r="D137" s="3054"/>
      <c r="E137" s="615" t="str">
        <f>IF(AND(E136&lt;=E135, E135&lt;=E134, E134&lt;=E133, E133&lt;=E132, E132&lt;=E131), "Pass", "Fail")</f>
        <v>Pass</v>
      </c>
      <c r="F137" s="615" t="str">
        <f t="shared" ref="F137:M137" si="51">IF(AND(F136&lt;=F135, F135&lt;=F134, F134&lt;=F133, F133&lt;=F132, F132&lt;=F131), "Pass", "Fail")</f>
        <v>Pass</v>
      </c>
      <c r="G137" s="615" t="str">
        <f t="shared" si="51"/>
        <v>Pass</v>
      </c>
      <c r="H137" s="615" t="str">
        <f t="shared" si="51"/>
        <v>Pass</v>
      </c>
      <c r="I137" s="615" t="str">
        <f t="shared" si="51"/>
        <v>Pass</v>
      </c>
      <c r="J137" s="615" t="str">
        <f t="shared" si="51"/>
        <v>Pass</v>
      </c>
      <c r="K137" s="615" t="str">
        <f t="shared" si="51"/>
        <v>Pass</v>
      </c>
      <c r="L137" s="615" t="str">
        <f t="shared" si="51"/>
        <v>Pass</v>
      </c>
      <c r="M137" s="615" t="str">
        <f t="shared" si="51"/>
        <v>Pass</v>
      </c>
      <c r="N137" s="260" t="str">
        <f>IF(AND(N136&lt;=N135, N135&lt;=N134, N134&lt;=N133, N133&lt;=N132, N132&lt;=N131), "Pass", "Fail")</f>
        <v>Pass</v>
      </c>
      <c r="O137" s="324"/>
    </row>
    <row r="138" spans="1:15" ht="15" customHeight="1">
      <c r="A138" s="983"/>
      <c r="B138" s="3061"/>
      <c r="C138" s="3055" t="s">
        <v>1363</v>
      </c>
      <c r="D138" s="1196" t="s">
        <v>1271</v>
      </c>
      <c r="E138" s="47"/>
      <c r="F138" s="47"/>
      <c r="G138" s="47"/>
      <c r="H138" s="47"/>
      <c r="I138" s="47"/>
      <c r="J138" s="47"/>
      <c r="K138" s="47"/>
      <c r="L138" s="47"/>
      <c r="M138" s="47"/>
      <c r="N138" s="74"/>
      <c r="O138" s="324"/>
    </row>
    <row r="139" spans="1:15" ht="15" customHeight="1">
      <c r="A139" s="983"/>
      <c r="B139" s="3061"/>
      <c r="C139" s="3056"/>
      <c r="D139" s="1196" t="s">
        <v>1272</v>
      </c>
      <c r="E139" s="47"/>
      <c r="F139" s="47"/>
      <c r="G139" s="47"/>
      <c r="H139" s="47"/>
      <c r="I139" s="47"/>
      <c r="J139" s="47"/>
      <c r="K139" s="47"/>
      <c r="L139" s="47"/>
      <c r="M139" s="47"/>
      <c r="N139" s="74"/>
      <c r="O139" s="324"/>
    </row>
    <row r="140" spans="1:15" ht="15" customHeight="1">
      <c r="A140" s="983"/>
      <c r="B140" s="3061"/>
      <c r="C140" s="3056"/>
      <c r="D140" s="1196" t="s">
        <v>1273</v>
      </c>
      <c r="E140" s="47"/>
      <c r="F140" s="47"/>
      <c r="G140" s="47"/>
      <c r="H140" s="47"/>
      <c r="I140" s="47"/>
      <c r="J140" s="47"/>
      <c r="K140" s="47"/>
      <c r="L140" s="47"/>
      <c r="M140" s="47"/>
      <c r="N140" s="74"/>
      <c r="O140" s="324"/>
    </row>
    <row r="141" spans="1:15" ht="15" customHeight="1">
      <c r="A141" s="983"/>
      <c r="B141" s="3061"/>
      <c r="C141" s="3056"/>
      <c r="D141" s="1196" t="s">
        <v>1274</v>
      </c>
      <c r="E141" s="47"/>
      <c r="F141" s="47"/>
      <c r="G141" s="47"/>
      <c r="H141" s="47"/>
      <c r="I141" s="47"/>
      <c r="J141" s="47"/>
      <c r="K141" s="47"/>
      <c r="L141" s="47"/>
      <c r="M141" s="47"/>
      <c r="N141" s="74"/>
      <c r="O141" s="324"/>
    </row>
    <row r="142" spans="1:15" ht="15" customHeight="1">
      <c r="A142" s="983"/>
      <c r="B142" s="3061"/>
      <c r="C142" s="3056"/>
      <c r="D142" s="1196" t="s">
        <v>1275</v>
      </c>
      <c r="E142" s="47"/>
      <c r="F142" s="47"/>
      <c r="G142" s="47"/>
      <c r="H142" s="47"/>
      <c r="I142" s="47"/>
      <c r="J142" s="47"/>
      <c r="K142" s="47"/>
      <c r="L142" s="47"/>
      <c r="M142" s="47"/>
      <c r="N142" s="74"/>
      <c r="O142" s="324"/>
    </row>
    <row r="143" spans="1:15" ht="15" customHeight="1">
      <c r="A143" s="983"/>
      <c r="B143" s="3061"/>
      <c r="C143" s="3057"/>
      <c r="D143" s="1119" t="s">
        <v>1276</v>
      </c>
      <c r="E143" s="47"/>
      <c r="F143" s="47"/>
      <c r="G143" s="47"/>
      <c r="H143" s="47"/>
      <c r="I143" s="47"/>
      <c r="J143" s="47"/>
      <c r="K143" s="47"/>
      <c r="L143" s="47"/>
      <c r="M143" s="47"/>
      <c r="N143" s="74"/>
      <c r="O143" s="324"/>
    </row>
    <row r="144" spans="1:15" ht="15" customHeight="1">
      <c r="A144" s="983"/>
      <c r="B144" s="3062"/>
      <c r="C144" s="3053" t="str">
        <f>CONCATENATE("Check: row ", ROW(C143), " ≤ row ", ROW(C142), " ≤ row ", ROW(C141), " ≤ row ", ROW(C140)," ≤ row ", ROW(C139)," ≤ row ", ROW(C138))</f>
        <v>Check: row 143 ≤ row 142 ≤ row 141 ≤ row 140 ≤ row 139 ≤ row 138</v>
      </c>
      <c r="D144" s="3054"/>
      <c r="E144" s="1195" t="str">
        <f>IF(AND(E143&lt;=E142, E142&lt;=E141, E141&lt;=E140, E140&lt;=E139, E139&lt;=E138), "Pass", "Fail")</f>
        <v>Pass</v>
      </c>
      <c r="F144" s="1195" t="str">
        <f t="shared" ref="F144" si="52">IF(AND(F143&lt;=F142, F142&lt;=F141, F141&lt;=F140, F140&lt;=F139, F139&lt;=F138), "Pass", "Fail")</f>
        <v>Pass</v>
      </c>
      <c r="G144" s="1195" t="str">
        <f t="shared" ref="G144" si="53">IF(AND(G143&lt;=G142, G142&lt;=G141, G141&lt;=G140, G140&lt;=G139, G139&lt;=G138), "Pass", "Fail")</f>
        <v>Pass</v>
      </c>
      <c r="H144" s="1195" t="str">
        <f t="shared" ref="H144" si="54">IF(AND(H143&lt;=H142, H142&lt;=H141, H141&lt;=H140, H140&lt;=H139, H139&lt;=H138), "Pass", "Fail")</f>
        <v>Pass</v>
      </c>
      <c r="I144" s="1195" t="str">
        <f t="shared" ref="I144" si="55">IF(AND(I143&lt;=I142, I142&lt;=I141, I141&lt;=I140, I140&lt;=I139, I139&lt;=I138), "Pass", "Fail")</f>
        <v>Pass</v>
      </c>
      <c r="J144" s="1195" t="str">
        <f t="shared" ref="J144" si="56">IF(AND(J143&lt;=J142, J142&lt;=J141, J141&lt;=J140, J140&lt;=J139, J139&lt;=J138), "Pass", "Fail")</f>
        <v>Pass</v>
      </c>
      <c r="K144" s="1195" t="str">
        <f t="shared" ref="K144" si="57">IF(AND(K143&lt;=K142, K142&lt;=K141, K141&lt;=K140, K140&lt;=K139, K139&lt;=K138), "Pass", "Fail")</f>
        <v>Pass</v>
      </c>
      <c r="L144" s="1195" t="str">
        <f t="shared" ref="L144" si="58">IF(AND(L143&lt;=L142, L142&lt;=L141, L141&lt;=L140, L140&lt;=L139, L139&lt;=L138), "Pass", "Fail")</f>
        <v>Pass</v>
      </c>
      <c r="M144" s="1195" t="str">
        <f t="shared" ref="M144" si="59">IF(AND(M143&lt;=M142, M142&lt;=M141, M141&lt;=M140, M140&lt;=M139, M139&lt;=M138), "Pass", "Fail")</f>
        <v>Pass</v>
      </c>
      <c r="N144" s="260" t="str">
        <f t="shared" ref="N144" si="60">IF(AND(N143&lt;=N142, N142&lt;=N141, N141&lt;=N140, N140&lt;=N139, N139&lt;=N138), "Pass", "Fail")</f>
        <v>Pass</v>
      </c>
      <c r="O144" s="324"/>
    </row>
    <row r="145" spans="1:15" ht="15" customHeight="1">
      <c r="A145" s="983"/>
      <c r="B145" s="1404"/>
      <c r="C145" s="1406" t="s">
        <v>1367</v>
      </c>
      <c r="D145" s="1408" t="s">
        <v>1271</v>
      </c>
      <c r="E145" s="47"/>
      <c r="F145" s="47"/>
      <c r="G145" s="47"/>
      <c r="H145" s="47"/>
      <c r="I145" s="47"/>
      <c r="J145" s="47"/>
      <c r="K145" s="47"/>
      <c r="L145" s="47"/>
      <c r="M145" s="47"/>
      <c r="N145" s="74"/>
      <c r="O145" s="324"/>
    </row>
    <row r="146" spans="1:15" ht="15" customHeight="1">
      <c r="A146" s="983"/>
      <c r="B146" s="1405"/>
      <c r="C146" s="1407" t="s">
        <v>628</v>
      </c>
      <c r="D146" s="1409"/>
      <c r="E146" s="48"/>
      <c r="F146" s="48"/>
      <c r="G146" s="48"/>
      <c r="H146" s="48"/>
      <c r="I146" s="48"/>
      <c r="J146" s="48"/>
      <c r="K146" s="48"/>
      <c r="L146" s="48"/>
      <c r="M146" s="48"/>
      <c r="N146" s="618"/>
      <c r="O146" s="324"/>
    </row>
    <row r="147" spans="1:15" ht="15" customHeight="1">
      <c r="A147" s="983"/>
      <c r="B147" s="3060" t="s">
        <v>635</v>
      </c>
      <c r="C147" s="3059" t="s">
        <v>1366</v>
      </c>
      <c r="D147" s="1192" t="s">
        <v>1271</v>
      </c>
      <c r="E147" s="30"/>
      <c r="F147" s="30"/>
      <c r="G147" s="30"/>
      <c r="H147" s="30"/>
      <c r="I147" s="30"/>
      <c r="J147" s="30"/>
      <c r="K147" s="30"/>
      <c r="L147" s="30"/>
      <c r="M147" s="30"/>
      <c r="N147" s="258"/>
      <c r="O147" s="324"/>
    </row>
    <row r="148" spans="1:15" ht="15" customHeight="1">
      <c r="A148" s="983"/>
      <c r="B148" s="3060"/>
      <c r="C148" s="3056"/>
      <c r="D148" s="1196" t="s">
        <v>1272</v>
      </c>
      <c r="E148" s="30"/>
      <c r="F148" s="30"/>
      <c r="G148" s="30"/>
      <c r="H148" s="30"/>
      <c r="I148" s="30"/>
      <c r="J148" s="30"/>
      <c r="K148" s="30"/>
      <c r="L148" s="30"/>
      <c r="M148" s="30"/>
      <c r="N148" s="258"/>
      <c r="O148" s="324"/>
    </row>
    <row r="149" spans="1:15" ht="15" customHeight="1">
      <c r="A149" s="983"/>
      <c r="B149" s="3060"/>
      <c r="C149" s="3056"/>
      <c r="D149" s="1196" t="s">
        <v>1273</v>
      </c>
      <c r="E149" s="30"/>
      <c r="F149" s="30"/>
      <c r="G149" s="30"/>
      <c r="H149" s="30"/>
      <c r="I149" s="30"/>
      <c r="J149" s="30"/>
      <c r="K149" s="30"/>
      <c r="L149" s="30"/>
      <c r="M149" s="30"/>
      <c r="N149" s="258"/>
      <c r="O149" s="324"/>
    </row>
    <row r="150" spans="1:15" ht="15" customHeight="1">
      <c r="A150" s="983"/>
      <c r="B150" s="3060"/>
      <c r="C150" s="3056"/>
      <c r="D150" s="1196" t="s">
        <v>1274</v>
      </c>
      <c r="E150" s="30"/>
      <c r="F150" s="30"/>
      <c r="G150" s="30"/>
      <c r="H150" s="30"/>
      <c r="I150" s="30"/>
      <c r="J150" s="30"/>
      <c r="K150" s="30"/>
      <c r="L150" s="30"/>
      <c r="M150" s="30"/>
      <c r="N150" s="258"/>
      <c r="O150" s="324"/>
    </row>
    <row r="151" spans="1:15" ht="15" customHeight="1">
      <c r="A151" s="983"/>
      <c r="B151" s="3060"/>
      <c r="C151" s="3056"/>
      <c r="D151" s="1196" t="s">
        <v>1275</v>
      </c>
      <c r="E151" s="30"/>
      <c r="F151" s="30"/>
      <c r="G151" s="30"/>
      <c r="H151" s="30"/>
      <c r="I151" s="30"/>
      <c r="J151" s="30"/>
      <c r="K151" s="30"/>
      <c r="L151" s="30"/>
      <c r="M151" s="30"/>
      <c r="N151" s="258"/>
      <c r="O151" s="324"/>
    </row>
    <row r="152" spans="1:15" ht="15" customHeight="1">
      <c r="A152" s="983"/>
      <c r="B152" s="3061"/>
      <c r="C152" s="3057"/>
      <c r="D152" s="1119" t="s">
        <v>1276</v>
      </c>
      <c r="E152" s="47"/>
      <c r="F152" s="47"/>
      <c r="G152" s="47"/>
      <c r="H152" s="47"/>
      <c r="I152" s="47"/>
      <c r="J152" s="47"/>
      <c r="K152" s="47"/>
      <c r="L152" s="47"/>
      <c r="M152" s="47"/>
      <c r="N152" s="74"/>
      <c r="O152" s="324"/>
    </row>
    <row r="153" spans="1:15" ht="15" customHeight="1">
      <c r="A153" s="983"/>
      <c r="B153" s="3061"/>
      <c r="C153" s="3053" t="str">
        <f>CONCATENATE("Check: row ", ROW(C152), " ≤ row ", ROW(C151), " ≤ row ", ROW(C150), " ≤ row ", ROW(C149)," ≤ row ", ROW(C148)," ≤ row ", ROW(C147))</f>
        <v>Check: row 152 ≤ row 151 ≤ row 150 ≤ row 149 ≤ row 148 ≤ row 147</v>
      </c>
      <c r="D153" s="3054"/>
      <c r="E153" s="615" t="str">
        <f>IF(AND(E152&lt;=E151, E151&lt;=E150, E150&lt;=E149, E149&lt;=E148, E148&lt;=E147), "Pass", "Fail")</f>
        <v>Pass</v>
      </c>
      <c r="F153" s="615" t="str">
        <f t="shared" ref="F153:M153" si="61">IF(AND(F152&lt;=F151, F151&lt;=F150, F150&lt;=F149, F149&lt;=F148, F148&lt;=F147), "Pass", "Fail")</f>
        <v>Pass</v>
      </c>
      <c r="G153" s="615" t="str">
        <f t="shared" si="61"/>
        <v>Pass</v>
      </c>
      <c r="H153" s="615" t="str">
        <f t="shared" si="61"/>
        <v>Pass</v>
      </c>
      <c r="I153" s="615" t="str">
        <f t="shared" si="61"/>
        <v>Pass</v>
      </c>
      <c r="J153" s="615" t="str">
        <f t="shared" si="61"/>
        <v>Pass</v>
      </c>
      <c r="K153" s="615" t="str">
        <f t="shared" si="61"/>
        <v>Pass</v>
      </c>
      <c r="L153" s="615" t="str">
        <f t="shared" si="61"/>
        <v>Pass</v>
      </c>
      <c r="M153" s="615" t="str">
        <f t="shared" si="61"/>
        <v>Pass</v>
      </c>
      <c r="N153" s="260" t="str">
        <f>IF(AND(N152&lt;=N151, N151&lt;=N150, N150&lt;=N149, N149&lt;=N148, N148&lt;=N147), "Pass", "Fail")</f>
        <v>Pass</v>
      </c>
      <c r="O153" s="324"/>
    </row>
    <row r="154" spans="1:15" ht="15" customHeight="1">
      <c r="A154" s="983"/>
      <c r="B154" s="3061"/>
      <c r="C154" s="3055" t="s">
        <v>1363</v>
      </c>
      <c r="D154" s="1196" t="s">
        <v>1271</v>
      </c>
      <c r="E154" s="47"/>
      <c r="F154" s="47"/>
      <c r="G154" s="47"/>
      <c r="H154" s="47"/>
      <c r="I154" s="47"/>
      <c r="J154" s="47"/>
      <c r="K154" s="47"/>
      <c r="L154" s="47"/>
      <c r="M154" s="47"/>
      <c r="N154" s="74"/>
      <c r="O154" s="324"/>
    </row>
    <row r="155" spans="1:15" ht="15" customHeight="1">
      <c r="A155" s="983"/>
      <c r="B155" s="3061"/>
      <c r="C155" s="3056"/>
      <c r="D155" s="1196" t="s">
        <v>1272</v>
      </c>
      <c r="E155" s="47"/>
      <c r="F155" s="47"/>
      <c r="G155" s="47"/>
      <c r="H155" s="47"/>
      <c r="I155" s="47"/>
      <c r="J155" s="47"/>
      <c r="K155" s="47"/>
      <c r="L155" s="47"/>
      <c r="M155" s="47"/>
      <c r="N155" s="74"/>
      <c r="O155" s="324"/>
    </row>
    <row r="156" spans="1:15" ht="15" customHeight="1">
      <c r="A156" s="983"/>
      <c r="B156" s="3061"/>
      <c r="C156" s="3056"/>
      <c r="D156" s="1196" t="s">
        <v>1273</v>
      </c>
      <c r="E156" s="47"/>
      <c r="F156" s="47"/>
      <c r="G156" s="47"/>
      <c r="H156" s="47"/>
      <c r="I156" s="47"/>
      <c r="J156" s="47"/>
      <c r="K156" s="47"/>
      <c r="L156" s="47"/>
      <c r="M156" s="47"/>
      <c r="N156" s="74"/>
      <c r="O156" s="324"/>
    </row>
    <row r="157" spans="1:15" ht="15" customHeight="1">
      <c r="A157" s="983"/>
      <c r="B157" s="3061"/>
      <c r="C157" s="3056"/>
      <c r="D157" s="1196" t="s">
        <v>1274</v>
      </c>
      <c r="E157" s="47"/>
      <c r="F157" s="47"/>
      <c r="G157" s="47"/>
      <c r="H157" s="47"/>
      <c r="I157" s="47"/>
      <c r="J157" s="47"/>
      <c r="K157" s="47"/>
      <c r="L157" s="47"/>
      <c r="M157" s="47"/>
      <c r="N157" s="74"/>
      <c r="O157" s="324"/>
    </row>
    <row r="158" spans="1:15" ht="15" customHeight="1">
      <c r="A158" s="983"/>
      <c r="B158" s="3061"/>
      <c r="C158" s="3056"/>
      <c r="D158" s="1196" t="s">
        <v>1275</v>
      </c>
      <c r="E158" s="47"/>
      <c r="F158" s="47"/>
      <c r="G158" s="47"/>
      <c r="H158" s="47"/>
      <c r="I158" s="47"/>
      <c r="J158" s="47"/>
      <c r="K158" s="47"/>
      <c r="L158" s="47"/>
      <c r="M158" s="47"/>
      <c r="N158" s="74"/>
      <c r="O158" s="324"/>
    </row>
    <row r="159" spans="1:15" ht="15" customHeight="1">
      <c r="A159" s="983"/>
      <c r="B159" s="3061"/>
      <c r="C159" s="3057"/>
      <c r="D159" s="1119" t="s">
        <v>1276</v>
      </c>
      <c r="E159" s="47"/>
      <c r="F159" s="47"/>
      <c r="G159" s="47"/>
      <c r="H159" s="47"/>
      <c r="I159" s="47"/>
      <c r="J159" s="47"/>
      <c r="K159" s="47"/>
      <c r="L159" s="47"/>
      <c r="M159" s="47"/>
      <c r="N159" s="74"/>
      <c r="O159" s="324"/>
    </row>
    <row r="160" spans="1:15" ht="15" customHeight="1">
      <c r="A160" s="983"/>
      <c r="B160" s="3062"/>
      <c r="C160" s="3053" t="str">
        <f>CONCATENATE("Check: row ", ROW(C159), " ≤ row ", ROW(C158), " ≤ row ", ROW(C157), " ≤ row ", ROW(C156)," ≤ row ", ROW(C155)," ≤ row ", ROW(C154))</f>
        <v>Check: row 159 ≤ row 158 ≤ row 157 ≤ row 156 ≤ row 155 ≤ row 154</v>
      </c>
      <c r="D160" s="3054"/>
      <c r="E160" s="1195" t="str">
        <f>IF(AND(E159&lt;=E158, E158&lt;=E157, E157&lt;=E156, E156&lt;=E155, E155&lt;=E154), "Pass", "Fail")</f>
        <v>Pass</v>
      </c>
      <c r="F160" s="1195" t="str">
        <f t="shared" ref="F160" si="62">IF(AND(F159&lt;=F158, F158&lt;=F157, F157&lt;=F156, F156&lt;=F155, F155&lt;=F154), "Pass", "Fail")</f>
        <v>Pass</v>
      </c>
      <c r="G160" s="1195" t="str">
        <f t="shared" ref="G160" si="63">IF(AND(G159&lt;=G158, G158&lt;=G157, G157&lt;=G156, G156&lt;=G155, G155&lt;=G154), "Pass", "Fail")</f>
        <v>Pass</v>
      </c>
      <c r="H160" s="1195" t="str">
        <f t="shared" ref="H160" si="64">IF(AND(H159&lt;=H158, H158&lt;=H157, H157&lt;=H156, H156&lt;=H155, H155&lt;=H154), "Pass", "Fail")</f>
        <v>Pass</v>
      </c>
      <c r="I160" s="1195" t="str">
        <f t="shared" ref="I160" si="65">IF(AND(I159&lt;=I158, I158&lt;=I157, I157&lt;=I156, I156&lt;=I155, I155&lt;=I154), "Pass", "Fail")</f>
        <v>Pass</v>
      </c>
      <c r="J160" s="1195" t="str">
        <f t="shared" ref="J160" si="66">IF(AND(J159&lt;=J158, J158&lt;=J157, J157&lt;=J156, J156&lt;=J155, J155&lt;=J154), "Pass", "Fail")</f>
        <v>Pass</v>
      </c>
      <c r="K160" s="1195" t="str">
        <f t="shared" ref="K160" si="67">IF(AND(K159&lt;=K158, K158&lt;=K157, K157&lt;=K156, K156&lt;=K155, K155&lt;=K154), "Pass", "Fail")</f>
        <v>Pass</v>
      </c>
      <c r="L160" s="1195" t="str">
        <f t="shared" ref="L160" si="68">IF(AND(L159&lt;=L158, L158&lt;=L157, L157&lt;=L156, L156&lt;=L155, L155&lt;=L154), "Pass", "Fail")</f>
        <v>Pass</v>
      </c>
      <c r="M160" s="1195" t="str">
        <f t="shared" ref="M160" si="69">IF(AND(M159&lt;=M158, M158&lt;=M157, M157&lt;=M156, M156&lt;=M155, M155&lt;=M154), "Pass", "Fail")</f>
        <v>Pass</v>
      </c>
      <c r="N160" s="260" t="str">
        <f t="shared" ref="N160" si="70">IF(AND(N159&lt;=N158, N158&lt;=N157, N157&lt;=N156, N156&lt;=N155, N155&lt;=N154), "Pass", "Fail")</f>
        <v>Pass</v>
      </c>
      <c r="O160" s="324"/>
    </row>
    <row r="161" spans="1:15" ht="15" customHeight="1">
      <c r="A161" s="983"/>
      <c r="B161" s="1404"/>
      <c r="C161" s="1406" t="s">
        <v>1367</v>
      </c>
      <c r="D161" s="1408" t="s">
        <v>1271</v>
      </c>
      <c r="E161" s="47"/>
      <c r="F161" s="47"/>
      <c r="G161" s="47"/>
      <c r="H161" s="47"/>
      <c r="I161" s="47"/>
      <c r="J161" s="47"/>
      <c r="K161" s="47"/>
      <c r="L161" s="47"/>
      <c r="M161" s="47"/>
      <c r="N161" s="74"/>
      <c r="O161" s="324"/>
    </row>
    <row r="162" spans="1:15" ht="15" customHeight="1">
      <c r="A162" s="983"/>
      <c r="B162" s="1405"/>
      <c r="C162" s="1407" t="s">
        <v>628</v>
      </c>
      <c r="D162" s="1409"/>
      <c r="E162" s="48"/>
      <c r="F162" s="48"/>
      <c r="G162" s="48"/>
      <c r="H162" s="48"/>
      <c r="I162" s="48"/>
      <c r="J162" s="48"/>
      <c r="K162" s="48"/>
      <c r="L162" s="48"/>
      <c r="M162" s="48"/>
      <c r="N162" s="618"/>
      <c r="O162" s="324"/>
    </row>
    <row r="163" spans="1:15" s="611" customFormat="1" ht="15" customHeight="1">
      <c r="A163" s="983"/>
      <c r="O163" s="324"/>
    </row>
    <row r="164" spans="1:15" s="1105" customFormat="1" ht="45" customHeight="1">
      <c r="A164" s="958" t="s">
        <v>1071</v>
      </c>
      <c r="B164" s="1188"/>
      <c r="C164" s="1025"/>
      <c r="D164" s="1025"/>
      <c r="E164" s="1198"/>
      <c r="F164" s="1198"/>
      <c r="G164" s="1198"/>
      <c r="H164" s="1198"/>
      <c r="I164" s="1198"/>
      <c r="J164" s="1198"/>
      <c r="K164" s="1198"/>
      <c r="L164" s="1198"/>
      <c r="M164" s="1198"/>
      <c r="N164" s="1198"/>
      <c r="O164" s="959"/>
    </row>
    <row r="165" spans="1:15" ht="15" customHeight="1">
      <c r="A165" s="983"/>
      <c r="B165" s="3063" t="s">
        <v>636</v>
      </c>
      <c r="C165" s="3063"/>
      <c r="D165" s="1126"/>
      <c r="E165" s="1060"/>
      <c r="F165" s="1060"/>
      <c r="G165" s="1060"/>
      <c r="H165" s="1060"/>
      <c r="I165" s="1060"/>
      <c r="J165" s="1060"/>
      <c r="K165" s="1197"/>
      <c r="L165" s="1197"/>
      <c r="M165" s="1197"/>
      <c r="N165" s="1062"/>
      <c r="O165" s="324"/>
    </row>
    <row r="166" spans="1:15" ht="30" customHeight="1">
      <c r="A166" s="983"/>
      <c r="B166" s="3058" t="s">
        <v>1069</v>
      </c>
      <c r="C166" s="3058"/>
      <c r="D166" s="2993"/>
      <c r="E166" s="39"/>
      <c r="F166" s="39"/>
      <c r="G166" s="39"/>
      <c r="H166" s="39"/>
      <c r="I166" s="39"/>
      <c r="J166" s="224"/>
      <c r="K166" s="61" t="str">
        <f>IF(AND(ISNUMBER(K167), ISNUMBER(K168), ISNUMBER(K169), ISNUMBER(K170)), SUM(K167:K170), "")</f>
        <v/>
      </c>
      <c r="L166" s="61" t="str">
        <f>IF(AND(ISNUMBER(L167), ISNUMBER(L168), ISNUMBER(L169), ISNUMBER(L170)), SUM(L167:L170), "")</f>
        <v/>
      </c>
      <c r="M166" s="61" t="str">
        <f>IF(AND(ISNUMBER(M167), ISNUMBER(M168), ISNUMBER(M169), ISNUMBER(M170)), SUM(M167:M170), "")</f>
        <v/>
      </c>
      <c r="N166" s="16" t="str">
        <f>IF(AND(ISNUMBER(N167), ISNUMBER(N168), ISNUMBER(N169), ISNUMBER(N170)), SUM(N167:N170), "")</f>
        <v/>
      </c>
      <c r="O166" s="324"/>
    </row>
    <row r="167" spans="1:15" ht="15" customHeight="1">
      <c r="A167" s="983"/>
      <c r="B167" s="3065" t="s">
        <v>637</v>
      </c>
      <c r="C167" s="3065"/>
      <c r="D167" s="1122"/>
      <c r="E167" s="39"/>
      <c r="F167" s="39"/>
      <c r="G167" s="39"/>
      <c r="H167" s="39"/>
      <c r="I167" s="39"/>
      <c r="J167" s="39"/>
      <c r="K167" s="30"/>
      <c r="L167" s="30"/>
      <c r="M167" s="30"/>
      <c r="N167" s="258"/>
      <c r="O167" s="324"/>
    </row>
    <row r="168" spans="1:15" ht="15" customHeight="1">
      <c r="A168" s="983"/>
      <c r="B168" s="3065" t="s">
        <v>638</v>
      </c>
      <c r="C168" s="3065"/>
      <c r="D168" s="1122"/>
      <c r="E168" s="39"/>
      <c r="F168" s="39"/>
      <c r="G168" s="39"/>
      <c r="H168" s="39"/>
      <c r="I168" s="39"/>
      <c r="J168" s="39"/>
      <c r="K168" s="47"/>
      <c r="L168" s="47"/>
      <c r="M168" s="47"/>
      <c r="N168" s="74"/>
      <c r="O168" s="324"/>
    </row>
    <row r="169" spans="1:15" ht="15" customHeight="1">
      <c r="A169" s="983"/>
      <c r="B169" s="3065" t="s">
        <v>639</v>
      </c>
      <c r="C169" s="3065"/>
      <c r="D169" s="1122"/>
      <c r="E169" s="39"/>
      <c r="F169" s="39"/>
      <c r="G169" s="39"/>
      <c r="H169" s="39"/>
      <c r="I169" s="39"/>
      <c r="J169" s="39"/>
      <c r="K169" s="47"/>
      <c r="L169" s="47"/>
      <c r="M169" s="47"/>
      <c r="N169" s="74"/>
      <c r="O169" s="324"/>
    </row>
    <row r="170" spans="1:15" ht="15" customHeight="1">
      <c r="A170" s="983"/>
      <c r="B170" s="3068" t="s">
        <v>1065</v>
      </c>
      <c r="C170" s="3065"/>
      <c r="D170" s="1122"/>
      <c r="E170" s="39"/>
      <c r="F170" s="39"/>
      <c r="G170" s="39"/>
      <c r="H170" s="39"/>
      <c r="I170" s="39"/>
      <c r="J170" s="39"/>
      <c r="K170" s="47"/>
      <c r="L170" s="47"/>
      <c r="M170" s="47"/>
      <c r="N170" s="74"/>
      <c r="O170" s="324"/>
    </row>
    <row r="171" spans="1:15" ht="15" customHeight="1">
      <c r="A171" s="983"/>
      <c r="B171" s="3058" t="s">
        <v>1070</v>
      </c>
      <c r="C171" s="2923"/>
      <c r="D171" s="1120"/>
      <c r="E171" s="39"/>
      <c r="F171" s="39"/>
      <c r="G171" s="39"/>
      <c r="H171" s="39"/>
      <c r="I171" s="39"/>
      <c r="J171" s="39"/>
      <c r="K171" s="61" t="str">
        <f>IF(AND(ISNUMBER(K172), ISNUMBER(K173), ISNUMBER(K174), ISNUMBER(K175), ISNUMBER(K176)), SUM(K172:K176), "")</f>
        <v/>
      </c>
      <c r="L171" s="61" t="str">
        <f t="shared" ref="L171:N171" si="71">IF(AND(ISNUMBER(L172), ISNUMBER(L173), ISNUMBER(L174), ISNUMBER(L175), ISNUMBER(L176)), SUM(L172:L176), "")</f>
        <v/>
      </c>
      <c r="M171" s="61" t="str">
        <f t="shared" si="71"/>
        <v/>
      </c>
      <c r="N171" s="16" t="str">
        <f t="shared" si="71"/>
        <v/>
      </c>
      <c r="O171" s="324"/>
    </row>
    <row r="172" spans="1:15" ht="15" customHeight="1">
      <c r="A172" s="983"/>
      <c r="B172" s="3065" t="s">
        <v>637</v>
      </c>
      <c r="C172" s="3065"/>
      <c r="D172" s="1122"/>
      <c r="E172" s="39"/>
      <c r="F172" s="39"/>
      <c r="G172" s="39"/>
      <c r="H172" s="39"/>
      <c r="I172" s="39"/>
      <c r="J172" s="39"/>
      <c r="K172" s="47"/>
      <c r="L172" s="47"/>
      <c r="M172" s="47"/>
      <c r="N172" s="74"/>
      <c r="O172" s="324"/>
    </row>
    <row r="173" spans="1:15" ht="15" customHeight="1">
      <c r="A173" s="983"/>
      <c r="B173" s="3065" t="s">
        <v>638</v>
      </c>
      <c r="C173" s="3065"/>
      <c r="D173" s="1122"/>
      <c r="E173" s="39"/>
      <c r="F173" s="39"/>
      <c r="G173" s="39"/>
      <c r="H173" s="39"/>
      <c r="I173" s="39"/>
      <c r="J173" s="39"/>
      <c r="K173" s="47"/>
      <c r="L173" s="47"/>
      <c r="M173" s="47"/>
      <c r="N173" s="74"/>
      <c r="O173" s="324"/>
    </row>
    <row r="174" spans="1:15" ht="15" customHeight="1">
      <c r="A174" s="983"/>
      <c r="B174" s="3065" t="s">
        <v>639</v>
      </c>
      <c r="C174" s="3065"/>
      <c r="D174" s="1122"/>
      <c r="E174" s="39"/>
      <c r="F174" s="39"/>
      <c r="G174" s="39"/>
      <c r="H174" s="39"/>
      <c r="I174" s="39"/>
      <c r="J174" s="39"/>
      <c r="K174" s="47"/>
      <c r="L174" s="47"/>
      <c r="M174" s="47"/>
      <c r="N174" s="74"/>
      <c r="O174" s="324"/>
    </row>
    <row r="175" spans="1:15" ht="15" customHeight="1">
      <c r="A175" s="983"/>
      <c r="B175" s="1121" t="s">
        <v>1065</v>
      </c>
      <c r="C175" s="1121"/>
      <c r="D175" s="1122"/>
      <c r="E175" s="610"/>
      <c r="F175" s="610"/>
      <c r="G175" s="610"/>
      <c r="H175" s="610"/>
      <c r="I175" s="610"/>
      <c r="J175" s="610"/>
      <c r="K175" s="57"/>
      <c r="L175" s="57"/>
      <c r="M175" s="57"/>
      <c r="N175" s="181"/>
      <c r="O175" s="324"/>
    </row>
    <row r="176" spans="1:15" ht="15" customHeight="1">
      <c r="A176" s="983"/>
      <c r="B176" s="3066" t="s">
        <v>1233</v>
      </c>
      <c r="C176" s="3067"/>
      <c r="D176" s="1123"/>
      <c r="E176" s="41"/>
      <c r="F176" s="41"/>
      <c r="G176" s="41"/>
      <c r="H176" s="41"/>
      <c r="I176" s="41"/>
      <c r="J176" s="41"/>
      <c r="K176" s="42"/>
      <c r="L176" s="42"/>
      <c r="M176" s="42"/>
      <c r="N176" s="256"/>
      <c r="O176" s="324"/>
    </row>
    <row r="177" spans="1:15" s="611" customFormat="1" ht="15" customHeight="1">
      <c r="A177" s="1199"/>
      <c r="B177" s="900"/>
      <c r="C177" s="900"/>
      <c r="D177" s="900"/>
      <c r="E177" s="900"/>
      <c r="F177" s="900"/>
      <c r="G177" s="900"/>
      <c r="H177" s="900"/>
      <c r="I177" s="900"/>
      <c r="J177" s="900"/>
      <c r="K177" s="900"/>
      <c r="L177" s="900"/>
      <c r="M177" s="900"/>
      <c r="N177" s="900"/>
      <c r="O177" s="1085"/>
    </row>
    <row r="178" spans="1:15" s="611" customFormat="1" hidden="1">
      <c r="A178" s="332"/>
      <c r="B178" s="332"/>
      <c r="E178" s="332"/>
      <c r="F178" s="332"/>
      <c r="G178" s="332"/>
      <c r="H178" s="332"/>
      <c r="I178" s="332"/>
      <c r="J178" s="332"/>
      <c r="K178" s="332"/>
      <c r="L178" s="332"/>
      <c r="M178" s="332"/>
    </row>
    <row r="179" spans="1:15" hidden="1"/>
    <row r="180" spans="1:15" hidden="1"/>
    <row r="181" spans="1:15" hidden="1"/>
    <row r="182" spans="1:15" hidden="1"/>
    <row r="183" spans="1:15" hidden="1"/>
    <row r="184" spans="1:15" hidden="1"/>
    <row r="185" spans="1:15" hidden="1"/>
    <row r="186" spans="1:15" hidden="1"/>
    <row r="187" spans="1:15" hidden="1"/>
    <row r="188" spans="1:15" hidden="1"/>
    <row r="189" spans="1:15" hidden="1"/>
    <row r="190" spans="1:15" hidden="1"/>
    <row r="191" spans="1:15" hidden="1"/>
    <row r="192" spans="1:15"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sheetData>
  <mergeCells count="52">
    <mergeCell ref="B3:D3"/>
    <mergeCell ref="C51:C56"/>
    <mergeCell ref="C58:C63"/>
    <mergeCell ref="C67:C72"/>
    <mergeCell ref="C38:C43"/>
    <mergeCell ref="B31:B50"/>
    <mergeCell ref="B51:B64"/>
    <mergeCell ref="B67:B80"/>
    <mergeCell ref="C74:C79"/>
    <mergeCell ref="C31:C36"/>
    <mergeCell ref="C37:D37"/>
    <mergeCell ref="C44:D44"/>
    <mergeCell ref="C57:D57"/>
    <mergeCell ref="C64:D64"/>
    <mergeCell ref="C73:D73"/>
    <mergeCell ref="B174:C174"/>
    <mergeCell ref="B176:C176"/>
    <mergeCell ref="B167:C167"/>
    <mergeCell ref="B168:C168"/>
    <mergeCell ref="B169:C169"/>
    <mergeCell ref="B170:C170"/>
    <mergeCell ref="B171:C171"/>
    <mergeCell ref="B172:C172"/>
    <mergeCell ref="B173:C173"/>
    <mergeCell ref="B166:D166"/>
    <mergeCell ref="C83:C88"/>
    <mergeCell ref="C99:C104"/>
    <mergeCell ref="C115:C120"/>
    <mergeCell ref="C131:C136"/>
    <mergeCell ref="C147:C152"/>
    <mergeCell ref="B147:B160"/>
    <mergeCell ref="B165:C165"/>
    <mergeCell ref="C90:C95"/>
    <mergeCell ref="C106:C111"/>
    <mergeCell ref="C122:C127"/>
    <mergeCell ref="C138:C143"/>
    <mergeCell ref="B83:B96"/>
    <mergeCell ref="B99:B112"/>
    <mergeCell ref="B115:B128"/>
    <mergeCell ref="B131:B144"/>
    <mergeCell ref="C160:D160"/>
    <mergeCell ref="C80:D80"/>
    <mergeCell ref="C96:D96"/>
    <mergeCell ref="C112:D112"/>
    <mergeCell ref="C128:D128"/>
    <mergeCell ref="C144:D144"/>
    <mergeCell ref="C89:D89"/>
    <mergeCell ref="C105:D105"/>
    <mergeCell ref="C121:D121"/>
    <mergeCell ref="C137:D137"/>
    <mergeCell ref="C153:D153"/>
    <mergeCell ref="C154:C159"/>
  </mergeCells>
  <conditionalFormatting sqref="J6:N6 J8:N8 J10:N10 J12:N13 J17:N23 K167:N170 K172:N176 E31:N36 E51:N56 E67:N72 E83:N88 E99:N104 E115:N120 E131:N136 E147:N152 J26:N27">
    <cfRule type="cellIs" dxfId="81" priority="57" stopIfTrue="1" operator="lessThan">
      <formula>0</formula>
    </cfRule>
  </conditionalFormatting>
  <conditionalFormatting sqref="J7:N7 J9:N9 J11:N11 E37:N37 E44:N44 E48:N48 E64:N64">
    <cfRule type="cellIs" dxfId="80" priority="59" stopIfTrue="1" operator="equal">
      <formula>"Fail"</formula>
    </cfRule>
    <cfRule type="cellIs" dxfId="79" priority="60" stopIfTrue="1" operator="equal">
      <formula>"Pass"</formula>
    </cfRule>
  </conditionalFormatting>
  <conditionalFormatting sqref="E57:N57">
    <cfRule type="cellIs" dxfId="78" priority="25" stopIfTrue="1" operator="equal">
      <formula>"Fail"</formula>
    </cfRule>
    <cfRule type="cellIs" dxfId="77" priority="26" stopIfTrue="1" operator="equal">
      <formula>"Pass"</formula>
    </cfRule>
  </conditionalFormatting>
  <conditionalFormatting sqref="E73:N73">
    <cfRule type="cellIs" dxfId="76" priority="23" stopIfTrue="1" operator="equal">
      <formula>"Fail"</formula>
    </cfRule>
    <cfRule type="cellIs" dxfId="75" priority="24" stopIfTrue="1" operator="equal">
      <formula>"Pass"</formula>
    </cfRule>
  </conditionalFormatting>
  <conditionalFormatting sqref="E89:N89">
    <cfRule type="cellIs" dxfId="74" priority="21" stopIfTrue="1" operator="equal">
      <formula>"Fail"</formula>
    </cfRule>
    <cfRule type="cellIs" dxfId="73" priority="22" stopIfTrue="1" operator="equal">
      <formula>"Pass"</formula>
    </cfRule>
  </conditionalFormatting>
  <conditionalFormatting sqref="E105:N105">
    <cfRule type="cellIs" dxfId="72" priority="19" stopIfTrue="1" operator="equal">
      <formula>"Fail"</formula>
    </cfRule>
    <cfRule type="cellIs" dxfId="71" priority="20" stopIfTrue="1" operator="equal">
      <formula>"Pass"</formula>
    </cfRule>
  </conditionalFormatting>
  <conditionalFormatting sqref="E121:N121">
    <cfRule type="cellIs" dxfId="70" priority="17" stopIfTrue="1" operator="equal">
      <formula>"Fail"</formula>
    </cfRule>
    <cfRule type="cellIs" dxfId="69" priority="18" stopIfTrue="1" operator="equal">
      <formula>"Pass"</formula>
    </cfRule>
  </conditionalFormatting>
  <conditionalFormatting sqref="E137:N137">
    <cfRule type="cellIs" dxfId="68" priority="15" stopIfTrue="1" operator="equal">
      <formula>"Fail"</formula>
    </cfRule>
    <cfRule type="cellIs" dxfId="67" priority="16" stopIfTrue="1" operator="equal">
      <formula>"Pass"</formula>
    </cfRule>
  </conditionalFormatting>
  <conditionalFormatting sqref="E153:N153">
    <cfRule type="cellIs" dxfId="66" priority="13" stopIfTrue="1" operator="equal">
      <formula>"Fail"</formula>
    </cfRule>
    <cfRule type="cellIs" dxfId="65" priority="14" stopIfTrue="1" operator="equal">
      <formula>"Pass"</formula>
    </cfRule>
  </conditionalFormatting>
  <conditionalFormatting sqref="E80:N80">
    <cfRule type="cellIs" dxfId="64" priority="11" stopIfTrue="1" operator="equal">
      <formula>"Fail"</formula>
    </cfRule>
    <cfRule type="cellIs" dxfId="63" priority="12" stopIfTrue="1" operator="equal">
      <formula>"Pass"</formula>
    </cfRule>
  </conditionalFormatting>
  <conditionalFormatting sqref="E96:N96">
    <cfRule type="cellIs" dxfId="62" priority="9" stopIfTrue="1" operator="equal">
      <formula>"Fail"</formula>
    </cfRule>
    <cfRule type="cellIs" dxfId="61" priority="10" stopIfTrue="1" operator="equal">
      <formula>"Pass"</formula>
    </cfRule>
  </conditionalFormatting>
  <conditionalFormatting sqref="E112:N112">
    <cfRule type="cellIs" dxfId="60" priority="7" stopIfTrue="1" operator="equal">
      <formula>"Fail"</formula>
    </cfRule>
    <cfRule type="cellIs" dxfId="59" priority="8" stopIfTrue="1" operator="equal">
      <formula>"Pass"</formula>
    </cfRule>
  </conditionalFormatting>
  <conditionalFormatting sqref="E128:N128">
    <cfRule type="cellIs" dxfId="58" priority="5" stopIfTrue="1" operator="equal">
      <formula>"Fail"</formula>
    </cfRule>
    <cfRule type="cellIs" dxfId="57" priority="6" stopIfTrue="1" operator="equal">
      <formula>"Pass"</formula>
    </cfRule>
  </conditionalFormatting>
  <conditionalFormatting sqref="E144:N144">
    <cfRule type="cellIs" dxfId="56" priority="3" stopIfTrue="1" operator="equal">
      <formula>"Fail"</formula>
    </cfRule>
    <cfRule type="cellIs" dxfId="55" priority="4" stopIfTrue="1" operator="equal">
      <formula>"Pass"</formula>
    </cfRule>
  </conditionalFormatting>
  <conditionalFormatting sqref="E160:N160">
    <cfRule type="cellIs" dxfId="54" priority="1" stopIfTrue="1" operator="equal">
      <formula>"Fail"</formula>
    </cfRule>
    <cfRule type="cellIs" dxfId="53" priority="2" stopIfTrue="1" operator="equal">
      <formula>"Pass"</formula>
    </cfRule>
  </conditionalFormatting>
  <dataValidations disablePrompts="1" count="1">
    <dataValidation type="list" allowBlank="1" showInputMessage="1" showErrorMessage="1" sqref="K165:N165">
      <formula1>OpRisk</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4" manualBreakCount="4">
    <brk id="28" max="16383" man="1"/>
    <brk id="66" max="16383" man="1"/>
    <brk id="114" max="16383" man="1"/>
    <brk id="1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A322F"/>
  </sheetPr>
  <dimension ref="A1:XEO201"/>
  <sheetViews>
    <sheetView zoomScale="75" zoomScaleNormal="75" workbookViewId="0">
      <pane ySplit="1" topLeftCell="A2" activePane="bottomLeft" state="frozen"/>
      <selection pane="bottomLeft"/>
    </sheetView>
  </sheetViews>
  <sheetFormatPr defaultColWidth="0" defaultRowHeight="0" customHeight="1" zeroHeight="1"/>
  <cols>
    <col min="1" max="1" width="1.7109375" style="1746" customWidth="1"/>
    <col min="2" max="2" width="6.7109375" style="1089" customWidth="1"/>
    <col min="3" max="3" width="100.7109375" style="1089" customWidth="1"/>
    <col min="4" max="15" width="12.7109375" style="484" customWidth="1"/>
    <col min="16" max="22" width="13.7109375" style="484" customWidth="1"/>
    <col min="23" max="23" width="13.7109375" style="1089" customWidth="1"/>
    <col min="24" max="27" width="13.7109375" style="1091" customWidth="1"/>
    <col min="28" max="28" width="1.7109375" style="1091" customWidth="1"/>
    <col min="29" max="29" width="13" style="1091" hidden="1" customWidth="1"/>
    <col min="30" max="16384" width="0" style="1091" hidden="1"/>
  </cols>
  <sheetData>
    <row r="1" spans="1:16369" s="2349" customFormat="1" ht="30" customHeight="1">
      <c r="A1" s="2458" t="s">
        <v>2134</v>
      </c>
      <c r="B1" s="2348"/>
      <c r="C1" s="2348"/>
      <c r="D1" s="2348"/>
      <c r="E1" s="2348"/>
      <c r="F1" s="2348"/>
      <c r="G1" s="2348"/>
      <c r="H1" s="2348"/>
      <c r="I1" s="2348"/>
      <c r="J1" s="2348"/>
      <c r="K1" s="2348"/>
      <c r="L1" s="2348"/>
      <c r="M1" s="2348"/>
      <c r="N1" s="2348"/>
      <c r="O1" s="2348"/>
      <c r="P1" s="2348"/>
      <c r="Q1" s="2348"/>
      <c r="R1" s="2348"/>
      <c r="S1" s="2348"/>
      <c r="T1" s="2348"/>
      <c r="U1" s="2348"/>
      <c r="V1" s="2348"/>
      <c r="W1" s="2348"/>
      <c r="X1" s="2348"/>
      <c r="Y1" s="2348"/>
      <c r="Z1" s="2348"/>
      <c r="AA1" s="2348"/>
      <c r="AB1" s="2459"/>
    </row>
    <row r="2" spans="1:16369" s="328" customFormat="1" ht="45" customHeight="1">
      <c r="A2" s="2357" t="s">
        <v>2135</v>
      </c>
      <c r="B2" s="611"/>
      <c r="C2" s="611"/>
      <c r="D2" s="611"/>
      <c r="E2" s="611"/>
      <c r="F2" s="611"/>
      <c r="G2" s="611"/>
      <c r="H2" s="611"/>
      <c r="I2" s="611"/>
      <c r="J2" s="611"/>
      <c r="K2" s="611"/>
      <c r="L2" s="611"/>
      <c r="M2" s="611"/>
      <c r="N2" s="611"/>
      <c r="O2" s="611"/>
      <c r="P2" s="611"/>
      <c r="Q2" s="611"/>
      <c r="R2" s="611"/>
      <c r="S2" s="611"/>
      <c r="T2" s="611"/>
      <c r="U2" s="611"/>
      <c r="V2" s="611"/>
      <c r="W2" s="611"/>
      <c r="X2" s="611"/>
      <c r="Y2" s="611"/>
      <c r="Z2" s="611"/>
      <c r="AA2" s="611"/>
      <c r="AB2" s="2227"/>
      <c r="AC2" s="1814"/>
      <c r="AD2" s="1814"/>
      <c r="AE2" s="1814"/>
      <c r="AF2" s="1814"/>
      <c r="AG2" s="1814"/>
      <c r="AH2" s="1814"/>
      <c r="AI2" s="1814"/>
      <c r="AJ2" s="1814"/>
      <c r="AK2" s="1814"/>
      <c r="AL2" s="1814"/>
      <c r="AM2" s="1814"/>
      <c r="AN2" s="1814"/>
      <c r="AO2" s="1814"/>
      <c r="AP2" s="1814"/>
      <c r="AQ2" s="1814"/>
      <c r="AR2" s="1814"/>
      <c r="AS2" s="1814"/>
      <c r="AT2" s="1814"/>
      <c r="AU2" s="1814"/>
      <c r="AV2" s="1814"/>
      <c r="AW2" s="1814"/>
      <c r="AX2" s="1814"/>
      <c r="AY2" s="1814"/>
      <c r="AZ2" s="1814"/>
      <c r="BA2" s="1814"/>
      <c r="BB2" s="1814"/>
      <c r="BC2" s="1814"/>
      <c r="BD2" s="1814"/>
      <c r="BE2" s="1814"/>
      <c r="BF2" s="1814"/>
      <c r="BG2" s="1814"/>
      <c r="BH2" s="1814"/>
      <c r="BI2" s="1814"/>
      <c r="BJ2" s="1814"/>
      <c r="BK2" s="1814"/>
      <c r="BL2" s="1814"/>
      <c r="BM2" s="1814"/>
      <c r="BN2" s="1814"/>
      <c r="BO2" s="1814"/>
      <c r="BP2" s="1814"/>
      <c r="BQ2" s="1814"/>
      <c r="BR2" s="1814"/>
      <c r="BS2" s="1814"/>
      <c r="BT2" s="1814"/>
      <c r="BU2" s="1814"/>
      <c r="BV2" s="1814"/>
      <c r="BW2" s="1814"/>
      <c r="BX2" s="1814"/>
      <c r="BY2" s="1814"/>
      <c r="BZ2" s="1814"/>
      <c r="CA2" s="1814"/>
      <c r="CB2" s="1814"/>
      <c r="CC2" s="1814"/>
      <c r="CD2" s="1814"/>
      <c r="CE2" s="1814"/>
      <c r="CF2" s="1814"/>
      <c r="CG2" s="1814"/>
      <c r="CH2" s="1814"/>
      <c r="CI2" s="1814"/>
      <c r="CJ2" s="1814"/>
      <c r="CK2" s="1814"/>
      <c r="CL2" s="1814"/>
      <c r="CM2" s="1814"/>
      <c r="CN2" s="1814"/>
      <c r="CO2" s="1814"/>
      <c r="CP2" s="1814"/>
      <c r="CQ2" s="1814"/>
      <c r="CR2" s="1814"/>
      <c r="CS2" s="1814"/>
      <c r="CT2" s="1814"/>
      <c r="CU2" s="1814"/>
      <c r="CV2" s="1814"/>
      <c r="CW2" s="1814"/>
      <c r="CX2" s="1814"/>
      <c r="CY2" s="1814"/>
      <c r="CZ2" s="1814"/>
      <c r="DA2" s="1814"/>
      <c r="DB2" s="1814"/>
      <c r="DC2" s="1814"/>
      <c r="DD2" s="1814"/>
      <c r="DE2" s="1814"/>
      <c r="DF2" s="1814"/>
      <c r="DG2" s="1814"/>
      <c r="DH2" s="1814"/>
      <c r="DI2" s="1814"/>
      <c r="DJ2" s="1814"/>
      <c r="DK2" s="1814"/>
      <c r="DL2" s="1814"/>
      <c r="DM2" s="1814"/>
      <c r="DN2" s="1814"/>
      <c r="DO2" s="1814"/>
      <c r="DP2" s="1814"/>
      <c r="DQ2" s="1814"/>
      <c r="DR2" s="1814"/>
      <c r="DS2" s="1814"/>
      <c r="DT2" s="1814"/>
      <c r="DU2" s="1814"/>
      <c r="DV2" s="1814"/>
      <c r="DW2" s="1814"/>
      <c r="DX2" s="1814"/>
      <c r="DY2" s="1814"/>
      <c r="DZ2" s="1814"/>
      <c r="EA2" s="1814"/>
      <c r="EB2" s="1814"/>
      <c r="EC2" s="1814"/>
      <c r="ED2" s="1814"/>
      <c r="EE2" s="1814"/>
      <c r="EF2" s="1814"/>
      <c r="EG2" s="1814"/>
      <c r="EH2" s="1814"/>
      <c r="EI2" s="1814"/>
      <c r="EJ2" s="1814"/>
      <c r="EK2" s="1814"/>
      <c r="EL2" s="1814"/>
      <c r="EM2" s="1814"/>
      <c r="EN2" s="1814"/>
      <c r="EO2" s="1814"/>
      <c r="EP2" s="1814"/>
      <c r="EQ2" s="1814"/>
      <c r="ER2" s="1814"/>
      <c r="ES2" s="1814"/>
      <c r="ET2" s="1814"/>
      <c r="EU2" s="1814"/>
      <c r="EV2" s="1814"/>
      <c r="EW2" s="1814"/>
      <c r="EX2" s="1814"/>
      <c r="EY2" s="1814"/>
      <c r="EZ2" s="1814"/>
      <c r="FA2" s="1814"/>
      <c r="FB2" s="1814"/>
      <c r="FC2" s="1814"/>
      <c r="FD2" s="1814"/>
      <c r="FE2" s="1814"/>
      <c r="FF2" s="1814"/>
      <c r="FG2" s="1814"/>
      <c r="FH2" s="1814"/>
      <c r="FI2" s="1814"/>
      <c r="FJ2" s="1814"/>
      <c r="FK2" s="1814"/>
      <c r="FL2" s="1814"/>
      <c r="FM2" s="1814"/>
      <c r="FN2" s="1814"/>
      <c r="FO2" s="1814"/>
      <c r="FP2" s="1814"/>
      <c r="FQ2" s="1814"/>
      <c r="FR2" s="1814"/>
      <c r="FS2" s="1814"/>
      <c r="FT2" s="1814"/>
      <c r="FU2" s="1814"/>
      <c r="FV2" s="1814"/>
      <c r="FW2" s="1814"/>
      <c r="FX2" s="1814"/>
      <c r="FY2" s="1814"/>
      <c r="FZ2" s="1814"/>
      <c r="GA2" s="1814"/>
      <c r="GB2" s="1814"/>
      <c r="GC2" s="1814"/>
      <c r="GD2" s="1814"/>
      <c r="GE2" s="1814"/>
      <c r="GF2" s="1814"/>
      <c r="GG2" s="1814"/>
      <c r="GH2" s="1814"/>
      <c r="GI2" s="1814"/>
      <c r="GJ2" s="1814"/>
      <c r="GK2" s="1814"/>
      <c r="GL2" s="1814"/>
      <c r="GM2" s="1814"/>
      <c r="GN2" s="1814"/>
      <c r="GO2" s="1814"/>
      <c r="GP2" s="1814"/>
      <c r="GQ2" s="1814"/>
      <c r="GR2" s="1814"/>
      <c r="GS2" s="1814"/>
      <c r="GT2" s="1814"/>
      <c r="GU2" s="1814"/>
      <c r="GV2" s="1814"/>
      <c r="GW2" s="1814"/>
      <c r="GX2" s="1814"/>
      <c r="GY2" s="1814"/>
      <c r="GZ2" s="1814"/>
      <c r="HA2" s="1814"/>
      <c r="HB2" s="1814"/>
      <c r="HC2" s="1814"/>
      <c r="HD2" s="1814"/>
      <c r="HE2" s="1814"/>
      <c r="HF2" s="1814"/>
      <c r="HG2" s="1814"/>
      <c r="HH2" s="1814"/>
      <c r="HI2" s="1814"/>
      <c r="HJ2" s="1814"/>
      <c r="HK2" s="1814"/>
      <c r="HL2" s="1814"/>
      <c r="HM2" s="1814"/>
      <c r="HN2" s="1814"/>
      <c r="HO2" s="1814"/>
      <c r="HP2" s="1814"/>
      <c r="HQ2" s="1814"/>
      <c r="HR2" s="1814"/>
      <c r="HS2" s="1814"/>
      <c r="HT2" s="1814"/>
      <c r="HU2" s="1814"/>
      <c r="HV2" s="1814"/>
      <c r="HW2" s="1814"/>
      <c r="HX2" s="1814"/>
      <c r="HY2" s="1814"/>
      <c r="HZ2" s="1814"/>
      <c r="IA2" s="1814"/>
      <c r="IB2" s="1814"/>
      <c r="IC2" s="1814"/>
      <c r="ID2" s="1814"/>
      <c r="IE2" s="1814"/>
      <c r="IF2" s="1814"/>
      <c r="IG2" s="1814"/>
      <c r="IH2" s="1814"/>
      <c r="II2" s="1814"/>
      <c r="IJ2" s="1814"/>
      <c r="IK2" s="1814"/>
      <c r="IL2" s="1814"/>
      <c r="IM2" s="1814"/>
      <c r="IN2" s="1814"/>
      <c r="IO2" s="1814"/>
      <c r="IP2" s="1814"/>
      <c r="IQ2" s="1814"/>
      <c r="IR2" s="1814"/>
      <c r="IS2" s="1814"/>
      <c r="IT2" s="1814"/>
      <c r="IU2" s="1814"/>
      <c r="IV2" s="1814"/>
      <c r="IW2" s="1814"/>
      <c r="IX2" s="1814"/>
      <c r="IY2" s="1814"/>
      <c r="IZ2" s="1814"/>
      <c r="JA2" s="1814"/>
      <c r="JB2" s="1814"/>
      <c r="JC2" s="1814"/>
      <c r="JD2" s="1814"/>
      <c r="JE2" s="1814"/>
      <c r="JF2" s="1814"/>
      <c r="JG2" s="1814"/>
      <c r="JH2" s="1814"/>
      <c r="JI2" s="1814"/>
      <c r="JJ2" s="1814"/>
      <c r="JK2" s="1814"/>
      <c r="JL2" s="1814"/>
      <c r="JM2" s="1814"/>
      <c r="JN2" s="1814"/>
      <c r="JO2" s="1814"/>
      <c r="JP2" s="1814"/>
      <c r="JQ2" s="1814"/>
      <c r="JR2" s="1814"/>
      <c r="JS2" s="1814"/>
      <c r="JT2" s="1814"/>
      <c r="JU2" s="1814"/>
      <c r="JV2" s="1814"/>
      <c r="JW2" s="1814"/>
      <c r="JX2" s="1814"/>
      <c r="JY2" s="1814"/>
      <c r="JZ2" s="1814"/>
      <c r="KA2" s="1814"/>
      <c r="KB2" s="1814"/>
      <c r="KC2" s="1814"/>
      <c r="KD2" s="1814"/>
      <c r="KE2" s="1814"/>
      <c r="KF2" s="1814"/>
      <c r="KG2" s="1814"/>
      <c r="KH2" s="1814"/>
      <c r="KI2" s="1814"/>
      <c r="KJ2" s="1814"/>
      <c r="KK2" s="1814"/>
      <c r="KL2" s="1814"/>
      <c r="KM2" s="1814"/>
      <c r="KN2" s="1814"/>
      <c r="KO2" s="1814"/>
      <c r="KP2" s="1814"/>
      <c r="KQ2" s="1814"/>
      <c r="KR2" s="1814"/>
      <c r="KS2" s="1814"/>
      <c r="KT2" s="1814"/>
      <c r="KU2" s="1814"/>
      <c r="KV2" s="1814"/>
      <c r="KW2" s="1814"/>
      <c r="KX2" s="1814"/>
      <c r="KY2" s="1814"/>
      <c r="KZ2" s="1814"/>
      <c r="LA2" s="1814"/>
      <c r="LB2" s="1814"/>
      <c r="LC2" s="1814"/>
      <c r="LD2" s="1814"/>
      <c r="LE2" s="1814"/>
      <c r="LF2" s="1814"/>
      <c r="LG2" s="1814"/>
      <c r="LH2" s="1814"/>
      <c r="LI2" s="1814"/>
      <c r="LJ2" s="1814"/>
      <c r="LK2" s="1814"/>
      <c r="LL2" s="1814"/>
      <c r="LM2" s="1814"/>
      <c r="LN2" s="1814"/>
      <c r="LO2" s="1814"/>
      <c r="LP2" s="1814"/>
      <c r="LQ2" s="1814"/>
      <c r="LR2" s="1814"/>
      <c r="LS2" s="1814"/>
      <c r="LT2" s="1814"/>
      <c r="LU2" s="1814"/>
      <c r="LV2" s="1814"/>
      <c r="LW2" s="1814"/>
      <c r="LX2" s="1814"/>
      <c r="LY2" s="1814"/>
      <c r="LZ2" s="1814"/>
      <c r="MA2" s="1814"/>
      <c r="MB2" s="1814"/>
      <c r="MC2" s="1814"/>
      <c r="MD2" s="1814"/>
      <c r="ME2" s="1814"/>
      <c r="MF2" s="1814"/>
      <c r="MG2" s="1814"/>
      <c r="MH2" s="1814"/>
      <c r="MI2" s="1814"/>
      <c r="MJ2" s="1814"/>
      <c r="MK2" s="1814"/>
      <c r="ML2" s="1814"/>
      <c r="MM2" s="1814"/>
      <c r="MN2" s="1814"/>
      <c r="MO2" s="1814"/>
      <c r="MP2" s="1814"/>
      <c r="MQ2" s="1814"/>
      <c r="MR2" s="1814"/>
      <c r="MS2" s="1814"/>
      <c r="MT2" s="1814"/>
      <c r="MU2" s="1814"/>
      <c r="MV2" s="1814"/>
      <c r="MW2" s="1814"/>
      <c r="MX2" s="1814"/>
      <c r="MY2" s="1814"/>
      <c r="MZ2" s="1814"/>
      <c r="NA2" s="1814"/>
      <c r="NB2" s="1814"/>
      <c r="NC2" s="1814"/>
      <c r="ND2" s="1814"/>
      <c r="NE2" s="1814"/>
      <c r="NF2" s="1814"/>
      <c r="NG2" s="1814"/>
      <c r="NH2" s="1814"/>
      <c r="NI2" s="1814"/>
      <c r="NJ2" s="1814"/>
      <c r="NK2" s="1814"/>
      <c r="NL2" s="1814"/>
      <c r="NM2" s="1814"/>
      <c r="NN2" s="1814"/>
      <c r="NO2" s="1814"/>
      <c r="NP2" s="1814"/>
      <c r="NQ2" s="1814"/>
      <c r="NR2" s="1814"/>
      <c r="NS2" s="1814"/>
      <c r="NT2" s="1814"/>
      <c r="NU2" s="1814"/>
      <c r="NV2" s="1814"/>
      <c r="NW2" s="1814"/>
      <c r="NX2" s="1814"/>
      <c r="NY2" s="1814"/>
      <c r="NZ2" s="1814"/>
      <c r="OA2" s="1814"/>
      <c r="OB2" s="1814"/>
      <c r="OC2" s="1814"/>
      <c r="OD2" s="1814"/>
      <c r="OE2" s="1814"/>
      <c r="OF2" s="1814"/>
      <c r="OG2" s="1814"/>
      <c r="OH2" s="1814"/>
      <c r="OI2" s="1814"/>
      <c r="OJ2" s="1814"/>
      <c r="OK2" s="1814"/>
      <c r="OL2" s="1814"/>
      <c r="OM2" s="1814"/>
      <c r="ON2" s="1814"/>
      <c r="OO2" s="1814"/>
      <c r="OP2" s="1814"/>
      <c r="OQ2" s="1814"/>
      <c r="OR2" s="1814"/>
      <c r="OS2" s="1814"/>
      <c r="OT2" s="1814"/>
      <c r="OU2" s="1814"/>
      <c r="OV2" s="1814"/>
      <c r="OW2" s="1814"/>
      <c r="OX2" s="1814"/>
      <c r="OY2" s="1814"/>
      <c r="OZ2" s="1814"/>
      <c r="PA2" s="1814"/>
      <c r="PB2" s="1814"/>
      <c r="PC2" s="1814"/>
      <c r="PD2" s="1814"/>
      <c r="PE2" s="1814"/>
      <c r="PF2" s="1814"/>
      <c r="PG2" s="1814"/>
      <c r="PH2" s="1814"/>
      <c r="PI2" s="1814"/>
      <c r="PJ2" s="1814"/>
      <c r="PK2" s="1814"/>
      <c r="PL2" s="1814"/>
      <c r="PM2" s="1814"/>
      <c r="PN2" s="1814"/>
      <c r="PO2" s="1814"/>
      <c r="PP2" s="1814"/>
      <c r="PQ2" s="1814"/>
      <c r="PR2" s="1814"/>
      <c r="PS2" s="1814"/>
      <c r="PT2" s="1814"/>
      <c r="PU2" s="1814"/>
      <c r="PV2" s="1814"/>
      <c r="PW2" s="1814"/>
      <c r="PX2" s="1814"/>
      <c r="PY2" s="1814"/>
      <c r="PZ2" s="1814"/>
      <c r="QA2" s="1814"/>
      <c r="QB2" s="1814"/>
      <c r="QC2" s="1814"/>
      <c r="QD2" s="1814"/>
      <c r="QE2" s="1814"/>
      <c r="QF2" s="1814"/>
      <c r="QG2" s="1814"/>
      <c r="QH2" s="1814"/>
      <c r="QI2" s="1814"/>
      <c r="QJ2" s="1814"/>
      <c r="QK2" s="1814"/>
      <c r="QL2" s="1814"/>
      <c r="QM2" s="1814"/>
      <c r="QN2" s="1814"/>
      <c r="QO2" s="1814"/>
      <c r="QP2" s="1814"/>
      <c r="QQ2" s="1814"/>
      <c r="QR2" s="1814"/>
      <c r="QS2" s="1814"/>
      <c r="QT2" s="1814"/>
      <c r="QU2" s="1814"/>
      <c r="QV2" s="1814"/>
      <c r="QW2" s="1814"/>
      <c r="QX2" s="1814"/>
      <c r="QY2" s="1814"/>
      <c r="QZ2" s="1814"/>
      <c r="RA2" s="1814"/>
      <c r="RB2" s="1814"/>
      <c r="RC2" s="1814"/>
      <c r="RD2" s="1814"/>
      <c r="RE2" s="1814"/>
      <c r="RF2" s="1814"/>
      <c r="RG2" s="1814"/>
      <c r="RH2" s="1814"/>
      <c r="RI2" s="1814"/>
      <c r="RJ2" s="1814"/>
      <c r="RK2" s="1814"/>
      <c r="RL2" s="1814"/>
      <c r="RM2" s="1814"/>
      <c r="RN2" s="1814"/>
      <c r="RO2" s="1814"/>
      <c r="RP2" s="1814"/>
      <c r="RQ2" s="1814"/>
      <c r="RR2" s="1814"/>
      <c r="RS2" s="1814"/>
      <c r="RT2" s="1814"/>
      <c r="RU2" s="1814"/>
      <c r="RV2" s="1814"/>
      <c r="RW2" s="1814"/>
      <c r="RX2" s="1814"/>
      <c r="RY2" s="1814"/>
      <c r="RZ2" s="1814"/>
      <c r="SA2" s="1814"/>
      <c r="SB2" s="1814"/>
      <c r="SC2" s="1814"/>
      <c r="SD2" s="1814"/>
      <c r="SE2" s="1814"/>
      <c r="SF2" s="1814"/>
      <c r="SG2" s="1814"/>
      <c r="SH2" s="1814"/>
      <c r="SI2" s="1814"/>
      <c r="SJ2" s="1814"/>
      <c r="SK2" s="1814"/>
      <c r="SL2" s="1814"/>
      <c r="SM2" s="1814"/>
      <c r="SN2" s="1814"/>
      <c r="SO2" s="1814"/>
      <c r="SP2" s="1814"/>
      <c r="SQ2" s="1814"/>
      <c r="SR2" s="1814"/>
      <c r="SS2" s="1814"/>
      <c r="ST2" s="1814"/>
      <c r="SU2" s="1814"/>
      <c r="SV2" s="1814"/>
      <c r="SW2" s="1814"/>
      <c r="SX2" s="1814"/>
      <c r="SY2" s="1814"/>
      <c r="SZ2" s="1814"/>
      <c r="TA2" s="1814"/>
      <c r="TB2" s="1814"/>
      <c r="TC2" s="1814"/>
      <c r="TD2" s="1814"/>
      <c r="TE2" s="1814"/>
      <c r="TF2" s="1814"/>
      <c r="TG2" s="1814"/>
      <c r="TH2" s="1814"/>
      <c r="TI2" s="1814"/>
      <c r="TJ2" s="1814"/>
      <c r="TK2" s="1814"/>
      <c r="TL2" s="1814"/>
      <c r="TM2" s="1814"/>
      <c r="TN2" s="1814"/>
      <c r="TO2" s="1814"/>
      <c r="TP2" s="1814"/>
      <c r="TQ2" s="1814"/>
      <c r="TR2" s="1814"/>
      <c r="TS2" s="1814"/>
      <c r="TT2" s="1814"/>
      <c r="TU2" s="1814"/>
      <c r="TV2" s="1814"/>
      <c r="TW2" s="1814"/>
      <c r="TX2" s="1814"/>
      <c r="TY2" s="1814"/>
      <c r="TZ2" s="1814"/>
      <c r="UA2" s="1814"/>
      <c r="UB2" s="1814"/>
      <c r="UC2" s="1814"/>
      <c r="UD2" s="1814"/>
      <c r="UE2" s="1814"/>
      <c r="UF2" s="1814"/>
      <c r="UG2" s="1814"/>
      <c r="UH2" s="1814"/>
      <c r="UI2" s="1814"/>
      <c r="UJ2" s="1814"/>
      <c r="UK2" s="1814"/>
      <c r="UL2" s="1814"/>
      <c r="UM2" s="1814"/>
      <c r="UN2" s="1814"/>
      <c r="UO2" s="1814"/>
      <c r="UP2" s="1814"/>
      <c r="UQ2" s="1814"/>
      <c r="UR2" s="1814"/>
      <c r="US2" s="1814"/>
      <c r="UT2" s="1814"/>
      <c r="UU2" s="1814"/>
      <c r="UV2" s="1814"/>
      <c r="UW2" s="1814"/>
      <c r="UX2" s="1814"/>
      <c r="UY2" s="1814"/>
      <c r="UZ2" s="1814"/>
      <c r="VA2" s="1814"/>
      <c r="VB2" s="1814"/>
      <c r="VC2" s="1814"/>
      <c r="VD2" s="1814"/>
      <c r="VE2" s="1814"/>
      <c r="VF2" s="1814"/>
      <c r="VG2" s="1814"/>
      <c r="VH2" s="1814"/>
      <c r="VI2" s="1814"/>
      <c r="VJ2" s="1814"/>
      <c r="VK2" s="1814"/>
      <c r="VL2" s="1814"/>
      <c r="VM2" s="1814"/>
      <c r="VN2" s="1814"/>
      <c r="VO2" s="1814"/>
      <c r="VP2" s="1814"/>
      <c r="VQ2" s="1814"/>
      <c r="VR2" s="1814"/>
      <c r="VS2" s="1814"/>
      <c r="VT2" s="1814"/>
      <c r="VU2" s="1814"/>
      <c r="VV2" s="1814"/>
      <c r="VW2" s="1814"/>
      <c r="VX2" s="1814"/>
      <c r="VY2" s="1814"/>
      <c r="VZ2" s="1814"/>
      <c r="WA2" s="1814"/>
      <c r="WB2" s="1814"/>
      <c r="WC2" s="1814"/>
      <c r="WD2" s="1814"/>
      <c r="WE2" s="1814"/>
      <c r="WF2" s="1814"/>
      <c r="WG2" s="1814"/>
      <c r="WH2" s="1814"/>
      <c r="WI2" s="1814"/>
      <c r="WJ2" s="1814"/>
      <c r="WK2" s="1814"/>
      <c r="WL2" s="1814"/>
      <c r="WM2" s="1814"/>
      <c r="WN2" s="1814"/>
      <c r="WO2" s="1814"/>
      <c r="WP2" s="1814"/>
      <c r="WQ2" s="1814"/>
      <c r="WR2" s="1814"/>
      <c r="WS2" s="1814"/>
      <c r="WT2" s="1814"/>
      <c r="WU2" s="1814"/>
      <c r="WV2" s="1814"/>
      <c r="WW2" s="1814"/>
      <c r="WX2" s="1814"/>
      <c r="WY2" s="1814"/>
      <c r="WZ2" s="1814"/>
      <c r="XA2" s="1814"/>
      <c r="XB2" s="1814"/>
      <c r="XC2" s="1814"/>
      <c r="XD2" s="1814"/>
      <c r="XE2" s="1814"/>
      <c r="XF2" s="1814"/>
      <c r="XG2" s="1814"/>
      <c r="XH2" s="1814"/>
      <c r="XI2" s="1814"/>
      <c r="XJ2" s="1814"/>
      <c r="XK2" s="1814"/>
      <c r="XL2" s="1814"/>
      <c r="XM2" s="1814"/>
      <c r="XN2" s="1814"/>
      <c r="XO2" s="1814"/>
      <c r="XP2" s="1814"/>
      <c r="XQ2" s="1814"/>
      <c r="XR2" s="1814"/>
      <c r="XS2" s="1814"/>
      <c r="XT2" s="1814"/>
      <c r="XU2" s="1814"/>
      <c r="XV2" s="1814"/>
      <c r="XW2" s="1814"/>
      <c r="XX2" s="1814"/>
      <c r="XY2" s="1814"/>
      <c r="XZ2" s="1814"/>
      <c r="YA2" s="1814"/>
      <c r="YB2" s="1814"/>
      <c r="YC2" s="1814"/>
      <c r="YD2" s="1814"/>
      <c r="YE2" s="1814"/>
      <c r="YF2" s="1814"/>
      <c r="YG2" s="1814"/>
      <c r="YH2" s="1814"/>
      <c r="YI2" s="1814"/>
      <c r="YJ2" s="1814"/>
      <c r="YK2" s="1814"/>
      <c r="YL2" s="1814"/>
      <c r="YM2" s="1814"/>
      <c r="YN2" s="1814"/>
      <c r="YO2" s="1814"/>
      <c r="YP2" s="1814"/>
      <c r="YQ2" s="1814"/>
      <c r="YR2" s="1814"/>
      <c r="YS2" s="1814"/>
      <c r="YT2" s="1814"/>
      <c r="YU2" s="1814"/>
      <c r="YV2" s="1814"/>
      <c r="YW2" s="1814"/>
      <c r="YX2" s="1814"/>
      <c r="YY2" s="1814"/>
      <c r="YZ2" s="1814"/>
      <c r="ZA2" s="1814"/>
      <c r="ZB2" s="1814"/>
      <c r="ZC2" s="1814"/>
      <c r="ZD2" s="1814"/>
      <c r="ZE2" s="1814"/>
      <c r="ZF2" s="1814"/>
      <c r="ZG2" s="1814"/>
      <c r="ZH2" s="1814"/>
      <c r="ZI2" s="1814"/>
      <c r="ZJ2" s="1814"/>
      <c r="ZK2" s="1814"/>
      <c r="ZL2" s="1814"/>
      <c r="ZM2" s="1814"/>
      <c r="ZN2" s="1814"/>
      <c r="ZO2" s="1814"/>
      <c r="ZP2" s="1814"/>
      <c r="ZQ2" s="1814"/>
      <c r="ZR2" s="1814"/>
      <c r="ZS2" s="1814"/>
      <c r="ZT2" s="1814"/>
      <c r="ZU2" s="1814"/>
      <c r="ZV2" s="1814"/>
      <c r="ZW2" s="1814"/>
      <c r="ZX2" s="1814"/>
      <c r="ZY2" s="1814"/>
      <c r="ZZ2" s="1814"/>
      <c r="AAA2" s="1814"/>
      <c r="AAB2" s="1814"/>
      <c r="AAC2" s="1814"/>
      <c r="AAD2" s="1814"/>
      <c r="AAE2" s="1814"/>
      <c r="AAF2" s="1814"/>
      <c r="AAG2" s="1814"/>
      <c r="AAH2" s="1814"/>
      <c r="AAI2" s="1814"/>
      <c r="AAJ2" s="1814"/>
      <c r="AAK2" s="1814"/>
      <c r="AAL2" s="1814"/>
      <c r="AAM2" s="1814"/>
      <c r="AAN2" s="1814"/>
      <c r="AAO2" s="1814"/>
      <c r="AAP2" s="1814"/>
      <c r="AAQ2" s="1814"/>
      <c r="AAR2" s="1814"/>
      <c r="AAS2" s="1814"/>
      <c r="AAT2" s="1814"/>
      <c r="AAU2" s="1814"/>
      <c r="AAV2" s="1814"/>
      <c r="AAW2" s="1814"/>
      <c r="AAX2" s="1814"/>
      <c r="AAY2" s="1814"/>
      <c r="AAZ2" s="1814"/>
      <c r="ABA2" s="1814"/>
      <c r="ABB2" s="1814"/>
      <c r="ABC2" s="1814"/>
      <c r="ABD2" s="1814"/>
      <c r="ABE2" s="1814"/>
      <c r="ABF2" s="1814"/>
      <c r="ABG2" s="1814"/>
      <c r="ABH2" s="1814"/>
      <c r="ABI2" s="1814"/>
      <c r="ABJ2" s="1814"/>
      <c r="ABK2" s="1814"/>
      <c r="ABL2" s="1814"/>
      <c r="ABM2" s="1814"/>
      <c r="ABN2" s="1814"/>
      <c r="ABO2" s="1814"/>
      <c r="ABP2" s="1814"/>
      <c r="ABQ2" s="1814"/>
      <c r="ABR2" s="1814"/>
      <c r="ABS2" s="1814"/>
      <c r="ABT2" s="1814"/>
      <c r="ABU2" s="1814"/>
      <c r="ABV2" s="1814"/>
      <c r="ABW2" s="1814"/>
      <c r="ABX2" s="1814"/>
      <c r="ABY2" s="1814"/>
      <c r="ABZ2" s="1814"/>
      <c r="ACA2" s="1814"/>
      <c r="ACB2" s="1814"/>
      <c r="ACC2" s="1814"/>
      <c r="ACD2" s="1814"/>
      <c r="ACE2" s="1814"/>
      <c r="ACF2" s="1814"/>
      <c r="ACG2" s="1814"/>
      <c r="ACH2" s="1814"/>
      <c r="ACI2" s="1814"/>
      <c r="ACJ2" s="1814"/>
      <c r="ACK2" s="1814"/>
      <c r="ACL2" s="1814"/>
      <c r="ACM2" s="1814"/>
      <c r="ACN2" s="1814"/>
      <c r="ACO2" s="1814"/>
      <c r="ACP2" s="1814"/>
      <c r="ACQ2" s="1814"/>
      <c r="ACR2" s="1814"/>
      <c r="ACS2" s="1814"/>
      <c r="ACT2" s="1814"/>
      <c r="ACU2" s="1814"/>
      <c r="ACV2" s="1814"/>
      <c r="ACW2" s="1814"/>
      <c r="ACX2" s="1814"/>
      <c r="ACY2" s="1814"/>
      <c r="ACZ2" s="1814"/>
      <c r="ADA2" s="1814"/>
      <c r="ADB2" s="1814"/>
      <c r="ADC2" s="1814"/>
      <c r="ADD2" s="1814"/>
      <c r="ADE2" s="1814"/>
      <c r="ADF2" s="1814"/>
      <c r="ADG2" s="1814"/>
      <c r="ADH2" s="1814"/>
      <c r="ADI2" s="1814"/>
      <c r="ADJ2" s="1814"/>
      <c r="ADK2" s="1814"/>
      <c r="ADL2" s="1814"/>
      <c r="ADM2" s="1814"/>
      <c r="ADN2" s="1814"/>
      <c r="ADO2" s="1814"/>
      <c r="ADP2" s="1814"/>
      <c r="ADQ2" s="1814"/>
      <c r="ADR2" s="1814"/>
      <c r="ADS2" s="1814"/>
      <c r="ADT2" s="1814"/>
      <c r="ADU2" s="1814"/>
      <c r="ADV2" s="1814"/>
      <c r="ADW2" s="1814"/>
      <c r="ADX2" s="1814"/>
      <c r="ADY2" s="1814"/>
      <c r="ADZ2" s="1814"/>
      <c r="AEA2" s="1814"/>
      <c r="AEB2" s="1814"/>
      <c r="AEC2" s="1814"/>
      <c r="AED2" s="1814"/>
      <c r="AEE2" s="1814"/>
      <c r="AEF2" s="1814"/>
      <c r="AEG2" s="1814"/>
      <c r="AEH2" s="1814"/>
      <c r="AEI2" s="1814"/>
      <c r="AEJ2" s="1814"/>
      <c r="AEK2" s="1814"/>
      <c r="AEL2" s="1814"/>
      <c r="AEM2" s="1814"/>
      <c r="AEN2" s="1814"/>
      <c r="AEO2" s="1814"/>
      <c r="AEP2" s="1814"/>
      <c r="AEQ2" s="1814"/>
      <c r="AER2" s="1814"/>
      <c r="AES2" s="1814"/>
      <c r="AET2" s="1814"/>
      <c r="AEU2" s="1814"/>
      <c r="AEV2" s="1814"/>
      <c r="AEW2" s="1814"/>
      <c r="AEX2" s="1814"/>
      <c r="AEY2" s="1814"/>
      <c r="AEZ2" s="1814"/>
      <c r="AFA2" s="1814"/>
      <c r="AFB2" s="1814"/>
      <c r="AFC2" s="1814"/>
      <c r="AFD2" s="1814"/>
      <c r="AFE2" s="1814"/>
      <c r="AFF2" s="1814"/>
      <c r="AFG2" s="1814"/>
      <c r="AFH2" s="1814"/>
      <c r="AFI2" s="1814"/>
      <c r="AFJ2" s="1814"/>
      <c r="AFK2" s="1814"/>
      <c r="AFL2" s="1814"/>
      <c r="AFM2" s="1814"/>
      <c r="AFN2" s="1814"/>
      <c r="AFO2" s="1814"/>
      <c r="AFP2" s="1814"/>
      <c r="AFQ2" s="1814"/>
      <c r="AFR2" s="1814"/>
      <c r="AFS2" s="1814"/>
      <c r="AFT2" s="1814"/>
      <c r="AFU2" s="1814"/>
      <c r="AFV2" s="1814"/>
      <c r="AFW2" s="1814"/>
      <c r="AFX2" s="1814"/>
      <c r="AFY2" s="1814"/>
      <c r="AFZ2" s="1814"/>
      <c r="AGA2" s="1814"/>
      <c r="AGB2" s="1814"/>
      <c r="AGC2" s="1814"/>
      <c r="AGD2" s="1814"/>
      <c r="AGE2" s="1814"/>
      <c r="AGF2" s="1814"/>
      <c r="AGG2" s="1814"/>
      <c r="AGH2" s="1814"/>
      <c r="AGI2" s="1814"/>
      <c r="AGJ2" s="1814"/>
      <c r="AGK2" s="1814"/>
      <c r="AGL2" s="1814"/>
      <c r="AGM2" s="1814"/>
      <c r="AGN2" s="1814"/>
      <c r="AGO2" s="1814"/>
      <c r="AGP2" s="1814"/>
      <c r="AGQ2" s="1814"/>
      <c r="AGR2" s="1814"/>
      <c r="AGS2" s="1814"/>
      <c r="AGT2" s="1814"/>
      <c r="AGU2" s="1814"/>
      <c r="AGV2" s="1814"/>
      <c r="AGW2" s="1814"/>
      <c r="AGX2" s="1814"/>
      <c r="AGY2" s="1814"/>
      <c r="AGZ2" s="1814"/>
      <c r="AHA2" s="1814"/>
      <c r="AHB2" s="1814"/>
      <c r="AHC2" s="1814"/>
      <c r="AHD2" s="1814"/>
      <c r="AHE2" s="1814"/>
      <c r="AHF2" s="1814"/>
      <c r="AHG2" s="1814"/>
      <c r="AHH2" s="1814"/>
      <c r="AHI2" s="1814"/>
      <c r="AHJ2" s="1814"/>
      <c r="AHK2" s="1814"/>
      <c r="AHL2" s="1814"/>
      <c r="AHM2" s="1814"/>
      <c r="AHN2" s="1814"/>
      <c r="AHO2" s="1814"/>
      <c r="AHP2" s="1814"/>
      <c r="AHQ2" s="1814"/>
      <c r="AHR2" s="1814"/>
      <c r="AHS2" s="1814"/>
      <c r="AHT2" s="1814"/>
      <c r="AHU2" s="1814"/>
      <c r="AHV2" s="1814"/>
      <c r="AHW2" s="1814"/>
      <c r="AHX2" s="1814"/>
      <c r="AHY2" s="1814"/>
      <c r="AHZ2" s="1814"/>
      <c r="AIA2" s="1814"/>
      <c r="AIB2" s="1814"/>
      <c r="AIC2" s="1814"/>
      <c r="AID2" s="1814"/>
      <c r="AIE2" s="1814"/>
      <c r="AIF2" s="1814"/>
      <c r="AIG2" s="1814"/>
      <c r="AIH2" s="1814"/>
      <c r="AII2" s="1814"/>
      <c r="AIJ2" s="1814"/>
      <c r="AIK2" s="1814"/>
      <c r="AIL2" s="1814"/>
      <c r="AIM2" s="1814"/>
      <c r="AIN2" s="1814"/>
      <c r="AIO2" s="1814"/>
      <c r="AIP2" s="1814"/>
      <c r="AIQ2" s="1814"/>
      <c r="AIR2" s="1814"/>
      <c r="AIS2" s="1814"/>
      <c r="AIT2" s="1814"/>
      <c r="AIU2" s="1814"/>
      <c r="AIV2" s="1814"/>
      <c r="AIW2" s="1814"/>
      <c r="AIX2" s="1814"/>
      <c r="AIY2" s="1814"/>
      <c r="AIZ2" s="1814"/>
      <c r="AJA2" s="1814"/>
      <c r="AJB2" s="1814"/>
      <c r="AJC2" s="1814"/>
      <c r="AJD2" s="1814"/>
      <c r="AJE2" s="1814"/>
      <c r="AJF2" s="1814"/>
      <c r="AJG2" s="1814"/>
      <c r="AJH2" s="1814"/>
      <c r="AJI2" s="1814"/>
      <c r="AJJ2" s="1814"/>
      <c r="AJK2" s="1814"/>
      <c r="AJL2" s="1814"/>
      <c r="AJM2" s="1814"/>
      <c r="AJN2" s="1814"/>
      <c r="AJO2" s="1814"/>
      <c r="AJP2" s="1814"/>
      <c r="AJQ2" s="1814"/>
      <c r="AJR2" s="1814"/>
      <c r="AJS2" s="1814"/>
      <c r="AJT2" s="1814"/>
      <c r="AJU2" s="1814"/>
      <c r="AJV2" s="1814"/>
      <c r="AJW2" s="1814"/>
      <c r="AJX2" s="1814"/>
      <c r="AJY2" s="1814"/>
      <c r="AJZ2" s="1814"/>
      <c r="AKA2" s="1814"/>
      <c r="AKB2" s="1814"/>
      <c r="AKC2" s="1814"/>
      <c r="AKD2" s="1814"/>
      <c r="AKE2" s="1814"/>
      <c r="AKF2" s="1814"/>
      <c r="AKG2" s="1814"/>
      <c r="AKH2" s="1814"/>
      <c r="AKI2" s="1814"/>
      <c r="AKJ2" s="1814"/>
      <c r="AKK2" s="1814"/>
      <c r="AKL2" s="1814"/>
      <c r="AKM2" s="1814"/>
      <c r="AKN2" s="1814"/>
      <c r="AKO2" s="1814"/>
      <c r="AKP2" s="1814"/>
      <c r="AKQ2" s="1814"/>
      <c r="AKR2" s="1814"/>
      <c r="AKS2" s="1814"/>
      <c r="AKT2" s="1814"/>
      <c r="AKU2" s="1814"/>
      <c r="AKV2" s="1814"/>
      <c r="AKW2" s="1814"/>
      <c r="AKX2" s="1814"/>
      <c r="AKY2" s="1814"/>
      <c r="AKZ2" s="1814"/>
      <c r="ALA2" s="1814"/>
      <c r="ALB2" s="1814"/>
      <c r="ALC2" s="1814"/>
      <c r="ALD2" s="1814"/>
      <c r="ALE2" s="1814"/>
      <c r="ALF2" s="1814"/>
      <c r="ALG2" s="1814"/>
      <c r="ALH2" s="1814"/>
      <c r="ALI2" s="1814"/>
      <c r="ALJ2" s="1814"/>
      <c r="ALK2" s="1814"/>
      <c r="ALL2" s="1814"/>
      <c r="ALM2" s="1814"/>
      <c r="ALN2" s="1814"/>
      <c r="ALO2" s="1814"/>
      <c r="ALP2" s="1814"/>
      <c r="ALQ2" s="1814"/>
      <c r="ALR2" s="1814"/>
      <c r="ALS2" s="1814"/>
      <c r="ALT2" s="1814"/>
      <c r="ALU2" s="1814"/>
      <c r="ALV2" s="1814"/>
      <c r="ALW2" s="1814"/>
      <c r="ALX2" s="1814"/>
      <c r="ALY2" s="1814"/>
      <c r="ALZ2" s="1814"/>
      <c r="AMA2" s="1814"/>
      <c r="AMB2" s="1814"/>
      <c r="AMC2" s="1814"/>
      <c r="AMD2" s="1814"/>
      <c r="AME2" s="1814"/>
      <c r="AMF2" s="1814"/>
      <c r="AMG2" s="1814"/>
      <c r="AMH2" s="1814"/>
      <c r="AMI2" s="1814"/>
      <c r="AMJ2" s="1814"/>
      <c r="AMK2" s="1814"/>
      <c r="AML2" s="1814"/>
      <c r="AMM2" s="1814"/>
      <c r="AMN2" s="1814"/>
      <c r="AMO2" s="1814"/>
      <c r="AMP2" s="1814"/>
      <c r="AMQ2" s="1814"/>
      <c r="AMR2" s="1814"/>
      <c r="AMS2" s="1814"/>
      <c r="AMT2" s="1814"/>
      <c r="AMU2" s="1814"/>
      <c r="AMV2" s="1814"/>
      <c r="AMW2" s="1814"/>
      <c r="AMX2" s="1814"/>
      <c r="AMY2" s="1814"/>
      <c r="AMZ2" s="1814"/>
      <c r="ANA2" s="1814"/>
      <c r="ANB2" s="1814"/>
      <c r="ANC2" s="1814"/>
      <c r="AND2" s="1814"/>
      <c r="ANE2" s="1814"/>
      <c r="ANF2" s="1814"/>
      <c r="ANG2" s="1814"/>
      <c r="ANH2" s="1814"/>
      <c r="ANI2" s="1814"/>
      <c r="ANJ2" s="1814"/>
      <c r="ANK2" s="1814"/>
      <c r="ANL2" s="1814"/>
      <c r="ANM2" s="1814"/>
      <c r="ANN2" s="1814"/>
      <c r="ANO2" s="1814"/>
      <c r="ANP2" s="1814"/>
      <c r="ANQ2" s="1814"/>
      <c r="ANR2" s="1814"/>
      <c r="ANS2" s="1814"/>
      <c r="ANT2" s="1814"/>
      <c r="ANU2" s="1814"/>
      <c r="ANV2" s="1814"/>
      <c r="ANW2" s="1814"/>
      <c r="ANX2" s="1814"/>
      <c r="ANY2" s="1814"/>
      <c r="ANZ2" s="1814"/>
      <c r="AOA2" s="1814"/>
      <c r="AOB2" s="1814"/>
      <c r="AOC2" s="1814"/>
      <c r="AOD2" s="1814"/>
      <c r="AOE2" s="1814"/>
      <c r="AOF2" s="1814"/>
      <c r="AOG2" s="1814"/>
      <c r="AOH2" s="1814"/>
      <c r="AOI2" s="1814"/>
      <c r="AOJ2" s="1814"/>
      <c r="AOK2" s="1814"/>
      <c r="AOL2" s="1814"/>
      <c r="AOM2" s="1814"/>
      <c r="AON2" s="1814"/>
      <c r="AOO2" s="1814"/>
      <c r="AOP2" s="1814"/>
      <c r="AOQ2" s="1814"/>
      <c r="AOR2" s="1814"/>
      <c r="AOS2" s="1814"/>
      <c r="AOT2" s="1814"/>
      <c r="AOU2" s="1814"/>
      <c r="AOV2" s="1814"/>
      <c r="AOW2" s="1814"/>
      <c r="AOX2" s="1814"/>
      <c r="AOY2" s="1814"/>
      <c r="AOZ2" s="1814"/>
      <c r="APA2" s="1814"/>
      <c r="APB2" s="1814"/>
      <c r="APC2" s="1814"/>
      <c r="APD2" s="1814"/>
      <c r="APE2" s="1814"/>
      <c r="APF2" s="1814"/>
      <c r="APG2" s="1814"/>
      <c r="APH2" s="1814"/>
      <c r="API2" s="1814"/>
      <c r="APJ2" s="1814"/>
      <c r="APK2" s="1814"/>
      <c r="APL2" s="1814"/>
      <c r="APM2" s="1814"/>
      <c r="APN2" s="1814"/>
      <c r="APO2" s="1814"/>
      <c r="APP2" s="1814"/>
      <c r="APQ2" s="1814"/>
      <c r="APR2" s="1814"/>
      <c r="APS2" s="1814"/>
      <c r="APT2" s="1814"/>
      <c r="APU2" s="1814"/>
      <c r="APV2" s="1814"/>
      <c r="APW2" s="1814"/>
      <c r="APX2" s="1814"/>
      <c r="APY2" s="1814"/>
      <c r="APZ2" s="1814"/>
      <c r="AQA2" s="1814"/>
      <c r="AQB2" s="1814"/>
      <c r="AQC2" s="1814"/>
      <c r="AQD2" s="1814"/>
      <c r="AQE2" s="1814"/>
      <c r="AQF2" s="1814"/>
      <c r="AQG2" s="1814"/>
      <c r="AQH2" s="1814"/>
      <c r="AQI2" s="1814"/>
      <c r="AQJ2" s="1814"/>
      <c r="AQK2" s="1814"/>
      <c r="AQL2" s="1814"/>
      <c r="AQM2" s="1814"/>
      <c r="AQN2" s="1814"/>
      <c r="AQO2" s="1814"/>
      <c r="AQP2" s="1814"/>
      <c r="AQQ2" s="1814"/>
      <c r="AQR2" s="1814"/>
      <c r="AQS2" s="1814"/>
      <c r="AQT2" s="1814"/>
      <c r="AQU2" s="1814"/>
      <c r="AQV2" s="1814"/>
      <c r="AQW2" s="1814"/>
      <c r="AQX2" s="1814"/>
      <c r="AQY2" s="1814"/>
      <c r="AQZ2" s="1814"/>
      <c r="ARA2" s="1814"/>
      <c r="ARB2" s="1814"/>
      <c r="ARC2" s="1814"/>
      <c r="ARD2" s="1814"/>
      <c r="ARE2" s="1814"/>
      <c r="ARF2" s="1814"/>
      <c r="ARG2" s="1814"/>
      <c r="ARH2" s="1814"/>
      <c r="ARI2" s="1814"/>
      <c r="ARJ2" s="1814"/>
      <c r="ARK2" s="1814"/>
      <c r="ARL2" s="1814"/>
      <c r="ARM2" s="1814"/>
      <c r="ARN2" s="1814"/>
      <c r="ARO2" s="1814"/>
      <c r="ARP2" s="1814"/>
      <c r="ARQ2" s="1814"/>
      <c r="ARR2" s="1814"/>
      <c r="ARS2" s="1814"/>
      <c r="ART2" s="1814"/>
      <c r="ARU2" s="1814"/>
      <c r="ARV2" s="1814"/>
      <c r="ARW2" s="1814"/>
      <c r="ARX2" s="1814"/>
      <c r="ARY2" s="1814"/>
      <c r="ARZ2" s="1814"/>
      <c r="ASA2" s="1814"/>
      <c r="ASB2" s="1814"/>
      <c r="ASC2" s="1814"/>
      <c r="ASD2" s="1814"/>
      <c r="ASE2" s="1814"/>
      <c r="ASF2" s="1814"/>
      <c r="ASG2" s="1814"/>
      <c r="ASH2" s="1814"/>
      <c r="ASI2" s="1814"/>
      <c r="ASJ2" s="1814"/>
      <c r="ASK2" s="1814"/>
      <c r="ASL2" s="1814"/>
      <c r="ASM2" s="1814"/>
      <c r="ASN2" s="1814"/>
      <c r="ASO2" s="1814"/>
      <c r="ASP2" s="1814"/>
      <c r="ASQ2" s="1814"/>
      <c r="ASR2" s="1814"/>
      <c r="ASS2" s="1814"/>
      <c r="AST2" s="1814"/>
      <c r="ASU2" s="1814"/>
      <c r="ASV2" s="1814"/>
      <c r="ASW2" s="1814"/>
      <c r="ASX2" s="1814"/>
      <c r="ASY2" s="1814"/>
      <c r="ASZ2" s="1814"/>
      <c r="ATA2" s="1814"/>
      <c r="ATB2" s="1814"/>
      <c r="ATC2" s="1814"/>
      <c r="ATD2" s="1814"/>
      <c r="ATE2" s="1814"/>
      <c r="ATF2" s="1814"/>
      <c r="ATG2" s="1814"/>
      <c r="ATH2" s="1814"/>
      <c r="ATI2" s="1814"/>
      <c r="ATJ2" s="1814"/>
      <c r="ATK2" s="1814"/>
      <c r="ATL2" s="1814"/>
      <c r="ATM2" s="1814"/>
      <c r="ATN2" s="1814"/>
      <c r="ATO2" s="1814"/>
      <c r="ATP2" s="1814"/>
      <c r="ATQ2" s="1814"/>
      <c r="ATR2" s="1814"/>
      <c r="ATS2" s="1814"/>
      <c r="ATT2" s="1814"/>
      <c r="ATU2" s="1814"/>
      <c r="ATV2" s="1814"/>
      <c r="ATW2" s="1814"/>
      <c r="ATX2" s="1814"/>
      <c r="ATY2" s="1814"/>
      <c r="ATZ2" s="1814"/>
      <c r="AUA2" s="1814"/>
      <c r="AUB2" s="1814"/>
      <c r="AUC2" s="1814"/>
      <c r="AUD2" s="1814"/>
      <c r="AUE2" s="1814"/>
      <c r="AUF2" s="1814"/>
      <c r="AUG2" s="1814"/>
      <c r="AUH2" s="1814"/>
      <c r="AUI2" s="1814"/>
      <c r="AUJ2" s="1814"/>
      <c r="AUK2" s="1814"/>
      <c r="AUL2" s="1814"/>
      <c r="AUM2" s="1814"/>
      <c r="AUN2" s="1814"/>
      <c r="AUO2" s="1814"/>
      <c r="AUP2" s="1814"/>
      <c r="AUQ2" s="1814"/>
      <c r="AUR2" s="1814"/>
      <c r="AUS2" s="1814"/>
      <c r="AUT2" s="1814"/>
      <c r="AUU2" s="1814"/>
      <c r="AUV2" s="1814"/>
      <c r="AUW2" s="1814"/>
      <c r="AUX2" s="1814"/>
      <c r="AUY2" s="1814"/>
      <c r="AUZ2" s="1814"/>
      <c r="AVA2" s="1814"/>
      <c r="AVB2" s="1814"/>
      <c r="AVC2" s="1814"/>
      <c r="AVD2" s="1814"/>
      <c r="AVE2" s="1814"/>
      <c r="AVF2" s="1814"/>
      <c r="AVG2" s="1814"/>
      <c r="AVH2" s="1814"/>
      <c r="AVI2" s="1814"/>
      <c r="AVJ2" s="1814"/>
      <c r="AVK2" s="1814"/>
      <c r="AVL2" s="1814"/>
      <c r="AVM2" s="1814"/>
      <c r="AVN2" s="1814"/>
      <c r="AVO2" s="1814"/>
      <c r="AVP2" s="1814"/>
      <c r="AVQ2" s="1814"/>
      <c r="AVR2" s="1814"/>
      <c r="AVS2" s="1814"/>
      <c r="AVT2" s="1814"/>
      <c r="AVU2" s="1814"/>
      <c r="AVV2" s="1814"/>
      <c r="AVW2" s="1814"/>
      <c r="AVX2" s="1814"/>
      <c r="AVY2" s="1814"/>
      <c r="AVZ2" s="1814"/>
      <c r="AWA2" s="1814"/>
      <c r="AWB2" s="1814"/>
      <c r="AWC2" s="1814"/>
      <c r="AWD2" s="1814"/>
      <c r="AWE2" s="1814"/>
      <c r="AWF2" s="1814"/>
      <c r="AWG2" s="1814"/>
      <c r="AWH2" s="1814"/>
      <c r="AWI2" s="1814"/>
      <c r="AWJ2" s="1814"/>
      <c r="AWK2" s="1814"/>
      <c r="AWL2" s="1814"/>
      <c r="AWM2" s="1814"/>
      <c r="AWN2" s="1814"/>
      <c r="AWO2" s="1814"/>
      <c r="AWP2" s="1814"/>
      <c r="AWQ2" s="1814"/>
      <c r="AWR2" s="1814"/>
      <c r="AWS2" s="1814"/>
      <c r="AWT2" s="1814"/>
      <c r="AWU2" s="1814"/>
      <c r="AWV2" s="1814"/>
      <c r="AWW2" s="1814"/>
      <c r="AWX2" s="1814"/>
      <c r="AWY2" s="1814"/>
      <c r="AWZ2" s="1814"/>
      <c r="AXA2" s="1814"/>
      <c r="AXB2" s="1814"/>
      <c r="AXC2" s="1814"/>
      <c r="AXD2" s="1814"/>
      <c r="AXE2" s="1814"/>
      <c r="AXF2" s="1814"/>
      <c r="AXG2" s="1814"/>
      <c r="AXH2" s="1814"/>
      <c r="AXI2" s="1814"/>
      <c r="AXJ2" s="1814"/>
      <c r="AXK2" s="1814"/>
      <c r="AXL2" s="1814"/>
      <c r="AXM2" s="1814"/>
      <c r="AXN2" s="1814"/>
      <c r="AXO2" s="1814"/>
      <c r="AXP2" s="1814"/>
      <c r="AXQ2" s="1814"/>
      <c r="AXR2" s="1814"/>
      <c r="AXS2" s="1814"/>
      <c r="AXT2" s="1814"/>
      <c r="AXU2" s="1814"/>
      <c r="AXV2" s="1814"/>
      <c r="AXW2" s="1814"/>
      <c r="AXX2" s="1814"/>
      <c r="AXY2" s="1814"/>
      <c r="AXZ2" s="1814"/>
      <c r="AYA2" s="1814"/>
      <c r="AYB2" s="1814"/>
      <c r="AYC2" s="1814"/>
      <c r="AYD2" s="1814"/>
      <c r="AYE2" s="1814"/>
      <c r="AYF2" s="1814"/>
      <c r="AYG2" s="1814"/>
      <c r="AYH2" s="1814"/>
      <c r="AYI2" s="1814"/>
      <c r="AYJ2" s="1814"/>
      <c r="AYK2" s="1814"/>
      <c r="AYL2" s="1814"/>
      <c r="AYM2" s="1814"/>
      <c r="AYN2" s="1814"/>
      <c r="AYO2" s="1814"/>
      <c r="AYP2" s="1814"/>
      <c r="AYQ2" s="1814"/>
      <c r="AYR2" s="1814"/>
      <c r="AYS2" s="1814"/>
      <c r="AYT2" s="1814"/>
      <c r="AYU2" s="1814"/>
      <c r="AYV2" s="1814"/>
      <c r="AYW2" s="1814"/>
      <c r="AYX2" s="1814"/>
      <c r="AYY2" s="1814"/>
      <c r="AYZ2" s="1814"/>
      <c r="AZA2" s="1814"/>
      <c r="AZB2" s="1814"/>
      <c r="AZC2" s="1814"/>
      <c r="AZD2" s="1814"/>
      <c r="AZE2" s="1814"/>
      <c r="AZF2" s="1814"/>
      <c r="AZG2" s="1814"/>
      <c r="AZH2" s="1814"/>
      <c r="AZI2" s="1814"/>
      <c r="AZJ2" s="1814"/>
      <c r="AZK2" s="1814"/>
      <c r="AZL2" s="1814"/>
      <c r="AZM2" s="1814"/>
      <c r="AZN2" s="1814"/>
      <c r="AZO2" s="1814"/>
      <c r="AZP2" s="1814"/>
      <c r="AZQ2" s="1814"/>
      <c r="AZR2" s="1814"/>
      <c r="AZS2" s="1814"/>
      <c r="AZT2" s="1814"/>
      <c r="AZU2" s="1814"/>
      <c r="AZV2" s="1814"/>
      <c r="AZW2" s="1814"/>
      <c r="AZX2" s="1814"/>
      <c r="AZY2" s="1814"/>
      <c r="AZZ2" s="1814"/>
      <c r="BAA2" s="1814"/>
      <c r="BAB2" s="1814"/>
      <c r="BAC2" s="1814"/>
      <c r="BAD2" s="1814"/>
      <c r="BAE2" s="1814"/>
      <c r="BAF2" s="1814"/>
      <c r="BAG2" s="1814"/>
      <c r="BAH2" s="1814"/>
      <c r="BAI2" s="1814"/>
      <c r="BAJ2" s="1814"/>
      <c r="BAK2" s="1814"/>
      <c r="BAL2" s="1814"/>
      <c r="BAM2" s="1814"/>
      <c r="BAN2" s="1814"/>
      <c r="BAO2" s="1814"/>
      <c r="BAP2" s="1814"/>
      <c r="BAQ2" s="1814"/>
      <c r="BAR2" s="1814"/>
      <c r="BAS2" s="1814"/>
      <c r="BAT2" s="1814"/>
      <c r="BAU2" s="1814"/>
      <c r="BAV2" s="1814"/>
      <c r="BAW2" s="1814"/>
      <c r="BAX2" s="1814"/>
      <c r="BAY2" s="1814"/>
      <c r="BAZ2" s="1814"/>
      <c r="BBA2" s="1814"/>
      <c r="BBB2" s="1814"/>
      <c r="BBC2" s="1814"/>
      <c r="BBD2" s="1814"/>
      <c r="BBE2" s="1814"/>
      <c r="BBF2" s="1814"/>
      <c r="BBG2" s="1814"/>
      <c r="BBH2" s="1814"/>
      <c r="BBI2" s="1814"/>
      <c r="BBJ2" s="1814"/>
      <c r="BBK2" s="1814"/>
      <c r="BBL2" s="1814"/>
      <c r="BBM2" s="1814"/>
      <c r="BBN2" s="1814"/>
      <c r="BBO2" s="1814"/>
      <c r="BBP2" s="1814"/>
      <c r="BBQ2" s="1814"/>
      <c r="BBR2" s="1814"/>
      <c r="BBS2" s="1814"/>
      <c r="BBT2" s="1814"/>
      <c r="BBU2" s="1814"/>
      <c r="BBV2" s="1814"/>
      <c r="BBW2" s="1814"/>
      <c r="BBX2" s="1814"/>
      <c r="BBY2" s="1814"/>
      <c r="BBZ2" s="1814"/>
      <c r="BCA2" s="1814"/>
      <c r="BCB2" s="1814"/>
      <c r="BCC2" s="1814"/>
      <c r="BCD2" s="1814"/>
      <c r="BCE2" s="1814"/>
      <c r="BCF2" s="1814"/>
      <c r="BCG2" s="1814"/>
      <c r="BCH2" s="1814"/>
      <c r="BCI2" s="1814"/>
      <c r="BCJ2" s="1814"/>
      <c r="BCK2" s="1814"/>
      <c r="BCL2" s="1814"/>
      <c r="BCM2" s="1814"/>
      <c r="BCN2" s="1814"/>
      <c r="BCO2" s="1814"/>
      <c r="BCP2" s="1814"/>
      <c r="BCQ2" s="1814"/>
      <c r="BCR2" s="1814"/>
      <c r="BCS2" s="1814"/>
      <c r="BCT2" s="1814"/>
      <c r="BCU2" s="1814"/>
      <c r="BCV2" s="1814"/>
      <c r="BCW2" s="1814"/>
      <c r="BCX2" s="1814"/>
      <c r="BCY2" s="1814"/>
      <c r="BCZ2" s="1814"/>
      <c r="BDA2" s="1814"/>
      <c r="BDB2" s="1814"/>
      <c r="BDC2" s="1814"/>
      <c r="BDD2" s="1814"/>
      <c r="BDE2" s="1814"/>
      <c r="BDF2" s="1814"/>
      <c r="BDG2" s="1814"/>
      <c r="BDH2" s="1814"/>
      <c r="BDI2" s="1814"/>
      <c r="BDJ2" s="1814"/>
      <c r="BDK2" s="1814"/>
      <c r="BDL2" s="1814"/>
      <c r="BDM2" s="1814"/>
      <c r="BDN2" s="1814"/>
      <c r="BDO2" s="1814"/>
      <c r="BDP2" s="1814"/>
      <c r="BDQ2" s="1814"/>
      <c r="BDR2" s="1814"/>
      <c r="BDS2" s="1814"/>
      <c r="BDT2" s="1814"/>
      <c r="BDU2" s="1814"/>
      <c r="BDV2" s="1814"/>
      <c r="BDW2" s="1814"/>
      <c r="BDX2" s="1814"/>
      <c r="BDY2" s="1814"/>
      <c r="BDZ2" s="1814"/>
      <c r="BEA2" s="1814"/>
      <c r="BEB2" s="1814"/>
      <c r="BEC2" s="1814"/>
      <c r="BED2" s="1814"/>
      <c r="BEE2" s="1814"/>
      <c r="BEF2" s="1814"/>
      <c r="BEG2" s="1814"/>
      <c r="BEH2" s="1814"/>
      <c r="BEI2" s="1814"/>
      <c r="BEJ2" s="1814"/>
      <c r="BEK2" s="1814"/>
      <c r="BEL2" s="1814"/>
      <c r="BEM2" s="1814"/>
      <c r="BEN2" s="1814"/>
      <c r="BEO2" s="1814"/>
      <c r="BEP2" s="1814"/>
      <c r="BEQ2" s="1814"/>
      <c r="BER2" s="1814"/>
      <c r="BES2" s="1814"/>
      <c r="BET2" s="1814"/>
      <c r="BEU2" s="1814"/>
      <c r="BEV2" s="1814"/>
      <c r="BEW2" s="1814"/>
      <c r="BEX2" s="1814"/>
      <c r="BEY2" s="1814"/>
      <c r="BEZ2" s="1814"/>
      <c r="BFA2" s="1814"/>
      <c r="BFB2" s="1814"/>
      <c r="BFC2" s="1814"/>
      <c r="BFD2" s="1814"/>
      <c r="BFE2" s="1814"/>
      <c r="BFF2" s="1814"/>
      <c r="BFG2" s="1814"/>
      <c r="BFH2" s="1814"/>
      <c r="BFI2" s="1814"/>
      <c r="BFJ2" s="1814"/>
      <c r="BFK2" s="1814"/>
      <c r="BFL2" s="1814"/>
      <c r="BFM2" s="1814"/>
      <c r="BFN2" s="1814"/>
      <c r="BFO2" s="1814"/>
      <c r="BFP2" s="1814"/>
      <c r="BFQ2" s="1814"/>
      <c r="BFR2" s="1814"/>
      <c r="BFS2" s="1814"/>
      <c r="BFT2" s="1814"/>
      <c r="BFU2" s="1814"/>
      <c r="BFV2" s="1814"/>
      <c r="BFW2" s="1814"/>
      <c r="BFX2" s="1814"/>
      <c r="BFY2" s="1814"/>
      <c r="BFZ2" s="1814"/>
      <c r="BGA2" s="1814"/>
      <c r="BGB2" s="1814"/>
      <c r="BGC2" s="1814"/>
      <c r="BGD2" s="1814"/>
      <c r="BGE2" s="1814"/>
      <c r="BGF2" s="1814"/>
      <c r="BGG2" s="1814"/>
      <c r="BGH2" s="1814"/>
      <c r="BGI2" s="1814"/>
      <c r="BGJ2" s="1814"/>
      <c r="BGK2" s="1814"/>
      <c r="BGL2" s="1814"/>
      <c r="BGM2" s="1814"/>
      <c r="BGN2" s="1814"/>
      <c r="BGO2" s="1814"/>
      <c r="BGP2" s="1814"/>
      <c r="BGQ2" s="1814"/>
      <c r="BGR2" s="1814"/>
      <c r="BGS2" s="1814"/>
      <c r="BGT2" s="1814"/>
      <c r="BGU2" s="1814"/>
      <c r="BGV2" s="1814"/>
      <c r="BGW2" s="1814"/>
      <c r="BGX2" s="1814"/>
      <c r="BGY2" s="1814"/>
      <c r="BGZ2" s="1814"/>
      <c r="BHA2" s="1814"/>
      <c r="BHB2" s="1814"/>
      <c r="BHC2" s="1814"/>
      <c r="BHD2" s="1814"/>
      <c r="BHE2" s="1814"/>
      <c r="BHF2" s="1814"/>
      <c r="BHG2" s="1814"/>
      <c r="BHH2" s="1814"/>
      <c r="BHI2" s="1814"/>
      <c r="BHJ2" s="1814"/>
      <c r="BHK2" s="1814"/>
      <c r="BHL2" s="1814"/>
      <c r="BHM2" s="1814"/>
      <c r="BHN2" s="1814"/>
      <c r="BHO2" s="1814"/>
      <c r="BHP2" s="1814"/>
      <c r="BHQ2" s="1814"/>
      <c r="BHR2" s="1814"/>
      <c r="BHS2" s="1814"/>
      <c r="BHT2" s="1814"/>
      <c r="BHU2" s="1814"/>
      <c r="BHV2" s="1814"/>
      <c r="BHW2" s="1814"/>
      <c r="BHX2" s="1814"/>
      <c r="BHY2" s="1814"/>
      <c r="BHZ2" s="1814"/>
      <c r="BIA2" s="1814"/>
      <c r="BIB2" s="1814"/>
      <c r="BIC2" s="1814"/>
      <c r="BID2" s="1814"/>
      <c r="BIE2" s="1814"/>
      <c r="BIF2" s="1814"/>
      <c r="BIG2" s="1814"/>
      <c r="BIH2" s="1814"/>
      <c r="BII2" s="1814"/>
      <c r="BIJ2" s="1814"/>
      <c r="BIK2" s="1814"/>
      <c r="BIL2" s="1814"/>
      <c r="BIM2" s="1814"/>
      <c r="BIN2" s="1814"/>
      <c r="BIO2" s="1814"/>
      <c r="BIP2" s="1814"/>
      <c r="BIQ2" s="1814"/>
      <c r="BIR2" s="1814"/>
      <c r="BIS2" s="1814"/>
      <c r="BIT2" s="1814"/>
      <c r="BIU2" s="1814"/>
      <c r="BIV2" s="1814"/>
      <c r="BIW2" s="1814"/>
      <c r="BIX2" s="1814"/>
      <c r="BIY2" s="1814"/>
      <c r="BIZ2" s="1814"/>
      <c r="BJA2" s="1814"/>
      <c r="BJB2" s="1814"/>
      <c r="BJC2" s="1814"/>
      <c r="BJD2" s="1814"/>
      <c r="BJE2" s="1814"/>
      <c r="BJF2" s="1814"/>
      <c r="BJG2" s="1814"/>
      <c r="BJH2" s="1814"/>
      <c r="BJI2" s="1814"/>
      <c r="BJJ2" s="1814"/>
      <c r="BJK2" s="1814"/>
      <c r="BJL2" s="1814"/>
      <c r="BJM2" s="1814"/>
      <c r="BJN2" s="1814"/>
      <c r="BJO2" s="1814"/>
      <c r="BJP2" s="1814"/>
      <c r="BJQ2" s="1814"/>
      <c r="BJR2" s="1814"/>
      <c r="BJS2" s="1814"/>
      <c r="BJT2" s="1814"/>
      <c r="BJU2" s="1814"/>
      <c r="BJV2" s="1814"/>
      <c r="BJW2" s="1814"/>
      <c r="BJX2" s="1814"/>
      <c r="BJY2" s="1814"/>
      <c r="BJZ2" s="1814"/>
      <c r="BKA2" s="1814"/>
      <c r="BKB2" s="1814"/>
      <c r="BKC2" s="1814"/>
      <c r="BKD2" s="1814"/>
      <c r="BKE2" s="1814"/>
      <c r="BKF2" s="1814"/>
      <c r="BKG2" s="1814"/>
      <c r="BKH2" s="1814"/>
      <c r="BKI2" s="1814"/>
      <c r="BKJ2" s="1814"/>
      <c r="BKK2" s="1814"/>
      <c r="BKL2" s="1814"/>
      <c r="BKM2" s="1814"/>
      <c r="BKN2" s="1814"/>
      <c r="BKO2" s="1814"/>
      <c r="BKP2" s="1814"/>
      <c r="BKQ2" s="1814"/>
      <c r="BKR2" s="1814"/>
      <c r="BKS2" s="1814"/>
      <c r="BKT2" s="1814"/>
      <c r="BKU2" s="1814"/>
      <c r="BKV2" s="1814"/>
      <c r="BKW2" s="1814"/>
      <c r="BKX2" s="1814"/>
      <c r="BKY2" s="1814"/>
      <c r="BKZ2" s="1814"/>
      <c r="BLA2" s="1814"/>
      <c r="BLB2" s="1814"/>
      <c r="BLC2" s="1814"/>
      <c r="BLD2" s="1814"/>
      <c r="BLE2" s="1814"/>
      <c r="BLF2" s="1814"/>
      <c r="BLG2" s="1814"/>
      <c r="BLH2" s="1814"/>
      <c r="BLI2" s="1814"/>
      <c r="BLJ2" s="1814"/>
      <c r="BLK2" s="1814"/>
      <c r="BLL2" s="1814"/>
      <c r="BLM2" s="1814"/>
      <c r="BLN2" s="1814"/>
      <c r="BLO2" s="1814"/>
      <c r="BLP2" s="1814"/>
      <c r="BLQ2" s="1814"/>
      <c r="BLR2" s="1814"/>
      <c r="BLS2" s="1814"/>
      <c r="BLT2" s="1814"/>
      <c r="BLU2" s="1814"/>
      <c r="BLV2" s="1814"/>
      <c r="BLW2" s="1814"/>
      <c r="BLX2" s="1814"/>
      <c r="BLY2" s="1814"/>
      <c r="BLZ2" s="1814"/>
      <c r="BMA2" s="1814"/>
      <c r="BMB2" s="1814"/>
      <c r="BMC2" s="1814"/>
      <c r="BMD2" s="1814"/>
      <c r="BME2" s="1814"/>
      <c r="BMF2" s="1814"/>
      <c r="BMG2" s="1814"/>
      <c r="BMH2" s="1814"/>
      <c r="BMI2" s="1814"/>
      <c r="BMJ2" s="1814"/>
      <c r="BMK2" s="1814"/>
      <c r="BML2" s="1814"/>
      <c r="BMM2" s="1814"/>
      <c r="BMN2" s="1814"/>
      <c r="BMO2" s="1814"/>
      <c r="BMP2" s="1814"/>
      <c r="BMQ2" s="1814"/>
      <c r="BMR2" s="1814"/>
      <c r="BMS2" s="1814"/>
      <c r="BMT2" s="1814"/>
      <c r="BMU2" s="1814"/>
      <c r="BMV2" s="1814"/>
      <c r="BMW2" s="1814"/>
      <c r="BMX2" s="1814"/>
      <c r="BMY2" s="1814"/>
      <c r="BMZ2" s="1814"/>
      <c r="BNA2" s="1814"/>
      <c r="BNB2" s="1814"/>
      <c r="BNC2" s="1814"/>
      <c r="BND2" s="1814"/>
      <c r="BNE2" s="1814"/>
      <c r="BNF2" s="1814"/>
      <c r="BNG2" s="1814"/>
      <c r="BNH2" s="1814"/>
      <c r="BNI2" s="1814"/>
      <c r="BNJ2" s="1814"/>
      <c r="BNK2" s="1814"/>
      <c r="BNL2" s="1814"/>
      <c r="BNM2" s="1814"/>
      <c r="BNN2" s="1814"/>
      <c r="BNO2" s="1814"/>
      <c r="BNP2" s="1814"/>
      <c r="BNQ2" s="1814"/>
      <c r="BNR2" s="1814"/>
      <c r="BNS2" s="1814"/>
      <c r="BNT2" s="1814"/>
      <c r="BNU2" s="1814"/>
      <c r="BNV2" s="1814"/>
      <c r="BNW2" s="1814"/>
      <c r="BNX2" s="1814"/>
      <c r="BNY2" s="1814"/>
      <c r="BNZ2" s="1814"/>
      <c r="BOA2" s="1814"/>
      <c r="BOB2" s="1814"/>
      <c r="BOC2" s="1814"/>
      <c r="BOD2" s="1814"/>
      <c r="BOE2" s="1814"/>
      <c r="BOF2" s="1814"/>
      <c r="BOG2" s="1814"/>
      <c r="BOH2" s="1814"/>
      <c r="BOI2" s="1814"/>
      <c r="BOJ2" s="1814"/>
      <c r="BOK2" s="1814"/>
      <c r="BOL2" s="1814"/>
      <c r="BOM2" s="1814"/>
      <c r="BON2" s="1814"/>
      <c r="BOO2" s="1814"/>
      <c r="BOP2" s="1814"/>
      <c r="BOQ2" s="1814"/>
      <c r="BOR2" s="1814"/>
      <c r="BOS2" s="1814"/>
      <c r="BOT2" s="1814"/>
      <c r="BOU2" s="1814"/>
      <c r="BOV2" s="1814"/>
      <c r="BOW2" s="1814"/>
      <c r="BOX2" s="1814"/>
      <c r="BOY2" s="1814"/>
      <c r="BOZ2" s="1814"/>
      <c r="BPA2" s="1814"/>
      <c r="BPB2" s="1814"/>
      <c r="BPC2" s="1814"/>
      <c r="BPD2" s="1814"/>
      <c r="BPE2" s="1814"/>
      <c r="BPF2" s="1814"/>
      <c r="BPG2" s="1814"/>
      <c r="BPH2" s="1814"/>
      <c r="BPI2" s="1814"/>
      <c r="BPJ2" s="1814"/>
      <c r="BPK2" s="1814"/>
      <c r="BPL2" s="1814"/>
      <c r="BPM2" s="1814"/>
      <c r="BPN2" s="1814"/>
      <c r="BPO2" s="1814"/>
      <c r="BPP2" s="1814"/>
      <c r="BPQ2" s="1814"/>
      <c r="BPR2" s="1814"/>
      <c r="BPS2" s="1814"/>
      <c r="BPT2" s="1814"/>
      <c r="BPU2" s="1814"/>
      <c r="BPV2" s="1814"/>
      <c r="BPW2" s="1814"/>
      <c r="BPX2" s="1814"/>
      <c r="BPY2" s="1814"/>
      <c r="BPZ2" s="1814"/>
      <c r="BQA2" s="1814"/>
      <c r="BQB2" s="1814"/>
      <c r="BQC2" s="1814"/>
      <c r="BQD2" s="1814"/>
      <c r="BQE2" s="1814"/>
      <c r="BQF2" s="1814"/>
      <c r="BQG2" s="1814"/>
      <c r="BQH2" s="1814"/>
      <c r="BQI2" s="1814"/>
      <c r="BQJ2" s="1814"/>
      <c r="BQK2" s="1814"/>
      <c r="BQL2" s="1814"/>
      <c r="BQM2" s="1814"/>
      <c r="BQN2" s="1814"/>
      <c r="BQO2" s="1814"/>
      <c r="BQP2" s="1814"/>
      <c r="BQQ2" s="1814"/>
      <c r="BQR2" s="1814"/>
      <c r="BQS2" s="1814"/>
      <c r="BQT2" s="1814"/>
      <c r="BQU2" s="1814"/>
      <c r="BQV2" s="1814"/>
      <c r="BQW2" s="1814"/>
      <c r="BQX2" s="1814"/>
      <c r="BQY2" s="1814"/>
      <c r="BQZ2" s="1814"/>
      <c r="BRA2" s="1814"/>
      <c r="BRB2" s="1814"/>
      <c r="BRC2" s="1814"/>
      <c r="BRD2" s="1814"/>
      <c r="BRE2" s="1814"/>
      <c r="BRF2" s="1814"/>
      <c r="BRG2" s="1814"/>
      <c r="BRH2" s="1814"/>
      <c r="BRI2" s="1814"/>
      <c r="BRJ2" s="1814"/>
      <c r="BRK2" s="1814"/>
      <c r="BRL2" s="1814"/>
      <c r="BRM2" s="1814"/>
      <c r="BRN2" s="1814"/>
      <c r="BRO2" s="1814"/>
      <c r="BRP2" s="1814"/>
      <c r="BRQ2" s="1814"/>
      <c r="BRR2" s="1814"/>
      <c r="BRS2" s="1814"/>
      <c r="BRT2" s="1814"/>
      <c r="BRU2" s="1814"/>
      <c r="BRV2" s="1814"/>
      <c r="BRW2" s="1814"/>
      <c r="BRX2" s="1814"/>
      <c r="BRY2" s="1814"/>
      <c r="BRZ2" s="1814"/>
      <c r="BSA2" s="1814"/>
      <c r="BSB2" s="1814"/>
      <c r="BSC2" s="1814"/>
      <c r="BSD2" s="1814"/>
      <c r="BSE2" s="1814"/>
      <c r="BSF2" s="1814"/>
      <c r="BSG2" s="1814"/>
      <c r="BSH2" s="1814"/>
      <c r="BSI2" s="1814"/>
      <c r="BSJ2" s="1814"/>
      <c r="BSK2" s="1814"/>
      <c r="BSL2" s="1814"/>
      <c r="BSM2" s="1814"/>
      <c r="BSN2" s="1814"/>
      <c r="BSO2" s="1814"/>
      <c r="BSP2" s="1814"/>
      <c r="BSQ2" s="1814"/>
      <c r="BSR2" s="1814"/>
      <c r="BSS2" s="1814"/>
      <c r="BST2" s="1814"/>
      <c r="BSU2" s="1814"/>
      <c r="BSV2" s="1814"/>
      <c r="BSW2" s="1814"/>
      <c r="BSX2" s="1814"/>
      <c r="BSY2" s="1814"/>
      <c r="BSZ2" s="1814"/>
      <c r="BTA2" s="1814"/>
      <c r="BTB2" s="1814"/>
      <c r="BTC2" s="1814"/>
      <c r="BTD2" s="1814"/>
      <c r="BTE2" s="1814"/>
      <c r="BTF2" s="1814"/>
      <c r="BTG2" s="1814"/>
      <c r="BTH2" s="1814"/>
      <c r="BTI2" s="1814"/>
      <c r="BTJ2" s="1814"/>
      <c r="BTK2" s="1814"/>
      <c r="BTL2" s="1814"/>
      <c r="BTM2" s="1814"/>
      <c r="BTN2" s="1814"/>
      <c r="BTO2" s="1814"/>
      <c r="BTP2" s="1814"/>
      <c r="BTQ2" s="1814"/>
      <c r="BTR2" s="1814"/>
      <c r="BTS2" s="1814"/>
      <c r="BTT2" s="1814"/>
      <c r="BTU2" s="1814"/>
      <c r="BTV2" s="1814"/>
      <c r="BTW2" s="1814"/>
      <c r="BTX2" s="1814"/>
      <c r="BTY2" s="1814"/>
      <c r="BTZ2" s="1814"/>
      <c r="BUA2" s="1814"/>
      <c r="BUB2" s="1814"/>
      <c r="BUC2" s="1814"/>
      <c r="BUD2" s="1814"/>
      <c r="BUE2" s="1814"/>
      <c r="BUF2" s="1814"/>
      <c r="BUG2" s="1814"/>
      <c r="BUH2" s="1814"/>
      <c r="BUI2" s="1814"/>
      <c r="BUJ2" s="1814"/>
      <c r="BUK2" s="1814"/>
      <c r="BUL2" s="1814"/>
      <c r="BUM2" s="1814"/>
      <c r="BUN2" s="1814"/>
      <c r="BUO2" s="1814"/>
      <c r="BUP2" s="1814"/>
      <c r="BUQ2" s="1814"/>
      <c r="BUR2" s="1814"/>
      <c r="BUS2" s="1814"/>
      <c r="BUT2" s="1814"/>
      <c r="BUU2" s="1814"/>
      <c r="BUV2" s="1814"/>
      <c r="BUW2" s="1814"/>
      <c r="BUX2" s="1814"/>
      <c r="BUY2" s="1814"/>
      <c r="BUZ2" s="1814"/>
      <c r="BVA2" s="1814"/>
      <c r="BVB2" s="1814"/>
      <c r="BVC2" s="1814"/>
      <c r="BVD2" s="1814"/>
      <c r="BVE2" s="1814"/>
      <c r="BVF2" s="1814"/>
      <c r="BVG2" s="1814"/>
      <c r="BVH2" s="1814"/>
      <c r="BVI2" s="1814"/>
      <c r="BVJ2" s="1814"/>
      <c r="BVK2" s="1814"/>
      <c r="BVL2" s="1814"/>
      <c r="BVM2" s="1814"/>
      <c r="BVN2" s="1814"/>
      <c r="BVO2" s="1814"/>
      <c r="BVP2" s="1814"/>
      <c r="BVQ2" s="1814"/>
      <c r="BVR2" s="1814"/>
      <c r="BVS2" s="1814"/>
      <c r="BVT2" s="1814"/>
      <c r="BVU2" s="1814"/>
      <c r="BVV2" s="1814"/>
      <c r="BVW2" s="1814"/>
      <c r="BVX2" s="1814"/>
      <c r="BVY2" s="1814"/>
      <c r="BVZ2" s="1814"/>
      <c r="BWA2" s="1814"/>
      <c r="BWB2" s="1814"/>
      <c r="BWC2" s="1814"/>
      <c r="BWD2" s="1814"/>
      <c r="BWE2" s="1814"/>
      <c r="BWF2" s="1814"/>
      <c r="BWG2" s="1814"/>
      <c r="BWH2" s="1814"/>
      <c r="BWI2" s="1814"/>
      <c r="BWJ2" s="1814"/>
      <c r="BWK2" s="1814"/>
      <c r="BWL2" s="1814"/>
      <c r="BWM2" s="1814"/>
      <c r="BWN2" s="1814"/>
      <c r="BWO2" s="1814"/>
      <c r="BWP2" s="1814"/>
      <c r="BWQ2" s="1814"/>
      <c r="BWR2" s="1814"/>
      <c r="BWS2" s="1814"/>
      <c r="BWT2" s="1814"/>
      <c r="BWU2" s="1814"/>
      <c r="BWV2" s="1814"/>
      <c r="BWW2" s="1814"/>
      <c r="BWX2" s="1814"/>
      <c r="BWY2" s="1814"/>
      <c r="BWZ2" s="1814"/>
      <c r="BXA2" s="1814"/>
      <c r="BXB2" s="1814"/>
      <c r="BXC2" s="1814"/>
      <c r="BXD2" s="1814"/>
      <c r="BXE2" s="1814"/>
      <c r="BXF2" s="1814"/>
      <c r="BXG2" s="1814"/>
      <c r="BXH2" s="1814"/>
      <c r="BXI2" s="1814"/>
      <c r="BXJ2" s="1814"/>
      <c r="BXK2" s="1814"/>
      <c r="BXL2" s="1814"/>
      <c r="BXM2" s="1814"/>
      <c r="BXN2" s="1814"/>
      <c r="BXO2" s="1814"/>
      <c r="BXP2" s="1814"/>
      <c r="BXQ2" s="1814"/>
      <c r="BXR2" s="1814"/>
      <c r="BXS2" s="1814"/>
      <c r="BXT2" s="1814"/>
      <c r="BXU2" s="1814"/>
      <c r="BXV2" s="1814"/>
      <c r="BXW2" s="1814"/>
      <c r="BXX2" s="1814"/>
      <c r="BXY2" s="1814"/>
      <c r="BXZ2" s="1814"/>
      <c r="BYA2" s="1814"/>
      <c r="BYB2" s="1814"/>
      <c r="BYC2" s="1814"/>
      <c r="BYD2" s="1814"/>
      <c r="BYE2" s="1814"/>
      <c r="BYF2" s="1814"/>
      <c r="BYG2" s="1814"/>
      <c r="BYH2" s="1814"/>
      <c r="BYI2" s="1814"/>
      <c r="BYJ2" s="1814"/>
      <c r="BYK2" s="1814"/>
      <c r="BYL2" s="1814"/>
      <c r="BYM2" s="1814"/>
      <c r="BYN2" s="1814"/>
      <c r="BYO2" s="1814"/>
      <c r="BYP2" s="1814"/>
      <c r="BYQ2" s="1814"/>
      <c r="BYR2" s="1814"/>
      <c r="BYS2" s="1814"/>
      <c r="BYT2" s="1814"/>
      <c r="BYU2" s="1814"/>
      <c r="BYV2" s="1814"/>
      <c r="BYW2" s="1814"/>
      <c r="BYX2" s="1814"/>
      <c r="BYY2" s="1814"/>
      <c r="BYZ2" s="1814"/>
      <c r="BZA2" s="1814"/>
      <c r="BZB2" s="1814"/>
      <c r="BZC2" s="1814"/>
      <c r="BZD2" s="1814"/>
      <c r="BZE2" s="1814"/>
      <c r="BZF2" s="1814"/>
      <c r="BZG2" s="1814"/>
      <c r="BZH2" s="1814"/>
      <c r="BZI2" s="1814"/>
      <c r="BZJ2" s="1814"/>
      <c r="BZK2" s="1814"/>
      <c r="BZL2" s="1814"/>
      <c r="BZM2" s="1814"/>
      <c r="BZN2" s="1814"/>
      <c r="BZO2" s="1814"/>
      <c r="BZP2" s="1814"/>
      <c r="BZQ2" s="1814"/>
      <c r="BZR2" s="1814"/>
      <c r="BZS2" s="1814"/>
      <c r="BZT2" s="1814"/>
      <c r="BZU2" s="1814"/>
      <c r="BZV2" s="1814"/>
      <c r="BZW2" s="1814"/>
      <c r="BZX2" s="1814"/>
      <c r="BZY2" s="1814"/>
      <c r="BZZ2" s="1814"/>
      <c r="CAA2" s="1814"/>
      <c r="CAB2" s="1814"/>
      <c r="CAC2" s="1814"/>
      <c r="CAD2" s="1814"/>
      <c r="CAE2" s="1814"/>
      <c r="CAF2" s="1814"/>
      <c r="CAG2" s="1814"/>
      <c r="CAH2" s="1814"/>
      <c r="CAI2" s="1814"/>
      <c r="CAJ2" s="1814"/>
      <c r="CAK2" s="1814"/>
      <c r="CAL2" s="1814"/>
      <c r="CAM2" s="1814"/>
      <c r="CAN2" s="1814"/>
      <c r="CAO2" s="1814"/>
      <c r="CAP2" s="1814"/>
      <c r="CAQ2" s="1814"/>
      <c r="CAR2" s="1814"/>
      <c r="CAS2" s="1814"/>
      <c r="CAT2" s="1814"/>
      <c r="CAU2" s="1814"/>
      <c r="CAV2" s="1814"/>
      <c r="CAW2" s="1814"/>
      <c r="CAX2" s="1814"/>
      <c r="CAY2" s="1814"/>
      <c r="CAZ2" s="1814"/>
      <c r="CBA2" s="1814"/>
      <c r="CBB2" s="1814"/>
      <c r="CBC2" s="1814"/>
      <c r="CBD2" s="1814"/>
      <c r="CBE2" s="1814"/>
      <c r="CBF2" s="1814"/>
      <c r="CBG2" s="1814"/>
      <c r="CBH2" s="1814"/>
      <c r="CBI2" s="1814"/>
      <c r="CBJ2" s="1814"/>
      <c r="CBK2" s="1814"/>
      <c r="CBL2" s="1814"/>
      <c r="CBM2" s="1814"/>
      <c r="CBN2" s="1814"/>
      <c r="CBO2" s="1814"/>
      <c r="CBP2" s="1814"/>
      <c r="CBQ2" s="1814"/>
      <c r="CBR2" s="1814"/>
      <c r="CBS2" s="1814"/>
      <c r="CBT2" s="1814"/>
      <c r="CBU2" s="1814"/>
      <c r="CBV2" s="1814"/>
      <c r="CBW2" s="1814"/>
      <c r="CBX2" s="1814"/>
      <c r="CBY2" s="1814"/>
      <c r="CBZ2" s="1814"/>
      <c r="CCA2" s="1814"/>
      <c r="CCB2" s="1814"/>
      <c r="CCC2" s="1814"/>
      <c r="CCD2" s="1814"/>
      <c r="CCE2" s="1814"/>
      <c r="CCF2" s="1814"/>
      <c r="CCG2" s="1814"/>
      <c r="CCH2" s="1814"/>
      <c r="CCI2" s="1814"/>
      <c r="CCJ2" s="1814"/>
      <c r="CCK2" s="1814"/>
      <c r="CCL2" s="1814"/>
      <c r="CCM2" s="1814"/>
      <c r="CCN2" s="1814"/>
      <c r="CCO2" s="1814"/>
      <c r="CCP2" s="1814"/>
      <c r="CCQ2" s="1814"/>
      <c r="CCR2" s="1814"/>
      <c r="CCS2" s="1814"/>
      <c r="CCT2" s="1814"/>
      <c r="CCU2" s="1814"/>
      <c r="CCV2" s="1814"/>
      <c r="CCW2" s="1814"/>
      <c r="CCX2" s="1814"/>
      <c r="CCY2" s="1814"/>
      <c r="CCZ2" s="1814"/>
      <c r="CDA2" s="1814"/>
      <c r="CDB2" s="1814"/>
      <c r="CDC2" s="1814"/>
      <c r="CDD2" s="1814"/>
      <c r="CDE2" s="1814"/>
      <c r="CDF2" s="1814"/>
      <c r="CDG2" s="1814"/>
      <c r="CDH2" s="1814"/>
      <c r="CDI2" s="1814"/>
      <c r="CDJ2" s="1814"/>
      <c r="CDK2" s="1814"/>
      <c r="CDL2" s="1814"/>
      <c r="CDM2" s="1814"/>
      <c r="CDN2" s="1814"/>
      <c r="CDO2" s="1814"/>
      <c r="CDP2" s="1814"/>
      <c r="CDQ2" s="1814"/>
      <c r="CDR2" s="1814"/>
      <c r="CDS2" s="1814"/>
      <c r="CDT2" s="1814"/>
      <c r="CDU2" s="1814"/>
      <c r="CDV2" s="1814"/>
      <c r="CDW2" s="1814"/>
      <c r="CDX2" s="1814"/>
      <c r="CDY2" s="1814"/>
      <c r="CDZ2" s="1814"/>
      <c r="CEA2" s="1814"/>
      <c r="CEB2" s="1814"/>
      <c r="CEC2" s="1814"/>
      <c r="CED2" s="1814"/>
      <c r="CEE2" s="1814"/>
      <c r="CEF2" s="1814"/>
      <c r="CEG2" s="1814"/>
      <c r="CEH2" s="1814"/>
      <c r="CEI2" s="1814"/>
      <c r="CEJ2" s="1814"/>
      <c r="CEK2" s="1814"/>
      <c r="CEL2" s="1814"/>
      <c r="CEM2" s="1814"/>
      <c r="CEN2" s="1814"/>
      <c r="CEO2" s="1814"/>
      <c r="CEP2" s="1814"/>
      <c r="CEQ2" s="1814"/>
      <c r="CER2" s="1814"/>
      <c r="CES2" s="1814"/>
      <c r="CET2" s="1814"/>
      <c r="CEU2" s="1814"/>
      <c r="CEV2" s="1814"/>
      <c r="CEW2" s="1814"/>
      <c r="CEX2" s="1814"/>
      <c r="CEY2" s="1814"/>
      <c r="CEZ2" s="1814"/>
      <c r="CFA2" s="1814"/>
      <c r="CFB2" s="1814"/>
      <c r="CFC2" s="1814"/>
      <c r="CFD2" s="1814"/>
      <c r="CFE2" s="1814"/>
      <c r="CFF2" s="1814"/>
      <c r="CFG2" s="1814"/>
      <c r="CFH2" s="1814"/>
      <c r="CFI2" s="1814"/>
      <c r="CFJ2" s="1814"/>
      <c r="CFK2" s="1814"/>
      <c r="CFL2" s="1814"/>
      <c r="CFM2" s="1814"/>
      <c r="CFN2" s="1814"/>
      <c r="CFO2" s="1814"/>
      <c r="CFP2" s="1814"/>
      <c r="CFQ2" s="1814"/>
      <c r="CFR2" s="1814"/>
      <c r="CFS2" s="1814"/>
      <c r="CFT2" s="1814"/>
      <c r="CFU2" s="1814"/>
      <c r="CFV2" s="1814"/>
      <c r="CFW2" s="1814"/>
      <c r="CFX2" s="1814"/>
      <c r="CFY2" s="1814"/>
      <c r="CFZ2" s="1814"/>
      <c r="CGA2" s="1814"/>
      <c r="CGB2" s="1814"/>
      <c r="CGC2" s="1814"/>
      <c r="CGD2" s="1814"/>
      <c r="CGE2" s="1814"/>
      <c r="CGF2" s="1814"/>
      <c r="CGG2" s="1814"/>
      <c r="CGH2" s="1814"/>
      <c r="CGI2" s="1814"/>
      <c r="CGJ2" s="1814"/>
      <c r="CGK2" s="1814"/>
      <c r="CGL2" s="1814"/>
      <c r="CGM2" s="1814"/>
      <c r="CGN2" s="1814"/>
      <c r="CGO2" s="1814"/>
      <c r="CGP2" s="1814"/>
      <c r="CGQ2" s="1814"/>
      <c r="CGR2" s="1814"/>
      <c r="CGS2" s="1814"/>
      <c r="CGT2" s="1814"/>
      <c r="CGU2" s="1814"/>
      <c r="CGV2" s="1814"/>
      <c r="CGW2" s="1814"/>
      <c r="CGX2" s="1814"/>
      <c r="CGY2" s="1814"/>
      <c r="CGZ2" s="1814"/>
      <c r="CHA2" s="1814"/>
      <c r="CHB2" s="1814"/>
      <c r="CHC2" s="1814"/>
      <c r="CHD2" s="1814"/>
      <c r="CHE2" s="1814"/>
      <c r="CHF2" s="1814"/>
      <c r="CHG2" s="1814"/>
      <c r="CHH2" s="1814"/>
      <c r="CHI2" s="1814"/>
      <c r="CHJ2" s="1814"/>
      <c r="CHK2" s="1814"/>
      <c r="CHL2" s="1814"/>
      <c r="CHM2" s="1814"/>
      <c r="CHN2" s="1814"/>
      <c r="CHO2" s="1814"/>
      <c r="CHP2" s="1814"/>
      <c r="CHQ2" s="1814"/>
      <c r="CHR2" s="1814"/>
      <c r="CHS2" s="1814"/>
      <c r="CHT2" s="1814"/>
      <c r="CHU2" s="1814"/>
      <c r="CHV2" s="1814"/>
      <c r="CHW2" s="1814"/>
      <c r="CHX2" s="1814"/>
      <c r="CHY2" s="1814"/>
      <c r="CHZ2" s="1814"/>
      <c r="CIA2" s="1814"/>
      <c r="CIB2" s="1814"/>
      <c r="CIC2" s="1814"/>
      <c r="CID2" s="1814"/>
      <c r="CIE2" s="1814"/>
      <c r="CIF2" s="1814"/>
      <c r="CIG2" s="1814"/>
      <c r="CIH2" s="1814"/>
      <c r="CII2" s="1814"/>
      <c r="CIJ2" s="1814"/>
      <c r="CIK2" s="1814"/>
      <c r="CIL2" s="1814"/>
      <c r="CIM2" s="1814"/>
      <c r="CIN2" s="1814"/>
      <c r="CIO2" s="1814"/>
      <c r="CIP2" s="1814"/>
      <c r="CIQ2" s="1814"/>
      <c r="CIR2" s="1814"/>
      <c r="CIS2" s="1814"/>
      <c r="CIT2" s="1814"/>
      <c r="CIU2" s="1814"/>
      <c r="CIV2" s="1814"/>
      <c r="CIW2" s="1814"/>
      <c r="CIX2" s="1814"/>
      <c r="CIY2" s="1814"/>
      <c r="CIZ2" s="1814"/>
      <c r="CJA2" s="1814"/>
      <c r="CJB2" s="1814"/>
      <c r="CJC2" s="1814"/>
      <c r="CJD2" s="1814"/>
      <c r="CJE2" s="1814"/>
      <c r="CJF2" s="1814"/>
      <c r="CJG2" s="1814"/>
      <c r="CJH2" s="1814"/>
      <c r="CJI2" s="1814"/>
      <c r="CJJ2" s="1814"/>
      <c r="CJK2" s="1814"/>
      <c r="CJL2" s="1814"/>
      <c r="CJM2" s="1814"/>
      <c r="CJN2" s="1814"/>
      <c r="CJO2" s="1814"/>
      <c r="CJP2" s="1814"/>
      <c r="CJQ2" s="1814"/>
      <c r="CJR2" s="1814"/>
      <c r="CJS2" s="1814"/>
      <c r="CJT2" s="1814"/>
      <c r="CJU2" s="1814"/>
      <c r="CJV2" s="1814"/>
      <c r="CJW2" s="1814"/>
      <c r="CJX2" s="1814"/>
      <c r="CJY2" s="1814"/>
      <c r="CJZ2" s="1814"/>
      <c r="CKA2" s="1814"/>
      <c r="CKB2" s="1814"/>
      <c r="CKC2" s="1814"/>
      <c r="CKD2" s="1814"/>
      <c r="CKE2" s="1814"/>
      <c r="CKF2" s="1814"/>
      <c r="CKG2" s="1814"/>
      <c r="CKH2" s="1814"/>
      <c r="CKI2" s="1814"/>
      <c r="CKJ2" s="1814"/>
      <c r="CKK2" s="1814"/>
      <c r="CKL2" s="1814"/>
      <c r="CKM2" s="1814"/>
      <c r="CKN2" s="1814"/>
      <c r="CKO2" s="1814"/>
      <c r="CKP2" s="1814"/>
      <c r="CKQ2" s="1814"/>
      <c r="CKR2" s="1814"/>
      <c r="CKS2" s="1814"/>
      <c r="CKT2" s="1814"/>
      <c r="CKU2" s="1814"/>
      <c r="CKV2" s="1814"/>
      <c r="CKW2" s="1814"/>
      <c r="CKX2" s="1814"/>
      <c r="CKY2" s="1814"/>
      <c r="CKZ2" s="1814"/>
      <c r="CLA2" s="1814"/>
      <c r="CLB2" s="1814"/>
      <c r="CLC2" s="1814"/>
      <c r="CLD2" s="1814"/>
      <c r="CLE2" s="1814"/>
      <c r="CLF2" s="1814"/>
      <c r="CLG2" s="1814"/>
      <c r="CLH2" s="1814"/>
      <c r="CLI2" s="1814"/>
      <c r="CLJ2" s="1814"/>
      <c r="CLK2" s="1814"/>
      <c r="CLL2" s="1814"/>
      <c r="CLM2" s="1814"/>
      <c r="CLN2" s="1814"/>
      <c r="CLO2" s="1814"/>
      <c r="CLP2" s="1814"/>
      <c r="CLQ2" s="1814"/>
      <c r="CLR2" s="1814"/>
      <c r="CLS2" s="1814"/>
      <c r="CLT2" s="1814"/>
      <c r="CLU2" s="1814"/>
      <c r="CLV2" s="1814"/>
      <c r="CLW2" s="1814"/>
      <c r="CLX2" s="1814"/>
      <c r="CLY2" s="1814"/>
      <c r="CLZ2" s="1814"/>
      <c r="CMA2" s="1814"/>
      <c r="CMB2" s="1814"/>
      <c r="CMC2" s="1814"/>
      <c r="CMD2" s="1814"/>
      <c r="CME2" s="1814"/>
      <c r="CMF2" s="1814"/>
      <c r="CMG2" s="1814"/>
      <c r="CMH2" s="1814"/>
      <c r="CMI2" s="1814"/>
      <c r="CMJ2" s="1814"/>
      <c r="CMK2" s="1814"/>
      <c r="CML2" s="1814"/>
      <c r="CMM2" s="1814"/>
      <c r="CMN2" s="1814"/>
      <c r="CMO2" s="1814"/>
      <c r="CMP2" s="1814"/>
      <c r="CMQ2" s="1814"/>
      <c r="CMR2" s="1814"/>
      <c r="CMS2" s="1814"/>
      <c r="CMT2" s="1814"/>
      <c r="CMU2" s="1814"/>
      <c r="CMV2" s="1814"/>
      <c r="CMW2" s="1814"/>
      <c r="CMX2" s="1814"/>
      <c r="CMY2" s="1814"/>
      <c r="CMZ2" s="1814"/>
      <c r="CNA2" s="1814"/>
      <c r="CNB2" s="1814"/>
      <c r="CNC2" s="1814"/>
      <c r="CND2" s="1814"/>
      <c r="CNE2" s="1814"/>
      <c r="CNF2" s="1814"/>
      <c r="CNG2" s="1814"/>
      <c r="CNH2" s="1814"/>
      <c r="CNI2" s="1814"/>
      <c r="CNJ2" s="1814"/>
      <c r="CNK2" s="1814"/>
      <c r="CNL2" s="1814"/>
      <c r="CNM2" s="1814"/>
      <c r="CNN2" s="1814"/>
      <c r="CNO2" s="1814"/>
      <c r="CNP2" s="1814"/>
      <c r="CNQ2" s="1814"/>
      <c r="CNR2" s="1814"/>
      <c r="CNS2" s="1814"/>
      <c r="CNT2" s="1814"/>
      <c r="CNU2" s="1814"/>
      <c r="CNV2" s="1814"/>
      <c r="CNW2" s="1814"/>
      <c r="CNX2" s="1814"/>
      <c r="CNY2" s="1814"/>
      <c r="CNZ2" s="1814"/>
      <c r="COA2" s="1814"/>
      <c r="COB2" s="1814"/>
      <c r="COC2" s="1814"/>
      <c r="COD2" s="1814"/>
      <c r="COE2" s="1814"/>
      <c r="COF2" s="1814"/>
      <c r="COG2" s="1814"/>
      <c r="COH2" s="1814"/>
      <c r="COI2" s="1814"/>
      <c r="COJ2" s="1814"/>
      <c r="COK2" s="1814"/>
      <c r="COL2" s="1814"/>
      <c r="COM2" s="1814"/>
      <c r="CON2" s="1814"/>
      <c r="COO2" s="1814"/>
      <c r="COP2" s="1814"/>
      <c r="COQ2" s="1814"/>
      <c r="COR2" s="1814"/>
      <c r="COS2" s="1814"/>
      <c r="COT2" s="1814"/>
      <c r="COU2" s="1814"/>
      <c r="COV2" s="1814"/>
      <c r="COW2" s="1814"/>
      <c r="COX2" s="1814"/>
      <c r="COY2" s="1814"/>
      <c r="COZ2" s="1814"/>
      <c r="CPA2" s="1814"/>
      <c r="CPB2" s="1814"/>
      <c r="CPC2" s="1814"/>
      <c r="CPD2" s="1814"/>
      <c r="CPE2" s="1814"/>
      <c r="CPF2" s="1814"/>
      <c r="CPG2" s="1814"/>
      <c r="CPH2" s="1814"/>
      <c r="CPI2" s="1814"/>
      <c r="CPJ2" s="1814"/>
      <c r="CPK2" s="1814"/>
      <c r="CPL2" s="1814"/>
      <c r="CPM2" s="1814"/>
      <c r="CPN2" s="1814"/>
      <c r="CPO2" s="1814"/>
      <c r="CPP2" s="1814"/>
      <c r="CPQ2" s="1814"/>
      <c r="CPR2" s="1814"/>
      <c r="CPS2" s="1814"/>
      <c r="CPT2" s="1814"/>
      <c r="CPU2" s="1814"/>
      <c r="CPV2" s="1814"/>
      <c r="CPW2" s="1814"/>
      <c r="CPX2" s="1814"/>
      <c r="CPY2" s="1814"/>
      <c r="CPZ2" s="1814"/>
      <c r="CQA2" s="1814"/>
      <c r="CQB2" s="1814"/>
      <c r="CQC2" s="1814"/>
      <c r="CQD2" s="1814"/>
      <c r="CQE2" s="1814"/>
      <c r="CQF2" s="1814"/>
      <c r="CQG2" s="1814"/>
      <c r="CQH2" s="1814"/>
      <c r="CQI2" s="1814"/>
      <c r="CQJ2" s="1814"/>
      <c r="CQK2" s="1814"/>
      <c r="CQL2" s="1814"/>
      <c r="CQM2" s="1814"/>
      <c r="CQN2" s="1814"/>
      <c r="CQO2" s="1814"/>
      <c r="CQP2" s="1814"/>
      <c r="CQQ2" s="1814"/>
      <c r="CQR2" s="1814"/>
      <c r="CQS2" s="1814"/>
      <c r="CQT2" s="1814"/>
      <c r="CQU2" s="1814"/>
      <c r="CQV2" s="1814"/>
      <c r="CQW2" s="1814"/>
      <c r="CQX2" s="1814"/>
      <c r="CQY2" s="1814"/>
      <c r="CQZ2" s="1814"/>
      <c r="CRA2" s="1814"/>
      <c r="CRB2" s="1814"/>
      <c r="CRC2" s="1814"/>
      <c r="CRD2" s="1814"/>
      <c r="CRE2" s="1814"/>
      <c r="CRF2" s="1814"/>
      <c r="CRG2" s="1814"/>
      <c r="CRH2" s="1814"/>
      <c r="CRI2" s="1814"/>
      <c r="CRJ2" s="1814"/>
      <c r="CRK2" s="1814"/>
      <c r="CRL2" s="1814"/>
      <c r="CRM2" s="1814"/>
      <c r="CRN2" s="1814"/>
      <c r="CRO2" s="1814"/>
      <c r="CRP2" s="1814"/>
      <c r="CRQ2" s="1814"/>
      <c r="CRR2" s="1814"/>
      <c r="CRS2" s="1814"/>
      <c r="CRT2" s="1814"/>
      <c r="CRU2" s="1814"/>
      <c r="CRV2" s="1814"/>
      <c r="CRW2" s="1814"/>
      <c r="CRX2" s="1814"/>
      <c r="CRY2" s="1814"/>
      <c r="CRZ2" s="1814"/>
      <c r="CSA2" s="1814"/>
      <c r="CSB2" s="1814"/>
      <c r="CSC2" s="1814"/>
      <c r="CSD2" s="1814"/>
      <c r="CSE2" s="1814"/>
      <c r="CSF2" s="1814"/>
      <c r="CSG2" s="1814"/>
      <c r="CSH2" s="1814"/>
      <c r="CSI2" s="1814"/>
      <c r="CSJ2" s="1814"/>
      <c r="CSK2" s="1814"/>
      <c r="CSL2" s="1814"/>
      <c r="CSM2" s="1814"/>
      <c r="CSN2" s="1814"/>
      <c r="CSO2" s="1814"/>
      <c r="CSP2" s="1814"/>
      <c r="CSQ2" s="1814"/>
      <c r="CSR2" s="1814"/>
      <c r="CSS2" s="1814"/>
      <c r="CST2" s="1814"/>
      <c r="CSU2" s="1814"/>
      <c r="CSV2" s="1814"/>
      <c r="CSW2" s="1814"/>
      <c r="CSX2" s="1814"/>
      <c r="CSY2" s="1814"/>
      <c r="CSZ2" s="1814"/>
      <c r="CTA2" s="1814"/>
      <c r="CTB2" s="1814"/>
      <c r="CTC2" s="1814"/>
      <c r="CTD2" s="1814"/>
      <c r="CTE2" s="1814"/>
      <c r="CTF2" s="1814"/>
      <c r="CTG2" s="1814"/>
      <c r="CTH2" s="1814"/>
      <c r="CTI2" s="1814"/>
      <c r="CTJ2" s="1814"/>
      <c r="CTK2" s="1814"/>
      <c r="CTL2" s="1814"/>
      <c r="CTM2" s="1814"/>
      <c r="CTN2" s="1814"/>
      <c r="CTO2" s="1814"/>
      <c r="CTP2" s="1814"/>
      <c r="CTQ2" s="1814"/>
      <c r="CTR2" s="1814"/>
      <c r="CTS2" s="1814"/>
      <c r="CTT2" s="1814"/>
      <c r="CTU2" s="1814"/>
      <c r="CTV2" s="1814"/>
      <c r="CTW2" s="1814"/>
      <c r="CTX2" s="1814"/>
      <c r="CTY2" s="1814"/>
      <c r="CTZ2" s="1814"/>
      <c r="CUA2" s="1814"/>
      <c r="CUB2" s="1814"/>
      <c r="CUC2" s="1814"/>
      <c r="CUD2" s="1814"/>
      <c r="CUE2" s="1814"/>
      <c r="CUF2" s="1814"/>
      <c r="CUG2" s="1814"/>
      <c r="CUH2" s="1814"/>
      <c r="CUI2" s="1814"/>
      <c r="CUJ2" s="1814"/>
      <c r="CUK2" s="1814"/>
      <c r="CUL2" s="1814"/>
      <c r="CUM2" s="1814"/>
      <c r="CUN2" s="1814"/>
      <c r="CUO2" s="1814"/>
      <c r="CUP2" s="1814"/>
      <c r="CUQ2" s="1814"/>
      <c r="CUR2" s="1814"/>
      <c r="CUS2" s="1814"/>
      <c r="CUT2" s="1814"/>
      <c r="CUU2" s="1814"/>
      <c r="CUV2" s="1814"/>
      <c r="CUW2" s="1814"/>
      <c r="CUX2" s="1814"/>
      <c r="CUY2" s="1814"/>
      <c r="CUZ2" s="1814"/>
      <c r="CVA2" s="1814"/>
      <c r="CVB2" s="1814"/>
      <c r="CVC2" s="1814"/>
      <c r="CVD2" s="1814"/>
      <c r="CVE2" s="1814"/>
      <c r="CVF2" s="1814"/>
      <c r="CVG2" s="1814"/>
      <c r="CVH2" s="1814"/>
      <c r="CVI2" s="1814"/>
      <c r="CVJ2" s="1814"/>
      <c r="CVK2" s="1814"/>
      <c r="CVL2" s="1814"/>
      <c r="CVM2" s="1814"/>
      <c r="CVN2" s="1814"/>
      <c r="CVO2" s="1814"/>
      <c r="CVP2" s="1814"/>
      <c r="CVQ2" s="1814"/>
      <c r="CVR2" s="1814"/>
      <c r="CVS2" s="1814"/>
      <c r="CVT2" s="1814"/>
      <c r="CVU2" s="1814"/>
      <c r="CVV2" s="1814"/>
      <c r="CVW2" s="1814"/>
      <c r="CVX2" s="1814"/>
      <c r="CVY2" s="1814"/>
      <c r="CVZ2" s="1814"/>
      <c r="CWA2" s="1814"/>
      <c r="CWB2" s="1814"/>
      <c r="CWC2" s="1814"/>
      <c r="CWD2" s="1814"/>
      <c r="CWE2" s="1814"/>
      <c r="CWF2" s="1814"/>
      <c r="CWG2" s="1814"/>
      <c r="CWH2" s="1814"/>
      <c r="CWI2" s="1814"/>
      <c r="CWJ2" s="1814"/>
      <c r="CWK2" s="1814"/>
      <c r="CWL2" s="1814"/>
      <c r="CWM2" s="1814"/>
      <c r="CWN2" s="1814"/>
      <c r="CWO2" s="1814"/>
      <c r="CWP2" s="1814"/>
      <c r="CWQ2" s="1814"/>
      <c r="CWR2" s="1814"/>
      <c r="CWS2" s="1814"/>
      <c r="CWT2" s="1814"/>
      <c r="CWU2" s="1814"/>
      <c r="CWV2" s="1814"/>
      <c r="CWW2" s="1814"/>
      <c r="CWX2" s="1814"/>
      <c r="CWY2" s="1814"/>
      <c r="CWZ2" s="1814"/>
      <c r="CXA2" s="1814"/>
      <c r="CXB2" s="1814"/>
      <c r="CXC2" s="1814"/>
      <c r="CXD2" s="1814"/>
      <c r="CXE2" s="1814"/>
      <c r="CXF2" s="1814"/>
      <c r="CXG2" s="1814"/>
      <c r="CXH2" s="1814"/>
      <c r="CXI2" s="1814"/>
      <c r="CXJ2" s="1814"/>
      <c r="CXK2" s="1814"/>
      <c r="CXL2" s="1814"/>
      <c r="CXM2" s="1814"/>
      <c r="CXN2" s="1814"/>
      <c r="CXO2" s="1814"/>
      <c r="CXP2" s="1814"/>
      <c r="CXQ2" s="1814"/>
      <c r="CXR2" s="1814"/>
      <c r="CXS2" s="1814"/>
      <c r="CXT2" s="1814"/>
      <c r="CXU2" s="1814"/>
      <c r="CXV2" s="1814"/>
      <c r="CXW2" s="1814"/>
      <c r="CXX2" s="1814"/>
      <c r="CXY2" s="1814"/>
      <c r="CXZ2" s="1814"/>
      <c r="CYA2" s="1814"/>
      <c r="CYB2" s="1814"/>
      <c r="CYC2" s="1814"/>
      <c r="CYD2" s="1814"/>
      <c r="CYE2" s="1814"/>
      <c r="CYF2" s="1814"/>
      <c r="CYG2" s="1814"/>
      <c r="CYH2" s="1814"/>
      <c r="CYI2" s="1814"/>
      <c r="CYJ2" s="1814"/>
      <c r="CYK2" s="1814"/>
      <c r="CYL2" s="1814"/>
      <c r="CYM2" s="1814"/>
      <c r="CYN2" s="1814"/>
      <c r="CYO2" s="1814"/>
      <c r="CYP2" s="1814"/>
      <c r="CYQ2" s="1814"/>
      <c r="CYR2" s="1814"/>
      <c r="CYS2" s="1814"/>
      <c r="CYT2" s="1814"/>
      <c r="CYU2" s="1814"/>
      <c r="CYV2" s="1814"/>
      <c r="CYW2" s="1814"/>
      <c r="CYX2" s="1814"/>
      <c r="CYY2" s="1814"/>
      <c r="CYZ2" s="1814"/>
      <c r="CZA2" s="1814"/>
      <c r="CZB2" s="1814"/>
      <c r="CZC2" s="1814"/>
      <c r="CZD2" s="1814"/>
      <c r="CZE2" s="1814"/>
      <c r="CZF2" s="1814"/>
      <c r="CZG2" s="1814"/>
      <c r="CZH2" s="1814"/>
      <c r="CZI2" s="1814"/>
      <c r="CZJ2" s="1814"/>
      <c r="CZK2" s="1814"/>
      <c r="CZL2" s="1814"/>
      <c r="CZM2" s="1814"/>
      <c r="CZN2" s="1814"/>
      <c r="CZO2" s="1814"/>
      <c r="CZP2" s="1814"/>
      <c r="CZQ2" s="1814"/>
      <c r="CZR2" s="1814"/>
      <c r="CZS2" s="1814"/>
      <c r="CZT2" s="1814"/>
      <c r="CZU2" s="1814"/>
      <c r="CZV2" s="1814"/>
      <c r="CZW2" s="1814"/>
      <c r="CZX2" s="1814"/>
      <c r="CZY2" s="1814"/>
      <c r="CZZ2" s="1814"/>
      <c r="DAA2" s="1814"/>
      <c r="DAB2" s="1814"/>
      <c r="DAC2" s="1814"/>
      <c r="DAD2" s="1814"/>
      <c r="DAE2" s="1814"/>
      <c r="DAF2" s="1814"/>
      <c r="DAG2" s="1814"/>
      <c r="DAH2" s="1814"/>
      <c r="DAI2" s="1814"/>
      <c r="DAJ2" s="1814"/>
      <c r="DAK2" s="1814"/>
      <c r="DAL2" s="1814"/>
      <c r="DAM2" s="1814"/>
      <c r="DAN2" s="1814"/>
      <c r="DAO2" s="1814"/>
      <c r="DAP2" s="1814"/>
      <c r="DAQ2" s="1814"/>
      <c r="DAR2" s="1814"/>
      <c r="DAS2" s="1814"/>
      <c r="DAT2" s="1814"/>
      <c r="DAU2" s="1814"/>
      <c r="DAV2" s="1814"/>
      <c r="DAW2" s="1814"/>
      <c r="DAX2" s="1814"/>
      <c r="DAY2" s="1814"/>
      <c r="DAZ2" s="1814"/>
      <c r="DBA2" s="1814"/>
      <c r="DBB2" s="1814"/>
      <c r="DBC2" s="1814"/>
      <c r="DBD2" s="1814"/>
      <c r="DBE2" s="1814"/>
      <c r="DBF2" s="1814"/>
      <c r="DBG2" s="1814"/>
      <c r="DBH2" s="1814"/>
      <c r="DBI2" s="1814"/>
      <c r="DBJ2" s="1814"/>
      <c r="DBK2" s="1814"/>
      <c r="DBL2" s="1814"/>
      <c r="DBM2" s="1814"/>
      <c r="DBN2" s="1814"/>
      <c r="DBO2" s="1814"/>
      <c r="DBP2" s="1814"/>
      <c r="DBQ2" s="1814"/>
      <c r="DBR2" s="1814"/>
      <c r="DBS2" s="1814"/>
      <c r="DBT2" s="1814"/>
      <c r="DBU2" s="1814"/>
      <c r="DBV2" s="1814"/>
      <c r="DBW2" s="1814"/>
      <c r="DBX2" s="1814"/>
      <c r="DBY2" s="1814"/>
      <c r="DBZ2" s="1814"/>
      <c r="DCA2" s="1814"/>
      <c r="DCB2" s="1814"/>
      <c r="DCC2" s="1814"/>
      <c r="DCD2" s="1814"/>
      <c r="DCE2" s="1814"/>
      <c r="DCF2" s="1814"/>
      <c r="DCG2" s="1814"/>
      <c r="DCH2" s="1814"/>
      <c r="DCI2" s="1814"/>
      <c r="DCJ2" s="1814"/>
      <c r="DCK2" s="1814"/>
      <c r="DCL2" s="1814"/>
      <c r="DCM2" s="1814"/>
      <c r="DCN2" s="1814"/>
      <c r="DCO2" s="1814"/>
      <c r="DCP2" s="1814"/>
      <c r="DCQ2" s="1814"/>
      <c r="DCR2" s="1814"/>
      <c r="DCS2" s="1814"/>
      <c r="DCT2" s="1814"/>
      <c r="DCU2" s="1814"/>
      <c r="DCV2" s="1814"/>
      <c r="DCW2" s="1814"/>
      <c r="DCX2" s="1814"/>
      <c r="DCY2" s="1814"/>
      <c r="DCZ2" s="1814"/>
      <c r="DDA2" s="1814"/>
      <c r="DDB2" s="1814"/>
      <c r="DDC2" s="1814"/>
      <c r="DDD2" s="1814"/>
      <c r="DDE2" s="1814"/>
      <c r="DDF2" s="1814"/>
      <c r="DDG2" s="1814"/>
      <c r="DDH2" s="1814"/>
      <c r="DDI2" s="1814"/>
      <c r="DDJ2" s="1814"/>
      <c r="DDK2" s="1814"/>
      <c r="DDL2" s="1814"/>
      <c r="DDM2" s="1814"/>
      <c r="DDN2" s="1814"/>
      <c r="DDO2" s="1814"/>
      <c r="DDP2" s="1814"/>
      <c r="DDQ2" s="1814"/>
      <c r="DDR2" s="1814"/>
      <c r="DDS2" s="1814"/>
      <c r="DDT2" s="1814"/>
      <c r="DDU2" s="1814"/>
      <c r="DDV2" s="1814"/>
      <c r="DDW2" s="1814"/>
      <c r="DDX2" s="1814"/>
      <c r="DDY2" s="1814"/>
      <c r="DDZ2" s="1814"/>
      <c r="DEA2" s="1814"/>
      <c r="DEB2" s="1814"/>
      <c r="DEC2" s="1814"/>
      <c r="DED2" s="1814"/>
      <c r="DEE2" s="1814"/>
      <c r="DEF2" s="1814"/>
      <c r="DEG2" s="1814"/>
      <c r="DEH2" s="1814"/>
      <c r="DEI2" s="1814"/>
      <c r="DEJ2" s="1814"/>
      <c r="DEK2" s="1814"/>
      <c r="DEL2" s="1814"/>
      <c r="DEM2" s="1814"/>
      <c r="DEN2" s="1814"/>
      <c r="DEO2" s="1814"/>
      <c r="DEP2" s="1814"/>
      <c r="DEQ2" s="1814"/>
      <c r="DER2" s="1814"/>
      <c r="DES2" s="1814"/>
      <c r="DET2" s="1814"/>
      <c r="DEU2" s="1814"/>
      <c r="DEV2" s="1814"/>
      <c r="DEW2" s="1814"/>
      <c r="DEX2" s="1814"/>
      <c r="DEY2" s="1814"/>
      <c r="DEZ2" s="1814"/>
      <c r="DFA2" s="1814"/>
      <c r="DFB2" s="1814"/>
      <c r="DFC2" s="1814"/>
      <c r="DFD2" s="1814"/>
      <c r="DFE2" s="1814"/>
      <c r="DFF2" s="1814"/>
      <c r="DFG2" s="1814"/>
      <c r="DFH2" s="1814"/>
      <c r="DFI2" s="1814"/>
      <c r="DFJ2" s="1814"/>
      <c r="DFK2" s="1814"/>
      <c r="DFL2" s="1814"/>
      <c r="DFM2" s="1814"/>
      <c r="DFN2" s="1814"/>
      <c r="DFO2" s="1814"/>
      <c r="DFP2" s="1814"/>
      <c r="DFQ2" s="1814"/>
      <c r="DFR2" s="1814"/>
      <c r="DFS2" s="1814"/>
      <c r="DFT2" s="1814"/>
      <c r="DFU2" s="1814"/>
      <c r="DFV2" s="1814"/>
      <c r="DFW2" s="1814"/>
      <c r="DFX2" s="1814"/>
      <c r="DFY2" s="1814"/>
      <c r="DFZ2" s="1814"/>
      <c r="DGA2" s="1814"/>
      <c r="DGB2" s="1814"/>
      <c r="DGC2" s="1814"/>
      <c r="DGD2" s="1814"/>
      <c r="DGE2" s="1814"/>
      <c r="DGF2" s="1814"/>
      <c r="DGG2" s="1814"/>
      <c r="DGH2" s="1814"/>
      <c r="DGI2" s="1814"/>
      <c r="DGJ2" s="1814"/>
      <c r="DGK2" s="1814"/>
      <c r="DGL2" s="1814"/>
      <c r="DGM2" s="1814"/>
      <c r="DGN2" s="1814"/>
      <c r="DGO2" s="1814"/>
      <c r="DGP2" s="1814"/>
      <c r="DGQ2" s="1814"/>
      <c r="DGR2" s="1814"/>
      <c r="DGS2" s="1814"/>
      <c r="DGT2" s="1814"/>
      <c r="DGU2" s="1814"/>
      <c r="DGV2" s="1814"/>
      <c r="DGW2" s="1814"/>
      <c r="DGX2" s="1814"/>
      <c r="DGY2" s="1814"/>
      <c r="DGZ2" s="1814"/>
      <c r="DHA2" s="1814"/>
      <c r="DHB2" s="1814"/>
      <c r="DHC2" s="1814"/>
      <c r="DHD2" s="1814"/>
      <c r="DHE2" s="1814"/>
      <c r="DHF2" s="1814"/>
      <c r="DHG2" s="1814"/>
      <c r="DHH2" s="1814"/>
      <c r="DHI2" s="1814"/>
      <c r="DHJ2" s="1814"/>
      <c r="DHK2" s="1814"/>
      <c r="DHL2" s="1814"/>
      <c r="DHM2" s="1814"/>
      <c r="DHN2" s="1814"/>
      <c r="DHO2" s="1814"/>
      <c r="DHP2" s="1814"/>
      <c r="DHQ2" s="1814"/>
      <c r="DHR2" s="1814"/>
      <c r="DHS2" s="1814"/>
      <c r="DHT2" s="1814"/>
      <c r="DHU2" s="1814"/>
      <c r="DHV2" s="1814"/>
      <c r="DHW2" s="1814"/>
      <c r="DHX2" s="1814"/>
      <c r="DHY2" s="1814"/>
      <c r="DHZ2" s="1814"/>
      <c r="DIA2" s="1814"/>
      <c r="DIB2" s="1814"/>
      <c r="DIC2" s="1814"/>
      <c r="DID2" s="1814"/>
      <c r="DIE2" s="1814"/>
      <c r="DIF2" s="1814"/>
      <c r="DIG2" s="1814"/>
      <c r="DIH2" s="1814"/>
      <c r="DII2" s="1814"/>
      <c r="DIJ2" s="1814"/>
      <c r="DIK2" s="1814"/>
      <c r="DIL2" s="1814"/>
      <c r="DIM2" s="1814"/>
      <c r="DIN2" s="1814"/>
      <c r="DIO2" s="1814"/>
      <c r="DIP2" s="1814"/>
      <c r="DIQ2" s="1814"/>
      <c r="DIR2" s="1814"/>
      <c r="DIS2" s="1814"/>
      <c r="DIT2" s="1814"/>
      <c r="DIU2" s="1814"/>
      <c r="DIV2" s="1814"/>
      <c r="DIW2" s="1814"/>
      <c r="DIX2" s="1814"/>
      <c r="DIY2" s="1814"/>
      <c r="DIZ2" s="1814"/>
      <c r="DJA2" s="1814"/>
      <c r="DJB2" s="1814"/>
      <c r="DJC2" s="1814"/>
      <c r="DJD2" s="1814"/>
      <c r="DJE2" s="1814"/>
      <c r="DJF2" s="1814"/>
      <c r="DJG2" s="1814"/>
      <c r="DJH2" s="1814"/>
      <c r="DJI2" s="1814"/>
      <c r="DJJ2" s="1814"/>
      <c r="DJK2" s="1814"/>
      <c r="DJL2" s="1814"/>
      <c r="DJM2" s="1814"/>
      <c r="DJN2" s="1814"/>
      <c r="DJO2" s="1814"/>
      <c r="DJP2" s="1814"/>
      <c r="DJQ2" s="1814"/>
      <c r="DJR2" s="1814"/>
      <c r="DJS2" s="1814"/>
      <c r="DJT2" s="1814"/>
      <c r="DJU2" s="1814"/>
      <c r="DJV2" s="1814"/>
      <c r="DJW2" s="1814"/>
      <c r="DJX2" s="1814"/>
      <c r="DJY2" s="1814"/>
      <c r="DJZ2" s="1814"/>
      <c r="DKA2" s="1814"/>
      <c r="DKB2" s="1814"/>
      <c r="DKC2" s="1814"/>
      <c r="DKD2" s="1814"/>
      <c r="DKE2" s="1814"/>
      <c r="DKF2" s="1814"/>
      <c r="DKG2" s="1814"/>
      <c r="DKH2" s="1814"/>
      <c r="DKI2" s="1814"/>
      <c r="DKJ2" s="1814"/>
      <c r="DKK2" s="1814"/>
      <c r="DKL2" s="1814"/>
      <c r="DKM2" s="1814"/>
      <c r="DKN2" s="1814"/>
      <c r="DKO2" s="1814"/>
      <c r="DKP2" s="1814"/>
      <c r="DKQ2" s="1814"/>
      <c r="DKR2" s="1814"/>
      <c r="DKS2" s="1814"/>
      <c r="DKT2" s="1814"/>
      <c r="DKU2" s="1814"/>
      <c r="DKV2" s="1814"/>
      <c r="DKW2" s="1814"/>
      <c r="DKX2" s="1814"/>
      <c r="DKY2" s="1814"/>
      <c r="DKZ2" s="1814"/>
      <c r="DLA2" s="1814"/>
      <c r="DLB2" s="1814"/>
      <c r="DLC2" s="1814"/>
      <c r="DLD2" s="1814"/>
      <c r="DLE2" s="1814"/>
      <c r="DLF2" s="1814"/>
      <c r="DLG2" s="1814"/>
      <c r="DLH2" s="1814"/>
      <c r="DLI2" s="1814"/>
      <c r="DLJ2" s="1814"/>
      <c r="DLK2" s="1814"/>
      <c r="DLL2" s="1814"/>
      <c r="DLM2" s="1814"/>
      <c r="DLN2" s="1814"/>
      <c r="DLO2" s="1814"/>
      <c r="DLP2" s="1814"/>
      <c r="DLQ2" s="1814"/>
      <c r="DLR2" s="1814"/>
      <c r="DLS2" s="1814"/>
      <c r="DLT2" s="1814"/>
      <c r="DLU2" s="1814"/>
      <c r="DLV2" s="1814"/>
      <c r="DLW2" s="1814"/>
      <c r="DLX2" s="1814"/>
      <c r="DLY2" s="1814"/>
      <c r="DLZ2" s="1814"/>
      <c r="DMA2" s="1814"/>
      <c r="DMB2" s="1814"/>
      <c r="DMC2" s="1814"/>
      <c r="DMD2" s="1814"/>
      <c r="DME2" s="1814"/>
      <c r="DMF2" s="1814"/>
      <c r="DMG2" s="1814"/>
      <c r="DMH2" s="1814"/>
      <c r="DMI2" s="1814"/>
      <c r="DMJ2" s="1814"/>
      <c r="DMK2" s="1814"/>
      <c r="DML2" s="1814"/>
      <c r="DMM2" s="1814"/>
      <c r="DMN2" s="1814"/>
      <c r="DMO2" s="1814"/>
      <c r="DMP2" s="1814"/>
      <c r="DMQ2" s="1814"/>
      <c r="DMR2" s="1814"/>
      <c r="DMS2" s="1814"/>
      <c r="DMT2" s="1814"/>
      <c r="DMU2" s="1814"/>
      <c r="DMV2" s="1814"/>
      <c r="DMW2" s="1814"/>
      <c r="DMX2" s="1814"/>
      <c r="DMY2" s="1814"/>
      <c r="DMZ2" s="1814"/>
      <c r="DNA2" s="1814"/>
      <c r="DNB2" s="1814"/>
      <c r="DNC2" s="1814"/>
      <c r="DND2" s="1814"/>
      <c r="DNE2" s="1814"/>
      <c r="DNF2" s="1814"/>
      <c r="DNG2" s="1814"/>
      <c r="DNH2" s="1814"/>
      <c r="DNI2" s="1814"/>
      <c r="DNJ2" s="1814"/>
      <c r="DNK2" s="1814"/>
      <c r="DNL2" s="1814"/>
      <c r="DNM2" s="1814"/>
      <c r="DNN2" s="1814"/>
      <c r="DNO2" s="1814"/>
      <c r="DNP2" s="1814"/>
      <c r="DNQ2" s="1814"/>
      <c r="DNR2" s="1814"/>
      <c r="DNS2" s="1814"/>
      <c r="DNT2" s="1814"/>
      <c r="DNU2" s="1814"/>
      <c r="DNV2" s="1814"/>
      <c r="DNW2" s="1814"/>
      <c r="DNX2" s="1814"/>
      <c r="DNY2" s="1814"/>
      <c r="DNZ2" s="1814"/>
      <c r="DOA2" s="1814"/>
      <c r="DOB2" s="1814"/>
      <c r="DOC2" s="1814"/>
      <c r="DOD2" s="1814"/>
      <c r="DOE2" s="1814"/>
      <c r="DOF2" s="1814"/>
      <c r="DOG2" s="1814"/>
      <c r="DOH2" s="1814"/>
      <c r="DOI2" s="1814"/>
      <c r="DOJ2" s="1814"/>
      <c r="DOK2" s="1814"/>
      <c r="DOL2" s="1814"/>
      <c r="DOM2" s="1814"/>
      <c r="DON2" s="1814"/>
      <c r="DOO2" s="1814"/>
      <c r="DOP2" s="1814"/>
      <c r="DOQ2" s="1814"/>
      <c r="DOR2" s="1814"/>
      <c r="DOS2" s="1814"/>
      <c r="DOT2" s="1814"/>
      <c r="DOU2" s="1814"/>
      <c r="DOV2" s="1814"/>
      <c r="DOW2" s="1814"/>
      <c r="DOX2" s="1814"/>
      <c r="DOY2" s="1814"/>
      <c r="DOZ2" s="1814"/>
      <c r="DPA2" s="1814"/>
      <c r="DPB2" s="1814"/>
      <c r="DPC2" s="1814"/>
      <c r="DPD2" s="1814"/>
      <c r="DPE2" s="1814"/>
      <c r="DPF2" s="1814"/>
      <c r="DPG2" s="1814"/>
      <c r="DPH2" s="1814"/>
      <c r="DPI2" s="1814"/>
      <c r="DPJ2" s="1814"/>
      <c r="DPK2" s="1814"/>
      <c r="DPL2" s="1814"/>
      <c r="DPM2" s="1814"/>
      <c r="DPN2" s="1814"/>
      <c r="DPO2" s="1814"/>
      <c r="DPP2" s="1814"/>
      <c r="DPQ2" s="1814"/>
      <c r="DPR2" s="1814"/>
      <c r="DPS2" s="1814"/>
      <c r="DPT2" s="1814"/>
      <c r="DPU2" s="1814"/>
      <c r="DPV2" s="1814"/>
      <c r="DPW2" s="1814"/>
      <c r="DPX2" s="1814"/>
      <c r="DPY2" s="1814"/>
      <c r="DPZ2" s="1814"/>
      <c r="DQA2" s="1814"/>
      <c r="DQB2" s="1814"/>
      <c r="DQC2" s="1814"/>
      <c r="DQD2" s="1814"/>
      <c r="DQE2" s="1814"/>
      <c r="DQF2" s="1814"/>
      <c r="DQG2" s="1814"/>
      <c r="DQH2" s="1814"/>
      <c r="DQI2" s="1814"/>
      <c r="DQJ2" s="1814"/>
      <c r="DQK2" s="1814"/>
      <c r="DQL2" s="1814"/>
      <c r="DQM2" s="1814"/>
      <c r="DQN2" s="1814"/>
      <c r="DQO2" s="1814"/>
      <c r="DQP2" s="1814"/>
      <c r="DQQ2" s="1814"/>
      <c r="DQR2" s="1814"/>
      <c r="DQS2" s="1814"/>
      <c r="DQT2" s="1814"/>
      <c r="DQU2" s="1814"/>
      <c r="DQV2" s="1814"/>
      <c r="DQW2" s="1814"/>
      <c r="DQX2" s="1814"/>
      <c r="DQY2" s="1814"/>
      <c r="DQZ2" s="1814"/>
      <c r="DRA2" s="1814"/>
      <c r="DRB2" s="1814"/>
      <c r="DRC2" s="1814"/>
      <c r="DRD2" s="1814"/>
      <c r="DRE2" s="1814"/>
      <c r="DRF2" s="1814"/>
      <c r="DRG2" s="1814"/>
      <c r="DRH2" s="1814"/>
      <c r="DRI2" s="1814"/>
      <c r="DRJ2" s="1814"/>
      <c r="DRK2" s="1814"/>
      <c r="DRL2" s="1814"/>
      <c r="DRM2" s="1814"/>
      <c r="DRN2" s="1814"/>
      <c r="DRO2" s="1814"/>
      <c r="DRP2" s="1814"/>
      <c r="DRQ2" s="1814"/>
      <c r="DRR2" s="1814"/>
      <c r="DRS2" s="1814"/>
      <c r="DRT2" s="1814"/>
      <c r="DRU2" s="1814"/>
      <c r="DRV2" s="1814"/>
      <c r="DRW2" s="1814"/>
      <c r="DRX2" s="1814"/>
      <c r="DRY2" s="1814"/>
      <c r="DRZ2" s="1814"/>
      <c r="DSA2" s="1814"/>
      <c r="DSB2" s="1814"/>
      <c r="DSC2" s="1814"/>
      <c r="DSD2" s="1814"/>
      <c r="DSE2" s="1814"/>
      <c r="DSF2" s="1814"/>
      <c r="DSG2" s="1814"/>
      <c r="DSH2" s="1814"/>
      <c r="DSI2" s="1814"/>
      <c r="DSJ2" s="1814"/>
      <c r="DSK2" s="1814"/>
      <c r="DSL2" s="1814"/>
      <c r="DSM2" s="1814"/>
      <c r="DSN2" s="1814"/>
      <c r="DSO2" s="1814"/>
      <c r="DSP2" s="1814"/>
      <c r="DSQ2" s="1814"/>
      <c r="DSR2" s="1814"/>
      <c r="DSS2" s="1814"/>
      <c r="DST2" s="1814"/>
      <c r="DSU2" s="1814"/>
      <c r="DSV2" s="1814"/>
      <c r="DSW2" s="1814"/>
      <c r="DSX2" s="1814"/>
      <c r="DSY2" s="1814"/>
      <c r="DSZ2" s="1814"/>
      <c r="DTA2" s="1814"/>
      <c r="DTB2" s="1814"/>
      <c r="DTC2" s="1814"/>
      <c r="DTD2" s="1814"/>
      <c r="DTE2" s="1814"/>
      <c r="DTF2" s="1814"/>
      <c r="DTG2" s="1814"/>
      <c r="DTH2" s="1814"/>
      <c r="DTI2" s="1814"/>
      <c r="DTJ2" s="1814"/>
      <c r="DTK2" s="1814"/>
      <c r="DTL2" s="1814"/>
      <c r="DTM2" s="1814"/>
      <c r="DTN2" s="1814"/>
      <c r="DTO2" s="1814"/>
      <c r="DTP2" s="1814"/>
      <c r="DTQ2" s="1814"/>
      <c r="DTR2" s="1814"/>
      <c r="DTS2" s="1814"/>
      <c r="DTT2" s="1814"/>
      <c r="DTU2" s="1814"/>
      <c r="DTV2" s="1814"/>
      <c r="DTW2" s="1814"/>
      <c r="DTX2" s="1814"/>
      <c r="DTY2" s="1814"/>
      <c r="DTZ2" s="1814"/>
      <c r="DUA2" s="1814"/>
      <c r="DUB2" s="1814"/>
      <c r="DUC2" s="1814"/>
      <c r="DUD2" s="1814"/>
      <c r="DUE2" s="1814"/>
      <c r="DUF2" s="1814"/>
      <c r="DUG2" s="1814"/>
      <c r="DUH2" s="1814"/>
      <c r="DUI2" s="1814"/>
      <c r="DUJ2" s="1814"/>
      <c r="DUK2" s="1814"/>
      <c r="DUL2" s="1814"/>
      <c r="DUM2" s="1814"/>
      <c r="DUN2" s="1814"/>
      <c r="DUO2" s="1814"/>
      <c r="DUP2" s="1814"/>
      <c r="DUQ2" s="1814"/>
      <c r="DUR2" s="1814"/>
      <c r="DUS2" s="1814"/>
      <c r="DUT2" s="1814"/>
      <c r="DUU2" s="1814"/>
      <c r="DUV2" s="1814"/>
      <c r="DUW2" s="1814"/>
      <c r="DUX2" s="1814"/>
      <c r="DUY2" s="1814"/>
      <c r="DUZ2" s="1814"/>
      <c r="DVA2" s="1814"/>
      <c r="DVB2" s="1814"/>
      <c r="DVC2" s="1814"/>
      <c r="DVD2" s="1814"/>
      <c r="DVE2" s="1814"/>
      <c r="DVF2" s="1814"/>
      <c r="DVG2" s="1814"/>
      <c r="DVH2" s="1814"/>
      <c r="DVI2" s="1814"/>
      <c r="DVJ2" s="1814"/>
      <c r="DVK2" s="1814"/>
      <c r="DVL2" s="1814"/>
      <c r="DVM2" s="1814"/>
      <c r="DVN2" s="1814"/>
      <c r="DVO2" s="1814"/>
      <c r="DVP2" s="1814"/>
      <c r="DVQ2" s="1814"/>
      <c r="DVR2" s="1814"/>
      <c r="DVS2" s="1814"/>
      <c r="DVT2" s="1814"/>
      <c r="DVU2" s="1814"/>
      <c r="DVV2" s="1814"/>
      <c r="DVW2" s="1814"/>
      <c r="DVX2" s="1814"/>
      <c r="DVY2" s="1814"/>
      <c r="DVZ2" s="1814"/>
      <c r="DWA2" s="1814"/>
      <c r="DWB2" s="1814"/>
      <c r="DWC2" s="1814"/>
      <c r="DWD2" s="1814"/>
      <c r="DWE2" s="1814"/>
      <c r="DWF2" s="1814"/>
      <c r="DWG2" s="1814"/>
      <c r="DWH2" s="1814"/>
      <c r="DWI2" s="1814"/>
      <c r="DWJ2" s="1814"/>
      <c r="DWK2" s="1814"/>
      <c r="DWL2" s="1814"/>
      <c r="DWM2" s="1814"/>
      <c r="DWN2" s="1814"/>
      <c r="DWO2" s="1814"/>
      <c r="DWP2" s="1814"/>
      <c r="DWQ2" s="1814"/>
      <c r="DWR2" s="1814"/>
      <c r="DWS2" s="1814"/>
      <c r="DWT2" s="1814"/>
      <c r="DWU2" s="1814"/>
      <c r="DWV2" s="1814"/>
      <c r="DWW2" s="1814"/>
      <c r="DWX2" s="1814"/>
      <c r="DWY2" s="1814"/>
      <c r="DWZ2" s="1814"/>
      <c r="DXA2" s="1814"/>
      <c r="DXB2" s="1814"/>
      <c r="DXC2" s="1814"/>
      <c r="DXD2" s="1814"/>
      <c r="DXE2" s="1814"/>
      <c r="DXF2" s="1814"/>
      <c r="DXG2" s="1814"/>
      <c r="DXH2" s="1814"/>
      <c r="DXI2" s="1814"/>
      <c r="DXJ2" s="1814"/>
      <c r="DXK2" s="1814"/>
      <c r="DXL2" s="1814"/>
      <c r="DXM2" s="1814"/>
      <c r="DXN2" s="1814"/>
      <c r="DXO2" s="1814"/>
      <c r="DXP2" s="1814"/>
      <c r="DXQ2" s="1814"/>
      <c r="DXR2" s="1814"/>
      <c r="DXS2" s="1814"/>
      <c r="DXT2" s="1814"/>
      <c r="DXU2" s="1814"/>
      <c r="DXV2" s="1814"/>
      <c r="DXW2" s="1814"/>
      <c r="DXX2" s="1814"/>
      <c r="DXY2" s="1814"/>
      <c r="DXZ2" s="1814"/>
      <c r="DYA2" s="1814"/>
      <c r="DYB2" s="1814"/>
      <c r="DYC2" s="1814"/>
      <c r="DYD2" s="1814"/>
      <c r="DYE2" s="1814"/>
      <c r="DYF2" s="1814"/>
      <c r="DYG2" s="1814"/>
      <c r="DYH2" s="1814"/>
      <c r="DYI2" s="1814"/>
      <c r="DYJ2" s="1814"/>
      <c r="DYK2" s="1814"/>
      <c r="DYL2" s="1814"/>
      <c r="DYM2" s="1814"/>
      <c r="DYN2" s="1814"/>
      <c r="DYO2" s="1814"/>
      <c r="DYP2" s="1814"/>
      <c r="DYQ2" s="1814"/>
      <c r="DYR2" s="1814"/>
      <c r="DYS2" s="1814"/>
      <c r="DYT2" s="1814"/>
      <c r="DYU2" s="1814"/>
      <c r="DYV2" s="1814"/>
      <c r="DYW2" s="1814"/>
      <c r="DYX2" s="1814"/>
      <c r="DYY2" s="1814"/>
      <c r="DYZ2" s="1814"/>
      <c r="DZA2" s="1814"/>
      <c r="DZB2" s="1814"/>
      <c r="DZC2" s="1814"/>
      <c r="DZD2" s="1814"/>
      <c r="DZE2" s="1814"/>
      <c r="DZF2" s="1814"/>
      <c r="DZG2" s="1814"/>
      <c r="DZH2" s="1814"/>
      <c r="DZI2" s="1814"/>
      <c r="DZJ2" s="1814"/>
      <c r="DZK2" s="1814"/>
      <c r="DZL2" s="1814"/>
      <c r="DZM2" s="1814"/>
      <c r="DZN2" s="1814"/>
      <c r="DZO2" s="1814"/>
      <c r="DZP2" s="1814"/>
      <c r="DZQ2" s="1814"/>
      <c r="DZR2" s="1814"/>
      <c r="DZS2" s="1814"/>
      <c r="DZT2" s="1814"/>
      <c r="DZU2" s="1814"/>
      <c r="DZV2" s="1814"/>
      <c r="DZW2" s="1814"/>
      <c r="DZX2" s="1814"/>
      <c r="DZY2" s="1814"/>
      <c r="DZZ2" s="1814"/>
      <c r="EAA2" s="1814"/>
      <c r="EAB2" s="1814"/>
      <c r="EAC2" s="1814"/>
      <c r="EAD2" s="1814"/>
      <c r="EAE2" s="1814"/>
      <c r="EAF2" s="1814"/>
      <c r="EAG2" s="1814"/>
      <c r="EAH2" s="1814"/>
      <c r="EAI2" s="1814"/>
      <c r="EAJ2" s="1814"/>
      <c r="EAK2" s="1814"/>
      <c r="EAL2" s="1814"/>
      <c r="EAM2" s="1814"/>
      <c r="EAN2" s="1814"/>
      <c r="EAO2" s="1814"/>
      <c r="EAP2" s="1814"/>
      <c r="EAQ2" s="1814"/>
      <c r="EAR2" s="1814"/>
      <c r="EAS2" s="1814"/>
      <c r="EAT2" s="1814"/>
      <c r="EAU2" s="1814"/>
      <c r="EAV2" s="1814"/>
      <c r="EAW2" s="1814"/>
      <c r="EAX2" s="1814"/>
      <c r="EAY2" s="1814"/>
      <c r="EAZ2" s="1814"/>
      <c r="EBA2" s="1814"/>
      <c r="EBB2" s="1814"/>
      <c r="EBC2" s="1814"/>
      <c r="EBD2" s="1814"/>
      <c r="EBE2" s="1814"/>
      <c r="EBF2" s="1814"/>
      <c r="EBG2" s="1814"/>
      <c r="EBH2" s="1814"/>
      <c r="EBI2" s="1814"/>
      <c r="EBJ2" s="1814"/>
      <c r="EBK2" s="1814"/>
      <c r="EBL2" s="1814"/>
      <c r="EBM2" s="1814"/>
      <c r="EBN2" s="1814"/>
      <c r="EBO2" s="1814"/>
      <c r="EBP2" s="1814"/>
      <c r="EBQ2" s="1814"/>
      <c r="EBR2" s="1814"/>
      <c r="EBS2" s="1814"/>
      <c r="EBT2" s="1814"/>
      <c r="EBU2" s="1814"/>
      <c r="EBV2" s="1814"/>
      <c r="EBW2" s="1814"/>
      <c r="EBX2" s="1814"/>
      <c r="EBY2" s="1814"/>
      <c r="EBZ2" s="1814"/>
      <c r="ECA2" s="1814"/>
      <c r="ECB2" s="1814"/>
      <c r="ECC2" s="1814"/>
      <c r="ECD2" s="1814"/>
      <c r="ECE2" s="1814"/>
      <c r="ECF2" s="1814"/>
      <c r="ECG2" s="1814"/>
      <c r="ECH2" s="1814"/>
      <c r="ECI2" s="1814"/>
      <c r="ECJ2" s="1814"/>
      <c r="ECK2" s="1814"/>
      <c r="ECL2" s="1814"/>
      <c r="ECM2" s="1814"/>
      <c r="ECN2" s="1814"/>
      <c r="ECO2" s="1814"/>
      <c r="ECP2" s="1814"/>
      <c r="ECQ2" s="1814"/>
      <c r="ECR2" s="1814"/>
      <c r="ECS2" s="1814"/>
      <c r="ECT2" s="1814"/>
      <c r="ECU2" s="1814"/>
      <c r="ECV2" s="1814"/>
      <c r="ECW2" s="1814"/>
      <c r="ECX2" s="1814"/>
      <c r="ECY2" s="1814"/>
      <c r="ECZ2" s="1814"/>
      <c r="EDA2" s="1814"/>
      <c r="EDB2" s="1814"/>
      <c r="EDC2" s="1814"/>
      <c r="EDD2" s="1814"/>
      <c r="EDE2" s="1814"/>
      <c r="EDF2" s="1814"/>
      <c r="EDG2" s="1814"/>
      <c r="EDH2" s="1814"/>
      <c r="EDI2" s="1814"/>
      <c r="EDJ2" s="1814"/>
      <c r="EDK2" s="1814"/>
      <c r="EDL2" s="1814"/>
      <c r="EDM2" s="1814"/>
      <c r="EDN2" s="1814"/>
      <c r="EDO2" s="1814"/>
      <c r="EDP2" s="1814"/>
      <c r="EDQ2" s="1814"/>
      <c r="EDR2" s="1814"/>
      <c r="EDS2" s="1814"/>
      <c r="EDT2" s="1814"/>
      <c r="EDU2" s="1814"/>
      <c r="EDV2" s="1814"/>
      <c r="EDW2" s="1814"/>
      <c r="EDX2" s="1814"/>
      <c r="EDY2" s="1814"/>
      <c r="EDZ2" s="1814"/>
      <c r="EEA2" s="1814"/>
      <c r="EEB2" s="1814"/>
      <c r="EEC2" s="1814"/>
      <c r="EED2" s="1814"/>
      <c r="EEE2" s="1814"/>
      <c r="EEF2" s="1814"/>
      <c r="EEG2" s="1814"/>
      <c r="EEH2" s="1814"/>
      <c r="EEI2" s="1814"/>
      <c r="EEJ2" s="1814"/>
      <c r="EEK2" s="1814"/>
      <c r="EEL2" s="1814"/>
      <c r="EEM2" s="1814"/>
      <c r="EEN2" s="1814"/>
      <c r="EEO2" s="1814"/>
      <c r="EEP2" s="1814"/>
      <c r="EEQ2" s="1814"/>
      <c r="EER2" s="1814"/>
      <c r="EES2" s="1814"/>
      <c r="EET2" s="1814"/>
      <c r="EEU2" s="1814"/>
      <c r="EEV2" s="1814"/>
      <c r="EEW2" s="1814"/>
      <c r="EEX2" s="1814"/>
      <c r="EEY2" s="1814"/>
      <c r="EEZ2" s="1814"/>
      <c r="EFA2" s="1814"/>
      <c r="EFB2" s="1814"/>
      <c r="EFC2" s="1814"/>
      <c r="EFD2" s="1814"/>
      <c r="EFE2" s="1814"/>
      <c r="EFF2" s="1814"/>
      <c r="EFG2" s="1814"/>
      <c r="EFH2" s="1814"/>
      <c r="EFI2" s="1814"/>
      <c r="EFJ2" s="1814"/>
      <c r="EFK2" s="1814"/>
      <c r="EFL2" s="1814"/>
      <c r="EFM2" s="1814"/>
      <c r="EFN2" s="1814"/>
      <c r="EFO2" s="1814"/>
      <c r="EFP2" s="1814"/>
      <c r="EFQ2" s="1814"/>
      <c r="EFR2" s="1814"/>
      <c r="EFS2" s="1814"/>
      <c r="EFT2" s="1814"/>
      <c r="EFU2" s="1814"/>
      <c r="EFV2" s="1814"/>
      <c r="EFW2" s="1814"/>
      <c r="EFX2" s="1814"/>
      <c r="EFY2" s="1814"/>
      <c r="EFZ2" s="1814"/>
      <c r="EGA2" s="1814"/>
      <c r="EGB2" s="1814"/>
      <c r="EGC2" s="1814"/>
      <c r="EGD2" s="1814"/>
      <c r="EGE2" s="1814"/>
      <c r="EGF2" s="1814"/>
      <c r="EGG2" s="1814"/>
      <c r="EGH2" s="1814"/>
      <c r="EGI2" s="1814"/>
      <c r="EGJ2" s="1814"/>
      <c r="EGK2" s="1814"/>
      <c r="EGL2" s="1814"/>
      <c r="EGM2" s="1814"/>
      <c r="EGN2" s="1814"/>
      <c r="EGO2" s="1814"/>
      <c r="EGP2" s="1814"/>
      <c r="EGQ2" s="1814"/>
      <c r="EGR2" s="1814"/>
      <c r="EGS2" s="1814"/>
      <c r="EGT2" s="1814"/>
      <c r="EGU2" s="1814"/>
      <c r="EGV2" s="1814"/>
      <c r="EGW2" s="1814"/>
      <c r="EGX2" s="1814"/>
      <c r="EGY2" s="1814"/>
      <c r="EGZ2" s="1814"/>
      <c r="EHA2" s="1814"/>
      <c r="EHB2" s="1814"/>
      <c r="EHC2" s="1814"/>
      <c r="EHD2" s="1814"/>
      <c r="EHE2" s="1814"/>
      <c r="EHF2" s="1814"/>
      <c r="EHG2" s="1814"/>
      <c r="EHH2" s="1814"/>
      <c r="EHI2" s="1814"/>
      <c r="EHJ2" s="1814"/>
      <c r="EHK2" s="1814"/>
      <c r="EHL2" s="1814"/>
      <c r="EHM2" s="1814"/>
      <c r="EHN2" s="1814"/>
      <c r="EHO2" s="1814"/>
      <c r="EHP2" s="1814"/>
      <c r="EHQ2" s="1814"/>
      <c r="EHR2" s="1814"/>
      <c r="EHS2" s="1814"/>
      <c r="EHT2" s="1814"/>
      <c r="EHU2" s="1814"/>
      <c r="EHV2" s="1814"/>
      <c r="EHW2" s="1814"/>
      <c r="EHX2" s="1814"/>
      <c r="EHY2" s="1814"/>
      <c r="EHZ2" s="1814"/>
      <c r="EIA2" s="1814"/>
      <c r="EIB2" s="1814"/>
      <c r="EIC2" s="1814"/>
      <c r="EID2" s="1814"/>
      <c r="EIE2" s="1814"/>
      <c r="EIF2" s="1814"/>
      <c r="EIG2" s="1814"/>
      <c r="EIH2" s="1814"/>
      <c r="EII2" s="1814"/>
      <c r="EIJ2" s="1814"/>
      <c r="EIK2" s="1814"/>
      <c r="EIL2" s="1814"/>
      <c r="EIM2" s="1814"/>
      <c r="EIN2" s="1814"/>
      <c r="EIO2" s="1814"/>
      <c r="EIP2" s="1814"/>
      <c r="EIQ2" s="1814"/>
      <c r="EIR2" s="1814"/>
      <c r="EIS2" s="1814"/>
      <c r="EIT2" s="1814"/>
      <c r="EIU2" s="1814"/>
      <c r="EIV2" s="1814"/>
      <c r="EIW2" s="1814"/>
      <c r="EIX2" s="1814"/>
      <c r="EIY2" s="1814"/>
      <c r="EIZ2" s="1814"/>
      <c r="EJA2" s="1814"/>
      <c r="EJB2" s="1814"/>
      <c r="EJC2" s="1814"/>
      <c r="EJD2" s="1814"/>
      <c r="EJE2" s="1814"/>
      <c r="EJF2" s="1814"/>
      <c r="EJG2" s="1814"/>
      <c r="EJH2" s="1814"/>
      <c r="EJI2" s="1814"/>
      <c r="EJJ2" s="1814"/>
      <c r="EJK2" s="1814"/>
      <c r="EJL2" s="1814"/>
      <c r="EJM2" s="1814"/>
      <c r="EJN2" s="1814"/>
      <c r="EJO2" s="1814"/>
      <c r="EJP2" s="1814"/>
      <c r="EJQ2" s="1814"/>
      <c r="EJR2" s="1814"/>
      <c r="EJS2" s="1814"/>
      <c r="EJT2" s="1814"/>
      <c r="EJU2" s="1814"/>
      <c r="EJV2" s="1814"/>
      <c r="EJW2" s="1814"/>
      <c r="EJX2" s="1814"/>
      <c r="EJY2" s="1814"/>
      <c r="EJZ2" s="1814"/>
      <c r="EKA2" s="1814"/>
      <c r="EKB2" s="1814"/>
      <c r="EKC2" s="1814"/>
      <c r="EKD2" s="1814"/>
      <c r="EKE2" s="1814"/>
      <c r="EKF2" s="1814"/>
      <c r="EKG2" s="1814"/>
      <c r="EKH2" s="1814"/>
      <c r="EKI2" s="1814"/>
      <c r="EKJ2" s="1814"/>
      <c r="EKK2" s="1814"/>
      <c r="EKL2" s="1814"/>
      <c r="EKM2" s="1814"/>
      <c r="EKN2" s="1814"/>
      <c r="EKO2" s="1814"/>
      <c r="EKP2" s="1814"/>
      <c r="EKQ2" s="1814"/>
      <c r="EKR2" s="1814"/>
      <c r="EKS2" s="1814"/>
      <c r="EKT2" s="1814"/>
      <c r="EKU2" s="1814"/>
      <c r="EKV2" s="1814"/>
      <c r="EKW2" s="1814"/>
      <c r="EKX2" s="1814"/>
      <c r="EKY2" s="1814"/>
      <c r="EKZ2" s="1814"/>
      <c r="ELA2" s="1814"/>
      <c r="ELB2" s="1814"/>
      <c r="ELC2" s="1814"/>
      <c r="ELD2" s="1814"/>
      <c r="ELE2" s="1814"/>
      <c r="ELF2" s="1814"/>
      <c r="ELG2" s="1814"/>
      <c r="ELH2" s="1814"/>
      <c r="ELI2" s="1814"/>
      <c r="ELJ2" s="1814"/>
      <c r="ELK2" s="1814"/>
      <c r="ELL2" s="1814"/>
      <c r="ELM2" s="1814"/>
      <c r="ELN2" s="1814"/>
      <c r="ELO2" s="1814"/>
      <c r="ELP2" s="1814"/>
      <c r="ELQ2" s="1814"/>
      <c r="ELR2" s="1814"/>
      <c r="ELS2" s="1814"/>
      <c r="ELT2" s="1814"/>
      <c r="ELU2" s="1814"/>
      <c r="ELV2" s="1814"/>
      <c r="ELW2" s="1814"/>
      <c r="ELX2" s="1814"/>
      <c r="ELY2" s="1814"/>
      <c r="ELZ2" s="1814"/>
      <c r="EMA2" s="1814"/>
      <c r="EMB2" s="1814"/>
      <c r="EMC2" s="1814"/>
      <c r="EMD2" s="1814"/>
      <c r="EME2" s="1814"/>
      <c r="EMF2" s="1814"/>
      <c r="EMG2" s="1814"/>
      <c r="EMH2" s="1814"/>
      <c r="EMI2" s="1814"/>
      <c r="EMJ2" s="1814"/>
      <c r="EMK2" s="1814"/>
      <c r="EML2" s="1814"/>
      <c r="EMM2" s="1814"/>
      <c r="EMN2" s="1814"/>
      <c r="EMO2" s="1814"/>
      <c r="EMP2" s="1814"/>
      <c r="EMQ2" s="1814"/>
      <c r="EMR2" s="1814"/>
      <c r="EMS2" s="1814"/>
      <c r="EMT2" s="1814"/>
      <c r="EMU2" s="1814"/>
      <c r="EMV2" s="1814"/>
      <c r="EMW2" s="1814"/>
      <c r="EMX2" s="1814"/>
      <c r="EMY2" s="1814"/>
      <c r="EMZ2" s="1814"/>
      <c r="ENA2" s="1814"/>
      <c r="ENB2" s="1814"/>
      <c r="ENC2" s="1814"/>
      <c r="END2" s="1814"/>
      <c r="ENE2" s="1814"/>
      <c r="ENF2" s="1814"/>
      <c r="ENG2" s="1814"/>
      <c r="ENH2" s="1814"/>
      <c r="ENI2" s="1814"/>
      <c r="ENJ2" s="1814"/>
      <c r="ENK2" s="1814"/>
      <c r="ENL2" s="1814"/>
      <c r="ENM2" s="1814"/>
      <c r="ENN2" s="1814"/>
      <c r="ENO2" s="1814"/>
      <c r="ENP2" s="1814"/>
      <c r="ENQ2" s="1814"/>
      <c r="ENR2" s="1814"/>
      <c r="ENS2" s="1814"/>
      <c r="ENT2" s="1814"/>
      <c r="ENU2" s="1814"/>
      <c r="ENV2" s="1814"/>
      <c r="ENW2" s="1814"/>
      <c r="ENX2" s="1814"/>
      <c r="ENY2" s="1814"/>
      <c r="ENZ2" s="1814"/>
      <c r="EOA2" s="1814"/>
      <c r="EOB2" s="1814"/>
      <c r="EOC2" s="1814"/>
      <c r="EOD2" s="1814"/>
      <c r="EOE2" s="1814"/>
      <c r="EOF2" s="1814"/>
      <c r="EOG2" s="1814"/>
      <c r="EOH2" s="1814"/>
      <c r="EOI2" s="1814"/>
      <c r="EOJ2" s="1814"/>
      <c r="EOK2" s="1814"/>
      <c r="EOL2" s="1814"/>
      <c r="EOM2" s="1814"/>
      <c r="EON2" s="1814"/>
      <c r="EOO2" s="1814"/>
      <c r="EOP2" s="1814"/>
      <c r="EOQ2" s="1814"/>
      <c r="EOR2" s="1814"/>
      <c r="EOS2" s="1814"/>
      <c r="EOT2" s="1814"/>
      <c r="EOU2" s="1814"/>
      <c r="EOV2" s="1814"/>
      <c r="EOW2" s="1814"/>
      <c r="EOX2" s="1814"/>
      <c r="EOY2" s="1814"/>
      <c r="EOZ2" s="1814"/>
      <c r="EPA2" s="1814"/>
      <c r="EPB2" s="1814"/>
      <c r="EPC2" s="1814"/>
      <c r="EPD2" s="1814"/>
      <c r="EPE2" s="1814"/>
      <c r="EPF2" s="1814"/>
      <c r="EPG2" s="1814"/>
      <c r="EPH2" s="1814"/>
      <c r="EPI2" s="1814"/>
      <c r="EPJ2" s="1814"/>
      <c r="EPK2" s="1814"/>
      <c r="EPL2" s="1814"/>
      <c r="EPM2" s="1814"/>
      <c r="EPN2" s="1814"/>
      <c r="EPO2" s="1814"/>
      <c r="EPP2" s="1814"/>
      <c r="EPQ2" s="1814"/>
      <c r="EPR2" s="1814"/>
      <c r="EPS2" s="1814"/>
      <c r="EPT2" s="1814"/>
      <c r="EPU2" s="1814"/>
      <c r="EPV2" s="1814"/>
      <c r="EPW2" s="1814"/>
      <c r="EPX2" s="1814"/>
      <c r="EPY2" s="1814"/>
      <c r="EPZ2" s="1814"/>
      <c r="EQA2" s="1814"/>
      <c r="EQB2" s="1814"/>
      <c r="EQC2" s="1814"/>
      <c r="EQD2" s="1814"/>
      <c r="EQE2" s="1814"/>
      <c r="EQF2" s="1814"/>
      <c r="EQG2" s="1814"/>
      <c r="EQH2" s="1814"/>
      <c r="EQI2" s="1814"/>
      <c r="EQJ2" s="1814"/>
      <c r="EQK2" s="1814"/>
      <c r="EQL2" s="1814"/>
      <c r="EQM2" s="1814"/>
      <c r="EQN2" s="1814"/>
      <c r="EQO2" s="1814"/>
      <c r="EQP2" s="1814"/>
      <c r="EQQ2" s="1814"/>
      <c r="EQR2" s="1814"/>
      <c r="EQS2" s="1814"/>
      <c r="EQT2" s="1814"/>
      <c r="EQU2" s="1814"/>
      <c r="EQV2" s="1814"/>
      <c r="EQW2" s="1814"/>
      <c r="EQX2" s="1814"/>
      <c r="EQY2" s="1814"/>
      <c r="EQZ2" s="1814"/>
      <c r="ERA2" s="1814"/>
      <c r="ERB2" s="1814"/>
      <c r="ERC2" s="1814"/>
      <c r="ERD2" s="1814"/>
      <c r="ERE2" s="1814"/>
      <c r="ERF2" s="1814"/>
      <c r="ERG2" s="1814"/>
      <c r="ERH2" s="1814"/>
      <c r="ERI2" s="1814"/>
      <c r="ERJ2" s="1814"/>
      <c r="ERK2" s="1814"/>
      <c r="ERL2" s="1814"/>
      <c r="ERM2" s="1814"/>
      <c r="ERN2" s="1814"/>
      <c r="ERO2" s="1814"/>
      <c r="ERP2" s="1814"/>
      <c r="ERQ2" s="1814"/>
      <c r="ERR2" s="1814"/>
      <c r="ERS2" s="1814"/>
      <c r="ERT2" s="1814"/>
      <c r="ERU2" s="1814"/>
      <c r="ERV2" s="1814"/>
      <c r="ERW2" s="1814"/>
      <c r="ERX2" s="1814"/>
      <c r="ERY2" s="1814"/>
      <c r="ERZ2" s="1814"/>
      <c r="ESA2" s="1814"/>
      <c r="ESB2" s="1814"/>
      <c r="ESC2" s="1814"/>
      <c r="ESD2" s="1814"/>
      <c r="ESE2" s="1814"/>
      <c r="ESF2" s="1814"/>
      <c r="ESG2" s="1814"/>
      <c r="ESH2" s="1814"/>
      <c r="ESI2" s="1814"/>
      <c r="ESJ2" s="1814"/>
      <c r="ESK2" s="1814"/>
      <c r="ESL2" s="1814"/>
      <c r="ESM2" s="1814"/>
      <c r="ESN2" s="1814"/>
      <c r="ESO2" s="1814"/>
      <c r="ESP2" s="1814"/>
      <c r="ESQ2" s="1814"/>
      <c r="ESR2" s="1814"/>
      <c r="ESS2" s="1814"/>
      <c r="EST2" s="1814"/>
      <c r="ESU2" s="1814"/>
      <c r="ESV2" s="1814"/>
      <c r="ESW2" s="1814"/>
      <c r="ESX2" s="1814"/>
      <c r="ESY2" s="1814"/>
      <c r="ESZ2" s="1814"/>
      <c r="ETA2" s="1814"/>
      <c r="ETB2" s="1814"/>
      <c r="ETC2" s="1814"/>
      <c r="ETD2" s="1814"/>
      <c r="ETE2" s="1814"/>
      <c r="ETF2" s="1814"/>
      <c r="ETG2" s="1814"/>
      <c r="ETH2" s="1814"/>
      <c r="ETI2" s="1814"/>
      <c r="ETJ2" s="1814"/>
      <c r="ETK2" s="1814"/>
      <c r="ETL2" s="1814"/>
      <c r="ETM2" s="1814"/>
      <c r="ETN2" s="1814"/>
      <c r="ETO2" s="1814"/>
      <c r="ETP2" s="1814"/>
      <c r="ETQ2" s="1814"/>
      <c r="ETR2" s="1814"/>
      <c r="ETS2" s="1814"/>
      <c r="ETT2" s="1814"/>
      <c r="ETU2" s="1814"/>
      <c r="ETV2" s="1814"/>
      <c r="ETW2" s="1814"/>
      <c r="ETX2" s="1814"/>
      <c r="ETY2" s="1814"/>
      <c r="ETZ2" s="1814"/>
      <c r="EUA2" s="1814"/>
      <c r="EUB2" s="1814"/>
      <c r="EUC2" s="1814"/>
      <c r="EUD2" s="1814"/>
      <c r="EUE2" s="1814"/>
      <c r="EUF2" s="1814"/>
      <c r="EUG2" s="1814"/>
      <c r="EUH2" s="1814"/>
      <c r="EUI2" s="1814"/>
      <c r="EUJ2" s="1814"/>
      <c r="EUK2" s="1814"/>
      <c r="EUL2" s="1814"/>
      <c r="EUM2" s="1814"/>
      <c r="EUN2" s="1814"/>
      <c r="EUO2" s="1814"/>
      <c r="EUP2" s="1814"/>
      <c r="EUQ2" s="1814"/>
      <c r="EUR2" s="1814"/>
      <c r="EUS2" s="1814"/>
      <c r="EUT2" s="1814"/>
      <c r="EUU2" s="1814"/>
      <c r="EUV2" s="1814"/>
      <c r="EUW2" s="1814"/>
      <c r="EUX2" s="1814"/>
      <c r="EUY2" s="1814"/>
      <c r="EUZ2" s="1814"/>
      <c r="EVA2" s="1814"/>
      <c r="EVB2" s="1814"/>
      <c r="EVC2" s="1814"/>
      <c r="EVD2" s="1814"/>
      <c r="EVE2" s="1814"/>
      <c r="EVF2" s="1814"/>
      <c r="EVG2" s="1814"/>
      <c r="EVH2" s="1814"/>
      <c r="EVI2" s="1814"/>
      <c r="EVJ2" s="1814"/>
      <c r="EVK2" s="1814"/>
      <c r="EVL2" s="1814"/>
      <c r="EVM2" s="1814"/>
      <c r="EVN2" s="1814"/>
      <c r="EVO2" s="1814"/>
      <c r="EVP2" s="1814"/>
      <c r="EVQ2" s="1814"/>
      <c r="EVR2" s="1814"/>
      <c r="EVS2" s="1814"/>
      <c r="EVT2" s="1814"/>
      <c r="EVU2" s="1814"/>
      <c r="EVV2" s="1814"/>
      <c r="EVW2" s="1814"/>
      <c r="EVX2" s="1814"/>
      <c r="EVY2" s="1814"/>
      <c r="EVZ2" s="1814"/>
      <c r="EWA2" s="1814"/>
      <c r="EWB2" s="1814"/>
      <c r="EWC2" s="1814"/>
      <c r="EWD2" s="1814"/>
      <c r="EWE2" s="1814"/>
      <c r="EWF2" s="1814"/>
      <c r="EWG2" s="1814"/>
      <c r="EWH2" s="1814"/>
      <c r="EWI2" s="1814"/>
      <c r="EWJ2" s="1814"/>
      <c r="EWK2" s="1814"/>
      <c r="EWL2" s="1814"/>
      <c r="EWM2" s="1814"/>
      <c r="EWN2" s="1814"/>
      <c r="EWO2" s="1814"/>
      <c r="EWP2" s="1814"/>
      <c r="EWQ2" s="1814"/>
      <c r="EWR2" s="1814"/>
      <c r="EWS2" s="1814"/>
      <c r="EWT2" s="1814"/>
      <c r="EWU2" s="1814"/>
      <c r="EWV2" s="1814"/>
      <c r="EWW2" s="1814"/>
      <c r="EWX2" s="1814"/>
      <c r="EWY2" s="1814"/>
      <c r="EWZ2" s="1814"/>
      <c r="EXA2" s="1814"/>
      <c r="EXB2" s="1814"/>
      <c r="EXC2" s="1814"/>
      <c r="EXD2" s="1814"/>
      <c r="EXE2" s="1814"/>
      <c r="EXF2" s="1814"/>
      <c r="EXG2" s="1814"/>
      <c r="EXH2" s="1814"/>
      <c r="EXI2" s="1814"/>
      <c r="EXJ2" s="1814"/>
      <c r="EXK2" s="1814"/>
      <c r="EXL2" s="1814"/>
      <c r="EXM2" s="1814"/>
      <c r="EXN2" s="1814"/>
      <c r="EXO2" s="1814"/>
      <c r="EXP2" s="1814"/>
      <c r="EXQ2" s="1814"/>
      <c r="EXR2" s="1814"/>
      <c r="EXS2" s="1814"/>
      <c r="EXT2" s="1814"/>
      <c r="EXU2" s="1814"/>
      <c r="EXV2" s="1814"/>
      <c r="EXW2" s="1814"/>
      <c r="EXX2" s="1814"/>
      <c r="EXY2" s="1814"/>
      <c r="EXZ2" s="1814"/>
      <c r="EYA2" s="1814"/>
      <c r="EYB2" s="1814"/>
      <c r="EYC2" s="1814"/>
      <c r="EYD2" s="1814"/>
      <c r="EYE2" s="1814"/>
      <c r="EYF2" s="1814"/>
      <c r="EYG2" s="1814"/>
      <c r="EYH2" s="1814"/>
      <c r="EYI2" s="1814"/>
      <c r="EYJ2" s="1814"/>
      <c r="EYK2" s="1814"/>
      <c r="EYL2" s="1814"/>
      <c r="EYM2" s="1814"/>
      <c r="EYN2" s="1814"/>
      <c r="EYO2" s="1814"/>
      <c r="EYP2" s="1814"/>
      <c r="EYQ2" s="1814"/>
      <c r="EYR2" s="1814"/>
      <c r="EYS2" s="1814"/>
      <c r="EYT2" s="1814"/>
      <c r="EYU2" s="1814"/>
      <c r="EYV2" s="1814"/>
      <c r="EYW2" s="1814"/>
      <c r="EYX2" s="1814"/>
      <c r="EYY2" s="1814"/>
      <c r="EYZ2" s="1814"/>
      <c r="EZA2" s="1814"/>
      <c r="EZB2" s="1814"/>
      <c r="EZC2" s="1814"/>
      <c r="EZD2" s="1814"/>
      <c r="EZE2" s="1814"/>
      <c r="EZF2" s="1814"/>
      <c r="EZG2" s="1814"/>
      <c r="EZH2" s="1814"/>
      <c r="EZI2" s="1814"/>
      <c r="EZJ2" s="1814"/>
      <c r="EZK2" s="1814"/>
      <c r="EZL2" s="1814"/>
      <c r="EZM2" s="1814"/>
      <c r="EZN2" s="1814"/>
      <c r="EZO2" s="1814"/>
      <c r="EZP2" s="1814"/>
      <c r="EZQ2" s="1814"/>
      <c r="EZR2" s="1814"/>
      <c r="EZS2" s="1814"/>
      <c r="EZT2" s="1814"/>
      <c r="EZU2" s="1814"/>
      <c r="EZV2" s="1814"/>
      <c r="EZW2" s="1814"/>
      <c r="EZX2" s="1814"/>
      <c r="EZY2" s="1814"/>
      <c r="EZZ2" s="1814"/>
      <c r="FAA2" s="1814"/>
      <c r="FAB2" s="1814"/>
      <c r="FAC2" s="1814"/>
      <c r="FAD2" s="1814"/>
      <c r="FAE2" s="1814"/>
      <c r="FAF2" s="1814"/>
      <c r="FAG2" s="1814"/>
      <c r="FAH2" s="1814"/>
      <c r="FAI2" s="1814"/>
      <c r="FAJ2" s="1814"/>
      <c r="FAK2" s="1814"/>
      <c r="FAL2" s="1814"/>
      <c r="FAM2" s="1814"/>
      <c r="FAN2" s="1814"/>
      <c r="FAO2" s="1814"/>
      <c r="FAP2" s="1814"/>
      <c r="FAQ2" s="1814"/>
      <c r="FAR2" s="1814"/>
      <c r="FAS2" s="1814"/>
      <c r="FAT2" s="1814"/>
      <c r="FAU2" s="1814"/>
      <c r="FAV2" s="1814"/>
      <c r="FAW2" s="1814"/>
      <c r="FAX2" s="1814"/>
      <c r="FAY2" s="1814"/>
      <c r="FAZ2" s="1814"/>
      <c r="FBA2" s="1814"/>
      <c r="FBB2" s="1814"/>
      <c r="FBC2" s="1814"/>
      <c r="FBD2" s="1814"/>
      <c r="FBE2" s="1814"/>
      <c r="FBF2" s="1814"/>
      <c r="FBG2" s="1814"/>
      <c r="FBH2" s="1814"/>
      <c r="FBI2" s="1814"/>
      <c r="FBJ2" s="1814"/>
      <c r="FBK2" s="1814"/>
      <c r="FBL2" s="1814"/>
      <c r="FBM2" s="1814"/>
      <c r="FBN2" s="1814"/>
      <c r="FBO2" s="1814"/>
      <c r="FBP2" s="1814"/>
      <c r="FBQ2" s="1814"/>
      <c r="FBR2" s="1814"/>
      <c r="FBS2" s="1814"/>
      <c r="FBT2" s="1814"/>
      <c r="FBU2" s="1814"/>
      <c r="FBV2" s="1814"/>
      <c r="FBW2" s="1814"/>
      <c r="FBX2" s="1814"/>
      <c r="FBY2" s="1814"/>
      <c r="FBZ2" s="1814"/>
      <c r="FCA2" s="1814"/>
      <c r="FCB2" s="1814"/>
      <c r="FCC2" s="1814"/>
      <c r="FCD2" s="1814"/>
      <c r="FCE2" s="1814"/>
      <c r="FCF2" s="1814"/>
      <c r="FCG2" s="1814"/>
      <c r="FCH2" s="1814"/>
      <c r="FCI2" s="1814"/>
      <c r="FCJ2" s="1814"/>
      <c r="FCK2" s="1814"/>
      <c r="FCL2" s="1814"/>
      <c r="FCM2" s="1814"/>
      <c r="FCN2" s="1814"/>
      <c r="FCO2" s="1814"/>
      <c r="FCP2" s="1814"/>
      <c r="FCQ2" s="1814"/>
      <c r="FCR2" s="1814"/>
      <c r="FCS2" s="1814"/>
      <c r="FCT2" s="1814"/>
      <c r="FCU2" s="1814"/>
      <c r="FCV2" s="1814"/>
      <c r="FCW2" s="1814"/>
      <c r="FCX2" s="1814"/>
      <c r="FCY2" s="1814"/>
      <c r="FCZ2" s="1814"/>
      <c r="FDA2" s="1814"/>
      <c r="FDB2" s="1814"/>
      <c r="FDC2" s="1814"/>
      <c r="FDD2" s="1814"/>
      <c r="FDE2" s="1814"/>
      <c r="FDF2" s="1814"/>
      <c r="FDG2" s="1814"/>
      <c r="FDH2" s="1814"/>
      <c r="FDI2" s="1814"/>
      <c r="FDJ2" s="1814"/>
      <c r="FDK2" s="1814"/>
      <c r="FDL2" s="1814"/>
      <c r="FDM2" s="1814"/>
      <c r="FDN2" s="1814"/>
      <c r="FDO2" s="1814"/>
      <c r="FDP2" s="1814"/>
      <c r="FDQ2" s="1814"/>
      <c r="FDR2" s="1814"/>
      <c r="FDS2" s="1814"/>
      <c r="FDT2" s="1814"/>
      <c r="FDU2" s="1814"/>
      <c r="FDV2" s="1814"/>
      <c r="FDW2" s="1814"/>
      <c r="FDX2" s="1814"/>
      <c r="FDY2" s="1814"/>
      <c r="FDZ2" s="1814"/>
      <c r="FEA2" s="1814"/>
      <c r="FEB2" s="1814"/>
      <c r="FEC2" s="1814"/>
      <c r="FED2" s="1814"/>
      <c r="FEE2" s="1814"/>
      <c r="FEF2" s="1814"/>
      <c r="FEG2" s="1814"/>
      <c r="FEH2" s="1814"/>
      <c r="FEI2" s="1814"/>
      <c r="FEJ2" s="1814"/>
      <c r="FEK2" s="1814"/>
      <c r="FEL2" s="1814"/>
      <c r="FEM2" s="1814"/>
      <c r="FEN2" s="1814"/>
      <c r="FEO2" s="1814"/>
      <c r="FEP2" s="1814"/>
      <c r="FEQ2" s="1814"/>
      <c r="FER2" s="1814"/>
      <c r="FES2" s="1814"/>
      <c r="FET2" s="1814"/>
      <c r="FEU2" s="1814"/>
      <c r="FEV2" s="1814"/>
      <c r="FEW2" s="1814"/>
      <c r="FEX2" s="1814"/>
      <c r="FEY2" s="1814"/>
      <c r="FEZ2" s="1814"/>
      <c r="FFA2" s="1814"/>
      <c r="FFB2" s="1814"/>
      <c r="FFC2" s="1814"/>
      <c r="FFD2" s="1814"/>
      <c r="FFE2" s="1814"/>
      <c r="FFF2" s="1814"/>
      <c r="FFG2" s="1814"/>
      <c r="FFH2" s="1814"/>
      <c r="FFI2" s="1814"/>
      <c r="FFJ2" s="1814"/>
      <c r="FFK2" s="1814"/>
      <c r="FFL2" s="1814"/>
      <c r="FFM2" s="1814"/>
      <c r="FFN2" s="1814"/>
      <c r="FFO2" s="1814"/>
      <c r="FFP2" s="1814"/>
      <c r="FFQ2" s="1814"/>
      <c r="FFR2" s="1814"/>
      <c r="FFS2" s="1814"/>
      <c r="FFT2" s="1814"/>
      <c r="FFU2" s="1814"/>
      <c r="FFV2" s="1814"/>
      <c r="FFW2" s="1814"/>
      <c r="FFX2" s="1814"/>
      <c r="FFY2" s="1814"/>
      <c r="FFZ2" s="1814"/>
      <c r="FGA2" s="1814"/>
      <c r="FGB2" s="1814"/>
      <c r="FGC2" s="1814"/>
      <c r="FGD2" s="1814"/>
      <c r="FGE2" s="1814"/>
      <c r="FGF2" s="1814"/>
      <c r="FGG2" s="1814"/>
      <c r="FGH2" s="1814"/>
      <c r="FGI2" s="1814"/>
      <c r="FGJ2" s="1814"/>
      <c r="FGK2" s="1814"/>
      <c r="FGL2" s="1814"/>
      <c r="FGM2" s="1814"/>
      <c r="FGN2" s="1814"/>
      <c r="FGO2" s="1814"/>
      <c r="FGP2" s="1814"/>
      <c r="FGQ2" s="1814"/>
      <c r="FGR2" s="1814"/>
      <c r="FGS2" s="1814"/>
      <c r="FGT2" s="1814"/>
      <c r="FGU2" s="1814"/>
      <c r="FGV2" s="1814"/>
      <c r="FGW2" s="1814"/>
      <c r="FGX2" s="1814"/>
      <c r="FGY2" s="1814"/>
      <c r="FGZ2" s="1814"/>
      <c r="FHA2" s="1814"/>
      <c r="FHB2" s="1814"/>
      <c r="FHC2" s="1814"/>
      <c r="FHD2" s="1814"/>
      <c r="FHE2" s="1814"/>
      <c r="FHF2" s="1814"/>
      <c r="FHG2" s="1814"/>
      <c r="FHH2" s="1814"/>
      <c r="FHI2" s="1814"/>
      <c r="FHJ2" s="1814"/>
      <c r="FHK2" s="1814"/>
      <c r="FHL2" s="1814"/>
      <c r="FHM2" s="1814"/>
      <c r="FHN2" s="1814"/>
      <c r="FHO2" s="1814"/>
      <c r="FHP2" s="1814"/>
      <c r="FHQ2" s="1814"/>
      <c r="FHR2" s="1814"/>
      <c r="FHS2" s="1814"/>
      <c r="FHT2" s="1814"/>
      <c r="FHU2" s="1814"/>
      <c r="FHV2" s="1814"/>
      <c r="FHW2" s="1814"/>
      <c r="FHX2" s="1814"/>
      <c r="FHY2" s="1814"/>
      <c r="FHZ2" s="1814"/>
      <c r="FIA2" s="1814"/>
      <c r="FIB2" s="1814"/>
      <c r="FIC2" s="1814"/>
      <c r="FID2" s="1814"/>
      <c r="FIE2" s="1814"/>
      <c r="FIF2" s="1814"/>
      <c r="FIG2" s="1814"/>
      <c r="FIH2" s="1814"/>
      <c r="FII2" s="1814"/>
      <c r="FIJ2" s="1814"/>
      <c r="FIK2" s="1814"/>
      <c r="FIL2" s="1814"/>
      <c r="FIM2" s="1814"/>
      <c r="FIN2" s="1814"/>
      <c r="FIO2" s="1814"/>
      <c r="FIP2" s="1814"/>
      <c r="FIQ2" s="1814"/>
      <c r="FIR2" s="1814"/>
      <c r="FIS2" s="1814"/>
      <c r="FIT2" s="1814"/>
      <c r="FIU2" s="1814"/>
      <c r="FIV2" s="1814"/>
      <c r="FIW2" s="1814"/>
      <c r="FIX2" s="1814"/>
      <c r="FIY2" s="1814"/>
      <c r="FIZ2" s="1814"/>
      <c r="FJA2" s="1814"/>
      <c r="FJB2" s="1814"/>
      <c r="FJC2" s="1814"/>
      <c r="FJD2" s="1814"/>
      <c r="FJE2" s="1814"/>
      <c r="FJF2" s="1814"/>
      <c r="FJG2" s="1814"/>
      <c r="FJH2" s="1814"/>
      <c r="FJI2" s="1814"/>
      <c r="FJJ2" s="1814"/>
      <c r="FJK2" s="1814"/>
      <c r="FJL2" s="1814"/>
      <c r="FJM2" s="1814"/>
      <c r="FJN2" s="1814"/>
      <c r="FJO2" s="1814"/>
      <c r="FJP2" s="1814"/>
      <c r="FJQ2" s="1814"/>
      <c r="FJR2" s="1814"/>
      <c r="FJS2" s="1814"/>
      <c r="FJT2" s="1814"/>
      <c r="FJU2" s="1814"/>
      <c r="FJV2" s="1814"/>
      <c r="FJW2" s="1814"/>
      <c r="FJX2" s="1814"/>
      <c r="FJY2" s="1814"/>
      <c r="FJZ2" s="1814"/>
      <c r="FKA2" s="1814"/>
      <c r="FKB2" s="1814"/>
      <c r="FKC2" s="1814"/>
      <c r="FKD2" s="1814"/>
      <c r="FKE2" s="1814"/>
      <c r="FKF2" s="1814"/>
      <c r="FKG2" s="1814"/>
      <c r="FKH2" s="1814"/>
      <c r="FKI2" s="1814"/>
      <c r="FKJ2" s="1814"/>
      <c r="FKK2" s="1814"/>
      <c r="FKL2" s="1814"/>
      <c r="FKM2" s="1814"/>
      <c r="FKN2" s="1814"/>
      <c r="FKO2" s="1814"/>
      <c r="FKP2" s="1814"/>
      <c r="FKQ2" s="1814"/>
      <c r="FKR2" s="1814"/>
      <c r="FKS2" s="1814"/>
      <c r="FKT2" s="1814"/>
      <c r="FKU2" s="1814"/>
      <c r="FKV2" s="1814"/>
      <c r="FKW2" s="1814"/>
      <c r="FKX2" s="1814"/>
      <c r="FKY2" s="1814"/>
      <c r="FKZ2" s="1814"/>
      <c r="FLA2" s="1814"/>
      <c r="FLB2" s="1814"/>
      <c r="FLC2" s="1814"/>
      <c r="FLD2" s="1814"/>
      <c r="FLE2" s="1814"/>
      <c r="FLF2" s="1814"/>
      <c r="FLG2" s="1814"/>
      <c r="FLH2" s="1814"/>
      <c r="FLI2" s="1814"/>
      <c r="FLJ2" s="1814"/>
      <c r="FLK2" s="1814"/>
      <c r="FLL2" s="1814"/>
      <c r="FLM2" s="1814"/>
      <c r="FLN2" s="1814"/>
      <c r="FLO2" s="1814"/>
      <c r="FLP2" s="1814"/>
      <c r="FLQ2" s="1814"/>
      <c r="FLR2" s="1814"/>
      <c r="FLS2" s="1814"/>
      <c r="FLT2" s="1814"/>
      <c r="FLU2" s="1814"/>
      <c r="FLV2" s="1814"/>
      <c r="FLW2" s="1814"/>
      <c r="FLX2" s="1814"/>
      <c r="FLY2" s="1814"/>
      <c r="FLZ2" s="1814"/>
      <c r="FMA2" s="1814"/>
      <c r="FMB2" s="1814"/>
      <c r="FMC2" s="1814"/>
      <c r="FMD2" s="1814"/>
      <c r="FME2" s="1814"/>
      <c r="FMF2" s="1814"/>
      <c r="FMG2" s="1814"/>
      <c r="FMH2" s="1814"/>
      <c r="FMI2" s="1814"/>
      <c r="FMJ2" s="1814"/>
      <c r="FMK2" s="1814"/>
      <c r="FML2" s="1814"/>
      <c r="FMM2" s="1814"/>
      <c r="FMN2" s="1814"/>
      <c r="FMO2" s="1814"/>
      <c r="FMP2" s="1814"/>
      <c r="FMQ2" s="1814"/>
      <c r="FMR2" s="1814"/>
      <c r="FMS2" s="1814"/>
      <c r="FMT2" s="1814"/>
      <c r="FMU2" s="1814"/>
      <c r="FMV2" s="1814"/>
      <c r="FMW2" s="1814"/>
      <c r="FMX2" s="1814"/>
      <c r="FMY2" s="1814"/>
      <c r="FMZ2" s="1814"/>
      <c r="FNA2" s="1814"/>
      <c r="FNB2" s="1814"/>
      <c r="FNC2" s="1814"/>
      <c r="FND2" s="1814"/>
      <c r="FNE2" s="1814"/>
      <c r="FNF2" s="1814"/>
      <c r="FNG2" s="1814"/>
      <c r="FNH2" s="1814"/>
      <c r="FNI2" s="1814"/>
      <c r="FNJ2" s="1814"/>
      <c r="FNK2" s="1814"/>
      <c r="FNL2" s="1814"/>
      <c r="FNM2" s="1814"/>
      <c r="FNN2" s="1814"/>
      <c r="FNO2" s="1814"/>
      <c r="FNP2" s="1814"/>
      <c r="FNQ2" s="1814"/>
      <c r="FNR2" s="1814"/>
      <c r="FNS2" s="1814"/>
      <c r="FNT2" s="1814"/>
      <c r="FNU2" s="1814"/>
      <c r="FNV2" s="1814"/>
      <c r="FNW2" s="1814"/>
      <c r="FNX2" s="1814"/>
      <c r="FNY2" s="1814"/>
      <c r="FNZ2" s="1814"/>
      <c r="FOA2" s="1814"/>
      <c r="FOB2" s="1814"/>
      <c r="FOC2" s="1814"/>
      <c r="FOD2" s="1814"/>
      <c r="FOE2" s="1814"/>
      <c r="FOF2" s="1814"/>
      <c r="FOG2" s="1814"/>
      <c r="FOH2" s="1814"/>
      <c r="FOI2" s="1814"/>
      <c r="FOJ2" s="1814"/>
      <c r="FOK2" s="1814"/>
      <c r="FOL2" s="1814"/>
      <c r="FOM2" s="1814"/>
      <c r="FON2" s="1814"/>
      <c r="FOO2" s="1814"/>
      <c r="FOP2" s="1814"/>
      <c r="FOQ2" s="1814"/>
      <c r="FOR2" s="1814"/>
      <c r="FOS2" s="1814"/>
      <c r="FOT2" s="1814"/>
      <c r="FOU2" s="1814"/>
      <c r="FOV2" s="1814"/>
      <c r="FOW2" s="1814"/>
      <c r="FOX2" s="1814"/>
      <c r="FOY2" s="1814"/>
      <c r="FOZ2" s="1814"/>
      <c r="FPA2" s="1814"/>
      <c r="FPB2" s="1814"/>
      <c r="FPC2" s="1814"/>
      <c r="FPD2" s="1814"/>
      <c r="FPE2" s="1814"/>
      <c r="FPF2" s="1814"/>
      <c r="FPG2" s="1814"/>
      <c r="FPH2" s="1814"/>
      <c r="FPI2" s="1814"/>
      <c r="FPJ2" s="1814"/>
      <c r="FPK2" s="1814"/>
      <c r="FPL2" s="1814"/>
      <c r="FPM2" s="1814"/>
      <c r="FPN2" s="1814"/>
      <c r="FPO2" s="1814"/>
      <c r="FPP2" s="1814"/>
      <c r="FPQ2" s="1814"/>
      <c r="FPR2" s="1814"/>
      <c r="FPS2" s="1814"/>
      <c r="FPT2" s="1814"/>
      <c r="FPU2" s="1814"/>
      <c r="FPV2" s="1814"/>
      <c r="FPW2" s="1814"/>
      <c r="FPX2" s="1814"/>
      <c r="FPY2" s="1814"/>
      <c r="FPZ2" s="1814"/>
      <c r="FQA2" s="1814"/>
      <c r="FQB2" s="1814"/>
      <c r="FQC2" s="1814"/>
      <c r="FQD2" s="1814"/>
      <c r="FQE2" s="1814"/>
      <c r="FQF2" s="1814"/>
      <c r="FQG2" s="1814"/>
      <c r="FQH2" s="1814"/>
      <c r="FQI2" s="1814"/>
      <c r="FQJ2" s="1814"/>
      <c r="FQK2" s="1814"/>
      <c r="FQL2" s="1814"/>
      <c r="FQM2" s="1814"/>
      <c r="FQN2" s="1814"/>
      <c r="FQO2" s="1814"/>
      <c r="FQP2" s="1814"/>
      <c r="FQQ2" s="1814"/>
      <c r="FQR2" s="1814"/>
      <c r="FQS2" s="1814"/>
      <c r="FQT2" s="1814"/>
      <c r="FQU2" s="1814"/>
      <c r="FQV2" s="1814"/>
      <c r="FQW2" s="1814"/>
      <c r="FQX2" s="1814"/>
      <c r="FQY2" s="1814"/>
      <c r="FQZ2" s="1814"/>
      <c r="FRA2" s="1814"/>
      <c r="FRB2" s="1814"/>
      <c r="FRC2" s="1814"/>
      <c r="FRD2" s="1814"/>
      <c r="FRE2" s="1814"/>
      <c r="FRF2" s="1814"/>
      <c r="FRG2" s="1814"/>
      <c r="FRH2" s="1814"/>
      <c r="FRI2" s="1814"/>
      <c r="FRJ2" s="1814"/>
      <c r="FRK2" s="1814"/>
      <c r="FRL2" s="1814"/>
      <c r="FRM2" s="1814"/>
      <c r="FRN2" s="1814"/>
      <c r="FRO2" s="1814"/>
      <c r="FRP2" s="1814"/>
      <c r="FRQ2" s="1814"/>
      <c r="FRR2" s="1814"/>
      <c r="FRS2" s="1814"/>
      <c r="FRT2" s="1814"/>
      <c r="FRU2" s="1814"/>
      <c r="FRV2" s="1814"/>
      <c r="FRW2" s="1814"/>
      <c r="FRX2" s="1814"/>
      <c r="FRY2" s="1814"/>
      <c r="FRZ2" s="1814"/>
      <c r="FSA2" s="1814"/>
      <c r="FSB2" s="1814"/>
      <c r="FSC2" s="1814"/>
      <c r="FSD2" s="1814"/>
      <c r="FSE2" s="1814"/>
      <c r="FSF2" s="1814"/>
      <c r="FSG2" s="1814"/>
      <c r="FSH2" s="1814"/>
      <c r="FSI2" s="1814"/>
      <c r="FSJ2" s="1814"/>
      <c r="FSK2" s="1814"/>
      <c r="FSL2" s="1814"/>
      <c r="FSM2" s="1814"/>
      <c r="FSN2" s="1814"/>
      <c r="FSO2" s="1814"/>
      <c r="FSP2" s="1814"/>
      <c r="FSQ2" s="1814"/>
      <c r="FSR2" s="1814"/>
      <c r="FSS2" s="1814"/>
      <c r="FST2" s="1814"/>
      <c r="FSU2" s="1814"/>
      <c r="FSV2" s="1814"/>
      <c r="FSW2" s="1814"/>
      <c r="FSX2" s="1814"/>
      <c r="FSY2" s="1814"/>
      <c r="FSZ2" s="1814"/>
      <c r="FTA2" s="1814"/>
      <c r="FTB2" s="1814"/>
      <c r="FTC2" s="1814"/>
      <c r="FTD2" s="1814"/>
      <c r="FTE2" s="1814"/>
      <c r="FTF2" s="1814"/>
      <c r="FTG2" s="1814"/>
      <c r="FTH2" s="1814"/>
      <c r="FTI2" s="1814"/>
      <c r="FTJ2" s="1814"/>
      <c r="FTK2" s="1814"/>
      <c r="FTL2" s="1814"/>
      <c r="FTM2" s="1814"/>
      <c r="FTN2" s="1814"/>
      <c r="FTO2" s="1814"/>
      <c r="FTP2" s="1814"/>
      <c r="FTQ2" s="1814"/>
      <c r="FTR2" s="1814"/>
      <c r="FTS2" s="1814"/>
      <c r="FTT2" s="1814"/>
      <c r="FTU2" s="1814"/>
      <c r="FTV2" s="1814"/>
      <c r="FTW2" s="1814"/>
      <c r="FTX2" s="1814"/>
      <c r="FTY2" s="1814"/>
      <c r="FTZ2" s="1814"/>
      <c r="FUA2" s="1814"/>
      <c r="FUB2" s="1814"/>
      <c r="FUC2" s="1814"/>
      <c r="FUD2" s="1814"/>
      <c r="FUE2" s="1814"/>
      <c r="FUF2" s="1814"/>
      <c r="FUG2" s="1814"/>
      <c r="FUH2" s="1814"/>
      <c r="FUI2" s="1814"/>
      <c r="FUJ2" s="1814"/>
      <c r="FUK2" s="1814"/>
      <c r="FUL2" s="1814"/>
      <c r="FUM2" s="1814"/>
      <c r="FUN2" s="1814"/>
      <c r="FUO2" s="1814"/>
      <c r="FUP2" s="1814"/>
      <c r="FUQ2" s="1814"/>
      <c r="FUR2" s="1814"/>
      <c r="FUS2" s="1814"/>
      <c r="FUT2" s="1814"/>
      <c r="FUU2" s="1814"/>
      <c r="FUV2" s="1814"/>
      <c r="FUW2" s="1814"/>
      <c r="FUX2" s="1814"/>
      <c r="FUY2" s="1814"/>
      <c r="FUZ2" s="1814"/>
      <c r="FVA2" s="1814"/>
      <c r="FVB2" s="1814"/>
      <c r="FVC2" s="1814"/>
      <c r="FVD2" s="1814"/>
      <c r="FVE2" s="1814"/>
      <c r="FVF2" s="1814"/>
      <c r="FVG2" s="1814"/>
      <c r="FVH2" s="1814"/>
      <c r="FVI2" s="1814"/>
      <c r="FVJ2" s="1814"/>
      <c r="FVK2" s="1814"/>
      <c r="FVL2" s="1814"/>
      <c r="FVM2" s="1814"/>
      <c r="FVN2" s="1814"/>
      <c r="FVO2" s="1814"/>
      <c r="FVP2" s="1814"/>
      <c r="FVQ2" s="1814"/>
      <c r="FVR2" s="1814"/>
      <c r="FVS2" s="1814"/>
      <c r="FVT2" s="1814"/>
      <c r="FVU2" s="1814"/>
      <c r="FVV2" s="1814"/>
      <c r="FVW2" s="1814"/>
      <c r="FVX2" s="1814"/>
      <c r="FVY2" s="1814"/>
      <c r="FVZ2" s="1814"/>
      <c r="FWA2" s="1814"/>
      <c r="FWB2" s="1814"/>
      <c r="FWC2" s="1814"/>
      <c r="FWD2" s="1814"/>
      <c r="FWE2" s="1814"/>
      <c r="FWF2" s="1814"/>
      <c r="FWG2" s="1814"/>
      <c r="FWH2" s="1814"/>
      <c r="FWI2" s="1814"/>
      <c r="FWJ2" s="1814"/>
      <c r="FWK2" s="1814"/>
      <c r="FWL2" s="1814"/>
      <c r="FWM2" s="1814"/>
      <c r="FWN2" s="1814"/>
      <c r="FWO2" s="1814"/>
      <c r="FWP2" s="1814"/>
      <c r="FWQ2" s="1814"/>
      <c r="FWR2" s="1814"/>
      <c r="FWS2" s="1814"/>
      <c r="FWT2" s="1814"/>
      <c r="FWU2" s="1814"/>
      <c r="FWV2" s="1814"/>
      <c r="FWW2" s="1814"/>
      <c r="FWX2" s="1814"/>
      <c r="FWY2" s="1814"/>
      <c r="FWZ2" s="1814"/>
      <c r="FXA2" s="1814"/>
      <c r="FXB2" s="1814"/>
      <c r="FXC2" s="1814"/>
      <c r="FXD2" s="1814"/>
      <c r="FXE2" s="1814"/>
      <c r="FXF2" s="1814"/>
      <c r="FXG2" s="1814"/>
      <c r="FXH2" s="1814"/>
      <c r="FXI2" s="1814"/>
      <c r="FXJ2" s="1814"/>
      <c r="FXK2" s="1814"/>
      <c r="FXL2" s="1814"/>
      <c r="FXM2" s="1814"/>
      <c r="FXN2" s="1814"/>
      <c r="FXO2" s="1814"/>
      <c r="FXP2" s="1814"/>
      <c r="FXQ2" s="1814"/>
      <c r="FXR2" s="1814"/>
      <c r="FXS2" s="1814"/>
      <c r="FXT2" s="1814"/>
      <c r="FXU2" s="1814"/>
      <c r="FXV2" s="1814"/>
      <c r="FXW2" s="1814"/>
      <c r="FXX2" s="1814"/>
      <c r="FXY2" s="1814"/>
      <c r="FXZ2" s="1814"/>
      <c r="FYA2" s="1814"/>
      <c r="FYB2" s="1814"/>
      <c r="FYC2" s="1814"/>
      <c r="FYD2" s="1814"/>
      <c r="FYE2" s="1814"/>
      <c r="FYF2" s="1814"/>
      <c r="FYG2" s="1814"/>
      <c r="FYH2" s="1814"/>
      <c r="FYI2" s="1814"/>
      <c r="FYJ2" s="1814"/>
      <c r="FYK2" s="1814"/>
      <c r="FYL2" s="1814"/>
      <c r="FYM2" s="1814"/>
      <c r="FYN2" s="1814"/>
      <c r="FYO2" s="1814"/>
      <c r="FYP2" s="1814"/>
      <c r="FYQ2" s="1814"/>
      <c r="FYR2" s="1814"/>
      <c r="FYS2" s="1814"/>
      <c r="FYT2" s="1814"/>
      <c r="FYU2" s="1814"/>
      <c r="FYV2" s="1814"/>
      <c r="FYW2" s="1814"/>
      <c r="FYX2" s="1814"/>
      <c r="FYY2" s="1814"/>
      <c r="FYZ2" s="1814"/>
      <c r="FZA2" s="1814"/>
      <c r="FZB2" s="1814"/>
      <c r="FZC2" s="1814"/>
      <c r="FZD2" s="1814"/>
      <c r="FZE2" s="1814"/>
      <c r="FZF2" s="1814"/>
      <c r="FZG2" s="1814"/>
      <c r="FZH2" s="1814"/>
      <c r="FZI2" s="1814"/>
      <c r="FZJ2" s="1814"/>
      <c r="FZK2" s="1814"/>
      <c r="FZL2" s="1814"/>
      <c r="FZM2" s="1814"/>
      <c r="FZN2" s="1814"/>
      <c r="FZO2" s="1814"/>
      <c r="FZP2" s="1814"/>
      <c r="FZQ2" s="1814"/>
      <c r="FZR2" s="1814"/>
      <c r="FZS2" s="1814"/>
      <c r="FZT2" s="1814"/>
      <c r="FZU2" s="1814"/>
      <c r="FZV2" s="1814"/>
      <c r="FZW2" s="1814"/>
      <c r="FZX2" s="1814"/>
      <c r="FZY2" s="1814"/>
      <c r="FZZ2" s="1814"/>
      <c r="GAA2" s="1814"/>
      <c r="GAB2" s="1814"/>
      <c r="GAC2" s="1814"/>
      <c r="GAD2" s="1814"/>
      <c r="GAE2" s="1814"/>
      <c r="GAF2" s="1814"/>
      <c r="GAG2" s="1814"/>
      <c r="GAH2" s="1814"/>
      <c r="GAI2" s="1814"/>
      <c r="GAJ2" s="1814"/>
      <c r="GAK2" s="1814"/>
      <c r="GAL2" s="1814"/>
      <c r="GAM2" s="1814"/>
      <c r="GAN2" s="1814"/>
      <c r="GAO2" s="1814"/>
      <c r="GAP2" s="1814"/>
      <c r="GAQ2" s="1814"/>
      <c r="GAR2" s="1814"/>
      <c r="GAS2" s="1814"/>
      <c r="GAT2" s="1814"/>
      <c r="GAU2" s="1814"/>
      <c r="GAV2" s="1814"/>
      <c r="GAW2" s="1814"/>
      <c r="GAX2" s="1814"/>
      <c r="GAY2" s="1814"/>
      <c r="GAZ2" s="1814"/>
      <c r="GBA2" s="1814"/>
      <c r="GBB2" s="1814"/>
      <c r="GBC2" s="1814"/>
      <c r="GBD2" s="1814"/>
      <c r="GBE2" s="1814"/>
      <c r="GBF2" s="1814"/>
      <c r="GBG2" s="1814"/>
      <c r="GBH2" s="1814"/>
      <c r="GBI2" s="1814"/>
      <c r="GBJ2" s="1814"/>
      <c r="GBK2" s="1814"/>
      <c r="GBL2" s="1814"/>
      <c r="GBM2" s="1814"/>
      <c r="GBN2" s="1814"/>
      <c r="GBO2" s="1814"/>
      <c r="GBP2" s="1814"/>
      <c r="GBQ2" s="1814"/>
      <c r="GBR2" s="1814"/>
      <c r="GBS2" s="1814"/>
      <c r="GBT2" s="1814"/>
      <c r="GBU2" s="1814"/>
      <c r="GBV2" s="1814"/>
      <c r="GBW2" s="1814"/>
      <c r="GBX2" s="1814"/>
      <c r="GBY2" s="1814"/>
      <c r="GBZ2" s="1814"/>
      <c r="GCA2" s="1814"/>
      <c r="GCB2" s="1814"/>
      <c r="GCC2" s="1814"/>
      <c r="GCD2" s="1814"/>
      <c r="GCE2" s="1814"/>
      <c r="GCF2" s="1814"/>
      <c r="GCG2" s="1814"/>
      <c r="GCH2" s="1814"/>
      <c r="GCI2" s="1814"/>
      <c r="GCJ2" s="1814"/>
      <c r="GCK2" s="1814"/>
      <c r="GCL2" s="1814"/>
      <c r="GCM2" s="1814"/>
      <c r="GCN2" s="1814"/>
      <c r="GCO2" s="1814"/>
      <c r="GCP2" s="1814"/>
      <c r="GCQ2" s="1814"/>
      <c r="GCR2" s="1814"/>
      <c r="GCS2" s="1814"/>
      <c r="GCT2" s="1814"/>
      <c r="GCU2" s="1814"/>
      <c r="GCV2" s="1814"/>
      <c r="GCW2" s="1814"/>
      <c r="GCX2" s="1814"/>
      <c r="GCY2" s="1814"/>
      <c r="GCZ2" s="1814"/>
      <c r="GDA2" s="1814"/>
      <c r="GDB2" s="1814"/>
      <c r="GDC2" s="1814"/>
      <c r="GDD2" s="1814"/>
      <c r="GDE2" s="1814"/>
      <c r="GDF2" s="1814"/>
      <c r="GDG2" s="1814"/>
      <c r="GDH2" s="1814"/>
      <c r="GDI2" s="1814"/>
      <c r="GDJ2" s="1814"/>
      <c r="GDK2" s="1814"/>
      <c r="GDL2" s="1814"/>
      <c r="GDM2" s="1814"/>
      <c r="GDN2" s="1814"/>
      <c r="GDO2" s="1814"/>
      <c r="GDP2" s="1814"/>
      <c r="GDQ2" s="1814"/>
      <c r="GDR2" s="1814"/>
      <c r="GDS2" s="1814"/>
      <c r="GDT2" s="1814"/>
      <c r="GDU2" s="1814"/>
      <c r="GDV2" s="1814"/>
      <c r="GDW2" s="1814"/>
      <c r="GDX2" s="1814"/>
      <c r="GDY2" s="1814"/>
      <c r="GDZ2" s="1814"/>
      <c r="GEA2" s="1814"/>
      <c r="GEB2" s="1814"/>
      <c r="GEC2" s="1814"/>
      <c r="GED2" s="1814"/>
      <c r="GEE2" s="1814"/>
      <c r="GEF2" s="1814"/>
      <c r="GEG2" s="1814"/>
      <c r="GEH2" s="1814"/>
      <c r="GEI2" s="1814"/>
      <c r="GEJ2" s="1814"/>
      <c r="GEK2" s="1814"/>
      <c r="GEL2" s="1814"/>
      <c r="GEM2" s="1814"/>
      <c r="GEN2" s="1814"/>
      <c r="GEO2" s="1814"/>
      <c r="GEP2" s="1814"/>
      <c r="GEQ2" s="1814"/>
      <c r="GER2" s="1814"/>
      <c r="GES2" s="1814"/>
      <c r="GET2" s="1814"/>
      <c r="GEU2" s="1814"/>
      <c r="GEV2" s="1814"/>
      <c r="GEW2" s="1814"/>
      <c r="GEX2" s="1814"/>
      <c r="GEY2" s="1814"/>
      <c r="GEZ2" s="1814"/>
      <c r="GFA2" s="1814"/>
      <c r="GFB2" s="1814"/>
      <c r="GFC2" s="1814"/>
      <c r="GFD2" s="1814"/>
      <c r="GFE2" s="1814"/>
      <c r="GFF2" s="1814"/>
      <c r="GFG2" s="1814"/>
      <c r="GFH2" s="1814"/>
      <c r="GFI2" s="1814"/>
      <c r="GFJ2" s="1814"/>
      <c r="GFK2" s="1814"/>
      <c r="GFL2" s="1814"/>
      <c r="GFM2" s="1814"/>
      <c r="GFN2" s="1814"/>
      <c r="GFO2" s="1814"/>
      <c r="GFP2" s="1814"/>
      <c r="GFQ2" s="1814"/>
      <c r="GFR2" s="1814"/>
      <c r="GFS2" s="1814"/>
      <c r="GFT2" s="1814"/>
      <c r="GFU2" s="1814"/>
      <c r="GFV2" s="1814"/>
      <c r="GFW2" s="1814"/>
      <c r="GFX2" s="1814"/>
      <c r="GFY2" s="1814"/>
      <c r="GFZ2" s="1814"/>
      <c r="GGA2" s="1814"/>
      <c r="GGB2" s="1814"/>
      <c r="GGC2" s="1814"/>
      <c r="GGD2" s="1814"/>
      <c r="GGE2" s="1814"/>
      <c r="GGF2" s="1814"/>
      <c r="GGG2" s="1814"/>
      <c r="GGH2" s="1814"/>
      <c r="GGI2" s="1814"/>
      <c r="GGJ2" s="1814"/>
      <c r="GGK2" s="1814"/>
      <c r="GGL2" s="1814"/>
      <c r="GGM2" s="1814"/>
      <c r="GGN2" s="1814"/>
      <c r="GGO2" s="1814"/>
      <c r="GGP2" s="1814"/>
      <c r="GGQ2" s="1814"/>
      <c r="GGR2" s="1814"/>
      <c r="GGS2" s="1814"/>
      <c r="GGT2" s="1814"/>
      <c r="GGU2" s="1814"/>
      <c r="GGV2" s="1814"/>
      <c r="GGW2" s="1814"/>
      <c r="GGX2" s="1814"/>
      <c r="GGY2" s="1814"/>
      <c r="GGZ2" s="1814"/>
      <c r="GHA2" s="1814"/>
      <c r="GHB2" s="1814"/>
      <c r="GHC2" s="1814"/>
      <c r="GHD2" s="1814"/>
      <c r="GHE2" s="1814"/>
      <c r="GHF2" s="1814"/>
      <c r="GHG2" s="1814"/>
      <c r="GHH2" s="1814"/>
      <c r="GHI2" s="1814"/>
      <c r="GHJ2" s="1814"/>
      <c r="GHK2" s="1814"/>
      <c r="GHL2" s="1814"/>
      <c r="GHM2" s="1814"/>
      <c r="GHN2" s="1814"/>
      <c r="GHO2" s="1814"/>
      <c r="GHP2" s="1814"/>
      <c r="GHQ2" s="1814"/>
      <c r="GHR2" s="1814"/>
      <c r="GHS2" s="1814"/>
      <c r="GHT2" s="1814"/>
      <c r="GHU2" s="1814"/>
      <c r="GHV2" s="1814"/>
      <c r="GHW2" s="1814"/>
      <c r="GHX2" s="1814"/>
      <c r="GHY2" s="1814"/>
      <c r="GHZ2" s="1814"/>
      <c r="GIA2" s="1814"/>
      <c r="GIB2" s="1814"/>
      <c r="GIC2" s="1814"/>
      <c r="GID2" s="1814"/>
      <c r="GIE2" s="1814"/>
      <c r="GIF2" s="1814"/>
      <c r="GIG2" s="1814"/>
      <c r="GIH2" s="1814"/>
      <c r="GII2" s="1814"/>
      <c r="GIJ2" s="1814"/>
      <c r="GIK2" s="1814"/>
      <c r="GIL2" s="1814"/>
      <c r="GIM2" s="1814"/>
      <c r="GIN2" s="1814"/>
      <c r="GIO2" s="1814"/>
      <c r="GIP2" s="1814"/>
      <c r="GIQ2" s="1814"/>
      <c r="GIR2" s="1814"/>
      <c r="GIS2" s="1814"/>
      <c r="GIT2" s="1814"/>
      <c r="GIU2" s="1814"/>
      <c r="GIV2" s="1814"/>
      <c r="GIW2" s="1814"/>
      <c r="GIX2" s="1814"/>
      <c r="GIY2" s="1814"/>
      <c r="GIZ2" s="1814"/>
      <c r="GJA2" s="1814"/>
      <c r="GJB2" s="1814"/>
      <c r="GJC2" s="1814"/>
      <c r="GJD2" s="1814"/>
      <c r="GJE2" s="1814"/>
      <c r="GJF2" s="1814"/>
      <c r="GJG2" s="1814"/>
      <c r="GJH2" s="1814"/>
      <c r="GJI2" s="1814"/>
      <c r="GJJ2" s="1814"/>
      <c r="GJK2" s="1814"/>
      <c r="GJL2" s="1814"/>
      <c r="GJM2" s="1814"/>
      <c r="GJN2" s="1814"/>
      <c r="GJO2" s="1814"/>
      <c r="GJP2" s="1814"/>
      <c r="GJQ2" s="1814"/>
      <c r="GJR2" s="1814"/>
      <c r="GJS2" s="1814"/>
      <c r="GJT2" s="1814"/>
      <c r="GJU2" s="1814"/>
      <c r="GJV2" s="1814"/>
      <c r="GJW2" s="1814"/>
      <c r="GJX2" s="1814"/>
      <c r="GJY2" s="1814"/>
      <c r="GJZ2" s="1814"/>
      <c r="GKA2" s="1814"/>
      <c r="GKB2" s="1814"/>
      <c r="GKC2" s="1814"/>
      <c r="GKD2" s="1814"/>
      <c r="GKE2" s="1814"/>
      <c r="GKF2" s="1814"/>
      <c r="GKG2" s="1814"/>
      <c r="GKH2" s="1814"/>
      <c r="GKI2" s="1814"/>
      <c r="GKJ2" s="1814"/>
      <c r="GKK2" s="1814"/>
      <c r="GKL2" s="1814"/>
      <c r="GKM2" s="1814"/>
      <c r="GKN2" s="1814"/>
      <c r="GKO2" s="1814"/>
      <c r="GKP2" s="1814"/>
      <c r="GKQ2" s="1814"/>
      <c r="GKR2" s="1814"/>
      <c r="GKS2" s="1814"/>
      <c r="GKT2" s="1814"/>
      <c r="GKU2" s="1814"/>
      <c r="GKV2" s="1814"/>
      <c r="GKW2" s="1814"/>
      <c r="GKX2" s="1814"/>
      <c r="GKY2" s="1814"/>
      <c r="GKZ2" s="1814"/>
      <c r="GLA2" s="1814"/>
      <c r="GLB2" s="1814"/>
      <c r="GLC2" s="1814"/>
      <c r="GLD2" s="1814"/>
      <c r="GLE2" s="1814"/>
      <c r="GLF2" s="1814"/>
      <c r="GLG2" s="1814"/>
      <c r="GLH2" s="1814"/>
      <c r="GLI2" s="1814"/>
      <c r="GLJ2" s="1814"/>
      <c r="GLK2" s="1814"/>
      <c r="GLL2" s="1814"/>
      <c r="GLM2" s="1814"/>
      <c r="GLN2" s="1814"/>
      <c r="GLO2" s="1814"/>
      <c r="GLP2" s="1814"/>
      <c r="GLQ2" s="1814"/>
      <c r="GLR2" s="1814"/>
      <c r="GLS2" s="1814"/>
      <c r="GLT2" s="1814"/>
      <c r="GLU2" s="1814"/>
      <c r="GLV2" s="1814"/>
      <c r="GLW2" s="1814"/>
      <c r="GLX2" s="1814"/>
      <c r="GLY2" s="1814"/>
      <c r="GLZ2" s="1814"/>
      <c r="GMA2" s="1814"/>
      <c r="GMB2" s="1814"/>
      <c r="GMC2" s="1814"/>
      <c r="GMD2" s="1814"/>
      <c r="GME2" s="1814"/>
      <c r="GMF2" s="1814"/>
      <c r="GMG2" s="1814"/>
      <c r="GMH2" s="1814"/>
      <c r="GMI2" s="1814"/>
      <c r="GMJ2" s="1814"/>
      <c r="GMK2" s="1814"/>
      <c r="GML2" s="1814"/>
      <c r="GMM2" s="1814"/>
      <c r="GMN2" s="1814"/>
      <c r="GMO2" s="1814"/>
      <c r="GMP2" s="1814"/>
      <c r="GMQ2" s="1814"/>
      <c r="GMR2" s="1814"/>
      <c r="GMS2" s="1814"/>
      <c r="GMT2" s="1814"/>
      <c r="GMU2" s="1814"/>
      <c r="GMV2" s="1814"/>
      <c r="GMW2" s="1814"/>
      <c r="GMX2" s="1814"/>
      <c r="GMY2" s="1814"/>
      <c r="GMZ2" s="1814"/>
      <c r="GNA2" s="1814"/>
      <c r="GNB2" s="1814"/>
      <c r="GNC2" s="1814"/>
      <c r="GND2" s="1814"/>
      <c r="GNE2" s="1814"/>
      <c r="GNF2" s="1814"/>
      <c r="GNG2" s="1814"/>
      <c r="GNH2" s="1814"/>
      <c r="GNI2" s="1814"/>
      <c r="GNJ2" s="1814"/>
      <c r="GNK2" s="1814"/>
      <c r="GNL2" s="1814"/>
      <c r="GNM2" s="1814"/>
      <c r="GNN2" s="1814"/>
      <c r="GNO2" s="1814"/>
      <c r="GNP2" s="1814"/>
      <c r="GNQ2" s="1814"/>
      <c r="GNR2" s="1814"/>
      <c r="GNS2" s="1814"/>
      <c r="GNT2" s="1814"/>
      <c r="GNU2" s="1814"/>
      <c r="GNV2" s="1814"/>
      <c r="GNW2" s="1814"/>
      <c r="GNX2" s="1814"/>
      <c r="GNY2" s="1814"/>
      <c r="GNZ2" s="1814"/>
      <c r="GOA2" s="1814"/>
      <c r="GOB2" s="1814"/>
      <c r="GOC2" s="1814"/>
      <c r="GOD2" s="1814"/>
      <c r="GOE2" s="1814"/>
      <c r="GOF2" s="1814"/>
      <c r="GOG2" s="1814"/>
      <c r="GOH2" s="1814"/>
      <c r="GOI2" s="1814"/>
      <c r="GOJ2" s="1814"/>
      <c r="GOK2" s="1814"/>
      <c r="GOL2" s="1814"/>
      <c r="GOM2" s="1814"/>
      <c r="GON2" s="1814"/>
      <c r="GOO2" s="1814"/>
      <c r="GOP2" s="1814"/>
      <c r="GOQ2" s="1814"/>
      <c r="GOR2" s="1814"/>
      <c r="GOS2" s="1814"/>
      <c r="GOT2" s="1814"/>
      <c r="GOU2" s="1814"/>
      <c r="GOV2" s="1814"/>
      <c r="GOW2" s="1814"/>
      <c r="GOX2" s="1814"/>
      <c r="GOY2" s="1814"/>
      <c r="GOZ2" s="1814"/>
      <c r="GPA2" s="1814"/>
      <c r="GPB2" s="1814"/>
      <c r="GPC2" s="1814"/>
      <c r="GPD2" s="1814"/>
      <c r="GPE2" s="1814"/>
      <c r="GPF2" s="1814"/>
      <c r="GPG2" s="1814"/>
      <c r="GPH2" s="1814"/>
      <c r="GPI2" s="1814"/>
      <c r="GPJ2" s="1814"/>
      <c r="GPK2" s="1814"/>
      <c r="GPL2" s="1814"/>
      <c r="GPM2" s="1814"/>
      <c r="GPN2" s="1814"/>
      <c r="GPO2" s="1814"/>
      <c r="GPP2" s="1814"/>
      <c r="GPQ2" s="1814"/>
      <c r="GPR2" s="1814"/>
      <c r="GPS2" s="1814"/>
      <c r="GPT2" s="1814"/>
      <c r="GPU2" s="1814"/>
      <c r="GPV2" s="1814"/>
      <c r="GPW2" s="1814"/>
      <c r="GPX2" s="1814"/>
      <c r="GPY2" s="1814"/>
      <c r="GPZ2" s="1814"/>
      <c r="GQA2" s="1814"/>
      <c r="GQB2" s="1814"/>
      <c r="GQC2" s="1814"/>
      <c r="GQD2" s="1814"/>
      <c r="GQE2" s="1814"/>
      <c r="GQF2" s="1814"/>
      <c r="GQG2" s="1814"/>
      <c r="GQH2" s="1814"/>
      <c r="GQI2" s="1814"/>
      <c r="GQJ2" s="1814"/>
      <c r="GQK2" s="1814"/>
      <c r="GQL2" s="1814"/>
      <c r="GQM2" s="1814"/>
      <c r="GQN2" s="1814"/>
      <c r="GQO2" s="1814"/>
      <c r="GQP2" s="1814"/>
      <c r="GQQ2" s="1814"/>
      <c r="GQR2" s="1814"/>
      <c r="GQS2" s="1814"/>
      <c r="GQT2" s="1814"/>
      <c r="GQU2" s="1814"/>
      <c r="GQV2" s="1814"/>
      <c r="GQW2" s="1814"/>
      <c r="GQX2" s="1814"/>
      <c r="GQY2" s="1814"/>
      <c r="GQZ2" s="1814"/>
      <c r="GRA2" s="1814"/>
      <c r="GRB2" s="1814"/>
      <c r="GRC2" s="1814"/>
      <c r="GRD2" s="1814"/>
      <c r="GRE2" s="1814"/>
      <c r="GRF2" s="1814"/>
      <c r="GRG2" s="1814"/>
      <c r="GRH2" s="1814"/>
      <c r="GRI2" s="1814"/>
      <c r="GRJ2" s="1814"/>
      <c r="GRK2" s="1814"/>
      <c r="GRL2" s="1814"/>
      <c r="GRM2" s="1814"/>
      <c r="GRN2" s="1814"/>
      <c r="GRO2" s="1814"/>
      <c r="GRP2" s="1814"/>
      <c r="GRQ2" s="1814"/>
      <c r="GRR2" s="1814"/>
      <c r="GRS2" s="1814"/>
      <c r="GRT2" s="1814"/>
      <c r="GRU2" s="1814"/>
      <c r="GRV2" s="1814"/>
      <c r="GRW2" s="1814"/>
      <c r="GRX2" s="1814"/>
      <c r="GRY2" s="1814"/>
      <c r="GRZ2" s="1814"/>
      <c r="GSA2" s="1814"/>
      <c r="GSB2" s="1814"/>
      <c r="GSC2" s="1814"/>
      <c r="GSD2" s="1814"/>
      <c r="GSE2" s="1814"/>
      <c r="GSF2" s="1814"/>
      <c r="GSG2" s="1814"/>
      <c r="GSH2" s="1814"/>
      <c r="GSI2" s="1814"/>
      <c r="GSJ2" s="1814"/>
      <c r="GSK2" s="1814"/>
      <c r="GSL2" s="1814"/>
      <c r="GSM2" s="1814"/>
      <c r="GSN2" s="1814"/>
      <c r="GSO2" s="1814"/>
      <c r="GSP2" s="1814"/>
      <c r="GSQ2" s="1814"/>
      <c r="GSR2" s="1814"/>
      <c r="GSS2" s="1814"/>
      <c r="GST2" s="1814"/>
      <c r="GSU2" s="1814"/>
      <c r="GSV2" s="1814"/>
      <c r="GSW2" s="1814"/>
      <c r="GSX2" s="1814"/>
      <c r="GSY2" s="1814"/>
      <c r="GSZ2" s="1814"/>
      <c r="GTA2" s="1814"/>
      <c r="GTB2" s="1814"/>
      <c r="GTC2" s="1814"/>
      <c r="GTD2" s="1814"/>
      <c r="GTE2" s="1814"/>
      <c r="GTF2" s="1814"/>
      <c r="GTG2" s="1814"/>
      <c r="GTH2" s="1814"/>
      <c r="GTI2" s="1814"/>
      <c r="GTJ2" s="1814"/>
      <c r="GTK2" s="1814"/>
      <c r="GTL2" s="1814"/>
      <c r="GTM2" s="1814"/>
      <c r="GTN2" s="1814"/>
      <c r="GTO2" s="1814"/>
      <c r="GTP2" s="1814"/>
      <c r="GTQ2" s="1814"/>
      <c r="GTR2" s="1814"/>
      <c r="GTS2" s="1814"/>
      <c r="GTT2" s="1814"/>
      <c r="GTU2" s="1814"/>
      <c r="GTV2" s="1814"/>
      <c r="GTW2" s="1814"/>
      <c r="GTX2" s="1814"/>
      <c r="GTY2" s="1814"/>
      <c r="GTZ2" s="1814"/>
      <c r="GUA2" s="1814"/>
      <c r="GUB2" s="1814"/>
      <c r="GUC2" s="1814"/>
      <c r="GUD2" s="1814"/>
      <c r="GUE2" s="1814"/>
      <c r="GUF2" s="1814"/>
      <c r="GUG2" s="1814"/>
      <c r="GUH2" s="1814"/>
      <c r="GUI2" s="1814"/>
      <c r="GUJ2" s="1814"/>
      <c r="GUK2" s="1814"/>
      <c r="GUL2" s="1814"/>
      <c r="GUM2" s="1814"/>
      <c r="GUN2" s="1814"/>
      <c r="GUO2" s="1814"/>
      <c r="GUP2" s="1814"/>
      <c r="GUQ2" s="1814"/>
      <c r="GUR2" s="1814"/>
      <c r="GUS2" s="1814"/>
      <c r="GUT2" s="1814"/>
      <c r="GUU2" s="1814"/>
      <c r="GUV2" s="1814"/>
      <c r="GUW2" s="1814"/>
      <c r="GUX2" s="1814"/>
      <c r="GUY2" s="1814"/>
      <c r="GUZ2" s="1814"/>
      <c r="GVA2" s="1814"/>
      <c r="GVB2" s="1814"/>
      <c r="GVC2" s="1814"/>
      <c r="GVD2" s="1814"/>
      <c r="GVE2" s="1814"/>
      <c r="GVF2" s="1814"/>
      <c r="GVG2" s="1814"/>
      <c r="GVH2" s="1814"/>
      <c r="GVI2" s="1814"/>
      <c r="GVJ2" s="1814"/>
      <c r="GVK2" s="1814"/>
      <c r="GVL2" s="1814"/>
      <c r="GVM2" s="1814"/>
      <c r="GVN2" s="1814"/>
      <c r="GVO2" s="1814"/>
      <c r="GVP2" s="1814"/>
      <c r="GVQ2" s="1814"/>
      <c r="GVR2" s="1814"/>
      <c r="GVS2" s="1814"/>
      <c r="GVT2" s="1814"/>
      <c r="GVU2" s="1814"/>
      <c r="GVV2" s="1814"/>
      <c r="GVW2" s="1814"/>
      <c r="GVX2" s="1814"/>
      <c r="GVY2" s="1814"/>
      <c r="GVZ2" s="1814"/>
      <c r="GWA2" s="1814"/>
      <c r="GWB2" s="1814"/>
      <c r="GWC2" s="1814"/>
      <c r="GWD2" s="1814"/>
      <c r="GWE2" s="1814"/>
      <c r="GWF2" s="1814"/>
      <c r="GWG2" s="1814"/>
      <c r="GWH2" s="1814"/>
      <c r="GWI2" s="1814"/>
      <c r="GWJ2" s="1814"/>
      <c r="GWK2" s="1814"/>
      <c r="GWL2" s="1814"/>
      <c r="GWM2" s="1814"/>
      <c r="GWN2" s="1814"/>
      <c r="GWO2" s="1814"/>
      <c r="GWP2" s="1814"/>
      <c r="GWQ2" s="1814"/>
      <c r="GWR2" s="1814"/>
      <c r="GWS2" s="1814"/>
      <c r="GWT2" s="1814"/>
      <c r="GWU2" s="1814"/>
      <c r="GWV2" s="1814"/>
      <c r="GWW2" s="1814"/>
      <c r="GWX2" s="1814"/>
      <c r="GWY2" s="1814"/>
      <c r="GWZ2" s="1814"/>
      <c r="GXA2" s="1814"/>
      <c r="GXB2" s="1814"/>
      <c r="GXC2" s="1814"/>
      <c r="GXD2" s="1814"/>
      <c r="GXE2" s="1814"/>
      <c r="GXF2" s="1814"/>
      <c r="GXG2" s="1814"/>
      <c r="GXH2" s="1814"/>
      <c r="GXI2" s="1814"/>
      <c r="GXJ2" s="1814"/>
      <c r="GXK2" s="1814"/>
      <c r="GXL2" s="1814"/>
      <c r="GXM2" s="1814"/>
      <c r="GXN2" s="1814"/>
      <c r="GXO2" s="1814"/>
      <c r="GXP2" s="1814"/>
      <c r="GXQ2" s="1814"/>
      <c r="GXR2" s="1814"/>
      <c r="GXS2" s="1814"/>
      <c r="GXT2" s="1814"/>
      <c r="GXU2" s="1814"/>
      <c r="GXV2" s="1814"/>
      <c r="GXW2" s="1814"/>
      <c r="GXX2" s="1814"/>
      <c r="GXY2" s="1814"/>
      <c r="GXZ2" s="1814"/>
      <c r="GYA2" s="1814"/>
      <c r="GYB2" s="1814"/>
      <c r="GYC2" s="1814"/>
      <c r="GYD2" s="1814"/>
      <c r="GYE2" s="1814"/>
      <c r="GYF2" s="1814"/>
      <c r="GYG2" s="1814"/>
      <c r="GYH2" s="1814"/>
      <c r="GYI2" s="1814"/>
      <c r="GYJ2" s="1814"/>
      <c r="GYK2" s="1814"/>
      <c r="GYL2" s="1814"/>
      <c r="GYM2" s="1814"/>
      <c r="GYN2" s="1814"/>
      <c r="GYO2" s="1814"/>
      <c r="GYP2" s="1814"/>
      <c r="GYQ2" s="1814"/>
      <c r="GYR2" s="1814"/>
      <c r="GYS2" s="1814"/>
      <c r="GYT2" s="1814"/>
      <c r="GYU2" s="1814"/>
      <c r="GYV2" s="1814"/>
      <c r="GYW2" s="1814"/>
      <c r="GYX2" s="1814"/>
      <c r="GYY2" s="1814"/>
      <c r="GYZ2" s="1814"/>
      <c r="GZA2" s="1814"/>
      <c r="GZB2" s="1814"/>
      <c r="GZC2" s="1814"/>
      <c r="GZD2" s="1814"/>
      <c r="GZE2" s="1814"/>
      <c r="GZF2" s="1814"/>
      <c r="GZG2" s="1814"/>
      <c r="GZH2" s="1814"/>
      <c r="GZI2" s="1814"/>
      <c r="GZJ2" s="1814"/>
      <c r="GZK2" s="1814"/>
      <c r="GZL2" s="1814"/>
      <c r="GZM2" s="1814"/>
      <c r="GZN2" s="1814"/>
      <c r="GZO2" s="1814"/>
      <c r="GZP2" s="1814"/>
      <c r="GZQ2" s="1814"/>
      <c r="GZR2" s="1814"/>
      <c r="GZS2" s="1814"/>
      <c r="GZT2" s="1814"/>
      <c r="GZU2" s="1814"/>
      <c r="GZV2" s="1814"/>
      <c r="GZW2" s="1814"/>
      <c r="GZX2" s="1814"/>
      <c r="GZY2" s="1814"/>
      <c r="GZZ2" s="1814"/>
      <c r="HAA2" s="1814"/>
      <c r="HAB2" s="1814"/>
      <c r="HAC2" s="1814"/>
      <c r="HAD2" s="1814"/>
      <c r="HAE2" s="1814"/>
      <c r="HAF2" s="1814"/>
      <c r="HAG2" s="1814"/>
      <c r="HAH2" s="1814"/>
      <c r="HAI2" s="1814"/>
      <c r="HAJ2" s="1814"/>
      <c r="HAK2" s="1814"/>
      <c r="HAL2" s="1814"/>
      <c r="HAM2" s="1814"/>
      <c r="HAN2" s="1814"/>
      <c r="HAO2" s="1814"/>
      <c r="HAP2" s="1814"/>
      <c r="HAQ2" s="1814"/>
      <c r="HAR2" s="1814"/>
      <c r="HAS2" s="1814"/>
      <c r="HAT2" s="1814"/>
      <c r="HAU2" s="1814"/>
      <c r="HAV2" s="1814"/>
      <c r="HAW2" s="1814"/>
      <c r="HAX2" s="1814"/>
      <c r="HAY2" s="1814"/>
      <c r="HAZ2" s="1814"/>
      <c r="HBA2" s="1814"/>
      <c r="HBB2" s="1814"/>
      <c r="HBC2" s="1814"/>
      <c r="HBD2" s="1814"/>
      <c r="HBE2" s="1814"/>
      <c r="HBF2" s="1814"/>
      <c r="HBG2" s="1814"/>
      <c r="HBH2" s="1814"/>
      <c r="HBI2" s="1814"/>
      <c r="HBJ2" s="1814"/>
      <c r="HBK2" s="1814"/>
      <c r="HBL2" s="1814"/>
      <c r="HBM2" s="1814"/>
      <c r="HBN2" s="1814"/>
      <c r="HBO2" s="1814"/>
      <c r="HBP2" s="1814"/>
      <c r="HBQ2" s="1814"/>
      <c r="HBR2" s="1814"/>
      <c r="HBS2" s="1814"/>
      <c r="HBT2" s="1814"/>
      <c r="HBU2" s="1814"/>
      <c r="HBV2" s="1814"/>
      <c r="HBW2" s="1814"/>
      <c r="HBX2" s="1814"/>
      <c r="HBY2" s="1814"/>
      <c r="HBZ2" s="1814"/>
      <c r="HCA2" s="1814"/>
      <c r="HCB2" s="1814"/>
      <c r="HCC2" s="1814"/>
      <c r="HCD2" s="1814"/>
      <c r="HCE2" s="1814"/>
      <c r="HCF2" s="1814"/>
      <c r="HCG2" s="1814"/>
      <c r="HCH2" s="1814"/>
      <c r="HCI2" s="1814"/>
      <c r="HCJ2" s="1814"/>
      <c r="HCK2" s="1814"/>
      <c r="HCL2" s="1814"/>
      <c r="HCM2" s="1814"/>
      <c r="HCN2" s="1814"/>
      <c r="HCO2" s="1814"/>
      <c r="HCP2" s="1814"/>
      <c r="HCQ2" s="1814"/>
      <c r="HCR2" s="1814"/>
      <c r="HCS2" s="1814"/>
      <c r="HCT2" s="1814"/>
      <c r="HCU2" s="1814"/>
      <c r="HCV2" s="1814"/>
      <c r="HCW2" s="1814"/>
      <c r="HCX2" s="1814"/>
      <c r="HCY2" s="1814"/>
      <c r="HCZ2" s="1814"/>
      <c r="HDA2" s="1814"/>
      <c r="HDB2" s="1814"/>
      <c r="HDC2" s="1814"/>
      <c r="HDD2" s="1814"/>
      <c r="HDE2" s="1814"/>
      <c r="HDF2" s="1814"/>
      <c r="HDG2" s="1814"/>
      <c r="HDH2" s="1814"/>
      <c r="HDI2" s="1814"/>
      <c r="HDJ2" s="1814"/>
      <c r="HDK2" s="1814"/>
      <c r="HDL2" s="1814"/>
      <c r="HDM2" s="1814"/>
      <c r="HDN2" s="1814"/>
      <c r="HDO2" s="1814"/>
      <c r="HDP2" s="1814"/>
      <c r="HDQ2" s="1814"/>
      <c r="HDR2" s="1814"/>
      <c r="HDS2" s="1814"/>
      <c r="HDT2" s="1814"/>
      <c r="HDU2" s="1814"/>
      <c r="HDV2" s="1814"/>
      <c r="HDW2" s="1814"/>
      <c r="HDX2" s="1814"/>
      <c r="HDY2" s="1814"/>
      <c r="HDZ2" s="1814"/>
      <c r="HEA2" s="1814"/>
      <c r="HEB2" s="1814"/>
      <c r="HEC2" s="1814"/>
      <c r="HED2" s="1814"/>
      <c r="HEE2" s="1814"/>
      <c r="HEF2" s="1814"/>
      <c r="HEG2" s="1814"/>
      <c r="HEH2" s="1814"/>
      <c r="HEI2" s="1814"/>
      <c r="HEJ2" s="1814"/>
      <c r="HEK2" s="1814"/>
      <c r="HEL2" s="1814"/>
      <c r="HEM2" s="1814"/>
      <c r="HEN2" s="1814"/>
      <c r="HEO2" s="1814"/>
      <c r="HEP2" s="1814"/>
      <c r="HEQ2" s="1814"/>
      <c r="HER2" s="1814"/>
      <c r="HES2" s="1814"/>
      <c r="HET2" s="1814"/>
      <c r="HEU2" s="1814"/>
      <c r="HEV2" s="1814"/>
      <c r="HEW2" s="1814"/>
      <c r="HEX2" s="1814"/>
      <c r="HEY2" s="1814"/>
      <c r="HEZ2" s="1814"/>
      <c r="HFA2" s="1814"/>
      <c r="HFB2" s="1814"/>
      <c r="HFC2" s="1814"/>
      <c r="HFD2" s="1814"/>
      <c r="HFE2" s="1814"/>
      <c r="HFF2" s="1814"/>
      <c r="HFG2" s="1814"/>
      <c r="HFH2" s="1814"/>
      <c r="HFI2" s="1814"/>
      <c r="HFJ2" s="1814"/>
      <c r="HFK2" s="1814"/>
      <c r="HFL2" s="1814"/>
      <c r="HFM2" s="1814"/>
      <c r="HFN2" s="1814"/>
      <c r="HFO2" s="1814"/>
      <c r="HFP2" s="1814"/>
      <c r="HFQ2" s="1814"/>
      <c r="HFR2" s="1814"/>
      <c r="HFS2" s="1814"/>
      <c r="HFT2" s="1814"/>
      <c r="HFU2" s="1814"/>
      <c r="HFV2" s="1814"/>
      <c r="HFW2" s="1814"/>
      <c r="HFX2" s="1814"/>
      <c r="HFY2" s="1814"/>
      <c r="HFZ2" s="1814"/>
      <c r="HGA2" s="1814"/>
      <c r="HGB2" s="1814"/>
      <c r="HGC2" s="1814"/>
      <c r="HGD2" s="1814"/>
      <c r="HGE2" s="1814"/>
      <c r="HGF2" s="1814"/>
      <c r="HGG2" s="1814"/>
      <c r="HGH2" s="1814"/>
      <c r="HGI2" s="1814"/>
      <c r="HGJ2" s="1814"/>
      <c r="HGK2" s="1814"/>
      <c r="HGL2" s="1814"/>
      <c r="HGM2" s="1814"/>
      <c r="HGN2" s="1814"/>
      <c r="HGO2" s="1814"/>
      <c r="HGP2" s="1814"/>
      <c r="HGQ2" s="1814"/>
      <c r="HGR2" s="1814"/>
      <c r="HGS2" s="1814"/>
      <c r="HGT2" s="1814"/>
      <c r="HGU2" s="1814"/>
      <c r="HGV2" s="1814"/>
      <c r="HGW2" s="1814"/>
      <c r="HGX2" s="1814"/>
      <c r="HGY2" s="1814"/>
      <c r="HGZ2" s="1814"/>
      <c r="HHA2" s="1814"/>
      <c r="HHB2" s="1814"/>
      <c r="HHC2" s="1814"/>
      <c r="HHD2" s="1814"/>
      <c r="HHE2" s="1814"/>
      <c r="HHF2" s="1814"/>
      <c r="HHG2" s="1814"/>
      <c r="HHH2" s="1814"/>
      <c r="HHI2" s="1814"/>
      <c r="HHJ2" s="1814"/>
      <c r="HHK2" s="1814"/>
      <c r="HHL2" s="1814"/>
      <c r="HHM2" s="1814"/>
      <c r="HHN2" s="1814"/>
      <c r="HHO2" s="1814"/>
      <c r="HHP2" s="1814"/>
      <c r="HHQ2" s="1814"/>
      <c r="HHR2" s="1814"/>
      <c r="HHS2" s="1814"/>
      <c r="HHT2" s="1814"/>
      <c r="HHU2" s="1814"/>
      <c r="HHV2" s="1814"/>
      <c r="HHW2" s="1814"/>
      <c r="HHX2" s="1814"/>
      <c r="HHY2" s="1814"/>
      <c r="HHZ2" s="1814"/>
      <c r="HIA2" s="1814"/>
      <c r="HIB2" s="1814"/>
      <c r="HIC2" s="1814"/>
      <c r="HID2" s="1814"/>
      <c r="HIE2" s="1814"/>
      <c r="HIF2" s="1814"/>
      <c r="HIG2" s="1814"/>
      <c r="HIH2" s="1814"/>
      <c r="HII2" s="1814"/>
      <c r="HIJ2" s="1814"/>
      <c r="HIK2" s="1814"/>
      <c r="HIL2" s="1814"/>
      <c r="HIM2" s="1814"/>
      <c r="HIN2" s="1814"/>
      <c r="HIO2" s="1814"/>
      <c r="HIP2" s="1814"/>
      <c r="HIQ2" s="1814"/>
      <c r="HIR2" s="1814"/>
      <c r="HIS2" s="1814"/>
      <c r="HIT2" s="1814"/>
      <c r="HIU2" s="1814"/>
      <c r="HIV2" s="1814"/>
      <c r="HIW2" s="1814"/>
      <c r="HIX2" s="1814"/>
      <c r="HIY2" s="1814"/>
      <c r="HIZ2" s="1814"/>
      <c r="HJA2" s="1814"/>
      <c r="HJB2" s="1814"/>
      <c r="HJC2" s="1814"/>
      <c r="HJD2" s="1814"/>
      <c r="HJE2" s="1814"/>
      <c r="HJF2" s="1814"/>
      <c r="HJG2" s="1814"/>
      <c r="HJH2" s="1814"/>
      <c r="HJI2" s="1814"/>
      <c r="HJJ2" s="1814"/>
      <c r="HJK2" s="1814"/>
      <c r="HJL2" s="1814"/>
      <c r="HJM2" s="1814"/>
      <c r="HJN2" s="1814"/>
      <c r="HJO2" s="1814"/>
      <c r="HJP2" s="1814"/>
      <c r="HJQ2" s="1814"/>
      <c r="HJR2" s="1814"/>
      <c r="HJS2" s="1814"/>
      <c r="HJT2" s="1814"/>
      <c r="HJU2" s="1814"/>
      <c r="HJV2" s="1814"/>
      <c r="HJW2" s="1814"/>
      <c r="HJX2" s="1814"/>
      <c r="HJY2" s="1814"/>
      <c r="HJZ2" s="1814"/>
      <c r="HKA2" s="1814"/>
      <c r="HKB2" s="1814"/>
      <c r="HKC2" s="1814"/>
      <c r="HKD2" s="1814"/>
      <c r="HKE2" s="1814"/>
      <c r="HKF2" s="1814"/>
      <c r="HKG2" s="1814"/>
      <c r="HKH2" s="1814"/>
      <c r="HKI2" s="1814"/>
      <c r="HKJ2" s="1814"/>
      <c r="HKK2" s="1814"/>
      <c r="HKL2" s="1814"/>
      <c r="HKM2" s="1814"/>
      <c r="HKN2" s="1814"/>
      <c r="HKO2" s="1814"/>
      <c r="HKP2" s="1814"/>
      <c r="HKQ2" s="1814"/>
      <c r="HKR2" s="1814"/>
      <c r="HKS2" s="1814"/>
      <c r="HKT2" s="1814"/>
      <c r="HKU2" s="1814"/>
      <c r="HKV2" s="1814"/>
      <c r="HKW2" s="1814"/>
      <c r="HKX2" s="1814"/>
      <c r="HKY2" s="1814"/>
      <c r="HKZ2" s="1814"/>
      <c r="HLA2" s="1814"/>
      <c r="HLB2" s="1814"/>
      <c r="HLC2" s="1814"/>
      <c r="HLD2" s="1814"/>
      <c r="HLE2" s="1814"/>
      <c r="HLF2" s="1814"/>
      <c r="HLG2" s="1814"/>
      <c r="HLH2" s="1814"/>
      <c r="HLI2" s="1814"/>
      <c r="HLJ2" s="1814"/>
      <c r="HLK2" s="1814"/>
      <c r="HLL2" s="1814"/>
      <c r="HLM2" s="1814"/>
      <c r="HLN2" s="1814"/>
      <c r="HLO2" s="1814"/>
      <c r="HLP2" s="1814"/>
      <c r="HLQ2" s="1814"/>
      <c r="HLR2" s="1814"/>
      <c r="HLS2" s="1814"/>
      <c r="HLT2" s="1814"/>
      <c r="HLU2" s="1814"/>
      <c r="HLV2" s="1814"/>
      <c r="HLW2" s="1814"/>
      <c r="HLX2" s="1814"/>
      <c r="HLY2" s="1814"/>
      <c r="HLZ2" s="1814"/>
      <c r="HMA2" s="1814"/>
      <c r="HMB2" s="1814"/>
      <c r="HMC2" s="1814"/>
      <c r="HMD2" s="1814"/>
      <c r="HME2" s="1814"/>
      <c r="HMF2" s="1814"/>
      <c r="HMG2" s="1814"/>
      <c r="HMH2" s="1814"/>
      <c r="HMI2" s="1814"/>
      <c r="HMJ2" s="1814"/>
      <c r="HMK2" s="1814"/>
      <c r="HML2" s="1814"/>
      <c r="HMM2" s="1814"/>
      <c r="HMN2" s="1814"/>
      <c r="HMO2" s="1814"/>
      <c r="HMP2" s="1814"/>
      <c r="HMQ2" s="1814"/>
      <c r="HMR2" s="1814"/>
      <c r="HMS2" s="1814"/>
      <c r="HMT2" s="1814"/>
      <c r="HMU2" s="1814"/>
      <c r="HMV2" s="1814"/>
      <c r="HMW2" s="1814"/>
      <c r="HMX2" s="1814"/>
      <c r="HMY2" s="1814"/>
      <c r="HMZ2" s="1814"/>
      <c r="HNA2" s="1814"/>
      <c r="HNB2" s="1814"/>
      <c r="HNC2" s="1814"/>
      <c r="HND2" s="1814"/>
      <c r="HNE2" s="1814"/>
      <c r="HNF2" s="1814"/>
      <c r="HNG2" s="1814"/>
      <c r="HNH2" s="1814"/>
      <c r="HNI2" s="1814"/>
      <c r="HNJ2" s="1814"/>
      <c r="HNK2" s="1814"/>
      <c r="HNL2" s="1814"/>
      <c r="HNM2" s="1814"/>
      <c r="HNN2" s="1814"/>
      <c r="HNO2" s="1814"/>
      <c r="HNP2" s="1814"/>
      <c r="HNQ2" s="1814"/>
      <c r="HNR2" s="1814"/>
      <c r="HNS2" s="1814"/>
      <c r="HNT2" s="1814"/>
      <c r="HNU2" s="1814"/>
      <c r="HNV2" s="1814"/>
      <c r="HNW2" s="1814"/>
      <c r="HNX2" s="1814"/>
      <c r="HNY2" s="1814"/>
      <c r="HNZ2" s="1814"/>
      <c r="HOA2" s="1814"/>
      <c r="HOB2" s="1814"/>
      <c r="HOC2" s="1814"/>
      <c r="HOD2" s="1814"/>
      <c r="HOE2" s="1814"/>
      <c r="HOF2" s="1814"/>
      <c r="HOG2" s="1814"/>
      <c r="HOH2" s="1814"/>
      <c r="HOI2" s="1814"/>
      <c r="HOJ2" s="1814"/>
      <c r="HOK2" s="1814"/>
      <c r="HOL2" s="1814"/>
      <c r="HOM2" s="1814"/>
      <c r="HON2" s="1814"/>
      <c r="HOO2" s="1814"/>
      <c r="HOP2" s="1814"/>
      <c r="HOQ2" s="1814"/>
      <c r="HOR2" s="1814"/>
      <c r="HOS2" s="1814"/>
      <c r="HOT2" s="1814"/>
      <c r="HOU2" s="1814"/>
      <c r="HOV2" s="1814"/>
      <c r="HOW2" s="1814"/>
      <c r="HOX2" s="1814"/>
      <c r="HOY2" s="1814"/>
      <c r="HOZ2" s="1814"/>
      <c r="HPA2" s="1814"/>
      <c r="HPB2" s="1814"/>
      <c r="HPC2" s="1814"/>
      <c r="HPD2" s="1814"/>
      <c r="HPE2" s="1814"/>
      <c r="HPF2" s="1814"/>
      <c r="HPG2" s="1814"/>
      <c r="HPH2" s="1814"/>
      <c r="HPI2" s="1814"/>
      <c r="HPJ2" s="1814"/>
      <c r="HPK2" s="1814"/>
      <c r="HPL2" s="1814"/>
      <c r="HPM2" s="1814"/>
      <c r="HPN2" s="1814"/>
      <c r="HPO2" s="1814"/>
      <c r="HPP2" s="1814"/>
      <c r="HPQ2" s="1814"/>
      <c r="HPR2" s="1814"/>
      <c r="HPS2" s="1814"/>
      <c r="HPT2" s="1814"/>
      <c r="HPU2" s="1814"/>
      <c r="HPV2" s="1814"/>
      <c r="HPW2" s="1814"/>
      <c r="HPX2" s="1814"/>
      <c r="HPY2" s="1814"/>
      <c r="HPZ2" s="1814"/>
      <c r="HQA2" s="1814"/>
      <c r="HQB2" s="1814"/>
      <c r="HQC2" s="1814"/>
      <c r="HQD2" s="1814"/>
      <c r="HQE2" s="1814"/>
      <c r="HQF2" s="1814"/>
      <c r="HQG2" s="1814"/>
      <c r="HQH2" s="1814"/>
      <c r="HQI2" s="1814"/>
      <c r="HQJ2" s="1814"/>
      <c r="HQK2" s="1814"/>
      <c r="HQL2" s="1814"/>
      <c r="HQM2" s="1814"/>
      <c r="HQN2" s="1814"/>
      <c r="HQO2" s="1814"/>
      <c r="HQP2" s="1814"/>
      <c r="HQQ2" s="1814"/>
      <c r="HQR2" s="1814"/>
      <c r="HQS2" s="1814"/>
      <c r="HQT2" s="1814"/>
      <c r="HQU2" s="1814"/>
      <c r="HQV2" s="1814"/>
      <c r="HQW2" s="1814"/>
      <c r="HQX2" s="1814"/>
      <c r="HQY2" s="1814"/>
      <c r="HQZ2" s="1814"/>
      <c r="HRA2" s="1814"/>
      <c r="HRB2" s="1814"/>
      <c r="HRC2" s="1814"/>
      <c r="HRD2" s="1814"/>
      <c r="HRE2" s="1814"/>
      <c r="HRF2" s="1814"/>
      <c r="HRG2" s="1814"/>
      <c r="HRH2" s="1814"/>
      <c r="HRI2" s="1814"/>
      <c r="HRJ2" s="1814"/>
      <c r="HRK2" s="1814"/>
      <c r="HRL2" s="1814"/>
      <c r="HRM2" s="1814"/>
      <c r="HRN2" s="1814"/>
      <c r="HRO2" s="1814"/>
      <c r="HRP2" s="1814"/>
      <c r="HRQ2" s="1814"/>
      <c r="HRR2" s="1814"/>
      <c r="HRS2" s="1814"/>
      <c r="HRT2" s="1814"/>
      <c r="HRU2" s="1814"/>
      <c r="HRV2" s="1814"/>
      <c r="HRW2" s="1814"/>
      <c r="HRX2" s="1814"/>
      <c r="HRY2" s="1814"/>
      <c r="HRZ2" s="1814"/>
      <c r="HSA2" s="1814"/>
      <c r="HSB2" s="1814"/>
      <c r="HSC2" s="1814"/>
      <c r="HSD2" s="1814"/>
      <c r="HSE2" s="1814"/>
      <c r="HSF2" s="1814"/>
      <c r="HSG2" s="1814"/>
      <c r="HSH2" s="1814"/>
      <c r="HSI2" s="1814"/>
      <c r="HSJ2" s="1814"/>
      <c r="HSK2" s="1814"/>
      <c r="HSL2" s="1814"/>
      <c r="HSM2" s="1814"/>
      <c r="HSN2" s="1814"/>
      <c r="HSO2" s="1814"/>
      <c r="HSP2" s="1814"/>
      <c r="HSQ2" s="1814"/>
      <c r="HSR2" s="1814"/>
      <c r="HSS2" s="1814"/>
      <c r="HST2" s="1814"/>
      <c r="HSU2" s="1814"/>
      <c r="HSV2" s="1814"/>
      <c r="HSW2" s="1814"/>
      <c r="HSX2" s="1814"/>
      <c r="HSY2" s="1814"/>
      <c r="HSZ2" s="1814"/>
      <c r="HTA2" s="1814"/>
      <c r="HTB2" s="1814"/>
      <c r="HTC2" s="1814"/>
      <c r="HTD2" s="1814"/>
      <c r="HTE2" s="1814"/>
      <c r="HTF2" s="1814"/>
      <c r="HTG2" s="1814"/>
      <c r="HTH2" s="1814"/>
      <c r="HTI2" s="1814"/>
      <c r="HTJ2" s="1814"/>
      <c r="HTK2" s="1814"/>
      <c r="HTL2" s="1814"/>
      <c r="HTM2" s="1814"/>
      <c r="HTN2" s="1814"/>
      <c r="HTO2" s="1814"/>
      <c r="HTP2" s="1814"/>
      <c r="HTQ2" s="1814"/>
      <c r="HTR2" s="1814"/>
      <c r="HTS2" s="1814"/>
      <c r="HTT2" s="1814"/>
      <c r="HTU2" s="1814"/>
      <c r="HTV2" s="1814"/>
      <c r="HTW2" s="1814"/>
      <c r="HTX2" s="1814"/>
      <c r="HTY2" s="1814"/>
      <c r="HTZ2" s="1814"/>
      <c r="HUA2" s="1814"/>
      <c r="HUB2" s="1814"/>
      <c r="HUC2" s="1814"/>
      <c r="HUD2" s="1814"/>
      <c r="HUE2" s="1814"/>
      <c r="HUF2" s="1814"/>
      <c r="HUG2" s="1814"/>
      <c r="HUH2" s="1814"/>
      <c r="HUI2" s="1814"/>
      <c r="HUJ2" s="1814"/>
      <c r="HUK2" s="1814"/>
      <c r="HUL2" s="1814"/>
      <c r="HUM2" s="1814"/>
      <c r="HUN2" s="1814"/>
      <c r="HUO2" s="1814"/>
      <c r="HUP2" s="1814"/>
      <c r="HUQ2" s="1814"/>
      <c r="HUR2" s="1814"/>
      <c r="HUS2" s="1814"/>
      <c r="HUT2" s="1814"/>
      <c r="HUU2" s="1814"/>
      <c r="HUV2" s="1814"/>
      <c r="HUW2" s="1814"/>
      <c r="HUX2" s="1814"/>
      <c r="HUY2" s="1814"/>
      <c r="HUZ2" s="1814"/>
      <c r="HVA2" s="1814"/>
      <c r="HVB2" s="1814"/>
      <c r="HVC2" s="1814"/>
      <c r="HVD2" s="1814"/>
      <c r="HVE2" s="1814"/>
      <c r="HVF2" s="1814"/>
      <c r="HVG2" s="1814"/>
      <c r="HVH2" s="1814"/>
      <c r="HVI2" s="1814"/>
      <c r="HVJ2" s="1814"/>
      <c r="HVK2" s="1814"/>
      <c r="HVL2" s="1814"/>
      <c r="HVM2" s="1814"/>
      <c r="HVN2" s="1814"/>
      <c r="HVO2" s="1814"/>
      <c r="HVP2" s="1814"/>
      <c r="HVQ2" s="1814"/>
      <c r="HVR2" s="1814"/>
      <c r="HVS2" s="1814"/>
      <c r="HVT2" s="1814"/>
      <c r="HVU2" s="1814"/>
      <c r="HVV2" s="1814"/>
      <c r="HVW2" s="1814"/>
      <c r="HVX2" s="1814"/>
      <c r="HVY2" s="1814"/>
      <c r="HVZ2" s="1814"/>
      <c r="HWA2" s="1814"/>
      <c r="HWB2" s="1814"/>
      <c r="HWC2" s="1814"/>
      <c r="HWD2" s="1814"/>
      <c r="HWE2" s="1814"/>
      <c r="HWF2" s="1814"/>
      <c r="HWG2" s="1814"/>
      <c r="HWH2" s="1814"/>
      <c r="HWI2" s="1814"/>
      <c r="HWJ2" s="1814"/>
      <c r="HWK2" s="1814"/>
      <c r="HWL2" s="1814"/>
      <c r="HWM2" s="1814"/>
      <c r="HWN2" s="1814"/>
      <c r="HWO2" s="1814"/>
      <c r="HWP2" s="1814"/>
      <c r="HWQ2" s="1814"/>
      <c r="HWR2" s="1814"/>
      <c r="HWS2" s="1814"/>
      <c r="HWT2" s="1814"/>
      <c r="HWU2" s="1814"/>
      <c r="HWV2" s="1814"/>
      <c r="HWW2" s="1814"/>
      <c r="HWX2" s="1814"/>
      <c r="HWY2" s="1814"/>
      <c r="HWZ2" s="1814"/>
      <c r="HXA2" s="1814"/>
      <c r="HXB2" s="1814"/>
      <c r="HXC2" s="1814"/>
      <c r="HXD2" s="1814"/>
      <c r="HXE2" s="1814"/>
      <c r="HXF2" s="1814"/>
      <c r="HXG2" s="1814"/>
      <c r="HXH2" s="1814"/>
      <c r="HXI2" s="1814"/>
      <c r="HXJ2" s="1814"/>
      <c r="HXK2" s="1814"/>
      <c r="HXL2" s="1814"/>
      <c r="HXM2" s="1814"/>
      <c r="HXN2" s="1814"/>
      <c r="HXO2" s="1814"/>
      <c r="HXP2" s="1814"/>
      <c r="HXQ2" s="1814"/>
      <c r="HXR2" s="1814"/>
      <c r="HXS2" s="1814"/>
      <c r="HXT2" s="1814"/>
      <c r="HXU2" s="1814"/>
      <c r="HXV2" s="1814"/>
      <c r="HXW2" s="1814"/>
      <c r="HXX2" s="1814"/>
      <c r="HXY2" s="1814"/>
      <c r="HXZ2" s="1814"/>
      <c r="HYA2" s="1814"/>
      <c r="HYB2" s="1814"/>
      <c r="HYC2" s="1814"/>
      <c r="HYD2" s="1814"/>
      <c r="HYE2" s="1814"/>
      <c r="HYF2" s="1814"/>
      <c r="HYG2" s="1814"/>
      <c r="HYH2" s="1814"/>
      <c r="HYI2" s="1814"/>
      <c r="HYJ2" s="1814"/>
      <c r="HYK2" s="1814"/>
      <c r="HYL2" s="1814"/>
      <c r="HYM2" s="1814"/>
      <c r="HYN2" s="1814"/>
      <c r="HYO2" s="1814"/>
      <c r="HYP2" s="1814"/>
      <c r="HYQ2" s="1814"/>
      <c r="HYR2" s="1814"/>
      <c r="HYS2" s="1814"/>
      <c r="HYT2" s="1814"/>
      <c r="HYU2" s="1814"/>
      <c r="HYV2" s="1814"/>
      <c r="HYW2" s="1814"/>
      <c r="HYX2" s="1814"/>
      <c r="HYY2" s="1814"/>
      <c r="HYZ2" s="1814"/>
      <c r="HZA2" s="1814"/>
      <c r="HZB2" s="1814"/>
      <c r="HZC2" s="1814"/>
      <c r="HZD2" s="1814"/>
      <c r="HZE2" s="1814"/>
      <c r="HZF2" s="1814"/>
      <c r="HZG2" s="1814"/>
      <c r="HZH2" s="1814"/>
      <c r="HZI2" s="1814"/>
      <c r="HZJ2" s="1814"/>
      <c r="HZK2" s="1814"/>
      <c r="HZL2" s="1814"/>
      <c r="HZM2" s="1814"/>
      <c r="HZN2" s="1814"/>
      <c r="HZO2" s="1814"/>
      <c r="HZP2" s="1814"/>
      <c r="HZQ2" s="1814"/>
      <c r="HZR2" s="1814"/>
      <c r="HZS2" s="1814"/>
      <c r="HZT2" s="1814"/>
      <c r="HZU2" s="1814"/>
      <c r="HZV2" s="1814"/>
      <c r="HZW2" s="1814"/>
      <c r="HZX2" s="1814"/>
      <c r="HZY2" s="1814"/>
      <c r="HZZ2" s="1814"/>
      <c r="IAA2" s="1814"/>
      <c r="IAB2" s="1814"/>
      <c r="IAC2" s="1814"/>
      <c r="IAD2" s="1814"/>
      <c r="IAE2" s="1814"/>
      <c r="IAF2" s="1814"/>
      <c r="IAG2" s="1814"/>
      <c r="IAH2" s="1814"/>
      <c r="IAI2" s="1814"/>
      <c r="IAJ2" s="1814"/>
      <c r="IAK2" s="1814"/>
      <c r="IAL2" s="1814"/>
      <c r="IAM2" s="1814"/>
      <c r="IAN2" s="1814"/>
      <c r="IAO2" s="1814"/>
      <c r="IAP2" s="1814"/>
      <c r="IAQ2" s="1814"/>
      <c r="IAR2" s="1814"/>
      <c r="IAS2" s="1814"/>
      <c r="IAT2" s="1814"/>
      <c r="IAU2" s="1814"/>
      <c r="IAV2" s="1814"/>
      <c r="IAW2" s="1814"/>
      <c r="IAX2" s="1814"/>
      <c r="IAY2" s="1814"/>
      <c r="IAZ2" s="1814"/>
      <c r="IBA2" s="1814"/>
      <c r="IBB2" s="1814"/>
      <c r="IBC2" s="1814"/>
      <c r="IBD2" s="1814"/>
      <c r="IBE2" s="1814"/>
      <c r="IBF2" s="1814"/>
      <c r="IBG2" s="1814"/>
      <c r="IBH2" s="1814"/>
      <c r="IBI2" s="1814"/>
      <c r="IBJ2" s="1814"/>
      <c r="IBK2" s="1814"/>
      <c r="IBL2" s="1814"/>
      <c r="IBM2" s="1814"/>
      <c r="IBN2" s="1814"/>
      <c r="IBO2" s="1814"/>
      <c r="IBP2" s="1814"/>
      <c r="IBQ2" s="1814"/>
      <c r="IBR2" s="1814"/>
      <c r="IBS2" s="1814"/>
      <c r="IBT2" s="1814"/>
      <c r="IBU2" s="1814"/>
      <c r="IBV2" s="1814"/>
      <c r="IBW2" s="1814"/>
      <c r="IBX2" s="1814"/>
      <c r="IBY2" s="1814"/>
      <c r="IBZ2" s="1814"/>
      <c r="ICA2" s="1814"/>
      <c r="ICB2" s="1814"/>
      <c r="ICC2" s="1814"/>
      <c r="ICD2" s="1814"/>
      <c r="ICE2" s="1814"/>
      <c r="ICF2" s="1814"/>
      <c r="ICG2" s="1814"/>
      <c r="ICH2" s="1814"/>
      <c r="ICI2" s="1814"/>
      <c r="ICJ2" s="1814"/>
      <c r="ICK2" s="1814"/>
      <c r="ICL2" s="1814"/>
      <c r="ICM2" s="1814"/>
      <c r="ICN2" s="1814"/>
      <c r="ICO2" s="1814"/>
      <c r="ICP2" s="1814"/>
      <c r="ICQ2" s="1814"/>
      <c r="ICR2" s="1814"/>
      <c r="ICS2" s="1814"/>
      <c r="ICT2" s="1814"/>
      <c r="ICU2" s="1814"/>
      <c r="ICV2" s="1814"/>
      <c r="ICW2" s="1814"/>
      <c r="ICX2" s="1814"/>
      <c r="ICY2" s="1814"/>
      <c r="ICZ2" s="1814"/>
      <c r="IDA2" s="1814"/>
      <c r="IDB2" s="1814"/>
      <c r="IDC2" s="1814"/>
      <c r="IDD2" s="1814"/>
      <c r="IDE2" s="1814"/>
      <c r="IDF2" s="1814"/>
      <c r="IDG2" s="1814"/>
      <c r="IDH2" s="1814"/>
      <c r="IDI2" s="1814"/>
      <c r="IDJ2" s="1814"/>
      <c r="IDK2" s="1814"/>
      <c r="IDL2" s="1814"/>
      <c r="IDM2" s="1814"/>
      <c r="IDN2" s="1814"/>
      <c r="IDO2" s="1814"/>
      <c r="IDP2" s="1814"/>
      <c r="IDQ2" s="1814"/>
      <c r="IDR2" s="1814"/>
      <c r="IDS2" s="1814"/>
      <c r="IDT2" s="1814"/>
      <c r="IDU2" s="1814"/>
      <c r="IDV2" s="1814"/>
      <c r="IDW2" s="1814"/>
      <c r="IDX2" s="1814"/>
      <c r="IDY2" s="1814"/>
      <c r="IDZ2" s="1814"/>
      <c r="IEA2" s="1814"/>
      <c r="IEB2" s="1814"/>
      <c r="IEC2" s="1814"/>
      <c r="IED2" s="1814"/>
      <c r="IEE2" s="1814"/>
      <c r="IEF2" s="1814"/>
      <c r="IEG2" s="1814"/>
      <c r="IEH2" s="1814"/>
      <c r="IEI2" s="1814"/>
      <c r="IEJ2" s="1814"/>
      <c r="IEK2" s="1814"/>
      <c r="IEL2" s="1814"/>
      <c r="IEM2" s="1814"/>
      <c r="IEN2" s="1814"/>
      <c r="IEO2" s="1814"/>
      <c r="IEP2" s="1814"/>
      <c r="IEQ2" s="1814"/>
      <c r="IER2" s="1814"/>
      <c r="IES2" s="1814"/>
      <c r="IET2" s="1814"/>
      <c r="IEU2" s="1814"/>
      <c r="IEV2" s="1814"/>
      <c r="IEW2" s="1814"/>
      <c r="IEX2" s="1814"/>
      <c r="IEY2" s="1814"/>
      <c r="IEZ2" s="1814"/>
      <c r="IFA2" s="1814"/>
      <c r="IFB2" s="1814"/>
      <c r="IFC2" s="1814"/>
      <c r="IFD2" s="1814"/>
      <c r="IFE2" s="1814"/>
      <c r="IFF2" s="1814"/>
      <c r="IFG2" s="1814"/>
      <c r="IFH2" s="1814"/>
      <c r="IFI2" s="1814"/>
      <c r="IFJ2" s="1814"/>
      <c r="IFK2" s="1814"/>
      <c r="IFL2" s="1814"/>
      <c r="IFM2" s="1814"/>
      <c r="IFN2" s="1814"/>
      <c r="IFO2" s="1814"/>
      <c r="IFP2" s="1814"/>
      <c r="IFQ2" s="1814"/>
      <c r="IFR2" s="1814"/>
      <c r="IFS2" s="1814"/>
      <c r="IFT2" s="1814"/>
      <c r="IFU2" s="1814"/>
      <c r="IFV2" s="1814"/>
      <c r="IFW2" s="1814"/>
      <c r="IFX2" s="1814"/>
      <c r="IFY2" s="1814"/>
      <c r="IFZ2" s="1814"/>
      <c r="IGA2" s="1814"/>
      <c r="IGB2" s="1814"/>
      <c r="IGC2" s="1814"/>
      <c r="IGD2" s="1814"/>
      <c r="IGE2" s="1814"/>
      <c r="IGF2" s="1814"/>
      <c r="IGG2" s="1814"/>
      <c r="IGH2" s="1814"/>
      <c r="IGI2" s="1814"/>
      <c r="IGJ2" s="1814"/>
      <c r="IGK2" s="1814"/>
      <c r="IGL2" s="1814"/>
      <c r="IGM2" s="1814"/>
      <c r="IGN2" s="1814"/>
      <c r="IGO2" s="1814"/>
      <c r="IGP2" s="1814"/>
      <c r="IGQ2" s="1814"/>
      <c r="IGR2" s="1814"/>
      <c r="IGS2" s="1814"/>
      <c r="IGT2" s="1814"/>
      <c r="IGU2" s="1814"/>
      <c r="IGV2" s="1814"/>
      <c r="IGW2" s="1814"/>
      <c r="IGX2" s="1814"/>
      <c r="IGY2" s="1814"/>
      <c r="IGZ2" s="1814"/>
      <c r="IHA2" s="1814"/>
      <c r="IHB2" s="1814"/>
      <c r="IHC2" s="1814"/>
      <c r="IHD2" s="1814"/>
      <c r="IHE2" s="1814"/>
      <c r="IHF2" s="1814"/>
      <c r="IHG2" s="1814"/>
      <c r="IHH2" s="1814"/>
      <c r="IHI2" s="1814"/>
      <c r="IHJ2" s="1814"/>
      <c r="IHK2" s="1814"/>
      <c r="IHL2" s="1814"/>
      <c r="IHM2" s="1814"/>
      <c r="IHN2" s="1814"/>
      <c r="IHO2" s="1814"/>
      <c r="IHP2" s="1814"/>
      <c r="IHQ2" s="1814"/>
      <c r="IHR2" s="1814"/>
      <c r="IHS2" s="1814"/>
      <c r="IHT2" s="1814"/>
      <c r="IHU2" s="1814"/>
      <c r="IHV2" s="1814"/>
      <c r="IHW2" s="1814"/>
      <c r="IHX2" s="1814"/>
      <c r="IHY2" s="1814"/>
      <c r="IHZ2" s="1814"/>
      <c r="IIA2" s="1814"/>
      <c r="IIB2" s="1814"/>
      <c r="IIC2" s="1814"/>
      <c r="IID2" s="1814"/>
      <c r="IIE2" s="1814"/>
      <c r="IIF2" s="1814"/>
      <c r="IIG2" s="1814"/>
      <c r="IIH2" s="1814"/>
      <c r="III2" s="1814"/>
      <c r="IIJ2" s="1814"/>
      <c r="IIK2" s="1814"/>
      <c r="IIL2" s="1814"/>
      <c r="IIM2" s="1814"/>
      <c r="IIN2" s="1814"/>
      <c r="IIO2" s="1814"/>
      <c r="IIP2" s="1814"/>
      <c r="IIQ2" s="1814"/>
      <c r="IIR2" s="1814"/>
      <c r="IIS2" s="1814"/>
      <c r="IIT2" s="1814"/>
      <c r="IIU2" s="1814"/>
      <c r="IIV2" s="1814"/>
      <c r="IIW2" s="1814"/>
      <c r="IIX2" s="1814"/>
      <c r="IIY2" s="1814"/>
      <c r="IIZ2" s="1814"/>
      <c r="IJA2" s="1814"/>
      <c r="IJB2" s="1814"/>
      <c r="IJC2" s="1814"/>
      <c r="IJD2" s="1814"/>
      <c r="IJE2" s="1814"/>
      <c r="IJF2" s="1814"/>
      <c r="IJG2" s="1814"/>
      <c r="IJH2" s="1814"/>
      <c r="IJI2" s="1814"/>
      <c r="IJJ2" s="1814"/>
      <c r="IJK2" s="1814"/>
      <c r="IJL2" s="1814"/>
      <c r="IJM2" s="1814"/>
      <c r="IJN2" s="1814"/>
      <c r="IJO2" s="1814"/>
      <c r="IJP2" s="1814"/>
      <c r="IJQ2" s="1814"/>
      <c r="IJR2" s="1814"/>
      <c r="IJS2" s="1814"/>
      <c r="IJT2" s="1814"/>
      <c r="IJU2" s="1814"/>
      <c r="IJV2" s="1814"/>
      <c r="IJW2" s="1814"/>
      <c r="IJX2" s="1814"/>
      <c r="IJY2" s="1814"/>
      <c r="IJZ2" s="1814"/>
      <c r="IKA2" s="1814"/>
      <c r="IKB2" s="1814"/>
      <c r="IKC2" s="1814"/>
      <c r="IKD2" s="1814"/>
      <c r="IKE2" s="1814"/>
      <c r="IKF2" s="1814"/>
      <c r="IKG2" s="1814"/>
      <c r="IKH2" s="1814"/>
      <c r="IKI2" s="1814"/>
      <c r="IKJ2" s="1814"/>
      <c r="IKK2" s="1814"/>
      <c r="IKL2" s="1814"/>
      <c r="IKM2" s="1814"/>
      <c r="IKN2" s="1814"/>
      <c r="IKO2" s="1814"/>
      <c r="IKP2" s="1814"/>
      <c r="IKQ2" s="1814"/>
      <c r="IKR2" s="1814"/>
      <c r="IKS2" s="1814"/>
      <c r="IKT2" s="1814"/>
      <c r="IKU2" s="1814"/>
      <c r="IKV2" s="1814"/>
      <c r="IKW2" s="1814"/>
      <c r="IKX2" s="1814"/>
      <c r="IKY2" s="1814"/>
      <c r="IKZ2" s="1814"/>
      <c r="ILA2" s="1814"/>
      <c r="ILB2" s="1814"/>
      <c r="ILC2" s="1814"/>
      <c r="ILD2" s="1814"/>
      <c r="ILE2" s="1814"/>
      <c r="ILF2" s="1814"/>
      <c r="ILG2" s="1814"/>
      <c r="ILH2" s="1814"/>
      <c r="ILI2" s="1814"/>
      <c r="ILJ2" s="1814"/>
      <c r="ILK2" s="1814"/>
      <c r="ILL2" s="1814"/>
      <c r="ILM2" s="1814"/>
      <c r="ILN2" s="1814"/>
      <c r="ILO2" s="1814"/>
      <c r="ILP2" s="1814"/>
      <c r="ILQ2" s="1814"/>
      <c r="ILR2" s="1814"/>
      <c r="ILS2" s="1814"/>
      <c r="ILT2" s="1814"/>
      <c r="ILU2" s="1814"/>
      <c r="ILV2" s="1814"/>
      <c r="ILW2" s="1814"/>
      <c r="ILX2" s="1814"/>
      <c r="ILY2" s="1814"/>
      <c r="ILZ2" s="1814"/>
      <c r="IMA2" s="1814"/>
      <c r="IMB2" s="1814"/>
      <c r="IMC2" s="1814"/>
      <c r="IMD2" s="1814"/>
      <c r="IME2" s="1814"/>
      <c r="IMF2" s="1814"/>
      <c r="IMG2" s="1814"/>
      <c r="IMH2" s="1814"/>
      <c r="IMI2" s="1814"/>
      <c r="IMJ2" s="1814"/>
      <c r="IMK2" s="1814"/>
      <c r="IML2" s="1814"/>
      <c r="IMM2" s="1814"/>
      <c r="IMN2" s="1814"/>
      <c r="IMO2" s="1814"/>
      <c r="IMP2" s="1814"/>
      <c r="IMQ2" s="1814"/>
      <c r="IMR2" s="1814"/>
      <c r="IMS2" s="1814"/>
      <c r="IMT2" s="1814"/>
      <c r="IMU2" s="1814"/>
      <c r="IMV2" s="1814"/>
      <c r="IMW2" s="1814"/>
      <c r="IMX2" s="1814"/>
      <c r="IMY2" s="1814"/>
      <c r="IMZ2" s="1814"/>
      <c r="INA2" s="1814"/>
      <c r="INB2" s="1814"/>
      <c r="INC2" s="1814"/>
      <c r="IND2" s="1814"/>
      <c r="INE2" s="1814"/>
      <c r="INF2" s="1814"/>
      <c r="ING2" s="1814"/>
      <c r="INH2" s="1814"/>
      <c r="INI2" s="1814"/>
      <c r="INJ2" s="1814"/>
      <c r="INK2" s="1814"/>
      <c r="INL2" s="1814"/>
      <c r="INM2" s="1814"/>
      <c r="INN2" s="1814"/>
      <c r="INO2" s="1814"/>
      <c r="INP2" s="1814"/>
      <c r="INQ2" s="1814"/>
      <c r="INR2" s="1814"/>
      <c r="INS2" s="1814"/>
      <c r="INT2" s="1814"/>
      <c r="INU2" s="1814"/>
      <c r="INV2" s="1814"/>
      <c r="INW2" s="1814"/>
      <c r="INX2" s="1814"/>
      <c r="INY2" s="1814"/>
      <c r="INZ2" s="1814"/>
      <c r="IOA2" s="1814"/>
      <c r="IOB2" s="1814"/>
      <c r="IOC2" s="1814"/>
      <c r="IOD2" s="1814"/>
      <c r="IOE2" s="1814"/>
      <c r="IOF2" s="1814"/>
      <c r="IOG2" s="1814"/>
      <c r="IOH2" s="1814"/>
      <c r="IOI2" s="1814"/>
      <c r="IOJ2" s="1814"/>
      <c r="IOK2" s="1814"/>
      <c r="IOL2" s="1814"/>
      <c r="IOM2" s="1814"/>
      <c r="ION2" s="1814"/>
      <c r="IOO2" s="1814"/>
      <c r="IOP2" s="1814"/>
      <c r="IOQ2" s="1814"/>
      <c r="IOR2" s="1814"/>
      <c r="IOS2" s="1814"/>
      <c r="IOT2" s="1814"/>
      <c r="IOU2" s="1814"/>
      <c r="IOV2" s="1814"/>
      <c r="IOW2" s="1814"/>
      <c r="IOX2" s="1814"/>
      <c r="IOY2" s="1814"/>
      <c r="IOZ2" s="1814"/>
      <c r="IPA2" s="1814"/>
      <c r="IPB2" s="1814"/>
      <c r="IPC2" s="1814"/>
      <c r="IPD2" s="1814"/>
      <c r="IPE2" s="1814"/>
      <c r="IPF2" s="1814"/>
      <c r="IPG2" s="1814"/>
      <c r="IPH2" s="1814"/>
      <c r="IPI2" s="1814"/>
      <c r="IPJ2" s="1814"/>
      <c r="IPK2" s="1814"/>
      <c r="IPL2" s="1814"/>
      <c r="IPM2" s="1814"/>
      <c r="IPN2" s="1814"/>
      <c r="IPO2" s="1814"/>
      <c r="IPP2" s="1814"/>
      <c r="IPQ2" s="1814"/>
      <c r="IPR2" s="1814"/>
      <c r="IPS2" s="1814"/>
      <c r="IPT2" s="1814"/>
      <c r="IPU2" s="1814"/>
      <c r="IPV2" s="1814"/>
      <c r="IPW2" s="1814"/>
      <c r="IPX2" s="1814"/>
      <c r="IPY2" s="1814"/>
      <c r="IPZ2" s="1814"/>
      <c r="IQA2" s="1814"/>
      <c r="IQB2" s="1814"/>
      <c r="IQC2" s="1814"/>
      <c r="IQD2" s="1814"/>
      <c r="IQE2" s="1814"/>
      <c r="IQF2" s="1814"/>
      <c r="IQG2" s="1814"/>
      <c r="IQH2" s="1814"/>
      <c r="IQI2" s="1814"/>
      <c r="IQJ2" s="1814"/>
      <c r="IQK2" s="1814"/>
      <c r="IQL2" s="1814"/>
      <c r="IQM2" s="1814"/>
      <c r="IQN2" s="1814"/>
      <c r="IQO2" s="1814"/>
      <c r="IQP2" s="1814"/>
      <c r="IQQ2" s="1814"/>
      <c r="IQR2" s="1814"/>
      <c r="IQS2" s="1814"/>
      <c r="IQT2" s="1814"/>
      <c r="IQU2" s="1814"/>
      <c r="IQV2" s="1814"/>
      <c r="IQW2" s="1814"/>
      <c r="IQX2" s="1814"/>
      <c r="IQY2" s="1814"/>
      <c r="IQZ2" s="1814"/>
      <c r="IRA2" s="1814"/>
      <c r="IRB2" s="1814"/>
      <c r="IRC2" s="1814"/>
      <c r="IRD2" s="1814"/>
      <c r="IRE2" s="1814"/>
      <c r="IRF2" s="1814"/>
      <c r="IRG2" s="1814"/>
      <c r="IRH2" s="1814"/>
      <c r="IRI2" s="1814"/>
      <c r="IRJ2" s="1814"/>
      <c r="IRK2" s="1814"/>
      <c r="IRL2" s="1814"/>
      <c r="IRM2" s="1814"/>
      <c r="IRN2" s="1814"/>
      <c r="IRO2" s="1814"/>
      <c r="IRP2" s="1814"/>
      <c r="IRQ2" s="1814"/>
      <c r="IRR2" s="1814"/>
      <c r="IRS2" s="1814"/>
      <c r="IRT2" s="1814"/>
      <c r="IRU2" s="1814"/>
      <c r="IRV2" s="1814"/>
      <c r="IRW2" s="1814"/>
      <c r="IRX2" s="1814"/>
      <c r="IRY2" s="1814"/>
      <c r="IRZ2" s="1814"/>
      <c r="ISA2" s="1814"/>
      <c r="ISB2" s="1814"/>
      <c r="ISC2" s="1814"/>
      <c r="ISD2" s="1814"/>
      <c r="ISE2" s="1814"/>
      <c r="ISF2" s="1814"/>
      <c r="ISG2" s="1814"/>
      <c r="ISH2" s="1814"/>
      <c r="ISI2" s="1814"/>
      <c r="ISJ2" s="1814"/>
      <c r="ISK2" s="1814"/>
      <c r="ISL2" s="1814"/>
      <c r="ISM2" s="1814"/>
      <c r="ISN2" s="1814"/>
      <c r="ISO2" s="1814"/>
      <c r="ISP2" s="1814"/>
      <c r="ISQ2" s="1814"/>
      <c r="ISR2" s="1814"/>
      <c r="ISS2" s="1814"/>
      <c r="IST2" s="1814"/>
      <c r="ISU2" s="1814"/>
      <c r="ISV2" s="1814"/>
      <c r="ISW2" s="1814"/>
      <c r="ISX2" s="1814"/>
      <c r="ISY2" s="1814"/>
      <c r="ISZ2" s="1814"/>
      <c r="ITA2" s="1814"/>
      <c r="ITB2" s="1814"/>
      <c r="ITC2" s="1814"/>
      <c r="ITD2" s="1814"/>
      <c r="ITE2" s="1814"/>
      <c r="ITF2" s="1814"/>
      <c r="ITG2" s="1814"/>
      <c r="ITH2" s="1814"/>
      <c r="ITI2" s="1814"/>
      <c r="ITJ2" s="1814"/>
      <c r="ITK2" s="1814"/>
      <c r="ITL2" s="1814"/>
      <c r="ITM2" s="1814"/>
      <c r="ITN2" s="1814"/>
      <c r="ITO2" s="1814"/>
      <c r="ITP2" s="1814"/>
      <c r="ITQ2" s="1814"/>
      <c r="ITR2" s="1814"/>
      <c r="ITS2" s="1814"/>
      <c r="ITT2" s="1814"/>
      <c r="ITU2" s="1814"/>
      <c r="ITV2" s="1814"/>
      <c r="ITW2" s="1814"/>
      <c r="ITX2" s="1814"/>
      <c r="ITY2" s="1814"/>
      <c r="ITZ2" s="1814"/>
      <c r="IUA2" s="1814"/>
      <c r="IUB2" s="1814"/>
      <c r="IUC2" s="1814"/>
      <c r="IUD2" s="1814"/>
      <c r="IUE2" s="1814"/>
      <c r="IUF2" s="1814"/>
      <c r="IUG2" s="1814"/>
      <c r="IUH2" s="1814"/>
      <c r="IUI2" s="1814"/>
      <c r="IUJ2" s="1814"/>
      <c r="IUK2" s="1814"/>
      <c r="IUL2" s="1814"/>
      <c r="IUM2" s="1814"/>
      <c r="IUN2" s="1814"/>
      <c r="IUO2" s="1814"/>
      <c r="IUP2" s="1814"/>
      <c r="IUQ2" s="1814"/>
      <c r="IUR2" s="1814"/>
      <c r="IUS2" s="1814"/>
      <c r="IUT2" s="1814"/>
      <c r="IUU2" s="1814"/>
      <c r="IUV2" s="1814"/>
      <c r="IUW2" s="1814"/>
      <c r="IUX2" s="1814"/>
      <c r="IUY2" s="1814"/>
      <c r="IUZ2" s="1814"/>
      <c r="IVA2" s="1814"/>
      <c r="IVB2" s="1814"/>
      <c r="IVC2" s="1814"/>
      <c r="IVD2" s="1814"/>
      <c r="IVE2" s="1814"/>
      <c r="IVF2" s="1814"/>
      <c r="IVG2" s="1814"/>
      <c r="IVH2" s="1814"/>
      <c r="IVI2" s="1814"/>
      <c r="IVJ2" s="1814"/>
      <c r="IVK2" s="1814"/>
      <c r="IVL2" s="1814"/>
      <c r="IVM2" s="1814"/>
      <c r="IVN2" s="1814"/>
      <c r="IVO2" s="1814"/>
      <c r="IVP2" s="1814"/>
      <c r="IVQ2" s="1814"/>
      <c r="IVR2" s="1814"/>
      <c r="IVS2" s="1814"/>
      <c r="IVT2" s="1814"/>
      <c r="IVU2" s="1814"/>
      <c r="IVV2" s="1814"/>
      <c r="IVW2" s="1814"/>
      <c r="IVX2" s="1814"/>
      <c r="IVY2" s="1814"/>
      <c r="IVZ2" s="1814"/>
      <c r="IWA2" s="1814"/>
      <c r="IWB2" s="1814"/>
      <c r="IWC2" s="1814"/>
      <c r="IWD2" s="1814"/>
      <c r="IWE2" s="1814"/>
      <c r="IWF2" s="1814"/>
      <c r="IWG2" s="1814"/>
      <c r="IWH2" s="1814"/>
      <c r="IWI2" s="1814"/>
      <c r="IWJ2" s="1814"/>
      <c r="IWK2" s="1814"/>
      <c r="IWL2" s="1814"/>
      <c r="IWM2" s="1814"/>
      <c r="IWN2" s="1814"/>
      <c r="IWO2" s="1814"/>
      <c r="IWP2" s="1814"/>
      <c r="IWQ2" s="1814"/>
      <c r="IWR2" s="1814"/>
      <c r="IWS2" s="1814"/>
      <c r="IWT2" s="1814"/>
      <c r="IWU2" s="1814"/>
      <c r="IWV2" s="1814"/>
      <c r="IWW2" s="1814"/>
      <c r="IWX2" s="1814"/>
      <c r="IWY2" s="1814"/>
      <c r="IWZ2" s="1814"/>
      <c r="IXA2" s="1814"/>
      <c r="IXB2" s="1814"/>
      <c r="IXC2" s="1814"/>
      <c r="IXD2" s="1814"/>
      <c r="IXE2" s="1814"/>
      <c r="IXF2" s="1814"/>
      <c r="IXG2" s="1814"/>
      <c r="IXH2" s="1814"/>
      <c r="IXI2" s="1814"/>
      <c r="IXJ2" s="1814"/>
      <c r="IXK2" s="1814"/>
      <c r="IXL2" s="1814"/>
      <c r="IXM2" s="1814"/>
      <c r="IXN2" s="1814"/>
      <c r="IXO2" s="1814"/>
      <c r="IXP2" s="1814"/>
      <c r="IXQ2" s="1814"/>
      <c r="IXR2" s="1814"/>
      <c r="IXS2" s="1814"/>
      <c r="IXT2" s="1814"/>
      <c r="IXU2" s="1814"/>
      <c r="IXV2" s="1814"/>
      <c r="IXW2" s="1814"/>
      <c r="IXX2" s="1814"/>
      <c r="IXY2" s="1814"/>
      <c r="IXZ2" s="1814"/>
      <c r="IYA2" s="1814"/>
      <c r="IYB2" s="1814"/>
      <c r="IYC2" s="1814"/>
      <c r="IYD2" s="1814"/>
      <c r="IYE2" s="1814"/>
      <c r="IYF2" s="1814"/>
      <c r="IYG2" s="1814"/>
      <c r="IYH2" s="1814"/>
      <c r="IYI2" s="1814"/>
      <c r="IYJ2" s="1814"/>
      <c r="IYK2" s="1814"/>
      <c r="IYL2" s="1814"/>
      <c r="IYM2" s="1814"/>
      <c r="IYN2" s="1814"/>
      <c r="IYO2" s="1814"/>
      <c r="IYP2" s="1814"/>
      <c r="IYQ2" s="1814"/>
      <c r="IYR2" s="1814"/>
      <c r="IYS2" s="1814"/>
      <c r="IYT2" s="1814"/>
      <c r="IYU2" s="1814"/>
      <c r="IYV2" s="1814"/>
      <c r="IYW2" s="1814"/>
      <c r="IYX2" s="1814"/>
      <c r="IYY2" s="1814"/>
      <c r="IYZ2" s="1814"/>
      <c r="IZA2" s="1814"/>
      <c r="IZB2" s="1814"/>
      <c r="IZC2" s="1814"/>
      <c r="IZD2" s="1814"/>
      <c r="IZE2" s="1814"/>
      <c r="IZF2" s="1814"/>
      <c r="IZG2" s="1814"/>
      <c r="IZH2" s="1814"/>
      <c r="IZI2" s="1814"/>
      <c r="IZJ2" s="1814"/>
      <c r="IZK2" s="1814"/>
      <c r="IZL2" s="1814"/>
      <c r="IZM2" s="1814"/>
      <c r="IZN2" s="1814"/>
      <c r="IZO2" s="1814"/>
      <c r="IZP2" s="1814"/>
      <c r="IZQ2" s="1814"/>
      <c r="IZR2" s="1814"/>
      <c r="IZS2" s="1814"/>
      <c r="IZT2" s="1814"/>
      <c r="IZU2" s="1814"/>
      <c r="IZV2" s="1814"/>
      <c r="IZW2" s="1814"/>
      <c r="IZX2" s="1814"/>
      <c r="IZY2" s="1814"/>
      <c r="IZZ2" s="1814"/>
      <c r="JAA2" s="1814"/>
      <c r="JAB2" s="1814"/>
      <c r="JAC2" s="1814"/>
      <c r="JAD2" s="1814"/>
      <c r="JAE2" s="1814"/>
      <c r="JAF2" s="1814"/>
      <c r="JAG2" s="1814"/>
      <c r="JAH2" s="1814"/>
      <c r="JAI2" s="1814"/>
      <c r="JAJ2" s="1814"/>
      <c r="JAK2" s="1814"/>
      <c r="JAL2" s="1814"/>
      <c r="JAM2" s="1814"/>
      <c r="JAN2" s="1814"/>
      <c r="JAO2" s="1814"/>
      <c r="JAP2" s="1814"/>
      <c r="JAQ2" s="1814"/>
      <c r="JAR2" s="1814"/>
      <c r="JAS2" s="1814"/>
      <c r="JAT2" s="1814"/>
      <c r="JAU2" s="1814"/>
      <c r="JAV2" s="1814"/>
      <c r="JAW2" s="1814"/>
      <c r="JAX2" s="1814"/>
      <c r="JAY2" s="1814"/>
      <c r="JAZ2" s="1814"/>
      <c r="JBA2" s="1814"/>
      <c r="JBB2" s="1814"/>
      <c r="JBC2" s="1814"/>
      <c r="JBD2" s="1814"/>
      <c r="JBE2" s="1814"/>
      <c r="JBF2" s="1814"/>
      <c r="JBG2" s="1814"/>
      <c r="JBH2" s="1814"/>
      <c r="JBI2" s="1814"/>
      <c r="JBJ2" s="1814"/>
      <c r="JBK2" s="1814"/>
      <c r="JBL2" s="1814"/>
      <c r="JBM2" s="1814"/>
      <c r="JBN2" s="1814"/>
      <c r="JBO2" s="1814"/>
      <c r="JBP2" s="1814"/>
      <c r="JBQ2" s="1814"/>
      <c r="JBR2" s="1814"/>
      <c r="JBS2" s="1814"/>
      <c r="JBT2" s="1814"/>
      <c r="JBU2" s="1814"/>
      <c r="JBV2" s="1814"/>
      <c r="JBW2" s="1814"/>
      <c r="JBX2" s="1814"/>
      <c r="JBY2" s="1814"/>
      <c r="JBZ2" s="1814"/>
      <c r="JCA2" s="1814"/>
      <c r="JCB2" s="1814"/>
      <c r="JCC2" s="1814"/>
      <c r="JCD2" s="1814"/>
      <c r="JCE2" s="1814"/>
      <c r="JCF2" s="1814"/>
      <c r="JCG2" s="1814"/>
      <c r="JCH2" s="1814"/>
      <c r="JCI2" s="1814"/>
      <c r="JCJ2" s="1814"/>
      <c r="JCK2" s="1814"/>
      <c r="JCL2" s="1814"/>
      <c r="JCM2" s="1814"/>
      <c r="JCN2" s="1814"/>
      <c r="JCO2" s="1814"/>
      <c r="JCP2" s="1814"/>
      <c r="JCQ2" s="1814"/>
      <c r="JCR2" s="1814"/>
      <c r="JCS2" s="1814"/>
      <c r="JCT2" s="1814"/>
      <c r="JCU2" s="1814"/>
      <c r="JCV2" s="1814"/>
      <c r="JCW2" s="1814"/>
      <c r="JCX2" s="1814"/>
      <c r="JCY2" s="1814"/>
      <c r="JCZ2" s="1814"/>
      <c r="JDA2" s="1814"/>
      <c r="JDB2" s="1814"/>
      <c r="JDC2" s="1814"/>
      <c r="JDD2" s="1814"/>
      <c r="JDE2" s="1814"/>
      <c r="JDF2" s="1814"/>
      <c r="JDG2" s="1814"/>
      <c r="JDH2" s="1814"/>
      <c r="JDI2" s="1814"/>
      <c r="JDJ2" s="1814"/>
      <c r="JDK2" s="1814"/>
      <c r="JDL2" s="1814"/>
      <c r="JDM2" s="1814"/>
      <c r="JDN2" s="1814"/>
      <c r="JDO2" s="1814"/>
      <c r="JDP2" s="1814"/>
      <c r="JDQ2" s="1814"/>
      <c r="JDR2" s="1814"/>
      <c r="JDS2" s="1814"/>
      <c r="JDT2" s="1814"/>
      <c r="JDU2" s="1814"/>
      <c r="JDV2" s="1814"/>
      <c r="JDW2" s="1814"/>
      <c r="JDX2" s="1814"/>
      <c r="JDY2" s="1814"/>
      <c r="JDZ2" s="1814"/>
      <c r="JEA2" s="1814"/>
      <c r="JEB2" s="1814"/>
      <c r="JEC2" s="1814"/>
      <c r="JED2" s="1814"/>
      <c r="JEE2" s="1814"/>
      <c r="JEF2" s="1814"/>
      <c r="JEG2" s="1814"/>
      <c r="JEH2" s="1814"/>
      <c r="JEI2" s="1814"/>
      <c r="JEJ2" s="1814"/>
      <c r="JEK2" s="1814"/>
      <c r="JEL2" s="1814"/>
      <c r="JEM2" s="1814"/>
      <c r="JEN2" s="1814"/>
      <c r="JEO2" s="1814"/>
      <c r="JEP2" s="1814"/>
      <c r="JEQ2" s="1814"/>
      <c r="JER2" s="1814"/>
      <c r="JES2" s="1814"/>
      <c r="JET2" s="1814"/>
      <c r="JEU2" s="1814"/>
      <c r="JEV2" s="1814"/>
      <c r="JEW2" s="1814"/>
      <c r="JEX2" s="1814"/>
      <c r="JEY2" s="1814"/>
      <c r="JEZ2" s="1814"/>
      <c r="JFA2" s="1814"/>
      <c r="JFB2" s="1814"/>
      <c r="JFC2" s="1814"/>
      <c r="JFD2" s="1814"/>
      <c r="JFE2" s="1814"/>
      <c r="JFF2" s="1814"/>
      <c r="JFG2" s="1814"/>
      <c r="JFH2" s="1814"/>
      <c r="JFI2" s="1814"/>
      <c r="JFJ2" s="1814"/>
      <c r="JFK2" s="1814"/>
      <c r="JFL2" s="1814"/>
      <c r="JFM2" s="1814"/>
      <c r="JFN2" s="1814"/>
      <c r="JFO2" s="1814"/>
      <c r="JFP2" s="1814"/>
      <c r="JFQ2" s="1814"/>
      <c r="JFR2" s="1814"/>
      <c r="JFS2" s="1814"/>
      <c r="JFT2" s="1814"/>
      <c r="JFU2" s="1814"/>
      <c r="JFV2" s="1814"/>
      <c r="JFW2" s="1814"/>
      <c r="JFX2" s="1814"/>
      <c r="JFY2" s="1814"/>
      <c r="JFZ2" s="1814"/>
      <c r="JGA2" s="1814"/>
      <c r="JGB2" s="1814"/>
      <c r="JGC2" s="1814"/>
      <c r="JGD2" s="1814"/>
      <c r="JGE2" s="1814"/>
      <c r="JGF2" s="1814"/>
      <c r="JGG2" s="1814"/>
      <c r="JGH2" s="1814"/>
      <c r="JGI2" s="1814"/>
      <c r="JGJ2" s="1814"/>
      <c r="JGK2" s="1814"/>
      <c r="JGL2" s="1814"/>
      <c r="JGM2" s="1814"/>
      <c r="JGN2" s="1814"/>
      <c r="JGO2" s="1814"/>
      <c r="JGP2" s="1814"/>
      <c r="JGQ2" s="1814"/>
      <c r="JGR2" s="1814"/>
      <c r="JGS2" s="1814"/>
      <c r="JGT2" s="1814"/>
      <c r="JGU2" s="1814"/>
      <c r="JGV2" s="1814"/>
      <c r="JGW2" s="1814"/>
      <c r="JGX2" s="1814"/>
      <c r="JGY2" s="1814"/>
      <c r="JGZ2" s="1814"/>
      <c r="JHA2" s="1814"/>
      <c r="JHB2" s="1814"/>
      <c r="JHC2" s="1814"/>
      <c r="JHD2" s="1814"/>
      <c r="JHE2" s="1814"/>
      <c r="JHF2" s="1814"/>
      <c r="JHG2" s="1814"/>
      <c r="JHH2" s="1814"/>
      <c r="JHI2" s="1814"/>
      <c r="JHJ2" s="1814"/>
      <c r="JHK2" s="1814"/>
      <c r="JHL2" s="1814"/>
      <c r="JHM2" s="1814"/>
      <c r="JHN2" s="1814"/>
      <c r="JHO2" s="1814"/>
      <c r="JHP2" s="1814"/>
      <c r="JHQ2" s="1814"/>
      <c r="JHR2" s="1814"/>
      <c r="JHS2" s="1814"/>
      <c r="JHT2" s="1814"/>
      <c r="JHU2" s="1814"/>
      <c r="JHV2" s="1814"/>
      <c r="JHW2" s="1814"/>
      <c r="JHX2" s="1814"/>
      <c r="JHY2" s="1814"/>
      <c r="JHZ2" s="1814"/>
      <c r="JIA2" s="1814"/>
      <c r="JIB2" s="1814"/>
      <c r="JIC2" s="1814"/>
      <c r="JID2" s="1814"/>
      <c r="JIE2" s="1814"/>
      <c r="JIF2" s="1814"/>
      <c r="JIG2" s="1814"/>
      <c r="JIH2" s="1814"/>
      <c r="JII2" s="1814"/>
      <c r="JIJ2" s="1814"/>
      <c r="JIK2" s="1814"/>
      <c r="JIL2" s="1814"/>
      <c r="JIM2" s="1814"/>
      <c r="JIN2" s="1814"/>
      <c r="JIO2" s="1814"/>
      <c r="JIP2" s="1814"/>
      <c r="JIQ2" s="1814"/>
      <c r="JIR2" s="1814"/>
      <c r="JIS2" s="1814"/>
      <c r="JIT2" s="1814"/>
      <c r="JIU2" s="1814"/>
      <c r="JIV2" s="1814"/>
      <c r="JIW2" s="1814"/>
      <c r="JIX2" s="1814"/>
      <c r="JIY2" s="1814"/>
      <c r="JIZ2" s="1814"/>
      <c r="JJA2" s="1814"/>
      <c r="JJB2" s="1814"/>
      <c r="JJC2" s="1814"/>
      <c r="JJD2" s="1814"/>
      <c r="JJE2" s="1814"/>
      <c r="JJF2" s="1814"/>
      <c r="JJG2" s="1814"/>
      <c r="JJH2" s="1814"/>
      <c r="JJI2" s="1814"/>
      <c r="JJJ2" s="1814"/>
      <c r="JJK2" s="1814"/>
      <c r="JJL2" s="1814"/>
      <c r="JJM2" s="1814"/>
      <c r="JJN2" s="1814"/>
      <c r="JJO2" s="1814"/>
      <c r="JJP2" s="1814"/>
      <c r="JJQ2" s="1814"/>
      <c r="JJR2" s="1814"/>
      <c r="JJS2" s="1814"/>
      <c r="JJT2" s="1814"/>
      <c r="JJU2" s="1814"/>
      <c r="JJV2" s="1814"/>
      <c r="JJW2" s="1814"/>
      <c r="JJX2" s="1814"/>
      <c r="JJY2" s="1814"/>
      <c r="JJZ2" s="1814"/>
      <c r="JKA2" s="1814"/>
      <c r="JKB2" s="1814"/>
      <c r="JKC2" s="1814"/>
      <c r="JKD2" s="1814"/>
      <c r="JKE2" s="1814"/>
      <c r="JKF2" s="1814"/>
      <c r="JKG2" s="1814"/>
      <c r="JKH2" s="1814"/>
      <c r="JKI2" s="1814"/>
      <c r="JKJ2" s="1814"/>
      <c r="JKK2" s="1814"/>
      <c r="JKL2" s="1814"/>
      <c r="JKM2" s="1814"/>
      <c r="JKN2" s="1814"/>
      <c r="JKO2" s="1814"/>
      <c r="JKP2" s="1814"/>
      <c r="JKQ2" s="1814"/>
      <c r="JKR2" s="1814"/>
      <c r="JKS2" s="1814"/>
      <c r="JKT2" s="1814"/>
      <c r="JKU2" s="1814"/>
      <c r="JKV2" s="1814"/>
      <c r="JKW2" s="1814"/>
      <c r="JKX2" s="1814"/>
      <c r="JKY2" s="1814"/>
      <c r="JKZ2" s="1814"/>
      <c r="JLA2" s="1814"/>
      <c r="JLB2" s="1814"/>
      <c r="JLC2" s="1814"/>
      <c r="JLD2" s="1814"/>
      <c r="JLE2" s="1814"/>
      <c r="JLF2" s="1814"/>
      <c r="JLG2" s="1814"/>
      <c r="JLH2" s="1814"/>
      <c r="JLI2" s="1814"/>
      <c r="JLJ2" s="1814"/>
      <c r="JLK2" s="1814"/>
      <c r="JLL2" s="1814"/>
      <c r="JLM2" s="1814"/>
      <c r="JLN2" s="1814"/>
      <c r="JLO2" s="1814"/>
      <c r="JLP2" s="1814"/>
      <c r="JLQ2" s="1814"/>
      <c r="JLR2" s="1814"/>
      <c r="JLS2" s="1814"/>
      <c r="JLT2" s="1814"/>
      <c r="JLU2" s="1814"/>
      <c r="JLV2" s="1814"/>
      <c r="JLW2" s="1814"/>
      <c r="JLX2" s="1814"/>
      <c r="JLY2" s="1814"/>
      <c r="JLZ2" s="1814"/>
      <c r="JMA2" s="1814"/>
      <c r="JMB2" s="1814"/>
      <c r="JMC2" s="1814"/>
      <c r="JMD2" s="1814"/>
      <c r="JME2" s="1814"/>
      <c r="JMF2" s="1814"/>
      <c r="JMG2" s="1814"/>
      <c r="JMH2" s="1814"/>
      <c r="JMI2" s="1814"/>
      <c r="JMJ2" s="1814"/>
      <c r="JMK2" s="1814"/>
      <c r="JML2" s="1814"/>
      <c r="JMM2" s="1814"/>
      <c r="JMN2" s="1814"/>
      <c r="JMO2" s="1814"/>
      <c r="JMP2" s="1814"/>
      <c r="JMQ2" s="1814"/>
      <c r="JMR2" s="1814"/>
      <c r="JMS2" s="1814"/>
      <c r="JMT2" s="1814"/>
      <c r="JMU2" s="1814"/>
      <c r="JMV2" s="1814"/>
      <c r="JMW2" s="1814"/>
      <c r="JMX2" s="1814"/>
      <c r="JMY2" s="1814"/>
      <c r="JMZ2" s="1814"/>
      <c r="JNA2" s="1814"/>
      <c r="JNB2" s="1814"/>
      <c r="JNC2" s="1814"/>
      <c r="JND2" s="1814"/>
      <c r="JNE2" s="1814"/>
      <c r="JNF2" s="1814"/>
      <c r="JNG2" s="1814"/>
      <c r="JNH2" s="1814"/>
      <c r="JNI2" s="1814"/>
      <c r="JNJ2" s="1814"/>
      <c r="JNK2" s="1814"/>
      <c r="JNL2" s="1814"/>
      <c r="JNM2" s="1814"/>
      <c r="JNN2" s="1814"/>
      <c r="JNO2" s="1814"/>
      <c r="JNP2" s="1814"/>
      <c r="JNQ2" s="1814"/>
      <c r="JNR2" s="1814"/>
      <c r="JNS2" s="1814"/>
      <c r="JNT2" s="1814"/>
      <c r="JNU2" s="1814"/>
      <c r="JNV2" s="1814"/>
      <c r="JNW2" s="1814"/>
      <c r="JNX2" s="1814"/>
      <c r="JNY2" s="1814"/>
      <c r="JNZ2" s="1814"/>
      <c r="JOA2" s="1814"/>
      <c r="JOB2" s="1814"/>
      <c r="JOC2" s="1814"/>
      <c r="JOD2" s="1814"/>
      <c r="JOE2" s="1814"/>
      <c r="JOF2" s="1814"/>
      <c r="JOG2" s="1814"/>
      <c r="JOH2" s="1814"/>
      <c r="JOI2" s="1814"/>
      <c r="JOJ2" s="1814"/>
      <c r="JOK2" s="1814"/>
      <c r="JOL2" s="1814"/>
      <c r="JOM2" s="1814"/>
      <c r="JON2" s="1814"/>
      <c r="JOO2" s="1814"/>
      <c r="JOP2" s="1814"/>
      <c r="JOQ2" s="1814"/>
      <c r="JOR2" s="1814"/>
      <c r="JOS2" s="1814"/>
      <c r="JOT2" s="1814"/>
      <c r="JOU2" s="1814"/>
      <c r="JOV2" s="1814"/>
      <c r="JOW2" s="1814"/>
      <c r="JOX2" s="1814"/>
      <c r="JOY2" s="1814"/>
      <c r="JOZ2" s="1814"/>
      <c r="JPA2" s="1814"/>
      <c r="JPB2" s="1814"/>
      <c r="JPC2" s="1814"/>
      <c r="JPD2" s="1814"/>
      <c r="JPE2" s="1814"/>
      <c r="JPF2" s="1814"/>
      <c r="JPG2" s="1814"/>
      <c r="JPH2" s="1814"/>
      <c r="JPI2" s="1814"/>
      <c r="JPJ2" s="1814"/>
      <c r="JPK2" s="1814"/>
      <c r="JPL2" s="1814"/>
      <c r="JPM2" s="1814"/>
      <c r="JPN2" s="1814"/>
      <c r="JPO2" s="1814"/>
      <c r="JPP2" s="1814"/>
      <c r="JPQ2" s="1814"/>
      <c r="JPR2" s="1814"/>
      <c r="JPS2" s="1814"/>
      <c r="JPT2" s="1814"/>
      <c r="JPU2" s="1814"/>
      <c r="JPV2" s="1814"/>
      <c r="JPW2" s="1814"/>
      <c r="JPX2" s="1814"/>
      <c r="JPY2" s="1814"/>
      <c r="JPZ2" s="1814"/>
      <c r="JQA2" s="1814"/>
      <c r="JQB2" s="1814"/>
      <c r="JQC2" s="1814"/>
      <c r="JQD2" s="1814"/>
      <c r="JQE2" s="1814"/>
      <c r="JQF2" s="1814"/>
      <c r="JQG2" s="1814"/>
      <c r="JQH2" s="1814"/>
      <c r="JQI2" s="1814"/>
      <c r="JQJ2" s="1814"/>
      <c r="JQK2" s="1814"/>
      <c r="JQL2" s="1814"/>
      <c r="JQM2" s="1814"/>
      <c r="JQN2" s="1814"/>
      <c r="JQO2" s="1814"/>
      <c r="JQP2" s="1814"/>
      <c r="JQQ2" s="1814"/>
      <c r="JQR2" s="1814"/>
      <c r="JQS2" s="1814"/>
      <c r="JQT2" s="1814"/>
      <c r="JQU2" s="1814"/>
      <c r="JQV2" s="1814"/>
      <c r="JQW2" s="1814"/>
      <c r="JQX2" s="1814"/>
      <c r="JQY2" s="1814"/>
      <c r="JQZ2" s="1814"/>
      <c r="JRA2" s="1814"/>
      <c r="JRB2" s="1814"/>
      <c r="JRC2" s="1814"/>
      <c r="JRD2" s="1814"/>
      <c r="JRE2" s="1814"/>
      <c r="JRF2" s="1814"/>
      <c r="JRG2" s="1814"/>
      <c r="JRH2" s="1814"/>
      <c r="JRI2" s="1814"/>
      <c r="JRJ2" s="1814"/>
      <c r="JRK2" s="1814"/>
      <c r="JRL2" s="1814"/>
      <c r="JRM2" s="1814"/>
      <c r="JRN2" s="1814"/>
      <c r="JRO2" s="1814"/>
      <c r="JRP2" s="1814"/>
      <c r="JRQ2" s="1814"/>
      <c r="JRR2" s="1814"/>
      <c r="JRS2" s="1814"/>
      <c r="JRT2" s="1814"/>
      <c r="JRU2" s="1814"/>
      <c r="JRV2" s="1814"/>
      <c r="JRW2" s="1814"/>
      <c r="JRX2" s="1814"/>
      <c r="JRY2" s="1814"/>
      <c r="JRZ2" s="1814"/>
      <c r="JSA2" s="1814"/>
      <c r="JSB2" s="1814"/>
      <c r="JSC2" s="1814"/>
      <c r="JSD2" s="1814"/>
      <c r="JSE2" s="1814"/>
      <c r="JSF2" s="1814"/>
      <c r="JSG2" s="1814"/>
      <c r="JSH2" s="1814"/>
      <c r="JSI2" s="1814"/>
      <c r="JSJ2" s="1814"/>
      <c r="JSK2" s="1814"/>
      <c r="JSL2" s="1814"/>
      <c r="JSM2" s="1814"/>
      <c r="JSN2" s="1814"/>
      <c r="JSO2" s="1814"/>
      <c r="JSP2" s="1814"/>
      <c r="JSQ2" s="1814"/>
      <c r="JSR2" s="1814"/>
      <c r="JSS2" s="1814"/>
      <c r="JST2" s="1814"/>
      <c r="JSU2" s="1814"/>
      <c r="JSV2" s="1814"/>
      <c r="JSW2" s="1814"/>
      <c r="JSX2" s="1814"/>
      <c r="JSY2" s="1814"/>
      <c r="JSZ2" s="1814"/>
      <c r="JTA2" s="1814"/>
      <c r="JTB2" s="1814"/>
      <c r="JTC2" s="1814"/>
      <c r="JTD2" s="1814"/>
      <c r="JTE2" s="1814"/>
      <c r="JTF2" s="1814"/>
      <c r="JTG2" s="1814"/>
      <c r="JTH2" s="1814"/>
      <c r="JTI2" s="1814"/>
      <c r="JTJ2" s="1814"/>
      <c r="JTK2" s="1814"/>
      <c r="JTL2" s="1814"/>
      <c r="JTM2" s="1814"/>
      <c r="JTN2" s="1814"/>
      <c r="JTO2" s="1814"/>
      <c r="JTP2" s="1814"/>
      <c r="JTQ2" s="1814"/>
      <c r="JTR2" s="1814"/>
      <c r="JTS2" s="1814"/>
      <c r="JTT2" s="1814"/>
      <c r="JTU2" s="1814"/>
      <c r="JTV2" s="1814"/>
      <c r="JTW2" s="1814"/>
      <c r="JTX2" s="1814"/>
      <c r="JTY2" s="1814"/>
      <c r="JTZ2" s="1814"/>
      <c r="JUA2" s="1814"/>
      <c r="JUB2" s="1814"/>
      <c r="JUC2" s="1814"/>
      <c r="JUD2" s="1814"/>
      <c r="JUE2" s="1814"/>
      <c r="JUF2" s="1814"/>
      <c r="JUG2" s="1814"/>
      <c r="JUH2" s="1814"/>
      <c r="JUI2" s="1814"/>
      <c r="JUJ2" s="1814"/>
      <c r="JUK2" s="1814"/>
      <c r="JUL2" s="1814"/>
      <c r="JUM2" s="1814"/>
      <c r="JUN2" s="1814"/>
      <c r="JUO2" s="1814"/>
      <c r="JUP2" s="1814"/>
      <c r="JUQ2" s="1814"/>
      <c r="JUR2" s="1814"/>
      <c r="JUS2" s="1814"/>
      <c r="JUT2" s="1814"/>
      <c r="JUU2" s="1814"/>
      <c r="JUV2" s="1814"/>
      <c r="JUW2" s="1814"/>
      <c r="JUX2" s="1814"/>
      <c r="JUY2" s="1814"/>
      <c r="JUZ2" s="1814"/>
      <c r="JVA2" s="1814"/>
      <c r="JVB2" s="1814"/>
      <c r="JVC2" s="1814"/>
      <c r="JVD2" s="1814"/>
      <c r="JVE2" s="1814"/>
      <c r="JVF2" s="1814"/>
      <c r="JVG2" s="1814"/>
      <c r="JVH2" s="1814"/>
      <c r="JVI2" s="1814"/>
      <c r="JVJ2" s="1814"/>
      <c r="JVK2" s="1814"/>
      <c r="JVL2" s="1814"/>
      <c r="JVM2" s="1814"/>
      <c r="JVN2" s="1814"/>
      <c r="JVO2" s="1814"/>
      <c r="JVP2" s="1814"/>
      <c r="JVQ2" s="1814"/>
      <c r="JVR2" s="1814"/>
      <c r="JVS2" s="1814"/>
      <c r="JVT2" s="1814"/>
      <c r="JVU2" s="1814"/>
      <c r="JVV2" s="1814"/>
      <c r="JVW2" s="1814"/>
      <c r="JVX2" s="1814"/>
      <c r="JVY2" s="1814"/>
      <c r="JVZ2" s="1814"/>
      <c r="JWA2" s="1814"/>
      <c r="JWB2" s="1814"/>
      <c r="JWC2" s="1814"/>
      <c r="JWD2" s="1814"/>
      <c r="JWE2" s="1814"/>
      <c r="JWF2" s="1814"/>
      <c r="JWG2" s="1814"/>
      <c r="JWH2" s="1814"/>
      <c r="JWI2" s="1814"/>
      <c r="JWJ2" s="1814"/>
      <c r="JWK2" s="1814"/>
      <c r="JWL2" s="1814"/>
      <c r="JWM2" s="1814"/>
      <c r="JWN2" s="1814"/>
      <c r="JWO2" s="1814"/>
      <c r="JWP2" s="1814"/>
      <c r="JWQ2" s="1814"/>
      <c r="JWR2" s="1814"/>
      <c r="JWS2" s="1814"/>
      <c r="JWT2" s="1814"/>
      <c r="JWU2" s="1814"/>
      <c r="JWV2" s="1814"/>
      <c r="JWW2" s="1814"/>
      <c r="JWX2" s="1814"/>
      <c r="JWY2" s="1814"/>
      <c r="JWZ2" s="1814"/>
      <c r="JXA2" s="1814"/>
      <c r="JXB2" s="1814"/>
      <c r="JXC2" s="1814"/>
      <c r="JXD2" s="1814"/>
      <c r="JXE2" s="1814"/>
      <c r="JXF2" s="1814"/>
      <c r="JXG2" s="1814"/>
      <c r="JXH2" s="1814"/>
      <c r="JXI2" s="1814"/>
      <c r="JXJ2" s="1814"/>
      <c r="JXK2" s="1814"/>
      <c r="JXL2" s="1814"/>
      <c r="JXM2" s="1814"/>
      <c r="JXN2" s="1814"/>
      <c r="JXO2" s="1814"/>
      <c r="JXP2" s="1814"/>
      <c r="JXQ2" s="1814"/>
      <c r="JXR2" s="1814"/>
      <c r="JXS2" s="1814"/>
      <c r="JXT2" s="1814"/>
      <c r="JXU2" s="1814"/>
      <c r="JXV2" s="1814"/>
      <c r="JXW2" s="1814"/>
      <c r="JXX2" s="1814"/>
      <c r="JXY2" s="1814"/>
      <c r="JXZ2" s="1814"/>
      <c r="JYA2" s="1814"/>
      <c r="JYB2" s="1814"/>
      <c r="JYC2" s="1814"/>
      <c r="JYD2" s="1814"/>
      <c r="JYE2" s="1814"/>
      <c r="JYF2" s="1814"/>
      <c r="JYG2" s="1814"/>
      <c r="JYH2" s="1814"/>
      <c r="JYI2" s="1814"/>
      <c r="JYJ2" s="1814"/>
      <c r="JYK2" s="1814"/>
      <c r="JYL2" s="1814"/>
      <c r="JYM2" s="1814"/>
      <c r="JYN2" s="1814"/>
      <c r="JYO2" s="1814"/>
      <c r="JYP2" s="1814"/>
      <c r="JYQ2" s="1814"/>
      <c r="JYR2" s="1814"/>
      <c r="JYS2" s="1814"/>
      <c r="JYT2" s="1814"/>
      <c r="JYU2" s="1814"/>
      <c r="JYV2" s="1814"/>
      <c r="JYW2" s="1814"/>
      <c r="JYX2" s="1814"/>
      <c r="JYY2" s="1814"/>
      <c r="JYZ2" s="1814"/>
      <c r="JZA2" s="1814"/>
      <c r="JZB2" s="1814"/>
      <c r="JZC2" s="1814"/>
      <c r="JZD2" s="1814"/>
      <c r="JZE2" s="1814"/>
      <c r="JZF2" s="1814"/>
      <c r="JZG2" s="1814"/>
      <c r="JZH2" s="1814"/>
      <c r="JZI2" s="1814"/>
      <c r="JZJ2" s="1814"/>
      <c r="JZK2" s="1814"/>
      <c r="JZL2" s="1814"/>
      <c r="JZM2" s="1814"/>
      <c r="JZN2" s="1814"/>
      <c r="JZO2" s="1814"/>
      <c r="JZP2" s="1814"/>
      <c r="JZQ2" s="1814"/>
      <c r="JZR2" s="1814"/>
      <c r="JZS2" s="1814"/>
      <c r="JZT2" s="1814"/>
      <c r="JZU2" s="1814"/>
      <c r="JZV2" s="1814"/>
      <c r="JZW2" s="1814"/>
      <c r="JZX2" s="1814"/>
      <c r="JZY2" s="1814"/>
      <c r="JZZ2" s="1814"/>
      <c r="KAA2" s="1814"/>
      <c r="KAB2" s="1814"/>
      <c r="KAC2" s="1814"/>
      <c r="KAD2" s="1814"/>
      <c r="KAE2" s="1814"/>
      <c r="KAF2" s="1814"/>
      <c r="KAG2" s="1814"/>
      <c r="KAH2" s="1814"/>
      <c r="KAI2" s="1814"/>
      <c r="KAJ2" s="1814"/>
      <c r="KAK2" s="1814"/>
      <c r="KAL2" s="1814"/>
      <c r="KAM2" s="1814"/>
      <c r="KAN2" s="1814"/>
      <c r="KAO2" s="1814"/>
      <c r="KAP2" s="1814"/>
      <c r="KAQ2" s="1814"/>
      <c r="KAR2" s="1814"/>
      <c r="KAS2" s="1814"/>
      <c r="KAT2" s="1814"/>
      <c r="KAU2" s="1814"/>
      <c r="KAV2" s="1814"/>
      <c r="KAW2" s="1814"/>
      <c r="KAX2" s="1814"/>
      <c r="KAY2" s="1814"/>
      <c r="KAZ2" s="1814"/>
      <c r="KBA2" s="1814"/>
      <c r="KBB2" s="1814"/>
      <c r="KBC2" s="1814"/>
      <c r="KBD2" s="1814"/>
      <c r="KBE2" s="1814"/>
      <c r="KBF2" s="1814"/>
      <c r="KBG2" s="1814"/>
      <c r="KBH2" s="1814"/>
      <c r="KBI2" s="1814"/>
      <c r="KBJ2" s="1814"/>
      <c r="KBK2" s="1814"/>
      <c r="KBL2" s="1814"/>
      <c r="KBM2" s="1814"/>
      <c r="KBN2" s="1814"/>
      <c r="KBO2" s="1814"/>
      <c r="KBP2" s="1814"/>
      <c r="KBQ2" s="1814"/>
      <c r="KBR2" s="1814"/>
      <c r="KBS2" s="1814"/>
      <c r="KBT2" s="1814"/>
      <c r="KBU2" s="1814"/>
      <c r="KBV2" s="1814"/>
      <c r="KBW2" s="1814"/>
      <c r="KBX2" s="1814"/>
      <c r="KBY2" s="1814"/>
      <c r="KBZ2" s="1814"/>
      <c r="KCA2" s="1814"/>
      <c r="KCB2" s="1814"/>
      <c r="KCC2" s="1814"/>
      <c r="KCD2" s="1814"/>
      <c r="KCE2" s="1814"/>
      <c r="KCF2" s="1814"/>
      <c r="KCG2" s="1814"/>
      <c r="KCH2" s="1814"/>
      <c r="KCI2" s="1814"/>
      <c r="KCJ2" s="1814"/>
      <c r="KCK2" s="1814"/>
      <c r="KCL2" s="1814"/>
      <c r="KCM2" s="1814"/>
      <c r="KCN2" s="1814"/>
      <c r="KCO2" s="1814"/>
      <c r="KCP2" s="1814"/>
      <c r="KCQ2" s="1814"/>
      <c r="KCR2" s="1814"/>
      <c r="KCS2" s="1814"/>
      <c r="KCT2" s="1814"/>
      <c r="KCU2" s="1814"/>
      <c r="KCV2" s="1814"/>
      <c r="KCW2" s="1814"/>
      <c r="KCX2" s="1814"/>
      <c r="KCY2" s="1814"/>
      <c r="KCZ2" s="1814"/>
      <c r="KDA2" s="1814"/>
      <c r="KDB2" s="1814"/>
      <c r="KDC2" s="1814"/>
      <c r="KDD2" s="1814"/>
      <c r="KDE2" s="1814"/>
      <c r="KDF2" s="1814"/>
      <c r="KDG2" s="1814"/>
      <c r="KDH2" s="1814"/>
      <c r="KDI2" s="1814"/>
      <c r="KDJ2" s="1814"/>
      <c r="KDK2" s="1814"/>
      <c r="KDL2" s="1814"/>
      <c r="KDM2" s="1814"/>
      <c r="KDN2" s="1814"/>
      <c r="KDO2" s="1814"/>
      <c r="KDP2" s="1814"/>
      <c r="KDQ2" s="1814"/>
      <c r="KDR2" s="1814"/>
      <c r="KDS2" s="1814"/>
      <c r="KDT2" s="1814"/>
      <c r="KDU2" s="1814"/>
      <c r="KDV2" s="1814"/>
      <c r="KDW2" s="1814"/>
      <c r="KDX2" s="1814"/>
      <c r="KDY2" s="1814"/>
      <c r="KDZ2" s="1814"/>
      <c r="KEA2" s="1814"/>
      <c r="KEB2" s="1814"/>
      <c r="KEC2" s="1814"/>
      <c r="KED2" s="1814"/>
      <c r="KEE2" s="1814"/>
      <c r="KEF2" s="1814"/>
      <c r="KEG2" s="1814"/>
      <c r="KEH2" s="1814"/>
      <c r="KEI2" s="1814"/>
      <c r="KEJ2" s="1814"/>
      <c r="KEK2" s="1814"/>
      <c r="KEL2" s="1814"/>
      <c r="KEM2" s="1814"/>
      <c r="KEN2" s="1814"/>
      <c r="KEO2" s="1814"/>
      <c r="KEP2" s="1814"/>
      <c r="KEQ2" s="1814"/>
      <c r="KER2" s="1814"/>
      <c r="KES2" s="1814"/>
      <c r="KET2" s="1814"/>
      <c r="KEU2" s="1814"/>
      <c r="KEV2" s="1814"/>
      <c r="KEW2" s="1814"/>
      <c r="KEX2" s="1814"/>
      <c r="KEY2" s="1814"/>
      <c r="KEZ2" s="1814"/>
      <c r="KFA2" s="1814"/>
      <c r="KFB2" s="1814"/>
      <c r="KFC2" s="1814"/>
      <c r="KFD2" s="1814"/>
      <c r="KFE2" s="1814"/>
      <c r="KFF2" s="1814"/>
      <c r="KFG2" s="1814"/>
      <c r="KFH2" s="1814"/>
      <c r="KFI2" s="1814"/>
      <c r="KFJ2" s="1814"/>
      <c r="KFK2" s="1814"/>
      <c r="KFL2" s="1814"/>
      <c r="KFM2" s="1814"/>
      <c r="KFN2" s="1814"/>
      <c r="KFO2" s="1814"/>
      <c r="KFP2" s="1814"/>
      <c r="KFQ2" s="1814"/>
      <c r="KFR2" s="1814"/>
      <c r="KFS2" s="1814"/>
      <c r="KFT2" s="1814"/>
      <c r="KFU2" s="1814"/>
      <c r="KFV2" s="1814"/>
      <c r="KFW2" s="1814"/>
      <c r="KFX2" s="1814"/>
      <c r="KFY2" s="1814"/>
      <c r="KFZ2" s="1814"/>
      <c r="KGA2" s="1814"/>
      <c r="KGB2" s="1814"/>
      <c r="KGC2" s="1814"/>
      <c r="KGD2" s="1814"/>
      <c r="KGE2" s="1814"/>
      <c r="KGF2" s="1814"/>
      <c r="KGG2" s="1814"/>
      <c r="KGH2" s="1814"/>
      <c r="KGI2" s="1814"/>
      <c r="KGJ2" s="1814"/>
      <c r="KGK2" s="1814"/>
      <c r="KGL2" s="1814"/>
      <c r="KGM2" s="1814"/>
      <c r="KGN2" s="1814"/>
      <c r="KGO2" s="1814"/>
      <c r="KGP2" s="1814"/>
      <c r="KGQ2" s="1814"/>
      <c r="KGR2" s="1814"/>
      <c r="KGS2" s="1814"/>
      <c r="KGT2" s="1814"/>
      <c r="KGU2" s="1814"/>
      <c r="KGV2" s="1814"/>
      <c r="KGW2" s="1814"/>
      <c r="KGX2" s="1814"/>
      <c r="KGY2" s="1814"/>
      <c r="KGZ2" s="1814"/>
      <c r="KHA2" s="1814"/>
      <c r="KHB2" s="1814"/>
      <c r="KHC2" s="1814"/>
      <c r="KHD2" s="1814"/>
      <c r="KHE2" s="1814"/>
      <c r="KHF2" s="1814"/>
      <c r="KHG2" s="1814"/>
      <c r="KHH2" s="1814"/>
      <c r="KHI2" s="1814"/>
      <c r="KHJ2" s="1814"/>
      <c r="KHK2" s="1814"/>
      <c r="KHL2" s="1814"/>
      <c r="KHM2" s="1814"/>
      <c r="KHN2" s="1814"/>
      <c r="KHO2" s="1814"/>
      <c r="KHP2" s="1814"/>
      <c r="KHQ2" s="1814"/>
      <c r="KHR2" s="1814"/>
      <c r="KHS2" s="1814"/>
      <c r="KHT2" s="1814"/>
      <c r="KHU2" s="1814"/>
      <c r="KHV2" s="1814"/>
      <c r="KHW2" s="1814"/>
      <c r="KHX2" s="1814"/>
      <c r="KHY2" s="1814"/>
      <c r="KHZ2" s="1814"/>
      <c r="KIA2" s="1814"/>
      <c r="KIB2" s="1814"/>
      <c r="KIC2" s="1814"/>
      <c r="KID2" s="1814"/>
      <c r="KIE2" s="1814"/>
      <c r="KIF2" s="1814"/>
      <c r="KIG2" s="1814"/>
      <c r="KIH2" s="1814"/>
      <c r="KII2" s="1814"/>
      <c r="KIJ2" s="1814"/>
      <c r="KIK2" s="1814"/>
      <c r="KIL2" s="1814"/>
      <c r="KIM2" s="1814"/>
      <c r="KIN2" s="1814"/>
      <c r="KIO2" s="1814"/>
      <c r="KIP2" s="1814"/>
      <c r="KIQ2" s="1814"/>
      <c r="KIR2" s="1814"/>
      <c r="KIS2" s="1814"/>
      <c r="KIT2" s="1814"/>
      <c r="KIU2" s="1814"/>
      <c r="KIV2" s="1814"/>
      <c r="KIW2" s="1814"/>
      <c r="KIX2" s="1814"/>
      <c r="KIY2" s="1814"/>
      <c r="KIZ2" s="1814"/>
      <c r="KJA2" s="1814"/>
      <c r="KJB2" s="1814"/>
      <c r="KJC2" s="1814"/>
      <c r="KJD2" s="1814"/>
      <c r="KJE2" s="1814"/>
      <c r="KJF2" s="1814"/>
      <c r="KJG2" s="1814"/>
      <c r="KJH2" s="1814"/>
      <c r="KJI2" s="1814"/>
      <c r="KJJ2" s="1814"/>
      <c r="KJK2" s="1814"/>
      <c r="KJL2" s="1814"/>
      <c r="KJM2" s="1814"/>
      <c r="KJN2" s="1814"/>
      <c r="KJO2" s="1814"/>
      <c r="KJP2" s="1814"/>
      <c r="KJQ2" s="1814"/>
      <c r="KJR2" s="1814"/>
      <c r="KJS2" s="1814"/>
      <c r="KJT2" s="1814"/>
      <c r="KJU2" s="1814"/>
      <c r="KJV2" s="1814"/>
      <c r="KJW2" s="1814"/>
      <c r="KJX2" s="1814"/>
      <c r="KJY2" s="1814"/>
      <c r="KJZ2" s="1814"/>
      <c r="KKA2" s="1814"/>
      <c r="KKB2" s="1814"/>
      <c r="KKC2" s="1814"/>
      <c r="KKD2" s="1814"/>
      <c r="KKE2" s="1814"/>
      <c r="KKF2" s="1814"/>
      <c r="KKG2" s="1814"/>
      <c r="KKH2" s="1814"/>
      <c r="KKI2" s="1814"/>
      <c r="KKJ2" s="1814"/>
      <c r="KKK2" s="1814"/>
      <c r="KKL2" s="1814"/>
      <c r="KKM2" s="1814"/>
      <c r="KKN2" s="1814"/>
      <c r="KKO2" s="1814"/>
      <c r="KKP2" s="1814"/>
      <c r="KKQ2" s="1814"/>
      <c r="KKR2" s="1814"/>
      <c r="KKS2" s="1814"/>
      <c r="KKT2" s="1814"/>
      <c r="KKU2" s="1814"/>
      <c r="KKV2" s="1814"/>
      <c r="KKW2" s="1814"/>
      <c r="KKX2" s="1814"/>
      <c r="KKY2" s="1814"/>
      <c r="KKZ2" s="1814"/>
      <c r="KLA2" s="1814"/>
      <c r="KLB2" s="1814"/>
      <c r="KLC2" s="1814"/>
      <c r="KLD2" s="1814"/>
      <c r="KLE2" s="1814"/>
      <c r="KLF2" s="1814"/>
      <c r="KLG2" s="1814"/>
      <c r="KLH2" s="1814"/>
      <c r="KLI2" s="1814"/>
      <c r="KLJ2" s="1814"/>
      <c r="KLK2" s="1814"/>
      <c r="KLL2" s="1814"/>
      <c r="KLM2" s="1814"/>
      <c r="KLN2" s="1814"/>
      <c r="KLO2" s="1814"/>
      <c r="KLP2" s="1814"/>
      <c r="KLQ2" s="1814"/>
      <c r="KLR2" s="1814"/>
      <c r="KLS2" s="1814"/>
      <c r="KLT2" s="1814"/>
      <c r="KLU2" s="1814"/>
      <c r="KLV2" s="1814"/>
      <c r="KLW2" s="1814"/>
      <c r="KLX2" s="1814"/>
      <c r="KLY2" s="1814"/>
      <c r="KLZ2" s="1814"/>
      <c r="KMA2" s="1814"/>
      <c r="KMB2" s="1814"/>
      <c r="KMC2" s="1814"/>
      <c r="KMD2" s="1814"/>
      <c r="KME2" s="1814"/>
      <c r="KMF2" s="1814"/>
      <c r="KMG2" s="1814"/>
      <c r="KMH2" s="1814"/>
      <c r="KMI2" s="1814"/>
      <c r="KMJ2" s="1814"/>
      <c r="KMK2" s="1814"/>
      <c r="KML2" s="1814"/>
      <c r="KMM2" s="1814"/>
      <c r="KMN2" s="1814"/>
      <c r="KMO2" s="1814"/>
      <c r="KMP2" s="1814"/>
      <c r="KMQ2" s="1814"/>
      <c r="KMR2" s="1814"/>
      <c r="KMS2" s="1814"/>
      <c r="KMT2" s="1814"/>
      <c r="KMU2" s="1814"/>
      <c r="KMV2" s="1814"/>
      <c r="KMW2" s="1814"/>
      <c r="KMX2" s="1814"/>
      <c r="KMY2" s="1814"/>
      <c r="KMZ2" s="1814"/>
      <c r="KNA2" s="1814"/>
      <c r="KNB2" s="1814"/>
      <c r="KNC2" s="1814"/>
      <c r="KND2" s="1814"/>
      <c r="KNE2" s="1814"/>
      <c r="KNF2" s="1814"/>
      <c r="KNG2" s="1814"/>
      <c r="KNH2" s="1814"/>
      <c r="KNI2" s="1814"/>
      <c r="KNJ2" s="1814"/>
      <c r="KNK2" s="1814"/>
      <c r="KNL2" s="1814"/>
      <c r="KNM2" s="1814"/>
      <c r="KNN2" s="1814"/>
      <c r="KNO2" s="1814"/>
      <c r="KNP2" s="1814"/>
      <c r="KNQ2" s="1814"/>
      <c r="KNR2" s="1814"/>
      <c r="KNS2" s="1814"/>
      <c r="KNT2" s="1814"/>
      <c r="KNU2" s="1814"/>
      <c r="KNV2" s="1814"/>
      <c r="KNW2" s="1814"/>
      <c r="KNX2" s="1814"/>
      <c r="KNY2" s="1814"/>
      <c r="KNZ2" s="1814"/>
      <c r="KOA2" s="1814"/>
      <c r="KOB2" s="1814"/>
      <c r="KOC2" s="1814"/>
      <c r="KOD2" s="1814"/>
      <c r="KOE2" s="1814"/>
      <c r="KOF2" s="1814"/>
      <c r="KOG2" s="1814"/>
      <c r="KOH2" s="1814"/>
      <c r="KOI2" s="1814"/>
      <c r="KOJ2" s="1814"/>
      <c r="KOK2" s="1814"/>
      <c r="KOL2" s="1814"/>
      <c r="KOM2" s="1814"/>
      <c r="KON2" s="1814"/>
      <c r="KOO2" s="1814"/>
      <c r="KOP2" s="1814"/>
      <c r="KOQ2" s="1814"/>
      <c r="KOR2" s="1814"/>
      <c r="KOS2" s="1814"/>
      <c r="KOT2" s="1814"/>
      <c r="KOU2" s="1814"/>
      <c r="KOV2" s="1814"/>
      <c r="KOW2" s="1814"/>
      <c r="KOX2" s="1814"/>
      <c r="KOY2" s="1814"/>
      <c r="KOZ2" s="1814"/>
      <c r="KPA2" s="1814"/>
      <c r="KPB2" s="1814"/>
      <c r="KPC2" s="1814"/>
      <c r="KPD2" s="1814"/>
      <c r="KPE2" s="1814"/>
      <c r="KPF2" s="1814"/>
      <c r="KPG2" s="1814"/>
      <c r="KPH2" s="1814"/>
      <c r="KPI2" s="1814"/>
      <c r="KPJ2" s="1814"/>
      <c r="KPK2" s="1814"/>
      <c r="KPL2" s="1814"/>
      <c r="KPM2" s="1814"/>
      <c r="KPN2" s="1814"/>
      <c r="KPO2" s="1814"/>
      <c r="KPP2" s="1814"/>
      <c r="KPQ2" s="1814"/>
      <c r="KPR2" s="1814"/>
      <c r="KPS2" s="1814"/>
      <c r="KPT2" s="1814"/>
      <c r="KPU2" s="1814"/>
      <c r="KPV2" s="1814"/>
      <c r="KPW2" s="1814"/>
      <c r="KPX2" s="1814"/>
      <c r="KPY2" s="1814"/>
      <c r="KPZ2" s="1814"/>
      <c r="KQA2" s="1814"/>
      <c r="KQB2" s="1814"/>
      <c r="KQC2" s="1814"/>
      <c r="KQD2" s="1814"/>
      <c r="KQE2" s="1814"/>
      <c r="KQF2" s="1814"/>
      <c r="KQG2" s="1814"/>
      <c r="KQH2" s="1814"/>
      <c r="KQI2" s="1814"/>
      <c r="KQJ2" s="1814"/>
      <c r="KQK2" s="1814"/>
      <c r="KQL2" s="1814"/>
      <c r="KQM2" s="1814"/>
      <c r="KQN2" s="1814"/>
      <c r="KQO2" s="1814"/>
      <c r="KQP2" s="1814"/>
      <c r="KQQ2" s="1814"/>
      <c r="KQR2" s="1814"/>
      <c r="KQS2" s="1814"/>
      <c r="KQT2" s="1814"/>
      <c r="KQU2" s="1814"/>
      <c r="KQV2" s="1814"/>
      <c r="KQW2" s="1814"/>
      <c r="KQX2" s="1814"/>
      <c r="KQY2" s="1814"/>
      <c r="KQZ2" s="1814"/>
      <c r="KRA2" s="1814"/>
      <c r="KRB2" s="1814"/>
      <c r="KRC2" s="1814"/>
      <c r="KRD2" s="1814"/>
      <c r="KRE2" s="1814"/>
      <c r="KRF2" s="1814"/>
      <c r="KRG2" s="1814"/>
      <c r="KRH2" s="1814"/>
      <c r="KRI2" s="1814"/>
      <c r="KRJ2" s="1814"/>
      <c r="KRK2" s="1814"/>
      <c r="KRL2" s="1814"/>
      <c r="KRM2" s="1814"/>
      <c r="KRN2" s="1814"/>
      <c r="KRO2" s="1814"/>
      <c r="KRP2" s="1814"/>
      <c r="KRQ2" s="1814"/>
      <c r="KRR2" s="1814"/>
      <c r="KRS2" s="1814"/>
      <c r="KRT2" s="1814"/>
      <c r="KRU2" s="1814"/>
      <c r="KRV2" s="1814"/>
      <c r="KRW2" s="1814"/>
      <c r="KRX2" s="1814"/>
      <c r="KRY2" s="1814"/>
      <c r="KRZ2" s="1814"/>
      <c r="KSA2" s="1814"/>
      <c r="KSB2" s="1814"/>
      <c r="KSC2" s="1814"/>
      <c r="KSD2" s="1814"/>
      <c r="KSE2" s="1814"/>
      <c r="KSF2" s="1814"/>
      <c r="KSG2" s="1814"/>
      <c r="KSH2" s="1814"/>
      <c r="KSI2" s="1814"/>
      <c r="KSJ2" s="1814"/>
      <c r="KSK2" s="1814"/>
      <c r="KSL2" s="1814"/>
      <c r="KSM2" s="1814"/>
      <c r="KSN2" s="1814"/>
      <c r="KSO2" s="1814"/>
      <c r="KSP2" s="1814"/>
      <c r="KSQ2" s="1814"/>
      <c r="KSR2" s="1814"/>
      <c r="KSS2" s="1814"/>
      <c r="KST2" s="1814"/>
      <c r="KSU2" s="1814"/>
      <c r="KSV2" s="1814"/>
      <c r="KSW2" s="1814"/>
      <c r="KSX2" s="1814"/>
      <c r="KSY2" s="1814"/>
      <c r="KSZ2" s="1814"/>
      <c r="KTA2" s="1814"/>
      <c r="KTB2" s="1814"/>
      <c r="KTC2" s="1814"/>
      <c r="KTD2" s="1814"/>
      <c r="KTE2" s="1814"/>
      <c r="KTF2" s="1814"/>
      <c r="KTG2" s="1814"/>
      <c r="KTH2" s="1814"/>
      <c r="KTI2" s="1814"/>
      <c r="KTJ2" s="1814"/>
      <c r="KTK2" s="1814"/>
      <c r="KTL2" s="1814"/>
      <c r="KTM2" s="1814"/>
      <c r="KTN2" s="1814"/>
      <c r="KTO2" s="1814"/>
      <c r="KTP2" s="1814"/>
      <c r="KTQ2" s="1814"/>
      <c r="KTR2" s="1814"/>
      <c r="KTS2" s="1814"/>
      <c r="KTT2" s="1814"/>
      <c r="KTU2" s="1814"/>
      <c r="KTV2" s="1814"/>
      <c r="KTW2" s="1814"/>
      <c r="KTX2" s="1814"/>
      <c r="KTY2" s="1814"/>
      <c r="KTZ2" s="1814"/>
      <c r="KUA2" s="1814"/>
      <c r="KUB2" s="1814"/>
      <c r="KUC2" s="1814"/>
      <c r="KUD2" s="1814"/>
      <c r="KUE2" s="1814"/>
      <c r="KUF2" s="1814"/>
      <c r="KUG2" s="1814"/>
      <c r="KUH2" s="1814"/>
      <c r="KUI2" s="1814"/>
      <c r="KUJ2" s="1814"/>
      <c r="KUK2" s="1814"/>
      <c r="KUL2" s="1814"/>
      <c r="KUM2" s="1814"/>
      <c r="KUN2" s="1814"/>
      <c r="KUO2" s="1814"/>
      <c r="KUP2" s="1814"/>
      <c r="KUQ2" s="1814"/>
      <c r="KUR2" s="1814"/>
      <c r="KUS2" s="1814"/>
      <c r="KUT2" s="1814"/>
      <c r="KUU2" s="1814"/>
      <c r="KUV2" s="1814"/>
      <c r="KUW2" s="1814"/>
      <c r="KUX2" s="1814"/>
      <c r="KUY2" s="1814"/>
      <c r="KUZ2" s="1814"/>
      <c r="KVA2" s="1814"/>
      <c r="KVB2" s="1814"/>
      <c r="KVC2" s="1814"/>
      <c r="KVD2" s="1814"/>
      <c r="KVE2" s="1814"/>
      <c r="KVF2" s="1814"/>
      <c r="KVG2" s="1814"/>
      <c r="KVH2" s="1814"/>
      <c r="KVI2" s="1814"/>
      <c r="KVJ2" s="1814"/>
      <c r="KVK2" s="1814"/>
      <c r="KVL2" s="1814"/>
      <c r="KVM2" s="1814"/>
      <c r="KVN2" s="1814"/>
      <c r="KVO2" s="1814"/>
      <c r="KVP2" s="1814"/>
      <c r="KVQ2" s="1814"/>
      <c r="KVR2" s="1814"/>
      <c r="KVS2" s="1814"/>
      <c r="KVT2" s="1814"/>
      <c r="KVU2" s="1814"/>
      <c r="KVV2" s="1814"/>
      <c r="KVW2" s="1814"/>
      <c r="KVX2" s="1814"/>
      <c r="KVY2" s="1814"/>
      <c r="KVZ2" s="1814"/>
      <c r="KWA2" s="1814"/>
      <c r="KWB2" s="1814"/>
      <c r="KWC2" s="1814"/>
      <c r="KWD2" s="1814"/>
      <c r="KWE2" s="1814"/>
      <c r="KWF2" s="1814"/>
      <c r="KWG2" s="1814"/>
      <c r="KWH2" s="1814"/>
      <c r="KWI2" s="1814"/>
      <c r="KWJ2" s="1814"/>
      <c r="KWK2" s="1814"/>
      <c r="KWL2" s="1814"/>
      <c r="KWM2" s="1814"/>
      <c r="KWN2" s="1814"/>
      <c r="KWO2" s="1814"/>
      <c r="KWP2" s="1814"/>
      <c r="KWQ2" s="1814"/>
      <c r="KWR2" s="1814"/>
      <c r="KWS2" s="1814"/>
      <c r="KWT2" s="1814"/>
      <c r="KWU2" s="1814"/>
      <c r="KWV2" s="1814"/>
      <c r="KWW2" s="1814"/>
      <c r="KWX2" s="1814"/>
      <c r="KWY2" s="1814"/>
      <c r="KWZ2" s="1814"/>
      <c r="KXA2" s="1814"/>
      <c r="KXB2" s="1814"/>
      <c r="KXC2" s="1814"/>
      <c r="KXD2" s="1814"/>
      <c r="KXE2" s="1814"/>
      <c r="KXF2" s="1814"/>
      <c r="KXG2" s="1814"/>
      <c r="KXH2" s="1814"/>
      <c r="KXI2" s="1814"/>
      <c r="KXJ2" s="1814"/>
      <c r="KXK2" s="1814"/>
      <c r="KXL2" s="1814"/>
      <c r="KXM2" s="1814"/>
      <c r="KXN2" s="1814"/>
      <c r="KXO2" s="1814"/>
      <c r="KXP2" s="1814"/>
      <c r="KXQ2" s="1814"/>
      <c r="KXR2" s="1814"/>
      <c r="KXS2" s="1814"/>
      <c r="KXT2" s="1814"/>
      <c r="KXU2" s="1814"/>
      <c r="KXV2" s="1814"/>
      <c r="KXW2" s="1814"/>
      <c r="KXX2" s="1814"/>
      <c r="KXY2" s="1814"/>
      <c r="KXZ2" s="1814"/>
      <c r="KYA2" s="1814"/>
      <c r="KYB2" s="1814"/>
      <c r="KYC2" s="1814"/>
      <c r="KYD2" s="1814"/>
      <c r="KYE2" s="1814"/>
      <c r="KYF2" s="1814"/>
      <c r="KYG2" s="1814"/>
      <c r="KYH2" s="1814"/>
      <c r="KYI2" s="1814"/>
      <c r="KYJ2" s="1814"/>
      <c r="KYK2" s="1814"/>
      <c r="KYL2" s="1814"/>
      <c r="KYM2" s="1814"/>
      <c r="KYN2" s="1814"/>
      <c r="KYO2" s="1814"/>
      <c r="KYP2" s="1814"/>
      <c r="KYQ2" s="1814"/>
      <c r="KYR2" s="1814"/>
      <c r="KYS2" s="1814"/>
      <c r="KYT2" s="1814"/>
      <c r="KYU2" s="1814"/>
      <c r="KYV2" s="1814"/>
      <c r="KYW2" s="1814"/>
      <c r="KYX2" s="1814"/>
      <c r="KYY2" s="1814"/>
      <c r="KYZ2" s="1814"/>
      <c r="KZA2" s="1814"/>
      <c r="KZB2" s="1814"/>
      <c r="KZC2" s="1814"/>
      <c r="KZD2" s="1814"/>
      <c r="KZE2" s="1814"/>
      <c r="KZF2" s="1814"/>
      <c r="KZG2" s="1814"/>
      <c r="KZH2" s="1814"/>
      <c r="KZI2" s="1814"/>
      <c r="KZJ2" s="1814"/>
      <c r="KZK2" s="1814"/>
      <c r="KZL2" s="1814"/>
      <c r="KZM2" s="1814"/>
      <c r="KZN2" s="1814"/>
      <c r="KZO2" s="1814"/>
      <c r="KZP2" s="1814"/>
      <c r="KZQ2" s="1814"/>
      <c r="KZR2" s="1814"/>
      <c r="KZS2" s="1814"/>
      <c r="KZT2" s="1814"/>
      <c r="KZU2" s="1814"/>
      <c r="KZV2" s="1814"/>
      <c r="KZW2" s="1814"/>
      <c r="KZX2" s="1814"/>
      <c r="KZY2" s="1814"/>
      <c r="KZZ2" s="1814"/>
      <c r="LAA2" s="1814"/>
      <c r="LAB2" s="1814"/>
      <c r="LAC2" s="1814"/>
      <c r="LAD2" s="1814"/>
      <c r="LAE2" s="1814"/>
      <c r="LAF2" s="1814"/>
      <c r="LAG2" s="1814"/>
      <c r="LAH2" s="1814"/>
      <c r="LAI2" s="1814"/>
      <c r="LAJ2" s="1814"/>
      <c r="LAK2" s="1814"/>
      <c r="LAL2" s="1814"/>
      <c r="LAM2" s="1814"/>
      <c r="LAN2" s="1814"/>
      <c r="LAO2" s="1814"/>
      <c r="LAP2" s="1814"/>
      <c r="LAQ2" s="1814"/>
      <c r="LAR2" s="1814"/>
      <c r="LAS2" s="1814"/>
      <c r="LAT2" s="1814"/>
      <c r="LAU2" s="1814"/>
      <c r="LAV2" s="1814"/>
      <c r="LAW2" s="1814"/>
      <c r="LAX2" s="1814"/>
      <c r="LAY2" s="1814"/>
      <c r="LAZ2" s="1814"/>
      <c r="LBA2" s="1814"/>
      <c r="LBB2" s="1814"/>
      <c r="LBC2" s="1814"/>
      <c r="LBD2" s="1814"/>
      <c r="LBE2" s="1814"/>
      <c r="LBF2" s="1814"/>
      <c r="LBG2" s="1814"/>
      <c r="LBH2" s="1814"/>
      <c r="LBI2" s="1814"/>
      <c r="LBJ2" s="1814"/>
      <c r="LBK2" s="1814"/>
      <c r="LBL2" s="1814"/>
      <c r="LBM2" s="1814"/>
      <c r="LBN2" s="1814"/>
      <c r="LBO2" s="1814"/>
      <c r="LBP2" s="1814"/>
      <c r="LBQ2" s="1814"/>
      <c r="LBR2" s="1814"/>
      <c r="LBS2" s="1814"/>
      <c r="LBT2" s="1814"/>
      <c r="LBU2" s="1814"/>
      <c r="LBV2" s="1814"/>
      <c r="LBW2" s="1814"/>
      <c r="LBX2" s="1814"/>
      <c r="LBY2" s="1814"/>
      <c r="LBZ2" s="1814"/>
      <c r="LCA2" s="1814"/>
      <c r="LCB2" s="1814"/>
      <c r="LCC2" s="1814"/>
      <c r="LCD2" s="1814"/>
      <c r="LCE2" s="1814"/>
      <c r="LCF2" s="1814"/>
      <c r="LCG2" s="1814"/>
      <c r="LCH2" s="1814"/>
      <c r="LCI2" s="1814"/>
      <c r="LCJ2" s="1814"/>
      <c r="LCK2" s="1814"/>
      <c r="LCL2" s="1814"/>
      <c r="LCM2" s="1814"/>
      <c r="LCN2" s="1814"/>
      <c r="LCO2" s="1814"/>
      <c r="LCP2" s="1814"/>
      <c r="LCQ2" s="1814"/>
      <c r="LCR2" s="1814"/>
      <c r="LCS2" s="1814"/>
      <c r="LCT2" s="1814"/>
      <c r="LCU2" s="1814"/>
      <c r="LCV2" s="1814"/>
      <c r="LCW2" s="1814"/>
      <c r="LCX2" s="1814"/>
      <c r="LCY2" s="1814"/>
      <c r="LCZ2" s="1814"/>
      <c r="LDA2" s="1814"/>
      <c r="LDB2" s="1814"/>
      <c r="LDC2" s="1814"/>
      <c r="LDD2" s="1814"/>
      <c r="LDE2" s="1814"/>
      <c r="LDF2" s="1814"/>
      <c r="LDG2" s="1814"/>
      <c r="LDH2" s="1814"/>
      <c r="LDI2" s="1814"/>
      <c r="LDJ2" s="1814"/>
      <c r="LDK2" s="1814"/>
      <c r="LDL2" s="1814"/>
      <c r="LDM2" s="1814"/>
      <c r="LDN2" s="1814"/>
      <c r="LDO2" s="1814"/>
      <c r="LDP2" s="1814"/>
      <c r="LDQ2" s="1814"/>
      <c r="LDR2" s="1814"/>
      <c r="LDS2" s="1814"/>
      <c r="LDT2" s="1814"/>
      <c r="LDU2" s="1814"/>
      <c r="LDV2" s="1814"/>
      <c r="LDW2" s="1814"/>
      <c r="LDX2" s="1814"/>
      <c r="LDY2" s="1814"/>
      <c r="LDZ2" s="1814"/>
      <c r="LEA2" s="1814"/>
      <c r="LEB2" s="1814"/>
      <c r="LEC2" s="1814"/>
      <c r="LED2" s="1814"/>
      <c r="LEE2" s="1814"/>
      <c r="LEF2" s="1814"/>
      <c r="LEG2" s="1814"/>
      <c r="LEH2" s="1814"/>
      <c r="LEI2" s="1814"/>
      <c r="LEJ2" s="1814"/>
      <c r="LEK2" s="1814"/>
      <c r="LEL2" s="1814"/>
      <c r="LEM2" s="1814"/>
      <c r="LEN2" s="1814"/>
      <c r="LEO2" s="1814"/>
      <c r="LEP2" s="1814"/>
      <c r="LEQ2" s="1814"/>
      <c r="LER2" s="1814"/>
      <c r="LES2" s="1814"/>
      <c r="LET2" s="1814"/>
      <c r="LEU2" s="1814"/>
      <c r="LEV2" s="1814"/>
      <c r="LEW2" s="1814"/>
      <c r="LEX2" s="1814"/>
      <c r="LEY2" s="1814"/>
      <c r="LEZ2" s="1814"/>
      <c r="LFA2" s="1814"/>
      <c r="LFB2" s="1814"/>
      <c r="LFC2" s="1814"/>
      <c r="LFD2" s="1814"/>
      <c r="LFE2" s="1814"/>
      <c r="LFF2" s="1814"/>
      <c r="LFG2" s="1814"/>
      <c r="LFH2" s="1814"/>
      <c r="LFI2" s="1814"/>
      <c r="LFJ2" s="1814"/>
      <c r="LFK2" s="1814"/>
      <c r="LFL2" s="1814"/>
      <c r="LFM2" s="1814"/>
      <c r="LFN2" s="1814"/>
      <c r="LFO2" s="1814"/>
      <c r="LFP2" s="1814"/>
      <c r="LFQ2" s="1814"/>
      <c r="LFR2" s="1814"/>
      <c r="LFS2" s="1814"/>
      <c r="LFT2" s="1814"/>
      <c r="LFU2" s="1814"/>
      <c r="LFV2" s="1814"/>
      <c r="LFW2" s="1814"/>
      <c r="LFX2" s="1814"/>
      <c r="LFY2" s="1814"/>
      <c r="LFZ2" s="1814"/>
      <c r="LGA2" s="1814"/>
      <c r="LGB2" s="1814"/>
      <c r="LGC2" s="1814"/>
      <c r="LGD2" s="1814"/>
      <c r="LGE2" s="1814"/>
      <c r="LGF2" s="1814"/>
      <c r="LGG2" s="1814"/>
      <c r="LGH2" s="1814"/>
      <c r="LGI2" s="1814"/>
      <c r="LGJ2" s="1814"/>
      <c r="LGK2" s="1814"/>
      <c r="LGL2" s="1814"/>
      <c r="LGM2" s="1814"/>
      <c r="LGN2" s="1814"/>
      <c r="LGO2" s="1814"/>
      <c r="LGP2" s="1814"/>
      <c r="LGQ2" s="1814"/>
      <c r="LGR2" s="1814"/>
      <c r="LGS2" s="1814"/>
      <c r="LGT2" s="1814"/>
      <c r="LGU2" s="1814"/>
      <c r="LGV2" s="1814"/>
      <c r="LGW2" s="1814"/>
      <c r="LGX2" s="1814"/>
      <c r="LGY2" s="1814"/>
      <c r="LGZ2" s="1814"/>
      <c r="LHA2" s="1814"/>
      <c r="LHB2" s="1814"/>
      <c r="LHC2" s="1814"/>
      <c r="LHD2" s="1814"/>
      <c r="LHE2" s="1814"/>
      <c r="LHF2" s="1814"/>
      <c r="LHG2" s="1814"/>
      <c r="LHH2" s="1814"/>
      <c r="LHI2" s="1814"/>
      <c r="LHJ2" s="1814"/>
      <c r="LHK2" s="1814"/>
      <c r="LHL2" s="1814"/>
      <c r="LHM2" s="1814"/>
      <c r="LHN2" s="1814"/>
      <c r="LHO2" s="1814"/>
      <c r="LHP2" s="1814"/>
      <c r="LHQ2" s="1814"/>
      <c r="LHR2" s="1814"/>
      <c r="LHS2" s="1814"/>
      <c r="LHT2" s="1814"/>
      <c r="LHU2" s="1814"/>
      <c r="LHV2" s="1814"/>
      <c r="LHW2" s="1814"/>
      <c r="LHX2" s="1814"/>
      <c r="LHY2" s="1814"/>
      <c r="LHZ2" s="1814"/>
      <c r="LIA2" s="1814"/>
      <c r="LIB2" s="1814"/>
      <c r="LIC2" s="1814"/>
      <c r="LID2" s="1814"/>
      <c r="LIE2" s="1814"/>
      <c r="LIF2" s="1814"/>
      <c r="LIG2" s="1814"/>
      <c r="LIH2" s="1814"/>
      <c r="LII2" s="1814"/>
      <c r="LIJ2" s="1814"/>
      <c r="LIK2" s="1814"/>
      <c r="LIL2" s="1814"/>
      <c r="LIM2" s="1814"/>
      <c r="LIN2" s="1814"/>
      <c r="LIO2" s="1814"/>
      <c r="LIP2" s="1814"/>
      <c r="LIQ2" s="1814"/>
      <c r="LIR2" s="1814"/>
      <c r="LIS2" s="1814"/>
      <c r="LIT2" s="1814"/>
      <c r="LIU2" s="1814"/>
      <c r="LIV2" s="1814"/>
      <c r="LIW2" s="1814"/>
      <c r="LIX2" s="1814"/>
      <c r="LIY2" s="1814"/>
      <c r="LIZ2" s="1814"/>
      <c r="LJA2" s="1814"/>
      <c r="LJB2" s="1814"/>
      <c r="LJC2" s="1814"/>
      <c r="LJD2" s="1814"/>
      <c r="LJE2" s="1814"/>
      <c r="LJF2" s="1814"/>
      <c r="LJG2" s="1814"/>
      <c r="LJH2" s="1814"/>
      <c r="LJI2" s="1814"/>
      <c r="LJJ2" s="1814"/>
      <c r="LJK2" s="1814"/>
      <c r="LJL2" s="1814"/>
      <c r="LJM2" s="1814"/>
      <c r="LJN2" s="1814"/>
      <c r="LJO2" s="1814"/>
      <c r="LJP2" s="1814"/>
      <c r="LJQ2" s="1814"/>
      <c r="LJR2" s="1814"/>
      <c r="LJS2" s="1814"/>
      <c r="LJT2" s="1814"/>
      <c r="LJU2" s="1814"/>
      <c r="LJV2" s="1814"/>
      <c r="LJW2" s="1814"/>
      <c r="LJX2" s="1814"/>
      <c r="LJY2" s="1814"/>
      <c r="LJZ2" s="1814"/>
      <c r="LKA2" s="1814"/>
      <c r="LKB2" s="1814"/>
      <c r="LKC2" s="1814"/>
      <c r="LKD2" s="1814"/>
      <c r="LKE2" s="1814"/>
      <c r="LKF2" s="1814"/>
      <c r="LKG2" s="1814"/>
      <c r="LKH2" s="1814"/>
      <c r="LKI2" s="1814"/>
      <c r="LKJ2" s="1814"/>
      <c r="LKK2" s="1814"/>
      <c r="LKL2" s="1814"/>
      <c r="LKM2" s="1814"/>
      <c r="LKN2" s="1814"/>
      <c r="LKO2" s="1814"/>
      <c r="LKP2" s="1814"/>
      <c r="LKQ2" s="1814"/>
      <c r="LKR2" s="1814"/>
      <c r="LKS2" s="1814"/>
      <c r="LKT2" s="1814"/>
      <c r="LKU2" s="1814"/>
      <c r="LKV2" s="1814"/>
      <c r="LKW2" s="1814"/>
      <c r="LKX2" s="1814"/>
      <c r="LKY2" s="1814"/>
      <c r="LKZ2" s="1814"/>
      <c r="LLA2" s="1814"/>
      <c r="LLB2" s="1814"/>
      <c r="LLC2" s="1814"/>
      <c r="LLD2" s="1814"/>
      <c r="LLE2" s="1814"/>
      <c r="LLF2" s="1814"/>
      <c r="LLG2" s="1814"/>
      <c r="LLH2" s="1814"/>
      <c r="LLI2" s="1814"/>
      <c r="LLJ2" s="1814"/>
      <c r="LLK2" s="1814"/>
      <c r="LLL2" s="1814"/>
      <c r="LLM2" s="1814"/>
      <c r="LLN2" s="1814"/>
      <c r="LLO2" s="1814"/>
      <c r="LLP2" s="1814"/>
      <c r="LLQ2" s="1814"/>
      <c r="LLR2" s="1814"/>
      <c r="LLS2" s="1814"/>
      <c r="LLT2" s="1814"/>
      <c r="LLU2" s="1814"/>
      <c r="LLV2" s="1814"/>
      <c r="LLW2" s="1814"/>
      <c r="LLX2" s="1814"/>
      <c r="LLY2" s="1814"/>
      <c r="LLZ2" s="1814"/>
      <c r="LMA2" s="1814"/>
      <c r="LMB2" s="1814"/>
      <c r="LMC2" s="1814"/>
      <c r="LMD2" s="1814"/>
      <c r="LME2" s="1814"/>
      <c r="LMF2" s="1814"/>
      <c r="LMG2" s="1814"/>
      <c r="LMH2" s="1814"/>
      <c r="LMI2" s="1814"/>
      <c r="LMJ2" s="1814"/>
      <c r="LMK2" s="1814"/>
      <c r="LML2" s="1814"/>
      <c r="LMM2" s="1814"/>
      <c r="LMN2" s="1814"/>
      <c r="LMO2" s="1814"/>
      <c r="LMP2" s="1814"/>
      <c r="LMQ2" s="1814"/>
      <c r="LMR2" s="1814"/>
      <c r="LMS2" s="1814"/>
      <c r="LMT2" s="1814"/>
      <c r="LMU2" s="1814"/>
      <c r="LMV2" s="1814"/>
      <c r="LMW2" s="1814"/>
      <c r="LMX2" s="1814"/>
      <c r="LMY2" s="1814"/>
      <c r="LMZ2" s="1814"/>
      <c r="LNA2" s="1814"/>
      <c r="LNB2" s="1814"/>
      <c r="LNC2" s="1814"/>
      <c r="LND2" s="1814"/>
      <c r="LNE2" s="1814"/>
      <c r="LNF2" s="1814"/>
      <c r="LNG2" s="1814"/>
      <c r="LNH2" s="1814"/>
      <c r="LNI2" s="1814"/>
      <c r="LNJ2" s="1814"/>
      <c r="LNK2" s="1814"/>
      <c r="LNL2" s="1814"/>
      <c r="LNM2" s="1814"/>
      <c r="LNN2" s="1814"/>
      <c r="LNO2" s="1814"/>
      <c r="LNP2" s="1814"/>
      <c r="LNQ2" s="1814"/>
      <c r="LNR2" s="1814"/>
      <c r="LNS2" s="1814"/>
      <c r="LNT2" s="1814"/>
      <c r="LNU2" s="1814"/>
      <c r="LNV2" s="1814"/>
      <c r="LNW2" s="1814"/>
      <c r="LNX2" s="1814"/>
      <c r="LNY2" s="1814"/>
      <c r="LNZ2" s="1814"/>
      <c r="LOA2" s="1814"/>
      <c r="LOB2" s="1814"/>
      <c r="LOC2" s="1814"/>
      <c r="LOD2" s="1814"/>
      <c r="LOE2" s="1814"/>
      <c r="LOF2" s="1814"/>
      <c r="LOG2" s="1814"/>
      <c r="LOH2" s="1814"/>
      <c r="LOI2" s="1814"/>
      <c r="LOJ2" s="1814"/>
      <c r="LOK2" s="1814"/>
      <c r="LOL2" s="1814"/>
      <c r="LOM2" s="1814"/>
      <c r="LON2" s="1814"/>
      <c r="LOO2" s="1814"/>
      <c r="LOP2" s="1814"/>
      <c r="LOQ2" s="1814"/>
      <c r="LOR2" s="1814"/>
      <c r="LOS2" s="1814"/>
      <c r="LOT2" s="1814"/>
      <c r="LOU2" s="1814"/>
      <c r="LOV2" s="1814"/>
      <c r="LOW2" s="1814"/>
      <c r="LOX2" s="1814"/>
      <c r="LOY2" s="1814"/>
      <c r="LOZ2" s="1814"/>
      <c r="LPA2" s="1814"/>
      <c r="LPB2" s="1814"/>
      <c r="LPC2" s="1814"/>
      <c r="LPD2" s="1814"/>
      <c r="LPE2" s="1814"/>
      <c r="LPF2" s="1814"/>
      <c r="LPG2" s="1814"/>
      <c r="LPH2" s="1814"/>
      <c r="LPI2" s="1814"/>
      <c r="LPJ2" s="1814"/>
      <c r="LPK2" s="1814"/>
      <c r="LPL2" s="1814"/>
      <c r="LPM2" s="1814"/>
      <c r="LPN2" s="1814"/>
      <c r="LPO2" s="1814"/>
      <c r="LPP2" s="1814"/>
      <c r="LPQ2" s="1814"/>
      <c r="LPR2" s="1814"/>
      <c r="LPS2" s="1814"/>
      <c r="LPT2" s="1814"/>
      <c r="LPU2" s="1814"/>
      <c r="LPV2" s="1814"/>
      <c r="LPW2" s="1814"/>
      <c r="LPX2" s="1814"/>
      <c r="LPY2" s="1814"/>
      <c r="LPZ2" s="1814"/>
      <c r="LQA2" s="1814"/>
      <c r="LQB2" s="1814"/>
      <c r="LQC2" s="1814"/>
      <c r="LQD2" s="1814"/>
      <c r="LQE2" s="1814"/>
      <c r="LQF2" s="1814"/>
      <c r="LQG2" s="1814"/>
      <c r="LQH2" s="1814"/>
      <c r="LQI2" s="1814"/>
      <c r="LQJ2" s="1814"/>
      <c r="LQK2" s="1814"/>
      <c r="LQL2" s="1814"/>
      <c r="LQM2" s="1814"/>
      <c r="LQN2" s="1814"/>
      <c r="LQO2" s="1814"/>
      <c r="LQP2" s="1814"/>
      <c r="LQQ2" s="1814"/>
      <c r="LQR2" s="1814"/>
      <c r="LQS2" s="1814"/>
      <c r="LQT2" s="1814"/>
      <c r="LQU2" s="1814"/>
      <c r="LQV2" s="1814"/>
      <c r="LQW2" s="1814"/>
      <c r="LQX2" s="1814"/>
      <c r="LQY2" s="1814"/>
      <c r="LQZ2" s="1814"/>
      <c r="LRA2" s="1814"/>
      <c r="LRB2" s="1814"/>
      <c r="LRC2" s="1814"/>
      <c r="LRD2" s="1814"/>
      <c r="LRE2" s="1814"/>
      <c r="LRF2" s="1814"/>
      <c r="LRG2" s="1814"/>
      <c r="LRH2" s="1814"/>
      <c r="LRI2" s="1814"/>
      <c r="LRJ2" s="1814"/>
      <c r="LRK2" s="1814"/>
      <c r="LRL2" s="1814"/>
      <c r="LRM2" s="1814"/>
      <c r="LRN2" s="1814"/>
      <c r="LRO2" s="1814"/>
      <c r="LRP2" s="1814"/>
      <c r="LRQ2" s="1814"/>
      <c r="LRR2" s="1814"/>
      <c r="LRS2" s="1814"/>
      <c r="LRT2" s="1814"/>
      <c r="LRU2" s="1814"/>
      <c r="LRV2" s="1814"/>
      <c r="LRW2" s="1814"/>
      <c r="LRX2" s="1814"/>
      <c r="LRY2" s="1814"/>
      <c r="LRZ2" s="1814"/>
      <c r="LSA2" s="1814"/>
      <c r="LSB2" s="1814"/>
      <c r="LSC2" s="1814"/>
      <c r="LSD2" s="1814"/>
      <c r="LSE2" s="1814"/>
      <c r="LSF2" s="1814"/>
      <c r="LSG2" s="1814"/>
      <c r="LSH2" s="1814"/>
      <c r="LSI2" s="1814"/>
      <c r="LSJ2" s="1814"/>
      <c r="LSK2" s="1814"/>
      <c r="LSL2" s="1814"/>
      <c r="LSM2" s="1814"/>
      <c r="LSN2" s="1814"/>
      <c r="LSO2" s="1814"/>
      <c r="LSP2" s="1814"/>
      <c r="LSQ2" s="1814"/>
      <c r="LSR2" s="1814"/>
      <c r="LSS2" s="1814"/>
      <c r="LST2" s="1814"/>
      <c r="LSU2" s="1814"/>
      <c r="LSV2" s="1814"/>
      <c r="LSW2" s="1814"/>
      <c r="LSX2" s="1814"/>
      <c r="LSY2" s="1814"/>
      <c r="LSZ2" s="1814"/>
      <c r="LTA2" s="1814"/>
      <c r="LTB2" s="1814"/>
      <c r="LTC2" s="1814"/>
      <c r="LTD2" s="1814"/>
      <c r="LTE2" s="1814"/>
      <c r="LTF2" s="1814"/>
      <c r="LTG2" s="1814"/>
      <c r="LTH2" s="1814"/>
      <c r="LTI2" s="1814"/>
      <c r="LTJ2" s="1814"/>
      <c r="LTK2" s="1814"/>
      <c r="LTL2" s="1814"/>
      <c r="LTM2" s="1814"/>
      <c r="LTN2" s="1814"/>
      <c r="LTO2" s="1814"/>
      <c r="LTP2" s="1814"/>
      <c r="LTQ2" s="1814"/>
      <c r="LTR2" s="1814"/>
      <c r="LTS2" s="1814"/>
      <c r="LTT2" s="1814"/>
      <c r="LTU2" s="1814"/>
      <c r="LTV2" s="1814"/>
      <c r="LTW2" s="1814"/>
      <c r="LTX2" s="1814"/>
      <c r="LTY2" s="1814"/>
      <c r="LTZ2" s="1814"/>
      <c r="LUA2" s="1814"/>
      <c r="LUB2" s="1814"/>
      <c r="LUC2" s="1814"/>
      <c r="LUD2" s="1814"/>
      <c r="LUE2" s="1814"/>
      <c r="LUF2" s="1814"/>
      <c r="LUG2" s="1814"/>
      <c r="LUH2" s="1814"/>
      <c r="LUI2" s="1814"/>
      <c r="LUJ2" s="1814"/>
      <c r="LUK2" s="1814"/>
      <c r="LUL2" s="1814"/>
      <c r="LUM2" s="1814"/>
      <c r="LUN2" s="1814"/>
      <c r="LUO2" s="1814"/>
      <c r="LUP2" s="1814"/>
      <c r="LUQ2" s="1814"/>
      <c r="LUR2" s="1814"/>
      <c r="LUS2" s="1814"/>
      <c r="LUT2" s="1814"/>
      <c r="LUU2" s="1814"/>
      <c r="LUV2" s="1814"/>
      <c r="LUW2" s="1814"/>
      <c r="LUX2" s="1814"/>
      <c r="LUY2" s="1814"/>
      <c r="LUZ2" s="1814"/>
      <c r="LVA2" s="1814"/>
      <c r="LVB2" s="1814"/>
      <c r="LVC2" s="1814"/>
      <c r="LVD2" s="1814"/>
      <c r="LVE2" s="1814"/>
      <c r="LVF2" s="1814"/>
      <c r="LVG2" s="1814"/>
      <c r="LVH2" s="1814"/>
      <c r="LVI2" s="1814"/>
      <c r="LVJ2" s="1814"/>
      <c r="LVK2" s="1814"/>
      <c r="LVL2" s="1814"/>
      <c r="LVM2" s="1814"/>
      <c r="LVN2" s="1814"/>
      <c r="LVO2" s="1814"/>
      <c r="LVP2" s="1814"/>
      <c r="LVQ2" s="1814"/>
      <c r="LVR2" s="1814"/>
      <c r="LVS2" s="1814"/>
      <c r="LVT2" s="1814"/>
      <c r="LVU2" s="1814"/>
      <c r="LVV2" s="1814"/>
      <c r="LVW2" s="1814"/>
      <c r="LVX2" s="1814"/>
      <c r="LVY2" s="1814"/>
      <c r="LVZ2" s="1814"/>
      <c r="LWA2" s="1814"/>
      <c r="LWB2" s="1814"/>
      <c r="LWC2" s="1814"/>
      <c r="LWD2" s="1814"/>
      <c r="LWE2" s="1814"/>
      <c r="LWF2" s="1814"/>
      <c r="LWG2" s="1814"/>
      <c r="LWH2" s="1814"/>
      <c r="LWI2" s="1814"/>
      <c r="LWJ2" s="1814"/>
      <c r="LWK2" s="1814"/>
      <c r="LWL2" s="1814"/>
      <c r="LWM2" s="1814"/>
      <c r="LWN2" s="1814"/>
      <c r="LWO2" s="1814"/>
      <c r="LWP2" s="1814"/>
      <c r="LWQ2" s="1814"/>
      <c r="LWR2" s="1814"/>
      <c r="LWS2" s="1814"/>
      <c r="LWT2" s="1814"/>
      <c r="LWU2" s="1814"/>
      <c r="LWV2" s="1814"/>
      <c r="LWW2" s="1814"/>
      <c r="LWX2" s="1814"/>
      <c r="LWY2" s="1814"/>
      <c r="LWZ2" s="1814"/>
      <c r="LXA2" s="1814"/>
      <c r="LXB2" s="1814"/>
      <c r="LXC2" s="1814"/>
      <c r="LXD2" s="1814"/>
      <c r="LXE2" s="1814"/>
      <c r="LXF2" s="1814"/>
      <c r="LXG2" s="1814"/>
      <c r="LXH2" s="1814"/>
      <c r="LXI2" s="1814"/>
      <c r="LXJ2" s="1814"/>
      <c r="LXK2" s="1814"/>
      <c r="LXL2" s="1814"/>
      <c r="LXM2" s="1814"/>
      <c r="LXN2" s="1814"/>
      <c r="LXO2" s="1814"/>
      <c r="LXP2" s="1814"/>
      <c r="LXQ2" s="1814"/>
      <c r="LXR2" s="1814"/>
      <c r="LXS2" s="1814"/>
      <c r="LXT2" s="1814"/>
      <c r="LXU2" s="1814"/>
      <c r="LXV2" s="1814"/>
      <c r="LXW2" s="1814"/>
      <c r="LXX2" s="1814"/>
      <c r="LXY2" s="1814"/>
      <c r="LXZ2" s="1814"/>
      <c r="LYA2" s="1814"/>
      <c r="LYB2" s="1814"/>
      <c r="LYC2" s="1814"/>
      <c r="LYD2" s="1814"/>
      <c r="LYE2" s="1814"/>
      <c r="LYF2" s="1814"/>
      <c r="LYG2" s="1814"/>
      <c r="LYH2" s="1814"/>
      <c r="LYI2" s="1814"/>
      <c r="LYJ2" s="1814"/>
      <c r="LYK2" s="1814"/>
      <c r="LYL2" s="1814"/>
      <c r="LYM2" s="1814"/>
      <c r="LYN2" s="1814"/>
      <c r="LYO2" s="1814"/>
      <c r="LYP2" s="1814"/>
      <c r="LYQ2" s="1814"/>
      <c r="LYR2" s="1814"/>
      <c r="LYS2" s="1814"/>
      <c r="LYT2" s="1814"/>
      <c r="LYU2" s="1814"/>
      <c r="LYV2" s="1814"/>
      <c r="LYW2" s="1814"/>
      <c r="LYX2" s="1814"/>
      <c r="LYY2" s="1814"/>
      <c r="LYZ2" s="1814"/>
      <c r="LZA2" s="1814"/>
      <c r="LZB2" s="1814"/>
      <c r="LZC2" s="1814"/>
      <c r="LZD2" s="1814"/>
      <c r="LZE2" s="1814"/>
      <c r="LZF2" s="1814"/>
      <c r="LZG2" s="1814"/>
      <c r="LZH2" s="1814"/>
      <c r="LZI2" s="1814"/>
      <c r="LZJ2" s="1814"/>
      <c r="LZK2" s="1814"/>
      <c r="LZL2" s="1814"/>
      <c r="LZM2" s="1814"/>
      <c r="LZN2" s="1814"/>
      <c r="LZO2" s="1814"/>
      <c r="LZP2" s="1814"/>
      <c r="LZQ2" s="1814"/>
      <c r="LZR2" s="1814"/>
      <c r="LZS2" s="1814"/>
      <c r="LZT2" s="1814"/>
      <c r="LZU2" s="1814"/>
      <c r="LZV2" s="1814"/>
      <c r="LZW2" s="1814"/>
      <c r="LZX2" s="1814"/>
      <c r="LZY2" s="1814"/>
      <c r="LZZ2" s="1814"/>
      <c r="MAA2" s="1814"/>
      <c r="MAB2" s="1814"/>
      <c r="MAC2" s="1814"/>
      <c r="MAD2" s="1814"/>
      <c r="MAE2" s="1814"/>
      <c r="MAF2" s="1814"/>
      <c r="MAG2" s="1814"/>
      <c r="MAH2" s="1814"/>
      <c r="MAI2" s="1814"/>
      <c r="MAJ2" s="1814"/>
      <c r="MAK2" s="1814"/>
      <c r="MAL2" s="1814"/>
      <c r="MAM2" s="1814"/>
      <c r="MAN2" s="1814"/>
      <c r="MAO2" s="1814"/>
      <c r="MAP2" s="1814"/>
      <c r="MAQ2" s="1814"/>
      <c r="MAR2" s="1814"/>
      <c r="MAS2" s="1814"/>
      <c r="MAT2" s="1814"/>
      <c r="MAU2" s="1814"/>
      <c r="MAV2" s="1814"/>
      <c r="MAW2" s="1814"/>
      <c r="MAX2" s="1814"/>
      <c r="MAY2" s="1814"/>
      <c r="MAZ2" s="1814"/>
      <c r="MBA2" s="1814"/>
      <c r="MBB2" s="1814"/>
      <c r="MBC2" s="1814"/>
      <c r="MBD2" s="1814"/>
      <c r="MBE2" s="1814"/>
      <c r="MBF2" s="1814"/>
      <c r="MBG2" s="1814"/>
      <c r="MBH2" s="1814"/>
      <c r="MBI2" s="1814"/>
      <c r="MBJ2" s="1814"/>
      <c r="MBK2" s="1814"/>
      <c r="MBL2" s="1814"/>
      <c r="MBM2" s="1814"/>
      <c r="MBN2" s="1814"/>
      <c r="MBO2" s="1814"/>
      <c r="MBP2" s="1814"/>
      <c r="MBQ2" s="1814"/>
      <c r="MBR2" s="1814"/>
      <c r="MBS2" s="1814"/>
      <c r="MBT2" s="1814"/>
      <c r="MBU2" s="1814"/>
      <c r="MBV2" s="1814"/>
      <c r="MBW2" s="1814"/>
      <c r="MBX2" s="1814"/>
      <c r="MBY2" s="1814"/>
      <c r="MBZ2" s="1814"/>
      <c r="MCA2" s="1814"/>
      <c r="MCB2" s="1814"/>
      <c r="MCC2" s="1814"/>
      <c r="MCD2" s="1814"/>
      <c r="MCE2" s="1814"/>
      <c r="MCF2" s="1814"/>
      <c r="MCG2" s="1814"/>
      <c r="MCH2" s="1814"/>
      <c r="MCI2" s="1814"/>
      <c r="MCJ2" s="1814"/>
      <c r="MCK2" s="1814"/>
      <c r="MCL2" s="1814"/>
      <c r="MCM2" s="1814"/>
      <c r="MCN2" s="1814"/>
      <c r="MCO2" s="1814"/>
      <c r="MCP2" s="1814"/>
      <c r="MCQ2" s="1814"/>
      <c r="MCR2" s="1814"/>
      <c r="MCS2" s="1814"/>
      <c r="MCT2" s="1814"/>
      <c r="MCU2" s="1814"/>
      <c r="MCV2" s="1814"/>
      <c r="MCW2" s="1814"/>
      <c r="MCX2" s="1814"/>
      <c r="MCY2" s="1814"/>
      <c r="MCZ2" s="1814"/>
      <c r="MDA2" s="1814"/>
      <c r="MDB2" s="1814"/>
      <c r="MDC2" s="1814"/>
      <c r="MDD2" s="1814"/>
      <c r="MDE2" s="1814"/>
      <c r="MDF2" s="1814"/>
      <c r="MDG2" s="1814"/>
      <c r="MDH2" s="1814"/>
      <c r="MDI2" s="1814"/>
      <c r="MDJ2" s="1814"/>
      <c r="MDK2" s="1814"/>
      <c r="MDL2" s="1814"/>
      <c r="MDM2" s="1814"/>
      <c r="MDN2" s="1814"/>
      <c r="MDO2" s="1814"/>
      <c r="MDP2" s="1814"/>
      <c r="MDQ2" s="1814"/>
      <c r="MDR2" s="1814"/>
      <c r="MDS2" s="1814"/>
      <c r="MDT2" s="1814"/>
      <c r="MDU2" s="1814"/>
      <c r="MDV2" s="1814"/>
      <c r="MDW2" s="1814"/>
      <c r="MDX2" s="1814"/>
      <c r="MDY2" s="1814"/>
      <c r="MDZ2" s="1814"/>
      <c r="MEA2" s="1814"/>
      <c r="MEB2" s="1814"/>
      <c r="MEC2" s="1814"/>
      <c r="MED2" s="1814"/>
      <c r="MEE2" s="1814"/>
      <c r="MEF2" s="1814"/>
      <c r="MEG2" s="1814"/>
      <c r="MEH2" s="1814"/>
      <c r="MEI2" s="1814"/>
      <c r="MEJ2" s="1814"/>
      <c r="MEK2" s="1814"/>
      <c r="MEL2" s="1814"/>
      <c r="MEM2" s="1814"/>
      <c r="MEN2" s="1814"/>
      <c r="MEO2" s="1814"/>
      <c r="MEP2" s="1814"/>
      <c r="MEQ2" s="1814"/>
      <c r="MER2" s="1814"/>
      <c r="MES2" s="1814"/>
      <c r="MET2" s="1814"/>
      <c r="MEU2" s="1814"/>
      <c r="MEV2" s="1814"/>
      <c r="MEW2" s="1814"/>
      <c r="MEX2" s="1814"/>
      <c r="MEY2" s="1814"/>
      <c r="MEZ2" s="1814"/>
      <c r="MFA2" s="1814"/>
      <c r="MFB2" s="1814"/>
      <c r="MFC2" s="1814"/>
      <c r="MFD2" s="1814"/>
      <c r="MFE2" s="1814"/>
      <c r="MFF2" s="1814"/>
      <c r="MFG2" s="1814"/>
      <c r="MFH2" s="1814"/>
      <c r="MFI2" s="1814"/>
      <c r="MFJ2" s="1814"/>
      <c r="MFK2" s="1814"/>
      <c r="MFL2" s="1814"/>
      <c r="MFM2" s="1814"/>
      <c r="MFN2" s="1814"/>
      <c r="MFO2" s="1814"/>
      <c r="MFP2" s="1814"/>
      <c r="MFQ2" s="1814"/>
      <c r="MFR2" s="1814"/>
      <c r="MFS2" s="1814"/>
      <c r="MFT2" s="1814"/>
      <c r="MFU2" s="1814"/>
      <c r="MFV2" s="1814"/>
      <c r="MFW2" s="1814"/>
      <c r="MFX2" s="1814"/>
      <c r="MFY2" s="1814"/>
      <c r="MFZ2" s="1814"/>
      <c r="MGA2" s="1814"/>
      <c r="MGB2" s="1814"/>
      <c r="MGC2" s="1814"/>
      <c r="MGD2" s="1814"/>
      <c r="MGE2" s="1814"/>
      <c r="MGF2" s="1814"/>
      <c r="MGG2" s="1814"/>
      <c r="MGH2" s="1814"/>
      <c r="MGI2" s="1814"/>
      <c r="MGJ2" s="1814"/>
      <c r="MGK2" s="1814"/>
      <c r="MGL2" s="1814"/>
      <c r="MGM2" s="1814"/>
      <c r="MGN2" s="1814"/>
      <c r="MGO2" s="1814"/>
      <c r="MGP2" s="1814"/>
      <c r="MGQ2" s="1814"/>
      <c r="MGR2" s="1814"/>
      <c r="MGS2" s="1814"/>
      <c r="MGT2" s="1814"/>
      <c r="MGU2" s="1814"/>
      <c r="MGV2" s="1814"/>
      <c r="MGW2" s="1814"/>
      <c r="MGX2" s="1814"/>
      <c r="MGY2" s="1814"/>
      <c r="MGZ2" s="1814"/>
      <c r="MHA2" s="1814"/>
      <c r="MHB2" s="1814"/>
      <c r="MHC2" s="1814"/>
      <c r="MHD2" s="1814"/>
      <c r="MHE2" s="1814"/>
      <c r="MHF2" s="1814"/>
      <c r="MHG2" s="1814"/>
      <c r="MHH2" s="1814"/>
      <c r="MHI2" s="1814"/>
      <c r="MHJ2" s="1814"/>
      <c r="MHK2" s="1814"/>
      <c r="MHL2" s="1814"/>
      <c r="MHM2" s="1814"/>
      <c r="MHN2" s="1814"/>
      <c r="MHO2" s="1814"/>
      <c r="MHP2" s="1814"/>
      <c r="MHQ2" s="1814"/>
      <c r="MHR2" s="1814"/>
      <c r="MHS2" s="1814"/>
      <c r="MHT2" s="1814"/>
      <c r="MHU2" s="1814"/>
      <c r="MHV2" s="1814"/>
      <c r="MHW2" s="1814"/>
      <c r="MHX2" s="1814"/>
      <c r="MHY2" s="1814"/>
      <c r="MHZ2" s="1814"/>
      <c r="MIA2" s="1814"/>
      <c r="MIB2" s="1814"/>
      <c r="MIC2" s="1814"/>
      <c r="MID2" s="1814"/>
      <c r="MIE2" s="1814"/>
      <c r="MIF2" s="1814"/>
      <c r="MIG2" s="1814"/>
      <c r="MIH2" s="1814"/>
      <c r="MII2" s="1814"/>
      <c r="MIJ2" s="1814"/>
      <c r="MIK2" s="1814"/>
      <c r="MIL2" s="1814"/>
      <c r="MIM2" s="1814"/>
      <c r="MIN2" s="1814"/>
      <c r="MIO2" s="1814"/>
      <c r="MIP2" s="1814"/>
      <c r="MIQ2" s="1814"/>
      <c r="MIR2" s="1814"/>
      <c r="MIS2" s="1814"/>
      <c r="MIT2" s="1814"/>
      <c r="MIU2" s="1814"/>
      <c r="MIV2" s="1814"/>
      <c r="MIW2" s="1814"/>
      <c r="MIX2" s="1814"/>
      <c r="MIY2" s="1814"/>
      <c r="MIZ2" s="1814"/>
      <c r="MJA2" s="1814"/>
      <c r="MJB2" s="1814"/>
      <c r="MJC2" s="1814"/>
      <c r="MJD2" s="1814"/>
      <c r="MJE2" s="1814"/>
      <c r="MJF2" s="1814"/>
      <c r="MJG2" s="1814"/>
      <c r="MJH2" s="1814"/>
      <c r="MJI2" s="1814"/>
      <c r="MJJ2" s="1814"/>
      <c r="MJK2" s="1814"/>
      <c r="MJL2" s="1814"/>
      <c r="MJM2" s="1814"/>
      <c r="MJN2" s="1814"/>
      <c r="MJO2" s="1814"/>
      <c r="MJP2" s="1814"/>
      <c r="MJQ2" s="1814"/>
      <c r="MJR2" s="1814"/>
      <c r="MJS2" s="1814"/>
      <c r="MJT2" s="1814"/>
      <c r="MJU2" s="1814"/>
      <c r="MJV2" s="1814"/>
      <c r="MJW2" s="1814"/>
      <c r="MJX2" s="1814"/>
      <c r="MJY2" s="1814"/>
      <c r="MJZ2" s="1814"/>
      <c r="MKA2" s="1814"/>
      <c r="MKB2" s="1814"/>
      <c r="MKC2" s="1814"/>
      <c r="MKD2" s="1814"/>
      <c r="MKE2" s="1814"/>
      <c r="MKF2" s="1814"/>
      <c r="MKG2" s="1814"/>
      <c r="MKH2" s="1814"/>
      <c r="MKI2" s="1814"/>
      <c r="MKJ2" s="1814"/>
      <c r="MKK2" s="1814"/>
      <c r="MKL2" s="1814"/>
      <c r="MKM2" s="1814"/>
      <c r="MKN2" s="1814"/>
      <c r="MKO2" s="1814"/>
      <c r="MKP2" s="1814"/>
      <c r="MKQ2" s="1814"/>
      <c r="MKR2" s="1814"/>
      <c r="MKS2" s="1814"/>
      <c r="MKT2" s="1814"/>
      <c r="MKU2" s="1814"/>
      <c r="MKV2" s="1814"/>
      <c r="MKW2" s="1814"/>
      <c r="MKX2" s="1814"/>
      <c r="MKY2" s="1814"/>
      <c r="MKZ2" s="1814"/>
      <c r="MLA2" s="1814"/>
      <c r="MLB2" s="1814"/>
      <c r="MLC2" s="1814"/>
      <c r="MLD2" s="1814"/>
      <c r="MLE2" s="1814"/>
      <c r="MLF2" s="1814"/>
      <c r="MLG2" s="1814"/>
      <c r="MLH2" s="1814"/>
      <c r="MLI2" s="1814"/>
      <c r="MLJ2" s="1814"/>
      <c r="MLK2" s="1814"/>
      <c r="MLL2" s="1814"/>
      <c r="MLM2" s="1814"/>
      <c r="MLN2" s="1814"/>
      <c r="MLO2" s="1814"/>
      <c r="MLP2" s="1814"/>
      <c r="MLQ2" s="1814"/>
      <c r="MLR2" s="1814"/>
      <c r="MLS2" s="1814"/>
      <c r="MLT2" s="1814"/>
      <c r="MLU2" s="1814"/>
      <c r="MLV2" s="1814"/>
      <c r="MLW2" s="1814"/>
      <c r="MLX2" s="1814"/>
      <c r="MLY2" s="1814"/>
      <c r="MLZ2" s="1814"/>
      <c r="MMA2" s="1814"/>
      <c r="MMB2" s="1814"/>
      <c r="MMC2" s="1814"/>
      <c r="MMD2" s="1814"/>
      <c r="MME2" s="1814"/>
      <c r="MMF2" s="1814"/>
      <c r="MMG2" s="1814"/>
      <c r="MMH2" s="1814"/>
      <c r="MMI2" s="1814"/>
      <c r="MMJ2" s="1814"/>
      <c r="MMK2" s="1814"/>
      <c r="MML2" s="1814"/>
      <c r="MMM2" s="1814"/>
      <c r="MMN2" s="1814"/>
      <c r="MMO2" s="1814"/>
      <c r="MMP2" s="1814"/>
      <c r="MMQ2" s="1814"/>
      <c r="MMR2" s="1814"/>
      <c r="MMS2" s="1814"/>
      <c r="MMT2" s="1814"/>
      <c r="MMU2" s="1814"/>
      <c r="MMV2" s="1814"/>
      <c r="MMW2" s="1814"/>
      <c r="MMX2" s="1814"/>
      <c r="MMY2" s="1814"/>
      <c r="MMZ2" s="1814"/>
      <c r="MNA2" s="1814"/>
      <c r="MNB2" s="1814"/>
      <c r="MNC2" s="1814"/>
      <c r="MND2" s="1814"/>
      <c r="MNE2" s="1814"/>
      <c r="MNF2" s="1814"/>
      <c r="MNG2" s="1814"/>
      <c r="MNH2" s="1814"/>
      <c r="MNI2" s="1814"/>
      <c r="MNJ2" s="1814"/>
      <c r="MNK2" s="1814"/>
      <c r="MNL2" s="1814"/>
      <c r="MNM2" s="1814"/>
      <c r="MNN2" s="1814"/>
      <c r="MNO2" s="1814"/>
      <c r="MNP2" s="1814"/>
      <c r="MNQ2" s="1814"/>
      <c r="MNR2" s="1814"/>
      <c r="MNS2" s="1814"/>
      <c r="MNT2" s="1814"/>
      <c r="MNU2" s="1814"/>
      <c r="MNV2" s="1814"/>
      <c r="MNW2" s="1814"/>
      <c r="MNX2" s="1814"/>
      <c r="MNY2" s="1814"/>
      <c r="MNZ2" s="1814"/>
      <c r="MOA2" s="1814"/>
      <c r="MOB2" s="1814"/>
      <c r="MOC2" s="1814"/>
      <c r="MOD2" s="1814"/>
      <c r="MOE2" s="1814"/>
      <c r="MOF2" s="1814"/>
      <c r="MOG2" s="1814"/>
      <c r="MOH2" s="1814"/>
      <c r="MOI2" s="1814"/>
      <c r="MOJ2" s="1814"/>
      <c r="MOK2" s="1814"/>
      <c r="MOL2" s="1814"/>
      <c r="MOM2" s="1814"/>
      <c r="MON2" s="1814"/>
      <c r="MOO2" s="1814"/>
      <c r="MOP2" s="1814"/>
      <c r="MOQ2" s="1814"/>
      <c r="MOR2" s="1814"/>
      <c r="MOS2" s="1814"/>
      <c r="MOT2" s="1814"/>
      <c r="MOU2" s="1814"/>
      <c r="MOV2" s="1814"/>
      <c r="MOW2" s="1814"/>
      <c r="MOX2" s="1814"/>
      <c r="MOY2" s="1814"/>
      <c r="MOZ2" s="1814"/>
      <c r="MPA2" s="1814"/>
      <c r="MPB2" s="1814"/>
      <c r="MPC2" s="1814"/>
      <c r="MPD2" s="1814"/>
      <c r="MPE2" s="1814"/>
      <c r="MPF2" s="1814"/>
      <c r="MPG2" s="1814"/>
      <c r="MPH2" s="1814"/>
      <c r="MPI2" s="1814"/>
      <c r="MPJ2" s="1814"/>
      <c r="MPK2" s="1814"/>
      <c r="MPL2" s="1814"/>
      <c r="MPM2" s="1814"/>
      <c r="MPN2" s="1814"/>
      <c r="MPO2" s="1814"/>
      <c r="MPP2" s="1814"/>
      <c r="MPQ2" s="1814"/>
      <c r="MPR2" s="1814"/>
      <c r="MPS2" s="1814"/>
      <c r="MPT2" s="1814"/>
      <c r="MPU2" s="1814"/>
      <c r="MPV2" s="1814"/>
      <c r="MPW2" s="1814"/>
      <c r="MPX2" s="1814"/>
      <c r="MPY2" s="1814"/>
      <c r="MPZ2" s="1814"/>
      <c r="MQA2" s="1814"/>
      <c r="MQB2" s="1814"/>
      <c r="MQC2" s="1814"/>
      <c r="MQD2" s="1814"/>
      <c r="MQE2" s="1814"/>
      <c r="MQF2" s="1814"/>
      <c r="MQG2" s="1814"/>
      <c r="MQH2" s="1814"/>
      <c r="MQI2" s="1814"/>
      <c r="MQJ2" s="1814"/>
      <c r="MQK2" s="1814"/>
      <c r="MQL2" s="1814"/>
      <c r="MQM2" s="1814"/>
      <c r="MQN2" s="1814"/>
      <c r="MQO2" s="1814"/>
      <c r="MQP2" s="1814"/>
      <c r="MQQ2" s="1814"/>
      <c r="MQR2" s="1814"/>
      <c r="MQS2" s="1814"/>
      <c r="MQT2" s="1814"/>
      <c r="MQU2" s="1814"/>
      <c r="MQV2" s="1814"/>
      <c r="MQW2" s="1814"/>
      <c r="MQX2" s="1814"/>
      <c r="MQY2" s="1814"/>
      <c r="MQZ2" s="1814"/>
      <c r="MRA2" s="1814"/>
      <c r="MRB2" s="1814"/>
      <c r="MRC2" s="1814"/>
      <c r="MRD2" s="1814"/>
      <c r="MRE2" s="1814"/>
      <c r="MRF2" s="1814"/>
      <c r="MRG2" s="1814"/>
      <c r="MRH2" s="1814"/>
      <c r="MRI2" s="1814"/>
      <c r="MRJ2" s="1814"/>
      <c r="MRK2" s="1814"/>
      <c r="MRL2" s="1814"/>
      <c r="MRM2" s="1814"/>
      <c r="MRN2" s="1814"/>
      <c r="MRO2" s="1814"/>
      <c r="MRP2" s="1814"/>
      <c r="MRQ2" s="1814"/>
      <c r="MRR2" s="1814"/>
      <c r="MRS2" s="1814"/>
      <c r="MRT2" s="1814"/>
      <c r="MRU2" s="1814"/>
      <c r="MRV2" s="1814"/>
      <c r="MRW2" s="1814"/>
      <c r="MRX2" s="1814"/>
      <c r="MRY2" s="1814"/>
      <c r="MRZ2" s="1814"/>
      <c r="MSA2" s="1814"/>
      <c r="MSB2" s="1814"/>
      <c r="MSC2" s="1814"/>
      <c r="MSD2" s="1814"/>
      <c r="MSE2" s="1814"/>
      <c r="MSF2" s="1814"/>
      <c r="MSG2" s="1814"/>
      <c r="MSH2" s="1814"/>
      <c r="MSI2" s="1814"/>
      <c r="MSJ2" s="1814"/>
      <c r="MSK2" s="1814"/>
      <c r="MSL2" s="1814"/>
      <c r="MSM2" s="1814"/>
      <c r="MSN2" s="1814"/>
      <c r="MSO2" s="1814"/>
      <c r="MSP2" s="1814"/>
      <c r="MSQ2" s="1814"/>
      <c r="MSR2" s="1814"/>
      <c r="MSS2" s="1814"/>
      <c r="MST2" s="1814"/>
      <c r="MSU2" s="1814"/>
      <c r="MSV2" s="1814"/>
      <c r="MSW2" s="1814"/>
      <c r="MSX2" s="1814"/>
      <c r="MSY2" s="1814"/>
      <c r="MSZ2" s="1814"/>
      <c r="MTA2" s="1814"/>
      <c r="MTB2" s="1814"/>
      <c r="MTC2" s="1814"/>
      <c r="MTD2" s="1814"/>
      <c r="MTE2" s="1814"/>
      <c r="MTF2" s="1814"/>
      <c r="MTG2" s="1814"/>
      <c r="MTH2" s="1814"/>
      <c r="MTI2" s="1814"/>
      <c r="MTJ2" s="1814"/>
      <c r="MTK2" s="1814"/>
      <c r="MTL2" s="1814"/>
      <c r="MTM2" s="1814"/>
      <c r="MTN2" s="1814"/>
      <c r="MTO2" s="1814"/>
      <c r="MTP2" s="1814"/>
      <c r="MTQ2" s="1814"/>
      <c r="MTR2" s="1814"/>
      <c r="MTS2" s="1814"/>
      <c r="MTT2" s="1814"/>
      <c r="MTU2" s="1814"/>
      <c r="MTV2" s="1814"/>
      <c r="MTW2" s="1814"/>
      <c r="MTX2" s="1814"/>
      <c r="MTY2" s="1814"/>
      <c r="MTZ2" s="1814"/>
      <c r="MUA2" s="1814"/>
      <c r="MUB2" s="1814"/>
      <c r="MUC2" s="1814"/>
      <c r="MUD2" s="1814"/>
      <c r="MUE2" s="1814"/>
      <c r="MUF2" s="1814"/>
      <c r="MUG2" s="1814"/>
      <c r="MUH2" s="1814"/>
      <c r="MUI2" s="1814"/>
      <c r="MUJ2" s="1814"/>
      <c r="MUK2" s="1814"/>
      <c r="MUL2" s="1814"/>
      <c r="MUM2" s="1814"/>
      <c r="MUN2" s="1814"/>
      <c r="MUO2" s="1814"/>
      <c r="MUP2" s="1814"/>
      <c r="MUQ2" s="1814"/>
      <c r="MUR2" s="1814"/>
      <c r="MUS2" s="1814"/>
      <c r="MUT2" s="1814"/>
      <c r="MUU2" s="1814"/>
      <c r="MUV2" s="1814"/>
      <c r="MUW2" s="1814"/>
      <c r="MUX2" s="1814"/>
      <c r="MUY2" s="1814"/>
      <c r="MUZ2" s="1814"/>
      <c r="MVA2" s="1814"/>
      <c r="MVB2" s="1814"/>
      <c r="MVC2" s="1814"/>
      <c r="MVD2" s="1814"/>
      <c r="MVE2" s="1814"/>
      <c r="MVF2" s="1814"/>
      <c r="MVG2" s="1814"/>
      <c r="MVH2" s="1814"/>
      <c r="MVI2" s="1814"/>
      <c r="MVJ2" s="1814"/>
      <c r="MVK2" s="1814"/>
      <c r="MVL2" s="1814"/>
      <c r="MVM2" s="1814"/>
      <c r="MVN2" s="1814"/>
      <c r="MVO2" s="1814"/>
      <c r="MVP2" s="1814"/>
      <c r="MVQ2" s="1814"/>
      <c r="MVR2" s="1814"/>
      <c r="MVS2" s="1814"/>
      <c r="MVT2" s="1814"/>
      <c r="MVU2" s="1814"/>
      <c r="MVV2" s="1814"/>
      <c r="MVW2" s="1814"/>
      <c r="MVX2" s="1814"/>
      <c r="MVY2" s="1814"/>
      <c r="MVZ2" s="1814"/>
      <c r="MWA2" s="1814"/>
      <c r="MWB2" s="1814"/>
      <c r="MWC2" s="1814"/>
      <c r="MWD2" s="1814"/>
      <c r="MWE2" s="1814"/>
      <c r="MWF2" s="1814"/>
      <c r="MWG2" s="1814"/>
      <c r="MWH2" s="1814"/>
      <c r="MWI2" s="1814"/>
      <c r="MWJ2" s="1814"/>
      <c r="MWK2" s="1814"/>
      <c r="MWL2" s="1814"/>
      <c r="MWM2" s="1814"/>
      <c r="MWN2" s="1814"/>
      <c r="MWO2" s="1814"/>
      <c r="MWP2" s="1814"/>
      <c r="MWQ2" s="1814"/>
      <c r="MWR2" s="1814"/>
      <c r="MWS2" s="1814"/>
      <c r="MWT2" s="1814"/>
      <c r="MWU2" s="1814"/>
      <c r="MWV2" s="1814"/>
      <c r="MWW2" s="1814"/>
      <c r="MWX2" s="1814"/>
      <c r="MWY2" s="1814"/>
      <c r="MWZ2" s="1814"/>
      <c r="MXA2" s="1814"/>
      <c r="MXB2" s="1814"/>
      <c r="MXC2" s="1814"/>
      <c r="MXD2" s="1814"/>
      <c r="MXE2" s="1814"/>
      <c r="MXF2" s="1814"/>
      <c r="MXG2" s="1814"/>
      <c r="MXH2" s="1814"/>
      <c r="MXI2" s="1814"/>
      <c r="MXJ2" s="1814"/>
      <c r="MXK2" s="1814"/>
      <c r="MXL2" s="1814"/>
      <c r="MXM2" s="1814"/>
      <c r="MXN2" s="1814"/>
      <c r="MXO2" s="1814"/>
      <c r="MXP2" s="1814"/>
      <c r="MXQ2" s="1814"/>
      <c r="MXR2" s="1814"/>
      <c r="MXS2" s="1814"/>
      <c r="MXT2" s="1814"/>
      <c r="MXU2" s="1814"/>
      <c r="MXV2" s="1814"/>
      <c r="MXW2" s="1814"/>
      <c r="MXX2" s="1814"/>
      <c r="MXY2" s="1814"/>
      <c r="MXZ2" s="1814"/>
      <c r="MYA2" s="1814"/>
      <c r="MYB2" s="1814"/>
      <c r="MYC2" s="1814"/>
      <c r="MYD2" s="1814"/>
      <c r="MYE2" s="1814"/>
      <c r="MYF2" s="1814"/>
      <c r="MYG2" s="1814"/>
      <c r="MYH2" s="1814"/>
      <c r="MYI2" s="1814"/>
      <c r="MYJ2" s="1814"/>
      <c r="MYK2" s="1814"/>
      <c r="MYL2" s="1814"/>
      <c r="MYM2" s="1814"/>
      <c r="MYN2" s="1814"/>
      <c r="MYO2" s="1814"/>
      <c r="MYP2" s="1814"/>
      <c r="MYQ2" s="1814"/>
      <c r="MYR2" s="1814"/>
      <c r="MYS2" s="1814"/>
      <c r="MYT2" s="1814"/>
      <c r="MYU2" s="1814"/>
      <c r="MYV2" s="1814"/>
      <c r="MYW2" s="1814"/>
      <c r="MYX2" s="1814"/>
      <c r="MYY2" s="1814"/>
      <c r="MYZ2" s="1814"/>
      <c r="MZA2" s="1814"/>
      <c r="MZB2" s="1814"/>
      <c r="MZC2" s="1814"/>
      <c r="MZD2" s="1814"/>
      <c r="MZE2" s="1814"/>
      <c r="MZF2" s="1814"/>
      <c r="MZG2" s="1814"/>
      <c r="MZH2" s="1814"/>
      <c r="MZI2" s="1814"/>
      <c r="MZJ2" s="1814"/>
      <c r="MZK2" s="1814"/>
      <c r="MZL2" s="1814"/>
      <c r="MZM2" s="1814"/>
      <c r="MZN2" s="1814"/>
      <c r="MZO2" s="1814"/>
      <c r="MZP2" s="1814"/>
      <c r="MZQ2" s="1814"/>
      <c r="MZR2" s="1814"/>
      <c r="MZS2" s="1814"/>
      <c r="MZT2" s="1814"/>
      <c r="MZU2" s="1814"/>
      <c r="MZV2" s="1814"/>
      <c r="MZW2" s="1814"/>
      <c r="MZX2" s="1814"/>
      <c r="MZY2" s="1814"/>
      <c r="MZZ2" s="1814"/>
      <c r="NAA2" s="1814"/>
      <c r="NAB2" s="1814"/>
      <c r="NAC2" s="1814"/>
      <c r="NAD2" s="1814"/>
      <c r="NAE2" s="1814"/>
      <c r="NAF2" s="1814"/>
      <c r="NAG2" s="1814"/>
      <c r="NAH2" s="1814"/>
      <c r="NAI2" s="1814"/>
      <c r="NAJ2" s="1814"/>
      <c r="NAK2" s="1814"/>
      <c r="NAL2" s="1814"/>
      <c r="NAM2" s="1814"/>
      <c r="NAN2" s="1814"/>
      <c r="NAO2" s="1814"/>
      <c r="NAP2" s="1814"/>
      <c r="NAQ2" s="1814"/>
      <c r="NAR2" s="1814"/>
      <c r="NAS2" s="1814"/>
      <c r="NAT2" s="1814"/>
      <c r="NAU2" s="1814"/>
      <c r="NAV2" s="1814"/>
      <c r="NAW2" s="1814"/>
      <c r="NAX2" s="1814"/>
      <c r="NAY2" s="1814"/>
      <c r="NAZ2" s="1814"/>
      <c r="NBA2" s="1814"/>
      <c r="NBB2" s="1814"/>
      <c r="NBC2" s="1814"/>
      <c r="NBD2" s="1814"/>
      <c r="NBE2" s="1814"/>
      <c r="NBF2" s="1814"/>
      <c r="NBG2" s="1814"/>
      <c r="NBH2" s="1814"/>
      <c r="NBI2" s="1814"/>
      <c r="NBJ2" s="1814"/>
      <c r="NBK2" s="1814"/>
      <c r="NBL2" s="1814"/>
      <c r="NBM2" s="1814"/>
      <c r="NBN2" s="1814"/>
      <c r="NBO2" s="1814"/>
      <c r="NBP2" s="1814"/>
      <c r="NBQ2" s="1814"/>
      <c r="NBR2" s="1814"/>
      <c r="NBS2" s="1814"/>
      <c r="NBT2" s="1814"/>
      <c r="NBU2" s="1814"/>
      <c r="NBV2" s="1814"/>
      <c r="NBW2" s="1814"/>
      <c r="NBX2" s="1814"/>
      <c r="NBY2" s="1814"/>
      <c r="NBZ2" s="1814"/>
      <c r="NCA2" s="1814"/>
      <c r="NCB2" s="1814"/>
      <c r="NCC2" s="1814"/>
      <c r="NCD2" s="1814"/>
      <c r="NCE2" s="1814"/>
      <c r="NCF2" s="1814"/>
      <c r="NCG2" s="1814"/>
      <c r="NCH2" s="1814"/>
      <c r="NCI2" s="1814"/>
      <c r="NCJ2" s="1814"/>
      <c r="NCK2" s="1814"/>
      <c r="NCL2" s="1814"/>
      <c r="NCM2" s="1814"/>
      <c r="NCN2" s="1814"/>
      <c r="NCO2" s="1814"/>
      <c r="NCP2" s="1814"/>
      <c r="NCQ2" s="1814"/>
      <c r="NCR2" s="1814"/>
      <c r="NCS2" s="1814"/>
      <c r="NCT2" s="1814"/>
      <c r="NCU2" s="1814"/>
      <c r="NCV2" s="1814"/>
      <c r="NCW2" s="1814"/>
      <c r="NCX2" s="1814"/>
      <c r="NCY2" s="1814"/>
      <c r="NCZ2" s="1814"/>
      <c r="NDA2" s="1814"/>
      <c r="NDB2" s="1814"/>
      <c r="NDC2" s="1814"/>
      <c r="NDD2" s="1814"/>
      <c r="NDE2" s="1814"/>
      <c r="NDF2" s="1814"/>
      <c r="NDG2" s="1814"/>
      <c r="NDH2" s="1814"/>
      <c r="NDI2" s="1814"/>
      <c r="NDJ2" s="1814"/>
      <c r="NDK2" s="1814"/>
      <c r="NDL2" s="1814"/>
      <c r="NDM2" s="1814"/>
      <c r="NDN2" s="1814"/>
      <c r="NDO2" s="1814"/>
      <c r="NDP2" s="1814"/>
      <c r="NDQ2" s="1814"/>
      <c r="NDR2" s="1814"/>
      <c r="NDS2" s="1814"/>
      <c r="NDT2" s="1814"/>
      <c r="NDU2" s="1814"/>
      <c r="NDV2" s="1814"/>
      <c r="NDW2" s="1814"/>
      <c r="NDX2" s="1814"/>
      <c r="NDY2" s="1814"/>
      <c r="NDZ2" s="1814"/>
      <c r="NEA2" s="1814"/>
      <c r="NEB2" s="1814"/>
      <c r="NEC2" s="1814"/>
      <c r="NED2" s="1814"/>
      <c r="NEE2" s="1814"/>
      <c r="NEF2" s="1814"/>
      <c r="NEG2" s="1814"/>
      <c r="NEH2" s="1814"/>
      <c r="NEI2" s="1814"/>
      <c r="NEJ2" s="1814"/>
      <c r="NEK2" s="1814"/>
      <c r="NEL2" s="1814"/>
      <c r="NEM2" s="1814"/>
      <c r="NEN2" s="1814"/>
      <c r="NEO2" s="1814"/>
      <c r="NEP2" s="1814"/>
      <c r="NEQ2" s="1814"/>
      <c r="NER2" s="1814"/>
      <c r="NES2" s="1814"/>
      <c r="NET2" s="1814"/>
      <c r="NEU2" s="1814"/>
      <c r="NEV2" s="1814"/>
      <c r="NEW2" s="1814"/>
      <c r="NEX2" s="1814"/>
      <c r="NEY2" s="1814"/>
      <c r="NEZ2" s="1814"/>
      <c r="NFA2" s="1814"/>
      <c r="NFB2" s="1814"/>
      <c r="NFC2" s="1814"/>
      <c r="NFD2" s="1814"/>
      <c r="NFE2" s="1814"/>
      <c r="NFF2" s="1814"/>
      <c r="NFG2" s="1814"/>
      <c r="NFH2" s="1814"/>
      <c r="NFI2" s="1814"/>
      <c r="NFJ2" s="1814"/>
      <c r="NFK2" s="1814"/>
      <c r="NFL2" s="1814"/>
      <c r="NFM2" s="1814"/>
      <c r="NFN2" s="1814"/>
      <c r="NFO2" s="1814"/>
      <c r="NFP2" s="1814"/>
      <c r="NFQ2" s="1814"/>
      <c r="NFR2" s="1814"/>
      <c r="NFS2" s="1814"/>
      <c r="NFT2" s="1814"/>
      <c r="NFU2" s="1814"/>
      <c r="NFV2" s="1814"/>
      <c r="NFW2" s="1814"/>
      <c r="NFX2" s="1814"/>
      <c r="NFY2" s="1814"/>
      <c r="NFZ2" s="1814"/>
      <c r="NGA2" s="1814"/>
      <c r="NGB2" s="1814"/>
      <c r="NGC2" s="1814"/>
      <c r="NGD2" s="1814"/>
      <c r="NGE2" s="1814"/>
      <c r="NGF2" s="1814"/>
      <c r="NGG2" s="1814"/>
      <c r="NGH2" s="1814"/>
      <c r="NGI2" s="1814"/>
      <c r="NGJ2" s="1814"/>
      <c r="NGK2" s="1814"/>
      <c r="NGL2" s="1814"/>
      <c r="NGM2" s="1814"/>
      <c r="NGN2" s="1814"/>
      <c r="NGO2" s="1814"/>
      <c r="NGP2" s="1814"/>
      <c r="NGQ2" s="1814"/>
      <c r="NGR2" s="1814"/>
      <c r="NGS2" s="1814"/>
      <c r="NGT2" s="1814"/>
      <c r="NGU2" s="1814"/>
      <c r="NGV2" s="1814"/>
      <c r="NGW2" s="1814"/>
      <c r="NGX2" s="1814"/>
      <c r="NGY2" s="1814"/>
      <c r="NGZ2" s="1814"/>
      <c r="NHA2" s="1814"/>
      <c r="NHB2" s="1814"/>
      <c r="NHC2" s="1814"/>
      <c r="NHD2" s="1814"/>
      <c r="NHE2" s="1814"/>
      <c r="NHF2" s="1814"/>
      <c r="NHG2" s="1814"/>
      <c r="NHH2" s="1814"/>
      <c r="NHI2" s="1814"/>
      <c r="NHJ2" s="1814"/>
      <c r="NHK2" s="1814"/>
      <c r="NHL2" s="1814"/>
      <c r="NHM2" s="1814"/>
      <c r="NHN2" s="1814"/>
      <c r="NHO2" s="1814"/>
      <c r="NHP2" s="1814"/>
      <c r="NHQ2" s="1814"/>
      <c r="NHR2" s="1814"/>
      <c r="NHS2" s="1814"/>
      <c r="NHT2" s="1814"/>
      <c r="NHU2" s="1814"/>
      <c r="NHV2" s="1814"/>
      <c r="NHW2" s="1814"/>
      <c r="NHX2" s="1814"/>
      <c r="NHY2" s="1814"/>
      <c r="NHZ2" s="1814"/>
      <c r="NIA2" s="1814"/>
      <c r="NIB2" s="1814"/>
      <c r="NIC2" s="1814"/>
      <c r="NID2" s="1814"/>
      <c r="NIE2" s="1814"/>
      <c r="NIF2" s="1814"/>
      <c r="NIG2" s="1814"/>
      <c r="NIH2" s="1814"/>
      <c r="NII2" s="1814"/>
      <c r="NIJ2" s="1814"/>
      <c r="NIK2" s="1814"/>
      <c r="NIL2" s="1814"/>
      <c r="NIM2" s="1814"/>
      <c r="NIN2" s="1814"/>
      <c r="NIO2" s="1814"/>
      <c r="NIP2" s="1814"/>
      <c r="NIQ2" s="1814"/>
      <c r="NIR2" s="1814"/>
      <c r="NIS2" s="1814"/>
      <c r="NIT2" s="1814"/>
      <c r="NIU2" s="1814"/>
      <c r="NIV2" s="1814"/>
      <c r="NIW2" s="1814"/>
      <c r="NIX2" s="1814"/>
      <c r="NIY2" s="1814"/>
      <c r="NIZ2" s="1814"/>
      <c r="NJA2" s="1814"/>
      <c r="NJB2" s="1814"/>
      <c r="NJC2" s="1814"/>
      <c r="NJD2" s="1814"/>
      <c r="NJE2" s="1814"/>
      <c r="NJF2" s="1814"/>
      <c r="NJG2" s="1814"/>
      <c r="NJH2" s="1814"/>
      <c r="NJI2" s="1814"/>
      <c r="NJJ2" s="1814"/>
      <c r="NJK2" s="1814"/>
      <c r="NJL2" s="1814"/>
      <c r="NJM2" s="1814"/>
      <c r="NJN2" s="1814"/>
      <c r="NJO2" s="1814"/>
      <c r="NJP2" s="1814"/>
      <c r="NJQ2" s="1814"/>
      <c r="NJR2" s="1814"/>
      <c r="NJS2" s="1814"/>
      <c r="NJT2" s="1814"/>
      <c r="NJU2" s="1814"/>
      <c r="NJV2" s="1814"/>
      <c r="NJW2" s="1814"/>
      <c r="NJX2" s="1814"/>
      <c r="NJY2" s="1814"/>
      <c r="NJZ2" s="1814"/>
      <c r="NKA2" s="1814"/>
      <c r="NKB2" s="1814"/>
      <c r="NKC2" s="1814"/>
      <c r="NKD2" s="1814"/>
      <c r="NKE2" s="1814"/>
      <c r="NKF2" s="1814"/>
      <c r="NKG2" s="1814"/>
      <c r="NKH2" s="1814"/>
      <c r="NKI2" s="1814"/>
      <c r="NKJ2" s="1814"/>
      <c r="NKK2" s="1814"/>
      <c r="NKL2" s="1814"/>
      <c r="NKM2" s="1814"/>
      <c r="NKN2" s="1814"/>
      <c r="NKO2" s="1814"/>
      <c r="NKP2" s="1814"/>
      <c r="NKQ2" s="1814"/>
      <c r="NKR2" s="1814"/>
      <c r="NKS2" s="1814"/>
      <c r="NKT2" s="1814"/>
      <c r="NKU2" s="1814"/>
      <c r="NKV2" s="1814"/>
      <c r="NKW2" s="1814"/>
      <c r="NKX2" s="1814"/>
      <c r="NKY2" s="1814"/>
      <c r="NKZ2" s="1814"/>
      <c r="NLA2" s="1814"/>
      <c r="NLB2" s="1814"/>
      <c r="NLC2" s="1814"/>
      <c r="NLD2" s="1814"/>
      <c r="NLE2" s="1814"/>
      <c r="NLF2" s="1814"/>
      <c r="NLG2" s="1814"/>
      <c r="NLH2" s="1814"/>
      <c r="NLI2" s="1814"/>
      <c r="NLJ2" s="1814"/>
      <c r="NLK2" s="1814"/>
      <c r="NLL2" s="1814"/>
      <c r="NLM2" s="1814"/>
      <c r="NLN2" s="1814"/>
      <c r="NLO2" s="1814"/>
      <c r="NLP2" s="1814"/>
      <c r="NLQ2" s="1814"/>
      <c r="NLR2" s="1814"/>
      <c r="NLS2" s="1814"/>
      <c r="NLT2" s="1814"/>
      <c r="NLU2" s="1814"/>
      <c r="NLV2" s="1814"/>
      <c r="NLW2" s="1814"/>
      <c r="NLX2" s="1814"/>
      <c r="NLY2" s="1814"/>
      <c r="NLZ2" s="1814"/>
      <c r="NMA2" s="1814"/>
      <c r="NMB2" s="1814"/>
      <c r="NMC2" s="1814"/>
      <c r="NMD2" s="1814"/>
      <c r="NME2" s="1814"/>
      <c r="NMF2" s="1814"/>
      <c r="NMG2" s="1814"/>
      <c r="NMH2" s="1814"/>
      <c r="NMI2" s="1814"/>
      <c r="NMJ2" s="1814"/>
      <c r="NMK2" s="1814"/>
      <c r="NML2" s="1814"/>
      <c r="NMM2" s="1814"/>
      <c r="NMN2" s="1814"/>
      <c r="NMO2" s="1814"/>
      <c r="NMP2" s="1814"/>
      <c r="NMQ2" s="1814"/>
      <c r="NMR2" s="1814"/>
      <c r="NMS2" s="1814"/>
      <c r="NMT2" s="1814"/>
      <c r="NMU2" s="1814"/>
      <c r="NMV2" s="1814"/>
      <c r="NMW2" s="1814"/>
      <c r="NMX2" s="1814"/>
      <c r="NMY2" s="1814"/>
      <c r="NMZ2" s="1814"/>
      <c r="NNA2" s="1814"/>
      <c r="NNB2" s="1814"/>
      <c r="NNC2" s="1814"/>
      <c r="NND2" s="1814"/>
      <c r="NNE2" s="1814"/>
      <c r="NNF2" s="1814"/>
      <c r="NNG2" s="1814"/>
      <c r="NNH2" s="1814"/>
      <c r="NNI2" s="1814"/>
      <c r="NNJ2" s="1814"/>
      <c r="NNK2" s="1814"/>
      <c r="NNL2" s="1814"/>
      <c r="NNM2" s="1814"/>
      <c r="NNN2" s="1814"/>
      <c r="NNO2" s="1814"/>
      <c r="NNP2" s="1814"/>
      <c r="NNQ2" s="1814"/>
      <c r="NNR2" s="1814"/>
      <c r="NNS2" s="1814"/>
      <c r="NNT2" s="1814"/>
      <c r="NNU2" s="1814"/>
      <c r="NNV2" s="1814"/>
      <c r="NNW2" s="1814"/>
      <c r="NNX2" s="1814"/>
      <c r="NNY2" s="1814"/>
      <c r="NNZ2" s="1814"/>
      <c r="NOA2" s="1814"/>
      <c r="NOB2" s="1814"/>
      <c r="NOC2" s="1814"/>
      <c r="NOD2" s="1814"/>
      <c r="NOE2" s="1814"/>
      <c r="NOF2" s="1814"/>
      <c r="NOG2" s="1814"/>
      <c r="NOH2" s="1814"/>
      <c r="NOI2" s="1814"/>
      <c r="NOJ2" s="1814"/>
      <c r="NOK2" s="1814"/>
      <c r="NOL2" s="1814"/>
      <c r="NOM2" s="1814"/>
      <c r="NON2" s="1814"/>
      <c r="NOO2" s="1814"/>
      <c r="NOP2" s="1814"/>
      <c r="NOQ2" s="1814"/>
      <c r="NOR2" s="1814"/>
      <c r="NOS2" s="1814"/>
      <c r="NOT2" s="1814"/>
      <c r="NOU2" s="1814"/>
      <c r="NOV2" s="1814"/>
      <c r="NOW2" s="1814"/>
      <c r="NOX2" s="1814"/>
      <c r="NOY2" s="1814"/>
      <c r="NOZ2" s="1814"/>
      <c r="NPA2" s="1814"/>
      <c r="NPB2" s="1814"/>
      <c r="NPC2" s="1814"/>
      <c r="NPD2" s="1814"/>
      <c r="NPE2" s="1814"/>
      <c r="NPF2" s="1814"/>
      <c r="NPG2" s="1814"/>
      <c r="NPH2" s="1814"/>
      <c r="NPI2" s="1814"/>
      <c r="NPJ2" s="1814"/>
      <c r="NPK2" s="1814"/>
      <c r="NPL2" s="1814"/>
      <c r="NPM2" s="1814"/>
      <c r="NPN2" s="1814"/>
      <c r="NPO2" s="1814"/>
      <c r="NPP2" s="1814"/>
      <c r="NPQ2" s="1814"/>
      <c r="NPR2" s="1814"/>
      <c r="NPS2" s="1814"/>
      <c r="NPT2" s="1814"/>
      <c r="NPU2" s="1814"/>
      <c r="NPV2" s="1814"/>
      <c r="NPW2" s="1814"/>
      <c r="NPX2" s="1814"/>
      <c r="NPY2" s="1814"/>
      <c r="NPZ2" s="1814"/>
      <c r="NQA2" s="1814"/>
      <c r="NQB2" s="1814"/>
      <c r="NQC2" s="1814"/>
      <c r="NQD2" s="1814"/>
      <c r="NQE2" s="1814"/>
      <c r="NQF2" s="1814"/>
      <c r="NQG2" s="1814"/>
      <c r="NQH2" s="1814"/>
      <c r="NQI2" s="1814"/>
      <c r="NQJ2" s="1814"/>
      <c r="NQK2" s="1814"/>
      <c r="NQL2" s="1814"/>
      <c r="NQM2" s="1814"/>
      <c r="NQN2" s="1814"/>
      <c r="NQO2" s="1814"/>
      <c r="NQP2" s="1814"/>
      <c r="NQQ2" s="1814"/>
      <c r="NQR2" s="1814"/>
      <c r="NQS2" s="1814"/>
      <c r="NQT2" s="1814"/>
      <c r="NQU2" s="1814"/>
      <c r="NQV2" s="1814"/>
      <c r="NQW2" s="1814"/>
      <c r="NQX2" s="1814"/>
      <c r="NQY2" s="1814"/>
      <c r="NQZ2" s="1814"/>
      <c r="NRA2" s="1814"/>
      <c r="NRB2" s="1814"/>
      <c r="NRC2" s="1814"/>
      <c r="NRD2" s="1814"/>
      <c r="NRE2" s="1814"/>
      <c r="NRF2" s="1814"/>
      <c r="NRG2" s="1814"/>
      <c r="NRH2" s="1814"/>
      <c r="NRI2" s="1814"/>
      <c r="NRJ2" s="1814"/>
      <c r="NRK2" s="1814"/>
      <c r="NRL2" s="1814"/>
      <c r="NRM2" s="1814"/>
      <c r="NRN2" s="1814"/>
      <c r="NRO2" s="1814"/>
      <c r="NRP2" s="1814"/>
      <c r="NRQ2" s="1814"/>
      <c r="NRR2" s="1814"/>
      <c r="NRS2" s="1814"/>
      <c r="NRT2" s="1814"/>
      <c r="NRU2" s="1814"/>
      <c r="NRV2" s="1814"/>
      <c r="NRW2" s="1814"/>
      <c r="NRX2" s="1814"/>
      <c r="NRY2" s="1814"/>
      <c r="NRZ2" s="1814"/>
      <c r="NSA2" s="1814"/>
      <c r="NSB2" s="1814"/>
      <c r="NSC2" s="1814"/>
      <c r="NSD2" s="1814"/>
      <c r="NSE2" s="1814"/>
      <c r="NSF2" s="1814"/>
      <c r="NSG2" s="1814"/>
      <c r="NSH2" s="1814"/>
      <c r="NSI2" s="1814"/>
      <c r="NSJ2" s="1814"/>
      <c r="NSK2" s="1814"/>
      <c r="NSL2" s="1814"/>
      <c r="NSM2" s="1814"/>
      <c r="NSN2" s="1814"/>
      <c r="NSO2" s="1814"/>
      <c r="NSP2" s="1814"/>
      <c r="NSQ2" s="1814"/>
      <c r="NSR2" s="1814"/>
      <c r="NSS2" s="1814"/>
      <c r="NST2" s="1814"/>
      <c r="NSU2" s="1814"/>
      <c r="NSV2" s="1814"/>
      <c r="NSW2" s="1814"/>
      <c r="NSX2" s="1814"/>
      <c r="NSY2" s="1814"/>
      <c r="NSZ2" s="1814"/>
      <c r="NTA2" s="1814"/>
      <c r="NTB2" s="1814"/>
      <c r="NTC2" s="1814"/>
      <c r="NTD2" s="1814"/>
      <c r="NTE2" s="1814"/>
      <c r="NTF2" s="1814"/>
      <c r="NTG2" s="1814"/>
      <c r="NTH2" s="1814"/>
      <c r="NTI2" s="1814"/>
      <c r="NTJ2" s="1814"/>
      <c r="NTK2" s="1814"/>
      <c r="NTL2" s="1814"/>
      <c r="NTM2" s="1814"/>
      <c r="NTN2" s="1814"/>
      <c r="NTO2" s="1814"/>
      <c r="NTP2" s="1814"/>
      <c r="NTQ2" s="1814"/>
      <c r="NTR2" s="1814"/>
      <c r="NTS2" s="1814"/>
      <c r="NTT2" s="1814"/>
      <c r="NTU2" s="1814"/>
      <c r="NTV2" s="1814"/>
      <c r="NTW2" s="1814"/>
      <c r="NTX2" s="1814"/>
      <c r="NTY2" s="1814"/>
      <c r="NTZ2" s="1814"/>
      <c r="NUA2" s="1814"/>
      <c r="NUB2" s="1814"/>
      <c r="NUC2" s="1814"/>
      <c r="NUD2" s="1814"/>
      <c r="NUE2" s="1814"/>
      <c r="NUF2" s="1814"/>
      <c r="NUG2" s="1814"/>
      <c r="NUH2" s="1814"/>
      <c r="NUI2" s="1814"/>
      <c r="NUJ2" s="1814"/>
      <c r="NUK2" s="1814"/>
      <c r="NUL2" s="1814"/>
      <c r="NUM2" s="1814"/>
      <c r="NUN2" s="1814"/>
      <c r="NUO2" s="1814"/>
      <c r="NUP2" s="1814"/>
      <c r="NUQ2" s="1814"/>
      <c r="NUR2" s="1814"/>
      <c r="NUS2" s="1814"/>
      <c r="NUT2" s="1814"/>
      <c r="NUU2" s="1814"/>
      <c r="NUV2" s="1814"/>
      <c r="NUW2" s="1814"/>
      <c r="NUX2" s="1814"/>
      <c r="NUY2" s="1814"/>
      <c r="NUZ2" s="1814"/>
      <c r="NVA2" s="1814"/>
      <c r="NVB2" s="1814"/>
      <c r="NVC2" s="1814"/>
      <c r="NVD2" s="1814"/>
      <c r="NVE2" s="1814"/>
      <c r="NVF2" s="1814"/>
      <c r="NVG2" s="1814"/>
      <c r="NVH2" s="1814"/>
      <c r="NVI2" s="1814"/>
      <c r="NVJ2" s="1814"/>
      <c r="NVK2" s="1814"/>
      <c r="NVL2" s="1814"/>
      <c r="NVM2" s="1814"/>
      <c r="NVN2" s="1814"/>
      <c r="NVO2" s="1814"/>
      <c r="NVP2" s="1814"/>
      <c r="NVQ2" s="1814"/>
      <c r="NVR2" s="1814"/>
      <c r="NVS2" s="1814"/>
      <c r="NVT2" s="1814"/>
      <c r="NVU2" s="1814"/>
      <c r="NVV2" s="1814"/>
      <c r="NVW2" s="1814"/>
      <c r="NVX2" s="1814"/>
      <c r="NVY2" s="1814"/>
      <c r="NVZ2" s="1814"/>
      <c r="NWA2" s="1814"/>
      <c r="NWB2" s="1814"/>
      <c r="NWC2" s="1814"/>
      <c r="NWD2" s="1814"/>
      <c r="NWE2" s="1814"/>
      <c r="NWF2" s="1814"/>
      <c r="NWG2" s="1814"/>
      <c r="NWH2" s="1814"/>
      <c r="NWI2" s="1814"/>
      <c r="NWJ2" s="1814"/>
      <c r="NWK2" s="1814"/>
      <c r="NWL2" s="1814"/>
      <c r="NWM2" s="1814"/>
      <c r="NWN2" s="1814"/>
      <c r="NWO2" s="1814"/>
      <c r="NWP2" s="1814"/>
      <c r="NWQ2" s="1814"/>
      <c r="NWR2" s="1814"/>
      <c r="NWS2" s="1814"/>
      <c r="NWT2" s="1814"/>
      <c r="NWU2" s="1814"/>
      <c r="NWV2" s="1814"/>
      <c r="NWW2" s="1814"/>
      <c r="NWX2" s="1814"/>
      <c r="NWY2" s="1814"/>
      <c r="NWZ2" s="1814"/>
      <c r="NXA2" s="1814"/>
      <c r="NXB2" s="1814"/>
      <c r="NXC2" s="1814"/>
      <c r="NXD2" s="1814"/>
      <c r="NXE2" s="1814"/>
      <c r="NXF2" s="1814"/>
      <c r="NXG2" s="1814"/>
      <c r="NXH2" s="1814"/>
      <c r="NXI2" s="1814"/>
      <c r="NXJ2" s="1814"/>
      <c r="NXK2" s="1814"/>
      <c r="NXL2" s="1814"/>
      <c r="NXM2" s="1814"/>
      <c r="NXN2" s="1814"/>
      <c r="NXO2" s="1814"/>
      <c r="NXP2" s="1814"/>
      <c r="NXQ2" s="1814"/>
      <c r="NXR2" s="1814"/>
      <c r="NXS2" s="1814"/>
      <c r="NXT2" s="1814"/>
      <c r="NXU2" s="1814"/>
      <c r="NXV2" s="1814"/>
      <c r="NXW2" s="1814"/>
      <c r="NXX2" s="1814"/>
      <c r="NXY2" s="1814"/>
      <c r="NXZ2" s="1814"/>
      <c r="NYA2" s="1814"/>
      <c r="NYB2" s="1814"/>
      <c r="NYC2" s="1814"/>
      <c r="NYD2" s="1814"/>
      <c r="NYE2" s="1814"/>
      <c r="NYF2" s="1814"/>
      <c r="NYG2" s="1814"/>
      <c r="NYH2" s="1814"/>
      <c r="NYI2" s="1814"/>
      <c r="NYJ2" s="1814"/>
      <c r="NYK2" s="1814"/>
      <c r="NYL2" s="1814"/>
      <c r="NYM2" s="1814"/>
      <c r="NYN2" s="1814"/>
      <c r="NYO2" s="1814"/>
      <c r="NYP2" s="1814"/>
      <c r="NYQ2" s="1814"/>
      <c r="NYR2" s="1814"/>
      <c r="NYS2" s="1814"/>
      <c r="NYT2" s="1814"/>
      <c r="NYU2" s="1814"/>
      <c r="NYV2" s="1814"/>
      <c r="NYW2" s="1814"/>
      <c r="NYX2" s="1814"/>
      <c r="NYY2" s="1814"/>
      <c r="NYZ2" s="1814"/>
      <c r="NZA2" s="1814"/>
      <c r="NZB2" s="1814"/>
      <c r="NZC2" s="1814"/>
      <c r="NZD2" s="1814"/>
      <c r="NZE2" s="1814"/>
      <c r="NZF2" s="1814"/>
      <c r="NZG2" s="1814"/>
      <c r="NZH2" s="1814"/>
      <c r="NZI2" s="1814"/>
      <c r="NZJ2" s="1814"/>
      <c r="NZK2" s="1814"/>
      <c r="NZL2" s="1814"/>
      <c r="NZM2" s="1814"/>
      <c r="NZN2" s="1814"/>
      <c r="NZO2" s="1814"/>
      <c r="NZP2" s="1814"/>
      <c r="NZQ2" s="1814"/>
      <c r="NZR2" s="1814"/>
      <c r="NZS2" s="1814"/>
      <c r="NZT2" s="1814"/>
      <c r="NZU2" s="1814"/>
      <c r="NZV2" s="1814"/>
      <c r="NZW2" s="1814"/>
      <c r="NZX2" s="1814"/>
      <c r="NZY2" s="1814"/>
      <c r="NZZ2" s="1814"/>
      <c r="OAA2" s="1814"/>
      <c r="OAB2" s="1814"/>
      <c r="OAC2" s="1814"/>
      <c r="OAD2" s="1814"/>
      <c r="OAE2" s="1814"/>
      <c r="OAF2" s="1814"/>
      <c r="OAG2" s="1814"/>
      <c r="OAH2" s="1814"/>
      <c r="OAI2" s="1814"/>
      <c r="OAJ2" s="1814"/>
      <c r="OAK2" s="1814"/>
      <c r="OAL2" s="1814"/>
      <c r="OAM2" s="1814"/>
      <c r="OAN2" s="1814"/>
      <c r="OAO2" s="1814"/>
      <c r="OAP2" s="1814"/>
      <c r="OAQ2" s="1814"/>
      <c r="OAR2" s="1814"/>
      <c r="OAS2" s="1814"/>
      <c r="OAT2" s="1814"/>
      <c r="OAU2" s="1814"/>
      <c r="OAV2" s="1814"/>
      <c r="OAW2" s="1814"/>
      <c r="OAX2" s="1814"/>
      <c r="OAY2" s="1814"/>
      <c r="OAZ2" s="1814"/>
      <c r="OBA2" s="1814"/>
      <c r="OBB2" s="1814"/>
      <c r="OBC2" s="1814"/>
      <c r="OBD2" s="1814"/>
      <c r="OBE2" s="1814"/>
      <c r="OBF2" s="1814"/>
      <c r="OBG2" s="1814"/>
      <c r="OBH2" s="1814"/>
      <c r="OBI2" s="1814"/>
      <c r="OBJ2" s="1814"/>
      <c r="OBK2" s="1814"/>
      <c r="OBL2" s="1814"/>
      <c r="OBM2" s="1814"/>
      <c r="OBN2" s="1814"/>
      <c r="OBO2" s="1814"/>
      <c r="OBP2" s="1814"/>
      <c r="OBQ2" s="1814"/>
      <c r="OBR2" s="1814"/>
      <c r="OBS2" s="1814"/>
      <c r="OBT2" s="1814"/>
      <c r="OBU2" s="1814"/>
      <c r="OBV2" s="1814"/>
      <c r="OBW2" s="1814"/>
      <c r="OBX2" s="1814"/>
      <c r="OBY2" s="1814"/>
      <c r="OBZ2" s="1814"/>
      <c r="OCA2" s="1814"/>
      <c r="OCB2" s="1814"/>
      <c r="OCC2" s="1814"/>
      <c r="OCD2" s="1814"/>
      <c r="OCE2" s="1814"/>
      <c r="OCF2" s="1814"/>
      <c r="OCG2" s="1814"/>
      <c r="OCH2" s="1814"/>
      <c r="OCI2" s="1814"/>
      <c r="OCJ2" s="1814"/>
      <c r="OCK2" s="1814"/>
      <c r="OCL2" s="1814"/>
      <c r="OCM2" s="1814"/>
      <c r="OCN2" s="1814"/>
      <c r="OCO2" s="1814"/>
      <c r="OCP2" s="1814"/>
      <c r="OCQ2" s="1814"/>
      <c r="OCR2" s="1814"/>
      <c r="OCS2" s="1814"/>
      <c r="OCT2" s="1814"/>
      <c r="OCU2" s="1814"/>
      <c r="OCV2" s="1814"/>
      <c r="OCW2" s="1814"/>
      <c r="OCX2" s="1814"/>
      <c r="OCY2" s="1814"/>
      <c r="OCZ2" s="1814"/>
      <c r="ODA2" s="1814"/>
      <c r="ODB2" s="1814"/>
      <c r="ODC2" s="1814"/>
      <c r="ODD2" s="1814"/>
      <c r="ODE2" s="1814"/>
      <c r="ODF2" s="1814"/>
      <c r="ODG2" s="1814"/>
      <c r="ODH2" s="1814"/>
      <c r="ODI2" s="1814"/>
      <c r="ODJ2" s="1814"/>
      <c r="ODK2" s="1814"/>
      <c r="ODL2" s="1814"/>
      <c r="ODM2" s="1814"/>
      <c r="ODN2" s="1814"/>
      <c r="ODO2" s="1814"/>
      <c r="ODP2" s="1814"/>
      <c r="ODQ2" s="1814"/>
      <c r="ODR2" s="1814"/>
      <c r="ODS2" s="1814"/>
      <c r="ODT2" s="1814"/>
      <c r="ODU2" s="1814"/>
      <c r="ODV2" s="1814"/>
      <c r="ODW2" s="1814"/>
      <c r="ODX2" s="1814"/>
      <c r="ODY2" s="1814"/>
      <c r="ODZ2" s="1814"/>
      <c r="OEA2" s="1814"/>
      <c r="OEB2" s="1814"/>
      <c r="OEC2" s="1814"/>
      <c r="OED2" s="1814"/>
      <c r="OEE2" s="1814"/>
      <c r="OEF2" s="1814"/>
      <c r="OEG2" s="1814"/>
      <c r="OEH2" s="1814"/>
      <c r="OEI2" s="1814"/>
      <c r="OEJ2" s="1814"/>
      <c r="OEK2" s="1814"/>
      <c r="OEL2" s="1814"/>
      <c r="OEM2" s="1814"/>
      <c r="OEN2" s="1814"/>
      <c r="OEO2" s="1814"/>
      <c r="OEP2" s="1814"/>
      <c r="OEQ2" s="1814"/>
      <c r="OER2" s="1814"/>
      <c r="OES2" s="1814"/>
      <c r="OET2" s="1814"/>
      <c r="OEU2" s="1814"/>
      <c r="OEV2" s="1814"/>
      <c r="OEW2" s="1814"/>
      <c r="OEX2" s="1814"/>
      <c r="OEY2" s="1814"/>
      <c r="OEZ2" s="1814"/>
      <c r="OFA2" s="1814"/>
      <c r="OFB2" s="1814"/>
      <c r="OFC2" s="1814"/>
      <c r="OFD2" s="1814"/>
      <c r="OFE2" s="1814"/>
      <c r="OFF2" s="1814"/>
      <c r="OFG2" s="1814"/>
      <c r="OFH2" s="1814"/>
      <c r="OFI2" s="1814"/>
      <c r="OFJ2" s="1814"/>
      <c r="OFK2" s="1814"/>
      <c r="OFL2" s="1814"/>
      <c r="OFM2" s="1814"/>
      <c r="OFN2" s="1814"/>
      <c r="OFO2" s="1814"/>
      <c r="OFP2" s="1814"/>
      <c r="OFQ2" s="1814"/>
      <c r="OFR2" s="1814"/>
      <c r="OFS2" s="1814"/>
      <c r="OFT2" s="1814"/>
      <c r="OFU2" s="1814"/>
      <c r="OFV2" s="1814"/>
      <c r="OFW2" s="1814"/>
      <c r="OFX2" s="1814"/>
      <c r="OFY2" s="1814"/>
      <c r="OFZ2" s="1814"/>
      <c r="OGA2" s="1814"/>
      <c r="OGB2" s="1814"/>
      <c r="OGC2" s="1814"/>
      <c r="OGD2" s="1814"/>
      <c r="OGE2" s="1814"/>
      <c r="OGF2" s="1814"/>
      <c r="OGG2" s="1814"/>
      <c r="OGH2" s="1814"/>
      <c r="OGI2" s="1814"/>
      <c r="OGJ2" s="1814"/>
      <c r="OGK2" s="1814"/>
      <c r="OGL2" s="1814"/>
      <c r="OGM2" s="1814"/>
      <c r="OGN2" s="1814"/>
      <c r="OGO2" s="1814"/>
      <c r="OGP2" s="1814"/>
      <c r="OGQ2" s="1814"/>
      <c r="OGR2" s="1814"/>
      <c r="OGS2" s="1814"/>
      <c r="OGT2" s="1814"/>
      <c r="OGU2" s="1814"/>
      <c r="OGV2" s="1814"/>
      <c r="OGW2" s="1814"/>
      <c r="OGX2" s="1814"/>
      <c r="OGY2" s="1814"/>
      <c r="OGZ2" s="1814"/>
      <c r="OHA2" s="1814"/>
      <c r="OHB2" s="1814"/>
      <c r="OHC2" s="1814"/>
      <c r="OHD2" s="1814"/>
      <c r="OHE2" s="1814"/>
      <c r="OHF2" s="1814"/>
      <c r="OHG2" s="1814"/>
      <c r="OHH2" s="1814"/>
      <c r="OHI2" s="1814"/>
      <c r="OHJ2" s="1814"/>
      <c r="OHK2" s="1814"/>
      <c r="OHL2" s="1814"/>
      <c r="OHM2" s="1814"/>
      <c r="OHN2" s="1814"/>
      <c r="OHO2" s="1814"/>
      <c r="OHP2" s="1814"/>
      <c r="OHQ2" s="1814"/>
      <c r="OHR2" s="1814"/>
      <c r="OHS2" s="1814"/>
      <c r="OHT2" s="1814"/>
      <c r="OHU2" s="1814"/>
      <c r="OHV2" s="1814"/>
      <c r="OHW2" s="1814"/>
      <c r="OHX2" s="1814"/>
      <c r="OHY2" s="1814"/>
      <c r="OHZ2" s="1814"/>
      <c r="OIA2" s="1814"/>
      <c r="OIB2" s="1814"/>
      <c r="OIC2" s="1814"/>
      <c r="OID2" s="1814"/>
      <c r="OIE2" s="1814"/>
      <c r="OIF2" s="1814"/>
      <c r="OIG2" s="1814"/>
      <c r="OIH2" s="1814"/>
      <c r="OII2" s="1814"/>
      <c r="OIJ2" s="1814"/>
      <c r="OIK2" s="1814"/>
      <c r="OIL2" s="1814"/>
      <c r="OIM2" s="1814"/>
      <c r="OIN2" s="1814"/>
      <c r="OIO2" s="1814"/>
      <c r="OIP2" s="1814"/>
      <c r="OIQ2" s="1814"/>
      <c r="OIR2" s="1814"/>
      <c r="OIS2" s="1814"/>
      <c r="OIT2" s="1814"/>
      <c r="OIU2" s="1814"/>
      <c r="OIV2" s="1814"/>
      <c r="OIW2" s="1814"/>
      <c r="OIX2" s="1814"/>
      <c r="OIY2" s="1814"/>
      <c r="OIZ2" s="1814"/>
      <c r="OJA2" s="1814"/>
      <c r="OJB2" s="1814"/>
      <c r="OJC2" s="1814"/>
      <c r="OJD2" s="1814"/>
      <c r="OJE2" s="1814"/>
      <c r="OJF2" s="1814"/>
      <c r="OJG2" s="1814"/>
      <c r="OJH2" s="1814"/>
      <c r="OJI2" s="1814"/>
      <c r="OJJ2" s="1814"/>
      <c r="OJK2" s="1814"/>
      <c r="OJL2" s="1814"/>
      <c r="OJM2" s="1814"/>
      <c r="OJN2" s="1814"/>
      <c r="OJO2" s="1814"/>
      <c r="OJP2" s="1814"/>
      <c r="OJQ2" s="1814"/>
      <c r="OJR2" s="1814"/>
      <c r="OJS2" s="1814"/>
      <c r="OJT2" s="1814"/>
      <c r="OJU2" s="1814"/>
      <c r="OJV2" s="1814"/>
      <c r="OJW2" s="1814"/>
      <c r="OJX2" s="1814"/>
      <c r="OJY2" s="1814"/>
      <c r="OJZ2" s="1814"/>
      <c r="OKA2" s="1814"/>
      <c r="OKB2" s="1814"/>
      <c r="OKC2" s="1814"/>
      <c r="OKD2" s="1814"/>
      <c r="OKE2" s="1814"/>
      <c r="OKF2" s="1814"/>
      <c r="OKG2" s="1814"/>
      <c r="OKH2" s="1814"/>
      <c r="OKI2" s="1814"/>
      <c r="OKJ2" s="1814"/>
      <c r="OKK2" s="1814"/>
      <c r="OKL2" s="1814"/>
      <c r="OKM2" s="1814"/>
      <c r="OKN2" s="1814"/>
      <c r="OKO2" s="1814"/>
      <c r="OKP2" s="1814"/>
      <c r="OKQ2" s="1814"/>
      <c r="OKR2" s="1814"/>
      <c r="OKS2" s="1814"/>
      <c r="OKT2" s="1814"/>
      <c r="OKU2" s="1814"/>
      <c r="OKV2" s="1814"/>
      <c r="OKW2" s="1814"/>
      <c r="OKX2" s="1814"/>
      <c r="OKY2" s="1814"/>
      <c r="OKZ2" s="1814"/>
      <c r="OLA2" s="1814"/>
      <c r="OLB2" s="1814"/>
      <c r="OLC2" s="1814"/>
      <c r="OLD2" s="1814"/>
      <c r="OLE2" s="1814"/>
      <c r="OLF2" s="1814"/>
      <c r="OLG2" s="1814"/>
      <c r="OLH2" s="1814"/>
      <c r="OLI2" s="1814"/>
      <c r="OLJ2" s="1814"/>
      <c r="OLK2" s="1814"/>
      <c r="OLL2" s="1814"/>
      <c r="OLM2" s="1814"/>
      <c r="OLN2" s="1814"/>
      <c r="OLO2" s="1814"/>
      <c r="OLP2" s="1814"/>
      <c r="OLQ2" s="1814"/>
      <c r="OLR2" s="1814"/>
      <c r="OLS2" s="1814"/>
      <c r="OLT2" s="1814"/>
      <c r="OLU2" s="1814"/>
      <c r="OLV2" s="1814"/>
      <c r="OLW2" s="1814"/>
      <c r="OLX2" s="1814"/>
      <c r="OLY2" s="1814"/>
      <c r="OLZ2" s="1814"/>
      <c r="OMA2" s="1814"/>
      <c r="OMB2" s="1814"/>
      <c r="OMC2" s="1814"/>
      <c r="OMD2" s="1814"/>
      <c r="OME2" s="1814"/>
      <c r="OMF2" s="1814"/>
      <c r="OMG2" s="1814"/>
      <c r="OMH2" s="1814"/>
      <c r="OMI2" s="1814"/>
      <c r="OMJ2" s="1814"/>
      <c r="OMK2" s="1814"/>
      <c r="OML2" s="1814"/>
      <c r="OMM2" s="1814"/>
      <c r="OMN2" s="1814"/>
      <c r="OMO2" s="1814"/>
      <c r="OMP2" s="1814"/>
      <c r="OMQ2" s="1814"/>
      <c r="OMR2" s="1814"/>
      <c r="OMS2" s="1814"/>
      <c r="OMT2" s="1814"/>
      <c r="OMU2" s="1814"/>
      <c r="OMV2" s="1814"/>
      <c r="OMW2" s="1814"/>
      <c r="OMX2" s="1814"/>
      <c r="OMY2" s="1814"/>
      <c r="OMZ2" s="1814"/>
      <c r="ONA2" s="1814"/>
      <c r="ONB2" s="1814"/>
      <c r="ONC2" s="1814"/>
      <c r="OND2" s="1814"/>
      <c r="ONE2" s="1814"/>
      <c r="ONF2" s="1814"/>
      <c r="ONG2" s="1814"/>
      <c r="ONH2" s="1814"/>
      <c r="ONI2" s="1814"/>
      <c r="ONJ2" s="1814"/>
      <c r="ONK2" s="1814"/>
      <c r="ONL2" s="1814"/>
      <c r="ONM2" s="1814"/>
      <c r="ONN2" s="1814"/>
      <c r="ONO2" s="1814"/>
      <c r="ONP2" s="1814"/>
      <c r="ONQ2" s="1814"/>
      <c r="ONR2" s="1814"/>
      <c r="ONS2" s="1814"/>
      <c r="ONT2" s="1814"/>
      <c r="ONU2" s="1814"/>
      <c r="ONV2" s="1814"/>
      <c r="ONW2" s="1814"/>
      <c r="ONX2" s="1814"/>
      <c r="ONY2" s="1814"/>
      <c r="ONZ2" s="1814"/>
      <c r="OOA2" s="1814"/>
      <c r="OOB2" s="1814"/>
      <c r="OOC2" s="1814"/>
      <c r="OOD2" s="1814"/>
      <c r="OOE2" s="1814"/>
      <c r="OOF2" s="1814"/>
      <c r="OOG2" s="1814"/>
      <c r="OOH2" s="1814"/>
      <c r="OOI2" s="1814"/>
      <c r="OOJ2" s="1814"/>
      <c r="OOK2" s="1814"/>
      <c r="OOL2" s="1814"/>
      <c r="OOM2" s="1814"/>
      <c r="OON2" s="1814"/>
      <c r="OOO2" s="1814"/>
      <c r="OOP2" s="1814"/>
      <c r="OOQ2" s="1814"/>
      <c r="OOR2" s="1814"/>
      <c r="OOS2" s="1814"/>
      <c r="OOT2" s="1814"/>
      <c r="OOU2" s="1814"/>
      <c r="OOV2" s="1814"/>
      <c r="OOW2" s="1814"/>
      <c r="OOX2" s="1814"/>
      <c r="OOY2" s="1814"/>
      <c r="OOZ2" s="1814"/>
      <c r="OPA2" s="1814"/>
      <c r="OPB2" s="1814"/>
      <c r="OPC2" s="1814"/>
      <c r="OPD2" s="1814"/>
      <c r="OPE2" s="1814"/>
      <c r="OPF2" s="1814"/>
      <c r="OPG2" s="1814"/>
      <c r="OPH2" s="1814"/>
      <c r="OPI2" s="1814"/>
      <c r="OPJ2" s="1814"/>
      <c r="OPK2" s="1814"/>
      <c r="OPL2" s="1814"/>
      <c r="OPM2" s="1814"/>
      <c r="OPN2" s="1814"/>
      <c r="OPO2" s="1814"/>
      <c r="OPP2" s="1814"/>
      <c r="OPQ2" s="1814"/>
      <c r="OPR2" s="1814"/>
      <c r="OPS2" s="1814"/>
      <c r="OPT2" s="1814"/>
      <c r="OPU2" s="1814"/>
      <c r="OPV2" s="1814"/>
      <c r="OPW2" s="1814"/>
      <c r="OPX2" s="1814"/>
      <c r="OPY2" s="1814"/>
      <c r="OPZ2" s="1814"/>
      <c r="OQA2" s="1814"/>
      <c r="OQB2" s="1814"/>
      <c r="OQC2" s="1814"/>
      <c r="OQD2" s="1814"/>
      <c r="OQE2" s="1814"/>
      <c r="OQF2" s="1814"/>
      <c r="OQG2" s="1814"/>
      <c r="OQH2" s="1814"/>
      <c r="OQI2" s="1814"/>
      <c r="OQJ2" s="1814"/>
      <c r="OQK2" s="1814"/>
      <c r="OQL2" s="1814"/>
      <c r="OQM2" s="1814"/>
      <c r="OQN2" s="1814"/>
      <c r="OQO2" s="1814"/>
      <c r="OQP2" s="1814"/>
      <c r="OQQ2" s="1814"/>
      <c r="OQR2" s="1814"/>
      <c r="OQS2" s="1814"/>
      <c r="OQT2" s="1814"/>
      <c r="OQU2" s="1814"/>
      <c r="OQV2" s="1814"/>
      <c r="OQW2" s="1814"/>
      <c r="OQX2" s="1814"/>
      <c r="OQY2" s="1814"/>
      <c r="OQZ2" s="1814"/>
      <c r="ORA2" s="1814"/>
      <c r="ORB2" s="1814"/>
      <c r="ORC2" s="1814"/>
      <c r="ORD2" s="1814"/>
      <c r="ORE2" s="1814"/>
      <c r="ORF2" s="1814"/>
      <c r="ORG2" s="1814"/>
      <c r="ORH2" s="1814"/>
      <c r="ORI2" s="1814"/>
      <c r="ORJ2" s="1814"/>
      <c r="ORK2" s="1814"/>
      <c r="ORL2" s="1814"/>
      <c r="ORM2" s="1814"/>
      <c r="ORN2" s="1814"/>
      <c r="ORO2" s="1814"/>
      <c r="ORP2" s="1814"/>
      <c r="ORQ2" s="1814"/>
      <c r="ORR2" s="1814"/>
      <c r="ORS2" s="1814"/>
      <c r="ORT2" s="1814"/>
      <c r="ORU2" s="1814"/>
      <c r="ORV2" s="1814"/>
      <c r="ORW2" s="1814"/>
      <c r="ORX2" s="1814"/>
      <c r="ORY2" s="1814"/>
      <c r="ORZ2" s="1814"/>
      <c r="OSA2" s="1814"/>
      <c r="OSB2" s="1814"/>
      <c r="OSC2" s="1814"/>
      <c r="OSD2" s="1814"/>
      <c r="OSE2" s="1814"/>
      <c r="OSF2" s="1814"/>
      <c r="OSG2" s="1814"/>
      <c r="OSH2" s="1814"/>
      <c r="OSI2" s="1814"/>
      <c r="OSJ2" s="1814"/>
      <c r="OSK2" s="1814"/>
      <c r="OSL2" s="1814"/>
      <c r="OSM2" s="1814"/>
      <c r="OSN2" s="1814"/>
      <c r="OSO2" s="1814"/>
      <c r="OSP2" s="1814"/>
      <c r="OSQ2" s="1814"/>
      <c r="OSR2" s="1814"/>
      <c r="OSS2" s="1814"/>
      <c r="OST2" s="1814"/>
      <c r="OSU2" s="1814"/>
      <c r="OSV2" s="1814"/>
      <c r="OSW2" s="1814"/>
      <c r="OSX2" s="1814"/>
      <c r="OSY2" s="1814"/>
      <c r="OSZ2" s="1814"/>
      <c r="OTA2" s="1814"/>
      <c r="OTB2" s="1814"/>
      <c r="OTC2" s="1814"/>
      <c r="OTD2" s="1814"/>
      <c r="OTE2" s="1814"/>
      <c r="OTF2" s="1814"/>
      <c r="OTG2" s="1814"/>
      <c r="OTH2" s="1814"/>
      <c r="OTI2" s="1814"/>
      <c r="OTJ2" s="1814"/>
      <c r="OTK2" s="1814"/>
      <c r="OTL2" s="1814"/>
      <c r="OTM2" s="1814"/>
      <c r="OTN2" s="1814"/>
      <c r="OTO2" s="1814"/>
      <c r="OTP2" s="1814"/>
      <c r="OTQ2" s="1814"/>
      <c r="OTR2" s="1814"/>
      <c r="OTS2" s="1814"/>
      <c r="OTT2" s="1814"/>
      <c r="OTU2" s="1814"/>
      <c r="OTV2" s="1814"/>
      <c r="OTW2" s="1814"/>
      <c r="OTX2" s="1814"/>
      <c r="OTY2" s="1814"/>
      <c r="OTZ2" s="1814"/>
      <c r="OUA2" s="1814"/>
      <c r="OUB2" s="1814"/>
      <c r="OUC2" s="1814"/>
      <c r="OUD2" s="1814"/>
      <c r="OUE2" s="1814"/>
      <c r="OUF2" s="1814"/>
      <c r="OUG2" s="1814"/>
      <c r="OUH2" s="1814"/>
      <c r="OUI2" s="1814"/>
      <c r="OUJ2" s="1814"/>
      <c r="OUK2" s="1814"/>
      <c r="OUL2" s="1814"/>
      <c r="OUM2" s="1814"/>
      <c r="OUN2" s="1814"/>
      <c r="OUO2" s="1814"/>
      <c r="OUP2" s="1814"/>
      <c r="OUQ2" s="1814"/>
      <c r="OUR2" s="1814"/>
      <c r="OUS2" s="1814"/>
      <c r="OUT2" s="1814"/>
      <c r="OUU2" s="1814"/>
      <c r="OUV2" s="1814"/>
      <c r="OUW2" s="1814"/>
      <c r="OUX2" s="1814"/>
      <c r="OUY2" s="1814"/>
      <c r="OUZ2" s="1814"/>
      <c r="OVA2" s="1814"/>
      <c r="OVB2" s="1814"/>
      <c r="OVC2" s="1814"/>
      <c r="OVD2" s="1814"/>
      <c r="OVE2" s="1814"/>
      <c r="OVF2" s="1814"/>
      <c r="OVG2" s="1814"/>
      <c r="OVH2" s="1814"/>
      <c r="OVI2" s="1814"/>
      <c r="OVJ2" s="1814"/>
      <c r="OVK2" s="1814"/>
      <c r="OVL2" s="1814"/>
      <c r="OVM2" s="1814"/>
      <c r="OVN2" s="1814"/>
      <c r="OVO2" s="1814"/>
      <c r="OVP2" s="1814"/>
      <c r="OVQ2" s="1814"/>
      <c r="OVR2" s="1814"/>
      <c r="OVS2" s="1814"/>
      <c r="OVT2" s="1814"/>
      <c r="OVU2" s="1814"/>
      <c r="OVV2" s="1814"/>
      <c r="OVW2" s="1814"/>
      <c r="OVX2" s="1814"/>
      <c r="OVY2" s="1814"/>
      <c r="OVZ2" s="1814"/>
      <c r="OWA2" s="1814"/>
      <c r="OWB2" s="1814"/>
      <c r="OWC2" s="1814"/>
      <c r="OWD2" s="1814"/>
      <c r="OWE2" s="1814"/>
      <c r="OWF2" s="1814"/>
      <c r="OWG2" s="1814"/>
      <c r="OWH2" s="1814"/>
      <c r="OWI2" s="1814"/>
      <c r="OWJ2" s="1814"/>
      <c r="OWK2" s="1814"/>
      <c r="OWL2" s="1814"/>
      <c r="OWM2" s="1814"/>
      <c r="OWN2" s="1814"/>
      <c r="OWO2" s="1814"/>
      <c r="OWP2" s="1814"/>
      <c r="OWQ2" s="1814"/>
      <c r="OWR2" s="1814"/>
      <c r="OWS2" s="1814"/>
      <c r="OWT2" s="1814"/>
      <c r="OWU2" s="1814"/>
      <c r="OWV2" s="1814"/>
      <c r="OWW2" s="1814"/>
      <c r="OWX2" s="1814"/>
      <c r="OWY2" s="1814"/>
      <c r="OWZ2" s="1814"/>
      <c r="OXA2" s="1814"/>
      <c r="OXB2" s="1814"/>
      <c r="OXC2" s="1814"/>
      <c r="OXD2" s="1814"/>
      <c r="OXE2" s="1814"/>
      <c r="OXF2" s="1814"/>
      <c r="OXG2" s="1814"/>
      <c r="OXH2" s="1814"/>
      <c r="OXI2" s="1814"/>
      <c r="OXJ2" s="1814"/>
      <c r="OXK2" s="1814"/>
      <c r="OXL2" s="1814"/>
      <c r="OXM2" s="1814"/>
      <c r="OXN2" s="1814"/>
      <c r="OXO2" s="1814"/>
      <c r="OXP2" s="1814"/>
      <c r="OXQ2" s="1814"/>
      <c r="OXR2" s="1814"/>
      <c r="OXS2" s="1814"/>
      <c r="OXT2" s="1814"/>
      <c r="OXU2" s="1814"/>
      <c r="OXV2" s="1814"/>
      <c r="OXW2" s="1814"/>
      <c r="OXX2" s="1814"/>
      <c r="OXY2" s="1814"/>
      <c r="OXZ2" s="1814"/>
      <c r="OYA2" s="1814"/>
      <c r="OYB2" s="1814"/>
      <c r="OYC2" s="1814"/>
      <c r="OYD2" s="1814"/>
      <c r="OYE2" s="1814"/>
      <c r="OYF2" s="1814"/>
      <c r="OYG2" s="1814"/>
      <c r="OYH2" s="1814"/>
      <c r="OYI2" s="1814"/>
      <c r="OYJ2" s="1814"/>
      <c r="OYK2" s="1814"/>
      <c r="OYL2" s="1814"/>
      <c r="OYM2" s="1814"/>
      <c r="OYN2" s="1814"/>
      <c r="OYO2" s="1814"/>
      <c r="OYP2" s="1814"/>
      <c r="OYQ2" s="1814"/>
      <c r="OYR2" s="1814"/>
      <c r="OYS2" s="1814"/>
      <c r="OYT2" s="1814"/>
      <c r="OYU2" s="1814"/>
      <c r="OYV2" s="1814"/>
      <c r="OYW2" s="1814"/>
      <c r="OYX2" s="1814"/>
      <c r="OYY2" s="1814"/>
      <c r="OYZ2" s="1814"/>
      <c r="OZA2" s="1814"/>
      <c r="OZB2" s="1814"/>
      <c r="OZC2" s="1814"/>
      <c r="OZD2" s="1814"/>
      <c r="OZE2" s="1814"/>
      <c r="OZF2" s="1814"/>
      <c r="OZG2" s="1814"/>
      <c r="OZH2" s="1814"/>
      <c r="OZI2" s="1814"/>
      <c r="OZJ2" s="1814"/>
      <c r="OZK2" s="1814"/>
      <c r="OZL2" s="1814"/>
      <c r="OZM2" s="1814"/>
      <c r="OZN2" s="1814"/>
      <c r="OZO2" s="1814"/>
      <c r="OZP2" s="1814"/>
      <c r="OZQ2" s="1814"/>
      <c r="OZR2" s="1814"/>
      <c r="OZS2" s="1814"/>
      <c r="OZT2" s="1814"/>
      <c r="OZU2" s="1814"/>
      <c r="OZV2" s="1814"/>
      <c r="OZW2" s="1814"/>
      <c r="OZX2" s="1814"/>
      <c r="OZY2" s="1814"/>
      <c r="OZZ2" s="1814"/>
      <c r="PAA2" s="1814"/>
      <c r="PAB2" s="1814"/>
      <c r="PAC2" s="1814"/>
      <c r="PAD2" s="1814"/>
      <c r="PAE2" s="1814"/>
      <c r="PAF2" s="1814"/>
      <c r="PAG2" s="1814"/>
      <c r="PAH2" s="1814"/>
      <c r="PAI2" s="1814"/>
      <c r="PAJ2" s="1814"/>
      <c r="PAK2" s="1814"/>
      <c r="PAL2" s="1814"/>
      <c r="PAM2" s="1814"/>
      <c r="PAN2" s="1814"/>
      <c r="PAO2" s="1814"/>
      <c r="PAP2" s="1814"/>
      <c r="PAQ2" s="1814"/>
      <c r="PAR2" s="1814"/>
      <c r="PAS2" s="1814"/>
      <c r="PAT2" s="1814"/>
      <c r="PAU2" s="1814"/>
      <c r="PAV2" s="1814"/>
      <c r="PAW2" s="1814"/>
      <c r="PAX2" s="1814"/>
      <c r="PAY2" s="1814"/>
      <c r="PAZ2" s="1814"/>
      <c r="PBA2" s="1814"/>
      <c r="PBB2" s="1814"/>
      <c r="PBC2" s="1814"/>
      <c r="PBD2" s="1814"/>
      <c r="PBE2" s="1814"/>
      <c r="PBF2" s="1814"/>
      <c r="PBG2" s="1814"/>
      <c r="PBH2" s="1814"/>
      <c r="PBI2" s="1814"/>
      <c r="PBJ2" s="1814"/>
      <c r="PBK2" s="1814"/>
      <c r="PBL2" s="1814"/>
      <c r="PBM2" s="1814"/>
      <c r="PBN2" s="1814"/>
      <c r="PBO2" s="1814"/>
      <c r="PBP2" s="1814"/>
      <c r="PBQ2" s="1814"/>
      <c r="PBR2" s="1814"/>
      <c r="PBS2" s="1814"/>
      <c r="PBT2" s="1814"/>
      <c r="PBU2" s="1814"/>
      <c r="PBV2" s="1814"/>
      <c r="PBW2" s="1814"/>
      <c r="PBX2" s="1814"/>
      <c r="PBY2" s="1814"/>
      <c r="PBZ2" s="1814"/>
      <c r="PCA2" s="1814"/>
      <c r="PCB2" s="1814"/>
      <c r="PCC2" s="1814"/>
      <c r="PCD2" s="1814"/>
      <c r="PCE2" s="1814"/>
      <c r="PCF2" s="1814"/>
      <c r="PCG2" s="1814"/>
      <c r="PCH2" s="1814"/>
      <c r="PCI2" s="1814"/>
      <c r="PCJ2" s="1814"/>
      <c r="PCK2" s="1814"/>
      <c r="PCL2" s="1814"/>
      <c r="PCM2" s="1814"/>
      <c r="PCN2" s="1814"/>
      <c r="PCO2" s="1814"/>
      <c r="PCP2" s="1814"/>
      <c r="PCQ2" s="1814"/>
      <c r="PCR2" s="1814"/>
      <c r="PCS2" s="1814"/>
      <c r="PCT2" s="1814"/>
      <c r="PCU2" s="1814"/>
      <c r="PCV2" s="1814"/>
      <c r="PCW2" s="1814"/>
      <c r="PCX2" s="1814"/>
      <c r="PCY2" s="1814"/>
      <c r="PCZ2" s="1814"/>
      <c r="PDA2" s="1814"/>
      <c r="PDB2" s="1814"/>
      <c r="PDC2" s="1814"/>
      <c r="PDD2" s="1814"/>
      <c r="PDE2" s="1814"/>
      <c r="PDF2" s="1814"/>
      <c r="PDG2" s="1814"/>
      <c r="PDH2" s="1814"/>
      <c r="PDI2" s="1814"/>
      <c r="PDJ2" s="1814"/>
      <c r="PDK2" s="1814"/>
      <c r="PDL2" s="1814"/>
      <c r="PDM2" s="1814"/>
      <c r="PDN2" s="1814"/>
      <c r="PDO2" s="1814"/>
      <c r="PDP2" s="1814"/>
      <c r="PDQ2" s="1814"/>
      <c r="PDR2" s="1814"/>
      <c r="PDS2" s="1814"/>
      <c r="PDT2" s="1814"/>
      <c r="PDU2" s="1814"/>
      <c r="PDV2" s="1814"/>
      <c r="PDW2" s="1814"/>
      <c r="PDX2" s="1814"/>
      <c r="PDY2" s="1814"/>
      <c r="PDZ2" s="1814"/>
      <c r="PEA2" s="1814"/>
      <c r="PEB2" s="1814"/>
      <c r="PEC2" s="1814"/>
      <c r="PED2" s="1814"/>
      <c r="PEE2" s="1814"/>
      <c r="PEF2" s="1814"/>
      <c r="PEG2" s="1814"/>
      <c r="PEH2" s="1814"/>
      <c r="PEI2" s="1814"/>
      <c r="PEJ2" s="1814"/>
      <c r="PEK2" s="1814"/>
      <c r="PEL2" s="1814"/>
      <c r="PEM2" s="1814"/>
      <c r="PEN2" s="1814"/>
      <c r="PEO2" s="1814"/>
      <c r="PEP2" s="1814"/>
      <c r="PEQ2" s="1814"/>
      <c r="PER2" s="1814"/>
      <c r="PES2" s="1814"/>
      <c r="PET2" s="1814"/>
      <c r="PEU2" s="1814"/>
      <c r="PEV2" s="1814"/>
      <c r="PEW2" s="1814"/>
      <c r="PEX2" s="1814"/>
      <c r="PEY2" s="1814"/>
      <c r="PEZ2" s="1814"/>
      <c r="PFA2" s="1814"/>
      <c r="PFB2" s="1814"/>
      <c r="PFC2" s="1814"/>
      <c r="PFD2" s="1814"/>
      <c r="PFE2" s="1814"/>
      <c r="PFF2" s="1814"/>
      <c r="PFG2" s="1814"/>
      <c r="PFH2" s="1814"/>
      <c r="PFI2" s="1814"/>
      <c r="PFJ2" s="1814"/>
      <c r="PFK2" s="1814"/>
      <c r="PFL2" s="1814"/>
      <c r="PFM2" s="1814"/>
      <c r="PFN2" s="1814"/>
      <c r="PFO2" s="1814"/>
      <c r="PFP2" s="1814"/>
      <c r="PFQ2" s="1814"/>
      <c r="PFR2" s="1814"/>
      <c r="PFS2" s="1814"/>
      <c r="PFT2" s="1814"/>
      <c r="PFU2" s="1814"/>
      <c r="PFV2" s="1814"/>
      <c r="PFW2" s="1814"/>
      <c r="PFX2" s="1814"/>
      <c r="PFY2" s="1814"/>
      <c r="PFZ2" s="1814"/>
      <c r="PGA2" s="1814"/>
      <c r="PGB2" s="1814"/>
      <c r="PGC2" s="1814"/>
      <c r="PGD2" s="1814"/>
      <c r="PGE2" s="1814"/>
      <c r="PGF2" s="1814"/>
      <c r="PGG2" s="1814"/>
      <c r="PGH2" s="1814"/>
      <c r="PGI2" s="1814"/>
      <c r="PGJ2" s="1814"/>
      <c r="PGK2" s="1814"/>
      <c r="PGL2" s="1814"/>
      <c r="PGM2" s="1814"/>
      <c r="PGN2" s="1814"/>
      <c r="PGO2" s="1814"/>
      <c r="PGP2" s="1814"/>
      <c r="PGQ2" s="1814"/>
      <c r="PGR2" s="1814"/>
      <c r="PGS2" s="1814"/>
      <c r="PGT2" s="1814"/>
      <c r="PGU2" s="1814"/>
      <c r="PGV2" s="1814"/>
      <c r="PGW2" s="1814"/>
      <c r="PGX2" s="1814"/>
      <c r="PGY2" s="1814"/>
      <c r="PGZ2" s="1814"/>
      <c r="PHA2" s="1814"/>
      <c r="PHB2" s="1814"/>
      <c r="PHC2" s="1814"/>
      <c r="PHD2" s="1814"/>
      <c r="PHE2" s="1814"/>
      <c r="PHF2" s="1814"/>
      <c r="PHG2" s="1814"/>
      <c r="PHH2" s="1814"/>
      <c r="PHI2" s="1814"/>
      <c r="PHJ2" s="1814"/>
      <c r="PHK2" s="1814"/>
      <c r="PHL2" s="1814"/>
      <c r="PHM2" s="1814"/>
      <c r="PHN2" s="1814"/>
      <c r="PHO2" s="1814"/>
      <c r="PHP2" s="1814"/>
      <c r="PHQ2" s="1814"/>
      <c r="PHR2" s="1814"/>
      <c r="PHS2" s="1814"/>
      <c r="PHT2" s="1814"/>
      <c r="PHU2" s="1814"/>
      <c r="PHV2" s="1814"/>
      <c r="PHW2" s="1814"/>
      <c r="PHX2" s="1814"/>
      <c r="PHY2" s="1814"/>
      <c r="PHZ2" s="1814"/>
      <c r="PIA2" s="1814"/>
      <c r="PIB2" s="1814"/>
      <c r="PIC2" s="1814"/>
      <c r="PID2" s="1814"/>
      <c r="PIE2" s="1814"/>
      <c r="PIF2" s="1814"/>
      <c r="PIG2" s="1814"/>
      <c r="PIH2" s="1814"/>
      <c r="PII2" s="1814"/>
      <c r="PIJ2" s="1814"/>
      <c r="PIK2" s="1814"/>
      <c r="PIL2" s="1814"/>
      <c r="PIM2" s="1814"/>
      <c r="PIN2" s="1814"/>
      <c r="PIO2" s="1814"/>
      <c r="PIP2" s="1814"/>
      <c r="PIQ2" s="1814"/>
      <c r="PIR2" s="1814"/>
      <c r="PIS2" s="1814"/>
      <c r="PIT2" s="1814"/>
      <c r="PIU2" s="1814"/>
      <c r="PIV2" s="1814"/>
      <c r="PIW2" s="1814"/>
      <c r="PIX2" s="1814"/>
      <c r="PIY2" s="1814"/>
      <c r="PIZ2" s="1814"/>
      <c r="PJA2" s="1814"/>
      <c r="PJB2" s="1814"/>
      <c r="PJC2" s="1814"/>
      <c r="PJD2" s="1814"/>
      <c r="PJE2" s="1814"/>
      <c r="PJF2" s="1814"/>
      <c r="PJG2" s="1814"/>
      <c r="PJH2" s="1814"/>
      <c r="PJI2" s="1814"/>
      <c r="PJJ2" s="1814"/>
      <c r="PJK2" s="1814"/>
      <c r="PJL2" s="1814"/>
      <c r="PJM2" s="1814"/>
      <c r="PJN2" s="1814"/>
      <c r="PJO2" s="1814"/>
      <c r="PJP2" s="1814"/>
      <c r="PJQ2" s="1814"/>
      <c r="PJR2" s="1814"/>
      <c r="PJS2" s="1814"/>
      <c r="PJT2" s="1814"/>
      <c r="PJU2" s="1814"/>
      <c r="PJV2" s="1814"/>
      <c r="PJW2" s="1814"/>
      <c r="PJX2" s="1814"/>
      <c r="PJY2" s="1814"/>
      <c r="PJZ2" s="1814"/>
      <c r="PKA2" s="1814"/>
      <c r="PKB2" s="1814"/>
      <c r="PKC2" s="1814"/>
      <c r="PKD2" s="1814"/>
      <c r="PKE2" s="1814"/>
      <c r="PKF2" s="1814"/>
      <c r="PKG2" s="1814"/>
      <c r="PKH2" s="1814"/>
      <c r="PKI2" s="1814"/>
      <c r="PKJ2" s="1814"/>
      <c r="PKK2" s="1814"/>
      <c r="PKL2" s="1814"/>
      <c r="PKM2" s="1814"/>
      <c r="PKN2" s="1814"/>
      <c r="PKO2" s="1814"/>
      <c r="PKP2" s="1814"/>
      <c r="PKQ2" s="1814"/>
      <c r="PKR2" s="1814"/>
      <c r="PKS2" s="1814"/>
      <c r="PKT2" s="1814"/>
      <c r="PKU2" s="1814"/>
      <c r="PKV2" s="1814"/>
      <c r="PKW2" s="1814"/>
      <c r="PKX2" s="1814"/>
      <c r="PKY2" s="1814"/>
      <c r="PKZ2" s="1814"/>
      <c r="PLA2" s="1814"/>
      <c r="PLB2" s="1814"/>
      <c r="PLC2" s="1814"/>
      <c r="PLD2" s="1814"/>
      <c r="PLE2" s="1814"/>
      <c r="PLF2" s="1814"/>
      <c r="PLG2" s="1814"/>
      <c r="PLH2" s="1814"/>
      <c r="PLI2" s="1814"/>
      <c r="PLJ2" s="1814"/>
      <c r="PLK2" s="1814"/>
      <c r="PLL2" s="1814"/>
      <c r="PLM2" s="1814"/>
      <c r="PLN2" s="1814"/>
      <c r="PLO2" s="1814"/>
      <c r="PLP2" s="1814"/>
      <c r="PLQ2" s="1814"/>
      <c r="PLR2" s="1814"/>
      <c r="PLS2" s="1814"/>
      <c r="PLT2" s="1814"/>
      <c r="PLU2" s="1814"/>
      <c r="PLV2" s="1814"/>
      <c r="PLW2" s="1814"/>
      <c r="PLX2" s="1814"/>
      <c r="PLY2" s="1814"/>
      <c r="PLZ2" s="1814"/>
      <c r="PMA2" s="1814"/>
      <c r="PMB2" s="1814"/>
      <c r="PMC2" s="1814"/>
      <c r="PMD2" s="1814"/>
      <c r="PME2" s="1814"/>
      <c r="PMF2" s="1814"/>
      <c r="PMG2" s="1814"/>
      <c r="PMH2" s="1814"/>
      <c r="PMI2" s="1814"/>
      <c r="PMJ2" s="1814"/>
      <c r="PMK2" s="1814"/>
      <c r="PML2" s="1814"/>
      <c r="PMM2" s="1814"/>
      <c r="PMN2" s="1814"/>
      <c r="PMO2" s="1814"/>
      <c r="PMP2" s="1814"/>
      <c r="PMQ2" s="1814"/>
      <c r="PMR2" s="1814"/>
      <c r="PMS2" s="1814"/>
      <c r="PMT2" s="1814"/>
      <c r="PMU2" s="1814"/>
      <c r="PMV2" s="1814"/>
      <c r="PMW2" s="1814"/>
      <c r="PMX2" s="1814"/>
      <c r="PMY2" s="1814"/>
      <c r="PMZ2" s="1814"/>
      <c r="PNA2" s="1814"/>
      <c r="PNB2" s="1814"/>
      <c r="PNC2" s="1814"/>
      <c r="PND2" s="1814"/>
      <c r="PNE2" s="1814"/>
      <c r="PNF2" s="1814"/>
      <c r="PNG2" s="1814"/>
      <c r="PNH2" s="1814"/>
      <c r="PNI2" s="1814"/>
      <c r="PNJ2" s="1814"/>
      <c r="PNK2" s="1814"/>
      <c r="PNL2" s="1814"/>
      <c r="PNM2" s="1814"/>
      <c r="PNN2" s="1814"/>
      <c r="PNO2" s="1814"/>
      <c r="PNP2" s="1814"/>
      <c r="PNQ2" s="1814"/>
      <c r="PNR2" s="1814"/>
      <c r="PNS2" s="1814"/>
      <c r="PNT2" s="1814"/>
      <c r="PNU2" s="1814"/>
      <c r="PNV2" s="1814"/>
      <c r="PNW2" s="1814"/>
      <c r="PNX2" s="1814"/>
      <c r="PNY2" s="1814"/>
      <c r="PNZ2" s="1814"/>
      <c r="POA2" s="1814"/>
      <c r="POB2" s="1814"/>
      <c r="POC2" s="1814"/>
      <c r="POD2" s="1814"/>
      <c r="POE2" s="1814"/>
      <c r="POF2" s="1814"/>
      <c r="POG2" s="1814"/>
      <c r="POH2" s="1814"/>
      <c r="POI2" s="1814"/>
      <c r="POJ2" s="1814"/>
      <c r="POK2" s="1814"/>
      <c r="POL2" s="1814"/>
      <c r="POM2" s="1814"/>
      <c r="PON2" s="1814"/>
      <c r="POO2" s="1814"/>
      <c r="POP2" s="1814"/>
      <c r="POQ2" s="1814"/>
      <c r="POR2" s="1814"/>
      <c r="POS2" s="1814"/>
      <c r="POT2" s="1814"/>
      <c r="POU2" s="1814"/>
      <c r="POV2" s="1814"/>
      <c r="POW2" s="1814"/>
      <c r="POX2" s="1814"/>
      <c r="POY2" s="1814"/>
      <c r="POZ2" s="1814"/>
      <c r="PPA2" s="1814"/>
      <c r="PPB2" s="1814"/>
      <c r="PPC2" s="1814"/>
      <c r="PPD2" s="1814"/>
      <c r="PPE2" s="1814"/>
      <c r="PPF2" s="1814"/>
      <c r="PPG2" s="1814"/>
      <c r="PPH2" s="1814"/>
      <c r="PPI2" s="1814"/>
      <c r="PPJ2" s="1814"/>
      <c r="PPK2" s="1814"/>
      <c r="PPL2" s="1814"/>
      <c r="PPM2" s="1814"/>
      <c r="PPN2" s="1814"/>
      <c r="PPO2" s="1814"/>
      <c r="PPP2" s="1814"/>
      <c r="PPQ2" s="1814"/>
      <c r="PPR2" s="1814"/>
      <c r="PPS2" s="1814"/>
      <c r="PPT2" s="1814"/>
      <c r="PPU2" s="1814"/>
      <c r="PPV2" s="1814"/>
      <c r="PPW2" s="1814"/>
      <c r="PPX2" s="1814"/>
      <c r="PPY2" s="1814"/>
      <c r="PPZ2" s="1814"/>
      <c r="PQA2" s="1814"/>
      <c r="PQB2" s="1814"/>
      <c r="PQC2" s="1814"/>
      <c r="PQD2" s="1814"/>
      <c r="PQE2" s="1814"/>
      <c r="PQF2" s="1814"/>
      <c r="PQG2" s="1814"/>
      <c r="PQH2" s="1814"/>
      <c r="PQI2" s="1814"/>
      <c r="PQJ2" s="1814"/>
      <c r="PQK2" s="1814"/>
      <c r="PQL2" s="1814"/>
      <c r="PQM2" s="1814"/>
      <c r="PQN2" s="1814"/>
      <c r="PQO2" s="1814"/>
      <c r="PQP2" s="1814"/>
      <c r="PQQ2" s="1814"/>
      <c r="PQR2" s="1814"/>
      <c r="PQS2" s="1814"/>
      <c r="PQT2" s="1814"/>
      <c r="PQU2" s="1814"/>
      <c r="PQV2" s="1814"/>
      <c r="PQW2" s="1814"/>
      <c r="PQX2" s="1814"/>
      <c r="PQY2" s="1814"/>
      <c r="PQZ2" s="1814"/>
      <c r="PRA2" s="1814"/>
      <c r="PRB2" s="1814"/>
      <c r="PRC2" s="1814"/>
      <c r="PRD2" s="1814"/>
      <c r="PRE2" s="1814"/>
      <c r="PRF2" s="1814"/>
      <c r="PRG2" s="1814"/>
      <c r="PRH2" s="1814"/>
      <c r="PRI2" s="1814"/>
      <c r="PRJ2" s="1814"/>
      <c r="PRK2" s="1814"/>
      <c r="PRL2" s="1814"/>
      <c r="PRM2" s="1814"/>
      <c r="PRN2" s="1814"/>
      <c r="PRO2" s="1814"/>
      <c r="PRP2" s="1814"/>
      <c r="PRQ2" s="1814"/>
      <c r="PRR2" s="1814"/>
      <c r="PRS2" s="1814"/>
      <c r="PRT2" s="1814"/>
      <c r="PRU2" s="1814"/>
      <c r="PRV2" s="1814"/>
      <c r="PRW2" s="1814"/>
      <c r="PRX2" s="1814"/>
      <c r="PRY2" s="1814"/>
      <c r="PRZ2" s="1814"/>
      <c r="PSA2" s="1814"/>
      <c r="PSB2" s="1814"/>
      <c r="PSC2" s="1814"/>
      <c r="PSD2" s="1814"/>
      <c r="PSE2" s="1814"/>
      <c r="PSF2" s="1814"/>
      <c r="PSG2" s="1814"/>
      <c r="PSH2" s="1814"/>
      <c r="PSI2" s="1814"/>
      <c r="PSJ2" s="1814"/>
      <c r="PSK2" s="1814"/>
      <c r="PSL2" s="1814"/>
      <c r="PSM2" s="1814"/>
      <c r="PSN2" s="1814"/>
      <c r="PSO2" s="1814"/>
      <c r="PSP2" s="1814"/>
      <c r="PSQ2" s="1814"/>
      <c r="PSR2" s="1814"/>
      <c r="PSS2" s="1814"/>
      <c r="PST2" s="1814"/>
      <c r="PSU2" s="1814"/>
      <c r="PSV2" s="1814"/>
      <c r="PSW2" s="1814"/>
      <c r="PSX2" s="1814"/>
      <c r="PSY2" s="1814"/>
      <c r="PSZ2" s="1814"/>
      <c r="PTA2" s="1814"/>
      <c r="PTB2" s="1814"/>
      <c r="PTC2" s="1814"/>
      <c r="PTD2" s="1814"/>
      <c r="PTE2" s="1814"/>
      <c r="PTF2" s="1814"/>
      <c r="PTG2" s="1814"/>
      <c r="PTH2" s="1814"/>
      <c r="PTI2" s="1814"/>
      <c r="PTJ2" s="1814"/>
      <c r="PTK2" s="1814"/>
      <c r="PTL2" s="1814"/>
      <c r="PTM2" s="1814"/>
      <c r="PTN2" s="1814"/>
      <c r="PTO2" s="1814"/>
      <c r="PTP2" s="1814"/>
      <c r="PTQ2" s="1814"/>
      <c r="PTR2" s="1814"/>
      <c r="PTS2" s="1814"/>
      <c r="PTT2" s="1814"/>
      <c r="PTU2" s="1814"/>
      <c r="PTV2" s="1814"/>
      <c r="PTW2" s="1814"/>
      <c r="PTX2" s="1814"/>
      <c r="PTY2" s="1814"/>
      <c r="PTZ2" s="1814"/>
      <c r="PUA2" s="1814"/>
      <c r="PUB2" s="1814"/>
      <c r="PUC2" s="1814"/>
      <c r="PUD2" s="1814"/>
      <c r="PUE2" s="1814"/>
      <c r="PUF2" s="1814"/>
      <c r="PUG2" s="1814"/>
      <c r="PUH2" s="1814"/>
      <c r="PUI2" s="1814"/>
      <c r="PUJ2" s="1814"/>
      <c r="PUK2" s="1814"/>
      <c r="PUL2" s="1814"/>
      <c r="PUM2" s="1814"/>
      <c r="PUN2" s="1814"/>
      <c r="PUO2" s="1814"/>
      <c r="PUP2" s="1814"/>
      <c r="PUQ2" s="1814"/>
      <c r="PUR2" s="1814"/>
      <c r="PUS2" s="1814"/>
      <c r="PUT2" s="1814"/>
      <c r="PUU2" s="1814"/>
      <c r="PUV2" s="1814"/>
      <c r="PUW2" s="1814"/>
      <c r="PUX2" s="1814"/>
      <c r="PUY2" s="1814"/>
      <c r="PUZ2" s="1814"/>
      <c r="PVA2" s="1814"/>
      <c r="PVB2" s="1814"/>
      <c r="PVC2" s="1814"/>
      <c r="PVD2" s="1814"/>
      <c r="PVE2" s="1814"/>
      <c r="PVF2" s="1814"/>
      <c r="PVG2" s="1814"/>
      <c r="PVH2" s="1814"/>
      <c r="PVI2" s="1814"/>
      <c r="PVJ2" s="1814"/>
      <c r="PVK2" s="1814"/>
      <c r="PVL2" s="1814"/>
      <c r="PVM2" s="1814"/>
      <c r="PVN2" s="1814"/>
      <c r="PVO2" s="1814"/>
      <c r="PVP2" s="1814"/>
      <c r="PVQ2" s="1814"/>
      <c r="PVR2" s="1814"/>
      <c r="PVS2" s="1814"/>
      <c r="PVT2" s="1814"/>
      <c r="PVU2" s="1814"/>
      <c r="PVV2" s="1814"/>
      <c r="PVW2" s="1814"/>
      <c r="PVX2" s="1814"/>
      <c r="PVY2" s="1814"/>
      <c r="PVZ2" s="1814"/>
      <c r="PWA2" s="1814"/>
      <c r="PWB2" s="1814"/>
      <c r="PWC2" s="1814"/>
      <c r="PWD2" s="1814"/>
      <c r="PWE2" s="1814"/>
      <c r="PWF2" s="1814"/>
      <c r="PWG2" s="1814"/>
      <c r="PWH2" s="1814"/>
      <c r="PWI2" s="1814"/>
      <c r="PWJ2" s="1814"/>
      <c r="PWK2" s="1814"/>
      <c r="PWL2" s="1814"/>
      <c r="PWM2" s="1814"/>
      <c r="PWN2" s="1814"/>
      <c r="PWO2" s="1814"/>
      <c r="PWP2" s="1814"/>
      <c r="PWQ2" s="1814"/>
      <c r="PWR2" s="1814"/>
      <c r="PWS2" s="1814"/>
      <c r="PWT2" s="1814"/>
      <c r="PWU2" s="1814"/>
      <c r="PWV2" s="1814"/>
      <c r="PWW2" s="1814"/>
      <c r="PWX2" s="1814"/>
      <c r="PWY2" s="1814"/>
      <c r="PWZ2" s="1814"/>
      <c r="PXA2" s="1814"/>
      <c r="PXB2" s="1814"/>
      <c r="PXC2" s="1814"/>
      <c r="PXD2" s="1814"/>
      <c r="PXE2" s="1814"/>
      <c r="PXF2" s="1814"/>
      <c r="PXG2" s="1814"/>
      <c r="PXH2" s="1814"/>
      <c r="PXI2" s="1814"/>
      <c r="PXJ2" s="1814"/>
      <c r="PXK2" s="1814"/>
      <c r="PXL2" s="1814"/>
      <c r="PXM2" s="1814"/>
      <c r="PXN2" s="1814"/>
      <c r="PXO2" s="1814"/>
      <c r="PXP2" s="1814"/>
      <c r="PXQ2" s="1814"/>
      <c r="PXR2" s="1814"/>
      <c r="PXS2" s="1814"/>
      <c r="PXT2" s="1814"/>
      <c r="PXU2" s="1814"/>
      <c r="PXV2" s="1814"/>
      <c r="PXW2" s="1814"/>
      <c r="PXX2" s="1814"/>
      <c r="PXY2" s="1814"/>
      <c r="PXZ2" s="1814"/>
      <c r="PYA2" s="1814"/>
      <c r="PYB2" s="1814"/>
      <c r="PYC2" s="1814"/>
      <c r="PYD2" s="1814"/>
      <c r="PYE2" s="1814"/>
      <c r="PYF2" s="1814"/>
      <c r="PYG2" s="1814"/>
      <c r="PYH2" s="1814"/>
      <c r="PYI2" s="1814"/>
      <c r="PYJ2" s="1814"/>
      <c r="PYK2" s="1814"/>
      <c r="PYL2" s="1814"/>
      <c r="PYM2" s="1814"/>
      <c r="PYN2" s="1814"/>
      <c r="PYO2" s="1814"/>
      <c r="PYP2" s="1814"/>
      <c r="PYQ2" s="1814"/>
      <c r="PYR2" s="1814"/>
      <c r="PYS2" s="1814"/>
      <c r="PYT2" s="1814"/>
      <c r="PYU2" s="1814"/>
      <c r="PYV2" s="1814"/>
      <c r="PYW2" s="1814"/>
      <c r="PYX2" s="1814"/>
      <c r="PYY2" s="1814"/>
      <c r="PYZ2" s="1814"/>
      <c r="PZA2" s="1814"/>
      <c r="PZB2" s="1814"/>
      <c r="PZC2" s="1814"/>
      <c r="PZD2" s="1814"/>
      <c r="PZE2" s="1814"/>
      <c r="PZF2" s="1814"/>
      <c r="PZG2" s="1814"/>
      <c r="PZH2" s="1814"/>
      <c r="PZI2" s="1814"/>
      <c r="PZJ2" s="1814"/>
      <c r="PZK2" s="1814"/>
      <c r="PZL2" s="1814"/>
      <c r="PZM2" s="1814"/>
      <c r="PZN2" s="1814"/>
      <c r="PZO2" s="1814"/>
      <c r="PZP2" s="1814"/>
      <c r="PZQ2" s="1814"/>
      <c r="PZR2" s="1814"/>
      <c r="PZS2" s="1814"/>
      <c r="PZT2" s="1814"/>
      <c r="PZU2" s="1814"/>
      <c r="PZV2" s="1814"/>
      <c r="PZW2" s="1814"/>
      <c r="PZX2" s="1814"/>
      <c r="PZY2" s="1814"/>
      <c r="PZZ2" s="1814"/>
      <c r="QAA2" s="1814"/>
      <c r="QAB2" s="1814"/>
      <c r="QAC2" s="1814"/>
      <c r="QAD2" s="1814"/>
      <c r="QAE2" s="1814"/>
      <c r="QAF2" s="1814"/>
      <c r="QAG2" s="1814"/>
      <c r="QAH2" s="1814"/>
      <c r="QAI2" s="1814"/>
      <c r="QAJ2" s="1814"/>
      <c r="QAK2" s="1814"/>
      <c r="QAL2" s="1814"/>
      <c r="QAM2" s="1814"/>
      <c r="QAN2" s="1814"/>
      <c r="QAO2" s="1814"/>
      <c r="QAP2" s="1814"/>
      <c r="QAQ2" s="1814"/>
      <c r="QAR2" s="1814"/>
      <c r="QAS2" s="1814"/>
      <c r="QAT2" s="1814"/>
      <c r="QAU2" s="1814"/>
      <c r="QAV2" s="1814"/>
      <c r="QAW2" s="1814"/>
      <c r="QAX2" s="1814"/>
      <c r="QAY2" s="1814"/>
      <c r="QAZ2" s="1814"/>
      <c r="QBA2" s="1814"/>
      <c r="QBB2" s="1814"/>
      <c r="QBC2" s="1814"/>
      <c r="QBD2" s="1814"/>
      <c r="QBE2" s="1814"/>
      <c r="QBF2" s="1814"/>
      <c r="QBG2" s="1814"/>
      <c r="QBH2" s="1814"/>
      <c r="QBI2" s="1814"/>
      <c r="QBJ2" s="1814"/>
      <c r="QBK2" s="1814"/>
      <c r="QBL2" s="1814"/>
      <c r="QBM2" s="1814"/>
      <c r="QBN2" s="1814"/>
      <c r="QBO2" s="1814"/>
      <c r="QBP2" s="1814"/>
      <c r="QBQ2" s="1814"/>
      <c r="QBR2" s="1814"/>
      <c r="QBS2" s="1814"/>
      <c r="QBT2" s="1814"/>
      <c r="QBU2" s="1814"/>
      <c r="QBV2" s="1814"/>
      <c r="QBW2" s="1814"/>
      <c r="QBX2" s="1814"/>
      <c r="QBY2" s="1814"/>
      <c r="QBZ2" s="1814"/>
      <c r="QCA2" s="1814"/>
      <c r="QCB2" s="1814"/>
      <c r="QCC2" s="1814"/>
      <c r="QCD2" s="1814"/>
      <c r="QCE2" s="1814"/>
      <c r="QCF2" s="1814"/>
      <c r="QCG2" s="1814"/>
      <c r="QCH2" s="1814"/>
      <c r="QCI2" s="1814"/>
      <c r="QCJ2" s="1814"/>
      <c r="QCK2" s="1814"/>
      <c r="QCL2" s="1814"/>
      <c r="QCM2" s="1814"/>
      <c r="QCN2" s="1814"/>
      <c r="QCO2" s="1814"/>
      <c r="QCP2" s="1814"/>
      <c r="QCQ2" s="1814"/>
      <c r="QCR2" s="1814"/>
      <c r="QCS2" s="1814"/>
      <c r="QCT2" s="1814"/>
      <c r="QCU2" s="1814"/>
      <c r="QCV2" s="1814"/>
      <c r="QCW2" s="1814"/>
      <c r="QCX2" s="1814"/>
      <c r="QCY2" s="1814"/>
      <c r="QCZ2" s="1814"/>
      <c r="QDA2" s="1814"/>
      <c r="QDB2" s="1814"/>
      <c r="QDC2" s="1814"/>
      <c r="QDD2" s="1814"/>
      <c r="QDE2" s="1814"/>
      <c r="QDF2" s="1814"/>
      <c r="QDG2" s="1814"/>
      <c r="QDH2" s="1814"/>
      <c r="QDI2" s="1814"/>
      <c r="QDJ2" s="1814"/>
      <c r="QDK2" s="1814"/>
      <c r="QDL2" s="1814"/>
      <c r="QDM2" s="1814"/>
      <c r="QDN2" s="1814"/>
      <c r="QDO2" s="1814"/>
      <c r="QDP2" s="1814"/>
      <c r="QDQ2" s="1814"/>
      <c r="QDR2" s="1814"/>
      <c r="QDS2" s="1814"/>
      <c r="QDT2" s="1814"/>
      <c r="QDU2" s="1814"/>
      <c r="QDV2" s="1814"/>
      <c r="QDW2" s="1814"/>
      <c r="QDX2" s="1814"/>
      <c r="QDY2" s="1814"/>
      <c r="QDZ2" s="1814"/>
      <c r="QEA2" s="1814"/>
      <c r="QEB2" s="1814"/>
      <c r="QEC2" s="1814"/>
      <c r="QED2" s="1814"/>
      <c r="QEE2" s="1814"/>
      <c r="QEF2" s="1814"/>
      <c r="QEG2" s="1814"/>
      <c r="QEH2" s="1814"/>
      <c r="QEI2" s="1814"/>
      <c r="QEJ2" s="1814"/>
      <c r="QEK2" s="1814"/>
      <c r="QEL2" s="1814"/>
      <c r="QEM2" s="1814"/>
      <c r="QEN2" s="1814"/>
      <c r="QEO2" s="1814"/>
      <c r="QEP2" s="1814"/>
      <c r="QEQ2" s="1814"/>
      <c r="QER2" s="1814"/>
      <c r="QES2" s="1814"/>
      <c r="QET2" s="1814"/>
      <c r="QEU2" s="1814"/>
      <c r="QEV2" s="1814"/>
      <c r="QEW2" s="1814"/>
      <c r="QEX2" s="1814"/>
      <c r="QEY2" s="1814"/>
      <c r="QEZ2" s="1814"/>
      <c r="QFA2" s="1814"/>
      <c r="QFB2" s="1814"/>
      <c r="QFC2" s="1814"/>
      <c r="QFD2" s="1814"/>
      <c r="QFE2" s="1814"/>
      <c r="QFF2" s="1814"/>
      <c r="QFG2" s="1814"/>
      <c r="QFH2" s="1814"/>
      <c r="QFI2" s="1814"/>
      <c r="QFJ2" s="1814"/>
      <c r="QFK2" s="1814"/>
      <c r="QFL2" s="1814"/>
      <c r="QFM2" s="1814"/>
      <c r="QFN2" s="1814"/>
      <c r="QFO2" s="1814"/>
      <c r="QFP2" s="1814"/>
      <c r="QFQ2" s="1814"/>
      <c r="QFR2" s="1814"/>
      <c r="QFS2" s="1814"/>
      <c r="QFT2" s="1814"/>
      <c r="QFU2" s="1814"/>
      <c r="QFV2" s="1814"/>
      <c r="QFW2" s="1814"/>
      <c r="QFX2" s="1814"/>
      <c r="QFY2" s="1814"/>
      <c r="QFZ2" s="1814"/>
      <c r="QGA2" s="1814"/>
      <c r="QGB2" s="1814"/>
      <c r="QGC2" s="1814"/>
      <c r="QGD2" s="1814"/>
      <c r="QGE2" s="1814"/>
      <c r="QGF2" s="1814"/>
      <c r="QGG2" s="1814"/>
      <c r="QGH2" s="1814"/>
      <c r="QGI2" s="1814"/>
      <c r="QGJ2" s="1814"/>
      <c r="QGK2" s="1814"/>
      <c r="QGL2" s="1814"/>
      <c r="QGM2" s="1814"/>
      <c r="QGN2" s="1814"/>
      <c r="QGO2" s="1814"/>
      <c r="QGP2" s="1814"/>
      <c r="QGQ2" s="1814"/>
      <c r="QGR2" s="1814"/>
      <c r="QGS2" s="1814"/>
      <c r="QGT2" s="1814"/>
      <c r="QGU2" s="1814"/>
      <c r="QGV2" s="1814"/>
      <c r="QGW2" s="1814"/>
      <c r="QGX2" s="1814"/>
      <c r="QGY2" s="1814"/>
      <c r="QGZ2" s="1814"/>
      <c r="QHA2" s="1814"/>
      <c r="QHB2" s="1814"/>
      <c r="QHC2" s="1814"/>
      <c r="QHD2" s="1814"/>
      <c r="QHE2" s="1814"/>
      <c r="QHF2" s="1814"/>
      <c r="QHG2" s="1814"/>
      <c r="QHH2" s="1814"/>
      <c r="QHI2" s="1814"/>
      <c r="QHJ2" s="1814"/>
      <c r="QHK2" s="1814"/>
      <c r="QHL2" s="1814"/>
      <c r="QHM2" s="1814"/>
      <c r="QHN2" s="1814"/>
      <c r="QHO2" s="1814"/>
      <c r="QHP2" s="1814"/>
      <c r="QHQ2" s="1814"/>
      <c r="QHR2" s="1814"/>
      <c r="QHS2" s="1814"/>
      <c r="QHT2" s="1814"/>
      <c r="QHU2" s="1814"/>
      <c r="QHV2" s="1814"/>
      <c r="QHW2" s="1814"/>
      <c r="QHX2" s="1814"/>
      <c r="QHY2" s="1814"/>
      <c r="QHZ2" s="1814"/>
      <c r="QIA2" s="1814"/>
      <c r="QIB2" s="1814"/>
      <c r="QIC2" s="1814"/>
      <c r="QID2" s="1814"/>
      <c r="QIE2" s="1814"/>
      <c r="QIF2" s="1814"/>
      <c r="QIG2" s="1814"/>
      <c r="QIH2" s="1814"/>
      <c r="QII2" s="1814"/>
      <c r="QIJ2" s="1814"/>
      <c r="QIK2" s="1814"/>
      <c r="QIL2" s="1814"/>
      <c r="QIM2" s="1814"/>
      <c r="QIN2" s="1814"/>
      <c r="QIO2" s="1814"/>
      <c r="QIP2" s="1814"/>
      <c r="QIQ2" s="1814"/>
      <c r="QIR2" s="1814"/>
      <c r="QIS2" s="1814"/>
      <c r="QIT2" s="1814"/>
      <c r="QIU2" s="1814"/>
      <c r="QIV2" s="1814"/>
      <c r="QIW2" s="1814"/>
      <c r="QIX2" s="1814"/>
      <c r="QIY2" s="1814"/>
      <c r="QIZ2" s="1814"/>
      <c r="QJA2" s="1814"/>
      <c r="QJB2" s="1814"/>
      <c r="QJC2" s="1814"/>
      <c r="QJD2" s="1814"/>
      <c r="QJE2" s="1814"/>
      <c r="QJF2" s="1814"/>
      <c r="QJG2" s="1814"/>
      <c r="QJH2" s="1814"/>
      <c r="QJI2" s="1814"/>
      <c r="QJJ2" s="1814"/>
      <c r="QJK2" s="1814"/>
      <c r="QJL2" s="1814"/>
      <c r="QJM2" s="1814"/>
      <c r="QJN2" s="1814"/>
      <c r="QJO2" s="1814"/>
      <c r="QJP2" s="1814"/>
      <c r="QJQ2" s="1814"/>
      <c r="QJR2" s="1814"/>
      <c r="QJS2" s="1814"/>
      <c r="QJT2" s="1814"/>
      <c r="QJU2" s="1814"/>
      <c r="QJV2" s="1814"/>
      <c r="QJW2" s="1814"/>
      <c r="QJX2" s="1814"/>
      <c r="QJY2" s="1814"/>
      <c r="QJZ2" s="1814"/>
      <c r="QKA2" s="1814"/>
      <c r="QKB2" s="1814"/>
      <c r="QKC2" s="1814"/>
      <c r="QKD2" s="1814"/>
      <c r="QKE2" s="1814"/>
      <c r="QKF2" s="1814"/>
      <c r="QKG2" s="1814"/>
      <c r="QKH2" s="1814"/>
      <c r="QKI2" s="1814"/>
      <c r="QKJ2" s="1814"/>
      <c r="QKK2" s="1814"/>
      <c r="QKL2" s="1814"/>
      <c r="QKM2" s="1814"/>
      <c r="QKN2" s="1814"/>
      <c r="QKO2" s="1814"/>
      <c r="QKP2" s="1814"/>
      <c r="QKQ2" s="1814"/>
      <c r="QKR2" s="1814"/>
      <c r="QKS2" s="1814"/>
      <c r="QKT2" s="1814"/>
      <c r="QKU2" s="1814"/>
      <c r="QKV2" s="1814"/>
      <c r="QKW2" s="1814"/>
      <c r="QKX2" s="1814"/>
      <c r="QKY2" s="1814"/>
      <c r="QKZ2" s="1814"/>
      <c r="QLA2" s="1814"/>
      <c r="QLB2" s="1814"/>
      <c r="QLC2" s="1814"/>
      <c r="QLD2" s="1814"/>
      <c r="QLE2" s="1814"/>
      <c r="QLF2" s="1814"/>
      <c r="QLG2" s="1814"/>
      <c r="QLH2" s="1814"/>
      <c r="QLI2" s="1814"/>
      <c r="QLJ2" s="1814"/>
      <c r="QLK2" s="1814"/>
      <c r="QLL2" s="1814"/>
      <c r="QLM2" s="1814"/>
      <c r="QLN2" s="1814"/>
      <c r="QLO2" s="1814"/>
      <c r="QLP2" s="1814"/>
      <c r="QLQ2" s="1814"/>
      <c r="QLR2" s="1814"/>
      <c r="QLS2" s="1814"/>
      <c r="QLT2" s="1814"/>
      <c r="QLU2" s="1814"/>
      <c r="QLV2" s="1814"/>
      <c r="QLW2" s="1814"/>
      <c r="QLX2" s="1814"/>
      <c r="QLY2" s="1814"/>
      <c r="QLZ2" s="1814"/>
      <c r="QMA2" s="1814"/>
      <c r="QMB2" s="1814"/>
      <c r="QMC2" s="1814"/>
      <c r="QMD2" s="1814"/>
      <c r="QME2" s="1814"/>
      <c r="QMF2" s="1814"/>
      <c r="QMG2" s="1814"/>
      <c r="QMH2" s="1814"/>
      <c r="QMI2" s="1814"/>
      <c r="QMJ2" s="1814"/>
      <c r="QMK2" s="1814"/>
      <c r="QML2" s="1814"/>
      <c r="QMM2" s="1814"/>
      <c r="QMN2" s="1814"/>
      <c r="QMO2" s="1814"/>
      <c r="QMP2" s="1814"/>
      <c r="QMQ2" s="1814"/>
      <c r="QMR2" s="1814"/>
      <c r="QMS2" s="1814"/>
      <c r="QMT2" s="1814"/>
      <c r="QMU2" s="1814"/>
      <c r="QMV2" s="1814"/>
      <c r="QMW2" s="1814"/>
      <c r="QMX2" s="1814"/>
      <c r="QMY2" s="1814"/>
      <c r="QMZ2" s="1814"/>
      <c r="QNA2" s="1814"/>
      <c r="QNB2" s="1814"/>
      <c r="QNC2" s="1814"/>
      <c r="QND2" s="1814"/>
      <c r="QNE2" s="1814"/>
      <c r="QNF2" s="1814"/>
      <c r="QNG2" s="1814"/>
      <c r="QNH2" s="1814"/>
      <c r="QNI2" s="1814"/>
      <c r="QNJ2" s="1814"/>
      <c r="QNK2" s="1814"/>
      <c r="QNL2" s="1814"/>
      <c r="QNM2" s="1814"/>
      <c r="QNN2" s="1814"/>
      <c r="QNO2" s="1814"/>
      <c r="QNP2" s="1814"/>
      <c r="QNQ2" s="1814"/>
      <c r="QNR2" s="1814"/>
      <c r="QNS2" s="1814"/>
      <c r="QNT2" s="1814"/>
      <c r="QNU2" s="1814"/>
      <c r="QNV2" s="1814"/>
      <c r="QNW2" s="1814"/>
      <c r="QNX2" s="1814"/>
      <c r="QNY2" s="1814"/>
      <c r="QNZ2" s="1814"/>
      <c r="QOA2" s="1814"/>
      <c r="QOB2" s="1814"/>
      <c r="QOC2" s="1814"/>
      <c r="QOD2" s="1814"/>
      <c r="QOE2" s="1814"/>
      <c r="QOF2" s="1814"/>
      <c r="QOG2" s="1814"/>
      <c r="QOH2" s="1814"/>
      <c r="QOI2" s="1814"/>
      <c r="QOJ2" s="1814"/>
      <c r="QOK2" s="1814"/>
      <c r="QOL2" s="1814"/>
      <c r="QOM2" s="1814"/>
      <c r="QON2" s="1814"/>
      <c r="QOO2" s="1814"/>
      <c r="QOP2" s="1814"/>
      <c r="QOQ2" s="1814"/>
      <c r="QOR2" s="1814"/>
      <c r="QOS2" s="1814"/>
      <c r="QOT2" s="1814"/>
      <c r="QOU2" s="1814"/>
      <c r="QOV2" s="1814"/>
      <c r="QOW2" s="1814"/>
      <c r="QOX2" s="1814"/>
      <c r="QOY2" s="1814"/>
      <c r="QOZ2" s="1814"/>
      <c r="QPA2" s="1814"/>
      <c r="QPB2" s="1814"/>
      <c r="QPC2" s="1814"/>
      <c r="QPD2" s="1814"/>
      <c r="QPE2" s="1814"/>
      <c r="QPF2" s="1814"/>
      <c r="QPG2" s="1814"/>
      <c r="QPH2" s="1814"/>
      <c r="QPI2" s="1814"/>
      <c r="QPJ2" s="1814"/>
      <c r="QPK2" s="1814"/>
      <c r="QPL2" s="1814"/>
      <c r="QPM2" s="1814"/>
      <c r="QPN2" s="1814"/>
      <c r="QPO2" s="1814"/>
      <c r="QPP2" s="1814"/>
      <c r="QPQ2" s="1814"/>
      <c r="QPR2" s="1814"/>
      <c r="QPS2" s="1814"/>
      <c r="QPT2" s="1814"/>
      <c r="QPU2" s="1814"/>
      <c r="QPV2" s="1814"/>
      <c r="QPW2" s="1814"/>
      <c r="QPX2" s="1814"/>
      <c r="QPY2" s="1814"/>
      <c r="QPZ2" s="1814"/>
      <c r="QQA2" s="1814"/>
      <c r="QQB2" s="1814"/>
      <c r="QQC2" s="1814"/>
      <c r="QQD2" s="1814"/>
      <c r="QQE2" s="1814"/>
      <c r="QQF2" s="1814"/>
      <c r="QQG2" s="1814"/>
      <c r="QQH2" s="1814"/>
      <c r="QQI2" s="1814"/>
      <c r="QQJ2" s="1814"/>
      <c r="QQK2" s="1814"/>
      <c r="QQL2" s="1814"/>
      <c r="QQM2" s="1814"/>
      <c r="QQN2" s="1814"/>
      <c r="QQO2" s="1814"/>
      <c r="QQP2" s="1814"/>
      <c r="QQQ2" s="1814"/>
      <c r="QQR2" s="1814"/>
      <c r="QQS2" s="1814"/>
      <c r="QQT2" s="1814"/>
      <c r="QQU2" s="1814"/>
      <c r="QQV2" s="1814"/>
      <c r="QQW2" s="1814"/>
      <c r="QQX2" s="1814"/>
      <c r="QQY2" s="1814"/>
      <c r="QQZ2" s="1814"/>
      <c r="QRA2" s="1814"/>
      <c r="QRB2" s="1814"/>
      <c r="QRC2" s="1814"/>
      <c r="QRD2" s="1814"/>
      <c r="QRE2" s="1814"/>
      <c r="QRF2" s="1814"/>
      <c r="QRG2" s="1814"/>
      <c r="QRH2" s="1814"/>
      <c r="QRI2" s="1814"/>
      <c r="QRJ2" s="1814"/>
      <c r="QRK2" s="1814"/>
      <c r="QRL2" s="1814"/>
      <c r="QRM2" s="1814"/>
      <c r="QRN2" s="1814"/>
      <c r="QRO2" s="1814"/>
      <c r="QRP2" s="1814"/>
      <c r="QRQ2" s="1814"/>
      <c r="QRR2" s="1814"/>
      <c r="QRS2" s="1814"/>
      <c r="QRT2" s="1814"/>
      <c r="QRU2" s="1814"/>
      <c r="QRV2" s="1814"/>
      <c r="QRW2" s="1814"/>
      <c r="QRX2" s="1814"/>
      <c r="QRY2" s="1814"/>
      <c r="QRZ2" s="1814"/>
      <c r="QSA2" s="1814"/>
      <c r="QSB2" s="1814"/>
      <c r="QSC2" s="1814"/>
      <c r="QSD2" s="1814"/>
      <c r="QSE2" s="1814"/>
      <c r="QSF2" s="1814"/>
      <c r="QSG2" s="1814"/>
      <c r="QSH2" s="1814"/>
      <c r="QSI2" s="1814"/>
      <c r="QSJ2" s="1814"/>
      <c r="QSK2" s="1814"/>
      <c r="QSL2" s="1814"/>
      <c r="QSM2" s="1814"/>
      <c r="QSN2" s="1814"/>
      <c r="QSO2" s="1814"/>
      <c r="QSP2" s="1814"/>
      <c r="QSQ2" s="1814"/>
      <c r="QSR2" s="1814"/>
      <c r="QSS2" s="1814"/>
      <c r="QST2" s="1814"/>
      <c r="QSU2" s="1814"/>
      <c r="QSV2" s="1814"/>
      <c r="QSW2" s="1814"/>
      <c r="QSX2" s="1814"/>
      <c r="QSY2" s="1814"/>
      <c r="QSZ2" s="1814"/>
      <c r="QTA2" s="1814"/>
      <c r="QTB2" s="1814"/>
      <c r="QTC2" s="1814"/>
      <c r="QTD2" s="1814"/>
      <c r="QTE2" s="1814"/>
      <c r="QTF2" s="1814"/>
      <c r="QTG2" s="1814"/>
      <c r="QTH2" s="1814"/>
      <c r="QTI2" s="1814"/>
      <c r="QTJ2" s="1814"/>
      <c r="QTK2" s="1814"/>
      <c r="QTL2" s="1814"/>
      <c r="QTM2" s="1814"/>
      <c r="QTN2" s="1814"/>
      <c r="QTO2" s="1814"/>
      <c r="QTP2" s="1814"/>
      <c r="QTQ2" s="1814"/>
      <c r="QTR2" s="1814"/>
      <c r="QTS2" s="1814"/>
      <c r="QTT2" s="1814"/>
      <c r="QTU2" s="1814"/>
      <c r="QTV2" s="1814"/>
      <c r="QTW2" s="1814"/>
      <c r="QTX2" s="1814"/>
      <c r="QTY2" s="1814"/>
      <c r="QTZ2" s="1814"/>
      <c r="QUA2" s="1814"/>
      <c r="QUB2" s="1814"/>
      <c r="QUC2" s="1814"/>
      <c r="QUD2" s="1814"/>
      <c r="QUE2" s="1814"/>
      <c r="QUF2" s="1814"/>
      <c r="QUG2" s="1814"/>
      <c r="QUH2" s="1814"/>
      <c r="QUI2" s="1814"/>
      <c r="QUJ2" s="1814"/>
      <c r="QUK2" s="1814"/>
      <c r="QUL2" s="1814"/>
      <c r="QUM2" s="1814"/>
      <c r="QUN2" s="1814"/>
      <c r="QUO2" s="1814"/>
      <c r="QUP2" s="1814"/>
      <c r="QUQ2" s="1814"/>
      <c r="QUR2" s="1814"/>
      <c r="QUS2" s="1814"/>
      <c r="QUT2" s="1814"/>
      <c r="QUU2" s="1814"/>
      <c r="QUV2" s="1814"/>
      <c r="QUW2" s="1814"/>
      <c r="QUX2" s="1814"/>
      <c r="QUY2" s="1814"/>
      <c r="QUZ2" s="1814"/>
      <c r="QVA2" s="1814"/>
      <c r="QVB2" s="1814"/>
      <c r="QVC2" s="1814"/>
      <c r="QVD2" s="1814"/>
      <c r="QVE2" s="1814"/>
      <c r="QVF2" s="1814"/>
      <c r="QVG2" s="1814"/>
      <c r="QVH2" s="1814"/>
      <c r="QVI2" s="1814"/>
      <c r="QVJ2" s="1814"/>
      <c r="QVK2" s="1814"/>
      <c r="QVL2" s="1814"/>
      <c r="QVM2" s="1814"/>
      <c r="QVN2" s="1814"/>
      <c r="QVO2" s="1814"/>
      <c r="QVP2" s="1814"/>
      <c r="QVQ2" s="1814"/>
      <c r="QVR2" s="1814"/>
      <c r="QVS2" s="1814"/>
      <c r="QVT2" s="1814"/>
      <c r="QVU2" s="1814"/>
      <c r="QVV2" s="1814"/>
      <c r="QVW2" s="1814"/>
      <c r="QVX2" s="1814"/>
      <c r="QVY2" s="1814"/>
      <c r="QVZ2" s="1814"/>
      <c r="QWA2" s="1814"/>
      <c r="QWB2" s="1814"/>
      <c r="QWC2" s="1814"/>
      <c r="QWD2" s="1814"/>
      <c r="QWE2" s="1814"/>
      <c r="QWF2" s="1814"/>
      <c r="QWG2" s="1814"/>
      <c r="QWH2" s="1814"/>
      <c r="QWI2" s="1814"/>
      <c r="QWJ2" s="1814"/>
      <c r="QWK2" s="1814"/>
      <c r="QWL2" s="1814"/>
      <c r="QWM2" s="1814"/>
      <c r="QWN2" s="1814"/>
      <c r="QWO2" s="1814"/>
      <c r="QWP2" s="1814"/>
      <c r="QWQ2" s="1814"/>
      <c r="QWR2" s="1814"/>
      <c r="QWS2" s="1814"/>
      <c r="QWT2" s="1814"/>
      <c r="QWU2" s="1814"/>
      <c r="QWV2" s="1814"/>
      <c r="QWW2" s="1814"/>
      <c r="QWX2" s="1814"/>
      <c r="QWY2" s="1814"/>
      <c r="QWZ2" s="1814"/>
      <c r="QXA2" s="1814"/>
      <c r="QXB2" s="1814"/>
      <c r="QXC2" s="1814"/>
      <c r="QXD2" s="1814"/>
      <c r="QXE2" s="1814"/>
      <c r="QXF2" s="1814"/>
      <c r="QXG2" s="1814"/>
      <c r="QXH2" s="1814"/>
      <c r="QXI2" s="1814"/>
      <c r="QXJ2" s="1814"/>
      <c r="QXK2" s="1814"/>
      <c r="QXL2" s="1814"/>
      <c r="QXM2" s="1814"/>
      <c r="QXN2" s="1814"/>
      <c r="QXO2" s="1814"/>
      <c r="QXP2" s="1814"/>
      <c r="QXQ2" s="1814"/>
      <c r="QXR2" s="1814"/>
      <c r="QXS2" s="1814"/>
      <c r="QXT2" s="1814"/>
      <c r="QXU2" s="1814"/>
      <c r="QXV2" s="1814"/>
      <c r="QXW2" s="1814"/>
      <c r="QXX2" s="1814"/>
      <c r="QXY2" s="1814"/>
      <c r="QXZ2" s="1814"/>
      <c r="QYA2" s="1814"/>
      <c r="QYB2" s="1814"/>
      <c r="QYC2" s="1814"/>
      <c r="QYD2" s="1814"/>
      <c r="QYE2" s="1814"/>
      <c r="QYF2" s="1814"/>
      <c r="QYG2" s="1814"/>
      <c r="QYH2" s="1814"/>
      <c r="QYI2" s="1814"/>
      <c r="QYJ2" s="1814"/>
      <c r="QYK2" s="1814"/>
      <c r="QYL2" s="1814"/>
      <c r="QYM2" s="1814"/>
      <c r="QYN2" s="1814"/>
      <c r="QYO2" s="1814"/>
      <c r="QYP2" s="1814"/>
      <c r="QYQ2" s="1814"/>
      <c r="QYR2" s="1814"/>
      <c r="QYS2" s="1814"/>
      <c r="QYT2" s="1814"/>
      <c r="QYU2" s="1814"/>
      <c r="QYV2" s="1814"/>
      <c r="QYW2" s="1814"/>
      <c r="QYX2" s="1814"/>
      <c r="QYY2" s="1814"/>
      <c r="QYZ2" s="1814"/>
      <c r="QZA2" s="1814"/>
      <c r="QZB2" s="1814"/>
      <c r="QZC2" s="1814"/>
      <c r="QZD2" s="1814"/>
      <c r="QZE2" s="1814"/>
      <c r="QZF2" s="1814"/>
      <c r="QZG2" s="1814"/>
      <c r="QZH2" s="1814"/>
      <c r="QZI2" s="1814"/>
      <c r="QZJ2" s="1814"/>
      <c r="QZK2" s="1814"/>
      <c r="QZL2" s="1814"/>
      <c r="QZM2" s="1814"/>
      <c r="QZN2" s="1814"/>
      <c r="QZO2" s="1814"/>
      <c r="QZP2" s="1814"/>
      <c r="QZQ2" s="1814"/>
      <c r="QZR2" s="1814"/>
      <c r="QZS2" s="1814"/>
      <c r="QZT2" s="1814"/>
      <c r="QZU2" s="1814"/>
      <c r="QZV2" s="1814"/>
      <c r="QZW2" s="1814"/>
      <c r="QZX2" s="1814"/>
      <c r="QZY2" s="1814"/>
      <c r="QZZ2" s="1814"/>
      <c r="RAA2" s="1814"/>
      <c r="RAB2" s="1814"/>
      <c r="RAC2" s="1814"/>
      <c r="RAD2" s="1814"/>
      <c r="RAE2" s="1814"/>
      <c r="RAF2" s="1814"/>
      <c r="RAG2" s="1814"/>
      <c r="RAH2" s="1814"/>
      <c r="RAI2" s="1814"/>
      <c r="RAJ2" s="1814"/>
      <c r="RAK2" s="1814"/>
      <c r="RAL2" s="1814"/>
      <c r="RAM2" s="1814"/>
      <c r="RAN2" s="1814"/>
      <c r="RAO2" s="1814"/>
      <c r="RAP2" s="1814"/>
      <c r="RAQ2" s="1814"/>
      <c r="RAR2" s="1814"/>
      <c r="RAS2" s="1814"/>
      <c r="RAT2" s="1814"/>
      <c r="RAU2" s="1814"/>
      <c r="RAV2" s="1814"/>
      <c r="RAW2" s="1814"/>
      <c r="RAX2" s="1814"/>
      <c r="RAY2" s="1814"/>
      <c r="RAZ2" s="1814"/>
      <c r="RBA2" s="1814"/>
      <c r="RBB2" s="1814"/>
      <c r="RBC2" s="1814"/>
      <c r="RBD2" s="1814"/>
      <c r="RBE2" s="1814"/>
      <c r="RBF2" s="1814"/>
      <c r="RBG2" s="1814"/>
      <c r="RBH2" s="1814"/>
      <c r="RBI2" s="1814"/>
      <c r="RBJ2" s="1814"/>
      <c r="RBK2" s="1814"/>
      <c r="RBL2" s="1814"/>
      <c r="RBM2" s="1814"/>
      <c r="RBN2" s="1814"/>
      <c r="RBO2" s="1814"/>
      <c r="RBP2" s="1814"/>
      <c r="RBQ2" s="1814"/>
      <c r="RBR2" s="1814"/>
      <c r="RBS2" s="1814"/>
      <c r="RBT2" s="1814"/>
      <c r="RBU2" s="1814"/>
      <c r="RBV2" s="1814"/>
      <c r="RBW2" s="1814"/>
      <c r="RBX2" s="1814"/>
      <c r="RBY2" s="1814"/>
      <c r="RBZ2" s="1814"/>
      <c r="RCA2" s="1814"/>
      <c r="RCB2" s="1814"/>
      <c r="RCC2" s="1814"/>
      <c r="RCD2" s="1814"/>
      <c r="RCE2" s="1814"/>
      <c r="RCF2" s="1814"/>
      <c r="RCG2" s="1814"/>
      <c r="RCH2" s="1814"/>
      <c r="RCI2" s="1814"/>
      <c r="RCJ2" s="1814"/>
      <c r="RCK2" s="1814"/>
      <c r="RCL2" s="1814"/>
      <c r="RCM2" s="1814"/>
      <c r="RCN2" s="1814"/>
      <c r="RCO2" s="1814"/>
      <c r="RCP2" s="1814"/>
      <c r="RCQ2" s="1814"/>
      <c r="RCR2" s="1814"/>
      <c r="RCS2" s="1814"/>
      <c r="RCT2" s="1814"/>
      <c r="RCU2" s="1814"/>
      <c r="RCV2" s="1814"/>
      <c r="RCW2" s="1814"/>
      <c r="RCX2" s="1814"/>
      <c r="RCY2" s="1814"/>
      <c r="RCZ2" s="1814"/>
      <c r="RDA2" s="1814"/>
      <c r="RDB2" s="1814"/>
      <c r="RDC2" s="1814"/>
      <c r="RDD2" s="1814"/>
      <c r="RDE2" s="1814"/>
      <c r="RDF2" s="1814"/>
      <c r="RDG2" s="1814"/>
      <c r="RDH2" s="1814"/>
      <c r="RDI2" s="1814"/>
      <c r="RDJ2" s="1814"/>
      <c r="RDK2" s="1814"/>
      <c r="RDL2" s="1814"/>
      <c r="RDM2" s="1814"/>
      <c r="RDN2" s="1814"/>
      <c r="RDO2" s="1814"/>
      <c r="RDP2" s="1814"/>
      <c r="RDQ2" s="1814"/>
      <c r="RDR2" s="1814"/>
      <c r="RDS2" s="1814"/>
      <c r="RDT2" s="1814"/>
      <c r="RDU2" s="1814"/>
      <c r="RDV2" s="1814"/>
      <c r="RDW2" s="1814"/>
      <c r="RDX2" s="1814"/>
      <c r="RDY2" s="1814"/>
      <c r="RDZ2" s="1814"/>
      <c r="REA2" s="1814"/>
      <c r="REB2" s="1814"/>
      <c r="REC2" s="1814"/>
      <c r="RED2" s="1814"/>
      <c r="REE2" s="1814"/>
      <c r="REF2" s="1814"/>
      <c r="REG2" s="1814"/>
      <c r="REH2" s="1814"/>
      <c r="REI2" s="1814"/>
      <c r="REJ2" s="1814"/>
      <c r="REK2" s="1814"/>
      <c r="REL2" s="1814"/>
      <c r="REM2" s="1814"/>
      <c r="REN2" s="1814"/>
      <c r="REO2" s="1814"/>
      <c r="REP2" s="1814"/>
      <c r="REQ2" s="1814"/>
      <c r="RER2" s="1814"/>
      <c r="RES2" s="1814"/>
      <c r="RET2" s="1814"/>
      <c r="REU2" s="1814"/>
      <c r="REV2" s="1814"/>
      <c r="REW2" s="1814"/>
      <c r="REX2" s="1814"/>
      <c r="REY2" s="1814"/>
      <c r="REZ2" s="1814"/>
      <c r="RFA2" s="1814"/>
      <c r="RFB2" s="1814"/>
      <c r="RFC2" s="1814"/>
      <c r="RFD2" s="1814"/>
      <c r="RFE2" s="1814"/>
      <c r="RFF2" s="1814"/>
      <c r="RFG2" s="1814"/>
      <c r="RFH2" s="1814"/>
      <c r="RFI2" s="1814"/>
      <c r="RFJ2" s="1814"/>
      <c r="RFK2" s="1814"/>
      <c r="RFL2" s="1814"/>
      <c r="RFM2" s="1814"/>
      <c r="RFN2" s="1814"/>
      <c r="RFO2" s="1814"/>
      <c r="RFP2" s="1814"/>
      <c r="RFQ2" s="1814"/>
      <c r="RFR2" s="1814"/>
      <c r="RFS2" s="1814"/>
      <c r="RFT2" s="1814"/>
      <c r="RFU2" s="1814"/>
      <c r="RFV2" s="1814"/>
      <c r="RFW2" s="1814"/>
      <c r="RFX2" s="1814"/>
      <c r="RFY2" s="1814"/>
      <c r="RFZ2" s="1814"/>
      <c r="RGA2" s="1814"/>
      <c r="RGB2" s="1814"/>
      <c r="RGC2" s="1814"/>
      <c r="RGD2" s="1814"/>
      <c r="RGE2" s="1814"/>
      <c r="RGF2" s="1814"/>
      <c r="RGG2" s="1814"/>
      <c r="RGH2" s="1814"/>
      <c r="RGI2" s="1814"/>
      <c r="RGJ2" s="1814"/>
      <c r="RGK2" s="1814"/>
      <c r="RGL2" s="1814"/>
      <c r="RGM2" s="1814"/>
      <c r="RGN2" s="1814"/>
      <c r="RGO2" s="1814"/>
      <c r="RGP2" s="1814"/>
      <c r="RGQ2" s="1814"/>
      <c r="RGR2" s="1814"/>
      <c r="RGS2" s="1814"/>
      <c r="RGT2" s="1814"/>
      <c r="RGU2" s="1814"/>
      <c r="RGV2" s="1814"/>
      <c r="RGW2" s="1814"/>
      <c r="RGX2" s="1814"/>
      <c r="RGY2" s="1814"/>
      <c r="RGZ2" s="1814"/>
      <c r="RHA2" s="1814"/>
      <c r="RHB2" s="1814"/>
      <c r="RHC2" s="1814"/>
      <c r="RHD2" s="1814"/>
      <c r="RHE2" s="1814"/>
      <c r="RHF2" s="1814"/>
      <c r="RHG2" s="1814"/>
      <c r="RHH2" s="1814"/>
      <c r="RHI2" s="1814"/>
      <c r="RHJ2" s="1814"/>
      <c r="RHK2" s="1814"/>
      <c r="RHL2" s="1814"/>
      <c r="RHM2" s="1814"/>
      <c r="RHN2" s="1814"/>
      <c r="RHO2" s="1814"/>
      <c r="RHP2" s="1814"/>
      <c r="RHQ2" s="1814"/>
      <c r="RHR2" s="1814"/>
      <c r="RHS2" s="1814"/>
      <c r="RHT2" s="1814"/>
      <c r="RHU2" s="1814"/>
      <c r="RHV2" s="1814"/>
      <c r="RHW2" s="1814"/>
      <c r="RHX2" s="1814"/>
      <c r="RHY2" s="1814"/>
      <c r="RHZ2" s="1814"/>
      <c r="RIA2" s="1814"/>
      <c r="RIB2" s="1814"/>
      <c r="RIC2" s="1814"/>
      <c r="RID2" s="1814"/>
      <c r="RIE2" s="1814"/>
      <c r="RIF2" s="1814"/>
      <c r="RIG2" s="1814"/>
      <c r="RIH2" s="1814"/>
      <c r="RII2" s="1814"/>
      <c r="RIJ2" s="1814"/>
      <c r="RIK2" s="1814"/>
      <c r="RIL2" s="1814"/>
      <c r="RIM2" s="1814"/>
      <c r="RIN2" s="1814"/>
      <c r="RIO2" s="1814"/>
      <c r="RIP2" s="1814"/>
      <c r="RIQ2" s="1814"/>
      <c r="RIR2" s="1814"/>
      <c r="RIS2" s="1814"/>
      <c r="RIT2" s="1814"/>
      <c r="RIU2" s="1814"/>
      <c r="RIV2" s="1814"/>
      <c r="RIW2" s="1814"/>
      <c r="RIX2" s="1814"/>
      <c r="RIY2" s="1814"/>
      <c r="RIZ2" s="1814"/>
      <c r="RJA2" s="1814"/>
      <c r="RJB2" s="1814"/>
      <c r="RJC2" s="1814"/>
      <c r="RJD2" s="1814"/>
      <c r="RJE2" s="1814"/>
      <c r="RJF2" s="1814"/>
      <c r="RJG2" s="1814"/>
      <c r="RJH2" s="1814"/>
      <c r="RJI2" s="1814"/>
      <c r="RJJ2" s="1814"/>
      <c r="RJK2" s="1814"/>
      <c r="RJL2" s="1814"/>
      <c r="RJM2" s="1814"/>
      <c r="RJN2" s="1814"/>
      <c r="RJO2" s="1814"/>
      <c r="RJP2" s="1814"/>
      <c r="RJQ2" s="1814"/>
      <c r="RJR2" s="1814"/>
      <c r="RJS2" s="1814"/>
      <c r="RJT2" s="1814"/>
      <c r="RJU2" s="1814"/>
      <c r="RJV2" s="1814"/>
      <c r="RJW2" s="1814"/>
      <c r="RJX2" s="1814"/>
      <c r="RJY2" s="1814"/>
      <c r="RJZ2" s="1814"/>
      <c r="RKA2" s="1814"/>
      <c r="RKB2" s="1814"/>
      <c r="RKC2" s="1814"/>
      <c r="RKD2" s="1814"/>
      <c r="RKE2" s="1814"/>
      <c r="RKF2" s="1814"/>
      <c r="RKG2" s="1814"/>
      <c r="RKH2" s="1814"/>
      <c r="RKI2" s="1814"/>
      <c r="RKJ2" s="1814"/>
      <c r="RKK2" s="1814"/>
      <c r="RKL2" s="1814"/>
      <c r="RKM2" s="1814"/>
      <c r="RKN2" s="1814"/>
      <c r="RKO2" s="1814"/>
      <c r="RKP2" s="1814"/>
      <c r="RKQ2" s="1814"/>
      <c r="RKR2" s="1814"/>
      <c r="RKS2" s="1814"/>
      <c r="RKT2" s="1814"/>
      <c r="RKU2" s="1814"/>
      <c r="RKV2" s="1814"/>
      <c r="RKW2" s="1814"/>
      <c r="RKX2" s="1814"/>
      <c r="RKY2" s="1814"/>
      <c r="RKZ2" s="1814"/>
      <c r="RLA2" s="1814"/>
      <c r="RLB2" s="1814"/>
      <c r="RLC2" s="1814"/>
      <c r="RLD2" s="1814"/>
      <c r="RLE2" s="1814"/>
      <c r="RLF2" s="1814"/>
      <c r="RLG2" s="1814"/>
      <c r="RLH2" s="1814"/>
      <c r="RLI2" s="1814"/>
      <c r="RLJ2" s="1814"/>
      <c r="RLK2" s="1814"/>
      <c r="RLL2" s="1814"/>
      <c r="RLM2" s="1814"/>
      <c r="RLN2" s="1814"/>
      <c r="RLO2" s="1814"/>
      <c r="RLP2" s="1814"/>
      <c r="RLQ2" s="1814"/>
      <c r="RLR2" s="1814"/>
      <c r="RLS2" s="1814"/>
      <c r="RLT2" s="1814"/>
      <c r="RLU2" s="1814"/>
      <c r="RLV2" s="1814"/>
      <c r="RLW2" s="1814"/>
      <c r="RLX2" s="1814"/>
      <c r="RLY2" s="1814"/>
      <c r="RLZ2" s="1814"/>
      <c r="RMA2" s="1814"/>
      <c r="RMB2" s="1814"/>
      <c r="RMC2" s="1814"/>
      <c r="RMD2" s="1814"/>
      <c r="RME2" s="1814"/>
      <c r="RMF2" s="1814"/>
      <c r="RMG2" s="1814"/>
      <c r="RMH2" s="1814"/>
      <c r="RMI2" s="1814"/>
      <c r="RMJ2" s="1814"/>
      <c r="RMK2" s="1814"/>
      <c r="RML2" s="1814"/>
      <c r="RMM2" s="1814"/>
      <c r="RMN2" s="1814"/>
      <c r="RMO2" s="1814"/>
      <c r="RMP2" s="1814"/>
      <c r="RMQ2" s="1814"/>
      <c r="RMR2" s="1814"/>
      <c r="RMS2" s="1814"/>
      <c r="RMT2" s="1814"/>
      <c r="RMU2" s="1814"/>
      <c r="RMV2" s="1814"/>
      <c r="RMW2" s="1814"/>
      <c r="RMX2" s="1814"/>
      <c r="RMY2" s="1814"/>
      <c r="RMZ2" s="1814"/>
      <c r="RNA2" s="1814"/>
      <c r="RNB2" s="1814"/>
      <c r="RNC2" s="1814"/>
      <c r="RND2" s="1814"/>
      <c r="RNE2" s="1814"/>
      <c r="RNF2" s="1814"/>
      <c r="RNG2" s="1814"/>
      <c r="RNH2" s="1814"/>
      <c r="RNI2" s="1814"/>
      <c r="RNJ2" s="1814"/>
      <c r="RNK2" s="1814"/>
      <c r="RNL2" s="1814"/>
      <c r="RNM2" s="1814"/>
      <c r="RNN2" s="1814"/>
      <c r="RNO2" s="1814"/>
      <c r="RNP2" s="1814"/>
      <c r="RNQ2" s="1814"/>
      <c r="RNR2" s="1814"/>
      <c r="RNS2" s="1814"/>
      <c r="RNT2" s="1814"/>
      <c r="RNU2" s="1814"/>
      <c r="RNV2" s="1814"/>
      <c r="RNW2" s="1814"/>
      <c r="RNX2" s="1814"/>
      <c r="RNY2" s="1814"/>
      <c r="RNZ2" s="1814"/>
      <c r="ROA2" s="1814"/>
      <c r="ROB2" s="1814"/>
      <c r="ROC2" s="1814"/>
      <c r="ROD2" s="1814"/>
      <c r="ROE2" s="1814"/>
      <c r="ROF2" s="1814"/>
      <c r="ROG2" s="1814"/>
      <c r="ROH2" s="1814"/>
      <c r="ROI2" s="1814"/>
      <c r="ROJ2" s="1814"/>
      <c r="ROK2" s="1814"/>
      <c r="ROL2" s="1814"/>
      <c r="ROM2" s="1814"/>
      <c r="RON2" s="1814"/>
      <c r="ROO2" s="1814"/>
      <c r="ROP2" s="1814"/>
      <c r="ROQ2" s="1814"/>
      <c r="ROR2" s="1814"/>
      <c r="ROS2" s="1814"/>
      <c r="ROT2" s="1814"/>
      <c r="ROU2" s="1814"/>
      <c r="ROV2" s="1814"/>
      <c r="ROW2" s="1814"/>
      <c r="ROX2" s="1814"/>
      <c r="ROY2" s="1814"/>
      <c r="ROZ2" s="1814"/>
      <c r="RPA2" s="1814"/>
      <c r="RPB2" s="1814"/>
      <c r="RPC2" s="1814"/>
      <c r="RPD2" s="1814"/>
      <c r="RPE2" s="1814"/>
      <c r="RPF2" s="1814"/>
      <c r="RPG2" s="1814"/>
      <c r="RPH2" s="1814"/>
      <c r="RPI2" s="1814"/>
      <c r="RPJ2" s="1814"/>
      <c r="RPK2" s="1814"/>
      <c r="RPL2" s="1814"/>
      <c r="RPM2" s="1814"/>
      <c r="RPN2" s="1814"/>
      <c r="RPO2" s="1814"/>
      <c r="RPP2" s="1814"/>
      <c r="RPQ2" s="1814"/>
      <c r="RPR2" s="1814"/>
      <c r="RPS2" s="1814"/>
      <c r="RPT2" s="1814"/>
      <c r="RPU2" s="1814"/>
      <c r="RPV2" s="1814"/>
      <c r="RPW2" s="1814"/>
      <c r="RPX2" s="1814"/>
      <c r="RPY2" s="1814"/>
      <c r="RPZ2" s="1814"/>
      <c r="RQA2" s="1814"/>
      <c r="RQB2" s="1814"/>
      <c r="RQC2" s="1814"/>
      <c r="RQD2" s="1814"/>
      <c r="RQE2" s="1814"/>
      <c r="RQF2" s="1814"/>
      <c r="RQG2" s="1814"/>
      <c r="RQH2" s="1814"/>
      <c r="RQI2" s="1814"/>
      <c r="RQJ2" s="1814"/>
      <c r="RQK2" s="1814"/>
      <c r="RQL2" s="1814"/>
      <c r="RQM2" s="1814"/>
      <c r="RQN2" s="1814"/>
      <c r="RQO2" s="1814"/>
      <c r="RQP2" s="1814"/>
      <c r="RQQ2" s="1814"/>
      <c r="RQR2" s="1814"/>
      <c r="RQS2" s="1814"/>
      <c r="RQT2" s="1814"/>
      <c r="RQU2" s="1814"/>
      <c r="RQV2" s="1814"/>
      <c r="RQW2" s="1814"/>
      <c r="RQX2" s="1814"/>
      <c r="RQY2" s="1814"/>
      <c r="RQZ2" s="1814"/>
      <c r="RRA2" s="1814"/>
      <c r="RRB2" s="1814"/>
      <c r="RRC2" s="1814"/>
      <c r="RRD2" s="1814"/>
      <c r="RRE2" s="1814"/>
      <c r="RRF2" s="1814"/>
      <c r="RRG2" s="1814"/>
      <c r="RRH2" s="1814"/>
      <c r="RRI2" s="1814"/>
      <c r="RRJ2" s="1814"/>
      <c r="RRK2" s="1814"/>
      <c r="RRL2" s="1814"/>
      <c r="RRM2" s="1814"/>
      <c r="RRN2" s="1814"/>
      <c r="RRO2" s="1814"/>
      <c r="RRP2" s="1814"/>
      <c r="RRQ2" s="1814"/>
      <c r="RRR2" s="1814"/>
      <c r="RRS2" s="1814"/>
      <c r="RRT2" s="1814"/>
      <c r="RRU2" s="1814"/>
      <c r="RRV2" s="1814"/>
      <c r="RRW2" s="1814"/>
      <c r="RRX2" s="1814"/>
      <c r="RRY2" s="1814"/>
      <c r="RRZ2" s="1814"/>
      <c r="RSA2" s="1814"/>
      <c r="RSB2" s="1814"/>
      <c r="RSC2" s="1814"/>
      <c r="RSD2" s="1814"/>
      <c r="RSE2" s="1814"/>
      <c r="RSF2" s="1814"/>
      <c r="RSG2" s="1814"/>
      <c r="RSH2" s="1814"/>
      <c r="RSI2" s="1814"/>
      <c r="RSJ2" s="1814"/>
      <c r="RSK2" s="1814"/>
      <c r="RSL2" s="1814"/>
      <c r="RSM2" s="1814"/>
      <c r="RSN2" s="1814"/>
      <c r="RSO2" s="1814"/>
      <c r="RSP2" s="1814"/>
      <c r="RSQ2" s="1814"/>
      <c r="RSR2" s="1814"/>
      <c r="RSS2" s="1814"/>
      <c r="RST2" s="1814"/>
      <c r="RSU2" s="1814"/>
      <c r="RSV2" s="1814"/>
      <c r="RSW2" s="1814"/>
      <c r="RSX2" s="1814"/>
      <c r="RSY2" s="1814"/>
      <c r="RSZ2" s="1814"/>
      <c r="RTA2" s="1814"/>
      <c r="RTB2" s="1814"/>
      <c r="RTC2" s="1814"/>
      <c r="RTD2" s="1814"/>
      <c r="RTE2" s="1814"/>
      <c r="RTF2" s="1814"/>
      <c r="RTG2" s="1814"/>
      <c r="RTH2" s="1814"/>
      <c r="RTI2" s="1814"/>
      <c r="RTJ2" s="1814"/>
      <c r="RTK2" s="1814"/>
      <c r="RTL2" s="1814"/>
      <c r="RTM2" s="1814"/>
      <c r="RTN2" s="1814"/>
      <c r="RTO2" s="1814"/>
      <c r="RTP2" s="1814"/>
      <c r="RTQ2" s="1814"/>
      <c r="RTR2" s="1814"/>
      <c r="RTS2" s="1814"/>
      <c r="RTT2" s="1814"/>
      <c r="RTU2" s="1814"/>
      <c r="RTV2" s="1814"/>
      <c r="RTW2" s="1814"/>
      <c r="RTX2" s="1814"/>
      <c r="RTY2" s="1814"/>
      <c r="RTZ2" s="1814"/>
      <c r="RUA2" s="1814"/>
      <c r="RUB2" s="1814"/>
      <c r="RUC2" s="1814"/>
      <c r="RUD2" s="1814"/>
      <c r="RUE2" s="1814"/>
      <c r="RUF2" s="1814"/>
      <c r="RUG2" s="1814"/>
      <c r="RUH2" s="1814"/>
      <c r="RUI2" s="1814"/>
      <c r="RUJ2" s="1814"/>
      <c r="RUK2" s="1814"/>
      <c r="RUL2" s="1814"/>
      <c r="RUM2" s="1814"/>
      <c r="RUN2" s="1814"/>
      <c r="RUO2" s="1814"/>
      <c r="RUP2" s="1814"/>
      <c r="RUQ2" s="1814"/>
      <c r="RUR2" s="1814"/>
      <c r="RUS2" s="1814"/>
      <c r="RUT2" s="1814"/>
      <c r="RUU2" s="1814"/>
      <c r="RUV2" s="1814"/>
      <c r="RUW2" s="1814"/>
      <c r="RUX2" s="1814"/>
      <c r="RUY2" s="1814"/>
      <c r="RUZ2" s="1814"/>
      <c r="RVA2" s="1814"/>
      <c r="RVB2" s="1814"/>
      <c r="RVC2" s="1814"/>
      <c r="RVD2" s="1814"/>
      <c r="RVE2" s="1814"/>
      <c r="RVF2" s="1814"/>
      <c r="RVG2" s="1814"/>
      <c r="RVH2" s="1814"/>
      <c r="RVI2" s="1814"/>
      <c r="RVJ2" s="1814"/>
      <c r="RVK2" s="1814"/>
      <c r="RVL2" s="1814"/>
      <c r="RVM2" s="1814"/>
      <c r="RVN2" s="1814"/>
      <c r="RVO2" s="1814"/>
      <c r="RVP2" s="1814"/>
      <c r="RVQ2" s="1814"/>
      <c r="RVR2" s="1814"/>
      <c r="RVS2" s="1814"/>
      <c r="RVT2" s="1814"/>
      <c r="RVU2" s="1814"/>
      <c r="RVV2" s="1814"/>
      <c r="RVW2" s="1814"/>
      <c r="RVX2" s="1814"/>
      <c r="RVY2" s="1814"/>
      <c r="RVZ2" s="1814"/>
      <c r="RWA2" s="1814"/>
      <c r="RWB2" s="1814"/>
      <c r="RWC2" s="1814"/>
      <c r="RWD2" s="1814"/>
      <c r="RWE2" s="1814"/>
      <c r="RWF2" s="1814"/>
      <c r="RWG2" s="1814"/>
      <c r="RWH2" s="1814"/>
      <c r="RWI2" s="1814"/>
      <c r="RWJ2" s="1814"/>
      <c r="RWK2" s="1814"/>
      <c r="RWL2" s="1814"/>
      <c r="RWM2" s="1814"/>
      <c r="RWN2" s="1814"/>
      <c r="RWO2" s="1814"/>
      <c r="RWP2" s="1814"/>
      <c r="RWQ2" s="1814"/>
      <c r="RWR2" s="1814"/>
      <c r="RWS2" s="1814"/>
      <c r="RWT2" s="1814"/>
      <c r="RWU2" s="1814"/>
      <c r="RWV2" s="1814"/>
      <c r="RWW2" s="1814"/>
      <c r="RWX2" s="1814"/>
      <c r="RWY2" s="1814"/>
      <c r="RWZ2" s="1814"/>
      <c r="RXA2" s="1814"/>
      <c r="RXB2" s="1814"/>
      <c r="RXC2" s="1814"/>
      <c r="RXD2" s="1814"/>
      <c r="RXE2" s="1814"/>
      <c r="RXF2" s="1814"/>
      <c r="RXG2" s="1814"/>
      <c r="RXH2" s="1814"/>
      <c r="RXI2" s="1814"/>
      <c r="RXJ2" s="1814"/>
      <c r="RXK2" s="1814"/>
      <c r="RXL2" s="1814"/>
      <c r="RXM2" s="1814"/>
      <c r="RXN2" s="1814"/>
      <c r="RXO2" s="1814"/>
      <c r="RXP2" s="1814"/>
      <c r="RXQ2" s="1814"/>
      <c r="RXR2" s="1814"/>
      <c r="RXS2" s="1814"/>
      <c r="RXT2" s="1814"/>
      <c r="RXU2" s="1814"/>
      <c r="RXV2" s="1814"/>
      <c r="RXW2" s="1814"/>
      <c r="RXX2" s="1814"/>
      <c r="RXY2" s="1814"/>
      <c r="RXZ2" s="1814"/>
      <c r="RYA2" s="1814"/>
      <c r="RYB2" s="1814"/>
      <c r="RYC2" s="1814"/>
      <c r="RYD2" s="1814"/>
      <c r="RYE2" s="1814"/>
      <c r="RYF2" s="1814"/>
      <c r="RYG2" s="1814"/>
      <c r="RYH2" s="1814"/>
      <c r="RYI2" s="1814"/>
      <c r="RYJ2" s="1814"/>
      <c r="RYK2" s="1814"/>
      <c r="RYL2" s="1814"/>
      <c r="RYM2" s="1814"/>
      <c r="RYN2" s="1814"/>
      <c r="RYO2" s="1814"/>
      <c r="RYP2" s="1814"/>
      <c r="RYQ2" s="1814"/>
      <c r="RYR2" s="1814"/>
      <c r="RYS2" s="1814"/>
      <c r="RYT2" s="1814"/>
      <c r="RYU2" s="1814"/>
      <c r="RYV2" s="1814"/>
      <c r="RYW2" s="1814"/>
      <c r="RYX2" s="1814"/>
      <c r="RYY2" s="1814"/>
      <c r="RYZ2" s="1814"/>
      <c r="RZA2" s="1814"/>
      <c r="RZB2" s="1814"/>
      <c r="RZC2" s="1814"/>
      <c r="RZD2" s="1814"/>
      <c r="RZE2" s="1814"/>
      <c r="RZF2" s="1814"/>
      <c r="RZG2" s="1814"/>
      <c r="RZH2" s="1814"/>
      <c r="RZI2" s="1814"/>
      <c r="RZJ2" s="1814"/>
      <c r="RZK2" s="1814"/>
      <c r="RZL2" s="1814"/>
      <c r="RZM2" s="1814"/>
      <c r="RZN2" s="1814"/>
      <c r="RZO2" s="1814"/>
      <c r="RZP2" s="1814"/>
      <c r="RZQ2" s="1814"/>
      <c r="RZR2" s="1814"/>
      <c r="RZS2" s="1814"/>
      <c r="RZT2" s="1814"/>
      <c r="RZU2" s="1814"/>
      <c r="RZV2" s="1814"/>
      <c r="RZW2" s="1814"/>
      <c r="RZX2" s="1814"/>
      <c r="RZY2" s="1814"/>
      <c r="RZZ2" s="1814"/>
      <c r="SAA2" s="1814"/>
      <c r="SAB2" s="1814"/>
      <c r="SAC2" s="1814"/>
      <c r="SAD2" s="1814"/>
      <c r="SAE2" s="1814"/>
      <c r="SAF2" s="1814"/>
      <c r="SAG2" s="1814"/>
      <c r="SAH2" s="1814"/>
      <c r="SAI2" s="1814"/>
      <c r="SAJ2" s="1814"/>
      <c r="SAK2" s="1814"/>
      <c r="SAL2" s="1814"/>
      <c r="SAM2" s="1814"/>
      <c r="SAN2" s="1814"/>
      <c r="SAO2" s="1814"/>
      <c r="SAP2" s="1814"/>
      <c r="SAQ2" s="1814"/>
      <c r="SAR2" s="1814"/>
      <c r="SAS2" s="1814"/>
      <c r="SAT2" s="1814"/>
      <c r="SAU2" s="1814"/>
      <c r="SAV2" s="1814"/>
      <c r="SAW2" s="1814"/>
      <c r="SAX2" s="1814"/>
      <c r="SAY2" s="1814"/>
      <c r="SAZ2" s="1814"/>
      <c r="SBA2" s="1814"/>
      <c r="SBB2" s="1814"/>
      <c r="SBC2" s="1814"/>
      <c r="SBD2" s="1814"/>
      <c r="SBE2" s="1814"/>
      <c r="SBF2" s="1814"/>
      <c r="SBG2" s="1814"/>
      <c r="SBH2" s="1814"/>
      <c r="SBI2" s="1814"/>
      <c r="SBJ2" s="1814"/>
      <c r="SBK2" s="1814"/>
      <c r="SBL2" s="1814"/>
      <c r="SBM2" s="1814"/>
      <c r="SBN2" s="1814"/>
      <c r="SBO2" s="1814"/>
      <c r="SBP2" s="1814"/>
      <c r="SBQ2" s="1814"/>
      <c r="SBR2" s="1814"/>
      <c r="SBS2" s="1814"/>
      <c r="SBT2" s="1814"/>
      <c r="SBU2" s="1814"/>
      <c r="SBV2" s="1814"/>
      <c r="SBW2" s="1814"/>
      <c r="SBX2" s="1814"/>
      <c r="SBY2" s="1814"/>
      <c r="SBZ2" s="1814"/>
      <c r="SCA2" s="1814"/>
      <c r="SCB2" s="1814"/>
      <c r="SCC2" s="1814"/>
      <c r="SCD2" s="1814"/>
      <c r="SCE2" s="1814"/>
      <c r="SCF2" s="1814"/>
      <c r="SCG2" s="1814"/>
      <c r="SCH2" s="1814"/>
      <c r="SCI2" s="1814"/>
      <c r="SCJ2" s="1814"/>
      <c r="SCK2" s="1814"/>
      <c r="SCL2" s="1814"/>
      <c r="SCM2" s="1814"/>
      <c r="SCN2" s="1814"/>
      <c r="SCO2" s="1814"/>
      <c r="SCP2" s="1814"/>
      <c r="SCQ2" s="1814"/>
      <c r="SCR2" s="1814"/>
      <c r="SCS2" s="1814"/>
      <c r="SCT2" s="1814"/>
      <c r="SCU2" s="1814"/>
      <c r="SCV2" s="1814"/>
      <c r="SCW2" s="1814"/>
      <c r="SCX2" s="1814"/>
      <c r="SCY2" s="1814"/>
      <c r="SCZ2" s="1814"/>
      <c r="SDA2" s="1814"/>
      <c r="SDB2" s="1814"/>
      <c r="SDC2" s="1814"/>
      <c r="SDD2" s="1814"/>
      <c r="SDE2" s="1814"/>
      <c r="SDF2" s="1814"/>
      <c r="SDG2" s="1814"/>
      <c r="SDH2" s="1814"/>
      <c r="SDI2" s="1814"/>
      <c r="SDJ2" s="1814"/>
      <c r="SDK2" s="1814"/>
      <c r="SDL2" s="1814"/>
      <c r="SDM2" s="1814"/>
      <c r="SDN2" s="1814"/>
      <c r="SDO2" s="1814"/>
      <c r="SDP2" s="1814"/>
      <c r="SDQ2" s="1814"/>
      <c r="SDR2" s="1814"/>
      <c r="SDS2" s="1814"/>
      <c r="SDT2" s="1814"/>
      <c r="SDU2" s="1814"/>
      <c r="SDV2" s="1814"/>
      <c r="SDW2" s="1814"/>
      <c r="SDX2" s="1814"/>
      <c r="SDY2" s="1814"/>
      <c r="SDZ2" s="1814"/>
      <c r="SEA2" s="1814"/>
      <c r="SEB2" s="1814"/>
      <c r="SEC2" s="1814"/>
      <c r="SED2" s="1814"/>
      <c r="SEE2" s="1814"/>
      <c r="SEF2" s="1814"/>
      <c r="SEG2" s="1814"/>
      <c r="SEH2" s="1814"/>
      <c r="SEI2" s="1814"/>
      <c r="SEJ2" s="1814"/>
      <c r="SEK2" s="1814"/>
      <c r="SEL2" s="1814"/>
      <c r="SEM2" s="1814"/>
      <c r="SEN2" s="1814"/>
      <c r="SEO2" s="1814"/>
      <c r="SEP2" s="1814"/>
      <c r="SEQ2" s="1814"/>
      <c r="SER2" s="1814"/>
      <c r="SES2" s="1814"/>
      <c r="SET2" s="1814"/>
      <c r="SEU2" s="1814"/>
      <c r="SEV2" s="1814"/>
      <c r="SEW2" s="1814"/>
      <c r="SEX2" s="1814"/>
      <c r="SEY2" s="1814"/>
      <c r="SEZ2" s="1814"/>
      <c r="SFA2" s="1814"/>
      <c r="SFB2" s="1814"/>
      <c r="SFC2" s="1814"/>
      <c r="SFD2" s="1814"/>
      <c r="SFE2" s="1814"/>
      <c r="SFF2" s="1814"/>
      <c r="SFG2" s="1814"/>
      <c r="SFH2" s="1814"/>
      <c r="SFI2" s="1814"/>
      <c r="SFJ2" s="1814"/>
      <c r="SFK2" s="1814"/>
      <c r="SFL2" s="1814"/>
      <c r="SFM2" s="1814"/>
      <c r="SFN2" s="1814"/>
      <c r="SFO2" s="1814"/>
      <c r="SFP2" s="1814"/>
      <c r="SFQ2" s="1814"/>
      <c r="SFR2" s="1814"/>
      <c r="SFS2" s="1814"/>
      <c r="SFT2" s="1814"/>
      <c r="SFU2" s="1814"/>
      <c r="SFV2" s="1814"/>
      <c r="SFW2" s="1814"/>
      <c r="SFX2" s="1814"/>
      <c r="SFY2" s="1814"/>
      <c r="SFZ2" s="1814"/>
      <c r="SGA2" s="1814"/>
      <c r="SGB2" s="1814"/>
      <c r="SGC2" s="1814"/>
      <c r="SGD2" s="1814"/>
      <c r="SGE2" s="1814"/>
      <c r="SGF2" s="1814"/>
      <c r="SGG2" s="1814"/>
      <c r="SGH2" s="1814"/>
      <c r="SGI2" s="1814"/>
      <c r="SGJ2" s="1814"/>
      <c r="SGK2" s="1814"/>
      <c r="SGL2" s="1814"/>
      <c r="SGM2" s="1814"/>
      <c r="SGN2" s="1814"/>
      <c r="SGO2" s="1814"/>
      <c r="SGP2" s="1814"/>
      <c r="SGQ2" s="1814"/>
      <c r="SGR2" s="1814"/>
      <c r="SGS2" s="1814"/>
      <c r="SGT2" s="1814"/>
      <c r="SGU2" s="1814"/>
      <c r="SGV2" s="1814"/>
      <c r="SGW2" s="1814"/>
      <c r="SGX2" s="1814"/>
      <c r="SGY2" s="1814"/>
      <c r="SGZ2" s="1814"/>
      <c r="SHA2" s="1814"/>
      <c r="SHB2" s="1814"/>
      <c r="SHC2" s="1814"/>
      <c r="SHD2" s="1814"/>
      <c r="SHE2" s="1814"/>
      <c r="SHF2" s="1814"/>
      <c r="SHG2" s="1814"/>
      <c r="SHH2" s="1814"/>
      <c r="SHI2" s="1814"/>
      <c r="SHJ2" s="1814"/>
      <c r="SHK2" s="1814"/>
      <c r="SHL2" s="1814"/>
      <c r="SHM2" s="1814"/>
      <c r="SHN2" s="1814"/>
      <c r="SHO2" s="1814"/>
      <c r="SHP2" s="1814"/>
      <c r="SHQ2" s="1814"/>
      <c r="SHR2" s="1814"/>
      <c r="SHS2" s="1814"/>
      <c r="SHT2" s="1814"/>
      <c r="SHU2" s="1814"/>
      <c r="SHV2" s="1814"/>
      <c r="SHW2" s="1814"/>
      <c r="SHX2" s="1814"/>
      <c r="SHY2" s="1814"/>
      <c r="SHZ2" s="1814"/>
      <c r="SIA2" s="1814"/>
      <c r="SIB2" s="1814"/>
      <c r="SIC2" s="1814"/>
      <c r="SID2" s="1814"/>
      <c r="SIE2" s="1814"/>
      <c r="SIF2" s="1814"/>
      <c r="SIG2" s="1814"/>
      <c r="SIH2" s="1814"/>
      <c r="SII2" s="1814"/>
      <c r="SIJ2" s="1814"/>
      <c r="SIK2" s="1814"/>
      <c r="SIL2" s="1814"/>
      <c r="SIM2" s="1814"/>
      <c r="SIN2" s="1814"/>
      <c r="SIO2" s="1814"/>
      <c r="SIP2" s="1814"/>
      <c r="SIQ2" s="1814"/>
      <c r="SIR2" s="1814"/>
      <c r="SIS2" s="1814"/>
      <c r="SIT2" s="1814"/>
      <c r="SIU2" s="1814"/>
      <c r="SIV2" s="1814"/>
      <c r="SIW2" s="1814"/>
      <c r="SIX2" s="1814"/>
      <c r="SIY2" s="1814"/>
      <c r="SIZ2" s="1814"/>
      <c r="SJA2" s="1814"/>
      <c r="SJB2" s="1814"/>
      <c r="SJC2" s="1814"/>
      <c r="SJD2" s="1814"/>
      <c r="SJE2" s="1814"/>
      <c r="SJF2" s="1814"/>
      <c r="SJG2" s="1814"/>
      <c r="SJH2" s="1814"/>
      <c r="SJI2" s="1814"/>
      <c r="SJJ2" s="1814"/>
      <c r="SJK2" s="1814"/>
      <c r="SJL2" s="1814"/>
      <c r="SJM2" s="1814"/>
      <c r="SJN2" s="1814"/>
      <c r="SJO2" s="1814"/>
      <c r="SJP2" s="1814"/>
      <c r="SJQ2" s="1814"/>
      <c r="SJR2" s="1814"/>
      <c r="SJS2" s="1814"/>
      <c r="SJT2" s="1814"/>
      <c r="SJU2" s="1814"/>
      <c r="SJV2" s="1814"/>
      <c r="SJW2" s="1814"/>
      <c r="SJX2" s="1814"/>
      <c r="SJY2" s="1814"/>
      <c r="SJZ2" s="1814"/>
      <c r="SKA2" s="1814"/>
      <c r="SKB2" s="1814"/>
      <c r="SKC2" s="1814"/>
      <c r="SKD2" s="1814"/>
      <c r="SKE2" s="1814"/>
      <c r="SKF2" s="1814"/>
      <c r="SKG2" s="1814"/>
      <c r="SKH2" s="1814"/>
      <c r="SKI2" s="1814"/>
      <c r="SKJ2" s="1814"/>
      <c r="SKK2" s="1814"/>
      <c r="SKL2" s="1814"/>
      <c r="SKM2" s="1814"/>
      <c r="SKN2" s="1814"/>
      <c r="SKO2" s="1814"/>
      <c r="SKP2" s="1814"/>
      <c r="SKQ2" s="1814"/>
      <c r="SKR2" s="1814"/>
      <c r="SKS2" s="1814"/>
      <c r="SKT2" s="1814"/>
      <c r="SKU2" s="1814"/>
      <c r="SKV2" s="1814"/>
      <c r="SKW2" s="1814"/>
      <c r="SKX2" s="1814"/>
      <c r="SKY2" s="1814"/>
      <c r="SKZ2" s="1814"/>
      <c r="SLA2" s="1814"/>
      <c r="SLB2" s="1814"/>
      <c r="SLC2" s="1814"/>
      <c r="SLD2" s="1814"/>
      <c r="SLE2" s="1814"/>
      <c r="SLF2" s="1814"/>
      <c r="SLG2" s="1814"/>
      <c r="SLH2" s="1814"/>
      <c r="SLI2" s="1814"/>
      <c r="SLJ2" s="1814"/>
      <c r="SLK2" s="1814"/>
      <c r="SLL2" s="1814"/>
      <c r="SLM2" s="1814"/>
      <c r="SLN2" s="1814"/>
      <c r="SLO2" s="1814"/>
      <c r="SLP2" s="1814"/>
      <c r="SLQ2" s="1814"/>
      <c r="SLR2" s="1814"/>
      <c r="SLS2" s="1814"/>
      <c r="SLT2" s="1814"/>
      <c r="SLU2" s="1814"/>
      <c r="SLV2" s="1814"/>
      <c r="SLW2" s="1814"/>
      <c r="SLX2" s="1814"/>
      <c r="SLY2" s="1814"/>
      <c r="SLZ2" s="1814"/>
      <c r="SMA2" s="1814"/>
      <c r="SMB2" s="1814"/>
      <c r="SMC2" s="1814"/>
      <c r="SMD2" s="1814"/>
      <c r="SME2" s="1814"/>
      <c r="SMF2" s="1814"/>
      <c r="SMG2" s="1814"/>
      <c r="SMH2" s="1814"/>
      <c r="SMI2" s="1814"/>
      <c r="SMJ2" s="1814"/>
      <c r="SMK2" s="1814"/>
      <c r="SML2" s="1814"/>
      <c r="SMM2" s="1814"/>
      <c r="SMN2" s="1814"/>
      <c r="SMO2" s="1814"/>
      <c r="SMP2" s="1814"/>
      <c r="SMQ2" s="1814"/>
      <c r="SMR2" s="1814"/>
      <c r="SMS2" s="1814"/>
      <c r="SMT2" s="1814"/>
      <c r="SMU2" s="1814"/>
      <c r="SMV2" s="1814"/>
      <c r="SMW2" s="1814"/>
      <c r="SMX2" s="1814"/>
      <c r="SMY2" s="1814"/>
      <c r="SMZ2" s="1814"/>
      <c r="SNA2" s="1814"/>
      <c r="SNB2" s="1814"/>
      <c r="SNC2" s="1814"/>
      <c r="SND2" s="1814"/>
      <c r="SNE2" s="1814"/>
      <c r="SNF2" s="1814"/>
      <c r="SNG2" s="1814"/>
      <c r="SNH2" s="1814"/>
      <c r="SNI2" s="1814"/>
      <c r="SNJ2" s="1814"/>
      <c r="SNK2" s="1814"/>
      <c r="SNL2" s="1814"/>
      <c r="SNM2" s="1814"/>
      <c r="SNN2" s="1814"/>
      <c r="SNO2" s="1814"/>
      <c r="SNP2" s="1814"/>
      <c r="SNQ2" s="1814"/>
      <c r="SNR2" s="1814"/>
      <c r="SNS2" s="1814"/>
      <c r="SNT2" s="1814"/>
      <c r="SNU2" s="1814"/>
      <c r="SNV2" s="1814"/>
      <c r="SNW2" s="1814"/>
      <c r="SNX2" s="1814"/>
      <c r="SNY2" s="1814"/>
      <c r="SNZ2" s="1814"/>
      <c r="SOA2" s="1814"/>
      <c r="SOB2" s="1814"/>
      <c r="SOC2" s="1814"/>
      <c r="SOD2" s="1814"/>
      <c r="SOE2" s="1814"/>
      <c r="SOF2" s="1814"/>
      <c r="SOG2" s="1814"/>
      <c r="SOH2" s="1814"/>
      <c r="SOI2" s="1814"/>
      <c r="SOJ2" s="1814"/>
      <c r="SOK2" s="1814"/>
      <c r="SOL2" s="1814"/>
      <c r="SOM2" s="1814"/>
      <c r="SON2" s="1814"/>
      <c r="SOO2" s="1814"/>
      <c r="SOP2" s="1814"/>
      <c r="SOQ2" s="1814"/>
      <c r="SOR2" s="1814"/>
      <c r="SOS2" s="1814"/>
      <c r="SOT2" s="1814"/>
      <c r="SOU2" s="1814"/>
      <c r="SOV2" s="1814"/>
      <c r="SOW2" s="1814"/>
      <c r="SOX2" s="1814"/>
      <c r="SOY2" s="1814"/>
      <c r="SOZ2" s="1814"/>
      <c r="SPA2" s="1814"/>
      <c r="SPB2" s="1814"/>
      <c r="SPC2" s="1814"/>
      <c r="SPD2" s="1814"/>
      <c r="SPE2" s="1814"/>
      <c r="SPF2" s="1814"/>
      <c r="SPG2" s="1814"/>
      <c r="SPH2" s="1814"/>
      <c r="SPI2" s="1814"/>
      <c r="SPJ2" s="1814"/>
      <c r="SPK2" s="1814"/>
      <c r="SPL2" s="1814"/>
      <c r="SPM2" s="1814"/>
      <c r="SPN2" s="1814"/>
      <c r="SPO2" s="1814"/>
      <c r="SPP2" s="1814"/>
      <c r="SPQ2" s="1814"/>
      <c r="SPR2" s="1814"/>
      <c r="SPS2" s="1814"/>
      <c r="SPT2" s="1814"/>
      <c r="SPU2" s="1814"/>
      <c r="SPV2" s="1814"/>
      <c r="SPW2" s="1814"/>
      <c r="SPX2" s="1814"/>
      <c r="SPY2" s="1814"/>
      <c r="SPZ2" s="1814"/>
      <c r="SQA2" s="1814"/>
      <c r="SQB2" s="1814"/>
      <c r="SQC2" s="1814"/>
      <c r="SQD2" s="1814"/>
      <c r="SQE2" s="1814"/>
      <c r="SQF2" s="1814"/>
      <c r="SQG2" s="1814"/>
      <c r="SQH2" s="1814"/>
      <c r="SQI2" s="1814"/>
      <c r="SQJ2" s="1814"/>
      <c r="SQK2" s="1814"/>
      <c r="SQL2" s="1814"/>
      <c r="SQM2" s="1814"/>
      <c r="SQN2" s="1814"/>
      <c r="SQO2" s="1814"/>
      <c r="SQP2" s="1814"/>
      <c r="SQQ2" s="1814"/>
      <c r="SQR2" s="1814"/>
      <c r="SQS2" s="1814"/>
      <c r="SQT2" s="1814"/>
      <c r="SQU2" s="1814"/>
      <c r="SQV2" s="1814"/>
      <c r="SQW2" s="1814"/>
      <c r="SQX2" s="1814"/>
      <c r="SQY2" s="1814"/>
      <c r="SQZ2" s="1814"/>
      <c r="SRA2" s="1814"/>
      <c r="SRB2" s="1814"/>
      <c r="SRC2" s="1814"/>
      <c r="SRD2" s="1814"/>
      <c r="SRE2" s="1814"/>
      <c r="SRF2" s="1814"/>
      <c r="SRG2" s="1814"/>
      <c r="SRH2" s="1814"/>
      <c r="SRI2" s="1814"/>
      <c r="SRJ2" s="1814"/>
      <c r="SRK2" s="1814"/>
      <c r="SRL2" s="1814"/>
      <c r="SRM2" s="1814"/>
      <c r="SRN2" s="1814"/>
      <c r="SRO2" s="1814"/>
      <c r="SRP2" s="1814"/>
      <c r="SRQ2" s="1814"/>
      <c r="SRR2" s="1814"/>
      <c r="SRS2" s="1814"/>
      <c r="SRT2" s="1814"/>
      <c r="SRU2" s="1814"/>
      <c r="SRV2" s="1814"/>
      <c r="SRW2" s="1814"/>
      <c r="SRX2" s="1814"/>
      <c r="SRY2" s="1814"/>
      <c r="SRZ2" s="1814"/>
      <c r="SSA2" s="1814"/>
      <c r="SSB2" s="1814"/>
      <c r="SSC2" s="1814"/>
      <c r="SSD2" s="1814"/>
      <c r="SSE2" s="1814"/>
      <c r="SSF2" s="1814"/>
      <c r="SSG2" s="1814"/>
      <c r="SSH2" s="1814"/>
      <c r="SSI2" s="1814"/>
      <c r="SSJ2" s="1814"/>
      <c r="SSK2" s="1814"/>
      <c r="SSL2" s="1814"/>
      <c r="SSM2" s="1814"/>
      <c r="SSN2" s="1814"/>
      <c r="SSO2" s="1814"/>
      <c r="SSP2" s="1814"/>
      <c r="SSQ2" s="1814"/>
      <c r="SSR2" s="1814"/>
      <c r="SSS2" s="1814"/>
      <c r="SST2" s="1814"/>
      <c r="SSU2" s="1814"/>
      <c r="SSV2" s="1814"/>
      <c r="SSW2" s="1814"/>
      <c r="SSX2" s="1814"/>
      <c r="SSY2" s="1814"/>
      <c r="SSZ2" s="1814"/>
      <c r="STA2" s="1814"/>
      <c r="STB2" s="1814"/>
      <c r="STC2" s="1814"/>
      <c r="STD2" s="1814"/>
      <c r="STE2" s="1814"/>
      <c r="STF2" s="1814"/>
      <c r="STG2" s="1814"/>
      <c r="STH2" s="1814"/>
      <c r="STI2" s="1814"/>
      <c r="STJ2" s="1814"/>
      <c r="STK2" s="1814"/>
      <c r="STL2" s="1814"/>
      <c r="STM2" s="1814"/>
      <c r="STN2" s="1814"/>
      <c r="STO2" s="1814"/>
      <c r="STP2" s="1814"/>
      <c r="STQ2" s="1814"/>
      <c r="STR2" s="1814"/>
      <c r="STS2" s="1814"/>
      <c r="STT2" s="1814"/>
      <c r="STU2" s="1814"/>
      <c r="STV2" s="1814"/>
      <c r="STW2" s="1814"/>
      <c r="STX2" s="1814"/>
      <c r="STY2" s="1814"/>
      <c r="STZ2" s="1814"/>
      <c r="SUA2" s="1814"/>
      <c r="SUB2" s="1814"/>
      <c r="SUC2" s="1814"/>
      <c r="SUD2" s="1814"/>
      <c r="SUE2" s="1814"/>
      <c r="SUF2" s="1814"/>
      <c r="SUG2" s="1814"/>
      <c r="SUH2" s="1814"/>
      <c r="SUI2" s="1814"/>
      <c r="SUJ2" s="1814"/>
      <c r="SUK2" s="1814"/>
      <c r="SUL2" s="1814"/>
      <c r="SUM2" s="1814"/>
      <c r="SUN2" s="1814"/>
      <c r="SUO2" s="1814"/>
      <c r="SUP2" s="1814"/>
      <c r="SUQ2" s="1814"/>
      <c r="SUR2" s="1814"/>
      <c r="SUS2" s="1814"/>
      <c r="SUT2" s="1814"/>
      <c r="SUU2" s="1814"/>
      <c r="SUV2" s="1814"/>
      <c r="SUW2" s="1814"/>
      <c r="SUX2" s="1814"/>
      <c r="SUY2" s="1814"/>
      <c r="SUZ2" s="1814"/>
      <c r="SVA2" s="1814"/>
      <c r="SVB2" s="1814"/>
      <c r="SVC2" s="1814"/>
      <c r="SVD2" s="1814"/>
      <c r="SVE2" s="1814"/>
      <c r="SVF2" s="1814"/>
      <c r="SVG2" s="1814"/>
      <c r="SVH2" s="1814"/>
      <c r="SVI2" s="1814"/>
      <c r="SVJ2" s="1814"/>
      <c r="SVK2" s="1814"/>
      <c r="SVL2" s="1814"/>
      <c r="SVM2" s="1814"/>
      <c r="SVN2" s="1814"/>
      <c r="SVO2" s="1814"/>
      <c r="SVP2" s="1814"/>
      <c r="SVQ2" s="1814"/>
      <c r="SVR2" s="1814"/>
      <c r="SVS2" s="1814"/>
      <c r="SVT2" s="1814"/>
      <c r="SVU2" s="1814"/>
      <c r="SVV2" s="1814"/>
      <c r="SVW2" s="1814"/>
      <c r="SVX2" s="1814"/>
      <c r="SVY2" s="1814"/>
      <c r="SVZ2" s="1814"/>
      <c r="SWA2" s="1814"/>
      <c r="SWB2" s="1814"/>
      <c r="SWC2" s="1814"/>
      <c r="SWD2" s="1814"/>
      <c r="SWE2" s="1814"/>
      <c r="SWF2" s="1814"/>
      <c r="SWG2" s="1814"/>
      <c r="SWH2" s="1814"/>
      <c r="SWI2" s="1814"/>
      <c r="SWJ2" s="1814"/>
      <c r="SWK2" s="1814"/>
      <c r="SWL2" s="1814"/>
      <c r="SWM2" s="1814"/>
      <c r="SWN2" s="1814"/>
      <c r="SWO2" s="1814"/>
      <c r="SWP2" s="1814"/>
      <c r="SWQ2" s="1814"/>
      <c r="SWR2" s="1814"/>
      <c r="SWS2" s="1814"/>
      <c r="SWT2" s="1814"/>
      <c r="SWU2" s="1814"/>
      <c r="SWV2" s="1814"/>
      <c r="SWW2" s="1814"/>
      <c r="SWX2" s="1814"/>
      <c r="SWY2" s="1814"/>
      <c r="SWZ2" s="1814"/>
      <c r="SXA2" s="1814"/>
      <c r="SXB2" s="1814"/>
      <c r="SXC2" s="1814"/>
      <c r="SXD2" s="1814"/>
      <c r="SXE2" s="1814"/>
      <c r="SXF2" s="1814"/>
      <c r="SXG2" s="1814"/>
      <c r="SXH2" s="1814"/>
      <c r="SXI2" s="1814"/>
      <c r="SXJ2" s="1814"/>
      <c r="SXK2" s="1814"/>
      <c r="SXL2" s="1814"/>
      <c r="SXM2" s="1814"/>
      <c r="SXN2" s="1814"/>
      <c r="SXO2" s="1814"/>
      <c r="SXP2" s="1814"/>
      <c r="SXQ2" s="1814"/>
      <c r="SXR2" s="1814"/>
      <c r="SXS2" s="1814"/>
      <c r="SXT2" s="1814"/>
      <c r="SXU2" s="1814"/>
      <c r="SXV2" s="1814"/>
      <c r="SXW2" s="1814"/>
      <c r="SXX2" s="1814"/>
      <c r="SXY2" s="1814"/>
      <c r="SXZ2" s="1814"/>
      <c r="SYA2" s="1814"/>
      <c r="SYB2" s="1814"/>
      <c r="SYC2" s="1814"/>
      <c r="SYD2" s="1814"/>
      <c r="SYE2" s="1814"/>
      <c r="SYF2" s="1814"/>
      <c r="SYG2" s="1814"/>
      <c r="SYH2" s="1814"/>
      <c r="SYI2" s="1814"/>
      <c r="SYJ2" s="1814"/>
      <c r="SYK2" s="1814"/>
      <c r="SYL2" s="1814"/>
      <c r="SYM2" s="1814"/>
      <c r="SYN2" s="1814"/>
      <c r="SYO2" s="1814"/>
      <c r="SYP2" s="1814"/>
      <c r="SYQ2" s="1814"/>
      <c r="SYR2" s="1814"/>
      <c r="SYS2" s="1814"/>
      <c r="SYT2" s="1814"/>
      <c r="SYU2" s="1814"/>
      <c r="SYV2" s="1814"/>
      <c r="SYW2" s="1814"/>
      <c r="SYX2" s="1814"/>
      <c r="SYY2" s="1814"/>
      <c r="SYZ2" s="1814"/>
      <c r="SZA2" s="1814"/>
      <c r="SZB2" s="1814"/>
      <c r="SZC2" s="1814"/>
      <c r="SZD2" s="1814"/>
      <c r="SZE2" s="1814"/>
      <c r="SZF2" s="1814"/>
      <c r="SZG2" s="1814"/>
      <c r="SZH2" s="1814"/>
      <c r="SZI2" s="1814"/>
      <c r="SZJ2" s="1814"/>
      <c r="SZK2" s="1814"/>
      <c r="SZL2" s="1814"/>
      <c r="SZM2" s="1814"/>
      <c r="SZN2" s="1814"/>
      <c r="SZO2" s="1814"/>
      <c r="SZP2" s="1814"/>
      <c r="SZQ2" s="1814"/>
      <c r="SZR2" s="1814"/>
      <c r="SZS2" s="1814"/>
      <c r="SZT2" s="1814"/>
      <c r="SZU2" s="1814"/>
      <c r="SZV2" s="1814"/>
      <c r="SZW2" s="1814"/>
      <c r="SZX2" s="1814"/>
      <c r="SZY2" s="1814"/>
      <c r="SZZ2" s="1814"/>
      <c r="TAA2" s="1814"/>
      <c r="TAB2" s="1814"/>
      <c r="TAC2" s="1814"/>
      <c r="TAD2" s="1814"/>
      <c r="TAE2" s="1814"/>
      <c r="TAF2" s="1814"/>
      <c r="TAG2" s="1814"/>
      <c r="TAH2" s="1814"/>
      <c r="TAI2" s="1814"/>
      <c r="TAJ2" s="1814"/>
      <c r="TAK2" s="1814"/>
      <c r="TAL2" s="1814"/>
      <c r="TAM2" s="1814"/>
      <c r="TAN2" s="1814"/>
      <c r="TAO2" s="1814"/>
      <c r="TAP2" s="1814"/>
      <c r="TAQ2" s="1814"/>
      <c r="TAR2" s="1814"/>
      <c r="TAS2" s="1814"/>
      <c r="TAT2" s="1814"/>
      <c r="TAU2" s="1814"/>
      <c r="TAV2" s="1814"/>
      <c r="TAW2" s="1814"/>
      <c r="TAX2" s="1814"/>
      <c r="TAY2" s="1814"/>
      <c r="TAZ2" s="1814"/>
      <c r="TBA2" s="1814"/>
      <c r="TBB2" s="1814"/>
      <c r="TBC2" s="1814"/>
      <c r="TBD2" s="1814"/>
      <c r="TBE2" s="1814"/>
      <c r="TBF2" s="1814"/>
      <c r="TBG2" s="1814"/>
      <c r="TBH2" s="1814"/>
      <c r="TBI2" s="1814"/>
      <c r="TBJ2" s="1814"/>
      <c r="TBK2" s="1814"/>
      <c r="TBL2" s="1814"/>
      <c r="TBM2" s="1814"/>
      <c r="TBN2" s="1814"/>
      <c r="TBO2" s="1814"/>
      <c r="TBP2" s="1814"/>
      <c r="TBQ2" s="1814"/>
      <c r="TBR2" s="1814"/>
      <c r="TBS2" s="1814"/>
      <c r="TBT2" s="1814"/>
      <c r="TBU2" s="1814"/>
      <c r="TBV2" s="1814"/>
      <c r="TBW2" s="1814"/>
      <c r="TBX2" s="1814"/>
      <c r="TBY2" s="1814"/>
      <c r="TBZ2" s="1814"/>
      <c r="TCA2" s="1814"/>
      <c r="TCB2" s="1814"/>
      <c r="TCC2" s="1814"/>
      <c r="TCD2" s="1814"/>
      <c r="TCE2" s="1814"/>
      <c r="TCF2" s="1814"/>
      <c r="TCG2" s="1814"/>
      <c r="TCH2" s="1814"/>
      <c r="TCI2" s="1814"/>
      <c r="TCJ2" s="1814"/>
      <c r="TCK2" s="1814"/>
      <c r="TCL2" s="1814"/>
      <c r="TCM2" s="1814"/>
      <c r="TCN2" s="1814"/>
      <c r="TCO2" s="1814"/>
      <c r="TCP2" s="1814"/>
      <c r="TCQ2" s="1814"/>
      <c r="TCR2" s="1814"/>
      <c r="TCS2" s="1814"/>
      <c r="TCT2" s="1814"/>
      <c r="TCU2" s="1814"/>
      <c r="TCV2" s="1814"/>
      <c r="TCW2" s="1814"/>
      <c r="TCX2" s="1814"/>
      <c r="TCY2" s="1814"/>
      <c r="TCZ2" s="1814"/>
      <c r="TDA2" s="1814"/>
      <c r="TDB2" s="1814"/>
      <c r="TDC2" s="1814"/>
      <c r="TDD2" s="1814"/>
      <c r="TDE2" s="1814"/>
      <c r="TDF2" s="1814"/>
      <c r="TDG2" s="1814"/>
      <c r="TDH2" s="1814"/>
      <c r="TDI2" s="1814"/>
      <c r="TDJ2" s="1814"/>
      <c r="TDK2" s="1814"/>
      <c r="TDL2" s="1814"/>
      <c r="TDM2" s="1814"/>
      <c r="TDN2" s="1814"/>
      <c r="TDO2" s="1814"/>
      <c r="TDP2" s="1814"/>
      <c r="TDQ2" s="1814"/>
      <c r="TDR2" s="1814"/>
      <c r="TDS2" s="1814"/>
      <c r="TDT2" s="1814"/>
      <c r="TDU2" s="1814"/>
      <c r="TDV2" s="1814"/>
      <c r="TDW2" s="1814"/>
      <c r="TDX2" s="1814"/>
      <c r="TDY2" s="1814"/>
      <c r="TDZ2" s="1814"/>
      <c r="TEA2" s="1814"/>
      <c r="TEB2" s="1814"/>
      <c r="TEC2" s="1814"/>
      <c r="TED2" s="1814"/>
      <c r="TEE2" s="1814"/>
      <c r="TEF2" s="1814"/>
      <c r="TEG2" s="1814"/>
      <c r="TEH2" s="1814"/>
      <c r="TEI2" s="1814"/>
      <c r="TEJ2" s="1814"/>
      <c r="TEK2" s="1814"/>
      <c r="TEL2" s="1814"/>
      <c r="TEM2" s="1814"/>
      <c r="TEN2" s="1814"/>
      <c r="TEO2" s="1814"/>
      <c r="TEP2" s="1814"/>
      <c r="TEQ2" s="1814"/>
      <c r="TER2" s="1814"/>
      <c r="TES2" s="1814"/>
      <c r="TET2" s="1814"/>
      <c r="TEU2" s="1814"/>
      <c r="TEV2" s="1814"/>
      <c r="TEW2" s="1814"/>
      <c r="TEX2" s="1814"/>
      <c r="TEY2" s="1814"/>
      <c r="TEZ2" s="1814"/>
      <c r="TFA2" s="1814"/>
      <c r="TFB2" s="1814"/>
      <c r="TFC2" s="1814"/>
      <c r="TFD2" s="1814"/>
      <c r="TFE2" s="1814"/>
      <c r="TFF2" s="1814"/>
      <c r="TFG2" s="1814"/>
      <c r="TFH2" s="1814"/>
      <c r="TFI2" s="1814"/>
      <c r="TFJ2" s="1814"/>
      <c r="TFK2" s="1814"/>
      <c r="TFL2" s="1814"/>
      <c r="TFM2" s="1814"/>
      <c r="TFN2" s="1814"/>
      <c r="TFO2" s="1814"/>
      <c r="TFP2" s="1814"/>
      <c r="TFQ2" s="1814"/>
      <c r="TFR2" s="1814"/>
      <c r="TFS2" s="1814"/>
      <c r="TFT2" s="1814"/>
      <c r="TFU2" s="1814"/>
      <c r="TFV2" s="1814"/>
      <c r="TFW2" s="1814"/>
      <c r="TFX2" s="1814"/>
      <c r="TFY2" s="1814"/>
      <c r="TFZ2" s="1814"/>
      <c r="TGA2" s="1814"/>
      <c r="TGB2" s="1814"/>
      <c r="TGC2" s="1814"/>
      <c r="TGD2" s="1814"/>
      <c r="TGE2" s="1814"/>
      <c r="TGF2" s="1814"/>
      <c r="TGG2" s="1814"/>
      <c r="TGH2" s="1814"/>
      <c r="TGI2" s="1814"/>
      <c r="TGJ2" s="1814"/>
      <c r="TGK2" s="1814"/>
      <c r="TGL2" s="1814"/>
      <c r="TGM2" s="1814"/>
      <c r="TGN2" s="1814"/>
      <c r="TGO2" s="1814"/>
      <c r="TGP2" s="1814"/>
      <c r="TGQ2" s="1814"/>
      <c r="TGR2" s="1814"/>
      <c r="TGS2" s="1814"/>
      <c r="TGT2" s="1814"/>
      <c r="TGU2" s="1814"/>
      <c r="TGV2" s="1814"/>
      <c r="TGW2" s="1814"/>
      <c r="TGX2" s="1814"/>
      <c r="TGY2" s="1814"/>
      <c r="TGZ2" s="1814"/>
      <c r="THA2" s="1814"/>
      <c r="THB2" s="1814"/>
      <c r="THC2" s="1814"/>
      <c r="THD2" s="1814"/>
      <c r="THE2" s="1814"/>
      <c r="THF2" s="1814"/>
      <c r="THG2" s="1814"/>
      <c r="THH2" s="1814"/>
      <c r="THI2" s="1814"/>
      <c r="THJ2" s="1814"/>
      <c r="THK2" s="1814"/>
      <c r="THL2" s="1814"/>
      <c r="THM2" s="1814"/>
      <c r="THN2" s="1814"/>
      <c r="THO2" s="1814"/>
      <c r="THP2" s="1814"/>
      <c r="THQ2" s="1814"/>
      <c r="THR2" s="1814"/>
      <c r="THS2" s="1814"/>
      <c r="THT2" s="1814"/>
      <c r="THU2" s="1814"/>
      <c r="THV2" s="1814"/>
      <c r="THW2" s="1814"/>
      <c r="THX2" s="1814"/>
      <c r="THY2" s="1814"/>
      <c r="THZ2" s="1814"/>
      <c r="TIA2" s="1814"/>
      <c r="TIB2" s="1814"/>
      <c r="TIC2" s="1814"/>
      <c r="TID2" s="1814"/>
      <c r="TIE2" s="1814"/>
      <c r="TIF2" s="1814"/>
      <c r="TIG2" s="1814"/>
      <c r="TIH2" s="1814"/>
      <c r="TII2" s="1814"/>
      <c r="TIJ2" s="1814"/>
      <c r="TIK2" s="1814"/>
      <c r="TIL2" s="1814"/>
      <c r="TIM2" s="1814"/>
      <c r="TIN2" s="1814"/>
      <c r="TIO2" s="1814"/>
      <c r="TIP2" s="1814"/>
      <c r="TIQ2" s="1814"/>
      <c r="TIR2" s="1814"/>
      <c r="TIS2" s="1814"/>
      <c r="TIT2" s="1814"/>
      <c r="TIU2" s="1814"/>
      <c r="TIV2" s="1814"/>
      <c r="TIW2" s="1814"/>
      <c r="TIX2" s="1814"/>
      <c r="TIY2" s="1814"/>
      <c r="TIZ2" s="1814"/>
      <c r="TJA2" s="1814"/>
      <c r="TJB2" s="1814"/>
      <c r="TJC2" s="1814"/>
      <c r="TJD2" s="1814"/>
      <c r="TJE2" s="1814"/>
      <c r="TJF2" s="1814"/>
      <c r="TJG2" s="1814"/>
      <c r="TJH2" s="1814"/>
      <c r="TJI2" s="1814"/>
      <c r="TJJ2" s="1814"/>
      <c r="TJK2" s="1814"/>
      <c r="TJL2" s="1814"/>
      <c r="TJM2" s="1814"/>
      <c r="TJN2" s="1814"/>
      <c r="TJO2" s="1814"/>
      <c r="TJP2" s="1814"/>
      <c r="TJQ2" s="1814"/>
      <c r="TJR2" s="1814"/>
      <c r="TJS2" s="1814"/>
      <c r="TJT2" s="1814"/>
      <c r="TJU2" s="1814"/>
      <c r="TJV2" s="1814"/>
      <c r="TJW2" s="1814"/>
      <c r="TJX2" s="1814"/>
      <c r="TJY2" s="1814"/>
      <c r="TJZ2" s="1814"/>
      <c r="TKA2" s="1814"/>
      <c r="TKB2" s="1814"/>
      <c r="TKC2" s="1814"/>
      <c r="TKD2" s="1814"/>
      <c r="TKE2" s="1814"/>
      <c r="TKF2" s="1814"/>
      <c r="TKG2" s="1814"/>
      <c r="TKH2" s="1814"/>
      <c r="TKI2" s="1814"/>
      <c r="TKJ2" s="1814"/>
      <c r="TKK2" s="1814"/>
      <c r="TKL2" s="1814"/>
      <c r="TKM2" s="1814"/>
      <c r="TKN2" s="1814"/>
      <c r="TKO2" s="1814"/>
      <c r="TKP2" s="1814"/>
      <c r="TKQ2" s="1814"/>
      <c r="TKR2" s="1814"/>
      <c r="TKS2" s="1814"/>
      <c r="TKT2" s="1814"/>
      <c r="TKU2" s="1814"/>
      <c r="TKV2" s="1814"/>
      <c r="TKW2" s="1814"/>
      <c r="TKX2" s="1814"/>
      <c r="TKY2" s="1814"/>
      <c r="TKZ2" s="1814"/>
      <c r="TLA2" s="1814"/>
      <c r="TLB2" s="1814"/>
      <c r="TLC2" s="1814"/>
      <c r="TLD2" s="1814"/>
      <c r="TLE2" s="1814"/>
      <c r="TLF2" s="1814"/>
      <c r="TLG2" s="1814"/>
      <c r="TLH2" s="1814"/>
      <c r="TLI2" s="1814"/>
      <c r="TLJ2" s="1814"/>
      <c r="TLK2" s="1814"/>
      <c r="TLL2" s="1814"/>
      <c r="TLM2" s="1814"/>
      <c r="TLN2" s="1814"/>
      <c r="TLO2" s="1814"/>
      <c r="TLP2" s="1814"/>
      <c r="TLQ2" s="1814"/>
      <c r="TLR2" s="1814"/>
      <c r="TLS2" s="1814"/>
      <c r="TLT2" s="1814"/>
      <c r="TLU2" s="1814"/>
      <c r="TLV2" s="1814"/>
      <c r="TLW2" s="1814"/>
      <c r="TLX2" s="1814"/>
      <c r="TLY2" s="1814"/>
      <c r="TLZ2" s="1814"/>
      <c r="TMA2" s="1814"/>
      <c r="TMB2" s="1814"/>
      <c r="TMC2" s="1814"/>
      <c r="TMD2" s="1814"/>
      <c r="TME2" s="1814"/>
      <c r="TMF2" s="1814"/>
      <c r="TMG2" s="1814"/>
      <c r="TMH2" s="1814"/>
      <c r="TMI2" s="1814"/>
      <c r="TMJ2" s="1814"/>
      <c r="TMK2" s="1814"/>
      <c r="TML2" s="1814"/>
      <c r="TMM2" s="1814"/>
      <c r="TMN2" s="1814"/>
      <c r="TMO2" s="1814"/>
      <c r="TMP2" s="1814"/>
      <c r="TMQ2" s="1814"/>
      <c r="TMR2" s="1814"/>
      <c r="TMS2" s="1814"/>
      <c r="TMT2" s="1814"/>
      <c r="TMU2" s="1814"/>
      <c r="TMV2" s="1814"/>
      <c r="TMW2" s="1814"/>
      <c r="TMX2" s="1814"/>
      <c r="TMY2" s="1814"/>
      <c r="TMZ2" s="1814"/>
      <c r="TNA2" s="1814"/>
      <c r="TNB2" s="1814"/>
      <c r="TNC2" s="1814"/>
      <c r="TND2" s="1814"/>
      <c r="TNE2" s="1814"/>
      <c r="TNF2" s="1814"/>
      <c r="TNG2" s="1814"/>
      <c r="TNH2" s="1814"/>
      <c r="TNI2" s="1814"/>
      <c r="TNJ2" s="1814"/>
      <c r="TNK2" s="1814"/>
      <c r="TNL2" s="1814"/>
      <c r="TNM2" s="1814"/>
      <c r="TNN2" s="1814"/>
      <c r="TNO2" s="1814"/>
      <c r="TNP2" s="1814"/>
      <c r="TNQ2" s="1814"/>
      <c r="TNR2" s="1814"/>
      <c r="TNS2" s="1814"/>
      <c r="TNT2" s="1814"/>
      <c r="TNU2" s="1814"/>
      <c r="TNV2" s="1814"/>
      <c r="TNW2" s="1814"/>
      <c r="TNX2" s="1814"/>
      <c r="TNY2" s="1814"/>
      <c r="TNZ2" s="1814"/>
      <c r="TOA2" s="1814"/>
      <c r="TOB2" s="1814"/>
      <c r="TOC2" s="1814"/>
      <c r="TOD2" s="1814"/>
      <c r="TOE2" s="1814"/>
      <c r="TOF2" s="1814"/>
      <c r="TOG2" s="1814"/>
      <c r="TOH2" s="1814"/>
      <c r="TOI2" s="1814"/>
      <c r="TOJ2" s="1814"/>
      <c r="TOK2" s="1814"/>
      <c r="TOL2" s="1814"/>
      <c r="TOM2" s="1814"/>
      <c r="TON2" s="1814"/>
      <c r="TOO2" s="1814"/>
      <c r="TOP2" s="1814"/>
      <c r="TOQ2" s="1814"/>
      <c r="TOR2" s="1814"/>
      <c r="TOS2" s="1814"/>
      <c r="TOT2" s="1814"/>
      <c r="TOU2" s="1814"/>
      <c r="TOV2" s="1814"/>
      <c r="TOW2" s="1814"/>
      <c r="TOX2" s="1814"/>
      <c r="TOY2" s="1814"/>
      <c r="TOZ2" s="1814"/>
      <c r="TPA2" s="1814"/>
      <c r="TPB2" s="1814"/>
      <c r="TPC2" s="1814"/>
      <c r="TPD2" s="1814"/>
      <c r="TPE2" s="1814"/>
      <c r="TPF2" s="1814"/>
      <c r="TPG2" s="1814"/>
      <c r="TPH2" s="1814"/>
      <c r="TPI2" s="1814"/>
      <c r="TPJ2" s="1814"/>
      <c r="TPK2" s="1814"/>
      <c r="TPL2" s="1814"/>
      <c r="TPM2" s="1814"/>
      <c r="TPN2" s="1814"/>
      <c r="TPO2" s="1814"/>
      <c r="TPP2" s="1814"/>
      <c r="TPQ2" s="1814"/>
      <c r="TPR2" s="1814"/>
      <c r="TPS2" s="1814"/>
      <c r="TPT2" s="1814"/>
      <c r="TPU2" s="1814"/>
      <c r="TPV2" s="1814"/>
      <c r="TPW2" s="1814"/>
      <c r="TPX2" s="1814"/>
      <c r="TPY2" s="1814"/>
      <c r="TPZ2" s="1814"/>
      <c r="TQA2" s="1814"/>
      <c r="TQB2" s="1814"/>
      <c r="TQC2" s="1814"/>
      <c r="TQD2" s="1814"/>
      <c r="TQE2" s="1814"/>
      <c r="TQF2" s="1814"/>
      <c r="TQG2" s="1814"/>
      <c r="TQH2" s="1814"/>
      <c r="TQI2" s="1814"/>
      <c r="TQJ2" s="1814"/>
      <c r="TQK2" s="1814"/>
      <c r="TQL2" s="1814"/>
      <c r="TQM2" s="1814"/>
      <c r="TQN2" s="1814"/>
      <c r="TQO2" s="1814"/>
      <c r="TQP2" s="1814"/>
      <c r="TQQ2" s="1814"/>
      <c r="TQR2" s="1814"/>
      <c r="TQS2" s="1814"/>
      <c r="TQT2" s="1814"/>
      <c r="TQU2" s="1814"/>
      <c r="TQV2" s="1814"/>
      <c r="TQW2" s="1814"/>
      <c r="TQX2" s="1814"/>
      <c r="TQY2" s="1814"/>
      <c r="TQZ2" s="1814"/>
      <c r="TRA2" s="1814"/>
      <c r="TRB2" s="1814"/>
      <c r="TRC2" s="1814"/>
      <c r="TRD2" s="1814"/>
      <c r="TRE2" s="1814"/>
      <c r="TRF2" s="1814"/>
      <c r="TRG2" s="1814"/>
      <c r="TRH2" s="1814"/>
      <c r="TRI2" s="1814"/>
      <c r="TRJ2" s="1814"/>
      <c r="TRK2" s="1814"/>
      <c r="TRL2" s="1814"/>
      <c r="TRM2" s="1814"/>
      <c r="TRN2" s="1814"/>
      <c r="TRO2" s="1814"/>
      <c r="TRP2" s="1814"/>
      <c r="TRQ2" s="1814"/>
      <c r="TRR2" s="1814"/>
      <c r="TRS2" s="1814"/>
      <c r="TRT2" s="1814"/>
      <c r="TRU2" s="1814"/>
      <c r="TRV2" s="1814"/>
      <c r="TRW2" s="1814"/>
      <c r="TRX2" s="1814"/>
      <c r="TRY2" s="1814"/>
      <c r="TRZ2" s="1814"/>
      <c r="TSA2" s="1814"/>
      <c r="TSB2" s="1814"/>
      <c r="TSC2" s="1814"/>
      <c r="TSD2" s="1814"/>
      <c r="TSE2" s="1814"/>
      <c r="TSF2" s="1814"/>
      <c r="TSG2" s="1814"/>
      <c r="TSH2" s="1814"/>
      <c r="TSI2" s="1814"/>
      <c r="TSJ2" s="1814"/>
      <c r="TSK2" s="1814"/>
      <c r="TSL2" s="1814"/>
      <c r="TSM2" s="1814"/>
      <c r="TSN2" s="1814"/>
      <c r="TSO2" s="1814"/>
      <c r="TSP2" s="1814"/>
      <c r="TSQ2" s="1814"/>
      <c r="TSR2" s="1814"/>
      <c r="TSS2" s="1814"/>
      <c r="TST2" s="1814"/>
      <c r="TSU2" s="1814"/>
      <c r="TSV2" s="1814"/>
      <c r="TSW2" s="1814"/>
      <c r="TSX2" s="1814"/>
      <c r="TSY2" s="1814"/>
      <c r="TSZ2" s="1814"/>
      <c r="TTA2" s="1814"/>
      <c r="TTB2" s="1814"/>
      <c r="TTC2" s="1814"/>
      <c r="TTD2" s="1814"/>
      <c r="TTE2" s="1814"/>
      <c r="TTF2" s="1814"/>
      <c r="TTG2" s="1814"/>
      <c r="TTH2" s="1814"/>
      <c r="TTI2" s="1814"/>
      <c r="TTJ2" s="1814"/>
      <c r="TTK2" s="1814"/>
      <c r="TTL2" s="1814"/>
      <c r="TTM2" s="1814"/>
      <c r="TTN2" s="1814"/>
      <c r="TTO2" s="1814"/>
      <c r="TTP2" s="1814"/>
      <c r="TTQ2" s="1814"/>
      <c r="TTR2" s="1814"/>
      <c r="TTS2" s="1814"/>
      <c r="TTT2" s="1814"/>
      <c r="TTU2" s="1814"/>
      <c r="TTV2" s="1814"/>
      <c r="TTW2" s="1814"/>
      <c r="TTX2" s="1814"/>
      <c r="TTY2" s="1814"/>
      <c r="TTZ2" s="1814"/>
      <c r="TUA2" s="1814"/>
      <c r="TUB2" s="1814"/>
      <c r="TUC2" s="1814"/>
      <c r="TUD2" s="1814"/>
      <c r="TUE2" s="1814"/>
      <c r="TUF2" s="1814"/>
      <c r="TUG2" s="1814"/>
      <c r="TUH2" s="1814"/>
      <c r="TUI2" s="1814"/>
      <c r="TUJ2" s="1814"/>
      <c r="TUK2" s="1814"/>
      <c r="TUL2" s="1814"/>
      <c r="TUM2" s="1814"/>
      <c r="TUN2" s="1814"/>
      <c r="TUO2" s="1814"/>
      <c r="TUP2" s="1814"/>
      <c r="TUQ2" s="1814"/>
      <c r="TUR2" s="1814"/>
      <c r="TUS2" s="1814"/>
      <c r="TUT2" s="1814"/>
      <c r="TUU2" s="1814"/>
      <c r="TUV2" s="1814"/>
      <c r="TUW2" s="1814"/>
      <c r="TUX2" s="1814"/>
      <c r="TUY2" s="1814"/>
      <c r="TUZ2" s="1814"/>
      <c r="TVA2" s="1814"/>
      <c r="TVB2" s="1814"/>
      <c r="TVC2" s="1814"/>
      <c r="TVD2" s="1814"/>
      <c r="TVE2" s="1814"/>
      <c r="TVF2" s="1814"/>
      <c r="TVG2" s="1814"/>
      <c r="TVH2" s="1814"/>
      <c r="TVI2" s="1814"/>
      <c r="TVJ2" s="1814"/>
      <c r="TVK2" s="1814"/>
      <c r="TVL2" s="1814"/>
      <c r="TVM2" s="1814"/>
      <c r="TVN2" s="1814"/>
      <c r="TVO2" s="1814"/>
      <c r="TVP2" s="1814"/>
      <c r="TVQ2" s="1814"/>
      <c r="TVR2" s="1814"/>
      <c r="TVS2" s="1814"/>
      <c r="TVT2" s="1814"/>
      <c r="TVU2" s="1814"/>
      <c r="TVV2" s="1814"/>
      <c r="TVW2" s="1814"/>
      <c r="TVX2" s="1814"/>
      <c r="TVY2" s="1814"/>
      <c r="TVZ2" s="1814"/>
      <c r="TWA2" s="1814"/>
      <c r="TWB2" s="1814"/>
      <c r="TWC2" s="1814"/>
      <c r="TWD2" s="1814"/>
      <c r="TWE2" s="1814"/>
      <c r="TWF2" s="1814"/>
      <c r="TWG2" s="1814"/>
      <c r="TWH2" s="1814"/>
      <c r="TWI2" s="1814"/>
      <c r="TWJ2" s="1814"/>
      <c r="TWK2" s="1814"/>
      <c r="TWL2" s="1814"/>
      <c r="TWM2" s="1814"/>
      <c r="TWN2" s="1814"/>
      <c r="TWO2" s="1814"/>
      <c r="TWP2" s="1814"/>
      <c r="TWQ2" s="1814"/>
      <c r="TWR2" s="1814"/>
      <c r="TWS2" s="1814"/>
      <c r="TWT2" s="1814"/>
      <c r="TWU2" s="1814"/>
      <c r="TWV2" s="1814"/>
      <c r="TWW2" s="1814"/>
      <c r="TWX2" s="1814"/>
      <c r="TWY2" s="1814"/>
      <c r="TWZ2" s="1814"/>
      <c r="TXA2" s="1814"/>
      <c r="TXB2" s="1814"/>
      <c r="TXC2" s="1814"/>
      <c r="TXD2" s="1814"/>
      <c r="TXE2" s="1814"/>
      <c r="TXF2" s="1814"/>
      <c r="TXG2" s="1814"/>
      <c r="TXH2" s="1814"/>
      <c r="TXI2" s="1814"/>
      <c r="TXJ2" s="1814"/>
      <c r="TXK2" s="1814"/>
      <c r="TXL2" s="1814"/>
      <c r="TXM2" s="1814"/>
      <c r="TXN2" s="1814"/>
      <c r="TXO2" s="1814"/>
      <c r="TXP2" s="1814"/>
      <c r="TXQ2" s="1814"/>
      <c r="TXR2" s="1814"/>
      <c r="TXS2" s="1814"/>
      <c r="TXT2" s="1814"/>
      <c r="TXU2" s="1814"/>
      <c r="TXV2" s="1814"/>
      <c r="TXW2" s="1814"/>
      <c r="TXX2" s="1814"/>
      <c r="TXY2" s="1814"/>
      <c r="TXZ2" s="1814"/>
      <c r="TYA2" s="1814"/>
      <c r="TYB2" s="1814"/>
      <c r="TYC2" s="1814"/>
      <c r="TYD2" s="1814"/>
      <c r="TYE2" s="1814"/>
      <c r="TYF2" s="1814"/>
      <c r="TYG2" s="1814"/>
      <c r="TYH2" s="1814"/>
      <c r="TYI2" s="1814"/>
      <c r="TYJ2" s="1814"/>
      <c r="TYK2" s="1814"/>
      <c r="TYL2" s="1814"/>
      <c r="TYM2" s="1814"/>
      <c r="TYN2" s="1814"/>
      <c r="TYO2" s="1814"/>
      <c r="TYP2" s="1814"/>
      <c r="TYQ2" s="1814"/>
      <c r="TYR2" s="1814"/>
      <c r="TYS2" s="1814"/>
      <c r="TYT2" s="1814"/>
      <c r="TYU2" s="1814"/>
      <c r="TYV2" s="1814"/>
      <c r="TYW2" s="1814"/>
      <c r="TYX2" s="1814"/>
      <c r="TYY2" s="1814"/>
      <c r="TYZ2" s="1814"/>
      <c r="TZA2" s="1814"/>
      <c r="TZB2" s="1814"/>
      <c r="TZC2" s="1814"/>
      <c r="TZD2" s="1814"/>
      <c r="TZE2" s="1814"/>
      <c r="TZF2" s="1814"/>
      <c r="TZG2" s="1814"/>
      <c r="TZH2" s="1814"/>
      <c r="TZI2" s="1814"/>
      <c r="TZJ2" s="1814"/>
      <c r="TZK2" s="1814"/>
      <c r="TZL2" s="1814"/>
      <c r="TZM2" s="1814"/>
      <c r="TZN2" s="1814"/>
      <c r="TZO2" s="1814"/>
      <c r="TZP2" s="1814"/>
      <c r="TZQ2" s="1814"/>
      <c r="TZR2" s="1814"/>
      <c r="TZS2" s="1814"/>
      <c r="TZT2" s="1814"/>
      <c r="TZU2" s="1814"/>
      <c r="TZV2" s="1814"/>
      <c r="TZW2" s="1814"/>
      <c r="TZX2" s="1814"/>
      <c r="TZY2" s="1814"/>
      <c r="TZZ2" s="1814"/>
      <c r="UAA2" s="1814"/>
      <c r="UAB2" s="1814"/>
      <c r="UAC2" s="1814"/>
      <c r="UAD2" s="1814"/>
      <c r="UAE2" s="1814"/>
      <c r="UAF2" s="1814"/>
      <c r="UAG2" s="1814"/>
      <c r="UAH2" s="1814"/>
      <c r="UAI2" s="1814"/>
      <c r="UAJ2" s="1814"/>
      <c r="UAK2" s="1814"/>
      <c r="UAL2" s="1814"/>
      <c r="UAM2" s="1814"/>
      <c r="UAN2" s="1814"/>
      <c r="UAO2" s="1814"/>
      <c r="UAP2" s="1814"/>
      <c r="UAQ2" s="1814"/>
      <c r="UAR2" s="1814"/>
      <c r="UAS2" s="1814"/>
      <c r="UAT2" s="1814"/>
      <c r="UAU2" s="1814"/>
      <c r="UAV2" s="1814"/>
      <c r="UAW2" s="1814"/>
      <c r="UAX2" s="1814"/>
      <c r="UAY2" s="1814"/>
      <c r="UAZ2" s="1814"/>
      <c r="UBA2" s="1814"/>
      <c r="UBB2" s="1814"/>
      <c r="UBC2" s="1814"/>
      <c r="UBD2" s="1814"/>
      <c r="UBE2" s="1814"/>
      <c r="UBF2" s="1814"/>
      <c r="UBG2" s="1814"/>
      <c r="UBH2" s="1814"/>
      <c r="UBI2" s="1814"/>
      <c r="UBJ2" s="1814"/>
      <c r="UBK2" s="1814"/>
      <c r="UBL2" s="1814"/>
      <c r="UBM2" s="1814"/>
      <c r="UBN2" s="1814"/>
      <c r="UBO2" s="1814"/>
      <c r="UBP2" s="1814"/>
      <c r="UBQ2" s="1814"/>
      <c r="UBR2" s="1814"/>
      <c r="UBS2" s="1814"/>
      <c r="UBT2" s="1814"/>
      <c r="UBU2" s="1814"/>
      <c r="UBV2" s="1814"/>
      <c r="UBW2" s="1814"/>
      <c r="UBX2" s="1814"/>
      <c r="UBY2" s="1814"/>
      <c r="UBZ2" s="1814"/>
      <c r="UCA2" s="1814"/>
      <c r="UCB2" s="1814"/>
      <c r="UCC2" s="1814"/>
      <c r="UCD2" s="1814"/>
      <c r="UCE2" s="1814"/>
      <c r="UCF2" s="1814"/>
      <c r="UCG2" s="1814"/>
      <c r="UCH2" s="1814"/>
      <c r="UCI2" s="1814"/>
      <c r="UCJ2" s="1814"/>
      <c r="UCK2" s="1814"/>
      <c r="UCL2" s="1814"/>
      <c r="UCM2" s="1814"/>
      <c r="UCN2" s="1814"/>
      <c r="UCO2" s="1814"/>
      <c r="UCP2" s="1814"/>
      <c r="UCQ2" s="1814"/>
      <c r="UCR2" s="1814"/>
      <c r="UCS2" s="1814"/>
      <c r="UCT2" s="1814"/>
      <c r="UCU2" s="1814"/>
      <c r="UCV2" s="1814"/>
      <c r="UCW2" s="1814"/>
      <c r="UCX2" s="1814"/>
      <c r="UCY2" s="1814"/>
      <c r="UCZ2" s="1814"/>
      <c r="UDA2" s="1814"/>
      <c r="UDB2" s="1814"/>
      <c r="UDC2" s="1814"/>
      <c r="UDD2" s="1814"/>
      <c r="UDE2" s="1814"/>
      <c r="UDF2" s="1814"/>
      <c r="UDG2" s="1814"/>
      <c r="UDH2" s="1814"/>
      <c r="UDI2" s="1814"/>
      <c r="UDJ2" s="1814"/>
      <c r="UDK2" s="1814"/>
      <c r="UDL2" s="1814"/>
      <c r="UDM2" s="1814"/>
      <c r="UDN2" s="1814"/>
      <c r="UDO2" s="1814"/>
      <c r="UDP2" s="1814"/>
      <c r="UDQ2" s="1814"/>
      <c r="UDR2" s="1814"/>
      <c r="UDS2" s="1814"/>
      <c r="UDT2" s="1814"/>
      <c r="UDU2" s="1814"/>
      <c r="UDV2" s="1814"/>
      <c r="UDW2" s="1814"/>
      <c r="UDX2" s="1814"/>
      <c r="UDY2" s="1814"/>
      <c r="UDZ2" s="1814"/>
      <c r="UEA2" s="1814"/>
      <c r="UEB2" s="1814"/>
      <c r="UEC2" s="1814"/>
      <c r="UED2" s="1814"/>
      <c r="UEE2" s="1814"/>
      <c r="UEF2" s="1814"/>
      <c r="UEG2" s="1814"/>
      <c r="UEH2" s="1814"/>
      <c r="UEI2" s="1814"/>
      <c r="UEJ2" s="1814"/>
      <c r="UEK2" s="1814"/>
      <c r="UEL2" s="1814"/>
      <c r="UEM2" s="1814"/>
      <c r="UEN2" s="1814"/>
      <c r="UEO2" s="1814"/>
      <c r="UEP2" s="1814"/>
      <c r="UEQ2" s="1814"/>
      <c r="UER2" s="1814"/>
      <c r="UES2" s="1814"/>
      <c r="UET2" s="1814"/>
      <c r="UEU2" s="1814"/>
      <c r="UEV2" s="1814"/>
      <c r="UEW2" s="1814"/>
      <c r="UEX2" s="1814"/>
      <c r="UEY2" s="1814"/>
      <c r="UEZ2" s="1814"/>
      <c r="UFA2" s="1814"/>
      <c r="UFB2" s="1814"/>
      <c r="UFC2" s="1814"/>
      <c r="UFD2" s="1814"/>
      <c r="UFE2" s="1814"/>
      <c r="UFF2" s="1814"/>
      <c r="UFG2" s="1814"/>
      <c r="UFH2" s="1814"/>
      <c r="UFI2" s="1814"/>
      <c r="UFJ2" s="1814"/>
      <c r="UFK2" s="1814"/>
      <c r="UFL2" s="1814"/>
      <c r="UFM2" s="1814"/>
      <c r="UFN2" s="1814"/>
      <c r="UFO2" s="1814"/>
      <c r="UFP2" s="1814"/>
      <c r="UFQ2" s="1814"/>
      <c r="UFR2" s="1814"/>
      <c r="UFS2" s="1814"/>
      <c r="UFT2" s="1814"/>
      <c r="UFU2" s="1814"/>
      <c r="UFV2" s="1814"/>
      <c r="UFW2" s="1814"/>
      <c r="UFX2" s="1814"/>
      <c r="UFY2" s="1814"/>
      <c r="UFZ2" s="1814"/>
      <c r="UGA2" s="1814"/>
      <c r="UGB2" s="1814"/>
      <c r="UGC2" s="1814"/>
      <c r="UGD2" s="1814"/>
      <c r="UGE2" s="1814"/>
      <c r="UGF2" s="1814"/>
      <c r="UGG2" s="1814"/>
      <c r="UGH2" s="1814"/>
      <c r="UGI2" s="1814"/>
      <c r="UGJ2" s="1814"/>
      <c r="UGK2" s="1814"/>
      <c r="UGL2" s="1814"/>
      <c r="UGM2" s="1814"/>
      <c r="UGN2" s="1814"/>
      <c r="UGO2" s="1814"/>
      <c r="UGP2" s="1814"/>
      <c r="UGQ2" s="1814"/>
      <c r="UGR2" s="1814"/>
      <c r="UGS2" s="1814"/>
      <c r="UGT2" s="1814"/>
      <c r="UGU2" s="1814"/>
      <c r="UGV2" s="1814"/>
      <c r="UGW2" s="1814"/>
      <c r="UGX2" s="1814"/>
      <c r="UGY2" s="1814"/>
      <c r="UGZ2" s="1814"/>
      <c r="UHA2" s="1814"/>
      <c r="UHB2" s="1814"/>
      <c r="UHC2" s="1814"/>
      <c r="UHD2" s="1814"/>
      <c r="UHE2" s="1814"/>
      <c r="UHF2" s="1814"/>
      <c r="UHG2" s="1814"/>
      <c r="UHH2" s="1814"/>
      <c r="UHI2" s="1814"/>
      <c r="UHJ2" s="1814"/>
      <c r="UHK2" s="1814"/>
      <c r="UHL2" s="1814"/>
      <c r="UHM2" s="1814"/>
      <c r="UHN2" s="1814"/>
      <c r="UHO2" s="1814"/>
      <c r="UHP2" s="1814"/>
      <c r="UHQ2" s="1814"/>
      <c r="UHR2" s="1814"/>
      <c r="UHS2" s="1814"/>
      <c r="UHT2" s="1814"/>
      <c r="UHU2" s="1814"/>
      <c r="UHV2" s="1814"/>
      <c r="UHW2" s="1814"/>
      <c r="UHX2" s="1814"/>
      <c r="UHY2" s="1814"/>
      <c r="UHZ2" s="1814"/>
      <c r="UIA2" s="1814"/>
      <c r="UIB2" s="1814"/>
      <c r="UIC2" s="1814"/>
      <c r="UID2" s="1814"/>
      <c r="UIE2" s="1814"/>
      <c r="UIF2" s="1814"/>
      <c r="UIG2" s="1814"/>
      <c r="UIH2" s="1814"/>
      <c r="UII2" s="1814"/>
      <c r="UIJ2" s="1814"/>
      <c r="UIK2" s="1814"/>
      <c r="UIL2" s="1814"/>
      <c r="UIM2" s="1814"/>
      <c r="UIN2" s="1814"/>
      <c r="UIO2" s="1814"/>
      <c r="UIP2" s="1814"/>
      <c r="UIQ2" s="1814"/>
      <c r="UIR2" s="1814"/>
      <c r="UIS2" s="1814"/>
      <c r="UIT2" s="1814"/>
      <c r="UIU2" s="1814"/>
      <c r="UIV2" s="1814"/>
      <c r="UIW2" s="1814"/>
      <c r="UIX2" s="1814"/>
      <c r="UIY2" s="1814"/>
      <c r="UIZ2" s="1814"/>
      <c r="UJA2" s="1814"/>
      <c r="UJB2" s="1814"/>
      <c r="UJC2" s="1814"/>
      <c r="UJD2" s="1814"/>
      <c r="UJE2" s="1814"/>
      <c r="UJF2" s="1814"/>
      <c r="UJG2" s="1814"/>
      <c r="UJH2" s="1814"/>
      <c r="UJI2" s="1814"/>
      <c r="UJJ2" s="1814"/>
      <c r="UJK2" s="1814"/>
      <c r="UJL2" s="1814"/>
      <c r="UJM2" s="1814"/>
      <c r="UJN2" s="1814"/>
      <c r="UJO2" s="1814"/>
      <c r="UJP2" s="1814"/>
      <c r="UJQ2" s="1814"/>
      <c r="UJR2" s="1814"/>
      <c r="UJS2" s="1814"/>
      <c r="UJT2" s="1814"/>
      <c r="UJU2" s="1814"/>
      <c r="UJV2" s="1814"/>
      <c r="UJW2" s="1814"/>
      <c r="UJX2" s="1814"/>
      <c r="UJY2" s="1814"/>
      <c r="UJZ2" s="1814"/>
      <c r="UKA2" s="1814"/>
      <c r="UKB2" s="1814"/>
      <c r="UKC2" s="1814"/>
      <c r="UKD2" s="1814"/>
      <c r="UKE2" s="1814"/>
      <c r="UKF2" s="1814"/>
      <c r="UKG2" s="1814"/>
      <c r="UKH2" s="1814"/>
      <c r="UKI2" s="1814"/>
      <c r="UKJ2" s="1814"/>
      <c r="UKK2" s="1814"/>
      <c r="UKL2" s="1814"/>
      <c r="UKM2" s="1814"/>
      <c r="UKN2" s="1814"/>
      <c r="UKO2" s="1814"/>
      <c r="UKP2" s="1814"/>
      <c r="UKQ2" s="1814"/>
      <c r="UKR2" s="1814"/>
      <c r="UKS2" s="1814"/>
      <c r="UKT2" s="1814"/>
      <c r="UKU2" s="1814"/>
      <c r="UKV2" s="1814"/>
      <c r="UKW2" s="1814"/>
      <c r="UKX2" s="1814"/>
      <c r="UKY2" s="1814"/>
      <c r="UKZ2" s="1814"/>
      <c r="ULA2" s="1814"/>
      <c r="ULB2" s="1814"/>
      <c r="ULC2" s="1814"/>
      <c r="ULD2" s="1814"/>
      <c r="ULE2" s="1814"/>
      <c r="ULF2" s="1814"/>
      <c r="ULG2" s="1814"/>
      <c r="ULH2" s="1814"/>
      <c r="ULI2" s="1814"/>
      <c r="ULJ2" s="1814"/>
      <c r="ULK2" s="1814"/>
      <c r="ULL2" s="1814"/>
      <c r="ULM2" s="1814"/>
      <c r="ULN2" s="1814"/>
      <c r="ULO2" s="1814"/>
      <c r="ULP2" s="1814"/>
      <c r="ULQ2" s="1814"/>
      <c r="ULR2" s="1814"/>
      <c r="ULS2" s="1814"/>
      <c r="ULT2" s="1814"/>
      <c r="ULU2" s="1814"/>
      <c r="ULV2" s="1814"/>
      <c r="ULW2" s="1814"/>
      <c r="ULX2" s="1814"/>
      <c r="ULY2" s="1814"/>
      <c r="ULZ2" s="1814"/>
      <c r="UMA2" s="1814"/>
      <c r="UMB2" s="1814"/>
      <c r="UMC2" s="1814"/>
      <c r="UMD2" s="1814"/>
      <c r="UME2" s="1814"/>
      <c r="UMF2" s="1814"/>
      <c r="UMG2" s="1814"/>
      <c r="UMH2" s="1814"/>
      <c r="UMI2" s="1814"/>
      <c r="UMJ2" s="1814"/>
      <c r="UMK2" s="1814"/>
      <c r="UML2" s="1814"/>
      <c r="UMM2" s="1814"/>
      <c r="UMN2" s="1814"/>
      <c r="UMO2" s="1814"/>
      <c r="UMP2" s="1814"/>
      <c r="UMQ2" s="1814"/>
      <c r="UMR2" s="1814"/>
      <c r="UMS2" s="1814"/>
      <c r="UMT2" s="1814"/>
      <c r="UMU2" s="1814"/>
      <c r="UMV2" s="1814"/>
      <c r="UMW2" s="1814"/>
      <c r="UMX2" s="1814"/>
      <c r="UMY2" s="1814"/>
      <c r="UMZ2" s="1814"/>
      <c r="UNA2" s="1814"/>
      <c r="UNB2" s="1814"/>
      <c r="UNC2" s="1814"/>
      <c r="UND2" s="1814"/>
      <c r="UNE2" s="1814"/>
      <c r="UNF2" s="1814"/>
      <c r="UNG2" s="1814"/>
      <c r="UNH2" s="1814"/>
      <c r="UNI2" s="1814"/>
      <c r="UNJ2" s="1814"/>
      <c r="UNK2" s="1814"/>
      <c r="UNL2" s="1814"/>
      <c r="UNM2" s="1814"/>
      <c r="UNN2" s="1814"/>
      <c r="UNO2" s="1814"/>
      <c r="UNP2" s="1814"/>
      <c r="UNQ2" s="1814"/>
      <c r="UNR2" s="1814"/>
      <c r="UNS2" s="1814"/>
      <c r="UNT2" s="1814"/>
      <c r="UNU2" s="1814"/>
      <c r="UNV2" s="1814"/>
      <c r="UNW2" s="1814"/>
      <c r="UNX2" s="1814"/>
      <c r="UNY2" s="1814"/>
      <c r="UNZ2" s="1814"/>
      <c r="UOA2" s="1814"/>
      <c r="UOB2" s="1814"/>
      <c r="UOC2" s="1814"/>
      <c r="UOD2" s="1814"/>
      <c r="UOE2" s="1814"/>
      <c r="UOF2" s="1814"/>
      <c r="UOG2" s="1814"/>
      <c r="UOH2" s="1814"/>
      <c r="UOI2" s="1814"/>
      <c r="UOJ2" s="1814"/>
      <c r="UOK2" s="1814"/>
      <c r="UOL2" s="1814"/>
      <c r="UOM2" s="1814"/>
      <c r="UON2" s="1814"/>
      <c r="UOO2" s="1814"/>
      <c r="UOP2" s="1814"/>
      <c r="UOQ2" s="1814"/>
      <c r="UOR2" s="1814"/>
      <c r="UOS2" s="1814"/>
      <c r="UOT2" s="1814"/>
      <c r="UOU2" s="1814"/>
      <c r="UOV2" s="1814"/>
      <c r="UOW2" s="1814"/>
      <c r="UOX2" s="1814"/>
      <c r="UOY2" s="1814"/>
      <c r="UOZ2" s="1814"/>
      <c r="UPA2" s="1814"/>
      <c r="UPB2" s="1814"/>
      <c r="UPC2" s="1814"/>
      <c r="UPD2" s="1814"/>
      <c r="UPE2" s="1814"/>
      <c r="UPF2" s="1814"/>
      <c r="UPG2" s="1814"/>
      <c r="UPH2" s="1814"/>
      <c r="UPI2" s="1814"/>
      <c r="UPJ2" s="1814"/>
      <c r="UPK2" s="1814"/>
      <c r="UPL2" s="1814"/>
      <c r="UPM2" s="1814"/>
      <c r="UPN2" s="1814"/>
      <c r="UPO2" s="1814"/>
      <c r="UPP2" s="1814"/>
      <c r="UPQ2" s="1814"/>
      <c r="UPR2" s="1814"/>
      <c r="UPS2" s="1814"/>
      <c r="UPT2" s="1814"/>
      <c r="UPU2" s="1814"/>
      <c r="UPV2" s="1814"/>
      <c r="UPW2" s="1814"/>
      <c r="UPX2" s="1814"/>
      <c r="UPY2" s="1814"/>
      <c r="UPZ2" s="1814"/>
      <c r="UQA2" s="1814"/>
      <c r="UQB2" s="1814"/>
      <c r="UQC2" s="1814"/>
      <c r="UQD2" s="1814"/>
      <c r="UQE2" s="1814"/>
      <c r="UQF2" s="1814"/>
      <c r="UQG2" s="1814"/>
      <c r="UQH2" s="1814"/>
      <c r="UQI2" s="1814"/>
      <c r="UQJ2" s="1814"/>
      <c r="UQK2" s="1814"/>
      <c r="UQL2" s="1814"/>
      <c r="UQM2" s="1814"/>
      <c r="UQN2" s="1814"/>
      <c r="UQO2" s="1814"/>
      <c r="UQP2" s="1814"/>
      <c r="UQQ2" s="1814"/>
      <c r="UQR2" s="1814"/>
      <c r="UQS2" s="1814"/>
      <c r="UQT2" s="1814"/>
      <c r="UQU2" s="1814"/>
      <c r="UQV2" s="1814"/>
      <c r="UQW2" s="1814"/>
      <c r="UQX2" s="1814"/>
      <c r="UQY2" s="1814"/>
      <c r="UQZ2" s="1814"/>
      <c r="URA2" s="1814"/>
      <c r="URB2" s="1814"/>
      <c r="URC2" s="1814"/>
      <c r="URD2" s="1814"/>
      <c r="URE2" s="1814"/>
      <c r="URF2" s="1814"/>
      <c r="URG2" s="1814"/>
      <c r="URH2" s="1814"/>
      <c r="URI2" s="1814"/>
      <c r="URJ2" s="1814"/>
      <c r="URK2" s="1814"/>
      <c r="URL2" s="1814"/>
      <c r="URM2" s="1814"/>
      <c r="URN2" s="1814"/>
      <c r="URO2" s="1814"/>
      <c r="URP2" s="1814"/>
      <c r="URQ2" s="1814"/>
      <c r="URR2" s="1814"/>
      <c r="URS2" s="1814"/>
      <c r="URT2" s="1814"/>
      <c r="URU2" s="1814"/>
      <c r="URV2" s="1814"/>
      <c r="URW2" s="1814"/>
      <c r="URX2" s="1814"/>
      <c r="URY2" s="1814"/>
      <c r="URZ2" s="1814"/>
      <c r="USA2" s="1814"/>
      <c r="USB2" s="1814"/>
      <c r="USC2" s="1814"/>
      <c r="USD2" s="1814"/>
      <c r="USE2" s="1814"/>
      <c r="USF2" s="1814"/>
      <c r="USG2" s="1814"/>
      <c r="USH2" s="1814"/>
      <c r="USI2" s="1814"/>
      <c r="USJ2" s="1814"/>
      <c r="USK2" s="1814"/>
      <c r="USL2" s="1814"/>
      <c r="USM2" s="1814"/>
      <c r="USN2" s="1814"/>
      <c r="USO2" s="1814"/>
      <c r="USP2" s="1814"/>
      <c r="USQ2" s="1814"/>
      <c r="USR2" s="1814"/>
      <c r="USS2" s="1814"/>
      <c r="UST2" s="1814"/>
      <c r="USU2" s="1814"/>
      <c r="USV2" s="1814"/>
      <c r="USW2" s="1814"/>
      <c r="USX2" s="1814"/>
      <c r="USY2" s="1814"/>
      <c r="USZ2" s="1814"/>
      <c r="UTA2" s="1814"/>
      <c r="UTB2" s="1814"/>
      <c r="UTC2" s="1814"/>
      <c r="UTD2" s="1814"/>
      <c r="UTE2" s="1814"/>
      <c r="UTF2" s="1814"/>
      <c r="UTG2" s="1814"/>
      <c r="UTH2" s="1814"/>
      <c r="UTI2" s="1814"/>
      <c r="UTJ2" s="1814"/>
      <c r="UTK2" s="1814"/>
      <c r="UTL2" s="1814"/>
      <c r="UTM2" s="1814"/>
      <c r="UTN2" s="1814"/>
      <c r="UTO2" s="1814"/>
      <c r="UTP2" s="1814"/>
      <c r="UTQ2" s="1814"/>
      <c r="UTR2" s="1814"/>
      <c r="UTS2" s="1814"/>
      <c r="UTT2" s="1814"/>
      <c r="UTU2" s="1814"/>
      <c r="UTV2" s="1814"/>
      <c r="UTW2" s="1814"/>
      <c r="UTX2" s="1814"/>
      <c r="UTY2" s="1814"/>
      <c r="UTZ2" s="1814"/>
      <c r="UUA2" s="1814"/>
      <c r="UUB2" s="1814"/>
      <c r="UUC2" s="1814"/>
      <c r="UUD2" s="1814"/>
      <c r="UUE2" s="1814"/>
      <c r="UUF2" s="1814"/>
      <c r="UUG2" s="1814"/>
      <c r="UUH2" s="1814"/>
      <c r="UUI2" s="1814"/>
      <c r="UUJ2" s="1814"/>
      <c r="UUK2" s="1814"/>
      <c r="UUL2" s="1814"/>
      <c r="UUM2" s="1814"/>
      <c r="UUN2" s="1814"/>
      <c r="UUO2" s="1814"/>
      <c r="UUP2" s="1814"/>
      <c r="UUQ2" s="1814"/>
      <c r="UUR2" s="1814"/>
      <c r="UUS2" s="1814"/>
      <c r="UUT2" s="1814"/>
      <c r="UUU2" s="1814"/>
      <c r="UUV2" s="1814"/>
      <c r="UUW2" s="1814"/>
      <c r="UUX2" s="1814"/>
      <c r="UUY2" s="1814"/>
      <c r="UUZ2" s="1814"/>
      <c r="UVA2" s="1814"/>
      <c r="UVB2" s="1814"/>
      <c r="UVC2" s="1814"/>
      <c r="UVD2" s="1814"/>
      <c r="UVE2" s="1814"/>
      <c r="UVF2" s="1814"/>
      <c r="UVG2" s="1814"/>
      <c r="UVH2" s="1814"/>
      <c r="UVI2" s="1814"/>
      <c r="UVJ2" s="1814"/>
      <c r="UVK2" s="1814"/>
      <c r="UVL2" s="1814"/>
      <c r="UVM2" s="1814"/>
      <c r="UVN2" s="1814"/>
      <c r="UVO2" s="1814"/>
      <c r="UVP2" s="1814"/>
      <c r="UVQ2" s="1814"/>
      <c r="UVR2" s="1814"/>
      <c r="UVS2" s="1814"/>
      <c r="UVT2" s="1814"/>
      <c r="UVU2" s="1814"/>
      <c r="UVV2" s="1814"/>
      <c r="UVW2" s="1814"/>
      <c r="UVX2" s="1814"/>
      <c r="UVY2" s="1814"/>
      <c r="UVZ2" s="1814"/>
      <c r="UWA2" s="1814"/>
      <c r="UWB2" s="1814"/>
      <c r="UWC2" s="1814"/>
      <c r="UWD2" s="1814"/>
      <c r="UWE2" s="1814"/>
      <c r="UWF2" s="1814"/>
      <c r="UWG2" s="1814"/>
      <c r="UWH2" s="1814"/>
      <c r="UWI2" s="1814"/>
      <c r="UWJ2" s="1814"/>
      <c r="UWK2" s="1814"/>
      <c r="UWL2" s="1814"/>
      <c r="UWM2" s="1814"/>
      <c r="UWN2" s="1814"/>
      <c r="UWO2" s="1814"/>
      <c r="UWP2" s="1814"/>
      <c r="UWQ2" s="1814"/>
      <c r="UWR2" s="1814"/>
      <c r="UWS2" s="1814"/>
      <c r="UWT2" s="1814"/>
      <c r="UWU2" s="1814"/>
      <c r="UWV2" s="1814"/>
      <c r="UWW2" s="1814"/>
      <c r="UWX2" s="1814"/>
      <c r="UWY2" s="1814"/>
      <c r="UWZ2" s="1814"/>
      <c r="UXA2" s="1814"/>
      <c r="UXB2" s="1814"/>
      <c r="UXC2" s="1814"/>
      <c r="UXD2" s="1814"/>
      <c r="UXE2" s="1814"/>
      <c r="UXF2" s="1814"/>
      <c r="UXG2" s="1814"/>
      <c r="UXH2" s="1814"/>
      <c r="UXI2" s="1814"/>
      <c r="UXJ2" s="1814"/>
      <c r="UXK2" s="1814"/>
      <c r="UXL2" s="1814"/>
      <c r="UXM2" s="1814"/>
      <c r="UXN2" s="1814"/>
      <c r="UXO2" s="1814"/>
      <c r="UXP2" s="1814"/>
      <c r="UXQ2" s="1814"/>
      <c r="UXR2" s="1814"/>
      <c r="UXS2" s="1814"/>
      <c r="UXT2" s="1814"/>
      <c r="UXU2" s="1814"/>
      <c r="UXV2" s="1814"/>
      <c r="UXW2" s="1814"/>
      <c r="UXX2" s="1814"/>
      <c r="UXY2" s="1814"/>
      <c r="UXZ2" s="1814"/>
      <c r="UYA2" s="1814"/>
      <c r="UYB2" s="1814"/>
      <c r="UYC2" s="1814"/>
      <c r="UYD2" s="1814"/>
      <c r="UYE2" s="1814"/>
      <c r="UYF2" s="1814"/>
      <c r="UYG2" s="1814"/>
      <c r="UYH2" s="1814"/>
      <c r="UYI2" s="1814"/>
      <c r="UYJ2" s="1814"/>
      <c r="UYK2" s="1814"/>
      <c r="UYL2" s="1814"/>
      <c r="UYM2" s="1814"/>
      <c r="UYN2" s="1814"/>
      <c r="UYO2" s="1814"/>
      <c r="UYP2" s="1814"/>
      <c r="UYQ2" s="1814"/>
      <c r="UYR2" s="1814"/>
      <c r="UYS2" s="1814"/>
      <c r="UYT2" s="1814"/>
      <c r="UYU2" s="1814"/>
      <c r="UYV2" s="1814"/>
      <c r="UYW2" s="1814"/>
      <c r="UYX2" s="1814"/>
      <c r="UYY2" s="1814"/>
      <c r="UYZ2" s="1814"/>
      <c r="UZA2" s="1814"/>
      <c r="UZB2" s="1814"/>
      <c r="UZC2" s="1814"/>
      <c r="UZD2" s="1814"/>
      <c r="UZE2" s="1814"/>
      <c r="UZF2" s="1814"/>
      <c r="UZG2" s="1814"/>
      <c r="UZH2" s="1814"/>
      <c r="UZI2" s="1814"/>
      <c r="UZJ2" s="1814"/>
      <c r="UZK2" s="1814"/>
      <c r="UZL2" s="1814"/>
      <c r="UZM2" s="1814"/>
      <c r="UZN2" s="1814"/>
      <c r="UZO2" s="1814"/>
      <c r="UZP2" s="1814"/>
      <c r="UZQ2" s="1814"/>
      <c r="UZR2" s="1814"/>
      <c r="UZS2" s="1814"/>
      <c r="UZT2" s="1814"/>
      <c r="UZU2" s="1814"/>
      <c r="UZV2" s="1814"/>
      <c r="UZW2" s="1814"/>
      <c r="UZX2" s="1814"/>
      <c r="UZY2" s="1814"/>
      <c r="UZZ2" s="1814"/>
      <c r="VAA2" s="1814"/>
      <c r="VAB2" s="1814"/>
      <c r="VAC2" s="1814"/>
      <c r="VAD2" s="1814"/>
      <c r="VAE2" s="1814"/>
      <c r="VAF2" s="1814"/>
      <c r="VAG2" s="1814"/>
      <c r="VAH2" s="1814"/>
      <c r="VAI2" s="1814"/>
      <c r="VAJ2" s="1814"/>
      <c r="VAK2" s="1814"/>
      <c r="VAL2" s="1814"/>
      <c r="VAM2" s="1814"/>
      <c r="VAN2" s="1814"/>
      <c r="VAO2" s="1814"/>
      <c r="VAP2" s="1814"/>
      <c r="VAQ2" s="1814"/>
      <c r="VAR2" s="1814"/>
      <c r="VAS2" s="1814"/>
      <c r="VAT2" s="1814"/>
      <c r="VAU2" s="1814"/>
      <c r="VAV2" s="1814"/>
      <c r="VAW2" s="1814"/>
      <c r="VAX2" s="1814"/>
      <c r="VAY2" s="1814"/>
      <c r="VAZ2" s="1814"/>
      <c r="VBA2" s="1814"/>
      <c r="VBB2" s="1814"/>
      <c r="VBC2" s="1814"/>
      <c r="VBD2" s="1814"/>
      <c r="VBE2" s="1814"/>
      <c r="VBF2" s="1814"/>
      <c r="VBG2" s="1814"/>
      <c r="VBH2" s="1814"/>
      <c r="VBI2" s="1814"/>
      <c r="VBJ2" s="1814"/>
      <c r="VBK2" s="1814"/>
      <c r="VBL2" s="1814"/>
      <c r="VBM2" s="1814"/>
      <c r="VBN2" s="1814"/>
      <c r="VBO2" s="1814"/>
      <c r="VBP2" s="1814"/>
      <c r="VBQ2" s="1814"/>
      <c r="VBR2" s="1814"/>
      <c r="VBS2" s="1814"/>
      <c r="VBT2" s="1814"/>
      <c r="VBU2" s="1814"/>
      <c r="VBV2" s="1814"/>
      <c r="VBW2" s="1814"/>
      <c r="VBX2" s="1814"/>
      <c r="VBY2" s="1814"/>
      <c r="VBZ2" s="1814"/>
      <c r="VCA2" s="1814"/>
      <c r="VCB2" s="1814"/>
      <c r="VCC2" s="1814"/>
      <c r="VCD2" s="1814"/>
      <c r="VCE2" s="1814"/>
      <c r="VCF2" s="1814"/>
      <c r="VCG2" s="1814"/>
      <c r="VCH2" s="1814"/>
      <c r="VCI2" s="1814"/>
      <c r="VCJ2" s="1814"/>
      <c r="VCK2" s="1814"/>
      <c r="VCL2" s="1814"/>
      <c r="VCM2" s="1814"/>
      <c r="VCN2" s="1814"/>
      <c r="VCO2" s="1814"/>
      <c r="VCP2" s="1814"/>
      <c r="VCQ2" s="1814"/>
      <c r="VCR2" s="1814"/>
      <c r="VCS2" s="1814"/>
      <c r="VCT2" s="1814"/>
      <c r="VCU2" s="1814"/>
      <c r="VCV2" s="1814"/>
      <c r="VCW2" s="1814"/>
      <c r="VCX2" s="1814"/>
      <c r="VCY2" s="1814"/>
      <c r="VCZ2" s="1814"/>
      <c r="VDA2" s="1814"/>
      <c r="VDB2" s="1814"/>
      <c r="VDC2" s="1814"/>
      <c r="VDD2" s="1814"/>
      <c r="VDE2" s="1814"/>
      <c r="VDF2" s="1814"/>
      <c r="VDG2" s="1814"/>
      <c r="VDH2" s="1814"/>
      <c r="VDI2" s="1814"/>
      <c r="VDJ2" s="1814"/>
      <c r="VDK2" s="1814"/>
      <c r="VDL2" s="1814"/>
      <c r="VDM2" s="1814"/>
      <c r="VDN2" s="1814"/>
      <c r="VDO2" s="1814"/>
      <c r="VDP2" s="1814"/>
      <c r="VDQ2" s="1814"/>
      <c r="VDR2" s="1814"/>
      <c r="VDS2" s="1814"/>
      <c r="VDT2" s="1814"/>
      <c r="VDU2" s="1814"/>
      <c r="VDV2" s="1814"/>
      <c r="VDW2" s="1814"/>
      <c r="VDX2" s="1814"/>
      <c r="VDY2" s="1814"/>
      <c r="VDZ2" s="1814"/>
      <c r="VEA2" s="1814"/>
      <c r="VEB2" s="1814"/>
      <c r="VEC2" s="1814"/>
      <c r="VED2" s="1814"/>
      <c r="VEE2" s="1814"/>
      <c r="VEF2" s="1814"/>
      <c r="VEG2" s="1814"/>
      <c r="VEH2" s="1814"/>
      <c r="VEI2" s="1814"/>
      <c r="VEJ2" s="1814"/>
      <c r="VEK2" s="1814"/>
      <c r="VEL2" s="1814"/>
      <c r="VEM2" s="1814"/>
      <c r="VEN2" s="1814"/>
      <c r="VEO2" s="1814"/>
      <c r="VEP2" s="1814"/>
      <c r="VEQ2" s="1814"/>
      <c r="VER2" s="1814"/>
      <c r="VES2" s="1814"/>
      <c r="VET2" s="1814"/>
      <c r="VEU2" s="1814"/>
      <c r="VEV2" s="1814"/>
      <c r="VEW2" s="1814"/>
      <c r="VEX2" s="1814"/>
      <c r="VEY2" s="1814"/>
      <c r="VEZ2" s="1814"/>
      <c r="VFA2" s="1814"/>
      <c r="VFB2" s="1814"/>
      <c r="VFC2" s="1814"/>
      <c r="VFD2" s="1814"/>
      <c r="VFE2" s="1814"/>
      <c r="VFF2" s="1814"/>
      <c r="VFG2" s="1814"/>
      <c r="VFH2" s="1814"/>
      <c r="VFI2" s="1814"/>
      <c r="VFJ2" s="1814"/>
      <c r="VFK2" s="1814"/>
      <c r="VFL2" s="1814"/>
      <c r="VFM2" s="1814"/>
      <c r="VFN2" s="1814"/>
      <c r="VFO2" s="1814"/>
      <c r="VFP2" s="1814"/>
      <c r="VFQ2" s="1814"/>
      <c r="VFR2" s="1814"/>
      <c r="VFS2" s="1814"/>
      <c r="VFT2" s="1814"/>
      <c r="VFU2" s="1814"/>
      <c r="VFV2" s="1814"/>
      <c r="VFW2" s="1814"/>
      <c r="VFX2" s="1814"/>
      <c r="VFY2" s="1814"/>
      <c r="VFZ2" s="1814"/>
      <c r="VGA2" s="1814"/>
      <c r="VGB2" s="1814"/>
      <c r="VGC2" s="1814"/>
      <c r="VGD2" s="1814"/>
      <c r="VGE2" s="1814"/>
      <c r="VGF2" s="1814"/>
      <c r="VGG2" s="1814"/>
      <c r="VGH2" s="1814"/>
      <c r="VGI2" s="1814"/>
      <c r="VGJ2" s="1814"/>
      <c r="VGK2" s="1814"/>
      <c r="VGL2" s="1814"/>
      <c r="VGM2" s="1814"/>
      <c r="VGN2" s="1814"/>
      <c r="VGO2" s="1814"/>
      <c r="VGP2" s="1814"/>
      <c r="VGQ2" s="1814"/>
      <c r="VGR2" s="1814"/>
      <c r="VGS2" s="1814"/>
      <c r="VGT2" s="1814"/>
      <c r="VGU2" s="1814"/>
      <c r="VGV2" s="1814"/>
      <c r="VGW2" s="1814"/>
      <c r="VGX2" s="1814"/>
      <c r="VGY2" s="1814"/>
      <c r="VGZ2" s="1814"/>
      <c r="VHA2" s="1814"/>
      <c r="VHB2" s="1814"/>
      <c r="VHC2" s="1814"/>
      <c r="VHD2" s="1814"/>
      <c r="VHE2" s="1814"/>
      <c r="VHF2" s="1814"/>
      <c r="VHG2" s="1814"/>
      <c r="VHH2" s="1814"/>
      <c r="VHI2" s="1814"/>
      <c r="VHJ2" s="1814"/>
      <c r="VHK2" s="1814"/>
      <c r="VHL2" s="1814"/>
      <c r="VHM2" s="1814"/>
      <c r="VHN2" s="1814"/>
      <c r="VHO2" s="1814"/>
      <c r="VHP2" s="1814"/>
      <c r="VHQ2" s="1814"/>
      <c r="VHR2" s="1814"/>
      <c r="VHS2" s="1814"/>
      <c r="VHT2" s="1814"/>
      <c r="VHU2" s="1814"/>
      <c r="VHV2" s="1814"/>
      <c r="VHW2" s="1814"/>
      <c r="VHX2" s="1814"/>
      <c r="VHY2" s="1814"/>
      <c r="VHZ2" s="1814"/>
      <c r="VIA2" s="1814"/>
      <c r="VIB2" s="1814"/>
      <c r="VIC2" s="1814"/>
      <c r="VID2" s="1814"/>
      <c r="VIE2" s="1814"/>
      <c r="VIF2" s="1814"/>
      <c r="VIG2" s="1814"/>
      <c r="VIH2" s="1814"/>
      <c r="VII2" s="1814"/>
      <c r="VIJ2" s="1814"/>
      <c r="VIK2" s="1814"/>
      <c r="VIL2" s="1814"/>
      <c r="VIM2" s="1814"/>
      <c r="VIN2" s="1814"/>
      <c r="VIO2" s="1814"/>
      <c r="VIP2" s="1814"/>
      <c r="VIQ2" s="1814"/>
      <c r="VIR2" s="1814"/>
      <c r="VIS2" s="1814"/>
      <c r="VIT2" s="1814"/>
      <c r="VIU2" s="1814"/>
      <c r="VIV2" s="1814"/>
      <c r="VIW2" s="1814"/>
      <c r="VIX2" s="1814"/>
      <c r="VIY2" s="1814"/>
      <c r="VIZ2" s="1814"/>
      <c r="VJA2" s="1814"/>
      <c r="VJB2" s="1814"/>
      <c r="VJC2" s="1814"/>
      <c r="VJD2" s="1814"/>
      <c r="VJE2" s="1814"/>
      <c r="VJF2" s="1814"/>
      <c r="VJG2" s="1814"/>
      <c r="VJH2" s="1814"/>
      <c r="VJI2" s="1814"/>
      <c r="VJJ2" s="1814"/>
      <c r="VJK2" s="1814"/>
      <c r="VJL2" s="1814"/>
      <c r="VJM2" s="1814"/>
      <c r="VJN2" s="1814"/>
      <c r="VJO2" s="1814"/>
      <c r="VJP2" s="1814"/>
      <c r="VJQ2" s="1814"/>
      <c r="VJR2" s="1814"/>
      <c r="VJS2" s="1814"/>
      <c r="VJT2" s="1814"/>
      <c r="VJU2" s="1814"/>
      <c r="VJV2" s="1814"/>
      <c r="VJW2" s="1814"/>
      <c r="VJX2" s="1814"/>
      <c r="VJY2" s="1814"/>
      <c r="VJZ2" s="1814"/>
      <c r="VKA2" s="1814"/>
      <c r="VKB2" s="1814"/>
      <c r="VKC2" s="1814"/>
      <c r="VKD2" s="1814"/>
      <c r="VKE2" s="1814"/>
      <c r="VKF2" s="1814"/>
      <c r="VKG2" s="1814"/>
      <c r="VKH2" s="1814"/>
      <c r="VKI2" s="1814"/>
      <c r="VKJ2" s="1814"/>
      <c r="VKK2" s="1814"/>
      <c r="VKL2" s="1814"/>
      <c r="VKM2" s="1814"/>
      <c r="VKN2" s="1814"/>
      <c r="VKO2" s="1814"/>
      <c r="VKP2" s="1814"/>
      <c r="VKQ2" s="1814"/>
      <c r="VKR2" s="1814"/>
      <c r="VKS2" s="1814"/>
      <c r="VKT2" s="1814"/>
      <c r="VKU2" s="1814"/>
      <c r="VKV2" s="1814"/>
      <c r="VKW2" s="1814"/>
      <c r="VKX2" s="1814"/>
      <c r="VKY2" s="1814"/>
      <c r="VKZ2" s="1814"/>
      <c r="VLA2" s="1814"/>
      <c r="VLB2" s="1814"/>
      <c r="VLC2" s="1814"/>
      <c r="VLD2" s="1814"/>
      <c r="VLE2" s="1814"/>
      <c r="VLF2" s="1814"/>
      <c r="VLG2" s="1814"/>
      <c r="VLH2" s="1814"/>
      <c r="VLI2" s="1814"/>
      <c r="VLJ2" s="1814"/>
      <c r="VLK2" s="1814"/>
      <c r="VLL2" s="1814"/>
      <c r="VLM2" s="1814"/>
      <c r="VLN2" s="1814"/>
      <c r="VLO2" s="1814"/>
      <c r="VLP2" s="1814"/>
      <c r="VLQ2" s="1814"/>
      <c r="VLR2" s="1814"/>
      <c r="VLS2" s="1814"/>
      <c r="VLT2" s="1814"/>
      <c r="VLU2" s="1814"/>
      <c r="VLV2" s="1814"/>
      <c r="VLW2" s="1814"/>
      <c r="VLX2" s="1814"/>
      <c r="VLY2" s="1814"/>
      <c r="VLZ2" s="1814"/>
      <c r="VMA2" s="1814"/>
      <c r="VMB2" s="1814"/>
      <c r="VMC2" s="1814"/>
      <c r="VMD2" s="1814"/>
      <c r="VME2" s="1814"/>
      <c r="VMF2" s="1814"/>
      <c r="VMG2" s="1814"/>
      <c r="VMH2" s="1814"/>
      <c r="VMI2" s="1814"/>
      <c r="VMJ2" s="1814"/>
      <c r="VMK2" s="1814"/>
      <c r="VML2" s="1814"/>
      <c r="VMM2" s="1814"/>
      <c r="VMN2" s="1814"/>
      <c r="VMO2" s="1814"/>
      <c r="VMP2" s="1814"/>
      <c r="VMQ2" s="1814"/>
      <c r="VMR2" s="1814"/>
      <c r="VMS2" s="1814"/>
      <c r="VMT2" s="1814"/>
      <c r="VMU2" s="1814"/>
      <c r="VMV2" s="1814"/>
      <c r="VMW2" s="1814"/>
      <c r="VMX2" s="1814"/>
      <c r="VMY2" s="1814"/>
      <c r="VMZ2" s="1814"/>
      <c r="VNA2" s="1814"/>
      <c r="VNB2" s="1814"/>
      <c r="VNC2" s="1814"/>
      <c r="VND2" s="1814"/>
      <c r="VNE2" s="1814"/>
      <c r="VNF2" s="1814"/>
      <c r="VNG2" s="1814"/>
      <c r="VNH2" s="1814"/>
      <c r="VNI2" s="1814"/>
      <c r="VNJ2" s="1814"/>
      <c r="VNK2" s="1814"/>
      <c r="VNL2" s="1814"/>
      <c r="VNM2" s="1814"/>
      <c r="VNN2" s="1814"/>
      <c r="VNO2" s="1814"/>
      <c r="VNP2" s="1814"/>
      <c r="VNQ2" s="1814"/>
      <c r="VNR2" s="1814"/>
      <c r="VNS2" s="1814"/>
      <c r="VNT2" s="1814"/>
      <c r="VNU2" s="1814"/>
      <c r="VNV2" s="1814"/>
      <c r="VNW2" s="1814"/>
      <c r="VNX2" s="1814"/>
      <c r="VNY2" s="1814"/>
      <c r="VNZ2" s="1814"/>
      <c r="VOA2" s="1814"/>
      <c r="VOB2" s="1814"/>
      <c r="VOC2" s="1814"/>
      <c r="VOD2" s="1814"/>
      <c r="VOE2" s="1814"/>
      <c r="VOF2" s="1814"/>
      <c r="VOG2" s="1814"/>
      <c r="VOH2" s="1814"/>
      <c r="VOI2" s="1814"/>
      <c r="VOJ2" s="1814"/>
      <c r="VOK2" s="1814"/>
      <c r="VOL2" s="1814"/>
      <c r="VOM2" s="1814"/>
      <c r="VON2" s="1814"/>
      <c r="VOO2" s="1814"/>
      <c r="VOP2" s="1814"/>
      <c r="VOQ2" s="1814"/>
      <c r="VOR2" s="1814"/>
      <c r="VOS2" s="1814"/>
      <c r="VOT2" s="1814"/>
      <c r="VOU2" s="1814"/>
      <c r="VOV2" s="1814"/>
      <c r="VOW2" s="1814"/>
      <c r="VOX2" s="1814"/>
      <c r="VOY2" s="1814"/>
      <c r="VOZ2" s="1814"/>
      <c r="VPA2" s="1814"/>
      <c r="VPB2" s="1814"/>
      <c r="VPC2" s="1814"/>
      <c r="VPD2" s="1814"/>
      <c r="VPE2" s="1814"/>
      <c r="VPF2" s="1814"/>
      <c r="VPG2" s="1814"/>
      <c r="VPH2" s="1814"/>
      <c r="VPI2" s="1814"/>
      <c r="VPJ2" s="1814"/>
      <c r="VPK2" s="1814"/>
      <c r="VPL2" s="1814"/>
      <c r="VPM2" s="1814"/>
      <c r="VPN2" s="1814"/>
      <c r="VPO2" s="1814"/>
      <c r="VPP2" s="1814"/>
      <c r="VPQ2" s="1814"/>
      <c r="VPR2" s="1814"/>
      <c r="VPS2" s="1814"/>
      <c r="VPT2" s="1814"/>
      <c r="VPU2" s="1814"/>
      <c r="VPV2" s="1814"/>
      <c r="VPW2" s="1814"/>
      <c r="VPX2" s="1814"/>
      <c r="VPY2" s="1814"/>
      <c r="VPZ2" s="1814"/>
      <c r="VQA2" s="1814"/>
      <c r="VQB2" s="1814"/>
      <c r="VQC2" s="1814"/>
      <c r="VQD2" s="1814"/>
      <c r="VQE2" s="1814"/>
      <c r="VQF2" s="1814"/>
      <c r="VQG2" s="1814"/>
      <c r="VQH2" s="1814"/>
      <c r="VQI2" s="1814"/>
      <c r="VQJ2" s="1814"/>
      <c r="VQK2" s="1814"/>
      <c r="VQL2" s="1814"/>
      <c r="VQM2" s="1814"/>
      <c r="VQN2" s="1814"/>
      <c r="VQO2" s="1814"/>
      <c r="VQP2" s="1814"/>
      <c r="VQQ2" s="1814"/>
      <c r="VQR2" s="1814"/>
      <c r="VQS2" s="1814"/>
      <c r="VQT2" s="1814"/>
      <c r="VQU2" s="1814"/>
      <c r="VQV2" s="1814"/>
      <c r="VQW2" s="1814"/>
      <c r="VQX2" s="1814"/>
      <c r="VQY2" s="1814"/>
      <c r="VQZ2" s="1814"/>
      <c r="VRA2" s="1814"/>
      <c r="VRB2" s="1814"/>
      <c r="VRC2" s="1814"/>
      <c r="VRD2" s="1814"/>
      <c r="VRE2" s="1814"/>
      <c r="VRF2" s="1814"/>
      <c r="VRG2" s="1814"/>
      <c r="VRH2" s="1814"/>
      <c r="VRI2" s="1814"/>
      <c r="VRJ2" s="1814"/>
      <c r="VRK2" s="1814"/>
      <c r="VRL2" s="1814"/>
      <c r="VRM2" s="1814"/>
      <c r="VRN2" s="1814"/>
      <c r="VRO2" s="1814"/>
      <c r="VRP2" s="1814"/>
      <c r="VRQ2" s="1814"/>
      <c r="VRR2" s="1814"/>
      <c r="VRS2" s="1814"/>
      <c r="VRT2" s="1814"/>
      <c r="VRU2" s="1814"/>
      <c r="VRV2" s="1814"/>
      <c r="VRW2" s="1814"/>
      <c r="VRX2" s="1814"/>
      <c r="VRY2" s="1814"/>
      <c r="VRZ2" s="1814"/>
      <c r="VSA2" s="1814"/>
      <c r="VSB2" s="1814"/>
      <c r="VSC2" s="1814"/>
      <c r="VSD2" s="1814"/>
      <c r="VSE2" s="1814"/>
      <c r="VSF2" s="1814"/>
      <c r="VSG2" s="1814"/>
      <c r="VSH2" s="1814"/>
      <c r="VSI2" s="1814"/>
      <c r="VSJ2" s="1814"/>
      <c r="VSK2" s="1814"/>
      <c r="VSL2" s="1814"/>
      <c r="VSM2" s="1814"/>
      <c r="VSN2" s="1814"/>
      <c r="VSO2" s="1814"/>
      <c r="VSP2" s="1814"/>
      <c r="VSQ2" s="1814"/>
      <c r="VSR2" s="1814"/>
      <c r="VSS2" s="1814"/>
      <c r="VST2" s="1814"/>
      <c r="VSU2" s="1814"/>
      <c r="VSV2" s="1814"/>
      <c r="VSW2" s="1814"/>
      <c r="VSX2" s="1814"/>
      <c r="VSY2" s="1814"/>
      <c r="VSZ2" s="1814"/>
      <c r="VTA2" s="1814"/>
      <c r="VTB2" s="1814"/>
      <c r="VTC2" s="1814"/>
      <c r="VTD2" s="1814"/>
      <c r="VTE2" s="1814"/>
      <c r="VTF2" s="1814"/>
      <c r="VTG2" s="1814"/>
      <c r="VTH2" s="1814"/>
      <c r="VTI2" s="1814"/>
      <c r="VTJ2" s="1814"/>
      <c r="VTK2" s="1814"/>
      <c r="VTL2" s="1814"/>
      <c r="VTM2" s="1814"/>
      <c r="VTN2" s="1814"/>
      <c r="VTO2" s="1814"/>
      <c r="VTP2" s="1814"/>
      <c r="VTQ2" s="1814"/>
      <c r="VTR2" s="1814"/>
      <c r="VTS2" s="1814"/>
      <c r="VTT2" s="1814"/>
      <c r="VTU2" s="1814"/>
      <c r="VTV2" s="1814"/>
      <c r="VTW2" s="1814"/>
      <c r="VTX2" s="1814"/>
      <c r="VTY2" s="1814"/>
      <c r="VTZ2" s="1814"/>
      <c r="VUA2" s="1814"/>
      <c r="VUB2" s="1814"/>
      <c r="VUC2" s="1814"/>
      <c r="VUD2" s="1814"/>
      <c r="VUE2" s="1814"/>
      <c r="VUF2" s="1814"/>
      <c r="VUG2" s="1814"/>
      <c r="VUH2" s="1814"/>
      <c r="VUI2" s="1814"/>
      <c r="VUJ2" s="1814"/>
      <c r="VUK2" s="1814"/>
      <c r="VUL2" s="1814"/>
      <c r="VUM2" s="1814"/>
      <c r="VUN2" s="1814"/>
      <c r="VUO2" s="1814"/>
      <c r="VUP2" s="1814"/>
      <c r="VUQ2" s="1814"/>
      <c r="VUR2" s="1814"/>
      <c r="VUS2" s="1814"/>
      <c r="VUT2" s="1814"/>
      <c r="VUU2" s="1814"/>
      <c r="VUV2" s="1814"/>
      <c r="VUW2" s="1814"/>
      <c r="VUX2" s="1814"/>
      <c r="VUY2" s="1814"/>
      <c r="VUZ2" s="1814"/>
      <c r="VVA2" s="1814"/>
      <c r="VVB2" s="1814"/>
      <c r="VVC2" s="1814"/>
      <c r="VVD2" s="1814"/>
      <c r="VVE2" s="1814"/>
      <c r="VVF2" s="1814"/>
      <c r="VVG2" s="1814"/>
      <c r="VVH2" s="1814"/>
      <c r="VVI2" s="1814"/>
      <c r="VVJ2" s="1814"/>
      <c r="VVK2" s="1814"/>
      <c r="VVL2" s="1814"/>
      <c r="VVM2" s="1814"/>
      <c r="VVN2" s="1814"/>
      <c r="VVO2" s="1814"/>
      <c r="VVP2" s="1814"/>
      <c r="VVQ2" s="1814"/>
      <c r="VVR2" s="1814"/>
      <c r="VVS2" s="1814"/>
      <c r="VVT2" s="1814"/>
      <c r="VVU2" s="1814"/>
      <c r="VVV2" s="1814"/>
      <c r="VVW2" s="1814"/>
      <c r="VVX2" s="1814"/>
      <c r="VVY2" s="1814"/>
      <c r="VVZ2" s="1814"/>
      <c r="VWA2" s="1814"/>
      <c r="VWB2" s="1814"/>
      <c r="VWC2" s="1814"/>
      <c r="VWD2" s="1814"/>
      <c r="VWE2" s="1814"/>
      <c r="VWF2" s="1814"/>
      <c r="VWG2" s="1814"/>
      <c r="VWH2" s="1814"/>
      <c r="VWI2" s="1814"/>
      <c r="VWJ2" s="1814"/>
      <c r="VWK2" s="1814"/>
      <c r="VWL2" s="1814"/>
      <c r="VWM2" s="1814"/>
      <c r="VWN2" s="1814"/>
      <c r="VWO2" s="1814"/>
      <c r="VWP2" s="1814"/>
      <c r="VWQ2" s="1814"/>
      <c r="VWR2" s="1814"/>
      <c r="VWS2" s="1814"/>
      <c r="VWT2" s="1814"/>
      <c r="VWU2" s="1814"/>
      <c r="VWV2" s="1814"/>
      <c r="VWW2" s="1814"/>
      <c r="VWX2" s="1814"/>
      <c r="VWY2" s="1814"/>
      <c r="VWZ2" s="1814"/>
      <c r="VXA2" s="1814"/>
      <c r="VXB2" s="1814"/>
      <c r="VXC2" s="1814"/>
      <c r="VXD2" s="1814"/>
      <c r="VXE2" s="1814"/>
      <c r="VXF2" s="1814"/>
      <c r="VXG2" s="1814"/>
      <c r="VXH2" s="1814"/>
      <c r="VXI2" s="1814"/>
      <c r="VXJ2" s="1814"/>
      <c r="VXK2" s="1814"/>
      <c r="VXL2" s="1814"/>
      <c r="VXM2" s="1814"/>
      <c r="VXN2" s="1814"/>
      <c r="VXO2" s="1814"/>
      <c r="VXP2" s="1814"/>
      <c r="VXQ2" s="1814"/>
      <c r="VXR2" s="1814"/>
      <c r="VXS2" s="1814"/>
      <c r="VXT2" s="1814"/>
      <c r="VXU2" s="1814"/>
      <c r="VXV2" s="1814"/>
      <c r="VXW2" s="1814"/>
      <c r="VXX2" s="1814"/>
      <c r="VXY2" s="1814"/>
      <c r="VXZ2" s="1814"/>
      <c r="VYA2" s="1814"/>
      <c r="VYB2" s="1814"/>
      <c r="VYC2" s="1814"/>
      <c r="VYD2" s="1814"/>
      <c r="VYE2" s="1814"/>
      <c r="VYF2" s="1814"/>
      <c r="VYG2" s="1814"/>
      <c r="VYH2" s="1814"/>
      <c r="VYI2" s="1814"/>
      <c r="VYJ2" s="1814"/>
      <c r="VYK2" s="1814"/>
      <c r="VYL2" s="1814"/>
      <c r="VYM2" s="1814"/>
      <c r="VYN2" s="1814"/>
      <c r="VYO2" s="1814"/>
      <c r="VYP2" s="1814"/>
      <c r="VYQ2" s="1814"/>
      <c r="VYR2" s="1814"/>
      <c r="VYS2" s="1814"/>
      <c r="VYT2" s="1814"/>
      <c r="VYU2" s="1814"/>
      <c r="VYV2" s="1814"/>
      <c r="VYW2" s="1814"/>
      <c r="VYX2" s="1814"/>
      <c r="VYY2" s="1814"/>
      <c r="VYZ2" s="1814"/>
      <c r="VZA2" s="1814"/>
      <c r="VZB2" s="1814"/>
      <c r="VZC2" s="1814"/>
      <c r="VZD2" s="1814"/>
      <c r="VZE2" s="1814"/>
      <c r="VZF2" s="1814"/>
      <c r="VZG2" s="1814"/>
      <c r="VZH2" s="1814"/>
      <c r="VZI2" s="1814"/>
      <c r="VZJ2" s="1814"/>
      <c r="VZK2" s="1814"/>
      <c r="VZL2" s="1814"/>
      <c r="VZM2" s="1814"/>
      <c r="VZN2" s="1814"/>
      <c r="VZO2" s="1814"/>
      <c r="VZP2" s="1814"/>
      <c r="VZQ2" s="1814"/>
      <c r="VZR2" s="1814"/>
      <c r="VZS2" s="1814"/>
      <c r="VZT2" s="1814"/>
      <c r="VZU2" s="1814"/>
      <c r="VZV2" s="1814"/>
      <c r="VZW2" s="1814"/>
      <c r="VZX2" s="1814"/>
      <c r="VZY2" s="1814"/>
      <c r="VZZ2" s="1814"/>
      <c r="WAA2" s="1814"/>
      <c r="WAB2" s="1814"/>
      <c r="WAC2" s="1814"/>
      <c r="WAD2" s="1814"/>
      <c r="WAE2" s="1814"/>
      <c r="WAF2" s="1814"/>
      <c r="WAG2" s="1814"/>
      <c r="WAH2" s="1814"/>
      <c r="WAI2" s="1814"/>
      <c r="WAJ2" s="1814"/>
      <c r="WAK2" s="1814"/>
      <c r="WAL2" s="1814"/>
      <c r="WAM2" s="1814"/>
      <c r="WAN2" s="1814"/>
      <c r="WAO2" s="1814"/>
      <c r="WAP2" s="1814"/>
      <c r="WAQ2" s="1814"/>
      <c r="WAR2" s="1814"/>
      <c r="WAS2" s="1814"/>
      <c r="WAT2" s="1814"/>
      <c r="WAU2" s="1814"/>
      <c r="WAV2" s="1814"/>
      <c r="WAW2" s="1814"/>
      <c r="WAX2" s="1814"/>
      <c r="WAY2" s="1814"/>
      <c r="WAZ2" s="1814"/>
      <c r="WBA2" s="1814"/>
      <c r="WBB2" s="1814"/>
      <c r="WBC2" s="1814"/>
      <c r="WBD2" s="1814"/>
      <c r="WBE2" s="1814"/>
      <c r="WBF2" s="1814"/>
      <c r="WBG2" s="1814"/>
      <c r="WBH2" s="1814"/>
      <c r="WBI2" s="1814"/>
      <c r="WBJ2" s="1814"/>
      <c r="WBK2" s="1814"/>
      <c r="WBL2" s="1814"/>
      <c r="WBM2" s="1814"/>
      <c r="WBN2" s="1814"/>
      <c r="WBO2" s="1814"/>
      <c r="WBP2" s="1814"/>
      <c r="WBQ2" s="1814"/>
      <c r="WBR2" s="1814"/>
      <c r="WBS2" s="1814"/>
      <c r="WBT2" s="1814"/>
      <c r="WBU2" s="1814"/>
      <c r="WBV2" s="1814"/>
      <c r="WBW2" s="1814"/>
      <c r="WBX2" s="1814"/>
      <c r="WBY2" s="1814"/>
      <c r="WBZ2" s="1814"/>
      <c r="WCA2" s="1814"/>
      <c r="WCB2" s="1814"/>
      <c r="WCC2" s="1814"/>
      <c r="WCD2" s="1814"/>
      <c r="WCE2" s="1814"/>
      <c r="WCF2" s="1814"/>
      <c r="WCG2" s="1814"/>
      <c r="WCH2" s="1814"/>
      <c r="WCI2" s="1814"/>
      <c r="WCJ2" s="1814"/>
      <c r="WCK2" s="1814"/>
      <c r="WCL2" s="1814"/>
      <c r="WCM2" s="1814"/>
      <c r="WCN2" s="1814"/>
      <c r="WCO2" s="1814"/>
      <c r="WCP2" s="1814"/>
      <c r="WCQ2" s="1814"/>
      <c r="WCR2" s="1814"/>
      <c r="WCS2" s="1814"/>
      <c r="WCT2" s="1814"/>
      <c r="WCU2" s="1814"/>
      <c r="WCV2" s="1814"/>
      <c r="WCW2" s="1814"/>
      <c r="WCX2" s="1814"/>
      <c r="WCY2" s="1814"/>
      <c r="WCZ2" s="1814"/>
      <c r="WDA2" s="1814"/>
      <c r="WDB2" s="1814"/>
      <c r="WDC2" s="1814"/>
      <c r="WDD2" s="1814"/>
      <c r="WDE2" s="1814"/>
      <c r="WDF2" s="1814"/>
      <c r="WDG2" s="1814"/>
      <c r="WDH2" s="1814"/>
      <c r="WDI2" s="1814"/>
      <c r="WDJ2" s="1814"/>
      <c r="WDK2" s="1814"/>
      <c r="WDL2" s="1814"/>
      <c r="WDM2" s="1814"/>
      <c r="WDN2" s="1814"/>
      <c r="WDO2" s="1814"/>
      <c r="WDP2" s="1814"/>
      <c r="WDQ2" s="1814"/>
      <c r="WDR2" s="1814"/>
      <c r="WDS2" s="1814"/>
      <c r="WDT2" s="1814"/>
      <c r="WDU2" s="1814"/>
      <c r="WDV2" s="1814"/>
      <c r="WDW2" s="1814"/>
      <c r="WDX2" s="1814"/>
      <c r="WDY2" s="1814"/>
      <c r="WDZ2" s="1814"/>
      <c r="WEA2" s="1814"/>
      <c r="WEB2" s="1814"/>
      <c r="WEC2" s="1814"/>
      <c r="WED2" s="1814"/>
      <c r="WEE2" s="1814"/>
      <c r="WEF2" s="1814"/>
      <c r="WEG2" s="1814"/>
      <c r="WEH2" s="1814"/>
      <c r="WEI2" s="1814"/>
      <c r="WEJ2" s="1814"/>
      <c r="WEK2" s="1814"/>
      <c r="WEL2" s="1814"/>
      <c r="WEM2" s="1814"/>
      <c r="WEN2" s="1814"/>
      <c r="WEO2" s="1814"/>
      <c r="WEP2" s="1814"/>
      <c r="WEQ2" s="1814"/>
      <c r="WER2" s="1814"/>
      <c r="WES2" s="1814"/>
      <c r="WET2" s="1814"/>
      <c r="WEU2" s="1814"/>
      <c r="WEV2" s="1814"/>
      <c r="WEW2" s="1814"/>
      <c r="WEX2" s="1814"/>
      <c r="WEY2" s="1814"/>
      <c r="WEZ2" s="1814"/>
      <c r="WFA2" s="1814"/>
      <c r="WFB2" s="1814"/>
      <c r="WFC2" s="1814"/>
      <c r="WFD2" s="1814"/>
      <c r="WFE2" s="1814"/>
      <c r="WFF2" s="1814"/>
      <c r="WFG2" s="1814"/>
      <c r="WFH2" s="1814"/>
      <c r="WFI2" s="1814"/>
      <c r="WFJ2" s="1814"/>
      <c r="WFK2" s="1814"/>
      <c r="WFL2" s="1814"/>
      <c r="WFM2" s="1814"/>
      <c r="WFN2" s="1814"/>
      <c r="WFO2" s="1814"/>
      <c r="WFP2" s="1814"/>
      <c r="WFQ2" s="1814"/>
      <c r="WFR2" s="1814"/>
      <c r="WFS2" s="1814"/>
      <c r="WFT2" s="1814"/>
      <c r="WFU2" s="1814"/>
      <c r="WFV2" s="1814"/>
      <c r="WFW2" s="1814"/>
      <c r="WFX2" s="1814"/>
      <c r="WFY2" s="1814"/>
      <c r="WFZ2" s="1814"/>
      <c r="WGA2" s="1814"/>
      <c r="WGB2" s="1814"/>
      <c r="WGC2" s="1814"/>
      <c r="WGD2" s="1814"/>
      <c r="WGE2" s="1814"/>
      <c r="WGF2" s="1814"/>
      <c r="WGG2" s="1814"/>
      <c r="WGH2" s="1814"/>
      <c r="WGI2" s="1814"/>
      <c r="WGJ2" s="1814"/>
      <c r="WGK2" s="1814"/>
      <c r="WGL2" s="1814"/>
      <c r="WGM2" s="1814"/>
      <c r="WGN2" s="1814"/>
      <c r="WGO2" s="1814"/>
      <c r="WGP2" s="1814"/>
      <c r="WGQ2" s="1814"/>
      <c r="WGR2" s="1814"/>
      <c r="WGS2" s="1814"/>
      <c r="WGT2" s="1814"/>
      <c r="WGU2" s="1814"/>
      <c r="WGV2" s="1814"/>
      <c r="WGW2" s="1814"/>
      <c r="WGX2" s="1814"/>
      <c r="WGY2" s="1814"/>
      <c r="WGZ2" s="1814"/>
      <c r="WHA2" s="1814"/>
      <c r="WHB2" s="1814"/>
      <c r="WHC2" s="1814"/>
      <c r="WHD2" s="1814"/>
      <c r="WHE2" s="1814"/>
      <c r="WHF2" s="1814"/>
      <c r="WHG2" s="1814"/>
      <c r="WHH2" s="1814"/>
      <c r="WHI2" s="1814"/>
      <c r="WHJ2" s="1814"/>
      <c r="WHK2" s="1814"/>
      <c r="WHL2" s="1814"/>
      <c r="WHM2" s="1814"/>
      <c r="WHN2" s="1814"/>
      <c r="WHO2" s="1814"/>
      <c r="WHP2" s="1814"/>
      <c r="WHQ2" s="1814"/>
      <c r="WHR2" s="1814"/>
      <c r="WHS2" s="1814"/>
      <c r="WHT2" s="1814"/>
      <c r="WHU2" s="1814"/>
      <c r="WHV2" s="1814"/>
      <c r="WHW2" s="1814"/>
      <c r="WHX2" s="1814"/>
      <c r="WHY2" s="1814"/>
      <c r="WHZ2" s="1814"/>
      <c r="WIA2" s="1814"/>
      <c r="WIB2" s="1814"/>
      <c r="WIC2" s="1814"/>
      <c r="WID2" s="1814"/>
      <c r="WIE2" s="1814"/>
      <c r="WIF2" s="1814"/>
      <c r="WIG2" s="1814"/>
      <c r="WIH2" s="1814"/>
      <c r="WII2" s="1814"/>
      <c r="WIJ2" s="1814"/>
      <c r="WIK2" s="1814"/>
      <c r="WIL2" s="1814"/>
      <c r="WIM2" s="1814"/>
      <c r="WIN2" s="1814"/>
      <c r="WIO2" s="1814"/>
      <c r="WIP2" s="1814"/>
      <c r="WIQ2" s="1814"/>
      <c r="WIR2" s="1814"/>
      <c r="WIS2" s="1814"/>
      <c r="WIT2" s="1814"/>
      <c r="WIU2" s="1814"/>
      <c r="WIV2" s="1814"/>
      <c r="WIW2" s="1814"/>
      <c r="WIX2" s="1814"/>
      <c r="WIY2" s="1814"/>
      <c r="WIZ2" s="1814"/>
      <c r="WJA2" s="1814"/>
      <c r="WJB2" s="1814"/>
      <c r="WJC2" s="1814"/>
      <c r="WJD2" s="1814"/>
      <c r="WJE2" s="1814"/>
      <c r="WJF2" s="1814"/>
      <c r="WJG2" s="1814"/>
      <c r="WJH2" s="1814"/>
      <c r="WJI2" s="1814"/>
      <c r="WJJ2" s="1814"/>
      <c r="WJK2" s="1814"/>
      <c r="WJL2" s="1814"/>
      <c r="WJM2" s="1814"/>
      <c r="WJN2" s="1814"/>
      <c r="WJO2" s="1814"/>
      <c r="WJP2" s="1814"/>
      <c r="WJQ2" s="1814"/>
      <c r="WJR2" s="1814"/>
      <c r="WJS2" s="1814"/>
      <c r="WJT2" s="1814"/>
      <c r="WJU2" s="1814"/>
      <c r="WJV2" s="1814"/>
      <c r="WJW2" s="1814"/>
      <c r="WJX2" s="1814"/>
      <c r="WJY2" s="1814"/>
      <c r="WJZ2" s="1814"/>
      <c r="WKA2" s="1814"/>
      <c r="WKB2" s="1814"/>
      <c r="WKC2" s="1814"/>
      <c r="WKD2" s="1814"/>
      <c r="WKE2" s="1814"/>
      <c r="WKF2" s="1814"/>
      <c r="WKG2" s="1814"/>
      <c r="WKH2" s="1814"/>
      <c r="WKI2" s="1814"/>
      <c r="WKJ2" s="1814"/>
      <c r="WKK2" s="1814"/>
      <c r="WKL2" s="1814"/>
      <c r="WKM2" s="1814"/>
      <c r="WKN2" s="1814"/>
      <c r="WKO2" s="1814"/>
      <c r="WKP2" s="1814"/>
      <c r="WKQ2" s="1814"/>
      <c r="WKR2" s="1814"/>
      <c r="WKS2" s="1814"/>
      <c r="WKT2" s="1814"/>
      <c r="WKU2" s="1814"/>
      <c r="WKV2" s="1814"/>
      <c r="WKW2" s="1814"/>
      <c r="WKX2" s="1814"/>
      <c r="WKY2" s="1814"/>
      <c r="WKZ2" s="1814"/>
      <c r="WLA2" s="1814"/>
      <c r="WLB2" s="1814"/>
      <c r="WLC2" s="1814"/>
      <c r="WLD2" s="1814"/>
      <c r="WLE2" s="1814"/>
      <c r="WLF2" s="1814"/>
      <c r="WLG2" s="1814"/>
      <c r="WLH2" s="1814"/>
      <c r="WLI2" s="1814"/>
      <c r="WLJ2" s="1814"/>
      <c r="WLK2" s="1814"/>
      <c r="WLL2" s="1814"/>
      <c r="WLM2" s="1814"/>
      <c r="WLN2" s="1814"/>
      <c r="WLO2" s="1814"/>
      <c r="WLP2" s="1814"/>
      <c r="WLQ2" s="1814"/>
      <c r="WLR2" s="1814"/>
      <c r="WLS2" s="1814"/>
      <c r="WLT2" s="1814"/>
      <c r="WLU2" s="1814"/>
      <c r="WLV2" s="1814"/>
      <c r="WLW2" s="1814"/>
      <c r="WLX2" s="1814"/>
      <c r="WLY2" s="1814"/>
      <c r="WLZ2" s="1814"/>
      <c r="WMA2" s="1814"/>
      <c r="WMB2" s="1814"/>
      <c r="WMC2" s="1814"/>
      <c r="WMD2" s="1814"/>
      <c r="WME2" s="1814"/>
      <c r="WMF2" s="1814"/>
      <c r="WMG2" s="1814"/>
      <c r="WMH2" s="1814"/>
      <c r="WMI2" s="1814"/>
      <c r="WMJ2" s="1814"/>
      <c r="WMK2" s="1814"/>
      <c r="WML2" s="1814"/>
      <c r="WMM2" s="1814"/>
      <c r="WMN2" s="1814"/>
      <c r="WMO2" s="1814"/>
      <c r="WMP2" s="1814"/>
      <c r="WMQ2" s="1814"/>
      <c r="WMR2" s="1814"/>
      <c r="WMS2" s="1814"/>
      <c r="WMT2" s="1814"/>
      <c r="WMU2" s="1814"/>
      <c r="WMV2" s="1814"/>
      <c r="WMW2" s="1814"/>
      <c r="WMX2" s="1814"/>
      <c r="WMY2" s="1814"/>
      <c r="WMZ2" s="1814"/>
      <c r="WNA2" s="1814"/>
      <c r="WNB2" s="1814"/>
      <c r="WNC2" s="1814"/>
      <c r="WND2" s="1814"/>
      <c r="WNE2" s="1814"/>
      <c r="WNF2" s="1814"/>
      <c r="WNG2" s="1814"/>
      <c r="WNH2" s="1814"/>
      <c r="WNI2" s="1814"/>
      <c r="WNJ2" s="1814"/>
      <c r="WNK2" s="1814"/>
      <c r="WNL2" s="1814"/>
      <c r="WNM2" s="1814"/>
      <c r="WNN2" s="1814"/>
      <c r="WNO2" s="1814"/>
      <c r="WNP2" s="1814"/>
      <c r="WNQ2" s="1814"/>
      <c r="WNR2" s="1814"/>
      <c r="WNS2" s="1814"/>
      <c r="WNT2" s="1814"/>
      <c r="WNU2" s="1814"/>
      <c r="WNV2" s="1814"/>
      <c r="WNW2" s="1814"/>
      <c r="WNX2" s="1814"/>
      <c r="WNY2" s="1814"/>
      <c r="WNZ2" s="1814"/>
      <c r="WOA2" s="1814"/>
      <c r="WOB2" s="1814"/>
      <c r="WOC2" s="1814"/>
      <c r="WOD2" s="1814"/>
      <c r="WOE2" s="1814"/>
      <c r="WOF2" s="1814"/>
      <c r="WOG2" s="1814"/>
      <c r="WOH2" s="1814"/>
      <c r="WOI2" s="1814"/>
      <c r="WOJ2" s="1814"/>
      <c r="WOK2" s="1814"/>
      <c r="WOL2" s="1814"/>
      <c r="WOM2" s="1814"/>
      <c r="WON2" s="1814"/>
      <c r="WOO2" s="1814"/>
      <c r="WOP2" s="1814"/>
      <c r="WOQ2" s="1814"/>
      <c r="WOR2" s="1814"/>
      <c r="WOS2" s="1814"/>
      <c r="WOT2" s="1814"/>
      <c r="WOU2" s="1814"/>
      <c r="WOV2" s="1814"/>
      <c r="WOW2" s="1814"/>
      <c r="WOX2" s="1814"/>
      <c r="WOY2" s="1814"/>
      <c r="WOZ2" s="1814"/>
      <c r="WPA2" s="1814"/>
      <c r="WPB2" s="1814"/>
      <c r="WPC2" s="1814"/>
      <c r="WPD2" s="1814"/>
      <c r="WPE2" s="1814"/>
      <c r="WPF2" s="1814"/>
      <c r="WPG2" s="1814"/>
      <c r="WPH2" s="1814"/>
      <c r="WPI2" s="1814"/>
      <c r="WPJ2" s="1814"/>
      <c r="WPK2" s="1814"/>
      <c r="WPL2" s="1814"/>
      <c r="WPM2" s="1814"/>
      <c r="WPN2" s="1814"/>
      <c r="WPO2" s="1814"/>
      <c r="WPP2" s="1814"/>
      <c r="WPQ2" s="1814"/>
      <c r="WPR2" s="1814"/>
      <c r="WPS2" s="1814"/>
      <c r="WPT2" s="1814"/>
      <c r="WPU2" s="1814"/>
      <c r="WPV2" s="1814"/>
      <c r="WPW2" s="1814"/>
      <c r="WPX2" s="1814"/>
      <c r="WPY2" s="1814"/>
      <c r="WPZ2" s="1814"/>
      <c r="WQA2" s="1814"/>
      <c r="WQB2" s="1814"/>
      <c r="WQC2" s="1814"/>
      <c r="WQD2" s="1814"/>
      <c r="WQE2" s="1814"/>
      <c r="WQF2" s="1814"/>
      <c r="WQG2" s="1814"/>
      <c r="WQH2" s="1814"/>
      <c r="WQI2" s="1814"/>
      <c r="WQJ2" s="1814"/>
      <c r="WQK2" s="1814"/>
      <c r="WQL2" s="1814"/>
      <c r="WQM2" s="1814"/>
      <c r="WQN2" s="1814"/>
      <c r="WQO2" s="1814"/>
      <c r="WQP2" s="1814"/>
      <c r="WQQ2" s="1814"/>
      <c r="WQR2" s="1814"/>
      <c r="WQS2" s="1814"/>
      <c r="WQT2" s="1814"/>
      <c r="WQU2" s="1814"/>
      <c r="WQV2" s="1814"/>
      <c r="WQW2" s="1814"/>
      <c r="WQX2" s="1814"/>
      <c r="WQY2" s="1814"/>
      <c r="WQZ2" s="1814"/>
      <c r="WRA2" s="1814"/>
      <c r="WRB2" s="1814"/>
      <c r="WRC2" s="1814"/>
      <c r="WRD2" s="1814"/>
      <c r="WRE2" s="1814"/>
      <c r="WRF2" s="1814"/>
      <c r="WRG2" s="1814"/>
      <c r="WRH2" s="1814"/>
      <c r="WRI2" s="1814"/>
      <c r="WRJ2" s="1814"/>
      <c r="WRK2" s="1814"/>
      <c r="WRL2" s="1814"/>
      <c r="WRM2" s="1814"/>
      <c r="WRN2" s="1814"/>
      <c r="WRO2" s="1814"/>
      <c r="WRP2" s="1814"/>
      <c r="WRQ2" s="1814"/>
      <c r="WRR2" s="1814"/>
      <c r="WRS2" s="1814"/>
      <c r="WRT2" s="1814"/>
      <c r="WRU2" s="1814"/>
      <c r="WRV2" s="1814"/>
      <c r="WRW2" s="1814"/>
      <c r="WRX2" s="1814"/>
      <c r="WRY2" s="1814"/>
      <c r="WRZ2" s="1814"/>
      <c r="WSA2" s="1814"/>
      <c r="WSB2" s="1814"/>
      <c r="WSC2" s="1814"/>
      <c r="WSD2" s="1814"/>
      <c r="WSE2" s="1814"/>
      <c r="WSF2" s="1814"/>
      <c r="WSG2" s="1814"/>
      <c r="WSH2" s="1814"/>
      <c r="WSI2" s="1814"/>
      <c r="WSJ2" s="1814"/>
      <c r="WSK2" s="1814"/>
      <c r="WSL2" s="1814"/>
      <c r="WSM2" s="1814"/>
      <c r="WSN2" s="1814"/>
      <c r="WSO2" s="1814"/>
      <c r="WSP2" s="1814"/>
      <c r="WSQ2" s="1814"/>
      <c r="WSR2" s="1814"/>
      <c r="WSS2" s="1814"/>
      <c r="WST2" s="1814"/>
      <c r="WSU2" s="1814"/>
      <c r="WSV2" s="1814"/>
      <c r="WSW2" s="1814"/>
      <c r="WSX2" s="1814"/>
      <c r="WSY2" s="1814"/>
      <c r="WSZ2" s="1814"/>
      <c r="WTA2" s="1814"/>
      <c r="WTB2" s="1814"/>
      <c r="WTC2" s="1814"/>
      <c r="WTD2" s="1814"/>
      <c r="WTE2" s="1814"/>
      <c r="WTF2" s="1814"/>
      <c r="WTG2" s="1814"/>
      <c r="WTH2" s="1814"/>
      <c r="WTI2" s="1814"/>
      <c r="WTJ2" s="1814"/>
      <c r="WTK2" s="1814"/>
      <c r="WTL2" s="1814"/>
      <c r="WTM2" s="1814"/>
      <c r="WTN2" s="1814"/>
      <c r="WTO2" s="1814"/>
      <c r="WTP2" s="1814"/>
      <c r="WTQ2" s="1814"/>
      <c r="WTR2" s="1814"/>
      <c r="WTS2" s="1814"/>
      <c r="WTT2" s="1814"/>
      <c r="WTU2" s="1814"/>
      <c r="WTV2" s="1814"/>
      <c r="WTW2" s="1814"/>
      <c r="WTX2" s="1814"/>
      <c r="WTY2" s="1814"/>
      <c r="WTZ2" s="1814"/>
      <c r="WUA2" s="1814"/>
      <c r="WUB2" s="1814"/>
      <c r="WUC2" s="1814"/>
      <c r="WUD2" s="1814"/>
      <c r="WUE2" s="1814"/>
      <c r="WUF2" s="1814"/>
      <c r="WUG2" s="1814"/>
      <c r="WUH2" s="1814"/>
      <c r="WUI2" s="1814"/>
      <c r="WUJ2" s="1814"/>
      <c r="WUK2" s="1814"/>
      <c r="WUL2" s="1814"/>
      <c r="WUM2" s="1814"/>
      <c r="WUN2" s="1814"/>
      <c r="WUO2" s="1814"/>
      <c r="WUP2" s="1814"/>
      <c r="WUQ2" s="1814"/>
      <c r="WUR2" s="1814"/>
      <c r="WUS2" s="1814"/>
      <c r="WUT2" s="1814"/>
      <c r="WUU2" s="1814"/>
      <c r="WUV2" s="1814"/>
      <c r="WUW2" s="1814"/>
      <c r="WUX2" s="1814"/>
      <c r="WUY2" s="1814"/>
      <c r="WUZ2" s="1814"/>
      <c r="WVA2" s="1814"/>
      <c r="WVB2" s="1814"/>
      <c r="WVC2" s="1814"/>
      <c r="WVD2" s="1814"/>
      <c r="WVE2" s="1814"/>
      <c r="WVF2" s="1814"/>
      <c r="WVG2" s="1814"/>
      <c r="WVH2" s="1814"/>
      <c r="WVI2" s="1814"/>
      <c r="WVJ2" s="1814"/>
      <c r="WVK2" s="1814"/>
      <c r="WVL2" s="1814"/>
      <c r="WVM2" s="1814"/>
      <c r="WVN2" s="1814"/>
      <c r="WVO2" s="1814"/>
      <c r="WVP2" s="1814"/>
      <c r="WVQ2" s="1814"/>
      <c r="WVR2" s="1814"/>
      <c r="WVS2" s="1814"/>
      <c r="WVT2" s="1814"/>
      <c r="WVU2" s="1814"/>
      <c r="WVV2" s="1814"/>
      <c r="WVW2" s="1814"/>
      <c r="WVX2" s="1814"/>
      <c r="WVY2" s="1814"/>
      <c r="WVZ2" s="1814"/>
      <c r="WWA2" s="1814"/>
      <c r="WWB2" s="1814"/>
      <c r="WWC2" s="1814"/>
      <c r="WWD2" s="1814"/>
      <c r="WWE2" s="1814"/>
      <c r="WWF2" s="1814"/>
      <c r="WWG2" s="1814"/>
      <c r="WWH2" s="1814"/>
      <c r="WWI2" s="1814"/>
      <c r="WWJ2" s="1814"/>
      <c r="WWK2" s="1814"/>
      <c r="WWL2" s="1814"/>
      <c r="WWM2" s="1814"/>
      <c r="WWN2" s="1814"/>
      <c r="WWO2" s="1814"/>
      <c r="WWP2" s="1814"/>
      <c r="WWQ2" s="1814"/>
      <c r="WWR2" s="1814"/>
      <c r="WWS2" s="1814"/>
      <c r="WWT2" s="1814"/>
      <c r="WWU2" s="1814"/>
      <c r="WWV2" s="1814"/>
      <c r="WWW2" s="1814"/>
      <c r="WWX2" s="1814"/>
      <c r="WWY2" s="1814"/>
      <c r="WWZ2" s="1814"/>
      <c r="WXA2" s="1814"/>
      <c r="WXB2" s="1814"/>
      <c r="WXC2" s="1814"/>
      <c r="WXD2" s="1814"/>
      <c r="WXE2" s="1814"/>
      <c r="WXF2" s="1814"/>
      <c r="WXG2" s="1814"/>
      <c r="WXH2" s="1814"/>
      <c r="WXI2" s="1814"/>
      <c r="WXJ2" s="1814"/>
      <c r="WXK2" s="1814"/>
      <c r="WXL2" s="1814"/>
      <c r="WXM2" s="1814"/>
      <c r="WXN2" s="1814"/>
      <c r="WXO2" s="1814"/>
      <c r="WXP2" s="1814"/>
      <c r="WXQ2" s="1814"/>
      <c r="WXR2" s="1814"/>
      <c r="WXS2" s="1814"/>
      <c r="WXT2" s="1814"/>
      <c r="WXU2" s="1814"/>
      <c r="WXV2" s="1814"/>
      <c r="WXW2" s="1814"/>
      <c r="WXX2" s="1814"/>
      <c r="WXY2" s="1814"/>
      <c r="WXZ2" s="1814"/>
      <c r="WYA2" s="1814"/>
      <c r="WYB2" s="1814"/>
      <c r="WYC2" s="1814"/>
      <c r="WYD2" s="1814"/>
      <c r="WYE2" s="1814"/>
      <c r="WYF2" s="1814"/>
      <c r="WYG2" s="1814"/>
      <c r="WYH2" s="1814"/>
      <c r="WYI2" s="1814"/>
      <c r="WYJ2" s="1814"/>
      <c r="WYK2" s="1814"/>
      <c r="WYL2" s="1814"/>
      <c r="WYM2" s="1814"/>
      <c r="WYN2" s="1814"/>
      <c r="WYO2" s="1814"/>
      <c r="WYP2" s="1814"/>
      <c r="WYQ2" s="1814"/>
      <c r="WYR2" s="1814"/>
      <c r="WYS2" s="1814"/>
      <c r="WYT2" s="1814"/>
      <c r="WYU2" s="1814"/>
      <c r="WYV2" s="1814"/>
      <c r="WYW2" s="1814"/>
      <c r="WYX2" s="1814"/>
      <c r="WYY2" s="1814"/>
      <c r="WYZ2" s="1814"/>
      <c r="WZA2" s="1814"/>
      <c r="WZB2" s="1814"/>
      <c r="WZC2" s="1814"/>
      <c r="WZD2" s="1814"/>
      <c r="WZE2" s="1814"/>
      <c r="WZF2" s="1814"/>
      <c r="WZG2" s="1814"/>
      <c r="WZH2" s="1814"/>
      <c r="WZI2" s="1814"/>
      <c r="WZJ2" s="1814"/>
      <c r="WZK2" s="1814"/>
      <c r="WZL2" s="1814"/>
      <c r="WZM2" s="1814"/>
      <c r="WZN2" s="1814"/>
      <c r="WZO2" s="1814"/>
      <c r="WZP2" s="1814"/>
      <c r="WZQ2" s="1814"/>
      <c r="WZR2" s="1814"/>
      <c r="WZS2" s="1814"/>
      <c r="WZT2" s="1814"/>
      <c r="WZU2" s="1814"/>
      <c r="WZV2" s="1814"/>
      <c r="WZW2" s="1814"/>
      <c r="WZX2" s="1814"/>
      <c r="WZY2" s="1814"/>
      <c r="WZZ2" s="1814"/>
      <c r="XAA2" s="1814"/>
      <c r="XAB2" s="1814"/>
      <c r="XAC2" s="1814"/>
      <c r="XAD2" s="1814"/>
      <c r="XAE2" s="1814"/>
      <c r="XAF2" s="1814"/>
      <c r="XAG2" s="1814"/>
      <c r="XAH2" s="1814"/>
      <c r="XAI2" s="1814"/>
      <c r="XAJ2" s="1814"/>
      <c r="XAK2" s="1814"/>
      <c r="XAL2" s="1814"/>
      <c r="XAM2" s="1814"/>
      <c r="XAN2" s="1814"/>
      <c r="XAO2" s="1814"/>
      <c r="XAP2" s="1814"/>
      <c r="XAQ2" s="1814"/>
      <c r="XAR2" s="1814"/>
      <c r="XAS2" s="1814"/>
      <c r="XAT2" s="1814"/>
      <c r="XAU2" s="1814"/>
      <c r="XAV2" s="1814"/>
      <c r="XAW2" s="1814"/>
      <c r="XAX2" s="1814"/>
      <c r="XAY2" s="1814"/>
      <c r="XAZ2" s="1814"/>
      <c r="XBA2" s="1814"/>
      <c r="XBB2" s="1814"/>
      <c r="XBC2" s="1814"/>
      <c r="XBD2" s="1814"/>
      <c r="XBE2" s="1814"/>
      <c r="XBF2" s="1814"/>
      <c r="XBG2" s="1814"/>
      <c r="XBH2" s="1814"/>
      <c r="XBI2" s="1814"/>
      <c r="XBJ2" s="1814"/>
      <c r="XBK2" s="1814"/>
      <c r="XBL2" s="1814"/>
      <c r="XBM2" s="1814"/>
      <c r="XBN2" s="1814"/>
      <c r="XBO2" s="1814"/>
      <c r="XBP2" s="1814"/>
      <c r="XBQ2" s="1814"/>
      <c r="XBR2" s="1814"/>
      <c r="XBS2" s="1814"/>
      <c r="XBT2" s="1814"/>
      <c r="XBU2" s="1814"/>
      <c r="XBV2" s="1814"/>
      <c r="XBW2" s="1814"/>
      <c r="XBX2" s="1814"/>
      <c r="XBY2" s="1814"/>
      <c r="XBZ2" s="1814"/>
      <c r="XCA2" s="1814"/>
      <c r="XCB2" s="1814"/>
      <c r="XCC2" s="1814"/>
      <c r="XCD2" s="1814"/>
      <c r="XCE2" s="1814"/>
      <c r="XCF2" s="1814"/>
      <c r="XCG2" s="1814"/>
      <c r="XCH2" s="1814"/>
      <c r="XCI2" s="1814"/>
      <c r="XCJ2" s="1814"/>
      <c r="XCK2" s="1814"/>
      <c r="XCL2" s="1814"/>
      <c r="XCM2" s="1814"/>
      <c r="XCN2" s="1814"/>
      <c r="XCO2" s="1814"/>
      <c r="XCP2" s="1814"/>
      <c r="XCQ2" s="1814"/>
      <c r="XCR2" s="1814"/>
      <c r="XCS2" s="1814"/>
      <c r="XCT2" s="1814"/>
      <c r="XCU2" s="1814"/>
      <c r="XCV2" s="1814"/>
      <c r="XCW2" s="1814"/>
      <c r="XCX2" s="1814"/>
      <c r="XCY2" s="1814"/>
      <c r="XCZ2" s="1814"/>
      <c r="XDA2" s="1814"/>
      <c r="XDB2" s="1814"/>
      <c r="XDC2" s="1814"/>
      <c r="XDD2" s="1814"/>
      <c r="XDE2" s="1814"/>
      <c r="XDF2" s="1814"/>
      <c r="XDG2" s="1814"/>
      <c r="XDH2" s="1814"/>
      <c r="XDI2" s="1814"/>
      <c r="XDJ2" s="1814"/>
      <c r="XDK2" s="1814"/>
      <c r="XDL2" s="1814"/>
      <c r="XDM2" s="1814"/>
      <c r="XDN2" s="1814"/>
      <c r="XDO2" s="1814"/>
      <c r="XDP2" s="1814"/>
      <c r="XDQ2" s="1814"/>
      <c r="XDR2" s="1814"/>
      <c r="XDS2" s="1814"/>
      <c r="XDT2" s="1814"/>
      <c r="XDU2" s="1814"/>
      <c r="XDV2" s="1814"/>
      <c r="XDW2" s="1814"/>
      <c r="XDX2" s="1814"/>
      <c r="XDY2" s="1814"/>
      <c r="XDZ2" s="1814"/>
      <c r="XEA2" s="1814"/>
      <c r="XEB2" s="1814"/>
      <c r="XEC2" s="1814"/>
      <c r="XED2" s="1814"/>
      <c r="XEE2" s="1814"/>
      <c r="XEF2" s="1814"/>
      <c r="XEG2" s="1814"/>
      <c r="XEH2" s="1814"/>
      <c r="XEI2" s="1814"/>
      <c r="XEJ2" s="1814"/>
      <c r="XEK2" s="1814"/>
      <c r="XEL2" s="1814"/>
      <c r="XEM2" s="1814"/>
      <c r="XEN2" s="1814"/>
      <c r="XEO2" s="1814"/>
    </row>
    <row r="3" spans="1:16369" s="328" customFormat="1" ht="15" customHeight="1">
      <c r="A3" s="1731"/>
      <c r="B3" s="2351" t="s">
        <v>2136</v>
      </c>
      <c r="C3" s="2352" t="s">
        <v>14</v>
      </c>
      <c r="D3" s="2445" t="str">
        <f>CONCATENATE("Column ", LEFT(ADDRESS(ROW('General Info'!C95),COLUMN('General Info'!C95),4), 1))</f>
        <v>Column C</v>
      </c>
      <c r="E3" s="611"/>
      <c r="G3" s="611"/>
      <c r="H3" s="611"/>
      <c r="I3" s="611"/>
      <c r="J3" s="611"/>
      <c r="K3" s="611"/>
      <c r="L3" s="611"/>
      <c r="M3" s="611"/>
      <c r="N3" s="611"/>
      <c r="O3" s="611"/>
      <c r="P3" s="611"/>
      <c r="Q3" s="611"/>
      <c r="R3" s="611"/>
      <c r="S3" s="611"/>
      <c r="T3" s="611"/>
      <c r="U3" s="611"/>
      <c r="V3" s="611"/>
      <c r="AB3" s="2296"/>
    </row>
    <row r="4" spans="1:16369" s="328" customFormat="1" ht="15" customHeight="1">
      <c r="A4" s="1731"/>
      <c r="B4" s="1913" t="s">
        <v>2137</v>
      </c>
      <c r="C4" s="2353" t="str">
        <f>'General Info'!B95</f>
        <v>Check: Tier 1 adjustments should be ≤ additional Tier 1 prior to adjustments</v>
      </c>
      <c r="D4" s="2354" t="str">
        <f>'General Info'!C95</f>
        <v>Yes</v>
      </c>
      <c r="E4" s="611"/>
      <c r="G4" s="611"/>
      <c r="H4" s="611"/>
      <c r="I4" s="611"/>
      <c r="J4" s="611"/>
      <c r="K4" s="611"/>
      <c r="L4" s="611"/>
      <c r="M4" s="611"/>
      <c r="N4" s="611"/>
      <c r="O4" s="611"/>
      <c r="P4" s="611"/>
      <c r="Q4" s="611"/>
      <c r="R4" s="611"/>
      <c r="S4" s="611"/>
      <c r="T4" s="611"/>
      <c r="U4" s="611"/>
      <c r="V4" s="611"/>
      <c r="AB4" s="2296"/>
    </row>
    <row r="5" spans="1:16369" s="328" customFormat="1" ht="15" customHeight="1">
      <c r="A5" s="1731"/>
      <c r="B5" s="421" t="s">
        <v>2137</v>
      </c>
      <c r="C5" s="2355" t="str">
        <f>'General Info'!B100</f>
        <v>Check: Tier 2 adjustments should be ≤ additional Tier 2 prior to adjustments</v>
      </c>
      <c r="D5" s="2356" t="str">
        <f>'General Info'!C100</f>
        <v>Yes</v>
      </c>
      <c r="E5" s="611"/>
      <c r="G5" s="611"/>
      <c r="H5" s="611"/>
      <c r="I5" s="611"/>
      <c r="J5" s="611"/>
      <c r="K5" s="611"/>
      <c r="L5" s="611"/>
      <c r="M5" s="611"/>
      <c r="N5" s="611"/>
      <c r="O5" s="611"/>
      <c r="P5" s="611"/>
      <c r="Q5" s="611"/>
      <c r="R5" s="611"/>
      <c r="S5" s="611"/>
      <c r="T5" s="611"/>
      <c r="U5" s="611"/>
      <c r="V5" s="611"/>
      <c r="AB5" s="2296"/>
    </row>
    <row r="6" spans="1:16369" s="328" customFormat="1" ht="15" customHeight="1">
      <c r="A6" s="1731"/>
      <c r="B6" s="611"/>
      <c r="C6" s="611"/>
      <c r="D6" s="611"/>
      <c r="E6" s="611"/>
      <c r="F6" s="611"/>
      <c r="G6" s="611"/>
      <c r="H6" s="611"/>
      <c r="I6" s="611"/>
      <c r="J6" s="611"/>
      <c r="K6" s="611"/>
      <c r="L6" s="611"/>
      <c r="M6" s="611"/>
      <c r="N6" s="611"/>
      <c r="O6" s="611"/>
      <c r="P6" s="611"/>
      <c r="Q6" s="611"/>
      <c r="R6" s="611"/>
      <c r="S6" s="611"/>
      <c r="T6" s="611"/>
      <c r="U6" s="611"/>
      <c r="V6" s="611"/>
      <c r="AB6" s="2296"/>
    </row>
    <row r="7" spans="1:16369" s="328" customFormat="1" ht="45" customHeight="1">
      <c r="A7" s="2476" t="s">
        <v>2138</v>
      </c>
      <c r="B7" s="1814"/>
      <c r="C7" s="1814"/>
      <c r="D7" s="1814"/>
      <c r="E7" s="1814"/>
      <c r="F7" s="1814"/>
      <c r="G7" s="1814"/>
      <c r="H7" s="1814"/>
      <c r="I7" s="1814"/>
      <c r="J7" s="1814"/>
      <c r="K7" s="1814"/>
      <c r="L7" s="1814"/>
      <c r="M7" s="1814"/>
      <c r="N7" s="1814"/>
      <c r="O7" s="1814"/>
      <c r="P7" s="1814"/>
      <c r="Q7" s="1814"/>
      <c r="R7" s="1814"/>
      <c r="S7" s="1814"/>
      <c r="T7" s="1814"/>
      <c r="U7" s="1814"/>
      <c r="V7" s="1814"/>
      <c r="W7" s="1814"/>
      <c r="X7" s="1814"/>
      <c r="Y7" s="1814"/>
      <c r="Z7" s="1814"/>
      <c r="AA7" s="1814"/>
      <c r="AB7" s="2350"/>
      <c r="AC7" s="1814"/>
      <c r="AD7" s="1814"/>
      <c r="AE7" s="1814"/>
      <c r="AF7" s="1814"/>
      <c r="AG7" s="1814"/>
      <c r="AH7" s="1814"/>
      <c r="AI7" s="1814"/>
      <c r="AJ7" s="1814"/>
      <c r="AK7" s="1814"/>
      <c r="AL7" s="1814"/>
      <c r="AM7" s="1814"/>
      <c r="AN7" s="1814"/>
      <c r="AO7" s="1814"/>
      <c r="AP7" s="1814"/>
      <c r="AQ7" s="1814"/>
      <c r="AR7" s="1814"/>
      <c r="AS7" s="1814"/>
      <c r="AT7" s="1814"/>
      <c r="AU7" s="1814"/>
      <c r="AV7" s="1814"/>
      <c r="AW7" s="1814"/>
      <c r="AX7" s="1814"/>
      <c r="AY7" s="1814"/>
      <c r="AZ7" s="1814"/>
      <c r="BA7" s="1814"/>
      <c r="BB7" s="1814"/>
      <c r="BC7" s="1814"/>
      <c r="BD7" s="1814"/>
      <c r="BE7" s="1814"/>
      <c r="BF7" s="1814"/>
      <c r="BG7" s="1814"/>
      <c r="BH7" s="1814"/>
      <c r="BI7" s="1814"/>
      <c r="BJ7" s="1814"/>
      <c r="BK7" s="1814"/>
      <c r="BL7" s="1814"/>
      <c r="BM7" s="1814"/>
      <c r="BN7" s="1814"/>
      <c r="BO7" s="1814"/>
      <c r="BP7" s="1814"/>
      <c r="BQ7" s="1814"/>
      <c r="BR7" s="1814"/>
      <c r="BS7" s="1814"/>
      <c r="BT7" s="1814"/>
      <c r="BU7" s="1814"/>
      <c r="BV7" s="1814"/>
      <c r="BW7" s="1814"/>
      <c r="BX7" s="1814"/>
      <c r="BY7" s="1814"/>
      <c r="BZ7" s="1814"/>
      <c r="CA7" s="1814"/>
      <c r="CB7" s="1814"/>
      <c r="CC7" s="1814"/>
      <c r="CD7" s="1814"/>
      <c r="CE7" s="1814"/>
      <c r="CF7" s="1814"/>
      <c r="CG7" s="1814"/>
      <c r="CH7" s="1814"/>
      <c r="CI7" s="1814"/>
      <c r="CJ7" s="1814"/>
      <c r="CK7" s="1814"/>
      <c r="CL7" s="1814"/>
      <c r="CM7" s="1814"/>
      <c r="CN7" s="1814"/>
      <c r="CO7" s="1814"/>
      <c r="CP7" s="1814"/>
      <c r="CQ7" s="1814"/>
      <c r="CR7" s="1814"/>
      <c r="CS7" s="1814"/>
      <c r="CT7" s="1814"/>
      <c r="CU7" s="1814"/>
      <c r="CV7" s="1814"/>
      <c r="CW7" s="1814"/>
      <c r="CX7" s="1814"/>
      <c r="CY7" s="1814"/>
      <c r="CZ7" s="1814"/>
      <c r="DA7" s="1814"/>
      <c r="DB7" s="1814"/>
      <c r="DC7" s="1814"/>
      <c r="DD7" s="1814"/>
      <c r="DE7" s="1814"/>
      <c r="DF7" s="1814"/>
      <c r="DG7" s="1814"/>
      <c r="DH7" s="1814"/>
      <c r="DI7" s="1814"/>
      <c r="DJ7" s="1814"/>
      <c r="DK7" s="1814"/>
      <c r="DL7" s="1814"/>
      <c r="DM7" s="1814"/>
      <c r="DN7" s="1814"/>
      <c r="DO7" s="1814"/>
      <c r="DP7" s="1814"/>
      <c r="DQ7" s="1814"/>
      <c r="DR7" s="1814"/>
      <c r="DS7" s="1814"/>
      <c r="DT7" s="1814"/>
      <c r="DU7" s="1814"/>
      <c r="DV7" s="1814"/>
      <c r="DW7" s="1814"/>
      <c r="DX7" s="1814"/>
      <c r="DY7" s="1814"/>
      <c r="DZ7" s="1814"/>
      <c r="EA7" s="1814"/>
      <c r="EB7" s="1814"/>
      <c r="EC7" s="1814"/>
      <c r="ED7" s="1814"/>
      <c r="EE7" s="1814"/>
      <c r="EF7" s="1814"/>
      <c r="EG7" s="1814"/>
      <c r="EH7" s="1814"/>
      <c r="EI7" s="1814"/>
      <c r="EJ7" s="1814"/>
      <c r="EK7" s="1814"/>
      <c r="EL7" s="1814"/>
      <c r="EM7" s="1814"/>
      <c r="EN7" s="1814"/>
      <c r="EO7" s="1814"/>
      <c r="EP7" s="1814"/>
      <c r="EQ7" s="1814"/>
      <c r="ER7" s="1814"/>
      <c r="ES7" s="1814"/>
      <c r="ET7" s="1814"/>
      <c r="EU7" s="1814"/>
      <c r="EV7" s="1814"/>
      <c r="EW7" s="1814"/>
      <c r="EX7" s="1814"/>
      <c r="EY7" s="1814"/>
      <c r="EZ7" s="1814"/>
      <c r="FA7" s="1814"/>
      <c r="FB7" s="1814"/>
      <c r="FC7" s="1814"/>
      <c r="FD7" s="1814"/>
      <c r="FE7" s="1814"/>
      <c r="FF7" s="1814"/>
      <c r="FG7" s="1814"/>
      <c r="FH7" s="1814"/>
      <c r="FI7" s="1814"/>
      <c r="FJ7" s="1814"/>
      <c r="FK7" s="1814"/>
      <c r="FL7" s="1814"/>
      <c r="FM7" s="1814"/>
      <c r="FN7" s="1814"/>
      <c r="FO7" s="1814"/>
      <c r="FP7" s="1814"/>
      <c r="FQ7" s="1814"/>
      <c r="FR7" s="1814"/>
      <c r="FS7" s="1814"/>
      <c r="FT7" s="1814"/>
      <c r="FU7" s="1814"/>
      <c r="FV7" s="1814"/>
      <c r="FW7" s="1814"/>
      <c r="FX7" s="1814"/>
      <c r="FY7" s="1814"/>
      <c r="FZ7" s="1814"/>
      <c r="GA7" s="1814"/>
      <c r="GB7" s="1814"/>
      <c r="GC7" s="1814"/>
      <c r="GD7" s="1814"/>
      <c r="GE7" s="1814"/>
      <c r="GF7" s="1814"/>
      <c r="GG7" s="1814"/>
      <c r="GH7" s="1814"/>
      <c r="GI7" s="1814"/>
      <c r="GJ7" s="1814"/>
      <c r="GK7" s="1814"/>
      <c r="GL7" s="1814"/>
      <c r="GM7" s="1814"/>
      <c r="GN7" s="1814"/>
      <c r="GO7" s="1814"/>
      <c r="GP7" s="1814"/>
      <c r="GQ7" s="1814"/>
      <c r="GR7" s="1814"/>
      <c r="GS7" s="1814"/>
      <c r="GT7" s="1814"/>
      <c r="GU7" s="1814"/>
      <c r="GV7" s="1814"/>
      <c r="GW7" s="1814"/>
      <c r="GX7" s="1814"/>
      <c r="GY7" s="1814"/>
      <c r="GZ7" s="1814"/>
      <c r="HA7" s="1814"/>
      <c r="HB7" s="1814"/>
      <c r="HC7" s="1814"/>
      <c r="HD7" s="1814"/>
      <c r="HE7" s="1814"/>
      <c r="HF7" s="1814"/>
      <c r="HG7" s="1814"/>
      <c r="HH7" s="1814"/>
      <c r="HI7" s="1814"/>
      <c r="HJ7" s="1814"/>
      <c r="HK7" s="1814"/>
      <c r="HL7" s="1814"/>
      <c r="HM7" s="1814"/>
      <c r="HN7" s="1814"/>
      <c r="HO7" s="1814"/>
      <c r="HP7" s="1814"/>
      <c r="HQ7" s="1814"/>
      <c r="HR7" s="1814"/>
      <c r="HS7" s="1814"/>
      <c r="HT7" s="1814"/>
      <c r="HU7" s="1814"/>
      <c r="HV7" s="1814"/>
      <c r="HW7" s="1814"/>
      <c r="HX7" s="1814"/>
      <c r="HY7" s="1814"/>
      <c r="HZ7" s="1814"/>
      <c r="IA7" s="1814"/>
      <c r="IB7" s="1814"/>
      <c r="IC7" s="1814"/>
      <c r="ID7" s="1814"/>
      <c r="IE7" s="1814"/>
      <c r="IF7" s="1814"/>
      <c r="IG7" s="1814"/>
      <c r="IH7" s="1814"/>
      <c r="II7" s="1814"/>
      <c r="IJ7" s="1814"/>
      <c r="IK7" s="1814"/>
      <c r="IL7" s="1814"/>
      <c r="IM7" s="1814"/>
      <c r="IN7" s="1814"/>
      <c r="IO7" s="1814"/>
      <c r="IP7" s="1814"/>
      <c r="IQ7" s="1814"/>
      <c r="IR7" s="1814"/>
      <c r="IS7" s="1814"/>
      <c r="IT7" s="1814"/>
      <c r="IU7" s="1814"/>
      <c r="IV7" s="1814"/>
      <c r="IW7" s="1814"/>
      <c r="IX7" s="1814"/>
      <c r="IY7" s="1814"/>
      <c r="IZ7" s="1814"/>
      <c r="JA7" s="1814"/>
      <c r="JB7" s="1814"/>
      <c r="JC7" s="1814"/>
      <c r="JD7" s="1814"/>
      <c r="JE7" s="1814"/>
      <c r="JF7" s="1814"/>
      <c r="JG7" s="1814"/>
      <c r="JH7" s="1814"/>
      <c r="JI7" s="1814"/>
      <c r="JJ7" s="1814"/>
      <c r="JK7" s="1814"/>
      <c r="JL7" s="1814"/>
      <c r="JM7" s="1814"/>
      <c r="JN7" s="1814"/>
      <c r="JO7" s="1814"/>
      <c r="JP7" s="1814"/>
      <c r="JQ7" s="1814"/>
      <c r="JR7" s="1814"/>
      <c r="JS7" s="1814"/>
      <c r="JT7" s="1814"/>
      <c r="JU7" s="1814"/>
      <c r="JV7" s="1814"/>
      <c r="JW7" s="1814"/>
      <c r="JX7" s="1814"/>
      <c r="JY7" s="1814"/>
      <c r="JZ7" s="1814"/>
      <c r="KA7" s="1814"/>
      <c r="KB7" s="1814"/>
      <c r="KC7" s="1814"/>
      <c r="KD7" s="1814"/>
      <c r="KE7" s="1814"/>
      <c r="KF7" s="1814"/>
      <c r="KG7" s="1814"/>
      <c r="KH7" s="1814"/>
      <c r="KI7" s="1814"/>
      <c r="KJ7" s="1814"/>
      <c r="KK7" s="1814"/>
      <c r="KL7" s="1814"/>
      <c r="KM7" s="1814"/>
      <c r="KN7" s="1814"/>
      <c r="KO7" s="1814"/>
      <c r="KP7" s="1814"/>
      <c r="KQ7" s="1814"/>
      <c r="KR7" s="1814"/>
      <c r="KS7" s="1814"/>
      <c r="KT7" s="1814"/>
      <c r="KU7" s="1814"/>
      <c r="KV7" s="1814"/>
      <c r="KW7" s="1814"/>
      <c r="KX7" s="1814"/>
      <c r="KY7" s="1814"/>
      <c r="KZ7" s="1814"/>
      <c r="LA7" s="1814"/>
      <c r="LB7" s="1814"/>
      <c r="LC7" s="1814"/>
      <c r="LD7" s="1814"/>
      <c r="LE7" s="1814"/>
      <c r="LF7" s="1814"/>
      <c r="LG7" s="1814"/>
      <c r="LH7" s="1814"/>
      <c r="LI7" s="1814"/>
      <c r="LJ7" s="1814"/>
      <c r="LK7" s="1814"/>
      <c r="LL7" s="1814"/>
      <c r="LM7" s="1814"/>
      <c r="LN7" s="1814"/>
      <c r="LO7" s="1814"/>
      <c r="LP7" s="1814"/>
      <c r="LQ7" s="1814"/>
      <c r="LR7" s="1814"/>
      <c r="LS7" s="1814"/>
      <c r="LT7" s="1814"/>
      <c r="LU7" s="1814"/>
      <c r="LV7" s="1814"/>
      <c r="LW7" s="1814"/>
      <c r="LX7" s="1814"/>
      <c r="LY7" s="1814"/>
      <c r="LZ7" s="1814"/>
      <c r="MA7" s="1814"/>
      <c r="MB7" s="1814"/>
      <c r="MC7" s="1814"/>
      <c r="MD7" s="1814"/>
      <c r="ME7" s="1814"/>
      <c r="MF7" s="1814"/>
      <c r="MG7" s="1814"/>
      <c r="MH7" s="1814"/>
      <c r="MI7" s="1814"/>
      <c r="MJ7" s="1814"/>
      <c r="MK7" s="1814"/>
      <c r="ML7" s="1814"/>
      <c r="MM7" s="1814"/>
      <c r="MN7" s="1814"/>
      <c r="MO7" s="1814"/>
      <c r="MP7" s="1814"/>
      <c r="MQ7" s="1814"/>
      <c r="MR7" s="1814"/>
      <c r="MS7" s="1814"/>
      <c r="MT7" s="1814"/>
      <c r="MU7" s="1814"/>
      <c r="MV7" s="1814"/>
      <c r="MW7" s="1814"/>
      <c r="MX7" s="1814"/>
      <c r="MY7" s="1814"/>
      <c r="MZ7" s="1814"/>
      <c r="NA7" s="1814"/>
      <c r="NB7" s="1814"/>
      <c r="NC7" s="1814"/>
      <c r="ND7" s="1814"/>
      <c r="NE7" s="1814"/>
      <c r="NF7" s="1814"/>
      <c r="NG7" s="1814"/>
      <c r="NH7" s="1814"/>
      <c r="NI7" s="1814"/>
      <c r="NJ7" s="1814"/>
      <c r="NK7" s="1814"/>
      <c r="NL7" s="1814"/>
      <c r="NM7" s="1814"/>
      <c r="NN7" s="1814"/>
      <c r="NO7" s="1814"/>
      <c r="NP7" s="1814"/>
      <c r="NQ7" s="1814"/>
      <c r="NR7" s="1814"/>
      <c r="NS7" s="1814"/>
      <c r="NT7" s="1814"/>
      <c r="NU7" s="1814"/>
      <c r="NV7" s="1814"/>
      <c r="NW7" s="1814"/>
      <c r="NX7" s="1814"/>
      <c r="NY7" s="1814"/>
      <c r="NZ7" s="1814"/>
      <c r="OA7" s="1814"/>
      <c r="OB7" s="1814"/>
      <c r="OC7" s="1814"/>
      <c r="OD7" s="1814"/>
      <c r="OE7" s="1814"/>
      <c r="OF7" s="1814"/>
      <c r="OG7" s="1814"/>
      <c r="OH7" s="1814"/>
      <c r="OI7" s="1814"/>
      <c r="OJ7" s="1814"/>
      <c r="OK7" s="1814"/>
      <c r="OL7" s="1814"/>
      <c r="OM7" s="1814"/>
      <c r="ON7" s="1814"/>
      <c r="OO7" s="1814"/>
      <c r="OP7" s="1814"/>
      <c r="OQ7" s="1814"/>
      <c r="OR7" s="1814"/>
      <c r="OS7" s="1814"/>
      <c r="OT7" s="1814"/>
      <c r="OU7" s="1814"/>
      <c r="OV7" s="1814"/>
      <c r="OW7" s="1814"/>
      <c r="OX7" s="1814"/>
      <c r="OY7" s="1814"/>
      <c r="OZ7" s="1814"/>
      <c r="PA7" s="1814"/>
      <c r="PB7" s="1814"/>
      <c r="PC7" s="1814"/>
      <c r="PD7" s="1814"/>
      <c r="PE7" s="1814"/>
      <c r="PF7" s="1814"/>
      <c r="PG7" s="1814"/>
      <c r="PH7" s="1814"/>
      <c r="PI7" s="1814"/>
      <c r="PJ7" s="1814"/>
      <c r="PK7" s="1814"/>
      <c r="PL7" s="1814"/>
      <c r="PM7" s="1814"/>
      <c r="PN7" s="1814"/>
      <c r="PO7" s="1814"/>
      <c r="PP7" s="1814"/>
      <c r="PQ7" s="1814"/>
      <c r="PR7" s="1814"/>
      <c r="PS7" s="1814"/>
      <c r="PT7" s="1814"/>
      <c r="PU7" s="1814"/>
      <c r="PV7" s="1814"/>
      <c r="PW7" s="1814"/>
      <c r="PX7" s="1814"/>
      <c r="PY7" s="1814"/>
      <c r="PZ7" s="1814"/>
      <c r="QA7" s="1814"/>
      <c r="QB7" s="1814"/>
      <c r="QC7" s="1814"/>
      <c r="QD7" s="1814"/>
      <c r="QE7" s="1814"/>
      <c r="QF7" s="1814"/>
      <c r="QG7" s="1814"/>
      <c r="QH7" s="1814"/>
      <c r="QI7" s="1814"/>
      <c r="QJ7" s="1814"/>
      <c r="QK7" s="1814"/>
      <c r="QL7" s="1814"/>
      <c r="QM7" s="1814"/>
      <c r="QN7" s="1814"/>
      <c r="QO7" s="1814"/>
      <c r="QP7" s="1814"/>
      <c r="QQ7" s="1814"/>
      <c r="QR7" s="1814"/>
      <c r="QS7" s="1814"/>
      <c r="QT7" s="1814"/>
      <c r="QU7" s="1814"/>
      <c r="QV7" s="1814"/>
      <c r="QW7" s="1814"/>
      <c r="QX7" s="1814"/>
      <c r="QY7" s="1814"/>
      <c r="QZ7" s="1814"/>
      <c r="RA7" s="1814"/>
      <c r="RB7" s="1814"/>
      <c r="RC7" s="1814"/>
      <c r="RD7" s="1814"/>
      <c r="RE7" s="1814"/>
      <c r="RF7" s="1814"/>
      <c r="RG7" s="1814"/>
      <c r="RH7" s="1814"/>
      <c r="RI7" s="1814"/>
      <c r="RJ7" s="1814"/>
      <c r="RK7" s="1814"/>
      <c r="RL7" s="1814"/>
      <c r="RM7" s="1814"/>
      <c r="RN7" s="1814"/>
      <c r="RO7" s="1814"/>
      <c r="RP7" s="1814"/>
      <c r="RQ7" s="1814"/>
      <c r="RR7" s="1814"/>
      <c r="RS7" s="1814"/>
      <c r="RT7" s="1814"/>
      <c r="RU7" s="1814"/>
      <c r="RV7" s="1814"/>
      <c r="RW7" s="1814"/>
      <c r="RX7" s="1814"/>
      <c r="RY7" s="1814"/>
      <c r="RZ7" s="1814"/>
      <c r="SA7" s="1814"/>
      <c r="SB7" s="1814"/>
      <c r="SC7" s="1814"/>
      <c r="SD7" s="1814"/>
      <c r="SE7" s="1814"/>
      <c r="SF7" s="1814"/>
      <c r="SG7" s="1814"/>
      <c r="SH7" s="1814"/>
      <c r="SI7" s="1814"/>
      <c r="SJ7" s="1814"/>
      <c r="SK7" s="1814"/>
      <c r="SL7" s="1814"/>
      <c r="SM7" s="1814"/>
      <c r="SN7" s="1814"/>
      <c r="SO7" s="1814"/>
      <c r="SP7" s="1814"/>
      <c r="SQ7" s="1814"/>
      <c r="SR7" s="1814"/>
      <c r="SS7" s="1814"/>
      <c r="ST7" s="1814"/>
      <c r="SU7" s="1814"/>
      <c r="SV7" s="1814"/>
      <c r="SW7" s="1814"/>
      <c r="SX7" s="1814"/>
      <c r="SY7" s="1814"/>
      <c r="SZ7" s="1814"/>
      <c r="TA7" s="1814"/>
      <c r="TB7" s="1814"/>
      <c r="TC7" s="1814"/>
      <c r="TD7" s="1814"/>
      <c r="TE7" s="1814"/>
      <c r="TF7" s="1814"/>
      <c r="TG7" s="1814"/>
      <c r="TH7" s="1814"/>
      <c r="TI7" s="1814"/>
      <c r="TJ7" s="1814"/>
      <c r="TK7" s="1814"/>
      <c r="TL7" s="1814"/>
      <c r="TM7" s="1814"/>
      <c r="TN7" s="1814"/>
      <c r="TO7" s="1814"/>
      <c r="TP7" s="1814"/>
      <c r="TQ7" s="1814"/>
      <c r="TR7" s="1814"/>
      <c r="TS7" s="1814"/>
      <c r="TT7" s="1814"/>
      <c r="TU7" s="1814"/>
      <c r="TV7" s="1814"/>
      <c r="TW7" s="1814"/>
      <c r="TX7" s="1814"/>
      <c r="TY7" s="1814"/>
      <c r="TZ7" s="1814"/>
      <c r="UA7" s="1814"/>
      <c r="UB7" s="1814"/>
      <c r="UC7" s="1814"/>
      <c r="UD7" s="1814"/>
      <c r="UE7" s="1814"/>
      <c r="UF7" s="1814"/>
      <c r="UG7" s="1814"/>
      <c r="UH7" s="1814"/>
      <c r="UI7" s="1814"/>
      <c r="UJ7" s="1814"/>
      <c r="UK7" s="1814"/>
      <c r="UL7" s="1814"/>
      <c r="UM7" s="1814"/>
      <c r="UN7" s="1814"/>
      <c r="UO7" s="1814"/>
      <c r="UP7" s="1814"/>
      <c r="UQ7" s="1814"/>
      <c r="UR7" s="1814"/>
      <c r="US7" s="1814"/>
      <c r="UT7" s="1814"/>
      <c r="UU7" s="1814"/>
      <c r="UV7" s="1814"/>
      <c r="UW7" s="1814"/>
      <c r="UX7" s="1814"/>
      <c r="UY7" s="1814"/>
      <c r="UZ7" s="1814"/>
      <c r="VA7" s="1814"/>
      <c r="VB7" s="1814"/>
      <c r="VC7" s="1814"/>
      <c r="VD7" s="1814"/>
      <c r="VE7" s="1814"/>
      <c r="VF7" s="1814"/>
      <c r="VG7" s="1814"/>
      <c r="VH7" s="1814"/>
      <c r="VI7" s="1814"/>
      <c r="VJ7" s="1814"/>
      <c r="VK7" s="1814"/>
      <c r="VL7" s="1814"/>
      <c r="VM7" s="1814"/>
      <c r="VN7" s="1814"/>
      <c r="VO7" s="1814"/>
      <c r="VP7" s="1814"/>
      <c r="VQ7" s="1814"/>
      <c r="VR7" s="1814"/>
      <c r="VS7" s="1814"/>
      <c r="VT7" s="1814"/>
      <c r="VU7" s="1814"/>
      <c r="VV7" s="1814"/>
      <c r="VW7" s="1814"/>
      <c r="VX7" s="1814"/>
      <c r="VY7" s="1814"/>
      <c r="VZ7" s="1814"/>
      <c r="WA7" s="1814"/>
      <c r="WB7" s="1814"/>
      <c r="WC7" s="1814"/>
      <c r="WD7" s="1814"/>
      <c r="WE7" s="1814"/>
      <c r="WF7" s="1814"/>
      <c r="WG7" s="1814"/>
      <c r="WH7" s="1814"/>
      <c r="WI7" s="1814"/>
      <c r="WJ7" s="1814"/>
      <c r="WK7" s="1814"/>
      <c r="WL7" s="1814"/>
      <c r="WM7" s="1814"/>
      <c r="WN7" s="1814"/>
      <c r="WO7" s="1814"/>
      <c r="WP7" s="1814"/>
      <c r="WQ7" s="1814"/>
      <c r="WR7" s="1814"/>
      <c r="WS7" s="1814"/>
      <c r="WT7" s="1814"/>
      <c r="WU7" s="1814"/>
      <c r="WV7" s="1814"/>
      <c r="WW7" s="1814"/>
      <c r="WX7" s="1814"/>
      <c r="WY7" s="1814"/>
      <c r="WZ7" s="1814"/>
      <c r="XA7" s="1814"/>
      <c r="XB7" s="1814"/>
      <c r="XC7" s="1814"/>
      <c r="XD7" s="1814"/>
      <c r="XE7" s="1814"/>
      <c r="XF7" s="1814"/>
      <c r="XG7" s="1814"/>
      <c r="XH7" s="1814"/>
      <c r="XI7" s="1814"/>
      <c r="XJ7" s="1814"/>
      <c r="XK7" s="1814"/>
      <c r="XL7" s="1814"/>
      <c r="XM7" s="1814"/>
      <c r="XN7" s="1814"/>
      <c r="XO7" s="1814"/>
      <c r="XP7" s="1814"/>
      <c r="XQ7" s="1814"/>
      <c r="XR7" s="1814"/>
      <c r="XS7" s="1814"/>
      <c r="XT7" s="1814"/>
      <c r="XU7" s="1814"/>
      <c r="XV7" s="1814"/>
      <c r="XW7" s="1814"/>
      <c r="XX7" s="1814"/>
      <c r="XY7" s="1814"/>
      <c r="XZ7" s="1814"/>
      <c r="YA7" s="1814"/>
      <c r="YB7" s="1814"/>
      <c r="YC7" s="1814"/>
      <c r="YD7" s="1814"/>
      <c r="YE7" s="1814"/>
      <c r="YF7" s="1814"/>
      <c r="YG7" s="1814"/>
      <c r="YH7" s="1814"/>
      <c r="YI7" s="1814"/>
      <c r="YJ7" s="1814"/>
      <c r="YK7" s="1814"/>
      <c r="YL7" s="1814"/>
      <c r="YM7" s="1814"/>
      <c r="YN7" s="1814"/>
      <c r="YO7" s="1814"/>
      <c r="YP7" s="1814"/>
      <c r="YQ7" s="1814"/>
      <c r="YR7" s="1814"/>
      <c r="YS7" s="1814"/>
      <c r="YT7" s="1814"/>
      <c r="YU7" s="1814"/>
      <c r="YV7" s="1814"/>
      <c r="YW7" s="1814"/>
      <c r="YX7" s="1814"/>
      <c r="YY7" s="1814"/>
      <c r="YZ7" s="1814"/>
      <c r="ZA7" s="1814"/>
      <c r="ZB7" s="1814"/>
      <c r="ZC7" s="1814"/>
      <c r="ZD7" s="1814"/>
      <c r="ZE7" s="1814"/>
      <c r="ZF7" s="1814"/>
      <c r="ZG7" s="1814"/>
      <c r="ZH7" s="1814"/>
      <c r="ZI7" s="1814"/>
      <c r="ZJ7" s="1814"/>
      <c r="ZK7" s="1814"/>
      <c r="ZL7" s="1814"/>
      <c r="ZM7" s="1814"/>
      <c r="ZN7" s="1814"/>
      <c r="ZO7" s="1814"/>
      <c r="ZP7" s="1814"/>
      <c r="ZQ7" s="1814"/>
      <c r="ZR7" s="1814"/>
      <c r="ZS7" s="1814"/>
      <c r="ZT7" s="1814"/>
      <c r="ZU7" s="1814"/>
      <c r="ZV7" s="1814"/>
      <c r="ZW7" s="1814"/>
      <c r="ZX7" s="1814"/>
      <c r="ZY7" s="1814"/>
      <c r="ZZ7" s="1814"/>
      <c r="AAA7" s="1814"/>
      <c r="AAB7" s="1814"/>
      <c r="AAC7" s="1814"/>
      <c r="AAD7" s="1814"/>
      <c r="AAE7" s="1814"/>
      <c r="AAF7" s="1814"/>
      <c r="AAG7" s="1814"/>
      <c r="AAH7" s="1814"/>
      <c r="AAI7" s="1814"/>
      <c r="AAJ7" s="1814"/>
      <c r="AAK7" s="1814"/>
      <c r="AAL7" s="1814"/>
      <c r="AAM7" s="1814"/>
      <c r="AAN7" s="1814"/>
      <c r="AAO7" s="1814"/>
      <c r="AAP7" s="1814"/>
      <c r="AAQ7" s="1814"/>
      <c r="AAR7" s="1814"/>
      <c r="AAS7" s="1814"/>
      <c r="AAT7" s="1814"/>
      <c r="AAU7" s="1814"/>
      <c r="AAV7" s="1814"/>
      <c r="AAW7" s="1814"/>
      <c r="AAX7" s="1814"/>
      <c r="AAY7" s="1814"/>
      <c r="AAZ7" s="1814"/>
      <c r="ABA7" s="1814"/>
      <c r="ABB7" s="1814"/>
      <c r="ABC7" s="1814"/>
      <c r="ABD7" s="1814"/>
      <c r="ABE7" s="1814"/>
      <c r="ABF7" s="1814"/>
      <c r="ABG7" s="1814"/>
      <c r="ABH7" s="1814"/>
      <c r="ABI7" s="1814"/>
      <c r="ABJ7" s="1814"/>
      <c r="ABK7" s="1814"/>
      <c r="ABL7" s="1814"/>
      <c r="ABM7" s="1814"/>
      <c r="ABN7" s="1814"/>
      <c r="ABO7" s="1814"/>
      <c r="ABP7" s="1814"/>
      <c r="ABQ7" s="1814"/>
      <c r="ABR7" s="1814"/>
      <c r="ABS7" s="1814"/>
      <c r="ABT7" s="1814"/>
      <c r="ABU7" s="1814"/>
      <c r="ABV7" s="1814"/>
      <c r="ABW7" s="1814"/>
      <c r="ABX7" s="1814"/>
      <c r="ABY7" s="1814"/>
      <c r="ABZ7" s="1814"/>
      <c r="ACA7" s="1814"/>
      <c r="ACB7" s="1814"/>
      <c r="ACC7" s="1814"/>
      <c r="ACD7" s="1814"/>
      <c r="ACE7" s="1814"/>
      <c r="ACF7" s="1814"/>
      <c r="ACG7" s="1814"/>
      <c r="ACH7" s="1814"/>
      <c r="ACI7" s="1814"/>
      <c r="ACJ7" s="1814"/>
      <c r="ACK7" s="1814"/>
      <c r="ACL7" s="1814"/>
      <c r="ACM7" s="1814"/>
      <c r="ACN7" s="1814"/>
      <c r="ACO7" s="1814"/>
      <c r="ACP7" s="1814"/>
      <c r="ACQ7" s="1814"/>
      <c r="ACR7" s="1814"/>
      <c r="ACS7" s="1814"/>
      <c r="ACT7" s="1814"/>
      <c r="ACU7" s="1814"/>
      <c r="ACV7" s="1814"/>
      <c r="ACW7" s="1814"/>
      <c r="ACX7" s="1814"/>
      <c r="ACY7" s="1814"/>
      <c r="ACZ7" s="1814"/>
      <c r="ADA7" s="1814"/>
      <c r="ADB7" s="1814"/>
      <c r="ADC7" s="1814"/>
      <c r="ADD7" s="1814"/>
      <c r="ADE7" s="1814"/>
      <c r="ADF7" s="1814"/>
      <c r="ADG7" s="1814"/>
      <c r="ADH7" s="1814"/>
      <c r="ADI7" s="1814"/>
      <c r="ADJ7" s="1814"/>
      <c r="ADK7" s="1814"/>
      <c r="ADL7" s="1814"/>
      <c r="ADM7" s="1814"/>
      <c r="ADN7" s="1814"/>
      <c r="ADO7" s="1814"/>
      <c r="ADP7" s="1814"/>
      <c r="ADQ7" s="1814"/>
      <c r="ADR7" s="1814"/>
      <c r="ADS7" s="1814"/>
      <c r="ADT7" s="1814"/>
      <c r="ADU7" s="1814"/>
      <c r="ADV7" s="1814"/>
      <c r="ADW7" s="1814"/>
      <c r="ADX7" s="1814"/>
      <c r="ADY7" s="1814"/>
      <c r="ADZ7" s="1814"/>
      <c r="AEA7" s="1814"/>
      <c r="AEB7" s="1814"/>
      <c r="AEC7" s="1814"/>
      <c r="AED7" s="1814"/>
      <c r="AEE7" s="1814"/>
      <c r="AEF7" s="1814"/>
      <c r="AEG7" s="1814"/>
      <c r="AEH7" s="1814"/>
      <c r="AEI7" s="1814"/>
      <c r="AEJ7" s="1814"/>
      <c r="AEK7" s="1814"/>
      <c r="AEL7" s="1814"/>
      <c r="AEM7" s="1814"/>
      <c r="AEN7" s="1814"/>
      <c r="AEO7" s="1814"/>
      <c r="AEP7" s="1814"/>
      <c r="AEQ7" s="1814"/>
      <c r="AER7" s="1814"/>
      <c r="AES7" s="1814"/>
      <c r="AET7" s="1814"/>
      <c r="AEU7" s="1814"/>
      <c r="AEV7" s="1814"/>
      <c r="AEW7" s="1814"/>
      <c r="AEX7" s="1814"/>
      <c r="AEY7" s="1814"/>
      <c r="AEZ7" s="1814"/>
      <c r="AFA7" s="1814"/>
      <c r="AFB7" s="1814"/>
      <c r="AFC7" s="1814"/>
      <c r="AFD7" s="1814"/>
      <c r="AFE7" s="1814"/>
      <c r="AFF7" s="1814"/>
      <c r="AFG7" s="1814"/>
      <c r="AFH7" s="1814"/>
      <c r="AFI7" s="1814"/>
      <c r="AFJ7" s="1814"/>
      <c r="AFK7" s="1814"/>
      <c r="AFL7" s="1814"/>
      <c r="AFM7" s="1814"/>
      <c r="AFN7" s="1814"/>
      <c r="AFO7" s="1814"/>
      <c r="AFP7" s="1814"/>
      <c r="AFQ7" s="1814"/>
      <c r="AFR7" s="1814"/>
      <c r="AFS7" s="1814"/>
      <c r="AFT7" s="1814"/>
      <c r="AFU7" s="1814"/>
      <c r="AFV7" s="1814"/>
      <c r="AFW7" s="1814"/>
      <c r="AFX7" s="1814"/>
      <c r="AFY7" s="1814"/>
      <c r="AFZ7" s="1814"/>
      <c r="AGA7" s="1814"/>
      <c r="AGB7" s="1814"/>
      <c r="AGC7" s="1814"/>
      <c r="AGD7" s="1814"/>
      <c r="AGE7" s="1814"/>
      <c r="AGF7" s="1814"/>
      <c r="AGG7" s="1814"/>
      <c r="AGH7" s="1814"/>
      <c r="AGI7" s="1814"/>
      <c r="AGJ7" s="1814"/>
      <c r="AGK7" s="1814"/>
      <c r="AGL7" s="1814"/>
      <c r="AGM7" s="1814"/>
      <c r="AGN7" s="1814"/>
      <c r="AGO7" s="1814"/>
      <c r="AGP7" s="1814"/>
      <c r="AGQ7" s="1814"/>
      <c r="AGR7" s="1814"/>
      <c r="AGS7" s="1814"/>
      <c r="AGT7" s="1814"/>
      <c r="AGU7" s="1814"/>
      <c r="AGV7" s="1814"/>
      <c r="AGW7" s="1814"/>
      <c r="AGX7" s="1814"/>
      <c r="AGY7" s="1814"/>
      <c r="AGZ7" s="1814"/>
      <c r="AHA7" s="1814"/>
      <c r="AHB7" s="1814"/>
      <c r="AHC7" s="1814"/>
      <c r="AHD7" s="1814"/>
      <c r="AHE7" s="1814"/>
      <c r="AHF7" s="1814"/>
      <c r="AHG7" s="1814"/>
      <c r="AHH7" s="1814"/>
      <c r="AHI7" s="1814"/>
      <c r="AHJ7" s="1814"/>
      <c r="AHK7" s="1814"/>
      <c r="AHL7" s="1814"/>
      <c r="AHM7" s="1814"/>
      <c r="AHN7" s="1814"/>
      <c r="AHO7" s="1814"/>
      <c r="AHP7" s="1814"/>
      <c r="AHQ7" s="1814"/>
      <c r="AHR7" s="1814"/>
      <c r="AHS7" s="1814"/>
      <c r="AHT7" s="1814"/>
      <c r="AHU7" s="1814"/>
      <c r="AHV7" s="1814"/>
      <c r="AHW7" s="1814"/>
      <c r="AHX7" s="1814"/>
      <c r="AHY7" s="1814"/>
      <c r="AHZ7" s="1814"/>
      <c r="AIA7" s="1814"/>
      <c r="AIB7" s="1814"/>
      <c r="AIC7" s="1814"/>
      <c r="AID7" s="1814"/>
      <c r="AIE7" s="1814"/>
      <c r="AIF7" s="1814"/>
      <c r="AIG7" s="1814"/>
      <c r="AIH7" s="1814"/>
      <c r="AII7" s="1814"/>
      <c r="AIJ7" s="1814"/>
      <c r="AIK7" s="1814"/>
      <c r="AIL7" s="1814"/>
      <c r="AIM7" s="1814"/>
      <c r="AIN7" s="1814"/>
      <c r="AIO7" s="1814"/>
      <c r="AIP7" s="1814"/>
      <c r="AIQ7" s="1814"/>
      <c r="AIR7" s="1814"/>
      <c r="AIS7" s="1814"/>
      <c r="AIT7" s="1814"/>
      <c r="AIU7" s="1814"/>
      <c r="AIV7" s="1814"/>
      <c r="AIW7" s="1814"/>
      <c r="AIX7" s="1814"/>
      <c r="AIY7" s="1814"/>
      <c r="AIZ7" s="1814"/>
      <c r="AJA7" s="1814"/>
      <c r="AJB7" s="1814"/>
      <c r="AJC7" s="1814"/>
      <c r="AJD7" s="1814"/>
      <c r="AJE7" s="1814"/>
      <c r="AJF7" s="1814"/>
      <c r="AJG7" s="1814"/>
      <c r="AJH7" s="1814"/>
      <c r="AJI7" s="1814"/>
      <c r="AJJ7" s="1814"/>
      <c r="AJK7" s="1814"/>
      <c r="AJL7" s="1814"/>
      <c r="AJM7" s="1814"/>
      <c r="AJN7" s="1814"/>
      <c r="AJO7" s="1814"/>
      <c r="AJP7" s="1814"/>
      <c r="AJQ7" s="1814"/>
      <c r="AJR7" s="1814"/>
      <c r="AJS7" s="1814"/>
      <c r="AJT7" s="1814"/>
      <c r="AJU7" s="1814"/>
      <c r="AJV7" s="1814"/>
      <c r="AJW7" s="1814"/>
      <c r="AJX7" s="1814"/>
      <c r="AJY7" s="1814"/>
      <c r="AJZ7" s="1814"/>
      <c r="AKA7" s="1814"/>
      <c r="AKB7" s="1814"/>
      <c r="AKC7" s="1814"/>
      <c r="AKD7" s="1814"/>
      <c r="AKE7" s="1814"/>
      <c r="AKF7" s="1814"/>
      <c r="AKG7" s="1814"/>
      <c r="AKH7" s="1814"/>
      <c r="AKI7" s="1814"/>
      <c r="AKJ7" s="1814"/>
      <c r="AKK7" s="1814"/>
      <c r="AKL7" s="1814"/>
      <c r="AKM7" s="1814"/>
      <c r="AKN7" s="1814"/>
      <c r="AKO7" s="1814"/>
      <c r="AKP7" s="1814"/>
      <c r="AKQ7" s="1814"/>
      <c r="AKR7" s="1814"/>
      <c r="AKS7" s="1814"/>
      <c r="AKT7" s="1814"/>
      <c r="AKU7" s="1814"/>
      <c r="AKV7" s="1814"/>
      <c r="AKW7" s="1814"/>
      <c r="AKX7" s="1814"/>
      <c r="AKY7" s="1814"/>
      <c r="AKZ7" s="1814"/>
      <c r="ALA7" s="1814"/>
      <c r="ALB7" s="1814"/>
      <c r="ALC7" s="1814"/>
      <c r="ALD7" s="1814"/>
      <c r="ALE7" s="1814"/>
      <c r="ALF7" s="1814"/>
      <c r="ALG7" s="1814"/>
      <c r="ALH7" s="1814"/>
      <c r="ALI7" s="1814"/>
      <c r="ALJ7" s="1814"/>
      <c r="ALK7" s="1814"/>
      <c r="ALL7" s="1814"/>
      <c r="ALM7" s="1814"/>
      <c r="ALN7" s="1814"/>
      <c r="ALO7" s="1814"/>
      <c r="ALP7" s="1814"/>
      <c r="ALQ7" s="1814"/>
      <c r="ALR7" s="1814"/>
      <c r="ALS7" s="1814"/>
      <c r="ALT7" s="1814"/>
      <c r="ALU7" s="1814"/>
      <c r="ALV7" s="1814"/>
      <c r="ALW7" s="1814"/>
      <c r="ALX7" s="1814"/>
      <c r="ALY7" s="1814"/>
      <c r="ALZ7" s="1814"/>
      <c r="AMA7" s="1814"/>
      <c r="AMB7" s="1814"/>
      <c r="AMC7" s="1814"/>
      <c r="AMD7" s="1814"/>
      <c r="AME7" s="1814"/>
      <c r="AMF7" s="1814"/>
      <c r="AMG7" s="1814"/>
      <c r="AMH7" s="1814"/>
      <c r="AMI7" s="1814"/>
      <c r="AMJ7" s="1814"/>
      <c r="AMK7" s="1814"/>
      <c r="AML7" s="1814"/>
      <c r="AMM7" s="1814"/>
      <c r="AMN7" s="1814"/>
      <c r="AMO7" s="1814"/>
      <c r="AMP7" s="1814"/>
      <c r="AMQ7" s="1814"/>
      <c r="AMR7" s="1814"/>
      <c r="AMS7" s="1814"/>
      <c r="AMT7" s="1814"/>
      <c r="AMU7" s="1814"/>
      <c r="AMV7" s="1814"/>
      <c r="AMW7" s="1814"/>
      <c r="AMX7" s="1814"/>
      <c r="AMY7" s="1814"/>
      <c r="AMZ7" s="1814"/>
      <c r="ANA7" s="1814"/>
      <c r="ANB7" s="1814"/>
      <c r="ANC7" s="1814"/>
      <c r="AND7" s="1814"/>
      <c r="ANE7" s="1814"/>
      <c r="ANF7" s="1814"/>
      <c r="ANG7" s="1814"/>
      <c r="ANH7" s="1814"/>
      <c r="ANI7" s="1814"/>
      <c r="ANJ7" s="1814"/>
      <c r="ANK7" s="1814"/>
      <c r="ANL7" s="1814"/>
      <c r="ANM7" s="1814"/>
      <c r="ANN7" s="1814"/>
      <c r="ANO7" s="1814"/>
      <c r="ANP7" s="1814"/>
      <c r="ANQ7" s="1814"/>
      <c r="ANR7" s="1814"/>
      <c r="ANS7" s="1814"/>
      <c r="ANT7" s="1814"/>
      <c r="ANU7" s="1814"/>
      <c r="ANV7" s="1814"/>
      <c r="ANW7" s="1814"/>
      <c r="ANX7" s="1814"/>
      <c r="ANY7" s="1814"/>
      <c r="ANZ7" s="1814"/>
      <c r="AOA7" s="1814"/>
      <c r="AOB7" s="1814"/>
      <c r="AOC7" s="1814"/>
      <c r="AOD7" s="1814"/>
      <c r="AOE7" s="1814"/>
      <c r="AOF7" s="1814"/>
      <c r="AOG7" s="1814"/>
      <c r="AOH7" s="1814"/>
      <c r="AOI7" s="1814"/>
      <c r="AOJ7" s="1814"/>
      <c r="AOK7" s="1814"/>
      <c r="AOL7" s="1814"/>
      <c r="AOM7" s="1814"/>
      <c r="AON7" s="1814"/>
      <c r="AOO7" s="1814"/>
      <c r="AOP7" s="1814"/>
      <c r="AOQ7" s="1814"/>
      <c r="AOR7" s="1814"/>
      <c r="AOS7" s="1814"/>
      <c r="AOT7" s="1814"/>
      <c r="AOU7" s="1814"/>
      <c r="AOV7" s="1814"/>
      <c r="AOW7" s="1814"/>
      <c r="AOX7" s="1814"/>
      <c r="AOY7" s="1814"/>
      <c r="AOZ7" s="1814"/>
      <c r="APA7" s="1814"/>
      <c r="APB7" s="1814"/>
      <c r="APC7" s="1814"/>
      <c r="APD7" s="1814"/>
      <c r="APE7" s="1814"/>
      <c r="APF7" s="1814"/>
      <c r="APG7" s="1814"/>
      <c r="APH7" s="1814"/>
      <c r="API7" s="1814"/>
      <c r="APJ7" s="1814"/>
      <c r="APK7" s="1814"/>
      <c r="APL7" s="1814"/>
      <c r="APM7" s="1814"/>
      <c r="APN7" s="1814"/>
      <c r="APO7" s="1814"/>
      <c r="APP7" s="1814"/>
      <c r="APQ7" s="1814"/>
      <c r="APR7" s="1814"/>
      <c r="APS7" s="1814"/>
      <c r="APT7" s="1814"/>
      <c r="APU7" s="1814"/>
      <c r="APV7" s="1814"/>
      <c r="APW7" s="1814"/>
      <c r="APX7" s="1814"/>
      <c r="APY7" s="1814"/>
      <c r="APZ7" s="1814"/>
      <c r="AQA7" s="1814"/>
      <c r="AQB7" s="1814"/>
      <c r="AQC7" s="1814"/>
      <c r="AQD7" s="1814"/>
      <c r="AQE7" s="1814"/>
      <c r="AQF7" s="1814"/>
      <c r="AQG7" s="1814"/>
      <c r="AQH7" s="1814"/>
      <c r="AQI7" s="1814"/>
      <c r="AQJ7" s="1814"/>
      <c r="AQK7" s="1814"/>
      <c r="AQL7" s="1814"/>
      <c r="AQM7" s="1814"/>
      <c r="AQN7" s="1814"/>
      <c r="AQO7" s="1814"/>
      <c r="AQP7" s="1814"/>
      <c r="AQQ7" s="1814"/>
      <c r="AQR7" s="1814"/>
      <c r="AQS7" s="1814"/>
      <c r="AQT7" s="1814"/>
      <c r="AQU7" s="1814"/>
      <c r="AQV7" s="1814"/>
      <c r="AQW7" s="1814"/>
      <c r="AQX7" s="1814"/>
      <c r="AQY7" s="1814"/>
      <c r="AQZ7" s="1814"/>
      <c r="ARA7" s="1814"/>
      <c r="ARB7" s="1814"/>
      <c r="ARC7" s="1814"/>
      <c r="ARD7" s="1814"/>
      <c r="ARE7" s="1814"/>
      <c r="ARF7" s="1814"/>
      <c r="ARG7" s="1814"/>
      <c r="ARH7" s="1814"/>
      <c r="ARI7" s="1814"/>
      <c r="ARJ7" s="1814"/>
      <c r="ARK7" s="1814"/>
      <c r="ARL7" s="1814"/>
      <c r="ARM7" s="1814"/>
      <c r="ARN7" s="1814"/>
      <c r="ARO7" s="1814"/>
      <c r="ARP7" s="1814"/>
      <c r="ARQ7" s="1814"/>
      <c r="ARR7" s="1814"/>
      <c r="ARS7" s="1814"/>
      <c r="ART7" s="1814"/>
      <c r="ARU7" s="1814"/>
      <c r="ARV7" s="1814"/>
      <c r="ARW7" s="1814"/>
      <c r="ARX7" s="1814"/>
      <c r="ARY7" s="1814"/>
      <c r="ARZ7" s="1814"/>
      <c r="ASA7" s="1814"/>
      <c r="ASB7" s="1814"/>
      <c r="ASC7" s="1814"/>
      <c r="ASD7" s="1814"/>
      <c r="ASE7" s="1814"/>
      <c r="ASF7" s="1814"/>
      <c r="ASG7" s="1814"/>
      <c r="ASH7" s="1814"/>
      <c r="ASI7" s="1814"/>
      <c r="ASJ7" s="1814"/>
      <c r="ASK7" s="1814"/>
      <c r="ASL7" s="1814"/>
      <c r="ASM7" s="1814"/>
      <c r="ASN7" s="1814"/>
      <c r="ASO7" s="1814"/>
      <c r="ASP7" s="1814"/>
      <c r="ASQ7" s="1814"/>
      <c r="ASR7" s="1814"/>
      <c r="ASS7" s="1814"/>
      <c r="AST7" s="1814"/>
      <c r="ASU7" s="1814"/>
      <c r="ASV7" s="1814"/>
      <c r="ASW7" s="1814"/>
      <c r="ASX7" s="1814"/>
      <c r="ASY7" s="1814"/>
      <c r="ASZ7" s="1814"/>
      <c r="ATA7" s="1814"/>
      <c r="ATB7" s="1814"/>
      <c r="ATC7" s="1814"/>
      <c r="ATD7" s="1814"/>
      <c r="ATE7" s="1814"/>
      <c r="ATF7" s="1814"/>
      <c r="ATG7" s="1814"/>
      <c r="ATH7" s="1814"/>
      <c r="ATI7" s="1814"/>
      <c r="ATJ7" s="1814"/>
      <c r="ATK7" s="1814"/>
      <c r="ATL7" s="1814"/>
      <c r="ATM7" s="1814"/>
      <c r="ATN7" s="1814"/>
      <c r="ATO7" s="1814"/>
      <c r="ATP7" s="1814"/>
      <c r="ATQ7" s="1814"/>
      <c r="ATR7" s="1814"/>
      <c r="ATS7" s="1814"/>
      <c r="ATT7" s="1814"/>
      <c r="ATU7" s="1814"/>
      <c r="ATV7" s="1814"/>
      <c r="ATW7" s="1814"/>
      <c r="ATX7" s="1814"/>
      <c r="ATY7" s="1814"/>
      <c r="ATZ7" s="1814"/>
      <c r="AUA7" s="1814"/>
      <c r="AUB7" s="1814"/>
      <c r="AUC7" s="1814"/>
      <c r="AUD7" s="1814"/>
      <c r="AUE7" s="1814"/>
      <c r="AUF7" s="1814"/>
      <c r="AUG7" s="1814"/>
      <c r="AUH7" s="1814"/>
      <c r="AUI7" s="1814"/>
      <c r="AUJ7" s="1814"/>
      <c r="AUK7" s="1814"/>
      <c r="AUL7" s="1814"/>
      <c r="AUM7" s="1814"/>
      <c r="AUN7" s="1814"/>
      <c r="AUO7" s="1814"/>
      <c r="AUP7" s="1814"/>
      <c r="AUQ7" s="1814"/>
      <c r="AUR7" s="1814"/>
      <c r="AUS7" s="1814"/>
      <c r="AUT7" s="1814"/>
      <c r="AUU7" s="1814"/>
      <c r="AUV7" s="1814"/>
      <c r="AUW7" s="1814"/>
      <c r="AUX7" s="1814"/>
      <c r="AUY7" s="1814"/>
      <c r="AUZ7" s="1814"/>
      <c r="AVA7" s="1814"/>
      <c r="AVB7" s="1814"/>
      <c r="AVC7" s="1814"/>
      <c r="AVD7" s="1814"/>
      <c r="AVE7" s="1814"/>
      <c r="AVF7" s="1814"/>
      <c r="AVG7" s="1814"/>
      <c r="AVH7" s="1814"/>
      <c r="AVI7" s="1814"/>
      <c r="AVJ7" s="1814"/>
      <c r="AVK7" s="1814"/>
      <c r="AVL7" s="1814"/>
      <c r="AVM7" s="1814"/>
      <c r="AVN7" s="1814"/>
      <c r="AVO7" s="1814"/>
      <c r="AVP7" s="1814"/>
      <c r="AVQ7" s="1814"/>
      <c r="AVR7" s="1814"/>
      <c r="AVS7" s="1814"/>
      <c r="AVT7" s="1814"/>
      <c r="AVU7" s="1814"/>
      <c r="AVV7" s="1814"/>
      <c r="AVW7" s="1814"/>
      <c r="AVX7" s="1814"/>
      <c r="AVY7" s="1814"/>
      <c r="AVZ7" s="1814"/>
      <c r="AWA7" s="1814"/>
      <c r="AWB7" s="1814"/>
      <c r="AWC7" s="1814"/>
      <c r="AWD7" s="1814"/>
      <c r="AWE7" s="1814"/>
      <c r="AWF7" s="1814"/>
      <c r="AWG7" s="1814"/>
      <c r="AWH7" s="1814"/>
      <c r="AWI7" s="1814"/>
      <c r="AWJ7" s="1814"/>
      <c r="AWK7" s="1814"/>
      <c r="AWL7" s="1814"/>
      <c r="AWM7" s="1814"/>
      <c r="AWN7" s="1814"/>
      <c r="AWO7" s="1814"/>
      <c r="AWP7" s="1814"/>
      <c r="AWQ7" s="1814"/>
      <c r="AWR7" s="1814"/>
      <c r="AWS7" s="1814"/>
      <c r="AWT7" s="1814"/>
      <c r="AWU7" s="1814"/>
      <c r="AWV7" s="1814"/>
      <c r="AWW7" s="1814"/>
      <c r="AWX7" s="1814"/>
      <c r="AWY7" s="1814"/>
      <c r="AWZ7" s="1814"/>
      <c r="AXA7" s="1814"/>
      <c r="AXB7" s="1814"/>
      <c r="AXC7" s="1814"/>
      <c r="AXD7" s="1814"/>
      <c r="AXE7" s="1814"/>
      <c r="AXF7" s="1814"/>
      <c r="AXG7" s="1814"/>
      <c r="AXH7" s="1814"/>
      <c r="AXI7" s="1814"/>
      <c r="AXJ7" s="1814"/>
      <c r="AXK7" s="1814"/>
      <c r="AXL7" s="1814"/>
      <c r="AXM7" s="1814"/>
      <c r="AXN7" s="1814"/>
      <c r="AXO7" s="1814"/>
      <c r="AXP7" s="1814"/>
      <c r="AXQ7" s="1814"/>
      <c r="AXR7" s="1814"/>
      <c r="AXS7" s="1814"/>
      <c r="AXT7" s="1814"/>
      <c r="AXU7" s="1814"/>
      <c r="AXV7" s="1814"/>
      <c r="AXW7" s="1814"/>
      <c r="AXX7" s="1814"/>
      <c r="AXY7" s="1814"/>
      <c r="AXZ7" s="1814"/>
      <c r="AYA7" s="1814"/>
      <c r="AYB7" s="1814"/>
      <c r="AYC7" s="1814"/>
      <c r="AYD7" s="1814"/>
      <c r="AYE7" s="1814"/>
      <c r="AYF7" s="1814"/>
      <c r="AYG7" s="1814"/>
      <c r="AYH7" s="1814"/>
      <c r="AYI7" s="1814"/>
      <c r="AYJ7" s="1814"/>
      <c r="AYK7" s="1814"/>
      <c r="AYL7" s="1814"/>
      <c r="AYM7" s="1814"/>
      <c r="AYN7" s="1814"/>
      <c r="AYO7" s="1814"/>
      <c r="AYP7" s="1814"/>
      <c r="AYQ7" s="1814"/>
      <c r="AYR7" s="1814"/>
      <c r="AYS7" s="1814"/>
      <c r="AYT7" s="1814"/>
      <c r="AYU7" s="1814"/>
      <c r="AYV7" s="1814"/>
      <c r="AYW7" s="1814"/>
      <c r="AYX7" s="1814"/>
      <c r="AYY7" s="1814"/>
      <c r="AYZ7" s="1814"/>
      <c r="AZA7" s="1814"/>
      <c r="AZB7" s="1814"/>
      <c r="AZC7" s="1814"/>
      <c r="AZD7" s="1814"/>
      <c r="AZE7" s="1814"/>
      <c r="AZF7" s="1814"/>
      <c r="AZG7" s="1814"/>
      <c r="AZH7" s="1814"/>
      <c r="AZI7" s="1814"/>
      <c r="AZJ7" s="1814"/>
      <c r="AZK7" s="1814"/>
      <c r="AZL7" s="1814"/>
      <c r="AZM7" s="1814"/>
      <c r="AZN7" s="1814"/>
      <c r="AZO7" s="1814"/>
      <c r="AZP7" s="1814"/>
      <c r="AZQ7" s="1814"/>
      <c r="AZR7" s="1814"/>
      <c r="AZS7" s="1814"/>
      <c r="AZT7" s="1814"/>
      <c r="AZU7" s="1814"/>
      <c r="AZV7" s="1814"/>
      <c r="AZW7" s="1814"/>
      <c r="AZX7" s="1814"/>
      <c r="AZY7" s="1814"/>
      <c r="AZZ7" s="1814"/>
      <c r="BAA7" s="1814"/>
      <c r="BAB7" s="1814"/>
      <c r="BAC7" s="1814"/>
      <c r="BAD7" s="1814"/>
      <c r="BAE7" s="1814"/>
      <c r="BAF7" s="1814"/>
      <c r="BAG7" s="1814"/>
      <c r="BAH7" s="1814"/>
      <c r="BAI7" s="1814"/>
      <c r="BAJ7" s="1814"/>
      <c r="BAK7" s="1814"/>
      <c r="BAL7" s="1814"/>
      <c r="BAM7" s="1814"/>
      <c r="BAN7" s="1814"/>
      <c r="BAO7" s="1814"/>
      <c r="BAP7" s="1814"/>
      <c r="BAQ7" s="1814"/>
      <c r="BAR7" s="1814"/>
      <c r="BAS7" s="1814"/>
      <c r="BAT7" s="1814"/>
      <c r="BAU7" s="1814"/>
      <c r="BAV7" s="1814"/>
      <c r="BAW7" s="1814"/>
      <c r="BAX7" s="1814"/>
      <c r="BAY7" s="1814"/>
      <c r="BAZ7" s="1814"/>
      <c r="BBA7" s="1814"/>
      <c r="BBB7" s="1814"/>
      <c r="BBC7" s="1814"/>
      <c r="BBD7" s="1814"/>
      <c r="BBE7" s="1814"/>
      <c r="BBF7" s="1814"/>
      <c r="BBG7" s="1814"/>
      <c r="BBH7" s="1814"/>
      <c r="BBI7" s="1814"/>
      <c r="BBJ7" s="1814"/>
      <c r="BBK7" s="1814"/>
      <c r="BBL7" s="1814"/>
      <c r="BBM7" s="1814"/>
      <c r="BBN7" s="1814"/>
      <c r="BBO7" s="1814"/>
      <c r="BBP7" s="1814"/>
      <c r="BBQ7" s="1814"/>
      <c r="BBR7" s="1814"/>
      <c r="BBS7" s="1814"/>
      <c r="BBT7" s="1814"/>
      <c r="BBU7" s="1814"/>
      <c r="BBV7" s="1814"/>
      <c r="BBW7" s="1814"/>
      <c r="BBX7" s="1814"/>
      <c r="BBY7" s="1814"/>
      <c r="BBZ7" s="1814"/>
      <c r="BCA7" s="1814"/>
      <c r="BCB7" s="1814"/>
      <c r="BCC7" s="1814"/>
      <c r="BCD7" s="1814"/>
      <c r="BCE7" s="1814"/>
      <c r="BCF7" s="1814"/>
      <c r="BCG7" s="1814"/>
      <c r="BCH7" s="1814"/>
      <c r="BCI7" s="1814"/>
      <c r="BCJ7" s="1814"/>
      <c r="BCK7" s="1814"/>
      <c r="BCL7" s="1814"/>
      <c r="BCM7" s="1814"/>
      <c r="BCN7" s="1814"/>
      <c r="BCO7" s="1814"/>
      <c r="BCP7" s="1814"/>
      <c r="BCQ7" s="1814"/>
      <c r="BCR7" s="1814"/>
      <c r="BCS7" s="1814"/>
      <c r="BCT7" s="1814"/>
      <c r="BCU7" s="1814"/>
      <c r="BCV7" s="1814"/>
      <c r="BCW7" s="1814"/>
      <c r="BCX7" s="1814"/>
      <c r="BCY7" s="1814"/>
      <c r="BCZ7" s="1814"/>
      <c r="BDA7" s="1814"/>
      <c r="BDB7" s="1814"/>
      <c r="BDC7" s="1814"/>
      <c r="BDD7" s="1814"/>
      <c r="BDE7" s="1814"/>
      <c r="BDF7" s="1814"/>
      <c r="BDG7" s="1814"/>
      <c r="BDH7" s="1814"/>
      <c r="BDI7" s="1814"/>
      <c r="BDJ7" s="1814"/>
      <c r="BDK7" s="1814"/>
      <c r="BDL7" s="1814"/>
      <c r="BDM7" s="1814"/>
      <c r="BDN7" s="1814"/>
      <c r="BDO7" s="1814"/>
      <c r="BDP7" s="1814"/>
      <c r="BDQ7" s="1814"/>
      <c r="BDR7" s="1814"/>
      <c r="BDS7" s="1814"/>
      <c r="BDT7" s="1814"/>
      <c r="BDU7" s="1814"/>
      <c r="BDV7" s="1814"/>
      <c r="BDW7" s="1814"/>
      <c r="BDX7" s="1814"/>
      <c r="BDY7" s="1814"/>
      <c r="BDZ7" s="1814"/>
      <c r="BEA7" s="1814"/>
      <c r="BEB7" s="1814"/>
      <c r="BEC7" s="1814"/>
      <c r="BED7" s="1814"/>
      <c r="BEE7" s="1814"/>
      <c r="BEF7" s="1814"/>
      <c r="BEG7" s="1814"/>
      <c r="BEH7" s="1814"/>
      <c r="BEI7" s="1814"/>
      <c r="BEJ7" s="1814"/>
      <c r="BEK7" s="1814"/>
      <c r="BEL7" s="1814"/>
      <c r="BEM7" s="1814"/>
      <c r="BEN7" s="1814"/>
      <c r="BEO7" s="1814"/>
      <c r="BEP7" s="1814"/>
      <c r="BEQ7" s="1814"/>
      <c r="BER7" s="1814"/>
      <c r="BES7" s="1814"/>
      <c r="BET7" s="1814"/>
      <c r="BEU7" s="1814"/>
      <c r="BEV7" s="1814"/>
      <c r="BEW7" s="1814"/>
      <c r="BEX7" s="1814"/>
      <c r="BEY7" s="1814"/>
      <c r="BEZ7" s="1814"/>
      <c r="BFA7" s="1814"/>
      <c r="BFB7" s="1814"/>
      <c r="BFC7" s="1814"/>
      <c r="BFD7" s="1814"/>
      <c r="BFE7" s="1814"/>
      <c r="BFF7" s="1814"/>
      <c r="BFG7" s="1814"/>
      <c r="BFH7" s="1814"/>
      <c r="BFI7" s="1814"/>
      <c r="BFJ7" s="1814"/>
      <c r="BFK7" s="1814"/>
      <c r="BFL7" s="1814"/>
      <c r="BFM7" s="1814"/>
      <c r="BFN7" s="1814"/>
      <c r="BFO7" s="1814"/>
      <c r="BFP7" s="1814"/>
      <c r="BFQ7" s="1814"/>
      <c r="BFR7" s="1814"/>
      <c r="BFS7" s="1814"/>
      <c r="BFT7" s="1814"/>
      <c r="BFU7" s="1814"/>
      <c r="BFV7" s="1814"/>
      <c r="BFW7" s="1814"/>
      <c r="BFX7" s="1814"/>
      <c r="BFY7" s="1814"/>
      <c r="BFZ7" s="1814"/>
      <c r="BGA7" s="1814"/>
      <c r="BGB7" s="1814"/>
      <c r="BGC7" s="1814"/>
      <c r="BGD7" s="1814"/>
      <c r="BGE7" s="1814"/>
      <c r="BGF7" s="1814"/>
      <c r="BGG7" s="1814"/>
      <c r="BGH7" s="1814"/>
      <c r="BGI7" s="1814"/>
      <c r="BGJ7" s="1814"/>
      <c r="BGK7" s="1814"/>
      <c r="BGL7" s="1814"/>
      <c r="BGM7" s="1814"/>
      <c r="BGN7" s="1814"/>
      <c r="BGO7" s="1814"/>
      <c r="BGP7" s="1814"/>
      <c r="BGQ7" s="1814"/>
      <c r="BGR7" s="1814"/>
      <c r="BGS7" s="1814"/>
      <c r="BGT7" s="1814"/>
      <c r="BGU7" s="1814"/>
      <c r="BGV7" s="1814"/>
      <c r="BGW7" s="1814"/>
      <c r="BGX7" s="1814"/>
      <c r="BGY7" s="1814"/>
      <c r="BGZ7" s="1814"/>
      <c r="BHA7" s="1814"/>
      <c r="BHB7" s="1814"/>
      <c r="BHC7" s="1814"/>
      <c r="BHD7" s="1814"/>
      <c r="BHE7" s="1814"/>
      <c r="BHF7" s="1814"/>
      <c r="BHG7" s="1814"/>
      <c r="BHH7" s="1814"/>
      <c r="BHI7" s="1814"/>
      <c r="BHJ7" s="1814"/>
      <c r="BHK7" s="1814"/>
      <c r="BHL7" s="1814"/>
      <c r="BHM7" s="1814"/>
      <c r="BHN7" s="1814"/>
      <c r="BHO7" s="1814"/>
      <c r="BHP7" s="1814"/>
      <c r="BHQ7" s="1814"/>
      <c r="BHR7" s="1814"/>
      <c r="BHS7" s="1814"/>
      <c r="BHT7" s="1814"/>
      <c r="BHU7" s="1814"/>
      <c r="BHV7" s="1814"/>
      <c r="BHW7" s="1814"/>
      <c r="BHX7" s="1814"/>
      <c r="BHY7" s="1814"/>
      <c r="BHZ7" s="1814"/>
      <c r="BIA7" s="1814"/>
      <c r="BIB7" s="1814"/>
      <c r="BIC7" s="1814"/>
      <c r="BID7" s="1814"/>
      <c r="BIE7" s="1814"/>
      <c r="BIF7" s="1814"/>
      <c r="BIG7" s="1814"/>
      <c r="BIH7" s="1814"/>
      <c r="BII7" s="1814"/>
      <c r="BIJ7" s="1814"/>
      <c r="BIK7" s="1814"/>
      <c r="BIL7" s="1814"/>
      <c r="BIM7" s="1814"/>
      <c r="BIN7" s="1814"/>
      <c r="BIO7" s="1814"/>
      <c r="BIP7" s="1814"/>
      <c r="BIQ7" s="1814"/>
      <c r="BIR7" s="1814"/>
      <c r="BIS7" s="1814"/>
      <c r="BIT7" s="1814"/>
      <c r="BIU7" s="1814"/>
      <c r="BIV7" s="1814"/>
      <c r="BIW7" s="1814"/>
      <c r="BIX7" s="1814"/>
      <c r="BIY7" s="1814"/>
      <c r="BIZ7" s="1814"/>
      <c r="BJA7" s="1814"/>
      <c r="BJB7" s="1814"/>
      <c r="BJC7" s="1814"/>
      <c r="BJD7" s="1814"/>
      <c r="BJE7" s="1814"/>
      <c r="BJF7" s="1814"/>
      <c r="BJG7" s="1814"/>
      <c r="BJH7" s="1814"/>
      <c r="BJI7" s="1814"/>
      <c r="BJJ7" s="1814"/>
      <c r="BJK7" s="1814"/>
      <c r="BJL7" s="1814"/>
      <c r="BJM7" s="1814"/>
      <c r="BJN7" s="1814"/>
      <c r="BJO7" s="1814"/>
      <c r="BJP7" s="1814"/>
      <c r="BJQ7" s="1814"/>
      <c r="BJR7" s="1814"/>
      <c r="BJS7" s="1814"/>
      <c r="BJT7" s="1814"/>
      <c r="BJU7" s="1814"/>
      <c r="BJV7" s="1814"/>
      <c r="BJW7" s="1814"/>
      <c r="BJX7" s="1814"/>
      <c r="BJY7" s="1814"/>
      <c r="BJZ7" s="1814"/>
      <c r="BKA7" s="1814"/>
      <c r="BKB7" s="1814"/>
      <c r="BKC7" s="1814"/>
      <c r="BKD7" s="1814"/>
      <c r="BKE7" s="1814"/>
      <c r="BKF7" s="1814"/>
      <c r="BKG7" s="1814"/>
      <c r="BKH7" s="1814"/>
      <c r="BKI7" s="1814"/>
      <c r="BKJ7" s="1814"/>
      <c r="BKK7" s="1814"/>
      <c r="BKL7" s="1814"/>
      <c r="BKM7" s="1814"/>
      <c r="BKN7" s="1814"/>
      <c r="BKO7" s="1814"/>
      <c r="BKP7" s="1814"/>
      <c r="BKQ7" s="1814"/>
      <c r="BKR7" s="1814"/>
      <c r="BKS7" s="1814"/>
      <c r="BKT7" s="1814"/>
      <c r="BKU7" s="1814"/>
      <c r="BKV7" s="1814"/>
      <c r="BKW7" s="1814"/>
      <c r="BKX7" s="1814"/>
      <c r="BKY7" s="1814"/>
      <c r="BKZ7" s="1814"/>
      <c r="BLA7" s="1814"/>
      <c r="BLB7" s="1814"/>
      <c r="BLC7" s="1814"/>
      <c r="BLD7" s="1814"/>
      <c r="BLE7" s="1814"/>
      <c r="BLF7" s="1814"/>
      <c r="BLG7" s="1814"/>
      <c r="BLH7" s="1814"/>
      <c r="BLI7" s="1814"/>
      <c r="BLJ7" s="1814"/>
      <c r="BLK7" s="1814"/>
      <c r="BLL7" s="1814"/>
      <c r="BLM7" s="1814"/>
      <c r="BLN7" s="1814"/>
      <c r="BLO7" s="1814"/>
      <c r="BLP7" s="1814"/>
      <c r="BLQ7" s="1814"/>
      <c r="BLR7" s="1814"/>
      <c r="BLS7" s="1814"/>
      <c r="BLT7" s="1814"/>
      <c r="BLU7" s="1814"/>
      <c r="BLV7" s="1814"/>
      <c r="BLW7" s="1814"/>
      <c r="BLX7" s="1814"/>
      <c r="BLY7" s="1814"/>
      <c r="BLZ7" s="1814"/>
      <c r="BMA7" s="1814"/>
      <c r="BMB7" s="1814"/>
      <c r="BMC7" s="1814"/>
      <c r="BMD7" s="1814"/>
      <c r="BME7" s="1814"/>
      <c r="BMF7" s="1814"/>
      <c r="BMG7" s="1814"/>
      <c r="BMH7" s="1814"/>
      <c r="BMI7" s="1814"/>
      <c r="BMJ7" s="1814"/>
      <c r="BMK7" s="1814"/>
      <c r="BML7" s="1814"/>
      <c r="BMM7" s="1814"/>
      <c r="BMN7" s="1814"/>
      <c r="BMO7" s="1814"/>
      <c r="BMP7" s="1814"/>
      <c r="BMQ7" s="1814"/>
      <c r="BMR7" s="1814"/>
      <c r="BMS7" s="1814"/>
      <c r="BMT7" s="1814"/>
      <c r="BMU7" s="1814"/>
      <c r="BMV7" s="1814"/>
      <c r="BMW7" s="1814"/>
      <c r="BMX7" s="1814"/>
      <c r="BMY7" s="1814"/>
      <c r="BMZ7" s="1814"/>
      <c r="BNA7" s="1814"/>
      <c r="BNB7" s="1814"/>
      <c r="BNC7" s="1814"/>
      <c r="BND7" s="1814"/>
      <c r="BNE7" s="1814"/>
      <c r="BNF7" s="1814"/>
      <c r="BNG7" s="1814"/>
      <c r="BNH7" s="1814"/>
      <c r="BNI7" s="1814"/>
      <c r="BNJ7" s="1814"/>
      <c r="BNK7" s="1814"/>
      <c r="BNL7" s="1814"/>
      <c r="BNM7" s="1814"/>
      <c r="BNN7" s="1814"/>
      <c r="BNO7" s="1814"/>
      <c r="BNP7" s="1814"/>
      <c r="BNQ7" s="1814"/>
      <c r="BNR7" s="1814"/>
      <c r="BNS7" s="1814"/>
      <c r="BNT7" s="1814"/>
      <c r="BNU7" s="1814"/>
      <c r="BNV7" s="1814"/>
      <c r="BNW7" s="1814"/>
      <c r="BNX7" s="1814"/>
      <c r="BNY7" s="1814"/>
      <c r="BNZ7" s="1814"/>
      <c r="BOA7" s="1814"/>
      <c r="BOB7" s="1814"/>
      <c r="BOC7" s="1814"/>
      <c r="BOD7" s="1814"/>
      <c r="BOE7" s="1814"/>
      <c r="BOF7" s="1814"/>
      <c r="BOG7" s="1814"/>
      <c r="BOH7" s="1814"/>
      <c r="BOI7" s="1814"/>
      <c r="BOJ7" s="1814"/>
      <c r="BOK7" s="1814"/>
      <c r="BOL7" s="1814"/>
      <c r="BOM7" s="1814"/>
      <c r="BON7" s="1814"/>
      <c r="BOO7" s="1814"/>
      <c r="BOP7" s="1814"/>
      <c r="BOQ7" s="1814"/>
      <c r="BOR7" s="1814"/>
      <c r="BOS7" s="1814"/>
      <c r="BOT7" s="1814"/>
      <c r="BOU7" s="1814"/>
      <c r="BOV7" s="1814"/>
      <c r="BOW7" s="1814"/>
      <c r="BOX7" s="1814"/>
      <c r="BOY7" s="1814"/>
      <c r="BOZ7" s="1814"/>
      <c r="BPA7" s="1814"/>
      <c r="BPB7" s="1814"/>
      <c r="BPC7" s="1814"/>
      <c r="BPD7" s="1814"/>
      <c r="BPE7" s="1814"/>
      <c r="BPF7" s="1814"/>
      <c r="BPG7" s="1814"/>
      <c r="BPH7" s="1814"/>
      <c r="BPI7" s="1814"/>
      <c r="BPJ7" s="1814"/>
      <c r="BPK7" s="1814"/>
      <c r="BPL7" s="1814"/>
      <c r="BPM7" s="1814"/>
      <c r="BPN7" s="1814"/>
      <c r="BPO7" s="1814"/>
      <c r="BPP7" s="1814"/>
      <c r="BPQ7" s="1814"/>
      <c r="BPR7" s="1814"/>
      <c r="BPS7" s="1814"/>
      <c r="BPT7" s="1814"/>
      <c r="BPU7" s="1814"/>
      <c r="BPV7" s="1814"/>
      <c r="BPW7" s="1814"/>
      <c r="BPX7" s="1814"/>
      <c r="BPY7" s="1814"/>
      <c r="BPZ7" s="1814"/>
      <c r="BQA7" s="1814"/>
      <c r="BQB7" s="1814"/>
      <c r="BQC7" s="1814"/>
      <c r="BQD7" s="1814"/>
      <c r="BQE7" s="1814"/>
      <c r="BQF7" s="1814"/>
      <c r="BQG7" s="1814"/>
      <c r="BQH7" s="1814"/>
      <c r="BQI7" s="1814"/>
      <c r="BQJ7" s="1814"/>
      <c r="BQK7" s="1814"/>
      <c r="BQL7" s="1814"/>
      <c r="BQM7" s="1814"/>
      <c r="BQN7" s="1814"/>
      <c r="BQO7" s="1814"/>
      <c r="BQP7" s="1814"/>
      <c r="BQQ7" s="1814"/>
      <c r="BQR7" s="1814"/>
      <c r="BQS7" s="1814"/>
      <c r="BQT7" s="1814"/>
      <c r="BQU7" s="1814"/>
      <c r="BQV7" s="1814"/>
      <c r="BQW7" s="1814"/>
      <c r="BQX7" s="1814"/>
      <c r="BQY7" s="1814"/>
      <c r="BQZ7" s="1814"/>
      <c r="BRA7" s="1814"/>
      <c r="BRB7" s="1814"/>
      <c r="BRC7" s="1814"/>
      <c r="BRD7" s="1814"/>
      <c r="BRE7" s="1814"/>
      <c r="BRF7" s="1814"/>
      <c r="BRG7" s="1814"/>
      <c r="BRH7" s="1814"/>
      <c r="BRI7" s="1814"/>
      <c r="BRJ7" s="1814"/>
      <c r="BRK7" s="1814"/>
      <c r="BRL7" s="1814"/>
      <c r="BRM7" s="1814"/>
      <c r="BRN7" s="1814"/>
      <c r="BRO7" s="1814"/>
      <c r="BRP7" s="1814"/>
      <c r="BRQ7" s="1814"/>
      <c r="BRR7" s="1814"/>
      <c r="BRS7" s="1814"/>
      <c r="BRT7" s="1814"/>
      <c r="BRU7" s="1814"/>
      <c r="BRV7" s="1814"/>
      <c r="BRW7" s="1814"/>
      <c r="BRX7" s="1814"/>
      <c r="BRY7" s="1814"/>
      <c r="BRZ7" s="1814"/>
      <c r="BSA7" s="1814"/>
      <c r="BSB7" s="1814"/>
      <c r="BSC7" s="1814"/>
      <c r="BSD7" s="1814"/>
      <c r="BSE7" s="1814"/>
      <c r="BSF7" s="1814"/>
      <c r="BSG7" s="1814"/>
      <c r="BSH7" s="1814"/>
      <c r="BSI7" s="1814"/>
      <c r="BSJ7" s="1814"/>
      <c r="BSK7" s="1814"/>
      <c r="BSL7" s="1814"/>
      <c r="BSM7" s="1814"/>
      <c r="BSN7" s="1814"/>
      <c r="BSO7" s="1814"/>
      <c r="BSP7" s="1814"/>
      <c r="BSQ7" s="1814"/>
      <c r="BSR7" s="1814"/>
      <c r="BSS7" s="1814"/>
      <c r="BST7" s="1814"/>
      <c r="BSU7" s="1814"/>
      <c r="BSV7" s="1814"/>
      <c r="BSW7" s="1814"/>
      <c r="BSX7" s="1814"/>
      <c r="BSY7" s="1814"/>
      <c r="BSZ7" s="1814"/>
      <c r="BTA7" s="1814"/>
      <c r="BTB7" s="1814"/>
      <c r="BTC7" s="1814"/>
      <c r="BTD7" s="1814"/>
      <c r="BTE7" s="1814"/>
      <c r="BTF7" s="1814"/>
      <c r="BTG7" s="1814"/>
      <c r="BTH7" s="1814"/>
      <c r="BTI7" s="1814"/>
      <c r="BTJ7" s="1814"/>
      <c r="BTK7" s="1814"/>
      <c r="BTL7" s="1814"/>
      <c r="BTM7" s="1814"/>
      <c r="BTN7" s="1814"/>
      <c r="BTO7" s="1814"/>
      <c r="BTP7" s="1814"/>
      <c r="BTQ7" s="1814"/>
      <c r="BTR7" s="1814"/>
      <c r="BTS7" s="1814"/>
      <c r="BTT7" s="1814"/>
      <c r="BTU7" s="1814"/>
      <c r="BTV7" s="1814"/>
      <c r="BTW7" s="1814"/>
      <c r="BTX7" s="1814"/>
      <c r="BTY7" s="1814"/>
      <c r="BTZ7" s="1814"/>
      <c r="BUA7" s="1814"/>
      <c r="BUB7" s="1814"/>
      <c r="BUC7" s="1814"/>
      <c r="BUD7" s="1814"/>
      <c r="BUE7" s="1814"/>
      <c r="BUF7" s="1814"/>
      <c r="BUG7" s="1814"/>
      <c r="BUH7" s="1814"/>
      <c r="BUI7" s="1814"/>
      <c r="BUJ7" s="1814"/>
      <c r="BUK7" s="1814"/>
      <c r="BUL7" s="1814"/>
      <c r="BUM7" s="1814"/>
      <c r="BUN7" s="1814"/>
      <c r="BUO7" s="1814"/>
      <c r="BUP7" s="1814"/>
      <c r="BUQ7" s="1814"/>
      <c r="BUR7" s="1814"/>
      <c r="BUS7" s="1814"/>
      <c r="BUT7" s="1814"/>
      <c r="BUU7" s="1814"/>
      <c r="BUV7" s="1814"/>
      <c r="BUW7" s="1814"/>
      <c r="BUX7" s="1814"/>
      <c r="BUY7" s="1814"/>
      <c r="BUZ7" s="1814"/>
      <c r="BVA7" s="1814"/>
      <c r="BVB7" s="1814"/>
      <c r="BVC7" s="1814"/>
      <c r="BVD7" s="1814"/>
      <c r="BVE7" s="1814"/>
      <c r="BVF7" s="1814"/>
      <c r="BVG7" s="1814"/>
      <c r="BVH7" s="1814"/>
      <c r="BVI7" s="1814"/>
      <c r="BVJ7" s="1814"/>
      <c r="BVK7" s="1814"/>
      <c r="BVL7" s="1814"/>
      <c r="BVM7" s="1814"/>
      <c r="BVN7" s="1814"/>
      <c r="BVO7" s="1814"/>
      <c r="BVP7" s="1814"/>
      <c r="BVQ7" s="1814"/>
      <c r="BVR7" s="1814"/>
      <c r="BVS7" s="1814"/>
      <c r="BVT7" s="1814"/>
      <c r="BVU7" s="1814"/>
      <c r="BVV7" s="1814"/>
      <c r="BVW7" s="1814"/>
      <c r="BVX7" s="1814"/>
      <c r="BVY7" s="1814"/>
      <c r="BVZ7" s="1814"/>
      <c r="BWA7" s="1814"/>
      <c r="BWB7" s="1814"/>
      <c r="BWC7" s="1814"/>
      <c r="BWD7" s="1814"/>
      <c r="BWE7" s="1814"/>
      <c r="BWF7" s="1814"/>
      <c r="BWG7" s="1814"/>
      <c r="BWH7" s="1814"/>
      <c r="BWI7" s="1814"/>
      <c r="BWJ7" s="1814"/>
      <c r="BWK7" s="1814"/>
      <c r="BWL7" s="1814"/>
      <c r="BWM7" s="1814"/>
      <c r="BWN7" s="1814"/>
      <c r="BWO7" s="1814"/>
      <c r="BWP7" s="1814"/>
      <c r="BWQ7" s="1814"/>
      <c r="BWR7" s="1814"/>
      <c r="BWS7" s="1814"/>
      <c r="BWT7" s="1814"/>
      <c r="BWU7" s="1814"/>
      <c r="BWV7" s="1814"/>
      <c r="BWW7" s="1814"/>
      <c r="BWX7" s="1814"/>
      <c r="BWY7" s="1814"/>
      <c r="BWZ7" s="1814"/>
      <c r="BXA7" s="1814"/>
      <c r="BXB7" s="1814"/>
      <c r="BXC7" s="1814"/>
      <c r="BXD7" s="1814"/>
      <c r="BXE7" s="1814"/>
      <c r="BXF7" s="1814"/>
      <c r="BXG7" s="1814"/>
      <c r="BXH7" s="1814"/>
      <c r="BXI7" s="1814"/>
      <c r="BXJ7" s="1814"/>
      <c r="BXK7" s="1814"/>
      <c r="BXL7" s="1814"/>
      <c r="BXM7" s="1814"/>
      <c r="BXN7" s="1814"/>
      <c r="BXO7" s="1814"/>
      <c r="BXP7" s="1814"/>
      <c r="BXQ7" s="1814"/>
      <c r="BXR7" s="1814"/>
      <c r="BXS7" s="1814"/>
      <c r="BXT7" s="1814"/>
      <c r="BXU7" s="1814"/>
      <c r="BXV7" s="1814"/>
      <c r="BXW7" s="1814"/>
      <c r="BXX7" s="1814"/>
      <c r="BXY7" s="1814"/>
      <c r="BXZ7" s="1814"/>
      <c r="BYA7" s="1814"/>
      <c r="BYB7" s="1814"/>
      <c r="BYC7" s="1814"/>
      <c r="BYD7" s="1814"/>
      <c r="BYE7" s="1814"/>
      <c r="BYF7" s="1814"/>
      <c r="BYG7" s="1814"/>
      <c r="BYH7" s="1814"/>
      <c r="BYI7" s="1814"/>
      <c r="BYJ7" s="1814"/>
      <c r="BYK7" s="1814"/>
      <c r="BYL7" s="1814"/>
      <c r="BYM7" s="1814"/>
      <c r="BYN7" s="1814"/>
      <c r="BYO7" s="1814"/>
      <c r="BYP7" s="1814"/>
      <c r="BYQ7" s="1814"/>
      <c r="BYR7" s="1814"/>
      <c r="BYS7" s="1814"/>
      <c r="BYT7" s="1814"/>
      <c r="BYU7" s="1814"/>
      <c r="BYV7" s="1814"/>
      <c r="BYW7" s="1814"/>
      <c r="BYX7" s="1814"/>
      <c r="BYY7" s="1814"/>
      <c r="BYZ7" s="1814"/>
      <c r="BZA7" s="1814"/>
      <c r="BZB7" s="1814"/>
      <c r="BZC7" s="1814"/>
      <c r="BZD7" s="1814"/>
      <c r="BZE7" s="1814"/>
      <c r="BZF7" s="1814"/>
      <c r="BZG7" s="1814"/>
      <c r="BZH7" s="1814"/>
      <c r="BZI7" s="1814"/>
      <c r="BZJ7" s="1814"/>
      <c r="BZK7" s="1814"/>
      <c r="BZL7" s="1814"/>
      <c r="BZM7" s="1814"/>
      <c r="BZN7" s="1814"/>
      <c r="BZO7" s="1814"/>
      <c r="BZP7" s="1814"/>
      <c r="BZQ7" s="1814"/>
      <c r="BZR7" s="1814"/>
      <c r="BZS7" s="1814"/>
      <c r="BZT7" s="1814"/>
      <c r="BZU7" s="1814"/>
      <c r="BZV7" s="1814"/>
      <c r="BZW7" s="1814"/>
      <c r="BZX7" s="1814"/>
      <c r="BZY7" s="1814"/>
      <c r="BZZ7" s="1814"/>
      <c r="CAA7" s="1814"/>
      <c r="CAB7" s="1814"/>
      <c r="CAC7" s="1814"/>
      <c r="CAD7" s="1814"/>
      <c r="CAE7" s="1814"/>
      <c r="CAF7" s="1814"/>
      <c r="CAG7" s="1814"/>
      <c r="CAH7" s="1814"/>
      <c r="CAI7" s="1814"/>
      <c r="CAJ7" s="1814"/>
      <c r="CAK7" s="1814"/>
      <c r="CAL7" s="1814"/>
      <c r="CAM7" s="1814"/>
      <c r="CAN7" s="1814"/>
      <c r="CAO7" s="1814"/>
      <c r="CAP7" s="1814"/>
      <c r="CAQ7" s="1814"/>
      <c r="CAR7" s="1814"/>
      <c r="CAS7" s="1814"/>
      <c r="CAT7" s="1814"/>
      <c r="CAU7" s="1814"/>
      <c r="CAV7" s="1814"/>
      <c r="CAW7" s="1814"/>
      <c r="CAX7" s="1814"/>
      <c r="CAY7" s="1814"/>
      <c r="CAZ7" s="1814"/>
      <c r="CBA7" s="1814"/>
      <c r="CBB7" s="1814"/>
      <c r="CBC7" s="1814"/>
      <c r="CBD7" s="1814"/>
      <c r="CBE7" s="1814"/>
      <c r="CBF7" s="1814"/>
      <c r="CBG7" s="1814"/>
      <c r="CBH7" s="1814"/>
      <c r="CBI7" s="1814"/>
      <c r="CBJ7" s="1814"/>
      <c r="CBK7" s="1814"/>
      <c r="CBL7" s="1814"/>
      <c r="CBM7" s="1814"/>
      <c r="CBN7" s="1814"/>
      <c r="CBO7" s="1814"/>
      <c r="CBP7" s="1814"/>
      <c r="CBQ7" s="1814"/>
      <c r="CBR7" s="1814"/>
      <c r="CBS7" s="1814"/>
      <c r="CBT7" s="1814"/>
      <c r="CBU7" s="1814"/>
      <c r="CBV7" s="1814"/>
      <c r="CBW7" s="1814"/>
      <c r="CBX7" s="1814"/>
      <c r="CBY7" s="1814"/>
      <c r="CBZ7" s="1814"/>
      <c r="CCA7" s="1814"/>
      <c r="CCB7" s="1814"/>
      <c r="CCC7" s="1814"/>
      <c r="CCD7" s="1814"/>
      <c r="CCE7" s="1814"/>
      <c r="CCF7" s="1814"/>
      <c r="CCG7" s="1814"/>
      <c r="CCH7" s="1814"/>
      <c r="CCI7" s="1814"/>
      <c r="CCJ7" s="1814"/>
      <c r="CCK7" s="1814"/>
      <c r="CCL7" s="1814"/>
      <c r="CCM7" s="1814"/>
      <c r="CCN7" s="1814"/>
      <c r="CCO7" s="1814"/>
      <c r="CCP7" s="1814"/>
      <c r="CCQ7" s="1814"/>
      <c r="CCR7" s="1814"/>
      <c r="CCS7" s="1814"/>
      <c r="CCT7" s="1814"/>
      <c r="CCU7" s="1814"/>
      <c r="CCV7" s="1814"/>
      <c r="CCW7" s="1814"/>
      <c r="CCX7" s="1814"/>
      <c r="CCY7" s="1814"/>
      <c r="CCZ7" s="1814"/>
      <c r="CDA7" s="1814"/>
      <c r="CDB7" s="1814"/>
      <c r="CDC7" s="1814"/>
      <c r="CDD7" s="1814"/>
      <c r="CDE7" s="1814"/>
      <c r="CDF7" s="1814"/>
      <c r="CDG7" s="1814"/>
      <c r="CDH7" s="1814"/>
      <c r="CDI7" s="1814"/>
      <c r="CDJ7" s="1814"/>
      <c r="CDK7" s="1814"/>
      <c r="CDL7" s="1814"/>
      <c r="CDM7" s="1814"/>
      <c r="CDN7" s="1814"/>
      <c r="CDO7" s="1814"/>
      <c r="CDP7" s="1814"/>
      <c r="CDQ7" s="1814"/>
      <c r="CDR7" s="1814"/>
      <c r="CDS7" s="1814"/>
      <c r="CDT7" s="1814"/>
      <c r="CDU7" s="1814"/>
      <c r="CDV7" s="1814"/>
      <c r="CDW7" s="1814"/>
      <c r="CDX7" s="1814"/>
      <c r="CDY7" s="1814"/>
      <c r="CDZ7" s="1814"/>
      <c r="CEA7" s="1814"/>
      <c r="CEB7" s="1814"/>
      <c r="CEC7" s="1814"/>
      <c r="CED7" s="1814"/>
      <c r="CEE7" s="1814"/>
      <c r="CEF7" s="1814"/>
      <c r="CEG7" s="1814"/>
      <c r="CEH7" s="1814"/>
      <c r="CEI7" s="1814"/>
      <c r="CEJ7" s="1814"/>
      <c r="CEK7" s="1814"/>
      <c r="CEL7" s="1814"/>
      <c r="CEM7" s="1814"/>
      <c r="CEN7" s="1814"/>
      <c r="CEO7" s="1814"/>
      <c r="CEP7" s="1814"/>
      <c r="CEQ7" s="1814"/>
      <c r="CER7" s="1814"/>
      <c r="CES7" s="1814"/>
      <c r="CET7" s="1814"/>
      <c r="CEU7" s="1814"/>
      <c r="CEV7" s="1814"/>
      <c r="CEW7" s="1814"/>
      <c r="CEX7" s="1814"/>
      <c r="CEY7" s="1814"/>
      <c r="CEZ7" s="1814"/>
      <c r="CFA7" s="1814"/>
      <c r="CFB7" s="1814"/>
      <c r="CFC7" s="1814"/>
      <c r="CFD7" s="1814"/>
      <c r="CFE7" s="1814"/>
      <c r="CFF7" s="1814"/>
      <c r="CFG7" s="1814"/>
      <c r="CFH7" s="1814"/>
      <c r="CFI7" s="1814"/>
      <c r="CFJ7" s="1814"/>
      <c r="CFK7" s="1814"/>
      <c r="CFL7" s="1814"/>
      <c r="CFM7" s="1814"/>
      <c r="CFN7" s="1814"/>
      <c r="CFO7" s="1814"/>
      <c r="CFP7" s="1814"/>
      <c r="CFQ7" s="1814"/>
      <c r="CFR7" s="1814"/>
      <c r="CFS7" s="1814"/>
      <c r="CFT7" s="1814"/>
      <c r="CFU7" s="1814"/>
      <c r="CFV7" s="1814"/>
      <c r="CFW7" s="1814"/>
      <c r="CFX7" s="1814"/>
      <c r="CFY7" s="1814"/>
      <c r="CFZ7" s="1814"/>
      <c r="CGA7" s="1814"/>
      <c r="CGB7" s="1814"/>
      <c r="CGC7" s="1814"/>
      <c r="CGD7" s="1814"/>
      <c r="CGE7" s="1814"/>
      <c r="CGF7" s="1814"/>
      <c r="CGG7" s="1814"/>
      <c r="CGH7" s="1814"/>
      <c r="CGI7" s="1814"/>
      <c r="CGJ7" s="1814"/>
      <c r="CGK7" s="1814"/>
      <c r="CGL7" s="1814"/>
      <c r="CGM7" s="1814"/>
      <c r="CGN7" s="1814"/>
      <c r="CGO7" s="1814"/>
      <c r="CGP7" s="1814"/>
      <c r="CGQ7" s="1814"/>
      <c r="CGR7" s="1814"/>
      <c r="CGS7" s="1814"/>
      <c r="CGT7" s="1814"/>
      <c r="CGU7" s="1814"/>
      <c r="CGV7" s="1814"/>
      <c r="CGW7" s="1814"/>
      <c r="CGX7" s="1814"/>
      <c r="CGY7" s="1814"/>
      <c r="CGZ7" s="1814"/>
      <c r="CHA7" s="1814"/>
      <c r="CHB7" s="1814"/>
      <c r="CHC7" s="1814"/>
      <c r="CHD7" s="1814"/>
      <c r="CHE7" s="1814"/>
      <c r="CHF7" s="1814"/>
      <c r="CHG7" s="1814"/>
      <c r="CHH7" s="1814"/>
      <c r="CHI7" s="1814"/>
      <c r="CHJ7" s="1814"/>
      <c r="CHK7" s="1814"/>
      <c r="CHL7" s="1814"/>
      <c r="CHM7" s="1814"/>
      <c r="CHN7" s="1814"/>
      <c r="CHO7" s="1814"/>
      <c r="CHP7" s="1814"/>
      <c r="CHQ7" s="1814"/>
      <c r="CHR7" s="1814"/>
      <c r="CHS7" s="1814"/>
      <c r="CHT7" s="1814"/>
      <c r="CHU7" s="1814"/>
      <c r="CHV7" s="1814"/>
      <c r="CHW7" s="1814"/>
      <c r="CHX7" s="1814"/>
      <c r="CHY7" s="1814"/>
      <c r="CHZ7" s="1814"/>
      <c r="CIA7" s="1814"/>
      <c r="CIB7" s="1814"/>
      <c r="CIC7" s="1814"/>
      <c r="CID7" s="1814"/>
      <c r="CIE7" s="1814"/>
      <c r="CIF7" s="1814"/>
      <c r="CIG7" s="1814"/>
      <c r="CIH7" s="1814"/>
      <c r="CII7" s="1814"/>
      <c r="CIJ7" s="1814"/>
      <c r="CIK7" s="1814"/>
      <c r="CIL7" s="1814"/>
      <c r="CIM7" s="1814"/>
      <c r="CIN7" s="1814"/>
      <c r="CIO7" s="1814"/>
      <c r="CIP7" s="1814"/>
      <c r="CIQ7" s="1814"/>
      <c r="CIR7" s="1814"/>
      <c r="CIS7" s="1814"/>
      <c r="CIT7" s="1814"/>
      <c r="CIU7" s="1814"/>
      <c r="CIV7" s="1814"/>
      <c r="CIW7" s="1814"/>
      <c r="CIX7" s="1814"/>
      <c r="CIY7" s="1814"/>
      <c r="CIZ7" s="1814"/>
      <c r="CJA7" s="1814"/>
      <c r="CJB7" s="1814"/>
      <c r="CJC7" s="1814"/>
      <c r="CJD7" s="1814"/>
      <c r="CJE7" s="1814"/>
      <c r="CJF7" s="1814"/>
      <c r="CJG7" s="1814"/>
      <c r="CJH7" s="1814"/>
      <c r="CJI7" s="1814"/>
      <c r="CJJ7" s="1814"/>
      <c r="CJK7" s="1814"/>
      <c r="CJL7" s="1814"/>
      <c r="CJM7" s="1814"/>
      <c r="CJN7" s="1814"/>
      <c r="CJO7" s="1814"/>
      <c r="CJP7" s="1814"/>
      <c r="CJQ7" s="1814"/>
      <c r="CJR7" s="1814"/>
      <c r="CJS7" s="1814"/>
      <c r="CJT7" s="1814"/>
      <c r="CJU7" s="1814"/>
      <c r="CJV7" s="1814"/>
      <c r="CJW7" s="1814"/>
      <c r="CJX7" s="1814"/>
      <c r="CJY7" s="1814"/>
      <c r="CJZ7" s="1814"/>
      <c r="CKA7" s="1814"/>
      <c r="CKB7" s="1814"/>
      <c r="CKC7" s="1814"/>
      <c r="CKD7" s="1814"/>
      <c r="CKE7" s="1814"/>
      <c r="CKF7" s="1814"/>
      <c r="CKG7" s="1814"/>
      <c r="CKH7" s="1814"/>
      <c r="CKI7" s="1814"/>
      <c r="CKJ7" s="1814"/>
      <c r="CKK7" s="1814"/>
      <c r="CKL7" s="1814"/>
      <c r="CKM7" s="1814"/>
      <c r="CKN7" s="1814"/>
      <c r="CKO7" s="1814"/>
      <c r="CKP7" s="1814"/>
      <c r="CKQ7" s="1814"/>
      <c r="CKR7" s="1814"/>
      <c r="CKS7" s="1814"/>
      <c r="CKT7" s="1814"/>
      <c r="CKU7" s="1814"/>
      <c r="CKV7" s="1814"/>
      <c r="CKW7" s="1814"/>
      <c r="CKX7" s="1814"/>
      <c r="CKY7" s="1814"/>
      <c r="CKZ7" s="1814"/>
      <c r="CLA7" s="1814"/>
      <c r="CLB7" s="1814"/>
      <c r="CLC7" s="1814"/>
      <c r="CLD7" s="1814"/>
      <c r="CLE7" s="1814"/>
      <c r="CLF7" s="1814"/>
      <c r="CLG7" s="1814"/>
      <c r="CLH7" s="1814"/>
      <c r="CLI7" s="1814"/>
      <c r="CLJ7" s="1814"/>
      <c r="CLK7" s="1814"/>
      <c r="CLL7" s="1814"/>
      <c r="CLM7" s="1814"/>
      <c r="CLN7" s="1814"/>
      <c r="CLO7" s="1814"/>
      <c r="CLP7" s="1814"/>
      <c r="CLQ7" s="1814"/>
      <c r="CLR7" s="1814"/>
      <c r="CLS7" s="1814"/>
      <c r="CLT7" s="1814"/>
      <c r="CLU7" s="1814"/>
      <c r="CLV7" s="1814"/>
      <c r="CLW7" s="1814"/>
      <c r="CLX7" s="1814"/>
      <c r="CLY7" s="1814"/>
      <c r="CLZ7" s="1814"/>
      <c r="CMA7" s="1814"/>
      <c r="CMB7" s="1814"/>
      <c r="CMC7" s="1814"/>
      <c r="CMD7" s="1814"/>
      <c r="CME7" s="1814"/>
      <c r="CMF7" s="1814"/>
      <c r="CMG7" s="1814"/>
      <c r="CMH7" s="1814"/>
      <c r="CMI7" s="1814"/>
      <c r="CMJ7" s="1814"/>
      <c r="CMK7" s="1814"/>
      <c r="CML7" s="1814"/>
      <c r="CMM7" s="1814"/>
      <c r="CMN7" s="1814"/>
      <c r="CMO7" s="1814"/>
      <c r="CMP7" s="1814"/>
      <c r="CMQ7" s="1814"/>
      <c r="CMR7" s="1814"/>
      <c r="CMS7" s="1814"/>
      <c r="CMT7" s="1814"/>
      <c r="CMU7" s="1814"/>
      <c r="CMV7" s="1814"/>
      <c r="CMW7" s="1814"/>
      <c r="CMX7" s="1814"/>
      <c r="CMY7" s="1814"/>
      <c r="CMZ7" s="1814"/>
      <c r="CNA7" s="1814"/>
      <c r="CNB7" s="1814"/>
      <c r="CNC7" s="1814"/>
      <c r="CND7" s="1814"/>
      <c r="CNE7" s="1814"/>
      <c r="CNF7" s="1814"/>
      <c r="CNG7" s="1814"/>
      <c r="CNH7" s="1814"/>
      <c r="CNI7" s="1814"/>
      <c r="CNJ7" s="1814"/>
      <c r="CNK7" s="1814"/>
      <c r="CNL7" s="1814"/>
      <c r="CNM7" s="1814"/>
      <c r="CNN7" s="1814"/>
      <c r="CNO7" s="1814"/>
      <c r="CNP7" s="1814"/>
      <c r="CNQ7" s="1814"/>
      <c r="CNR7" s="1814"/>
      <c r="CNS7" s="1814"/>
      <c r="CNT7" s="1814"/>
      <c r="CNU7" s="1814"/>
      <c r="CNV7" s="1814"/>
      <c r="CNW7" s="1814"/>
      <c r="CNX7" s="1814"/>
      <c r="CNY7" s="1814"/>
      <c r="CNZ7" s="1814"/>
      <c r="COA7" s="1814"/>
      <c r="COB7" s="1814"/>
      <c r="COC7" s="1814"/>
      <c r="COD7" s="1814"/>
      <c r="COE7" s="1814"/>
      <c r="COF7" s="1814"/>
      <c r="COG7" s="1814"/>
      <c r="COH7" s="1814"/>
      <c r="COI7" s="1814"/>
      <c r="COJ7" s="1814"/>
      <c r="COK7" s="1814"/>
      <c r="COL7" s="1814"/>
      <c r="COM7" s="1814"/>
      <c r="CON7" s="1814"/>
      <c r="COO7" s="1814"/>
      <c r="COP7" s="1814"/>
      <c r="COQ7" s="1814"/>
      <c r="COR7" s="1814"/>
      <c r="COS7" s="1814"/>
      <c r="COT7" s="1814"/>
      <c r="COU7" s="1814"/>
      <c r="COV7" s="1814"/>
      <c r="COW7" s="1814"/>
      <c r="COX7" s="1814"/>
      <c r="COY7" s="1814"/>
      <c r="COZ7" s="1814"/>
      <c r="CPA7" s="1814"/>
      <c r="CPB7" s="1814"/>
      <c r="CPC7" s="1814"/>
      <c r="CPD7" s="1814"/>
      <c r="CPE7" s="1814"/>
      <c r="CPF7" s="1814"/>
      <c r="CPG7" s="1814"/>
      <c r="CPH7" s="1814"/>
      <c r="CPI7" s="1814"/>
      <c r="CPJ7" s="1814"/>
      <c r="CPK7" s="1814"/>
      <c r="CPL7" s="1814"/>
      <c r="CPM7" s="1814"/>
      <c r="CPN7" s="1814"/>
      <c r="CPO7" s="1814"/>
      <c r="CPP7" s="1814"/>
      <c r="CPQ7" s="1814"/>
      <c r="CPR7" s="1814"/>
      <c r="CPS7" s="1814"/>
      <c r="CPT7" s="1814"/>
      <c r="CPU7" s="1814"/>
      <c r="CPV7" s="1814"/>
      <c r="CPW7" s="1814"/>
      <c r="CPX7" s="1814"/>
      <c r="CPY7" s="1814"/>
      <c r="CPZ7" s="1814"/>
      <c r="CQA7" s="1814"/>
      <c r="CQB7" s="1814"/>
      <c r="CQC7" s="1814"/>
      <c r="CQD7" s="1814"/>
      <c r="CQE7" s="1814"/>
      <c r="CQF7" s="1814"/>
      <c r="CQG7" s="1814"/>
      <c r="CQH7" s="1814"/>
      <c r="CQI7" s="1814"/>
      <c r="CQJ7" s="1814"/>
      <c r="CQK7" s="1814"/>
      <c r="CQL7" s="1814"/>
      <c r="CQM7" s="1814"/>
      <c r="CQN7" s="1814"/>
      <c r="CQO7" s="1814"/>
      <c r="CQP7" s="1814"/>
      <c r="CQQ7" s="1814"/>
      <c r="CQR7" s="1814"/>
      <c r="CQS7" s="1814"/>
      <c r="CQT7" s="1814"/>
      <c r="CQU7" s="1814"/>
      <c r="CQV7" s="1814"/>
      <c r="CQW7" s="1814"/>
      <c r="CQX7" s="1814"/>
      <c r="CQY7" s="1814"/>
      <c r="CQZ7" s="1814"/>
      <c r="CRA7" s="1814"/>
      <c r="CRB7" s="1814"/>
      <c r="CRC7" s="1814"/>
      <c r="CRD7" s="1814"/>
      <c r="CRE7" s="1814"/>
      <c r="CRF7" s="1814"/>
      <c r="CRG7" s="1814"/>
      <c r="CRH7" s="1814"/>
      <c r="CRI7" s="1814"/>
      <c r="CRJ7" s="1814"/>
      <c r="CRK7" s="1814"/>
      <c r="CRL7" s="1814"/>
      <c r="CRM7" s="1814"/>
      <c r="CRN7" s="1814"/>
      <c r="CRO7" s="1814"/>
      <c r="CRP7" s="1814"/>
      <c r="CRQ7" s="1814"/>
      <c r="CRR7" s="1814"/>
      <c r="CRS7" s="1814"/>
      <c r="CRT7" s="1814"/>
      <c r="CRU7" s="1814"/>
      <c r="CRV7" s="1814"/>
      <c r="CRW7" s="1814"/>
      <c r="CRX7" s="1814"/>
      <c r="CRY7" s="1814"/>
      <c r="CRZ7" s="1814"/>
      <c r="CSA7" s="1814"/>
      <c r="CSB7" s="1814"/>
      <c r="CSC7" s="1814"/>
      <c r="CSD7" s="1814"/>
      <c r="CSE7" s="1814"/>
      <c r="CSF7" s="1814"/>
      <c r="CSG7" s="1814"/>
      <c r="CSH7" s="1814"/>
      <c r="CSI7" s="1814"/>
      <c r="CSJ7" s="1814"/>
      <c r="CSK7" s="1814"/>
      <c r="CSL7" s="1814"/>
      <c r="CSM7" s="1814"/>
      <c r="CSN7" s="1814"/>
      <c r="CSO7" s="1814"/>
      <c r="CSP7" s="1814"/>
      <c r="CSQ7" s="1814"/>
      <c r="CSR7" s="1814"/>
      <c r="CSS7" s="1814"/>
      <c r="CST7" s="1814"/>
      <c r="CSU7" s="1814"/>
      <c r="CSV7" s="1814"/>
      <c r="CSW7" s="1814"/>
      <c r="CSX7" s="1814"/>
      <c r="CSY7" s="1814"/>
      <c r="CSZ7" s="1814"/>
      <c r="CTA7" s="1814"/>
      <c r="CTB7" s="1814"/>
      <c r="CTC7" s="1814"/>
      <c r="CTD7" s="1814"/>
      <c r="CTE7" s="1814"/>
      <c r="CTF7" s="1814"/>
      <c r="CTG7" s="1814"/>
      <c r="CTH7" s="1814"/>
      <c r="CTI7" s="1814"/>
      <c r="CTJ7" s="1814"/>
      <c r="CTK7" s="1814"/>
      <c r="CTL7" s="1814"/>
      <c r="CTM7" s="1814"/>
      <c r="CTN7" s="1814"/>
      <c r="CTO7" s="1814"/>
      <c r="CTP7" s="1814"/>
      <c r="CTQ7" s="1814"/>
      <c r="CTR7" s="1814"/>
      <c r="CTS7" s="1814"/>
      <c r="CTT7" s="1814"/>
      <c r="CTU7" s="1814"/>
      <c r="CTV7" s="1814"/>
      <c r="CTW7" s="1814"/>
      <c r="CTX7" s="1814"/>
      <c r="CTY7" s="1814"/>
      <c r="CTZ7" s="1814"/>
      <c r="CUA7" s="1814"/>
      <c r="CUB7" s="1814"/>
      <c r="CUC7" s="1814"/>
      <c r="CUD7" s="1814"/>
      <c r="CUE7" s="1814"/>
      <c r="CUF7" s="1814"/>
      <c r="CUG7" s="1814"/>
      <c r="CUH7" s="1814"/>
      <c r="CUI7" s="1814"/>
      <c r="CUJ7" s="1814"/>
      <c r="CUK7" s="1814"/>
      <c r="CUL7" s="1814"/>
      <c r="CUM7" s="1814"/>
      <c r="CUN7" s="1814"/>
      <c r="CUO7" s="1814"/>
      <c r="CUP7" s="1814"/>
      <c r="CUQ7" s="1814"/>
      <c r="CUR7" s="1814"/>
      <c r="CUS7" s="1814"/>
      <c r="CUT7" s="1814"/>
      <c r="CUU7" s="1814"/>
      <c r="CUV7" s="1814"/>
      <c r="CUW7" s="1814"/>
      <c r="CUX7" s="1814"/>
      <c r="CUY7" s="1814"/>
      <c r="CUZ7" s="1814"/>
      <c r="CVA7" s="1814"/>
      <c r="CVB7" s="1814"/>
      <c r="CVC7" s="1814"/>
      <c r="CVD7" s="1814"/>
      <c r="CVE7" s="1814"/>
      <c r="CVF7" s="1814"/>
      <c r="CVG7" s="1814"/>
      <c r="CVH7" s="1814"/>
      <c r="CVI7" s="1814"/>
      <c r="CVJ7" s="1814"/>
      <c r="CVK7" s="1814"/>
      <c r="CVL7" s="1814"/>
      <c r="CVM7" s="1814"/>
      <c r="CVN7" s="1814"/>
      <c r="CVO7" s="1814"/>
      <c r="CVP7" s="1814"/>
      <c r="CVQ7" s="1814"/>
      <c r="CVR7" s="1814"/>
      <c r="CVS7" s="1814"/>
      <c r="CVT7" s="1814"/>
      <c r="CVU7" s="1814"/>
      <c r="CVV7" s="1814"/>
      <c r="CVW7" s="1814"/>
      <c r="CVX7" s="1814"/>
      <c r="CVY7" s="1814"/>
      <c r="CVZ7" s="1814"/>
      <c r="CWA7" s="1814"/>
      <c r="CWB7" s="1814"/>
      <c r="CWC7" s="1814"/>
      <c r="CWD7" s="1814"/>
      <c r="CWE7" s="1814"/>
      <c r="CWF7" s="1814"/>
      <c r="CWG7" s="1814"/>
      <c r="CWH7" s="1814"/>
      <c r="CWI7" s="1814"/>
      <c r="CWJ7" s="1814"/>
      <c r="CWK7" s="1814"/>
      <c r="CWL7" s="1814"/>
      <c r="CWM7" s="1814"/>
      <c r="CWN7" s="1814"/>
      <c r="CWO7" s="1814"/>
      <c r="CWP7" s="1814"/>
      <c r="CWQ7" s="1814"/>
      <c r="CWR7" s="1814"/>
      <c r="CWS7" s="1814"/>
      <c r="CWT7" s="1814"/>
      <c r="CWU7" s="1814"/>
      <c r="CWV7" s="1814"/>
      <c r="CWW7" s="1814"/>
      <c r="CWX7" s="1814"/>
      <c r="CWY7" s="1814"/>
      <c r="CWZ7" s="1814"/>
      <c r="CXA7" s="1814"/>
      <c r="CXB7" s="1814"/>
      <c r="CXC7" s="1814"/>
      <c r="CXD7" s="1814"/>
      <c r="CXE7" s="1814"/>
      <c r="CXF7" s="1814"/>
      <c r="CXG7" s="1814"/>
      <c r="CXH7" s="1814"/>
      <c r="CXI7" s="1814"/>
      <c r="CXJ7" s="1814"/>
      <c r="CXK7" s="1814"/>
      <c r="CXL7" s="1814"/>
      <c r="CXM7" s="1814"/>
      <c r="CXN7" s="1814"/>
      <c r="CXO7" s="1814"/>
      <c r="CXP7" s="1814"/>
      <c r="CXQ7" s="1814"/>
      <c r="CXR7" s="1814"/>
      <c r="CXS7" s="1814"/>
      <c r="CXT7" s="1814"/>
      <c r="CXU7" s="1814"/>
      <c r="CXV7" s="1814"/>
      <c r="CXW7" s="1814"/>
      <c r="CXX7" s="1814"/>
      <c r="CXY7" s="1814"/>
      <c r="CXZ7" s="1814"/>
      <c r="CYA7" s="1814"/>
      <c r="CYB7" s="1814"/>
      <c r="CYC7" s="1814"/>
      <c r="CYD7" s="1814"/>
      <c r="CYE7" s="1814"/>
      <c r="CYF7" s="1814"/>
      <c r="CYG7" s="1814"/>
      <c r="CYH7" s="1814"/>
      <c r="CYI7" s="1814"/>
      <c r="CYJ7" s="1814"/>
      <c r="CYK7" s="1814"/>
      <c r="CYL7" s="1814"/>
      <c r="CYM7" s="1814"/>
      <c r="CYN7" s="1814"/>
      <c r="CYO7" s="1814"/>
      <c r="CYP7" s="1814"/>
      <c r="CYQ7" s="1814"/>
      <c r="CYR7" s="1814"/>
      <c r="CYS7" s="1814"/>
      <c r="CYT7" s="1814"/>
      <c r="CYU7" s="1814"/>
      <c r="CYV7" s="1814"/>
      <c r="CYW7" s="1814"/>
      <c r="CYX7" s="1814"/>
      <c r="CYY7" s="1814"/>
      <c r="CYZ7" s="1814"/>
      <c r="CZA7" s="1814"/>
      <c r="CZB7" s="1814"/>
      <c r="CZC7" s="1814"/>
      <c r="CZD7" s="1814"/>
      <c r="CZE7" s="1814"/>
      <c r="CZF7" s="1814"/>
      <c r="CZG7" s="1814"/>
      <c r="CZH7" s="1814"/>
      <c r="CZI7" s="1814"/>
      <c r="CZJ7" s="1814"/>
      <c r="CZK7" s="1814"/>
      <c r="CZL7" s="1814"/>
      <c r="CZM7" s="1814"/>
      <c r="CZN7" s="1814"/>
      <c r="CZO7" s="1814"/>
      <c r="CZP7" s="1814"/>
      <c r="CZQ7" s="1814"/>
      <c r="CZR7" s="1814"/>
      <c r="CZS7" s="1814"/>
      <c r="CZT7" s="1814"/>
      <c r="CZU7" s="1814"/>
      <c r="CZV7" s="1814"/>
      <c r="CZW7" s="1814"/>
      <c r="CZX7" s="1814"/>
      <c r="CZY7" s="1814"/>
      <c r="CZZ7" s="1814"/>
      <c r="DAA7" s="1814"/>
      <c r="DAB7" s="1814"/>
      <c r="DAC7" s="1814"/>
      <c r="DAD7" s="1814"/>
      <c r="DAE7" s="1814"/>
      <c r="DAF7" s="1814"/>
      <c r="DAG7" s="1814"/>
      <c r="DAH7" s="1814"/>
      <c r="DAI7" s="1814"/>
      <c r="DAJ7" s="1814"/>
      <c r="DAK7" s="1814"/>
      <c r="DAL7" s="1814"/>
      <c r="DAM7" s="1814"/>
      <c r="DAN7" s="1814"/>
      <c r="DAO7" s="1814"/>
      <c r="DAP7" s="1814"/>
      <c r="DAQ7" s="1814"/>
      <c r="DAR7" s="1814"/>
      <c r="DAS7" s="1814"/>
      <c r="DAT7" s="1814"/>
      <c r="DAU7" s="1814"/>
      <c r="DAV7" s="1814"/>
      <c r="DAW7" s="1814"/>
      <c r="DAX7" s="1814"/>
      <c r="DAY7" s="1814"/>
      <c r="DAZ7" s="1814"/>
      <c r="DBA7" s="1814"/>
      <c r="DBB7" s="1814"/>
      <c r="DBC7" s="1814"/>
      <c r="DBD7" s="1814"/>
      <c r="DBE7" s="1814"/>
      <c r="DBF7" s="1814"/>
      <c r="DBG7" s="1814"/>
      <c r="DBH7" s="1814"/>
      <c r="DBI7" s="1814"/>
      <c r="DBJ7" s="1814"/>
      <c r="DBK7" s="1814"/>
      <c r="DBL7" s="1814"/>
      <c r="DBM7" s="1814"/>
      <c r="DBN7" s="1814"/>
      <c r="DBO7" s="1814"/>
      <c r="DBP7" s="1814"/>
      <c r="DBQ7" s="1814"/>
      <c r="DBR7" s="1814"/>
      <c r="DBS7" s="1814"/>
      <c r="DBT7" s="1814"/>
      <c r="DBU7" s="1814"/>
      <c r="DBV7" s="1814"/>
      <c r="DBW7" s="1814"/>
      <c r="DBX7" s="1814"/>
      <c r="DBY7" s="1814"/>
      <c r="DBZ7" s="1814"/>
      <c r="DCA7" s="1814"/>
      <c r="DCB7" s="1814"/>
      <c r="DCC7" s="1814"/>
      <c r="DCD7" s="1814"/>
      <c r="DCE7" s="1814"/>
      <c r="DCF7" s="1814"/>
      <c r="DCG7" s="1814"/>
      <c r="DCH7" s="1814"/>
      <c r="DCI7" s="1814"/>
      <c r="DCJ7" s="1814"/>
      <c r="DCK7" s="1814"/>
      <c r="DCL7" s="1814"/>
      <c r="DCM7" s="1814"/>
      <c r="DCN7" s="1814"/>
      <c r="DCO7" s="1814"/>
      <c r="DCP7" s="1814"/>
      <c r="DCQ7" s="1814"/>
      <c r="DCR7" s="1814"/>
      <c r="DCS7" s="1814"/>
      <c r="DCT7" s="1814"/>
      <c r="DCU7" s="1814"/>
      <c r="DCV7" s="1814"/>
      <c r="DCW7" s="1814"/>
      <c r="DCX7" s="1814"/>
      <c r="DCY7" s="1814"/>
      <c r="DCZ7" s="1814"/>
      <c r="DDA7" s="1814"/>
      <c r="DDB7" s="1814"/>
      <c r="DDC7" s="1814"/>
      <c r="DDD7" s="1814"/>
      <c r="DDE7" s="1814"/>
      <c r="DDF7" s="1814"/>
      <c r="DDG7" s="1814"/>
      <c r="DDH7" s="1814"/>
      <c r="DDI7" s="1814"/>
      <c r="DDJ7" s="1814"/>
      <c r="DDK7" s="1814"/>
      <c r="DDL7" s="1814"/>
      <c r="DDM7" s="1814"/>
      <c r="DDN7" s="1814"/>
      <c r="DDO7" s="1814"/>
      <c r="DDP7" s="1814"/>
      <c r="DDQ7" s="1814"/>
      <c r="DDR7" s="1814"/>
      <c r="DDS7" s="1814"/>
      <c r="DDT7" s="1814"/>
      <c r="DDU7" s="1814"/>
      <c r="DDV7" s="1814"/>
      <c r="DDW7" s="1814"/>
      <c r="DDX7" s="1814"/>
      <c r="DDY7" s="1814"/>
      <c r="DDZ7" s="1814"/>
      <c r="DEA7" s="1814"/>
      <c r="DEB7" s="1814"/>
      <c r="DEC7" s="1814"/>
      <c r="DED7" s="1814"/>
      <c r="DEE7" s="1814"/>
      <c r="DEF7" s="1814"/>
      <c r="DEG7" s="1814"/>
      <c r="DEH7" s="1814"/>
      <c r="DEI7" s="1814"/>
      <c r="DEJ7" s="1814"/>
      <c r="DEK7" s="1814"/>
      <c r="DEL7" s="1814"/>
      <c r="DEM7" s="1814"/>
      <c r="DEN7" s="1814"/>
      <c r="DEO7" s="1814"/>
      <c r="DEP7" s="1814"/>
      <c r="DEQ7" s="1814"/>
      <c r="DER7" s="1814"/>
      <c r="DES7" s="1814"/>
      <c r="DET7" s="1814"/>
      <c r="DEU7" s="1814"/>
      <c r="DEV7" s="1814"/>
      <c r="DEW7" s="1814"/>
      <c r="DEX7" s="1814"/>
      <c r="DEY7" s="1814"/>
      <c r="DEZ7" s="1814"/>
      <c r="DFA7" s="1814"/>
      <c r="DFB7" s="1814"/>
      <c r="DFC7" s="1814"/>
      <c r="DFD7" s="1814"/>
      <c r="DFE7" s="1814"/>
      <c r="DFF7" s="1814"/>
      <c r="DFG7" s="1814"/>
      <c r="DFH7" s="1814"/>
      <c r="DFI7" s="1814"/>
      <c r="DFJ7" s="1814"/>
      <c r="DFK7" s="1814"/>
      <c r="DFL7" s="1814"/>
      <c r="DFM7" s="1814"/>
      <c r="DFN7" s="1814"/>
      <c r="DFO7" s="1814"/>
      <c r="DFP7" s="1814"/>
      <c r="DFQ7" s="1814"/>
      <c r="DFR7" s="1814"/>
      <c r="DFS7" s="1814"/>
      <c r="DFT7" s="1814"/>
      <c r="DFU7" s="1814"/>
      <c r="DFV7" s="1814"/>
      <c r="DFW7" s="1814"/>
      <c r="DFX7" s="1814"/>
      <c r="DFY7" s="1814"/>
      <c r="DFZ7" s="1814"/>
      <c r="DGA7" s="1814"/>
      <c r="DGB7" s="1814"/>
      <c r="DGC7" s="1814"/>
      <c r="DGD7" s="1814"/>
      <c r="DGE7" s="1814"/>
      <c r="DGF7" s="1814"/>
      <c r="DGG7" s="1814"/>
      <c r="DGH7" s="1814"/>
      <c r="DGI7" s="1814"/>
      <c r="DGJ7" s="1814"/>
      <c r="DGK7" s="1814"/>
      <c r="DGL7" s="1814"/>
      <c r="DGM7" s="1814"/>
      <c r="DGN7" s="1814"/>
      <c r="DGO7" s="1814"/>
      <c r="DGP7" s="1814"/>
      <c r="DGQ7" s="1814"/>
      <c r="DGR7" s="1814"/>
      <c r="DGS7" s="1814"/>
      <c r="DGT7" s="1814"/>
      <c r="DGU7" s="1814"/>
      <c r="DGV7" s="1814"/>
      <c r="DGW7" s="1814"/>
      <c r="DGX7" s="1814"/>
      <c r="DGY7" s="1814"/>
      <c r="DGZ7" s="1814"/>
      <c r="DHA7" s="1814"/>
      <c r="DHB7" s="1814"/>
      <c r="DHC7" s="1814"/>
      <c r="DHD7" s="1814"/>
      <c r="DHE7" s="1814"/>
      <c r="DHF7" s="1814"/>
      <c r="DHG7" s="1814"/>
      <c r="DHH7" s="1814"/>
      <c r="DHI7" s="1814"/>
      <c r="DHJ7" s="1814"/>
      <c r="DHK7" s="1814"/>
      <c r="DHL7" s="1814"/>
      <c r="DHM7" s="1814"/>
      <c r="DHN7" s="1814"/>
      <c r="DHO7" s="1814"/>
      <c r="DHP7" s="1814"/>
      <c r="DHQ7" s="1814"/>
      <c r="DHR7" s="1814"/>
      <c r="DHS7" s="1814"/>
      <c r="DHT7" s="1814"/>
      <c r="DHU7" s="1814"/>
      <c r="DHV7" s="1814"/>
      <c r="DHW7" s="1814"/>
      <c r="DHX7" s="1814"/>
      <c r="DHY7" s="1814"/>
      <c r="DHZ7" s="1814"/>
      <c r="DIA7" s="1814"/>
      <c r="DIB7" s="1814"/>
      <c r="DIC7" s="1814"/>
      <c r="DID7" s="1814"/>
      <c r="DIE7" s="1814"/>
      <c r="DIF7" s="1814"/>
      <c r="DIG7" s="1814"/>
      <c r="DIH7" s="1814"/>
      <c r="DII7" s="1814"/>
      <c r="DIJ7" s="1814"/>
      <c r="DIK7" s="1814"/>
      <c r="DIL7" s="1814"/>
      <c r="DIM7" s="1814"/>
      <c r="DIN7" s="1814"/>
      <c r="DIO7" s="1814"/>
      <c r="DIP7" s="1814"/>
      <c r="DIQ7" s="1814"/>
      <c r="DIR7" s="1814"/>
      <c r="DIS7" s="1814"/>
      <c r="DIT7" s="1814"/>
      <c r="DIU7" s="1814"/>
      <c r="DIV7" s="1814"/>
      <c r="DIW7" s="1814"/>
      <c r="DIX7" s="1814"/>
      <c r="DIY7" s="1814"/>
      <c r="DIZ7" s="1814"/>
      <c r="DJA7" s="1814"/>
      <c r="DJB7" s="1814"/>
      <c r="DJC7" s="1814"/>
      <c r="DJD7" s="1814"/>
      <c r="DJE7" s="1814"/>
      <c r="DJF7" s="1814"/>
      <c r="DJG7" s="1814"/>
      <c r="DJH7" s="1814"/>
      <c r="DJI7" s="1814"/>
      <c r="DJJ7" s="1814"/>
      <c r="DJK7" s="1814"/>
      <c r="DJL7" s="1814"/>
      <c r="DJM7" s="1814"/>
      <c r="DJN7" s="1814"/>
      <c r="DJO7" s="1814"/>
      <c r="DJP7" s="1814"/>
      <c r="DJQ7" s="1814"/>
      <c r="DJR7" s="1814"/>
      <c r="DJS7" s="1814"/>
      <c r="DJT7" s="1814"/>
      <c r="DJU7" s="1814"/>
      <c r="DJV7" s="1814"/>
      <c r="DJW7" s="1814"/>
      <c r="DJX7" s="1814"/>
      <c r="DJY7" s="1814"/>
      <c r="DJZ7" s="1814"/>
      <c r="DKA7" s="1814"/>
      <c r="DKB7" s="1814"/>
      <c r="DKC7" s="1814"/>
      <c r="DKD7" s="1814"/>
      <c r="DKE7" s="1814"/>
      <c r="DKF7" s="1814"/>
      <c r="DKG7" s="1814"/>
      <c r="DKH7" s="1814"/>
      <c r="DKI7" s="1814"/>
      <c r="DKJ7" s="1814"/>
      <c r="DKK7" s="1814"/>
      <c r="DKL7" s="1814"/>
      <c r="DKM7" s="1814"/>
      <c r="DKN7" s="1814"/>
      <c r="DKO7" s="1814"/>
      <c r="DKP7" s="1814"/>
      <c r="DKQ7" s="1814"/>
      <c r="DKR7" s="1814"/>
      <c r="DKS7" s="1814"/>
      <c r="DKT7" s="1814"/>
      <c r="DKU7" s="1814"/>
      <c r="DKV7" s="1814"/>
      <c r="DKW7" s="1814"/>
      <c r="DKX7" s="1814"/>
      <c r="DKY7" s="1814"/>
      <c r="DKZ7" s="1814"/>
      <c r="DLA7" s="1814"/>
      <c r="DLB7" s="1814"/>
      <c r="DLC7" s="1814"/>
      <c r="DLD7" s="1814"/>
      <c r="DLE7" s="1814"/>
      <c r="DLF7" s="1814"/>
      <c r="DLG7" s="1814"/>
      <c r="DLH7" s="1814"/>
      <c r="DLI7" s="1814"/>
      <c r="DLJ7" s="1814"/>
      <c r="DLK7" s="1814"/>
      <c r="DLL7" s="1814"/>
      <c r="DLM7" s="1814"/>
      <c r="DLN7" s="1814"/>
      <c r="DLO7" s="1814"/>
      <c r="DLP7" s="1814"/>
      <c r="DLQ7" s="1814"/>
      <c r="DLR7" s="1814"/>
      <c r="DLS7" s="1814"/>
      <c r="DLT7" s="1814"/>
      <c r="DLU7" s="1814"/>
      <c r="DLV7" s="1814"/>
      <c r="DLW7" s="1814"/>
      <c r="DLX7" s="1814"/>
      <c r="DLY7" s="1814"/>
      <c r="DLZ7" s="1814"/>
      <c r="DMA7" s="1814"/>
      <c r="DMB7" s="1814"/>
      <c r="DMC7" s="1814"/>
      <c r="DMD7" s="1814"/>
      <c r="DME7" s="1814"/>
      <c r="DMF7" s="1814"/>
      <c r="DMG7" s="1814"/>
      <c r="DMH7" s="1814"/>
      <c r="DMI7" s="1814"/>
      <c r="DMJ7" s="1814"/>
      <c r="DMK7" s="1814"/>
      <c r="DML7" s="1814"/>
      <c r="DMM7" s="1814"/>
      <c r="DMN7" s="1814"/>
      <c r="DMO7" s="1814"/>
      <c r="DMP7" s="1814"/>
      <c r="DMQ7" s="1814"/>
      <c r="DMR7" s="1814"/>
      <c r="DMS7" s="1814"/>
      <c r="DMT7" s="1814"/>
      <c r="DMU7" s="1814"/>
      <c r="DMV7" s="1814"/>
      <c r="DMW7" s="1814"/>
      <c r="DMX7" s="1814"/>
      <c r="DMY7" s="1814"/>
      <c r="DMZ7" s="1814"/>
      <c r="DNA7" s="1814"/>
      <c r="DNB7" s="1814"/>
      <c r="DNC7" s="1814"/>
      <c r="DND7" s="1814"/>
      <c r="DNE7" s="1814"/>
      <c r="DNF7" s="1814"/>
      <c r="DNG7" s="1814"/>
      <c r="DNH7" s="1814"/>
      <c r="DNI7" s="1814"/>
      <c r="DNJ7" s="1814"/>
      <c r="DNK7" s="1814"/>
      <c r="DNL7" s="1814"/>
      <c r="DNM7" s="1814"/>
      <c r="DNN7" s="1814"/>
      <c r="DNO7" s="1814"/>
      <c r="DNP7" s="1814"/>
      <c r="DNQ7" s="1814"/>
      <c r="DNR7" s="1814"/>
      <c r="DNS7" s="1814"/>
      <c r="DNT7" s="1814"/>
      <c r="DNU7" s="1814"/>
      <c r="DNV7" s="1814"/>
      <c r="DNW7" s="1814"/>
      <c r="DNX7" s="1814"/>
      <c r="DNY7" s="1814"/>
      <c r="DNZ7" s="1814"/>
      <c r="DOA7" s="1814"/>
      <c r="DOB7" s="1814"/>
      <c r="DOC7" s="1814"/>
      <c r="DOD7" s="1814"/>
      <c r="DOE7" s="1814"/>
      <c r="DOF7" s="1814"/>
      <c r="DOG7" s="1814"/>
      <c r="DOH7" s="1814"/>
      <c r="DOI7" s="1814"/>
      <c r="DOJ7" s="1814"/>
      <c r="DOK7" s="1814"/>
      <c r="DOL7" s="1814"/>
      <c r="DOM7" s="1814"/>
      <c r="DON7" s="1814"/>
      <c r="DOO7" s="1814"/>
      <c r="DOP7" s="1814"/>
      <c r="DOQ7" s="1814"/>
      <c r="DOR7" s="1814"/>
      <c r="DOS7" s="1814"/>
      <c r="DOT7" s="1814"/>
      <c r="DOU7" s="1814"/>
      <c r="DOV7" s="1814"/>
      <c r="DOW7" s="1814"/>
      <c r="DOX7" s="1814"/>
      <c r="DOY7" s="1814"/>
      <c r="DOZ7" s="1814"/>
      <c r="DPA7" s="1814"/>
      <c r="DPB7" s="1814"/>
      <c r="DPC7" s="1814"/>
      <c r="DPD7" s="1814"/>
      <c r="DPE7" s="1814"/>
      <c r="DPF7" s="1814"/>
      <c r="DPG7" s="1814"/>
      <c r="DPH7" s="1814"/>
      <c r="DPI7" s="1814"/>
      <c r="DPJ7" s="1814"/>
      <c r="DPK7" s="1814"/>
      <c r="DPL7" s="1814"/>
      <c r="DPM7" s="1814"/>
      <c r="DPN7" s="1814"/>
      <c r="DPO7" s="1814"/>
      <c r="DPP7" s="1814"/>
      <c r="DPQ7" s="1814"/>
      <c r="DPR7" s="1814"/>
      <c r="DPS7" s="1814"/>
      <c r="DPT7" s="1814"/>
      <c r="DPU7" s="1814"/>
      <c r="DPV7" s="1814"/>
      <c r="DPW7" s="1814"/>
      <c r="DPX7" s="1814"/>
      <c r="DPY7" s="1814"/>
      <c r="DPZ7" s="1814"/>
      <c r="DQA7" s="1814"/>
      <c r="DQB7" s="1814"/>
      <c r="DQC7" s="1814"/>
      <c r="DQD7" s="1814"/>
      <c r="DQE7" s="1814"/>
      <c r="DQF7" s="1814"/>
      <c r="DQG7" s="1814"/>
      <c r="DQH7" s="1814"/>
      <c r="DQI7" s="1814"/>
      <c r="DQJ7" s="1814"/>
      <c r="DQK7" s="1814"/>
      <c r="DQL7" s="1814"/>
      <c r="DQM7" s="1814"/>
      <c r="DQN7" s="1814"/>
      <c r="DQO7" s="1814"/>
      <c r="DQP7" s="1814"/>
      <c r="DQQ7" s="1814"/>
      <c r="DQR7" s="1814"/>
      <c r="DQS7" s="1814"/>
      <c r="DQT7" s="1814"/>
      <c r="DQU7" s="1814"/>
      <c r="DQV7" s="1814"/>
      <c r="DQW7" s="1814"/>
      <c r="DQX7" s="1814"/>
      <c r="DQY7" s="1814"/>
      <c r="DQZ7" s="1814"/>
      <c r="DRA7" s="1814"/>
      <c r="DRB7" s="1814"/>
      <c r="DRC7" s="1814"/>
      <c r="DRD7" s="1814"/>
      <c r="DRE7" s="1814"/>
      <c r="DRF7" s="1814"/>
      <c r="DRG7" s="1814"/>
      <c r="DRH7" s="1814"/>
      <c r="DRI7" s="1814"/>
      <c r="DRJ7" s="1814"/>
      <c r="DRK7" s="1814"/>
      <c r="DRL7" s="1814"/>
      <c r="DRM7" s="1814"/>
      <c r="DRN7" s="1814"/>
      <c r="DRO7" s="1814"/>
      <c r="DRP7" s="1814"/>
      <c r="DRQ7" s="1814"/>
      <c r="DRR7" s="1814"/>
      <c r="DRS7" s="1814"/>
      <c r="DRT7" s="1814"/>
      <c r="DRU7" s="1814"/>
      <c r="DRV7" s="1814"/>
      <c r="DRW7" s="1814"/>
      <c r="DRX7" s="1814"/>
      <c r="DRY7" s="1814"/>
      <c r="DRZ7" s="1814"/>
      <c r="DSA7" s="1814"/>
      <c r="DSB7" s="1814"/>
      <c r="DSC7" s="1814"/>
      <c r="DSD7" s="1814"/>
      <c r="DSE7" s="1814"/>
      <c r="DSF7" s="1814"/>
      <c r="DSG7" s="1814"/>
      <c r="DSH7" s="1814"/>
      <c r="DSI7" s="1814"/>
      <c r="DSJ7" s="1814"/>
      <c r="DSK7" s="1814"/>
      <c r="DSL7" s="1814"/>
      <c r="DSM7" s="1814"/>
      <c r="DSN7" s="1814"/>
      <c r="DSO7" s="1814"/>
      <c r="DSP7" s="1814"/>
      <c r="DSQ7" s="1814"/>
      <c r="DSR7" s="1814"/>
      <c r="DSS7" s="1814"/>
      <c r="DST7" s="1814"/>
      <c r="DSU7" s="1814"/>
      <c r="DSV7" s="1814"/>
      <c r="DSW7" s="1814"/>
      <c r="DSX7" s="1814"/>
      <c r="DSY7" s="1814"/>
      <c r="DSZ7" s="1814"/>
      <c r="DTA7" s="1814"/>
      <c r="DTB7" s="1814"/>
      <c r="DTC7" s="1814"/>
      <c r="DTD7" s="1814"/>
      <c r="DTE7" s="1814"/>
      <c r="DTF7" s="1814"/>
      <c r="DTG7" s="1814"/>
      <c r="DTH7" s="1814"/>
      <c r="DTI7" s="1814"/>
      <c r="DTJ7" s="1814"/>
      <c r="DTK7" s="1814"/>
      <c r="DTL7" s="1814"/>
      <c r="DTM7" s="1814"/>
      <c r="DTN7" s="1814"/>
      <c r="DTO7" s="1814"/>
      <c r="DTP7" s="1814"/>
      <c r="DTQ7" s="1814"/>
      <c r="DTR7" s="1814"/>
      <c r="DTS7" s="1814"/>
      <c r="DTT7" s="1814"/>
      <c r="DTU7" s="1814"/>
      <c r="DTV7" s="1814"/>
      <c r="DTW7" s="1814"/>
      <c r="DTX7" s="1814"/>
      <c r="DTY7" s="1814"/>
      <c r="DTZ7" s="1814"/>
      <c r="DUA7" s="1814"/>
      <c r="DUB7" s="1814"/>
      <c r="DUC7" s="1814"/>
      <c r="DUD7" s="1814"/>
      <c r="DUE7" s="1814"/>
      <c r="DUF7" s="1814"/>
      <c r="DUG7" s="1814"/>
      <c r="DUH7" s="1814"/>
      <c r="DUI7" s="1814"/>
      <c r="DUJ7" s="1814"/>
      <c r="DUK7" s="1814"/>
      <c r="DUL7" s="1814"/>
      <c r="DUM7" s="1814"/>
      <c r="DUN7" s="1814"/>
      <c r="DUO7" s="1814"/>
      <c r="DUP7" s="1814"/>
      <c r="DUQ7" s="1814"/>
      <c r="DUR7" s="1814"/>
      <c r="DUS7" s="1814"/>
      <c r="DUT7" s="1814"/>
      <c r="DUU7" s="1814"/>
      <c r="DUV7" s="1814"/>
      <c r="DUW7" s="1814"/>
      <c r="DUX7" s="1814"/>
      <c r="DUY7" s="1814"/>
      <c r="DUZ7" s="1814"/>
      <c r="DVA7" s="1814"/>
      <c r="DVB7" s="1814"/>
      <c r="DVC7" s="1814"/>
      <c r="DVD7" s="1814"/>
      <c r="DVE7" s="1814"/>
      <c r="DVF7" s="1814"/>
      <c r="DVG7" s="1814"/>
      <c r="DVH7" s="1814"/>
      <c r="DVI7" s="1814"/>
      <c r="DVJ7" s="1814"/>
      <c r="DVK7" s="1814"/>
      <c r="DVL7" s="1814"/>
      <c r="DVM7" s="1814"/>
      <c r="DVN7" s="1814"/>
      <c r="DVO7" s="1814"/>
      <c r="DVP7" s="1814"/>
      <c r="DVQ7" s="1814"/>
      <c r="DVR7" s="1814"/>
      <c r="DVS7" s="1814"/>
      <c r="DVT7" s="1814"/>
      <c r="DVU7" s="1814"/>
      <c r="DVV7" s="1814"/>
      <c r="DVW7" s="1814"/>
      <c r="DVX7" s="1814"/>
      <c r="DVY7" s="1814"/>
      <c r="DVZ7" s="1814"/>
      <c r="DWA7" s="1814"/>
      <c r="DWB7" s="1814"/>
      <c r="DWC7" s="1814"/>
      <c r="DWD7" s="1814"/>
      <c r="DWE7" s="1814"/>
      <c r="DWF7" s="1814"/>
      <c r="DWG7" s="1814"/>
      <c r="DWH7" s="1814"/>
      <c r="DWI7" s="1814"/>
      <c r="DWJ7" s="1814"/>
      <c r="DWK7" s="1814"/>
      <c r="DWL7" s="1814"/>
      <c r="DWM7" s="1814"/>
      <c r="DWN7" s="1814"/>
      <c r="DWO7" s="1814"/>
      <c r="DWP7" s="1814"/>
      <c r="DWQ7" s="1814"/>
      <c r="DWR7" s="1814"/>
      <c r="DWS7" s="1814"/>
      <c r="DWT7" s="1814"/>
      <c r="DWU7" s="1814"/>
      <c r="DWV7" s="1814"/>
      <c r="DWW7" s="1814"/>
      <c r="DWX7" s="1814"/>
      <c r="DWY7" s="1814"/>
      <c r="DWZ7" s="1814"/>
      <c r="DXA7" s="1814"/>
      <c r="DXB7" s="1814"/>
      <c r="DXC7" s="1814"/>
      <c r="DXD7" s="1814"/>
      <c r="DXE7" s="1814"/>
      <c r="DXF7" s="1814"/>
      <c r="DXG7" s="1814"/>
      <c r="DXH7" s="1814"/>
      <c r="DXI7" s="1814"/>
      <c r="DXJ7" s="1814"/>
      <c r="DXK7" s="1814"/>
      <c r="DXL7" s="1814"/>
      <c r="DXM7" s="1814"/>
      <c r="DXN7" s="1814"/>
      <c r="DXO7" s="1814"/>
      <c r="DXP7" s="1814"/>
      <c r="DXQ7" s="1814"/>
      <c r="DXR7" s="1814"/>
      <c r="DXS7" s="1814"/>
      <c r="DXT7" s="1814"/>
      <c r="DXU7" s="1814"/>
      <c r="DXV7" s="1814"/>
      <c r="DXW7" s="1814"/>
      <c r="DXX7" s="1814"/>
      <c r="DXY7" s="1814"/>
      <c r="DXZ7" s="1814"/>
      <c r="DYA7" s="1814"/>
      <c r="DYB7" s="1814"/>
      <c r="DYC7" s="1814"/>
      <c r="DYD7" s="1814"/>
      <c r="DYE7" s="1814"/>
      <c r="DYF7" s="1814"/>
      <c r="DYG7" s="1814"/>
      <c r="DYH7" s="1814"/>
      <c r="DYI7" s="1814"/>
      <c r="DYJ7" s="1814"/>
      <c r="DYK7" s="1814"/>
      <c r="DYL7" s="1814"/>
      <c r="DYM7" s="1814"/>
      <c r="DYN7" s="1814"/>
      <c r="DYO7" s="1814"/>
      <c r="DYP7" s="1814"/>
      <c r="DYQ7" s="1814"/>
      <c r="DYR7" s="1814"/>
      <c r="DYS7" s="1814"/>
      <c r="DYT7" s="1814"/>
      <c r="DYU7" s="1814"/>
      <c r="DYV7" s="1814"/>
      <c r="DYW7" s="1814"/>
      <c r="DYX7" s="1814"/>
      <c r="DYY7" s="1814"/>
      <c r="DYZ7" s="1814"/>
      <c r="DZA7" s="1814"/>
      <c r="DZB7" s="1814"/>
      <c r="DZC7" s="1814"/>
      <c r="DZD7" s="1814"/>
      <c r="DZE7" s="1814"/>
      <c r="DZF7" s="1814"/>
      <c r="DZG7" s="1814"/>
      <c r="DZH7" s="1814"/>
      <c r="DZI7" s="1814"/>
      <c r="DZJ7" s="1814"/>
      <c r="DZK7" s="1814"/>
      <c r="DZL7" s="1814"/>
      <c r="DZM7" s="1814"/>
      <c r="DZN7" s="1814"/>
      <c r="DZO7" s="1814"/>
      <c r="DZP7" s="1814"/>
      <c r="DZQ7" s="1814"/>
      <c r="DZR7" s="1814"/>
      <c r="DZS7" s="1814"/>
      <c r="DZT7" s="1814"/>
      <c r="DZU7" s="1814"/>
      <c r="DZV7" s="1814"/>
      <c r="DZW7" s="1814"/>
      <c r="DZX7" s="1814"/>
      <c r="DZY7" s="1814"/>
      <c r="DZZ7" s="1814"/>
      <c r="EAA7" s="1814"/>
      <c r="EAB7" s="1814"/>
      <c r="EAC7" s="1814"/>
      <c r="EAD7" s="1814"/>
      <c r="EAE7" s="1814"/>
      <c r="EAF7" s="1814"/>
      <c r="EAG7" s="1814"/>
      <c r="EAH7" s="1814"/>
      <c r="EAI7" s="1814"/>
      <c r="EAJ7" s="1814"/>
      <c r="EAK7" s="1814"/>
      <c r="EAL7" s="1814"/>
      <c r="EAM7" s="1814"/>
      <c r="EAN7" s="1814"/>
      <c r="EAO7" s="1814"/>
      <c r="EAP7" s="1814"/>
      <c r="EAQ7" s="1814"/>
      <c r="EAR7" s="1814"/>
      <c r="EAS7" s="1814"/>
      <c r="EAT7" s="1814"/>
      <c r="EAU7" s="1814"/>
      <c r="EAV7" s="1814"/>
      <c r="EAW7" s="1814"/>
      <c r="EAX7" s="1814"/>
      <c r="EAY7" s="1814"/>
      <c r="EAZ7" s="1814"/>
      <c r="EBA7" s="1814"/>
      <c r="EBB7" s="1814"/>
      <c r="EBC7" s="1814"/>
      <c r="EBD7" s="1814"/>
      <c r="EBE7" s="1814"/>
      <c r="EBF7" s="1814"/>
      <c r="EBG7" s="1814"/>
      <c r="EBH7" s="1814"/>
      <c r="EBI7" s="1814"/>
      <c r="EBJ7" s="1814"/>
      <c r="EBK7" s="1814"/>
      <c r="EBL7" s="1814"/>
      <c r="EBM7" s="1814"/>
      <c r="EBN7" s="1814"/>
      <c r="EBO7" s="1814"/>
      <c r="EBP7" s="1814"/>
      <c r="EBQ7" s="1814"/>
      <c r="EBR7" s="1814"/>
      <c r="EBS7" s="1814"/>
      <c r="EBT7" s="1814"/>
      <c r="EBU7" s="1814"/>
      <c r="EBV7" s="1814"/>
      <c r="EBW7" s="1814"/>
      <c r="EBX7" s="1814"/>
      <c r="EBY7" s="1814"/>
      <c r="EBZ7" s="1814"/>
      <c r="ECA7" s="1814"/>
      <c r="ECB7" s="1814"/>
      <c r="ECC7" s="1814"/>
      <c r="ECD7" s="1814"/>
      <c r="ECE7" s="1814"/>
      <c r="ECF7" s="1814"/>
      <c r="ECG7" s="1814"/>
      <c r="ECH7" s="1814"/>
      <c r="ECI7" s="1814"/>
      <c r="ECJ7" s="1814"/>
      <c r="ECK7" s="1814"/>
      <c r="ECL7" s="1814"/>
      <c r="ECM7" s="1814"/>
      <c r="ECN7" s="1814"/>
      <c r="ECO7" s="1814"/>
      <c r="ECP7" s="1814"/>
      <c r="ECQ7" s="1814"/>
      <c r="ECR7" s="1814"/>
      <c r="ECS7" s="1814"/>
      <c r="ECT7" s="1814"/>
      <c r="ECU7" s="1814"/>
      <c r="ECV7" s="1814"/>
      <c r="ECW7" s="1814"/>
      <c r="ECX7" s="1814"/>
      <c r="ECY7" s="1814"/>
      <c r="ECZ7" s="1814"/>
      <c r="EDA7" s="1814"/>
      <c r="EDB7" s="1814"/>
      <c r="EDC7" s="1814"/>
      <c r="EDD7" s="1814"/>
      <c r="EDE7" s="1814"/>
      <c r="EDF7" s="1814"/>
      <c r="EDG7" s="1814"/>
      <c r="EDH7" s="1814"/>
      <c r="EDI7" s="1814"/>
      <c r="EDJ7" s="1814"/>
      <c r="EDK7" s="1814"/>
      <c r="EDL7" s="1814"/>
      <c r="EDM7" s="1814"/>
      <c r="EDN7" s="1814"/>
      <c r="EDO7" s="1814"/>
      <c r="EDP7" s="1814"/>
      <c r="EDQ7" s="1814"/>
      <c r="EDR7" s="1814"/>
      <c r="EDS7" s="1814"/>
      <c r="EDT7" s="1814"/>
      <c r="EDU7" s="1814"/>
      <c r="EDV7" s="1814"/>
      <c r="EDW7" s="1814"/>
      <c r="EDX7" s="1814"/>
      <c r="EDY7" s="1814"/>
      <c r="EDZ7" s="1814"/>
      <c r="EEA7" s="1814"/>
      <c r="EEB7" s="1814"/>
      <c r="EEC7" s="1814"/>
      <c r="EED7" s="1814"/>
      <c r="EEE7" s="1814"/>
      <c r="EEF7" s="1814"/>
      <c r="EEG7" s="1814"/>
      <c r="EEH7" s="1814"/>
      <c r="EEI7" s="1814"/>
      <c r="EEJ7" s="1814"/>
      <c r="EEK7" s="1814"/>
      <c r="EEL7" s="1814"/>
      <c r="EEM7" s="1814"/>
      <c r="EEN7" s="1814"/>
      <c r="EEO7" s="1814"/>
      <c r="EEP7" s="1814"/>
      <c r="EEQ7" s="1814"/>
      <c r="EER7" s="1814"/>
      <c r="EES7" s="1814"/>
      <c r="EET7" s="1814"/>
      <c r="EEU7" s="1814"/>
      <c r="EEV7" s="1814"/>
      <c r="EEW7" s="1814"/>
      <c r="EEX7" s="1814"/>
      <c r="EEY7" s="1814"/>
      <c r="EEZ7" s="1814"/>
      <c r="EFA7" s="1814"/>
      <c r="EFB7" s="1814"/>
      <c r="EFC7" s="1814"/>
      <c r="EFD7" s="1814"/>
      <c r="EFE7" s="1814"/>
      <c r="EFF7" s="1814"/>
      <c r="EFG7" s="1814"/>
      <c r="EFH7" s="1814"/>
      <c r="EFI7" s="1814"/>
      <c r="EFJ7" s="1814"/>
      <c r="EFK7" s="1814"/>
      <c r="EFL7" s="1814"/>
      <c r="EFM7" s="1814"/>
      <c r="EFN7" s="1814"/>
      <c r="EFO7" s="1814"/>
      <c r="EFP7" s="1814"/>
      <c r="EFQ7" s="1814"/>
      <c r="EFR7" s="1814"/>
      <c r="EFS7" s="1814"/>
      <c r="EFT7" s="1814"/>
      <c r="EFU7" s="1814"/>
      <c r="EFV7" s="1814"/>
      <c r="EFW7" s="1814"/>
      <c r="EFX7" s="1814"/>
      <c r="EFY7" s="1814"/>
      <c r="EFZ7" s="1814"/>
      <c r="EGA7" s="1814"/>
      <c r="EGB7" s="1814"/>
      <c r="EGC7" s="1814"/>
      <c r="EGD7" s="1814"/>
      <c r="EGE7" s="1814"/>
      <c r="EGF7" s="1814"/>
      <c r="EGG7" s="1814"/>
      <c r="EGH7" s="1814"/>
      <c r="EGI7" s="1814"/>
      <c r="EGJ7" s="1814"/>
      <c r="EGK7" s="1814"/>
      <c r="EGL7" s="1814"/>
      <c r="EGM7" s="1814"/>
      <c r="EGN7" s="1814"/>
      <c r="EGO7" s="1814"/>
      <c r="EGP7" s="1814"/>
      <c r="EGQ7" s="1814"/>
      <c r="EGR7" s="1814"/>
      <c r="EGS7" s="1814"/>
      <c r="EGT7" s="1814"/>
      <c r="EGU7" s="1814"/>
      <c r="EGV7" s="1814"/>
      <c r="EGW7" s="1814"/>
      <c r="EGX7" s="1814"/>
      <c r="EGY7" s="1814"/>
      <c r="EGZ7" s="1814"/>
      <c r="EHA7" s="1814"/>
      <c r="EHB7" s="1814"/>
      <c r="EHC7" s="1814"/>
      <c r="EHD7" s="1814"/>
      <c r="EHE7" s="1814"/>
      <c r="EHF7" s="1814"/>
      <c r="EHG7" s="1814"/>
      <c r="EHH7" s="1814"/>
      <c r="EHI7" s="1814"/>
      <c r="EHJ7" s="1814"/>
      <c r="EHK7" s="1814"/>
      <c r="EHL7" s="1814"/>
      <c r="EHM7" s="1814"/>
      <c r="EHN7" s="1814"/>
      <c r="EHO7" s="1814"/>
      <c r="EHP7" s="1814"/>
      <c r="EHQ7" s="1814"/>
      <c r="EHR7" s="1814"/>
      <c r="EHS7" s="1814"/>
      <c r="EHT7" s="1814"/>
      <c r="EHU7" s="1814"/>
      <c r="EHV7" s="1814"/>
      <c r="EHW7" s="1814"/>
      <c r="EHX7" s="1814"/>
      <c r="EHY7" s="1814"/>
      <c r="EHZ7" s="1814"/>
      <c r="EIA7" s="1814"/>
      <c r="EIB7" s="1814"/>
      <c r="EIC7" s="1814"/>
      <c r="EID7" s="1814"/>
      <c r="EIE7" s="1814"/>
      <c r="EIF7" s="1814"/>
      <c r="EIG7" s="1814"/>
      <c r="EIH7" s="1814"/>
      <c r="EII7" s="1814"/>
      <c r="EIJ7" s="1814"/>
      <c r="EIK7" s="1814"/>
      <c r="EIL7" s="1814"/>
      <c r="EIM7" s="1814"/>
      <c r="EIN7" s="1814"/>
      <c r="EIO7" s="1814"/>
      <c r="EIP7" s="1814"/>
      <c r="EIQ7" s="1814"/>
      <c r="EIR7" s="1814"/>
      <c r="EIS7" s="1814"/>
      <c r="EIT7" s="1814"/>
      <c r="EIU7" s="1814"/>
      <c r="EIV7" s="1814"/>
      <c r="EIW7" s="1814"/>
      <c r="EIX7" s="1814"/>
      <c r="EIY7" s="1814"/>
      <c r="EIZ7" s="1814"/>
      <c r="EJA7" s="1814"/>
      <c r="EJB7" s="1814"/>
      <c r="EJC7" s="1814"/>
      <c r="EJD7" s="1814"/>
      <c r="EJE7" s="1814"/>
      <c r="EJF7" s="1814"/>
      <c r="EJG7" s="1814"/>
      <c r="EJH7" s="1814"/>
      <c r="EJI7" s="1814"/>
      <c r="EJJ7" s="1814"/>
      <c r="EJK7" s="1814"/>
      <c r="EJL7" s="1814"/>
      <c r="EJM7" s="1814"/>
      <c r="EJN7" s="1814"/>
      <c r="EJO7" s="1814"/>
      <c r="EJP7" s="1814"/>
      <c r="EJQ7" s="1814"/>
      <c r="EJR7" s="1814"/>
      <c r="EJS7" s="1814"/>
      <c r="EJT7" s="1814"/>
      <c r="EJU7" s="1814"/>
      <c r="EJV7" s="1814"/>
      <c r="EJW7" s="1814"/>
      <c r="EJX7" s="1814"/>
      <c r="EJY7" s="1814"/>
      <c r="EJZ7" s="1814"/>
      <c r="EKA7" s="1814"/>
      <c r="EKB7" s="1814"/>
      <c r="EKC7" s="1814"/>
      <c r="EKD7" s="1814"/>
      <c r="EKE7" s="1814"/>
      <c r="EKF7" s="1814"/>
      <c r="EKG7" s="1814"/>
      <c r="EKH7" s="1814"/>
      <c r="EKI7" s="1814"/>
      <c r="EKJ7" s="1814"/>
      <c r="EKK7" s="1814"/>
      <c r="EKL7" s="1814"/>
      <c r="EKM7" s="1814"/>
      <c r="EKN7" s="1814"/>
      <c r="EKO7" s="1814"/>
      <c r="EKP7" s="1814"/>
      <c r="EKQ7" s="1814"/>
      <c r="EKR7" s="1814"/>
      <c r="EKS7" s="1814"/>
      <c r="EKT7" s="1814"/>
      <c r="EKU7" s="1814"/>
      <c r="EKV7" s="1814"/>
      <c r="EKW7" s="1814"/>
      <c r="EKX7" s="1814"/>
      <c r="EKY7" s="1814"/>
      <c r="EKZ7" s="1814"/>
      <c r="ELA7" s="1814"/>
      <c r="ELB7" s="1814"/>
      <c r="ELC7" s="1814"/>
      <c r="ELD7" s="1814"/>
      <c r="ELE7" s="1814"/>
      <c r="ELF7" s="1814"/>
      <c r="ELG7" s="1814"/>
      <c r="ELH7" s="1814"/>
      <c r="ELI7" s="1814"/>
      <c r="ELJ7" s="1814"/>
      <c r="ELK7" s="1814"/>
      <c r="ELL7" s="1814"/>
      <c r="ELM7" s="1814"/>
      <c r="ELN7" s="1814"/>
      <c r="ELO7" s="1814"/>
      <c r="ELP7" s="1814"/>
      <c r="ELQ7" s="1814"/>
      <c r="ELR7" s="1814"/>
      <c r="ELS7" s="1814"/>
      <c r="ELT7" s="1814"/>
      <c r="ELU7" s="1814"/>
      <c r="ELV7" s="1814"/>
      <c r="ELW7" s="1814"/>
      <c r="ELX7" s="1814"/>
      <c r="ELY7" s="1814"/>
      <c r="ELZ7" s="1814"/>
      <c r="EMA7" s="1814"/>
      <c r="EMB7" s="1814"/>
      <c r="EMC7" s="1814"/>
      <c r="EMD7" s="1814"/>
      <c r="EME7" s="1814"/>
      <c r="EMF7" s="1814"/>
      <c r="EMG7" s="1814"/>
      <c r="EMH7" s="1814"/>
      <c r="EMI7" s="1814"/>
      <c r="EMJ7" s="1814"/>
      <c r="EMK7" s="1814"/>
      <c r="EML7" s="1814"/>
      <c r="EMM7" s="1814"/>
      <c r="EMN7" s="1814"/>
      <c r="EMO7" s="1814"/>
      <c r="EMP7" s="1814"/>
      <c r="EMQ7" s="1814"/>
      <c r="EMR7" s="1814"/>
      <c r="EMS7" s="1814"/>
      <c r="EMT7" s="1814"/>
      <c r="EMU7" s="1814"/>
      <c r="EMV7" s="1814"/>
      <c r="EMW7" s="1814"/>
      <c r="EMX7" s="1814"/>
      <c r="EMY7" s="1814"/>
      <c r="EMZ7" s="1814"/>
      <c r="ENA7" s="1814"/>
      <c r="ENB7" s="1814"/>
      <c r="ENC7" s="1814"/>
      <c r="END7" s="1814"/>
      <c r="ENE7" s="1814"/>
      <c r="ENF7" s="1814"/>
      <c r="ENG7" s="1814"/>
      <c r="ENH7" s="1814"/>
      <c r="ENI7" s="1814"/>
      <c r="ENJ7" s="1814"/>
      <c r="ENK7" s="1814"/>
      <c r="ENL7" s="1814"/>
      <c r="ENM7" s="1814"/>
      <c r="ENN7" s="1814"/>
      <c r="ENO7" s="1814"/>
      <c r="ENP7" s="1814"/>
      <c r="ENQ7" s="1814"/>
      <c r="ENR7" s="1814"/>
      <c r="ENS7" s="1814"/>
      <c r="ENT7" s="1814"/>
      <c r="ENU7" s="1814"/>
      <c r="ENV7" s="1814"/>
      <c r="ENW7" s="1814"/>
      <c r="ENX7" s="1814"/>
      <c r="ENY7" s="1814"/>
      <c r="ENZ7" s="1814"/>
      <c r="EOA7" s="1814"/>
      <c r="EOB7" s="1814"/>
      <c r="EOC7" s="1814"/>
      <c r="EOD7" s="1814"/>
      <c r="EOE7" s="1814"/>
      <c r="EOF7" s="1814"/>
      <c r="EOG7" s="1814"/>
      <c r="EOH7" s="1814"/>
      <c r="EOI7" s="1814"/>
      <c r="EOJ7" s="1814"/>
      <c r="EOK7" s="1814"/>
      <c r="EOL7" s="1814"/>
      <c r="EOM7" s="1814"/>
      <c r="EON7" s="1814"/>
      <c r="EOO7" s="1814"/>
      <c r="EOP7" s="1814"/>
      <c r="EOQ7" s="1814"/>
      <c r="EOR7" s="1814"/>
      <c r="EOS7" s="1814"/>
      <c r="EOT7" s="1814"/>
      <c r="EOU7" s="1814"/>
      <c r="EOV7" s="1814"/>
      <c r="EOW7" s="1814"/>
      <c r="EOX7" s="1814"/>
      <c r="EOY7" s="1814"/>
      <c r="EOZ7" s="1814"/>
      <c r="EPA7" s="1814"/>
      <c r="EPB7" s="1814"/>
      <c r="EPC7" s="1814"/>
      <c r="EPD7" s="1814"/>
      <c r="EPE7" s="1814"/>
      <c r="EPF7" s="1814"/>
      <c r="EPG7" s="1814"/>
      <c r="EPH7" s="1814"/>
      <c r="EPI7" s="1814"/>
      <c r="EPJ7" s="1814"/>
      <c r="EPK7" s="1814"/>
      <c r="EPL7" s="1814"/>
      <c r="EPM7" s="1814"/>
      <c r="EPN7" s="1814"/>
      <c r="EPO7" s="1814"/>
      <c r="EPP7" s="1814"/>
      <c r="EPQ7" s="1814"/>
      <c r="EPR7" s="1814"/>
      <c r="EPS7" s="1814"/>
      <c r="EPT7" s="1814"/>
      <c r="EPU7" s="1814"/>
      <c r="EPV7" s="1814"/>
      <c r="EPW7" s="1814"/>
      <c r="EPX7" s="1814"/>
      <c r="EPY7" s="1814"/>
      <c r="EPZ7" s="1814"/>
      <c r="EQA7" s="1814"/>
      <c r="EQB7" s="1814"/>
      <c r="EQC7" s="1814"/>
      <c r="EQD7" s="1814"/>
      <c r="EQE7" s="1814"/>
      <c r="EQF7" s="1814"/>
      <c r="EQG7" s="1814"/>
      <c r="EQH7" s="1814"/>
      <c r="EQI7" s="1814"/>
      <c r="EQJ7" s="1814"/>
      <c r="EQK7" s="1814"/>
      <c r="EQL7" s="1814"/>
      <c r="EQM7" s="1814"/>
      <c r="EQN7" s="1814"/>
      <c r="EQO7" s="1814"/>
      <c r="EQP7" s="1814"/>
      <c r="EQQ7" s="1814"/>
      <c r="EQR7" s="1814"/>
      <c r="EQS7" s="1814"/>
      <c r="EQT7" s="1814"/>
      <c r="EQU7" s="1814"/>
      <c r="EQV7" s="1814"/>
      <c r="EQW7" s="1814"/>
      <c r="EQX7" s="1814"/>
      <c r="EQY7" s="1814"/>
      <c r="EQZ7" s="1814"/>
      <c r="ERA7" s="1814"/>
      <c r="ERB7" s="1814"/>
      <c r="ERC7" s="1814"/>
      <c r="ERD7" s="1814"/>
      <c r="ERE7" s="1814"/>
      <c r="ERF7" s="1814"/>
      <c r="ERG7" s="1814"/>
      <c r="ERH7" s="1814"/>
      <c r="ERI7" s="1814"/>
      <c r="ERJ7" s="1814"/>
      <c r="ERK7" s="1814"/>
      <c r="ERL7" s="1814"/>
      <c r="ERM7" s="1814"/>
      <c r="ERN7" s="1814"/>
      <c r="ERO7" s="1814"/>
      <c r="ERP7" s="1814"/>
      <c r="ERQ7" s="1814"/>
      <c r="ERR7" s="1814"/>
      <c r="ERS7" s="1814"/>
      <c r="ERT7" s="1814"/>
      <c r="ERU7" s="1814"/>
      <c r="ERV7" s="1814"/>
      <c r="ERW7" s="1814"/>
      <c r="ERX7" s="1814"/>
      <c r="ERY7" s="1814"/>
      <c r="ERZ7" s="1814"/>
      <c r="ESA7" s="1814"/>
      <c r="ESB7" s="1814"/>
      <c r="ESC7" s="1814"/>
      <c r="ESD7" s="1814"/>
      <c r="ESE7" s="1814"/>
      <c r="ESF7" s="1814"/>
      <c r="ESG7" s="1814"/>
      <c r="ESH7" s="1814"/>
      <c r="ESI7" s="1814"/>
      <c r="ESJ7" s="1814"/>
      <c r="ESK7" s="1814"/>
      <c r="ESL7" s="1814"/>
      <c r="ESM7" s="1814"/>
      <c r="ESN7" s="1814"/>
      <c r="ESO7" s="1814"/>
      <c r="ESP7" s="1814"/>
      <c r="ESQ7" s="1814"/>
      <c r="ESR7" s="1814"/>
      <c r="ESS7" s="1814"/>
      <c r="EST7" s="1814"/>
      <c r="ESU7" s="1814"/>
      <c r="ESV7" s="1814"/>
      <c r="ESW7" s="1814"/>
      <c r="ESX7" s="1814"/>
      <c r="ESY7" s="1814"/>
      <c r="ESZ7" s="1814"/>
      <c r="ETA7" s="1814"/>
      <c r="ETB7" s="1814"/>
      <c r="ETC7" s="1814"/>
      <c r="ETD7" s="1814"/>
      <c r="ETE7" s="1814"/>
      <c r="ETF7" s="1814"/>
      <c r="ETG7" s="1814"/>
      <c r="ETH7" s="1814"/>
      <c r="ETI7" s="1814"/>
      <c r="ETJ7" s="1814"/>
      <c r="ETK7" s="1814"/>
      <c r="ETL7" s="1814"/>
      <c r="ETM7" s="1814"/>
      <c r="ETN7" s="1814"/>
      <c r="ETO7" s="1814"/>
      <c r="ETP7" s="1814"/>
      <c r="ETQ7" s="1814"/>
      <c r="ETR7" s="1814"/>
      <c r="ETS7" s="1814"/>
      <c r="ETT7" s="1814"/>
      <c r="ETU7" s="1814"/>
      <c r="ETV7" s="1814"/>
      <c r="ETW7" s="1814"/>
      <c r="ETX7" s="1814"/>
      <c r="ETY7" s="1814"/>
      <c r="ETZ7" s="1814"/>
      <c r="EUA7" s="1814"/>
      <c r="EUB7" s="1814"/>
      <c r="EUC7" s="1814"/>
      <c r="EUD7" s="1814"/>
      <c r="EUE7" s="1814"/>
      <c r="EUF7" s="1814"/>
      <c r="EUG7" s="1814"/>
      <c r="EUH7" s="1814"/>
      <c r="EUI7" s="1814"/>
      <c r="EUJ7" s="1814"/>
      <c r="EUK7" s="1814"/>
      <c r="EUL7" s="1814"/>
      <c r="EUM7" s="1814"/>
      <c r="EUN7" s="1814"/>
      <c r="EUO7" s="1814"/>
      <c r="EUP7" s="1814"/>
      <c r="EUQ7" s="1814"/>
      <c r="EUR7" s="1814"/>
      <c r="EUS7" s="1814"/>
      <c r="EUT7" s="1814"/>
      <c r="EUU7" s="1814"/>
      <c r="EUV7" s="1814"/>
      <c r="EUW7" s="1814"/>
      <c r="EUX7" s="1814"/>
      <c r="EUY7" s="1814"/>
      <c r="EUZ7" s="1814"/>
      <c r="EVA7" s="1814"/>
      <c r="EVB7" s="1814"/>
      <c r="EVC7" s="1814"/>
      <c r="EVD7" s="1814"/>
      <c r="EVE7" s="1814"/>
      <c r="EVF7" s="1814"/>
      <c r="EVG7" s="1814"/>
      <c r="EVH7" s="1814"/>
      <c r="EVI7" s="1814"/>
      <c r="EVJ7" s="1814"/>
      <c r="EVK7" s="1814"/>
      <c r="EVL7" s="1814"/>
      <c r="EVM7" s="1814"/>
      <c r="EVN7" s="1814"/>
      <c r="EVO7" s="1814"/>
      <c r="EVP7" s="1814"/>
      <c r="EVQ7" s="1814"/>
      <c r="EVR7" s="1814"/>
      <c r="EVS7" s="1814"/>
      <c r="EVT7" s="1814"/>
      <c r="EVU7" s="1814"/>
      <c r="EVV7" s="1814"/>
      <c r="EVW7" s="1814"/>
      <c r="EVX7" s="1814"/>
      <c r="EVY7" s="1814"/>
      <c r="EVZ7" s="1814"/>
      <c r="EWA7" s="1814"/>
      <c r="EWB7" s="1814"/>
      <c r="EWC7" s="1814"/>
      <c r="EWD7" s="1814"/>
      <c r="EWE7" s="1814"/>
      <c r="EWF7" s="1814"/>
      <c r="EWG7" s="1814"/>
      <c r="EWH7" s="1814"/>
      <c r="EWI7" s="1814"/>
      <c r="EWJ7" s="1814"/>
      <c r="EWK7" s="1814"/>
      <c r="EWL7" s="1814"/>
      <c r="EWM7" s="1814"/>
      <c r="EWN7" s="1814"/>
      <c r="EWO7" s="1814"/>
      <c r="EWP7" s="1814"/>
      <c r="EWQ7" s="1814"/>
      <c r="EWR7" s="1814"/>
      <c r="EWS7" s="1814"/>
      <c r="EWT7" s="1814"/>
      <c r="EWU7" s="1814"/>
      <c r="EWV7" s="1814"/>
      <c r="EWW7" s="1814"/>
      <c r="EWX7" s="1814"/>
      <c r="EWY7" s="1814"/>
      <c r="EWZ7" s="1814"/>
      <c r="EXA7" s="1814"/>
      <c r="EXB7" s="1814"/>
      <c r="EXC7" s="1814"/>
      <c r="EXD7" s="1814"/>
      <c r="EXE7" s="1814"/>
      <c r="EXF7" s="1814"/>
      <c r="EXG7" s="1814"/>
      <c r="EXH7" s="1814"/>
      <c r="EXI7" s="1814"/>
      <c r="EXJ7" s="1814"/>
      <c r="EXK7" s="1814"/>
      <c r="EXL7" s="1814"/>
      <c r="EXM7" s="1814"/>
      <c r="EXN7" s="1814"/>
      <c r="EXO7" s="1814"/>
      <c r="EXP7" s="1814"/>
      <c r="EXQ7" s="1814"/>
      <c r="EXR7" s="1814"/>
      <c r="EXS7" s="1814"/>
      <c r="EXT7" s="1814"/>
      <c r="EXU7" s="1814"/>
      <c r="EXV7" s="1814"/>
      <c r="EXW7" s="1814"/>
      <c r="EXX7" s="1814"/>
      <c r="EXY7" s="1814"/>
      <c r="EXZ7" s="1814"/>
      <c r="EYA7" s="1814"/>
      <c r="EYB7" s="1814"/>
      <c r="EYC7" s="1814"/>
      <c r="EYD7" s="1814"/>
      <c r="EYE7" s="1814"/>
      <c r="EYF7" s="1814"/>
      <c r="EYG7" s="1814"/>
      <c r="EYH7" s="1814"/>
      <c r="EYI7" s="1814"/>
      <c r="EYJ7" s="1814"/>
      <c r="EYK7" s="1814"/>
      <c r="EYL7" s="1814"/>
      <c r="EYM7" s="1814"/>
      <c r="EYN7" s="1814"/>
      <c r="EYO7" s="1814"/>
      <c r="EYP7" s="1814"/>
      <c r="EYQ7" s="1814"/>
      <c r="EYR7" s="1814"/>
      <c r="EYS7" s="1814"/>
      <c r="EYT7" s="1814"/>
      <c r="EYU7" s="1814"/>
      <c r="EYV7" s="1814"/>
      <c r="EYW7" s="1814"/>
      <c r="EYX7" s="1814"/>
      <c r="EYY7" s="1814"/>
      <c r="EYZ7" s="1814"/>
      <c r="EZA7" s="1814"/>
      <c r="EZB7" s="1814"/>
      <c r="EZC7" s="1814"/>
      <c r="EZD7" s="1814"/>
      <c r="EZE7" s="1814"/>
      <c r="EZF7" s="1814"/>
      <c r="EZG7" s="1814"/>
      <c r="EZH7" s="1814"/>
      <c r="EZI7" s="1814"/>
      <c r="EZJ7" s="1814"/>
      <c r="EZK7" s="1814"/>
      <c r="EZL7" s="1814"/>
      <c r="EZM7" s="1814"/>
      <c r="EZN7" s="1814"/>
      <c r="EZO7" s="1814"/>
      <c r="EZP7" s="1814"/>
      <c r="EZQ7" s="1814"/>
      <c r="EZR7" s="1814"/>
      <c r="EZS7" s="1814"/>
      <c r="EZT7" s="1814"/>
      <c r="EZU7" s="1814"/>
      <c r="EZV7" s="1814"/>
      <c r="EZW7" s="1814"/>
      <c r="EZX7" s="1814"/>
      <c r="EZY7" s="1814"/>
      <c r="EZZ7" s="1814"/>
      <c r="FAA7" s="1814"/>
      <c r="FAB7" s="1814"/>
      <c r="FAC7" s="1814"/>
      <c r="FAD7" s="1814"/>
      <c r="FAE7" s="1814"/>
      <c r="FAF7" s="1814"/>
      <c r="FAG7" s="1814"/>
      <c r="FAH7" s="1814"/>
      <c r="FAI7" s="1814"/>
      <c r="FAJ7" s="1814"/>
      <c r="FAK7" s="1814"/>
      <c r="FAL7" s="1814"/>
      <c r="FAM7" s="1814"/>
      <c r="FAN7" s="1814"/>
      <c r="FAO7" s="1814"/>
      <c r="FAP7" s="1814"/>
      <c r="FAQ7" s="1814"/>
      <c r="FAR7" s="1814"/>
      <c r="FAS7" s="1814"/>
      <c r="FAT7" s="1814"/>
      <c r="FAU7" s="1814"/>
      <c r="FAV7" s="1814"/>
      <c r="FAW7" s="1814"/>
      <c r="FAX7" s="1814"/>
      <c r="FAY7" s="1814"/>
      <c r="FAZ7" s="1814"/>
      <c r="FBA7" s="1814"/>
      <c r="FBB7" s="1814"/>
      <c r="FBC7" s="1814"/>
      <c r="FBD7" s="1814"/>
      <c r="FBE7" s="1814"/>
      <c r="FBF7" s="1814"/>
      <c r="FBG7" s="1814"/>
      <c r="FBH7" s="1814"/>
      <c r="FBI7" s="1814"/>
      <c r="FBJ7" s="1814"/>
      <c r="FBK7" s="1814"/>
      <c r="FBL7" s="1814"/>
      <c r="FBM7" s="1814"/>
      <c r="FBN7" s="1814"/>
      <c r="FBO7" s="1814"/>
      <c r="FBP7" s="1814"/>
      <c r="FBQ7" s="1814"/>
      <c r="FBR7" s="1814"/>
      <c r="FBS7" s="1814"/>
      <c r="FBT7" s="1814"/>
      <c r="FBU7" s="1814"/>
      <c r="FBV7" s="1814"/>
      <c r="FBW7" s="1814"/>
      <c r="FBX7" s="1814"/>
      <c r="FBY7" s="1814"/>
      <c r="FBZ7" s="1814"/>
      <c r="FCA7" s="1814"/>
      <c r="FCB7" s="1814"/>
      <c r="FCC7" s="1814"/>
      <c r="FCD7" s="1814"/>
      <c r="FCE7" s="1814"/>
      <c r="FCF7" s="1814"/>
      <c r="FCG7" s="1814"/>
      <c r="FCH7" s="1814"/>
      <c r="FCI7" s="1814"/>
      <c r="FCJ7" s="1814"/>
      <c r="FCK7" s="1814"/>
      <c r="FCL7" s="1814"/>
      <c r="FCM7" s="1814"/>
      <c r="FCN7" s="1814"/>
      <c r="FCO7" s="1814"/>
      <c r="FCP7" s="1814"/>
      <c r="FCQ7" s="1814"/>
      <c r="FCR7" s="1814"/>
      <c r="FCS7" s="1814"/>
      <c r="FCT7" s="1814"/>
      <c r="FCU7" s="1814"/>
      <c r="FCV7" s="1814"/>
      <c r="FCW7" s="1814"/>
      <c r="FCX7" s="1814"/>
      <c r="FCY7" s="1814"/>
      <c r="FCZ7" s="1814"/>
      <c r="FDA7" s="1814"/>
      <c r="FDB7" s="1814"/>
      <c r="FDC7" s="1814"/>
      <c r="FDD7" s="1814"/>
      <c r="FDE7" s="1814"/>
      <c r="FDF7" s="1814"/>
      <c r="FDG7" s="1814"/>
      <c r="FDH7" s="1814"/>
      <c r="FDI7" s="1814"/>
      <c r="FDJ7" s="1814"/>
      <c r="FDK7" s="1814"/>
      <c r="FDL7" s="1814"/>
      <c r="FDM7" s="1814"/>
      <c r="FDN7" s="1814"/>
      <c r="FDO7" s="1814"/>
      <c r="FDP7" s="1814"/>
      <c r="FDQ7" s="1814"/>
      <c r="FDR7" s="1814"/>
      <c r="FDS7" s="1814"/>
      <c r="FDT7" s="1814"/>
      <c r="FDU7" s="1814"/>
      <c r="FDV7" s="1814"/>
      <c r="FDW7" s="1814"/>
      <c r="FDX7" s="1814"/>
      <c r="FDY7" s="1814"/>
      <c r="FDZ7" s="1814"/>
      <c r="FEA7" s="1814"/>
      <c r="FEB7" s="1814"/>
      <c r="FEC7" s="1814"/>
      <c r="FED7" s="1814"/>
      <c r="FEE7" s="1814"/>
      <c r="FEF7" s="1814"/>
      <c r="FEG7" s="1814"/>
      <c r="FEH7" s="1814"/>
      <c r="FEI7" s="1814"/>
      <c r="FEJ7" s="1814"/>
      <c r="FEK7" s="1814"/>
      <c r="FEL7" s="1814"/>
      <c r="FEM7" s="1814"/>
      <c r="FEN7" s="1814"/>
      <c r="FEO7" s="1814"/>
      <c r="FEP7" s="1814"/>
      <c r="FEQ7" s="1814"/>
      <c r="FER7" s="1814"/>
      <c r="FES7" s="1814"/>
      <c r="FET7" s="1814"/>
      <c r="FEU7" s="1814"/>
      <c r="FEV7" s="1814"/>
      <c r="FEW7" s="1814"/>
      <c r="FEX7" s="1814"/>
      <c r="FEY7" s="1814"/>
      <c r="FEZ7" s="1814"/>
      <c r="FFA7" s="1814"/>
      <c r="FFB7" s="1814"/>
      <c r="FFC7" s="1814"/>
      <c r="FFD7" s="1814"/>
      <c r="FFE7" s="1814"/>
      <c r="FFF7" s="1814"/>
      <c r="FFG7" s="1814"/>
      <c r="FFH7" s="1814"/>
      <c r="FFI7" s="1814"/>
      <c r="FFJ7" s="1814"/>
      <c r="FFK7" s="1814"/>
      <c r="FFL7" s="1814"/>
      <c r="FFM7" s="1814"/>
      <c r="FFN7" s="1814"/>
      <c r="FFO7" s="1814"/>
      <c r="FFP7" s="1814"/>
      <c r="FFQ7" s="1814"/>
      <c r="FFR7" s="1814"/>
      <c r="FFS7" s="1814"/>
      <c r="FFT7" s="1814"/>
      <c r="FFU7" s="1814"/>
      <c r="FFV7" s="1814"/>
      <c r="FFW7" s="1814"/>
      <c r="FFX7" s="1814"/>
      <c r="FFY7" s="1814"/>
      <c r="FFZ7" s="1814"/>
      <c r="FGA7" s="1814"/>
      <c r="FGB7" s="1814"/>
      <c r="FGC7" s="1814"/>
      <c r="FGD7" s="1814"/>
      <c r="FGE7" s="1814"/>
      <c r="FGF7" s="1814"/>
      <c r="FGG7" s="1814"/>
      <c r="FGH7" s="1814"/>
      <c r="FGI7" s="1814"/>
      <c r="FGJ7" s="1814"/>
      <c r="FGK7" s="1814"/>
      <c r="FGL7" s="1814"/>
      <c r="FGM7" s="1814"/>
      <c r="FGN7" s="1814"/>
      <c r="FGO7" s="1814"/>
      <c r="FGP7" s="1814"/>
      <c r="FGQ7" s="1814"/>
      <c r="FGR7" s="1814"/>
      <c r="FGS7" s="1814"/>
      <c r="FGT7" s="1814"/>
      <c r="FGU7" s="1814"/>
      <c r="FGV7" s="1814"/>
      <c r="FGW7" s="1814"/>
      <c r="FGX7" s="1814"/>
      <c r="FGY7" s="1814"/>
      <c r="FGZ7" s="1814"/>
      <c r="FHA7" s="1814"/>
      <c r="FHB7" s="1814"/>
      <c r="FHC7" s="1814"/>
      <c r="FHD7" s="1814"/>
      <c r="FHE7" s="1814"/>
      <c r="FHF7" s="1814"/>
      <c r="FHG7" s="1814"/>
      <c r="FHH7" s="1814"/>
      <c r="FHI7" s="1814"/>
      <c r="FHJ7" s="1814"/>
      <c r="FHK7" s="1814"/>
      <c r="FHL7" s="1814"/>
      <c r="FHM7" s="1814"/>
      <c r="FHN7" s="1814"/>
      <c r="FHO7" s="1814"/>
      <c r="FHP7" s="1814"/>
      <c r="FHQ7" s="1814"/>
      <c r="FHR7" s="1814"/>
      <c r="FHS7" s="1814"/>
      <c r="FHT7" s="1814"/>
      <c r="FHU7" s="1814"/>
      <c r="FHV7" s="1814"/>
      <c r="FHW7" s="1814"/>
      <c r="FHX7" s="1814"/>
      <c r="FHY7" s="1814"/>
      <c r="FHZ7" s="1814"/>
      <c r="FIA7" s="1814"/>
      <c r="FIB7" s="1814"/>
      <c r="FIC7" s="1814"/>
      <c r="FID7" s="1814"/>
      <c r="FIE7" s="1814"/>
      <c r="FIF7" s="1814"/>
      <c r="FIG7" s="1814"/>
      <c r="FIH7" s="1814"/>
      <c r="FII7" s="1814"/>
      <c r="FIJ7" s="1814"/>
      <c r="FIK7" s="1814"/>
      <c r="FIL7" s="1814"/>
      <c r="FIM7" s="1814"/>
      <c r="FIN7" s="1814"/>
      <c r="FIO7" s="1814"/>
      <c r="FIP7" s="1814"/>
      <c r="FIQ7" s="1814"/>
      <c r="FIR7" s="1814"/>
      <c r="FIS7" s="1814"/>
      <c r="FIT7" s="1814"/>
      <c r="FIU7" s="1814"/>
      <c r="FIV7" s="1814"/>
      <c r="FIW7" s="1814"/>
      <c r="FIX7" s="1814"/>
      <c r="FIY7" s="1814"/>
      <c r="FIZ7" s="1814"/>
      <c r="FJA7" s="1814"/>
      <c r="FJB7" s="1814"/>
      <c r="FJC7" s="1814"/>
      <c r="FJD7" s="1814"/>
      <c r="FJE7" s="1814"/>
      <c r="FJF7" s="1814"/>
      <c r="FJG7" s="1814"/>
      <c r="FJH7" s="1814"/>
      <c r="FJI7" s="1814"/>
      <c r="FJJ7" s="1814"/>
      <c r="FJK7" s="1814"/>
      <c r="FJL7" s="1814"/>
      <c r="FJM7" s="1814"/>
      <c r="FJN7" s="1814"/>
      <c r="FJO7" s="1814"/>
      <c r="FJP7" s="1814"/>
      <c r="FJQ7" s="1814"/>
      <c r="FJR7" s="1814"/>
      <c r="FJS7" s="1814"/>
      <c r="FJT7" s="1814"/>
      <c r="FJU7" s="1814"/>
      <c r="FJV7" s="1814"/>
      <c r="FJW7" s="1814"/>
      <c r="FJX7" s="1814"/>
      <c r="FJY7" s="1814"/>
      <c r="FJZ7" s="1814"/>
      <c r="FKA7" s="1814"/>
      <c r="FKB7" s="1814"/>
      <c r="FKC7" s="1814"/>
      <c r="FKD7" s="1814"/>
      <c r="FKE7" s="1814"/>
      <c r="FKF7" s="1814"/>
      <c r="FKG7" s="1814"/>
      <c r="FKH7" s="1814"/>
      <c r="FKI7" s="1814"/>
      <c r="FKJ7" s="1814"/>
      <c r="FKK7" s="1814"/>
      <c r="FKL7" s="1814"/>
      <c r="FKM7" s="1814"/>
      <c r="FKN7" s="1814"/>
      <c r="FKO7" s="1814"/>
      <c r="FKP7" s="1814"/>
      <c r="FKQ7" s="1814"/>
      <c r="FKR7" s="1814"/>
      <c r="FKS7" s="1814"/>
      <c r="FKT7" s="1814"/>
      <c r="FKU7" s="1814"/>
      <c r="FKV7" s="1814"/>
      <c r="FKW7" s="1814"/>
      <c r="FKX7" s="1814"/>
      <c r="FKY7" s="1814"/>
      <c r="FKZ7" s="1814"/>
      <c r="FLA7" s="1814"/>
      <c r="FLB7" s="1814"/>
      <c r="FLC7" s="1814"/>
      <c r="FLD7" s="1814"/>
      <c r="FLE7" s="1814"/>
      <c r="FLF7" s="1814"/>
      <c r="FLG7" s="1814"/>
      <c r="FLH7" s="1814"/>
      <c r="FLI7" s="1814"/>
      <c r="FLJ7" s="1814"/>
      <c r="FLK7" s="1814"/>
      <c r="FLL7" s="1814"/>
      <c r="FLM7" s="1814"/>
      <c r="FLN7" s="1814"/>
      <c r="FLO7" s="1814"/>
      <c r="FLP7" s="1814"/>
      <c r="FLQ7" s="1814"/>
      <c r="FLR7" s="1814"/>
      <c r="FLS7" s="1814"/>
      <c r="FLT7" s="1814"/>
      <c r="FLU7" s="1814"/>
      <c r="FLV7" s="1814"/>
      <c r="FLW7" s="1814"/>
      <c r="FLX7" s="1814"/>
      <c r="FLY7" s="1814"/>
      <c r="FLZ7" s="1814"/>
      <c r="FMA7" s="1814"/>
      <c r="FMB7" s="1814"/>
      <c r="FMC7" s="1814"/>
      <c r="FMD7" s="1814"/>
      <c r="FME7" s="1814"/>
      <c r="FMF7" s="1814"/>
      <c r="FMG7" s="1814"/>
      <c r="FMH7" s="1814"/>
      <c r="FMI7" s="1814"/>
      <c r="FMJ7" s="1814"/>
      <c r="FMK7" s="1814"/>
      <c r="FML7" s="1814"/>
      <c r="FMM7" s="1814"/>
      <c r="FMN7" s="1814"/>
      <c r="FMO7" s="1814"/>
      <c r="FMP7" s="1814"/>
      <c r="FMQ7" s="1814"/>
      <c r="FMR7" s="1814"/>
      <c r="FMS7" s="1814"/>
      <c r="FMT7" s="1814"/>
      <c r="FMU7" s="1814"/>
      <c r="FMV7" s="1814"/>
      <c r="FMW7" s="1814"/>
      <c r="FMX7" s="1814"/>
      <c r="FMY7" s="1814"/>
      <c r="FMZ7" s="1814"/>
      <c r="FNA7" s="1814"/>
      <c r="FNB7" s="1814"/>
      <c r="FNC7" s="1814"/>
      <c r="FND7" s="1814"/>
      <c r="FNE7" s="1814"/>
      <c r="FNF7" s="1814"/>
      <c r="FNG7" s="1814"/>
      <c r="FNH7" s="1814"/>
      <c r="FNI7" s="1814"/>
      <c r="FNJ7" s="1814"/>
      <c r="FNK7" s="1814"/>
      <c r="FNL7" s="1814"/>
      <c r="FNM7" s="1814"/>
      <c r="FNN7" s="1814"/>
      <c r="FNO7" s="1814"/>
      <c r="FNP7" s="1814"/>
      <c r="FNQ7" s="1814"/>
      <c r="FNR7" s="1814"/>
      <c r="FNS7" s="1814"/>
      <c r="FNT7" s="1814"/>
      <c r="FNU7" s="1814"/>
      <c r="FNV7" s="1814"/>
      <c r="FNW7" s="1814"/>
      <c r="FNX7" s="1814"/>
      <c r="FNY7" s="1814"/>
      <c r="FNZ7" s="1814"/>
      <c r="FOA7" s="1814"/>
      <c r="FOB7" s="1814"/>
      <c r="FOC7" s="1814"/>
      <c r="FOD7" s="1814"/>
      <c r="FOE7" s="1814"/>
      <c r="FOF7" s="1814"/>
      <c r="FOG7" s="1814"/>
      <c r="FOH7" s="1814"/>
      <c r="FOI7" s="1814"/>
      <c r="FOJ7" s="1814"/>
      <c r="FOK7" s="1814"/>
      <c r="FOL7" s="1814"/>
      <c r="FOM7" s="1814"/>
      <c r="FON7" s="1814"/>
      <c r="FOO7" s="1814"/>
      <c r="FOP7" s="1814"/>
      <c r="FOQ7" s="1814"/>
      <c r="FOR7" s="1814"/>
      <c r="FOS7" s="1814"/>
      <c r="FOT7" s="1814"/>
      <c r="FOU7" s="1814"/>
      <c r="FOV7" s="1814"/>
      <c r="FOW7" s="1814"/>
      <c r="FOX7" s="1814"/>
      <c r="FOY7" s="1814"/>
      <c r="FOZ7" s="1814"/>
      <c r="FPA7" s="1814"/>
      <c r="FPB7" s="1814"/>
      <c r="FPC7" s="1814"/>
      <c r="FPD7" s="1814"/>
      <c r="FPE7" s="1814"/>
      <c r="FPF7" s="1814"/>
      <c r="FPG7" s="1814"/>
      <c r="FPH7" s="1814"/>
      <c r="FPI7" s="1814"/>
      <c r="FPJ7" s="1814"/>
      <c r="FPK7" s="1814"/>
      <c r="FPL7" s="1814"/>
      <c r="FPM7" s="1814"/>
      <c r="FPN7" s="1814"/>
      <c r="FPO7" s="1814"/>
      <c r="FPP7" s="1814"/>
      <c r="FPQ7" s="1814"/>
      <c r="FPR7" s="1814"/>
      <c r="FPS7" s="1814"/>
      <c r="FPT7" s="1814"/>
      <c r="FPU7" s="1814"/>
      <c r="FPV7" s="1814"/>
      <c r="FPW7" s="1814"/>
      <c r="FPX7" s="1814"/>
      <c r="FPY7" s="1814"/>
      <c r="FPZ7" s="1814"/>
      <c r="FQA7" s="1814"/>
      <c r="FQB7" s="1814"/>
      <c r="FQC7" s="1814"/>
      <c r="FQD7" s="1814"/>
      <c r="FQE7" s="1814"/>
      <c r="FQF7" s="1814"/>
      <c r="FQG7" s="1814"/>
      <c r="FQH7" s="1814"/>
      <c r="FQI7" s="1814"/>
      <c r="FQJ7" s="1814"/>
      <c r="FQK7" s="1814"/>
      <c r="FQL7" s="1814"/>
      <c r="FQM7" s="1814"/>
      <c r="FQN7" s="1814"/>
      <c r="FQO7" s="1814"/>
      <c r="FQP7" s="1814"/>
      <c r="FQQ7" s="1814"/>
      <c r="FQR7" s="1814"/>
      <c r="FQS7" s="1814"/>
      <c r="FQT7" s="1814"/>
      <c r="FQU7" s="1814"/>
      <c r="FQV7" s="1814"/>
      <c r="FQW7" s="1814"/>
      <c r="FQX7" s="1814"/>
      <c r="FQY7" s="1814"/>
      <c r="FQZ7" s="1814"/>
      <c r="FRA7" s="1814"/>
      <c r="FRB7" s="1814"/>
      <c r="FRC7" s="1814"/>
      <c r="FRD7" s="1814"/>
      <c r="FRE7" s="1814"/>
      <c r="FRF7" s="1814"/>
      <c r="FRG7" s="1814"/>
      <c r="FRH7" s="1814"/>
      <c r="FRI7" s="1814"/>
      <c r="FRJ7" s="1814"/>
      <c r="FRK7" s="1814"/>
      <c r="FRL7" s="1814"/>
      <c r="FRM7" s="1814"/>
      <c r="FRN7" s="1814"/>
      <c r="FRO7" s="1814"/>
      <c r="FRP7" s="1814"/>
      <c r="FRQ7" s="1814"/>
      <c r="FRR7" s="1814"/>
      <c r="FRS7" s="1814"/>
      <c r="FRT7" s="1814"/>
      <c r="FRU7" s="1814"/>
      <c r="FRV7" s="1814"/>
      <c r="FRW7" s="1814"/>
      <c r="FRX7" s="1814"/>
      <c r="FRY7" s="1814"/>
      <c r="FRZ7" s="1814"/>
      <c r="FSA7" s="1814"/>
      <c r="FSB7" s="1814"/>
      <c r="FSC7" s="1814"/>
      <c r="FSD7" s="1814"/>
      <c r="FSE7" s="1814"/>
      <c r="FSF7" s="1814"/>
      <c r="FSG7" s="1814"/>
      <c r="FSH7" s="1814"/>
      <c r="FSI7" s="1814"/>
      <c r="FSJ7" s="1814"/>
      <c r="FSK7" s="1814"/>
      <c r="FSL7" s="1814"/>
      <c r="FSM7" s="1814"/>
      <c r="FSN7" s="1814"/>
      <c r="FSO7" s="1814"/>
      <c r="FSP7" s="1814"/>
      <c r="FSQ7" s="1814"/>
      <c r="FSR7" s="1814"/>
      <c r="FSS7" s="1814"/>
      <c r="FST7" s="1814"/>
      <c r="FSU7" s="1814"/>
      <c r="FSV7" s="1814"/>
      <c r="FSW7" s="1814"/>
      <c r="FSX7" s="1814"/>
      <c r="FSY7" s="1814"/>
      <c r="FSZ7" s="1814"/>
      <c r="FTA7" s="1814"/>
      <c r="FTB7" s="1814"/>
      <c r="FTC7" s="1814"/>
      <c r="FTD7" s="1814"/>
      <c r="FTE7" s="1814"/>
      <c r="FTF7" s="1814"/>
      <c r="FTG7" s="1814"/>
      <c r="FTH7" s="1814"/>
      <c r="FTI7" s="1814"/>
      <c r="FTJ7" s="1814"/>
      <c r="FTK7" s="1814"/>
      <c r="FTL7" s="1814"/>
      <c r="FTM7" s="1814"/>
      <c r="FTN7" s="1814"/>
      <c r="FTO7" s="1814"/>
      <c r="FTP7" s="1814"/>
      <c r="FTQ7" s="1814"/>
      <c r="FTR7" s="1814"/>
      <c r="FTS7" s="1814"/>
      <c r="FTT7" s="1814"/>
      <c r="FTU7" s="1814"/>
      <c r="FTV7" s="1814"/>
      <c r="FTW7" s="1814"/>
      <c r="FTX7" s="1814"/>
      <c r="FTY7" s="1814"/>
      <c r="FTZ7" s="1814"/>
      <c r="FUA7" s="1814"/>
      <c r="FUB7" s="1814"/>
      <c r="FUC7" s="1814"/>
      <c r="FUD7" s="1814"/>
      <c r="FUE7" s="1814"/>
      <c r="FUF7" s="1814"/>
      <c r="FUG7" s="1814"/>
      <c r="FUH7" s="1814"/>
      <c r="FUI7" s="1814"/>
      <c r="FUJ7" s="1814"/>
      <c r="FUK7" s="1814"/>
      <c r="FUL7" s="1814"/>
      <c r="FUM7" s="1814"/>
      <c r="FUN7" s="1814"/>
      <c r="FUO7" s="1814"/>
      <c r="FUP7" s="1814"/>
      <c r="FUQ7" s="1814"/>
      <c r="FUR7" s="1814"/>
      <c r="FUS7" s="1814"/>
      <c r="FUT7" s="1814"/>
      <c r="FUU7" s="1814"/>
      <c r="FUV7" s="1814"/>
      <c r="FUW7" s="1814"/>
      <c r="FUX7" s="1814"/>
      <c r="FUY7" s="1814"/>
      <c r="FUZ7" s="1814"/>
      <c r="FVA7" s="1814"/>
      <c r="FVB7" s="1814"/>
      <c r="FVC7" s="1814"/>
      <c r="FVD7" s="1814"/>
      <c r="FVE7" s="1814"/>
      <c r="FVF7" s="1814"/>
      <c r="FVG7" s="1814"/>
      <c r="FVH7" s="1814"/>
      <c r="FVI7" s="1814"/>
      <c r="FVJ7" s="1814"/>
      <c r="FVK7" s="1814"/>
      <c r="FVL7" s="1814"/>
      <c r="FVM7" s="1814"/>
      <c r="FVN7" s="1814"/>
      <c r="FVO7" s="1814"/>
      <c r="FVP7" s="1814"/>
      <c r="FVQ7" s="1814"/>
      <c r="FVR7" s="1814"/>
      <c r="FVS7" s="1814"/>
      <c r="FVT7" s="1814"/>
      <c r="FVU7" s="1814"/>
      <c r="FVV7" s="1814"/>
      <c r="FVW7" s="1814"/>
      <c r="FVX7" s="1814"/>
      <c r="FVY7" s="1814"/>
      <c r="FVZ7" s="1814"/>
      <c r="FWA7" s="1814"/>
      <c r="FWB7" s="1814"/>
      <c r="FWC7" s="1814"/>
      <c r="FWD7" s="1814"/>
      <c r="FWE7" s="1814"/>
      <c r="FWF7" s="1814"/>
      <c r="FWG7" s="1814"/>
      <c r="FWH7" s="1814"/>
      <c r="FWI7" s="1814"/>
      <c r="FWJ7" s="1814"/>
      <c r="FWK7" s="1814"/>
      <c r="FWL7" s="1814"/>
      <c r="FWM7" s="1814"/>
      <c r="FWN7" s="1814"/>
      <c r="FWO7" s="1814"/>
      <c r="FWP7" s="1814"/>
      <c r="FWQ7" s="1814"/>
      <c r="FWR7" s="1814"/>
      <c r="FWS7" s="1814"/>
      <c r="FWT7" s="1814"/>
      <c r="FWU7" s="1814"/>
      <c r="FWV7" s="1814"/>
      <c r="FWW7" s="1814"/>
      <c r="FWX7" s="1814"/>
      <c r="FWY7" s="1814"/>
      <c r="FWZ7" s="1814"/>
      <c r="FXA7" s="1814"/>
      <c r="FXB7" s="1814"/>
      <c r="FXC7" s="1814"/>
      <c r="FXD7" s="1814"/>
      <c r="FXE7" s="1814"/>
      <c r="FXF7" s="1814"/>
      <c r="FXG7" s="1814"/>
      <c r="FXH7" s="1814"/>
      <c r="FXI7" s="1814"/>
      <c r="FXJ7" s="1814"/>
      <c r="FXK7" s="1814"/>
      <c r="FXL7" s="1814"/>
      <c r="FXM7" s="1814"/>
      <c r="FXN7" s="1814"/>
      <c r="FXO7" s="1814"/>
      <c r="FXP7" s="1814"/>
      <c r="FXQ7" s="1814"/>
      <c r="FXR7" s="1814"/>
      <c r="FXS7" s="1814"/>
      <c r="FXT7" s="1814"/>
      <c r="FXU7" s="1814"/>
      <c r="FXV7" s="1814"/>
      <c r="FXW7" s="1814"/>
      <c r="FXX7" s="1814"/>
      <c r="FXY7" s="1814"/>
      <c r="FXZ7" s="1814"/>
      <c r="FYA7" s="1814"/>
      <c r="FYB7" s="1814"/>
      <c r="FYC7" s="1814"/>
      <c r="FYD7" s="1814"/>
      <c r="FYE7" s="1814"/>
      <c r="FYF7" s="1814"/>
      <c r="FYG7" s="1814"/>
      <c r="FYH7" s="1814"/>
      <c r="FYI7" s="1814"/>
      <c r="FYJ7" s="1814"/>
      <c r="FYK7" s="1814"/>
      <c r="FYL7" s="1814"/>
      <c r="FYM7" s="1814"/>
      <c r="FYN7" s="1814"/>
      <c r="FYO7" s="1814"/>
      <c r="FYP7" s="1814"/>
      <c r="FYQ7" s="1814"/>
      <c r="FYR7" s="1814"/>
      <c r="FYS7" s="1814"/>
      <c r="FYT7" s="1814"/>
      <c r="FYU7" s="1814"/>
      <c r="FYV7" s="1814"/>
      <c r="FYW7" s="1814"/>
      <c r="FYX7" s="1814"/>
      <c r="FYY7" s="1814"/>
      <c r="FYZ7" s="1814"/>
      <c r="FZA7" s="1814"/>
      <c r="FZB7" s="1814"/>
      <c r="FZC7" s="1814"/>
      <c r="FZD7" s="1814"/>
      <c r="FZE7" s="1814"/>
      <c r="FZF7" s="1814"/>
      <c r="FZG7" s="1814"/>
      <c r="FZH7" s="1814"/>
      <c r="FZI7" s="1814"/>
      <c r="FZJ7" s="1814"/>
      <c r="FZK7" s="1814"/>
      <c r="FZL7" s="1814"/>
      <c r="FZM7" s="1814"/>
      <c r="FZN7" s="1814"/>
      <c r="FZO7" s="1814"/>
      <c r="FZP7" s="1814"/>
      <c r="FZQ7" s="1814"/>
      <c r="FZR7" s="1814"/>
      <c r="FZS7" s="1814"/>
      <c r="FZT7" s="1814"/>
      <c r="FZU7" s="1814"/>
      <c r="FZV7" s="1814"/>
      <c r="FZW7" s="1814"/>
      <c r="FZX7" s="1814"/>
      <c r="FZY7" s="1814"/>
      <c r="FZZ7" s="1814"/>
      <c r="GAA7" s="1814"/>
      <c r="GAB7" s="1814"/>
      <c r="GAC7" s="1814"/>
      <c r="GAD7" s="1814"/>
      <c r="GAE7" s="1814"/>
      <c r="GAF7" s="1814"/>
      <c r="GAG7" s="1814"/>
      <c r="GAH7" s="1814"/>
      <c r="GAI7" s="1814"/>
      <c r="GAJ7" s="1814"/>
      <c r="GAK7" s="1814"/>
      <c r="GAL7" s="1814"/>
      <c r="GAM7" s="1814"/>
      <c r="GAN7" s="1814"/>
      <c r="GAO7" s="1814"/>
      <c r="GAP7" s="1814"/>
      <c r="GAQ7" s="1814"/>
      <c r="GAR7" s="1814"/>
      <c r="GAS7" s="1814"/>
      <c r="GAT7" s="1814"/>
      <c r="GAU7" s="1814"/>
      <c r="GAV7" s="1814"/>
      <c r="GAW7" s="1814"/>
      <c r="GAX7" s="1814"/>
      <c r="GAY7" s="1814"/>
      <c r="GAZ7" s="1814"/>
      <c r="GBA7" s="1814"/>
      <c r="GBB7" s="1814"/>
      <c r="GBC7" s="1814"/>
      <c r="GBD7" s="1814"/>
      <c r="GBE7" s="1814"/>
      <c r="GBF7" s="1814"/>
      <c r="GBG7" s="1814"/>
      <c r="GBH7" s="1814"/>
      <c r="GBI7" s="1814"/>
      <c r="GBJ7" s="1814"/>
      <c r="GBK7" s="1814"/>
      <c r="GBL7" s="1814"/>
      <c r="GBM7" s="1814"/>
      <c r="GBN7" s="1814"/>
      <c r="GBO7" s="1814"/>
      <c r="GBP7" s="1814"/>
      <c r="GBQ7" s="1814"/>
      <c r="GBR7" s="1814"/>
      <c r="GBS7" s="1814"/>
      <c r="GBT7" s="1814"/>
      <c r="GBU7" s="1814"/>
      <c r="GBV7" s="1814"/>
      <c r="GBW7" s="1814"/>
      <c r="GBX7" s="1814"/>
      <c r="GBY7" s="1814"/>
      <c r="GBZ7" s="1814"/>
      <c r="GCA7" s="1814"/>
      <c r="GCB7" s="1814"/>
      <c r="GCC7" s="1814"/>
      <c r="GCD7" s="1814"/>
      <c r="GCE7" s="1814"/>
      <c r="GCF7" s="1814"/>
      <c r="GCG7" s="1814"/>
      <c r="GCH7" s="1814"/>
      <c r="GCI7" s="1814"/>
      <c r="GCJ7" s="1814"/>
      <c r="GCK7" s="1814"/>
      <c r="GCL7" s="1814"/>
      <c r="GCM7" s="1814"/>
      <c r="GCN7" s="1814"/>
      <c r="GCO7" s="1814"/>
      <c r="GCP7" s="1814"/>
      <c r="GCQ7" s="1814"/>
      <c r="GCR7" s="1814"/>
      <c r="GCS7" s="1814"/>
      <c r="GCT7" s="1814"/>
      <c r="GCU7" s="1814"/>
      <c r="GCV7" s="1814"/>
      <c r="GCW7" s="1814"/>
      <c r="GCX7" s="1814"/>
      <c r="GCY7" s="1814"/>
      <c r="GCZ7" s="1814"/>
      <c r="GDA7" s="1814"/>
      <c r="GDB7" s="1814"/>
      <c r="GDC7" s="1814"/>
      <c r="GDD7" s="1814"/>
      <c r="GDE7" s="1814"/>
      <c r="GDF7" s="1814"/>
      <c r="GDG7" s="1814"/>
      <c r="GDH7" s="1814"/>
      <c r="GDI7" s="1814"/>
      <c r="GDJ7" s="1814"/>
      <c r="GDK7" s="1814"/>
      <c r="GDL7" s="1814"/>
      <c r="GDM7" s="1814"/>
      <c r="GDN7" s="1814"/>
      <c r="GDO7" s="1814"/>
      <c r="GDP7" s="1814"/>
      <c r="GDQ7" s="1814"/>
      <c r="GDR7" s="1814"/>
      <c r="GDS7" s="1814"/>
      <c r="GDT7" s="1814"/>
      <c r="GDU7" s="1814"/>
      <c r="GDV7" s="1814"/>
      <c r="GDW7" s="1814"/>
      <c r="GDX7" s="1814"/>
      <c r="GDY7" s="1814"/>
      <c r="GDZ7" s="1814"/>
      <c r="GEA7" s="1814"/>
      <c r="GEB7" s="1814"/>
      <c r="GEC7" s="1814"/>
      <c r="GED7" s="1814"/>
      <c r="GEE7" s="1814"/>
      <c r="GEF7" s="1814"/>
      <c r="GEG7" s="1814"/>
      <c r="GEH7" s="1814"/>
      <c r="GEI7" s="1814"/>
      <c r="GEJ7" s="1814"/>
      <c r="GEK7" s="1814"/>
      <c r="GEL7" s="1814"/>
      <c r="GEM7" s="1814"/>
      <c r="GEN7" s="1814"/>
      <c r="GEO7" s="1814"/>
      <c r="GEP7" s="1814"/>
      <c r="GEQ7" s="1814"/>
      <c r="GER7" s="1814"/>
      <c r="GES7" s="1814"/>
      <c r="GET7" s="1814"/>
      <c r="GEU7" s="1814"/>
      <c r="GEV7" s="1814"/>
      <c r="GEW7" s="1814"/>
      <c r="GEX7" s="1814"/>
      <c r="GEY7" s="1814"/>
      <c r="GEZ7" s="1814"/>
      <c r="GFA7" s="1814"/>
      <c r="GFB7" s="1814"/>
      <c r="GFC7" s="1814"/>
      <c r="GFD7" s="1814"/>
      <c r="GFE7" s="1814"/>
      <c r="GFF7" s="1814"/>
      <c r="GFG7" s="1814"/>
      <c r="GFH7" s="1814"/>
      <c r="GFI7" s="1814"/>
      <c r="GFJ7" s="1814"/>
      <c r="GFK7" s="1814"/>
      <c r="GFL7" s="1814"/>
      <c r="GFM7" s="1814"/>
      <c r="GFN7" s="1814"/>
      <c r="GFO7" s="1814"/>
      <c r="GFP7" s="1814"/>
      <c r="GFQ7" s="1814"/>
      <c r="GFR7" s="1814"/>
      <c r="GFS7" s="1814"/>
      <c r="GFT7" s="1814"/>
      <c r="GFU7" s="1814"/>
      <c r="GFV7" s="1814"/>
      <c r="GFW7" s="1814"/>
      <c r="GFX7" s="1814"/>
      <c r="GFY7" s="1814"/>
      <c r="GFZ7" s="1814"/>
      <c r="GGA7" s="1814"/>
      <c r="GGB7" s="1814"/>
      <c r="GGC7" s="1814"/>
      <c r="GGD7" s="1814"/>
      <c r="GGE7" s="1814"/>
      <c r="GGF7" s="1814"/>
      <c r="GGG7" s="1814"/>
      <c r="GGH7" s="1814"/>
      <c r="GGI7" s="1814"/>
      <c r="GGJ7" s="1814"/>
      <c r="GGK7" s="1814"/>
      <c r="GGL7" s="1814"/>
      <c r="GGM7" s="1814"/>
      <c r="GGN7" s="1814"/>
      <c r="GGO7" s="1814"/>
      <c r="GGP7" s="1814"/>
      <c r="GGQ7" s="1814"/>
      <c r="GGR7" s="1814"/>
      <c r="GGS7" s="1814"/>
      <c r="GGT7" s="1814"/>
      <c r="GGU7" s="1814"/>
      <c r="GGV7" s="1814"/>
      <c r="GGW7" s="1814"/>
      <c r="GGX7" s="1814"/>
      <c r="GGY7" s="1814"/>
      <c r="GGZ7" s="1814"/>
      <c r="GHA7" s="1814"/>
      <c r="GHB7" s="1814"/>
      <c r="GHC7" s="1814"/>
      <c r="GHD7" s="1814"/>
      <c r="GHE7" s="1814"/>
      <c r="GHF7" s="1814"/>
      <c r="GHG7" s="1814"/>
      <c r="GHH7" s="1814"/>
      <c r="GHI7" s="1814"/>
      <c r="GHJ7" s="1814"/>
      <c r="GHK7" s="1814"/>
      <c r="GHL7" s="1814"/>
      <c r="GHM7" s="1814"/>
      <c r="GHN7" s="1814"/>
      <c r="GHO7" s="1814"/>
      <c r="GHP7" s="1814"/>
      <c r="GHQ7" s="1814"/>
      <c r="GHR7" s="1814"/>
      <c r="GHS7" s="1814"/>
      <c r="GHT7" s="1814"/>
      <c r="GHU7" s="1814"/>
      <c r="GHV7" s="1814"/>
      <c r="GHW7" s="1814"/>
      <c r="GHX7" s="1814"/>
      <c r="GHY7" s="1814"/>
      <c r="GHZ7" s="1814"/>
      <c r="GIA7" s="1814"/>
      <c r="GIB7" s="1814"/>
      <c r="GIC7" s="1814"/>
      <c r="GID7" s="1814"/>
      <c r="GIE7" s="1814"/>
      <c r="GIF7" s="1814"/>
      <c r="GIG7" s="1814"/>
      <c r="GIH7" s="1814"/>
      <c r="GII7" s="1814"/>
      <c r="GIJ7" s="1814"/>
      <c r="GIK7" s="1814"/>
      <c r="GIL7" s="1814"/>
      <c r="GIM7" s="1814"/>
      <c r="GIN7" s="1814"/>
      <c r="GIO7" s="1814"/>
      <c r="GIP7" s="1814"/>
      <c r="GIQ7" s="1814"/>
      <c r="GIR7" s="1814"/>
      <c r="GIS7" s="1814"/>
      <c r="GIT7" s="1814"/>
      <c r="GIU7" s="1814"/>
      <c r="GIV7" s="1814"/>
      <c r="GIW7" s="1814"/>
      <c r="GIX7" s="1814"/>
      <c r="GIY7" s="1814"/>
      <c r="GIZ7" s="1814"/>
      <c r="GJA7" s="1814"/>
      <c r="GJB7" s="1814"/>
      <c r="GJC7" s="1814"/>
      <c r="GJD7" s="1814"/>
      <c r="GJE7" s="1814"/>
      <c r="GJF7" s="1814"/>
      <c r="GJG7" s="1814"/>
      <c r="GJH7" s="1814"/>
      <c r="GJI7" s="1814"/>
      <c r="GJJ7" s="1814"/>
      <c r="GJK7" s="1814"/>
      <c r="GJL7" s="1814"/>
      <c r="GJM7" s="1814"/>
      <c r="GJN7" s="1814"/>
      <c r="GJO7" s="1814"/>
      <c r="GJP7" s="1814"/>
      <c r="GJQ7" s="1814"/>
      <c r="GJR7" s="1814"/>
      <c r="GJS7" s="1814"/>
      <c r="GJT7" s="1814"/>
      <c r="GJU7" s="1814"/>
      <c r="GJV7" s="1814"/>
      <c r="GJW7" s="1814"/>
      <c r="GJX7" s="1814"/>
      <c r="GJY7" s="1814"/>
      <c r="GJZ7" s="1814"/>
      <c r="GKA7" s="1814"/>
      <c r="GKB7" s="1814"/>
      <c r="GKC7" s="1814"/>
      <c r="GKD7" s="1814"/>
      <c r="GKE7" s="1814"/>
      <c r="GKF7" s="1814"/>
      <c r="GKG7" s="1814"/>
      <c r="GKH7" s="1814"/>
      <c r="GKI7" s="1814"/>
      <c r="GKJ7" s="1814"/>
      <c r="GKK7" s="1814"/>
      <c r="GKL7" s="1814"/>
      <c r="GKM7" s="1814"/>
      <c r="GKN7" s="1814"/>
      <c r="GKO7" s="1814"/>
      <c r="GKP7" s="1814"/>
      <c r="GKQ7" s="1814"/>
      <c r="GKR7" s="1814"/>
      <c r="GKS7" s="1814"/>
      <c r="GKT7" s="1814"/>
      <c r="GKU7" s="1814"/>
      <c r="GKV7" s="1814"/>
      <c r="GKW7" s="1814"/>
      <c r="GKX7" s="1814"/>
      <c r="GKY7" s="1814"/>
      <c r="GKZ7" s="1814"/>
      <c r="GLA7" s="1814"/>
      <c r="GLB7" s="1814"/>
      <c r="GLC7" s="1814"/>
      <c r="GLD7" s="1814"/>
      <c r="GLE7" s="1814"/>
      <c r="GLF7" s="1814"/>
      <c r="GLG7" s="1814"/>
      <c r="GLH7" s="1814"/>
      <c r="GLI7" s="1814"/>
      <c r="GLJ7" s="1814"/>
      <c r="GLK7" s="1814"/>
      <c r="GLL7" s="1814"/>
      <c r="GLM7" s="1814"/>
      <c r="GLN7" s="1814"/>
      <c r="GLO7" s="1814"/>
      <c r="GLP7" s="1814"/>
      <c r="GLQ7" s="1814"/>
      <c r="GLR7" s="1814"/>
      <c r="GLS7" s="1814"/>
      <c r="GLT7" s="1814"/>
      <c r="GLU7" s="1814"/>
      <c r="GLV7" s="1814"/>
      <c r="GLW7" s="1814"/>
      <c r="GLX7" s="1814"/>
      <c r="GLY7" s="1814"/>
      <c r="GLZ7" s="1814"/>
      <c r="GMA7" s="1814"/>
      <c r="GMB7" s="1814"/>
      <c r="GMC7" s="1814"/>
      <c r="GMD7" s="1814"/>
      <c r="GME7" s="1814"/>
      <c r="GMF7" s="1814"/>
      <c r="GMG7" s="1814"/>
      <c r="GMH7" s="1814"/>
      <c r="GMI7" s="1814"/>
      <c r="GMJ7" s="1814"/>
      <c r="GMK7" s="1814"/>
      <c r="GML7" s="1814"/>
      <c r="GMM7" s="1814"/>
      <c r="GMN7" s="1814"/>
      <c r="GMO7" s="1814"/>
      <c r="GMP7" s="1814"/>
      <c r="GMQ7" s="1814"/>
      <c r="GMR7" s="1814"/>
      <c r="GMS7" s="1814"/>
      <c r="GMT7" s="1814"/>
      <c r="GMU7" s="1814"/>
      <c r="GMV7" s="1814"/>
      <c r="GMW7" s="1814"/>
      <c r="GMX7" s="1814"/>
      <c r="GMY7" s="1814"/>
      <c r="GMZ7" s="1814"/>
      <c r="GNA7" s="1814"/>
      <c r="GNB7" s="1814"/>
      <c r="GNC7" s="1814"/>
      <c r="GND7" s="1814"/>
      <c r="GNE7" s="1814"/>
      <c r="GNF7" s="1814"/>
      <c r="GNG7" s="1814"/>
      <c r="GNH7" s="1814"/>
      <c r="GNI7" s="1814"/>
      <c r="GNJ7" s="1814"/>
      <c r="GNK7" s="1814"/>
      <c r="GNL7" s="1814"/>
      <c r="GNM7" s="1814"/>
      <c r="GNN7" s="1814"/>
      <c r="GNO7" s="1814"/>
      <c r="GNP7" s="1814"/>
      <c r="GNQ7" s="1814"/>
      <c r="GNR7" s="1814"/>
      <c r="GNS7" s="1814"/>
      <c r="GNT7" s="1814"/>
      <c r="GNU7" s="1814"/>
      <c r="GNV7" s="1814"/>
      <c r="GNW7" s="1814"/>
      <c r="GNX7" s="1814"/>
      <c r="GNY7" s="1814"/>
      <c r="GNZ7" s="1814"/>
      <c r="GOA7" s="1814"/>
      <c r="GOB7" s="1814"/>
      <c r="GOC7" s="1814"/>
      <c r="GOD7" s="1814"/>
      <c r="GOE7" s="1814"/>
      <c r="GOF7" s="1814"/>
      <c r="GOG7" s="1814"/>
      <c r="GOH7" s="1814"/>
      <c r="GOI7" s="1814"/>
      <c r="GOJ7" s="1814"/>
      <c r="GOK7" s="1814"/>
      <c r="GOL7" s="1814"/>
      <c r="GOM7" s="1814"/>
      <c r="GON7" s="1814"/>
      <c r="GOO7" s="1814"/>
      <c r="GOP7" s="1814"/>
      <c r="GOQ7" s="1814"/>
      <c r="GOR7" s="1814"/>
      <c r="GOS7" s="1814"/>
      <c r="GOT7" s="1814"/>
      <c r="GOU7" s="1814"/>
      <c r="GOV7" s="1814"/>
      <c r="GOW7" s="1814"/>
      <c r="GOX7" s="1814"/>
      <c r="GOY7" s="1814"/>
      <c r="GOZ7" s="1814"/>
      <c r="GPA7" s="1814"/>
      <c r="GPB7" s="1814"/>
      <c r="GPC7" s="1814"/>
      <c r="GPD7" s="1814"/>
      <c r="GPE7" s="1814"/>
      <c r="GPF7" s="1814"/>
      <c r="GPG7" s="1814"/>
      <c r="GPH7" s="1814"/>
      <c r="GPI7" s="1814"/>
      <c r="GPJ7" s="1814"/>
      <c r="GPK7" s="1814"/>
      <c r="GPL7" s="1814"/>
      <c r="GPM7" s="1814"/>
      <c r="GPN7" s="1814"/>
      <c r="GPO7" s="1814"/>
      <c r="GPP7" s="1814"/>
      <c r="GPQ7" s="1814"/>
      <c r="GPR7" s="1814"/>
      <c r="GPS7" s="1814"/>
      <c r="GPT7" s="1814"/>
      <c r="GPU7" s="1814"/>
      <c r="GPV7" s="1814"/>
      <c r="GPW7" s="1814"/>
      <c r="GPX7" s="1814"/>
      <c r="GPY7" s="1814"/>
      <c r="GPZ7" s="1814"/>
      <c r="GQA7" s="1814"/>
      <c r="GQB7" s="1814"/>
      <c r="GQC7" s="1814"/>
      <c r="GQD7" s="1814"/>
      <c r="GQE7" s="1814"/>
      <c r="GQF7" s="1814"/>
      <c r="GQG7" s="1814"/>
      <c r="GQH7" s="1814"/>
      <c r="GQI7" s="1814"/>
      <c r="GQJ7" s="1814"/>
      <c r="GQK7" s="1814"/>
      <c r="GQL7" s="1814"/>
      <c r="GQM7" s="1814"/>
      <c r="GQN7" s="1814"/>
      <c r="GQO7" s="1814"/>
      <c r="GQP7" s="1814"/>
      <c r="GQQ7" s="1814"/>
      <c r="GQR7" s="1814"/>
      <c r="GQS7" s="1814"/>
      <c r="GQT7" s="1814"/>
      <c r="GQU7" s="1814"/>
      <c r="GQV7" s="1814"/>
      <c r="GQW7" s="1814"/>
      <c r="GQX7" s="1814"/>
      <c r="GQY7" s="1814"/>
      <c r="GQZ7" s="1814"/>
      <c r="GRA7" s="1814"/>
      <c r="GRB7" s="1814"/>
      <c r="GRC7" s="1814"/>
      <c r="GRD7" s="1814"/>
      <c r="GRE7" s="1814"/>
      <c r="GRF7" s="1814"/>
      <c r="GRG7" s="1814"/>
      <c r="GRH7" s="1814"/>
      <c r="GRI7" s="1814"/>
      <c r="GRJ7" s="1814"/>
      <c r="GRK7" s="1814"/>
      <c r="GRL7" s="1814"/>
      <c r="GRM7" s="1814"/>
      <c r="GRN7" s="1814"/>
      <c r="GRO7" s="1814"/>
      <c r="GRP7" s="1814"/>
      <c r="GRQ7" s="1814"/>
      <c r="GRR7" s="1814"/>
      <c r="GRS7" s="1814"/>
      <c r="GRT7" s="1814"/>
      <c r="GRU7" s="1814"/>
      <c r="GRV7" s="1814"/>
      <c r="GRW7" s="1814"/>
      <c r="GRX7" s="1814"/>
      <c r="GRY7" s="1814"/>
      <c r="GRZ7" s="1814"/>
      <c r="GSA7" s="1814"/>
      <c r="GSB7" s="1814"/>
      <c r="GSC7" s="1814"/>
      <c r="GSD7" s="1814"/>
      <c r="GSE7" s="1814"/>
      <c r="GSF7" s="1814"/>
      <c r="GSG7" s="1814"/>
      <c r="GSH7" s="1814"/>
      <c r="GSI7" s="1814"/>
      <c r="GSJ7" s="1814"/>
      <c r="GSK7" s="1814"/>
      <c r="GSL7" s="1814"/>
      <c r="GSM7" s="1814"/>
      <c r="GSN7" s="1814"/>
      <c r="GSO7" s="1814"/>
      <c r="GSP7" s="1814"/>
      <c r="GSQ7" s="1814"/>
      <c r="GSR7" s="1814"/>
      <c r="GSS7" s="1814"/>
      <c r="GST7" s="1814"/>
      <c r="GSU7" s="1814"/>
      <c r="GSV7" s="1814"/>
      <c r="GSW7" s="1814"/>
      <c r="GSX7" s="1814"/>
      <c r="GSY7" s="1814"/>
      <c r="GSZ7" s="1814"/>
      <c r="GTA7" s="1814"/>
      <c r="GTB7" s="1814"/>
      <c r="GTC7" s="1814"/>
      <c r="GTD7" s="1814"/>
      <c r="GTE7" s="1814"/>
      <c r="GTF7" s="1814"/>
      <c r="GTG7" s="1814"/>
      <c r="GTH7" s="1814"/>
      <c r="GTI7" s="1814"/>
      <c r="GTJ7" s="1814"/>
      <c r="GTK7" s="1814"/>
      <c r="GTL7" s="1814"/>
      <c r="GTM7" s="1814"/>
      <c r="GTN7" s="1814"/>
      <c r="GTO7" s="1814"/>
      <c r="GTP7" s="1814"/>
      <c r="GTQ7" s="1814"/>
      <c r="GTR7" s="1814"/>
      <c r="GTS7" s="1814"/>
      <c r="GTT7" s="1814"/>
      <c r="GTU7" s="1814"/>
      <c r="GTV7" s="1814"/>
      <c r="GTW7" s="1814"/>
      <c r="GTX7" s="1814"/>
      <c r="GTY7" s="1814"/>
      <c r="GTZ7" s="1814"/>
      <c r="GUA7" s="1814"/>
      <c r="GUB7" s="1814"/>
      <c r="GUC7" s="1814"/>
      <c r="GUD7" s="1814"/>
      <c r="GUE7" s="1814"/>
      <c r="GUF7" s="1814"/>
      <c r="GUG7" s="1814"/>
      <c r="GUH7" s="1814"/>
      <c r="GUI7" s="1814"/>
      <c r="GUJ7" s="1814"/>
      <c r="GUK7" s="1814"/>
      <c r="GUL7" s="1814"/>
      <c r="GUM7" s="1814"/>
      <c r="GUN7" s="1814"/>
      <c r="GUO7" s="1814"/>
      <c r="GUP7" s="1814"/>
      <c r="GUQ7" s="1814"/>
      <c r="GUR7" s="1814"/>
      <c r="GUS7" s="1814"/>
      <c r="GUT7" s="1814"/>
      <c r="GUU7" s="1814"/>
      <c r="GUV7" s="1814"/>
      <c r="GUW7" s="1814"/>
      <c r="GUX7" s="1814"/>
      <c r="GUY7" s="1814"/>
      <c r="GUZ7" s="1814"/>
      <c r="GVA7" s="1814"/>
      <c r="GVB7" s="1814"/>
      <c r="GVC7" s="1814"/>
      <c r="GVD7" s="1814"/>
      <c r="GVE7" s="1814"/>
      <c r="GVF7" s="1814"/>
      <c r="GVG7" s="1814"/>
      <c r="GVH7" s="1814"/>
      <c r="GVI7" s="1814"/>
      <c r="GVJ7" s="1814"/>
      <c r="GVK7" s="1814"/>
      <c r="GVL7" s="1814"/>
      <c r="GVM7" s="1814"/>
      <c r="GVN7" s="1814"/>
      <c r="GVO7" s="1814"/>
      <c r="GVP7" s="1814"/>
      <c r="GVQ7" s="1814"/>
      <c r="GVR7" s="1814"/>
      <c r="GVS7" s="1814"/>
      <c r="GVT7" s="1814"/>
      <c r="GVU7" s="1814"/>
      <c r="GVV7" s="1814"/>
      <c r="GVW7" s="1814"/>
      <c r="GVX7" s="1814"/>
      <c r="GVY7" s="1814"/>
      <c r="GVZ7" s="1814"/>
      <c r="GWA7" s="1814"/>
      <c r="GWB7" s="1814"/>
      <c r="GWC7" s="1814"/>
      <c r="GWD7" s="1814"/>
      <c r="GWE7" s="1814"/>
      <c r="GWF7" s="1814"/>
      <c r="GWG7" s="1814"/>
      <c r="GWH7" s="1814"/>
      <c r="GWI7" s="1814"/>
      <c r="GWJ7" s="1814"/>
      <c r="GWK7" s="1814"/>
      <c r="GWL7" s="1814"/>
      <c r="GWM7" s="1814"/>
      <c r="GWN7" s="1814"/>
      <c r="GWO7" s="1814"/>
      <c r="GWP7" s="1814"/>
      <c r="GWQ7" s="1814"/>
      <c r="GWR7" s="1814"/>
      <c r="GWS7" s="1814"/>
      <c r="GWT7" s="1814"/>
      <c r="GWU7" s="1814"/>
      <c r="GWV7" s="1814"/>
      <c r="GWW7" s="1814"/>
      <c r="GWX7" s="1814"/>
      <c r="GWY7" s="1814"/>
      <c r="GWZ7" s="1814"/>
      <c r="GXA7" s="1814"/>
      <c r="GXB7" s="1814"/>
      <c r="GXC7" s="1814"/>
      <c r="GXD7" s="1814"/>
      <c r="GXE7" s="1814"/>
      <c r="GXF7" s="1814"/>
      <c r="GXG7" s="1814"/>
      <c r="GXH7" s="1814"/>
      <c r="GXI7" s="1814"/>
      <c r="GXJ7" s="1814"/>
      <c r="GXK7" s="1814"/>
      <c r="GXL7" s="1814"/>
      <c r="GXM7" s="1814"/>
      <c r="GXN7" s="1814"/>
      <c r="GXO7" s="1814"/>
      <c r="GXP7" s="1814"/>
      <c r="GXQ7" s="1814"/>
      <c r="GXR7" s="1814"/>
      <c r="GXS7" s="1814"/>
      <c r="GXT7" s="1814"/>
      <c r="GXU7" s="1814"/>
      <c r="GXV7" s="1814"/>
      <c r="GXW7" s="1814"/>
      <c r="GXX7" s="1814"/>
      <c r="GXY7" s="1814"/>
      <c r="GXZ7" s="1814"/>
      <c r="GYA7" s="1814"/>
      <c r="GYB7" s="1814"/>
      <c r="GYC7" s="1814"/>
      <c r="GYD7" s="1814"/>
      <c r="GYE7" s="1814"/>
      <c r="GYF7" s="1814"/>
      <c r="GYG7" s="1814"/>
      <c r="GYH7" s="1814"/>
      <c r="GYI7" s="1814"/>
      <c r="GYJ7" s="1814"/>
      <c r="GYK7" s="1814"/>
      <c r="GYL7" s="1814"/>
      <c r="GYM7" s="1814"/>
      <c r="GYN7" s="1814"/>
      <c r="GYO7" s="1814"/>
      <c r="GYP7" s="1814"/>
      <c r="GYQ7" s="1814"/>
      <c r="GYR7" s="1814"/>
      <c r="GYS7" s="1814"/>
      <c r="GYT7" s="1814"/>
      <c r="GYU7" s="1814"/>
      <c r="GYV7" s="1814"/>
      <c r="GYW7" s="1814"/>
      <c r="GYX7" s="1814"/>
      <c r="GYY7" s="1814"/>
      <c r="GYZ7" s="1814"/>
      <c r="GZA7" s="1814"/>
      <c r="GZB7" s="1814"/>
      <c r="GZC7" s="1814"/>
      <c r="GZD7" s="1814"/>
      <c r="GZE7" s="1814"/>
      <c r="GZF7" s="1814"/>
      <c r="GZG7" s="1814"/>
      <c r="GZH7" s="1814"/>
      <c r="GZI7" s="1814"/>
      <c r="GZJ7" s="1814"/>
      <c r="GZK7" s="1814"/>
      <c r="GZL7" s="1814"/>
      <c r="GZM7" s="1814"/>
      <c r="GZN7" s="1814"/>
      <c r="GZO7" s="1814"/>
      <c r="GZP7" s="1814"/>
      <c r="GZQ7" s="1814"/>
      <c r="GZR7" s="1814"/>
      <c r="GZS7" s="1814"/>
      <c r="GZT7" s="1814"/>
      <c r="GZU7" s="1814"/>
      <c r="GZV7" s="1814"/>
      <c r="GZW7" s="1814"/>
      <c r="GZX7" s="1814"/>
      <c r="GZY7" s="1814"/>
      <c r="GZZ7" s="1814"/>
      <c r="HAA7" s="1814"/>
      <c r="HAB7" s="1814"/>
      <c r="HAC7" s="1814"/>
      <c r="HAD7" s="1814"/>
      <c r="HAE7" s="1814"/>
      <c r="HAF7" s="1814"/>
      <c r="HAG7" s="1814"/>
      <c r="HAH7" s="1814"/>
      <c r="HAI7" s="1814"/>
      <c r="HAJ7" s="1814"/>
      <c r="HAK7" s="1814"/>
      <c r="HAL7" s="1814"/>
      <c r="HAM7" s="1814"/>
      <c r="HAN7" s="1814"/>
      <c r="HAO7" s="1814"/>
      <c r="HAP7" s="1814"/>
      <c r="HAQ7" s="1814"/>
      <c r="HAR7" s="1814"/>
      <c r="HAS7" s="1814"/>
      <c r="HAT7" s="1814"/>
      <c r="HAU7" s="1814"/>
      <c r="HAV7" s="1814"/>
      <c r="HAW7" s="1814"/>
      <c r="HAX7" s="1814"/>
      <c r="HAY7" s="1814"/>
      <c r="HAZ7" s="1814"/>
      <c r="HBA7" s="1814"/>
      <c r="HBB7" s="1814"/>
      <c r="HBC7" s="1814"/>
      <c r="HBD7" s="1814"/>
      <c r="HBE7" s="1814"/>
      <c r="HBF7" s="1814"/>
      <c r="HBG7" s="1814"/>
      <c r="HBH7" s="1814"/>
      <c r="HBI7" s="1814"/>
      <c r="HBJ7" s="1814"/>
      <c r="HBK7" s="1814"/>
      <c r="HBL7" s="1814"/>
      <c r="HBM7" s="1814"/>
      <c r="HBN7" s="1814"/>
      <c r="HBO7" s="1814"/>
      <c r="HBP7" s="1814"/>
      <c r="HBQ7" s="1814"/>
      <c r="HBR7" s="1814"/>
      <c r="HBS7" s="1814"/>
      <c r="HBT7" s="1814"/>
      <c r="HBU7" s="1814"/>
      <c r="HBV7" s="1814"/>
      <c r="HBW7" s="1814"/>
      <c r="HBX7" s="1814"/>
      <c r="HBY7" s="1814"/>
      <c r="HBZ7" s="1814"/>
      <c r="HCA7" s="1814"/>
      <c r="HCB7" s="1814"/>
      <c r="HCC7" s="1814"/>
      <c r="HCD7" s="1814"/>
      <c r="HCE7" s="1814"/>
      <c r="HCF7" s="1814"/>
      <c r="HCG7" s="1814"/>
      <c r="HCH7" s="1814"/>
      <c r="HCI7" s="1814"/>
      <c r="HCJ7" s="1814"/>
      <c r="HCK7" s="1814"/>
      <c r="HCL7" s="1814"/>
      <c r="HCM7" s="1814"/>
      <c r="HCN7" s="1814"/>
      <c r="HCO7" s="1814"/>
      <c r="HCP7" s="1814"/>
      <c r="HCQ7" s="1814"/>
      <c r="HCR7" s="1814"/>
      <c r="HCS7" s="1814"/>
      <c r="HCT7" s="1814"/>
      <c r="HCU7" s="1814"/>
      <c r="HCV7" s="1814"/>
      <c r="HCW7" s="1814"/>
      <c r="HCX7" s="1814"/>
      <c r="HCY7" s="1814"/>
      <c r="HCZ7" s="1814"/>
      <c r="HDA7" s="1814"/>
      <c r="HDB7" s="1814"/>
      <c r="HDC7" s="1814"/>
      <c r="HDD7" s="1814"/>
      <c r="HDE7" s="1814"/>
      <c r="HDF7" s="1814"/>
      <c r="HDG7" s="1814"/>
      <c r="HDH7" s="1814"/>
      <c r="HDI7" s="1814"/>
      <c r="HDJ7" s="1814"/>
      <c r="HDK7" s="1814"/>
      <c r="HDL7" s="1814"/>
      <c r="HDM7" s="1814"/>
      <c r="HDN7" s="1814"/>
      <c r="HDO7" s="1814"/>
      <c r="HDP7" s="1814"/>
      <c r="HDQ7" s="1814"/>
      <c r="HDR7" s="1814"/>
      <c r="HDS7" s="1814"/>
      <c r="HDT7" s="1814"/>
      <c r="HDU7" s="1814"/>
      <c r="HDV7" s="1814"/>
      <c r="HDW7" s="1814"/>
      <c r="HDX7" s="1814"/>
      <c r="HDY7" s="1814"/>
      <c r="HDZ7" s="1814"/>
      <c r="HEA7" s="1814"/>
      <c r="HEB7" s="1814"/>
      <c r="HEC7" s="1814"/>
      <c r="HED7" s="1814"/>
      <c r="HEE7" s="1814"/>
      <c r="HEF7" s="1814"/>
      <c r="HEG7" s="1814"/>
      <c r="HEH7" s="1814"/>
      <c r="HEI7" s="1814"/>
      <c r="HEJ7" s="1814"/>
      <c r="HEK7" s="1814"/>
      <c r="HEL7" s="1814"/>
      <c r="HEM7" s="1814"/>
      <c r="HEN7" s="1814"/>
      <c r="HEO7" s="1814"/>
      <c r="HEP7" s="1814"/>
      <c r="HEQ7" s="1814"/>
      <c r="HER7" s="1814"/>
      <c r="HES7" s="1814"/>
      <c r="HET7" s="1814"/>
      <c r="HEU7" s="1814"/>
      <c r="HEV7" s="1814"/>
      <c r="HEW7" s="1814"/>
      <c r="HEX7" s="1814"/>
      <c r="HEY7" s="1814"/>
      <c r="HEZ7" s="1814"/>
      <c r="HFA7" s="1814"/>
      <c r="HFB7" s="1814"/>
      <c r="HFC7" s="1814"/>
      <c r="HFD7" s="1814"/>
      <c r="HFE7" s="1814"/>
      <c r="HFF7" s="1814"/>
      <c r="HFG7" s="1814"/>
      <c r="HFH7" s="1814"/>
      <c r="HFI7" s="1814"/>
      <c r="HFJ7" s="1814"/>
      <c r="HFK7" s="1814"/>
      <c r="HFL7" s="1814"/>
      <c r="HFM7" s="1814"/>
      <c r="HFN7" s="1814"/>
      <c r="HFO7" s="1814"/>
      <c r="HFP7" s="1814"/>
      <c r="HFQ7" s="1814"/>
      <c r="HFR7" s="1814"/>
      <c r="HFS7" s="1814"/>
      <c r="HFT7" s="1814"/>
      <c r="HFU7" s="1814"/>
      <c r="HFV7" s="1814"/>
      <c r="HFW7" s="1814"/>
      <c r="HFX7" s="1814"/>
      <c r="HFY7" s="1814"/>
      <c r="HFZ7" s="1814"/>
      <c r="HGA7" s="1814"/>
      <c r="HGB7" s="1814"/>
      <c r="HGC7" s="1814"/>
      <c r="HGD7" s="1814"/>
      <c r="HGE7" s="1814"/>
      <c r="HGF7" s="1814"/>
      <c r="HGG7" s="1814"/>
      <c r="HGH7" s="1814"/>
      <c r="HGI7" s="1814"/>
      <c r="HGJ7" s="1814"/>
      <c r="HGK7" s="1814"/>
      <c r="HGL7" s="1814"/>
      <c r="HGM7" s="1814"/>
      <c r="HGN7" s="1814"/>
      <c r="HGO7" s="1814"/>
      <c r="HGP7" s="1814"/>
      <c r="HGQ7" s="1814"/>
      <c r="HGR7" s="1814"/>
      <c r="HGS7" s="1814"/>
      <c r="HGT7" s="1814"/>
      <c r="HGU7" s="1814"/>
      <c r="HGV7" s="1814"/>
      <c r="HGW7" s="1814"/>
      <c r="HGX7" s="1814"/>
      <c r="HGY7" s="1814"/>
      <c r="HGZ7" s="1814"/>
      <c r="HHA7" s="1814"/>
      <c r="HHB7" s="1814"/>
      <c r="HHC7" s="1814"/>
      <c r="HHD7" s="1814"/>
      <c r="HHE7" s="1814"/>
      <c r="HHF7" s="1814"/>
      <c r="HHG7" s="1814"/>
      <c r="HHH7" s="1814"/>
      <c r="HHI7" s="1814"/>
      <c r="HHJ7" s="1814"/>
      <c r="HHK7" s="1814"/>
      <c r="HHL7" s="1814"/>
      <c r="HHM7" s="1814"/>
      <c r="HHN7" s="1814"/>
      <c r="HHO7" s="1814"/>
      <c r="HHP7" s="1814"/>
      <c r="HHQ7" s="1814"/>
      <c r="HHR7" s="1814"/>
      <c r="HHS7" s="1814"/>
      <c r="HHT7" s="1814"/>
      <c r="HHU7" s="1814"/>
      <c r="HHV7" s="1814"/>
      <c r="HHW7" s="1814"/>
      <c r="HHX7" s="1814"/>
      <c r="HHY7" s="1814"/>
      <c r="HHZ7" s="1814"/>
      <c r="HIA7" s="1814"/>
      <c r="HIB7" s="1814"/>
      <c r="HIC7" s="1814"/>
      <c r="HID7" s="1814"/>
      <c r="HIE7" s="1814"/>
      <c r="HIF7" s="1814"/>
      <c r="HIG7" s="1814"/>
      <c r="HIH7" s="1814"/>
      <c r="HII7" s="1814"/>
      <c r="HIJ7" s="1814"/>
      <c r="HIK7" s="1814"/>
      <c r="HIL7" s="1814"/>
      <c r="HIM7" s="1814"/>
      <c r="HIN7" s="1814"/>
      <c r="HIO7" s="1814"/>
      <c r="HIP7" s="1814"/>
      <c r="HIQ7" s="1814"/>
      <c r="HIR7" s="1814"/>
      <c r="HIS7" s="1814"/>
      <c r="HIT7" s="1814"/>
      <c r="HIU7" s="1814"/>
      <c r="HIV7" s="1814"/>
      <c r="HIW7" s="1814"/>
      <c r="HIX7" s="1814"/>
      <c r="HIY7" s="1814"/>
      <c r="HIZ7" s="1814"/>
      <c r="HJA7" s="1814"/>
      <c r="HJB7" s="1814"/>
      <c r="HJC7" s="1814"/>
      <c r="HJD7" s="1814"/>
      <c r="HJE7" s="1814"/>
      <c r="HJF7" s="1814"/>
      <c r="HJG7" s="1814"/>
      <c r="HJH7" s="1814"/>
      <c r="HJI7" s="1814"/>
      <c r="HJJ7" s="1814"/>
      <c r="HJK7" s="1814"/>
      <c r="HJL7" s="1814"/>
      <c r="HJM7" s="1814"/>
      <c r="HJN7" s="1814"/>
      <c r="HJO7" s="1814"/>
      <c r="HJP7" s="1814"/>
      <c r="HJQ7" s="1814"/>
      <c r="HJR7" s="1814"/>
      <c r="HJS7" s="1814"/>
      <c r="HJT7" s="1814"/>
      <c r="HJU7" s="1814"/>
      <c r="HJV7" s="1814"/>
      <c r="HJW7" s="1814"/>
      <c r="HJX7" s="1814"/>
      <c r="HJY7" s="1814"/>
      <c r="HJZ7" s="1814"/>
      <c r="HKA7" s="1814"/>
      <c r="HKB7" s="1814"/>
      <c r="HKC7" s="1814"/>
      <c r="HKD7" s="1814"/>
      <c r="HKE7" s="1814"/>
      <c r="HKF7" s="1814"/>
      <c r="HKG7" s="1814"/>
      <c r="HKH7" s="1814"/>
      <c r="HKI7" s="1814"/>
      <c r="HKJ7" s="1814"/>
      <c r="HKK7" s="1814"/>
      <c r="HKL7" s="1814"/>
      <c r="HKM7" s="1814"/>
      <c r="HKN7" s="1814"/>
      <c r="HKO7" s="1814"/>
      <c r="HKP7" s="1814"/>
      <c r="HKQ7" s="1814"/>
      <c r="HKR7" s="1814"/>
      <c r="HKS7" s="1814"/>
      <c r="HKT7" s="1814"/>
      <c r="HKU7" s="1814"/>
      <c r="HKV7" s="1814"/>
      <c r="HKW7" s="1814"/>
      <c r="HKX7" s="1814"/>
      <c r="HKY7" s="1814"/>
      <c r="HKZ7" s="1814"/>
      <c r="HLA7" s="1814"/>
      <c r="HLB7" s="1814"/>
      <c r="HLC7" s="1814"/>
      <c r="HLD7" s="1814"/>
      <c r="HLE7" s="1814"/>
      <c r="HLF7" s="1814"/>
      <c r="HLG7" s="1814"/>
      <c r="HLH7" s="1814"/>
      <c r="HLI7" s="1814"/>
      <c r="HLJ7" s="1814"/>
      <c r="HLK7" s="1814"/>
      <c r="HLL7" s="1814"/>
      <c r="HLM7" s="1814"/>
      <c r="HLN7" s="1814"/>
      <c r="HLO7" s="1814"/>
      <c r="HLP7" s="1814"/>
      <c r="HLQ7" s="1814"/>
      <c r="HLR7" s="1814"/>
      <c r="HLS7" s="1814"/>
      <c r="HLT7" s="1814"/>
      <c r="HLU7" s="1814"/>
      <c r="HLV7" s="1814"/>
      <c r="HLW7" s="1814"/>
      <c r="HLX7" s="1814"/>
      <c r="HLY7" s="1814"/>
      <c r="HLZ7" s="1814"/>
      <c r="HMA7" s="1814"/>
      <c r="HMB7" s="1814"/>
      <c r="HMC7" s="1814"/>
      <c r="HMD7" s="1814"/>
      <c r="HME7" s="1814"/>
      <c r="HMF7" s="1814"/>
      <c r="HMG7" s="1814"/>
      <c r="HMH7" s="1814"/>
      <c r="HMI7" s="1814"/>
      <c r="HMJ7" s="1814"/>
      <c r="HMK7" s="1814"/>
      <c r="HML7" s="1814"/>
      <c r="HMM7" s="1814"/>
      <c r="HMN7" s="1814"/>
      <c r="HMO7" s="1814"/>
      <c r="HMP7" s="1814"/>
      <c r="HMQ7" s="1814"/>
      <c r="HMR7" s="1814"/>
      <c r="HMS7" s="1814"/>
      <c r="HMT7" s="1814"/>
      <c r="HMU7" s="1814"/>
      <c r="HMV7" s="1814"/>
      <c r="HMW7" s="1814"/>
      <c r="HMX7" s="1814"/>
      <c r="HMY7" s="1814"/>
      <c r="HMZ7" s="1814"/>
      <c r="HNA7" s="1814"/>
      <c r="HNB7" s="1814"/>
      <c r="HNC7" s="1814"/>
      <c r="HND7" s="1814"/>
      <c r="HNE7" s="1814"/>
      <c r="HNF7" s="1814"/>
      <c r="HNG7" s="1814"/>
      <c r="HNH7" s="1814"/>
      <c r="HNI7" s="1814"/>
      <c r="HNJ7" s="1814"/>
      <c r="HNK7" s="1814"/>
      <c r="HNL7" s="1814"/>
      <c r="HNM7" s="1814"/>
      <c r="HNN7" s="1814"/>
      <c r="HNO7" s="1814"/>
      <c r="HNP7" s="1814"/>
      <c r="HNQ7" s="1814"/>
      <c r="HNR7" s="1814"/>
      <c r="HNS7" s="1814"/>
      <c r="HNT7" s="1814"/>
      <c r="HNU7" s="1814"/>
      <c r="HNV7" s="1814"/>
      <c r="HNW7" s="1814"/>
      <c r="HNX7" s="1814"/>
      <c r="HNY7" s="1814"/>
      <c r="HNZ7" s="1814"/>
      <c r="HOA7" s="1814"/>
      <c r="HOB7" s="1814"/>
      <c r="HOC7" s="1814"/>
      <c r="HOD7" s="1814"/>
      <c r="HOE7" s="1814"/>
      <c r="HOF7" s="1814"/>
      <c r="HOG7" s="1814"/>
      <c r="HOH7" s="1814"/>
      <c r="HOI7" s="1814"/>
      <c r="HOJ7" s="1814"/>
      <c r="HOK7" s="1814"/>
      <c r="HOL7" s="1814"/>
      <c r="HOM7" s="1814"/>
      <c r="HON7" s="1814"/>
      <c r="HOO7" s="1814"/>
      <c r="HOP7" s="1814"/>
      <c r="HOQ7" s="1814"/>
      <c r="HOR7" s="1814"/>
      <c r="HOS7" s="1814"/>
      <c r="HOT7" s="1814"/>
      <c r="HOU7" s="1814"/>
      <c r="HOV7" s="1814"/>
      <c r="HOW7" s="1814"/>
      <c r="HOX7" s="1814"/>
      <c r="HOY7" s="1814"/>
      <c r="HOZ7" s="1814"/>
      <c r="HPA7" s="1814"/>
      <c r="HPB7" s="1814"/>
      <c r="HPC7" s="1814"/>
      <c r="HPD7" s="1814"/>
      <c r="HPE7" s="1814"/>
      <c r="HPF7" s="1814"/>
      <c r="HPG7" s="1814"/>
      <c r="HPH7" s="1814"/>
      <c r="HPI7" s="1814"/>
      <c r="HPJ7" s="1814"/>
      <c r="HPK7" s="1814"/>
      <c r="HPL7" s="1814"/>
      <c r="HPM7" s="1814"/>
      <c r="HPN7" s="1814"/>
      <c r="HPO7" s="1814"/>
      <c r="HPP7" s="1814"/>
      <c r="HPQ7" s="1814"/>
      <c r="HPR7" s="1814"/>
      <c r="HPS7" s="1814"/>
      <c r="HPT7" s="1814"/>
      <c r="HPU7" s="1814"/>
      <c r="HPV7" s="1814"/>
      <c r="HPW7" s="1814"/>
      <c r="HPX7" s="1814"/>
      <c r="HPY7" s="1814"/>
      <c r="HPZ7" s="1814"/>
      <c r="HQA7" s="1814"/>
      <c r="HQB7" s="1814"/>
      <c r="HQC7" s="1814"/>
      <c r="HQD7" s="1814"/>
      <c r="HQE7" s="1814"/>
      <c r="HQF7" s="1814"/>
      <c r="HQG7" s="1814"/>
      <c r="HQH7" s="1814"/>
      <c r="HQI7" s="1814"/>
      <c r="HQJ7" s="1814"/>
      <c r="HQK7" s="1814"/>
      <c r="HQL7" s="1814"/>
      <c r="HQM7" s="1814"/>
      <c r="HQN7" s="1814"/>
      <c r="HQO7" s="1814"/>
      <c r="HQP7" s="1814"/>
      <c r="HQQ7" s="1814"/>
      <c r="HQR7" s="1814"/>
      <c r="HQS7" s="1814"/>
      <c r="HQT7" s="1814"/>
      <c r="HQU7" s="1814"/>
      <c r="HQV7" s="1814"/>
      <c r="HQW7" s="1814"/>
      <c r="HQX7" s="1814"/>
      <c r="HQY7" s="1814"/>
      <c r="HQZ7" s="1814"/>
      <c r="HRA7" s="1814"/>
      <c r="HRB7" s="1814"/>
      <c r="HRC7" s="1814"/>
      <c r="HRD7" s="1814"/>
      <c r="HRE7" s="1814"/>
      <c r="HRF7" s="1814"/>
      <c r="HRG7" s="1814"/>
      <c r="HRH7" s="1814"/>
      <c r="HRI7" s="1814"/>
      <c r="HRJ7" s="1814"/>
      <c r="HRK7" s="1814"/>
      <c r="HRL7" s="1814"/>
      <c r="HRM7" s="1814"/>
      <c r="HRN7" s="1814"/>
      <c r="HRO7" s="1814"/>
      <c r="HRP7" s="1814"/>
      <c r="HRQ7" s="1814"/>
      <c r="HRR7" s="1814"/>
      <c r="HRS7" s="1814"/>
      <c r="HRT7" s="1814"/>
      <c r="HRU7" s="1814"/>
      <c r="HRV7" s="1814"/>
      <c r="HRW7" s="1814"/>
      <c r="HRX7" s="1814"/>
      <c r="HRY7" s="1814"/>
      <c r="HRZ7" s="1814"/>
      <c r="HSA7" s="1814"/>
      <c r="HSB7" s="1814"/>
      <c r="HSC7" s="1814"/>
      <c r="HSD7" s="1814"/>
      <c r="HSE7" s="1814"/>
      <c r="HSF7" s="1814"/>
      <c r="HSG7" s="1814"/>
      <c r="HSH7" s="1814"/>
      <c r="HSI7" s="1814"/>
      <c r="HSJ7" s="1814"/>
      <c r="HSK7" s="1814"/>
      <c r="HSL7" s="1814"/>
      <c r="HSM7" s="1814"/>
      <c r="HSN7" s="1814"/>
      <c r="HSO7" s="1814"/>
      <c r="HSP7" s="1814"/>
      <c r="HSQ7" s="1814"/>
      <c r="HSR7" s="1814"/>
      <c r="HSS7" s="1814"/>
      <c r="HST7" s="1814"/>
      <c r="HSU7" s="1814"/>
      <c r="HSV7" s="1814"/>
      <c r="HSW7" s="1814"/>
      <c r="HSX7" s="1814"/>
      <c r="HSY7" s="1814"/>
      <c r="HSZ7" s="1814"/>
      <c r="HTA7" s="1814"/>
      <c r="HTB7" s="1814"/>
      <c r="HTC7" s="1814"/>
      <c r="HTD7" s="1814"/>
      <c r="HTE7" s="1814"/>
      <c r="HTF7" s="1814"/>
      <c r="HTG7" s="1814"/>
      <c r="HTH7" s="1814"/>
      <c r="HTI7" s="1814"/>
      <c r="HTJ7" s="1814"/>
      <c r="HTK7" s="1814"/>
      <c r="HTL7" s="1814"/>
      <c r="HTM7" s="1814"/>
      <c r="HTN7" s="1814"/>
      <c r="HTO7" s="1814"/>
      <c r="HTP7" s="1814"/>
      <c r="HTQ7" s="1814"/>
      <c r="HTR7" s="1814"/>
      <c r="HTS7" s="1814"/>
      <c r="HTT7" s="1814"/>
      <c r="HTU7" s="1814"/>
      <c r="HTV7" s="1814"/>
      <c r="HTW7" s="1814"/>
      <c r="HTX7" s="1814"/>
      <c r="HTY7" s="1814"/>
      <c r="HTZ7" s="1814"/>
      <c r="HUA7" s="1814"/>
      <c r="HUB7" s="1814"/>
      <c r="HUC7" s="1814"/>
      <c r="HUD7" s="1814"/>
      <c r="HUE7" s="1814"/>
      <c r="HUF7" s="1814"/>
      <c r="HUG7" s="1814"/>
      <c r="HUH7" s="1814"/>
      <c r="HUI7" s="1814"/>
      <c r="HUJ7" s="1814"/>
      <c r="HUK7" s="1814"/>
      <c r="HUL7" s="1814"/>
      <c r="HUM7" s="1814"/>
      <c r="HUN7" s="1814"/>
      <c r="HUO7" s="1814"/>
      <c r="HUP7" s="1814"/>
      <c r="HUQ7" s="1814"/>
      <c r="HUR7" s="1814"/>
      <c r="HUS7" s="1814"/>
      <c r="HUT7" s="1814"/>
      <c r="HUU7" s="1814"/>
      <c r="HUV7" s="1814"/>
      <c r="HUW7" s="1814"/>
      <c r="HUX7" s="1814"/>
      <c r="HUY7" s="1814"/>
      <c r="HUZ7" s="1814"/>
      <c r="HVA7" s="1814"/>
      <c r="HVB7" s="1814"/>
      <c r="HVC7" s="1814"/>
      <c r="HVD7" s="1814"/>
      <c r="HVE7" s="1814"/>
      <c r="HVF7" s="1814"/>
      <c r="HVG7" s="1814"/>
      <c r="HVH7" s="1814"/>
      <c r="HVI7" s="1814"/>
      <c r="HVJ7" s="1814"/>
      <c r="HVK7" s="1814"/>
      <c r="HVL7" s="1814"/>
      <c r="HVM7" s="1814"/>
      <c r="HVN7" s="1814"/>
      <c r="HVO7" s="1814"/>
      <c r="HVP7" s="1814"/>
      <c r="HVQ7" s="1814"/>
      <c r="HVR7" s="1814"/>
      <c r="HVS7" s="1814"/>
      <c r="HVT7" s="1814"/>
      <c r="HVU7" s="1814"/>
      <c r="HVV7" s="1814"/>
      <c r="HVW7" s="1814"/>
      <c r="HVX7" s="1814"/>
      <c r="HVY7" s="1814"/>
      <c r="HVZ7" s="1814"/>
      <c r="HWA7" s="1814"/>
      <c r="HWB7" s="1814"/>
      <c r="HWC7" s="1814"/>
      <c r="HWD7" s="1814"/>
      <c r="HWE7" s="1814"/>
      <c r="HWF7" s="1814"/>
      <c r="HWG7" s="1814"/>
      <c r="HWH7" s="1814"/>
      <c r="HWI7" s="1814"/>
      <c r="HWJ7" s="1814"/>
      <c r="HWK7" s="1814"/>
      <c r="HWL7" s="1814"/>
      <c r="HWM7" s="1814"/>
      <c r="HWN7" s="1814"/>
      <c r="HWO7" s="1814"/>
      <c r="HWP7" s="1814"/>
      <c r="HWQ7" s="1814"/>
      <c r="HWR7" s="1814"/>
      <c r="HWS7" s="1814"/>
      <c r="HWT7" s="1814"/>
      <c r="HWU7" s="1814"/>
      <c r="HWV7" s="1814"/>
      <c r="HWW7" s="1814"/>
      <c r="HWX7" s="1814"/>
      <c r="HWY7" s="1814"/>
      <c r="HWZ7" s="1814"/>
      <c r="HXA7" s="1814"/>
      <c r="HXB7" s="1814"/>
      <c r="HXC7" s="1814"/>
      <c r="HXD7" s="1814"/>
      <c r="HXE7" s="1814"/>
      <c r="HXF7" s="1814"/>
      <c r="HXG7" s="1814"/>
      <c r="HXH7" s="1814"/>
      <c r="HXI7" s="1814"/>
      <c r="HXJ7" s="1814"/>
      <c r="HXK7" s="1814"/>
      <c r="HXL7" s="1814"/>
      <c r="HXM7" s="1814"/>
      <c r="HXN7" s="1814"/>
      <c r="HXO7" s="1814"/>
      <c r="HXP7" s="1814"/>
      <c r="HXQ7" s="1814"/>
      <c r="HXR7" s="1814"/>
      <c r="HXS7" s="1814"/>
      <c r="HXT7" s="1814"/>
      <c r="HXU7" s="1814"/>
      <c r="HXV7" s="1814"/>
      <c r="HXW7" s="1814"/>
      <c r="HXX7" s="1814"/>
      <c r="HXY7" s="1814"/>
      <c r="HXZ7" s="1814"/>
      <c r="HYA7" s="1814"/>
      <c r="HYB7" s="1814"/>
      <c r="HYC7" s="1814"/>
      <c r="HYD7" s="1814"/>
      <c r="HYE7" s="1814"/>
      <c r="HYF7" s="1814"/>
      <c r="HYG7" s="1814"/>
      <c r="HYH7" s="1814"/>
      <c r="HYI7" s="1814"/>
      <c r="HYJ7" s="1814"/>
      <c r="HYK7" s="1814"/>
      <c r="HYL7" s="1814"/>
      <c r="HYM7" s="1814"/>
      <c r="HYN7" s="1814"/>
      <c r="HYO7" s="1814"/>
      <c r="HYP7" s="1814"/>
      <c r="HYQ7" s="1814"/>
      <c r="HYR7" s="1814"/>
      <c r="HYS7" s="1814"/>
      <c r="HYT7" s="1814"/>
      <c r="HYU7" s="1814"/>
      <c r="HYV7" s="1814"/>
      <c r="HYW7" s="1814"/>
      <c r="HYX7" s="1814"/>
      <c r="HYY7" s="1814"/>
      <c r="HYZ7" s="1814"/>
      <c r="HZA7" s="1814"/>
      <c r="HZB7" s="1814"/>
      <c r="HZC7" s="1814"/>
      <c r="HZD7" s="1814"/>
      <c r="HZE7" s="1814"/>
      <c r="HZF7" s="1814"/>
      <c r="HZG7" s="1814"/>
      <c r="HZH7" s="1814"/>
      <c r="HZI7" s="1814"/>
      <c r="HZJ7" s="1814"/>
      <c r="HZK7" s="1814"/>
      <c r="HZL7" s="1814"/>
      <c r="HZM7" s="1814"/>
      <c r="HZN7" s="1814"/>
      <c r="HZO7" s="1814"/>
      <c r="HZP7" s="1814"/>
      <c r="HZQ7" s="1814"/>
      <c r="HZR7" s="1814"/>
      <c r="HZS7" s="1814"/>
      <c r="HZT7" s="1814"/>
      <c r="HZU7" s="1814"/>
      <c r="HZV7" s="1814"/>
      <c r="HZW7" s="1814"/>
      <c r="HZX7" s="1814"/>
      <c r="HZY7" s="1814"/>
      <c r="HZZ7" s="1814"/>
      <c r="IAA7" s="1814"/>
      <c r="IAB7" s="1814"/>
      <c r="IAC7" s="1814"/>
      <c r="IAD7" s="1814"/>
      <c r="IAE7" s="1814"/>
      <c r="IAF7" s="1814"/>
      <c r="IAG7" s="1814"/>
      <c r="IAH7" s="1814"/>
      <c r="IAI7" s="1814"/>
      <c r="IAJ7" s="1814"/>
      <c r="IAK7" s="1814"/>
      <c r="IAL7" s="1814"/>
      <c r="IAM7" s="1814"/>
      <c r="IAN7" s="1814"/>
      <c r="IAO7" s="1814"/>
      <c r="IAP7" s="1814"/>
      <c r="IAQ7" s="1814"/>
      <c r="IAR7" s="1814"/>
      <c r="IAS7" s="1814"/>
      <c r="IAT7" s="1814"/>
      <c r="IAU7" s="1814"/>
      <c r="IAV7" s="1814"/>
      <c r="IAW7" s="1814"/>
      <c r="IAX7" s="1814"/>
      <c r="IAY7" s="1814"/>
      <c r="IAZ7" s="1814"/>
      <c r="IBA7" s="1814"/>
      <c r="IBB7" s="1814"/>
      <c r="IBC7" s="1814"/>
      <c r="IBD7" s="1814"/>
      <c r="IBE7" s="1814"/>
      <c r="IBF7" s="1814"/>
      <c r="IBG7" s="1814"/>
      <c r="IBH7" s="1814"/>
      <c r="IBI7" s="1814"/>
      <c r="IBJ7" s="1814"/>
      <c r="IBK7" s="1814"/>
      <c r="IBL7" s="1814"/>
      <c r="IBM7" s="1814"/>
      <c r="IBN7" s="1814"/>
      <c r="IBO7" s="1814"/>
      <c r="IBP7" s="1814"/>
      <c r="IBQ7" s="1814"/>
      <c r="IBR7" s="1814"/>
      <c r="IBS7" s="1814"/>
      <c r="IBT7" s="1814"/>
      <c r="IBU7" s="1814"/>
      <c r="IBV7" s="1814"/>
      <c r="IBW7" s="1814"/>
      <c r="IBX7" s="1814"/>
      <c r="IBY7" s="1814"/>
      <c r="IBZ7" s="1814"/>
      <c r="ICA7" s="1814"/>
      <c r="ICB7" s="1814"/>
      <c r="ICC7" s="1814"/>
      <c r="ICD7" s="1814"/>
      <c r="ICE7" s="1814"/>
      <c r="ICF7" s="1814"/>
      <c r="ICG7" s="1814"/>
      <c r="ICH7" s="1814"/>
      <c r="ICI7" s="1814"/>
      <c r="ICJ7" s="1814"/>
      <c r="ICK7" s="1814"/>
      <c r="ICL7" s="1814"/>
      <c r="ICM7" s="1814"/>
      <c r="ICN7" s="1814"/>
      <c r="ICO7" s="1814"/>
      <c r="ICP7" s="1814"/>
      <c r="ICQ7" s="1814"/>
      <c r="ICR7" s="1814"/>
      <c r="ICS7" s="1814"/>
      <c r="ICT7" s="1814"/>
      <c r="ICU7" s="1814"/>
      <c r="ICV7" s="1814"/>
      <c r="ICW7" s="1814"/>
      <c r="ICX7" s="1814"/>
      <c r="ICY7" s="1814"/>
      <c r="ICZ7" s="1814"/>
      <c r="IDA7" s="1814"/>
      <c r="IDB7" s="1814"/>
      <c r="IDC7" s="1814"/>
      <c r="IDD7" s="1814"/>
      <c r="IDE7" s="1814"/>
      <c r="IDF7" s="1814"/>
      <c r="IDG7" s="1814"/>
      <c r="IDH7" s="1814"/>
      <c r="IDI7" s="1814"/>
      <c r="IDJ7" s="1814"/>
      <c r="IDK7" s="1814"/>
      <c r="IDL7" s="1814"/>
      <c r="IDM7" s="1814"/>
      <c r="IDN7" s="1814"/>
      <c r="IDO7" s="1814"/>
      <c r="IDP7" s="1814"/>
      <c r="IDQ7" s="1814"/>
      <c r="IDR7" s="1814"/>
      <c r="IDS7" s="1814"/>
      <c r="IDT7" s="1814"/>
      <c r="IDU7" s="1814"/>
      <c r="IDV7" s="1814"/>
      <c r="IDW7" s="1814"/>
      <c r="IDX7" s="1814"/>
      <c r="IDY7" s="1814"/>
      <c r="IDZ7" s="1814"/>
      <c r="IEA7" s="1814"/>
      <c r="IEB7" s="1814"/>
      <c r="IEC7" s="1814"/>
      <c r="IED7" s="1814"/>
      <c r="IEE7" s="1814"/>
      <c r="IEF7" s="1814"/>
      <c r="IEG7" s="1814"/>
      <c r="IEH7" s="1814"/>
      <c r="IEI7" s="1814"/>
      <c r="IEJ7" s="1814"/>
      <c r="IEK7" s="1814"/>
      <c r="IEL7" s="1814"/>
      <c r="IEM7" s="1814"/>
      <c r="IEN7" s="1814"/>
      <c r="IEO7" s="1814"/>
      <c r="IEP7" s="1814"/>
      <c r="IEQ7" s="1814"/>
      <c r="IER7" s="1814"/>
      <c r="IES7" s="1814"/>
      <c r="IET7" s="1814"/>
      <c r="IEU7" s="1814"/>
      <c r="IEV7" s="1814"/>
      <c r="IEW7" s="1814"/>
      <c r="IEX7" s="1814"/>
      <c r="IEY7" s="1814"/>
      <c r="IEZ7" s="1814"/>
      <c r="IFA7" s="1814"/>
      <c r="IFB7" s="1814"/>
      <c r="IFC7" s="1814"/>
      <c r="IFD7" s="1814"/>
      <c r="IFE7" s="1814"/>
      <c r="IFF7" s="1814"/>
      <c r="IFG7" s="1814"/>
      <c r="IFH7" s="1814"/>
      <c r="IFI7" s="1814"/>
      <c r="IFJ7" s="1814"/>
      <c r="IFK7" s="1814"/>
      <c r="IFL7" s="1814"/>
      <c r="IFM7" s="1814"/>
      <c r="IFN7" s="1814"/>
      <c r="IFO7" s="1814"/>
      <c r="IFP7" s="1814"/>
      <c r="IFQ7" s="1814"/>
      <c r="IFR7" s="1814"/>
      <c r="IFS7" s="1814"/>
      <c r="IFT7" s="1814"/>
      <c r="IFU7" s="1814"/>
      <c r="IFV7" s="1814"/>
      <c r="IFW7" s="1814"/>
      <c r="IFX7" s="1814"/>
      <c r="IFY7" s="1814"/>
      <c r="IFZ7" s="1814"/>
      <c r="IGA7" s="1814"/>
      <c r="IGB7" s="1814"/>
      <c r="IGC7" s="1814"/>
      <c r="IGD7" s="1814"/>
      <c r="IGE7" s="1814"/>
      <c r="IGF7" s="1814"/>
      <c r="IGG7" s="1814"/>
      <c r="IGH7" s="1814"/>
      <c r="IGI7" s="1814"/>
      <c r="IGJ7" s="1814"/>
      <c r="IGK7" s="1814"/>
      <c r="IGL7" s="1814"/>
      <c r="IGM7" s="1814"/>
      <c r="IGN7" s="1814"/>
      <c r="IGO7" s="1814"/>
      <c r="IGP7" s="1814"/>
      <c r="IGQ7" s="1814"/>
      <c r="IGR7" s="1814"/>
      <c r="IGS7" s="1814"/>
      <c r="IGT7" s="1814"/>
      <c r="IGU7" s="1814"/>
      <c r="IGV7" s="1814"/>
      <c r="IGW7" s="1814"/>
      <c r="IGX7" s="1814"/>
      <c r="IGY7" s="1814"/>
      <c r="IGZ7" s="1814"/>
      <c r="IHA7" s="1814"/>
      <c r="IHB7" s="1814"/>
      <c r="IHC7" s="1814"/>
      <c r="IHD7" s="1814"/>
      <c r="IHE7" s="1814"/>
      <c r="IHF7" s="1814"/>
      <c r="IHG7" s="1814"/>
      <c r="IHH7" s="1814"/>
      <c r="IHI7" s="1814"/>
      <c r="IHJ7" s="1814"/>
      <c r="IHK7" s="1814"/>
      <c r="IHL7" s="1814"/>
      <c r="IHM7" s="1814"/>
      <c r="IHN7" s="1814"/>
      <c r="IHO7" s="1814"/>
      <c r="IHP7" s="1814"/>
      <c r="IHQ7" s="1814"/>
      <c r="IHR7" s="1814"/>
      <c r="IHS7" s="1814"/>
      <c r="IHT7" s="1814"/>
      <c r="IHU7" s="1814"/>
      <c r="IHV7" s="1814"/>
      <c r="IHW7" s="1814"/>
      <c r="IHX7" s="1814"/>
      <c r="IHY7" s="1814"/>
      <c r="IHZ7" s="1814"/>
      <c r="IIA7" s="1814"/>
      <c r="IIB7" s="1814"/>
      <c r="IIC7" s="1814"/>
      <c r="IID7" s="1814"/>
      <c r="IIE7" s="1814"/>
      <c r="IIF7" s="1814"/>
      <c r="IIG7" s="1814"/>
      <c r="IIH7" s="1814"/>
      <c r="III7" s="1814"/>
      <c r="IIJ7" s="1814"/>
      <c r="IIK7" s="1814"/>
      <c r="IIL7" s="1814"/>
      <c r="IIM7" s="1814"/>
      <c r="IIN7" s="1814"/>
      <c r="IIO7" s="1814"/>
      <c r="IIP7" s="1814"/>
      <c r="IIQ7" s="1814"/>
      <c r="IIR7" s="1814"/>
      <c r="IIS7" s="1814"/>
      <c r="IIT7" s="1814"/>
      <c r="IIU7" s="1814"/>
      <c r="IIV7" s="1814"/>
      <c r="IIW7" s="1814"/>
      <c r="IIX7" s="1814"/>
      <c r="IIY7" s="1814"/>
      <c r="IIZ7" s="1814"/>
      <c r="IJA7" s="1814"/>
      <c r="IJB7" s="1814"/>
      <c r="IJC7" s="1814"/>
      <c r="IJD7" s="1814"/>
      <c r="IJE7" s="1814"/>
      <c r="IJF7" s="1814"/>
      <c r="IJG7" s="1814"/>
      <c r="IJH7" s="1814"/>
      <c r="IJI7" s="1814"/>
      <c r="IJJ7" s="1814"/>
      <c r="IJK7" s="1814"/>
      <c r="IJL7" s="1814"/>
      <c r="IJM7" s="1814"/>
      <c r="IJN7" s="1814"/>
      <c r="IJO7" s="1814"/>
      <c r="IJP7" s="1814"/>
      <c r="IJQ7" s="1814"/>
      <c r="IJR7" s="1814"/>
      <c r="IJS7" s="1814"/>
      <c r="IJT7" s="1814"/>
      <c r="IJU7" s="1814"/>
      <c r="IJV7" s="1814"/>
      <c r="IJW7" s="1814"/>
      <c r="IJX7" s="1814"/>
      <c r="IJY7" s="1814"/>
      <c r="IJZ7" s="1814"/>
      <c r="IKA7" s="1814"/>
      <c r="IKB7" s="1814"/>
      <c r="IKC7" s="1814"/>
      <c r="IKD7" s="1814"/>
      <c r="IKE7" s="1814"/>
      <c r="IKF7" s="1814"/>
      <c r="IKG7" s="1814"/>
      <c r="IKH7" s="1814"/>
      <c r="IKI7" s="1814"/>
      <c r="IKJ7" s="1814"/>
      <c r="IKK7" s="1814"/>
      <c r="IKL7" s="1814"/>
      <c r="IKM7" s="1814"/>
      <c r="IKN7" s="1814"/>
      <c r="IKO7" s="1814"/>
      <c r="IKP7" s="1814"/>
      <c r="IKQ7" s="1814"/>
      <c r="IKR7" s="1814"/>
      <c r="IKS7" s="1814"/>
      <c r="IKT7" s="1814"/>
      <c r="IKU7" s="1814"/>
      <c r="IKV7" s="1814"/>
      <c r="IKW7" s="1814"/>
      <c r="IKX7" s="1814"/>
      <c r="IKY7" s="1814"/>
      <c r="IKZ7" s="1814"/>
      <c r="ILA7" s="1814"/>
      <c r="ILB7" s="1814"/>
      <c r="ILC7" s="1814"/>
      <c r="ILD7" s="1814"/>
      <c r="ILE7" s="1814"/>
      <c r="ILF7" s="1814"/>
      <c r="ILG7" s="1814"/>
      <c r="ILH7" s="1814"/>
      <c r="ILI7" s="1814"/>
      <c r="ILJ7" s="1814"/>
      <c r="ILK7" s="1814"/>
      <c r="ILL7" s="1814"/>
      <c r="ILM7" s="1814"/>
      <c r="ILN7" s="1814"/>
      <c r="ILO7" s="1814"/>
      <c r="ILP7" s="1814"/>
      <c r="ILQ7" s="1814"/>
      <c r="ILR7" s="1814"/>
      <c r="ILS7" s="1814"/>
      <c r="ILT7" s="1814"/>
      <c r="ILU7" s="1814"/>
      <c r="ILV7" s="1814"/>
      <c r="ILW7" s="1814"/>
      <c r="ILX7" s="1814"/>
      <c r="ILY7" s="1814"/>
      <c r="ILZ7" s="1814"/>
      <c r="IMA7" s="1814"/>
      <c r="IMB7" s="1814"/>
      <c r="IMC7" s="1814"/>
      <c r="IMD7" s="1814"/>
      <c r="IME7" s="1814"/>
      <c r="IMF7" s="1814"/>
      <c r="IMG7" s="1814"/>
      <c r="IMH7" s="1814"/>
      <c r="IMI7" s="1814"/>
      <c r="IMJ7" s="1814"/>
      <c r="IMK7" s="1814"/>
      <c r="IML7" s="1814"/>
      <c r="IMM7" s="1814"/>
      <c r="IMN7" s="1814"/>
      <c r="IMO7" s="1814"/>
      <c r="IMP7" s="1814"/>
      <c r="IMQ7" s="1814"/>
      <c r="IMR7" s="1814"/>
      <c r="IMS7" s="1814"/>
      <c r="IMT7" s="1814"/>
      <c r="IMU7" s="1814"/>
      <c r="IMV7" s="1814"/>
      <c r="IMW7" s="1814"/>
      <c r="IMX7" s="1814"/>
      <c r="IMY7" s="1814"/>
      <c r="IMZ7" s="1814"/>
      <c r="INA7" s="1814"/>
      <c r="INB7" s="1814"/>
      <c r="INC7" s="1814"/>
      <c r="IND7" s="1814"/>
      <c r="INE7" s="1814"/>
      <c r="INF7" s="1814"/>
      <c r="ING7" s="1814"/>
      <c r="INH7" s="1814"/>
      <c r="INI7" s="1814"/>
      <c r="INJ7" s="1814"/>
      <c r="INK7" s="1814"/>
      <c r="INL7" s="1814"/>
      <c r="INM7" s="1814"/>
      <c r="INN7" s="1814"/>
      <c r="INO7" s="1814"/>
      <c r="INP7" s="1814"/>
      <c r="INQ7" s="1814"/>
      <c r="INR7" s="1814"/>
      <c r="INS7" s="1814"/>
      <c r="INT7" s="1814"/>
      <c r="INU7" s="1814"/>
      <c r="INV7" s="1814"/>
      <c r="INW7" s="1814"/>
      <c r="INX7" s="1814"/>
      <c r="INY7" s="1814"/>
      <c r="INZ7" s="1814"/>
      <c r="IOA7" s="1814"/>
      <c r="IOB7" s="1814"/>
      <c r="IOC7" s="1814"/>
      <c r="IOD7" s="1814"/>
      <c r="IOE7" s="1814"/>
      <c r="IOF7" s="1814"/>
      <c r="IOG7" s="1814"/>
      <c r="IOH7" s="1814"/>
      <c r="IOI7" s="1814"/>
      <c r="IOJ7" s="1814"/>
      <c r="IOK7" s="1814"/>
      <c r="IOL7" s="1814"/>
      <c r="IOM7" s="1814"/>
      <c r="ION7" s="1814"/>
      <c r="IOO7" s="1814"/>
      <c r="IOP7" s="1814"/>
      <c r="IOQ7" s="1814"/>
      <c r="IOR7" s="1814"/>
      <c r="IOS7" s="1814"/>
      <c r="IOT7" s="1814"/>
      <c r="IOU7" s="1814"/>
      <c r="IOV7" s="1814"/>
      <c r="IOW7" s="1814"/>
      <c r="IOX7" s="1814"/>
      <c r="IOY7" s="1814"/>
      <c r="IOZ7" s="1814"/>
      <c r="IPA7" s="1814"/>
      <c r="IPB7" s="1814"/>
      <c r="IPC7" s="1814"/>
      <c r="IPD7" s="1814"/>
      <c r="IPE7" s="1814"/>
      <c r="IPF7" s="1814"/>
      <c r="IPG7" s="1814"/>
      <c r="IPH7" s="1814"/>
      <c r="IPI7" s="1814"/>
      <c r="IPJ7" s="1814"/>
      <c r="IPK7" s="1814"/>
      <c r="IPL7" s="1814"/>
      <c r="IPM7" s="1814"/>
      <c r="IPN7" s="1814"/>
      <c r="IPO7" s="1814"/>
      <c r="IPP7" s="1814"/>
      <c r="IPQ7" s="1814"/>
      <c r="IPR7" s="1814"/>
      <c r="IPS7" s="1814"/>
      <c r="IPT7" s="1814"/>
      <c r="IPU7" s="1814"/>
      <c r="IPV7" s="1814"/>
      <c r="IPW7" s="1814"/>
      <c r="IPX7" s="1814"/>
      <c r="IPY7" s="1814"/>
      <c r="IPZ7" s="1814"/>
      <c r="IQA7" s="1814"/>
      <c r="IQB7" s="1814"/>
      <c r="IQC7" s="1814"/>
      <c r="IQD7" s="1814"/>
      <c r="IQE7" s="1814"/>
      <c r="IQF7" s="1814"/>
      <c r="IQG7" s="1814"/>
      <c r="IQH7" s="1814"/>
      <c r="IQI7" s="1814"/>
      <c r="IQJ7" s="1814"/>
      <c r="IQK7" s="1814"/>
      <c r="IQL7" s="1814"/>
      <c r="IQM7" s="1814"/>
      <c r="IQN7" s="1814"/>
      <c r="IQO7" s="1814"/>
      <c r="IQP7" s="1814"/>
      <c r="IQQ7" s="1814"/>
      <c r="IQR7" s="1814"/>
      <c r="IQS7" s="1814"/>
      <c r="IQT7" s="1814"/>
      <c r="IQU7" s="1814"/>
      <c r="IQV7" s="1814"/>
      <c r="IQW7" s="1814"/>
      <c r="IQX7" s="1814"/>
      <c r="IQY7" s="1814"/>
      <c r="IQZ7" s="1814"/>
      <c r="IRA7" s="1814"/>
      <c r="IRB7" s="1814"/>
      <c r="IRC7" s="1814"/>
      <c r="IRD7" s="1814"/>
      <c r="IRE7" s="1814"/>
      <c r="IRF7" s="1814"/>
      <c r="IRG7" s="1814"/>
      <c r="IRH7" s="1814"/>
      <c r="IRI7" s="1814"/>
      <c r="IRJ7" s="1814"/>
      <c r="IRK7" s="1814"/>
      <c r="IRL7" s="1814"/>
      <c r="IRM7" s="1814"/>
      <c r="IRN7" s="1814"/>
      <c r="IRO7" s="1814"/>
      <c r="IRP7" s="1814"/>
      <c r="IRQ7" s="1814"/>
      <c r="IRR7" s="1814"/>
      <c r="IRS7" s="1814"/>
      <c r="IRT7" s="1814"/>
      <c r="IRU7" s="1814"/>
      <c r="IRV7" s="1814"/>
      <c r="IRW7" s="1814"/>
      <c r="IRX7" s="1814"/>
      <c r="IRY7" s="1814"/>
      <c r="IRZ7" s="1814"/>
      <c r="ISA7" s="1814"/>
      <c r="ISB7" s="1814"/>
      <c r="ISC7" s="1814"/>
      <c r="ISD7" s="1814"/>
      <c r="ISE7" s="1814"/>
      <c r="ISF7" s="1814"/>
      <c r="ISG7" s="1814"/>
      <c r="ISH7" s="1814"/>
      <c r="ISI7" s="1814"/>
      <c r="ISJ7" s="1814"/>
      <c r="ISK7" s="1814"/>
      <c r="ISL7" s="1814"/>
      <c r="ISM7" s="1814"/>
      <c r="ISN7" s="1814"/>
      <c r="ISO7" s="1814"/>
      <c r="ISP7" s="1814"/>
      <c r="ISQ7" s="1814"/>
      <c r="ISR7" s="1814"/>
      <c r="ISS7" s="1814"/>
      <c r="IST7" s="1814"/>
      <c r="ISU7" s="1814"/>
      <c r="ISV7" s="1814"/>
      <c r="ISW7" s="1814"/>
      <c r="ISX7" s="1814"/>
      <c r="ISY7" s="1814"/>
      <c r="ISZ7" s="1814"/>
      <c r="ITA7" s="1814"/>
      <c r="ITB7" s="1814"/>
      <c r="ITC7" s="1814"/>
      <c r="ITD7" s="1814"/>
      <c r="ITE7" s="1814"/>
      <c r="ITF7" s="1814"/>
      <c r="ITG7" s="1814"/>
      <c r="ITH7" s="1814"/>
      <c r="ITI7" s="1814"/>
      <c r="ITJ7" s="1814"/>
      <c r="ITK7" s="1814"/>
      <c r="ITL7" s="1814"/>
      <c r="ITM7" s="1814"/>
      <c r="ITN7" s="1814"/>
      <c r="ITO7" s="1814"/>
      <c r="ITP7" s="1814"/>
      <c r="ITQ7" s="1814"/>
      <c r="ITR7" s="1814"/>
      <c r="ITS7" s="1814"/>
      <c r="ITT7" s="1814"/>
      <c r="ITU7" s="1814"/>
      <c r="ITV7" s="1814"/>
      <c r="ITW7" s="1814"/>
      <c r="ITX7" s="1814"/>
      <c r="ITY7" s="1814"/>
      <c r="ITZ7" s="1814"/>
      <c r="IUA7" s="1814"/>
      <c r="IUB7" s="1814"/>
      <c r="IUC7" s="1814"/>
      <c r="IUD7" s="1814"/>
      <c r="IUE7" s="1814"/>
      <c r="IUF7" s="1814"/>
      <c r="IUG7" s="1814"/>
      <c r="IUH7" s="1814"/>
      <c r="IUI7" s="1814"/>
      <c r="IUJ7" s="1814"/>
      <c r="IUK7" s="1814"/>
      <c r="IUL7" s="1814"/>
      <c r="IUM7" s="1814"/>
      <c r="IUN7" s="1814"/>
      <c r="IUO7" s="1814"/>
      <c r="IUP7" s="1814"/>
      <c r="IUQ7" s="1814"/>
      <c r="IUR7" s="1814"/>
      <c r="IUS7" s="1814"/>
      <c r="IUT7" s="1814"/>
      <c r="IUU7" s="1814"/>
      <c r="IUV7" s="1814"/>
      <c r="IUW7" s="1814"/>
      <c r="IUX7" s="1814"/>
      <c r="IUY7" s="1814"/>
      <c r="IUZ7" s="1814"/>
      <c r="IVA7" s="1814"/>
      <c r="IVB7" s="1814"/>
      <c r="IVC7" s="1814"/>
      <c r="IVD7" s="1814"/>
      <c r="IVE7" s="1814"/>
      <c r="IVF7" s="1814"/>
      <c r="IVG7" s="1814"/>
      <c r="IVH7" s="1814"/>
      <c r="IVI7" s="1814"/>
      <c r="IVJ7" s="1814"/>
      <c r="IVK7" s="1814"/>
      <c r="IVL7" s="1814"/>
      <c r="IVM7" s="1814"/>
      <c r="IVN7" s="1814"/>
      <c r="IVO7" s="1814"/>
      <c r="IVP7" s="1814"/>
      <c r="IVQ7" s="1814"/>
      <c r="IVR7" s="1814"/>
      <c r="IVS7" s="1814"/>
      <c r="IVT7" s="1814"/>
      <c r="IVU7" s="1814"/>
      <c r="IVV7" s="1814"/>
      <c r="IVW7" s="1814"/>
      <c r="IVX7" s="1814"/>
      <c r="IVY7" s="1814"/>
      <c r="IVZ7" s="1814"/>
      <c r="IWA7" s="1814"/>
      <c r="IWB7" s="1814"/>
      <c r="IWC7" s="1814"/>
      <c r="IWD7" s="1814"/>
      <c r="IWE7" s="1814"/>
      <c r="IWF7" s="1814"/>
      <c r="IWG7" s="1814"/>
      <c r="IWH7" s="1814"/>
      <c r="IWI7" s="1814"/>
      <c r="IWJ7" s="1814"/>
      <c r="IWK7" s="1814"/>
      <c r="IWL7" s="1814"/>
      <c r="IWM7" s="1814"/>
      <c r="IWN7" s="1814"/>
      <c r="IWO7" s="1814"/>
      <c r="IWP7" s="1814"/>
      <c r="IWQ7" s="1814"/>
      <c r="IWR7" s="1814"/>
      <c r="IWS7" s="1814"/>
      <c r="IWT7" s="1814"/>
      <c r="IWU7" s="1814"/>
      <c r="IWV7" s="1814"/>
      <c r="IWW7" s="1814"/>
      <c r="IWX7" s="1814"/>
      <c r="IWY7" s="1814"/>
      <c r="IWZ7" s="1814"/>
      <c r="IXA7" s="1814"/>
      <c r="IXB7" s="1814"/>
      <c r="IXC7" s="1814"/>
      <c r="IXD7" s="1814"/>
      <c r="IXE7" s="1814"/>
      <c r="IXF7" s="1814"/>
      <c r="IXG7" s="1814"/>
      <c r="IXH7" s="1814"/>
      <c r="IXI7" s="1814"/>
      <c r="IXJ7" s="1814"/>
      <c r="IXK7" s="1814"/>
      <c r="IXL7" s="1814"/>
      <c r="IXM7" s="1814"/>
      <c r="IXN7" s="1814"/>
      <c r="IXO7" s="1814"/>
      <c r="IXP7" s="1814"/>
      <c r="IXQ7" s="1814"/>
      <c r="IXR7" s="1814"/>
      <c r="IXS7" s="1814"/>
      <c r="IXT7" s="1814"/>
      <c r="IXU7" s="1814"/>
      <c r="IXV7" s="1814"/>
      <c r="IXW7" s="1814"/>
      <c r="IXX7" s="1814"/>
      <c r="IXY7" s="1814"/>
      <c r="IXZ7" s="1814"/>
      <c r="IYA7" s="1814"/>
      <c r="IYB7" s="1814"/>
      <c r="IYC7" s="1814"/>
      <c r="IYD7" s="1814"/>
      <c r="IYE7" s="1814"/>
      <c r="IYF7" s="1814"/>
      <c r="IYG7" s="1814"/>
      <c r="IYH7" s="1814"/>
      <c r="IYI7" s="1814"/>
      <c r="IYJ7" s="1814"/>
      <c r="IYK7" s="1814"/>
      <c r="IYL7" s="1814"/>
      <c r="IYM7" s="1814"/>
      <c r="IYN7" s="1814"/>
      <c r="IYO7" s="1814"/>
      <c r="IYP7" s="1814"/>
      <c r="IYQ7" s="1814"/>
      <c r="IYR7" s="1814"/>
      <c r="IYS7" s="1814"/>
      <c r="IYT7" s="1814"/>
      <c r="IYU7" s="1814"/>
      <c r="IYV7" s="1814"/>
      <c r="IYW7" s="1814"/>
      <c r="IYX7" s="1814"/>
      <c r="IYY7" s="1814"/>
      <c r="IYZ7" s="1814"/>
      <c r="IZA7" s="1814"/>
      <c r="IZB7" s="1814"/>
      <c r="IZC7" s="1814"/>
      <c r="IZD7" s="1814"/>
      <c r="IZE7" s="1814"/>
      <c r="IZF7" s="1814"/>
      <c r="IZG7" s="1814"/>
      <c r="IZH7" s="1814"/>
      <c r="IZI7" s="1814"/>
      <c r="IZJ7" s="1814"/>
      <c r="IZK7" s="1814"/>
      <c r="IZL7" s="1814"/>
      <c r="IZM7" s="1814"/>
      <c r="IZN7" s="1814"/>
      <c r="IZO7" s="1814"/>
      <c r="IZP7" s="1814"/>
      <c r="IZQ7" s="1814"/>
      <c r="IZR7" s="1814"/>
      <c r="IZS7" s="1814"/>
      <c r="IZT7" s="1814"/>
      <c r="IZU7" s="1814"/>
      <c r="IZV7" s="1814"/>
      <c r="IZW7" s="1814"/>
      <c r="IZX7" s="1814"/>
      <c r="IZY7" s="1814"/>
      <c r="IZZ7" s="1814"/>
      <c r="JAA7" s="1814"/>
      <c r="JAB7" s="1814"/>
      <c r="JAC7" s="1814"/>
      <c r="JAD7" s="1814"/>
      <c r="JAE7" s="1814"/>
      <c r="JAF7" s="1814"/>
      <c r="JAG7" s="1814"/>
      <c r="JAH7" s="1814"/>
      <c r="JAI7" s="1814"/>
      <c r="JAJ7" s="1814"/>
      <c r="JAK7" s="1814"/>
      <c r="JAL7" s="1814"/>
      <c r="JAM7" s="1814"/>
      <c r="JAN7" s="1814"/>
      <c r="JAO7" s="1814"/>
      <c r="JAP7" s="1814"/>
      <c r="JAQ7" s="1814"/>
      <c r="JAR7" s="1814"/>
      <c r="JAS7" s="1814"/>
      <c r="JAT7" s="1814"/>
      <c r="JAU7" s="1814"/>
      <c r="JAV7" s="1814"/>
      <c r="JAW7" s="1814"/>
      <c r="JAX7" s="1814"/>
      <c r="JAY7" s="1814"/>
      <c r="JAZ7" s="1814"/>
      <c r="JBA7" s="1814"/>
      <c r="JBB7" s="1814"/>
      <c r="JBC7" s="1814"/>
      <c r="JBD7" s="1814"/>
      <c r="JBE7" s="1814"/>
      <c r="JBF7" s="1814"/>
      <c r="JBG7" s="1814"/>
      <c r="JBH7" s="1814"/>
      <c r="JBI7" s="1814"/>
      <c r="JBJ7" s="1814"/>
      <c r="JBK7" s="1814"/>
      <c r="JBL7" s="1814"/>
      <c r="JBM7" s="1814"/>
      <c r="JBN7" s="1814"/>
      <c r="JBO7" s="1814"/>
      <c r="JBP7" s="1814"/>
      <c r="JBQ7" s="1814"/>
      <c r="JBR7" s="1814"/>
      <c r="JBS7" s="1814"/>
      <c r="JBT7" s="1814"/>
      <c r="JBU7" s="1814"/>
      <c r="JBV7" s="1814"/>
      <c r="JBW7" s="1814"/>
      <c r="JBX7" s="1814"/>
      <c r="JBY7" s="1814"/>
      <c r="JBZ7" s="1814"/>
      <c r="JCA7" s="1814"/>
      <c r="JCB7" s="1814"/>
      <c r="JCC7" s="1814"/>
      <c r="JCD7" s="1814"/>
      <c r="JCE7" s="1814"/>
      <c r="JCF7" s="1814"/>
      <c r="JCG7" s="1814"/>
      <c r="JCH7" s="1814"/>
      <c r="JCI7" s="1814"/>
      <c r="JCJ7" s="1814"/>
      <c r="JCK7" s="1814"/>
      <c r="JCL7" s="1814"/>
      <c r="JCM7" s="1814"/>
      <c r="JCN7" s="1814"/>
      <c r="JCO7" s="1814"/>
      <c r="JCP7" s="1814"/>
      <c r="JCQ7" s="1814"/>
      <c r="JCR7" s="1814"/>
      <c r="JCS7" s="1814"/>
      <c r="JCT7" s="1814"/>
      <c r="JCU7" s="1814"/>
      <c r="JCV7" s="1814"/>
      <c r="JCW7" s="1814"/>
      <c r="JCX7" s="1814"/>
      <c r="JCY7" s="1814"/>
      <c r="JCZ7" s="1814"/>
      <c r="JDA7" s="1814"/>
      <c r="JDB7" s="1814"/>
      <c r="JDC7" s="1814"/>
      <c r="JDD7" s="1814"/>
      <c r="JDE7" s="1814"/>
      <c r="JDF7" s="1814"/>
      <c r="JDG7" s="1814"/>
      <c r="JDH7" s="1814"/>
      <c r="JDI7" s="1814"/>
      <c r="JDJ7" s="1814"/>
      <c r="JDK7" s="1814"/>
      <c r="JDL7" s="1814"/>
      <c r="JDM7" s="1814"/>
      <c r="JDN7" s="1814"/>
      <c r="JDO7" s="1814"/>
      <c r="JDP7" s="1814"/>
      <c r="JDQ7" s="1814"/>
      <c r="JDR7" s="1814"/>
      <c r="JDS7" s="1814"/>
      <c r="JDT7" s="1814"/>
      <c r="JDU7" s="1814"/>
      <c r="JDV7" s="1814"/>
      <c r="JDW7" s="1814"/>
      <c r="JDX7" s="1814"/>
      <c r="JDY7" s="1814"/>
      <c r="JDZ7" s="1814"/>
      <c r="JEA7" s="1814"/>
      <c r="JEB7" s="1814"/>
      <c r="JEC7" s="1814"/>
      <c r="JED7" s="1814"/>
      <c r="JEE7" s="1814"/>
      <c r="JEF7" s="1814"/>
      <c r="JEG7" s="1814"/>
      <c r="JEH7" s="1814"/>
      <c r="JEI7" s="1814"/>
      <c r="JEJ7" s="1814"/>
      <c r="JEK7" s="1814"/>
      <c r="JEL7" s="1814"/>
      <c r="JEM7" s="1814"/>
      <c r="JEN7" s="1814"/>
      <c r="JEO7" s="1814"/>
      <c r="JEP7" s="1814"/>
      <c r="JEQ7" s="1814"/>
      <c r="JER7" s="1814"/>
      <c r="JES7" s="1814"/>
      <c r="JET7" s="1814"/>
      <c r="JEU7" s="1814"/>
      <c r="JEV7" s="1814"/>
      <c r="JEW7" s="1814"/>
      <c r="JEX7" s="1814"/>
      <c r="JEY7" s="1814"/>
      <c r="JEZ7" s="1814"/>
      <c r="JFA7" s="1814"/>
      <c r="JFB7" s="1814"/>
      <c r="JFC7" s="1814"/>
      <c r="JFD7" s="1814"/>
      <c r="JFE7" s="1814"/>
      <c r="JFF7" s="1814"/>
      <c r="JFG7" s="1814"/>
      <c r="JFH7" s="1814"/>
      <c r="JFI7" s="1814"/>
      <c r="JFJ7" s="1814"/>
      <c r="JFK7" s="1814"/>
      <c r="JFL7" s="1814"/>
      <c r="JFM7" s="1814"/>
      <c r="JFN7" s="1814"/>
      <c r="JFO7" s="1814"/>
      <c r="JFP7" s="1814"/>
      <c r="JFQ7" s="1814"/>
      <c r="JFR7" s="1814"/>
      <c r="JFS7" s="1814"/>
      <c r="JFT7" s="1814"/>
      <c r="JFU7" s="1814"/>
      <c r="JFV7" s="1814"/>
      <c r="JFW7" s="1814"/>
      <c r="JFX7" s="1814"/>
      <c r="JFY7" s="1814"/>
      <c r="JFZ7" s="1814"/>
      <c r="JGA7" s="1814"/>
      <c r="JGB7" s="1814"/>
      <c r="JGC7" s="1814"/>
      <c r="JGD7" s="1814"/>
      <c r="JGE7" s="1814"/>
      <c r="JGF7" s="1814"/>
      <c r="JGG7" s="1814"/>
      <c r="JGH7" s="1814"/>
      <c r="JGI7" s="1814"/>
      <c r="JGJ7" s="1814"/>
      <c r="JGK7" s="1814"/>
      <c r="JGL7" s="1814"/>
      <c r="JGM7" s="1814"/>
      <c r="JGN7" s="1814"/>
      <c r="JGO7" s="1814"/>
      <c r="JGP7" s="1814"/>
      <c r="JGQ7" s="1814"/>
      <c r="JGR7" s="1814"/>
      <c r="JGS7" s="1814"/>
      <c r="JGT7" s="1814"/>
      <c r="JGU7" s="1814"/>
      <c r="JGV7" s="1814"/>
      <c r="JGW7" s="1814"/>
      <c r="JGX7" s="1814"/>
      <c r="JGY7" s="1814"/>
      <c r="JGZ7" s="1814"/>
      <c r="JHA7" s="1814"/>
      <c r="JHB7" s="1814"/>
      <c r="JHC7" s="1814"/>
      <c r="JHD7" s="1814"/>
      <c r="JHE7" s="1814"/>
      <c r="JHF7" s="1814"/>
      <c r="JHG7" s="1814"/>
      <c r="JHH7" s="1814"/>
      <c r="JHI7" s="1814"/>
      <c r="JHJ7" s="1814"/>
      <c r="JHK7" s="1814"/>
      <c r="JHL7" s="1814"/>
      <c r="JHM7" s="1814"/>
      <c r="JHN7" s="1814"/>
      <c r="JHO7" s="1814"/>
      <c r="JHP7" s="1814"/>
      <c r="JHQ7" s="1814"/>
      <c r="JHR7" s="1814"/>
      <c r="JHS7" s="1814"/>
      <c r="JHT7" s="1814"/>
      <c r="JHU7" s="1814"/>
      <c r="JHV7" s="1814"/>
      <c r="JHW7" s="1814"/>
      <c r="JHX7" s="1814"/>
      <c r="JHY7" s="1814"/>
      <c r="JHZ7" s="1814"/>
      <c r="JIA7" s="1814"/>
      <c r="JIB7" s="1814"/>
      <c r="JIC7" s="1814"/>
      <c r="JID7" s="1814"/>
      <c r="JIE7" s="1814"/>
      <c r="JIF7" s="1814"/>
      <c r="JIG7" s="1814"/>
      <c r="JIH7" s="1814"/>
      <c r="JII7" s="1814"/>
      <c r="JIJ7" s="1814"/>
      <c r="JIK7" s="1814"/>
      <c r="JIL7" s="1814"/>
      <c r="JIM7" s="1814"/>
      <c r="JIN7" s="1814"/>
      <c r="JIO7" s="1814"/>
      <c r="JIP7" s="1814"/>
      <c r="JIQ7" s="1814"/>
      <c r="JIR7" s="1814"/>
      <c r="JIS7" s="1814"/>
      <c r="JIT7" s="1814"/>
      <c r="JIU7" s="1814"/>
      <c r="JIV7" s="1814"/>
      <c r="JIW7" s="1814"/>
      <c r="JIX7" s="1814"/>
      <c r="JIY7" s="1814"/>
      <c r="JIZ7" s="1814"/>
      <c r="JJA7" s="1814"/>
      <c r="JJB7" s="1814"/>
      <c r="JJC7" s="1814"/>
      <c r="JJD7" s="1814"/>
      <c r="JJE7" s="1814"/>
      <c r="JJF7" s="1814"/>
      <c r="JJG7" s="1814"/>
      <c r="JJH7" s="1814"/>
      <c r="JJI7" s="1814"/>
      <c r="JJJ7" s="1814"/>
      <c r="JJK7" s="1814"/>
      <c r="JJL7" s="1814"/>
      <c r="JJM7" s="1814"/>
      <c r="JJN7" s="1814"/>
      <c r="JJO7" s="1814"/>
      <c r="JJP7" s="1814"/>
      <c r="JJQ7" s="1814"/>
      <c r="JJR7" s="1814"/>
      <c r="JJS7" s="1814"/>
      <c r="JJT7" s="1814"/>
      <c r="JJU7" s="1814"/>
      <c r="JJV7" s="1814"/>
      <c r="JJW7" s="1814"/>
      <c r="JJX7" s="1814"/>
      <c r="JJY7" s="1814"/>
      <c r="JJZ7" s="1814"/>
      <c r="JKA7" s="1814"/>
      <c r="JKB7" s="1814"/>
      <c r="JKC7" s="1814"/>
      <c r="JKD7" s="1814"/>
      <c r="JKE7" s="1814"/>
      <c r="JKF7" s="1814"/>
      <c r="JKG7" s="1814"/>
      <c r="JKH7" s="1814"/>
      <c r="JKI7" s="1814"/>
      <c r="JKJ7" s="1814"/>
      <c r="JKK7" s="1814"/>
      <c r="JKL7" s="1814"/>
      <c r="JKM7" s="1814"/>
      <c r="JKN7" s="1814"/>
      <c r="JKO7" s="1814"/>
      <c r="JKP7" s="1814"/>
      <c r="JKQ7" s="1814"/>
      <c r="JKR7" s="1814"/>
      <c r="JKS7" s="1814"/>
      <c r="JKT7" s="1814"/>
      <c r="JKU7" s="1814"/>
      <c r="JKV7" s="1814"/>
      <c r="JKW7" s="1814"/>
      <c r="JKX7" s="1814"/>
      <c r="JKY7" s="1814"/>
      <c r="JKZ7" s="1814"/>
      <c r="JLA7" s="1814"/>
      <c r="JLB7" s="1814"/>
      <c r="JLC7" s="1814"/>
      <c r="JLD7" s="1814"/>
      <c r="JLE7" s="1814"/>
      <c r="JLF7" s="1814"/>
      <c r="JLG7" s="1814"/>
      <c r="JLH7" s="1814"/>
      <c r="JLI7" s="1814"/>
      <c r="JLJ7" s="1814"/>
      <c r="JLK7" s="1814"/>
      <c r="JLL7" s="1814"/>
      <c r="JLM7" s="1814"/>
      <c r="JLN7" s="1814"/>
      <c r="JLO7" s="1814"/>
      <c r="JLP7" s="1814"/>
      <c r="JLQ7" s="1814"/>
      <c r="JLR7" s="1814"/>
      <c r="JLS7" s="1814"/>
      <c r="JLT7" s="1814"/>
      <c r="JLU7" s="1814"/>
      <c r="JLV7" s="1814"/>
      <c r="JLW7" s="1814"/>
      <c r="JLX7" s="1814"/>
      <c r="JLY7" s="1814"/>
      <c r="JLZ7" s="1814"/>
      <c r="JMA7" s="1814"/>
      <c r="JMB7" s="1814"/>
      <c r="JMC7" s="1814"/>
      <c r="JMD7" s="1814"/>
      <c r="JME7" s="1814"/>
      <c r="JMF7" s="1814"/>
      <c r="JMG7" s="1814"/>
      <c r="JMH7" s="1814"/>
      <c r="JMI7" s="1814"/>
      <c r="JMJ7" s="1814"/>
      <c r="JMK7" s="1814"/>
      <c r="JML7" s="1814"/>
      <c r="JMM7" s="1814"/>
      <c r="JMN7" s="1814"/>
      <c r="JMO7" s="1814"/>
      <c r="JMP7" s="1814"/>
      <c r="JMQ7" s="1814"/>
      <c r="JMR7" s="1814"/>
      <c r="JMS7" s="1814"/>
      <c r="JMT7" s="1814"/>
      <c r="JMU7" s="1814"/>
      <c r="JMV7" s="1814"/>
      <c r="JMW7" s="1814"/>
      <c r="JMX7" s="1814"/>
      <c r="JMY7" s="1814"/>
      <c r="JMZ7" s="1814"/>
      <c r="JNA7" s="1814"/>
      <c r="JNB7" s="1814"/>
      <c r="JNC7" s="1814"/>
      <c r="JND7" s="1814"/>
      <c r="JNE7" s="1814"/>
      <c r="JNF7" s="1814"/>
      <c r="JNG7" s="1814"/>
      <c r="JNH7" s="1814"/>
      <c r="JNI7" s="1814"/>
      <c r="JNJ7" s="1814"/>
      <c r="JNK7" s="1814"/>
      <c r="JNL7" s="1814"/>
      <c r="JNM7" s="1814"/>
      <c r="JNN7" s="1814"/>
      <c r="JNO7" s="1814"/>
      <c r="JNP7" s="1814"/>
      <c r="JNQ7" s="1814"/>
      <c r="JNR7" s="1814"/>
      <c r="JNS7" s="1814"/>
      <c r="JNT7" s="1814"/>
      <c r="JNU7" s="1814"/>
      <c r="JNV7" s="1814"/>
      <c r="JNW7" s="1814"/>
      <c r="JNX7" s="1814"/>
      <c r="JNY7" s="1814"/>
      <c r="JNZ7" s="1814"/>
      <c r="JOA7" s="1814"/>
      <c r="JOB7" s="1814"/>
      <c r="JOC7" s="1814"/>
      <c r="JOD7" s="1814"/>
      <c r="JOE7" s="1814"/>
      <c r="JOF7" s="1814"/>
      <c r="JOG7" s="1814"/>
      <c r="JOH7" s="1814"/>
      <c r="JOI7" s="1814"/>
      <c r="JOJ7" s="1814"/>
      <c r="JOK7" s="1814"/>
      <c r="JOL7" s="1814"/>
      <c r="JOM7" s="1814"/>
      <c r="JON7" s="1814"/>
      <c r="JOO7" s="1814"/>
      <c r="JOP7" s="1814"/>
      <c r="JOQ7" s="1814"/>
      <c r="JOR7" s="1814"/>
      <c r="JOS7" s="1814"/>
      <c r="JOT7" s="1814"/>
      <c r="JOU7" s="1814"/>
      <c r="JOV7" s="1814"/>
      <c r="JOW7" s="1814"/>
      <c r="JOX7" s="1814"/>
      <c r="JOY7" s="1814"/>
      <c r="JOZ7" s="1814"/>
      <c r="JPA7" s="1814"/>
      <c r="JPB7" s="1814"/>
      <c r="JPC7" s="1814"/>
      <c r="JPD7" s="1814"/>
      <c r="JPE7" s="1814"/>
      <c r="JPF7" s="1814"/>
      <c r="JPG7" s="1814"/>
      <c r="JPH7" s="1814"/>
      <c r="JPI7" s="1814"/>
      <c r="JPJ7" s="1814"/>
      <c r="JPK7" s="1814"/>
      <c r="JPL7" s="1814"/>
      <c r="JPM7" s="1814"/>
      <c r="JPN7" s="1814"/>
      <c r="JPO7" s="1814"/>
      <c r="JPP7" s="1814"/>
      <c r="JPQ7" s="1814"/>
      <c r="JPR7" s="1814"/>
      <c r="JPS7" s="1814"/>
      <c r="JPT7" s="1814"/>
      <c r="JPU7" s="1814"/>
      <c r="JPV7" s="1814"/>
      <c r="JPW7" s="1814"/>
      <c r="JPX7" s="1814"/>
      <c r="JPY7" s="1814"/>
      <c r="JPZ7" s="1814"/>
      <c r="JQA7" s="1814"/>
      <c r="JQB7" s="1814"/>
      <c r="JQC7" s="1814"/>
      <c r="JQD7" s="1814"/>
      <c r="JQE7" s="1814"/>
      <c r="JQF7" s="1814"/>
      <c r="JQG7" s="1814"/>
      <c r="JQH7" s="1814"/>
      <c r="JQI7" s="1814"/>
      <c r="JQJ7" s="1814"/>
      <c r="JQK7" s="1814"/>
      <c r="JQL7" s="1814"/>
      <c r="JQM7" s="1814"/>
      <c r="JQN7" s="1814"/>
      <c r="JQO7" s="1814"/>
      <c r="JQP7" s="1814"/>
      <c r="JQQ7" s="1814"/>
      <c r="JQR7" s="1814"/>
      <c r="JQS7" s="1814"/>
      <c r="JQT7" s="1814"/>
      <c r="JQU7" s="1814"/>
      <c r="JQV7" s="1814"/>
      <c r="JQW7" s="1814"/>
      <c r="JQX7" s="1814"/>
      <c r="JQY7" s="1814"/>
      <c r="JQZ7" s="1814"/>
      <c r="JRA7" s="1814"/>
      <c r="JRB7" s="1814"/>
      <c r="JRC7" s="1814"/>
      <c r="JRD7" s="1814"/>
      <c r="JRE7" s="1814"/>
      <c r="JRF7" s="1814"/>
      <c r="JRG7" s="1814"/>
      <c r="JRH7" s="1814"/>
      <c r="JRI7" s="1814"/>
      <c r="JRJ7" s="1814"/>
      <c r="JRK7" s="1814"/>
      <c r="JRL7" s="1814"/>
      <c r="JRM7" s="1814"/>
      <c r="JRN7" s="1814"/>
      <c r="JRO7" s="1814"/>
      <c r="JRP7" s="1814"/>
      <c r="JRQ7" s="1814"/>
      <c r="JRR7" s="1814"/>
      <c r="JRS7" s="1814"/>
      <c r="JRT7" s="1814"/>
      <c r="JRU7" s="1814"/>
      <c r="JRV7" s="1814"/>
      <c r="JRW7" s="1814"/>
      <c r="JRX7" s="1814"/>
      <c r="JRY7" s="1814"/>
      <c r="JRZ7" s="1814"/>
      <c r="JSA7" s="1814"/>
      <c r="JSB7" s="1814"/>
      <c r="JSC7" s="1814"/>
      <c r="JSD7" s="1814"/>
      <c r="JSE7" s="1814"/>
      <c r="JSF7" s="1814"/>
      <c r="JSG7" s="1814"/>
      <c r="JSH7" s="1814"/>
      <c r="JSI7" s="1814"/>
      <c r="JSJ7" s="1814"/>
      <c r="JSK7" s="1814"/>
      <c r="JSL7" s="1814"/>
      <c r="JSM7" s="1814"/>
      <c r="JSN7" s="1814"/>
      <c r="JSO7" s="1814"/>
      <c r="JSP7" s="1814"/>
      <c r="JSQ7" s="1814"/>
      <c r="JSR7" s="1814"/>
      <c r="JSS7" s="1814"/>
      <c r="JST7" s="1814"/>
      <c r="JSU7" s="1814"/>
      <c r="JSV7" s="1814"/>
      <c r="JSW7" s="1814"/>
      <c r="JSX7" s="1814"/>
      <c r="JSY7" s="1814"/>
      <c r="JSZ7" s="1814"/>
      <c r="JTA7" s="1814"/>
      <c r="JTB7" s="1814"/>
      <c r="JTC7" s="1814"/>
      <c r="JTD7" s="1814"/>
      <c r="JTE7" s="1814"/>
      <c r="JTF7" s="1814"/>
      <c r="JTG7" s="1814"/>
      <c r="JTH7" s="1814"/>
      <c r="JTI7" s="1814"/>
      <c r="JTJ7" s="1814"/>
      <c r="JTK7" s="1814"/>
      <c r="JTL7" s="1814"/>
      <c r="JTM7" s="1814"/>
      <c r="JTN7" s="1814"/>
      <c r="JTO7" s="1814"/>
      <c r="JTP7" s="1814"/>
      <c r="JTQ7" s="1814"/>
      <c r="JTR7" s="1814"/>
      <c r="JTS7" s="1814"/>
      <c r="JTT7" s="1814"/>
      <c r="JTU7" s="1814"/>
      <c r="JTV7" s="1814"/>
      <c r="JTW7" s="1814"/>
      <c r="JTX7" s="1814"/>
      <c r="JTY7" s="1814"/>
      <c r="JTZ7" s="1814"/>
      <c r="JUA7" s="1814"/>
      <c r="JUB7" s="1814"/>
      <c r="JUC7" s="1814"/>
      <c r="JUD7" s="1814"/>
      <c r="JUE7" s="1814"/>
      <c r="JUF7" s="1814"/>
      <c r="JUG7" s="1814"/>
      <c r="JUH7" s="1814"/>
      <c r="JUI7" s="1814"/>
      <c r="JUJ7" s="1814"/>
      <c r="JUK7" s="1814"/>
      <c r="JUL7" s="1814"/>
      <c r="JUM7" s="1814"/>
      <c r="JUN7" s="1814"/>
      <c r="JUO7" s="1814"/>
      <c r="JUP7" s="1814"/>
      <c r="JUQ7" s="1814"/>
      <c r="JUR7" s="1814"/>
      <c r="JUS7" s="1814"/>
      <c r="JUT7" s="1814"/>
      <c r="JUU7" s="1814"/>
      <c r="JUV7" s="1814"/>
      <c r="JUW7" s="1814"/>
      <c r="JUX7" s="1814"/>
      <c r="JUY7" s="1814"/>
      <c r="JUZ7" s="1814"/>
      <c r="JVA7" s="1814"/>
      <c r="JVB7" s="1814"/>
      <c r="JVC7" s="1814"/>
      <c r="JVD7" s="1814"/>
      <c r="JVE7" s="1814"/>
      <c r="JVF7" s="1814"/>
      <c r="JVG7" s="1814"/>
      <c r="JVH7" s="1814"/>
      <c r="JVI7" s="1814"/>
      <c r="JVJ7" s="1814"/>
      <c r="JVK7" s="1814"/>
      <c r="JVL7" s="1814"/>
      <c r="JVM7" s="1814"/>
      <c r="JVN7" s="1814"/>
      <c r="JVO7" s="1814"/>
      <c r="JVP7" s="1814"/>
      <c r="JVQ7" s="1814"/>
      <c r="JVR7" s="1814"/>
      <c r="JVS7" s="1814"/>
      <c r="JVT7" s="1814"/>
      <c r="JVU7" s="1814"/>
      <c r="JVV7" s="1814"/>
      <c r="JVW7" s="1814"/>
      <c r="JVX7" s="1814"/>
      <c r="JVY7" s="1814"/>
      <c r="JVZ7" s="1814"/>
      <c r="JWA7" s="1814"/>
      <c r="JWB7" s="1814"/>
      <c r="JWC7" s="1814"/>
      <c r="JWD7" s="1814"/>
      <c r="JWE7" s="1814"/>
      <c r="JWF7" s="1814"/>
      <c r="JWG7" s="1814"/>
      <c r="JWH7" s="1814"/>
      <c r="JWI7" s="1814"/>
      <c r="JWJ7" s="1814"/>
      <c r="JWK7" s="1814"/>
      <c r="JWL7" s="1814"/>
      <c r="JWM7" s="1814"/>
      <c r="JWN7" s="1814"/>
      <c r="JWO7" s="1814"/>
      <c r="JWP7" s="1814"/>
      <c r="JWQ7" s="1814"/>
      <c r="JWR7" s="1814"/>
      <c r="JWS7" s="1814"/>
      <c r="JWT7" s="1814"/>
      <c r="JWU7" s="1814"/>
      <c r="JWV7" s="1814"/>
      <c r="JWW7" s="1814"/>
      <c r="JWX7" s="1814"/>
      <c r="JWY7" s="1814"/>
      <c r="JWZ7" s="1814"/>
      <c r="JXA7" s="1814"/>
      <c r="JXB7" s="1814"/>
      <c r="JXC7" s="1814"/>
      <c r="JXD7" s="1814"/>
      <c r="JXE7" s="1814"/>
      <c r="JXF7" s="1814"/>
      <c r="JXG7" s="1814"/>
      <c r="JXH7" s="1814"/>
      <c r="JXI7" s="1814"/>
      <c r="JXJ7" s="1814"/>
      <c r="JXK7" s="1814"/>
      <c r="JXL7" s="1814"/>
      <c r="JXM7" s="1814"/>
      <c r="JXN7" s="1814"/>
      <c r="JXO7" s="1814"/>
      <c r="JXP7" s="1814"/>
      <c r="JXQ7" s="1814"/>
      <c r="JXR7" s="1814"/>
      <c r="JXS7" s="1814"/>
      <c r="JXT7" s="1814"/>
      <c r="JXU7" s="1814"/>
      <c r="JXV7" s="1814"/>
      <c r="JXW7" s="1814"/>
      <c r="JXX7" s="1814"/>
      <c r="JXY7" s="1814"/>
      <c r="JXZ7" s="1814"/>
      <c r="JYA7" s="1814"/>
      <c r="JYB7" s="1814"/>
      <c r="JYC7" s="1814"/>
      <c r="JYD7" s="1814"/>
      <c r="JYE7" s="1814"/>
      <c r="JYF7" s="1814"/>
      <c r="JYG7" s="1814"/>
      <c r="JYH7" s="1814"/>
      <c r="JYI7" s="1814"/>
      <c r="JYJ7" s="1814"/>
      <c r="JYK7" s="1814"/>
      <c r="JYL7" s="1814"/>
      <c r="JYM7" s="1814"/>
      <c r="JYN7" s="1814"/>
      <c r="JYO7" s="1814"/>
      <c r="JYP7" s="1814"/>
      <c r="JYQ7" s="1814"/>
      <c r="JYR7" s="1814"/>
      <c r="JYS7" s="1814"/>
      <c r="JYT7" s="1814"/>
      <c r="JYU7" s="1814"/>
      <c r="JYV7" s="1814"/>
      <c r="JYW7" s="1814"/>
      <c r="JYX7" s="1814"/>
      <c r="JYY7" s="1814"/>
      <c r="JYZ7" s="1814"/>
      <c r="JZA7" s="1814"/>
      <c r="JZB7" s="1814"/>
      <c r="JZC7" s="1814"/>
      <c r="JZD7" s="1814"/>
      <c r="JZE7" s="1814"/>
      <c r="JZF7" s="1814"/>
      <c r="JZG7" s="1814"/>
      <c r="JZH7" s="1814"/>
      <c r="JZI7" s="1814"/>
      <c r="JZJ7" s="1814"/>
      <c r="JZK7" s="1814"/>
      <c r="JZL7" s="1814"/>
      <c r="JZM7" s="1814"/>
      <c r="JZN7" s="1814"/>
      <c r="JZO7" s="1814"/>
      <c r="JZP7" s="1814"/>
      <c r="JZQ7" s="1814"/>
      <c r="JZR7" s="1814"/>
      <c r="JZS7" s="1814"/>
      <c r="JZT7" s="1814"/>
      <c r="JZU7" s="1814"/>
      <c r="JZV7" s="1814"/>
      <c r="JZW7" s="1814"/>
      <c r="JZX7" s="1814"/>
      <c r="JZY7" s="1814"/>
      <c r="JZZ7" s="1814"/>
      <c r="KAA7" s="1814"/>
      <c r="KAB7" s="1814"/>
      <c r="KAC7" s="1814"/>
      <c r="KAD7" s="1814"/>
      <c r="KAE7" s="1814"/>
      <c r="KAF7" s="1814"/>
      <c r="KAG7" s="1814"/>
      <c r="KAH7" s="1814"/>
      <c r="KAI7" s="1814"/>
      <c r="KAJ7" s="1814"/>
      <c r="KAK7" s="1814"/>
      <c r="KAL7" s="1814"/>
      <c r="KAM7" s="1814"/>
      <c r="KAN7" s="1814"/>
      <c r="KAO7" s="1814"/>
      <c r="KAP7" s="1814"/>
      <c r="KAQ7" s="1814"/>
      <c r="KAR7" s="1814"/>
      <c r="KAS7" s="1814"/>
      <c r="KAT7" s="1814"/>
      <c r="KAU7" s="1814"/>
      <c r="KAV7" s="1814"/>
      <c r="KAW7" s="1814"/>
      <c r="KAX7" s="1814"/>
      <c r="KAY7" s="1814"/>
      <c r="KAZ7" s="1814"/>
      <c r="KBA7" s="1814"/>
      <c r="KBB7" s="1814"/>
      <c r="KBC7" s="1814"/>
      <c r="KBD7" s="1814"/>
      <c r="KBE7" s="1814"/>
      <c r="KBF7" s="1814"/>
      <c r="KBG7" s="1814"/>
      <c r="KBH7" s="1814"/>
      <c r="KBI7" s="1814"/>
      <c r="KBJ7" s="1814"/>
      <c r="KBK7" s="1814"/>
      <c r="KBL7" s="1814"/>
      <c r="KBM7" s="1814"/>
      <c r="KBN7" s="1814"/>
      <c r="KBO7" s="1814"/>
      <c r="KBP7" s="1814"/>
      <c r="KBQ7" s="1814"/>
      <c r="KBR7" s="1814"/>
      <c r="KBS7" s="1814"/>
      <c r="KBT7" s="1814"/>
      <c r="KBU7" s="1814"/>
      <c r="KBV7" s="1814"/>
      <c r="KBW7" s="1814"/>
      <c r="KBX7" s="1814"/>
      <c r="KBY7" s="1814"/>
      <c r="KBZ7" s="1814"/>
      <c r="KCA7" s="1814"/>
      <c r="KCB7" s="1814"/>
      <c r="KCC7" s="1814"/>
      <c r="KCD7" s="1814"/>
      <c r="KCE7" s="1814"/>
      <c r="KCF7" s="1814"/>
      <c r="KCG7" s="1814"/>
      <c r="KCH7" s="1814"/>
      <c r="KCI7" s="1814"/>
      <c r="KCJ7" s="1814"/>
      <c r="KCK7" s="1814"/>
      <c r="KCL7" s="1814"/>
      <c r="KCM7" s="1814"/>
      <c r="KCN7" s="1814"/>
      <c r="KCO7" s="1814"/>
      <c r="KCP7" s="1814"/>
      <c r="KCQ7" s="1814"/>
      <c r="KCR7" s="1814"/>
      <c r="KCS7" s="1814"/>
      <c r="KCT7" s="1814"/>
      <c r="KCU7" s="1814"/>
      <c r="KCV7" s="1814"/>
      <c r="KCW7" s="1814"/>
      <c r="KCX7" s="1814"/>
      <c r="KCY7" s="1814"/>
      <c r="KCZ7" s="1814"/>
      <c r="KDA7" s="1814"/>
      <c r="KDB7" s="1814"/>
      <c r="KDC7" s="1814"/>
      <c r="KDD7" s="1814"/>
      <c r="KDE7" s="1814"/>
      <c r="KDF7" s="1814"/>
      <c r="KDG7" s="1814"/>
      <c r="KDH7" s="1814"/>
      <c r="KDI7" s="1814"/>
      <c r="KDJ7" s="1814"/>
      <c r="KDK7" s="1814"/>
      <c r="KDL7" s="1814"/>
      <c r="KDM7" s="1814"/>
      <c r="KDN7" s="1814"/>
      <c r="KDO7" s="1814"/>
      <c r="KDP7" s="1814"/>
      <c r="KDQ7" s="1814"/>
      <c r="KDR7" s="1814"/>
      <c r="KDS7" s="1814"/>
      <c r="KDT7" s="1814"/>
      <c r="KDU7" s="1814"/>
      <c r="KDV7" s="1814"/>
      <c r="KDW7" s="1814"/>
      <c r="KDX7" s="1814"/>
      <c r="KDY7" s="1814"/>
      <c r="KDZ7" s="1814"/>
      <c r="KEA7" s="1814"/>
      <c r="KEB7" s="1814"/>
      <c r="KEC7" s="1814"/>
      <c r="KED7" s="1814"/>
      <c r="KEE7" s="1814"/>
      <c r="KEF7" s="1814"/>
      <c r="KEG7" s="1814"/>
      <c r="KEH7" s="1814"/>
      <c r="KEI7" s="1814"/>
      <c r="KEJ7" s="1814"/>
      <c r="KEK7" s="1814"/>
      <c r="KEL7" s="1814"/>
      <c r="KEM7" s="1814"/>
      <c r="KEN7" s="1814"/>
      <c r="KEO7" s="1814"/>
      <c r="KEP7" s="1814"/>
      <c r="KEQ7" s="1814"/>
      <c r="KER7" s="1814"/>
      <c r="KES7" s="1814"/>
      <c r="KET7" s="1814"/>
      <c r="KEU7" s="1814"/>
      <c r="KEV7" s="1814"/>
      <c r="KEW7" s="1814"/>
      <c r="KEX7" s="1814"/>
      <c r="KEY7" s="1814"/>
      <c r="KEZ7" s="1814"/>
      <c r="KFA7" s="1814"/>
      <c r="KFB7" s="1814"/>
      <c r="KFC7" s="1814"/>
      <c r="KFD7" s="1814"/>
      <c r="KFE7" s="1814"/>
      <c r="KFF7" s="1814"/>
      <c r="KFG7" s="1814"/>
      <c r="KFH7" s="1814"/>
      <c r="KFI7" s="1814"/>
      <c r="KFJ7" s="1814"/>
      <c r="KFK7" s="1814"/>
      <c r="KFL7" s="1814"/>
      <c r="KFM7" s="1814"/>
      <c r="KFN7" s="1814"/>
      <c r="KFO7" s="1814"/>
      <c r="KFP7" s="1814"/>
      <c r="KFQ7" s="1814"/>
      <c r="KFR7" s="1814"/>
      <c r="KFS7" s="1814"/>
      <c r="KFT7" s="1814"/>
      <c r="KFU7" s="1814"/>
      <c r="KFV7" s="1814"/>
      <c r="KFW7" s="1814"/>
      <c r="KFX7" s="1814"/>
      <c r="KFY7" s="1814"/>
      <c r="KFZ7" s="1814"/>
      <c r="KGA7" s="1814"/>
      <c r="KGB7" s="1814"/>
      <c r="KGC7" s="1814"/>
      <c r="KGD7" s="1814"/>
      <c r="KGE7" s="1814"/>
      <c r="KGF7" s="1814"/>
      <c r="KGG7" s="1814"/>
      <c r="KGH7" s="1814"/>
      <c r="KGI7" s="1814"/>
      <c r="KGJ7" s="1814"/>
      <c r="KGK7" s="1814"/>
      <c r="KGL7" s="1814"/>
      <c r="KGM7" s="1814"/>
      <c r="KGN7" s="1814"/>
      <c r="KGO7" s="1814"/>
      <c r="KGP7" s="1814"/>
      <c r="KGQ7" s="1814"/>
      <c r="KGR7" s="1814"/>
      <c r="KGS7" s="1814"/>
      <c r="KGT7" s="1814"/>
      <c r="KGU7" s="1814"/>
      <c r="KGV7" s="1814"/>
      <c r="KGW7" s="1814"/>
      <c r="KGX7" s="1814"/>
      <c r="KGY7" s="1814"/>
      <c r="KGZ7" s="1814"/>
      <c r="KHA7" s="1814"/>
      <c r="KHB7" s="1814"/>
      <c r="KHC7" s="1814"/>
      <c r="KHD7" s="1814"/>
      <c r="KHE7" s="1814"/>
      <c r="KHF7" s="1814"/>
      <c r="KHG7" s="1814"/>
      <c r="KHH7" s="1814"/>
      <c r="KHI7" s="1814"/>
      <c r="KHJ7" s="1814"/>
      <c r="KHK7" s="1814"/>
      <c r="KHL7" s="1814"/>
      <c r="KHM7" s="1814"/>
      <c r="KHN7" s="1814"/>
      <c r="KHO7" s="1814"/>
      <c r="KHP7" s="1814"/>
      <c r="KHQ7" s="1814"/>
      <c r="KHR7" s="1814"/>
      <c r="KHS7" s="1814"/>
      <c r="KHT7" s="1814"/>
      <c r="KHU7" s="1814"/>
      <c r="KHV7" s="1814"/>
      <c r="KHW7" s="1814"/>
      <c r="KHX7" s="1814"/>
      <c r="KHY7" s="1814"/>
      <c r="KHZ7" s="1814"/>
      <c r="KIA7" s="1814"/>
      <c r="KIB7" s="1814"/>
      <c r="KIC7" s="1814"/>
      <c r="KID7" s="1814"/>
      <c r="KIE7" s="1814"/>
      <c r="KIF7" s="1814"/>
      <c r="KIG7" s="1814"/>
      <c r="KIH7" s="1814"/>
      <c r="KII7" s="1814"/>
      <c r="KIJ7" s="1814"/>
      <c r="KIK7" s="1814"/>
      <c r="KIL7" s="1814"/>
      <c r="KIM7" s="1814"/>
      <c r="KIN7" s="1814"/>
      <c r="KIO7" s="1814"/>
      <c r="KIP7" s="1814"/>
      <c r="KIQ7" s="1814"/>
      <c r="KIR7" s="1814"/>
      <c r="KIS7" s="1814"/>
      <c r="KIT7" s="1814"/>
      <c r="KIU7" s="1814"/>
      <c r="KIV7" s="1814"/>
      <c r="KIW7" s="1814"/>
      <c r="KIX7" s="1814"/>
      <c r="KIY7" s="1814"/>
      <c r="KIZ7" s="1814"/>
      <c r="KJA7" s="1814"/>
      <c r="KJB7" s="1814"/>
      <c r="KJC7" s="1814"/>
      <c r="KJD7" s="1814"/>
      <c r="KJE7" s="1814"/>
      <c r="KJF7" s="1814"/>
      <c r="KJG7" s="1814"/>
      <c r="KJH7" s="1814"/>
      <c r="KJI7" s="1814"/>
      <c r="KJJ7" s="1814"/>
      <c r="KJK7" s="1814"/>
      <c r="KJL7" s="1814"/>
      <c r="KJM7" s="1814"/>
      <c r="KJN7" s="1814"/>
      <c r="KJO7" s="1814"/>
      <c r="KJP7" s="1814"/>
      <c r="KJQ7" s="1814"/>
      <c r="KJR7" s="1814"/>
      <c r="KJS7" s="1814"/>
      <c r="KJT7" s="1814"/>
      <c r="KJU7" s="1814"/>
      <c r="KJV7" s="1814"/>
      <c r="KJW7" s="1814"/>
      <c r="KJX7" s="1814"/>
      <c r="KJY7" s="1814"/>
      <c r="KJZ7" s="1814"/>
      <c r="KKA7" s="1814"/>
      <c r="KKB7" s="1814"/>
      <c r="KKC7" s="1814"/>
      <c r="KKD7" s="1814"/>
      <c r="KKE7" s="1814"/>
      <c r="KKF7" s="1814"/>
      <c r="KKG7" s="1814"/>
      <c r="KKH7" s="1814"/>
      <c r="KKI7" s="1814"/>
      <c r="KKJ7" s="1814"/>
      <c r="KKK7" s="1814"/>
      <c r="KKL7" s="1814"/>
      <c r="KKM7" s="1814"/>
      <c r="KKN7" s="1814"/>
      <c r="KKO7" s="1814"/>
      <c r="KKP7" s="1814"/>
      <c r="KKQ7" s="1814"/>
      <c r="KKR7" s="1814"/>
      <c r="KKS7" s="1814"/>
      <c r="KKT7" s="1814"/>
      <c r="KKU7" s="1814"/>
      <c r="KKV7" s="1814"/>
      <c r="KKW7" s="1814"/>
      <c r="KKX7" s="1814"/>
      <c r="KKY7" s="1814"/>
      <c r="KKZ7" s="1814"/>
      <c r="KLA7" s="1814"/>
      <c r="KLB7" s="1814"/>
      <c r="KLC7" s="1814"/>
      <c r="KLD7" s="1814"/>
      <c r="KLE7" s="1814"/>
      <c r="KLF7" s="1814"/>
      <c r="KLG7" s="1814"/>
      <c r="KLH7" s="1814"/>
      <c r="KLI7" s="1814"/>
      <c r="KLJ7" s="1814"/>
      <c r="KLK7" s="1814"/>
      <c r="KLL7" s="1814"/>
      <c r="KLM7" s="1814"/>
      <c r="KLN7" s="1814"/>
      <c r="KLO7" s="1814"/>
      <c r="KLP7" s="1814"/>
      <c r="KLQ7" s="1814"/>
      <c r="KLR7" s="1814"/>
      <c r="KLS7" s="1814"/>
      <c r="KLT7" s="1814"/>
      <c r="KLU7" s="1814"/>
      <c r="KLV7" s="1814"/>
      <c r="KLW7" s="1814"/>
      <c r="KLX7" s="1814"/>
      <c r="KLY7" s="1814"/>
      <c r="KLZ7" s="1814"/>
      <c r="KMA7" s="1814"/>
      <c r="KMB7" s="1814"/>
      <c r="KMC7" s="1814"/>
      <c r="KMD7" s="1814"/>
      <c r="KME7" s="1814"/>
      <c r="KMF7" s="1814"/>
      <c r="KMG7" s="1814"/>
      <c r="KMH7" s="1814"/>
      <c r="KMI7" s="1814"/>
      <c r="KMJ7" s="1814"/>
      <c r="KMK7" s="1814"/>
      <c r="KML7" s="1814"/>
      <c r="KMM7" s="1814"/>
      <c r="KMN7" s="1814"/>
      <c r="KMO7" s="1814"/>
      <c r="KMP7" s="1814"/>
      <c r="KMQ7" s="1814"/>
      <c r="KMR7" s="1814"/>
      <c r="KMS7" s="1814"/>
      <c r="KMT7" s="1814"/>
      <c r="KMU7" s="1814"/>
      <c r="KMV7" s="1814"/>
      <c r="KMW7" s="1814"/>
      <c r="KMX7" s="1814"/>
      <c r="KMY7" s="1814"/>
      <c r="KMZ7" s="1814"/>
      <c r="KNA7" s="1814"/>
      <c r="KNB7" s="1814"/>
      <c r="KNC7" s="1814"/>
      <c r="KND7" s="1814"/>
      <c r="KNE7" s="1814"/>
      <c r="KNF7" s="1814"/>
      <c r="KNG7" s="1814"/>
      <c r="KNH7" s="1814"/>
      <c r="KNI7" s="1814"/>
      <c r="KNJ7" s="1814"/>
      <c r="KNK7" s="1814"/>
      <c r="KNL7" s="1814"/>
      <c r="KNM7" s="1814"/>
      <c r="KNN7" s="1814"/>
      <c r="KNO7" s="1814"/>
      <c r="KNP7" s="1814"/>
      <c r="KNQ7" s="1814"/>
      <c r="KNR7" s="1814"/>
      <c r="KNS7" s="1814"/>
      <c r="KNT7" s="1814"/>
      <c r="KNU7" s="1814"/>
      <c r="KNV7" s="1814"/>
      <c r="KNW7" s="1814"/>
      <c r="KNX7" s="1814"/>
      <c r="KNY7" s="1814"/>
      <c r="KNZ7" s="1814"/>
      <c r="KOA7" s="1814"/>
      <c r="KOB7" s="1814"/>
      <c r="KOC7" s="1814"/>
      <c r="KOD7" s="1814"/>
      <c r="KOE7" s="1814"/>
      <c r="KOF7" s="1814"/>
      <c r="KOG7" s="1814"/>
      <c r="KOH7" s="1814"/>
      <c r="KOI7" s="1814"/>
      <c r="KOJ7" s="1814"/>
      <c r="KOK7" s="1814"/>
      <c r="KOL7" s="1814"/>
      <c r="KOM7" s="1814"/>
      <c r="KON7" s="1814"/>
      <c r="KOO7" s="1814"/>
      <c r="KOP7" s="1814"/>
      <c r="KOQ7" s="1814"/>
      <c r="KOR7" s="1814"/>
      <c r="KOS7" s="1814"/>
      <c r="KOT7" s="1814"/>
      <c r="KOU7" s="1814"/>
      <c r="KOV7" s="1814"/>
      <c r="KOW7" s="1814"/>
      <c r="KOX7" s="1814"/>
      <c r="KOY7" s="1814"/>
      <c r="KOZ7" s="1814"/>
      <c r="KPA7" s="1814"/>
      <c r="KPB7" s="1814"/>
      <c r="KPC7" s="1814"/>
      <c r="KPD7" s="1814"/>
      <c r="KPE7" s="1814"/>
      <c r="KPF7" s="1814"/>
      <c r="KPG7" s="1814"/>
      <c r="KPH7" s="1814"/>
      <c r="KPI7" s="1814"/>
      <c r="KPJ7" s="1814"/>
      <c r="KPK7" s="1814"/>
      <c r="KPL7" s="1814"/>
      <c r="KPM7" s="1814"/>
      <c r="KPN7" s="1814"/>
      <c r="KPO7" s="1814"/>
      <c r="KPP7" s="1814"/>
      <c r="KPQ7" s="1814"/>
      <c r="KPR7" s="1814"/>
      <c r="KPS7" s="1814"/>
      <c r="KPT7" s="1814"/>
      <c r="KPU7" s="1814"/>
      <c r="KPV7" s="1814"/>
      <c r="KPW7" s="1814"/>
      <c r="KPX7" s="1814"/>
      <c r="KPY7" s="1814"/>
      <c r="KPZ7" s="1814"/>
      <c r="KQA7" s="1814"/>
      <c r="KQB7" s="1814"/>
      <c r="KQC7" s="1814"/>
      <c r="KQD7" s="1814"/>
      <c r="KQE7" s="1814"/>
      <c r="KQF7" s="1814"/>
      <c r="KQG7" s="1814"/>
      <c r="KQH7" s="1814"/>
      <c r="KQI7" s="1814"/>
      <c r="KQJ7" s="1814"/>
      <c r="KQK7" s="1814"/>
      <c r="KQL7" s="1814"/>
      <c r="KQM7" s="1814"/>
      <c r="KQN7" s="1814"/>
      <c r="KQO7" s="1814"/>
      <c r="KQP7" s="1814"/>
      <c r="KQQ7" s="1814"/>
      <c r="KQR7" s="1814"/>
      <c r="KQS7" s="1814"/>
      <c r="KQT7" s="1814"/>
      <c r="KQU7" s="1814"/>
      <c r="KQV7" s="1814"/>
      <c r="KQW7" s="1814"/>
      <c r="KQX7" s="1814"/>
      <c r="KQY7" s="1814"/>
      <c r="KQZ7" s="1814"/>
      <c r="KRA7" s="1814"/>
      <c r="KRB7" s="1814"/>
      <c r="KRC7" s="1814"/>
      <c r="KRD7" s="1814"/>
      <c r="KRE7" s="1814"/>
      <c r="KRF7" s="1814"/>
      <c r="KRG7" s="1814"/>
      <c r="KRH7" s="1814"/>
      <c r="KRI7" s="1814"/>
      <c r="KRJ7" s="1814"/>
      <c r="KRK7" s="1814"/>
      <c r="KRL7" s="1814"/>
      <c r="KRM7" s="1814"/>
      <c r="KRN7" s="1814"/>
      <c r="KRO7" s="1814"/>
      <c r="KRP7" s="1814"/>
      <c r="KRQ7" s="1814"/>
      <c r="KRR7" s="1814"/>
      <c r="KRS7" s="1814"/>
      <c r="KRT7" s="1814"/>
      <c r="KRU7" s="1814"/>
      <c r="KRV7" s="1814"/>
      <c r="KRW7" s="1814"/>
      <c r="KRX7" s="1814"/>
      <c r="KRY7" s="1814"/>
      <c r="KRZ7" s="1814"/>
      <c r="KSA7" s="1814"/>
      <c r="KSB7" s="1814"/>
      <c r="KSC7" s="1814"/>
      <c r="KSD7" s="1814"/>
      <c r="KSE7" s="1814"/>
      <c r="KSF7" s="1814"/>
      <c r="KSG7" s="1814"/>
      <c r="KSH7" s="1814"/>
      <c r="KSI7" s="1814"/>
      <c r="KSJ7" s="1814"/>
      <c r="KSK7" s="1814"/>
      <c r="KSL7" s="1814"/>
      <c r="KSM7" s="1814"/>
      <c r="KSN7" s="1814"/>
      <c r="KSO7" s="1814"/>
      <c r="KSP7" s="1814"/>
      <c r="KSQ7" s="1814"/>
      <c r="KSR7" s="1814"/>
      <c r="KSS7" s="1814"/>
      <c r="KST7" s="1814"/>
      <c r="KSU7" s="1814"/>
      <c r="KSV7" s="1814"/>
      <c r="KSW7" s="1814"/>
      <c r="KSX7" s="1814"/>
      <c r="KSY7" s="1814"/>
      <c r="KSZ7" s="1814"/>
      <c r="KTA7" s="1814"/>
      <c r="KTB7" s="1814"/>
      <c r="KTC7" s="1814"/>
      <c r="KTD7" s="1814"/>
      <c r="KTE7" s="1814"/>
      <c r="KTF7" s="1814"/>
      <c r="KTG7" s="1814"/>
      <c r="KTH7" s="1814"/>
      <c r="KTI7" s="1814"/>
      <c r="KTJ7" s="1814"/>
      <c r="KTK7" s="1814"/>
      <c r="KTL7" s="1814"/>
      <c r="KTM7" s="1814"/>
      <c r="KTN7" s="1814"/>
      <c r="KTO7" s="1814"/>
      <c r="KTP7" s="1814"/>
      <c r="KTQ7" s="1814"/>
      <c r="KTR7" s="1814"/>
      <c r="KTS7" s="1814"/>
      <c r="KTT7" s="1814"/>
      <c r="KTU7" s="1814"/>
      <c r="KTV7" s="1814"/>
      <c r="KTW7" s="1814"/>
      <c r="KTX7" s="1814"/>
      <c r="KTY7" s="1814"/>
      <c r="KTZ7" s="1814"/>
      <c r="KUA7" s="1814"/>
      <c r="KUB7" s="1814"/>
      <c r="KUC7" s="1814"/>
      <c r="KUD7" s="1814"/>
      <c r="KUE7" s="1814"/>
      <c r="KUF7" s="1814"/>
      <c r="KUG7" s="1814"/>
      <c r="KUH7" s="1814"/>
      <c r="KUI7" s="1814"/>
      <c r="KUJ7" s="1814"/>
      <c r="KUK7" s="1814"/>
      <c r="KUL7" s="1814"/>
      <c r="KUM7" s="1814"/>
      <c r="KUN7" s="1814"/>
      <c r="KUO7" s="1814"/>
      <c r="KUP7" s="1814"/>
      <c r="KUQ7" s="1814"/>
      <c r="KUR7" s="1814"/>
      <c r="KUS7" s="1814"/>
      <c r="KUT7" s="1814"/>
      <c r="KUU7" s="1814"/>
      <c r="KUV7" s="1814"/>
      <c r="KUW7" s="1814"/>
      <c r="KUX7" s="1814"/>
      <c r="KUY7" s="1814"/>
      <c r="KUZ7" s="1814"/>
      <c r="KVA7" s="1814"/>
      <c r="KVB7" s="1814"/>
      <c r="KVC7" s="1814"/>
      <c r="KVD7" s="1814"/>
      <c r="KVE7" s="1814"/>
      <c r="KVF7" s="1814"/>
      <c r="KVG7" s="1814"/>
      <c r="KVH7" s="1814"/>
      <c r="KVI7" s="1814"/>
      <c r="KVJ7" s="1814"/>
      <c r="KVK7" s="1814"/>
      <c r="KVL7" s="1814"/>
      <c r="KVM7" s="1814"/>
      <c r="KVN7" s="1814"/>
      <c r="KVO7" s="1814"/>
      <c r="KVP7" s="1814"/>
      <c r="KVQ7" s="1814"/>
      <c r="KVR7" s="1814"/>
      <c r="KVS7" s="1814"/>
      <c r="KVT7" s="1814"/>
      <c r="KVU7" s="1814"/>
      <c r="KVV7" s="1814"/>
      <c r="KVW7" s="1814"/>
      <c r="KVX7" s="1814"/>
      <c r="KVY7" s="1814"/>
      <c r="KVZ7" s="1814"/>
      <c r="KWA7" s="1814"/>
      <c r="KWB7" s="1814"/>
      <c r="KWC7" s="1814"/>
      <c r="KWD7" s="1814"/>
      <c r="KWE7" s="1814"/>
      <c r="KWF7" s="1814"/>
      <c r="KWG7" s="1814"/>
      <c r="KWH7" s="1814"/>
      <c r="KWI7" s="1814"/>
      <c r="KWJ7" s="1814"/>
      <c r="KWK7" s="1814"/>
      <c r="KWL7" s="1814"/>
      <c r="KWM7" s="1814"/>
      <c r="KWN7" s="1814"/>
      <c r="KWO7" s="1814"/>
      <c r="KWP7" s="1814"/>
      <c r="KWQ7" s="1814"/>
      <c r="KWR7" s="1814"/>
      <c r="KWS7" s="1814"/>
      <c r="KWT7" s="1814"/>
      <c r="KWU7" s="1814"/>
      <c r="KWV7" s="1814"/>
      <c r="KWW7" s="1814"/>
      <c r="KWX7" s="1814"/>
      <c r="KWY7" s="1814"/>
      <c r="KWZ7" s="1814"/>
      <c r="KXA7" s="1814"/>
      <c r="KXB7" s="1814"/>
      <c r="KXC7" s="1814"/>
      <c r="KXD7" s="1814"/>
      <c r="KXE7" s="1814"/>
      <c r="KXF7" s="1814"/>
      <c r="KXG7" s="1814"/>
      <c r="KXH7" s="1814"/>
      <c r="KXI7" s="1814"/>
      <c r="KXJ7" s="1814"/>
      <c r="KXK7" s="1814"/>
      <c r="KXL7" s="1814"/>
      <c r="KXM7" s="1814"/>
      <c r="KXN7" s="1814"/>
      <c r="KXO7" s="1814"/>
      <c r="KXP7" s="1814"/>
      <c r="KXQ7" s="1814"/>
      <c r="KXR7" s="1814"/>
      <c r="KXS7" s="1814"/>
      <c r="KXT7" s="1814"/>
      <c r="KXU7" s="1814"/>
      <c r="KXV7" s="1814"/>
      <c r="KXW7" s="1814"/>
      <c r="KXX7" s="1814"/>
      <c r="KXY7" s="1814"/>
      <c r="KXZ7" s="1814"/>
      <c r="KYA7" s="1814"/>
      <c r="KYB7" s="1814"/>
      <c r="KYC7" s="1814"/>
      <c r="KYD7" s="1814"/>
      <c r="KYE7" s="1814"/>
      <c r="KYF7" s="1814"/>
      <c r="KYG7" s="1814"/>
      <c r="KYH7" s="1814"/>
      <c r="KYI7" s="1814"/>
      <c r="KYJ7" s="1814"/>
      <c r="KYK7" s="1814"/>
      <c r="KYL7" s="1814"/>
      <c r="KYM7" s="1814"/>
      <c r="KYN7" s="1814"/>
      <c r="KYO7" s="1814"/>
      <c r="KYP7" s="1814"/>
      <c r="KYQ7" s="1814"/>
      <c r="KYR7" s="1814"/>
      <c r="KYS7" s="1814"/>
      <c r="KYT7" s="1814"/>
      <c r="KYU7" s="1814"/>
      <c r="KYV7" s="1814"/>
      <c r="KYW7" s="1814"/>
      <c r="KYX7" s="1814"/>
      <c r="KYY7" s="1814"/>
      <c r="KYZ7" s="1814"/>
      <c r="KZA7" s="1814"/>
      <c r="KZB7" s="1814"/>
      <c r="KZC7" s="1814"/>
      <c r="KZD7" s="1814"/>
      <c r="KZE7" s="1814"/>
      <c r="KZF7" s="1814"/>
      <c r="KZG7" s="1814"/>
      <c r="KZH7" s="1814"/>
      <c r="KZI7" s="1814"/>
      <c r="KZJ7" s="1814"/>
      <c r="KZK7" s="1814"/>
      <c r="KZL7" s="1814"/>
      <c r="KZM7" s="1814"/>
      <c r="KZN7" s="1814"/>
      <c r="KZO7" s="1814"/>
      <c r="KZP7" s="1814"/>
      <c r="KZQ7" s="1814"/>
      <c r="KZR7" s="1814"/>
      <c r="KZS7" s="1814"/>
      <c r="KZT7" s="1814"/>
      <c r="KZU7" s="1814"/>
      <c r="KZV7" s="1814"/>
      <c r="KZW7" s="1814"/>
      <c r="KZX7" s="1814"/>
      <c r="KZY7" s="1814"/>
      <c r="KZZ7" s="1814"/>
      <c r="LAA7" s="1814"/>
      <c r="LAB7" s="1814"/>
      <c r="LAC7" s="1814"/>
      <c r="LAD7" s="1814"/>
      <c r="LAE7" s="1814"/>
      <c r="LAF7" s="1814"/>
      <c r="LAG7" s="1814"/>
      <c r="LAH7" s="1814"/>
      <c r="LAI7" s="1814"/>
      <c r="LAJ7" s="1814"/>
      <c r="LAK7" s="1814"/>
      <c r="LAL7" s="1814"/>
      <c r="LAM7" s="1814"/>
      <c r="LAN7" s="1814"/>
      <c r="LAO7" s="1814"/>
      <c r="LAP7" s="1814"/>
      <c r="LAQ7" s="1814"/>
      <c r="LAR7" s="1814"/>
      <c r="LAS7" s="1814"/>
      <c r="LAT7" s="1814"/>
      <c r="LAU7" s="1814"/>
      <c r="LAV7" s="1814"/>
      <c r="LAW7" s="1814"/>
      <c r="LAX7" s="1814"/>
      <c r="LAY7" s="1814"/>
      <c r="LAZ7" s="1814"/>
      <c r="LBA7" s="1814"/>
      <c r="LBB7" s="1814"/>
      <c r="LBC7" s="1814"/>
      <c r="LBD7" s="1814"/>
      <c r="LBE7" s="1814"/>
      <c r="LBF7" s="1814"/>
      <c r="LBG7" s="1814"/>
      <c r="LBH7" s="1814"/>
      <c r="LBI7" s="1814"/>
      <c r="LBJ7" s="1814"/>
      <c r="LBK7" s="1814"/>
      <c r="LBL7" s="1814"/>
      <c r="LBM7" s="1814"/>
      <c r="LBN7" s="1814"/>
      <c r="LBO7" s="1814"/>
      <c r="LBP7" s="1814"/>
      <c r="LBQ7" s="1814"/>
      <c r="LBR7" s="1814"/>
      <c r="LBS7" s="1814"/>
      <c r="LBT7" s="1814"/>
      <c r="LBU7" s="1814"/>
      <c r="LBV7" s="1814"/>
      <c r="LBW7" s="1814"/>
      <c r="LBX7" s="1814"/>
      <c r="LBY7" s="1814"/>
      <c r="LBZ7" s="1814"/>
      <c r="LCA7" s="1814"/>
      <c r="LCB7" s="1814"/>
      <c r="LCC7" s="1814"/>
      <c r="LCD7" s="1814"/>
      <c r="LCE7" s="1814"/>
      <c r="LCF7" s="1814"/>
      <c r="LCG7" s="1814"/>
      <c r="LCH7" s="1814"/>
      <c r="LCI7" s="1814"/>
      <c r="LCJ7" s="1814"/>
      <c r="LCK7" s="1814"/>
      <c r="LCL7" s="1814"/>
      <c r="LCM7" s="1814"/>
      <c r="LCN7" s="1814"/>
      <c r="LCO7" s="1814"/>
      <c r="LCP7" s="1814"/>
      <c r="LCQ7" s="1814"/>
      <c r="LCR7" s="1814"/>
      <c r="LCS7" s="1814"/>
      <c r="LCT7" s="1814"/>
      <c r="LCU7" s="1814"/>
      <c r="LCV7" s="1814"/>
      <c r="LCW7" s="1814"/>
      <c r="LCX7" s="1814"/>
      <c r="LCY7" s="1814"/>
      <c r="LCZ7" s="1814"/>
      <c r="LDA7" s="1814"/>
      <c r="LDB7" s="1814"/>
      <c r="LDC7" s="1814"/>
      <c r="LDD7" s="1814"/>
      <c r="LDE7" s="1814"/>
      <c r="LDF7" s="1814"/>
      <c r="LDG7" s="1814"/>
      <c r="LDH7" s="1814"/>
      <c r="LDI7" s="1814"/>
      <c r="LDJ7" s="1814"/>
      <c r="LDK7" s="1814"/>
      <c r="LDL7" s="1814"/>
      <c r="LDM7" s="1814"/>
      <c r="LDN7" s="1814"/>
      <c r="LDO7" s="1814"/>
      <c r="LDP7" s="1814"/>
      <c r="LDQ7" s="1814"/>
      <c r="LDR7" s="1814"/>
      <c r="LDS7" s="1814"/>
      <c r="LDT7" s="1814"/>
      <c r="LDU7" s="1814"/>
      <c r="LDV7" s="1814"/>
      <c r="LDW7" s="1814"/>
      <c r="LDX7" s="1814"/>
      <c r="LDY7" s="1814"/>
      <c r="LDZ7" s="1814"/>
      <c r="LEA7" s="1814"/>
      <c r="LEB7" s="1814"/>
      <c r="LEC7" s="1814"/>
      <c r="LED7" s="1814"/>
      <c r="LEE7" s="1814"/>
      <c r="LEF7" s="1814"/>
      <c r="LEG7" s="1814"/>
      <c r="LEH7" s="1814"/>
      <c r="LEI7" s="1814"/>
      <c r="LEJ7" s="1814"/>
      <c r="LEK7" s="1814"/>
      <c r="LEL7" s="1814"/>
      <c r="LEM7" s="1814"/>
      <c r="LEN7" s="1814"/>
      <c r="LEO7" s="1814"/>
      <c r="LEP7" s="1814"/>
      <c r="LEQ7" s="1814"/>
      <c r="LER7" s="1814"/>
      <c r="LES7" s="1814"/>
      <c r="LET7" s="1814"/>
      <c r="LEU7" s="1814"/>
      <c r="LEV7" s="1814"/>
      <c r="LEW7" s="1814"/>
      <c r="LEX7" s="1814"/>
      <c r="LEY7" s="1814"/>
      <c r="LEZ7" s="1814"/>
      <c r="LFA7" s="1814"/>
      <c r="LFB7" s="1814"/>
      <c r="LFC7" s="1814"/>
      <c r="LFD7" s="1814"/>
      <c r="LFE7" s="1814"/>
      <c r="LFF7" s="1814"/>
      <c r="LFG7" s="1814"/>
      <c r="LFH7" s="1814"/>
      <c r="LFI7" s="1814"/>
      <c r="LFJ7" s="1814"/>
      <c r="LFK7" s="1814"/>
      <c r="LFL7" s="1814"/>
      <c r="LFM7" s="1814"/>
      <c r="LFN7" s="1814"/>
      <c r="LFO7" s="1814"/>
      <c r="LFP7" s="1814"/>
      <c r="LFQ7" s="1814"/>
      <c r="LFR7" s="1814"/>
      <c r="LFS7" s="1814"/>
      <c r="LFT7" s="1814"/>
      <c r="LFU7" s="1814"/>
      <c r="LFV7" s="1814"/>
      <c r="LFW7" s="1814"/>
      <c r="LFX7" s="1814"/>
      <c r="LFY7" s="1814"/>
      <c r="LFZ7" s="1814"/>
      <c r="LGA7" s="1814"/>
      <c r="LGB7" s="1814"/>
      <c r="LGC7" s="1814"/>
      <c r="LGD7" s="1814"/>
      <c r="LGE7" s="1814"/>
      <c r="LGF7" s="1814"/>
      <c r="LGG7" s="1814"/>
      <c r="LGH7" s="1814"/>
      <c r="LGI7" s="1814"/>
      <c r="LGJ7" s="1814"/>
      <c r="LGK7" s="1814"/>
      <c r="LGL7" s="1814"/>
      <c r="LGM7" s="1814"/>
      <c r="LGN7" s="1814"/>
      <c r="LGO7" s="1814"/>
      <c r="LGP7" s="1814"/>
      <c r="LGQ7" s="1814"/>
      <c r="LGR7" s="1814"/>
      <c r="LGS7" s="1814"/>
      <c r="LGT7" s="1814"/>
      <c r="LGU7" s="1814"/>
      <c r="LGV7" s="1814"/>
      <c r="LGW7" s="1814"/>
      <c r="LGX7" s="1814"/>
      <c r="LGY7" s="1814"/>
      <c r="LGZ7" s="1814"/>
      <c r="LHA7" s="1814"/>
      <c r="LHB7" s="1814"/>
      <c r="LHC7" s="1814"/>
      <c r="LHD7" s="1814"/>
      <c r="LHE7" s="1814"/>
      <c r="LHF7" s="1814"/>
      <c r="LHG7" s="1814"/>
      <c r="LHH7" s="1814"/>
      <c r="LHI7" s="1814"/>
      <c r="LHJ7" s="1814"/>
      <c r="LHK7" s="1814"/>
      <c r="LHL7" s="1814"/>
      <c r="LHM7" s="1814"/>
      <c r="LHN7" s="1814"/>
      <c r="LHO7" s="1814"/>
      <c r="LHP7" s="1814"/>
      <c r="LHQ7" s="1814"/>
      <c r="LHR7" s="1814"/>
      <c r="LHS7" s="1814"/>
      <c r="LHT7" s="1814"/>
      <c r="LHU7" s="1814"/>
      <c r="LHV7" s="1814"/>
      <c r="LHW7" s="1814"/>
      <c r="LHX7" s="1814"/>
      <c r="LHY7" s="1814"/>
      <c r="LHZ7" s="1814"/>
      <c r="LIA7" s="1814"/>
      <c r="LIB7" s="1814"/>
      <c r="LIC7" s="1814"/>
      <c r="LID7" s="1814"/>
      <c r="LIE7" s="1814"/>
      <c r="LIF7" s="1814"/>
      <c r="LIG7" s="1814"/>
      <c r="LIH7" s="1814"/>
      <c r="LII7" s="1814"/>
      <c r="LIJ7" s="1814"/>
      <c r="LIK7" s="1814"/>
      <c r="LIL7" s="1814"/>
      <c r="LIM7" s="1814"/>
      <c r="LIN7" s="1814"/>
      <c r="LIO7" s="1814"/>
      <c r="LIP7" s="1814"/>
      <c r="LIQ7" s="1814"/>
      <c r="LIR7" s="1814"/>
      <c r="LIS7" s="1814"/>
      <c r="LIT7" s="1814"/>
      <c r="LIU7" s="1814"/>
      <c r="LIV7" s="1814"/>
      <c r="LIW7" s="1814"/>
      <c r="LIX7" s="1814"/>
      <c r="LIY7" s="1814"/>
      <c r="LIZ7" s="1814"/>
      <c r="LJA7" s="1814"/>
      <c r="LJB7" s="1814"/>
      <c r="LJC7" s="1814"/>
      <c r="LJD7" s="1814"/>
      <c r="LJE7" s="1814"/>
      <c r="LJF7" s="1814"/>
      <c r="LJG7" s="1814"/>
      <c r="LJH7" s="1814"/>
      <c r="LJI7" s="1814"/>
      <c r="LJJ7" s="1814"/>
      <c r="LJK7" s="1814"/>
      <c r="LJL7" s="1814"/>
      <c r="LJM7" s="1814"/>
      <c r="LJN7" s="1814"/>
      <c r="LJO7" s="1814"/>
      <c r="LJP7" s="1814"/>
      <c r="LJQ7" s="1814"/>
      <c r="LJR7" s="1814"/>
      <c r="LJS7" s="1814"/>
      <c r="LJT7" s="1814"/>
      <c r="LJU7" s="1814"/>
      <c r="LJV7" s="1814"/>
      <c r="LJW7" s="1814"/>
      <c r="LJX7" s="1814"/>
      <c r="LJY7" s="1814"/>
      <c r="LJZ7" s="1814"/>
      <c r="LKA7" s="1814"/>
      <c r="LKB7" s="1814"/>
      <c r="LKC7" s="1814"/>
      <c r="LKD7" s="1814"/>
      <c r="LKE7" s="1814"/>
      <c r="LKF7" s="1814"/>
      <c r="LKG7" s="1814"/>
      <c r="LKH7" s="1814"/>
      <c r="LKI7" s="1814"/>
      <c r="LKJ7" s="1814"/>
      <c r="LKK7" s="1814"/>
      <c r="LKL7" s="1814"/>
      <c r="LKM7" s="1814"/>
      <c r="LKN7" s="1814"/>
      <c r="LKO7" s="1814"/>
      <c r="LKP7" s="1814"/>
      <c r="LKQ7" s="1814"/>
      <c r="LKR7" s="1814"/>
      <c r="LKS7" s="1814"/>
      <c r="LKT7" s="1814"/>
      <c r="LKU7" s="1814"/>
      <c r="LKV7" s="1814"/>
      <c r="LKW7" s="1814"/>
      <c r="LKX7" s="1814"/>
      <c r="LKY7" s="1814"/>
      <c r="LKZ7" s="1814"/>
      <c r="LLA7" s="1814"/>
      <c r="LLB7" s="1814"/>
      <c r="LLC7" s="1814"/>
      <c r="LLD7" s="1814"/>
      <c r="LLE7" s="1814"/>
      <c r="LLF7" s="1814"/>
      <c r="LLG7" s="1814"/>
      <c r="LLH7" s="1814"/>
      <c r="LLI7" s="1814"/>
      <c r="LLJ7" s="1814"/>
      <c r="LLK7" s="1814"/>
      <c r="LLL7" s="1814"/>
      <c r="LLM7" s="1814"/>
      <c r="LLN7" s="1814"/>
      <c r="LLO7" s="1814"/>
      <c r="LLP7" s="1814"/>
      <c r="LLQ7" s="1814"/>
      <c r="LLR7" s="1814"/>
      <c r="LLS7" s="1814"/>
      <c r="LLT7" s="1814"/>
      <c r="LLU7" s="1814"/>
      <c r="LLV7" s="1814"/>
      <c r="LLW7" s="1814"/>
      <c r="LLX7" s="1814"/>
      <c r="LLY7" s="1814"/>
      <c r="LLZ7" s="1814"/>
      <c r="LMA7" s="1814"/>
      <c r="LMB7" s="1814"/>
      <c r="LMC7" s="1814"/>
      <c r="LMD7" s="1814"/>
      <c r="LME7" s="1814"/>
      <c r="LMF7" s="1814"/>
      <c r="LMG7" s="1814"/>
      <c r="LMH7" s="1814"/>
      <c r="LMI7" s="1814"/>
      <c r="LMJ7" s="1814"/>
      <c r="LMK7" s="1814"/>
      <c r="LML7" s="1814"/>
      <c r="LMM7" s="1814"/>
      <c r="LMN7" s="1814"/>
      <c r="LMO7" s="1814"/>
      <c r="LMP7" s="1814"/>
      <c r="LMQ7" s="1814"/>
      <c r="LMR7" s="1814"/>
      <c r="LMS7" s="1814"/>
      <c r="LMT7" s="1814"/>
      <c r="LMU7" s="1814"/>
      <c r="LMV7" s="1814"/>
      <c r="LMW7" s="1814"/>
      <c r="LMX7" s="1814"/>
      <c r="LMY7" s="1814"/>
      <c r="LMZ7" s="1814"/>
      <c r="LNA7" s="1814"/>
      <c r="LNB7" s="1814"/>
      <c r="LNC7" s="1814"/>
      <c r="LND7" s="1814"/>
      <c r="LNE7" s="1814"/>
      <c r="LNF7" s="1814"/>
      <c r="LNG7" s="1814"/>
      <c r="LNH7" s="1814"/>
      <c r="LNI7" s="1814"/>
      <c r="LNJ7" s="1814"/>
      <c r="LNK7" s="1814"/>
      <c r="LNL7" s="1814"/>
      <c r="LNM7" s="1814"/>
      <c r="LNN7" s="1814"/>
      <c r="LNO7" s="1814"/>
      <c r="LNP7" s="1814"/>
      <c r="LNQ7" s="1814"/>
      <c r="LNR7" s="1814"/>
      <c r="LNS7" s="1814"/>
      <c r="LNT7" s="1814"/>
      <c r="LNU7" s="1814"/>
      <c r="LNV7" s="1814"/>
      <c r="LNW7" s="1814"/>
      <c r="LNX7" s="1814"/>
      <c r="LNY7" s="1814"/>
      <c r="LNZ7" s="1814"/>
      <c r="LOA7" s="1814"/>
      <c r="LOB7" s="1814"/>
      <c r="LOC7" s="1814"/>
      <c r="LOD7" s="1814"/>
      <c r="LOE7" s="1814"/>
      <c r="LOF7" s="1814"/>
      <c r="LOG7" s="1814"/>
      <c r="LOH7" s="1814"/>
      <c r="LOI7" s="1814"/>
      <c r="LOJ7" s="1814"/>
      <c r="LOK7" s="1814"/>
      <c r="LOL7" s="1814"/>
      <c r="LOM7" s="1814"/>
      <c r="LON7" s="1814"/>
      <c r="LOO7" s="1814"/>
      <c r="LOP7" s="1814"/>
      <c r="LOQ7" s="1814"/>
      <c r="LOR7" s="1814"/>
      <c r="LOS7" s="1814"/>
      <c r="LOT7" s="1814"/>
      <c r="LOU7" s="1814"/>
      <c r="LOV7" s="1814"/>
      <c r="LOW7" s="1814"/>
      <c r="LOX7" s="1814"/>
      <c r="LOY7" s="1814"/>
      <c r="LOZ7" s="1814"/>
      <c r="LPA7" s="1814"/>
      <c r="LPB7" s="1814"/>
      <c r="LPC7" s="1814"/>
      <c r="LPD7" s="1814"/>
      <c r="LPE7" s="1814"/>
      <c r="LPF7" s="1814"/>
      <c r="LPG7" s="1814"/>
      <c r="LPH7" s="1814"/>
      <c r="LPI7" s="1814"/>
      <c r="LPJ7" s="1814"/>
      <c r="LPK7" s="1814"/>
      <c r="LPL7" s="1814"/>
      <c r="LPM7" s="1814"/>
      <c r="LPN7" s="1814"/>
      <c r="LPO7" s="1814"/>
      <c r="LPP7" s="1814"/>
      <c r="LPQ7" s="1814"/>
      <c r="LPR7" s="1814"/>
      <c r="LPS7" s="1814"/>
      <c r="LPT7" s="1814"/>
      <c r="LPU7" s="1814"/>
      <c r="LPV7" s="1814"/>
      <c r="LPW7" s="1814"/>
      <c r="LPX7" s="1814"/>
      <c r="LPY7" s="1814"/>
      <c r="LPZ7" s="1814"/>
      <c r="LQA7" s="1814"/>
      <c r="LQB7" s="1814"/>
      <c r="LQC7" s="1814"/>
      <c r="LQD7" s="1814"/>
      <c r="LQE7" s="1814"/>
      <c r="LQF7" s="1814"/>
      <c r="LQG7" s="1814"/>
      <c r="LQH7" s="1814"/>
      <c r="LQI7" s="1814"/>
      <c r="LQJ7" s="1814"/>
      <c r="LQK7" s="1814"/>
      <c r="LQL7" s="1814"/>
      <c r="LQM7" s="1814"/>
      <c r="LQN7" s="1814"/>
      <c r="LQO7" s="1814"/>
      <c r="LQP7" s="1814"/>
      <c r="LQQ7" s="1814"/>
      <c r="LQR7" s="1814"/>
      <c r="LQS7" s="1814"/>
      <c r="LQT7" s="1814"/>
      <c r="LQU7" s="1814"/>
      <c r="LQV7" s="1814"/>
      <c r="LQW7" s="1814"/>
      <c r="LQX7" s="1814"/>
      <c r="LQY7" s="1814"/>
      <c r="LQZ7" s="1814"/>
      <c r="LRA7" s="1814"/>
      <c r="LRB7" s="1814"/>
      <c r="LRC7" s="1814"/>
      <c r="LRD7" s="1814"/>
      <c r="LRE7" s="1814"/>
      <c r="LRF7" s="1814"/>
      <c r="LRG7" s="1814"/>
      <c r="LRH7" s="1814"/>
      <c r="LRI7" s="1814"/>
      <c r="LRJ7" s="1814"/>
      <c r="LRK7" s="1814"/>
      <c r="LRL7" s="1814"/>
      <c r="LRM7" s="1814"/>
      <c r="LRN7" s="1814"/>
      <c r="LRO7" s="1814"/>
      <c r="LRP7" s="1814"/>
      <c r="LRQ7" s="1814"/>
      <c r="LRR7" s="1814"/>
      <c r="LRS7" s="1814"/>
      <c r="LRT7" s="1814"/>
      <c r="LRU7" s="1814"/>
      <c r="LRV7" s="1814"/>
      <c r="LRW7" s="1814"/>
      <c r="LRX7" s="1814"/>
      <c r="LRY7" s="1814"/>
      <c r="LRZ7" s="1814"/>
      <c r="LSA7" s="1814"/>
      <c r="LSB7" s="1814"/>
      <c r="LSC7" s="1814"/>
      <c r="LSD7" s="1814"/>
      <c r="LSE7" s="1814"/>
      <c r="LSF7" s="1814"/>
      <c r="LSG7" s="1814"/>
      <c r="LSH7" s="1814"/>
      <c r="LSI7" s="1814"/>
      <c r="LSJ7" s="1814"/>
      <c r="LSK7" s="1814"/>
      <c r="LSL7" s="1814"/>
      <c r="LSM7" s="1814"/>
      <c r="LSN7" s="1814"/>
      <c r="LSO7" s="1814"/>
      <c r="LSP7" s="1814"/>
      <c r="LSQ7" s="1814"/>
      <c r="LSR7" s="1814"/>
      <c r="LSS7" s="1814"/>
      <c r="LST7" s="1814"/>
      <c r="LSU7" s="1814"/>
      <c r="LSV7" s="1814"/>
      <c r="LSW7" s="1814"/>
      <c r="LSX7" s="1814"/>
      <c r="LSY7" s="1814"/>
      <c r="LSZ7" s="1814"/>
      <c r="LTA7" s="1814"/>
      <c r="LTB7" s="1814"/>
      <c r="LTC7" s="1814"/>
      <c r="LTD7" s="1814"/>
      <c r="LTE7" s="1814"/>
      <c r="LTF7" s="1814"/>
      <c r="LTG7" s="1814"/>
      <c r="LTH7" s="1814"/>
      <c r="LTI7" s="1814"/>
      <c r="LTJ7" s="1814"/>
      <c r="LTK7" s="1814"/>
      <c r="LTL7" s="1814"/>
      <c r="LTM7" s="1814"/>
      <c r="LTN7" s="1814"/>
      <c r="LTO7" s="1814"/>
      <c r="LTP7" s="1814"/>
      <c r="LTQ7" s="1814"/>
      <c r="LTR7" s="1814"/>
      <c r="LTS7" s="1814"/>
      <c r="LTT7" s="1814"/>
      <c r="LTU7" s="1814"/>
      <c r="LTV7" s="1814"/>
      <c r="LTW7" s="1814"/>
      <c r="LTX7" s="1814"/>
      <c r="LTY7" s="1814"/>
      <c r="LTZ7" s="1814"/>
      <c r="LUA7" s="1814"/>
      <c r="LUB7" s="1814"/>
      <c r="LUC7" s="1814"/>
      <c r="LUD7" s="1814"/>
      <c r="LUE7" s="1814"/>
      <c r="LUF7" s="1814"/>
      <c r="LUG7" s="1814"/>
      <c r="LUH7" s="1814"/>
      <c r="LUI7" s="1814"/>
      <c r="LUJ7" s="1814"/>
      <c r="LUK7" s="1814"/>
      <c r="LUL7" s="1814"/>
      <c r="LUM7" s="1814"/>
      <c r="LUN7" s="1814"/>
      <c r="LUO7" s="1814"/>
      <c r="LUP7" s="1814"/>
      <c r="LUQ7" s="1814"/>
      <c r="LUR7" s="1814"/>
      <c r="LUS7" s="1814"/>
      <c r="LUT7" s="1814"/>
      <c r="LUU7" s="1814"/>
      <c r="LUV7" s="1814"/>
      <c r="LUW7" s="1814"/>
      <c r="LUX7" s="1814"/>
      <c r="LUY7" s="1814"/>
      <c r="LUZ7" s="1814"/>
      <c r="LVA7" s="1814"/>
      <c r="LVB7" s="1814"/>
      <c r="LVC7" s="1814"/>
      <c r="LVD7" s="1814"/>
      <c r="LVE7" s="1814"/>
      <c r="LVF7" s="1814"/>
      <c r="LVG7" s="1814"/>
      <c r="LVH7" s="1814"/>
      <c r="LVI7" s="1814"/>
      <c r="LVJ7" s="1814"/>
      <c r="LVK7" s="1814"/>
      <c r="LVL7" s="1814"/>
      <c r="LVM7" s="1814"/>
      <c r="LVN7" s="1814"/>
      <c r="LVO7" s="1814"/>
      <c r="LVP7" s="1814"/>
      <c r="LVQ7" s="1814"/>
      <c r="LVR7" s="1814"/>
      <c r="LVS7" s="1814"/>
      <c r="LVT7" s="1814"/>
      <c r="LVU7" s="1814"/>
      <c r="LVV7" s="1814"/>
      <c r="LVW7" s="1814"/>
      <c r="LVX7" s="1814"/>
      <c r="LVY7" s="1814"/>
      <c r="LVZ7" s="1814"/>
      <c r="LWA7" s="1814"/>
      <c r="LWB7" s="1814"/>
      <c r="LWC7" s="1814"/>
      <c r="LWD7" s="1814"/>
      <c r="LWE7" s="1814"/>
      <c r="LWF7" s="1814"/>
      <c r="LWG7" s="1814"/>
      <c r="LWH7" s="1814"/>
      <c r="LWI7" s="1814"/>
      <c r="LWJ7" s="1814"/>
      <c r="LWK7" s="1814"/>
      <c r="LWL7" s="1814"/>
      <c r="LWM7" s="1814"/>
      <c r="LWN7" s="1814"/>
      <c r="LWO7" s="1814"/>
      <c r="LWP7" s="1814"/>
      <c r="LWQ7" s="1814"/>
      <c r="LWR7" s="1814"/>
      <c r="LWS7" s="1814"/>
      <c r="LWT7" s="1814"/>
      <c r="LWU7" s="1814"/>
      <c r="LWV7" s="1814"/>
      <c r="LWW7" s="1814"/>
      <c r="LWX7" s="1814"/>
      <c r="LWY7" s="1814"/>
      <c r="LWZ7" s="1814"/>
      <c r="LXA7" s="1814"/>
      <c r="LXB7" s="1814"/>
      <c r="LXC7" s="1814"/>
      <c r="LXD7" s="1814"/>
      <c r="LXE7" s="1814"/>
      <c r="LXF7" s="1814"/>
      <c r="LXG7" s="1814"/>
      <c r="LXH7" s="1814"/>
      <c r="LXI7" s="1814"/>
      <c r="LXJ7" s="1814"/>
      <c r="LXK7" s="1814"/>
      <c r="LXL7" s="1814"/>
      <c r="LXM7" s="1814"/>
      <c r="LXN7" s="1814"/>
      <c r="LXO7" s="1814"/>
      <c r="LXP7" s="1814"/>
      <c r="LXQ7" s="1814"/>
      <c r="LXR7" s="1814"/>
      <c r="LXS7" s="1814"/>
      <c r="LXT7" s="1814"/>
      <c r="LXU7" s="1814"/>
      <c r="LXV7" s="1814"/>
      <c r="LXW7" s="1814"/>
      <c r="LXX7" s="1814"/>
      <c r="LXY7" s="1814"/>
      <c r="LXZ7" s="1814"/>
      <c r="LYA7" s="1814"/>
      <c r="LYB7" s="1814"/>
      <c r="LYC7" s="1814"/>
      <c r="LYD7" s="1814"/>
      <c r="LYE7" s="1814"/>
      <c r="LYF7" s="1814"/>
      <c r="LYG7" s="1814"/>
      <c r="LYH7" s="1814"/>
      <c r="LYI7" s="1814"/>
      <c r="LYJ7" s="1814"/>
      <c r="LYK7" s="1814"/>
      <c r="LYL7" s="1814"/>
      <c r="LYM7" s="1814"/>
      <c r="LYN7" s="1814"/>
      <c r="LYO7" s="1814"/>
      <c r="LYP7" s="1814"/>
      <c r="LYQ7" s="1814"/>
      <c r="LYR7" s="1814"/>
      <c r="LYS7" s="1814"/>
      <c r="LYT7" s="1814"/>
      <c r="LYU7" s="1814"/>
      <c r="LYV7" s="1814"/>
      <c r="LYW7" s="1814"/>
      <c r="LYX7" s="1814"/>
      <c r="LYY7" s="1814"/>
      <c r="LYZ7" s="1814"/>
      <c r="LZA7" s="1814"/>
      <c r="LZB7" s="1814"/>
      <c r="LZC7" s="1814"/>
      <c r="LZD7" s="1814"/>
      <c r="LZE7" s="1814"/>
      <c r="LZF7" s="1814"/>
      <c r="LZG7" s="1814"/>
      <c r="LZH7" s="1814"/>
      <c r="LZI7" s="1814"/>
      <c r="LZJ7" s="1814"/>
      <c r="LZK7" s="1814"/>
      <c r="LZL7" s="1814"/>
      <c r="LZM7" s="1814"/>
      <c r="LZN7" s="1814"/>
      <c r="LZO7" s="1814"/>
      <c r="LZP7" s="1814"/>
      <c r="LZQ7" s="1814"/>
      <c r="LZR7" s="1814"/>
      <c r="LZS7" s="1814"/>
      <c r="LZT7" s="1814"/>
      <c r="LZU7" s="1814"/>
      <c r="LZV7" s="1814"/>
      <c r="LZW7" s="1814"/>
      <c r="LZX7" s="1814"/>
      <c r="LZY7" s="1814"/>
      <c r="LZZ7" s="1814"/>
      <c r="MAA7" s="1814"/>
      <c r="MAB7" s="1814"/>
      <c r="MAC7" s="1814"/>
      <c r="MAD7" s="1814"/>
      <c r="MAE7" s="1814"/>
      <c r="MAF7" s="1814"/>
      <c r="MAG7" s="1814"/>
      <c r="MAH7" s="1814"/>
      <c r="MAI7" s="1814"/>
      <c r="MAJ7" s="1814"/>
      <c r="MAK7" s="1814"/>
      <c r="MAL7" s="1814"/>
      <c r="MAM7" s="1814"/>
      <c r="MAN7" s="1814"/>
      <c r="MAO7" s="1814"/>
      <c r="MAP7" s="1814"/>
      <c r="MAQ7" s="1814"/>
      <c r="MAR7" s="1814"/>
      <c r="MAS7" s="1814"/>
      <c r="MAT7" s="1814"/>
      <c r="MAU7" s="1814"/>
      <c r="MAV7" s="1814"/>
      <c r="MAW7" s="1814"/>
      <c r="MAX7" s="1814"/>
      <c r="MAY7" s="1814"/>
      <c r="MAZ7" s="1814"/>
      <c r="MBA7" s="1814"/>
      <c r="MBB7" s="1814"/>
      <c r="MBC7" s="1814"/>
      <c r="MBD7" s="1814"/>
      <c r="MBE7" s="1814"/>
      <c r="MBF7" s="1814"/>
      <c r="MBG7" s="1814"/>
      <c r="MBH7" s="1814"/>
      <c r="MBI7" s="1814"/>
      <c r="MBJ7" s="1814"/>
      <c r="MBK7" s="1814"/>
      <c r="MBL7" s="1814"/>
      <c r="MBM7" s="1814"/>
      <c r="MBN7" s="1814"/>
      <c r="MBO7" s="1814"/>
      <c r="MBP7" s="1814"/>
      <c r="MBQ7" s="1814"/>
      <c r="MBR7" s="1814"/>
      <c r="MBS7" s="1814"/>
      <c r="MBT7" s="1814"/>
      <c r="MBU7" s="1814"/>
      <c r="MBV7" s="1814"/>
      <c r="MBW7" s="1814"/>
      <c r="MBX7" s="1814"/>
      <c r="MBY7" s="1814"/>
      <c r="MBZ7" s="1814"/>
      <c r="MCA7" s="1814"/>
      <c r="MCB7" s="1814"/>
      <c r="MCC7" s="1814"/>
      <c r="MCD7" s="1814"/>
      <c r="MCE7" s="1814"/>
      <c r="MCF7" s="1814"/>
      <c r="MCG7" s="1814"/>
      <c r="MCH7" s="1814"/>
      <c r="MCI7" s="1814"/>
      <c r="MCJ7" s="1814"/>
      <c r="MCK7" s="1814"/>
      <c r="MCL7" s="1814"/>
      <c r="MCM7" s="1814"/>
      <c r="MCN7" s="1814"/>
      <c r="MCO7" s="1814"/>
      <c r="MCP7" s="1814"/>
      <c r="MCQ7" s="1814"/>
      <c r="MCR7" s="1814"/>
      <c r="MCS7" s="1814"/>
      <c r="MCT7" s="1814"/>
      <c r="MCU7" s="1814"/>
      <c r="MCV7" s="1814"/>
      <c r="MCW7" s="1814"/>
      <c r="MCX7" s="1814"/>
      <c r="MCY7" s="1814"/>
      <c r="MCZ7" s="1814"/>
      <c r="MDA7" s="1814"/>
      <c r="MDB7" s="1814"/>
      <c r="MDC7" s="1814"/>
      <c r="MDD7" s="1814"/>
      <c r="MDE7" s="1814"/>
      <c r="MDF7" s="1814"/>
      <c r="MDG7" s="1814"/>
      <c r="MDH7" s="1814"/>
      <c r="MDI7" s="1814"/>
      <c r="MDJ7" s="1814"/>
      <c r="MDK7" s="1814"/>
      <c r="MDL7" s="1814"/>
      <c r="MDM7" s="1814"/>
      <c r="MDN7" s="1814"/>
      <c r="MDO7" s="1814"/>
      <c r="MDP7" s="1814"/>
      <c r="MDQ7" s="1814"/>
      <c r="MDR7" s="1814"/>
      <c r="MDS7" s="1814"/>
      <c r="MDT7" s="1814"/>
      <c r="MDU7" s="1814"/>
      <c r="MDV7" s="1814"/>
      <c r="MDW7" s="1814"/>
      <c r="MDX7" s="1814"/>
      <c r="MDY7" s="1814"/>
      <c r="MDZ7" s="1814"/>
      <c r="MEA7" s="1814"/>
      <c r="MEB7" s="1814"/>
      <c r="MEC7" s="1814"/>
      <c r="MED7" s="1814"/>
      <c r="MEE7" s="1814"/>
      <c r="MEF7" s="1814"/>
      <c r="MEG7" s="1814"/>
      <c r="MEH7" s="1814"/>
      <c r="MEI7" s="1814"/>
      <c r="MEJ7" s="1814"/>
      <c r="MEK7" s="1814"/>
      <c r="MEL7" s="1814"/>
      <c r="MEM7" s="1814"/>
      <c r="MEN7" s="1814"/>
      <c r="MEO7" s="1814"/>
      <c r="MEP7" s="1814"/>
      <c r="MEQ7" s="1814"/>
      <c r="MER7" s="1814"/>
      <c r="MES7" s="1814"/>
      <c r="MET7" s="1814"/>
      <c r="MEU7" s="1814"/>
      <c r="MEV7" s="1814"/>
      <c r="MEW7" s="1814"/>
      <c r="MEX7" s="1814"/>
      <c r="MEY7" s="1814"/>
      <c r="MEZ7" s="1814"/>
      <c r="MFA7" s="1814"/>
      <c r="MFB7" s="1814"/>
      <c r="MFC7" s="1814"/>
      <c r="MFD7" s="1814"/>
      <c r="MFE7" s="1814"/>
      <c r="MFF7" s="1814"/>
      <c r="MFG7" s="1814"/>
      <c r="MFH7" s="1814"/>
      <c r="MFI7" s="1814"/>
      <c r="MFJ7" s="1814"/>
      <c r="MFK7" s="1814"/>
      <c r="MFL7" s="1814"/>
      <c r="MFM7" s="1814"/>
      <c r="MFN7" s="1814"/>
      <c r="MFO7" s="1814"/>
      <c r="MFP7" s="1814"/>
      <c r="MFQ7" s="1814"/>
      <c r="MFR7" s="1814"/>
      <c r="MFS7" s="1814"/>
      <c r="MFT7" s="1814"/>
      <c r="MFU7" s="1814"/>
      <c r="MFV7" s="1814"/>
      <c r="MFW7" s="1814"/>
      <c r="MFX7" s="1814"/>
      <c r="MFY7" s="1814"/>
      <c r="MFZ7" s="1814"/>
      <c r="MGA7" s="1814"/>
      <c r="MGB7" s="1814"/>
      <c r="MGC7" s="1814"/>
      <c r="MGD7" s="1814"/>
      <c r="MGE7" s="1814"/>
      <c r="MGF7" s="1814"/>
      <c r="MGG7" s="1814"/>
      <c r="MGH7" s="1814"/>
      <c r="MGI7" s="1814"/>
      <c r="MGJ7" s="1814"/>
      <c r="MGK7" s="1814"/>
      <c r="MGL7" s="1814"/>
      <c r="MGM7" s="1814"/>
      <c r="MGN7" s="1814"/>
      <c r="MGO7" s="1814"/>
      <c r="MGP7" s="1814"/>
      <c r="MGQ7" s="1814"/>
      <c r="MGR7" s="1814"/>
      <c r="MGS7" s="1814"/>
      <c r="MGT7" s="1814"/>
      <c r="MGU7" s="1814"/>
      <c r="MGV7" s="1814"/>
      <c r="MGW7" s="1814"/>
      <c r="MGX7" s="1814"/>
      <c r="MGY7" s="1814"/>
      <c r="MGZ7" s="1814"/>
      <c r="MHA7" s="1814"/>
      <c r="MHB7" s="1814"/>
      <c r="MHC7" s="1814"/>
      <c r="MHD7" s="1814"/>
      <c r="MHE7" s="1814"/>
      <c r="MHF7" s="1814"/>
      <c r="MHG7" s="1814"/>
      <c r="MHH7" s="1814"/>
      <c r="MHI7" s="1814"/>
      <c r="MHJ7" s="1814"/>
      <c r="MHK7" s="1814"/>
      <c r="MHL7" s="1814"/>
      <c r="MHM7" s="1814"/>
      <c r="MHN7" s="1814"/>
      <c r="MHO7" s="1814"/>
      <c r="MHP7" s="1814"/>
      <c r="MHQ7" s="1814"/>
      <c r="MHR7" s="1814"/>
      <c r="MHS7" s="1814"/>
      <c r="MHT7" s="1814"/>
      <c r="MHU7" s="1814"/>
      <c r="MHV7" s="1814"/>
      <c r="MHW7" s="1814"/>
      <c r="MHX7" s="1814"/>
      <c r="MHY7" s="1814"/>
      <c r="MHZ7" s="1814"/>
      <c r="MIA7" s="1814"/>
      <c r="MIB7" s="1814"/>
      <c r="MIC7" s="1814"/>
      <c r="MID7" s="1814"/>
      <c r="MIE7" s="1814"/>
      <c r="MIF7" s="1814"/>
      <c r="MIG7" s="1814"/>
      <c r="MIH7" s="1814"/>
      <c r="MII7" s="1814"/>
      <c r="MIJ7" s="1814"/>
      <c r="MIK7" s="1814"/>
      <c r="MIL7" s="1814"/>
      <c r="MIM7" s="1814"/>
      <c r="MIN7" s="1814"/>
      <c r="MIO7" s="1814"/>
      <c r="MIP7" s="1814"/>
      <c r="MIQ7" s="1814"/>
      <c r="MIR7" s="1814"/>
      <c r="MIS7" s="1814"/>
      <c r="MIT7" s="1814"/>
      <c r="MIU7" s="1814"/>
      <c r="MIV7" s="1814"/>
      <c r="MIW7" s="1814"/>
      <c r="MIX7" s="1814"/>
      <c r="MIY7" s="1814"/>
      <c r="MIZ7" s="1814"/>
      <c r="MJA7" s="1814"/>
      <c r="MJB7" s="1814"/>
      <c r="MJC7" s="1814"/>
      <c r="MJD7" s="1814"/>
      <c r="MJE7" s="1814"/>
      <c r="MJF7" s="1814"/>
      <c r="MJG7" s="1814"/>
      <c r="MJH7" s="1814"/>
      <c r="MJI7" s="1814"/>
      <c r="MJJ7" s="1814"/>
      <c r="MJK7" s="1814"/>
      <c r="MJL7" s="1814"/>
      <c r="MJM7" s="1814"/>
      <c r="MJN7" s="1814"/>
      <c r="MJO7" s="1814"/>
      <c r="MJP7" s="1814"/>
      <c r="MJQ7" s="1814"/>
      <c r="MJR7" s="1814"/>
      <c r="MJS7" s="1814"/>
      <c r="MJT7" s="1814"/>
      <c r="MJU7" s="1814"/>
      <c r="MJV7" s="1814"/>
      <c r="MJW7" s="1814"/>
      <c r="MJX7" s="1814"/>
      <c r="MJY7" s="1814"/>
      <c r="MJZ7" s="1814"/>
      <c r="MKA7" s="1814"/>
      <c r="MKB7" s="1814"/>
      <c r="MKC7" s="1814"/>
      <c r="MKD7" s="1814"/>
      <c r="MKE7" s="1814"/>
      <c r="MKF7" s="1814"/>
      <c r="MKG7" s="1814"/>
      <c r="MKH7" s="1814"/>
      <c r="MKI7" s="1814"/>
      <c r="MKJ7" s="1814"/>
      <c r="MKK7" s="1814"/>
      <c r="MKL7" s="1814"/>
      <c r="MKM7" s="1814"/>
      <c r="MKN7" s="1814"/>
      <c r="MKO7" s="1814"/>
      <c r="MKP7" s="1814"/>
      <c r="MKQ7" s="1814"/>
      <c r="MKR7" s="1814"/>
      <c r="MKS7" s="1814"/>
      <c r="MKT7" s="1814"/>
      <c r="MKU7" s="1814"/>
      <c r="MKV7" s="1814"/>
      <c r="MKW7" s="1814"/>
      <c r="MKX7" s="1814"/>
      <c r="MKY7" s="1814"/>
      <c r="MKZ7" s="1814"/>
      <c r="MLA7" s="1814"/>
      <c r="MLB7" s="1814"/>
      <c r="MLC7" s="1814"/>
      <c r="MLD7" s="1814"/>
      <c r="MLE7" s="1814"/>
      <c r="MLF7" s="1814"/>
      <c r="MLG7" s="1814"/>
      <c r="MLH7" s="1814"/>
      <c r="MLI7" s="1814"/>
      <c r="MLJ7" s="1814"/>
      <c r="MLK7" s="1814"/>
      <c r="MLL7" s="1814"/>
      <c r="MLM7" s="1814"/>
      <c r="MLN7" s="1814"/>
      <c r="MLO7" s="1814"/>
      <c r="MLP7" s="1814"/>
      <c r="MLQ7" s="1814"/>
      <c r="MLR7" s="1814"/>
      <c r="MLS7" s="1814"/>
      <c r="MLT7" s="1814"/>
      <c r="MLU7" s="1814"/>
      <c r="MLV7" s="1814"/>
      <c r="MLW7" s="1814"/>
      <c r="MLX7" s="1814"/>
      <c r="MLY7" s="1814"/>
      <c r="MLZ7" s="1814"/>
      <c r="MMA7" s="1814"/>
      <c r="MMB7" s="1814"/>
      <c r="MMC7" s="1814"/>
      <c r="MMD7" s="1814"/>
      <c r="MME7" s="1814"/>
      <c r="MMF7" s="1814"/>
      <c r="MMG7" s="1814"/>
      <c r="MMH7" s="1814"/>
      <c r="MMI7" s="1814"/>
      <c r="MMJ7" s="1814"/>
      <c r="MMK7" s="1814"/>
      <c r="MML7" s="1814"/>
      <c r="MMM7" s="1814"/>
      <c r="MMN7" s="1814"/>
      <c r="MMO7" s="1814"/>
      <c r="MMP7" s="1814"/>
      <c r="MMQ7" s="1814"/>
      <c r="MMR7" s="1814"/>
      <c r="MMS7" s="1814"/>
      <c r="MMT7" s="1814"/>
      <c r="MMU7" s="1814"/>
      <c r="MMV7" s="1814"/>
      <c r="MMW7" s="1814"/>
      <c r="MMX7" s="1814"/>
      <c r="MMY7" s="1814"/>
      <c r="MMZ7" s="1814"/>
      <c r="MNA7" s="1814"/>
      <c r="MNB7" s="1814"/>
      <c r="MNC7" s="1814"/>
      <c r="MND7" s="1814"/>
      <c r="MNE7" s="1814"/>
      <c r="MNF7" s="1814"/>
      <c r="MNG7" s="1814"/>
      <c r="MNH7" s="1814"/>
      <c r="MNI7" s="1814"/>
      <c r="MNJ7" s="1814"/>
      <c r="MNK7" s="1814"/>
      <c r="MNL7" s="1814"/>
      <c r="MNM7" s="1814"/>
      <c r="MNN7" s="1814"/>
      <c r="MNO7" s="1814"/>
      <c r="MNP7" s="1814"/>
      <c r="MNQ7" s="1814"/>
      <c r="MNR7" s="1814"/>
      <c r="MNS7" s="1814"/>
      <c r="MNT7" s="1814"/>
      <c r="MNU7" s="1814"/>
      <c r="MNV7" s="1814"/>
      <c r="MNW7" s="1814"/>
      <c r="MNX7" s="1814"/>
      <c r="MNY7" s="1814"/>
      <c r="MNZ7" s="1814"/>
      <c r="MOA7" s="1814"/>
      <c r="MOB7" s="1814"/>
      <c r="MOC7" s="1814"/>
      <c r="MOD7" s="1814"/>
      <c r="MOE7" s="1814"/>
      <c r="MOF7" s="1814"/>
      <c r="MOG7" s="1814"/>
      <c r="MOH7" s="1814"/>
      <c r="MOI7" s="1814"/>
      <c r="MOJ7" s="1814"/>
      <c r="MOK7" s="1814"/>
      <c r="MOL7" s="1814"/>
      <c r="MOM7" s="1814"/>
      <c r="MON7" s="1814"/>
      <c r="MOO7" s="1814"/>
      <c r="MOP7" s="1814"/>
      <c r="MOQ7" s="1814"/>
      <c r="MOR7" s="1814"/>
      <c r="MOS7" s="1814"/>
      <c r="MOT7" s="1814"/>
      <c r="MOU7" s="1814"/>
      <c r="MOV7" s="1814"/>
      <c r="MOW7" s="1814"/>
      <c r="MOX7" s="1814"/>
      <c r="MOY7" s="1814"/>
      <c r="MOZ7" s="1814"/>
      <c r="MPA7" s="1814"/>
      <c r="MPB7" s="1814"/>
      <c r="MPC7" s="1814"/>
      <c r="MPD7" s="1814"/>
      <c r="MPE7" s="1814"/>
      <c r="MPF7" s="1814"/>
      <c r="MPG7" s="1814"/>
      <c r="MPH7" s="1814"/>
      <c r="MPI7" s="1814"/>
      <c r="MPJ7" s="1814"/>
      <c r="MPK7" s="1814"/>
      <c r="MPL7" s="1814"/>
      <c r="MPM7" s="1814"/>
      <c r="MPN7" s="1814"/>
      <c r="MPO7" s="1814"/>
      <c r="MPP7" s="1814"/>
      <c r="MPQ7" s="1814"/>
      <c r="MPR7" s="1814"/>
      <c r="MPS7" s="1814"/>
      <c r="MPT7" s="1814"/>
      <c r="MPU7" s="1814"/>
      <c r="MPV7" s="1814"/>
      <c r="MPW7" s="1814"/>
      <c r="MPX7" s="1814"/>
      <c r="MPY7" s="1814"/>
      <c r="MPZ7" s="1814"/>
      <c r="MQA7" s="1814"/>
      <c r="MQB7" s="1814"/>
      <c r="MQC7" s="1814"/>
      <c r="MQD7" s="1814"/>
      <c r="MQE7" s="1814"/>
      <c r="MQF7" s="1814"/>
      <c r="MQG7" s="1814"/>
      <c r="MQH7" s="1814"/>
      <c r="MQI7" s="1814"/>
      <c r="MQJ7" s="1814"/>
      <c r="MQK7" s="1814"/>
      <c r="MQL7" s="1814"/>
      <c r="MQM7" s="1814"/>
      <c r="MQN7" s="1814"/>
      <c r="MQO7" s="1814"/>
      <c r="MQP7" s="1814"/>
      <c r="MQQ7" s="1814"/>
      <c r="MQR7" s="1814"/>
      <c r="MQS7" s="1814"/>
      <c r="MQT7" s="1814"/>
      <c r="MQU7" s="1814"/>
      <c r="MQV7" s="1814"/>
      <c r="MQW7" s="1814"/>
      <c r="MQX7" s="1814"/>
      <c r="MQY7" s="1814"/>
      <c r="MQZ7" s="1814"/>
      <c r="MRA7" s="1814"/>
      <c r="MRB7" s="1814"/>
      <c r="MRC7" s="1814"/>
      <c r="MRD7" s="1814"/>
      <c r="MRE7" s="1814"/>
      <c r="MRF7" s="1814"/>
      <c r="MRG7" s="1814"/>
      <c r="MRH7" s="1814"/>
      <c r="MRI7" s="1814"/>
      <c r="MRJ7" s="1814"/>
      <c r="MRK7" s="1814"/>
      <c r="MRL7" s="1814"/>
      <c r="MRM7" s="1814"/>
      <c r="MRN7" s="1814"/>
      <c r="MRO7" s="1814"/>
      <c r="MRP7" s="1814"/>
      <c r="MRQ7" s="1814"/>
      <c r="MRR7" s="1814"/>
      <c r="MRS7" s="1814"/>
      <c r="MRT7" s="1814"/>
      <c r="MRU7" s="1814"/>
      <c r="MRV7" s="1814"/>
      <c r="MRW7" s="1814"/>
      <c r="MRX7" s="1814"/>
      <c r="MRY7" s="1814"/>
      <c r="MRZ7" s="1814"/>
      <c r="MSA7" s="1814"/>
      <c r="MSB7" s="1814"/>
      <c r="MSC7" s="1814"/>
      <c r="MSD7" s="1814"/>
      <c r="MSE7" s="1814"/>
      <c r="MSF7" s="1814"/>
      <c r="MSG7" s="1814"/>
      <c r="MSH7" s="1814"/>
      <c r="MSI7" s="1814"/>
      <c r="MSJ7" s="1814"/>
      <c r="MSK7" s="1814"/>
      <c r="MSL7" s="1814"/>
      <c r="MSM7" s="1814"/>
      <c r="MSN7" s="1814"/>
      <c r="MSO7" s="1814"/>
      <c r="MSP7" s="1814"/>
      <c r="MSQ7" s="1814"/>
      <c r="MSR7" s="1814"/>
      <c r="MSS7" s="1814"/>
      <c r="MST7" s="1814"/>
      <c r="MSU7" s="1814"/>
      <c r="MSV7" s="1814"/>
      <c r="MSW7" s="1814"/>
      <c r="MSX7" s="1814"/>
      <c r="MSY7" s="1814"/>
      <c r="MSZ7" s="1814"/>
      <c r="MTA7" s="1814"/>
      <c r="MTB7" s="1814"/>
      <c r="MTC7" s="1814"/>
      <c r="MTD7" s="1814"/>
      <c r="MTE7" s="1814"/>
      <c r="MTF7" s="1814"/>
      <c r="MTG7" s="1814"/>
      <c r="MTH7" s="1814"/>
      <c r="MTI7" s="1814"/>
      <c r="MTJ7" s="1814"/>
      <c r="MTK7" s="1814"/>
      <c r="MTL7" s="1814"/>
      <c r="MTM7" s="1814"/>
      <c r="MTN7" s="1814"/>
      <c r="MTO7" s="1814"/>
      <c r="MTP7" s="1814"/>
      <c r="MTQ7" s="1814"/>
      <c r="MTR7" s="1814"/>
      <c r="MTS7" s="1814"/>
      <c r="MTT7" s="1814"/>
      <c r="MTU7" s="1814"/>
      <c r="MTV7" s="1814"/>
      <c r="MTW7" s="1814"/>
      <c r="MTX7" s="1814"/>
      <c r="MTY7" s="1814"/>
      <c r="MTZ7" s="1814"/>
      <c r="MUA7" s="1814"/>
      <c r="MUB7" s="1814"/>
      <c r="MUC7" s="1814"/>
      <c r="MUD7" s="1814"/>
      <c r="MUE7" s="1814"/>
      <c r="MUF7" s="1814"/>
      <c r="MUG7" s="1814"/>
      <c r="MUH7" s="1814"/>
      <c r="MUI7" s="1814"/>
      <c r="MUJ7" s="1814"/>
      <c r="MUK7" s="1814"/>
      <c r="MUL7" s="1814"/>
      <c r="MUM7" s="1814"/>
      <c r="MUN7" s="1814"/>
      <c r="MUO7" s="1814"/>
      <c r="MUP7" s="1814"/>
      <c r="MUQ7" s="1814"/>
      <c r="MUR7" s="1814"/>
      <c r="MUS7" s="1814"/>
      <c r="MUT7" s="1814"/>
      <c r="MUU7" s="1814"/>
      <c r="MUV7" s="1814"/>
      <c r="MUW7" s="1814"/>
      <c r="MUX7" s="1814"/>
      <c r="MUY7" s="1814"/>
      <c r="MUZ7" s="1814"/>
      <c r="MVA7" s="1814"/>
      <c r="MVB7" s="1814"/>
      <c r="MVC7" s="1814"/>
      <c r="MVD7" s="1814"/>
      <c r="MVE7" s="1814"/>
      <c r="MVF7" s="1814"/>
      <c r="MVG7" s="1814"/>
      <c r="MVH7" s="1814"/>
      <c r="MVI7" s="1814"/>
      <c r="MVJ7" s="1814"/>
      <c r="MVK7" s="1814"/>
      <c r="MVL7" s="1814"/>
      <c r="MVM7" s="1814"/>
      <c r="MVN7" s="1814"/>
      <c r="MVO7" s="1814"/>
      <c r="MVP7" s="1814"/>
      <c r="MVQ7" s="1814"/>
      <c r="MVR7" s="1814"/>
      <c r="MVS7" s="1814"/>
      <c r="MVT7" s="1814"/>
      <c r="MVU7" s="1814"/>
      <c r="MVV7" s="1814"/>
      <c r="MVW7" s="1814"/>
      <c r="MVX7" s="1814"/>
      <c r="MVY7" s="1814"/>
      <c r="MVZ7" s="1814"/>
      <c r="MWA7" s="1814"/>
      <c r="MWB7" s="1814"/>
      <c r="MWC7" s="1814"/>
      <c r="MWD7" s="1814"/>
      <c r="MWE7" s="1814"/>
      <c r="MWF7" s="1814"/>
      <c r="MWG7" s="1814"/>
      <c r="MWH7" s="1814"/>
      <c r="MWI7" s="1814"/>
      <c r="MWJ7" s="1814"/>
      <c r="MWK7" s="1814"/>
      <c r="MWL7" s="1814"/>
      <c r="MWM7" s="1814"/>
      <c r="MWN7" s="1814"/>
      <c r="MWO7" s="1814"/>
      <c r="MWP7" s="1814"/>
      <c r="MWQ7" s="1814"/>
      <c r="MWR7" s="1814"/>
      <c r="MWS7" s="1814"/>
      <c r="MWT7" s="1814"/>
      <c r="MWU7" s="1814"/>
      <c r="MWV7" s="1814"/>
      <c r="MWW7" s="1814"/>
      <c r="MWX7" s="1814"/>
      <c r="MWY7" s="1814"/>
      <c r="MWZ7" s="1814"/>
      <c r="MXA7" s="1814"/>
      <c r="MXB7" s="1814"/>
      <c r="MXC7" s="1814"/>
      <c r="MXD7" s="1814"/>
      <c r="MXE7" s="1814"/>
      <c r="MXF7" s="1814"/>
      <c r="MXG7" s="1814"/>
      <c r="MXH7" s="1814"/>
      <c r="MXI7" s="1814"/>
      <c r="MXJ7" s="1814"/>
      <c r="MXK7" s="1814"/>
      <c r="MXL7" s="1814"/>
      <c r="MXM7" s="1814"/>
      <c r="MXN7" s="1814"/>
      <c r="MXO7" s="1814"/>
      <c r="MXP7" s="1814"/>
      <c r="MXQ7" s="1814"/>
      <c r="MXR7" s="1814"/>
      <c r="MXS7" s="1814"/>
      <c r="MXT7" s="1814"/>
      <c r="MXU7" s="1814"/>
      <c r="MXV7" s="1814"/>
      <c r="MXW7" s="1814"/>
      <c r="MXX7" s="1814"/>
      <c r="MXY7" s="1814"/>
      <c r="MXZ7" s="1814"/>
      <c r="MYA7" s="1814"/>
      <c r="MYB7" s="1814"/>
      <c r="MYC7" s="1814"/>
      <c r="MYD7" s="1814"/>
      <c r="MYE7" s="1814"/>
      <c r="MYF7" s="1814"/>
      <c r="MYG7" s="1814"/>
      <c r="MYH7" s="1814"/>
      <c r="MYI7" s="1814"/>
      <c r="MYJ7" s="1814"/>
      <c r="MYK7" s="1814"/>
      <c r="MYL7" s="1814"/>
      <c r="MYM7" s="1814"/>
      <c r="MYN7" s="1814"/>
      <c r="MYO7" s="1814"/>
      <c r="MYP7" s="1814"/>
      <c r="MYQ7" s="1814"/>
      <c r="MYR7" s="1814"/>
      <c r="MYS7" s="1814"/>
      <c r="MYT7" s="1814"/>
      <c r="MYU7" s="1814"/>
      <c r="MYV7" s="1814"/>
      <c r="MYW7" s="1814"/>
      <c r="MYX7" s="1814"/>
      <c r="MYY7" s="1814"/>
      <c r="MYZ7" s="1814"/>
      <c r="MZA7" s="1814"/>
      <c r="MZB7" s="1814"/>
      <c r="MZC7" s="1814"/>
      <c r="MZD7" s="1814"/>
      <c r="MZE7" s="1814"/>
      <c r="MZF7" s="1814"/>
      <c r="MZG7" s="1814"/>
      <c r="MZH7" s="1814"/>
      <c r="MZI7" s="1814"/>
      <c r="MZJ7" s="1814"/>
      <c r="MZK7" s="1814"/>
      <c r="MZL7" s="1814"/>
      <c r="MZM7" s="1814"/>
      <c r="MZN7" s="1814"/>
      <c r="MZO7" s="1814"/>
      <c r="MZP7" s="1814"/>
      <c r="MZQ7" s="1814"/>
      <c r="MZR7" s="1814"/>
      <c r="MZS7" s="1814"/>
      <c r="MZT7" s="1814"/>
      <c r="MZU7" s="1814"/>
      <c r="MZV7" s="1814"/>
      <c r="MZW7" s="1814"/>
      <c r="MZX7" s="1814"/>
      <c r="MZY7" s="1814"/>
      <c r="MZZ7" s="1814"/>
      <c r="NAA7" s="1814"/>
      <c r="NAB7" s="1814"/>
      <c r="NAC7" s="1814"/>
      <c r="NAD7" s="1814"/>
      <c r="NAE7" s="1814"/>
      <c r="NAF7" s="1814"/>
      <c r="NAG7" s="1814"/>
      <c r="NAH7" s="1814"/>
      <c r="NAI7" s="1814"/>
      <c r="NAJ7" s="1814"/>
      <c r="NAK7" s="1814"/>
      <c r="NAL7" s="1814"/>
      <c r="NAM7" s="1814"/>
      <c r="NAN7" s="1814"/>
      <c r="NAO7" s="1814"/>
      <c r="NAP7" s="1814"/>
      <c r="NAQ7" s="1814"/>
      <c r="NAR7" s="1814"/>
      <c r="NAS7" s="1814"/>
      <c r="NAT7" s="1814"/>
      <c r="NAU7" s="1814"/>
      <c r="NAV7" s="1814"/>
      <c r="NAW7" s="1814"/>
      <c r="NAX7" s="1814"/>
      <c r="NAY7" s="1814"/>
      <c r="NAZ7" s="1814"/>
      <c r="NBA7" s="1814"/>
      <c r="NBB7" s="1814"/>
      <c r="NBC7" s="1814"/>
      <c r="NBD7" s="1814"/>
      <c r="NBE7" s="1814"/>
      <c r="NBF7" s="1814"/>
      <c r="NBG7" s="1814"/>
      <c r="NBH7" s="1814"/>
      <c r="NBI7" s="1814"/>
      <c r="NBJ7" s="1814"/>
      <c r="NBK7" s="1814"/>
      <c r="NBL7" s="1814"/>
      <c r="NBM7" s="1814"/>
      <c r="NBN7" s="1814"/>
      <c r="NBO7" s="1814"/>
      <c r="NBP7" s="1814"/>
      <c r="NBQ7" s="1814"/>
      <c r="NBR7" s="1814"/>
      <c r="NBS7" s="1814"/>
      <c r="NBT7" s="1814"/>
      <c r="NBU7" s="1814"/>
      <c r="NBV7" s="1814"/>
      <c r="NBW7" s="1814"/>
      <c r="NBX7" s="1814"/>
      <c r="NBY7" s="1814"/>
      <c r="NBZ7" s="1814"/>
      <c r="NCA7" s="1814"/>
      <c r="NCB7" s="1814"/>
      <c r="NCC7" s="1814"/>
      <c r="NCD7" s="1814"/>
      <c r="NCE7" s="1814"/>
      <c r="NCF7" s="1814"/>
      <c r="NCG7" s="1814"/>
      <c r="NCH7" s="1814"/>
      <c r="NCI7" s="1814"/>
      <c r="NCJ7" s="1814"/>
      <c r="NCK7" s="1814"/>
      <c r="NCL7" s="1814"/>
      <c r="NCM7" s="1814"/>
      <c r="NCN7" s="1814"/>
      <c r="NCO7" s="1814"/>
      <c r="NCP7" s="1814"/>
      <c r="NCQ7" s="1814"/>
      <c r="NCR7" s="1814"/>
      <c r="NCS7" s="1814"/>
      <c r="NCT7" s="1814"/>
      <c r="NCU7" s="1814"/>
      <c r="NCV7" s="1814"/>
      <c r="NCW7" s="1814"/>
      <c r="NCX7" s="1814"/>
      <c r="NCY7" s="1814"/>
      <c r="NCZ7" s="1814"/>
      <c r="NDA7" s="1814"/>
      <c r="NDB7" s="1814"/>
      <c r="NDC7" s="1814"/>
      <c r="NDD7" s="1814"/>
      <c r="NDE7" s="1814"/>
      <c r="NDF7" s="1814"/>
      <c r="NDG7" s="1814"/>
      <c r="NDH7" s="1814"/>
      <c r="NDI7" s="1814"/>
      <c r="NDJ7" s="1814"/>
      <c r="NDK7" s="1814"/>
      <c r="NDL7" s="1814"/>
      <c r="NDM7" s="1814"/>
      <c r="NDN7" s="1814"/>
      <c r="NDO7" s="1814"/>
      <c r="NDP7" s="1814"/>
      <c r="NDQ7" s="1814"/>
      <c r="NDR7" s="1814"/>
      <c r="NDS7" s="1814"/>
      <c r="NDT7" s="1814"/>
      <c r="NDU7" s="1814"/>
      <c r="NDV7" s="1814"/>
      <c r="NDW7" s="1814"/>
      <c r="NDX7" s="1814"/>
      <c r="NDY7" s="1814"/>
      <c r="NDZ7" s="1814"/>
      <c r="NEA7" s="1814"/>
      <c r="NEB7" s="1814"/>
      <c r="NEC7" s="1814"/>
      <c r="NED7" s="1814"/>
      <c r="NEE7" s="1814"/>
      <c r="NEF7" s="1814"/>
      <c r="NEG7" s="1814"/>
      <c r="NEH7" s="1814"/>
      <c r="NEI7" s="1814"/>
      <c r="NEJ7" s="1814"/>
      <c r="NEK7" s="1814"/>
      <c r="NEL7" s="1814"/>
      <c r="NEM7" s="1814"/>
      <c r="NEN7" s="1814"/>
      <c r="NEO7" s="1814"/>
      <c r="NEP7" s="1814"/>
      <c r="NEQ7" s="1814"/>
      <c r="NER7" s="1814"/>
      <c r="NES7" s="1814"/>
      <c r="NET7" s="1814"/>
      <c r="NEU7" s="1814"/>
      <c r="NEV7" s="1814"/>
      <c r="NEW7" s="1814"/>
      <c r="NEX7" s="1814"/>
      <c r="NEY7" s="1814"/>
      <c r="NEZ7" s="1814"/>
      <c r="NFA7" s="1814"/>
      <c r="NFB7" s="1814"/>
      <c r="NFC7" s="1814"/>
      <c r="NFD7" s="1814"/>
      <c r="NFE7" s="1814"/>
      <c r="NFF7" s="1814"/>
      <c r="NFG7" s="1814"/>
      <c r="NFH7" s="1814"/>
      <c r="NFI7" s="1814"/>
      <c r="NFJ7" s="1814"/>
      <c r="NFK7" s="1814"/>
      <c r="NFL7" s="1814"/>
      <c r="NFM7" s="1814"/>
      <c r="NFN7" s="1814"/>
      <c r="NFO7" s="1814"/>
      <c r="NFP7" s="1814"/>
      <c r="NFQ7" s="1814"/>
      <c r="NFR7" s="1814"/>
      <c r="NFS7" s="1814"/>
      <c r="NFT7" s="1814"/>
      <c r="NFU7" s="1814"/>
      <c r="NFV7" s="1814"/>
      <c r="NFW7" s="1814"/>
      <c r="NFX7" s="1814"/>
      <c r="NFY7" s="1814"/>
      <c r="NFZ7" s="1814"/>
      <c r="NGA7" s="1814"/>
      <c r="NGB7" s="1814"/>
      <c r="NGC7" s="1814"/>
      <c r="NGD7" s="1814"/>
      <c r="NGE7" s="1814"/>
      <c r="NGF7" s="1814"/>
      <c r="NGG7" s="1814"/>
      <c r="NGH7" s="1814"/>
      <c r="NGI7" s="1814"/>
      <c r="NGJ7" s="1814"/>
      <c r="NGK7" s="1814"/>
      <c r="NGL7" s="1814"/>
      <c r="NGM7" s="1814"/>
      <c r="NGN7" s="1814"/>
      <c r="NGO7" s="1814"/>
      <c r="NGP7" s="1814"/>
      <c r="NGQ7" s="1814"/>
      <c r="NGR7" s="1814"/>
      <c r="NGS7" s="1814"/>
      <c r="NGT7" s="1814"/>
      <c r="NGU7" s="1814"/>
      <c r="NGV7" s="1814"/>
      <c r="NGW7" s="1814"/>
      <c r="NGX7" s="1814"/>
      <c r="NGY7" s="1814"/>
      <c r="NGZ7" s="1814"/>
      <c r="NHA7" s="1814"/>
      <c r="NHB7" s="1814"/>
      <c r="NHC7" s="1814"/>
      <c r="NHD7" s="1814"/>
      <c r="NHE7" s="1814"/>
      <c r="NHF7" s="1814"/>
      <c r="NHG7" s="1814"/>
      <c r="NHH7" s="1814"/>
      <c r="NHI7" s="1814"/>
      <c r="NHJ7" s="1814"/>
      <c r="NHK7" s="1814"/>
      <c r="NHL7" s="1814"/>
      <c r="NHM7" s="1814"/>
      <c r="NHN7" s="1814"/>
      <c r="NHO7" s="1814"/>
      <c r="NHP7" s="1814"/>
      <c r="NHQ7" s="1814"/>
      <c r="NHR7" s="1814"/>
      <c r="NHS7" s="1814"/>
      <c r="NHT7" s="1814"/>
      <c r="NHU7" s="1814"/>
      <c r="NHV7" s="1814"/>
      <c r="NHW7" s="1814"/>
      <c r="NHX7" s="1814"/>
      <c r="NHY7" s="1814"/>
      <c r="NHZ7" s="1814"/>
      <c r="NIA7" s="1814"/>
      <c r="NIB7" s="1814"/>
      <c r="NIC7" s="1814"/>
      <c r="NID7" s="1814"/>
      <c r="NIE7" s="1814"/>
      <c r="NIF7" s="1814"/>
      <c r="NIG7" s="1814"/>
      <c r="NIH7" s="1814"/>
      <c r="NII7" s="1814"/>
      <c r="NIJ7" s="1814"/>
      <c r="NIK7" s="1814"/>
      <c r="NIL7" s="1814"/>
      <c r="NIM7" s="1814"/>
      <c r="NIN7" s="1814"/>
      <c r="NIO7" s="1814"/>
      <c r="NIP7" s="1814"/>
      <c r="NIQ7" s="1814"/>
      <c r="NIR7" s="1814"/>
      <c r="NIS7" s="1814"/>
      <c r="NIT7" s="1814"/>
      <c r="NIU7" s="1814"/>
      <c r="NIV7" s="1814"/>
      <c r="NIW7" s="1814"/>
      <c r="NIX7" s="1814"/>
      <c r="NIY7" s="1814"/>
      <c r="NIZ7" s="1814"/>
      <c r="NJA7" s="1814"/>
      <c r="NJB7" s="1814"/>
      <c r="NJC7" s="1814"/>
      <c r="NJD7" s="1814"/>
      <c r="NJE7" s="1814"/>
      <c r="NJF7" s="1814"/>
      <c r="NJG7" s="1814"/>
      <c r="NJH7" s="1814"/>
      <c r="NJI7" s="1814"/>
      <c r="NJJ7" s="1814"/>
      <c r="NJK7" s="1814"/>
      <c r="NJL7" s="1814"/>
      <c r="NJM7" s="1814"/>
      <c r="NJN7" s="1814"/>
      <c r="NJO7" s="1814"/>
      <c r="NJP7" s="1814"/>
      <c r="NJQ7" s="1814"/>
      <c r="NJR7" s="1814"/>
      <c r="NJS7" s="1814"/>
      <c r="NJT7" s="1814"/>
      <c r="NJU7" s="1814"/>
      <c r="NJV7" s="1814"/>
      <c r="NJW7" s="1814"/>
      <c r="NJX7" s="1814"/>
      <c r="NJY7" s="1814"/>
      <c r="NJZ7" s="1814"/>
      <c r="NKA7" s="1814"/>
      <c r="NKB7" s="1814"/>
      <c r="NKC7" s="1814"/>
      <c r="NKD7" s="1814"/>
      <c r="NKE7" s="1814"/>
      <c r="NKF7" s="1814"/>
      <c r="NKG7" s="1814"/>
      <c r="NKH7" s="1814"/>
      <c r="NKI7" s="1814"/>
      <c r="NKJ7" s="1814"/>
      <c r="NKK7" s="1814"/>
      <c r="NKL7" s="1814"/>
      <c r="NKM7" s="1814"/>
      <c r="NKN7" s="1814"/>
      <c r="NKO7" s="1814"/>
      <c r="NKP7" s="1814"/>
      <c r="NKQ7" s="1814"/>
      <c r="NKR7" s="1814"/>
      <c r="NKS7" s="1814"/>
      <c r="NKT7" s="1814"/>
      <c r="NKU7" s="1814"/>
      <c r="NKV7" s="1814"/>
      <c r="NKW7" s="1814"/>
      <c r="NKX7" s="1814"/>
      <c r="NKY7" s="1814"/>
      <c r="NKZ7" s="1814"/>
      <c r="NLA7" s="1814"/>
      <c r="NLB7" s="1814"/>
      <c r="NLC7" s="1814"/>
      <c r="NLD7" s="1814"/>
      <c r="NLE7" s="1814"/>
      <c r="NLF7" s="1814"/>
      <c r="NLG7" s="1814"/>
      <c r="NLH7" s="1814"/>
      <c r="NLI7" s="1814"/>
      <c r="NLJ7" s="1814"/>
      <c r="NLK7" s="1814"/>
      <c r="NLL7" s="1814"/>
      <c r="NLM7" s="1814"/>
      <c r="NLN7" s="1814"/>
      <c r="NLO7" s="1814"/>
      <c r="NLP7" s="1814"/>
      <c r="NLQ7" s="1814"/>
      <c r="NLR7" s="1814"/>
      <c r="NLS7" s="1814"/>
      <c r="NLT7" s="1814"/>
      <c r="NLU7" s="1814"/>
      <c r="NLV7" s="1814"/>
      <c r="NLW7" s="1814"/>
      <c r="NLX7" s="1814"/>
      <c r="NLY7" s="1814"/>
      <c r="NLZ7" s="1814"/>
      <c r="NMA7" s="1814"/>
      <c r="NMB7" s="1814"/>
      <c r="NMC7" s="1814"/>
      <c r="NMD7" s="1814"/>
      <c r="NME7" s="1814"/>
      <c r="NMF7" s="1814"/>
      <c r="NMG7" s="1814"/>
      <c r="NMH7" s="1814"/>
      <c r="NMI7" s="1814"/>
      <c r="NMJ7" s="1814"/>
      <c r="NMK7" s="1814"/>
      <c r="NML7" s="1814"/>
      <c r="NMM7" s="1814"/>
      <c r="NMN7" s="1814"/>
      <c r="NMO7" s="1814"/>
      <c r="NMP7" s="1814"/>
      <c r="NMQ7" s="1814"/>
      <c r="NMR7" s="1814"/>
      <c r="NMS7" s="1814"/>
      <c r="NMT7" s="1814"/>
      <c r="NMU7" s="1814"/>
      <c r="NMV7" s="1814"/>
      <c r="NMW7" s="1814"/>
      <c r="NMX7" s="1814"/>
      <c r="NMY7" s="1814"/>
      <c r="NMZ7" s="1814"/>
      <c r="NNA7" s="1814"/>
      <c r="NNB7" s="1814"/>
      <c r="NNC7" s="1814"/>
      <c r="NND7" s="1814"/>
      <c r="NNE7" s="1814"/>
      <c r="NNF7" s="1814"/>
      <c r="NNG7" s="1814"/>
      <c r="NNH7" s="1814"/>
      <c r="NNI7" s="1814"/>
      <c r="NNJ7" s="1814"/>
      <c r="NNK7" s="1814"/>
      <c r="NNL7" s="1814"/>
      <c r="NNM7" s="1814"/>
      <c r="NNN7" s="1814"/>
      <c r="NNO7" s="1814"/>
      <c r="NNP7" s="1814"/>
      <c r="NNQ7" s="1814"/>
      <c r="NNR7" s="1814"/>
      <c r="NNS7" s="1814"/>
      <c r="NNT7" s="1814"/>
      <c r="NNU7" s="1814"/>
      <c r="NNV7" s="1814"/>
      <c r="NNW7" s="1814"/>
      <c r="NNX7" s="1814"/>
      <c r="NNY7" s="1814"/>
      <c r="NNZ7" s="1814"/>
      <c r="NOA7" s="1814"/>
      <c r="NOB7" s="1814"/>
      <c r="NOC7" s="1814"/>
      <c r="NOD7" s="1814"/>
      <c r="NOE7" s="1814"/>
      <c r="NOF7" s="1814"/>
      <c r="NOG7" s="1814"/>
      <c r="NOH7" s="1814"/>
      <c r="NOI7" s="1814"/>
      <c r="NOJ7" s="1814"/>
      <c r="NOK7" s="1814"/>
      <c r="NOL7" s="1814"/>
      <c r="NOM7" s="1814"/>
      <c r="NON7" s="1814"/>
      <c r="NOO7" s="1814"/>
      <c r="NOP7" s="1814"/>
      <c r="NOQ7" s="1814"/>
      <c r="NOR7" s="1814"/>
      <c r="NOS7" s="1814"/>
      <c r="NOT7" s="1814"/>
      <c r="NOU7" s="1814"/>
      <c r="NOV7" s="1814"/>
      <c r="NOW7" s="1814"/>
      <c r="NOX7" s="1814"/>
      <c r="NOY7" s="1814"/>
      <c r="NOZ7" s="1814"/>
      <c r="NPA7" s="1814"/>
      <c r="NPB7" s="1814"/>
      <c r="NPC7" s="1814"/>
      <c r="NPD7" s="1814"/>
      <c r="NPE7" s="1814"/>
      <c r="NPF7" s="1814"/>
      <c r="NPG7" s="1814"/>
      <c r="NPH7" s="1814"/>
      <c r="NPI7" s="1814"/>
      <c r="NPJ7" s="1814"/>
      <c r="NPK7" s="1814"/>
      <c r="NPL7" s="1814"/>
      <c r="NPM7" s="1814"/>
      <c r="NPN7" s="1814"/>
      <c r="NPO7" s="1814"/>
      <c r="NPP7" s="1814"/>
      <c r="NPQ7" s="1814"/>
      <c r="NPR7" s="1814"/>
      <c r="NPS7" s="1814"/>
      <c r="NPT7" s="1814"/>
      <c r="NPU7" s="1814"/>
      <c r="NPV7" s="1814"/>
      <c r="NPW7" s="1814"/>
      <c r="NPX7" s="1814"/>
      <c r="NPY7" s="1814"/>
      <c r="NPZ7" s="1814"/>
      <c r="NQA7" s="1814"/>
      <c r="NQB7" s="1814"/>
      <c r="NQC7" s="1814"/>
      <c r="NQD7" s="1814"/>
      <c r="NQE7" s="1814"/>
      <c r="NQF7" s="1814"/>
      <c r="NQG7" s="1814"/>
      <c r="NQH7" s="1814"/>
      <c r="NQI7" s="1814"/>
      <c r="NQJ7" s="1814"/>
      <c r="NQK7" s="1814"/>
      <c r="NQL7" s="1814"/>
      <c r="NQM7" s="1814"/>
      <c r="NQN7" s="1814"/>
      <c r="NQO7" s="1814"/>
      <c r="NQP7" s="1814"/>
      <c r="NQQ7" s="1814"/>
      <c r="NQR7" s="1814"/>
      <c r="NQS7" s="1814"/>
      <c r="NQT7" s="1814"/>
      <c r="NQU7" s="1814"/>
      <c r="NQV7" s="1814"/>
      <c r="NQW7" s="1814"/>
      <c r="NQX7" s="1814"/>
      <c r="NQY7" s="1814"/>
      <c r="NQZ7" s="1814"/>
      <c r="NRA7" s="1814"/>
      <c r="NRB7" s="1814"/>
      <c r="NRC7" s="1814"/>
      <c r="NRD7" s="1814"/>
      <c r="NRE7" s="1814"/>
      <c r="NRF7" s="1814"/>
      <c r="NRG7" s="1814"/>
      <c r="NRH7" s="1814"/>
      <c r="NRI7" s="1814"/>
      <c r="NRJ7" s="1814"/>
      <c r="NRK7" s="1814"/>
      <c r="NRL7" s="1814"/>
      <c r="NRM7" s="1814"/>
      <c r="NRN7" s="1814"/>
      <c r="NRO7" s="1814"/>
      <c r="NRP7" s="1814"/>
      <c r="NRQ7" s="1814"/>
      <c r="NRR7" s="1814"/>
      <c r="NRS7" s="1814"/>
      <c r="NRT7" s="1814"/>
      <c r="NRU7" s="1814"/>
      <c r="NRV7" s="1814"/>
      <c r="NRW7" s="1814"/>
      <c r="NRX7" s="1814"/>
      <c r="NRY7" s="1814"/>
      <c r="NRZ7" s="1814"/>
      <c r="NSA7" s="1814"/>
      <c r="NSB7" s="1814"/>
      <c r="NSC7" s="1814"/>
      <c r="NSD7" s="1814"/>
      <c r="NSE7" s="1814"/>
      <c r="NSF7" s="1814"/>
      <c r="NSG7" s="1814"/>
      <c r="NSH7" s="1814"/>
      <c r="NSI7" s="1814"/>
      <c r="NSJ7" s="1814"/>
      <c r="NSK7" s="1814"/>
      <c r="NSL7" s="1814"/>
      <c r="NSM7" s="1814"/>
      <c r="NSN7" s="1814"/>
      <c r="NSO7" s="1814"/>
      <c r="NSP7" s="1814"/>
      <c r="NSQ7" s="1814"/>
      <c r="NSR7" s="1814"/>
      <c r="NSS7" s="1814"/>
      <c r="NST7" s="1814"/>
      <c r="NSU7" s="1814"/>
      <c r="NSV7" s="1814"/>
      <c r="NSW7" s="1814"/>
      <c r="NSX7" s="1814"/>
      <c r="NSY7" s="1814"/>
      <c r="NSZ7" s="1814"/>
      <c r="NTA7" s="1814"/>
      <c r="NTB7" s="1814"/>
      <c r="NTC7" s="1814"/>
      <c r="NTD7" s="1814"/>
      <c r="NTE7" s="1814"/>
      <c r="NTF7" s="1814"/>
      <c r="NTG7" s="1814"/>
      <c r="NTH7" s="1814"/>
      <c r="NTI7" s="1814"/>
      <c r="NTJ7" s="1814"/>
      <c r="NTK7" s="1814"/>
      <c r="NTL7" s="1814"/>
      <c r="NTM7" s="1814"/>
      <c r="NTN7" s="1814"/>
      <c r="NTO7" s="1814"/>
      <c r="NTP7" s="1814"/>
      <c r="NTQ7" s="1814"/>
      <c r="NTR7" s="1814"/>
      <c r="NTS7" s="1814"/>
      <c r="NTT7" s="1814"/>
      <c r="NTU7" s="1814"/>
      <c r="NTV7" s="1814"/>
      <c r="NTW7" s="1814"/>
      <c r="NTX7" s="1814"/>
      <c r="NTY7" s="1814"/>
      <c r="NTZ7" s="1814"/>
      <c r="NUA7" s="1814"/>
      <c r="NUB7" s="1814"/>
      <c r="NUC7" s="1814"/>
      <c r="NUD7" s="1814"/>
      <c r="NUE7" s="1814"/>
      <c r="NUF7" s="1814"/>
      <c r="NUG7" s="1814"/>
      <c r="NUH7" s="1814"/>
      <c r="NUI7" s="1814"/>
      <c r="NUJ7" s="1814"/>
      <c r="NUK7" s="1814"/>
      <c r="NUL7" s="1814"/>
      <c r="NUM7" s="1814"/>
      <c r="NUN7" s="1814"/>
      <c r="NUO7" s="1814"/>
      <c r="NUP7" s="1814"/>
      <c r="NUQ7" s="1814"/>
      <c r="NUR7" s="1814"/>
      <c r="NUS7" s="1814"/>
      <c r="NUT7" s="1814"/>
      <c r="NUU7" s="1814"/>
      <c r="NUV7" s="1814"/>
      <c r="NUW7" s="1814"/>
      <c r="NUX7" s="1814"/>
      <c r="NUY7" s="1814"/>
      <c r="NUZ7" s="1814"/>
      <c r="NVA7" s="1814"/>
      <c r="NVB7" s="1814"/>
      <c r="NVC7" s="1814"/>
      <c r="NVD7" s="1814"/>
      <c r="NVE7" s="1814"/>
      <c r="NVF7" s="1814"/>
      <c r="NVG7" s="1814"/>
      <c r="NVH7" s="1814"/>
      <c r="NVI7" s="1814"/>
      <c r="NVJ7" s="1814"/>
      <c r="NVK7" s="1814"/>
      <c r="NVL7" s="1814"/>
      <c r="NVM7" s="1814"/>
      <c r="NVN7" s="1814"/>
      <c r="NVO7" s="1814"/>
      <c r="NVP7" s="1814"/>
      <c r="NVQ7" s="1814"/>
      <c r="NVR7" s="1814"/>
      <c r="NVS7" s="1814"/>
      <c r="NVT7" s="1814"/>
      <c r="NVU7" s="1814"/>
      <c r="NVV7" s="1814"/>
      <c r="NVW7" s="1814"/>
      <c r="NVX7" s="1814"/>
      <c r="NVY7" s="1814"/>
      <c r="NVZ7" s="1814"/>
      <c r="NWA7" s="1814"/>
      <c r="NWB7" s="1814"/>
      <c r="NWC7" s="1814"/>
      <c r="NWD7" s="1814"/>
      <c r="NWE7" s="1814"/>
      <c r="NWF7" s="1814"/>
      <c r="NWG7" s="1814"/>
      <c r="NWH7" s="1814"/>
      <c r="NWI7" s="1814"/>
      <c r="NWJ7" s="1814"/>
      <c r="NWK7" s="1814"/>
      <c r="NWL7" s="1814"/>
      <c r="NWM7" s="1814"/>
      <c r="NWN7" s="1814"/>
      <c r="NWO7" s="1814"/>
      <c r="NWP7" s="1814"/>
      <c r="NWQ7" s="1814"/>
      <c r="NWR7" s="1814"/>
      <c r="NWS7" s="1814"/>
      <c r="NWT7" s="1814"/>
      <c r="NWU7" s="1814"/>
      <c r="NWV7" s="1814"/>
      <c r="NWW7" s="1814"/>
      <c r="NWX7" s="1814"/>
      <c r="NWY7" s="1814"/>
      <c r="NWZ7" s="1814"/>
      <c r="NXA7" s="1814"/>
      <c r="NXB7" s="1814"/>
      <c r="NXC7" s="1814"/>
      <c r="NXD7" s="1814"/>
      <c r="NXE7" s="1814"/>
      <c r="NXF7" s="1814"/>
      <c r="NXG7" s="1814"/>
      <c r="NXH7" s="1814"/>
      <c r="NXI7" s="1814"/>
      <c r="NXJ7" s="1814"/>
      <c r="NXK7" s="1814"/>
      <c r="NXL7" s="1814"/>
      <c r="NXM7" s="1814"/>
      <c r="NXN7" s="1814"/>
      <c r="NXO7" s="1814"/>
      <c r="NXP7" s="1814"/>
      <c r="NXQ7" s="1814"/>
      <c r="NXR7" s="1814"/>
      <c r="NXS7" s="1814"/>
      <c r="NXT7" s="1814"/>
      <c r="NXU7" s="1814"/>
      <c r="NXV7" s="1814"/>
      <c r="NXW7" s="1814"/>
      <c r="NXX7" s="1814"/>
      <c r="NXY7" s="1814"/>
      <c r="NXZ7" s="1814"/>
      <c r="NYA7" s="1814"/>
      <c r="NYB7" s="1814"/>
      <c r="NYC7" s="1814"/>
      <c r="NYD7" s="1814"/>
      <c r="NYE7" s="1814"/>
      <c r="NYF7" s="1814"/>
      <c r="NYG7" s="1814"/>
      <c r="NYH7" s="1814"/>
      <c r="NYI7" s="1814"/>
      <c r="NYJ7" s="1814"/>
      <c r="NYK7" s="1814"/>
      <c r="NYL7" s="1814"/>
      <c r="NYM7" s="1814"/>
      <c r="NYN7" s="1814"/>
      <c r="NYO7" s="1814"/>
      <c r="NYP7" s="1814"/>
      <c r="NYQ7" s="1814"/>
      <c r="NYR7" s="1814"/>
      <c r="NYS7" s="1814"/>
      <c r="NYT7" s="1814"/>
      <c r="NYU7" s="1814"/>
      <c r="NYV7" s="1814"/>
      <c r="NYW7" s="1814"/>
      <c r="NYX7" s="1814"/>
      <c r="NYY7" s="1814"/>
      <c r="NYZ7" s="1814"/>
      <c r="NZA7" s="1814"/>
      <c r="NZB7" s="1814"/>
      <c r="NZC7" s="1814"/>
      <c r="NZD7" s="1814"/>
      <c r="NZE7" s="1814"/>
      <c r="NZF7" s="1814"/>
      <c r="NZG7" s="1814"/>
      <c r="NZH7" s="1814"/>
      <c r="NZI7" s="1814"/>
      <c r="NZJ7" s="1814"/>
      <c r="NZK7" s="1814"/>
      <c r="NZL7" s="1814"/>
      <c r="NZM7" s="1814"/>
      <c r="NZN7" s="1814"/>
      <c r="NZO7" s="1814"/>
      <c r="NZP7" s="1814"/>
      <c r="NZQ7" s="1814"/>
      <c r="NZR7" s="1814"/>
      <c r="NZS7" s="1814"/>
      <c r="NZT7" s="1814"/>
      <c r="NZU7" s="1814"/>
      <c r="NZV7" s="1814"/>
      <c r="NZW7" s="1814"/>
      <c r="NZX7" s="1814"/>
      <c r="NZY7" s="1814"/>
      <c r="NZZ7" s="1814"/>
      <c r="OAA7" s="1814"/>
      <c r="OAB7" s="1814"/>
      <c r="OAC7" s="1814"/>
      <c r="OAD7" s="1814"/>
      <c r="OAE7" s="1814"/>
      <c r="OAF7" s="1814"/>
      <c r="OAG7" s="1814"/>
      <c r="OAH7" s="1814"/>
      <c r="OAI7" s="1814"/>
      <c r="OAJ7" s="1814"/>
      <c r="OAK7" s="1814"/>
      <c r="OAL7" s="1814"/>
      <c r="OAM7" s="1814"/>
      <c r="OAN7" s="1814"/>
      <c r="OAO7" s="1814"/>
      <c r="OAP7" s="1814"/>
      <c r="OAQ7" s="1814"/>
      <c r="OAR7" s="1814"/>
      <c r="OAS7" s="1814"/>
      <c r="OAT7" s="1814"/>
      <c r="OAU7" s="1814"/>
      <c r="OAV7" s="1814"/>
      <c r="OAW7" s="1814"/>
      <c r="OAX7" s="1814"/>
      <c r="OAY7" s="1814"/>
      <c r="OAZ7" s="1814"/>
      <c r="OBA7" s="1814"/>
      <c r="OBB7" s="1814"/>
      <c r="OBC7" s="1814"/>
      <c r="OBD7" s="1814"/>
      <c r="OBE7" s="1814"/>
      <c r="OBF7" s="1814"/>
      <c r="OBG7" s="1814"/>
      <c r="OBH7" s="1814"/>
      <c r="OBI7" s="1814"/>
      <c r="OBJ7" s="1814"/>
      <c r="OBK7" s="1814"/>
      <c r="OBL7" s="1814"/>
      <c r="OBM7" s="1814"/>
      <c r="OBN7" s="1814"/>
      <c r="OBO7" s="1814"/>
      <c r="OBP7" s="1814"/>
      <c r="OBQ7" s="1814"/>
      <c r="OBR7" s="1814"/>
      <c r="OBS7" s="1814"/>
      <c r="OBT7" s="1814"/>
      <c r="OBU7" s="1814"/>
      <c r="OBV7" s="1814"/>
      <c r="OBW7" s="1814"/>
      <c r="OBX7" s="1814"/>
      <c r="OBY7" s="1814"/>
      <c r="OBZ7" s="1814"/>
      <c r="OCA7" s="1814"/>
      <c r="OCB7" s="1814"/>
      <c r="OCC7" s="1814"/>
      <c r="OCD7" s="1814"/>
      <c r="OCE7" s="1814"/>
      <c r="OCF7" s="1814"/>
      <c r="OCG7" s="1814"/>
      <c r="OCH7" s="1814"/>
      <c r="OCI7" s="1814"/>
      <c r="OCJ7" s="1814"/>
      <c r="OCK7" s="1814"/>
      <c r="OCL7" s="1814"/>
      <c r="OCM7" s="1814"/>
      <c r="OCN7" s="1814"/>
      <c r="OCO7" s="1814"/>
      <c r="OCP7" s="1814"/>
      <c r="OCQ7" s="1814"/>
      <c r="OCR7" s="1814"/>
      <c r="OCS7" s="1814"/>
      <c r="OCT7" s="1814"/>
      <c r="OCU7" s="1814"/>
      <c r="OCV7" s="1814"/>
      <c r="OCW7" s="1814"/>
      <c r="OCX7" s="1814"/>
      <c r="OCY7" s="1814"/>
      <c r="OCZ7" s="1814"/>
      <c r="ODA7" s="1814"/>
      <c r="ODB7" s="1814"/>
      <c r="ODC7" s="1814"/>
      <c r="ODD7" s="1814"/>
      <c r="ODE7" s="1814"/>
      <c r="ODF7" s="1814"/>
      <c r="ODG7" s="1814"/>
      <c r="ODH7" s="1814"/>
      <c r="ODI7" s="1814"/>
      <c r="ODJ7" s="1814"/>
      <c r="ODK7" s="1814"/>
      <c r="ODL7" s="1814"/>
      <c r="ODM7" s="1814"/>
      <c r="ODN7" s="1814"/>
      <c r="ODO7" s="1814"/>
      <c r="ODP7" s="1814"/>
      <c r="ODQ7" s="1814"/>
      <c r="ODR7" s="1814"/>
      <c r="ODS7" s="1814"/>
      <c r="ODT7" s="1814"/>
      <c r="ODU7" s="1814"/>
      <c r="ODV7" s="1814"/>
      <c r="ODW7" s="1814"/>
      <c r="ODX7" s="1814"/>
      <c r="ODY7" s="1814"/>
      <c r="ODZ7" s="1814"/>
      <c r="OEA7" s="1814"/>
      <c r="OEB7" s="1814"/>
      <c r="OEC7" s="1814"/>
      <c r="OED7" s="1814"/>
      <c r="OEE7" s="1814"/>
      <c r="OEF7" s="1814"/>
      <c r="OEG7" s="1814"/>
      <c r="OEH7" s="1814"/>
      <c r="OEI7" s="1814"/>
      <c r="OEJ7" s="1814"/>
      <c r="OEK7" s="1814"/>
      <c r="OEL7" s="1814"/>
      <c r="OEM7" s="1814"/>
      <c r="OEN7" s="1814"/>
      <c r="OEO7" s="1814"/>
      <c r="OEP7" s="1814"/>
      <c r="OEQ7" s="1814"/>
      <c r="OER7" s="1814"/>
      <c r="OES7" s="1814"/>
      <c r="OET7" s="1814"/>
      <c r="OEU7" s="1814"/>
      <c r="OEV7" s="1814"/>
      <c r="OEW7" s="1814"/>
      <c r="OEX7" s="1814"/>
      <c r="OEY7" s="1814"/>
      <c r="OEZ7" s="1814"/>
      <c r="OFA7" s="1814"/>
      <c r="OFB7" s="1814"/>
      <c r="OFC7" s="1814"/>
      <c r="OFD7" s="1814"/>
      <c r="OFE7" s="1814"/>
      <c r="OFF7" s="1814"/>
      <c r="OFG7" s="1814"/>
      <c r="OFH7" s="1814"/>
      <c r="OFI7" s="1814"/>
      <c r="OFJ7" s="1814"/>
      <c r="OFK7" s="1814"/>
      <c r="OFL7" s="1814"/>
      <c r="OFM7" s="1814"/>
      <c r="OFN7" s="1814"/>
      <c r="OFO7" s="1814"/>
      <c r="OFP7" s="1814"/>
      <c r="OFQ7" s="1814"/>
      <c r="OFR7" s="1814"/>
      <c r="OFS7" s="1814"/>
      <c r="OFT7" s="1814"/>
      <c r="OFU7" s="1814"/>
      <c r="OFV7" s="1814"/>
      <c r="OFW7" s="1814"/>
      <c r="OFX7" s="1814"/>
      <c r="OFY7" s="1814"/>
      <c r="OFZ7" s="1814"/>
      <c r="OGA7" s="1814"/>
      <c r="OGB7" s="1814"/>
      <c r="OGC7" s="1814"/>
      <c r="OGD7" s="1814"/>
      <c r="OGE7" s="1814"/>
      <c r="OGF7" s="1814"/>
      <c r="OGG7" s="1814"/>
      <c r="OGH7" s="1814"/>
      <c r="OGI7" s="1814"/>
      <c r="OGJ7" s="1814"/>
      <c r="OGK7" s="1814"/>
      <c r="OGL7" s="1814"/>
      <c r="OGM7" s="1814"/>
      <c r="OGN7" s="1814"/>
      <c r="OGO7" s="1814"/>
      <c r="OGP7" s="1814"/>
      <c r="OGQ7" s="1814"/>
      <c r="OGR7" s="1814"/>
      <c r="OGS7" s="1814"/>
      <c r="OGT7" s="1814"/>
      <c r="OGU7" s="1814"/>
      <c r="OGV7" s="1814"/>
      <c r="OGW7" s="1814"/>
      <c r="OGX7" s="1814"/>
      <c r="OGY7" s="1814"/>
      <c r="OGZ7" s="1814"/>
      <c r="OHA7" s="1814"/>
      <c r="OHB7" s="1814"/>
      <c r="OHC7" s="1814"/>
      <c r="OHD7" s="1814"/>
      <c r="OHE7" s="1814"/>
      <c r="OHF7" s="1814"/>
      <c r="OHG7" s="1814"/>
      <c r="OHH7" s="1814"/>
      <c r="OHI7" s="1814"/>
      <c r="OHJ7" s="1814"/>
      <c r="OHK7" s="1814"/>
      <c r="OHL7" s="1814"/>
      <c r="OHM7" s="1814"/>
      <c r="OHN7" s="1814"/>
      <c r="OHO7" s="1814"/>
      <c r="OHP7" s="1814"/>
      <c r="OHQ7" s="1814"/>
      <c r="OHR7" s="1814"/>
      <c r="OHS7" s="1814"/>
      <c r="OHT7" s="1814"/>
      <c r="OHU7" s="1814"/>
      <c r="OHV7" s="1814"/>
      <c r="OHW7" s="1814"/>
      <c r="OHX7" s="1814"/>
      <c r="OHY7" s="1814"/>
      <c r="OHZ7" s="1814"/>
      <c r="OIA7" s="1814"/>
      <c r="OIB7" s="1814"/>
      <c r="OIC7" s="1814"/>
      <c r="OID7" s="1814"/>
      <c r="OIE7" s="1814"/>
      <c r="OIF7" s="1814"/>
      <c r="OIG7" s="1814"/>
      <c r="OIH7" s="1814"/>
      <c r="OII7" s="1814"/>
      <c r="OIJ7" s="1814"/>
      <c r="OIK7" s="1814"/>
      <c r="OIL7" s="1814"/>
      <c r="OIM7" s="1814"/>
      <c r="OIN7" s="1814"/>
      <c r="OIO7" s="1814"/>
      <c r="OIP7" s="1814"/>
      <c r="OIQ7" s="1814"/>
      <c r="OIR7" s="1814"/>
      <c r="OIS7" s="1814"/>
      <c r="OIT7" s="1814"/>
      <c r="OIU7" s="1814"/>
      <c r="OIV7" s="1814"/>
      <c r="OIW7" s="1814"/>
      <c r="OIX7" s="1814"/>
      <c r="OIY7" s="1814"/>
      <c r="OIZ7" s="1814"/>
      <c r="OJA7" s="1814"/>
      <c r="OJB7" s="1814"/>
      <c r="OJC7" s="1814"/>
      <c r="OJD7" s="1814"/>
      <c r="OJE7" s="1814"/>
      <c r="OJF7" s="1814"/>
      <c r="OJG7" s="1814"/>
      <c r="OJH7" s="1814"/>
      <c r="OJI7" s="1814"/>
      <c r="OJJ7" s="1814"/>
      <c r="OJK7" s="1814"/>
      <c r="OJL7" s="1814"/>
      <c r="OJM7" s="1814"/>
      <c r="OJN7" s="1814"/>
      <c r="OJO7" s="1814"/>
      <c r="OJP7" s="1814"/>
      <c r="OJQ7" s="1814"/>
      <c r="OJR7" s="1814"/>
      <c r="OJS7" s="1814"/>
      <c r="OJT7" s="1814"/>
      <c r="OJU7" s="1814"/>
      <c r="OJV7" s="1814"/>
      <c r="OJW7" s="1814"/>
      <c r="OJX7" s="1814"/>
      <c r="OJY7" s="1814"/>
      <c r="OJZ7" s="1814"/>
      <c r="OKA7" s="1814"/>
      <c r="OKB7" s="1814"/>
      <c r="OKC7" s="1814"/>
      <c r="OKD7" s="1814"/>
      <c r="OKE7" s="1814"/>
      <c r="OKF7" s="1814"/>
      <c r="OKG7" s="1814"/>
      <c r="OKH7" s="1814"/>
      <c r="OKI7" s="1814"/>
      <c r="OKJ7" s="1814"/>
      <c r="OKK7" s="1814"/>
      <c r="OKL7" s="1814"/>
      <c r="OKM7" s="1814"/>
      <c r="OKN7" s="1814"/>
      <c r="OKO7" s="1814"/>
      <c r="OKP7" s="1814"/>
      <c r="OKQ7" s="1814"/>
      <c r="OKR7" s="1814"/>
      <c r="OKS7" s="1814"/>
      <c r="OKT7" s="1814"/>
      <c r="OKU7" s="1814"/>
      <c r="OKV7" s="1814"/>
      <c r="OKW7" s="1814"/>
      <c r="OKX7" s="1814"/>
      <c r="OKY7" s="1814"/>
      <c r="OKZ7" s="1814"/>
      <c r="OLA7" s="1814"/>
      <c r="OLB7" s="1814"/>
      <c r="OLC7" s="1814"/>
      <c r="OLD7" s="1814"/>
      <c r="OLE7" s="1814"/>
      <c r="OLF7" s="1814"/>
      <c r="OLG7" s="1814"/>
      <c r="OLH7" s="1814"/>
      <c r="OLI7" s="1814"/>
      <c r="OLJ7" s="1814"/>
      <c r="OLK7" s="1814"/>
      <c r="OLL7" s="1814"/>
      <c r="OLM7" s="1814"/>
      <c r="OLN7" s="1814"/>
      <c r="OLO7" s="1814"/>
      <c r="OLP7" s="1814"/>
      <c r="OLQ7" s="1814"/>
      <c r="OLR7" s="1814"/>
      <c r="OLS7" s="1814"/>
      <c r="OLT7" s="1814"/>
      <c r="OLU7" s="1814"/>
      <c r="OLV7" s="1814"/>
      <c r="OLW7" s="1814"/>
      <c r="OLX7" s="1814"/>
      <c r="OLY7" s="1814"/>
      <c r="OLZ7" s="1814"/>
      <c r="OMA7" s="1814"/>
      <c r="OMB7" s="1814"/>
      <c r="OMC7" s="1814"/>
      <c r="OMD7" s="1814"/>
      <c r="OME7" s="1814"/>
      <c r="OMF7" s="1814"/>
      <c r="OMG7" s="1814"/>
      <c r="OMH7" s="1814"/>
      <c r="OMI7" s="1814"/>
      <c r="OMJ7" s="1814"/>
      <c r="OMK7" s="1814"/>
      <c r="OML7" s="1814"/>
      <c r="OMM7" s="1814"/>
      <c r="OMN7" s="1814"/>
      <c r="OMO7" s="1814"/>
      <c r="OMP7" s="1814"/>
      <c r="OMQ7" s="1814"/>
      <c r="OMR7" s="1814"/>
      <c r="OMS7" s="1814"/>
      <c r="OMT7" s="1814"/>
      <c r="OMU7" s="1814"/>
      <c r="OMV7" s="1814"/>
      <c r="OMW7" s="1814"/>
      <c r="OMX7" s="1814"/>
      <c r="OMY7" s="1814"/>
      <c r="OMZ7" s="1814"/>
      <c r="ONA7" s="1814"/>
      <c r="ONB7" s="1814"/>
      <c r="ONC7" s="1814"/>
      <c r="OND7" s="1814"/>
      <c r="ONE7" s="1814"/>
      <c r="ONF7" s="1814"/>
      <c r="ONG7" s="1814"/>
      <c r="ONH7" s="1814"/>
      <c r="ONI7" s="1814"/>
      <c r="ONJ7" s="1814"/>
      <c r="ONK7" s="1814"/>
      <c r="ONL7" s="1814"/>
      <c r="ONM7" s="1814"/>
      <c r="ONN7" s="1814"/>
      <c r="ONO7" s="1814"/>
      <c r="ONP7" s="1814"/>
      <c r="ONQ7" s="1814"/>
      <c r="ONR7" s="1814"/>
      <c r="ONS7" s="1814"/>
      <c r="ONT7" s="1814"/>
      <c r="ONU7" s="1814"/>
      <c r="ONV7" s="1814"/>
      <c r="ONW7" s="1814"/>
      <c r="ONX7" s="1814"/>
      <c r="ONY7" s="1814"/>
      <c r="ONZ7" s="1814"/>
      <c r="OOA7" s="1814"/>
      <c r="OOB7" s="1814"/>
      <c r="OOC7" s="1814"/>
      <c r="OOD7" s="1814"/>
      <c r="OOE7" s="1814"/>
      <c r="OOF7" s="1814"/>
      <c r="OOG7" s="1814"/>
      <c r="OOH7" s="1814"/>
      <c r="OOI7" s="1814"/>
      <c r="OOJ7" s="1814"/>
      <c r="OOK7" s="1814"/>
      <c r="OOL7" s="1814"/>
      <c r="OOM7" s="1814"/>
      <c r="OON7" s="1814"/>
      <c r="OOO7" s="1814"/>
      <c r="OOP7" s="1814"/>
      <c r="OOQ7" s="1814"/>
      <c r="OOR7" s="1814"/>
      <c r="OOS7" s="1814"/>
      <c r="OOT7" s="1814"/>
      <c r="OOU7" s="1814"/>
      <c r="OOV7" s="1814"/>
      <c r="OOW7" s="1814"/>
      <c r="OOX7" s="1814"/>
      <c r="OOY7" s="1814"/>
      <c r="OOZ7" s="1814"/>
      <c r="OPA7" s="1814"/>
      <c r="OPB7" s="1814"/>
      <c r="OPC7" s="1814"/>
      <c r="OPD7" s="1814"/>
      <c r="OPE7" s="1814"/>
      <c r="OPF7" s="1814"/>
      <c r="OPG7" s="1814"/>
      <c r="OPH7" s="1814"/>
      <c r="OPI7" s="1814"/>
      <c r="OPJ7" s="1814"/>
      <c r="OPK7" s="1814"/>
      <c r="OPL7" s="1814"/>
      <c r="OPM7" s="1814"/>
      <c r="OPN7" s="1814"/>
      <c r="OPO7" s="1814"/>
      <c r="OPP7" s="1814"/>
      <c r="OPQ7" s="1814"/>
      <c r="OPR7" s="1814"/>
      <c r="OPS7" s="1814"/>
      <c r="OPT7" s="1814"/>
      <c r="OPU7" s="1814"/>
      <c r="OPV7" s="1814"/>
      <c r="OPW7" s="1814"/>
      <c r="OPX7" s="1814"/>
      <c r="OPY7" s="1814"/>
      <c r="OPZ7" s="1814"/>
      <c r="OQA7" s="1814"/>
      <c r="OQB7" s="1814"/>
      <c r="OQC7" s="1814"/>
      <c r="OQD7" s="1814"/>
      <c r="OQE7" s="1814"/>
      <c r="OQF7" s="1814"/>
      <c r="OQG7" s="1814"/>
      <c r="OQH7" s="1814"/>
      <c r="OQI7" s="1814"/>
      <c r="OQJ7" s="1814"/>
      <c r="OQK7" s="1814"/>
      <c r="OQL7" s="1814"/>
      <c r="OQM7" s="1814"/>
      <c r="OQN7" s="1814"/>
      <c r="OQO7" s="1814"/>
      <c r="OQP7" s="1814"/>
      <c r="OQQ7" s="1814"/>
      <c r="OQR7" s="1814"/>
      <c r="OQS7" s="1814"/>
      <c r="OQT7" s="1814"/>
      <c r="OQU7" s="1814"/>
      <c r="OQV7" s="1814"/>
      <c r="OQW7" s="1814"/>
      <c r="OQX7" s="1814"/>
      <c r="OQY7" s="1814"/>
      <c r="OQZ7" s="1814"/>
      <c r="ORA7" s="1814"/>
      <c r="ORB7" s="1814"/>
      <c r="ORC7" s="1814"/>
      <c r="ORD7" s="1814"/>
      <c r="ORE7" s="1814"/>
      <c r="ORF7" s="1814"/>
      <c r="ORG7" s="1814"/>
      <c r="ORH7" s="1814"/>
      <c r="ORI7" s="1814"/>
      <c r="ORJ7" s="1814"/>
      <c r="ORK7" s="1814"/>
      <c r="ORL7" s="1814"/>
      <c r="ORM7" s="1814"/>
      <c r="ORN7" s="1814"/>
      <c r="ORO7" s="1814"/>
      <c r="ORP7" s="1814"/>
      <c r="ORQ7" s="1814"/>
      <c r="ORR7" s="1814"/>
      <c r="ORS7" s="1814"/>
      <c r="ORT7" s="1814"/>
      <c r="ORU7" s="1814"/>
      <c r="ORV7" s="1814"/>
      <c r="ORW7" s="1814"/>
      <c r="ORX7" s="1814"/>
      <c r="ORY7" s="1814"/>
      <c r="ORZ7" s="1814"/>
      <c r="OSA7" s="1814"/>
      <c r="OSB7" s="1814"/>
      <c r="OSC7" s="1814"/>
      <c r="OSD7" s="1814"/>
      <c r="OSE7" s="1814"/>
      <c r="OSF7" s="1814"/>
      <c r="OSG7" s="1814"/>
      <c r="OSH7" s="1814"/>
      <c r="OSI7" s="1814"/>
      <c r="OSJ7" s="1814"/>
      <c r="OSK7" s="1814"/>
      <c r="OSL7" s="1814"/>
      <c r="OSM7" s="1814"/>
      <c r="OSN7" s="1814"/>
      <c r="OSO7" s="1814"/>
      <c r="OSP7" s="1814"/>
      <c r="OSQ7" s="1814"/>
      <c r="OSR7" s="1814"/>
      <c r="OSS7" s="1814"/>
      <c r="OST7" s="1814"/>
      <c r="OSU7" s="1814"/>
      <c r="OSV7" s="1814"/>
      <c r="OSW7" s="1814"/>
      <c r="OSX7" s="1814"/>
      <c r="OSY7" s="1814"/>
      <c r="OSZ7" s="1814"/>
      <c r="OTA7" s="1814"/>
      <c r="OTB7" s="1814"/>
      <c r="OTC7" s="1814"/>
      <c r="OTD7" s="1814"/>
      <c r="OTE7" s="1814"/>
      <c r="OTF7" s="1814"/>
      <c r="OTG7" s="1814"/>
      <c r="OTH7" s="1814"/>
      <c r="OTI7" s="1814"/>
      <c r="OTJ7" s="1814"/>
      <c r="OTK7" s="1814"/>
      <c r="OTL7" s="1814"/>
      <c r="OTM7" s="1814"/>
      <c r="OTN7" s="1814"/>
      <c r="OTO7" s="1814"/>
      <c r="OTP7" s="1814"/>
      <c r="OTQ7" s="1814"/>
      <c r="OTR7" s="1814"/>
      <c r="OTS7" s="1814"/>
      <c r="OTT7" s="1814"/>
      <c r="OTU7" s="1814"/>
      <c r="OTV7" s="1814"/>
      <c r="OTW7" s="1814"/>
      <c r="OTX7" s="1814"/>
      <c r="OTY7" s="1814"/>
      <c r="OTZ7" s="1814"/>
      <c r="OUA7" s="1814"/>
      <c r="OUB7" s="1814"/>
      <c r="OUC7" s="1814"/>
      <c r="OUD7" s="1814"/>
      <c r="OUE7" s="1814"/>
      <c r="OUF7" s="1814"/>
      <c r="OUG7" s="1814"/>
      <c r="OUH7" s="1814"/>
      <c r="OUI7" s="1814"/>
      <c r="OUJ7" s="1814"/>
      <c r="OUK7" s="1814"/>
      <c r="OUL7" s="1814"/>
      <c r="OUM7" s="1814"/>
      <c r="OUN7" s="1814"/>
      <c r="OUO7" s="1814"/>
      <c r="OUP7" s="1814"/>
      <c r="OUQ7" s="1814"/>
      <c r="OUR7" s="1814"/>
      <c r="OUS7" s="1814"/>
      <c r="OUT7" s="1814"/>
      <c r="OUU7" s="1814"/>
      <c r="OUV7" s="1814"/>
      <c r="OUW7" s="1814"/>
      <c r="OUX7" s="1814"/>
      <c r="OUY7" s="1814"/>
      <c r="OUZ7" s="1814"/>
      <c r="OVA7" s="1814"/>
      <c r="OVB7" s="1814"/>
      <c r="OVC7" s="1814"/>
      <c r="OVD7" s="1814"/>
      <c r="OVE7" s="1814"/>
      <c r="OVF7" s="1814"/>
      <c r="OVG7" s="1814"/>
      <c r="OVH7" s="1814"/>
      <c r="OVI7" s="1814"/>
      <c r="OVJ7" s="1814"/>
      <c r="OVK7" s="1814"/>
      <c r="OVL7" s="1814"/>
      <c r="OVM7" s="1814"/>
      <c r="OVN7" s="1814"/>
      <c r="OVO7" s="1814"/>
      <c r="OVP7" s="1814"/>
      <c r="OVQ7" s="1814"/>
      <c r="OVR7" s="1814"/>
      <c r="OVS7" s="1814"/>
      <c r="OVT7" s="1814"/>
      <c r="OVU7" s="1814"/>
      <c r="OVV7" s="1814"/>
      <c r="OVW7" s="1814"/>
      <c r="OVX7" s="1814"/>
      <c r="OVY7" s="1814"/>
      <c r="OVZ7" s="1814"/>
      <c r="OWA7" s="1814"/>
      <c r="OWB7" s="1814"/>
      <c r="OWC7" s="1814"/>
      <c r="OWD7" s="1814"/>
      <c r="OWE7" s="1814"/>
      <c r="OWF7" s="1814"/>
      <c r="OWG7" s="1814"/>
      <c r="OWH7" s="1814"/>
      <c r="OWI7" s="1814"/>
      <c r="OWJ7" s="1814"/>
      <c r="OWK7" s="1814"/>
      <c r="OWL7" s="1814"/>
      <c r="OWM7" s="1814"/>
      <c r="OWN7" s="1814"/>
      <c r="OWO7" s="1814"/>
      <c r="OWP7" s="1814"/>
      <c r="OWQ7" s="1814"/>
      <c r="OWR7" s="1814"/>
      <c r="OWS7" s="1814"/>
      <c r="OWT7" s="1814"/>
      <c r="OWU7" s="1814"/>
      <c r="OWV7" s="1814"/>
      <c r="OWW7" s="1814"/>
      <c r="OWX7" s="1814"/>
      <c r="OWY7" s="1814"/>
      <c r="OWZ7" s="1814"/>
      <c r="OXA7" s="1814"/>
      <c r="OXB7" s="1814"/>
      <c r="OXC7" s="1814"/>
      <c r="OXD7" s="1814"/>
      <c r="OXE7" s="1814"/>
      <c r="OXF7" s="1814"/>
      <c r="OXG7" s="1814"/>
      <c r="OXH7" s="1814"/>
      <c r="OXI7" s="1814"/>
      <c r="OXJ7" s="1814"/>
      <c r="OXK7" s="1814"/>
      <c r="OXL7" s="1814"/>
      <c r="OXM7" s="1814"/>
      <c r="OXN7" s="1814"/>
      <c r="OXO7" s="1814"/>
      <c r="OXP7" s="1814"/>
      <c r="OXQ7" s="1814"/>
      <c r="OXR7" s="1814"/>
      <c r="OXS7" s="1814"/>
      <c r="OXT7" s="1814"/>
      <c r="OXU7" s="1814"/>
      <c r="OXV7" s="1814"/>
      <c r="OXW7" s="1814"/>
      <c r="OXX7" s="1814"/>
      <c r="OXY7" s="1814"/>
      <c r="OXZ7" s="1814"/>
      <c r="OYA7" s="1814"/>
      <c r="OYB7" s="1814"/>
      <c r="OYC7" s="1814"/>
      <c r="OYD7" s="1814"/>
      <c r="OYE7" s="1814"/>
      <c r="OYF7" s="1814"/>
      <c r="OYG7" s="1814"/>
      <c r="OYH7" s="1814"/>
      <c r="OYI7" s="1814"/>
      <c r="OYJ7" s="1814"/>
      <c r="OYK7" s="1814"/>
      <c r="OYL7" s="1814"/>
      <c r="OYM7" s="1814"/>
      <c r="OYN7" s="1814"/>
      <c r="OYO7" s="1814"/>
      <c r="OYP7" s="1814"/>
      <c r="OYQ7" s="1814"/>
      <c r="OYR7" s="1814"/>
      <c r="OYS7" s="1814"/>
      <c r="OYT7" s="1814"/>
      <c r="OYU7" s="1814"/>
      <c r="OYV7" s="1814"/>
      <c r="OYW7" s="1814"/>
      <c r="OYX7" s="1814"/>
      <c r="OYY7" s="1814"/>
      <c r="OYZ7" s="1814"/>
      <c r="OZA7" s="1814"/>
      <c r="OZB7" s="1814"/>
      <c r="OZC7" s="1814"/>
      <c r="OZD7" s="1814"/>
      <c r="OZE7" s="1814"/>
      <c r="OZF7" s="1814"/>
      <c r="OZG7" s="1814"/>
      <c r="OZH7" s="1814"/>
      <c r="OZI7" s="1814"/>
      <c r="OZJ7" s="1814"/>
      <c r="OZK7" s="1814"/>
      <c r="OZL7" s="1814"/>
      <c r="OZM7" s="1814"/>
      <c r="OZN7" s="1814"/>
      <c r="OZO7" s="1814"/>
      <c r="OZP7" s="1814"/>
      <c r="OZQ7" s="1814"/>
      <c r="OZR7" s="1814"/>
      <c r="OZS7" s="1814"/>
      <c r="OZT7" s="1814"/>
      <c r="OZU7" s="1814"/>
      <c r="OZV7" s="1814"/>
      <c r="OZW7" s="1814"/>
      <c r="OZX7" s="1814"/>
      <c r="OZY7" s="1814"/>
      <c r="OZZ7" s="1814"/>
      <c r="PAA7" s="1814"/>
      <c r="PAB7" s="1814"/>
      <c r="PAC7" s="1814"/>
      <c r="PAD7" s="1814"/>
      <c r="PAE7" s="1814"/>
      <c r="PAF7" s="1814"/>
      <c r="PAG7" s="1814"/>
      <c r="PAH7" s="1814"/>
      <c r="PAI7" s="1814"/>
      <c r="PAJ7" s="1814"/>
      <c r="PAK7" s="1814"/>
      <c r="PAL7" s="1814"/>
      <c r="PAM7" s="1814"/>
      <c r="PAN7" s="1814"/>
      <c r="PAO7" s="1814"/>
      <c r="PAP7" s="1814"/>
      <c r="PAQ7" s="1814"/>
      <c r="PAR7" s="1814"/>
      <c r="PAS7" s="1814"/>
      <c r="PAT7" s="1814"/>
      <c r="PAU7" s="1814"/>
      <c r="PAV7" s="1814"/>
      <c r="PAW7" s="1814"/>
      <c r="PAX7" s="1814"/>
      <c r="PAY7" s="1814"/>
      <c r="PAZ7" s="1814"/>
      <c r="PBA7" s="1814"/>
      <c r="PBB7" s="1814"/>
      <c r="PBC7" s="1814"/>
      <c r="PBD7" s="1814"/>
      <c r="PBE7" s="1814"/>
      <c r="PBF7" s="1814"/>
      <c r="PBG7" s="1814"/>
      <c r="PBH7" s="1814"/>
      <c r="PBI7" s="1814"/>
      <c r="PBJ7" s="1814"/>
      <c r="PBK7" s="1814"/>
      <c r="PBL7" s="1814"/>
      <c r="PBM7" s="1814"/>
      <c r="PBN7" s="1814"/>
      <c r="PBO7" s="1814"/>
      <c r="PBP7" s="1814"/>
      <c r="PBQ7" s="1814"/>
      <c r="PBR7" s="1814"/>
      <c r="PBS7" s="1814"/>
      <c r="PBT7" s="1814"/>
      <c r="PBU7" s="1814"/>
      <c r="PBV7" s="1814"/>
      <c r="PBW7" s="1814"/>
      <c r="PBX7" s="1814"/>
      <c r="PBY7" s="1814"/>
      <c r="PBZ7" s="1814"/>
      <c r="PCA7" s="1814"/>
      <c r="PCB7" s="1814"/>
      <c r="PCC7" s="1814"/>
      <c r="PCD7" s="1814"/>
      <c r="PCE7" s="1814"/>
      <c r="PCF7" s="1814"/>
      <c r="PCG7" s="1814"/>
      <c r="PCH7" s="1814"/>
      <c r="PCI7" s="1814"/>
      <c r="PCJ7" s="1814"/>
      <c r="PCK7" s="1814"/>
      <c r="PCL7" s="1814"/>
      <c r="PCM7" s="1814"/>
      <c r="PCN7" s="1814"/>
      <c r="PCO7" s="1814"/>
      <c r="PCP7" s="1814"/>
      <c r="PCQ7" s="1814"/>
      <c r="PCR7" s="1814"/>
      <c r="PCS7" s="1814"/>
      <c r="PCT7" s="1814"/>
      <c r="PCU7" s="1814"/>
      <c r="PCV7" s="1814"/>
      <c r="PCW7" s="1814"/>
      <c r="PCX7" s="1814"/>
      <c r="PCY7" s="1814"/>
      <c r="PCZ7" s="1814"/>
      <c r="PDA7" s="1814"/>
      <c r="PDB7" s="1814"/>
      <c r="PDC7" s="1814"/>
      <c r="PDD7" s="1814"/>
      <c r="PDE7" s="1814"/>
      <c r="PDF7" s="1814"/>
      <c r="PDG7" s="1814"/>
      <c r="PDH7" s="1814"/>
      <c r="PDI7" s="1814"/>
      <c r="PDJ7" s="1814"/>
      <c r="PDK7" s="1814"/>
      <c r="PDL7" s="1814"/>
      <c r="PDM7" s="1814"/>
      <c r="PDN7" s="1814"/>
      <c r="PDO7" s="1814"/>
      <c r="PDP7" s="1814"/>
      <c r="PDQ7" s="1814"/>
      <c r="PDR7" s="1814"/>
      <c r="PDS7" s="1814"/>
      <c r="PDT7" s="1814"/>
      <c r="PDU7" s="1814"/>
      <c r="PDV7" s="1814"/>
      <c r="PDW7" s="1814"/>
      <c r="PDX7" s="1814"/>
      <c r="PDY7" s="1814"/>
      <c r="PDZ7" s="1814"/>
      <c r="PEA7" s="1814"/>
      <c r="PEB7" s="1814"/>
      <c r="PEC7" s="1814"/>
      <c r="PED7" s="1814"/>
      <c r="PEE7" s="1814"/>
      <c r="PEF7" s="1814"/>
      <c r="PEG7" s="1814"/>
      <c r="PEH7" s="1814"/>
      <c r="PEI7" s="1814"/>
      <c r="PEJ7" s="1814"/>
      <c r="PEK7" s="1814"/>
      <c r="PEL7" s="1814"/>
      <c r="PEM7" s="1814"/>
      <c r="PEN7" s="1814"/>
      <c r="PEO7" s="1814"/>
      <c r="PEP7" s="1814"/>
      <c r="PEQ7" s="1814"/>
      <c r="PER7" s="1814"/>
      <c r="PES7" s="1814"/>
      <c r="PET7" s="1814"/>
      <c r="PEU7" s="1814"/>
      <c r="PEV7" s="1814"/>
      <c r="PEW7" s="1814"/>
      <c r="PEX7" s="1814"/>
      <c r="PEY7" s="1814"/>
      <c r="PEZ7" s="1814"/>
      <c r="PFA7" s="1814"/>
      <c r="PFB7" s="1814"/>
      <c r="PFC7" s="1814"/>
      <c r="PFD7" s="1814"/>
      <c r="PFE7" s="1814"/>
      <c r="PFF7" s="1814"/>
      <c r="PFG7" s="1814"/>
      <c r="PFH7" s="1814"/>
      <c r="PFI7" s="1814"/>
      <c r="PFJ7" s="1814"/>
      <c r="PFK7" s="1814"/>
      <c r="PFL7" s="1814"/>
      <c r="PFM7" s="1814"/>
      <c r="PFN7" s="1814"/>
      <c r="PFO7" s="1814"/>
      <c r="PFP7" s="1814"/>
      <c r="PFQ7" s="1814"/>
      <c r="PFR7" s="1814"/>
      <c r="PFS7" s="1814"/>
      <c r="PFT7" s="1814"/>
      <c r="PFU7" s="1814"/>
      <c r="PFV7" s="1814"/>
      <c r="PFW7" s="1814"/>
      <c r="PFX7" s="1814"/>
      <c r="PFY7" s="1814"/>
      <c r="PFZ7" s="1814"/>
      <c r="PGA7" s="1814"/>
      <c r="PGB7" s="1814"/>
      <c r="PGC7" s="1814"/>
      <c r="PGD7" s="1814"/>
      <c r="PGE7" s="1814"/>
      <c r="PGF7" s="1814"/>
      <c r="PGG7" s="1814"/>
      <c r="PGH7" s="1814"/>
      <c r="PGI7" s="1814"/>
      <c r="PGJ7" s="1814"/>
      <c r="PGK7" s="1814"/>
      <c r="PGL7" s="1814"/>
      <c r="PGM7" s="1814"/>
      <c r="PGN7" s="1814"/>
      <c r="PGO7" s="1814"/>
      <c r="PGP7" s="1814"/>
      <c r="PGQ7" s="1814"/>
      <c r="PGR7" s="1814"/>
      <c r="PGS7" s="1814"/>
      <c r="PGT7" s="1814"/>
      <c r="PGU7" s="1814"/>
      <c r="PGV7" s="1814"/>
      <c r="PGW7" s="1814"/>
      <c r="PGX7" s="1814"/>
      <c r="PGY7" s="1814"/>
      <c r="PGZ7" s="1814"/>
      <c r="PHA7" s="1814"/>
      <c r="PHB7" s="1814"/>
      <c r="PHC7" s="1814"/>
      <c r="PHD7" s="1814"/>
      <c r="PHE7" s="1814"/>
      <c r="PHF7" s="1814"/>
      <c r="PHG7" s="1814"/>
      <c r="PHH7" s="1814"/>
      <c r="PHI7" s="1814"/>
      <c r="PHJ7" s="1814"/>
      <c r="PHK7" s="1814"/>
      <c r="PHL7" s="1814"/>
      <c r="PHM7" s="1814"/>
      <c r="PHN7" s="1814"/>
      <c r="PHO7" s="1814"/>
      <c r="PHP7" s="1814"/>
      <c r="PHQ7" s="1814"/>
      <c r="PHR7" s="1814"/>
      <c r="PHS7" s="1814"/>
      <c r="PHT7" s="1814"/>
      <c r="PHU7" s="1814"/>
      <c r="PHV7" s="1814"/>
      <c r="PHW7" s="1814"/>
      <c r="PHX7" s="1814"/>
      <c r="PHY7" s="1814"/>
      <c r="PHZ7" s="1814"/>
      <c r="PIA7" s="1814"/>
      <c r="PIB7" s="1814"/>
      <c r="PIC7" s="1814"/>
      <c r="PID7" s="1814"/>
      <c r="PIE7" s="1814"/>
      <c r="PIF7" s="1814"/>
      <c r="PIG7" s="1814"/>
      <c r="PIH7" s="1814"/>
      <c r="PII7" s="1814"/>
      <c r="PIJ7" s="1814"/>
      <c r="PIK7" s="1814"/>
      <c r="PIL7" s="1814"/>
      <c r="PIM7" s="1814"/>
      <c r="PIN7" s="1814"/>
      <c r="PIO7" s="1814"/>
      <c r="PIP7" s="1814"/>
      <c r="PIQ7" s="1814"/>
      <c r="PIR7" s="1814"/>
      <c r="PIS7" s="1814"/>
      <c r="PIT7" s="1814"/>
      <c r="PIU7" s="1814"/>
      <c r="PIV7" s="1814"/>
      <c r="PIW7" s="1814"/>
      <c r="PIX7" s="1814"/>
      <c r="PIY7" s="1814"/>
      <c r="PIZ7" s="1814"/>
      <c r="PJA7" s="1814"/>
      <c r="PJB7" s="1814"/>
      <c r="PJC7" s="1814"/>
      <c r="PJD7" s="1814"/>
      <c r="PJE7" s="1814"/>
      <c r="PJF7" s="1814"/>
      <c r="PJG7" s="1814"/>
      <c r="PJH7" s="1814"/>
      <c r="PJI7" s="1814"/>
      <c r="PJJ7" s="1814"/>
      <c r="PJK7" s="1814"/>
      <c r="PJL7" s="1814"/>
      <c r="PJM7" s="1814"/>
      <c r="PJN7" s="1814"/>
      <c r="PJO7" s="1814"/>
      <c r="PJP7" s="1814"/>
      <c r="PJQ7" s="1814"/>
      <c r="PJR7" s="1814"/>
      <c r="PJS7" s="1814"/>
      <c r="PJT7" s="1814"/>
      <c r="PJU7" s="1814"/>
      <c r="PJV7" s="1814"/>
      <c r="PJW7" s="1814"/>
      <c r="PJX7" s="1814"/>
      <c r="PJY7" s="1814"/>
      <c r="PJZ7" s="1814"/>
      <c r="PKA7" s="1814"/>
      <c r="PKB7" s="1814"/>
      <c r="PKC7" s="1814"/>
      <c r="PKD7" s="1814"/>
      <c r="PKE7" s="1814"/>
      <c r="PKF7" s="1814"/>
      <c r="PKG7" s="1814"/>
      <c r="PKH7" s="1814"/>
      <c r="PKI7" s="1814"/>
      <c r="PKJ7" s="1814"/>
      <c r="PKK7" s="1814"/>
      <c r="PKL7" s="1814"/>
      <c r="PKM7" s="1814"/>
      <c r="PKN7" s="1814"/>
      <c r="PKO7" s="1814"/>
      <c r="PKP7" s="1814"/>
      <c r="PKQ7" s="1814"/>
      <c r="PKR7" s="1814"/>
      <c r="PKS7" s="1814"/>
      <c r="PKT7" s="1814"/>
      <c r="PKU7" s="1814"/>
      <c r="PKV7" s="1814"/>
      <c r="PKW7" s="1814"/>
      <c r="PKX7" s="1814"/>
      <c r="PKY7" s="1814"/>
      <c r="PKZ7" s="1814"/>
      <c r="PLA7" s="1814"/>
      <c r="PLB7" s="1814"/>
      <c r="PLC7" s="1814"/>
      <c r="PLD7" s="1814"/>
      <c r="PLE7" s="1814"/>
      <c r="PLF7" s="1814"/>
      <c r="PLG7" s="1814"/>
      <c r="PLH7" s="1814"/>
      <c r="PLI7" s="1814"/>
      <c r="PLJ7" s="1814"/>
      <c r="PLK7" s="1814"/>
      <c r="PLL7" s="1814"/>
      <c r="PLM7" s="1814"/>
      <c r="PLN7" s="1814"/>
      <c r="PLO7" s="1814"/>
      <c r="PLP7" s="1814"/>
      <c r="PLQ7" s="1814"/>
      <c r="PLR7" s="1814"/>
      <c r="PLS7" s="1814"/>
      <c r="PLT7" s="1814"/>
      <c r="PLU7" s="1814"/>
      <c r="PLV7" s="1814"/>
      <c r="PLW7" s="1814"/>
      <c r="PLX7" s="1814"/>
      <c r="PLY7" s="1814"/>
      <c r="PLZ7" s="1814"/>
      <c r="PMA7" s="1814"/>
      <c r="PMB7" s="1814"/>
      <c r="PMC7" s="1814"/>
      <c r="PMD7" s="1814"/>
      <c r="PME7" s="1814"/>
      <c r="PMF7" s="1814"/>
      <c r="PMG7" s="1814"/>
      <c r="PMH7" s="1814"/>
      <c r="PMI7" s="1814"/>
      <c r="PMJ7" s="1814"/>
      <c r="PMK7" s="1814"/>
      <c r="PML7" s="1814"/>
      <c r="PMM7" s="1814"/>
      <c r="PMN7" s="1814"/>
      <c r="PMO7" s="1814"/>
      <c r="PMP7" s="1814"/>
      <c r="PMQ7" s="1814"/>
      <c r="PMR7" s="1814"/>
      <c r="PMS7" s="1814"/>
      <c r="PMT7" s="1814"/>
      <c r="PMU7" s="1814"/>
      <c r="PMV7" s="1814"/>
      <c r="PMW7" s="1814"/>
      <c r="PMX7" s="1814"/>
      <c r="PMY7" s="1814"/>
      <c r="PMZ7" s="1814"/>
      <c r="PNA7" s="1814"/>
      <c r="PNB7" s="1814"/>
      <c r="PNC7" s="1814"/>
      <c r="PND7" s="1814"/>
      <c r="PNE7" s="1814"/>
      <c r="PNF7" s="1814"/>
      <c r="PNG7" s="1814"/>
      <c r="PNH7" s="1814"/>
      <c r="PNI7" s="1814"/>
      <c r="PNJ7" s="1814"/>
      <c r="PNK7" s="1814"/>
      <c r="PNL7" s="1814"/>
      <c r="PNM7" s="1814"/>
      <c r="PNN7" s="1814"/>
      <c r="PNO7" s="1814"/>
      <c r="PNP7" s="1814"/>
      <c r="PNQ7" s="1814"/>
      <c r="PNR7" s="1814"/>
      <c r="PNS7" s="1814"/>
      <c r="PNT7" s="1814"/>
      <c r="PNU7" s="1814"/>
      <c r="PNV7" s="1814"/>
      <c r="PNW7" s="1814"/>
      <c r="PNX7" s="1814"/>
      <c r="PNY7" s="1814"/>
      <c r="PNZ7" s="1814"/>
      <c r="POA7" s="1814"/>
      <c r="POB7" s="1814"/>
      <c r="POC7" s="1814"/>
      <c r="POD7" s="1814"/>
      <c r="POE7" s="1814"/>
      <c r="POF7" s="1814"/>
      <c r="POG7" s="1814"/>
      <c r="POH7" s="1814"/>
      <c r="POI7" s="1814"/>
      <c r="POJ7" s="1814"/>
      <c r="POK7" s="1814"/>
      <c r="POL7" s="1814"/>
      <c r="POM7" s="1814"/>
      <c r="PON7" s="1814"/>
      <c r="POO7" s="1814"/>
      <c r="POP7" s="1814"/>
      <c r="POQ7" s="1814"/>
      <c r="POR7" s="1814"/>
      <c r="POS7" s="1814"/>
      <c r="POT7" s="1814"/>
      <c r="POU7" s="1814"/>
      <c r="POV7" s="1814"/>
      <c r="POW7" s="1814"/>
      <c r="POX7" s="1814"/>
      <c r="POY7" s="1814"/>
      <c r="POZ7" s="1814"/>
      <c r="PPA7" s="1814"/>
      <c r="PPB7" s="1814"/>
      <c r="PPC7" s="1814"/>
      <c r="PPD7" s="1814"/>
      <c r="PPE7" s="1814"/>
      <c r="PPF7" s="1814"/>
      <c r="PPG7" s="1814"/>
      <c r="PPH7" s="1814"/>
      <c r="PPI7" s="1814"/>
      <c r="PPJ7" s="1814"/>
      <c r="PPK7" s="1814"/>
      <c r="PPL7" s="1814"/>
      <c r="PPM7" s="1814"/>
      <c r="PPN7" s="1814"/>
      <c r="PPO7" s="1814"/>
      <c r="PPP7" s="1814"/>
      <c r="PPQ7" s="1814"/>
      <c r="PPR7" s="1814"/>
      <c r="PPS7" s="1814"/>
      <c r="PPT7" s="1814"/>
      <c r="PPU7" s="1814"/>
      <c r="PPV7" s="1814"/>
      <c r="PPW7" s="1814"/>
      <c r="PPX7" s="1814"/>
      <c r="PPY7" s="1814"/>
      <c r="PPZ7" s="1814"/>
      <c r="PQA7" s="1814"/>
      <c r="PQB7" s="1814"/>
      <c r="PQC7" s="1814"/>
      <c r="PQD7" s="1814"/>
      <c r="PQE7" s="1814"/>
      <c r="PQF7" s="1814"/>
      <c r="PQG7" s="1814"/>
      <c r="PQH7" s="1814"/>
      <c r="PQI7" s="1814"/>
      <c r="PQJ7" s="1814"/>
      <c r="PQK7" s="1814"/>
      <c r="PQL7" s="1814"/>
      <c r="PQM7" s="1814"/>
      <c r="PQN7" s="1814"/>
      <c r="PQO7" s="1814"/>
      <c r="PQP7" s="1814"/>
      <c r="PQQ7" s="1814"/>
      <c r="PQR7" s="1814"/>
      <c r="PQS7" s="1814"/>
      <c r="PQT7" s="1814"/>
      <c r="PQU7" s="1814"/>
      <c r="PQV7" s="1814"/>
      <c r="PQW7" s="1814"/>
      <c r="PQX7" s="1814"/>
      <c r="PQY7" s="1814"/>
      <c r="PQZ7" s="1814"/>
      <c r="PRA7" s="1814"/>
      <c r="PRB7" s="1814"/>
      <c r="PRC7" s="1814"/>
      <c r="PRD7" s="1814"/>
      <c r="PRE7" s="1814"/>
      <c r="PRF7" s="1814"/>
      <c r="PRG7" s="1814"/>
      <c r="PRH7" s="1814"/>
      <c r="PRI7" s="1814"/>
      <c r="PRJ7" s="1814"/>
      <c r="PRK7" s="1814"/>
      <c r="PRL7" s="1814"/>
      <c r="PRM7" s="1814"/>
      <c r="PRN7" s="1814"/>
      <c r="PRO7" s="1814"/>
      <c r="PRP7" s="1814"/>
      <c r="PRQ7" s="1814"/>
      <c r="PRR7" s="1814"/>
      <c r="PRS7" s="1814"/>
      <c r="PRT7" s="1814"/>
      <c r="PRU7" s="1814"/>
      <c r="PRV7" s="1814"/>
      <c r="PRW7" s="1814"/>
      <c r="PRX7" s="1814"/>
      <c r="PRY7" s="1814"/>
      <c r="PRZ7" s="1814"/>
      <c r="PSA7" s="1814"/>
      <c r="PSB7" s="1814"/>
      <c r="PSC7" s="1814"/>
      <c r="PSD7" s="1814"/>
      <c r="PSE7" s="1814"/>
      <c r="PSF7" s="1814"/>
      <c r="PSG7" s="1814"/>
      <c r="PSH7" s="1814"/>
      <c r="PSI7" s="1814"/>
      <c r="PSJ7" s="1814"/>
      <c r="PSK7" s="1814"/>
      <c r="PSL7" s="1814"/>
      <c r="PSM7" s="1814"/>
      <c r="PSN7" s="1814"/>
      <c r="PSO7" s="1814"/>
      <c r="PSP7" s="1814"/>
      <c r="PSQ7" s="1814"/>
      <c r="PSR7" s="1814"/>
      <c r="PSS7" s="1814"/>
      <c r="PST7" s="1814"/>
      <c r="PSU7" s="1814"/>
      <c r="PSV7" s="1814"/>
      <c r="PSW7" s="1814"/>
      <c r="PSX7" s="1814"/>
      <c r="PSY7" s="1814"/>
      <c r="PSZ7" s="1814"/>
      <c r="PTA7" s="1814"/>
      <c r="PTB7" s="1814"/>
      <c r="PTC7" s="1814"/>
      <c r="PTD7" s="1814"/>
      <c r="PTE7" s="1814"/>
      <c r="PTF7" s="1814"/>
      <c r="PTG7" s="1814"/>
      <c r="PTH7" s="1814"/>
      <c r="PTI7" s="1814"/>
      <c r="PTJ7" s="1814"/>
      <c r="PTK7" s="1814"/>
      <c r="PTL7" s="1814"/>
      <c r="PTM7" s="1814"/>
      <c r="PTN7" s="1814"/>
      <c r="PTO7" s="1814"/>
      <c r="PTP7" s="1814"/>
      <c r="PTQ7" s="1814"/>
      <c r="PTR7" s="1814"/>
      <c r="PTS7" s="1814"/>
      <c r="PTT7" s="1814"/>
      <c r="PTU7" s="1814"/>
      <c r="PTV7" s="1814"/>
      <c r="PTW7" s="1814"/>
      <c r="PTX7" s="1814"/>
      <c r="PTY7" s="1814"/>
      <c r="PTZ7" s="1814"/>
      <c r="PUA7" s="1814"/>
      <c r="PUB7" s="1814"/>
      <c r="PUC7" s="1814"/>
      <c r="PUD7" s="1814"/>
      <c r="PUE7" s="1814"/>
      <c r="PUF7" s="1814"/>
      <c r="PUG7" s="1814"/>
      <c r="PUH7" s="1814"/>
      <c r="PUI7" s="1814"/>
      <c r="PUJ7" s="1814"/>
      <c r="PUK7" s="1814"/>
      <c r="PUL7" s="1814"/>
      <c r="PUM7" s="1814"/>
      <c r="PUN7" s="1814"/>
      <c r="PUO7" s="1814"/>
      <c r="PUP7" s="1814"/>
      <c r="PUQ7" s="1814"/>
      <c r="PUR7" s="1814"/>
      <c r="PUS7" s="1814"/>
      <c r="PUT7" s="1814"/>
      <c r="PUU7" s="1814"/>
      <c r="PUV7" s="1814"/>
      <c r="PUW7" s="1814"/>
      <c r="PUX7" s="1814"/>
      <c r="PUY7" s="1814"/>
      <c r="PUZ7" s="1814"/>
      <c r="PVA7" s="1814"/>
      <c r="PVB7" s="1814"/>
      <c r="PVC7" s="1814"/>
      <c r="PVD7" s="1814"/>
      <c r="PVE7" s="1814"/>
      <c r="PVF7" s="1814"/>
      <c r="PVG7" s="1814"/>
      <c r="PVH7" s="1814"/>
      <c r="PVI7" s="1814"/>
      <c r="PVJ7" s="1814"/>
      <c r="PVK7" s="1814"/>
      <c r="PVL7" s="1814"/>
      <c r="PVM7" s="1814"/>
      <c r="PVN7" s="1814"/>
      <c r="PVO7" s="1814"/>
      <c r="PVP7" s="1814"/>
      <c r="PVQ7" s="1814"/>
      <c r="PVR7" s="1814"/>
      <c r="PVS7" s="1814"/>
      <c r="PVT7" s="1814"/>
      <c r="PVU7" s="1814"/>
      <c r="PVV7" s="1814"/>
      <c r="PVW7" s="1814"/>
      <c r="PVX7" s="1814"/>
      <c r="PVY7" s="1814"/>
      <c r="PVZ7" s="1814"/>
      <c r="PWA7" s="1814"/>
      <c r="PWB7" s="1814"/>
      <c r="PWC7" s="1814"/>
      <c r="PWD7" s="1814"/>
      <c r="PWE7" s="1814"/>
      <c r="PWF7" s="1814"/>
      <c r="PWG7" s="1814"/>
      <c r="PWH7" s="1814"/>
      <c r="PWI7" s="1814"/>
      <c r="PWJ7" s="1814"/>
      <c r="PWK7" s="1814"/>
      <c r="PWL7" s="1814"/>
      <c r="PWM7" s="1814"/>
      <c r="PWN7" s="1814"/>
      <c r="PWO7" s="1814"/>
      <c r="PWP7" s="1814"/>
      <c r="PWQ7" s="1814"/>
      <c r="PWR7" s="1814"/>
      <c r="PWS7" s="1814"/>
      <c r="PWT7" s="1814"/>
      <c r="PWU7" s="1814"/>
      <c r="PWV7" s="1814"/>
      <c r="PWW7" s="1814"/>
      <c r="PWX7" s="1814"/>
      <c r="PWY7" s="1814"/>
      <c r="PWZ7" s="1814"/>
      <c r="PXA7" s="1814"/>
      <c r="PXB7" s="1814"/>
      <c r="PXC7" s="1814"/>
      <c r="PXD7" s="1814"/>
      <c r="PXE7" s="1814"/>
      <c r="PXF7" s="1814"/>
      <c r="PXG7" s="1814"/>
      <c r="PXH7" s="1814"/>
      <c r="PXI7" s="1814"/>
      <c r="PXJ7" s="1814"/>
      <c r="PXK7" s="1814"/>
      <c r="PXL7" s="1814"/>
      <c r="PXM7" s="1814"/>
      <c r="PXN7" s="1814"/>
      <c r="PXO7" s="1814"/>
      <c r="PXP7" s="1814"/>
      <c r="PXQ7" s="1814"/>
      <c r="PXR7" s="1814"/>
      <c r="PXS7" s="1814"/>
      <c r="PXT7" s="1814"/>
      <c r="PXU7" s="1814"/>
      <c r="PXV7" s="1814"/>
      <c r="PXW7" s="1814"/>
      <c r="PXX7" s="1814"/>
      <c r="PXY7" s="1814"/>
      <c r="PXZ7" s="1814"/>
      <c r="PYA7" s="1814"/>
      <c r="PYB7" s="1814"/>
      <c r="PYC7" s="1814"/>
      <c r="PYD7" s="1814"/>
      <c r="PYE7" s="1814"/>
      <c r="PYF7" s="1814"/>
      <c r="PYG7" s="1814"/>
      <c r="PYH7" s="1814"/>
      <c r="PYI7" s="1814"/>
      <c r="PYJ7" s="1814"/>
      <c r="PYK7" s="1814"/>
      <c r="PYL7" s="1814"/>
      <c r="PYM7" s="1814"/>
      <c r="PYN7" s="1814"/>
      <c r="PYO7" s="1814"/>
      <c r="PYP7" s="1814"/>
      <c r="PYQ7" s="1814"/>
      <c r="PYR7" s="1814"/>
      <c r="PYS7" s="1814"/>
      <c r="PYT7" s="1814"/>
      <c r="PYU7" s="1814"/>
      <c r="PYV7" s="1814"/>
      <c r="PYW7" s="1814"/>
      <c r="PYX7" s="1814"/>
      <c r="PYY7" s="1814"/>
      <c r="PYZ7" s="1814"/>
      <c r="PZA7" s="1814"/>
      <c r="PZB7" s="1814"/>
      <c r="PZC7" s="1814"/>
      <c r="PZD7" s="1814"/>
      <c r="PZE7" s="1814"/>
      <c r="PZF7" s="1814"/>
      <c r="PZG7" s="1814"/>
      <c r="PZH7" s="1814"/>
      <c r="PZI7" s="1814"/>
      <c r="PZJ7" s="1814"/>
      <c r="PZK7" s="1814"/>
      <c r="PZL7" s="1814"/>
      <c r="PZM7" s="1814"/>
      <c r="PZN7" s="1814"/>
      <c r="PZO7" s="1814"/>
      <c r="PZP7" s="1814"/>
      <c r="PZQ7" s="1814"/>
      <c r="PZR7" s="1814"/>
      <c r="PZS7" s="1814"/>
      <c r="PZT7" s="1814"/>
      <c r="PZU7" s="1814"/>
      <c r="PZV7" s="1814"/>
      <c r="PZW7" s="1814"/>
      <c r="PZX7" s="1814"/>
      <c r="PZY7" s="1814"/>
      <c r="PZZ7" s="1814"/>
      <c r="QAA7" s="1814"/>
      <c r="QAB7" s="1814"/>
      <c r="QAC7" s="1814"/>
      <c r="QAD7" s="1814"/>
      <c r="QAE7" s="1814"/>
      <c r="QAF7" s="1814"/>
      <c r="QAG7" s="1814"/>
      <c r="QAH7" s="1814"/>
      <c r="QAI7" s="1814"/>
      <c r="QAJ7" s="1814"/>
      <c r="QAK7" s="1814"/>
      <c r="QAL7" s="1814"/>
      <c r="QAM7" s="1814"/>
      <c r="QAN7" s="1814"/>
      <c r="QAO7" s="1814"/>
      <c r="QAP7" s="1814"/>
      <c r="QAQ7" s="1814"/>
      <c r="QAR7" s="1814"/>
      <c r="QAS7" s="1814"/>
      <c r="QAT7" s="1814"/>
      <c r="QAU7" s="1814"/>
      <c r="QAV7" s="1814"/>
      <c r="QAW7" s="1814"/>
      <c r="QAX7" s="1814"/>
      <c r="QAY7" s="1814"/>
      <c r="QAZ7" s="1814"/>
      <c r="QBA7" s="1814"/>
      <c r="QBB7" s="1814"/>
      <c r="QBC7" s="1814"/>
      <c r="QBD7" s="1814"/>
      <c r="QBE7" s="1814"/>
      <c r="QBF7" s="1814"/>
      <c r="QBG7" s="1814"/>
      <c r="QBH7" s="1814"/>
      <c r="QBI7" s="1814"/>
      <c r="QBJ7" s="1814"/>
      <c r="QBK7" s="1814"/>
      <c r="QBL7" s="1814"/>
      <c r="QBM7" s="1814"/>
      <c r="QBN7" s="1814"/>
      <c r="QBO7" s="1814"/>
      <c r="QBP7" s="1814"/>
      <c r="QBQ7" s="1814"/>
      <c r="QBR7" s="1814"/>
      <c r="QBS7" s="1814"/>
      <c r="QBT7" s="1814"/>
      <c r="QBU7" s="1814"/>
      <c r="QBV7" s="1814"/>
      <c r="QBW7" s="1814"/>
      <c r="QBX7" s="1814"/>
      <c r="QBY7" s="1814"/>
      <c r="QBZ7" s="1814"/>
      <c r="QCA7" s="1814"/>
      <c r="QCB7" s="1814"/>
      <c r="QCC7" s="1814"/>
      <c r="QCD7" s="1814"/>
      <c r="QCE7" s="1814"/>
      <c r="QCF7" s="1814"/>
      <c r="QCG7" s="1814"/>
      <c r="QCH7" s="1814"/>
      <c r="QCI7" s="1814"/>
      <c r="QCJ7" s="1814"/>
      <c r="QCK7" s="1814"/>
      <c r="QCL7" s="1814"/>
      <c r="QCM7" s="1814"/>
      <c r="QCN7" s="1814"/>
      <c r="QCO7" s="1814"/>
      <c r="QCP7" s="1814"/>
      <c r="QCQ7" s="1814"/>
      <c r="QCR7" s="1814"/>
      <c r="QCS7" s="1814"/>
      <c r="QCT7" s="1814"/>
      <c r="QCU7" s="1814"/>
      <c r="QCV7" s="1814"/>
      <c r="QCW7" s="1814"/>
      <c r="QCX7" s="1814"/>
      <c r="QCY7" s="1814"/>
      <c r="QCZ7" s="1814"/>
      <c r="QDA7" s="1814"/>
      <c r="QDB7" s="1814"/>
      <c r="QDC7" s="1814"/>
      <c r="QDD7" s="1814"/>
      <c r="QDE7" s="1814"/>
      <c r="QDF7" s="1814"/>
      <c r="QDG7" s="1814"/>
      <c r="QDH7" s="1814"/>
      <c r="QDI7" s="1814"/>
      <c r="QDJ7" s="1814"/>
      <c r="QDK7" s="1814"/>
      <c r="QDL7" s="1814"/>
      <c r="QDM7" s="1814"/>
      <c r="QDN7" s="1814"/>
      <c r="QDO7" s="1814"/>
      <c r="QDP7" s="1814"/>
      <c r="QDQ7" s="1814"/>
      <c r="QDR7" s="1814"/>
      <c r="QDS7" s="1814"/>
      <c r="QDT7" s="1814"/>
      <c r="QDU7" s="1814"/>
      <c r="QDV7" s="1814"/>
      <c r="QDW7" s="1814"/>
      <c r="QDX7" s="1814"/>
      <c r="QDY7" s="1814"/>
      <c r="QDZ7" s="1814"/>
      <c r="QEA7" s="1814"/>
      <c r="QEB7" s="1814"/>
      <c r="QEC7" s="1814"/>
      <c r="QED7" s="1814"/>
      <c r="QEE7" s="1814"/>
      <c r="QEF7" s="1814"/>
      <c r="QEG7" s="1814"/>
      <c r="QEH7" s="1814"/>
      <c r="QEI7" s="1814"/>
      <c r="QEJ7" s="1814"/>
      <c r="QEK7" s="1814"/>
      <c r="QEL7" s="1814"/>
      <c r="QEM7" s="1814"/>
      <c r="QEN7" s="1814"/>
      <c r="QEO7" s="1814"/>
      <c r="QEP7" s="1814"/>
      <c r="QEQ7" s="1814"/>
      <c r="QER7" s="1814"/>
      <c r="QES7" s="1814"/>
      <c r="QET7" s="1814"/>
      <c r="QEU7" s="1814"/>
      <c r="QEV7" s="1814"/>
      <c r="QEW7" s="1814"/>
      <c r="QEX7" s="1814"/>
      <c r="QEY7" s="1814"/>
      <c r="QEZ7" s="1814"/>
      <c r="QFA7" s="1814"/>
      <c r="QFB7" s="1814"/>
      <c r="QFC7" s="1814"/>
      <c r="QFD7" s="1814"/>
      <c r="QFE7" s="1814"/>
      <c r="QFF7" s="1814"/>
      <c r="QFG7" s="1814"/>
      <c r="QFH7" s="1814"/>
      <c r="QFI7" s="1814"/>
      <c r="QFJ7" s="1814"/>
      <c r="QFK7" s="1814"/>
      <c r="QFL7" s="1814"/>
      <c r="QFM7" s="1814"/>
      <c r="QFN7" s="1814"/>
      <c r="QFO7" s="1814"/>
      <c r="QFP7" s="1814"/>
      <c r="QFQ7" s="1814"/>
      <c r="QFR7" s="1814"/>
      <c r="QFS7" s="1814"/>
      <c r="QFT7" s="1814"/>
      <c r="QFU7" s="1814"/>
      <c r="QFV7" s="1814"/>
      <c r="QFW7" s="1814"/>
      <c r="QFX7" s="1814"/>
      <c r="QFY7" s="1814"/>
      <c r="QFZ7" s="1814"/>
      <c r="QGA7" s="1814"/>
      <c r="QGB7" s="1814"/>
      <c r="QGC7" s="1814"/>
      <c r="QGD7" s="1814"/>
      <c r="QGE7" s="1814"/>
      <c r="QGF7" s="1814"/>
      <c r="QGG7" s="1814"/>
      <c r="QGH7" s="1814"/>
      <c r="QGI7" s="1814"/>
      <c r="QGJ7" s="1814"/>
      <c r="QGK7" s="1814"/>
      <c r="QGL7" s="1814"/>
      <c r="QGM7" s="1814"/>
      <c r="QGN7" s="1814"/>
      <c r="QGO7" s="1814"/>
      <c r="QGP7" s="1814"/>
      <c r="QGQ7" s="1814"/>
      <c r="QGR7" s="1814"/>
      <c r="QGS7" s="1814"/>
      <c r="QGT7" s="1814"/>
      <c r="QGU7" s="1814"/>
      <c r="QGV7" s="1814"/>
      <c r="QGW7" s="1814"/>
      <c r="QGX7" s="1814"/>
      <c r="QGY7" s="1814"/>
      <c r="QGZ7" s="1814"/>
      <c r="QHA7" s="1814"/>
      <c r="QHB7" s="1814"/>
      <c r="QHC7" s="1814"/>
      <c r="QHD7" s="1814"/>
      <c r="QHE7" s="1814"/>
      <c r="QHF7" s="1814"/>
      <c r="QHG7" s="1814"/>
      <c r="QHH7" s="1814"/>
      <c r="QHI7" s="1814"/>
      <c r="QHJ7" s="1814"/>
      <c r="QHK7" s="1814"/>
      <c r="QHL7" s="1814"/>
      <c r="QHM7" s="1814"/>
      <c r="QHN7" s="1814"/>
      <c r="QHO7" s="1814"/>
      <c r="QHP7" s="1814"/>
      <c r="QHQ7" s="1814"/>
      <c r="QHR7" s="1814"/>
      <c r="QHS7" s="1814"/>
      <c r="QHT7" s="1814"/>
      <c r="QHU7" s="1814"/>
      <c r="QHV7" s="1814"/>
      <c r="QHW7" s="1814"/>
      <c r="QHX7" s="1814"/>
      <c r="QHY7" s="1814"/>
      <c r="QHZ7" s="1814"/>
      <c r="QIA7" s="1814"/>
      <c r="QIB7" s="1814"/>
      <c r="QIC7" s="1814"/>
      <c r="QID7" s="1814"/>
      <c r="QIE7" s="1814"/>
      <c r="QIF7" s="1814"/>
      <c r="QIG7" s="1814"/>
      <c r="QIH7" s="1814"/>
      <c r="QII7" s="1814"/>
      <c r="QIJ7" s="1814"/>
      <c r="QIK7" s="1814"/>
      <c r="QIL7" s="1814"/>
      <c r="QIM7" s="1814"/>
      <c r="QIN7" s="1814"/>
      <c r="QIO7" s="1814"/>
      <c r="QIP7" s="1814"/>
      <c r="QIQ7" s="1814"/>
      <c r="QIR7" s="1814"/>
      <c r="QIS7" s="1814"/>
      <c r="QIT7" s="1814"/>
      <c r="QIU7" s="1814"/>
      <c r="QIV7" s="1814"/>
      <c r="QIW7" s="1814"/>
      <c r="QIX7" s="1814"/>
      <c r="QIY7" s="1814"/>
      <c r="QIZ7" s="1814"/>
      <c r="QJA7" s="1814"/>
      <c r="QJB7" s="1814"/>
      <c r="QJC7" s="1814"/>
      <c r="QJD7" s="1814"/>
      <c r="QJE7" s="1814"/>
      <c r="QJF7" s="1814"/>
      <c r="QJG7" s="1814"/>
      <c r="QJH7" s="1814"/>
      <c r="QJI7" s="1814"/>
      <c r="QJJ7" s="1814"/>
      <c r="QJK7" s="1814"/>
      <c r="QJL7" s="1814"/>
      <c r="QJM7" s="1814"/>
      <c r="QJN7" s="1814"/>
      <c r="QJO7" s="1814"/>
      <c r="QJP7" s="1814"/>
      <c r="QJQ7" s="1814"/>
      <c r="QJR7" s="1814"/>
      <c r="QJS7" s="1814"/>
      <c r="QJT7" s="1814"/>
      <c r="QJU7" s="1814"/>
      <c r="QJV7" s="1814"/>
      <c r="QJW7" s="1814"/>
      <c r="QJX7" s="1814"/>
      <c r="QJY7" s="1814"/>
      <c r="QJZ7" s="1814"/>
      <c r="QKA7" s="1814"/>
      <c r="QKB7" s="1814"/>
      <c r="QKC7" s="1814"/>
      <c r="QKD7" s="1814"/>
      <c r="QKE7" s="1814"/>
      <c r="QKF7" s="1814"/>
      <c r="QKG7" s="1814"/>
      <c r="QKH7" s="1814"/>
      <c r="QKI7" s="1814"/>
      <c r="QKJ7" s="1814"/>
      <c r="QKK7" s="1814"/>
      <c r="QKL7" s="1814"/>
      <c r="QKM7" s="1814"/>
      <c r="QKN7" s="1814"/>
      <c r="QKO7" s="1814"/>
      <c r="QKP7" s="1814"/>
      <c r="QKQ7" s="1814"/>
      <c r="QKR7" s="1814"/>
      <c r="QKS7" s="1814"/>
      <c r="QKT7" s="1814"/>
      <c r="QKU7" s="1814"/>
      <c r="QKV7" s="1814"/>
      <c r="QKW7" s="1814"/>
      <c r="QKX7" s="1814"/>
      <c r="QKY7" s="1814"/>
      <c r="QKZ7" s="1814"/>
      <c r="QLA7" s="1814"/>
      <c r="QLB7" s="1814"/>
      <c r="QLC7" s="1814"/>
      <c r="QLD7" s="1814"/>
      <c r="QLE7" s="1814"/>
      <c r="QLF7" s="1814"/>
      <c r="QLG7" s="1814"/>
      <c r="QLH7" s="1814"/>
      <c r="QLI7" s="1814"/>
      <c r="QLJ7" s="1814"/>
      <c r="QLK7" s="1814"/>
      <c r="QLL7" s="1814"/>
      <c r="QLM7" s="1814"/>
      <c r="QLN7" s="1814"/>
      <c r="QLO7" s="1814"/>
      <c r="QLP7" s="1814"/>
      <c r="QLQ7" s="1814"/>
      <c r="QLR7" s="1814"/>
      <c r="QLS7" s="1814"/>
      <c r="QLT7" s="1814"/>
      <c r="QLU7" s="1814"/>
      <c r="QLV7" s="1814"/>
      <c r="QLW7" s="1814"/>
      <c r="QLX7" s="1814"/>
      <c r="QLY7" s="1814"/>
      <c r="QLZ7" s="1814"/>
      <c r="QMA7" s="1814"/>
      <c r="QMB7" s="1814"/>
      <c r="QMC7" s="1814"/>
      <c r="QMD7" s="1814"/>
      <c r="QME7" s="1814"/>
      <c r="QMF7" s="1814"/>
      <c r="QMG7" s="1814"/>
      <c r="QMH7" s="1814"/>
      <c r="QMI7" s="1814"/>
      <c r="QMJ7" s="1814"/>
      <c r="QMK7" s="1814"/>
      <c r="QML7" s="1814"/>
      <c r="QMM7" s="1814"/>
      <c r="QMN7" s="1814"/>
      <c r="QMO7" s="1814"/>
      <c r="QMP7" s="1814"/>
      <c r="QMQ7" s="1814"/>
      <c r="QMR7" s="1814"/>
      <c r="QMS7" s="1814"/>
      <c r="QMT7" s="1814"/>
      <c r="QMU7" s="1814"/>
      <c r="QMV7" s="1814"/>
      <c r="QMW7" s="1814"/>
      <c r="QMX7" s="1814"/>
      <c r="QMY7" s="1814"/>
      <c r="QMZ7" s="1814"/>
      <c r="QNA7" s="1814"/>
      <c r="QNB7" s="1814"/>
      <c r="QNC7" s="1814"/>
      <c r="QND7" s="1814"/>
      <c r="QNE7" s="1814"/>
      <c r="QNF7" s="1814"/>
      <c r="QNG7" s="1814"/>
      <c r="QNH7" s="1814"/>
      <c r="QNI7" s="1814"/>
      <c r="QNJ7" s="1814"/>
      <c r="QNK7" s="1814"/>
      <c r="QNL7" s="1814"/>
      <c r="QNM7" s="1814"/>
      <c r="QNN7" s="1814"/>
      <c r="QNO7" s="1814"/>
      <c r="QNP7" s="1814"/>
      <c r="QNQ7" s="1814"/>
      <c r="QNR7" s="1814"/>
      <c r="QNS7" s="1814"/>
      <c r="QNT7" s="1814"/>
      <c r="QNU7" s="1814"/>
      <c r="QNV7" s="1814"/>
      <c r="QNW7" s="1814"/>
      <c r="QNX7" s="1814"/>
      <c r="QNY7" s="1814"/>
      <c r="QNZ7" s="1814"/>
      <c r="QOA7" s="1814"/>
      <c r="QOB7" s="1814"/>
      <c r="QOC7" s="1814"/>
      <c r="QOD7" s="1814"/>
      <c r="QOE7" s="1814"/>
      <c r="QOF7" s="1814"/>
      <c r="QOG7" s="1814"/>
      <c r="QOH7" s="1814"/>
      <c r="QOI7" s="1814"/>
      <c r="QOJ7" s="1814"/>
      <c r="QOK7" s="1814"/>
      <c r="QOL7" s="1814"/>
      <c r="QOM7" s="1814"/>
      <c r="QON7" s="1814"/>
      <c r="QOO7" s="1814"/>
      <c r="QOP7" s="1814"/>
      <c r="QOQ7" s="1814"/>
      <c r="QOR7" s="1814"/>
      <c r="QOS7" s="1814"/>
      <c r="QOT7" s="1814"/>
      <c r="QOU7" s="1814"/>
      <c r="QOV7" s="1814"/>
      <c r="QOW7" s="1814"/>
      <c r="QOX7" s="1814"/>
      <c r="QOY7" s="1814"/>
      <c r="QOZ7" s="1814"/>
      <c r="QPA7" s="1814"/>
      <c r="QPB7" s="1814"/>
      <c r="QPC7" s="1814"/>
      <c r="QPD7" s="1814"/>
      <c r="QPE7" s="1814"/>
      <c r="QPF7" s="1814"/>
      <c r="QPG7" s="1814"/>
      <c r="QPH7" s="1814"/>
      <c r="QPI7" s="1814"/>
      <c r="QPJ7" s="1814"/>
      <c r="QPK7" s="1814"/>
      <c r="QPL7" s="1814"/>
      <c r="QPM7" s="1814"/>
      <c r="QPN7" s="1814"/>
      <c r="QPO7" s="1814"/>
      <c r="QPP7" s="1814"/>
      <c r="QPQ7" s="1814"/>
      <c r="QPR7" s="1814"/>
      <c r="QPS7" s="1814"/>
      <c r="QPT7" s="1814"/>
      <c r="QPU7" s="1814"/>
      <c r="QPV7" s="1814"/>
      <c r="QPW7" s="1814"/>
      <c r="QPX7" s="1814"/>
      <c r="QPY7" s="1814"/>
      <c r="QPZ7" s="1814"/>
      <c r="QQA7" s="1814"/>
      <c r="QQB7" s="1814"/>
      <c r="QQC7" s="1814"/>
      <c r="QQD7" s="1814"/>
      <c r="QQE7" s="1814"/>
      <c r="QQF7" s="1814"/>
      <c r="QQG7" s="1814"/>
      <c r="QQH7" s="1814"/>
      <c r="QQI7" s="1814"/>
      <c r="QQJ7" s="1814"/>
      <c r="QQK7" s="1814"/>
      <c r="QQL7" s="1814"/>
      <c r="QQM7" s="1814"/>
      <c r="QQN7" s="1814"/>
      <c r="QQO7" s="1814"/>
      <c r="QQP7" s="1814"/>
      <c r="QQQ7" s="1814"/>
      <c r="QQR7" s="1814"/>
      <c r="QQS7" s="1814"/>
      <c r="QQT7" s="1814"/>
      <c r="QQU7" s="1814"/>
      <c r="QQV7" s="1814"/>
      <c r="QQW7" s="1814"/>
      <c r="QQX7" s="1814"/>
      <c r="QQY7" s="1814"/>
      <c r="QQZ7" s="1814"/>
      <c r="QRA7" s="1814"/>
      <c r="QRB7" s="1814"/>
      <c r="QRC7" s="1814"/>
      <c r="QRD7" s="1814"/>
      <c r="QRE7" s="1814"/>
      <c r="QRF7" s="1814"/>
      <c r="QRG7" s="1814"/>
      <c r="QRH7" s="1814"/>
      <c r="QRI7" s="1814"/>
      <c r="QRJ7" s="1814"/>
      <c r="QRK7" s="1814"/>
      <c r="QRL7" s="1814"/>
      <c r="QRM7" s="1814"/>
      <c r="QRN7" s="1814"/>
      <c r="QRO7" s="1814"/>
      <c r="QRP7" s="1814"/>
      <c r="QRQ7" s="1814"/>
      <c r="QRR7" s="1814"/>
      <c r="QRS7" s="1814"/>
      <c r="QRT7" s="1814"/>
      <c r="QRU7" s="1814"/>
      <c r="QRV7" s="1814"/>
      <c r="QRW7" s="1814"/>
      <c r="QRX7" s="1814"/>
      <c r="QRY7" s="1814"/>
      <c r="QRZ7" s="1814"/>
      <c r="QSA7" s="1814"/>
      <c r="QSB7" s="1814"/>
      <c r="QSC7" s="1814"/>
      <c r="QSD7" s="1814"/>
      <c r="QSE7" s="1814"/>
      <c r="QSF7" s="1814"/>
      <c r="QSG7" s="1814"/>
      <c r="QSH7" s="1814"/>
      <c r="QSI7" s="1814"/>
      <c r="QSJ7" s="1814"/>
      <c r="QSK7" s="1814"/>
      <c r="QSL7" s="1814"/>
      <c r="QSM7" s="1814"/>
      <c r="QSN7" s="1814"/>
      <c r="QSO7" s="1814"/>
      <c r="QSP7" s="1814"/>
      <c r="QSQ7" s="1814"/>
      <c r="QSR7" s="1814"/>
      <c r="QSS7" s="1814"/>
      <c r="QST7" s="1814"/>
      <c r="QSU7" s="1814"/>
      <c r="QSV7" s="1814"/>
      <c r="QSW7" s="1814"/>
      <c r="QSX7" s="1814"/>
      <c r="QSY7" s="1814"/>
      <c r="QSZ7" s="1814"/>
      <c r="QTA7" s="1814"/>
      <c r="QTB7" s="1814"/>
      <c r="QTC7" s="1814"/>
      <c r="QTD7" s="1814"/>
      <c r="QTE7" s="1814"/>
      <c r="QTF7" s="1814"/>
      <c r="QTG7" s="1814"/>
      <c r="QTH7" s="1814"/>
      <c r="QTI7" s="1814"/>
      <c r="QTJ7" s="1814"/>
      <c r="QTK7" s="1814"/>
      <c r="QTL7" s="1814"/>
      <c r="QTM7" s="1814"/>
      <c r="QTN7" s="1814"/>
      <c r="QTO7" s="1814"/>
      <c r="QTP7" s="1814"/>
      <c r="QTQ7" s="1814"/>
      <c r="QTR7" s="1814"/>
      <c r="QTS7" s="1814"/>
      <c r="QTT7" s="1814"/>
      <c r="QTU7" s="1814"/>
      <c r="QTV7" s="1814"/>
      <c r="QTW7" s="1814"/>
      <c r="QTX7" s="1814"/>
      <c r="QTY7" s="1814"/>
      <c r="QTZ7" s="1814"/>
      <c r="QUA7" s="1814"/>
      <c r="QUB7" s="1814"/>
      <c r="QUC7" s="1814"/>
      <c r="QUD7" s="1814"/>
      <c r="QUE7" s="1814"/>
      <c r="QUF7" s="1814"/>
      <c r="QUG7" s="1814"/>
      <c r="QUH7" s="1814"/>
      <c r="QUI7" s="1814"/>
      <c r="QUJ7" s="1814"/>
      <c r="QUK7" s="1814"/>
      <c r="QUL7" s="1814"/>
      <c r="QUM7" s="1814"/>
      <c r="QUN7" s="1814"/>
      <c r="QUO7" s="1814"/>
      <c r="QUP7" s="1814"/>
      <c r="QUQ7" s="1814"/>
      <c r="QUR7" s="1814"/>
      <c r="QUS7" s="1814"/>
      <c r="QUT7" s="1814"/>
      <c r="QUU7" s="1814"/>
      <c r="QUV7" s="1814"/>
      <c r="QUW7" s="1814"/>
      <c r="QUX7" s="1814"/>
      <c r="QUY7" s="1814"/>
      <c r="QUZ7" s="1814"/>
      <c r="QVA7" s="1814"/>
      <c r="QVB7" s="1814"/>
      <c r="QVC7" s="1814"/>
      <c r="QVD7" s="1814"/>
      <c r="QVE7" s="1814"/>
      <c r="QVF7" s="1814"/>
      <c r="QVG7" s="1814"/>
      <c r="QVH7" s="1814"/>
      <c r="QVI7" s="1814"/>
      <c r="QVJ7" s="1814"/>
      <c r="QVK7" s="1814"/>
      <c r="QVL7" s="1814"/>
      <c r="QVM7" s="1814"/>
      <c r="QVN7" s="1814"/>
      <c r="QVO7" s="1814"/>
      <c r="QVP7" s="1814"/>
      <c r="QVQ7" s="1814"/>
      <c r="QVR7" s="1814"/>
      <c r="QVS7" s="1814"/>
      <c r="QVT7" s="1814"/>
      <c r="QVU7" s="1814"/>
      <c r="QVV7" s="1814"/>
      <c r="QVW7" s="1814"/>
      <c r="QVX7" s="1814"/>
      <c r="QVY7" s="1814"/>
      <c r="QVZ7" s="1814"/>
      <c r="QWA7" s="1814"/>
      <c r="QWB7" s="1814"/>
      <c r="QWC7" s="1814"/>
      <c r="QWD7" s="1814"/>
      <c r="QWE7" s="1814"/>
      <c r="QWF7" s="1814"/>
      <c r="QWG7" s="1814"/>
      <c r="QWH7" s="1814"/>
      <c r="QWI7" s="1814"/>
      <c r="QWJ7" s="1814"/>
      <c r="QWK7" s="1814"/>
      <c r="QWL7" s="1814"/>
      <c r="QWM7" s="1814"/>
      <c r="QWN7" s="1814"/>
      <c r="QWO7" s="1814"/>
      <c r="QWP7" s="1814"/>
      <c r="QWQ7" s="1814"/>
      <c r="QWR7" s="1814"/>
      <c r="QWS7" s="1814"/>
      <c r="QWT7" s="1814"/>
      <c r="QWU7" s="1814"/>
      <c r="QWV7" s="1814"/>
      <c r="QWW7" s="1814"/>
      <c r="QWX7" s="1814"/>
      <c r="QWY7" s="1814"/>
      <c r="QWZ7" s="1814"/>
      <c r="QXA7" s="1814"/>
      <c r="QXB7" s="1814"/>
      <c r="QXC7" s="1814"/>
      <c r="QXD7" s="1814"/>
      <c r="QXE7" s="1814"/>
      <c r="QXF7" s="1814"/>
      <c r="QXG7" s="1814"/>
      <c r="QXH7" s="1814"/>
      <c r="QXI7" s="1814"/>
      <c r="QXJ7" s="1814"/>
      <c r="QXK7" s="1814"/>
      <c r="QXL7" s="1814"/>
      <c r="QXM7" s="1814"/>
      <c r="QXN7" s="1814"/>
      <c r="QXO7" s="1814"/>
      <c r="QXP7" s="1814"/>
      <c r="QXQ7" s="1814"/>
      <c r="QXR7" s="1814"/>
      <c r="QXS7" s="1814"/>
      <c r="QXT7" s="1814"/>
      <c r="QXU7" s="1814"/>
      <c r="QXV7" s="1814"/>
      <c r="QXW7" s="1814"/>
      <c r="QXX7" s="1814"/>
      <c r="QXY7" s="1814"/>
      <c r="QXZ7" s="1814"/>
      <c r="QYA7" s="1814"/>
      <c r="QYB7" s="1814"/>
      <c r="QYC7" s="1814"/>
      <c r="QYD7" s="1814"/>
      <c r="QYE7" s="1814"/>
      <c r="QYF7" s="1814"/>
      <c r="QYG7" s="1814"/>
      <c r="QYH7" s="1814"/>
      <c r="QYI7" s="1814"/>
      <c r="QYJ7" s="1814"/>
      <c r="QYK7" s="1814"/>
      <c r="QYL7" s="1814"/>
      <c r="QYM7" s="1814"/>
      <c r="QYN7" s="1814"/>
      <c r="QYO7" s="1814"/>
      <c r="QYP7" s="1814"/>
      <c r="QYQ7" s="1814"/>
      <c r="QYR7" s="1814"/>
      <c r="QYS7" s="1814"/>
      <c r="QYT7" s="1814"/>
      <c r="QYU7" s="1814"/>
      <c r="QYV7" s="1814"/>
      <c r="QYW7" s="1814"/>
      <c r="QYX7" s="1814"/>
      <c r="QYY7" s="1814"/>
      <c r="QYZ7" s="1814"/>
      <c r="QZA7" s="1814"/>
      <c r="QZB7" s="1814"/>
      <c r="QZC7" s="1814"/>
      <c r="QZD7" s="1814"/>
      <c r="QZE7" s="1814"/>
      <c r="QZF7" s="1814"/>
      <c r="QZG7" s="1814"/>
      <c r="QZH7" s="1814"/>
      <c r="QZI7" s="1814"/>
      <c r="QZJ7" s="1814"/>
      <c r="QZK7" s="1814"/>
      <c r="QZL7" s="1814"/>
      <c r="QZM7" s="1814"/>
      <c r="QZN7" s="1814"/>
      <c r="QZO7" s="1814"/>
      <c r="QZP7" s="1814"/>
      <c r="QZQ7" s="1814"/>
      <c r="QZR7" s="1814"/>
      <c r="QZS7" s="1814"/>
      <c r="QZT7" s="1814"/>
      <c r="QZU7" s="1814"/>
      <c r="QZV7" s="1814"/>
      <c r="QZW7" s="1814"/>
      <c r="QZX7" s="1814"/>
      <c r="QZY7" s="1814"/>
      <c r="QZZ7" s="1814"/>
      <c r="RAA7" s="1814"/>
      <c r="RAB7" s="1814"/>
      <c r="RAC7" s="1814"/>
      <c r="RAD7" s="1814"/>
      <c r="RAE7" s="1814"/>
      <c r="RAF7" s="1814"/>
      <c r="RAG7" s="1814"/>
      <c r="RAH7" s="1814"/>
      <c r="RAI7" s="1814"/>
      <c r="RAJ7" s="1814"/>
      <c r="RAK7" s="1814"/>
      <c r="RAL7" s="1814"/>
      <c r="RAM7" s="1814"/>
      <c r="RAN7" s="1814"/>
      <c r="RAO7" s="1814"/>
      <c r="RAP7" s="1814"/>
      <c r="RAQ7" s="1814"/>
      <c r="RAR7" s="1814"/>
      <c r="RAS7" s="1814"/>
      <c r="RAT7" s="1814"/>
      <c r="RAU7" s="1814"/>
      <c r="RAV7" s="1814"/>
      <c r="RAW7" s="1814"/>
      <c r="RAX7" s="1814"/>
      <c r="RAY7" s="1814"/>
      <c r="RAZ7" s="1814"/>
      <c r="RBA7" s="1814"/>
      <c r="RBB7" s="1814"/>
      <c r="RBC7" s="1814"/>
      <c r="RBD7" s="1814"/>
      <c r="RBE7" s="1814"/>
      <c r="RBF7" s="1814"/>
      <c r="RBG7" s="1814"/>
      <c r="RBH7" s="1814"/>
      <c r="RBI7" s="1814"/>
      <c r="RBJ7" s="1814"/>
      <c r="RBK7" s="1814"/>
      <c r="RBL7" s="1814"/>
      <c r="RBM7" s="1814"/>
      <c r="RBN7" s="1814"/>
      <c r="RBO7" s="1814"/>
      <c r="RBP7" s="1814"/>
      <c r="RBQ7" s="1814"/>
      <c r="RBR7" s="1814"/>
      <c r="RBS7" s="1814"/>
      <c r="RBT7" s="1814"/>
      <c r="RBU7" s="1814"/>
      <c r="RBV7" s="1814"/>
      <c r="RBW7" s="1814"/>
      <c r="RBX7" s="1814"/>
      <c r="RBY7" s="1814"/>
      <c r="RBZ7" s="1814"/>
      <c r="RCA7" s="1814"/>
      <c r="RCB7" s="1814"/>
      <c r="RCC7" s="1814"/>
      <c r="RCD7" s="1814"/>
      <c r="RCE7" s="1814"/>
      <c r="RCF7" s="1814"/>
      <c r="RCG7" s="1814"/>
      <c r="RCH7" s="1814"/>
      <c r="RCI7" s="1814"/>
      <c r="RCJ7" s="1814"/>
      <c r="RCK7" s="1814"/>
      <c r="RCL7" s="1814"/>
      <c r="RCM7" s="1814"/>
      <c r="RCN7" s="1814"/>
      <c r="RCO7" s="1814"/>
      <c r="RCP7" s="1814"/>
      <c r="RCQ7" s="1814"/>
      <c r="RCR7" s="1814"/>
      <c r="RCS7" s="1814"/>
      <c r="RCT7" s="1814"/>
      <c r="RCU7" s="1814"/>
      <c r="RCV7" s="1814"/>
      <c r="RCW7" s="1814"/>
      <c r="RCX7" s="1814"/>
      <c r="RCY7" s="1814"/>
      <c r="RCZ7" s="1814"/>
      <c r="RDA7" s="1814"/>
      <c r="RDB7" s="1814"/>
      <c r="RDC7" s="1814"/>
      <c r="RDD7" s="1814"/>
      <c r="RDE7" s="1814"/>
      <c r="RDF7" s="1814"/>
      <c r="RDG7" s="1814"/>
      <c r="RDH7" s="1814"/>
      <c r="RDI7" s="1814"/>
      <c r="RDJ7" s="1814"/>
      <c r="RDK7" s="1814"/>
      <c r="RDL7" s="1814"/>
      <c r="RDM7" s="1814"/>
      <c r="RDN7" s="1814"/>
      <c r="RDO7" s="1814"/>
      <c r="RDP7" s="1814"/>
      <c r="RDQ7" s="1814"/>
      <c r="RDR7" s="1814"/>
      <c r="RDS7" s="1814"/>
      <c r="RDT7" s="1814"/>
      <c r="RDU7" s="1814"/>
      <c r="RDV7" s="1814"/>
      <c r="RDW7" s="1814"/>
      <c r="RDX7" s="1814"/>
      <c r="RDY7" s="1814"/>
      <c r="RDZ7" s="1814"/>
      <c r="REA7" s="1814"/>
      <c r="REB7" s="1814"/>
      <c r="REC7" s="1814"/>
      <c r="RED7" s="1814"/>
      <c r="REE7" s="1814"/>
      <c r="REF7" s="1814"/>
      <c r="REG7" s="1814"/>
      <c r="REH7" s="1814"/>
      <c r="REI7" s="1814"/>
      <c r="REJ7" s="1814"/>
      <c r="REK7" s="1814"/>
      <c r="REL7" s="1814"/>
      <c r="REM7" s="1814"/>
      <c r="REN7" s="1814"/>
      <c r="REO7" s="1814"/>
      <c r="REP7" s="1814"/>
      <c r="REQ7" s="1814"/>
      <c r="RER7" s="1814"/>
      <c r="RES7" s="1814"/>
      <c r="RET7" s="1814"/>
      <c r="REU7" s="1814"/>
      <c r="REV7" s="1814"/>
      <c r="REW7" s="1814"/>
      <c r="REX7" s="1814"/>
      <c r="REY7" s="1814"/>
      <c r="REZ7" s="1814"/>
      <c r="RFA7" s="1814"/>
      <c r="RFB7" s="1814"/>
      <c r="RFC7" s="1814"/>
      <c r="RFD7" s="1814"/>
      <c r="RFE7" s="1814"/>
      <c r="RFF7" s="1814"/>
      <c r="RFG7" s="1814"/>
      <c r="RFH7" s="1814"/>
      <c r="RFI7" s="1814"/>
      <c r="RFJ7" s="1814"/>
      <c r="RFK7" s="1814"/>
      <c r="RFL7" s="1814"/>
      <c r="RFM7" s="1814"/>
      <c r="RFN7" s="1814"/>
      <c r="RFO7" s="1814"/>
      <c r="RFP7" s="1814"/>
      <c r="RFQ7" s="1814"/>
      <c r="RFR7" s="1814"/>
      <c r="RFS7" s="1814"/>
      <c r="RFT7" s="1814"/>
      <c r="RFU7" s="1814"/>
      <c r="RFV7" s="1814"/>
      <c r="RFW7" s="1814"/>
      <c r="RFX7" s="1814"/>
      <c r="RFY7" s="1814"/>
      <c r="RFZ7" s="1814"/>
      <c r="RGA7" s="1814"/>
      <c r="RGB7" s="1814"/>
      <c r="RGC7" s="1814"/>
      <c r="RGD7" s="1814"/>
      <c r="RGE7" s="1814"/>
      <c r="RGF7" s="1814"/>
      <c r="RGG7" s="1814"/>
      <c r="RGH7" s="1814"/>
      <c r="RGI7" s="1814"/>
      <c r="RGJ7" s="1814"/>
      <c r="RGK7" s="1814"/>
      <c r="RGL7" s="1814"/>
      <c r="RGM7" s="1814"/>
      <c r="RGN7" s="1814"/>
      <c r="RGO7" s="1814"/>
      <c r="RGP7" s="1814"/>
      <c r="RGQ7" s="1814"/>
      <c r="RGR7" s="1814"/>
      <c r="RGS7" s="1814"/>
      <c r="RGT7" s="1814"/>
      <c r="RGU7" s="1814"/>
      <c r="RGV7" s="1814"/>
      <c r="RGW7" s="1814"/>
      <c r="RGX7" s="1814"/>
      <c r="RGY7" s="1814"/>
      <c r="RGZ7" s="1814"/>
      <c r="RHA7" s="1814"/>
      <c r="RHB7" s="1814"/>
      <c r="RHC7" s="1814"/>
      <c r="RHD7" s="1814"/>
      <c r="RHE7" s="1814"/>
      <c r="RHF7" s="1814"/>
      <c r="RHG7" s="1814"/>
      <c r="RHH7" s="1814"/>
      <c r="RHI7" s="1814"/>
      <c r="RHJ7" s="1814"/>
      <c r="RHK7" s="1814"/>
      <c r="RHL7" s="1814"/>
      <c r="RHM7" s="1814"/>
      <c r="RHN7" s="1814"/>
      <c r="RHO7" s="1814"/>
      <c r="RHP7" s="1814"/>
      <c r="RHQ7" s="1814"/>
      <c r="RHR7" s="1814"/>
      <c r="RHS7" s="1814"/>
      <c r="RHT7" s="1814"/>
      <c r="RHU7" s="1814"/>
      <c r="RHV7" s="1814"/>
      <c r="RHW7" s="1814"/>
      <c r="RHX7" s="1814"/>
      <c r="RHY7" s="1814"/>
      <c r="RHZ7" s="1814"/>
      <c r="RIA7" s="1814"/>
      <c r="RIB7" s="1814"/>
      <c r="RIC7" s="1814"/>
      <c r="RID7" s="1814"/>
      <c r="RIE7" s="1814"/>
      <c r="RIF7" s="1814"/>
      <c r="RIG7" s="1814"/>
      <c r="RIH7" s="1814"/>
      <c r="RII7" s="1814"/>
      <c r="RIJ7" s="1814"/>
      <c r="RIK7" s="1814"/>
      <c r="RIL7" s="1814"/>
      <c r="RIM7" s="1814"/>
      <c r="RIN7" s="1814"/>
      <c r="RIO7" s="1814"/>
      <c r="RIP7" s="1814"/>
      <c r="RIQ7" s="1814"/>
      <c r="RIR7" s="1814"/>
      <c r="RIS7" s="1814"/>
      <c r="RIT7" s="1814"/>
      <c r="RIU7" s="1814"/>
      <c r="RIV7" s="1814"/>
      <c r="RIW7" s="1814"/>
      <c r="RIX7" s="1814"/>
      <c r="RIY7" s="1814"/>
      <c r="RIZ7" s="1814"/>
      <c r="RJA7" s="1814"/>
      <c r="RJB7" s="1814"/>
      <c r="RJC7" s="1814"/>
      <c r="RJD7" s="1814"/>
      <c r="RJE7" s="1814"/>
      <c r="RJF7" s="1814"/>
      <c r="RJG7" s="1814"/>
      <c r="RJH7" s="1814"/>
      <c r="RJI7" s="1814"/>
      <c r="RJJ7" s="1814"/>
      <c r="RJK7" s="1814"/>
      <c r="RJL7" s="1814"/>
      <c r="RJM7" s="1814"/>
      <c r="RJN7" s="1814"/>
      <c r="RJO7" s="1814"/>
      <c r="RJP7" s="1814"/>
      <c r="RJQ7" s="1814"/>
      <c r="RJR7" s="1814"/>
      <c r="RJS7" s="1814"/>
      <c r="RJT7" s="1814"/>
      <c r="RJU7" s="1814"/>
      <c r="RJV7" s="1814"/>
      <c r="RJW7" s="1814"/>
      <c r="RJX7" s="1814"/>
      <c r="RJY7" s="1814"/>
      <c r="RJZ7" s="1814"/>
      <c r="RKA7" s="1814"/>
      <c r="RKB7" s="1814"/>
      <c r="RKC7" s="1814"/>
      <c r="RKD7" s="1814"/>
      <c r="RKE7" s="1814"/>
      <c r="RKF7" s="1814"/>
      <c r="RKG7" s="1814"/>
      <c r="RKH7" s="1814"/>
      <c r="RKI7" s="1814"/>
      <c r="RKJ7" s="1814"/>
      <c r="RKK7" s="1814"/>
      <c r="RKL7" s="1814"/>
      <c r="RKM7" s="1814"/>
      <c r="RKN7" s="1814"/>
      <c r="RKO7" s="1814"/>
      <c r="RKP7" s="1814"/>
      <c r="RKQ7" s="1814"/>
      <c r="RKR7" s="1814"/>
      <c r="RKS7" s="1814"/>
      <c r="RKT7" s="1814"/>
      <c r="RKU7" s="1814"/>
      <c r="RKV7" s="1814"/>
      <c r="RKW7" s="1814"/>
      <c r="RKX7" s="1814"/>
      <c r="RKY7" s="1814"/>
      <c r="RKZ7" s="1814"/>
      <c r="RLA7" s="1814"/>
      <c r="RLB7" s="1814"/>
      <c r="RLC7" s="1814"/>
      <c r="RLD7" s="1814"/>
      <c r="RLE7" s="1814"/>
      <c r="RLF7" s="1814"/>
      <c r="RLG7" s="1814"/>
      <c r="RLH7" s="1814"/>
      <c r="RLI7" s="1814"/>
      <c r="RLJ7" s="1814"/>
      <c r="RLK7" s="1814"/>
      <c r="RLL7" s="1814"/>
      <c r="RLM7" s="1814"/>
      <c r="RLN7" s="1814"/>
      <c r="RLO7" s="1814"/>
      <c r="RLP7" s="1814"/>
      <c r="RLQ7" s="1814"/>
      <c r="RLR7" s="1814"/>
      <c r="RLS7" s="1814"/>
      <c r="RLT7" s="1814"/>
      <c r="RLU7" s="1814"/>
      <c r="RLV7" s="1814"/>
      <c r="RLW7" s="1814"/>
      <c r="RLX7" s="1814"/>
      <c r="RLY7" s="1814"/>
      <c r="RLZ7" s="1814"/>
      <c r="RMA7" s="1814"/>
      <c r="RMB7" s="1814"/>
      <c r="RMC7" s="1814"/>
      <c r="RMD7" s="1814"/>
      <c r="RME7" s="1814"/>
      <c r="RMF7" s="1814"/>
      <c r="RMG7" s="1814"/>
      <c r="RMH7" s="1814"/>
      <c r="RMI7" s="1814"/>
      <c r="RMJ7" s="1814"/>
      <c r="RMK7" s="1814"/>
      <c r="RML7" s="1814"/>
      <c r="RMM7" s="1814"/>
      <c r="RMN7" s="1814"/>
      <c r="RMO7" s="1814"/>
      <c r="RMP7" s="1814"/>
      <c r="RMQ7" s="1814"/>
      <c r="RMR7" s="1814"/>
      <c r="RMS7" s="1814"/>
      <c r="RMT7" s="1814"/>
      <c r="RMU7" s="1814"/>
      <c r="RMV7" s="1814"/>
      <c r="RMW7" s="1814"/>
      <c r="RMX7" s="1814"/>
      <c r="RMY7" s="1814"/>
      <c r="RMZ7" s="1814"/>
      <c r="RNA7" s="1814"/>
      <c r="RNB7" s="1814"/>
      <c r="RNC7" s="1814"/>
      <c r="RND7" s="1814"/>
      <c r="RNE7" s="1814"/>
      <c r="RNF7" s="1814"/>
      <c r="RNG7" s="1814"/>
      <c r="RNH7" s="1814"/>
      <c r="RNI7" s="1814"/>
      <c r="RNJ7" s="1814"/>
      <c r="RNK7" s="1814"/>
      <c r="RNL7" s="1814"/>
      <c r="RNM7" s="1814"/>
      <c r="RNN7" s="1814"/>
      <c r="RNO7" s="1814"/>
      <c r="RNP7" s="1814"/>
      <c r="RNQ7" s="1814"/>
      <c r="RNR7" s="1814"/>
      <c r="RNS7" s="1814"/>
      <c r="RNT7" s="1814"/>
      <c r="RNU7" s="1814"/>
      <c r="RNV7" s="1814"/>
      <c r="RNW7" s="1814"/>
      <c r="RNX7" s="1814"/>
      <c r="RNY7" s="1814"/>
      <c r="RNZ7" s="1814"/>
      <c r="ROA7" s="1814"/>
      <c r="ROB7" s="1814"/>
      <c r="ROC7" s="1814"/>
      <c r="ROD7" s="1814"/>
      <c r="ROE7" s="1814"/>
      <c r="ROF7" s="1814"/>
      <c r="ROG7" s="1814"/>
      <c r="ROH7" s="1814"/>
      <c r="ROI7" s="1814"/>
      <c r="ROJ7" s="1814"/>
      <c r="ROK7" s="1814"/>
      <c r="ROL7" s="1814"/>
      <c r="ROM7" s="1814"/>
      <c r="RON7" s="1814"/>
      <c r="ROO7" s="1814"/>
      <c r="ROP7" s="1814"/>
      <c r="ROQ7" s="1814"/>
      <c r="ROR7" s="1814"/>
      <c r="ROS7" s="1814"/>
      <c r="ROT7" s="1814"/>
      <c r="ROU7" s="1814"/>
      <c r="ROV7" s="1814"/>
      <c r="ROW7" s="1814"/>
      <c r="ROX7" s="1814"/>
      <c r="ROY7" s="1814"/>
      <c r="ROZ7" s="1814"/>
      <c r="RPA7" s="1814"/>
      <c r="RPB7" s="1814"/>
      <c r="RPC7" s="1814"/>
      <c r="RPD7" s="1814"/>
      <c r="RPE7" s="1814"/>
      <c r="RPF7" s="1814"/>
      <c r="RPG7" s="1814"/>
      <c r="RPH7" s="1814"/>
      <c r="RPI7" s="1814"/>
      <c r="RPJ7" s="1814"/>
      <c r="RPK7" s="1814"/>
      <c r="RPL7" s="1814"/>
      <c r="RPM7" s="1814"/>
      <c r="RPN7" s="1814"/>
      <c r="RPO7" s="1814"/>
      <c r="RPP7" s="1814"/>
      <c r="RPQ7" s="1814"/>
      <c r="RPR7" s="1814"/>
      <c r="RPS7" s="1814"/>
      <c r="RPT7" s="1814"/>
      <c r="RPU7" s="1814"/>
      <c r="RPV7" s="1814"/>
      <c r="RPW7" s="1814"/>
      <c r="RPX7" s="1814"/>
      <c r="RPY7" s="1814"/>
      <c r="RPZ7" s="1814"/>
      <c r="RQA7" s="1814"/>
      <c r="RQB7" s="1814"/>
      <c r="RQC7" s="1814"/>
      <c r="RQD7" s="1814"/>
      <c r="RQE7" s="1814"/>
      <c r="RQF7" s="1814"/>
      <c r="RQG7" s="1814"/>
      <c r="RQH7" s="1814"/>
      <c r="RQI7" s="1814"/>
      <c r="RQJ7" s="1814"/>
      <c r="RQK7" s="1814"/>
      <c r="RQL7" s="1814"/>
      <c r="RQM7" s="1814"/>
      <c r="RQN7" s="1814"/>
      <c r="RQO7" s="1814"/>
      <c r="RQP7" s="1814"/>
      <c r="RQQ7" s="1814"/>
      <c r="RQR7" s="1814"/>
      <c r="RQS7" s="1814"/>
      <c r="RQT7" s="1814"/>
      <c r="RQU7" s="1814"/>
      <c r="RQV7" s="1814"/>
      <c r="RQW7" s="1814"/>
      <c r="RQX7" s="1814"/>
      <c r="RQY7" s="1814"/>
      <c r="RQZ7" s="1814"/>
      <c r="RRA7" s="1814"/>
      <c r="RRB7" s="1814"/>
      <c r="RRC7" s="1814"/>
      <c r="RRD7" s="1814"/>
      <c r="RRE7" s="1814"/>
      <c r="RRF7" s="1814"/>
      <c r="RRG7" s="1814"/>
      <c r="RRH7" s="1814"/>
      <c r="RRI7" s="1814"/>
      <c r="RRJ7" s="1814"/>
      <c r="RRK7" s="1814"/>
      <c r="RRL7" s="1814"/>
      <c r="RRM7" s="1814"/>
      <c r="RRN7" s="1814"/>
      <c r="RRO7" s="1814"/>
      <c r="RRP7" s="1814"/>
      <c r="RRQ7" s="1814"/>
      <c r="RRR7" s="1814"/>
      <c r="RRS7" s="1814"/>
      <c r="RRT7" s="1814"/>
      <c r="RRU7" s="1814"/>
      <c r="RRV7" s="1814"/>
      <c r="RRW7" s="1814"/>
      <c r="RRX7" s="1814"/>
      <c r="RRY7" s="1814"/>
      <c r="RRZ7" s="1814"/>
      <c r="RSA7" s="1814"/>
      <c r="RSB7" s="1814"/>
      <c r="RSC7" s="1814"/>
      <c r="RSD7" s="1814"/>
      <c r="RSE7" s="1814"/>
      <c r="RSF7" s="1814"/>
      <c r="RSG7" s="1814"/>
      <c r="RSH7" s="1814"/>
      <c r="RSI7" s="1814"/>
      <c r="RSJ7" s="1814"/>
      <c r="RSK7" s="1814"/>
      <c r="RSL7" s="1814"/>
      <c r="RSM7" s="1814"/>
      <c r="RSN7" s="1814"/>
      <c r="RSO7" s="1814"/>
      <c r="RSP7" s="1814"/>
      <c r="RSQ7" s="1814"/>
      <c r="RSR7" s="1814"/>
      <c r="RSS7" s="1814"/>
      <c r="RST7" s="1814"/>
      <c r="RSU7" s="1814"/>
      <c r="RSV7" s="1814"/>
      <c r="RSW7" s="1814"/>
      <c r="RSX7" s="1814"/>
      <c r="RSY7" s="1814"/>
      <c r="RSZ7" s="1814"/>
      <c r="RTA7" s="1814"/>
      <c r="RTB7" s="1814"/>
      <c r="RTC7" s="1814"/>
      <c r="RTD7" s="1814"/>
      <c r="RTE7" s="1814"/>
      <c r="RTF7" s="1814"/>
      <c r="RTG7" s="1814"/>
      <c r="RTH7" s="1814"/>
      <c r="RTI7" s="1814"/>
      <c r="RTJ7" s="1814"/>
      <c r="RTK7" s="1814"/>
      <c r="RTL7" s="1814"/>
      <c r="RTM7" s="1814"/>
      <c r="RTN7" s="1814"/>
      <c r="RTO7" s="1814"/>
      <c r="RTP7" s="1814"/>
      <c r="RTQ7" s="1814"/>
      <c r="RTR7" s="1814"/>
      <c r="RTS7" s="1814"/>
      <c r="RTT7" s="1814"/>
      <c r="RTU7" s="1814"/>
      <c r="RTV7" s="1814"/>
      <c r="RTW7" s="1814"/>
      <c r="RTX7" s="1814"/>
      <c r="RTY7" s="1814"/>
      <c r="RTZ7" s="1814"/>
      <c r="RUA7" s="1814"/>
      <c r="RUB7" s="1814"/>
      <c r="RUC7" s="1814"/>
      <c r="RUD7" s="1814"/>
      <c r="RUE7" s="1814"/>
      <c r="RUF7" s="1814"/>
      <c r="RUG7" s="1814"/>
      <c r="RUH7" s="1814"/>
      <c r="RUI7" s="1814"/>
      <c r="RUJ7" s="1814"/>
      <c r="RUK7" s="1814"/>
      <c r="RUL7" s="1814"/>
      <c r="RUM7" s="1814"/>
      <c r="RUN7" s="1814"/>
      <c r="RUO7" s="1814"/>
      <c r="RUP7" s="1814"/>
      <c r="RUQ7" s="1814"/>
      <c r="RUR7" s="1814"/>
      <c r="RUS7" s="1814"/>
      <c r="RUT7" s="1814"/>
      <c r="RUU7" s="1814"/>
      <c r="RUV7" s="1814"/>
      <c r="RUW7" s="1814"/>
      <c r="RUX7" s="1814"/>
      <c r="RUY7" s="1814"/>
      <c r="RUZ7" s="1814"/>
      <c r="RVA7" s="1814"/>
      <c r="RVB7" s="1814"/>
      <c r="RVC7" s="1814"/>
      <c r="RVD7" s="1814"/>
      <c r="RVE7" s="1814"/>
      <c r="RVF7" s="1814"/>
      <c r="RVG7" s="1814"/>
      <c r="RVH7" s="1814"/>
      <c r="RVI7" s="1814"/>
      <c r="RVJ7" s="1814"/>
      <c r="RVK7" s="1814"/>
      <c r="RVL7" s="1814"/>
      <c r="RVM7" s="1814"/>
      <c r="RVN7" s="1814"/>
      <c r="RVO7" s="1814"/>
      <c r="RVP7" s="1814"/>
      <c r="RVQ7" s="1814"/>
      <c r="RVR7" s="1814"/>
      <c r="RVS7" s="1814"/>
      <c r="RVT7" s="1814"/>
      <c r="RVU7" s="1814"/>
      <c r="RVV7" s="1814"/>
      <c r="RVW7" s="1814"/>
      <c r="RVX7" s="1814"/>
      <c r="RVY7" s="1814"/>
      <c r="RVZ7" s="1814"/>
      <c r="RWA7" s="1814"/>
      <c r="RWB7" s="1814"/>
      <c r="RWC7" s="1814"/>
      <c r="RWD7" s="1814"/>
      <c r="RWE7" s="1814"/>
      <c r="RWF7" s="1814"/>
      <c r="RWG7" s="1814"/>
      <c r="RWH7" s="1814"/>
      <c r="RWI7" s="1814"/>
      <c r="RWJ7" s="1814"/>
      <c r="RWK7" s="1814"/>
      <c r="RWL7" s="1814"/>
      <c r="RWM7" s="1814"/>
      <c r="RWN7" s="1814"/>
      <c r="RWO7" s="1814"/>
      <c r="RWP7" s="1814"/>
      <c r="RWQ7" s="1814"/>
      <c r="RWR7" s="1814"/>
      <c r="RWS7" s="1814"/>
      <c r="RWT7" s="1814"/>
      <c r="RWU7" s="1814"/>
      <c r="RWV7" s="1814"/>
      <c r="RWW7" s="1814"/>
      <c r="RWX7" s="1814"/>
      <c r="RWY7" s="1814"/>
      <c r="RWZ7" s="1814"/>
      <c r="RXA7" s="1814"/>
      <c r="RXB7" s="1814"/>
      <c r="RXC7" s="1814"/>
      <c r="RXD7" s="1814"/>
      <c r="RXE7" s="1814"/>
      <c r="RXF7" s="1814"/>
      <c r="RXG7" s="1814"/>
      <c r="RXH7" s="1814"/>
      <c r="RXI7" s="1814"/>
      <c r="RXJ7" s="1814"/>
      <c r="RXK7" s="1814"/>
      <c r="RXL7" s="1814"/>
      <c r="RXM7" s="1814"/>
      <c r="RXN7" s="1814"/>
      <c r="RXO7" s="1814"/>
      <c r="RXP7" s="1814"/>
      <c r="RXQ7" s="1814"/>
      <c r="RXR7" s="1814"/>
      <c r="RXS7" s="1814"/>
      <c r="RXT7" s="1814"/>
      <c r="RXU7" s="1814"/>
      <c r="RXV7" s="1814"/>
      <c r="RXW7" s="1814"/>
      <c r="RXX7" s="1814"/>
      <c r="RXY7" s="1814"/>
      <c r="RXZ7" s="1814"/>
      <c r="RYA7" s="1814"/>
      <c r="RYB7" s="1814"/>
      <c r="RYC7" s="1814"/>
      <c r="RYD7" s="1814"/>
      <c r="RYE7" s="1814"/>
      <c r="RYF7" s="1814"/>
      <c r="RYG7" s="1814"/>
      <c r="RYH7" s="1814"/>
      <c r="RYI7" s="1814"/>
      <c r="RYJ7" s="1814"/>
      <c r="RYK7" s="1814"/>
      <c r="RYL7" s="1814"/>
      <c r="RYM7" s="1814"/>
      <c r="RYN7" s="1814"/>
      <c r="RYO7" s="1814"/>
      <c r="RYP7" s="1814"/>
      <c r="RYQ7" s="1814"/>
      <c r="RYR7" s="1814"/>
      <c r="RYS7" s="1814"/>
      <c r="RYT7" s="1814"/>
      <c r="RYU7" s="1814"/>
      <c r="RYV7" s="1814"/>
      <c r="RYW7" s="1814"/>
      <c r="RYX7" s="1814"/>
      <c r="RYY7" s="1814"/>
      <c r="RYZ7" s="1814"/>
      <c r="RZA7" s="1814"/>
      <c r="RZB7" s="1814"/>
      <c r="RZC7" s="1814"/>
      <c r="RZD7" s="1814"/>
      <c r="RZE7" s="1814"/>
      <c r="RZF7" s="1814"/>
      <c r="RZG7" s="1814"/>
      <c r="RZH7" s="1814"/>
      <c r="RZI7" s="1814"/>
      <c r="RZJ7" s="1814"/>
      <c r="RZK7" s="1814"/>
      <c r="RZL7" s="1814"/>
      <c r="RZM7" s="1814"/>
      <c r="RZN7" s="1814"/>
      <c r="RZO7" s="1814"/>
      <c r="RZP7" s="1814"/>
      <c r="RZQ7" s="1814"/>
      <c r="RZR7" s="1814"/>
      <c r="RZS7" s="1814"/>
      <c r="RZT7" s="1814"/>
      <c r="RZU7" s="1814"/>
      <c r="RZV7" s="1814"/>
      <c r="RZW7" s="1814"/>
      <c r="RZX7" s="1814"/>
      <c r="RZY7" s="1814"/>
      <c r="RZZ7" s="1814"/>
      <c r="SAA7" s="1814"/>
      <c r="SAB7" s="1814"/>
      <c r="SAC7" s="1814"/>
      <c r="SAD7" s="1814"/>
      <c r="SAE7" s="1814"/>
      <c r="SAF7" s="1814"/>
      <c r="SAG7" s="1814"/>
      <c r="SAH7" s="1814"/>
      <c r="SAI7" s="1814"/>
      <c r="SAJ7" s="1814"/>
      <c r="SAK7" s="1814"/>
      <c r="SAL7" s="1814"/>
      <c r="SAM7" s="1814"/>
      <c r="SAN7" s="1814"/>
      <c r="SAO7" s="1814"/>
      <c r="SAP7" s="1814"/>
      <c r="SAQ7" s="1814"/>
      <c r="SAR7" s="1814"/>
      <c r="SAS7" s="1814"/>
      <c r="SAT7" s="1814"/>
      <c r="SAU7" s="1814"/>
      <c r="SAV7" s="1814"/>
      <c r="SAW7" s="1814"/>
      <c r="SAX7" s="1814"/>
      <c r="SAY7" s="1814"/>
      <c r="SAZ7" s="1814"/>
      <c r="SBA7" s="1814"/>
      <c r="SBB7" s="1814"/>
      <c r="SBC7" s="1814"/>
      <c r="SBD7" s="1814"/>
      <c r="SBE7" s="1814"/>
      <c r="SBF7" s="1814"/>
      <c r="SBG7" s="1814"/>
      <c r="SBH7" s="1814"/>
      <c r="SBI7" s="1814"/>
      <c r="SBJ7" s="1814"/>
      <c r="SBK7" s="1814"/>
      <c r="SBL7" s="1814"/>
      <c r="SBM7" s="1814"/>
      <c r="SBN7" s="1814"/>
      <c r="SBO7" s="1814"/>
      <c r="SBP7" s="1814"/>
      <c r="SBQ7" s="1814"/>
      <c r="SBR7" s="1814"/>
      <c r="SBS7" s="1814"/>
      <c r="SBT7" s="1814"/>
      <c r="SBU7" s="1814"/>
      <c r="SBV7" s="1814"/>
      <c r="SBW7" s="1814"/>
      <c r="SBX7" s="1814"/>
      <c r="SBY7" s="1814"/>
      <c r="SBZ7" s="1814"/>
      <c r="SCA7" s="1814"/>
      <c r="SCB7" s="1814"/>
      <c r="SCC7" s="1814"/>
      <c r="SCD7" s="1814"/>
      <c r="SCE7" s="1814"/>
      <c r="SCF7" s="1814"/>
      <c r="SCG7" s="1814"/>
      <c r="SCH7" s="1814"/>
      <c r="SCI7" s="1814"/>
      <c r="SCJ7" s="1814"/>
      <c r="SCK7" s="1814"/>
      <c r="SCL7" s="1814"/>
      <c r="SCM7" s="1814"/>
      <c r="SCN7" s="1814"/>
      <c r="SCO7" s="1814"/>
      <c r="SCP7" s="1814"/>
      <c r="SCQ7" s="1814"/>
      <c r="SCR7" s="1814"/>
      <c r="SCS7" s="1814"/>
      <c r="SCT7" s="1814"/>
      <c r="SCU7" s="1814"/>
      <c r="SCV7" s="1814"/>
      <c r="SCW7" s="1814"/>
      <c r="SCX7" s="1814"/>
      <c r="SCY7" s="1814"/>
      <c r="SCZ7" s="1814"/>
      <c r="SDA7" s="1814"/>
      <c r="SDB7" s="1814"/>
      <c r="SDC7" s="1814"/>
      <c r="SDD7" s="1814"/>
      <c r="SDE7" s="1814"/>
      <c r="SDF7" s="1814"/>
      <c r="SDG7" s="1814"/>
      <c r="SDH7" s="1814"/>
      <c r="SDI7" s="1814"/>
      <c r="SDJ7" s="1814"/>
      <c r="SDK7" s="1814"/>
      <c r="SDL7" s="1814"/>
      <c r="SDM7" s="1814"/>
      <c r="SDN7" s="1814"/>
      <c r="SDO7" s="1814"/>
      <c r="SDP7" s="1814"/>
      <c r="SDQ7" s="1814"/>
      <c r="SDR7" s="1814"/>
      <c r="SDS7" s="1814"/>
      <c r="SDT7" s="1814"/>
      <c r="SDU7" s="1814"/>
      <c r="SDV7" s="1814"/>
      <c r="SDW7" s="1814"/>
      <c r="SDX7" s="1814"/>
      <c r="SDY7" s="1814"/>
      <c r="SDZ7" s="1814"/>
      <c r="SEA7" s="1814"/>
      <c r="SEB7" s="1814"/>
      <c r="SEC7" s="1814"/>
      <c r="SED7" s="1814"/>
      <c r="SEE7" s="1814"/>
      <c r="SEF7" s="1814"/>
      <c r="SEG7" s="1814"/>
      <c r="SEH7" s="1814"/>
      <c r="SEI7" s="1814"/>
      <c r="SEJ7" s="1814"/>
      <c r="SEK7" s="1814"/>
      <c r="SEL7" s="1814"/>
      <c r="SEM7" s="1814"/>
      <c r="SEN7" s="1814"/>
      <c r="SEO7" s="1814"/>
      <c r="SEP7" s="1814"/>
      <c r="SEQ7" s="1814"/>
      <c r="SER7" s="1814"/>
      <c r="SES7" s="1814"/>
      <c r="SET7" s="1814"/>
      <c r="SEU7" s="1814"/>
      <c r="SEV7" s="1814"/>
      <c r="SEW7" s="1814"/>
      <c r="SEX7" s="1814"/>
      <c r="SEY7" s="1814"/>
      <c r="SEZ7" s="1814"/>
      <c r="SFA7" s="1814"/>
      <c r="SFB7" s="1814"/>
      <c r="SFC7" s="1814"/>
      <c r="SFD7" s="1814"/>
      <c r="SFE7" s="1814"/>
      <c r="SFF7" s="1814"/>
      <c r="SFG7" s="1814"/>
      <c r="SFH7" s="1814"/>
      <c r="SFI7" s="1814"/>
      <c r="SFJ7" s="1814"/>
      <c r="SFK7" s="1814"/>
      <c r="SFL7" s="1814"/>
      <c r="SFM7" s="1814"/>
      <c r="SFN7" s="1814"/>
      <c r="SFO7" s="1814"/>
      <c r="SFP7" s="1814"/>
      <c r="SFQ7" s="1814"/>
      <c r="SFR7" s="1814"/>
      <c r="SFS7" s="1814"/>
      <c r="SFT7" s="1814"/>
      <c r="SFU7" s="1814"/>
      <c r="SFV7" s="1814"/>
      <c r="SFW7" s="1814"/>
      <c r="SFX7" s="1814"/>
      <c r="SFY7" s="1814"/>
      <c r="SFZ7" s="1814"/>
      <c r="SGA7" s="1814"/>
      <c r="SGB7" s="1814"/>
      <c r="SGC7" s="1814"/>
      <c r="SGD7" s="1814"/>
      <c r="SGE7" s="1814"/>
      <c r="SGF7" s="1814"/>
      <c r="SGG7" s="1814"/>
      <c r="SGH7" s="1814"/>
      <c r="SGI7" s="1814"/>
      <c r="SGJ7" s="1814"/>
      <c r="SGK7" s="1814"/>
      <c r="SGL7" s="1814"/>
      <c r="SGM7" s="1814"/>
      <c r="SGN7" s="1814"/>
      <c r="SGO7" s="1814"/>
      <c r="SGP7" s="1814"/>
      <c r="SGQ7" s="1814"/>
      <c r="SGR7" s="1814"/>
      <c r="SGS7" s="1814"/>
      <c r="SGT7" s="1814"/>
      <c r="SGU7" s="1814"/>
      <c r="SGV7" s="1814"/>
      <c r="SGW7" s="1814"/>
      <c r="SGX7" s="1814"/>
      <c r="SGY7" s="1814"/>
      <c r="SGZ7" s="1814"/>
      <c r="SHA7" s="1814"/>
      <c r="SHB7" s="1814"/>
      <c r="SHC7" s="1814"/>
      <c r="SHD7" s="1814"/>
      <c r="SHE7" s="1814"/>
      <c r="SHF7" s="1814"/>
      <c r="SHG7" s="1814"/>
      <c r="SHH7" s="1814"/>
      <c r="SHI7" s="1814"/>
      <c r="SHJ7" s="1814"/>
      <c r="SHK7" s="1814"/>
      <c r="SHL7" s="1814"/>
      <c r="SHM7" s="1814"/>
      <c r="SHN7" s="1814"/>
      <c r="SHO7" s="1814"/>
      <c r="SHP7" s="1814"/>
      <c r="SHQ7" s="1814"/>
      <c r="SHR7" s="1814"/>
      <c r="SHS7" s="1814"/>
      <c r="SHT7" s="1814"/>
      <c r="SHU7" s="1814"/>
      <c r="SHV7" s="1814"/>
      <c r="SHW7" s="1814"/>
      <c r="SHX7" s="1814"/>
      <c r="SHY7" s="1814"/>
      <c r="SHZ7" s="1814"/>
      <c r="SIA7" s="1814"/>
      <c r="SIB7" s="1814"/>
      <c r="SIC7" s="1814"/>
      <c r="SID7" s="1814"/>
      <c r="SIE7" s="1814"/>
      <c r="SIF7" s="1814"/>
      <c r="SIG7" s="1814"/>
      <c r="SIH7" s="1814"/>
      <c r="SII7" s="1814"/>
      <c r="SIJ7" s="1814"/>
      <c r="SIK7" s="1814"/>
      <c r="SIL7" s="1814"/>
      <c r="SIM7" s="1814"/>
      <c r="SIN7" s="1814"/>
      <c r="SIO7" s="1814"/>
      <c r="SIP7" s="1814"/>
      <c r="SIQ7" s="1814"/>
      <c r="SIR7" s="1814"/>
      <c r="SIS7" s="1814"/>
      <c r="SIT7" s="1814"/>
      <c r="SIU7" s="1814"/>
      <c r="SIV7" s="1814"/>
      <c r="SIW7" s="1814"/>
      <c r="SIX7" s="1814"/>
      <c r="SIY7" s="1814"/>
      <c r="SIZ7" s="1814"/>
      <c r="SJA7" s="1814"/>
      <c r="SJB7" s="1814"/>
      <c r="SJC7" s="1814"/>
      <c r="SJD7" s="1814"/>
      <c r="SJE7" s="1814"/>
      <c r="SJF7" s="1814"/>
      <c r="SJG7" s="1814"/>
      <c r="SJH7" s="1814"/>
      <c r="SJI7" s="1814"/>
      <c r="SJJ7" s="1814"/>
      <c r="SJK7" s="1814"/>
      <c r="SJL7" s="1814"/>
      <c r="SJM7" s="1814"/>
      <c r="SJN7" s="1814"/>
      <c r="SJO7" s="1814"/>
      <c r="SJP7" s="1814"/>
      <c r="SJQ7" s="1814"/>
      <c r="SJR7" s="1814"/>
      <c r="SJS7" s="1814"/>
      <c r="SJT7" s="1814"/>
      <c r="SJU7" s="1814"/>
      <c r="SJV7" s="1814"/>
      <c r="SJW7" s="1814"/>
      <c r="SJX7" s="1814"/>
      <c r="SJY7" s="1814"/>
      <c r="SJZ7" s="1814"/>
      <c r="SKA7" s="1814"/>
      <c r="SKB7" s="1814"/>
      <c r="SKC7" s="1814"/>
      <c r="SKD7" s="1814"/>
      <c r="SKE7" s="1814"/>
      <c r="SKF7" s="1814"/>
      <c r="SKG7" s="1814"/>
      <c r="SKH7" s="1814"/>
      <c r="SKI7" s="1814"/>
      <c r="SKJ7" s="1814"/>
      <c r="SKK7" s="1814"/>
      <c r="SKL7" s="1814"/>
      <c r="SKM7" s="1814"/>
      <c r="SKN7" s="1814"/>
      <c r="SKO7" s="1814"/>
      <c r="SKP7" s="1814"/>
      <c r="SKQ7" s="1814"/>
      <c r="SKR7" s="1814"/>
      <c r="SKS7" s="1814"/>
      <c r="SKT7" s="1814"/>
      <c r="SKU7" s="1814"/>
      <c r="SKV7" s="1814"/>
      <c r="SKW7" s="1814"/>
      <c r="SKX7" s="1814"/>
      <c r="SKY7" s="1814"/>
      <c r="SKZ7" s="1814"/>
      <c r="SLA7" s="1814"/>
      <c r="SLB7" s="1814"/>
      <c r="SLC7" s="1814"/>
      <c r="SLD7" s="1814"/>
      <c r="SLE7" s="1814"/>
      <c r="SLF7" s="1814"/>
      <c r="SLG7" s="1814"/>
      <c r="SLH7" s="1814"/>
      <c r="SLI7" s="1814"/>
      <c r="SLJ7" s="1814"/>
      <c r="SLK7" s="1814"/>
      <c r="SLL7" s="1814"/>
      <c r="SLM7" s="1814"/>
      <c r="SLN7" s="1814"/>
      <c r="SLO7" s="1814"/>
      <c r="SLP7" s="1814"/>
      <c r="SLQ7" s="1814"/>
      <c r="SLR7" s="1814"/>
      <c r="SLS7" s="1814"/>
      <c r="SLT7" s="1814"/>
      <c r="SLU7" s="1814"/>
      <c r="SLV7" s="1814"/>
      <c r="SLW7" s="1814"/>
      <c r="SLX7" s="1814"/>
      <c r="SLY7" s="1814"/>
      <c r="SLZ7" s="1814"/>
      <c r="SMA7" s="1814"/>
      <c r="SMB7" s="1814"/>
      <c r="SMC7" s="1814"/>
      <c r="SMD7" s="1814"/>
      <c r="SME7" s="1814"/>
      <c r="SMF7" s="1814"/>
      <c r="SMG7" s="1814"/>
      <c r="SMH7" s="1814"/>
      <c r="SMI7" s="1814"/>
      <c r="SMJ7" s="1814"/>
      <c r="SMK7" s="1814"/>
      <c r="SML7" s="1814"/>
      <c r="SMM7" s="1814"/>
      <c r="SMN7" s="1814"/>
      <c r="SMO7" s="1814"/>
      <c r="SMP7" s="1814"/>
      <c r="SMQ7" s="1814"/>
      <c r="SMR7" s="1814"/>
      <c r="SMS7" s="1814"/>
      <c r="SMT7" s="1814"/>
      <c r="SMU7" s="1814"/>
      <c r="SMV7" s="1814"/>
      <c r="SMW7" s="1814"/>
      <c r="SMX7" s="1814"/>
      <c r="SMY7" s="1814"/>
      <c r="SMZ7" s="1814"/>
      <c r="SNA7" s="1814"/>
      <c r="SNB7" s="1814"/>
      <c r="SNC7" s="1814"/>
      <c r="SND7" s="1814"/>
      <c r="SNE7" s="1814"/>
      <c r="SNF7" s="1814"/>
      <c r="SNG7" s="1814"/>
      <c r="SNH7" s="1814"/>
      <c r="SNI7" s="1814"/>
      <c r="SNJ7" s="1814"/>
      <c r="SNK7" s="1814"/>
      <c r="SNL7" s="1814"/>
      <c r="SNM7" s="1814"/>
      <c r="SNN7" s="1814"/>
      <c r="SNO7" s="1814"/>
      <c r="SNP7" s="1814"/>
      <c r="SNQ7" s="1814"/>
      <c r="SNR7" s="1814"/>
      <c r="SNS7" s="1814"/>
      <c r="SNT7" s="1814"/>
      <c r="SNU7" s="1814"/>
      <c r="SNV7" s="1814"/>
      <c r="SNW7" s="1814"/>
      <c r="SNX7" s="1814"/>
      <c r="SNY7" s="1814"/>
      <c r="SNZ7" s="1814"/>
      <c r="SOA7" s="1814"/>
      <c r="SOB7" s="1814"/>
      <c r="SOC7" s="1814"/>
      <c r="SOD7" s="1814"/>
      <c r="SOE7" s="1814"/>
      <c r="SOF7" s="1814"/>
      <c r="SOG7" s="1814"/>
      <c r="SOH7" s="1814"/>
      <c r="SOI7" s="1814"/>
      <c r="SOJ7" s="1814"/>
      <c r="SOK7" s="1814"/>
      <c r="SOL7" s="1814"/>
      <c r="SOM7" s="1814"/>
      <c r="SON7" s="1814"/>
      <c r="SOO7" s="1814"/>
      <c r="SOP7" s="1814"/>
      <c r="SOQ7" s="1814"/>
      <c r="SOR7" s="1814"/>
      <c r="SOS7" s="1814"/>
      <c r="SOT7" s="1814"/>
      <c r="SOU7" s="1814"/>
      <c r="SOV7" s="1814"/>
      <c r="SOW7" s="1814"/>
      <c r="SOX7" s="1814"/>
      <c r="SOY7" s="1814"/>
      <c r="SOZ7" s="1814"/>
      <c r="SPA7" s="1814"/>
      <c r="SPB7" s="1814"/>
      <c r="SPC7" s="1814"/>
      <c r="SPD7" s="1814"/>
      <c r="SPE7" s="1814"/>
      <c r="SPF7" s="1814"/>
      <c r="SPG7" s="1814"/>
      <c r="SPH7" s="1814"/>
      <c r="SPI7" s="1814"/>
      <c r="SPJ7" s="1814"/>
      <c r="SPK7" s="1814"/>
      <c r="SPL7" s="1814"/>
      <c r="SPM7" s="1814"/>
      <c r="SPN7" s="1814"/>
      <c r="SPO7" s="1814"/>
      <c r="SPP7" s="1814"/>
      <c r="SPQ7" s="1814"/>
      <c r="SPR7" s="1814"/>
      <c r="SPS7" s="1814"/>
      <c r="SPT7" s="1814"/>
      <c r="SPU7" s="1814"/>
      <c r="SPV7" s="1814"/>
      <c r="SPW7" s="1814"/>
      <c r="SPX7" s="1814"/>
      <c r="SPY7" s="1814"/>
      <c r="SPZ7" s="1814"/>
      <c r="SQA7" s="1814"/>
      <c r="SQB7" s="1814"/>
      <c r="SQC7" s="1814"/>
      <c r="SQD7" s="1814"/>
      <c r="SQE7" s="1814"/>
      <c r="SQF7" s="1814"/>
      <c r="SQG7" s="1814"/>
      <c r="SQH7" s="1814"/>
      <c r="SQI7" s="1814"/>
      <c r="SQJ7" s="1814"/>
      <c r="SQK7" s="1814"/>
      <c r="SQL7" s="1814"/>
      <c r="SQM7" s="1814"/>
      <c r="SQN7" s="1814"/>
      <c r="SQO7" s="1814"/>
      <c r="SQP7" s="1814"/>
      <c r="SQQ7" s="1814"/>
      <c r="SQR7" s="1814"/>
      <c r="SQS7" s="1814"/>
      <c r="SQT7" s="1814"/>
      <c r="SQU7" s="1814"/>
      <c r="SQV7" s="1814"/>
      <c r="SQW7" s="1814"/>
      <c r="SQX7" s="1814"/>
      <c r="SQY7" s="1814"/>
      <c r="SQZ7" s="1814"/>
      <c r="SRA7" s="1814"/>
      <c r="SRB7" s="1814"/>
      <c r="SRC7" s="1814"/>
      <c r="SRD7" s="1814"/>
      <c r="SRE7" s="1814"/>
      <c r="SRF7" s="1814"/>
      <c r="SRG7" s="1814"/>
      <c r="SRH7" s="1814"/>
      <c r="SRI7" s="1814"/>
      <c r="SRJ7" s="1814"/>
      <c r="SRK7" s="1814"/>
      <c r="SRL7" s="1814"/>
      <c r="SRM7" s="1814"/>
      <c r="SRN7" s="1814"/>
      <c r="SRO7" s="1814"/>
      <c r="SRP7" s="1814"/>
      <c r="SRQ7" s="1814"/>
      <c r="SRR7" s="1814"/>
      <c r="SRS7" s="1814"/>
      <c r="SRT7" s="1814"/>
      <c r="SRU7" s="1814"/>
      <c r="SRV7" s="1814"/>
      <c r="SRW7" s="1814"/>
      <c r="SRX7" s="1814"/>
      <c r="SRY7" s="1814"/>
      <c r="SRZ7" s="1814"/>
      <c r="SSA7" s="1814"/>
      <c r="SSB7" s="1814"/>
      <c r="SSC7" s="1814"/>
      <c r="SSD7" s="1814"/>
      <c r="SSE7" s="1814"/>
      <c r="SSF7" s="1814"/>
      <c r="SSG7" s="1814"/>
      <c r="SSH7" s="1814"/>
      <c r="SSI7" s="1814"/>
      <c r="SSJ7" s="1814"/>
      <c r="SSK7" s="1814"/>
      <c r="SSL7" s="1814"/>
      <c r="SSM7" s="1814"/>
      <c r="SSN7" s="1814"/>
      <c r="SSO7" s="1814"/>
      <c r="SSP7" s="1814"/>
      <c r="SSQ7" s="1814"/>
      <c r="SSR7" s="1814"/>
      <c r="SSS7" s="1814"/>
      <c r="SST7" s="1814"/>
      <c r="SSU7" s="1814"/>
      <c r="SSV7" s="1814"/>
      <c r="SSW7" s="1814"/>
      <c r="SSX7" s="1814"/>
      <c r="SSY7" s="1814"/>
      <c r="SSZ7" s="1814"/>
      <c r="STA7" s="1814"/>
      <c r="STB7" s="1814"/>
      <c r="STC7" s="1814"/>
      <c r="STD7" s="1814"/>
      <c r="STE7" s="1814"/>
      <c r="STF7" s="1814"/>
      <c r="STG7" s="1814"/>
      <c r="STH7" s="1814"/>
      <c r="STI7" s="1814"/>
      <c r="STJ7" s="1814"/>
      <c r="STK7" s="1814"/>
      <c r="STL7" s="1814"/>
      <c r="STM7" s="1814"/>
      <c r="STN7" s="1814"/>
      <c r="STO7" s="1814"/>
      <c r="STP7" s="1814"/>
      <c r="STQ7" s="1814"/>
      <c r="STR7" s="1814"/>
      <c r="STS7" s="1814"/>
      <c r="STT7" s="1814"/>
      <c r="STU7" s="1814"/>
      <c r="STV7" s="1814"/>
      <c r="STW7" s="1814"/>
      <c r="STX7" s="1814"/>
      <c r="STY7" s="1814"/>
      <c r="STZ7" s="1814"/>
      <c r="SUA7" s="1814"/>
      <c r="SUB7" s="1814"/>
      <c r="SUC7" s="1814"/>
      <c r="SUD7" s="1814"/>
      <c r="SUE7" s="1814"/>
      <c r="SUF7" s="1814"/>
      <c r="SUG7" s="1814"/>
      <c r="SUH7" s="1814"/>
      <c r="SUI7" s="1814"/>
      <c r="SUJ7" s="1814"/>
      <c r="SUK7" s="1814"/>
      <c r="SUL7" s="1814"/>
      <c r="SUM7" s="1814"/>
      <c r="SUN7" s="1814"/>
      <c r="SUO7" s="1814"/>
      <c r="SUP7" s="1814"/>
      <c r="SUQ7" s="1814"/>
      <c r="SUR7" s="1814"/>
      <c r="SUS7" s="1814"/>
      <c r="SUT7" s="1814"/>
      <c r="SUU7" s="1814"/>
      <c r="SUV7" s="1814"/>
      <c r="SUW7" s="1814"/>
      <c r="SUX7" s="1814"/>
      <c r="SUY7" s="1814"/>
      <c r="SUZ7" s="1814"/>
      <c r="SVA7" s="1814"/>
      <c r="SVB7" s="1814"/>
      <c r="SVC7" s="1814"/>
      <c r="SVD7" s="1814"/>
      <c r="SVE7" s="1814"/>
      <c r="SVF7" s="1814"/>
      <c r="SVG7" s="1814"/>
      <c r="SVH7" s="1814"/>
      <c r="SVI7" s="1814"/>
      <c r="SVJ7" s="1814"/>
      <c r="SVK7" s="1814"/>
      <c r="SVL7" s="1814"/>
      <c r="SVM7" s="1814"/>
      <c r="SVN7" s="1814"/>
      <c r="SVO7" s="1814"/>
      <c r="SVP7" s="1814"/>
      <c r="SVQ7" s="1814"/>
      <c r="SVR7" s="1814"/>
      <c r="SVS7" s="1814"/>
      <c r="SVT7" s="1814"/>
      <c r="SVU7" s="1814"/>
      <c r="SVV7" s="1814"/>
      <c r="SVW7" s="1814"/>
      <c r="SVX7" s="1814"/>
      <c r="SVY7" s="1814"/>
      <c r="SVZ7" s="1814"/>
      <c r="SWA7" s="1814"/>
      <c r="SWB7" s="1814"/>
      <c r="SWC7" s="1814"/>
      <c r="SWD7" s="1814"/>
      <c r="SWE7" s="1814"/>
      <c r="SWF7" s="1814"/>
      <c r="SWG7" s="1814"/>
      <c r="SWH7" s="1814"/>
      <c r="SWI7" s="1814"/>
      <c r="SWJ7" s="1814"/>
      <c r="SWK7" s="1814"/>
      <c r="SWL7" s="1814"/>
      <c r="SWM7" s="1814"/>
      <c r="SWN7" s="1814"/>
      <c r="SWO7" s="1814"/>
      <c r="SWP7" s="1814"/>
      <c r="SWQ7" s="1814"/>
      <c r="SWR7" s="1814"/>
      <c r="SWS7" s="1814"/>
      <c r="SWT7" s="1814"/>
      <c r="SWU7" s="1814"/>
      <c r="SWV7" s="1814"/>
      <c r="SWW7" s="1814"/>
      <c r="SWX7" s="1814"/>
      <c r="SWY7" s="1814"/>
      <c r="SWZ7" s="1814"/>
      <c r="SXA7" s="1814"/>
      <c r="SXB7" s="1814"/>
      <c r="SXC7" s="1814"/>
      <c r="SXD7" s="1814"/>
      <c r="SXE7" s="1814"/>
      <c r="SXF7" s="1814"/>
      <c r="SXG7" s="1814"/>
      <c r="SXH7" s="1814"/>
      <c r="SXI7" s="1814"/>
      <c r="SXJ7" s="1814"/>
      <c r="SXK7" s="1814"/>
      <c r="SXL7" s="1814"/>
      <c r="SXM7" s="1814"/>
      <c r="SXN7" s="1814"/>
      <c r="SXO7" s="1814"/>
      <c r="SXP7" s="1814"/>
      <c r="SXQ7" s="1814"/>
      <c r="SXR7" s="1814"/>
      <c r="SXS7" s="1814"/>
      <c r="SXT7" s="1814"/>
      <c r="SXU7" s="1814"/>
      <c r="SXV7" s="1814"/>
      <c r="SXW7" s="1814"/>
      <c r="SXX7" s="1814"/>
      <c r="SXY7" s="1814"/>
      <c r="SXZ7" s="1814"/>
      <c r="SYA7" s="1814"/>
      <c r="SYB7" s="1814"/>
      <c r="SYC7" s="1814"/>
      <c r="SYD7" s="1814"/>
      <c r="SYE7" s="1814"/>
      <c r="SYF7" s="1814"/>
      <c r="SYG7" s="1814"/>
      <c r="SYH7" s="1814"/>
      <c r="SYI7" s="1814"/>
      <c r="SYJ7" s="1814"/>
      <c r="SYK7" s="1814"/>
      <c r="SYL7" s="1814"/>
      <c r="SYM7" s="1814"/>
      <c r="SYN7" s="1814"/>
      <c r="SYO7" s="1814"/>
      <c r="SYP7" s="1814"/>
      <c r="SYQ7" s="1814"/>
      <c r="SYR7" s="1814"/>
      <c r="SYS7" s="1814"/>
      <c r="SYT7" s="1814"/>
      <c r="SYU7" s="1814"/>
      <c r="SYV7" s="1814"/>
      <c r="SYW7" s="1814"/>
      <c r="SYX7" s="1814"/>
      <c r="SYY7" s="1814"/>
      <c r="SYZ7" s="1814"/>
      <c r="SZA7" s="1814"/>
      <c r="SZB7" s="1814"/>
      <c r="SZC7" s="1814"/>
      <c r="SZD7" s="1814"/>
      <c r="SZE7" s="1814"/>
      <c r="SZF7" s="1814"/>
      <c r="SZG7" s="1814"/>
      <c r="SZH7" s="1814"/>
      <c r="SZI7" s="1814"/>
      <c r="SZJ7" s="1814"/>
      <c r="SZK7" s="1814"/>
      <c r="SZL7" s="1814"/>
      <c r="SZM7" s="1814"/>
      <c r="SZN7" s="1814"/>
      <c r="SZO7" s="1814"/>
      <c r="SZP7" s="1814"/>
      <c r="SZQ7" s="1814"/>
      <c r="SZR7" s="1814"/>
      <c r="SZS7" s="1814"/>
      <c r="SZT7" s="1814"/>
      <c r="SZU7" s="1814"/>
      <c r="SZV7" s="1814"/>
      <c r="SZW7" s="1814"/>
      <c r="SZX7" s="1814"/>
      <c r="SZY7" s="1814"/>
      <c r="SZZ7" s="1814"/>
      <c r="TAA7" s="1814"/>
      <c r="TAB7" s="1814"/>
      <c r="TAC7" s="1814"/>
      <c r="TAD7" s="1814"/>
      <c r="TAE7" s="1814"/>
      <c r="TAF7" s="1814"/>
      <c r="TAG7" s="1814"/>
      <c r="TAH7" s="1814"/>
      <c r="TAI7" s="1814"/>
      <c r="TAJ7" s="1814"/>
      <c r="TAK7" s="1814"/>
      <c r="TAL7" s="1814"/>
      <c r="TAM7" s="1814"/>
      <c r="TAN7" s="1814"/>
      <c r="TAO7" s="1814"/>
      <c r="TAP7" s="1814"/>
      <c r="TAQ7" s="1814"/>
      <c r="TAR7" s="1814"/>
      <c r="TAS7" s="1814"/>
      <c r="TAT7" s="1814"/>
      <c r="TAU7" s="1814"/>
      <c r="TAV7" s="1814"/>
      <c r="TAW7" s="1814"/>
      <c r="TAX7" s="1814"/>
      <c r="TAY7" s="1814"/>
      <c r="TAZ7" s="1814"/>
      <c r="TBA7" s="1814"/>
      <c r="TBB7" s="1814"/>
      <c r="TBC7" s="1814"/>
      <c r="TBD7" s="1814"/>
      <c r="TBE7" s="1814"/>
      <c r="TBF7" s="1814"/>
      <c r="TBG7" s="1814"/>
      <c r="TBH7" s="1814"/>
      <c r="TBI7" s="1814"/>
      <c r="TBJ7" s="1814"/>
      <c r="TBK7" s="1814"/>
      <c r="TBL7" s="1814"/>
      <c r="TBM7" s="1814"/>
      <c r="TBN7" s="1814"/>
      <c r="TBO7" s="1814"/>
      <c r="TBP7" s="1814"/>
      <c r="TBQ7" s="1814"/>
      <c r="TBR7" s="1814"/>
      <c r="TBS7" s="1814"/>
      <c r="TBT7" s="1814"/>
      <c r="TBU7" s="1814"/>
      <c r="TBV7" s="1814"/>
      <c r="TBW7" s="1814"/>
      <c r="TBX7" s="1814"/>
      <c r="TBY7" s="1814"/>
      <c r="TBZ7" s="1814"/>
      <c r="TCA7" s="1814"/>
      <c r="TCB7" s="1814"/>
      <c r="TCC7" s="1814"/>
      <c r="TCD7" s="1814"/>
      <c r="TCE7" s="1814"/>
      <c r="TCF7" s="1814"/>
      <c r="TCG7" s="1814"/>
      <c r="TCH7" s="1814"/>
      <c r="TCI7" s="1814"/>
      <c r="TCJ7" s="1814"/>
      <c r="TCK7" s="1814"/>
      <c r="TCL7" s="1814"/>
      <c r="TCM7" s="1814"/>
      <c r="TCN7" s="1814"/>
      <c r="TCO7" s="1814"/>
      <c r="TCP7" s="1814"/>
      <c r="TCQ7" s="1814"/>
      <c r="TCR7" s="1814"/>
      <c r="TCS7" s="1814"/>
      <c r="TCT7" s="1814"/>
      <c r="TCU7" s="1814"/>
      <c r="TCV7" s="1814"/>
      <c r="TCW7" s="1814"/>
      <c r="TCX7" s="1814"/>
      <c r="TCY7" s="1814"/>
      <c r="TCZ7" s="1814"/>
      <c r="TDA7" s="1814"/>
      <c r="TDB7" s="1814"/>
      <c r="TDC7" s="1814"/>
      <c r="TDD7" s="1814"/>
      <c r="TDE7" s="1814"/>
      <c r="TDF7" s="1814"/>
      <c r="TDG7" s="1814"/>
      <c r="TDH7" s="1814"/>
      <c r="TDI7" s="1814"/>
      <c r="TDJ7" s="1814"/>
      <c r="TDK7" s="1814"/>
      <c r="TDL7" s="1814"/>
      <c r="TDM7" s="1814"/>
      <c r="TDN7" s="1814"/>
      <c r="TDO7" s="1814"/>
      <c r="TDP7" s="1814"/>
      <c r="TDQ7" s="1814"/>
      <c r="TDR7" s="1814"/>
      <c r="TDS7" s="1814"/>
      <c r="TDT7" s="1814"/>
      <c r="TDU7" s="1814"/>
      <c r="TDV7" s="1814"/>
      <c r="TDW7" s="1814"/>
      <c r="TDX7" s="1814"/>
      <c r="TDY7" s="1814"/>
      <c r="TDZ7" s="1814"/>
      <c r="TEA7" s="1814"/>
      <c r="TEB7" s="1814"/>
      <c r="TEC7" s="1814"/>
      <c r="TED7" s="1814"/>
      <c r="TEE7" s="1814"/>
      <c r="TEF7" s="1814"/>
      <c r="TEG7" s="1814"/>
      <c r="TEH7" s="1814"/>
      <c r="TEI7" s="1814"/>
      <c r="TEJ7" s="1814"/>
      <c r="TEK7" s="1814"/>
      <c r="TEL7" s="1814"/>
      <c r="TEM7" s="1814"/>
      <c r="TEN7" s="1814"/>
      <c r="TEO7" s="1814"/>
      <c r="TEP7" s="1814"/>
      <c r="TEQ7" s="1814"/>
      <c r="TER7" s="1814"/>
      <c r="TES7" s="1814"/>
      <c r="TET7" s="1814"/>
      <c r="TEU7" s="1814"/>
      <c r="TEV7" s="1814"/>
      <c r="TEW7" s="1814"/>
      <c r="TEX7" s="1814"/>
      <c r="TEY7" s="1814"/>
      <c r="TEZ7" s="1814"/>
      <c r="TFA7" s="1814"/>
      <c r="TFB7" s="1814"/>
      <c r="TFC7" s="1814"/>
      <c r="TFD7" s="1814"/>
      <c r="TFE7" s="1814"/>
      <c r="TFF7" s="1814"/>
      <c r="TFG7" s="1814"/>
      <c r="TFH7" s="1814"/>
      <c r="TFI7" s="1814"/>
      <c r="TFJ7" s="1814"/>
      <c r="TFK7" s="1814"/>
      <c r="TFL7" s="1814"/>
      <c r="TFM7" s="1814"/>
      <c r="TFN7" s="1814"/>
      <c r="TFO7" s="1814"/>
      <c r="TFP7" s="1814"/>
      <c r="TFQ7" s="1814"/>
      <c r="TFR7" s="1814"/>
      <c r="TFS7" s="1814"/>
      <c r="TFT7" s="1814"/>
      <c r="TFU7" s="1814"/>
      <c r="TFV7" s="1814"/>
      <c r="TFW7" s="1814"/>
      <c r="TFX7" s="1814"/>
      <c r="TFY7" s="1814"/>
      <c r="TFZ7" s="1814"/>
      <c r="TGA7" s="1814"/>
      <c r="TGB7" s="1814"/>
      <c r="TGC7" s="1814"/>
      <c r="TGD7" s="1814"/>
      <c r="TGE7" s="1814"/>
      <c r="TGF7" s="1814"/>
      <c r="TGG7" s="1814"/>
      <c r="TGH7" s="1814"/>
      <c r="TGI7" s="1814"/>
      <c r="TGJ7" s="1814"/>
      <c r="TGK7" s="1814"/>
      <c r="TGL7" s="1814"/>
      <c r="TGM7" s="1814"/>
      <c r="TGN7" s="1814"/>
      <c r="TGO7" s="1814"/>
      <c r="TGP7" s="1814"/>
      <c r="TGQ7" s="1814"/>
      <c r="TGR7" s="1814"/>
      <c r="TGS7" s="1814"/>
      <c r="TGT7" s="1814"/>
      <c r="TGU7" s="1814"/>
      <c r="TGV7" s="1814"/>
      <c r="TGW7" s="1814"/>
      <c r="TGX7" s="1814"/>
      <c r="TGY7" s="1814"/>
      <c r="TGZ7" s="1814"/>
      <c r="THA7" s="1814"/>
      <c r="THB7" s="1814"/>
      <c r="THC7" s="1814"/>
      <c r="THD7" s="1814"/>
      <c r="THE7" s="1814"/>
      <c r="THF7" s="1814"/>
      <c r="THG7" s="1814"/>
      <c r="THH7" s="1814"/>
      <c r="THI7" s="1814"/>
      <c r="THJ7" s="1814"/>
      <c r="THK7" s="1814"/>
      <c r="THL7" s="1814"/>
      <c r="THM7" s="1814"/>
      <c r="THN7" s="1814"/>
      <c r="THO7" s="1814"/>
      <c r="THP7" s="1814"/>
      <c r="THQ7" s="1814"/>
      <c r="THR7" s="1814"/>
      <c r="THS7" s="1814"/>
      <c r="THT7" s="1814"/>
      <c r="THU7" s="1814"/>
      <c r="THV7" s="1814"/>
      <c r="THW7" s="1814"/>
      <c r="THX7" s="1814"/>
      <c r="THY7" s="1814"/>
      <c r="THZ7" s="1814"/>
      <c r="TIA7" s="1814"/>
      <c r="TIB7" s="1814"/>
      <c r="TIC7" s="1814"/>
      <c r="TID7" s="1814"/>
      <c r="TIE7" s="1814"/>
      <c r="TIF7" s="1814"/>
      <c r="TIG7" s="1814"/>
      <c r="TIH7" s="1814"/>
      <c r="TII7" s="1814"/>
      <c r="TIJ7" s="1814"/>
      <c r="TIK7" s="1814"/>
      <c r="TIL7" s="1814"/>
      <c r="TIM7" s="1814"/>
      <c r="TIN7" s="1814"/>
      <c r="TIO7" s="1814"/>
      <c r="TIP7" s="1814"/>
      <c r="TIQ7" s="1814"/>
      <c r="TIR7" s="1814"/>
      <c r="TIS7" s="1814"/>
      <c r="TIT7" s="1814"/>
      <c r="TIU7" s="1814"/>
      <c r="TIV7" s="1814"/>
      <c r="TIW7" s="1814"/>
      <c r="TIX7" s="1814"/>
      <c r="TIY7" s="1814"/>
      <c r="TIZ7" s="1814"/>
      <c r="TJA7" s="1814"/>
      <c r="TJB7" s="1814"/>
      <c r="TJC7" s="1814"/>
      <c r="TJD7" s="1814"/>
      <c r="TJE7" s="1814"/>
      <c r="TJF7" s="1814"/>
      <c r="TJG7" s="1814"/>
      <c r="TJH7" s="1814"/>
      <c r="TJI7" s="1814"/>
      <c r="TJJ7" s="1814"/>
      <c r="TJK7" s="1814"/>
      <c r="TJL7" s="1814"/>
      <c r="TJM7" s="1814"/>
      <c r="TJN7" s="1814"/>
      <c r="TJO7" s="1814"/>
      <c r="TJP7" s="1814"/>
      <c r="TJQ7" s="1814"/>
      <c r="TJR7" s="1814"/>
      <c r="TJS7" s="1814"/>
      <c r="TJT7" s="1814"/>
      <c r="TJU7" s="1814"/>
      <c r="TJV7" s="1814"/>
      <c r="TJW7" s="1814"/>
      <c r="TJX7" s="1814"/>
      <c r="TJY7" s="1814"/>
      <c r="TJZ7" s="1814"/>
      <c r="TKA7" s="1814"/>
      <c r="TKB7" s="1814"/>
      <c r="TKC7" s="1814"/>
      <c r="TKD7" s="1814"/>
      <c r="TKE7" s="1814"/>
      <c r="TKF7" s="1814"/>
      <c r="TKG7" s="1814"/>
      <c r="TKH7" s="1814"/>
      <c r="TKI7" s="1814"/>
      <c r="TKJ7" s="1814"/>
      <c r="TKK7" s="1814"/>
      <c r="TKL7" s="1814"/>
      <c r="TKM7" s="1814"/>
      <c r="TKN7" s="1814"/>
      <c r="TKO7" s="1814"/>
      <c r="TKP7" s="1814"/>
      <c r="TKQ7" s="1814"/>
      <c r="TKR7" s="1814"/>
      <c r="TKS7" s="1814"/>
      <c r="TKT7" s="1814"/>
      <c r="TKU7" s="1814"/>
      <c r="TKV7" s="1814"/>
      <c r="TKW7" s="1814"/>
      <c r="TKX7" s="1814"/>
      <c r="TKY7" s="1814"/>
      <c r="TKZ7" s="1814"/>
      <c r="TLA7" s="1814"/>
      <c r="TLB7" s="1814"/>
      <c r="TLC7" s="1814"/>
      <c r="TLD7" s="1814"/>
      <c r="TLE7" s="1814"/>
      <c r="TLF7" s="1814"/>
      <c r="TLG7" s="1814"/>
      <c r="TLH7" s="1814"/>
      <c r="TLI7" s="1814"/>
      <c r="TLJ7" s="1814"/>
      <c r="TLK7" s="1814"/>
      <c r="TLL7" s="1814"/>
      <c r="TLM7" s="1814"/>
      <c r="TLN7" s="1814"/>
      <c r="TLO7" s="1814"/>
      <c r="TLP7" s="1814"/>
      <c r="TLQ7" s="1814"/>
      <c r="TLR7" s="1814"/>
      <c r="TLS7" s="1814"/>
      <c r="TLT7" s="1814"/>
      <c r="TLU7" s="1814"/>
      <c r="TLV7" s="1814"/>
      <c r="TLW7" s="1814"/>
      <c r="TLX7" s="1814"/>
      <c r="TLY7" s="1814"/>
      <c r="TLZ7" s="1814"/>
      <c r="TMA7" s="1814"/>
      <c r="TMB7" s="1814"/>
      <c r="TMC7" s="1814"/>
      <c r="TMD7" s="1814"/>
      <c r="TME7" s="1814"/>
      <c r="TMF7" s="1814"/>
      <c r="TMG7" s="1814"/>
      <c r="TMH7" s="1814"/>
      <c r="TMI7" s="1814"/>
      <c r="TMJ7" s="1814"/>
      <c r="TMK7" s="1814"/>
      <c r="TML7" s="1814"/>
      <c r="TMM7" s="1814"/>
      <c r="TMN7" s="1814"/>
      <c r="TMO7" s="1814"/>
      <c r="TMP7" s="1814"/>
      <c r="TMQ7" s="1814"/>
      <c r="TMR7" s="1814"/>
      <c r="TMS7" s="1814"/>
      <c r="TMT7" s="1814"/>
      <c r="TMU7" s="1814"/>
      <c r="TMV7" s="1814"/>
      <c r="TMW7" s="1814"/>
      <c r="TMX7" s="1814"/>
      <c r="TMY7" s="1814"/>
      <c r="TMZ7" s="1814"/>
      <c r="TNA7" s="1814"/>
      <c r="TNB7" s="1814"/>
      <c r="TNC7" s="1814"/>
      <c r="TND7" s="1814"/>
      <c r="TNE7" s="1814"/>
      <c r="TNF7" s="1814"/>
      <c r="TNG7" s="1814"/>
      <c r="TNH7" s="1814"/>
      <c r="TNI7" s="1814"/>
      <c r="TNJ7" s="1814"/>
      <c r="TNK7" s="1814"/>
      <c r="TNL7" s="1814"/>
      <c r="TNM7" s="1814"/>
      <c r="TNN7" s="1814"/>
      <c r="TNO7" s="1814"/>
      <c r="TNP7" s="1814"/>
      <c r="TNQ7" s="1814"/>
      <c r="TNR7" s="1814"/>
      <c r="TNS7" s="1814"/>
      <c r="TNT7" s="1814"/>
      <c r="TNU7" s="1814"/>
      <c r="TNV7" s="1814"/>
      <c r="TNW7" s="1814"/>
      <c r="TNX7" s="1814"/>
      <c r="TNY7" s="1814"/>
      <c r="TNZ7" s="1814"/>
      <c r="TOA7" s="1814"/>
      <c r="TOB7" s="1814"/>
      <c r="TOC7" s="1814"/>
      <c r="TOD7" s="1814"/>
      <c r="TOE7" s="1814"/>
      <c r="TOF7" s="1814"/>
      <c r="TOG7" s="1814"/>
      <c r="TOH7" s="1814"/>
      <c r="TOI7" s="1814"/>
      <c r="TOJ7" s="1814"/>
      <c r="TOK7" s="1814"/>
      <c r="TOL7" s="1814"/>
      <c r="TOM7" s="1814"/>
      <c r="TON7" s="1814"/>
      <c r="TOO7" s="1814"/>
      <c r="TOP7" s="1814"/>
      <c r="TOQ7" s="1814"/>
      <c r="TOR7" s="1814"/>
      <c r="TOS7" s="1814"/>
      <c r="TOT7" s="1814"/>
      <c r="TOU7" s="1814"/>
      <c r="TOV7" s="1814"/>
      <c r="TOW7" s="1814"/>
      <c r="TOX7" s="1814"/>
      <c r="TOY7" s="1814"/>
      <c r="TOZ7" s="1814"/>
      <c r="TPA7" s="1814"/>
      <c r="TPB7" s="1814"/>
      <c r="TPC7" s="1814"/>
      <c r="TPD7" s="1814"/>
      <c r="TPE7" s="1814"/>
      <c r="TPF7" s="1814"/>
      <c r="TPG7" s="1814"/>
      <c r="TPH7" s="1814"/>
      <c r="TPI7" s="1814"/>
      <c r="TPJ7" s="1814"/>
      <c r="TPK7" s="1814"/>
      <c r="TPL7" s="1814"/>
      <c r="TPM7" s="1814"/>
      <c r="TPN7" s="1814"/>
      <c r="TPO7" s="1814"/>
      <c r="TPP7" s="1814"/>
      <c r="TPQ7" s="1814"/>
      <c r="TPR7" s="1814"/>
      <c r="TPS7" s="1814"/>
      <c r="TPT7" s="1814"/>
      <c r="TPU7" s="1814"/>
      <c r="TPV7" s="1814"/>
      <c r="TPW7" s="1814"/>
      <c r="TPX7" s="1814"/>
      <c r="TPY7" s="1814"/>
      <c r="TPZ7" s="1814"/>
      <c r="TQA7" s="1814"/>
      <c r="TQB7" s="1814"/>
      <c r="TQC7" s="1814"/>
      <c r="TQD7" s="1814"/>
      <c r="TQE7" s="1814"/>
      <c r="TQF7" s="1814"/>
      <c r="TQG7" s="1814"/>
      <c r="TQH7" s="1814"/>
      <c r="TQI7" s="1814"/>
      <c r="TQJ7" s="1814"/>
      <c r="TQK7" s="1814"/>
      <c r="TQL7" s="1814"/>
      <c r="TQM7" s="1814"/>
      <c r="TQN7" s="1814"/>
      <c r="TQO7" s="1814"/>
      <c r="TQP7" s="1814"/>
      <c r="TQQ7" s="1814"/>
      <c r="TQR7" s="1814"/>
      <c r="TQS7" s="1814"/>
      <c r="TQT7" s="1814"/>
      <c r="TQU7" s="1814"/>
      <c r="TQV7" s="1814"/>
      <c r="TQW7" s="1814"/>
      <c r="TQX7" s="1814"/>
      <c r="TQY7" s="1814"/>
      <c r="TQZ7" s="1814"/>
      <c r="TRA7" s="1814"/>
      <c r="TRB7" s="1814"/>
      <c r="TRC7" s="1814"/>
      <c r="TRD7" s="1814"/>
      <c r="TRE7" s="1814"/>
      <c r="TRF7" s="1814"/>
      <c r="TRG7" s="1814"/>
      <c r="TRH7" s="1814"/>
      <c r="TRI7" s="1814"/>
      <c r="TRJ7" s="1814"/>
      <c r="TRK7" s="1814"/>
      <c r="TRL7" s="1814"/>
      <c r="TRM7" s="1814"/>
      <c r="TRN7" s="1814"/>
      <c r="TRO7" s="1814"/>
      <c r="TRP7" s="1814"/>
      <c r="TRQ7" s="1814"/>
      <c r="TRR7" s="1814"/>
      <c r="TRS7" s="1814"/>
      <c r="TRT7" s="1814"/>
      <c r="TRU7" s="1814"/>
      <c r="TRV7" s="1814"/>
      <c r="TRW7" s="1814"/>
      <c r="TRX7" s="1814"/>
      <c r="TRY7" s="1814"/>
      <c r="TRZ7" s="1814"/>
      <c r="TSA7" s="1814"/>
      <c r="TSB7" s="1814"/>
      <c r="TSC7" s="1814"/>
      <c r="TSD7" s="1814"/>
      <c r="TSE7" s="1814"/>
      <c r="TSF7" s="1814"/>
      <c r="TSG7" s="1814"/>
      <c r="TSH7" s="1814"/>
      <c r="TSI7" s="1814"/>
      <c r="TSJ7" s="1814"/>
      <c r="TSK7" s="1814"/>
      <c r="TSL7" s="1814"/>
      <c r="TSM7" s="1814"/>
      <c r="TSN7" s="1814"/>
      <c r="TSO7" s="1814"/>
      <c r="TSP7" s="1814"/>
      <c r="TSQ7" s="1814"/>
      <c r="TSR7" s="1814"/>
      <c r="TSS7" s="1814"/>
      <c r="TST7" s="1814"/>
      <c r="TSU7" s="1814"/>
      <c r="TSV7" s="1814"/>
      <c r="TSW7" s="1814"/>
      <c r="TSX7" s="1814"/>
      <c r="TSY7" s="1814"/>
      <c r="TSZ7" s="1814"/>
      <c r="TTA7" s="1814"/>
      <c r="TTB7" s="1814"/>
      <c r="TTC7" s="1814"/>
      <c r="TTD7" s="1814"/>
      <c r="TTE7" s="1814"/>
      <c r="TTF7" s="1814"/>
      <c r="TTG7" s="1814"/>
      <c r="TTH7" s="1814"/>
      <c r="TTI7" s="1814"/>
      <c r="TTJ7" s="1814"/>
      <c r="TTK7" s="1814"/>
      <c r="TTL7" s="1814"/>
      <c r="TTM7" s="1814"/>
      <c r="TTN7" s="1814"/>
      <c r="TTO7" s="1814"/>
      <c r="TTP7" s="1814"/>
      <c r="TTQ7" s="1814"/>
      <c r="TTR7" s="1814"/>
      <c r="TTS7" s="1814"/>
      <c r="TTT7" s="1814"/>
      <c r="TTU7" s="1814"/>
      <c r="TTV7" s="1814"/>
      <c r="TTW7" s="1814"/>
      <c r="TTX7" s="1814"/>
      <c r="TTY7" s="1814"/>
      <c r="TTZ7" s="1814"/>
      <c r="TUA7" s="1814"/>
      <c r="TUB7" s="1814"/>
      <c r="TUC7" s="1814"/>
      <c r="TUD7" s="1814"/>
      <c r="TUE7" s="1814"/>
      <c r="TUF7" s="1814"/>
      <c r="TUG7" s="1814"/>
      <c r="TUH7" s="1814"/>
      <c r="TUI7" s="1814"/>
      <c r="TUJ7" s="1814"/>
      <c r="TUK7" s="1814"/>
      <c r="TUL7" s="1814"/>
      <c r="TUM7" s="1814"/>
      <c r="TUN7" s="1814"/>
      <c r="TUO7" s="1814"/>
      <c r="TUP7" s="1814"/>
      <c r="TUQ7" s="1814"/>
      <c r="TUR7" s="1814"/>
      <c r="TUS7" s="1814"/>
      <c r="TUT7" s="1814"/>
      <c r="TUU7" s="1814"/>
      <c r="TUV7" s="1814"/>
      <c r="TUW7" s="1814"/>
      <c r="TUX7" s="1814"/>
      <c r="TUY7" s="1814"/>
      <c r="TUZ7" s="1814"/>
      <c r="TVA7" s="1814"/>
      <c r="TVB7" s="1814"/>
      <c r="TVC7" s="1814"/>
      <c r="TVD7" s="1814"/>
      <c r="TVE7" s="1814"/>
      <c r="TVF7" s="1814"/>
      <c r="TVG7" s="1814"/>
      <c r="TVH7" s="1814"/>
      <c r="TVI7" s="1814"/>
      <c r="TVJ7" s="1814"/>
      <c r="TVK7" s="1814"/>
      <c r="TVL7" s="1814"/>
      <c r="TVM7" s="1814"/>
      <c r="TVN7" s="1814"/>
      <c r="TVO7" s="1814"/>
      <c r="TVP7" s="1814"/>
      <c r="TVQ7" s="1814"/>
      <c r="TVR7" s="1814"/>
      <c r="TVS7" s="1814"/>
      <c r="TVT7" s="1814"/>
      <c r="TVU7" s="1814"/>
      <c r="TVV7" s="1814"/>
      <c r="TVW7" s="1814"/>
      <c r="TVX7" s="1814"/>
      <c r="TVY7" s="1814"/>
      <c r="TVZ7" s="1814"/>
      <c r="TWA7" s="1814"/>
      <c r="TWB7" s="1814"/>
      <c r="TWC7" s="1814"/>
      <c r="TWD7" s="1814"/>
      <c r="TWE7" s="1814"/>
      <c r="TWF7" s="1814"/>
      <c r="TWG7" s="1814"/>
      <c r="TWH7" s="1814"/>
      <c r="TWI7" s="1814"/>
      <c r="TWJ7" s="1814"/>
      <c r="TWK7" s="1814"/>
      <c r="TWL7" s="1814"/>
      <c r="TWM7" s="1814"/>
      <c r="TWN7" s="1814"/>
      <c r="TWO7" s="1814"/>
      <c r="TWP7" s="1814"/>
      <c r="TWQ7" s="1814"/>
      <c r="TWR7" s="1814"/>
      <c r="TWS7" s="1814"/>
      <c r="TWT7" s="1814"/>
      <c r="TWU7" s="1814"/>
      <c r="TWV7" s="1814"/>
      <c r="TWW7" s="1814"/>
      <c r="TWX7" s="1814"/>
      <c r="TWY7" s="1814"/>
      <c r="TWZ7" s="1814"/>
      <c r="TXA7" s="1814"/>
      <c r="TXB7" s="1814"/>
      <c r="TXC7" s="1814"/>
      <c r="TXD7" s="1814"/>
      <c r="TXE7" s="1814"/>
      <c r="TXF7" s="1814"/>
      <c r="TXG7" s="1814"/>
      <c r="TXH7" s="1814"/>
      <c r="TXI7" s="1814"/>
      <c r="TXJ7" s="1814"/>
      <c r="TXK7" s="1814"/>
      <c r="TXL7" s="1814"/>
      <c r="TXM7" s="1814"/>
      <c r="TXN7" s="1814"/>
      <c r="TXO7" s="1814"/>
      <c r="TXP7" s="1814"/>
      <c r="TXQ7" s="1814"/>
      <c r="TXR7" s="1814"/>
      <c r="TXS7" s="1814"/>
      <c r="TXT7" s="1814"/>
      <c r="TXU7" s="1814"/>
      <c r="TXV7" s="1814"/>
      <c r="TXW7" s="1814"/>
      <c r="TXX7" s="1814"/>
      <c r="TXY7" s="1814"/>
      <c r="TXZ7" s="1814"/>
      <c r="TYA7" s="1814"/>
      <c r="TYB7" s="1814"/>
      <c r="TYC7" s="1814"/>
      <c r="TYD7" s="1814"/>
      <c r="TYE7" s="1814"/>
      <c r="TYF7" s="1814"/>
      <c r="TYG7" s="1814"/>
      <c r="TYH7" s="1814"/>
      <c r="TYI7" s="1814"/>
      <c r="TYJ7" s="1814"/>
      <c r="TYK7" s="1814"/>
      <c r="TYL7" s="1814"/>
      <c r="TYM7" s="1814"/>
      <c r="TYN7" s="1814"/>
      <c r="TYO7" s="1814"/>
      <c r="TYP7" s="1814"/>
      <c r="TYQ7" s="1814"/>
      <c r="TYR7" s="1814"/>
      <c r="TYS7" s="1814"/>
      <c r="TYT7" s="1814"/>
      <c r="TYU7" s="1814"/>
      <c r="TYV7" s="1814"/>
      <c r="TYW7" s="1814"/>
      <c r="TYX7" s="1814"/>
      <c r="TYY7" s="1814"/>
      <c r="TYZ7" s="1814"/>
      <c r="TZA7" s="1814"/>
      <c r="TZB7" s="1814"/>
      <c r="TZC7" s="1814"/>
      <c r="TZD7" s="1814"/>
      <c r="TZE7" s="1814"/>
      <c r="TZF7" s="1814"/>
      <c r="TZG7" s="1814"/>
      <c r="TZH7" s="1814"/>
      <c r="TZI7" s="1814"/>
      <c r="TZJ7" s="1814"/>
      <c r="TZK7" s="1814"/>
      <c r="TZL7" s="1814"/>
      <c r="TZM7" s="1814"/>
      <c r="TZN7" s="1814"/>
      <c r="TZO7" s="1814"/>
      <c r="TZP7" s="1814"/>
      <c r="TZQ7" s="1814"/>
      <c r="TZR7" s="1814"/>
      <c r="TZS7" s="1814"/>
      <c r="TZT7" s="1814"/>
      <c r="TZU7" s="1814"/>
      <c r="TZV7" s="1814"/>
      <c r="TZW7" s="1814"/>
      <c r="TZX7" s="1814"/>
      <c r="TZY7" s="1814"/>
      <c r="TZZ7" s="1814"/>
      <c r="UAA7" s="1814"/>
      <c r="UAB7" s="1814"/>
      <c r="UAC7" s="1814"/>
      <c r="UAD7" s="1814"/>
      <c r="UAE7" s="1814"/>
      <c r="UAF7" s="1814"/>
      <c r="UAG7" s="1814"/>
      <c r="UAH7" s="1814"/>
      <c r="UAI7" s="1814"/>
      <c r="UAJ7" s="1814"/>
      <c r="UAK7" s="1814"/>
      <c r="UAL7" s="1814"/>
      <c r="UAM7" s="1814"/>
      <c r="UAN7" s="1814"/>
      <c r="UAO7" s="1814"/>
      <c r="UAP7" s="1814"/>
      <c r="UAQ7" s="1814"/>
      <c r="UAR7" s="1814"/>
      <c r="UAS7" s="1814"/>
      <c r="UAT7" s="1814"/>
      <c r="UAU7" s="1814"/>
      <c r="UAV7" s="1814"/>
      <c r="UAW7" s="1814"/>
      <c r="UAX7" s="1814"/>
      <c r="UAY7" s="1814"/>
      <c r="UAZ7" s="1814"/>
      <c r="UBA7" s="1814"/>
      <c r="UBB7" s="1814"/>
      <c r="UBC7" s="1814"/>
      <c r="UBD7" s="1814"/>
      <c r="UBE7" s="1814"/>
      <c r="UBF7" s="1814"/>
      <c r="UBG7" s="1814"/>
      <c r="UBH7" s="1814"/>
      <c r="UBI7" s="1814"/>
      <c r="UBJ7" s="1814"/>
      <c r="UBK7" s="1814"/>
      <c r="UBL7" s="1814"/>
      <c r="UBM7" s="1814"/>
      <c r="UBN7" s="1814"/>
      <c r="UBO7" s="1814"/>
      <c r="UBP7" s="1814"/>
      <c r="UBQ7" s="1814"/>
      <c r="UBR7" s="1814"/>
      <c r="UBS7" s="1814"/>
      <c r="UBT7" s="1814"/>
      <c r="UBU7" s="1814"/>
      <c r="UBV7" s="1814"/>
      <c r="UBW7" s="1814"/>
      <c r="UBX7" s="1814"/>
      <c r="UBY7" s="1814"/>
      <c r="UBZ7" s="1814"/>
      <c r="UCA7" s="1814"/>
      <c r="UCB7" s="1814"/>
      <c r="UCC7" s="1814"/>
      <c r="UCD7" s="1814"/>
      <c r="UCE7" s="1814"/>
      <c r="UCF7" s="1814"/>
      <c r="UCG7" s="1814"/>
      <c r="UCH7" s="1814"/>
      <c r="UCI7" s="1814"/>
      <c r="UCJ7" s="1814"/>
      <c r="UCK7" s="1814"/>
      <c r="UCL7" s="1814"/>
      <c r="UCM7" s="1814"/>
      <c r="UCN7" s="1814"/>
      <c r="UCO7" s="1814"/>
      <c r="UCP7" s="1814"/>
      <c r="UCQ7" s="1814"/>
      <c r="UCR7" s="1814"/>
      <c r="UCS7" s="1814"/>
      <c r="UCT7" s="1814"/>
      <c r="UCU7" s="1814"/>
      <c r="UCV7" s="1814"/>
      <c r="UCW7" s="1814"/>
      <c r="UCX7" s="1814"/>
      <c r="UCY7" s="1814"/>
      <c r="UCZ7" s="1814"/>
      <c r="UDA7" s="1814"/>
      <c r="UDB7" s="1814"/>
      <c r="UDC7" s="1814"/>
      <c r="UDD7" s="1814"/>
      <c r="UDE7" s="1814"/>
      <c r="UDF7" s="1814"/>
      <c r="UDG7" s="1814"/>
      <c r="UDH7" s="1814"/>
      <c r="UDI7" s="1814"/>
      <c r="UDJ7" s="1814"/>
      <c r="UDK7" s="1814"/>
      <c r="UDL7" s="1814"/>
      <c r="UDM7" s="1814"/>
      <c r="UDN7" s="1814"/>
      <c r="UDO7" s="1814"/>
      <c r="UDP7" s="1814"/>
      <c r="UDQ7" s="1814"/>
      <c r="UDR7" s="1814"/>
      <c r="UDS7" s="1814"/>
      <c r="UDT7" s="1814"/>
      <c r="UDU7" s="1814"/>
      <c r="UDV7" s="1814"/>
      <c r="UDW7" s="1814"/>
      <c r="UDX7" s="1814"/>
      <c r="UDY7" s="1814"/>
      <c r="UDZ7" s="1814"/>
      <c r="UEA7" s="1814"/>
      <c r="UEB7" s="1814"/>
      <c r="UEC7" s="1814"/>
      <c r="UED7" s="1814"/>
      <c r="UEE7" s="1814"/>
      <c r="UEF7" s="1814"/>
      <c r="UEG7" s="1814"/>
      <c r="UEH7" s="1814"/>
      <c r="UEI7" s="1814"/>
      <c r="UEJ7" s="1814"/>
      <c r="UEK7" s="1814"/>
      <c r="UEL7" s="1814"/>
      <c r="UEM7" s="1814"/>
      <c r="UEN7" s="1814"/>
      <c r="UEO7" s="1814"/>
      <c r="UEP7" s="1814"/>
      <c r="UEQ7" s="1814"/>
      <c r="UER7" s="1814"/>
      <c r="UES7" s="1814"/>
      <c r="UET7" s="1814"/>
      <c r="UEU7" s="1814"/>
      <c r="UEV7" s="1814"/>
      <c r="UEW7" s="1814"/>
      <c r="UEX7" s="1814"/>
      <c r="UEY7" s="1814"/>
      <c r="UEZ7" s="1814"/>
      <c r="UFA7" s="1814"/>
      <c r="UFB7" s="1814"/>
      <c r="UFC7" s="1814"/>
      <c r="UFD7" s="1814"/>
      <c r="UFE7" s="1814"/>
      <c r="UFF7" s="1814"/>
      <c r="UFG7" s="1814"/>
      <c r="UFH7" s="1814"/>
      <c r="UFI7" s="1814"/>
      <c r="UFJ7" s="1814"/>
      <c r="UFK7" s="1814"/>
      <c r="UFL7" s="1814"/>
      <c r="UFM7" s="1814"/>
      <c r="UFN7" s="1814"/>
      <c r="UFO7" s="1814"/>
      <c r="UFP7" s="1814"/>
      <c r="UFQ7" s="1814"/>
      <c r="UFR7" s="1814"/>
      <c r="UFS7" s="1814"/>
      <c r="UFT7" s="1814"/>
      <c r="UFU7" s="1814"/>
      <c r="UFV7" s="1814"/>
      <c r="UFW7" s="1814"/>
      <c r="UFX7" s="1814"/>
      <c r="UFY7" s="1814"/>
      <c r="UFZ7" s="1814"/>
      <c r="UGA7" s="1814"/>
      <c r="UGB7" s="1814"/>
      <c r="UGC7" s="1814"/>
      <c r="UGD7" s="1814"/>
      <c r="UGE7" s="1814"/>
      <c r="UGF7" s="1814"/>
      <c r="UGG7" s="1814"/>
      <c r="UGH7" s="1814"/>
      <c r="UGI7" s="1814"/>
      <c r="UGJ7" s="1814"/>
      <c r="UGK7" s="1814"/>
      <c r="UGL7" s="1814"/>
      <c r="UGM7" s="1814"/>
      <c r="UGN7" s="1814"/>
      <c r="UGO7" s="1814"/>
      <c r="UGP7" s="1814"/>
      <c r="UGQ7" s="1814"/>
      <c r="UGR7" s="1814"/>
      <c r="UGS7" s="1814"/>
      <c r="UGT7" s="1814"/>
      <c r="UGU7" s="1814"/>
      <c r="UGV7" s="1814"/>
      <c r="UGW7" s="1814"/>
      <c r="UGX7" s="1814"/>
      <c r="UGY7" s="1814"/>
      <c r="UGZ7" s="1814"/>
      <c r="UHA7" s="1814"/>
      <c r="UHB7" s="1814"/>
      <c r="UHC7" s="1814"/>
      <c r="UHD7" s="1814"/>
      <c r="UHE7" s="1814"/>
      <c r="UHF7" s="1814"/>
      <c r="UHG7" s="1814"/>
      <c r="UHH7" s="1814"/>
      <c r="UHI7" s="1814"/>
      <c r="UHJ7" s="1814"/>
      <c r="UHK7" s="1814"/>
      <c r="UHL7" s="1814"/>
      <c r="UHM7" s="1814"/>
      <c r="UHN7" s="1814"/>
      <c r="UHO7" s="1814"/>
      <c r="UHP7" s="1814"/>
      <c r="UHQ7" s="1814"/>
      <c r="UHR7" s="1814"/>
      <c r="UHS7" s="1814"/>
      <c r="UHT7" s="1814"/>
      <c r="UHU7" s="1814"/>
      <c r="UHV7" s="1814"/>
      <c r="UHW7" s="1814"/>
      <c r="UHX7" s="1814"/>
      <c r="UHY7" s="1814"/>
      <c r="UHZ7" s="1814"/>
      <c r="UIA7" s="1814"/>
      <c r="UIB7" s="1814"/>
      <c r="UIC7" s="1814"/>
      <c r="UID7" s="1814"/>
      <c r="UIE7" s="1814"/>
      <c r="UIF7" s="1814"/>
      <c r="UIG7" s="1814"/>
      <c r="UIH7" s="1814"/>
      <c r="UII7" s="1814"/>
      <c r="UIJ7" s="1814"/>
      <c r="UIK7" s="1814"/>
      <c r="UIL7" s="1814"/>
      <c r="UIM7" s="1814"/>
      <c r="UIN7" s="1814"/>
      <c r="UIO7" s="1814"/>
      <c r="UIP7" s="1814"/>
      <c r="UIQ7" s="1814"/>
      <c r="UIR7" s="1814"/>
      <c r="UIS7" s="1814"/>
      <c r="UIT7" s="1814"/>
      <c r="UIU7" s="1814"/>
      <c r="UIV7" s="1814"/>
      <c r="UIW7" s="1814"/>
      <c r="UIX7" s="1814"/>
      <c r="UIY7" s="1814"/>
      <c r="UIZ7" s="1814"/>
      <c r="UJA7" s="1814"/>
      <c r="UJB7" s="1814"/>
      <c r="UJC7" s="1814"/>
      <c r="UJD7" s="1814"/>
      <c r="UJE7" s="1814"/>
      <c r="UJF7" s="1814"/>
      <c r="UJG7" s="1814"/>
      <c r="UJH7" s="1814"/>
      <c r="UJI7" s="1814"/>
      <c r="UJJ7" s="1814"/>
      <c r="UJK7" s="1814"/>
      <c r="UJL7" s="1814"/>
      <c r="UJM7" s="1814"/>
      <c r="UJN7" s="1814"/>
      <c r="UJO7" s="1814"/>
      <c r="UJP7" s="1814"/>
      <c r="UJQ7" s="1814"/>
      <c r="UJR7" s="1814"/>
      <c r="UJS7" s="1814"/>
      <c r="UJT7" s="1814"/>
      <c r="UJU7" s="1814"/>
      <c r="UJV7" s="1814"/>
      <c r="UJW7" s="1814"/>
      <c r="UJX7" s="1814"/>
      <c r="UJY7" s="1814"/>
      <c r="UJZ7" s="1814"/>
      <c r="UKA7" s="1814"/>
      <c r="UKB7" s="1814"/>
      <c r="UKC7" s="1814"/>
      <c r="UKD7" s="1814"/>
      <c r="UKE7" s="1814"/>
      <c r="UKF7" s="1814"/>
      <c r="UKG7" s="1814"/>
      <c r="UKH7" s="1814"/>
      <c r="UKI7" s="1814"/>
      <c r="UKJ7" s="1814"/>
      <c r="UKK7" s="1814"/>
      <c r="UKL7" s="1814"/>
      <c r="UKM7" s="1814"/>
      <c r="UKN7" s="1814"/>
      <c r="UKO7" s="1814"/>
      <c r="UKP7" s="1814"/>
      <c r="UKQ7" s="1814"/>
      <c r="UKR7" s="1814"/>
      <c r="UKS7" s="1814"/>
      <c r="UKT7" s="1814"/>
      <c r="UKU7" s="1814"/>
      <c r="UKV7" s="1814"/>
      <c r="UKW7" s="1814"/>
      <c r="UKX7" s="1814"/>
      <c r="UKY7" s="1814"/>
      <c r="UKZ7" s="1814"/>
      <c r="ULA7" s="1814"/>
      <c r="ULB7" s="1814"/>
      <c r="ULC7" s="1814"/>
      <c r="ULD7" s="1814"/>
      <c r="ULE7" s="1814"/>
      <c r="ULF7" s="1814"/>
      <c r="ULG7" s="1814"/>
      <c r="ULH7" s="1814"/>
      <c r="ULI7" s="1814"/>
      <c r="ULJ7" s="1814"/>
      <c r="ULK7" s="1814"/>
      <c r="ULL7" s="1814"/>
      <c r="ULM7" s="1814"/>
      <c r="ULN7" s="1814"/>
      <c r="ULO7" s="1814"/>
      <c r="ULP7" s="1814"/>
      <c r="ULQ7" s="1814"/>
      <c r="ULR7" s="1814"/>
      <c r="ULS7" s="1814"/>
      <c r="ULT7" s="1814"/>
      <c r="ULU7" s="1814"/>
      <c r="ULV7" s="1814"/>
      <c r="ULW7" s="1814"/>
      <c r="ULX7" s="1814"/>
      <c r="ULY7" s="1814"/>
      <c r="ULZ7" s="1814"/>
      <c r="UMA7" s="1814"/>
      <c r="UMB7" s="1814"/>
      <c r="UMC7" s="1814"/>
      <c r="UMD7" s="1814"/>
      <c r="UME7" s="1814"/>
      <c r="UMF7" s="1814"/>
      <c r="UMG7" s="1814"/>
      <c r="UMH7" s="1814"/>
      <c r="UMI7" s="1814"/>
      <c r="UMJ7" s="1814"/>
      <c r="UMK7" s="1814"/>
      <c r="UML7" s="1814"/>
      <c r="UMM7" s="1814"/>
      <c r="UMN7" s="1814"/>
      <c r="UMO7" s="1814"/>
      <c r="UMP7" s="1814"/>
      <c r="UMQ7" s="1814"/>
      <c r="UMR7" s="1814"/>
      <c r="UMS7" s="1814"/>
      <c r="UMT7" s="1814"/>
      <c r="UMU7" s="1814"/>
      <c r="UMV7" s="1814"/>
      <c r="UMW7" s="1814"/>
      <c r="UMX7" s="1814"/>
      <c r="UMY7" s="1814"/>
      <c r="UMZ7" s="1814"/>
      <c r="UNA7" s="1814"/>
      <c r="UNB7" s="1814"/>
      <c r="UNC7" s="1814"/>
      <c r="UND7" s="1814"/>
      <c r="UNE7" s="1814"/>
      <c r="UNF7" s="1814"/>
      <c r="UNG7" s="1814"/>
      <c r="UNH7" s="1814"/>
      <c r="UNI7" s="1814"/>
      <c r="UNJ7" s="1814"/>
      <c r="UNK7" s="1814"/>
      <c r="UNL7" s="1814"/>
      <c r="UNM7" s="1814"/>
      <c r="UNN7" s="1814"/>
      <c r="UNO7" s="1814"/>
      <c r="UNP7" s="1814"/>
      <c r="UNQ7" s="1814"/>
      <c r="UNR7" s="1814"/>
      <c r="UNS7" s="1814"/>
      <c r="UNT7" s="1814"/>
      <c r="UNU7" s="1814"/>
      <c r="UNV7" s="1814"/>
      <c r="UNW7" s="1814"/>
      <c r="UNX7" s="1814"/>
      <c r="UNY7" s="1814"/>
      <c r="UNZ7" s="1814"/>
      <c r="UOA7" s="1814"/>
      <c r="UOB7" s="1814"/>
      <c r="UOC7" s="1814"/>
      <c r="UOD7" s="1814"/>
      <c r="UOE7" s="1814"/>
      <c r="UOF7" s="1814"/>
      <c r="UOG7" s="1814"/>
      <c r="UOH7" s="1814"/>
      <c r="UOI7" s="1814"/>
      <c r="UOJ7" s="1814"/>
      <c r="UOK7" s="1814"/>
      <c r="UOL7" s="1814"/>
      <c r="UOM7" s="1814"/>
      <c r="UON7" s="1814"/>
      <c r="UOO7" s="1814"/>
      <c r="UOP7" s="1814"/>
      <c r="UOQ7" s="1814"/>
      <c r="UOR7" s="1814"/>
      <c r="UOS7" s="1814"/>
      <c r="UOT7" s="1814"/>
      <c r="UOU7" s="1814"/>
      <c r="UOV7" s="1814"/>
      <c r="UOW7" s="1814"/>
      <c r="UOX7" s="1814"/>
      <c r="UOY7" s="1814"/>
      <c r="UOZ7" s="1814"/>
      <c r="UPA7" s="1814"/>
      <c r="UPB7" s="1814"/>
      <c r="UPC7" s="1814"/>
      <c r="UPD7" s="1814"/>
      <c r="UPE7" s="1814"/>
      <c r="UPF7" s="1814"/>
      <c r="UPG7" s="1814"/>
      <c r="UPH7" s="1814"/>
      <c r="UPI7" s="1814"/>
      <c r="UPJ7" s="1814"/>
      <c r="UPK7" s="1814"/>
      <c r="UPL7" s="1814"/>
      <c r="UPM7" s="1814"/>
      <c r="UPN7" s="1814"/>
      <c r="UPO7" s="1814"/>
      <c r="UPP7" s="1814"/>
      <c r="UPQ7" s="1814"/>
      <c r="UPR7" s="1814"/>
      <c r="UPS7" s="1814"/>
      <c r="UPT7" s="1814"/>
      <c r="UPU7" s="1814"/>
      <c r="UPV7" s="1814"/>
      <c r="UPW7" s="1814"/>
      <c r="UPX7" s="1814"/>
      <c r="UPY7" s="1814"/>
      <c r="UPZ7" s="1814"/>
      <c r="UQA7" s="1814"/>
      <c r="UQB7" s="1814"/>
      <c r="UQC7" s="1814"/>
      <c r="UQD7" s="1814"/>
      <c r="UQE7" s="1814"/>
      <c r="UQF7" s="1814"/>
      <c r="UQG7" s="1814"/>
      <c r="UQH7" s="1814"/>
      <c r="UQI7" s="1814"/>
      <c r="UQJ7" s="1814"/>
      <c r="UQK7" s="1814"/>
      <c r="UQL7" s="1814"/>
      <c r="UQM7" s="1814"/>
      <c r="UQN7" s="1814"/>
      <c r="UQO7" s="1814"/>
      <c r="UQP7" s="1814"/>
      <c r="UQQ7" s="1814"/>
      <c r="UQR7" s="1814"/>
      <c r="UQS7" s="1814"/>
      <c r="UQT7" s="1814"/>
      <c r="UQU7" s="1814"/>
      <c r="UQV7" s="1814"/>
      <c r="UQW7" s="1814"/>
      <c r="UQX7" s="1814"/>
      <c r="UQY7" s="1814"/>
      <c r="UQZ7" s="1814"/>
      <c r="URA7" s="1814"/>
      <c r="URB7" s="1814"/>
      <c r="URC7" s="1814"/>
      <c r="URD7" s="1814"/>
      <c r="URE7" s="1814"/>
      <c r="URF7" s="1814"/>
      <c r="URG7" s="1814"/>
      <c r="URH7" s="1814"/>
      <c r="URI7" s="1814"/>
      <c r="URJ7" s="1814"/>
      <c r="URK7" s="1814"/>
      <c r="URL7" s="1814"/>
      <c r="URM7" s="1814"/>
      <c r="URN7" s="1814"/>
      <c r="URO7" s="1814"/>
      <c r="URP7" s="1814"/>
      <c r="URQ7" s="1814"/>
      <c r="URR7" s="1814"/>
      <c r="URS7" s="1814"/>
      <c r="URT7" s="1814"/>
      <c r="URU7" s="1814"/>
      <c r="URV7" s="1814"/>
      <c r="URW7" s="1814"/>
      <c r="URX7" s="1814"/>
      <c r="URY7" s="1814"/>
      <c r="URZ7" s="1814"/>
      <c r="USA7" s="1814"/>
      <c r="USB7" s="1814"/>
      <c r="USC7" s="1814"/>
      <c r="USD7" s="1814"/>
      <c r="USE7" s="1814"/>
      <c r="USF7" s="1814"/>
      <c r="USG7" s="1814"/>
      <c r="USH7" s="1814"/>
      <c r="USI7" s="1814"/>
      <c r="USJ7" s="1814"/>
      <c r="USK7" s="1814"/>
      <c r="USL7" s="1814"/>
      <c r="USM7" s="1814"/>
      <c r="USN7" s="1814"/>
      <c r="USO7" s="1814"/>
      <c r="USP7" s="1814"/>
      <c r="USQ7" s="1814"/>
      <c r="USR7" s="1814"/>
      <c r="USS7" s="1814"/>
      <c r="UST7" s="1814"/>
      <c r="USU7" s="1814"/>
      <c r="USV7" s="1814"/>
      <c r="USW7" s="1814"/>
      <c r="USX7" s="1814"/>
      <c r="USY7" s="1814"/>
      <c r="USZ7" s="1814"/>
      <c r="UTA7" s="1814"/>
      <c r="UTB7" s="1814"/>
      <c r="UTC7" s="1814"/>
      <c r="UTD7" s="1814"/>
      <c r="UTE7" s="1814"/>
      <c r="UTF7" s="1814"/>
      <c r="UTG7" s="1814"/>
      <c r="UTH7" s="1814"/>
      <c r="UTI7" s="1814"/>
      <c r="UTJ7" s="1814"/>
      <c r="UTK7" s="1814"/>
      <c r="UTL7" s="1814"/>
      <c r="UTM7" s="1814"/>
      <c r="UTN7" s="1814"/>
      <c r="UTO7" s="1814"/>
      <c r="UTP7" s="1814"/>
      <c r="UTQ7" s="1814"/>
      <c r="UTR7" s="1814"/>
      <c r="UTS7" s="1814"/>
      <c r="UTT7" s="1814"/>
      <c r="UTU7" s="1814"/>
      <c r="UTV7" s="1814"/>
      <c r="UTW7" s="1814"/>
      <c r="UTX7" s="1814"/>
      <c r="UTY7" s="1814"/>
      <c r="UTZ7" s="1814"/>
      <c r="UUA7" s="1814"/>
      <c r="UUB7" s="1814"/>
      <c r="UUC7" s="1814"/>
      <c r="UUD7" s="1814"/>
      <c r="UUE7" s="1814"/>
      <c r="UUF7" s="1814"/>
      <c r="UUG7" s="1814"/>
      <c r="UUH7" s="1814"/>
      <c r="UUI7" s="1814"/>
      <c r="UUJ7" s="1814"/>
      <c r="UUK7" s="1814"/>
      <c r="UUL7" s="1814"/>
      <c r="UUM7" s="1814"/>
      <c r="UUN7" s="1814"/>
      <c r="UUO7" s="1814"/>
      <c r="UUP7" s="1814"/>
      <c r="UUQ7" s="1814"/>
      <c r="UUR7" s="1814"/>
      <c r="UUS7" s="1814"/>
      <c r="UUT7" s="1814"/>
      <c r="UUU7" s="1814"/>
      <c r="UUV7" s="1814"/>
      <c r="UUW7" s="1814"/>
      <c r="UUX7" s="1814"/>
      <c r="UUY7" s="1814"/>
      <c r="UUZ7" s="1814"/>
      <c r="UVA7" s="1814"/>
      <c r="UVB7" s="1814"/>
      <c r="UVC7" s="1814"/>
      <c r="UVD7" s="1814"/>
      <c r="UVE7" s="1814"/>
      <c r="UVF7" s="1814"/>
      <c r="UVG7" s="1814"/>
      <c r="UVH7" s="1814"/>
      <c r="UVI7" s="1814"/>
      <c r="UVJ7" s="1814"/>
      <c r="UVK7" s="1814"/>
      <c r="UVL7" s="1814"/>
      <c r="UVM7" s="1814"/>
      <c r="UVN7" s="1814"/>
      <c r="UVO7" s="1814"/>
      <c r="UVP7" s="1814"/>
      <c r="UVQ7" s="1814"/>
      <c r="UVR7" s="1814"/>
      <c r="UVS7" s="1814"/>
      <c r="UVT7" s="1814"/>
      <c r="UVU7" s="1814"/>
      <c r="UVV7" s="1814"/>
      <c r="UVW7" s="1814"/>
      <c r="UVX7" s="1814"/>
      <c r="UVY7" s="1814"/>
      <c r="UVZ7" s="1814"/>
      <c r="UWA7" s="1814"/>
      <c r="UWB7" s="1814"/>
      <c r="UWC7" s="1814"/>
      <c r="UWD7" s="1814"/>
      <c r="UWE7" s="1814"/>
      <c r="UWF7" s="1814"/>
      <c r="UWG7" s="1814"/>
      <c r="UWH7" s="1814"/>
      <c r="UWI7" s="1814"/>
      <c r="UWJ7" s="1814"/>
      <c r="UWK7" s="1814"/>
      <c r="UWL7" s="1814"/>
      <c r="UWM7" s="1814"/>
      <c r="UWN7" s="1814"/>
      <c r="UWO7" s="1814"/>
      <c r="UWP7" s="1814"/>
      <c r="UWQ7" s="1814"/>
      <c r="UWR7" s="1814"/>
      <c r="UWS7" s="1814"/>
      <c r="UWT7" s="1814"/>
      <c r="UWU7" s="1814"/>
      <c r="UWV7" s="1814"/>
      <c r="UWW7" s="1814"/>
      <c r="UWX7" s="1814"/>
      <c r="UWY7" s="1814"/>
      <c r="UWZ7" s="1814"/>
      <c r="UXA7" s="1814"/>
      <c r="UXB7" s="1814"/>
      <c r="UXC7" s="1814"/>
      <c r="UXD7" s="1814"/>
      <c r="UXE7" s="1814"/>
      <c r="UXF7" s="1814"/>
      <c r="UXG7" s="1814"/>
      <c r="UXH7" s="1814"/>
      <c r="UXI7" s="1814"/>
      <c r="UXJ7" s="1814"/>
      <c r="UXK7" s="1814"/>
      <c r="UXL7" s="1814"/>
      <c r="UXM7" s="1814"/>
      <c r="UXN7" s="1814"/>
      <c r="UXO7" s="1814"/>
      <c r="UXP7" s="1814"/>
      <c r="UXQ7" s="1814"/>
      <c r="UXR7" s="1814"/>
      <c r="UXS7" s="1814"/>
      <c r="UXT7" s="1814"/>
      <c r="UXU7" s="1814"/>
      <c r="UXV7" s="1814"/>
      <c r="UXW7" s="1814"/>
      <c r="UXX7" s="1814"/>
      <c r="UXY7" s="1814"/>
      <c r="UXZ7" s="1814"/>
      <c r="UYA7" s="1814"/>
      <c r="UYB7" s="1814"/>
      <c r="UYC7" s="1814"/>
      <c r="UYD7" s="1814"/>
      <c r="UYE7" s="1814"/>
      <c r="UYF7" s="1814"/>
      <c r="UYG7" s="1814"/>
      <c r="UYH7" s="1814"/>
      <c r="UYI7" s="1814"/>
      <c r="UYJ7" s="1814"/>
      <c r="UYK7" s="1814"/>
      <c r="UYL7" s="1814"/>
      <c r="UYM7" s="1814"/>
      <c r="UYN7" s="1814"/>
      <c r="UYO7" s="1814"/>
      <c r="UYP7" s="1814"/>
      <c r="UYQ7" s="1814"/>
      <c r="UYR7" s="1814"/>
      <c r="UYS7" s="1814"/>
      <c r="UYT7" s="1814"/>
      <c r="UYU7" s="1814"/>
      <c r="UYV7" s="1814"/>
      <c r="UYW7" s="1814"/>
      <c r="UYX7" s="1814"/>
      <c r="UYY7" s="1814"/>
      <c r="UYZ7" s="1814"/>
      <c r="UZA7" s="1814"/>
      <c r="UZB7" s="1814"/>
      <c r="UZC7" s="1814"/>
      <c r="UZD7" s="1814"/>
      <c r="UZE7" s="1814"/>
      <c r="UZF7" s="1814"/>
      <c r="UZG7" s="1814"/>
      <c r="UZH7" s="1814"/>
      <c r="UZI7" s="1814"/>
      <c r="UZJ7" s="1814"/>
      <c r="UZK7" s="1814"/>
      <c r="UZL7" s="1814"/>
      <c r="UZM7" s="1814"/>
      <c r="UZN7" s="1814"/>
      <c r="UZO7" s="1814"/>
      <c r="UZP7" s="1814"/>
      <c r="UZQ7" s="1814"/>
      <c r="UZR7" s="1814"/>
      <c r="UZS7" s="1814"/>
      <c r="UZT7" s="1814"/>
      <c r="UZU7" s="1814"/>
      <c r="UZV7" s="1814"/>
      <c r="UZW7" s="1814"/>
      <c r="UZX7" s="1814"/>
      <c r="UZY7" s="1814"/>
      <c r="UZZ7" s="1814"/>
      <c r="VAA7" s="1814"/>
      <c r="VAB7" s="1814"/>
      <c r="VAC7" s="1814"/>
      <c r="VAD7" s="1814"/>
      <c r="VAE7" s="1814"/>
      <c r="VAF7" s="1814"/>
      <c r="VAG7" s="1814"/>
      <c r="VAH7" s="1814"/>
      <c r="VAI7" s="1814"/>
      <c r="VAJ7" s="1814"/>
      <c r="VAK7" s="1814"/>
      <c r="VAL7" s="1814"/>
      <c r="VAM7" s="1814"/>
      <c r="VAN7" s="1814"/>
      <c r="VAO7" s="1814"/>
      <c r="VAP7" s="1814"/>
      <c r="VAQ7" s="1814"/>
      <c r="VAR7" s="1814"/>
      <c r="VAS7" s="1814"/>
      <c r="VAT7" s="1814"/>
      <c r="VAU7" s="1814"/>
      <c r="VAV7" s="1814"/>
      <c r="VAW7" s="1814"/>
      <c r="VAX7" s="1814"/>
      <c r="VAY7" s="1814"/>
      <c r="VAZ7" s="1814"/>
      <c r="VBA7" s="1814"/>
      <c r="VBB7" s="1814"/>
      <c r="VBC7" s="1814"/>
      <c r="VBD7" s="1814"/>
      <c r="VBE7" s="1814"/>
      <c r="VBF7" s="1814"/>
      <c r="VBG7" s="1814"/>
      <c r="VBH7" s="1814"/>
      <c r="VBI7" s="1814"/>
      <c r="VBJ7" s="1814"/>
      <c r="VBK7" s="1814"/>
      <c r="VBL7" s="1814"/>
      <c r="VBM7" s="1814"/>
      <c r="VBN7" s="1814"/>
      <c r="VBO7" s="1814"/>
      <c r="VBP7" s="1814"/>
      <c r="VBQ7" s="1814"/>
      <c r="VBR7" s="1814"/>
      <c r="VBS7" s="1814"/>
      <c r="VBT7" s="1814"/>
      <c r="VBU7" s="1814"/>
      <c r="VBV7" s="1814"/>
      <c r="VBW7" s="1814"/>
      <c r="VBX7" s="1814"/>
      <c r="VBY7" s="1814"/>
      <c r="VBZ7" s="1814"/>
      <c r="VCA7" s="1814"/>
      <c r="VCB7" s="1814"/>
      <c r="VCC7" s="1814"/>
      <c r="VCD7" s="1814"/>
      <c r="VCE7" s="1814"/>
      <c r="VCF7" s="1814"/>
      <c r="VCG7" s="1814"/>
      <c r="VCH7" s="1814"/>
      <c r="VCI7" s="1814"/>
      <c r="VCJ7" s="1814"/>
      <c r="VCK7" s="1814"/>
      <c r="VCL7" s="1814"/>
      <c r="VCM7" s="1814"/>
      <c r="VCN7" s="1814"/>
      <c r="VCO7" s="1814"/>
      <c r="VCP7" s="1814"/>
      <c r="VCQ7" s="1814"/>
      <c r="VCR7" s="1814"/>
      <c r="VCS7" s="1814"/>
      <c r="VCT7" s="1814"/>
      <c r="VCU7" s="1814"/>
      <c r="VCV7" s="1814"/>
      <c r="VCW7" s="1814"/>
      <c r="VCX7" s="1814"/>
      <c r="VCY7" s="1814"/>
      <c r="VCZ7" s="1814"/>
      <c r="VDA7" s="1814"/>
      <c r="VDB7" s="1814"/>
      <c r="VDC7" s="1814"/>
      <c r="VDD7" s="1814"/>
      <c r="VDE7" s="1814"/>
      <c r="VDF7" s="1814"/>
      <c r="VDG7" s="1814"/>
      <c r="VDH7" s="1814"/>
      <c r="VDI7" s="1814"/>
      <c r="VDJ7" s="1814"/>
      <c r="VDK7" s="1814"/>
      <c r="VDL7" s="1814"/>
      <c r="VDM7" s="1814"/>
      <c r="VDN7" s="1814"/>
      <c r="VDO7" s="1814"/>
      <c r="VDP7" s="1814"/>
      <c r="VDQ7" s="1814"/>
      <c r="VDR7" s="1814"/>
      <c r="VDS7" s="1814"/>
      <c r="VDT7" s="1814"/>
      <c r="VDU7" s="1814"/>
      <c r="VDV7" s="1814"/>
      <c r="VDW7" s="1814"/>
      <c r="VDX7" s="1814"/>
      <c r="VDY7" s="1814"/>
      <c r="VDZ7" s="1814"/>
      <c r="VEA7" s="1814"/>
      <c r="VEB7" s="1814"/>
      <c r="VEC7" s="1814"/>
      <c r="VED7" s="1814"/>
      <c r="VEE7" s="1814"/>
      <c r="VEF7" s="1814"/>
      <c r="VEG7" s="1814"/>
      <c r="VEH7" s="1814"/>
      <c r="VEI7" s="1814"/>
      <c r="VEJ7" s="1814"/>
      <c r="VEK7" s="1814"/>
      <c r="VEL7" s="1814"/>
      <c r="VEM7" s="1814"/>
      <c r="VEN7" s="1814"/>
      <c r="VEO7" s="1814"/>
      <c r="VEP7" s="1814"/>
      <c r="VEQ7" s="1814"/>
      <c r="VER7" s="1814"/>
      <c r="VES7" s="1814"/>
      <c r="VET7" s="1814"/>
      <c r="VEU7" s="1814"/>
      <c r="VEV7" s="1814"/>
      <c r="VEW7" s="1814"/>
      <c r="VEX7" s="1814"/>
      <c r="VEY7" s="1814"/>
      <c r="VEZ7" s="1814"/>
      <c r="VFA7" s="1814"/>
      <c r="VFB7" s="1814"/>
      <c r="VFC7" s="1814"/>
      <c r="VFD7" s="1814"/>
      <c r="VFE7" s="1814"/>
      <c r="VFF7" s="1814"/>
      <c r="VFG7" s="1814"/>
      <c r="VFH7" s="1814"/>
      <c r="VFI7" s="1814"/>
      <c r="VFJ7" s="1814"/>
      <c r="VFK7" s="1814"/>
      <c r="VFL7" s="1814"/>
      <c r="VFM7" s="1814"/>
      <c r="VFN7" s="1814"/>
      <c r="VFO7" s="1814"/>
      <c r="VFP7" s="1814"/>
      <c r="VFQ7" s="1814"/>
      <c r="VFR7" s="1814"/>
      <c r="VFS7" s="1814"/>
      <c r="VFT7" s="1814"/>
      <c r="VFU7" s="1814"/>
      <c r="VFV7" s="1814"/>
      <c r="VFW7" s="1814"/>
      <c r="VFX7" s="1814"/>
      <c r="VFY7" s="1814"/>
      <c r="VFZ7" s="1814"/>
      <c r="VGA7" s="1814"/>
      <c r="VGB7" s="1814"/>
      <c r="VGC7" s="1814"/>
      <c r="VGD7" s="1814"/>
      <c r="VGE7" s="1814"/>
      <c r="VGF7" s="1814"/>
      <c r="VGG7" s="1814"/>
      <c r="VGH7" s="1814"/>
      <c r="VGI7" s="1814"/>
      <c r="VGJ7" s="1814"/>
      <c r="VGK7" s="1814"/>
      <c r="VGL7" s="1814"/>
      <c r="VGM7" s="1814"/>
      <c r="VGN7" s="1814"/>
      <c r="VGO7" s="1814"/>
      <c r="VGP7" s="1814"/>
      <c r="VGQ7" s="1814"/>
      <c r="VGR7" s="1814"/>
      <c r="VGS7" s="1814"/>
      <c r="VGT7" s="1814"/>
      <c r="VGU7" s="1814"/>
      <c r="VGV7" s="1814"/>
      <c r="VGW7" s="1814"/>
      <c r="VGX7" s="1814"/>
      <c r="VGY7" s="1814"/>
      <c r="VGZ7" s="1814"/>
      <c r="VHA7" s="1814"/>
      <c r="VHB7" s="1814"/>
      <c r="VHC7" s="1814"/>
      <c r="VHD7" s="1814"/>
      <c r="VHE7" s="1814"/>
      <c r="VHF7" s="1814"/>
      <c r="VHG7" s="1814"/>
      <c r="VHH7" s="1814"/>
      <c r="VHI7" s="1814"/>
      <c r="VHJ7" s="1814"/>
      <c r="VHK7" s="1814"/>
      <c r="VHL7" s="1814"/>
      <c r="VHM7" s="1814"/>
      <c r="VHN7" s="1814"/>
      <c r="VHO7" s="1814"/>
      <c r="VHP7" s="1814"/>
      <c r="VHQ7" s="1814"/>
      <c r="VHR7" s="1814"/>
      <c r="VHS7" s="1814"/>
      <c r="VHT7" s="1814"/>
      <c r="VHU7" s="1814"/>
      <c r="VHV7" s="1814"/>
      <c r="VHW7" s="1814"/>
      <c r="VHX7" s="1814"/>
      <c r="VHY7" s="1814"/>
      <c r="VHZ7" s="1814"/>
      <c r="VIA7" s="1814"/>
      <c r="VIB7" s="1814"/>
      <c r="VIC7" s="1814"/>
      <c r="VID7" s="1814"/>
      <c r="VIE7" s="1814"/>
      <c r="VIF7" s="1814"/>
      <c r="VIG7" s="1814"/>
      <c r="VIH7" s="1814"/>
      <c r="VII7" s="1814"/>
      <c r="VIJ7" s="1814"/>
      <c r="VIK7" s="1814"/>
      <c r="VIL7" s="1814"/>
      <c r="VIM7" s="1814"/>
      <c r="VIN7" s="1814"/>
      <c r="VIO7" s="1814"/>
      <c r="VIP7" s="1814"/>
      <c r="VIQ7" s="1814"/>
      <c r="VIR7" s="1814"/>
      <c r="VIS7" s="1814"/>
      <c r="VIT7" s="1814"/>
      <c r="VIU7" s="1814"/>
      <c r="VIV7" s="1814"/>
      <c r="VIW7" s="1814"/>
      <c r="VIX7" s="1814"/>
      <c r="VIY7" s="1814"/>
      <c r="VIZ7" s="1814"/>
      <c r="VJA7" s="1814"/>
      <c r="VJB7" s="1814"/>
      <c r="VJC7" s="1814"/>
      <c r="VJD7" s="1814"/>
      <c r="VJE7" s="1814"/>
      <c r="VJF7" s="1814"/>
      <c r="VJG7" s="1814"/>
      <c r="VJH7" s="1814"/>
      <c r="VJI7" s="1814"/>
      <c r="VJJ7" s="1814"/>
      <c r="VJK7" s="1814"/>
      <c r="VJL7" s="1814"/>
      <c r="VJM7" s="1814"/>
      <c r="VJN7" s="1814"/>
      <c r="VJO7" s="1814"/>
      <c r="VJP7" s="1814"/>
      <c r="VJQ7" s="1814"/>
      <c r="VJR7" s="1814"/>
      <c r="VJS7" s="1814"/>
      <c r="VJT7" s="1814"/>
      <c r="VJU7" s="1814"/>
      <c r="VJV7" s="1814"/>
      <c r="VJW7" s="1814"/>
      <c r="VJX7" s="1814"/>
      <c r="VJY7" s="1814"/>
      <c r="VJZ7" s="1814"/>
      <c r="VKA7" s="1814"/>
      <c r="VKB7" s="1814"/>
      <c r="VKC7" s="1814"/>
      <c r="VKD7" s="1814"/>
      <c r="VKE7" s="1814"/>
      <c r="VKF7" s="1814"/>
      <c r="VKG7" s="1814"/>
      <c r="VKH7" s="1814"/>
      <c r="VKI7" s="1814"/>
      <c r="VKJ7" s="1814"/>
      <c r="VKK7" s="1814"/>
      <c r="VKL7" s="1814"/>
      <c r="VKM7" s="1814"/>
      <c r="VKN7" s="1814"/>
      <c r="VKO7" s="1814"/>
      <c r="VKP7" s="1814"/>
      <c r="VKQ7" s="1814"/>
      <c r="VKR7" s="1814"/>
      <c r="VKS7" s="1814"/>
      <c r="VKT7" s="1814"/>
      <c r="VKU7" s="1814"/>
      <c r="VKV7" s="1814"/>
      <c r="VKW7" s="1814"/>
      <c r="VKX7" s="1814"/>
      <c r="VKY7" s="1814"/>
      <c r="VKZ7" s="1814"/>
      <c r="VLA7" s="1814"/>
      <c r="VLB7" s="1814"/>
      <c r="VLC7" s="1814"/>
      <c r="VLD7" s="1814"/>
      <c r="VLE7" s="1814"/>
      <c r="VLF7" s="1814"/>
      <c r="VLG7" s="1814"/>
      <c r="VLH7" s="1814"/>
      <c r="VLI7" s="1814"/>
      <c r="VLJ7" s="1814"/>
      <c r="VLK7" s="1814"/>
      <c r="VLL7" s="1814"/>
      <c r="VLM7" s="1814"/>
      <c r="VLN7" s="1814"/>
      <c r="VLO7" s="1814"/>
      <c r="VLP7" s="1814"/>
      <c r="VLQ7" s="1814"/>
      <c r="VLR7" s="1814"/>
      <c r="VLS7" s="1814"/>
      <c r="VLT7" s="1814"/>
      <c r="VLU7" s="1814"/>
      <c r="VLV7" s="1814"/>
      <c r="VLW7" s="1814"/>
      <c r="VLX7" s="1814"/>
      <c r="VLY7" s="1814"/>
      <c r="VLZ7" s="1814"/>
      <c r="VMA7" s="1814"/>
      <c r="VMB7" s="1814"/>
      <c r="VMC7" s="1814"/>
      <c r="VMD7" s="1814"/>
      <c r="VME7" s="1814"/>
      <c r="VMF7" s="1814"/>
      <c r="VMG7" s="1814"/>
      <c r="VMH7" s="1814"/>
      <c r="VMI7" s="1814"/>
      <c r="VMJ7" s="1814"/>
      <c r="VMK7" s="1814"/>
      <c r="VML7" s="1814"/>
      <c r="VMM7" s="1814"/>
      <c r="VMN7" s="1814"/>
      <c r="VMO7" s="1814"/>
      <c r="VMP7" s="1814"/>
      <c r="VMQ7" s="1814"/>
      <c r="VMR7" s="1814"/>
      <c r="VMS7" s="1814"/>
      <c r="VMT7" s="1814"/>
      <c r="VMU7" s="1814"/>
      <c r="VMV7" s="1814"/>
      <c r="VMW7" s="1814"/>
      <c r="VMX7" s="1814"/>
      <c r="VMY7" s="1814"/>
      <c r="VMZ7" s="1814"/>
      <c r="VNA7" s="1814"/>
      <c r="VNB7" s="1814"/>
      <c r="VNC7" s="1814"/>
      <c r="VND7" s="1814"/>
      <c r="VNE7" s="1814"/>
      <c r="VNF7" s="1814"/>
      <c r="VNG7" s="1814"/>
      <c r="VNH7" s="1814"/>
      <c r="VNI7" s="1814"/>
      <c r="VNJ7" s="1814"/>
      <c r="VNK7" s="1814"/>
      <c r="VNL7" s="1814"/>
      <c r="VNM7" s="1814"/>
      <c r="VNN7" s="1814"/>
      <c r="VNO7" s="1814"/>
      <c r="VNP7" s="1814"/>
      <c r="VNQ7" s="1814"/>
      <c r="VNR7" s="1814"/>
      <c r="VNS7" s="1814"/>
      <c r="VNT7" s="1814"/>
      <c r="VNU7" s="1814"/>
      <c r="VNV7" s="1814"/>
      <c r="VNW7" s="1814"/>
      <c r="VNX7" s="1814"/>
      <c r="VNY7" s="1814"/>
      <c r="VNZ7" s="1814"/>
      <c r="VOA7" s="1814"/>
      <c r="VOB7" s="1814"/>
      <c r="VOC7" s="1814"/>
      <c r="VOD7" s="1814"/>
      <c r="VOE7" s="1814"/>
      <c r="VOF7" s="1814"/>
      <c r="VOG7" s="1814"/>
      <c r="VOH7" s="1814"/>
      <c r="VOI7" s="1814"/>
      <c r="VOJ7" s="1814"/>
      <c r="VOK7" s="1814"/>
      <c r="VOL7" s="1814"/>
      <c r="VOM7" s="1814"/>
      <c r="VON7" s="1814"/>
      <c r="VOO7" s="1814"/>
      <c r="VOP7" s="1814"/>
      <c r="VOQ7" s="1814"/>
      <c r="VOR7" s="1814"/>
      <c r="VOS7" s="1814"/>
      <c r="VOT7" s="1814"/>
      <c r="VOU7" s="1814"/>
      <c r="VOV7" s="1814"/>
      <c r="VOW7" s="1814"/>
      <c r="VOX7" s="1814"/>
      <c r="VOY7" s="1814"/>
      <c r="VOZ7" s="1814"/>
      <c r="VPA7" s="1814"/>
      <c r="VPB7" s="1814"/>
      <c r="VPC7" s="1814"/>
      <c r="VPD7" s="1814"/>
      <c r="VPE7" s="1814"/>
      <c r="VPF7" s="1814"/>
      <c r="VPG7" s="1814"/>
      <c r="VPH7" s="1814"/>
      <c r="VPI7" s="1814"/>
      <c r="VPJ7" s="1814"/>
      <c r="VPK7" s="1814"/>
      <c r="VPL7" s="1814"/>
      <c r="VPM7" s="1814"/>
      <c r="VPN7" s="1814"/>
      <c r="VPO7" s="1814"/>
      <c r="VPP7" s="1814"/>
      <c r="VPQ7" s="1814"/>
      <c r="VPR7" s="1814"/>
      <c r="VPS7" s="1814"/>
      <c r="VPT7" s="1814"/>
      <c r="VPU7" s="1814"/>
      <c r="VPV7" s="1814"/>
      <c r="VPW7" s="1814"/>
      <c r="VPX7" s="1814"/>
      <c r="VPY7" s="1814"/>
      <c r="VPZ7" s="1814"/>
      <c r="VQA7" s="1814"/>
      <c r="VQB7" s="1814"/>
      <c r="VQC7" s="1814"/>
      <c r="VQD7" s="1814"/>
      <c r="VQE7" s="1814"/>
      <c r="VQF7" s="1814"/>
      <c r="VQG7" s="1814"/>
      <c r="VQH7" s="1814"/>
      <c r="VQI7" s="1814"/>
      <c r="VQJ7" s="1814"/>
      <c r="VQK7" s="1814"/>
      <c r="VQL7" s="1814"/>
      <c r="VQM7" s="1814"/>
      <c r="VQN7" s="1814"/>
      <c r="VQO7" s="1814"/>
      <c r="VQP7" s="1814"/>
      <c r="VQQ7" s="1814"/>
      <c r="VQR7" s="1814"/>
      <c r="VQS7" s="1814"/>
      <c r="VQT7" s="1814"/>
      <c r="VQU7" s="1814"/>
      <c r="VQV7" s="1814"/>
      <c r="VQW7" s="1814"/>
      <c r="VQX7" s="1814"/>
      <c r="VQY7" s="1814"/>
      <c r="VQZ7" s="1814"/>
      <c r="VRA7" s="1814"/>
      <c r="VRB7" s="1814"/>
      <c r="VRC7" s="1814"/>
      <c r="VRD7" s="1814"/>
      <c r="VRE7" s="1814"/>
      <c r="VRF7" s="1814"/>
      <c r="VRG7" s="1814"/>
      <c r="VRH7" s="1814"/>
      <c r="VRI7" s="1814"/>
      <c r="VRJ7" s="1814"/>
      <c r="VRK7" s="1814"/>
      <c r="VRL7" s="1814"/>
      <c r="VRM7" s="1814"/>
      <c r="VRN7" s="1814"/>
      <c r="VRO7" s="1814"/>
      <c r="VRP7" s="1814"/>
      <c r="VRQ7" s="1814"/>
      <c r="VRR7" s="1814"/>
      <c r="VRS7" s="1814"/>
      <c r="VRT7" s="1814"/>
      <c r="VRU7" s="1814"/>
      <c r="VRV7" s="1814"/>
      <c r="VRW7" s="1814"/>
      <c r="VRX7" s="1814"/>
      <c r="VRY7" s="1814"/>
      <c r="VRZ7" s="1814"/>
      <c r="VSA7" s="1814"/>
      <c r="VSB7" s="1814"/>
      <c r="VSC7" s="1814"/>
      <c r="VSD7" s="1814"/>
      <c r="VSE7" s="1814"/>
      <c r="VSF7" s="1814"/>
      <c r="VSG7" s="1814"/>
      <c r="VSH7" s="1814"/>
      <c r="VSI7" s="1814"/>
      <c r="VSJ7" s="1814"/>
      <c r="VSK7" s="1814"/>
      <c r="VSL7" s="1814"/>
      <c r="VSM7" s="1814"/>
      <c r="VSN7" s="1814"/>
      <c r="VSO7" s="1814"/>
      <c r="VSP7" s="1814"/>
      <c r="VSQ7" s="1814"/>
      <c r="VSR7" s="1814"/>
      <c r="VSS7" s="1814"/>
      <c r="VST7" s="1814"/>
      <c r="VSU7" s="1814"/>
      <c r="VSV7" s="1814"/>
      <c r="VSW7" s="1814"/>
      <c r="VSX7" s="1814"/>
      <c r="VSY7" s="1814"/>
      <c r="VSZ7" s="1814"/>
      <c r="VTA7" s="1814"/>
      <c r="VTB7" s="1814"/>
      <c r="VTC7" s="1814"/>
      <c r="VTD7" s="1814"/>
      <c r="VTE7" s="1814"/>
      <c r="VTF7" s="1814"/>
      <c r="VTG7" s="1814"/>
      <c r="VTH7" s="1814"/>
      <c r="VTI7" s="1814"/>
      <c r="VTJ7" s="1814"/>
      <c r="VTK7" s="1814"/>
      <c r="VTL7" s="1814"/>
      <c r="VTM7" s="1814"/>
      <c r="VTN7" s="1814"/>
      <c r="VTO7" s="1814"/>
      <c r="VTP7" s="1814"/>
      <c r="VTQ7" s="1814"/>
      <c r="VTR7" s="1814"/>
      <c r="VTS7" s="1814"/>
      <c r="VTT7" s="1814"/>
      <c r="VTU7" s="1814"/>
      <c r="VTV7" s="1814"/>
      <c r="VTW7" s="1814"/>
      <c r="VTX7" s="1814"/>
      <c r="VTY7" s="1814"/>
      <c r="VTZ7" s="1814"/>
      <c r="VUA7" s="1814"/>
      <c r="VUB7" s="1814"/>
      <c r="VUC7" s="1814"/>
      <c r="VUD7" s="1814"/>
      <c r="VUE7" s="1814"/>
      <c r="VUF7" s="1814"/>
      <c r="VUG7" s="1814"/>
      <c r="VUH7" s="1814"/>
      <c r="VUI7" s="1814"/>
      <c r="VUJ7" s="1814"/>
      <c r="VUK7" s="1814"/>
      <c r="VUL7" s="1814"/>
      <c r="VUM7" s="1814"/>
      <c r="VUN7" s="1814"/>
      <c r="VUO7" s="1814"/>
      <c r="VUP7" s="1814"/>
      <c r="VUQ7" s="1814"/>
      <c r="VUR7" s="1814"/>
      <c r="VUS7" s="1814"/>
      <c r="VUT7" s="1814"/>
      <c r="VUU7" s="1814"/>
      <c r="VUV7" s="1814"/>
      <c r="VUW7" s="1814"/>
      <c r="VUX7" s="1814"/>
      <c r="VUY7" s="1814"/>
      <c r="VUZ7" s="1814"/>
      <c r="VVA7" s="1814"/>
      <c r="VVB7" s="1814"/>
      <c r="VVC7" s="1814"/>
      <c r="VVD7" s="1814"/>
      <c r="VVE7" s="1814"/>
      <c r="VVF7" s="1814"/>
      <c r="VVG7" s="1814"/>
      <c r="VVH7" s="1814"/>
      <c r="VVI7" s="1814"/>
      <c r="VVJ7" s="1814"/>
      <c r="VVK7" s="1814"/>
      <c r="VVL7" s="1814"/>
      <c r="VVM7" s="1814"/>
      <c r="VVN7" s="1814"/>
      <c r="VVO7" s="1814"/>
      <c r="VVP7" s="1814"/>
      <c r="VVQ7" s="1814"/>
      <c r="VVR7" s="1814"/>
      <c r="VVS7" s="1814"/>
      <c r="VVT7" s="1814"/>
      <c r="VVU7" s="1814"/>
      <c r="VVV7" s="1814"/>
      <c r="VVW7" s="1814"/>
      <c r="VVX7" s="1814"/>
      <c r="VVY7" s="1814"/>
      <c r="VVZ7" s="1814"/>
      <c r="VWA7" s="1814"/>
      <c r="VWB7" s="1814"/>
      <c r="VWC7" s="1814"/>
      <c r="VWD7" s="1814"/>
      <c r="VWE7" s="1814"/>
      <c r="VWF7" s="1814"/>
      <c r="VWG7" s="1814"/>
      <c r="VWH7" s="1814"/>
      <c r="VWI7" s="1814"/>
      <c r="VWJ7" s="1814"/>
      <c r="VWK7" s="1814"/>
      <c r="VWL7" s="1814"/>
      <c r="VWM7" s="1814"/>
      <c r="VWN7" s="1814"/>
      <c r="VWO7" s="1814"/>
      <c r="VWP7" s="1814"/>
      <c r="VWQ7" s="1814"/>
      <c r="VWR7" s="1814"/>
      <c r="VWS7" s="1814"/>
      <c r="VWT7" s="1814"/>
      <c r="VWU7" s="1814"/>
      <c r="VWV7" s="1814"/>
      <c r="VWW7" s="1814"/>
      <c r="VWX7" s="1814"/>
      <c r="VWY7" s="1814"/>
      <c r="VWZ7" s="1814"/>
      <c r="VXA7" s="1814"/>
      <c r="VXB7" s="1814"/>
      <c r="VXC7" s="1814"/>
      <c r="VXD7" s="1814"/>
      <c r="VXE7" s="1814"/>
      <c r="VXF7" s="1814"/>
      <c r="VXG7" s="1814"/>
      <c r="VXH7" s="1814"/>
      <c r="VXI7" s="1814"/>
      <c r="VXJ7" s="1814"/>
      <c r="VXK7" s="1814"/>
      <c r="VXL7" s="1814"/>
      <c r="VXM7" s="1814"/>
      <c r="VXN7" s="1814"/>
      <c r="VXO7" s="1814"/>
      <c r="VXP7" s="1814"/>
      <c r="VXQ7" s="1814"/>
      <c r="VXR7" s="1814"/>
      <c r="VXS7" s="1814"/>
      <c r="VXT7" s="1814"/>
      <c r="VXU7" s="1814"/>
      <c r="VXV7" s="1814"/>
      <c r="VXW7" s="1814"/>
      <c r="VXX7" s="1814"/>
      <c r="VXY7" s="1814"/>
      <c r="VXZ7" s="1814"/>
      <c r="VYA7" s="1814"/>
      <c r="VYB7" s="1814"/>
      <c r="VYC7" s="1814"/>
      <c r="VYD7" s="1814"/>
      <c r="VYE7" s="1814"/>
      <c r="VYF7" s="1814"/>
      <c r="VYG7" s="1814"/>
      <c r="VYH7" s="1814"/>
      <c r="VYI7" s="1814"/>
      <c r="VYJ7" s="1814"/>
      <c r="VYK7" s="1814"/>
      <c r="VYL7" s="1814"/>
      <c r="VYM7" s="1814"/>
      <c r="VYN7" s="1814"/>
      <c r="VYO7" s="1814"/>
      <c r="VYP7" s="1814"/>
      <c r="VYQ7" s="1814"/>
      <c r="VYR7" s="1814"/>
      <c r="VYS7" s="1814"/>
      <c r="VYT7" s="1814"/>
      <c r="VYU7" s="1814"/>
      <c r="VYV7" s="1814"/>
      <c r="VYW7" s="1814"/>
      <c r="VYX7" s="1814"/>
      <c r="VYY7" s="1814"/>
      <c r="VYZ7" s="1814"/>
      <c r="VZA7" s="1814"/>
      <c r="VZB7" s="1814"/>
      <c r="VZC7" s="1814"/>
      <c r="VZD7" s="1814"/>
      <c r="VZE7" s="1814"/>
      <c r="VZF7" s="1814"/>
      <c r="VZG7" s="1814"/>
      <c r="VZH7" s="1814"/>
      <c r="VZI7" s="1814"/>
      <c r="VZJ7" s="1814"/>
      <c r="VZK7" s="1814"/>
      <c r="VZL7" s="1814"/>
      <c r="VZM7" s="1814"/>
      <c r="VZN7" s="1814"/>
      <c r="VZO7" s="1814"/>
      <c r="VZP7" s="1814"/>
      <c r="VZQ7" s="1814"/>
      <c r="VZR7" s="1814"/>
      <c r="VZS7" s="1814"/>
      <c r="VZT7" s="1814"/>
      <c r="VZU7" s="1814"/>
      <c r="VZV7" s="1814"/>
      <c r="VZW7" s="1814"/>
      <c r="VZX7" s="1814"/>
      <c r="VZY7" s="1814"/>
      <c r="VZZ7" s="1814"/>
      <c r="WAA7" s="1814"/>
      <c r="WAB7" s="1814"/>
      <c r="WAC7" s="1814"/>
      <c r="WAD7" s="1814"/>
      <c r="WAE7" s="1814"/>
      <c r="WAF7" s="1814"/>
      <c r="WAG7" s="1814"/>
      <c r="WAH7" s="1814"/>
      <c r="WAI7" s="1814"/>
      <c r="WAJ7" s="1814"/>
      <c r="WAK7" s="1814"/>
      <c r="WAL7" s="1814"/>
      <c r="WAM7" s="1814"/>
      <c r="WAN7" s="1814"/>
      <c r="WAO7" s="1814"/>
      <c r="WAP7" s="1814"/>
      <c r="WAQ7" s="1814"/>
      <c r="WAR7" s="1814"/>
      <c r="WAS7" s="1814"/>
      <c r="WAT7" s="1814"/>
      <c r="WAU7" s="1814"/>
      <c r="WAV7" s="1814"/>
      <c r="WAW7" s="1814"/>
      <c r="WAX7" s="1814"/>
      <c r="WAY7" s="1814"/>
      <c r="WAZ7" s="1814"/>
      <c r="WBA7" s="1814"/>
      <c r="WBB7" s="1814"/>
      <c r="WBC7" s="1814"/>
      <c r="WBD7" s="1814"/>
      <c r="WBE7" s="1814"/>
      <c r="WBF7" s="1814"/>
      <c r="WBG7" s="1814"/>
      <c r="WBH7" s="1814"/>
      <c r="WBI7" s="1814"/>
      <c r="WBJ7" s="1814"/>
      <c r="WBK7" s="1814"/>
      <c r="WBL7" s="1814"/>
      <c r="WBM7" s="1814"/>
      <c r="WBN7" s="1814"/>
      <c r="WBO7" s="1814"/>
      <c r="WBP7" s="1814"/>
      <c r="WBQ7" s="1814"/>
      <c r="WBR7" s="1814"/>
      <c r="WBS7" s="1814"/>
      <c r="WBT7" s="1814"/>
      <c r="WBU7" s="1814"/>
      <c r="WBV7" s="1814"/>
      <c r="WBW7" s="1814"/>
      <c r="WBX7" s="1814"/>
      <c r="WBY7" s="1814"/>
      <c r="WBZ7" s="1814"/>
      <c r="WCA7" s="1814"/>
      <c r="WCB7" s="1814"/>
      <c r="WCC7" s="1814"/>
      <c r="WCD7" s="1814"/>
      <c r="WCE7" s="1814"/>
      <c r="WCF7" s="1814"/>
      <c r="WCG7" s="1814"/>
      <c r="WCH7" s="1814"/>
      <c r="WCI7" s="1814"/>
      <c r="WCJ7" s="1814"/>
      <c r="WCK7" s="1814"/>
      <c r="WCL7" s="1814"/>
      <c r="WCM7" s="1814"/>
      <c r="WCN7" s="1814"/>
      <c r="WCO7" s="1814"/>
      <c r="WCP7" s="1814"/>
      <c r="WCQ7" s="1814"/>
      <c r="WCR7" s="1814"/>
      <c r="WCS7" s="1814"/>
      <c r="WCT7" s="1814"/>
      <c r="WCU7" s="1814"/>
      <c r="WCV7" s="1814"/>
      <c r="WCW7" s="1814"/>
      <c r="WCX7" s="1814"/>
      <c r="WCY7" s="1814"/>
      <c r="WCZ7" s="1814"/>
      <c r="WDA7" s="1814"/>
      <c r="WDB7" s="1814"/>
      <c r="WDC7" s="1814"/>
      <c r="WDD7" s="1814"/>
      <c r="WDE7" s="1814"/>
      <c r="WDF7" s="1814"/>
      <c r="WDG7" s="1814"/>
      <c r="WDH7" s="1814"/>
      <c r="WDI7" s="1814"/>
      <c r="WDJ7" s="1814"/>
      <c r="WDK7" s="1814"/>
      <c r="WDL7" s="1814"/>
      <c r="WDM7" s="1814"/>
      <c r="WDN7" s="1814"/>
      <c r="WDO7" s="1814"/>
      <c r="WDP7" s="1814"/>
      <c r="WDQ7" s="1814"/>
      <c r="WDR7" s="1814"/>
      <c r="WDS7" s="1814"/>
      <c r="WDT7" s="1814"/>
      <c r="WDU7" s="1814"/>
      <c r="WDV7" s="1814"/>
      <c r="WDW7" s="1814"/>
      <c r="WDX7" s="1814"/>
      <c r="WDY7" s="1814"/>
      <c r="WDZ7" s="1814"/>
      <c r="WEA7" s="1814"/>
      <c r="WEB7" s="1814"/>
      <c r="WEC7" s="1814"/>
      <c r="WED7" s="1814"/>
      <c r="WEE7" s="1814"/>
      <c r="WEF7" s="1814"/>
      <c r="WEG7" s="1814"/>
      <c r="WEH7" s="1814"/>
      <c r="WEI7" s="1814"/>
      <c r="WEJ7" s="1814"/>
      <c r="WEK7" s="1814"/>
      <c r="WEL7" s="1814"/>
      <c r="WEM7" s="1814"/>
      <c r="WEN7" s="1814"/>
      <c r="WEO7" s="1814"/>
      <c r="WEP7" s="1814"/>
      <c r="WEQ7" s="1814"/>
      <c r="WER7" s="1814"/>
      <c r="WES7" s="1814"/>
      <c r="WET7" s="1814"/>
      <c r="WEU7" s="1814"/>
      <c r="WEV7" s="1814"/>
      <c r="WEW7" s="1814"/>
      <c r="WEX7" s="1814"/>
      <c r="WEY7" s="1814"/>
      <c r="WEZ7" s="1814"/>
      <c r="WFA7" s="1814"/>
      <c r="WFB7" s="1814"/>
      <c r="WFC7" s="1814"/>
      <c r="WFD7" s="1814"/>
      <c r="WFE7" s="1814"/>
      <c r="WFF7" s="1814"/>
      <c r="WFG7" s="1814"/>
      <c r="WFH7" s="1814"/>
      <c r="WFI7" s="1814"/>
      <c r="WFJ7" s="1814"/>
      <c r="WFK7" s="1814"/>
      <c r="WFL7" s="1814"/>
      <c r="WFM7" s="1814"/>
      <c r="WFN7" s="1814"/>
      <c r="WFO7" s="1814"/>
      <c r="WFP7" s="1814"/>
      <c r="WFQ7" s="1814"/>
      <c r="WFR7" s="1814"/>
      <c r="WFS7" s="1814"/>
      <c r="WFT7" s="1814"/>
      <c r="WFU7" s="1814"/>
      <c r="WFV7" s="1814"/>
      <c r="WFW7" s="1814"/>
      <c r="WFX7" s="1814"/>
      <c r="WFY7" s="1814"/>
      <c r="WFZ7" s="1814"/>
      <c r="WGA7" s="1814"/>
      <c r="WGB7" s="1814"/>
      <c r="WGC7" s="1814"/>
      <c r="WGD7" s="1814"/>
      <c r="WGE7" s="1814"/>
      <c r="WGF7" s="1814"/>
      <c r="WGG7" s="1814"/>
      <c r="WGH7" s="1814"/>
      <c r="WGI7" s="1814"/>
      <c r="WGJ7" s="1814"/>
      <c r="WGK7" s="1814"/>
      <c r="WGL7" s="1814"/>
      <c r="WGM7" s="1814"/>
      <c r="WGN7" s="1814"/>
      <c r="WGO7" s="1814"/>
      <c r="WGP7" s="1814"/>
      <c r="WGQ7" s="1814"/>
      <c r="WGR7" s="1814"/>
      <c r="WGS7" s="1814"/>
      <c r="WGT7" s="1814"/>
      <c r="WGU7" s="1814"/>
      <c r="WGV7" s="1814"/>
      <c r="WGW7" s="1814"/>
      <c r="WGX7" s="1814"/>
      <c r="WGY7" s="1814"/>
      <c r="WGZ7" s="1814"/>
      <c r="WHA7" s="1814"/>
      <c r="WHB7" s="1814"/>
      <c r="WHC7" s="1814"/>
      <c r="WHD7" s="1814"/>
      <c r="WHE7" s="1814"/>
      <c r="WHF7" s="1814"/>
      <c r="WHG7" s="1814"/>
      <c r="WHH7" s="1814"/>
      <c r="WHI7" s="1814"/>
      <c r="WHJ7" s="1814"/>
      <c r="WHK7" s="1814"/>
      <c r="WHL7" s="1814"/>
      <c r="WHM7" s="1814"/>
      <c r="WHN7" s="1814"/>
      <c r="WHO7" s="1814"/>
      <c r="WHP7" s="1814"/>
      <c r="WHQ7" s="1814"/>
      <c r="WHR7" s="1814"/>
      <c r="WHS7" s="1814"/>
      <c r="WHT7" s="1814"/>
      <c r="WHU7" s="1814"/>
      <c r="WHV7" s="1814"/>
      <c r="WHW7" s="1814"/>
      <c r="WHX7" s="1814"/>
      <c r="WHY7" s="1814"/>
      <c r="WHZ7" s="1814"/>
      <c r="WIA7" s="1814"/>
      <c r="WIB7" s="1814"/>
      <c r="WIC7" s="1814"/>
      <c r="WID7" s="1814"/>
      <c r="WIE7" s="1814"/>
      <c r="WIF7" s="1814"/>
      <c r="WIG7" s="1814"/>
      <c r="WIH7" s="1814"/>
      <c r="WII7" s="1814"/>
      <c r="WIJ7" s="1814"/>
      <c r="WIK7" s="1814"/>
      <c r="WIL7" s="1814"/>
      <c r="WIM7" s="1814"/>
      <c r="WIN7" s="1814"/>
      <c r="WIO7" s="1814"/>
      <c r="WIP7" s="1814"/>
      <c r="WIQ7" s="1814"/>
      <c r="WIR7" s="1814"/>
      <c r="WIS7" s="1814"/>
      <c r="WIT7" s="1814"/>
      <c r="WIU7" s="1814"/>
      <c r="WIV7" s="1814"/>
      <c r="WIW7" s="1814"/>
      <c r="WIX7" s="1814"/>
      <c r="WIY7" s="1814"/>
      <c r="WIZ7" s="1814"/>
      <c r="WJA7" s="1814"/>
      <c r="WJB7" s="1814"/>
      <c r="WJC7" s="1814"/>
      <c r="WJD7" s="1814"/>
      <c r="WJE7" s="1814"/>
      <c r="WJF7" s="1814"/>
      <c r="WJG7" s="1814"/>
      <c r="WJH7" s="1814"/>
      <c r="WJI7" s="1814"/>
      <c r="WJJ7" s="1814"/>
      <c r="WJK7" s="1814"/>
      <c r="WJL7" s="1814"/>
      <c r="WJM7" s="1814"/>
      <c r="WJN7" s="1814"/>
      <c r="WJO7" s="1814"/>
      <c r="WJP7" s="1814"/>
      <c r="WJQ7" s="1814"/>
      <c r="WJR7" s="1814"/>
      <c r="WJS7" s="1814"/>
      <c r="WJT7" s="1814"/>
      <c r="WJU7" s="1814"/>
      <c r="WJV7" s="1814"/>
      <c r="WJW7" s="1814"/>
      <c r="WJX7" s="1814"/>
      <c r="WJY7" s="1814"/>
      <c r="WJZ7" s="1814"/>
      <c r="WKA7" s="1814"/>
      <c r="WKB7" s="1814"/>
      <c r="WKC7" s="1814"/>
      <c r="WKD7" s="1814"/>
      <c r="WKE7" s="1814"/>
      <c r="WKF7" s="1814"/>
      <c r="WKG7" s="1814"/>
      <c r="WKH7" s="1814"/>
      <c r="WKI7" s="1814"/>
      <c r="WKJ7" s="1814"/>
      <c r="WKK7" s="1814"/>
      <c r="WKL7" s="1814"/>
      <c r="WKM7" s="1814"/>
      <c r="WKN7" s="1814"/>
      <c r="WKO7" s="1814"/>
      <c r="WKP7" s="1814"/>
      <c r="WKQ7" s="1814"/>
      <c r="WKR7" s="1814"/>
      <c r="WKS7" s="1814"/>
      <c r="WKT7" s="1814"/>
      <c r="WKU7" s="1814"/>
      <c r="WKV7" s="1814"/>
      <c r="WKW7" s="1814"/>
      <c r="WKX7" s="1814"/>
      <c r="WKY7" s="1814"/>
      <c r="WKZ7" s="1814"/>
      <c r="WLA7" s="1814"/>
      <c r="WLB7" s="1814"/>
      <c r="WLC7" s="1814"/>
      <c r="WLD7" s="1814"/>
      <c r="WLE7" s="1814"/>
      <c r="WLF7" s="1814"/>
      <c r="WLG7" s="1814"/>
      <c r="WLH7" s="1814"/>
      <c r="WLI7" s="1814"/>
      <c r="WLJ7" s="1814"/>
      <c r="WLK7" s="1814"/>
      <c r="WLL7" s="1814"/>
      <c r="WLM7" s="1814"/>
      <c r="WLN7" s="1814"/>
      <c r="WLO7" s="1814"/>
      <c r="WLP7" s="1814"/>
      <c r="WLQ7" s="1814"/>
      <c r="WLR7" s="1814"/>
      <c r="WLS7" s="1814"/>
      <c r="WLT7" s="1814"/>
      <c r="WLU7" s="1814"/>
      <c r="WLV7" s="1814"/>
      <c r="WLW7" s="1814"/>
      <c r="WLX7" s="1814"/>
      <c r="WLY7" s="1814"/>
      <c r="WLZ7" s="1814"/>
      <c r="WMA7" s="1814"/>
      <c r="WMB7" s="1814"/>
      <c r="WMC7" s="1814"/>
      <c r="WMD7" s="1814"/>
      <c r="WME7" s="1814"/>
      <c r="WMF7" s="1814"/>
      <c r="WMG7" s="1814"/>
      <c r="WMH7" s="1814"/>
      <c r="WMI7" s="1814"/>
      <c r="WMJ7" s="1814"/>
      <c r="WMK7" s="1814"/>
      <c r="WML7" s="1814"/>
      <c r="WMM7" s="1814"/>
      <c r="WMN7" s="1814"/>
      <c r="WMO7" s="1814"/>
      <c r="WMP7" s="1814"/>
      <c r="WMQ7" s="1814"/>
      <c r="WMR7" s="1814"/>
      <c r="WMS7" s="1814"/>
      <c r="WMT7" s="1814"/>
      <c r="WMU7" s="1814"/>
      <c r="WMV7" s="1814"/>
      <c r="WMW7" s="1814"/>
      <c r="WMX7" s="1814"/>
      <c r="WMY7" s="1814"/>
      <c r="WMZ7" s="1814"/>
      <c r="WNA7" s="1814"/>
      <c r="WNB7" s="1814"/>
      <c r="WNC7" s="1814"/>
      <c r="WND7" s="1814"/>
      <c r="WNE7" s="1814"/>
      <c r="WNF7" s="1814"/>
      <c r="WNG7" s="1814"/>
      <c r="WNH7" s="1814"/>
      <c r="WNI7" s="1814"/>
      <c r="WNJ7" s="1814"/>
      <c r="WNK7" s="1814"/>
      <c r="WNL7" s="1814"/>
      <c r="WNM7" s="1814"/>
      <c r="WNN7" s="1814"/>
      <c r="WNO7" s="1814"/>
      <c r="WNP7" s="1814"/>
      <c r="WNQ7" s="1814"/>
      <c r="WNR7" s="1814"/>
      <c r="WNS7" s="1814"/>
      <c r="WNT7" s="1814"/>
      <c r="WNU7" s="1814"/>
      <c r="WNV7" s="1814"/>
      <c r="WNW7" s="1814"/>
      <c r="WNX7" s="1814"/>
      <c r="WNY7" s="1814"/>
      <c r="WNZ7" s="1814"/>
      <c r="WOA7" s="1814"/>
      <c r="WOB7" s="1814"/>
      <c r="WOC7" s="1814"/>
      <c r="WOD7" s="1814"/>
      <c r="WOE7" s="1814"/>
      <c r="WOF7" s="1814"/>
      <c r="WOG7" s="1814"/>
      <c r="WOH7" s="1814"/>
      <c r="WOI7" s="1814"/>
      <c r="WOJ7" s="1814"/>
      <c r="WOK7" s="1814"/>
      <c r="WOL7" s="1814"/>
      <c r="WOM7" s="1814"/>
      <c r="WON7" s="1814"/>
      <c r="WOO7" s="1814"/>
      <c r="WOP7" s="1814"/>
      <c r="WOQ7" s="1814"/>
      <c r="WOR7" s="1814"/>
      <c r="WOS7" s="1814"/>
      <c r="WOT7" s="1814"/>
      <c r="WOU7" s="1814"/>
      <c r="WOV7" s="1814"/>
      <c r="WOW7" s="1814"/>
      <c r="WOX7" s="1814"/>
      <c r="WOY7" s="1814"/>
      <c r="WOZ7" s="1814"/>
      <c r="WPA7" s="1814"/>
      <c r="WPB7" s="1814"/>
      <c r="WPC7" s="1814"/>
      <c r="WPD7" s="1814"/>
      <c r="WPE7" s="1814"/>
      <c r="WPF7" s="1814"/>
      <c r="WPG7" s="1814"/>
      <c r="WPH7" s="1814"/>
      <c r="WPI7" s="1814"/>
      <c r="WPJ7" s="1814"/>
      <c r="WPK7" s="1814"/>
      <c r="WPL7" s="1814"/>
      <c r="WPM7" s="1814"/>
      <c r="WPN7" s="1814"/>
      <c r="WPO7" s="1814"/>
      <c r="WPP7" s="1814"/>
      <c r="WPQ7" s="1814"/>
      <c r="WPR7" s="1814"/>
      <c r="WPS7" s="1814"/>
      <c r="WPT7" s="1814"/>
      <c r="WPU7" s="1814"/>
      <c r="WPV7" s="1814"/>
      <c r="WPW7" s="1814"/>
      <c r="WPX7" s="1814"/>
      <c r="WPY7" s="1814"/>
      <c r="WPZ7" s="1814"/>
      <c r="WQA7" s="1814"/>
      <c r="WQB7" s="1814"/>
      <c r="WQC7" s="1814"/>
      <c r="WQD7" s="1814"/>
      <c r="WQE7" s="1814"/>
      <c r="WQF7" s="1814"/>
      <c r="WQG7" s="1814"/>
      <c r="WQH7" s="1814"/>
      <c r="WQI7" s="1814"/>
      <c r="WQJ7" s="1814"/>
      <c r="WQK7" s="1814"/>
      <c r="WQL7" s="1814"/>
      <c r="WQM7" s="1814"/>
      <c r="WQN7" s="1814"/>
      <c r="WQO7" s="1814"/>
      <c r="WQP7" s="1814"/>
      <c r="WQQ7" s="1814"/>
      <c r="WQR7" s="1814"/>
      <c r="WQS7" s="1814"/>
      <c r="WQT7" s="1814"/>
      <c r="WQU7" s="1814"/>
      <c r="WQV7" s="1814"/>
      <c r="WQW7" s="1814"/>
      <c r="WQX7" s="1814"/>
      <c r="WQY7" s="1814"/>
      <c r="WQZ7" s="1814"/>
      <c r="WRA7" s="1814"/>
      <c r="WRB7" s="1814"/>
      <c r="WRC7" s="1814"/>
      <c r="WRD7" s="1814"/>
      <c r="WRE7" s="1814"/>
      <c r="WRF7" s="1814"/>
      <c r="WRG7" s="1814"/>
      <c r="WRH7" s="1814"/>
      <c r="WRI7" s="1814"/>
      <c r="WRJ7" s="1814"/>
      <c r="WRK7" s="1814"/>
      <c r="WRL7" s="1814"/>
      <c r="WRM7" s="1814"/>
      <c r="WRN7" s="1814"/>
      <c r="WRO7" s="1814"/>
      <c r="WRP7" s="1814"/>
      <c r="WRQ7" s="1814"/>
      <c r="WRR7" s="1814"/>
      <c r="WRS7" s="1814"/>
      <c r="WRT7" s="1814"/>
      <c r="WRU7" s="1814"/>
      <c r="WRV7" s="1814"/>
      <c r="WRW7" s="1814"/>
      <c r="WRX7" s="1814"/>
      <c r="WRY7" s="1814"/>
      <c r="WRZ7" s="1814"/>
      <c r="WSA7" s="1814"/>
      <c r="WSB7" s="1814"/>
      <c r="WSC7" s="1814"/>
      <c r="WSD7" s="1814"/>
      <c r="WSE7" s="1814"/>
      <c r="WSF7" s="1814"/>
      <c r="WSG7" s="1814"/>
      <c r="WSH7" s="1814"/>
      <c r="WSI7" s="1814"/>
      <c r="WSJ7" s="1814"/>
      <c r="WSK7" s="1814"/>
      <c r="WSL7" s="1814"/>
      <c r="WSM7" s="1814"/>
      <c r="WSN7" s="1814"/>
      <c r="WSO7" s="1814"/>
      <c r="WSP7" s="1814"/>
      <c r="WSQ7" s="1814"/>
      <c r="WSR7" s="1814"/>
      <c r="WSS7" s="1814"/>
      <c r="WST7" s="1814"/>
      <c r="WSU7" s="1814"/>
      <c r="WSV7" s="1814"/>
      <c r="WSW7" s="1814"/>
      <c r="WSX7" s="1814"/>
      <c r="WSY7" s="1814"/>
      <c r="WSZ7" s="1814"/>
      <c r="WTA7" s="1814"/>
      <c r="WTB7" s="1814"/>
      <c r="WTC7" s="1814"/>
      <c r="WTD7" s="1814"/>
      <c r="WTE7" s="1814"/>
      <c r="WTF7" s="1814"/>
      <c r="WTG7" s="1814"/>
      <c r="WTH7" s="1814"/>
      <c r="WTI7" s="1814"/>
      <c r="WTJ7" s="1814"/>
      <c r="WTK7" s="1814"/>
      <c r="WTL7" s="1814"/>
      <c r="WTM7" s="1814"/>
      <c r="WTN7" s="1814"/>
      <c r="WTO7" s="1814"/>
      <c r="WTP7" s="1814"/>
      <c r="WTQ7" s="1814"/>
      <c r="WTR7" s="1814"/>
      <c r="WTS7" s="1814"/>
      <c r="WTT7" s="1814"/>
      <c r="WTU7" s="1814"/>
      <c r="WTV7" s="1814"/>
      <c r="WTW7" s="1814"/>
      <c r="WTX7" s="1814"/>
      <c r="WTY7" s="1814"/>
      <c r="WTZ7" s="1814"/>
      <c r="WUA7" s="1814"/>
      <c r="WUB7" s="1814"/>
      <c r="WUC7" s="1814"/>
      <c r="WUD7" s="1814"/>
      <c r="WUE7" s="1814"/>
      <c r="WUF7" s="1814"/>
      <c r="WUG7" s="1814"/>
      <c r="WUH7" s="1814"/>
      <c r="WUI7" s="1814"/>
      <c r="WUJ7" s="1814"/>
      <c r="WUK7" s="1814"/>
      <c r="WUL7" s="1814"/>
      <c r="WUM7" s="1814"/>
      <c r="WUN7" s="1814"/>
      <c r="WUO7" s="1814"/>
      <c r="WUP7" s="1814"/>
      <c r="WUQ7" s="1814"/>
      <c r="WUR7" s="1814"/>
      <c r="WUS7" s="1814"/>
      <c r="WUT7" s="1814"/>
      <c r="WUU7" s="1814"/>
      <c r="WUV7" s="1814"/>
      <c r="WUW7" s="1814"/>
      <c r="WUX7" s="1814"/>
      <c r="WUY7" s="1814"/>
      <c r="WUZ7" s="1814"/>
      <c r="WVA7" s="1814"/>
      <c r="WVB7" s="1814"/>
      <c r="WVC7" s="1814"/>
      <c r="WVD7" s="1814"/>
      <c r="WVE7" s="1814"/>
      <c r="WVF7" s="1814"/>
      <c r="WVG7" s="1814"/>
      <c r="WVH7" s="1814"/>
      <c r="WVI7" s="1814"/>
      <c r="WVJ7" s="1814"/>
      <c r="WVK7" s="1814"/>
      <c r="WVL7" s="1814"/>
      <c r="WVM7" s="1814"/>
      <c r="WVN7" s="1814"/>
      <c r="WVO7" s="1814"/>
      <c r="WVP7" s="1814"/>
      <c r="WVQ7" s="1814"/>
      <c r="WVR7" s="1814"/>
      <c r="WVS7" s="1814"/>
      <c r="WVT7" s="1814"/>
      <c r="WVU7" s="1814"/>
      <c r="WVV7" s="1814"/>
      <c r="WVW7" s="1814"/>
      <c r="WVX7" s="1814"/>
      <c r="WVY7" s="1814"/>
      <c r="WVZ7" s="1814"/>
      <c r="WWA7" s="1814"/>
      <c r="WWB7" s="1814"/>
      <c r="WWC7" s="1814"/>
      <c r="WWD7" s="1814"/>
      <c r="WWE7" s="1814"/>
      <c r="WWF7" s="1814"/>
      <c r="WWG7" s="1814"/>
      <c r="WWH7" s="1814"/>
      <c r="WWI7" s="1814"/>
      <c r="WWJ7" s="1814"/>
      <c r="WWK7" s="1814"/>
      <c r="WWL7" s="1814"/>
      <c r="WWM7" s="1814"/>
      <c r="WWN7" s="1814"/>
      <c r="WWO7" s="1814"/>
      <c r="WWP7" s="1814"/>
      <c r="WWQ7" s="1814"/>
      <c r="WWR7" s="1814"/>
      <c r="WWS7" s="1814"/>
      <c r="WWT7" s="1814"/>
      <c r="WWU7" s="1814"/>
      <c r="WWV7" s="1814"/>
      <c r="WWW7" s="1814"/>
      <c r="WWX7" s="1814"/>
      <c r="WWY7" s="1814"/>
      <c r="WWZ7" s="1814"/>
      <c r="WXA7" s="1814"/>
      <c r="WXB7" s="1814"/>
      <c r="WXC7" s="1814"/>
      <c r="WXD7" s="1814"/>
      <c r="WXE7" s="1814"/>
      <c r="WXF7" s="1814"/>
      <c r="WXG7" s="1814"/>
      <c r="WXH7" s="1814"/>
      <c r="WXI7" s="1814"/>
      <c r="WXJ7" s="1814"/>
      <c r="WXK7" s="1814"/>
      <c r="WXL7" s="1814"/>
      <c r="WXM7" s="1814"/>
      <c r="WXN7" s="1814"/>
      <c r="WXO7" s="1814"/>
      <c r="WXP7" s="1814"/>
      <c r="WXQ7" s="1814"/>
      <c r="WXR7" s="1814"/>
      <c r="WXS7" s="1814"/>
      <c r="WXT7" s="1814"/>
      <c r="WXU7" s="1814"/>
      <c r="WXV7" s="1814"/>
      <c r="WXW7" s="1814"/>
      <c r="WXX7" s="1814"/>
      <c r="WXY7" s="1814"/>
      <c r="WXZ7" s="1814"/>
      <c r="WYA7" s="1814"/>
      <c r="WYB7" s="1814"/>
      <c r="WYC7" s="1814"/>
      <c r="WYD7" s="1814"/>
      <c r="WYE7" s="1814"/>
      <c r="WYF7" s="1814"/>
      <c r="WYG7" s="1814"/>
      <c r="WYH7" s="1814"/>
      <c r="WYI7" s="1814"/>
      <c r="WYJ7" s="1814"/>
      <c r="WYK7" s="1814"/>
      <c r="WYL7" s="1814"/>
      <c r="WYM7" s="1814"/>
      <c r="WYN7" s="1814"/>
      <c r="WYO7" s="1814"/>
      <c r="WYP7" s="1814"/>
      <c r="WYQ7" s="1814"/>
      <c r="WYR7" s="1814"/>
      <c r="WYS7" s="1814"/>
      <c r="WYT7" s="1814"/>
      <c r="WYU7" s="1814"/>
      <c r="WYV7" s="1814"/>
      <c r="WYW7" s="1814"/>
      <c r="WYX7" s="1814"/>
      <c r="WYY7" s="1814"/>
      <c r="WYZ7" s="1814"/>
      <c r="WZA7" s="1814"/>
      <c r="WZB7" s="1814"/>
      <c r="WZC7" s="1814"/>
      <c r="WZD7" s="1814"/>
      <c r="WZE7" s="1814"/>
      <c r="WZF7" s="1814"/>
      <c r="WZG7" s="1814"/>
      <c r="WZH7" s="1814"/>
      <c r="WZI7" s="1814"/>
      <c r="WZJ7" s="1814"/>
      <c r="WZK7" s="1814"/>
      <c r="WZL7" s="1814"/>
      <c r="WZM7" s="1814"/>
      <c r="WZN7" s="1814"/>
      <c r="WZO7" s="1814"/>
      <c r="WZP7" s="1814"/>
      <c r="WZQ7" s="1814"/>
      <c r="WZR7" s="1814"/>
      <c r="WZS7" s="1814"/>
      <c r="WZT7" s="1814"/>
      <c r="WZU7" s="1814"/>
      <c r="WZV7" s="1814"/>
      <c r="WZW7" s="1814"/>
      <c r="WZX7" s="1814"/>
      <c r="WZY7" s="1814"/>
      <c r="WZZ7" s="1814"/>
      <c r="XAA7" s="1814"/>
      <c r="XAB7" s="1814"/>
      <c r="XAC7" s="1814"/>
      <c r="XAD7" s="1814"/>
      <c r="XAE7" s="1814"/>
      <c r="XAF7" s="1814"/>
      <c r="XAG7" s="1814"/>
      <c r="XAH7" s="1814"/>
      <c r="XAI7" s="1814"/>
      <c r="XAJ7" s="1814"/>
      <c r="XAK7" s="1814"/>
      <c r="XAL7" s="1814"/>
      <c r="XAM7" s="1814"/>
      <c r="XAN7" s="1814"/>
      <c r="XAO7" s="1814"/>
      <c r="XAP7" s="1814"/>
      <c r="XAQ7" s="1814"/>
      <c r="XAR7" s="1814"/>
      <c r="XAS7" s="1814"/>
      <c r="XAT7" s="1814"/>
      <c r="XAU7" s="1814"/>
      <c r="XAV7" s="1814"/>
      <c r="XAW7" s="1814"/>
      <c r="XAX7" s="1814"/>
      <c r="XAY7" s="1814"/>
      <c r="XAZ7" s="1814"/>
      <c r="XBA7" s="1814"/>
      <c r="XBB7" s="1814"/>
      <c r="XBC7" s="1814"/>
      <c r="XBD7" s="1814"/>
      <c r="XBE7" s="1814"/>
      <c r="XBF7" s="1814"/>
      <c r="XBG7" s="1814"/>
      <c r="XBH7" s="1814"/>
      <c r="XBI7" s="1814"/>
      <c r="XBJ7" s="1814"/>
      <c r="XBK7" s="1814"/>
      <c r="XBL7" s="1814"/>
      <c r="XBM7" s="1814"/>
      <c r="XBN7" s="1814"/>
      <c r="XBO7" s="1814"/>
      <c r="XBP7" s="1814"/>
      <c r="XBQ7" s="1814"/>
      <c r="XBR7" s="1814"/>
      <c r="XBS7" s="1814"/>
      <c r="XBT7" s="1814"/>
      <c r="XBU7" s="1814"/>
      <c r="XBV7" s="1814"/>
      <c r="XBW7" s="1814"/>
      <c r="XBX7" s="1814"/>
      <c r="XBY7" s="1814"/>
      <c r="XBZ7" s="1814"/>
      <c r="XCA7" s="1814"/>
      <c r="XCB7" s="1814"/>
      <c r="XCC7" s="1814"/>
      <c r="XCD7" s="1814"/>
      <c r="XCE7" s="1814"/>
      <c r="XCF7" s="1814"/>
      <c r="XCG7" s="1814"/>
      <c r="XCH7" s="1814"/>
      <c r="XCI7" s="1814"/>
      <c r="XCJ7" s="1814"/>
      <c r="XCK7" s="1814"/>
      <c r="XCL7" s="1814"/>
      <c r="XCM7" s="1814"/>
      <c r="XCN7" s="1814"/>
      <c r="XCO7" s="1814"/>
      <c r="XCP7" s="1814"/>
      <c r="XCQ7" s="1814"/>
      <c r="XCR7" s="1814"/>
      <c r="XCS7" s="1814"/>
      <c r="XCT7" s="1814"/>
      <c r="XCU7" s="1814"/>
      <c r="XCV7" s="1814"/>
      <c r="XCW7" s="1814"/>
      <c r="XCX7" s="1814"/>
      <c r="XCY7" s="1814"/>
      <c r="XCZ7" s="1814"/>
      <c r="XDA7" s="1814"/>
      <c r="XDB7" s="1814"/>
      <c r="XDC7" s="1814"/>
      <c r="XDD7" s="1814"/>
      <c r="XDE7" s="1814"/>
      <c r="XDF7" s="1814"/>
      <c r="XDG7" s="1814"/>
      <c r="XDH7" s="1814"/>
      <c r="XDI7" s="1814"/>
      <c r="XDJ7" s="1814"/>
      <c r="XDK7" s="1814"/>
      <c r="XDL7" s="1814"/>
      <c r="XDM7" s="1814"/>
      <c r="XDN7" s="1814"/>
      <c r="XDO7" s="1814"/>
      <c r="XDP7" s="1814"/>
      <c r="XDQ7" s="1814"/>
      <c r="XDR7" s="1814"/>
      <c r="XDS7" s="1814"/>
      <c r="XDT7" s="1814"/>
      <c r="XDU7" s="1814"/>
      <c r="XDV7" s="1814"/>
      <c r="XDW7" s="1814"/>
      <c r="XDX7" s="1814"/>
      <c r="XDY7" s="1814"/>
      <c r="XDZ7" s="1814"/>
      <c r="XEA7" s="1814"/>
      <c r="XEB7" s="1814"/>
      <c r="XEC7" s="1814"/>
      <c r="XED7" s="1814"/>
      <c r="XEE7" s="1814"/>
      <c r="XEF7" s="1814"/>
      <c r="XEG7" s="1814"/>
      <c r="XEH7" s="1814"/>
      <c r="XEI7" s="1814"/>
      <c r="XEJ7" s="1814"/>
      <c r="XEK7" s="1814"/>
      <c r="XEL7" s="1814"/>
      <c r="XEM7" s="1814"/>
      <c r="XEN7" s="1814"/>
      <c r="XEO7" s="1814"/>
    </row>
    <row r="8" spans="1:16369" s="328" customFormat="1" ht="45" customHeight="1">
      <c r="A8" s="2357" t="s">
        <v>2139</v>
      </c>
      <c r="B8" s="611"/>
      <c r="C8" s="611"/>
      <c r="D8" s="611"/>
      <c r="E8" s="611"/>
      <c r="F8" s="611"/>
      <c r="G8" s="611"/>
      <c r="H8" s="611"/>
      <c r="I8" s="611"/>
      <c r="J8" s="611"/>
      <c r="K8" s="611"/>
      <c r="L8" s="611"/>
      <c r="M8" s="611"/>
      <c r="N8" s="611"/>
      <c r="O8" s="611"/>
      <c r="P8" s="611"/>
      <c r="Q8" s="611"/>
      <c r="R8" s="611"/>
      <c r="S8" s="611"/>
      <c r="T8" s="611"/>
      <c r="U8" s="611"/>
      <c r="V8" s="611"/>
      <c r="W8" s="611"/>
      <c r="X8" s="611"/>
      <c r="Y8" s="611"/>
      <c r="Z8" s="611"/>
      <c r="AA8" s="611"/>
      <c r="AB8" s="2227"/>
      <c r="AC8" s="611"/>
      <c r="AD8" s="611"/>
      <c r="AE8" s="611"/>
      <c r="AF8" s="611"/>
      <c r="AG8" s="611"/>
      <c r="AH8" s="611"/>
      <c r="AI8" s="611"/>
      <c r="AJ8" s="611"/>
      <c r="AK8" s="611"/>
      <c r="AL8" s="611"/>
      <c r="AM8" s="611"/>
      <c r="AN8" s="611"/>
      <c r="AO8" s="611"/>
      <c r="AP8" s="611"/>
      <c r="AQ8" s="611"/>
      <c r="AR8" s="611"/>
      <c r="AS8" s="611"/>
      <c r="AT8" s="611"/>
      <c r="AU8" s="611"/>
      <c r="AV8" s="611"/>
      <c r="AW8" s="611"/>
      <c r="AX8" s="611"/>
      <c r="AY8" s="611"/>
      <c r="AZ8" s="611"/>
      <c r="BA8" s="611"/>
      <c r="BB8" s="611"/>
      <c r="BC8" s="611"/>
      <c r="BD8" s="611"/>
      <c r="BE8" s="611"/>
      <c r="BF8" s="611"/>
      <c r="BG8" s="611"/>
      <c r="BH8" s="611"/>
      <c r="BI8" s="611"/>
      <c r="BJ8" s="611"/>
      <c r="BK8" s="611"/>
      <c r="BL8" s="611"/>
      <c r="BM8" s="611"/>
      <c r="BN8" s="611"/>
      <c r="BO8" s="611"/>
      <c r="BP8" s="611"/>
      <c r="BQ8" s="611"/>
      <c r="BR8" s="611"/>
      <c r="BS8" s="611"/>
      <c r="BT8" s="611"/>
      <c r="BU8" s="611"/>
      <c r="BV8" s="611"/>
      <c r="BW8" s="611"/>
      <c r="BX8" s="611"/>
      <c r="BY8" s="611"/>
      <c r="BZ8" s="611"/>
      <c r="CA8" s="611"/>
      <c r="CB8" s="611"/>
      <c r="CC8" s="611"/>
      <c r="CD8" s="611"/>
      <c r="CE8" s="611"/>
      <c r="CF8" s="611"/>
      <c r="CG8" s="611"/>
      <c r="CH8" s="611"/>
      <c r="CI8" s="611"/>
      <c r="CJ8" s="611"/>
      <c r="CK8" s="611"/>
      <c r="CL8" s="611"/>
      <c r="CM8" s="611"/>
      <c r="CN8" s="611"/>
      <c r="CO8" s="611"/>
      <c r="CP8" s="611"/>
      <c r="CQ8" s="611"/>
      <c r="CR8" s="611"/>
      <c r="CS8" s="611"/>
      <c r="CT8" s="611"/>
      <c r="CU8" s="611"/>
      <c r="CV8" s="611"/>
      <c r="CW8" s="611"/>
      <c r="CX8" s="611"/>
      <c r="CY8" s="611"/>
      <c r="CZ8" s="611"/>
      <c r="DA8" s="611"/>
      <c r="DB8" s="611"/>
      <c r="DC8" s="611"/>
      <c r="DD8" s="611"/>
      <c r="DE8" s="611"/>
      <c r="DF8" s="611"/>
      <c r="DG8" s="611"/>
      <c r="DH8" s="611"/>
      <c r="DI8" s="611"/>
      <c r="DJ8" s="611"/>
      <c r="DK8" s="611"/>
      <c r="DL8" s="611"/>
      <c r="DM8" s="611"/>
      <c r="DN8" s="611"/>
      <c r="DO8" s="611"/>
      <c r="DP8" s="611"/>
      <c r="DQ8" s="611"/>
      <c r="DR8" s="611"/>
      <c r="DS8" s="611"/>
      <c r="DT8" s="611"/>
      <c r="DU8" s="611"/>
      <c r="DV8" s="611"/>
      <c r="DW8" s="611"/>
      <c r="DX8" s="611"/>
      <c r="DY8" s="611"/>
      <c r="DZ8" s="611"/>
      <c r="EA8" s="611"/>
      <c r="EB8" s="611"/>
      <c r="EC8" s="611"/>
      <c r="ED8" s="611"/>
      <c r="EE8" s="611"/>
      <c r="EF8" s="611"/>
      <c r="EG8" s="611"/>
      <c r="EH8" s="611"/>
      <c r="EI8" s="611"/>
      <c r="EJ8" s="611"/>
      <c r="EK8" s="611"/>
      <c r="EL8" s="611"/>
      <c r="EM8" s="611"/>
      <c r="EN8" s="611"/>
      <c r="EO8" s="611"/>
      <c r="EP8" s="611"/>
      <c r="EQ8" s="611"/>
      <c r="ER8" s="611"/>
      <c r="ES8" s="611"/>
      <c r="ET8" s="611"/>
      <c r="EU8" s="611"/>
      <c r="EV8" s="611"/>
      <c r="EW8" s="611"/>
      <c r="EX8" s="611"/>
      <c r="EY8" s="611"/>
      <c r="EZ8" s="611"/>
      <c r="FA8" s="611"/>
      <c r="FB8" s="611"/>
      <c r="FC8" s="611"/>
      <c r="FD8" s="611"/>
      <c r="FE8" s="611"/>
      <c r="FF8" s="611"/>
      <c r="FG8" s="611"/>
      <c r="FH8" s="611"/>
      <c r="FI8" s="611"/>
      <c r="FJ8" s="611"/>
      <c r="FK8" s="611"/>
      <c r="FL8" s="611"/>
      <c r="FM8" s="611"/>
      <c r="FN8" s="611"/>
      <c r="FO8" s="611"/>
      <c r="FP8" s="611"/>
      <c r="FQ8" s="611"/>
      <c r="FR8" s="611"/>
      <c r="FS8" s="611"/>
      <c r="FT8" s="611"/>
      <c r="FU8" s="611"/>
      <c r="FV8" s="611"/>
      <c r="FW8" s="611"/>
      <c r="FX8" s="611"/>
      <c r="FY8" s="611"/>
      <c r="FZ8" s="611"/>
      <c r="GA8" s="611"/>
      <c r="GB8" s="611"/>
      <c r="GC8" s="611"/>
      <c r="GD8" s="611"/>
      <c r="GE8" s="611"/>
      <c r="GF8" s="611"/>
      <c r="GG8" s="611"/>
      <c r="GH8" s="611"/>
      <c r="GI8" s="611"/>
      <c r="GJ8" s="611"/>
      <c r="GK8" s="611"/>
      <c r="GL8" s="611"/>
      <c r="GM8" s="611"/>
      <c r="GN8" s="611"/>
      <c r="GO8" s="611"/>
      <c r="GP8" s="611"/>
      <c r="GQ8" s="611"/>
      <c r="GR8" s="611"/>
      <c r="GS8" s="611"/>
      <c r="GT8" s="611"/>
      <c r="GU8" s="611"/>
      <c r="GV8" s="611"/>
      <c r="GW8" s="611"/>
      <c r="GX8" s="611"/>
      <c r="GY8" s="611"/>
      <c r="GZ8" s="611"/>
      <c r="HA8" s="611"/>
      <c r="HB8" s="611"/>
      <c r="HC8" s="611"/>
      <c r="HD8" s="611"/>
      <c r="HE8" s="611"/>
      <c r="HF8" s="611"/>
      <c r="HG8" s="611"/>
      <c r="HH8" s="611"/>
      <c r="HI8" s="611"/>
      <c r="HJ8" s="611"/>
      <c r="HK8" s="611"/>
      <c r="HL8" s="611"/>
      <c r="HM8" s="611"/>
      <c r="HN8" s="611"/>
      <c r="HO8" s="611"/>
      <c r="HP8" s="611"/>
      <c r="HQ8" s="611"/>
      <c r="HR8" s="611"/>
      <c r="HS8" s="611"/>
      <c r="HT8" s="611"/>
      <c r="HU8" s="611"/>
      <c r="HV8" s="611"/>
      <c r="HW8" s="611"/>
      <c r="HX8" s="611"/>
      <c r="HY8" s="611"/>
      <c r="HZ8" s="611"/>
      <c r="IA8" s="611"/>
      <c r="IB8" s="611"/>
      <c r="IC8" s="611"/>
      <c r="ID8" s="611"/>
      <c r="IE8" s="611"/>
      <c r="IF8" s="611"/>
      <c r="IG8" s="611"/>
      <c r="IH8" s="611"/>
      <c r="II8" s="611"/>
      <c r="IJ8" s="611"/>
      <c r="IK8" s="611"/>
      <c r="IL8" s="611"/>
      <c r="IM8" s="611"/>
      <c r="IN8" s="611"/>
      <c r="IO8" s="611"/>
      <c r="IP8" s="611"/>
      <c r="IQ8" s="611"/>
      <c r="IR8" s="611"/>
      <c r="IS8" s="611"/>
      <c r="IT8" s="611"/>
      <c r="IU8" s="611"/>
      <c r="IV8" s="611"/>
      <c r="IW8" s="611"/>
      <c r="IX8" s="611"/>
      <c r="IY8" s="611"/>
      <c r="IZ8" s="611"/>
      <c r="JA8" s="611"/>
      <c r="JB8" s="611"/>
      <c r="JC8" s="611"/>
      <c r="JD8" s="611"/>
      <c r="JE8" s="611"/>
      <c r="JF8" s="611"/>
      <c r="JG8" s="611"/>
      <c r="JH8" s="611"/>
      <c r="JI8" s="611"/>
      <c r="JJ8" s="611"/>
      <c r="JK8" s="611"/>
      <c r="JL8" s="611"/>
      <c r="JM8" s="611"/>
      <c r="JN8" s="611"/>
      <c r="JO8" s="611"/>
      <c r="JP8" s="611"/>
      <c r="JQ8" s="611"/>
      <c r="JR8" s="611"/>
      <c r="JS8" s="611"/>
      <c r="JT8" s="611"/>
      <c r="JU8" s="611"/>
      <c r="JV8" s="611"/>
      <c r="JW8" s="611"/>
      <c r="JX8" s="611"/>
      <c r="JY8" s="611"/>
      <c r="JZ8" s="611"/>
      <c r="KA8" s="611"/>
      <c r="KB8" s="611"/>
      <c r="KC8" s="611"/>
      <c r="KD8" s="611"/>
      <c r="KE8" s="611"/>
      <c r="KF8" s="611"/>
      <c r="KG8" s="611"/>
      <c r="KH8" s="611"/>
      <c r="KI8" s="611"/>
      <c r="KJ8" s="611"/>
      <c r="KK8" s="611"/>
      <c r="KL8" s="611"/>
      <c r="KM8" s="611"/>
      <c r="KN8" s="611"/>
      <c r="KO8" s="611"/>
      <c r="KP8" s="611"/>
      <c r="KQ8" s="611"/>
      <c r="KR8" s="611"/>
      <c r="KS8" s="611"/>
      <c r="KT8" s="611"/>
      <c r="KU8" s="611"/>
      <c r="KV8" s="611"/>
      <c r="KW8" s="611"/>
      <c r="KX8" s="611"/>
      <c r="KY8" s="611"/>
      <c r="KZ8" s="611"/>
      <c r="LA8" s="611"/>
      <c r="LB8" s="611"/>
      <c r="LC8" s="611"/>
      <c r="LD8" s="611"/>
      <c r="LE8" s="611"/>
      <c r="LF8" s="611"/>
      <c r="LG8" s="611"/>
      <c r="LH8" s="611"/>
      <c r="LI8" s="611"/>
      <c r="LJ8" s="611"/>
      <c r="LK8" s="611"/>
      <c r="LL8" s="611"/>
      <c r="LM8" s="611"/>
      <c r="LN8" s="611"/>
      <c r="LO8" s="611"/>
      <c r="LP8" s="611"/>
      <c r="LQ8" s="611"/>
      <c r="LR8" s="611"/>
      <c r="LS8" s="611"/>
      <c r="LT8" s="611"/>
      <c r="LU8" s="611"/>
      <c r="LV8" s="611"/>
      <c r="LW8" s="611"/>
      <c r="LX8" s="611"/>
      <c r="LY8" s="611"/>
      <c r="LZ8" s="611"/>
      <c r="MA8" s="611"/>
      <c r="MB8" s="611"/>
      <c r="MC8" s="611"/>
      <c r="MD8" s="611"/>
      <c r="ME8" s="611"/>
      <c r="MF8" s="611"/>
      <c r="MG8" s="611"/>
      <c r="MH8" s="611"/>
      <c r="MI8" s="611"/>
      <c r="MJ8" s="611"/>
      <c r="MK8" s="611"/>
      <c r="ML8" s="611"/>
      <c r="MM8" s="611"/>
      <c r="MN8" s="611"/>
      <c r="MO8" s="611"/>
      <c r="MP8" s="611"/>
      <c r="MQ8" s="611"/>
      <c r="MR8" s="611"/>
      <c r="MS8" s="611"/>
      <c r="MT8" s="611"/>
      <c r="MU8" s="611"/>
      <c r="MV8" s="611"/>
      <c r="MW8" s="611"/>
      <c r="MX8" s="611"/>
      <c r="MY8" s="611"/>
      <c r="MZ8" s="611"/>
      <c r="NA8" s="611"/>
      <c r="NB8" s="611"/>
      <c r="NC8" s="611"/>
      <c r="ND8" s="611"/>
      <c r="NE8" s="611"/>
      <c r="NF8" s="611"/>
      <c r="NG8" s="611"/>
      <c r="NH8" s="611"/>
      <c r="NI8" s="611"/>
      <c r="NJ8" s="611"/>
      <c r="NK8" s="611"/>
      <c r="NL8" s="611"/>
      <c r="NM8" s="611"/>
      <c r="NN8" s="611"/>
      <c r="NO8" s="611"/>
      <c r="NP8" s="611"/>
      <c r="NQ8" s="611"/>
      <c r="NR8" s="611"/>
      <c r="NS8" s="611"/>
      <c r="NT8" s="611"/>
      <c r="NU8" s="611"/>
      <c r="NV8" s="611"/>
      <c r="NW8" s="611"/>
      <c r="NX8" s="611"/>
      <c r="NY8" s="611"/>
      <c r="NZ8" s="611"/>
      <c r="OA8" s="611"/>
      <c r="OB8" s="611"/>
      <c r="OC8" s="611"/>
      <c r="OD8" s="611"/>
      <c r="OE8" s="611"/>
      <c r="OF8" s="611"/>
      <c r="OG8" s="611"/>
      <c r="OH8" s="611"/>
      <c r="OI8" s="611"/>
      <c r="OJ8" s="611"/>
      <c r="OK8" s="611"/>
      <c r="OL8" s="611"/>
      <c r="OM8" s="611"/>
      <c r="ON8" s="611"/>
      <c r="OO8" s="611"/>
      <c r="OP8" s="611"/>
      <c r="OQ8" s="611"/>
      <c r="OR8" s="611"/>
      <c r="OS8" s="611"/>
      <c r="OT8" s="611"/>
      <c r="OU8" s="611"/>
      <c r="OV8" s="611"/>
      <c r="OW8" s="611"/>
      <c r="OX8" s="611"/>
      <c r="OY8" s="611"/>
      <c r="OZ8" s="611"/>
      <c r="PA8" s="611"/>
      <c r="PB8" s="611"/>
      <c r="PC8" s="611"/>
      <c r="PD8" s="611"/>
      <c r="PE8" s="611"/>
      <c r="PF8" s="611"/>
      <c r="PG8" s="611"/>
      <c r="PH8" s="611"/>
      <c r="PI8" s="611"/>
      <c r="PJ8" s="611"/>
      <c r="PK8" s="611"/>
      <c r="PL8" s="611"/>
      <c r="PM8" s="611"/>
      <c r="PN8" s="611"/>
      <c r="PO8" s="611"/>
      <c r="PP8" s="611"/>
      <c r="PQ8" s="611"/>
      <c r="PR8" s="611"/>
      <c r="PS8" s="611"/>
      <c r="PT8" s="611"/>
      <c r="PU8" s="611"/>
      <c r="PV8" s="611"/>
      <c r="PW8" s="611"/>
      <c r="PX8" s="611"/>
      <c r="PY8" s="611"/>
      <c r="PZ8" s="611"/>
      <c r="QA8" s="611"/>
      <c r="QB8" s="611"/>
      <c r="QC8" s="611"/>
      <c r="QD8" s="611"/>
      <c r="QE8" s="611"/>
      <c r="QF8" s="611"/>
      <c r="QG8" s="611"/>
      <c r="QH8" s="611"/>
      <c r="QI8" s="611"/>
      <c r="QJ8" s="611"/>
      <c r="QK8" s="611"/>
      <c r="QL8" s="611"/>
      <c r="QM8" s="611"/>
      <c r="QN8" s="611"/>
      <c r="QO8" s="611"/>
      <c r="QP8" s="611"/>
      <c r="QQ8" s="611"/>
      <c r="QR8" s="611"/>
      <c r="QS8" s="611"/>
      <c r="QT8" s="611"/>
      <c r="QU8" s="611"/>
      <c r="QV8" s="611"/>
      <c r="QW8" s="611"/>
      <c r="QX8" s="611"/>
      <c r="QY8" s="611"/>
      <c r="QZ8" s="611"/>
      <c r="RA8" s="611"/>
      <c r="RB8" s="611"/>
      <c r="RC8" s="611"/>
      <c r="RD8" s="611"/>
      <c r="RE8" s="611"/>
      <c r="RF8" s="611"/>
      <c r="RG8" s="611"/>
      <c r="RH8" s="611"/>
      <c r="RI8" s="611"/>
      <c r="RJ8" s="611"/>
      <c r="RK8" s="611"/>
      <c r="RL8" s="611"/>
      <c r="RM8" s="611"/>
      <c r="RN8" s="611"/>
      <c r="RO8" s="611"/>
      <c r="RP8" s="611"/>
      <c r="RQ8" s="611"/>
      <c r="RR8" s="611"/>
      <c r="RS8" s="611"/>
      <c r="RT8" s="611"/>
      <c r="RU8" s="611"/>
      <c r="RV8" s="611"/>
      <c r="RW8" s="611"/>
      <c r="RX8" s="611"/>
      <c r="RY8" s="611"/>
      <c r="RZ8" s="611"/>
      <c r="SA8" s="611"/>
      <c r="SB8" s="611"/>
      <c r="SC8" s="611"/>
      <c r="SD8" s="611"/>
      <c r="SE8" s="611"/>
      <c r="SF8" s="611"/>
      <c r="SG8" s="611"/>
      <c r="SH8" s="611"/>
      <c r="SI8" s="611"/>
      <c r="SJ8" s="611"/>
      <c r="SK8" s="611"/>
      <c r="SL8" s="611"/>
      <c r="SM8" s="611"/>
      <c r="SN8" s="611"/>
      <c r="SO8" s="611"/>
      <c r="SP8" s="611"/>
      <c r="SQ8" s="611"/>
      <c r="SR8" s="611"/>
      <c r="SS8" s="611"/>
      <c r="ST8" s="611"/>
      <c r="SU8" s="611"/>
      <c r="SV8" s="611"/>
      <c r="SW8" s="611"/>
      <c r="SX8" s="611"/>
      <c r="SY8" s="611"/>
      <c r="SZ8" s="611"/>
      <c r="TA8" s="611"/>
      <c r="TB8" s="611"/>
      <c r="TC8" s="611"/>
      <c r="TD8" s="611"/>
      <c r="TE8" s="611"/>
      <c r="TF8" s="611"/>
      <c r="TG8" s="611"/>
      <c r="TH8" s="611"/>
      <c r="TI8" s="611"/>
      <c r="TJ8" s="611"/>
      <c r="TK8" s="611"/>
      <c r="TL8" s="611"/>
      <c r="TM8" s="611"/>
      <c r="TN8" s="611"/>
      <c r="TO8" s="611"/>
      <c r="TP8" s="611"/>
      <c r="TQ8" s="611"/>
      <c r="TR8" s="611"/>
      <c r="TS8" s="611"/>
      <c r="TT8" s="611"/>
      <c r="TU8" s="611"/>
      <c r="TV8" s="611"/>
      <c r="TW8" s="611"/>
      <c r="TX8" s="611"/>
      <c r="TY8" s="611"/>
      <c r="TZ8" s="611"/>
      <c r="UA8" s="611"/>
      <c r="UB8" s="611"/>
      <c r="UC8" s="611"/>
      <c r="UD8" s="611"/>
      <c r="UE8" s="611"/>
      <c r="UF8" s="611"/>
      <c r="UG8" s="611"/>
      <c r="UH8" s="611"/>
      <c r="UI8" s="611"/>
      <c r="UJ8" s="611"/>
      <c r="UK8" s="611"/>
      <c r="UL8" s="611"/>
      <c r="UM8" s="611"/>
      <c r="UN8" s="611"/>
      <c r="UO8" s="611"/>
      <c r="UP8" s="611"/>
      <c r="UQ8" s="611"/>
      <c r="UR8" s="611"/>
      <c r="US8" s="611"/>
      <c r="UT8" s="611"/>
      <c r="UU8" s="611"/>
      <c r="UV8" s="611"/>
      <c r="UW8" s="611"/>
      <c r="UX8" s="611"/>
      <c r="UY8" s="611"/>
      <c r="UZ8" s="611"/>
      <c r="VA8" s="611"/>
      <c r="VB8" s="611"/>
      <c r="VC8" s="611"/>
      <c r="VD8" s="611"/>
      <c r="VE8" s="611"/>
      <c r="VF8" s="611"/>
      <c r="VG8" s="611"/>
      <c r="VH8" s="611"/>
      <c r="VI8" s="611"/>
      <c r="VJ8" s="611"/>
      <c r="VK8" s="611"/>
      <c r="VL8" s="611"/>
      <c r="VM8" s="611"/>
      <c r="VN8" s="611"/>
      <c r="VO8" s="611"/>
      <c r="VP8" s="611"/>
      <c r="VQ8" s="611"/>
      <c r="VR8" s="611"/>
      <c r="VS8" s="611"/>
      <c r="VT8" s="611"/>
      <c r="VU8" s="611"/>
      <c r="VV8" s="611"/>
      <c r="VW8" s="611"/>
      <c r="VX8" s="611"/>
      <c r="VY8" s="611"/>
      <c r="VZ8" s="611"/>
      <c r="WA8" s="611"/>
      <c r="WB8" s="611"/>
      <c r="WC8" s="611"/>
      <c r="WD8" s="611"/>
      <c r="WE8" s="611"/>
      <c r="WF8" s="611"/>
      <c r="WG8" s="611"/>
      <c r="WH8" s="611"/>
      <c r="WI8" s="611"/>
      <c r="WJ8" s="611"/>
      <c r="WK8" s="611"/>
      <c r="WL8" s="611"/>
      <c r="WM8" s="611"/>
      <c r="WN8" s="611"/>
      <c r="WO8" s="611"/>
      <c r="WP8" s="611"/>
      <c r="WQ8" s="611"/>
      <c r="WR8" s="611"/>
      <c r="WS8" s="611"/>
      <c r="WT8" s="611"/>
      <c r="WU8" s="611"/>
      <c r="WV8" s="611"/>
      <c r="WW8" s="611"/>
      <c r="WX8" s="611"/>
      <c r="WY8" s="611"/>
      <c r="WZ8" s="611"/>
      <c r="XA8" s="611"/>
      <c r="XB8" s="611"/>
      <c r="XC8" s="611"/>
      <c r="XD8" s="611"/>
      <c r="XE8" s="611"/>
      <c r="XF8" s="611"/>
      <c r="XG8" s="611"/>
      <c r="XH8" s="611"/>
      <c r="XI8" s="611"/>
      <c r="XJ8" s="611"/>
      <c r="XK8" s="611"/>
      <c r="XL8" s="611"/>
      <c r="XM8" s="611"/>
      <c r="XN8" s="611"/>
      <c r="XO8" s="611"/>
      <c r="XP8" s="611"/>
      <c r="XQ8" s="611"/>
      <c r="XR8" s="611"/>
      <c r="XS8" s="611"/>
      <c r="XT8" s="611"/>
      <c r="XU8" s="611"/>
      <c r="XV8" s="611"/>
      <c r="XW8" s="611"/>
      <c r="XX8" s="611"/>
      <c r="XY8" s="611"/>
      <c r="XZ8" s="611"/>
      <c r="YA8" s="611"/>
      <c r="YB8" s="611"/>
      <c r="YC8" s="611"/>
      <c r="YD8" s="611"/>
      <c r="YE8" s="611"/>
      <c r="YF8" s="611"/>
      <c r="YG8" s="611"/>
      <c r="YH8" s="611"/>
      <c r="YI8" s="611"/>
      <c r="YJ8" s="611"/>
      <c r="YK8" s="611"/>
      <c r="YL8" s="611"/>
      <c r="YM8" s="611"/>
      <c r="YN8" s="611"/>
      <c r="YO8" s="611"/>
      <c r="YP8" s="611"/>
      <c r="YQ8" s="611"/>
      <c r="YR8" s="611"/>
      <c r="YS8" s="611"/>
      <c r="YT8" s="611"/>
      <c r="YU8" s="611"/>
      <c r="YV8" s="611"/>
      <c r="YW8" s="611"/>
      <c r="YX8" s="611"/>
      <c r="YY8" s="611"/>
      <c r="YZ8" s="611"/>
      <c r="ZA8" s="611"/>
      <c r="ZB8" s="611"/>
      <c r="ZC8" s="611"/>
      <c r="ZD8" s="611"/>
      <c r="ZE8" s="611"/>
      <c r="ZF8" s="611"/>
      <c r="ZG8" s="611"/>
      <c r="ZH8" s="611"/>
      <c r="ZI8" s="611"/>
      <c r="ZJ8" s="611"/>
      <c r="ZK8" s="611"/>
      <c r="ZL8" s="611"/>
      <c r="ZM8" s="611"/>
      <c r="ZN8" s="611"/>
      <c r="ZO8" s="611"/>
      <c r="ZP8" s="611"/>
      <c r="ZQ8" s="611"/>
      <c r="ZR8" s="611"/>
      <c r="ZS8" s="611"/>
      <c r="ZT8" s="611"/>
      <c r="ZU8" s="611"/>
      <c r="ZV8" s="611"/>
      <c r="ZW8" s="611"/>
      <c r="ZX8" s="611"/>
      <c r="ZY8" s="611"/>
      <c r="ZZ8" s="611"/>
      <c r="AAA8" s="611"/>
      <c r="AAB8" s="611"/>
      <c r="AAC8" s="611"/>
      <c r="AAD8" s="611"/>
      <c r="AAE8" s="611"/>
      <c r="AAF8" s="611"/>
      <c r="AAG8" s="611"/>
      <c r="AAH8" s="611"/>
      <c r="AAI8" s="611"/>
      <c r="AAJ8" s="611"/>
      <c r="AAK8" s="611"/>
      <c r="AAL8" s="611"/>
      <c r="AAM8" s="611"/>
      <c r="AAN8" s="611"/>
      <c r="AAO8" s="611"/>
      <c r="AAP8" s="611"/>
      <c r="AAQ8" s="611"/>
      <c r="AAR8" s="611"/>
      <c r="AAS8" s="611"/>
      <c r="AAT8" s="611"/>
      <c r="AAU8" s="611"/>
      <c r="AAV8" s="611"/>
      <c r="AAW8" s="611"/>
      <c r="AAX8" s="611"/>
      <c r="AAY8" s="611"/>
      <c r="AAZ8" s="611"/>
      <c r="ABA8" s="611"/>
      <c r="ABB8" s="611"/>
      <c r="ABC8" s="611"/>
      <c r="ABD8" s="611"/>
      <c r="ABE8" s="611"/>
      <c r="ABF8" s="611"/>
      <c r="ABG8" s="611"/>
      <c r="ABH8" s="611"/>
      <c r="ABI8" s="611"/>
      <c r="ABJ8" s="611"/>
      <c r="ABK8" s="611"/>
      <c r="ABL8" s="611"/>
      <c r="ABM8" s="611"/>
      <c r="ABN8" s="611"/>
      <c r="ABO8" s="611"/>
      <c r="ABP8" s="611"/>
      <c r="ABQ8" s="611"/>
      <c r="ABR8" s="611"/>
      <c r="ABS8" s="611"/>
      <c r="ABT8" s="611"/>
      <c r="ABU8" s="611"/>
      <c r="ABV8" s="611"/>
      <c r="ABW8" s="611"/>
      <c r="ABX8" s="611"/>
      <c r="ABY8" s="611"/>
      <c r="ABZ8" s="611"/>
      <c r="ACA8" s="611"/>
      <c r="ACB8" s="611"/>
      <c r="ACC8" s="611"/>
      <c r="ACD8" s="611"/>
      <c r="ACE8" s="611"/>
      <c r="ACF8" s="611"/>
      <c r="ACG8" s="611"/>
      <c r="ACH8" s="611"/>
      <c r="ACI8" s="611"/>
      <c r="ACJ8" s="611"/>
      <c r="ACK8" s="611"/>
      <c r="ACL8" s="611"/>
      <c r="ACM8" s="611"/>
      <c r="ACN8" s="611"/>
      <c r="ACO8" s="611"/>
      <c r="ACP8" s="611"/>
      <c r="ACQ8" s="611"/>
      <c r="ACR8" s="611"/>
      <c r="ACS8" s="611"/>
      <c r="ACT8" s="611"/>
      <c r="ACU8" s="611"/>
      <c r="ACV8" s="611"/>
      <c r="ACW8" s="611"/>
      <c r="ACX8" s="611"/>
      <c r="ACY8" s="611"/>
      <c r="ACZ8" s="611"/>
      <c r="ADA8" s="611"/>
      <c r="ADB8" s="611"/>
      <c r="ADC8" s="611"/>
      <c r="ADD8" s="611"/>
      <c r="ADE8" s="611"/>
      <c r="ADF8" s="611"/>
      <c r="ADG8" s="611"/>
      <c r="ADH8" s="611"/>
      <c r="ADI8" s="611"/>
      <c r="ADJ8" s="611"/>
      <c r="ADK8" s="611"/>
      <c r="ADL8" s="611"/>
      <c r="ADM8" s="611"/>
      <c r="ADN8" s="611"/>
      <c r="ADO8" s="611"/>
      <c r="ADP8" s="611"/>
      <c r="ADQ8" s="611"/>
      <c r="ADR8" s="611"/>
      <c r="ADS8" s="611"/>
      <c r="ADT8" s="611"/>
      <c r="ADU8" s="611"/>
      <c r="ADV8" s="611"/>
      <c r="ADW8" s="611"/>
      <c r="ADX8" s="611"/>
      <c r="ADY8" s="611"/>
      <c r="ADZ8" s="611"/>
      <c r="AEA8" s="611"/>
      <c r="AEB8" s="611"/>
      <c r="AEC8" s="611"/>
      <c r="AED8" s="611"/>
      <c r="AEE8" s="611"/>
      <c r="AEF8" s="611"/>
      <c r="AEG8" s="611"/>
      <c r="AEH8" s="611"/>
      <c r="AEI8" s="611"/>
      <c r="AEJ8" s="611"/>
      <c r="AEK8" s="611"/>
      <c r="AEL8" s="611"/>
      <c r="AEM8" s="611"/>
      <c r="AEN8" s="611"/>
      <c r="AEO8" s="611"/>
      <c r="AEP8" s="611"/>
      <c r="AEQ8" s="611"/>
      <c r="AER8" s="611"/>
      <c r="AES8" s="611"/>
      <c r="AET8" s="611"/>
      <c r="AEU8" s="611"/>
      <c r="AEV8" s="611"/>
      <c r="AEW8" s="611"/>
      <c r="AEX8" s="611"/>
      <c r="AEY8" s="611"/>
      <c r="AEZ8" s="611"/>
      <c r="AFA8" s="611"/>
      <c r="AFB8" s="611"/>
      <c r="AFC8" s="611"/>
      <c r="AFD8" s="611"/>
      <c r="AFE8" s="611"/>
      <c r="AFF8" s="611"/>
      <c r="AFG8" s="611"/>
      <c r="AFH8" s="611"/>
      <c r="AFI8" s="611"/>
      <c r="AFJ8" s="611"/>
      <c r="AFK8" s="611"/>
      <c r="AFL8" s="611"/>
      <c r="AFM8" s="611"/>
      <c r="AFN8" s="611"/>
      <c r="AFO8" s="611"/>
      <c r="AFP8" s="611"/>
      <c r="AFQ8" s="611"/>
      <c r="AFR8" s="611"/>
      <c r="AFS8" s="611"/>
      <c r="AFT8" s="611"/>
      <c r="AFU8" s="611"/>
      <c r="AFV8" s="611"/>
      <c r="AFW8" s="611"/>
      <c r="AFX8" s="611"/>
      <c r="AFY8" s="611"/>
      <c r="AFZ8" s="611"/>
      <c r="AGA8" s="611"/>
      <c r="AGB8" s="611"/>
      <c r="AGC8" s="611"/>
      <c r="AGD8" s="611"/>
      <c r="AGE8" s="611"/>
      <c r="AGF8" s="611"/>
      <c r="AGG8" s="611"/>
      <c r="AGH8" s="611"/>
      <c r="AGI8" s="611"/>
      <c r="AGJ8" s="611"/>
      <c r="AGK8" s="611"/>
      <c r="AGL8" s="611"/>
      <c r="AGM8" s="611"/>
      <c r="AGN8" s="611"/>
      <c r="AGO8" s="611"/>
      <c r="AGP8" s="611"/>
      <c r="AGQ8" s="611"/>
      <c r="AGR8" s="611"/>
      <c r="AGS8" s="611"/>
      <c r="AGT8" s="611"/>
      <c r="AGU8" s="611"/>
      <c r="AGV8" s="611"/>
      <c r="AGW8" s="611"/>
      <c r="AGX8" s="611"/>
      <c r="AGY8" s="611"/>
      <c r="AGZ8" s="611"/>
      <c r="AHA8" s="611"/>
      <c r="AHB8" s="611"/>
      <c r="AHC8" s="611"/>
      <c r="AHD8" s="611"/>
      <c r="AHE8" s="611"/>
      <c r="AHF8" s="611"/>
      <c r="AHG8" s="611"/>
      <c r="AHH8" s="611"/>
      <c r="AHI8" s="611"/>
      <c r="AHJ8" s="611"/>
      <c r="AHK8" s="611"/>
      <c r="AHL8" s="611"/>
      <c r="AHM8" s="611"/>
      <c r="AHN8" s="611"/>
      <c r="AHO8" s="611"/>
      <c r="AHP8" s="611"/>
      <c r="AHQ8" s="611"/>
      <c r="AHR8" s="611"/>
      <c r="AHS8" s="611"/>
      <c r="AHT8" s="611"/>
      <c r="AHU8" s="611"/>
      <c r="AHV8" s="611"/>
      <c r="AHW8" s="611"/>
      <c r="AHX8" s="611"/>
      <c r="AHY8" s="611"/>
      <c r="AHZ8" s="611"/>
      <c r="AIA8" s="611"/>
      <c r="AIB8" s="611"/>
      <c r="AIC8" s="611"/>
      <c r="AID8" s="611"/>
      <c r="AIE8" s="611"/>
      <c r="AIF8" s="611"/>
      <c r="AIG8" s="611"/>
      <c r="AIH8" s="611"/>
      <c r="AII8" s="611"/>
      <c r="AIJ8" s="611"/>
      <c r="AIK8" s="611"/>
      <c r="AIL8" s="611"/>
      <c r="AIM8" s="611"/>
      <c r="AIN8" s="611"/>
      <c r="AIO8" s="611"/>
      <c r="AIP8" s="611"/>
      <c r="AIQ8" s="611"/>
      <c r="AIR8" s="611"/>
      <c r="AIS8" s="611"/>
      <c r="AIT8" s="611"/>
      <c r="AIU8" s="611"/>
      <c r="AIV8" s="611"/>
      <c r="AIW8" s="611"/>
      <c r="AIX8" s="611"/>
      <c r="AIY8" s="611"/>
      <c r="AIZ8" s="611"/>
      <c r="AJA8" s="611"/>
      <c r="AJB8" s="611"/>
      <c r="AJC8" s="611"/>
      <c r="AJD8" s="611"/>
      <c r="AJE8" s="611"/>
      <c r="AJF8" s="611"/>
      <c r="AJG8" s="611"/>
      <c r="AJH8" s="611"/>
      <c r="AJI8" s="611"/>
      <c r="AJJ8" s="611"/>
      <c r="AJK8" s="611"/>
      <c r="AJL8" s="611"/>
      <c r="AJM8" s="611"/>
      <c r="AJN8" s="611"/>
      <c r="AJO8" s="611"/>
      <c r="AJP8" s="611"/>
      <c r="AJQ8" s="611"/>
      <c r="AJR8" s="611"/>
      <c r="AJS8" s="611"/>
      <c r="AJT8" s="611"/>
      <c r="AJU8" s="611"/>
      <c r="AJV8" s="611"/>
      <c r="AJW8" s="611"/>
      <c r="AJX8" s="611"/>
      <c r="AJY8" s="611"/>
      <c r="AJZ8" s="611"/>
      <c r="AKA8" s="611"/>
      <c r="AKB8" s="611"/>
      <c r="AKC8" s="611"/>
      <c r="AKD8" s="611"/>
      <c r="AKE8" s="611"/>
      <c r="AKF8" s="611"/>
      <c r="AKG8" s="611"/>
      <c r="AKH8" s="611"/>
      <c r="AKI8" s="611"/>
      <c r="AKJ8" s="611"/>
      <c r="AKK8" s="611"/>
      <c r="AKL8" s="611"/>
      <c r="AKM8" s="611"/>
      <c r="AKN8" s="611"/>
      <c r="AKO8" s="611"/>
      <c r="AKP8" s="611"/>
      <c r="AKQ8" s="611"/>
      <c r="AKR8" s="611"/>
      <c r="AKS8" s="611"/>
      <c r="AKT8" s="611"/>
      <c r="AKU8" s="611"/>
      <c r="AKV8" s="611"/>
      <c r="AKW8" s="611"/>
      <c r="AKX8" s="611"/>
      <c r="AKY8" s="611"/>
      <c r="AKZ8" s="611"/>
      <c r="ALA8" s="611"/>
      <c r="ALB8" s="611"/>
      <c r="ALC8" s="611"/>
      <c r="ALD8" s="611"/>
      <c r="ALE8" s="611"/>
      <c r="ALF8" s="611"/>
      <c r="ALG8" s="611"/>
      <c r="ALH8" s="611"/>
      <c r="ALI8" s="611"/>
      <c r="ALJ8" s="611"/>
      <c r="ALK8" s="611"/>
      <c r="ALL8" s="611"/>
      <c r="ALM8" s="611"/>
      <c r="ALN8" s="611"/>
      <c r="ALO8" s="611"/>
      <c r="ALP8" s="611"/>
      <c r="ALQ8" s="611"/>
      <c r="ALR8" s="611"/>
      <c r="ALS8" s="611"/>
      <c r="ALT8" s="611"/>
      <c r="ALU8" s="611"/>
      <c r="ALV8" s="611"/>
      <c r="ALW8" s="611"/>
      <c r="ALX8" s="611"/>
      <c r="ALY8" s="611"/>
      <c r="ALZ8" s="611"/>
      <c r="AMA8" s="611"/>
      <c r="AMB8" s="611"/>
      <c r="AMC8" s="611"/>
      <c r="AMD8" s="611"/>
      <c r="AME8" s="611"/>
      <c r="AMF8" s="611"/>
      <c r="AMG8" s="611"/>
      <c r="AMH8" s="611"/>
      <c r="AMI8" s="611"/>
      <c r="AMJ8" s="611"/>
      <c r="AMK8" s="611"/>
      <c r="AML8" s="611"/>
      <c r="AMM8" s="611"/>
      <c r="AMN8" s="611"/>
      <c r="AMO8" s="611"/>
      <c r="AMP8" s="611"/>
      <c r="AMQ8" s="611"/>
      <c r="AMR8" s="611"/>
      <c r="AMS8" s="611"/>
      <c r="AMT8" s="611"/>
      <c r="AMU8" s="611"/>
      <c r="AMV8" s="611"/>
      <c r="AMW8" s="611"/>
      <c r="AMX8" s="611"/>
      <c r="AMY8" s="611"/>
      <c r="AMZ8" s="611"/>
      <c r="ANA8" s="611"/>
      <c r="ANB8" s="611"/>
      <c r="ANC8" s="611"/>
      <c r="AND8" s="611"/>
      <c r="ANE8" s="611"/>
      <c r="ANF8" s="611"/>
      <c r="ANG8" s="611"/>
      <c r="ANH8" s="611"/>
      <c r="ANI8" s="611"/>
      <c r="ANJ8" s="611"/>
      <c r="ANK8" s="611"/>
      <c r="ANL8" s="611"/>
      <c r="ANM8" s="611"/>
      <c r="ANN8" s="611"/>
      <c r="ANO8" s="611"/>
      <c r="ANP8" s="611"/>
      <c r="ANQ8" s="611"/>
      <c r="ANR8" s="611"/>
      <c r="ANS8" s="611"/>
      <c r="ANT8" s="611"/>
      <c r="ANU8" s="611"/>
      <c r="ANV8" s="611"/>
      <c r="ANW8" s="611"/>
      <c r="ANX8" s="611"/>
      <c r="ANY8" s="611"/>
      <c r="ANZ8" s="611"/>
      <c r="AOA8" s="611"/>
      <c r="AOB8" s="611"/>
      <c r="AOC8" s="611"/>
      <c r="AOD8" s="611"/>
      <c r="AOE8" s="611"/>
      <c r="AOF8" s="611"/>
      <c r="AOG8" s="611"/>
      <c r="AOH8" s="611"/>
      <c r="AOI8" s="611"/>
      <c r="AOJ8" s="611"/>
      <c r="AOK8" s="611"/>
      <c r="AOL8" s="611"/>
      <c r="AOM8" s="611"/>
      <c r="AON8" s="611"/>
      <c r="AOO8" s="611"/>
      <c r="AOP8" s="611"/>
      <c r="AOQ8" s="611"/>
      <c r="AOR8" s="611"/>
      <c r="AOS8" s="611"/>
      <c r="AOT8" s="611"/>
      <c r="AOU8" s="611"/>
      <c r="AOV8" s="611"/>
      <c r="AOW8" s="611"/>
      <c r="AOX8" s="611"/>
      <c r="AOY8" s="611"/>
      <c r="AOZ8" s="611"/>
      <c r="APA8" s="611"/>
      <c r="APB8" s="611"/>
      <c r="APC8" s="611"/>
      <c r="APD8" s="611"/>
      <c r="APE8" s="611"/>
      <c r="APF8" s="611"/>
      <c r="APG8" s="611"/>
      <c r="APH8" s="611"/>
      <c r="API8" s="611"/>
      <c r="APJ8" s="611"/>
      <c r="APK8" s="611"/>
      <c r="APL8" s="611"/>
      <c r="APM8" s="611"/>
      <c r="APN8" s="611"/>
      <c r="APO8" s="611"/>
      <c r="APP8" s="611"/>
      <c r="APQ8" s="611"/>
      <c r="APR8" s="611"/>
      <c r="APS8" s="611"/>
      <c r="APT8" s="611"/>
      <c r="APU8" s="611"/>
      <c r="APV8" s="611"/>
      <c r="APW8" s="611"/>
      <c r="APX8" s="611"/>
      <c r="APY8" s="611"/>
      <c r="APZ8" s="611"/>
      <c r="AQA8" s="611"/>
      <c r="AQB8" s="611"/>
      <c r="AQC8" s="611"/>
      <c r="AQD8" s="611"/>
      <c r="AQE8" s="611"/>
      <c r="AQF8" s="611"/>
      <c r="AQG8" s="611"/>
      <c r="AQH8" s="611"/>
      <c r="AQI8" s="611"/>
      <c r="AQJ8" s="611"/>
      <c r="AQK8" s="611"/>
      <c r="AQL8" s="611"/>
      <c r="AQM8" s="611"/>
      <c r="AQN8" s="611"/>
      <c r="AQO8" s="611"/>
      <c r="AQP8" s="611"/>
      <c r="AQQ8" s="611"/>
      <c r="AQR8" s="611"/>
      <c r="AQS8" s="611"/>
      <c r="AQT8" s="611"/>
      <c r="AQU8" s="611"/>
      <c r="AQV8" s="611"/>
      <c r="AQW8" s="611"/>
      <c r="AQX8" s="611"/>
      <c r="AQY8" s="611"/>
      <c r="AQZ8" s="611"/>
      <c r="ARA8" s="611"/>
      <c r="ARB8" s="611"/>
      <c r="ARC8" s="611"/>
      <c r="ARD8" s="611"/>
      <c r="ARE8" s="611"/>
      <c r="ARF8" s="611"/>
      <c r="ARG8" s="611"/>
      <c r="ARH8" s="611"/>
      <c r="ARI8" s="611"/>
      <c r="ARJ8" s="611"/>
      <c r="ARK8" s="611"/>
      <c r="ARL8" s="611"/>
      <c r="ARM8" s="611"/>
      <c r="ARN8" s="611"/>
      <c r="ARO8" s="611"/>
      <c r="ARP8" s="611"/>
      <c r="ARQ8" s="611"/>
      <c r="ARR8" s="611"/>
      <c r="ARS8" s="611"/>
      <c r="ART8" s="611"/>
      <c r="ARU8" s="611"/>
      <c r="ARV8" s="611"/>
      <c r="ARW8" s="611"/>
      <c r="ARX8" s="611"/>
      <c r="ARY8" s="611"/>
      <c r="ARZ8" s="611"/>
      <c r="ASA8" s="611"/>
      <c r="ASB8" s="611"/>
      <c r="ASC8" s="611"/>
      <c r="ASD8" s="611"/>
      <c r="ASE8" s="611"/>
      <c r="ASF8" s="611"/>
      <c r="ASG8" s="611"/>
      <c r="ASH8" s="611"/>
      <c r="ASI8" s="611"/>
      <c r="ASJ8" s="611"/>
      <c r="ASK8" s="611"/>
      <c r="ASL8" s="611"/>
      <c r="ASM8" s="611"/>
      <c r="ASN8" s="611"/>
      <c r="ASO8" s="611"/>
      <c r="ASP8" s="611"/>
      <c r="ASQ8" s="611"/>
      <c r="ASR8" s="611"/>
      <c r="ASS8" s="611"/>
      <c r="AST8" s="611"/>
      <c r="ASU8" s="611"/>
      <c r="ASV8" s="611"/>
      <c r="ASW8" s="611"/>
      <c r="ASX8" s="611"/>
      <c r="ASY8" s="611"/>
      <c r="ASZ8" s="611"/>
      <c r="ATA8" s="611"/>
      <c r="ATB8" s="611"/>
      <c r="ATC8" s="611"/>
      <c r="ATD8" s="611"/>
      <c r="ATE8" s="611"/>
      <c r="ATF8" s="611"/>
      <c r="ATG8" s="611"/>
      <c r="ATH8" s="611"/>
      <c r="ATI8" s="611"/>
      <c r="ATJ8" s="611"/>
      <c r="ATK8" s="611"/>
      <c r="ATL8" s="611"/>
      <c r="ATM8" s="611"/>
      <c r="ATN8" s="611"/>
      <c r="ATO8" s="611"/>
      <c r="ATP8" s="611"/>
      <c r="ATQ8" s="611"/>
      <c r="ATR8" s="611"/>
      <c r="ATS8" s="611"/>
      <c r="ATT8" s="611"/>
      <c r="ATU8" s="611"/>
      <c r="ATV8" s="611"/>
      <c r="ATW8" s="611"/>
      <c r="ATX8" s="611"/>
      <c r="ATY8" s="611"/>
      <c r="ATZ8" s="611"/>
      <c r="AUA8" s="611"/>
      <c r="AUB8" s="611"/>
      <c r="AUC8" s="611"/>
      <c r="AUD8" s="611"/>
      <c r="AUE8" s="611"/>
      <c r="AUF8" s="611"/>
      <c r="AUG8" s="611"/>
      <c r="AUH8" s="611"/>
      <c r="AUI8" s="611"/>
      <c r="AUJ8" s="611"/>
      <c r="AUK8" s="611"/>
      <c r="AUL8" s="611"/>
      <c r="AUM8" s="611"/>
      <c r="AUN8" s="611"/>
      <c r="AUO8" s="611"/>
      <c r="AUP8" s="611"/>
      <c r="AUQ8" s="611"/>
      <c r="AUR8" s="611"/>
      <c r="AUS8" s="611"/>
      <c r="AUT8" s="611"/>
      <c r="AUU8" s="611"/>
      <c r="AUV8" s="611"/>
      <c r="AUW8" s="611"/>
      <c r="AUX8" s="611"/>
      <c r="AUY8" s="611"/>
      <c r="AUZ8" s="611"/>
      <c r="AVA8" s="611"/>
      <c r="AVB8" s="611"/>
      <c r="AVC8" s="611"/>
      <c r="AVD8" s="611"/>
      <c r="AVE8" s="611"/>
      <c r="AVF8" s="611"/>
      <c r="AVG8" s="611"/>
      <c r="AVH8" s="611"/>
      <c r="AVI8" s="611"/>
      <c r="AVJ8" s="611"/>
      <c r="AVK8" s="611"/>
      <c r="AVL8" s="611"/>
      <c r="AVM8" s="611"/>
      <c r="AVN8" s="611"/>
      <c r="AVO8" s="611"/>
      <c r="AVP8" s="611"/>
      <c r="AVQ8" s="611"/>
      <c r="AVR8" s="611"/>
      <c r="AVS8" s="611"/>
      <c r="AVT8" s="611"/>
      <c r="AVU8" s="611"/>
      <c r="AVV8" s="611"/>
      <c r="AVW8" s="611"/>
      <c r="AVX8" s="611"/>
      <c r="AVY8" s="611"/>
      <c r="AVZ8" s="611"/>
      <c r="AWA8" s="611"/>
      <c r="AWB8" s="611"/>
      <c r="AWC8" s="611"/>
      <c r="AWD8" s="611"/>
      <c r="AWE8" s="611"/>
      <c r="AWF8" s="611"/>
      <c r="AWG8" s="611"/>
      <c r="AWH8" s="611"/>
      <c r="AWI8" s="611"/>
      <c r="AWJ8" s="611"/>
      <c r="AWK8" s="611"/>
      <c r="AWL8" s="611"/>
      <c r="AWM8" s="611"/>
      <c r="AWN8" s="611"/>
      <c r="AWO8" s="611"/>
      <c r="AWP8" s="611"/>
      <c r="AWQ8" s="611"/>
      <c r="AWR8" s="611"/>
      <c r="AWS8" s="611"/>
      <c r="AWT8" s="611"/>
      <c r="AWU8" s="611"/>
      <c r="AWV8" s="611"/>
      <c r="AWW8" s="611"/>
      <c r="AWX8" s="611"/>
      <c r="AWY8" s="611"/>
      <c r="AWZ8" s="611"/>
      <c r="AXA8" s="611"/>
      <c r="AXB8" s="611"/>
      <c r="AXC8" s="611"/>
      <c r="AXD8" s="611"/>
      <c r="AXE8" s="611"/>
      <c r="AXF8" s="611"/>
      <c r="AXG8" s="611"/>
      <c r="AXH8" s="611"/>
      <c r="AXI8" s="611"/>
      <c r="AXJ8" s="611"/>
      <c r="AXK8" s="611"/>
      <c r="AXL8" s="611"/>
      <c r="AXM8" s="611"/>
      <c r="AXN8" s="611"/>
      <c r="AXO8" s="611"/>
      <c r="AXP8" s="611"/>
      <c r="AXQ8" s="611"/>
      <c r="AXR8" s="611"/>
      <c r="AXS8" s="611"/>
      <c r="AXT8" s="611"/>
      <c r="AXU8" s="611"/>
      <c r="AXV8" s="611"/>
      <c r="AXW8" s="611"/>
      <c r="AXX8" s="611"/>
      <c r="AXY8" s="611"/>
      <c r="AXZ8" s="611"/>
      <c r="AYA8" s="611"/>
      <c r="AYB8" s="611"/>
      <c r="AYC8" s="611"/>
      <c r="AYD8" s="611"/>
      <c r="AYE8" s="611"/>
      <c r="AYF8" s="611"/>
      <c r="AYG8" s="611"/>
      <c r="AYH8" s="611"/>
      <c r="AYI8" s="611"/>
      <c r="AYJ8" s="611"/>
      <c r="AYK8" s="611"/>
      <c r="AYL8" s="611"/>
      <c r="AYM8" s="611"/>
      <c r="AYN8" s="611"/>
      <c r="AYO8" s="611"/>
      <c r="AYP8" s="611"/>
      <c r="AYQ8" s="611"/>
      <c r="AYR8" s="611"/>
      <c r="AYS8" s="611"/>
      <c r="AYT8" s="611"/>
      <c r="AYU8" s="611"/>
      <c r="AYV8" s="611"/>
      <c r="AYW8" s="611"/>
      <c r="AYX8" s="611"/>
      <c r="AYY8" s="611"/>
      <c r="AYZ8" s="611"/>
      <c r="AZA8" s="611"/>
      <c r="AZB8" s="611"/>
      <c r="AZC8" s="611"/>
      <c r="AZD8" s="611"/>
      <c r="AZE8" s="611"/>
      <c r="AZF8" s="611"/>
      <c r="AZG8" s="611"/>
      <c r="AZH8" s="611"/>
      <c r="AZI8" s="611"/>
      <c r="AZJ8" s="611"/>
      <c r="AZK8" s="611"/>
      <c r="AZL8" s="611"/>
      <c r="AZM8" s="611"/>
      <c r="AZN8" s="611"/>
      <c r="AZO8" s="611"/>
      <c r="AZP8" s="611"/>
      <c r="AZQ8" s="611"/>
      <c r="AZR8" s="611"/>
      <c r="AZS8" s="611"/>
      <c r="AZT8" s="611"/>
      <c r="AZU8" s="611"/>
      <c r="AZV8" s="611"/>
      <c r="AZW8" s="611"/>
      <c r="AZX8" s="611"/>
      <c r="AZY8" s="611"/>
      <c r="AZZ8" s="611"/>
      <c r="BAA8" s="611"/>
      <c r="BAB8" s="611"/>
      <c r="BAC8" s="611"/>
      <c r="BAD8" s="611"/>
      <c r="BAE8" s="611"/>
      <c r="BAF8" s="611"/>
      <c r="BAG8" s="611"/>
      <c r="BAH8" s="611"/>
      <c r="BAI8" s="611"/>
      <c r="BAJ8" s="611"/>
      <c r="BAK8" s="611"/>
      <c r="BAL8" s="611"/>
      <c r="BAM8" s="611"/>
      <c r="BAN8" s="611"/>
      <c r="BAO8" s="611"/>
      <c r="BAP8" s="611"/>
      <c r="BAQ8" s="611"/>
      <c r="BAR8" s="611"/>
      <c r="BAS8" s="611"/>
      <c r="BAT8" s="611"/>
      <c r="BAU8" s="611"/>
      <c r="BAV8" s="611"/>
      <c r="BAW8" s="611"/>
      <c r="BAX8" s="611"/>
      <c r="BAY8" s="611"/>
      <c r="BAZ8" s="611"/>
      <c r="BBA8" s="611"/>
      <c r="BBB8" s="611"/>
      <c r="BBC8" s="611"/>
      <c r="BBD8" s="611"/>
      <c r="BBE8" s="611"/>
      <c r="BBF8" s="611"/>
      <c r="BBG8" s="611"/>
      <c r="BBH8" s="611"/>
      <c r="BBI8" s="611"/>
      <c r="BBJ8" s="611"/>
      <c r="BBK8" s="611"/>
      <c r="BBL8" s="611"/>
      <c r="BBM8" s="611"/>
      <c r="BBN8" s="611"/>
      <c r="BBO8" s="611"/>
      <c r="BBP8" s="611"/>
      <c r="BBQ8" s="611"/>
      <c r="BBR8" s="611"/>
      <c r="BBS8" s="611"/>
      <c r="BBT8" s="611"/>
      <c r="BBU8" s="611"/>
      <c r="BBV8" s="611"/>
      <c r="BBW8" s="611"/>
      <c r="BBX8" s="611"/>
      <c r="BBY8" s="611"/>
      <c r="BBZ8" s="611"/>
      <c r="BCA8" s="611"/>
      <c r="BCB8" s="611"/>
      <c r="BCC8" s="611"/>
      <c r="BCD8" s="611"/>
      <c r="BCE8" s="611"/>
      <c r="BCF8" s="611"/>
      <c r="BCG8" s="611"/>
      <c r="BCH8" s="611"/>
      <c r="BCI8" s="611"/>
      <c r="BCJ8" s="611"/>
      <c r="BCK8" s="611"/>
      <c r="BCL8" s="611"/>
      <c r="BCM8" s="611"/>
      <c r="BCN8" s="611"/>
      <c r="BCO8" s="611"/>
      <c r="BCP8" s="611"/>
      <c r="BCQ8" s="611"/>
      <c r="BCR8" s="611"/>
      <c r="BCS8" s="611"/>
      <c r="BCT8" s="611"/>
      <c r="BCU8" s="611"/>
      <c r="BCV8" s="611"/>
      <c r="BCW8" s="611"/>
      <c r="BCX8" s="611"/>
      <c r="BCY8" s="611"/>
      <c r="BCZ8" s="611"/>
      <c r="BDA8" s="611"/>
      <c r="BDB8" s="611"/>
      <c r="BDC8" s="611"/>
      <c r="BDD8" s="611"/>
      <c r="BDE8" s="611"/>
      <c r="BDF8" s="611"/>
      <c r="BDG8" s="611"/>
      <c r="BDH8" s="611"/>
      <c r="BDI8" s="611"/>
      <c r="BDJ8" s="611"/>
      <c r="BDK8" s="611"/>
      <c r="BDL8" s="611"/>
      <c r="BDM8" s="611"/>
      <c r="BDN8" s="611"/>
      <c r="BDO8" s="611"/>
      <c r="BDP8" s="611"/>
      <c r="BDQ8" s="611"/>
      <c r="BDR8" s="611"/>
      <c r="BDS8" s="611"/>
      <c r="BDT8" s="611"/>
      <c r="BDU8" s="611"/>
      <c r="BDV8" s="611"/>
      <c r="BDW8" s="611"/>
      <c r="BDX8" s="611"/>
      <c r="BDY8" s="611"/>
      <c r="BDZ8" s="611"/>
      <c r="BEA8" s="611"/>
      <c r="BEB8" s="611"/>
      <c r="BEC8" s="611"/>
      <c r="BED8" s="611"/>
      <c r="BEE8" s="611"/>
      <c r="BEF8" s="611"/>
      <c r="BEG8" s="611"/>
      <c r="BEH8" s="611"/>
      <c r="BEI8" s="611"/>
      <c r="BEJ8" s="611"/>
      <c r="BEK8" s="611"/>
      <c r="BEL8" s="611"/>
      <c r="BEM8" s="611"/>
      <c r="BEN8" s="611"/>
      <c r="BEO8" s="611"/>
      <c r="BEP8" s="611"/>
      <c r="BEQ8" s="611"/>
      <c r="BER8" s="611"/>
      <c r="BES8" s="611"/>
      <c r="BET8" s="611"/>
      <c r="BEU8" s="611"/>
      <c r="BEV8" s="611"/>
      <c r="BEW8" s="611"/>
      <c r="BEX8" s="611"/>
      <c r="BEY8" s="611"/>
      <c r="BEZ8" s="611"/>
      <c r="BFA8" s="611"/>
      <c r="BFB8" s="611"/>
      <c r="BFC8" s="611"/>
      <c r="BFD8" s="611"/>
      <c r="BFE8" s="611"/>
      <c r="BFF8" s="611"/>
      <c r="BFG8" s="611"/>
      <c r="BFH8" s="611"/>
      <c r="BFI8" s="611"/>
      <c r="BFJ8" s="611"/>
      <c r="BFK8" s="611"/>
      <c r="BFL8" s="611"/>
      <c r="BFM8" s="611"/>
      <c r="BFN8" s="611"/>
      <c r="BFO8" s="611"/>
      <c r="BFP8" s="611"/>
      <c r="BFQ8" s="611"/>
      <c r="BFR8" s="611"/>
      <c r="BFS8" s="611"/>
      <c r="BFT8" s="611"/>
      <c r="BFU8" s="611"/>
      <c r="BFV8" s="611"/>
      <c r="BFW8" s="611"/>
      <c r="BFX8" s="611"/>
      <c r="BFY8" s="611"/>
      <c r="BFZ8" s="611"/>
      <c r="BGA8" s="611"/>
      <c r="BGB8" s="611"/>
      <c r="BGC8" s="611"/>
      <c r="BGD8" s="611"/>
      <c r="BGE8" s="611"/>
      <c r="BGF8" s="611"/>
      <c r="BGG8" s="611"/>
      <c r="BGH8" s="611"/>
      <c r="BGI8" s="611"/>
      <c r="BGJ8" s="611"/>
      <c r="BGK8" s="611"/>
      <c r="BGL8" s="611"/>
      <c r="BGM8" s="611"/>
      <c r="BGN8" s="611"/>
      <c r="BGO8" s="611"/>
      <c r="BGP8" s="611"/>
      <c r="BGQ8" s="611"/>
      <c r="BGR8" s="611"/>
      <c r="BGS8" s="611"/>
      <c r="BGT8" s="611"/>
      <c r="BGU8" s="611"/>
      <c r="BGV8" s="611"/>
      <c r="BGW8" s="611"/>
      <c r="BGX8" s="611"/>
      <c r="BGY8" s="611"/>
      <c r="BGZ8" s="611"/>
      <c r="BHA8" s="611"/>
      <c r="BHB8" s="611"/>
      <c r="BHC8" s="611"/>
      <c r="BHD8" s="611"/>
      <c r="BHE8" s="611"/>
      <c r="BHF8" s="611"/>
      <c r="BHG8" s="611"/>
      <c r="BHH8" s="611"/>
      <c r="BHI8" s="611"/>
      <c r="BHJ8" s="611"/>
      <c r="BHK8" s="611"/>
      <c r="BHL8" s="611"/>
      <c r="BHM8" s="611"/>
      <c r="BHN8" s="611"/>
      <c r="BHO8" s="611"/>
      <c r="BHP8" s="611"/>
      <c r="BHQ8" s="611"/>
      <c r="BHR8" s="611"/>
      <c r="BHS8" s="611"/>
      <c r="BHT8" s="611"/>
      <c r="BHU8" s="611"/>
      <c r="BHV8" s="611"/>
      <c r="BHW8" s="611"/>
      <c r="BHX8" s="611"/>
      <c r="BHY8" s="611"/>
      <c r="BHZ8" s="611"/>
      <c r="BIA8" s="611"/>
      <c r="BIB8" s="611"/>
      <c r="BIC8" s="611"/>
      <c r="BID8" s="611"/>
      <c r="BIE8" s="611"/>
      <c r="BIF8" s="611"/>
      <c r="BIG8" s="611"/>
      <c r="BIH8" s="611"/>
      <c r="BII8" s="611"/>
      <c r="BIJ8" s="611"/>
      <c r="BIK8" s="611"/>
      <c r="BIL8" s="611"/>
      <c r="BIM8" s="611"/>
      <c r="BIN8" s="611"/>
      <c r="BIO8" s="611"/>
      <c r="BIP8" s="611"/>
      <c r="BIQ8" s="611"/>
      <c r="BIR8" s="611"/>
      <c r="BIS8" s="611"/>
      <c r="BIT8" s="611"/>
      <c r="BIU8" s="611"/>
      <c r="BIV8" s="611"/>
      <c r="BIW8" s="611"/>
      <c r="BIX8" s="611"/>
      <c r="BIY8" s="611"/>
      <c r="BIZ8" s="611"/>
      <c r="BJA8" s="611"/>
      <c r="BJB8" s="611"/>
      <c r="BJC8" s="611"/>
      <c r="BJD8" s="611"/>
      <c r="BJE8" s="611"/>
      <c r="BJF8" s="611"/>
      <c r="BJG8" s="611"/>
      <c r="BJH8" s="611"/>
      <c r="BJI8" s="611"/>
      <c r="BJJ8" s="611"/>
      <c r="BJK8" s="611"/>
      <c r="BJL8" s="611"/>
      <c r="BJM8" s="611"/>
      <c r="BJN8" s="611"/>
      <c r="BJO8" s="611"/>
      <c r="BJP8" s="611"/>
      <c r="BJQ8" s="611"/>
      <c r="BJR8" s="611"/>
      <c r="BJS8" s="611"/>
      <c r="BJT8" s="611"/>
      <c r="BJU8" s="611"/>
      <c r="BJV8" s="611"/>
      <c r="BJW8" s="611"/>
      <c r="BJX8" s="611"/>
      <c r="BJY8" s="611"/>
      <c r="BJZ8" s="611"/>
      <c r="BKA8" s="611"/>
      <c r="BKB8" s="611"/>
      <c r="BKC8" s="611"/>
      <c r="BKD8" s="611"/>
      <c r="BKE8" s="611"/>
      <c r="BKF8" s="611"/>
      <c r="BKG8" s="611"/>
      <c r="BKH8" s="611"/>
      <c r="BKI8" s="611"/>
      <c r="BKJ8" s="611"/>
      <c r="BKK8" s="611"/>
      <c r="BKL8" s="611"/>
      <c r="BKM8" s="611"/>
      <c r="BKN8" s="611"/>
      <c r="BKO8" s="611"/>
      <c r="BKP8" s="611"/>
      <c r="BKQ8" s="611"/>
      <c r="BKR8" s="611"/>
      <c r="BKS8" s="611"/>
      <c r="BKT8" s="611"/>
      <c r="BKU8" s="611"/>
      <c r="BKV8" s="611"/>
      <c r="BKW8" s="611"/>
      <c r="BKX8" s="611"/>
      <c r="BKY8" s="611"/>
      <c r="BKZ8" s="611"/>
      <c r="BLA8" s="611"/>
      <c r="BLB8" s="611"/>
      <c r="BLC8" s="611"/>
      <c r="BLD8" s="611"/>
      <c r="BLE8" s="611"/>
      <c r="BLF8" s="611"/>
      <c r="BLG8" s="611"/>
      <c r="BLH8" s="611"/>
      <c r="BLI8" s="611"/>
      <c r="BLJ8" s="611"/>
      <c r="BLK8" s="611"/>
      <c r="BLL8" s="611"/>
      <c r="BLM8" s="611"/>
      <c r="BLN8" s="611"/>
      <c r="BLO8" s="611"/>
      <c r="BLP8" s="611"/>
      <c r="BLQ8" s="611"/>
      <c r="BLR8" s="611"/>
      <c r="BLS8" s="611"/>
      <c r="BLT8" s="611"/>
      <c r="BLU8" s="611"/>
      <c r="BLV8" s="611"/>
      <c r="BLW8" s="611"/>
      <c r="BLX8" s="611"/>
      <c r="BLY8" s="611"/>
      <c r="BLZ8" s="611"/>
      <c r="BMA8" s="611"/>
      <c r="BMB8" s="611"/>
      <c r="BMC8" s="611"/>
      <c r="BMD8" s="611"/>
      <c r="BME8" s="611"/>
      <c r="BMF8" s="611"/>
      <c r="BMG8" s="611"/>
      <c r="BMH8" s="611"/>
      <c r="BMI8" s="611"/>
      <c r="BMJ8" s="611"/>
      <c r="BMK8" s="611"/>
      <c r="BML8" s="611"/>
      <c r="BMM8" s="611"/>
      <c r="BMN8" s="611"/>
      <c r="BMO8" s="611"/>
      <c r="BMP8" s="611"/>
      <c r="BMQ8" s="611"/>
      <c r="BMR8" s="611"/>
      <c r="BMS8" s="611"/>
      <c r="BMT8" s="611"/>
      <c r="BMU8" s="611"/>
      <c r="BMV8" s="611"/>
      <c r="BMW8" s="611"/>
      <c r="BMX8" s="611"/>
      <c r="BMY8" s="611"/>
      <c r="BMZ8" s="611"/>
      <c r="BNA8" s="611"/>
      <c r="BNB8" s="611"/>
      <c r="BNC8" s="611"/>
      <c r="BND8" s="611"/>
      <c r="BNE8" s="611"/>
      <c r="BNF8" s="611"/>
      <c r="BNG8" s="611"/>
      <c r="BNH8" s="611"/>
      <c r="BNI8" s="611"/>
      <c r="BNJ8" s="611"/>
      <c r="BNK8" s="611"/>
      <c r="BNL8" s="611"/>
      <c r="BNM8" s="611"/>
      <c r="BNN8" s="611"/>
      <c r="BNO8" s="611"/>
      <c r="BNP8" s="611"/>
      <c r="BNQ8" s="611"/>
      <c r="BNR8" s="611"/>
      <c r="BNS8" s="611"/>
      <c r="BNT8" s="611"/>
      <c r="BNU8" s="611"/>
      <c r="BNV8" s="611"/>
      <c r="BNW8" s="611"/>
      <c r="BNX8" s="611"/>
      <c r="BNY8" s="611"/>
      <c r="BNZ8" s="611"/>
      <c r="BOA8" s="611"/>
      <c r="BOB8" s="611"/>
      <c r="BOC8" s="611"/>
      <c r="BOD8" s="611"/>
      <c r="BOE8" s="611"/>
      <c r="BOF8" s="611"/>
      <c r="BOG8" s="611"/>
      <c r="BOH8" s="611"/>
      <c r="BOI8" s="611"/>
      <c r="BOJ8" s="611"/>
      <c r="BOK8" s="611"/>
      <c r="BOL8" s="611"/>
      <c r="BOM8" s="611"/>
      <c r="BON8" s="611"/>
      <c r="BOO8" s="611"/>
      <c r="BOP8" s="611"/>
      <c r="BOQ8" s="611"/>
      <c r="BOR8" s="611"/>
      <c r="BOS8" s="611"/>
      <c r="BOT8" s="611"/>
      <c r="BOU8" s="611"/>
      <c r="BOV8" s="611"/>
      <c r="BOW8" s="611"/>
      <c r="BOX8" s="611"/>
      <c r="BOY8" s="611"/>
      <c r="BOZ8" s="611"/>
      <c r="BPA8" s="611"/>
      <c r="BPB8" s="611"/>
      <c r="BPC8" s="611"/>
      <c r="BPD8" s="611"/>
      <c r="BPE8" s="611"/>
      <c r="BPF8" s="611"/>
      <c r="BPG8" s="611"/>
      <c r="BPH8" s="611"/>
      <c r="BPI8" s="611"/>
      <c r="BPJ8" s="611"/>
      <c r="BPK8" s="611"/>
      <c r="BPL8" s="611"/>
      <c r="BPM8" s="611"/>
      <c r="BPN8" s="611"/>
      <c r="BPO8" s="611"/>
      <c r="BPP8" s="611"/>
      <c r="BPQ8" s="611"/>
      <c r="BPR8" s="611"/>
      <c r="BPS8" s="611"/>
      <c r="BPT8" s="611"/>
      <c r="BPU8" s="611"/>
      <c r="BPV8" s="611"/>
      <c r="BPW8" s="611"/>
      <c r="BPX8" s="611"/>
      <c r="BPY8" s="611"/>
      <c r="BPZ8" s="611"/>
      <c r="BQA8" s="611"/>
      <c r="BQB8" s="611"/>
      <c r="BQC8" s="611"/>
      <c r="BQD8" s="611"/>
      <c r="BQE8" s="611"/>
      <c r="BQF8" s="611"/>
      <c r="BQG8" s="611"/>
      <c r="BQH8" s="611"/>
      <c r="BQI8" s="611"/>
      <c r="BQJ8" s="611"/>
      <c r="BQK8" s="611"/>
      <c r="BQL8" s="611"/>
      <c r="BQM8" s="611"/>
      <c r="BQN8" s="611"/>
      <c r="BQO8" s="611"/>
      <c r="BQP8" s="611"/>
      <c r="BQQ8" s="611"/>
      <c r="BQR8" s="611"/>
      <c r="BQS8" s="611"/>
      <c r="BQT8" s="611"/>
      <c r="BQU8" s="611"/>
      <c r="BQV8" s="611"/>
      <c r="BQW8" s="611"/>
      <c r="BQX8" s="611"/>
      <c r="BQY8" s="611"/>
      <c r="BQZ8" s="611"/>
      <c r="BRA8" s="611"/>
      <c r="BRB8" s="611"/>
      <c r="BRC8" s="611"/>
      <c r="BRD8" s="611"/>
      <c r="BRE8" s="611"/>
      <c r="BRF8" s="611"/>
      <c r="BRG8" s="611"/>
      <c r="BRH8" s="611"/>
      <c r="BRI8" s="611"/>
      <c r="BRJ8" s="611"/>
      <c r="BRK8" s="611"/>
      <c r="BRL8" s="611"/>
      <c r="BRM8" s="611"/>
      <c r="BRN8" s="611"/>
      <c r="BRO8" s="611"/>
      <c r="BRP8" s="611"/>
      <c r="BRQ8" s="611"/>
      <c r="BRR8" s="611"/>
      <c r="BRS8" s="611"/>
      <c r="BRT8" s="611"/>
      <c r="BRU8" s="611"/>
      <c r="BRV8" s="611"/>
      <c r="BRW8" s="611"/>
      <c r="BRX8" s="611"/>
      <c r="BRY8" s="611"/>
      <c r="BRZ8" s="611"/>
      <c r="BSA8" s="611"/>
      <c r="BSB8" s="611"/>
      <c r="BSC8" s="611"/>
      <c r="BSD8" s="611"/>
      <c r="BSE8" s="611"/>
      <c r="BSF8" s="611"/>
      <c r="BSG8" s="611"/>
      <c r="BSH8" s="611"/>
      <c r="BSI8" s="611"/>
      <c r="BSJ8" s="611"/>
      <c r="BSK8" s="611"/>
      <c r="BSL8" s="611"/>
      <c r="BSM8" s="611"/>
      <c r="BSN8" s="611"/>
      <c r="BSO8" s="611"/>
      <c r="BSP8" s="611"/>
      <c r="BSQ8" s="611"/>
      <c r="BSR8" s="611"/>
      <c r="BSS8" s="611"/>
      <c r="BST8" s="611"/>
      <c r="BSU8" s="611"/>
      <c r="BSV8" s="611"/>
      <c r="BSW8" s="611"/>
      <c r="BSX8" s="611"/>
      <c r="BSY8" s="611"/>
      <c r="BSZ8" s="611"/>
      <c r="BTA8" s="611"/>
      <c r="BTB8" s="611"/>
      <c r="BTC8" s="611"/>
      <c r="BTD8" s="611"/>
      <c r="BTE8" s="611"/>
      <c r="BTF8" s="611"/>
      <c r="BTG8" s="611"/>
      <c r="BTH8" s="611"/>
      <c r="BTI8" s="611"/>
      <c r="BTJ8" s="611"/>
      <c r="BTK8" s="611"/>
      <c r="BTL8" s="611"/>
      <c r="BTM8" s="611"/>
      <c r="BTN8" s="611"/>
      <c r="BTO8" s="611"/>
      <c r="BTP8" s="611"/>
      <c r="BTQ8" s="611"/>
      <c r="BTR8" s="611"/>
      <c r="BTS8" s="611"/>
      <c r="BTT8" s="611"/>
      <c r="BTU8" s="611"/>
      <c r="BTV8" s="611"/>
      <c r="BTW8" s="611"/>
      <c r="BTX8" s="611"/>
      <c r="BTY8" s="611"/>
      <c r="BTZ8" s="611"/>
      <c r="BUA8" s="611"/>
      <c r="BUB8" s="611"/>
      <c r="BUC8" s="611"/>
      <c r="BUD8" s="611"/>
      <c r="BUE8" s="611"/>
      <c r="BUF8" s="611"/>
      <c r="BUG8" s="611"/>
      <c r="BUH8" s="611"/>
      <c r="BUI8" s="611"/>
      <c r="BUJ8" s="611"/>
      <c r="BUK8" s="611"/>
      <c r="BUL8" s="611"/>
      <c r="BUM8" s="611"/>
      <c r="BUN8" s="611"/>
      <c r="BUO8" s="611"/>
      <c r="BUP8" s="611"/>
      <c r="BUQ8" s="611"/>
      <c r="BUR8" s="611"/>
      <c r="BUS8" s="611"/>
      <c r="BUT8" s="611"/>
      <c r="BUU8" s="611"/>
      <c r="BUV8" s="611"/>
      <c r="BUW8" s="611"/>
      <c r="BUX8" s="611"/>
      <c r="BUY8" s="611"/>
      <c r="BUZ8" s="611"/>
      <c r="BVA8" s="611"/>
      <c r="BVB8" s="611"/>
      <c r="BVC8" s="611"/>
      <c r="BVD8" s="611"/>
      <c r="BVE8" s="611"/>
      <c r="BVF8" s="611"/>
      <c r="BVG8" s="611"/>
      <c r="BVH8" s="611"/>
      <c r="BVI8" s="611"/>
      <c r="BVJ8" s="611"/>
      <c r="BVK8" s="611"/>
      <c r="BVL8" s="611"/>
      <c r="BVM8" s="611"/>
      <c r="BVN8" s="611"/>
      <c r="BVO8" s="611"/>
      <c r="BVP8" s="611"/>
      <c r="BVQ8" s="611"/>
      <c r="BVR8" s="611"/>
      <c r="BVS8" s="611"/>
      <c r="BVT8" s="611"/>
      <c r="BVU8" s="611"/>
      <c r="BVV8" s="611"/>
      <c r="BVW8" s="611"/>
      <c r="BVX8" s="611"/>
      <c r="BVY8" s="611"/>
      <c r="BVZ8" s="611"/>
      <c r="BWA8" s="611"/>
      <c r="BWB8" s="611"/>
      <c r="BWC8" s="611"/>
      <c r="BWD8" s="611"/>
      <c r="BWE8" s="611"/>
      <c r="BWF8" s="611"/>
      <c r="BWG8" s="611"/>
      <c r="BWH8" s="611"/>
      <c r="BWI8" s="611"/>
      <c r="BWJ8" s="611"/>
      <c r="BWK8" s="611"/>
      <c r="BWL8" s="611"/>
      <c r="BWM8" s="611"/>
      <c r="BWN8" s="611"/>
      <c r="BWO8" s="611"/>
      <c r="BWP8" s="611"/>
      <c r="BWQ8" s="611"/>
      <c r="BWR8" s="611"/>
      <c r="BWS8" s="611"/>
      <c r="BWT8" s="611"/>
      <c r="BWU8" s="611"/>
      <c r="BWV8" s="611"/>
      <c r="BWW8" s="611"/>
      <c r="BWX8" s="611"/>
      <c r="BWY8" s="611"/>
      <c r="BWZ8" s="611"/>
      <c r="BXA8" s="611"/>
      <c r="BXB8" s="611"/>
      <c r="BXC8" s="611"/>
      <c r="BXD8" s="611"/>
      <c r="BXE8" s="611"/>
      <c r="BXF8" s="611"/>
      <c r="BXG8" s="611"/>
      <c r="BXH8" s="611"/>
      <c r="BXI8" s="611"/>
      <c r="BXJ8" s="611"/>
      <c r="BXK8" s="611"/>
      <c r="BXL8" s="611"/>
      <c r="BXM8" s="611"/>
      <c r="BXN8" s="611"/>
      <c r="BXO8" s="611"/>
      <c r="BXP8" s="611"/>
      <c r="BXQ8" s="611"/>
      <c r="BXR8" s="611"/>
      <c r="BXS8" s="611"/>
      <c r="BXT8" s="611"/>
      <c r="BXU8" s="611"/>
      <c r="BXV8" s="611"/>
      <c r="BXW8" s="611"/>
      <c r="BXX8" s="611"/>
      <c r="BXY8" s="611"/>
      <c r="BXZ8" s="611"/>
      <c r="BYA8" s="611"/>
      <c r="BYB8" s="611"/>
      <c r="BYC8" s="611"/>
      <c r="BYD8" s="611"/>
      <c r="BYE8" s="611"/>
      <c r="BYF8" s="611"/>
      <c r="BYG8" s="611"/>
      <c r="BYH8" s="611"/>
      <c r="BYI8" s="611"/>
      <c r="BYJ8" s="611"/>
      <c r="BYK8" s="611"/>
      <c r="BYL8" s="611"/>
      <c r="BYM8" s="611"/>
      <c r="BYN8" s="611"/>
      <c r="BYO8" s="611"/>
      <c r="BYP8" s="611"/>
      <c r="BYQ8" s="611"/>
      <c r="BYR8" s="611"/>
      <c r="BYS8" s="611"/>
      <c r="BYT8" s="611"/>
      <c r="BYU8" s="611"/>
      <c r="BYV8" s="611"/>
      <c r="BYW8" s="611"/>
      <c r="BYX8" s="611"/>
      <c r="BYY8" s="611"/>
      <c r="BYZ8" s="611"/>
      <c r="BZA8" s="611"/>
      <c r="BZB8" s="611"/>
      <c r="BZC8" s="611"/>
      <c r="BZD8" s="611"/>
      <c r="BZE8" s="611"/>
      <c r="BZF8" s="611"/>
      <c r="BZG8" s="611"/>
      <c r="BZH8" s="611"/>
      <c r="BZI8" s="611"/>
      <c r="BZJ8" s="611"/>
      <c r="BZK8" s="611"/>
      <c r="BZL8" s="611"/>
      <c r="BZM8" s="611"/>
      <c r="BZN8" s="611"/>
      <c r="BZO8" s="611"/>
      <c r="BZP8" s="611"/>
      <c r="BZQ8" s="611"/>
      <c r="BZR8" s="611"/>
      <c r="BZS8" s="611"/>
      <c r="BZT8" s="611"/>
      <c r="BZU8" s="611"/>
      <c r="BZV8" s="611"/>
      <c r="BZW8" s="611"/>
      <c r="BZX8" s="611"/>
      <c r="BZY8" s="611"/>
      <c r="BZZ8" s="611"/>
      <c r="CAA8" s="611"/>
      <c r="CAB8" s="611"/>
      <c r="CAC8" s="611"/>
      <c r="CAD8" s="611"/>
      <c r="CAE8" s="611"/>
      <c r="CAF8" s="611"/>
      <c r="CAG8" s="611"/>
      <c r="CAH8" s="611"/>
      <c r="CAI8" s="611"/>
      <c r="CAJ8" s="611"/>
      <c r="CAK8" s="611"/>
      <c r="CAL8" s="611"/>
      <c r="CAM8" s="611"/>
      <c r="CAN8" s="611"/>
      <c r="CAO8" s="611"/>
      <c r="CAP8" s="611"/>
      <c r="CAQ8" s="611"/>
      <c r="CAR8" s="611"/>
      <c r="CAS8" s="611"/>
      <c r="CAT8" s="611"/>
      <c r="CAU8" s="611"/>
      <c r="CAV8" s="611"/>
      <c r="CAW8" s="611"/>
      <c r="CAX8" s="611"/>
      <c r="CAY8" s="611"/>
      <c r="CAZ8" s="611"/>
      <c r="CBA8" s="611"/>
      <c r="CBB8" s="611"/>
      <c r="CBC8" s="611"/>
      <c r="CBD8" s="611"/>
      <c r="CBE8" s="611"/>
      <c r="CBF8" s="611"/>
      <c r="CBG8" s="611"/>
      <c r="CBH8" s="611"/>
      <c r="CBI8" s="611"/>
      <c r="CBJ8" s="611"/>
      <c r="CBK8" s="611"/>
      <c r="CBL8" s="611"/>
      <c r="CBM8" s="611"/>
      <c r="CBN8" s="611"/>
      <c r="CBO8" s="611"/>
      <c r="CBP8" s="611"/>
      <c r="CBQ8" s="611"/>
      <c r="CBR8" s="611"/>
      <c r="CBS8" s="611"/>
      <c r="CBT8" s="611"/>
      <c r="CBU8" s="611"/>
      <c r="CBV8" s="611"/>
      <c r="CBW8" s="611"/>
      <c r="CBX8" s="611"/>
      <c r="CBY8" s="611"/>
      <c r="CBZ8" s="611"/>
      <c r="CCA8" s="611"/>
      <c r="CCB8" s="611"/>
      <c r="CCC8" s="611"/>
      <c r="CCD8" s="611"/>
      <c r="CCE8" s="611"/>
      <c r="CCF8" s="611"/>
      <c r="CCG8" s="611"/>
      <c r="CCH8" s="611"/>
      <c r="CCI8" s="611"/>
      <c r="CCJ8" s="611"/>
      <c r="CCK8" s="611"/>
      <c r="CCL8" s="611"/>
      <c r="CCM8" s="611"/>
      <c r="CCN8" s="611"/>
      <c r="CCO8" s="611"/>
      <c r="CCP8" s="611"/>
      <c r="CCQ8" s="611"/>
      <c r="CCR8" s="611"/>
      <c r="CCS8" s="611"/>
      <c r="CCT8" s="611"/>
      <c r="CCU8" s="611"/>
      <c r="CCV8" s="611"/>
      <c r="CCW8" s="611"/>
      <c r="CCX8" s="611"/>
      <c r="CCY8" s="611"/>
      <c r="CCZ8" s="611"/>
      <c r="CDA8" s="611"/>
      <c r="CDB8" s="611"/>
      <c r="CDC8" s="611"/>
      <c r="CDD8" s="611"/>
      <c r="CDE8" s="611"/>
      <c r="CDF8" s="611"/>
      <c r="CDG8" s="611"/>
      <c r="CDH8" s="611"/>
      <c r="CDI8" s="611"/>
      <c r="CDJ8" s="611"/>
      <c r="CDK8" s="611"/>
      <c r="CDL8" s="611"/>
      <c r="CDM8" s="611"/>
      <c r="CDN8" s="611"/>
      <c r="CDO8" s="611"/>
      <c r="CDP8" s="611"/>
      <c r="CDQ8" s="611"/>
      <c r="CDR8" s="611"/>
      <c r="CDS8" s="611"/>
      <c r="CDT8" s="611"/>
      <c r="CDU8" s="611"/>
      <c r="CDV8" s="611"/>
      <c r="CDW8" s="611"/>
      <c r="CDX8" s="611"/>
      <c r="CDY8" s="611"/>
      <c r="CDZ8" s="611"/>
      <c r="CEA8" s="611"/>
      <c r="CEB8" s="611"/>
      <c r="CEC8" s="611"/>
      <c r="CED8" s="611"/>
      <c r="CEE8" s="611"/>
      <c r="CEF8" s="611"/>
      <c r="CEG8" s="611"/>
      <c r="CEH8" s="611"/>
      <c r="CEI8" s="611"/>
      <c r="CEJ8" s="611"/>
      <c r="CEK8" s="611"/>
      <c r="CEL8" s="611"/>
      <c r="CEM8" s="611"/>
      <c r="CEN8" s="611"/>
      <c r="CEO8" s="611"/>
      <c r="CEP8" s="611"/>
      <c r="CEQ8" s="611"/>
      <c r="CER8" s="611"/>
      <c r="CES8" s="611"/>
      <c r="CET8" s="611"/>
      <c r="CEU8" s="611"/>
      <c r="CEV8" s="611"/>
      <c r="CEW8" s="611"/>
      <c r="CEX8" s="611"/>
      <c r="CEY8" s="611"/>
      <c r="CEZ8" s="611"/>
      <c r="CFA8" s="611"/>
      <c r="CFB8" s="611"/>
      <c r="CFC8" s="611"/>
      <c r="CFD8" s="611"/>
      <c r="CFE8" s="611"/>
      <c r="CFF8" s="611"/>
      <c r="CFG8" s="611"/>
      <c r="CFH8" s="611"/>
      <c r="CFI8" s="611"/>
      <c r="CFJ8" s="611"/>
      <c r="CFK8" s="611"/>
      <c r="CFL8" s="611"/>
      <c r="CFM8" s="611"/>
      <c r="CFN8" s="611"/>
      <c r="CFO8" s="611"/>
      <c r="CFP8" s="611"/>
      <c r="CFQ8" s="611"/>
      <c r="CFR8" s="611"/>
      <c r="CFS8" s="611"/>
      <c r="CFT8" s="611"/>
      <c r="CFU8" s="611"/>
      <c r="CFV8" s="611"/>
      <c r="CFW8" s="611"/>
      <c r="CFX8" s="611"/>
      <c r="CFY8" s="611"/>
      <c r="CFZ8" s="611"/>
      <c r="CGA8" s="611"/>
      <c r="CGB8" s="611"/>
      <c r="CGC8" s="611"/>
      <c r="CGD8" s="611"/>
      <c r="CGE8" s="611"/>
      <c r="CGF8" s="611"/>
      <c r="CGG8" s="611"/>
      <c r="CGH8" s="611"/>
      <c r="CGI8" s="611"/>
      <c r="CGJ8" s="611"/>
      <c r="CGK8" s="611"/>
      <c r="CGL8" s="611"/>
      <c r="CGM8" s="611"/>
      <c r="CGN8" s="611"/>
      <c r="CGO8" s="611"/>
      <c r="CGP8" s="611"/>
      <c r="CGQ8" s="611"/>
      <c r="CGR8" s="611"/>
      <c r="CGS8" s="611"/>
      <c r="CGT8" s="611"/>
      <c r="CGU8" s="611"/>
      <c r="CGV8" s="611"/>
      <c r="CGW8" s="611"/>
      <c r="CGX8" s="611"/>
      <c r="CGY8" s="611"/>
      <c r="CGZ8" s="611"/>
      <c r="CHA8" s="611"/>
      <c r="CHB8" s="611"/>
      <c r="CHC8" s="611"/>
      <c r="CHD8" s="611"/>
      <c r="CHE8" s="611"/>
      <c r="CHF8" s="611"/>
      <c r="CHG8" s="611"/>
      <c r="CHH8" s="611"/>
      <c r="CHI8" s="611"/>
      <c r="CHJ8" s="611"/>
      <c r="CHK8" s="611"/>
      <c r="CHL8" s="611"/>
      <c r="CHM8" s="611"/>
      <c r="CHN8" s="611"/>
      <c r="CHO8" s="611"/>
      <c r="CHP8" s="611"/>
      <c r="CHQ8" s="611"/>
      <c r="CHR8" s="611"/>
      <c r="CHS8" s="611"/>
      <c r="CHT8" s="611"/>
      <c r="CHU8" s="611"/>
      <c r="CHV8" s="611"/>
      <c r="CHW8" s="611"/>
      <c r="CHX8" s="611"/>
      <c r="CHY8" s="611"/>
      <c r="CHZ8" s="611"/>
      <c r="CIA8" s="611"/>
      <c r="CIB8" s="611"/>
      <c r="CIC8" s="611"/>
      <c r="CID8" s="611"/>
      <c r="CIE8" s="611"/>
      <c r="CIF8" s="611"/>
      <c r="CIG8" s="611"/>
      <c r="CIH8" s="611"/>
      <c r="CII8" s="611"/>
      <c r="CIJ8" s="611"/>
      <c r="CIK8" s="611"/>
      <c r="CIL8" s="611"/>
      <c r="CIM8" s="611"/>
      <c r="CIN8" s="611"/>
      <c r="CIO8" s="611"/>
      <c r="CIP8" s="611"/>
      <c r="CIQ8" s="611"/>
      <c r="CIR8" s="611"/>
      <c r="CIS8" s="611"/>
      <c r="CIT8" s="611"/>
      <c r="CIU8" s="611"/>
      <c r="CIV8" s="611"/>
      <c r="CIW8" s="611"/>
      <c r="CIX8" s="611"/>
      <c r="CIY8" s="611"/>
      <c r="CIZ8" s="611"/>
      <c r="CJA8" s="611"/>
      <c r="CJB8" s="611"/>
      <c r="CJC8" s="611"/>
      <c r="CJD8" s="611"/>
      <c r="CJE8" s="611"/>
      <c r="CJF8" s="611"/>
      <c r="CJG8" s="611"/>
      <c r="CJH8" s="611"/>
      <c r="CJI8" s="611"/>
      <c r="CJJ8" s="611"/>
      <c r="CJK8" s="611"/>
      <c r="CJL8" s="611"/>
      <c r="CJM8" s="611"/>
      <c r="CJN8" s="611"/>
      <c r="CJO8" s="611"/>
      <c r="CJP8" s="611"/>
      <c r="CJQ8" s="611"/>
      <c r="CJR8" s="611"/>
      <c r="CJS8" s="611"/>
      <c r="CJT8" s="611"/>
      <c r="CJU8" s="611"/>
      <c r="CJV8" s="611"/>
      <c r="CJW8" s="611"/>
      <c r="CJX8" s="611"/>
      <c r="CJY8" s="611"/>
      <c r="CJZ8" s="611"/>
      <c r="CKA8" s="611"/>
      <c r="CKB8" s="611"/>
      <c r="CKC8" s="611"/>
      <c r="CKD8" s="611"/>
      <c r="CKE8" s="611"/>
      <c r="CKF8" s="611"/>
      <c r="CKG8" s="611"/>
      <c r="CKH8" s="611"/>
      <c r="CKI8" s="611"/>
      <c r="CKJ8" s="611"/>
      <c r="CKK8" s="611"/>
      <c r="CKL8" s="611"/>
      <c r="CKM8" s="611"/>
      <c r="CKN8" s="611"/>
      <c r="CKO8" s="611"/>
      <c r="CKP8" s="611"/>
      <c r="CKQ8" s="611"/>
      <c r="CKR8" s="611"/>
      <c r="CKS8" s="611"/>
      <c r="CKT8" s="611"/>
      <c r="CKU8" s="611"/>
      <c r="CKV8" s="611"/>
      <c r="CKW8" s="611"/>
      <c r="CKX8" s="611"/>
      <c r="CKY8" s="611"/>
      <c r="CKZ8" s="611"/>
      <c r="CLA8" s="611"/>
      <c r="CLB8" s="611"/>
      <c r="CLC8" s="611"/>
      <c r="CLD8" s="611"/>
      <c r="CLE8" s="611"/>
      <c r="CLF8" s="611"/>
      <c r="CLG8" s="611"/>
      <c r="CLH8" s="611"/>
      <c r="CLI8" s="611"/>
      <c r="CLJ8" s="611"/>
      <c r="CLK8" s="611"/>
      <c r="CLL8" s="611"/>
      <c r="CLM8" s="611"/>
      <c r="CLN8" s="611"/>
      <c r="CLO8" s="611"/>
      <c r="CLP8" s="611"/>
      <c r="CLQ8" s="611"/>
      <c r="CLR8" s="611"/>
      <c r="CLS8" s="611"/>
      <c r="CLT8" s="611"/>
      <c r="CLU8" s="611"/>
      <c r="CLV8" s="611"/>
      <c r="CLW8" s="611"/>
      <c r="CLX8" s="611"/>
      <c r="CLY8" s="611"/>
      <c r="CLZ8" s="611"/>
      <c r="CMA8" s="611"/>
      <c r="CMB8" s="611"/>
      <c r="CMC8" s="611"/>
      <c r="CMD8" s="611"/>
      <c r="CME8" s="611"/>
      <c r="CMF8" s="611"/>
      <c r="CMG8" s="611"/>
      <c r="CMH8" s="611"/>
      <c r="CMI8" s="611"/>
      <c r="CMJ8" s="611"/>
      <c r="CMK8" s="611"/>
      <c r="CML8" s="611"/>
      <c r="CMM8" s="611"/>
      <c r="CMN8" s="611"/>
      <c r="CMO8" s="611"/>
      <c r="CMP8" s="611"/>
      <c r="CMQ8" s="611"/>
      <c r="CMR8" s="611"/>
      <c r="CMS8" s="611"/>
      <c r="CMT8" s="611"/>
      <c r="CMU8" s="611"/>
      <c r="CMV8" s="611"/>
      <c r="CMW8" s="611"/>
      <c r="CMX8" s="611"/>
      <c r="CMY8" s="611"/>
      <c r="CMZ8" s="611"/>
      <c r="CNA8" s="611"/>
      <c r="CNB8" s="611"/>
      <c r="CNC8" s="611"/>
      <c r="CND8" s="611"/>
      <c r="CNE8" s="611"/>
      <c r="CNF8" s="611"/>
      <c r="CNG8" s="611"/>
      <c r="CNH8" s="611"/>
      <c r="CNI8" s="611"/>
      <c r="CNJ8" s="611"/>
      <c r="CNK8" s="611"/>
      <c r="CNL8" s="611"/>
      <c r="CNM8" s="611"/>
      <c r="CNN8" s="611"/>
      <c r="CNO8" s="611"/>
      <c r="CNP8" s="611"/>
      <c r="CNQ8" s="611"/>
      <c r="CNR8" s="611"/>
      <c r="CNS8" s="611"/>
      <c r="CNT8" s="611"/>
      <c r="CNU8" s="611"/>
      <c r="CNV8" s="611"/>
      <c r="CNW8" s="611"/>
      <c r="CNX8" s="611"/>
      <c r="CNY8" s="611"/>
      <c r="CNZ8" s="611"/>
      <c r="COA8" s="611"/>
      <c r="COB8" s="611"/>
      <c r="COC8" s="611"/>
      <c r="COD8" s="611"/>
      <c r="COE8" s="611"/>
      <c r="COF8" s="611"/>
      <c r="COG8" s="611"/>
      <c r="COH8" s="611"/>
      <c r="COI8" s="611"/>
      <c r="COJ8" s="611"/>
      <c r="COK8" s="611"/>
      <c r="COL8" s="611"/>
      <c r="COM8" s="611"/>
      <c r="CON8" s="611"/>
      <c r="COO8" s="611"/>
      <c r="COP8" s="611"/>
      <c r="COQ8" s="611"/>
      <c r="COR8" s="611"/>
      <c r="COS8" s="611"/>
      <c r="COT8" s="611"/>
      <c r="COU8" s="611"/>
      <c r="COV8" s="611"/>
      <c r="COW8" s="611"/>
      <c r="COX8" s="611"/>
      <c r="COY8" s="611"/>
      <c r="COZ8" s="611"/>
      <c r="CPA8" s="611"/>
      <c r="CPB8" s="611"/>
      <c r="CPC8" s="611"/>
      <c r="CPD8" s="611"/>
      <c r="CPE8" s="611"/>
      <c r="CPF8" s="611"/>
      <c r="CPG8" s="611"/>
      <c r="CPH8" s="611"/>
      <c r="CPI8" s="611"/>
      <c r="CPJ8" s="611"/>
      <c r="CPK8" s="611"/>
      <c r="CPL8" s="611"/>
      <c r="CPM8" s="611"/>
      <c r="CPN8" s="611"/>
      <c r="CPO8" s="611"/>
      <c r="CPP8" s="611"/>
      <c r="CPQ8" s="611"/>
      <c r="CPR8" s="611"/>
      <c r="CPS8" s="611"/>
      <c r="CPT8" s="611"/>
      <c r="CPU8" s="611"/>
      <c r="CPV8" s="611"/>
      <c r="CPW8" s="611"/>
      <c r="CPX8" s="611"/>
      <c r="CPY8" s="611"/>
      <c r="CPZ8" s="611"/>
      <c r="CQA8" s="611"/>
      <c r="CQB8" s="611"/>
      <c r="CQC8" s="611"/>
      <c r="CQD8" s="611"/>
      <c r="CQE8" s="611"/>
      <c r="CQF8" s="611"/>
      <c r="CQG8" s="611"/>
      <c r="CQH8" s="611"/>
      <c r="CQI8" s="611"/>
      <c r="CQJ8" s="611"/>
      <c r="CQK8" s="611"/>
      <c r="CQL8" s="611"/>
      <c r="CQM8" s="611"/>
      <c r="CQN8" s="611"/>
      <c r="CQO8" s="611"/>
      <c r="CQP8" s="611"/>
      <c r="CQQ8" s="611"/>
      <c r="CQR8" s="611"/>
      <c r="CQS8" s="611"/>
      <c r="CQT8" s="611"/>
      <c r="CQU8" s="611"/>
      <c r="CQV8" s="611"/>
      <c r="CQW8" s="611"/>
      <c r="CQX8" s="611"/>
      <c r="CQY8" s="611"/>
      <c r="CQZ8" s="611"/>
      <c r="CRA8" s="611"/>
      <c r="CRB8" s="611"/>
      <c r="CRC8" s="611"/>
      <c r="CRD8" s="611"/>
      <c r="CRE8" s="611"/>
      <c r="CRF8" s="611"/>
      <c r="CRG8" s="611"/>
      <c r="CRH8" s="611"/>
      <c r="CRI8" s="611"/>
      <c r="CRJ8" s="611"/>
      <c r="CRK8" s="611"/>
      <c r="CRL8" s="611"/>
      <c r="CRM8" s="611"/>
      <c r="CRN8" s="611"/>
      <c r="CRO8" s="611"/>
      <c r="CRP8" s="611"/>
      <c r="CRQ8" s="611"/>
      <c r="CRR8" s="611"/>
      <c r="CRS8" s="611"/>
      <c r="CRT8" s="611"/>
      <c r="CRU8" s="611"/>
      <c r="CRV8" s="611"/>
      <c r="CRW8" s="611"/>
      <c r="CRX8" s="611"/>
      <c r="CRY8" s="611"/>
      <c r="CRZ8" s="611"/>
      <c r="CSA8" s="611"/>
      <c r="CSB8" s="611"/>
      <c r="CSC8" s="611"/>
      <c r="CSD8" s="611"/>
      <c r="CSE8" s="611"/>
      <c r="CSF8" s="611"/>
      <c r="CSG8" s="611"/>
      <c r="CSH8" s="611"/>
      <c r="CSI8" s="611"/>
      <c r="CSJ8" s="611"/>
      <c r="CSK8" s="611"/>
      <c r="CSL8" s="611"/>
      <c r="CSM8" s="611"/>
      <c r="CSN8" s="611"/>
      <c r="CSO8" s="611"/>
      <c r="CSP8" s="611"/>
      <c r="CSQ8" s="611"/>
      <c r="CSR8" s="611"/>
      <c r="CSS8" s="611"/>
      <c r="CST8" s="611"/>
      <c r="CSU8" s="611"/>
      <c r="CSV8" s="611"/>
      <c r="CSW8" s="611"/>
      <c r="CSX8" s="611"/>
      <c r="CSY8" s="611"/>
      <c r="CSZ8" s="611"/>
      <c r="CTA8" s="611"/>
      <c r="CTB8" s="611"/>
      <c r="CTC8" s="611"/>
      <c r="CTD8" s="611"/>
      <c r="CTE8" s="611"/>
      <c r="CTF8" s="611"/>
      <c r="CTG8" s="611"/>
      <c r="CTH8" s="611"/>
      <c r="CTI8" s="611"/>
      <c r="CTJ8" s="611"/>
      <c r="CTK8" s="611"/>
      <c r="CTL8" s="611"/>
      <c r="CTM8" s="611"/>
      <c r="CTN8" s="611"/>
      <c r="CTO8" s="611"/>
      <c r="CTP8" s="611"/>
      <c r="CTQ8" s="611"/>
      <c r="CTR8" s="611"/>
      <c r="CTS8" s="611"/>
      <c r="CTT8" s="611"/>
      <c r="CTU8" s="611"/>
      <c r="CTV8" s="611"/>
      <c r="CTW8" s="611"/>
      <c r="CTX8" s="611"/>
      <c r="CTY8" s="611"/>
      <c r="CTZ8" s="611"/>
      <c r="CUA8" s="611"/>
      <c r="CUB8" s="611"/>
      <c r="CUC8" s="611"/>
      <c r="CUD8" s="611"/>
      <c r="CUE8" s="611"/>
      <c r="CUF8" s="611"/>
      <c r="CUG8" s="611"/>
      <c r="CUH8" s="611"/>
      <c r="CUI8" s="611"/>
      <c r="CUJ8" s="611"/>
      <c r="CUK8" s="611"/>
      <c r="CUL8" s="611"/>
      <c r="CUM8" s="611"/>
      <c r="CUN8" s="611"/>
      <c r="CUO8" s="611"/>
      <c r="CUP8" s="611"/>
      <c r="CUQ8" s="611"/>
      <c r="CUR8" s="611"/>
      <c r="CUS8" s="611"/>
      <c r="CUT8" s="611"/>
      <c r="CUU8" s="611"/>
      <c r="CUV8" s="611"/>
      <c r="CUW8" s="611"/>
      <c r="CUX8" s="611"/>
      <c r="CUY8" s="611"/>
      <c r="CUZ8" s="611"/>
      <c r="CVA8" s="611"/>
      <c r="CVB8" s="611"/>
      <c r="CVC8" s="611"/>
      <c r="CVD8" s="611"/>
      <c r="CVE8" s="611"/>
      <c r="CVF8" s="611"/>
      <c r="CVG8" s="611"/>
      <c r="CVH8" s="611"/>
      <c r="CVI8" s="611"/>
      <c r="CVJ8" s="611"/>
      <c r="CVK8" s="611"/>
      <c r="CVL8" s="611"/>
      <c r="CVM8" s="611"/>
      <c r="CVN8" s="611"/>
      <c r="CVO8" s="611"/>
      <c r="CVP8" s="611"/>
      <c r="CVQ8" s="611"/>
      <c r="CVR8" s="611"/>
      <c r="CVS8" s="611"/>
      <c r="CVT8" s="611"/>
      <c r="CVU8" s="611"/>
      <c r="CVV8" s="611"/>
      <c r="CVW8" s="611"/>
      <c r="CVX8" s="611"/>
      <c r="CVY8" s="611"/>
      <c r="CVZ8" s="611"/>
      <c r="CWA8" s="611"/>
      <c r="CWB8" s="611"/>
      <c r="CWC8" s="611"/>
      <c r="CWD8" s="611"/>
      <c r="CWE8" s="611"/>
      <c r="CWF8" s="611"/>
      <c r="CWG8" s="611"/>
      <c r="CWH8" s="611"/>
      <c r="CWI8" s="611"/>
      <c r="CWJ8" s="611"/>
      <c r="CWK8" s="611"/>
      <c r="CWL8" s="611"/>
      <c r="CWM8" s="611"/>
      <c r="CWN8" s="611"/>
      <c r="CWO8" s="611"/>
      <c r="CWP8" s="611"/>
      <c r="CWQ8" s="611"/>
      <c r="CWR8" s="611"/>
      <c r="CWS8" s="611"/>
      <c r="CWT8" s="611"/>
      <c r="CWU8" s="611"/>
      <c r="CWV8" s="611"/>
      <c r="CWW8" s="611"/>
      <c r="CWX8" s="611"/>
      <c r="CWY8" s="611"/>
      <c r="CWZ8" s="611"/>
      <c r="CXA8" s="611"/>
      <c r="CXB8" s="611"/>
      <c r="CXC8" s="611"/>
      <c r="CXD8" s="611"/>
      <c r="CXE8" s="611"/>
      <c r="CXF8" s="611"/>
      <c r="CXG8" s="611"/>
      <c r="CXH8" s="611"/>
      <c r="CXI8" s="611"/>
      <c r="CXJ8" s="611"/>
      <c r="CXK8" s="611"/>
      <c r="CXL8" s="611"/>
      <c r="CXM8" s="611"/>
      <c r="CXN8" s="611"/>
      <c r="CXO8" s="611"/>
      <c r="CXP8" s="611"/>
      <c r="CXQ8" s="611"/>
      <c r="CXR8" s="611"/>
      <c r="CXS8" s="611"/>
      <c r="CXT8" s="611"/>
      <c r="CXU8" s="611"/>
      <c r="CXV8" s="611"/>
      <c r="CXW8" s="611"/>
      <c r="CXX8" s="611"/>
      <c r="CXY8" s="611"/>
      <c r="CXZ8" s="611"/>
      <c r="CYA8" s="611"/>
      <c r="CYB8" s="611"/>
      <c r="CYC8" s="611"/>
      <c r="CYD8" s="611"/>
      <c r="CYE8" s="611"/>
      <c r="CYF8" s="611"/>
      <c r="CYG8" s="611"/>
      <c r="CYH8" s="611"/>
      <c r="CYI8" s="611"/>
      <c r="CYJ8" s="611"/>
      <c r="CYK8" s="611"/>
      <c r="CYL8" s="611"/>
      <c r="CYM8" s="611"/>
      <c r="CYN8" s="611"/>
      <c r="CYO8" s="611"/>
      <c r="CYP8" s="611"/>
      <c r="CYQ8" s="611"/>
      <c r="CYR8" s="611"/>
      <c r="CYS8" s="611"/>
      <c r="CYT8" s="611"/>
      <c r="CYU8" s="611"/>
      <c r="CYV8" s="611"/>
      <c r="CYW8" s="611"/>
      <c r="CYX8" s="611"/>
      <c r="CYY8" s="611"/>
      <c r="CYZ8" s="611"/>
      <c r="CZA8" s="611"/>
      <c r="CZB8" s="611"/>
      <c r="CZC8" s="611"/>
      <c r="CZD8" s="611"/>
      <c r="CZE8" s="611"/>
      <c r="CZF8" s="611"/>
      <c r="CZG8" s="611"/>
      <c r="CZH8" s="611"/>
      <c r="CZI8" s="611"/>
      <c r="CZJ8" s="611"/>
      <c r="CZK8" s="611"/>
      <c r="CZL8" s="611"/>
      <c r="CZM8" s="611"/>
      <c r="CZN8" s="611"/>
      <c r="CZO8" s="611"/>
      <c r="CZP8" s="611"/>
      <c r="CZQ8" s="611"/>
      <c r="CZR8" s="611"/>
      <c r="CZS8" s="611"/>
      <c r="CZT8" s="611"/>
      <c r="CZU8" s="611"/>
      <c r="CZV8" s="611"/>
      <c r="CZW8" s="611"/>
      <c r="CZX8" s="611"/>
      <c r="CZY8" s="611"/>
      <c r="CZZ8" s="611"/>
      <c r="DAA8" s="611"/>
      <c r="DAB8" s="611"/>
      <c r="DAC8" s="611"/>
      <c r="DAD8" s="611"/>
      <c r="DAE8" s="611"/>
      <c r="DAF8" s="611"/>
      <c r="DAG8" s="611"/>
      <c r="DAH8" s="611"/>
      <c r="DAI8" s="611"/>
      <c r="DAJ8" s="611"/>
      <c r="DAK8" s="611"/>
      <c r="DAL8" s="611"/>
      <c r="DAM8" s="611"/>
      <c r="DAN8" s="611"/>
      <c r="DAO8" s="611"/>
      <c r="DAP8" s="611"/>
      <c r="DAQ8" s="611"/>
      <c r="DAR8" s="611"/>
      <c r="DAS8" s="611"/>
      <c r="DAT8" s="611"/>
      <c r="DAU8" s="611"/>
      <c r="DAV8" s="611"/>
      <c r="DAW8" s="611"/>
      <c r="DAX8" s="611"/>
      <c r="DAY8" s="611"/>
      <c r="DAZ8" s="611"/>
      <c r="DBA8" s="611"/>
      <c r="DBB8" s="611"/>
      <c r="DBC8" s="611"/>
      <c r="DBD8" s="611"/>
      <c r="DBE8" s="611"/>
      <c r="DBF8" s="611"/>
      <c r="DBG8" s="611"/>
      <c r="DBH8" s="611"/>
      <c r="DBI8" s="611"/>
      <c r="DBJ8" s="611"/>
      <c r="DBK8" s="611"/>
      <c r="DBL8" s="611"/>
      <c r="DBM8" s="611"/>
      <c r="DBN8" s="611"/>
      <c r="DBO8" s="611"/>
      <c r="DBP8" s="611"/>
      <c r="DBQ8" s="611"/>
      <c r="DBR8" s="611"/>
      <c r="DBS8" s="611"/>
      <c r="DBT8" s="611"/>
      <c r="DBU8" s="611"/>
      <c r="DBV8" s="611"/>
      <c r="DBW8" s="611"/>
      <c r="DBX8" s="611"/>
      <c r="DBY8" s="611"/>
      <c r="DBZ8" s="611"/>
      <c r="DCA8" s="611"/>
      <c r="DCB8" s="611"/>
      <c r="DCC8" s="611"/>
      <c r="DCD8" s="611"/>
      <c r="DCE8" s="611"/>
      <c r="DCF8" s="611"/>
      <c r="DCG8" s="611"/>
      <c r="DCH8" s="611"/>
      <c r="DCI8" s="611"/>
      <c r="DCJ8" s="611"/>
      <c r="DCK8" s="611"/>
      <c r="DCL8" s="611"/>
      <c r="DCM8" s="611"/>
      <c r="DCN8" s="611"/>
      <c r="DCO8" s="611"/>
      <c r="DCP8" s="611"/>
      <c r="DCQ8" s="611"/>
      <c r="DCR8" s="611"/>
      <c r="DCS8" s="611"/>
      <c r="DCT8" s="611"/>
      <c r="DCU8" s="611"/>
      <c r="DCV8" s="611"/>
      <c r="DCW8" s="611"/>
      <c r="DCX8" s="611"/>
      <c r="DCY8" s="611"/>
      <c r="DCZ8" s="611"/>
      <c r="DDA8" s="611"/>
      <c r="DDB8" s="611"/>
      <c r="DDC8" s="611"/>
      <c r="DDD8" s="611"/>
      <c r="DDE8" s="611"/>
      <c r="DDF8" s="611"/>
      <c r="DDG8" s="611"/>
      <c r="DDH8" s="611"/>
      <c r="DDI8" s="611"/>
      <c r="DDJ8" s="611"/>
      <c r="DDK8" s="611"/>
      <c r="DDL8" s="611"/>
      <c r="DDM8" s="611"/>
      <c r="DDN8" s="611"/>
      <c r="DDO8" s="611"/>
      <c r="DDP8" s="611"/>
      <c r="DDQ8" s="611"/>
      <c r="DDR8" s="611"/>
      <c r="DDS8" s="611"/>
      <c r="DDT8" s="611"/>
      <c r="DDU8" s="611"/>
      <c r="DDV8" s="611"/>
      <c r="DDW8" s="611"/>
      <c r="DDX8" s="611"/>
      <c r="DDY8" s="611"/>
      <c r="DDZ8" s="611"/>
      <c r="DEA8" s="611"/>
      <c r="DEB8" s="611"/>
      <c r="DEC8" s="611"/>
      <c r="DED8" s="611"/>
      <c r="DEE8" s="611"/>
      <c r="DEF8" s="611"/>
      <c r="DEG8" s="611"/>
      <c r="DEH8" s="611"/>
      <c r="DEI8" s="611"/>
      <c r="DEJ8" s="611"/>
      <c r="DEK8" s="611"/>
      <c r="DEL8" s="611"/>
      <c r="DEM8" s="611"/>
      <c r="DEN8" s="611"/>
      <c r="DEO8" s="611"/>
      <c r="DEP8" s="611"/>
      <c r="DEQ8" s="611"/>
      <c r="DER8" s="611"/>
      <c r="DES8" s="611"/>
      <c r="DET8" s="611"/>
      <c r="DEU8" s="611"/>
      <c r="DEV8" s="611"/>
      <c r="DEW8" s="611"/>
      <c r="DEX8" s="611"/>
      <c r="DEY8" s="611"/>
      <c r="DEZ8" s="611"/>
      <c r="DFA8" s="611"/>
      <c r="DFB8" s="611"/>
      <c r="DFC8" s="611"/>
      <c r="DFD8" s="611"/>
      <c r="DFE8" s="611"/>
      <c r="DFF8" s="611"/>
      <c r="DFG8" s="611"/>
      <c r="DFH8" s="611"/>
      <c r="DFI8" s="611"/>
      <c r="DFJ8" s="611"/>
      <c r="DFK8" s="611"/>
      <c r="DFL8" s="611"/>
      <c r="DFM8" s="611"/>
      <c r="DFN8" s="611"/>
      <c r="DFO8" s="611"/>
      <c r="DFP8" s="611"/>
      <c r="DFQ8" s="611"/>
      <c r="DFR8" s="611"/>
      <c r="DFS8" s="611"/>
      <c r="DFT8" s="611"/>
      <c r="DFU8" s="611"/>
      <c r="DFV8" s="611"/>
      <c r="DFW8" s="611"/>
      <c r="DFX8" s="611"/>
      <c r="DFY8" s="611"/>
      <c r="DFZ8" s="611"/>
      <c r="DGA8" s="611"/>
      <c r="DGB8" s="611"/>
      <c r="DGC8" s="611"/>
      <c r="DGD8" s="611"/>
      <c r="DGE8" s="611"/>
      <c r="DGF8" s="611"/>
      <c r="DGG8" s="611"/>
      <c r="DGH8" s="611"/>
      <c r="DGI8" s="611"/>
      <c r="DGJ8" s="611"/>
      <c r="DGK8" s="611"/>
      <c r="DGL8" s="611"/>
      <c r="DGM8" s="611"/>
      <c r="DGN8" s="611"/>
      <c r="DGO8" s="611"/>
      <c r="DGP8" s="611"/>
      <c r="DGQ8" s="611"/>
      <c r="DGR8" s="611"/>
      <c r="DGS8" s="611"/>
      <c r="DGT8" s="611"/>
      <c r="DGU8" s="611"/>
      <c r="DGV8" s="611"/>
      <c r="DGW8" s="611"/>
      <c r="DGX8" s="611"/>
      <c r="DGY8" s="611"/>
      <c r="DGZ8" s="611"/>
      <c r="DHA8" s="611"/>
      <c r="DHB8" s="611"/>
      <c r="DHC8" s="611"/>
      <c r="DHD8" s="611"/>
      <c r="DHE8" s="611"/>
      <c r="DHF8" s="611"/>
      <c r="DHG8" s="611"/>
      <c r="DHH8" s="611"/>
      <c r="DHI8" s="611"/>
      <c r="DHJ8" s="611"/>
      <c r="DHK8" s="611"/>
      <c r="DHL8" s="611"/>
      <c r="DHM8" s="611"/>
      <c r="DHN8" s="611"/>
      <c r="DHO8" s="611"/>
      <c r="DHP8" s="611"/>
      <c r="DHQ8" s="611"/>
      <c r="DHR8" s="611"/>
      <c r="DHS8" s="611"/>
      <c r="DHT8" s="611"/>
      <c r="DHU8" s="611"/>
      <c r="DHV8" s="611"/>
      <c r="DHW8" s="611"/>
      <c r="DHX8" s="611"/>
      <c r="DHY8" s="611"/>
      <c r="DHZ8" s="611"/>
      <c r="DIA8" s="611"/>
      <c r="DIB8" s="611"/>
      <c r="DIC8" s="611"/>
      <c r="DID8" s="611"/>
      <c r="DIE8" s="611"/>
      <c r="DIF8" s="611"/>
      <c r="DIG8" s="611"/>
      <c r="DIH8" s="611"/>
      <c r="DII8" s="611"/>
      <c r="DIJ8" s="611"/>
      <c r="DIK8" s="611"/>
      <c r="DIL8" s="611"/>
      <c r="DIM8" s="611"/>
      <c r="DIN8" s="611"/>
      <c r="DIO8" s="611"/>
      <c r="DIP8" s="611"/>
      <c r="DIQ8" s="611"/>
      <c r="DIR8" s="611"/>
      <c r="DIS8" s="611"/>
      <c r="DIT8" s="611"/>
      <c r="DIU8" s="611"/>
      <c r="DIV8" s="611"/>
      <c r="DIW8" s="611"/>
      <c r="DIX8" s="611"/>
      <c r="DIY8" s="611"/>
      <c r="DIZ8" s="611"/>
      <c r="DJA8" s="611"/>
      <c r="DJB8" s="611"/>
      <c r="DJC8" s="611"/>
      <c r="DJD8" s="611"/>
      <c r="DJE8" s="611"/>
      <c r="DJF8" s="611"/>
      <c r="DJG8" s="611"/>
      <c r="DJH8" s="611"/>
      <c r="DJI8" s="611"/>
      <c r="DJJ8" s="611"/>
      <c r="DJK8" s="611"/>
      <c r="DJL8" s="611"/>
      <c r="DJM8" s="611"/>
      <c r="DJN8" s="611"/>
      <c r="DJO8" s="611"/>
      <c r="DJP8" s="611"/>
      <c r="DJQ8" s="611"/>
      <c r="DJR8" s="611"/>
      <c r="DJS8" s="611"/>
      <c r="DJT8" s="611"/>
      <c r="DJU8" s="611"/>
      <c r="DJV8" s="611"/>
      <c r="DJW8" s="611"/>
      <c r="DJX8" s="611"/>
      <c r="DJY8" s="611"/>
      <c r="DJZ8" s="611"/>
      <c r="DKA8" s="611"/>
      <c r="DKB8" s="611"/>
      <c r="DKC8" s="611"/>
      <c r="DKD8" s="611"/>
      <c r="DKE8" s="611"/>
      <c r="DKF8" s="611"/>
      <c r="DKG8" s="611"/>
      <c r="DKH8" s="611"/>
      <c r="DKI8" s="611"/>
      <c r="DKJ8" s="611"/>
      <c r="DKK8" s="611"/>
      <c r="DKL8" s="611"/>
      <c r="DKM8" s="611"/>
      <c r="DKN8" s="611"/>
      <c r="DKO8" s="611"/>
      <c r="DKP8" s="611"/>
      <c r="DKQ8" s="611"/>
      <c r="DKR8" s="611"/>
      <c r="DKS8" s="611"/>
      <c r="DKT8" s="611"/>
      <c r="DKU8" s="611"/>
      <c r="DKV8" s="611"/>
      <c r="DKW8" s="611"/>
      <c r="DKX8" s="611"/>
      <c r="DKY8" s="611"/>
      <c r="DKZ8" s="611"/>
      <c r="DLA8" s="611"/>
      <c r="DLB8" s="611"/>
      <c r="DLC8" s="611"/>
      <c r="DLD8" s="611"/>
      <c r="DLE8" s="611"/>
      <c r="DLF8" s="611"/>
      <c r="DLG8" s="611"/>
      <c r="DLH8" s="611"/>
      <c r="DLI8" s="611"/>
      <c r="DLJ8" s="611"/>
      <c r="DLK8" s="611"/>
      <c r="DLL8" s="611"/>
      <c r="DLM8" s="611"/>
      <c r="DLN8" s="611"/>
      <c r="DLO8" s="611"/>
      <c r="DLP8" s="611"/>
      <c r="DLQ8" s="611"/>
      <c r="DLR8" s="611"/>
      <c r="DLS8" s="611"/>
      <c r="DLT8" s="611"/>
      <c r="DLU8" s="611"/>
      <c r="DLV8" s="611"/>
      <c r="DLW8" s="611"/>
      <c r="DLX8" s="611"/>
      <c r="DLY8" s="611"/>
      <c r="DLZ8" s="611"/>
      <c r="DMA8" s="611"/>
      <c r="DMB8" s="611"/>
      <c r="DMC8" s="611"/>
      <c r="DMD8" s="611"/>
      <c r="DME8" s="611"/>
      <c r="DMF8" s="611"/>
      <c r="DMG8" s="611"/>
      <c r="DMH8" s="611"/>
      <c r="DMI8" s="611"/>
      <c r="DMJ8" s="611"/>
      <c r="DMK8" s="611"/>
      <c r="DML8" s="611"/>
      <c r="DMM8" s="611"/>
      <c r="DMN8" s="611"/>
      <c r="DMO8" s="611"/>
      <c r="DMP8" s="611"/>
      <c r="DMQ8" s="611"/>
      <c r="DMR8" s="611"/>
      <c r="DMS8" s="611"/>
      <c r="DMT8" s="611"/>
      <c r="DMU8" s="611"/>
      <c r="DMV8" s="611"/>
      <c r="DMW8" s="611"/>
      <c r="DMX8" s="611"/>
      <c r="DMY8" s="611"/>
      <c r="DMZ8" s="611"/>
      <c r="DNA8" s="611"/>
      <c r="DNB8" s="611"/>
      <c r="DNC8" s="611"/>
      <c r="DND8" s="611"/>
      <c r="DNE8" s="611"/>
      <c r="DNF8" s="611"/>
      <c r="DNG8" s="611"/>
      <c r="DNH8" s="611"/>
      <c r="DNI8" s="611"/>
      <c r="DNJ8" s="611"/>
      <c r="DNK8" s="611"/>
      <c r="DNL8" s="611"/>
      <c r="DNM8" s="611"/>
      <c r="DNN8" s="611"/>
      <c r="DNO8" s="611"/>
      <c r="DNP8" s="611"/>
      <c r="DNQ8" s="611"/>
      <c r="DNR8" s="611"/>
      <c r="DNS8" s="611"/>
      <c r="DNT8" s="611"/>
      <c r="DNU8" s="611"/>
      <c r="DNV8" s="611"/>
      <c r="DNW8" s="611"/>
      <c r="DNX8" s="611"/>
      <c r="DNY8" s="611"/>
      <c r="DNZ8" s="611"/>
      <c r="DOA8" s="611"/>
      <c r="DOB8" s="611"/>
      <c r="DOC8" s="611"/>
      <c r="DOD8" s="611"/>
      <c r="DOE8" s="611"/>
      <c r="DOF8" s="611"/>
      <c r="DOG8" s="611"/>
      <c r="DOH8" s="611"/>
      <c r="DOI8" s="611"/>
      <c r="DOJ8" s="611"/>
      <c r="DOK8" s="611"/>
      <c r="DOL8" s="611"/>
      <c r="DOM8" s="611"/>
      <c r="DON8" s="611"/>
      <c r="DOO8" s="611"/>
      <c r="DOP8" s="611"/>
      <c r="DOQ8" s="611"/>
      <c r="DOR8" s="611"/>
      <c r="DOS8" s="611"/>
      <c r="DOT8" s="611"/>
      <c r="DOU8" s="611"/>
      <c r="DOV8" s="611"/>
      <c r="DOW8" s="611"/>
      <c r="DOX8" s="611"/>
      <c r="DOY8" s="611"/>
      <c r="DOZ8" s="611"/>
      <c r="DPA8" s="611"/>
      <c r="DPB8" s="611"/>
      <c r="DPC8" s="611"/>
      <c r="DPD8" s="611"/>
      <c r="DPE8" s="611"/>
      <c r="DPF8" s="611"/>
      <c r="DPG8" s="611"/>
      <c r="DPH8" s="611"/>
      <c r="DPI8" s="611"/>
      <c r="DPJ8" s="611"/>
      <c r="DPK8" s="611"/>
      <c r="DPL8" s="611"/>
      <c r="DPM8" s="611"/>
      <c r="DPN8" s="611"/>
      <c r="DPO8" s="611"/>
      <c r="DPP8" s="611"/>
      <c r="DPQ8" s="611"/>
      <c r="DPR8" s="611"/>
      <c r="DPS8" s="611"/>
      <c r="DPT8" s="611"/>
      <c r="DPU8" s="611"/>
      <c r="DPV8" s="611"/>
      <c r="DPW8" s="611"/>
      <c r="DPX8" s="611"/>
      <c r="DPY8" s="611"/>
      <c r="DPZ8" s="611"/>
      <c r="DQA8" s="611"/>
      <c r="DQB8" s="611"/>
      <c r="DQC8" s="611"/>
      <c r="DQD8" s="611"/>
      <c r="DQE8" s="611"/>
      <c r="DQF8" s="611"/>
      <c r="DQG8" s="611"/>
      <c r="DQH8" s="611"/>
      <c r="DQI8" s="611"/>
      <c r="DQJ8" s="611"/>
      <c r="DQK8" s="611"/>
      <c r="DQL8" s="611"/>
      <c r="DQM8" s="611"/>
      <c r="DQN8" s="611"/>
      <c r="DQO8" s="611"/>
      <c r="DQP8" s="611"/>
      <c r="DQQ8" s="611"/>
      <c r="DQR8" s="611"/>
      <c r="DQS8" s="611"/>
      <c r="DQT8" s="611"/>
      <c r="DQU8" s="611"/>
      <c r="DQV8" s="611"/>
      <c r="DQW8" s="611"/>
      <c r="DQX8" s="611"/>
      <c r="DQY8" s="611"/>
      <c r="DQZ8" s="611"/>
      <c r="DRA8" s="611"/>
      <c r="DRB8" s="611"/>
      <c r="DRC8" s="611"/>
      <c r="DRD8" s="611"/>
      <c r="DRE8" s="611"/>
      <c r="DRF8" s="611"/>
      <c r="DRG8" s="611"/>
      <c r="DRH8" s="611"/>
      <c r="DRI8" s="611"/>
      <c r="DRJ8" s="611"/>
      <c r="DRK8" s="611"/>
      <c r="DRL8" s="611"/>
      <c r="DRM8" s="611"/>
      <c r="DRN8" s="611"/>
      <c r="DRO8" s="611"/>
      <c r="DRP8" s="611"/>
      <c r="DRQ8" s="611"/>
      <c r="DRR8" s="611"/>
      <c r="DRS8" s="611"/>
      <c r="DRT8" s="611"/>
      <c r="DRU8" s="611"/>
      <c r="DRV8" s="611"/>
      <c r="DRW8" s="611"/>
      <c r="DRX8" s="611"/>
      <c r="DRY8" s="611"/>
      <c r="DRZ8" s="611"/>
      <c r="DSA8" s="611"/>
      <c r="DSB8" s="611"/>
      <c r="DSC8" s="611"/>
      <c r="DSD8" s="611"/>
      <c r="DSE8" s="611"/>
      <c r="DSF8" s="611"/>
      <c r="DSG8" s="611"/>
      <c r="DSH8" s="611"/>
      <c r="DSI8" s="611"/>
      <c r="DSJ8" s="611"/>
      <c r="DSK8" s="611"/>
      <c r="DSL8" s="611"/>
      <c r="DSM8" s="611"/>
      <c r="DSN8" s="611"/>
      <c r="DSO8" s="611"/>
      <c r="DSP8" s="611"/>
      <c r="DSQ8" s="611"/>
      <c r="DSR8" s="611"/>
      <c r="DSS8" s="611"/>
      <c r="DST8" s="611"/>
      <c r="DSU8" s="611"/>
      <c r="DSV8" s="611"/>
      <c r="DSW8" s="611"/>
      <c r="DSX8" s="611"/>
      <c r="DSY8" s="611"/>
      <c r="DSZ8" s="611"/>
      <c r="DTA8" s="611"/>
      <c r="DTB8" s="611"/>
      <c r="DTC8" s="611"/>
      <c r="DTD8" s="611"/>
      <c r="DTE8" s="611"/>
      <c r="DTF8" s="611"/>
      <c r="DTG8" s="611"/>
      <c r="DTH8" s="611"/>
      <c r="DTI8" s="611"/>
      <c r="DTJ8" s="611"/>
      <c r="DTK8" s="611"/>
      <c r="DTL8" s="611"/>
      <c r="DTM8" s="611"/>
      <c r="DTN8" s="611"/>
      <c r="DTO8" s="611"/>
      <c r="DTP8" s="611"/>
      <c r="DTQ8" s="611"/>
      <c r="DTR8" s="611"/>
      <c r="DTS8" s="611"/>
      <c r="DTT8" s="611"/>
      <c r="DTU8" s="611"/>
      <c r="DTV8" s="611"/>
      <c r="DTW8" s="611"/>
      <c r="DTX8" s="611"/>
      <c r="DTY8" s="611"/>
      <c r="DTZ8" s="611"/>
      <c r="DUA8" s="611"/>
      <c r="DUB8" s="611"/>
      <c r="DUC8" s="611"/>
      <c r="DUD8" s="611"/>
      <c r="DUE8" s="611"/>
      <c r="DUF8" s="611"/>
      <c r="DUG8" s="611"/>
      <c r="DUH8" s="611"/>
      <c r="DUI8" s="611"/>
      <c r="DUJ8" s="611"/>
      <c r="DUK8" s="611"/>
      <c r="DUL8" s="611"/>
      <c r="DUM8" s="611"/>
      <c r="DUN8" s="611"/>
      <c r="DUO8" s="611"/>
      <c r="DUP8" s="611"/>
      <c r="DUQ8" s="611"/>
      <c r="DUR8" s="611"/>
      <c r="DUS8" s="611"/>
      <c r="DUT8" s="611"/>
      <c r="DUU8" s="611"/>
      <c r="DUV8" s="611"/>
      <c r="DUW8" s="611"/>
      <c r="DUX8" s="611"/>
      <c r="DUY8" s="611"/>
      <c r="DUZ8" s="611"/>
      <c r="DVA8" s="611"/>
      <c r="DVB8" s="611"/>
      <c r="DVC8" s="611"/>
      <c r="DVD8" s="611"/>
      <c r="DVE8" s="611"/>
      <c r="DVF8" s="611"/>
      <c r="DVG8" s="611"/>
      <c r="DVH8" s="611"/>
      <c r="DVI8" s="611"/>
      <c r="DVJ8" s="611"/>
      <c r="DVK8" s="611"/>
      <c r="DVL8" s="611"/>
      <c r="DVM8" s="611"/>
      <c r="DVN8" s="611"/>
      <c r="DVO8" s="611"/>
      <c r="DVP8" s="611"/>
      <c r="DVQ8" s="611"/>
      <c r="DVR8" s="611"/>
      <c r="DVS8" s="611"/>
      <c r="DVT8" s="611"/>
      <c r="DVU8" s="611"/>
      <c r="DVV8" s="611"/>
      <c r="DVW8" s="611"/>
      <c r="DVX8" s="611"/>
      <c r="DVY8" s="611"/>
      <c r="DVZ8" s="611"/>
      <c r="DWA8" s="611"/>
      <c r="DWB8" s="611"/>
      <c r="DWC8" s="611"/>
      <c r="DWD8" s="611"/>
      <c r="DWE8" s="611"/>
      <c r="DWF8" s="611"/>
      <c r="DWG8" s="611"/>
      <c r="DWH8" s="611"/>
      <c r="DWI8" s="611"/>
      <c r="DWJ8" s="611"/>
      <c r="DWK8" s="611"/>
      <c r="DWL8" s="611"/>
      <c r="DWM8" s="611"/>
      <c r="DWN8" s="611"/>
      <c r="DWO8" s="611"/>
      <c r="DWP8" s="611"/>
      <c r="DWQ8" s="611"/>
      <c r="DWR8" s="611"/>
      <c r="DWS8" s="611"/>
      <c r="DWT8" s="611"/>
      <c r="DWU8" s="611"/>
      <c r="DWV8" s="611"/>
      <c r="DWW8" s="611"/>
      <c r="DWX8" s="611"/>
      <c r="DWY8" s="611"/>
      <c r="DWZ8" s="611"/>
      <c r="DXA8" s="611"/>
      <c r="DXB8" s="611"/>
      <c r="DXC8" s="611"/>
      <c r="DXD8" s="611"/>
      <c r="DXE8" s="611"/>
      <c r="DXF8" s="611"/>
      <c r="DXG8" s="611"/>
      <c r="DXH8" s="611"/>
      <c r="DXI8" s="611"/>
      <c r="DXJ8" s="611"/>
      <c r="DXK8" s="611"/>
      <c r="DXL8" s="611"/>
      <c r="DXM8" s="611"/>
      <c r="DXN8" s="611"/>
      <c r="DXO8" s="611"/>
      <c r="DXP8" s="611"/>
      <c r="DXQ8" s="611"/>
      <c r="DXR8" s="611"/>
      <c r="DXS8" s="611"/>
      <c r="DXT8" s="611"/>
      <c r="DXU8" s="611"/>
      <c r="DXV8" s="611"/>
      <c r="DXW8" s="611"/>
      <c r="DXX8" s="611"/>
      <c r="DXY8" s="611"/>
      <c r="DXZ8" s="611"/>
      <c r="DYA8" s="611"/>
      <c r="DYB8" s="611"/>
      <c r="DYC8" s="611"/>
      <c r="DYD8" s="611"/>
      <c r="DYE8" s="611"/>
      <c r="DYF8" s="611"/>
      <c r="DYG8" s="611"/>
      <c r="DYH8" s="611"/>
      <c r="DYI8" s="611"/>
      <c r="DYJ8" s="611"/>
      <c r="DYK8" s="611"/>
      <c r="DYL8" s="611"/>
      <c r="DYM8" s="611"/>
      <c r="DYN8" s="611"/>
      <c r="DYO8" s="611"/>
      <c r="DYP8" s="611"/>
      <c r="DYQ8" s="611"/>
      <c r="DYR8" s="611"/>
      <c r="DYS8" s="611"/>
      <c r="DYT8" s="611"/>
      <c r="DYU8" s="611"/>
      <c r="DYV8" s="611"/>
      <c r="DYW8" s="611"/>
      <c r="DYX8" s="611"/>
      <c r="DYY8" s="611"/>
      <c r="DYZ8" s="611"/>
      <c r="DZA8" s="611"/>
      <c r="DZB8" s="611"/>
      <c r="DZC8" s="611"/>
      <c r="DZD8" s="611"/>
      <c r="DZE8" s="611"/>
      <c r="DZF8" s="611"/>
      <c r="DZG8" s="611"/>
      <c r="DZH8" s="611"/>
      <c r="DZI8" s="611"/>
      <c r="DZJ8" s="611"/>
      <c r="DZK8" s="611"/>
      <c r="DZL8" s="611"/>
      <c r="DZM8" s="611"/>
      <c r="DZN8" s="611"/>
      <c r="DZO8" s="611"/>
      <c r="DZP8" s="611"/>
      <c r="DZQ8" s="611"/>
      <c r="DZR8" s="611"/>
      <c r="DZS8" s="611"/>
      <c r="DZT8" s="611"/>
      <c r="DZU8" s="611"/>
      <c r="DZV8" s="611"/>
      <c r="DZW8" s="611"/>
      <c r="DZX8" s="611"/>
      <c r="DZY8" s="611"/>
      <c r="DZZ8" s="611"/>
      <c r="EAA8" s="611"/>
      <c r="EAB8" s="611"/>
      <c r="EAC8" s="611"/>
      <c r="EAD8" s="611"/>
      <c r="EAE8" s="611"/>
      <c r="EAF8" s="611"/>
      <c r="EAG8" s="611"/>
      <c r="EAH8" s="611"/>
      <c r="EAI8" s="611"/>
      <c r="EAJ8" s="611"/>
      <c r="EAK8" s="611"/>
      <c r="EAL8" s="611"/>
      <c r="EAM8" s="611"/>
      <c r="EAN8" s="611"/>
      <c r="EAO8" s="611"/>
      <c r="EAP8" s="611"/>
      <c r="EAQ8" s="611"/>
      <c r="EAR8" s="611"/>
      <c r="EAS8" s="611"/>
      <c r="EAT8" s="611"/>
      <c r="EAU8" s="611"/>
      <c r="EAV8" s="611"/>
      <c r="EAW8" s="611"/>
      <c r="EAX8" s="611"/>
      <c r="EAY8" s="611"/>
      <c r="EAZ8" s="611"/>
      <c r="EBA8" s="611"/>
      <c r="EBB8" s="611"/>
      <c r="EBC8" s="611"/>
      <c r="EBD8" s="611"/>
      <c r="EBE8" s="611"/>
      <c r="EBF8" s="611"/>
      <c r="EBG8" s="611"/>
      <c r="EBH8" s="611"/>
      <c r="EBI8" s="611"/>
      <c r="EBJ8" s="611"/>
      <c r="EBK8" s="611"/>
      <c r="EBL8" s="611"/>
      <c r="EBM8" s="611"/>
      <c r="EBN8" s="611"/>
      <c r="EBO8" s="611"/>
      <c r="EBP8" s="611"/>
      <c r="EBQ8" s="611"/>
      <c r="EBR8" s="611"/>
      <c r="EBS8" s="611"/>
      <c r="EBT8" s="611"/>
      <c r="EBU8" s="611"/>
      <c r="EBV8" s="611"/>
      <c r="EBW8" s="611"/>
      <c r="EBX8" s="611"/>
      <c r="EBY8" s="611"/>
      <c r="EBZ8" s="611"/>
      <c r="ECA8" s="611"/>
      <c r="ECB8" s="611"/>
      <c r="ECC8" s="611"/>
      <c r="ECD8" s="611"/>
      <c r="ECE8" s="611"/>
      <c r="ECF8" s="611"/>
      <c r="ECG8" s="611"/>
      <c r="ECH8" s="611"/>
      <c r="ECI8" s="611"/>
      <c r="ECJ8" s="611"/>
      <c r="ECK8" s="611"/>
      <c r="ECL8" s="611"/>
      <c r="ECM8" s="611"/>
      <c r="ECN8" s="611"/>
      <c r="ECO8" s="611"/>
      <c r="ECP8" s="611"/>
      <c r="ECQ8" s="611"/>
      <c r="ECR8" s="611"/>
      <c r="ECS8" s="611"/>
      <c r="ECT8" s="611"/>
      <c r="ECU8" s="611"/>
      <c r="ECV8" s="611"/>
      <c r="ECW8" s="611"/>
      <c r="ECX8" s="611"/>
      <c r="ECY8" s="611"/>
      <c r="ECZ8" s="611"/>
      <c r="EDA8" s="611"/>
      <c r="EDB8" s="611"/>
      <c r="EDC8" s="611"/>
      <c r="EDD8" s="611"/>
      <c r="EDE8" s="611"/>
      <c r="EDF8" s="611"/>
      <c r="EDG8" s="611"/>
      <c r="EDH8" s="611"/>
      <c r="EDI8" s="611"/>
      <c r="EDJ8" s="611"/>
      <c r="EDK8" s="611"/>
      <c r="EDL8" s="611"/>
      <c r="EDM8" s="611"/>
      <c r="EDN8" s="611"/>
      <c r="EDO8" s="611"/>
      <c r="EDP8" s="611"/>
      <c r="EDQ8" s="611"/>
      <c r="EDR8" s="611"/>
      <c r="EDS8" s="611"/>
      <c r="EDT8" s="611"/>
      <c r="EDU8" s="611"/>
      <c r="EDV8" s="611"/>
      <c r="EDW8" s="611"/>
      <c r="EDX8" s="611"/>
      <c r="EDY8" s="611"/>
      <c r="EDZ8" s="611"/>
      <c r="EEA8" s="611"/>
      <c r="EEB8" s="611"/>
      <c r="EEC8" s="611"/>
      <c r="EED8" s="611"/>
      <c r="EEE8" s="611"/>
      <c r="EEF8" s="611"/>
      <c r="EEG8" s="611"/>
      <c r="EEH8" s="611"/>
      <c r="EEI8" s="611"/>
      <c r="EEJ8" s="611"/>
      <c r="EEK8" s="611"/>
      <c r="EEL8" s="611"/>
      <c r="EEM8" s="611"/>
      <c r="EEN8" s="611"/>
      <c r="EEO8" s="611"/>
      <c r="EEP8" s="611"/>
      <c r="EEQ8" s="611"/>
      <c r="EER8" s="611"/>
      <c r="EES8" s="611"/>
      <c r="EET8" s="611"/>
      <c r="EEU8" s="611"/>
      <c r="EEV8" s="611"/>
      <c r="EEW8" s="611"/>
      <c r="EEX8" s="611"/>
      <c r="EEY8" s="611"/>
      <c r="EEZ8" s="611"/>
      <c r="EFA8" s="611"/>
      <c r="EFB8" s="611"/>
      <c r="EFC8" s="611"/>
      <c r="EFD8" s="611"/>
      <c r="EFE8" s="611"/>
      <c r="EFF8" s="611"/>
      <c r="EFG8" s="611"/>
      <c r="EFH8" s="611"/>
      <c r="EFI8" s="611"/>
      <c r="EFJ8" s="611"/>
      <c r="EFK8" s="611"/>
      <c r="EFL8" s="611"/>
      <c r="EFM8" s="611"/>
      <c r="EFN8" s="611"/>
      <c r="EFO8" s="611"/>
      <c r="EFP8" s="611"/>
      <c r="EFQ8" s="611"/>
      <c r="EFR8" s="611"/>
      <c r="EFS8" s="611"/>
      <c r="EFT8" s="611"/>
      <c r="EFU8" s="611"/>
      <c r="EFV8" s="611"/>
      <c r="EFW8" s="611"/>
      <c r="EFX8" s="611"/>
      <c r="EFY8" s="611"/>
      <c r="EFZ8" s="611"/>
      <c r="EGA8" s="611"/>
      <c r="EGB8" s="611"/>
      <c r="EGC8" s="611"/>
      <c r="EGD8" s="611"/>
      <c r="EGE8" s="611"/>
      <c r="EGF8" s="611"/>
      <c r="EGG8" s="611"/>
      <c r="EGH8" s="611"/>
      <c r="EGI8" s="611"/>
      <c r="EGJ8" s="611"/>
      <c r="EGK8" s="611"/>
      <c r="EGL8" s="611"/>
      <c r="EGM8" s="611"/>
      <c r="EGN8" s="611"/>
      <c r="EGO8" s="611"/>
      <c r="EGP8" s="611"/>
      <c r="EGQ8" s="611"/>
      <c r="EGR8" s="611"/>
      <c r="EGS8" s="611"/>
      <c r="EGT8" s="611"/>
      <c r="EGU8" s="611"/>
      <c r="EGV8" s="611"/>
      <c r="EGW8" s="611"/>
      <c r="EGX8" s="611"/>
      <c r="EGY8" s="611"/>
      <c r="EGZ8" s="611"/>
      <c r="EHA8" s="611"/>
      <c r="EHB8" s="611"/>
      <c r="EHC8" s="611"/>
      <c r="EHD8" s="611"/>
      <c r="EHE8" s="611"/>
      <c r="EHF8" s="611"/>
      <c r="EHG8" s="611"/>
      <c r="EHH8" s="611"/>
      <c r="EHI8" s="611"/>
      <c r="EHJ8" s="611"/>
      <c r="EHK8" s="611"/>
      <c r="EHL8" s="611"/>
      <c r="EHM8" s="611"/>
      <c r="EHN8" s="611"/>
      <c r="EHO8" s="611"/>
      <c r="EHP8" s="611"/>
      <c r="EHQ8" s="611"/>
      <c r="EHR8" s="611"/>
      <c r="EHS8" s="611"/>
      <c r="EHT8" s="611"/>
      <c r="EHU8" s="611"/>
      <c r="EHV8" s="611"/>
      <c r="EHW8" s="611"/>
      <c r="EHX8" s="611"/>
      <c r="EHY8" s="611"/>
      <c r="EHZ8" s="611"/>
      <c r="EIA8" s="611"/>
      <c r="EIB8" s="611"/>
      <c r="EIC8" s="611"/>
      <c r="EID8" s="611"/>
      <c r="EIE8" s="611"/>
      <c r="EIF8" s="611"/>
      <c r="EIG8" s="611"/>
      <c r="EIH8" s="611"/>
      <c r="EII8" s="611"/>
      <c r="EIJ8" s="611"/>
      <c r="EIK8" s="611"/>
      <c r="EIL8" s="611"/>
      <c r="EIM8" s="611"/>
      <c r="EIN8" s="611"/>
      <c r="EIO8" s="611"/>
      <c r="EIP8" s="611"/>
      <c r="EIQ8" s="611"/>
      <c r="EIR8" s="611"/>
      <c r="EIS8" s="611"/>
      <c r="EIT8" s="611"/>
      <c r="EIU8" s="611"/>
      <c r="EIV8" s="611"/>
      <c r="EIW8" s="611"/>
      <c r="EIX8" s="611"/>
      <c r="EIY8" s="611"/>
      <c r="EIZ8" s="611"/>
      <c r="EJA8" s="611"/>
      <c r="EJB8" s="611"/>
      <c r="EJC8" s="611"/>
      <c r="EJD8" s="611"/>
      <c r="EJE8" s="611"/>
      <c r="EJF8" s="611"/>
      <c r="EJG8" s="611"/>
      <c r="EJH8" s="611"/>
      <c r="EJI8" s="611"/>
      <c r="EJJ8" s="611"/>
      <c r="EJK8" s="611"/>
      <c r="EJL8" s="611"/>
      <c r="EJM8" s="611"/>
      <c r="EJN8" s="611"/>
      <c r="EJO8" s="611"/>
      <c r="EJP8" s="611"/>
      <c r="EJQ8" s="611"/>
      <c r="EJR8" s="611"/>
      <c r="EJS8" s="611"/>
      <c r="EJT8" s="611"/>
      <c r="EJU8" s="611"/>
      <c r="EJV8" s="611"/>
      <c r="EJW8" s="611"/>
      <c r="EJX8" s="611"/>
      <c r="EJY8" s="611"/>
      <c r="EJZ8" s="611"/>
      <c r="EKA8" s="611"/>
      <c r="EKB8" s="611"/>
      <c r="EKC8" s="611"/>
      <c r="EKD8" s="611"/>
      <c r="EKE8" s="611"/>
      <c r="EKF8" s="611"/>
      <c r="EKG8" s="611"/>
      <c r="EKH8" s="611"/>
      <c r="EKI8" s="611"/>
      <c r="EKJ8" s="611"/>
      <c r="EKK8" s="611"/>
      <c r="EKL8" s="611"/>
      <c r="EKM8" s="611"/>
      <c r="EKN8" s="611"/>
      <c r="EKO8" s="611"/>
      <c r="EKP8" s="611"/>
      <c r="EKQ8" s="611"/>
      <c r="EKR8" s="611"/>
      <c r="EKS8" s="611"/>
      <c r="EKT8" s="611"/>
      <c r="EKU8" s="611"/>
      <c r="EKV8" s="611"/>
      <c r="EKW8" s="611"/>
      <c r="EKX8" s="611"/>
      <c r="EKY8" s="611"/>
      <c r="EKZ8" s="611"/>
      <c r="ELA8" s="611"/>
      <c r="ELB8" s="611"/>
      <c r="ELC8" s="611"/>
      <c r="ELD8" s="611"/>
      <c r="ELE8" s="611"/>
      <c r="ELF8" s="611"/>
      <c r="ELG8" s="611"/>
      <c r="ELH8" s="611"/>
      <c r="ELI8" s="611"/>
      <c r="ELJ8" s="611"/>
      <c r="ELK8" s="611"/>
      <c r="ELL8" s="611"/>
      <c r="ELM8" s="611"/>
      <c r="ELN8" s="611"/>
      <c r="ELO8" s="611"/>
      <c r="ELP8" s="611"/>
      <c r="ELQ8" s="611"/>
      <c r="ELR8" s="611"/>
      <c r="ELS8" s="611"/>
      <c r="ELT8" s="611"/>
      <c r="ELU8" s="611"/>
      <c r="ELV8" s="611"/>
      <c r="ELW8" s="611"/>
      <c r="ELX8" s="611"/>
      <c r="ELY8" s="611"/>
      <c r="ELZ8" s="611"/>
      <c r="EMA8" s="611"/>
      <c r="EMB8" s="611"/>
      <c r="EMC8" s="611"/>
      <c r="EMD8" s="611"/>
      <c r="EME8" s="611"/>
      <c r="EMF8" s="611"/>
      <c r="EMG8" s="611"/>
      <c r="EMH8" s="611"/>
      <c r="EMI8" s="611"/>
      <c r="EMJ8" s="611"/>
      <c r="EMK8" s="611"/>
      <c r="EML8" s="611"/>
      <c r="EMM8" s="611"/>
      <c r="EMN8" s="611"/>
      <c r="EMO8" s="611"/>
      <c r="EMP8" s="611"/>
      <c r="EMQ8" s="611"/>
      <c r="EMR8" s="611"/>
      <c r="EMS8" s="611"/>
      <c r="EMT8" s="611"/>
      <c r="EMU8" s="611"/>
      <c r="EMV8" s="611"/>
      <c r="EMW8" s="611"/>
      <c r="EMX8" s="611"/>
      <c r="EMY8" s="611"/>
      <c r="EMZ8" s="611"/>
      <c r="ENA8" s="611"/>
      <c r="ENB8" s="611"/>
      <c r="ENC8" s="611"/>
      <c r="END8" s="611"/>
      <c r="ENE8" s="611"/>
      <c r="ENF8" s="611"/>
      <c r="ENG8" s="611"/>
      <c r="ENH8" s="611"/>
      <c r="ENI8" s="611"/>
      <c r="ENJ8" s="611"/>
      <c r="ENK8" s="611"/>
      <c r="ENL8" s="611"/>
      <c r="ENM8" s="611"/>
      <c r="ENN8" s="611"/>
      <c r="ENO8" s="611"/>
      <c r="ENP8" s="611"/>
      <c r="ENQ8" s="611"/>
      <c r="ENR8" s="611"/>
      <c r="ENS8" s="611"/>
      <c r="ENT8" s="611"/>
      <c r="ENU8" s="611"/>
      <c r="ENV8" s="611"/>
      <c r="ENW8" s="611"/>
      <c r="ENX8" s="611"/>
      <c r="ENY8" s="611"/>
      <c r="ENZ8" s="611"/>
      <c r="EOA8" s="611"/>
      <c r="EOB8" s="611"/>
      <c r="EOC8" s="611"/>
      <c r="EOD8" s="611"/>
      <c r="EOE8" s="611"/>
      <c r="EOF8" s="611"/>
      <c r="EOG8" s="611"/>
      <c r="EOH8" s="611"/>
      <c r="EOI8" s="611"/>
      <c r="EOJ8" s="611"/>
      <c r="EOK8" s="611"/>
      <c r="EOL8" s="611"/>
      <c r="EOM8" s="611"/>
      <c r="EON8" s="611"/>
      <c r="EOO8" s="611"/>
      <c r="EOP8" s="611"/>
      <c r="EOQ8" s="611"/>
      <c r="EOR8" s="611"/>
      <c r="EOS8" s="611"/>
      <c r="EOT8" s="611"/>
      <c r="EOU8" s="611"/>
      <c r="EOV8" s="611"/>
      <c r="EOW8" s="611"/>
      <c r="EOX8" s="611"/>
      <c r="EOY8" s="611"/>
      <c r="EOZ8" s="611"/>
      <c r="EPA8" s="611"/>
      <c r="EPB8" s="611"/>
      <c r="EPC8" s="611"/>
      <c r="EPD8" s="611"/>
      <c r="EPE8" s="611"/>
      <c r="EPF8" s="611"/>
      <c r="EPG8" s="611"/>
      <c r="EPH8" s="611"/>
      <c r="EPI8" s="611"/>
      <c r="EPJ8" s="611"/>
      <c r="EPK8" s="611"/>
      <c r="EPL8" s="611"/>
      <c r="EPM8" s="611"/>
      <c r="EPN8" s="611"/>
      <c r="EPO8" s="611"/>
      <c r="EPP8" s="611"/>
      <c r="EPQ8" s="611"/>
      <c r="EPR8" s="611"/>
      <c r="EPS8" s="611"/>
      <c r="EPT8" s="611"/>
      <c r="EPU8" s="611"/>
      <c r="EPV8" s="611"/>
      <c r="EPW8" s="611"/>
      <c r="EPX8" s="611"/>
      <c r="EPY8" s="611"/>
      <c r="EPZ8" s="611"/>
      <c r="EQA8" s="611"/>
      <c r="EQB8" s="611"/>
      <c r="EQC8" s="611"/>
      <c r="EQD8" s="611"/>
      <c r="EQE8" s="611"/>
      <c r="EQF8" s="611"/>
      <c r="EQG8" s="611"/>
      <c r="EQH8" s="611"/>
      <c r="EQI8" s="611"/>
      <c r="EQJ8" s="611"/>
      <c r="EQK8" s="611"/>
      <c r="EQL8" s="611"/>
      <c r="EQM8" s="611"/>
      <c r="EQN8" s="611"/>
      <c r="EQO8" s="611"/>
      <c r="EQP8" s="611"/>
      <c r="EQQ8" s="611"/>
      <c r="EQR8" s="611"/>
      <c r="EQS8" s="611"/>
      <c r="EQT8" s="611"/>
      <c r="EQU8" s="611"/>
      <c r="EQV8" s="611"/>
      <c r="EQW8" s="611"/>
      <c r="EQX8" s="611"/>
      <c r="EQY8" s="611"/>
      <c r="EQZ8" s="611"/>
      <c r="ERA8" s="611"/>
      <c r="ERB8" s="611"/>
      <c r="ERC8" s="611"/>
      <c r="ERD8" s="611"/>
      <c r="ERE8" s="611"/>
      <c r="ERF8" s="611"/>
      <c r="ERG8" s="611"/>
      <c r="ERH8" s="611"/>
      <c r="ERI8" s="611"/>
      <c r="ERJ8" s="611"/>
      <c r="ERK8" s="611"/>
      <c r="ERL8" s="611"/>
      <c r="ERM8" s="611"/>
      <c r="ERN8" s="611"/>
      <c r="ERO8" s="611"/>
      <c r="ERP8" s="611"/>
      <c r="ERQ8" s="611"/>
      <c r="ERR8" s="611"/>
      <c r="ERS8" s="611"/>
      <c r="ERT8" s="611"/>
      <c r="ERU8" s="611"/>
      <c r="ERV8" s="611"/>
      <c r="ERW8" s="611"/>
      <c r="ERX8" s="611"/>
      <c r="ERY8" s="611"/>
      <c r="ERZ8" s="611"/>
      <c r="ESA8" s="611"/>
      <c r="ESB8" s="611"/>
      <c r="ESC8" s="611"/>
      <c r="ESD8" s="611"/>
      <c r="ESE8" s="611"/>
      <c r="ESF8" s="611"/>
      <c r="ESG8" s="611"/>
      <c r="ESH8" s="611"/>
      <c r="ESI8" s="611"/>
      <c r="ESJ8" s="611"/>
      <c r="ESK8" s="611"/>
      <c r="ESL8" s="611"/>
      <c r="ESM8" s="611"/>
      <c r="ESN8" s="611"/>
      <c r="ESO8" s="611"/>
      <c r="ESP8" s="611"/>
      <c r="ESQ8" s="611"/>
      <c r="ESR8" s="611"/>
      <c r="ESS8" s="611"/>
      <c r="EST8" s="611"/>
      <c r="ESU8" s="611"/>
      <c r="ESV8" s="611"/>
      <c r="ESW8" s="611"/>
      <c r="ESX8" s="611"/>
      <c r="ESY8" s="611"/>
      <c r="ESZ8" s="611"/>
      <c r="ETA8" s="611"/>
      <c r="ETB8" s="611"/>
      <c r="ETC8" s="611"/>
      <c r="ETD8" s="611"/>
      <c r="ETE8" s="611"/>
      <c r="ETF8" s="611"/>
      <c r="ETG8" s="611"/>
      <c r="ETH8" s="611"/>
      <c r="ETI8" s="611"/>
      <c r="ETJ8" s="611"/>
      <c r="ETK8" s="611"/>
      <c r="ETL8" s="611"/>
      <c r="ETM8" s="611"/>
      <c r="ETN8" s="611"/>
      <c r="ETO8" s="611"/>
      <c r="ETP8" s="611"/>
      <c r="ETQ8" s="611"/>
      <c r="ETR8" s="611"/>
      <c r="ETS8" s="611"/>
      <c r="ETT8" s="611"/>
      <c r="ETU8" s="611"/>
      <c r="ETV8" s="611"/>
      <c r="ETW8" s="611"/>
      <c r="ETX8" s="611"/>
      <c r="ETY8" s="611"/>
      <c r="ETZ8" s="611"/>
      <c r="EUA8" s="611"/>
      <c r="EUB8" s="611"/>
      <c r="EUC8" s="611"/>
      <c r="EUD8" s="611"/>
      <c r="EUE8" s="611"/>
      <c r="EUF8" s="611"/>
      <c r="EUG8" s="611"/>
      <c r="EUH8" s="611"/>
      <c r="EUI8" s="611"/>
      <c r="EUJ8" s="611"/>
      <c r="EUK8" s="611"/>
      <c r="EUL8" s="611"/>
      <c r="EUM8" s="611"/>
      <c r="EUN8" s="611"/>
      <c r="EUO8" s="611"/>
      <c r="EUP8" s="611"/>
      <c r="EUQ8" s="611"/>
      <c r="EUR8" s="611"/>
      <c r="EUS8" s="611"/>
      <c r="EUT8" s="611"/>
      <c r="EUU8" s="611"/>
      <c r="EUV8" s="611"/>
      <c r="EUW8" s="611"/>
      <c r="EUX8" s="611"/>
      <c r="EUY8" s="611"/>
      <c r="EUZ8" s="611"/>
      <c r="EVA8" s="611"/>
      <c r="EVB8" s="611"/>
      <c r="EVC8" s="611"/>
      <c r="EVD8" s="611"/>
      <c r="EVE8" s="611"/>
      <c r="EVF8" s="611"/>
      <c r="EVG8" s="611"/>
      <c r="EVH8" s="611"/>
      <c r="EVI8" s="611"/>
      <c r="EVJ8" s="611"/>
      <c r="EVK8" s="611"/>
      <c r="EVL8" s="611"/>
      <c r="EVM8" s="611"/>
      <c r="EVN8" s="611"/>
      <c r="EVO8" s="611"/>
      <c r="EVP8" s="611"/>
      <c r="EVQ8" s="611"/>
      <c r="EVR8" s="611"/>
      <c r="EVS8" s="611"/>
      <c r="EVT8" s="611"/>
      <c r="EVU8" s="611"/>
      <c r="EVV8" s="611"/>
      <c r="EVW8" s="611"/>
      <c r="EVX8" s="611"/>
      <c r="EVY8" s="611"/>
      <c r="EVZ8" s="611"/>
      <c r="EWA8" s="611"/>
      <c r="EWB8" s="611"/>
      <c r="EWC8" s="611"/>
      <c r="EWD8" s="611"/>
      <c r="EWE8" s="611"/>
      <c r="EWF8" s="611"/>
      <c r="EWG8" s="611"/>
      <c r="EWH8" s="611"/>
      <c r="EWI8" s="611"/>
      <c r="EWJ8" s="611"/>
      <c r="EWK8" s="611"/>
      <c r="EWL8" s="611"/>
      <c r="EWM8" s="611"/>
      <c r="EWN8" s="611"/>
      <c r="EWO8" s="611"/>
      <c r="EWP8" s="611"/>
      <c r="EWQ8" s="611"/>
      <c r="EWR8" s="611"/>
      <c r="EWS8" s="611"/>
      <c r="EWT8" s="611"/>
      <c r="EWU8" s="611"/>
      <c r="EWV8" s="611"/>
      <c r="EWW8" s="611"/>
      <c r="EWX8" s="611"/>
      <c r="EWY8" s="611"/>
      <c r="EWZ8" s="611"/>
      <c r="EXA8" s="611"/>
      <c r="EXB8" s="611"/>
      <c r="EXC8" s="611"/>
      <c r="EXD8" s="611"/>
      <c r="EXE8" s="611"/>
      <c r="EXF8" s="611"/>
      <c r="EXG8" s="611"/>
      <c r="EXH8" s="611"/>
      <c r="EXI8" s="611"/>
      <c r="EXJ8" s="611"/>
      <c r="EXK8" s="611"/>
      <c r="EXL8" s="611"/>
      <c r="EXM8" s="611"/>
      <c r="EXN8" s="611"/>
      <c r="EXO8" s="611"/>
      <c r="EXP8" s="611"/>
      <c r="EXQ8" s="611"/>
      <c r="EXR8" s="611"/>
      <c r="EXS8" s="611"/>
      <c r="EXT8" s="611"/>
      <c r="EXU8" s="611"/>
      <c r="EXV8" s="611"/>
      <c r="EXW8" s="611"/>
      <c r="EXX8" s="611"/>
      <c r="EXY8" s="611"/>
      <c r="EXZ8" s="611"/>
      <c r="EYA8" s="611"/>
      <c r="EYB8" s="611"/>
      <c r="EYC8" s="611"/>
      <c r="EYD8" s="611"/>
      <c r="EYE8" s="611"/>
      <c r="EYF8" s="611"/>
      <c r="EYG8" s="611"/>
      <c r="EYH8" s="611"/>
      <c r="EYI8" s="611"/>
      <c r="EYJ8" s="611"/>
      <c r="EYK8" s="611"/>
      <c r="EYL8" s="611"/>
      <c r="EYM8" s="611"/>
      <c r="EYN8" s="611"/>
      <c r="EYO8" s="611"/>
      <c r="EYP8" s="611"/>
      <c r="EYQ8" s="611"/>
      <c r="EYR8" s="611"/>
      <c r="EYS8" s="611"/>
      <c r="EYT8" s="611"/>
      <c r="EYU8" s="611"/>
      <c r="EYV8" s="611"/>
      <c r="EYW8" s="611"/>
      <c r="EYX8" s="611"/>
      <c r="EYY8" s="611"/>
      <c r="EYZ8" s="611"/>
      <c r="EZA8" s="611"/>
      <c r="EZB8" s="611"/>
      <c r="EZC8" s="611"/>
      <c r="EZD8" s="611"/>
      <c r="EZE8" s="611"/>
      <c r="EZF8" s="611"/>
      <c r="EZG8" s="611"/>
      <c r="EZH8" s="611"/>
      <c r="EZI8" s="611"/>
      <c r="EZJ8" s="611"/>
      <c r="EZK8" s="611"/>
      <c r="EZL8" s="611"/>
      <c r="EZM8" s="611"/>
      <c r="EZN8" s="611"/>
      <c r="EZO8" s="611"/>
      <c r="EZP8" s="611"/>
      <c r="EZQ8" s="611"/>
      <c r="EZR8" s="611"/>
      <c r="EZS8" s="611"/>
      <c r="EZT8" s="611"/>
      <c r="EZU8" s="611"/>
      <c r="EZV8" s="611"/>
      <c r="EZW8" s="611"/>
      <c r="EZX8" s="611"/>
      <c r="EZY8" s="611"/>
      <c r="EZZ8" s="611"/>
      <c r="FAA8" s="611"/>
      <c r="FAB8" s="611"/>
      <c r="FAC8" s="611"/>
      <c r="FAD8" s="611"/>
      <c r="FAE8" s="611"/>
      <c r="FAF8" s="611"/>
      <c r="FAG8" s="611"/>
      <c r="FAH8" s="611"/>
      <c r="FAI8" s="611"/>
      <c r="FAJ8" s="611"/>
      <c r="FAK8" s="611"/>
      <c r="FAL8" s="611"/>
      <c r="FAM8" s="611"/>
      <c r="FAN8" s="611"/>
      <c r="FAO8" s="611"/>
      <c r="FAP8" s="611"/>
      <c r="FAQ8" s="611"/>
      <c r="FAR8" s="611"/>
      <c r="FAS8" s="611"/>
      <c r="FAT8" s="611"/>
      <c r="FAU8" s="611"/>
      <c r="FAV8" s="611"/>
      <c r="FAW8" s="611"/>
      <c r="FAX8" s="611"/>
      <c r="FAY8" s="611"/>
      <c r="FAZ8" s="611"/>
      <c r="FBA8" s="611"/>
      <c r="FBB8" s="611"/>
      <c r="FBC8" s="611"/>
      <c r="FBD8" s="611"/>
      <c r="FBE8" s="611"/>
      <c r="FBF8" s="611"/>
      <c r="FBG8" s="611"/>
      <c r="FBH8" s="611"/>
      <c r="FBI8" s="611"/>
      <c r="FBJ8" s="611"/>
      <c r="FBK8" s="611"/>
      <c r="FBL8" s="611"/>
      <c r="FBM8" s="611"/>
      <c r="FBN8" s="611"/>
      <c r="FBO8" s="611"/>
      <c r="FBP8" s="611"/>
      <c r="FBQ8" s="611"/>
      <c r="FBR8" s="611"/>
      <c r="FBS8" s="611"/>
      <c r="FBT8" s="611"/>
      <c r="FBU8" s="611"/>
      <c r="FBV8" s="611"/>
      <c r="FBW8" s="611"/>
      <c r="FBX8" s="611"/>
      <c r="FBY8" s="611"/>
      <c r="FBZ8" s="611"/>
      <c r="FCA8" s="611"/>
      <c r="FCB8" s="611"/>
      <c r="FCC8" s="611"/>
      <c r="FCD8" s="611"/>
      <c r="FCE8" s="611"/>
      <c r="FCF8" s="611"/>
      <c r="FCG8" s="611"/>
      <c r="FCH8" s="611"/>
      <c r="FCI8" s="611"/>
      <c r="FCJ8" s="611"/>
      <c r="FCK8" s="611"/>
      <c r="FCL8" s="611"/>
      <c r="FCM8" s="611"/>
      <c r="FCN8" s="611"/>
      <c r="FCO8" s="611"/>
      <c r="FCP8" s="611"/>
      <c r="FCQ8" s="611"/>
      <c r="FCR8" s="611"/>
      <c r="FCS8" s="611"/>
      <c r="FCT8" s="611"/>
      <c r="FCU8" s="611"/>
      <c r="FCV8" s="611"/>
      <c r="FCW8" s="611"/>
      <c r="FCX8" s="611"/>
      <c r="FCY8" s="611"/>
      <c r="FCZ8" s="611"/>
      <c r="FDA8" s="611"/>
      <c r="FDB8" s="611"/>
      <c r="FDC8" s="611"/>
      <c r="FDD8" s="611"/>
      <c r="FDE8" s="611"/>
      <c r="FDF8" s="611"/>
      <c r="FDG8" s="611"/>
      <c r="FDH8" s="611"/>
      <c r="FDI8" s="611"/>
      <c r="FDJ8" s="611"/>
      <c r="FDK8" s="611"/>
      <c r="FDL8" s="611"/>
      <c r="FDM8" s="611"/>
      <c r="FDN8" s="611"/>
      <c r="FDO8" s="611"/>
      <c r="FDP8" s="611"/>
      <c r="FDQ8" s="611"/>
      <c r="FDR8" s="611"/>
      <c r="FDS8" s="611"/>
      <c r="FDT8" s="611"/>
      <c r="FDU8" s="611"/>
      <c r="FDV8" s="611"/>
      <c r="FDW8" s="611"/>
      <c r="FDX8" s="611"/>
      <c r="FDY8" s="611"/>
      <c r="FDZ8" s="611"/>
      <c r="FEA8" s="611"/>
      <c r="FEB8" s="611"/>
      <c r="FEC8" s="611"/>
      <c r="FED8" s="611"/>
      <c r="FEE8" s="611"/>
      <c r="FEF8" s="611"/>
      <c r="FEG8" s="611"/>
      <c r="FEH8" s="611"/>
      <c r="FEI8" s="611"/>
      <c r="FEJ8" s="611"/>
      <c r="FEK8" s="611"/>
      <c r="FEL8" s="611"/>
      <c r="FEM8" s="611"/>
      <c r="FEN8" s="611"/>
      <c r="FEO8" s="611"/>
      <c r="FEP8" s="611"/>
      <c r="FEQ8" s="611"/>
      <c r="FER8" s="611"/>
      <c r="FES8" s="611"/>
      <c r="FET8" s="611"/>
      <c r="FEU8" s="611"/>
      <c r="FEV8" s="611"/>
      <c r="FEW8" s="611"/>
      <c r="FEX8" s="611"/>
      <c r="FEY8" s="611"/>
      <c r="FEZ8" s="611"/>
      <c r="FFA8" s="611"/>
      <c r="FFB8" s="611"/>
      <c r="FFC8" s="611"/>
      <c r="FFD8" s="611"/>
      <c r="FFE8" s="611"/>
      <c r="FFF8" s="611"/>
      <c r="FFG8" s="611"/>
      <c r="FFH8" s="611"/>
      <c r="FFI8" s="611"/>
      <c r="FFJ8" s="611"/>
      <c r="FFK8" s="611"/>
      <c r="FFL8" s="611"/>
      <c r="FFM8" s="611"/>
      <c r="FFN8" s="611"/>
      <c r="FFO8" s="611"/>
      <c r="FFP8" s="611"/>
      <c r="FFQ8" s="611"/>
      <c r="FFR8" s="611"/>
      <c r="FFS8" s="611"/>
      <c r="FFT8" s="611"/>
      <c r="FFU8" s="611"/>
      <c r="FFV8" s="611"/>
      <c r="FFW8" s="611"/>
      <c r="FFX8" s="611"/>
      <c r="FFY8" s="611"/>
      <c r="FFZ8" s="611"/>
      <c r="FGA8" s="611"/>
      <c r="FGB8" s="611"/>
      <c r="FGC8" s="611"/>
      <c r="FGD8" s="611"/>
      <c r="FGE8" s="611"/>
      <c r="FGF8" s="611"/>
      <c r="FGG8" s="611"/>
      <c r="FGH8" s="611"/>
      <c r="FGI8" s="611"/>
      <c r="FGJ8" s="611"/>
      <c r="FGK8" s="611"/>
      <c r="FGL8" s="611"/>
      <c r="FGM8" s="611"/>
      <c r="FGN8" s="611"/>
      <c r="FGO8" s="611"/>
      <c r="FGP8" s="611"/>
      <c r="FGQ8" s="611"/>
      <c r="FGR8" s="611"/>
      <c r="FGS8" s="611"/>
      <c r="FGT8" s="611"/>
      <c r="FGU8" s="611"/>
      <c r="FGV8" s="611"/>
      <c r="FGW8" s="611"/>
      <c r="FGX8" s="611"/>
      <c r="FGY8" s="611"/>
      <c r="FGZ8" s="611"/>
      <c r="FHA8" s="611"/>
      <c r="FHB8" s="611"/>
      <c r="FHC8" s="611"/>
      <c r="FHD8" s="611"/>
      <c r="FHE8" s="611"/>
      <c r="FHF8" s="611"/>
      <c r="FHG8" s="611"/>
      <c r="FHH8" s="611"/>
      <c r="FHI8" s="611"/>
      <c r="FHJ8" s="611"/>
      <c r="FHK8" s="611"/>
      <c r="FHL8" s="611"/>
      <c r="FHM8" s="611"/>
      <c r="FHN8" s="611"/>
      <c r="FHO8" s="611"/>
      <c r="FHP8" s="611"/>
      <c r="FHQ8" s="611"/>
      <c r="FHR8" s="611"/>
      <c r="FHS8" s="611"/>
      <c r="FHT8" s="611"/>
      <c r="FHU8" s="611"/>
      <c r="FHV8" s="611"/>
      <c r="FHW8" s="611"/>
      <c r="FHX8" s="611"/>
      <c r="FHY8" s="611"/>
      <c r="FHZ8" s="611"/>
      <c r="FIA8" s="611"/>
      <c r="FIB8" s="611"/>
      <c r="FIC8" s="611"/>
      <c r="FID8" s="611"/>
      <c r="FIE8" s="611"/>
      <c r="FIF8" s="611"/>
      <c r="FIG8" s="611"/>
      <c r="FIH8" s="611"/>
      <c r="FII8" s="611"/>
      <c r="FIJ8" s="611"/>
      <c r="FIK8" s="611"/>
      <c r="FIL8" s="611"/>
      <c r="FIM8" s="611"/>
      <c r="FIN8" s="611"/>
      <c r="FIO8" s="611"/>
      <c r="FIP8" s="611"/>
      <c r="FIQ8" s="611"/>
      <c r="FIR8" s="611"/>
      <c r="FIS8" s="611"/>
      <c r="FIT8" s="611"/>
      <c r="FIU8" s="611"/>
      <c r="FIV8" s="611"/>
      <c r="FIW8" s="611"/>
      <c r="FIX8" s="611"/>
      <c r="FIY8" s="611"/>
      <c r="FIZ8" s="611"/>
      <c r="FJA8" s="611"/>
      <c r="FJB8" s="611"/>
      <c r="FJC8" s="611"/>
      <c r="FJD8" s="611"/>
      <c r="FJE8" s="611"/>
      <c r="FJF8" s="611"/>
      <c r="FJG8" s="611"/>
      <c r="FJH8" s="611"/>
      <c r="FJI8" s="611"/>
      <c r="FJJ8" s="611"/>
      <c r="FJK8" s="611"/>
      <c r="FJL8" s="611"/>
      <c r="FJM8" s="611"/>
      <c r="FJN8" s="611"/>
      <c r="FJO8" s="611"/>
      <c r="FJP8" s="611"/>
      <c r="FJQ8" s="611"/>
      <c r="FJR8" s="611"/>
      <c r="FJS8" s="611"/>
      <c r="FJT8" s="611"/>
      <c r="FJU8" s="611"/>
      <c r="FJV8" s="611"/>
      <c r="FJW8" s="611"/>
      <c r="FJX8" s="611"/>
      <c r="FJY8" s="611"/>
      <c r="FJZ8" s="611"/>
      <c r="FKA8" s="611"/>
      <c r="FKB8" s="611"/>
      <c r="FKC8" s="611"/>
      <c r="FKD8" s="611"/>
      <c r="FKE8" s="611"/>
      <c r="FKF8" s="611"/>
      <c r="FKG8" s="611"/>
      <c r="FKH8" s="611"/>
      <c r="FKI8" s="611"/>
      <c r="FKJ8" s="611"/>
      <c r="FKK8" s="611"/>
      <c r="FKL8" s="611"/>
      <c r="FKM8" s="611"/>
      <c r="FKN8" s="611"/>
      <c r="FKO8" s="611"/>
      <c r="FKP8" s="611"/>
      <c r="FKQ8" s="611"/>
      <c r="FKR8" s="611"/>
      <c r="FKS8" s="611"/>
      <c r="FKT8" s="611"/>
      <c r="FKU8" s="611"/>
      <c r="FKV8" s="611"/>
      <c r="FKW8" s="611"/>
      <c r="FKX8" s="611"/>
      <c r="FKY8" s="611"/>
      <c r="FKZ8" s="611"/>
      <c r="FLA8" s="611"/>
      <c r="FLB8" s="611"/>
      <c r="FLC8" s="611"/>
      <c r="FLD8" s="611"/>
      <c r="FLE8" s="611"/>
      <c r="FLF8" s="611"/>
      <c r="FLG8" s="611"/>
      <c r="FLH8" s="611"/>
      <c r="FLI8" s="611"/>
      <c r="FLJ8" s="611"/>
      <c r="FLK8" s="611"/>
      <c r="FLL8" s="611"/>
      <c r="FLM8" s="611"/>
      <c r="FLN8" s="611"/>
      <c r="FLO8" s="611"/>
      <c r="FLP8" s="611"/>
      <c r="FLQ8" s="611"/>
      <c r="FLR8" s="611"/>
      <c r="FLS8" s="611"/>
      <c r="FLT8" s="611"/>
      <c r="FLU8" s="611"/>
      <c r="FLV8" s="611"/>
      <c r="FLW8" s="611"/>
      <c r="FLX8" s="611"/>
      <c r="FLY8" s="611"/>
      <c r="FLZ8" s="611"/>
      <c r="FMA8" s="611"/>
      <c r="FMB8" s="611"/>
      <c r="FMC8" s="611"/>
      <c r="FMD8" s="611"/>
      <c r="FME8" s="611"/>
      <c r="FMF8" s="611"/>
      <c r="FMG8" s="611"/>
      <c r="FMH8" s="611"/>
      <c r="FMI8" s="611"/>
      <c r="FMJ8" s="611"/>
      <c r="FMK8" s="611"/>
      <c r="FML8" s="611"/>
      <c r="FMM8" s="611"/>
      <c r="FMN8" s="611"/>
      <c r="FMO8" s="611"/>
      <c r="FMP8" s="611"/>
      <c r="FMQ8" s="611"/>
      <c r="FMR8" s="611"/>
      <c r="FMS8" s="611"/>
      <c r="FMT8" s="611"/>
      <c r="FMU8" s="611"/>
      <c r="FMV8" s="611"/>
      <c r="FMW8" s="611"/>
      <c r="FMX8" s="611"/>
      <c r="FMY8" s="611"/>
      <c r="FMZ8" s="611"/>
      <c r="FNA8" s="611"/>
      <c r="FNB8" s="611"/>
      <c r="FNC8" s="611"/>
      <c r="FND8" s="611"/>
      <c r="FNE8" s="611"/>
      <c r="FNF8" s="611"/>
      <c r="FNG8" s="611"/>
      <c r="FNH8" s="611"/>
      <c r="FNI8" s="611"/>
      <c r="FNJ8" s="611"/>
      <c r="FNK8" s="611"/>
      <c r="FNL8" s="611"/>
      <c r="FNM8" s="611"/>
      <c r="FNN8" s="611"/>
      <c r="FNO8" s="611"/>
      <c r="FNP8" s="611"/>
      <c r="FNQ8" s="611"/>
      <c r="FNR8" s="611"/>
      <c r="FNS8" s="611"/>
      <c r="FNT8" s="611"/>
      <c r="FNU8" s="611"/>
      <c r="FNV8" s="611"/>
      <c r="FNW8" s="611"/>
      <c r="FNX8" s="611"/>
      <c r="FNY8" s="611"/>
      <c r="FNZ8" s="611"/>
      <c r="FOA8" s="611"/>
      <c r="FOB8" s="611"/>
      <c r="FOC8" s="611"/>
      <c r="FOD8" s="611"/>
      <c r="FOE8" s="611"/>
      <c r="FOF8" s="611"/>
      <c r="FOG8" s="611"/>
      <c r="FOH8" s="611"/>
      <c r="FOI8" s="611"/>
      <c r="FOJ8" s="611"/>
      <c r="FOK8" s="611"/>
      <c r="FOL8" s="611"/>
      <c r="FOM8" s="611"/>
      <c r="FON8" s="611"/>
      <c r="FOO8" s="611"/>
      <c r="FOP8" s="611"/>
      <c r="FOQ8" s="611"/>
      <c r="FOR8" s="611"/>
      <c r="FOS8" s="611"/>
      <c r="FOT8" s="611"/>
      <c r="FOU8" s="611"/>
      <c r="FOV8" s="611"/>
      <c r="FOW8" s="611"/>
      <c r="FOX8" s="611"/>
      <c r="FOY8" s="611"/>
      <c r="FOZ8" s="611"/>
      <c r="FPA8" s="611"/>
      <c r="FPB8" s="611"/>
      <c r="FPC8" s="611"/>
      <c r="FPD8" s="611"/>
      <c r="FPE8" s="611"/>
      <c r="FPF8" s="611"/>
      <c r="FPG8" s="611"/>
      <c r="FPH8" s="611"/>
      <c r="FPI8" s="611"/>
      <c r="FPJ8" s="611"/>
      <c r="FPK8" s="611"/>
      <c r="FPL8" s="611"/>
      <c r="FPM8" s="611"/>
      <c r="FPN8" s="611"/>
      <c r="FPO8" s="611"/>
      <c r="FPP8" s="611"/>
      <c r="FPQ8" s="611"/>
      <c r="FPR8" s="611"/>
      <c r="FPS8" s="611"/>
      <c r="FPT8" s="611"/>
      <c r="FPU8" s="611"/>
      <c r="FPV8" s="611"/>
      <c r="FPW8" s="611"/>
      <c r="FPX8" s="611"/>
      <c r="FPY8" s="611"/>
      <c r="FPZ8" s="611"/>
      <c r="FQA8" s="611"/>
      <c r="FQB8" s="611"/>
      <c r="FQC8" s="611"/>
      <c r="FQD8" s="611"/>
      <c r="FQE8" s="611"/>
      <c r="FQF8" s="611"/>
      <c r="FQG8" s="611"/>
      <c r="FQH8" s="611"/>
      <c r="FQI8" s="611"/>
      <c r="FQJ8" s="611"/>
      <c r="FQK8" s="611"/>
      <c r="FQL8" s="611"/>
      <c r="FQM8" s="611"/>
      <c r="FQN8" s="611"/>
      <c r="FQO8" s="611"/>
      <c r="FQP8" s="611"/>
      <c r="FQQ8" s="611"/>
      <c r="FQR8" s="611"/>
      <c r="FQS8" s="611"/>
      <c r="FQT8" s="611"/>
      <c r="FQU8" s="611"/>
      <c r="FQV8" s="611"/>
      <c r="FQW8" s="611"/>
      <c r="FQX8" s="611"/>
      <c r="FQY8" s="611"/>
      <c r="FQZ8" s="611"/>
      <c r="FRA8" s="611"/>
      <c r="FRB8" s="611"/>
      <c r="FRC8" s="611"/>
      <c r="FRD8" s="611"/>
      <c r="FRE8" s="611"/>
      <c r="FRF8" s="611"/>
      <c r="FRG8" s="611"/>
      <c r="FRH8" s="611"/>
      <c r="FRI8" s="611"/>
      <c r="FRJ8" s="611"/>
      <c r="FRK8" s="611"/>
      <c r="FRL8" s="611"/>
      <c r="FRM8" s="611"/>
      <c r="FRN8" s="611"/>
      <c r="FRO8" s="611"/>
      <c r="FRP8" s="611"/>
      <c r="FRQ8" s="611"/>
      <c r="FRR8" s="611"/>
      <c r="FRS8" s="611"/>
      <c r="FRT8" s="611"/>
      <c r="FRU8" s="611"/>
      <c r="FRV8" s="611"/>
      <c r="FRW8" s="611"/>
      <c r="FRX8" s="611"/>
      <c r="FRY8" s="611"/>
      <c r="FRZ8" s="611"/>
      <c r="FSA8" s="611"/>
      <c r="FSB8" s="611"/>
      <c r="FSC8" s="611"/>
      <c r="FSD8" s="611"/>
      <c r="FSE8" s="611"/>
      <c r="FSF8" s="611"/>
      <c r="FSG8" s="611"/>
      <c r="FSH8" s="611"/>
      <c r="FSI8" s="611"/>
      <c r="FSJ8" s="611"/>
      <c r="FSK8" s="611"/>
      <c r="FSL8" s="611"/>
      <c r="FSM8" s="611"/>
      <c r="FSN8" s="611"/>
      <c r="FSO8" s="611"/>
      <c r="FSP8" s="611"/>
      <c r="FSQ8" s="611"/>
      <c r="FSR8" s="611"/>
      <c r="FSS8" s="611"/>
      <c r="FST8" s="611"/>
      <c r="FSU8" s="611"/>
      <c r="FSV8" s="611"/>
      <c r="FSW8" s="611"/>
      <c r="FSX8" s="611"/>
      <c r="FSY8" s="611"/>
      <c r="FSZ8" s="611"/>
      <c r="FTA8" s="611"/>
      <c r="FTB8" s="611"/>
      <c r="FTC8" s="611"/>
      <c r="FTD8" s="611"/>
      <c r="FTE8" s="611"/>
      <c r="FTF8" s="611"/>
      <c r="FTG8" s="611"/>
      <c r="FTH8" s="611"/>
      <c r="FTI8" s="611"/>
      <c r="FTJ8" s="611"/>
      <c r="FTK8" s="611"/>
      <c r="FTL8" s="611"/>
      <c r="FTM8" s="611"/>
      <c r="FTN8" s="611"/>
      <c r="FTO8" s="611"/>
      <c r="FTP8" s="611"/>
      <c r="FTQ8" s="611"/>
      <c r="FTR8" s="611"/>
      <c r="FTS8" s="611"/>
      <c r="FTT8" s="611"/>
      <c r="FTU8" s="611"/>
      <c r="FTV8" s="611"/>
      <c r="FTW8" s="611"/>
      <c r="FTX8" s="611"/>
      <c r="FTY8" s="611"/>
      <c r="FTZ8" s="611"/>
      <c r="FUA8" s="611"/>
      <c r="FUB8" s="611"/>
      <c r="FUC8" s="611"/>
      <c r="FUD8" s="611"/>
      <c r="FUE8" s="611"/>
      <c r="FUF8" s="611"/>
      <c r="FUG8" s="611"/>
      <c r="FUH8" s="611"/>
      <c r="FUI8" s="611"/>
      <c r="FUJ8" s="611"/>
      <c r="FUK8" s="611"/>
      <c r="FUL8" s="611"/>
      <c r="FUM8" s="611"/>
      <c r="FUN8" s="611"/>
      <c r="FUO8" s="611"/>
      <c r="FUP8" s="611"/>
      <c r="FUQ8" s="611"/>
      <c r="FUR8" s="611"/>
      <c r="FUS8" s="611"/>
      <c r="FUT8" s="611"/>
      <c r="FUU8" s="611"/>
      <c r="FUV8" s="611"/>
      <c r="FUW8" s="611"/>
      <c r="FUX8" s="611"/>
      <c r="FUY8" s="611"/>
      <c r="FUZ8" s="611"/>
      <c r="FVA8" s="611"/>
      <c r="FVB8" s="611"/>
      <c r="FVC8" s="611"/>
      <c r="FVD8" s="611"/>
      <c r="FVE8" s="611"/>
      <c r="FVF8" s="611"/>
      <c r="FVG8" s="611"/>
      <c r="FVH8" s="611"/>
      <c r="FVI8" s="611"/>
      <c r="FVJ8" s="611"/>
      <c r="FVK8" s="611"/>
      <c r="FVL8" s="611"/>
      <c r="FVM8" s="611"/>
      <c r="FVN8" s="611"/>
      <c r="FVO8" s="611"/>
      <c r="FVP8" s="611"/>
      <c r="FVQ8" s="611"/>
      <c r="FVR8" s="611"/>
      <c r="FVS8" s="611"/>
      <c r="FVT8" s="611"/>
      <c r="FVU8" s="611"/>
      <c r="FVV8" s="611"/>
      <c r="FVW8" s="611"/>
      <c r="FVX8" s="611"/>
      <c r="FVY8" s="611"/>
      <c r="FVZ8" s="611"/>
      <c r="FWA8" s="611"/>
      <c r="FWB8" s="611"/>
      <c r="FWC8" s="611"/>
      <c r="FWD8" s="611"/>
      <c r="FWE8" s="611"/>
      <c r="FWF8" s="611"/>
      <c r="FWG8" s="611"/>
      <c r="FWH8" s="611"/>
      <c r="FWI8" s="611"/>
      <c r="FWJ8" s="611"/>
      <c r="FWK8" s="611"/>
      <c r="FWL8" s="611"/>
      <c r="FWM8" s="611"/>
      <c r="FWN8" s="611"/>
      <c r="FWO8" s="611"/>
      <c r="FWP8" s="611"/>
      <c r="FWQ8" s="611"/>
      <c r="FWR8" s="611"/>
      <c r="FWS8" s="611"/>
      <c r="FWT8" s="611"/>
      <c r="FWU8" s="611"/>
      <c r="FWV8" s="611"/>
      <c r="FWW8" s="611"/>
      <c r="FWX8" s="611"/>
      <c r="FWY8" s="611"/>
      <c r="FWZ8" s="611"/>
      <c r="FXA8" s="611"/>
      <c r="FXB8" s="611"/>
      <c r="FXC8" s="611"/>
      <c r="FXD8" s="611"/>
      <c r="FXE8" s="611"/>
      <c r="FXF8" s="611"/>
      <c r="FXG8" s="611"/>
      <c r="FXH8" s="611"/>
      <c r="FXI8" s="611"/>
      <c r="FXJ8" s="611"/>
      <c r="FXK8" s="611"/>
      <c r="FXL8" s="611"/>
      <c r="FXM8" s="611"/>
      <c r="FXN8" s="611"/>
      <c r="FXO8" s="611"/>
      <c r="FXP8" s="611"/>
      <c r="FXQ8" s="611"/>
      <c r="FXR8" s="611"/>
      <c r="FXS8" s="611"/>
      <c r="FXT8" s="611"/>
      <c r="FXU8" s="611"/>
      <c r="FXV8" s="611"/>
      <c r="FXW8" s="611"/>
      <c r="FXX8" s="611"/>
      <c r="FXY8" s="611"/>
      <c r="FXZ8" s="611"/>
      <c r="FYA8" s="611"/>
      <c r="FYB8" s="611"/>
      <c r="FYC8" s="611"/>
      <c r="FYD8" s="611"/>
      <c r="FYE8" s="611"/>
      <c r="FYF8" s="611"/>
      <c r="FYG8" s="611"/>
      <c r="FYH8" s="611"/>
      <c r="FYI8" s="611"/>
      <c r="FYJ8" s="611"/>
      <c r="FYK8" s="611"/>
      <c r="FYL8" s="611"/>
      <c r="FYM8" s="611"/>
      <c r="FYN8" s="611"/>
      <c r="FYO8" s="611"/>
      <c r="FYP8" s="611"/>
      <c r="FYQ8" s="611"/>
      <c r="FYR8" s="611"/>
      <c r="FYS8" s="611"/>
      <c r="FYT8" s="611"/>
      <c r="FYU8" s="611"/>
      <c r="FYV8" s="611"/>
      <c r="FYW8" s="611"/>
      <c r="FYX8" s="611"/>
      <c r="FYY8" s="611"/>
      <c r="FYZ8" s="611"/>
      <c r="FZA8" s="611"/>
      <c r="FZB8" s="611"/>
      <c r="FZC8" s="611"/>
      <c r="FZD8" s="611"/>
      <c r="FZE8" s="611"/>
      <c r="FZF8" s="611"/>
      <c r="FZG8" s="611"/>
      <c r="FZH8" s="611"/>
      <c r="FZI8" s="611"/>
      <c r="FZJ8" s="611"/>
      <c r="FZK8" s="611"/>
      <c r="FZL8" s="611"/>
      <c r="FZM8" s="611"/>
      <c r="FZN8" s="611"/>
      <c r="FZO8" s="611"/>
      <c r="FZP8" s="611"/>
      <c r="FZQ8" s="611"/>
      <c r="FZR8" s="611"/>
      <c r="FZS8" s="611"/>
      <c r="FZT8" s="611"/>
      <c r="FZU8" s="611"/>
      <c r="FZV8" s="611"/>
      <c r="FZW8" s="611"/>
      <c r="FZX8" s="611"/>
      <c r="FZY8" s="611"/>
      <c r="FZZ8" s="611"/>
      <c r="GAA8" s="611"/>
      <c r="GAB8" s="611"/>
      <c r="GAC8" s="611"/>
      <c r="GAD8" s="611"/>
      <c r="GAE8" s="611"/>
      <c r="GAF8" s="611"/>
      <c r="GAG8" s="611"/>
      <c r="GAH8" s="611"/>
      <c r="GAI8" s="611"/>
      <c r="GAJ8" s="611"/>
      <c r="GAK8" s="611"/>
      <c r="GAL8" s="611"/>
      <c r="GAM8" s="611"/>
      <c r="GAN8" s="611"/>
      <c r="GAO8" s="611"/>
      <c r="GAP8" s="611"/>
      <c r="GAQ8" s="611"/>
      <c r="GAR8" s="611"/>
      <c r="GAS8" s="611"/>
      <c r="GAT8" s="611"/>
      <c r="GAU8" s="611"/>
      <c r="GAV8" s="611"/>
      <c r="GAW8" s="611"/>
      <c r="GAX8" s="611"/>
      <c r="GAY8" s="611"/>
      <c r="GAZ8" s="611"/>
      <c r="GBA8" s="611"/>
      <c r="GBB8" s="611"/>
      <c r="GBC8" s="611"/>
      <c r="GBD8" s="611"/>
      <c r="GBE8" s="611"/>
      <c r="GBF8" s="611"/>
      <c r="GBG8" s="611"/>
      <c r="GBH8" s="611"/>
      <c r="GBI8" s="611"/>
      <c r="GBJ8" s="611"/>
      <c r="GBK8" s="611"/>
      <c r="GBL8" s="611"/>
      <c r="GBM8" s="611"/>
      <c r="GBN8" s="611"/>
      <c r="GBO8" s="611"/>
      <c r="GBP8" s="611"/>
      <c r="GBQ8" s="611"/>
      <c r="GBR8" s="611"/>
      <c r="GBS8" s="611"/>
      <c r="GBT8" s="611"/>
      <c r="GBU8" s="611"/>
      <c r="GBV8" s="611"/>
      <c r="GBW8" s="611"/>
      <c r="GBX8" s="611"/>
      <c r="GBY8" s="611"/>
      <c r="GBZ8" s="611"/>
      <c r="GCA8" s="611"/>
      <c r="GCB8" s="611"/>
      <c r="GCC8" s="611"/>
      <c r="GCD8" s="611"/>
      <c r="GCE8" s="611"/>
      <c r="GCF8" s="611"/>
      <c r="GCG8" s="611"/>
      <c r="GCH8" s="611"/>
      <c r="GCI8" s="611"/>
      <c r="GCJ8" s="611"/>
      <c r="GCK8" s="611"/>
      <c r="GCL8" s="611"/>
      <c r="GCM8" s="611"/>
      <c r="GCN8" s="611"/>
      <c r="GCO8" s="611"/>
      <c r="GCP8" s="611"/>
      <c r="GCQ8" s="611"/>
      <c r="GCR8" s="611"/>
      <c r="GCS8" s="611"/>
      <c r="GCT8" s="611"/>
      <c r="GCU8" s="611"/>
      <c r="GCV8" s="611"/>
      <c r="GCW8" s="611"/>
      <c r="GCX8" s="611"/>
      <c r="GCY8" s="611"/>
      <c r="GCZ8" s="611"/>
      <c r="GDA8" s="611"/>
      <c r="GDB8" s="611"/>
      <c r="GDC8" s="611"/>
      <c r="GDD8" s="611"/>
      <c r="GDE8" s="611"/>
      <c r="GDF8" s="611"/>
      <c r="GDG8" s="611"/>
      <c r="GDH8" s="611"/>
      <c r="GDI8" s="611"/>
      <c r="GDJ8" s="611"/>
      <c r="GDK8" s="611"/>
      <c r="GDL8" s="611"/>
      <c r="GDM8" s="611"/>
      <c r="GDN8" s="611"/>
      <c r="GDO8" s="611"/>
      <c r="GDP8" s="611"/>
      <c r="GDQ8" s="611"/>
      <c r="GDR8" s="611"/>
      <c r="GDS8" s="611"/>
      <c r="GDT8" s="611"/>
      <c r="GDU8" s="611"/>
      <c r="GDV8" s="611"/>
      <c r="GDW8" s="611"/>
      <c r="GDX8" s="611"/>
      <c r="GDY8" s="611"/>
      <c r="GDZ8" s="611"/>
      <c r="GEA8" s="611"/>
      <c r="GEB8" s="611"/>
      <c r="GEC8" s="611"/>
      <c r="GED8" s="611"/>
      <c r="GEE8" s="611"/>
      <c r="GEF8" s="611"/>
      <c r="GEG8" s="611"/>
      <c r="GEH8" s="611"/>
      <c r="GEI8" s="611"/>
      <c r="GEJ8" s="611"/>
      <c r="GEK8" s="611"/>
      <c r="GEL8" s="611"/>
      <c r="GEM8" s="611"/>
      <c r="GEN8" s="611"/>
      <c r="GEO8" s="611"/>
      <c r="GEP8" s="611"/>
      <c r="GEQ8" s="611"/>
      <c r="GER8" s="611"/>
      <c r="GES8" s="611"/>
      <c r="GET8" s="611"/>
      <c r="GEU8" s="611"/>
      <c r="GEV8" s="611"/>
      <c r="GEW8" s="611"/>
      <c r="GEX8" s="611"/>
      <c r="GEY8" s="611"/>
      <c r="GEZ8" s="611"/>
      <c r="GFA8" s="611"/>
      <c r="GFB8" s="611"/>
      <c r="GFC8" s="611"/>
      <c r="GFD8" s="611"/>
      <c r="GFE8" s="611"/>
      <c r="GFF8" s="611"/>
      <c r="GFG8" s="611"/>
      <c r="GFH8" s="611"/>
      <c r="GFI8" s="611"/>
      <c r="GFJ8" s="611"/>
      <c r="GFK8" s="611"/>
      <c r="GFL8" s="611"/>
      <c r="GFM8" s="611"/>
      <c r="GFN8" s="611"/>
      <c r="GFO8" s="611"/>
      <c r="GFP8" s="611"/>
      <c r="GFQ8" s="611"/>
      <c r="GFR8" s="611"/>
      <c r="GFS8" s="611"/>
      <c r="GFT8" s="611"/>
      <c r="GFU8" s="611"/>
      <c r="GFV8" s="611"/>
      <c r="GFW8" s="611"/>
      <c r="GFX8" s="611"/>
      <c r="GFY8" s="611"/>
      <c r="GFZ8" s="611"/>
      <c r="GGA8" s="611"/>
      <c r="GGB8" s="611"/>
      <c r="GGC8" s="611"/>
      <c r="GGD8" s="611"/>
      <c r="GGE8" s="611"/>
      <c r="GGF8" s="611"/>
      <c r="GGG8" s="611"/>
      <c r="GGH8" s="611"/>
      <c r="GGI8" s="611"/>
      <c r="GGJ8" s="611"/>
      <c r="GGK8" s="611"/>
      <c r="GGL8" s="611"/>
      <c r="GGM8" s="611"/>
      <c r="GGN8" s="611"/>
      <c r="GGO8" s="611"/>
      <c r="GGP8" s="611"/>
      <c r="GGQ8" s="611"/>
      <c r="GGR8" s="611"/>
      <c r="GGS8" s="611"/>
      <c r="GGT8" s="611"/>
      <c r="GGU8" s="611"/>
      <c r="GGV8" s="611"/>
      <c r="GGW8" s="611"/>
      <c r="GGX8" s="611"/>
      <c r="GGY8" s="611"/>
      <c r="GGZ8" s="611"/>
      <c r="GHA8" s="611"/>
      <c r="GHB8" s="611"/>
      <c r="GHC8" s="611"/>
      <c r="GHD8" s="611"/>
      <c r="GHE8" s="611"/>
      <c r="GHF8" s="611"/>
      <c r="GHG8" s="611"/>
      <c r="GHH8" s="611"/>
      <c r="GHI8" s="611"/>
      <c r="GHJ8" s="611"/>
      <c r="GHK8" s="611"/>
      <c r="GHL8" s="611"/>
      <c r="GHM8" s="611"/>
      <c r="GHN8" s="611"/>
      <c r="GHO8" s="611"/>
      <c r="GHP8" s="611"/>
      <c r="GHQ8" s="611"/>
      <c r="GHR8" s="611"/>
      <c r="GHS8" s="611"/>
      <c r="GHT8" s="611"/>
      <c r="GHU8" s="611"/>
      <c r="GHV8" s="611"/>
      <c r="GHW8" s="611"/>
      <c r="GHX8" s="611"/>
      <c r="GHY8" s="611"/>
      <c r="GHZ8" s="611"/>
      <c r="GIA8" s="611"/>
      <c r="GIB8" s="611"/>
      <c r="GIC8" s="611"/>
      <c r="GID8" s="611"/>
      <c r="GIE8" s="611"/>
      <c r="GIF8" s="611"/>
      <c r="GIG8" s="611"/>
      <c r="GIH8" s="611"/>
      <c r="GII8" s="611"/>
      <c r="GIJ8" s="611"/>
      <c r="GIK8" s="611"/>
      <c r="GIL8" s="611"/>
      <c r="GIM8" s="611"/>
      <c r="GIN8" s="611"/>
      <c r="GIO8" s="611"/>
      <c r="GIP8" s="611"/>
      <c r="GIQ8" s="611"/>
      <c r="GIR8" s="611"/>
      <c r="GIS8" s="611"/>
      <c r="GIT8" s="611"/>
      <c r="GIU8" s="611"/>
      <c r="GIV8" s="611"/>
      <c r="GIW8" s="611"/>
      <c r="GIX8" s="611"/>
      <c r="GIY8" s="611"/>
      <c r="GIZ8" s="611"/>
      <c r="GJA8" s="611"/>
      <c r="GJB8" s="611"/>
      <c r="GJC8" s="611"/>
      <c r="GJD8" s="611"/>
      <c r="GJE8" s="611"/>
      <c r="GJF8" s="611"/>
      <c r="GJG8" s="611"/>
      <c r="GJH8" s="611"/>
      <c r="GJI8" s="611"/>
      <c r="GJJ8" s="611"/>
      <c r="GJK8" s="611"/>
      <c r="GJL8" s="611"/>
      <c r="GJM8" s="611"/>
      <c r="GJN8" s="611"/>
      <c r="GJO8" s="611"/>
      <c r="GJP8" s="611"/>
      <c r="GJQ8" s="611"/>
      <c r="GJR8" s="611"/>
      <c r="GJS8" s="611"/>
      <c r="GJT8" s="611"/>
      <c r="GJU8" s="611"/>
      <c r="GJV8" s="611"/>
      <c r="GJW8" s="611"/>
      <c r="GJX8" s="611"/>
      <c r="GJY8" s="611"/>
      <c r="GJZ8" s="611"/>
      <c r="GKA8" s="611"/>
      <c r="GKB8" s="611"/>
      <c r="GKC8" s="611"/>
      <c r="GKD8" s="611"/>
      <c r="GKE8" s="611"/>
      <c r="GKF8" s="611"/>
      <c r="GKG8" s="611"/>
      <c r="GKH8" s="611"/>
      <c r="GKI8" s="611"/>
      <c r="GKJ8" s="611"/>
      <c r="GKK8" s="611"/>
      <c r="GKL8" s="611"/>
      <c r="GKM8" s="611"/>
      <c r="GKN8" s="611"/>
      <c r="GKO8" s="611"/>
      <c r="GKP8" s="611"/>
      <c r="GKQ8" s="611"/>
      <c r="GKR8" s="611"/>
      <c r="GKS8" s="611"/>
      <c r="GKT8" s="611"/>
      <c r="GKU8" s="611"/>
      <c r="GKV8" s="611"/>
      <c r="GKW8" s="611"/>
      <c r="GKX8" s="611"/>
      <c r="GKY8" s="611"/>
      <c r="GKZ8" s="611"/>
      <c r="GLA8" s="611"/>
      <c r="GLB8" s="611"/>
      <c r="GLC8" s="611"/>
      <c r="GLD8" s="611"/>
      <c r="GLE8" s="611"/>
      <c r="GLF8" s="611"/>
      <c r="GLG8" s="611"/>
      <c r="GLH8" s="611"/>
      <c r="GLI8" s="611"/>
      <c r="GLJ8" s="611"/>
      <c r="GLK8" s="611"/>
      <c r="GLL8" s="611"/>
      <c r="GLM8" s="611"/>
      <c r="GLN8" s="611"/>
      <c r="GLO8" s="611"/>
      <c r="GLP8" s="611"/>
      <c r="GLQ8" s="611"/>
      <c r="GLR8" s="611"/>
      <c r="GLS8" s="611"/>
      <c r="GLT8" s="611"/>
      <c r="GLU8" s="611"/>
      <c r="GLV8" s="611"/>
      <c r="GLW8" s="611"/>
      <c r="GLX8" s="611"/>
      <c r="GLY8" s="611"/>
      <c r="GLZ8" s="611"/>
      <c r="GMA8" s="611"/>
      <c r="GMB8" s="611"/>
      <c r="GMC8" s="611"/>
      <c r="GMD8" s="611"/>
      <c r="GME8" s="611"/>
      <c r="GMF8" s="611"/>
      <c r="GMG8" s="611"/>
      <c r="GMH8" s="611"/>
      <c r="GMI8" s="611"/>
      <c r="GMJ8" s="611"/>
      <c r="GMK8" s="611"/>
      <c r="GML8" s="611"/>
      <c r="GMM8" s="611"/>
      <c r="GMN8" s="611"/>
      <c r="GMO8" s="611"/>
      <c r="GMP8" s="611"/>
      <c r="GMQ8" s="611"/>
      <c r="GMR8" s="611"/>
      <c r="GMS8" s="611"/>
      <c r="GMT8" s="611"/>
      <c r="GMU8" s="611"/>
      <c r="GMV8" s="611"/>
      <c r="GMW8" s="611"/>
      <c r="GMX8" s="611"/>
      <c r="GMY8" s="611"/>
      <c r="GMZ8" s="611"/>
      <c r="GNA8" s="611"/>
      <c r="GNB8" s="611"/>
      <c r="GNC8" s="611"/>
      <c r="GND8" s="611"/>
      <c r="GNE8" s="611"/>
      <c r="GNF8" s="611"/>
      <c r="GNG8" s="611"/>
      <c r="GNH8" s="611"/>
      <c r="GNI8" s="611"/>
      <c r="GNJ8" s="611"/>
      <c r="GNK8" s="611"/>
      <c r="GNL8" s="611"/>
      <c r="GNM8" s="611"/>
      <c r="GNN8" s="611"/>
      <c r="GNO8" s="611"/>
      <c r="GNP8" s="611"/>
      <c r="GNQ8" s="611"/>
      <c r="GNR8" s="611"/>
      <c r="GNS8" s="611"/>
      <c r="GNT8" s="611"/>
      <c r="GNU8" s="611"/>
      <c r="GNV8" s="611"/>
      <c r="GNW8" s="611"/>
      <c r="GNX8" s="611"/>
      <c r="GNY8" s="611"/>
      <c r="GNZ8" s="611"/>
      <c r="GOA8" s="611"/>
      <c r="GOB8" s="611"/>
      <c r="GOC8" s="611"/>
      <c r="GOD8" s="611"/>
      <c r="GOE8" s="611"/>
      <c r="GOF8" s="611"/>
      <c r="GOG8" s="611"/>
      <c r="GOH8" s="611"/>
      <c r="GOI8" s="611"/>
      <c r="GOJ8" s="611"/>
      <c r="GOK8" s="611"/>
      <c r="GOL8" s="611"/>
      <c r="GOM8" s="611"/>
      <c r="GON8" s="611"/>
      <c r="GOO8" s="611"/>
      <c r="GOP8" s="611"/>
      <c r="GOQ8" s="611"/>
      <c r="GOR8" s="611"/>
      <c r="GOS8" s="611"/>
      <c r="GOT8" s="611"/>
      <c r="GOU8" s="611"/>
      <c r="GOV8" s="611"/>
      <c r="GOW8" s="611"/>
      <c r="GOX8" s="611"/>
      <c r="GOY8" s="611"/>
      <c r="GOZ8" s="611"/>
      <c r="GPA8" s="611"/>
      <c r="GPB8" s="611"/>
      <c r="GPC8" s="611"/>
      <c r="GPD8" s="611"/>
      <c r="GPE8" s="611"/>
      <c r="GPF8" s="611"/>
      <c r="GPG8" s="611"/>
      <c r="GPH8" s="611"/>
      <c r="GPI8" s="611"/>
      <c r="GPJ8" s="611"/>
      <c r="GPK8" s="611"/>
      <c r="GPL8" s="611"/>
      <c r="GPM8" s="611"/>
      <c r="GPN8" s="611"/>
      <c r="GPO8" s="611"/>
      <c r="GPP8" s="611"/>
      <c r="GPQ8" s="611"/>
      <c r="GPR8" s="611"/>
      <c r="GPS8" s="611"/>
      <c r="GPT8" s="611"/>
      <c r="GPU8" s="611"/>
      <c r="GPV8" s="611"/>
      <c r="GPW8" s="611"/>
      <c r="GPX8" s="611"/>
      <c r="GPY8" s="611"/>
      <c r="GPZ8" s="611"/>
      <c r="GQA8" s="611"/>
      <c r="GQB8" s="611"/>
      <c r="GQC8" s="611"/>
      <c r="GQD8" s="611"/>
      <c r="GQE8" s="611"/>
      <c r="GQF8" s="611"/>
      <c r="GQG8" s="611"/>
      <c r="GQH8" s="611"/>
      <c r="GQI8" s="611"/>
      <c r="GQJ8" s="611"/>
      <c r="GQK8" s="611"/>
      <c r="GQL8" s="611"/>
      <c r="GQM8" s="611"/>
      <c r="GQN8" s="611"/>
      <c r="GQO8" s="611"/>
      <c r="GQP8" s="611"/>
      <c r="GQQ8" s="611"/>
      <c r="GQR8" s="611"/>
      <c r="GQS8" s="611"/>
      <c r="GQT8" s="611"/>
      <c r="GQU8" s="611"/>
      <c r="GQV8" s="611"/>
      <c r="GQW8" s="611"/>
      <c r="GQX8" s="611"/>
      <c r="GQY8" s="611"/>
      <c r="GQZ8" s="611"/>
      <c r="GRA8" s="611"/>
      <c r="GRB8" s="611"/>
      <c r="GRC8" s="611"/>
      <c r="GRD8" s="611"/>
      <c r="GRE8" s="611"/>
      <c r="GRF8" s="611"/>
      <c r="GRG8" s="611"/>
      <c r="GRH8" s="611"/>
      <c r="GRI8" s="611"/>
      <c r="GRJ8" s="611"/>
      <c r="GRK8" s="611"/>
      <c r="GRL8" s="611"/>
      <c r="GRM8" s="611"/>
      <c r="GRN8" s="611"/>
      <c r="GRO8" s="611"/>
      <c r="GRP8" s="611"/>
      <c r="GRQ8" s="611"/>
      <c r="GRR8" s="611"/>
      <c r="GRS8" s="611"/>
      <c r="GRT8" s="611"/>
      <c r="GRU8" s="611"/>
      <c r="GRV8" s="611"/>
      <c r="GRW8" s="611"/>
      <c r="GRX8" s="611"/>
      <c r="GRY8" s="611"/>
      <c r="GRZ8" s="611"/>
      <c r="GSA8" s="611"/>
      <c r="GSB8" s="611"/>
      <c r="GSC8" s="611"/>
      <c r="GSD8" s="611"/>
      <c r="GSE8" s="611"/>
      <c r="GSF8" s="611"/>
      <c r="GSG8" s="611"/>
      <c r="GSH8" s="611"/>
      <c r="GSI8" s="611"/>
      <c r="GSJ8" s="611"/>
      <c r="GSK8" s="611"/>
      <c r="GSL8" s="611"/>
      <c r="GSM8" s="611"/>
      <c r="GSN8" s="611"/>
      <c r="GSO8" s="611"/>
      <c r="GSP8" s="611"/>
      <c r="GSQ8" s="611"/>
      <c r="GSR8" s="611"/>
      <c r="GSS8" s="611"/>
      <c r="GST8" s="611"/>
      <c r="GSU8" s="611"/>
      <c r="GSV8" s="611"/>
      <c r="GSW8" s="611"/>
      <c r="GSX8" s="611"/>
      <c r="GSY8" s="611"/>
      <c r="GSZ8" s="611"/>
      <c r="GTA8" s="611"/>
      <c r="GTB8" s="611"/>
      <c r="GTC8" s="611"/>
      <c r="GTD8" s="611"/>
      <c r="GTE8" s="611"/>
      <c r="GTF8" s="611"/>
      <c r="GTG8" s="611"/>
      <c r="GTH8" s="611"/>
      <c r="GTI8" s="611"/>
      <c r="GTJ8" s="611"/>
      <c r="GTK8" s="611"/>
      <c r="GTL8" s="611"/>
      <c r="GTM8" s="611"/>
      <c r="GTN8" s="611"/>
      <c r="GTO8" s="611"/>
      <c r="GTP8" s="611"/>
      <c r="GTQ8" s="611"/>
      <c r="GTR8" s="611"/>
      <c r="GTS8" s="611"/>
      <c r="GTT8" s="611"/>
      <c r="GTU8" s="611"/>
      <c r="GTV8" s="611"/>
      <c r="GTW8" s="611"/>
      <c r="GTX8" s="611"/>
      <c r="GTY8" s="611"/>
      <c r="GTZ8" s="611"/>
      <c r="GUA8" s="611"/>
      <c r="GUB8" s="611"/>
      <c r="GUC8" s="611"/>
      <c r="GUD8" s="611"/>
      <c r="GUE8" s="611"/>
      <c r="GUF8" s="611"/>
      <c r="GUG8" s="611"/>
      <c r="GUH8" s="611"/>
      <c r="GUI8" s="611"/>
      <c r="GUJ8" s="611"/>
      <c r="GUK8" s="611"/>
      <c r="GUL8" s="611"/>
      <c r="GUM8" s="611"/>
      <c r="GUN8" s="611"/>
      <c r="GUO8" s="611"/>
      <c r="GUP8" s="611"/>
      <c r="GUQ8" s="611"/>
      <c r="GUR8" s="611"/>
      <c r="GUS8" s="611"/>
      <c r="GUT8" s="611"/>
      <c r="GUU8" s="611"/>
      <c r="GUV8" s="611"/>
      <c r="GUW8" s="611"/>
      <c r="GUX8" s="611"/>
      <c r="GUY8" s="611"/>
      <c r="GUZ8" s="611"/>
      <c r="GVA8" s="611"/>
      <c r="GVB8" s="611"/>
      <c r="GVC8" s="611"/>
      <c r="GVD8" s="611"/>
      <c r="GVE8" s="611"/>
      <c r="GVF8" s="611"/>
      <c r="GVG8" s="611"/>
      <c r="GVH8" s="611"/>
      <c r="GVI8" s="611"/>
      <c r="GVJ8" s="611"/>
      <c r="GVK8" s="611"/>
      <c r="GVL8" s="611"/>
      <c r="GVM8" s="611"/>
      <c r="GVN8" s="611"/>
      <c r="GVO8" s="611"/>
      <c r="GVP8" s="611"/>
      <c r="GVQ8" s="611"/>
      <c r="GVR8" s="611"/>
      <c r="GVS8" s="611"/>
      <c r="GVT8" s="611"/>
      <c r="GVU8" s="611"/>
      <c r="GVV8" s="611"/>
      <c r="GVW8" s="611"/>
      <c r="GVX8" s="611"/>
      <c r="GVY8" s="611"/>
      <c r="GVZ8" s="611"/>
      <c r="GWA8" s="611"/>
      <c r="GWB8" s="611"/>
      <c r="GWC8" s="611"/>
      <c r="GWD8" s="611"/>
      <c r="GWE8" s="611"/>
      <c r="GWF8" s="611"/>
      <c r="GWG8" s="611"/>
      <c r="GWH8" s="611"/>
      <c r="GWI8" s="611"/>
      <c r="GWJ8" s="611"/>
      <c r="GWK8" s="611"/>
      <c r="GWL8" s="611"/>
      <c r="GWM8" s="611"/>
      <c r="GWN8" s="611"/>
      <c r="GWO8" s="611"/>
      <c r="GWP8" s="611"/>
      <c r="GWQ8" s="611"/>
      <c r="GWR8" s="611"/>
      <c r="GWS8" s="611"/>
      <c r="GWT8" s="611"/>
      <c r="GWU8" s="611"/>
      <c r="GWV8" s="611"/>
      <c r="GWW8" s="611"/>
      <c r="GWX8" s="611"/>
      <c r="GWY8" s="611"/>
      <c r="GWZ8" s="611"/>
      <c r="GXA8" s="611"/>
      <c r="GXB8" s="611"/>
      <c r="GXC8" s="611"/>
      <c r="GXD8" s="611"/>
      <c r="GXE8" s="611"/>
      <c r="GXF8" s="611"/>
      <c r="GXG8" s="611"/>
      <c r="GXH8" s="611"/>
      <c r="GXI8" s="611"/>
      <c r="GXJ8" s="611"/>
      <c r="GXK8" s="611"/>
      <c r="GXL8" s="611"/>
      <c r="GXM8" s="611"/>
      <c r="GXN8" s="611"/>
      <c r="GXO8" s="611"/>
      <c r="GXP8" s="611"/>
      <c r="GXQ8" s="611"/>
      <c r="GXR8" s="611"/>
      <c r="GXS8" s="611"/>
      <c r="GXT8" s="611"/>
      <c r="GXU8" s="611"/>
      <c r="GXV8" s="611"/>
      <c r="GXW8" s="611"/>
      <c r="GXX8" s="611"/>
      <c r="GXY8" s="611"/>
      <c r="GXZ8" s="611"/>
      <c r="GYA8" s="611"/>
      <c r="GYB8" s="611"/>
      <c r="GYC8" s="611"/>
      <c r="GYD8" s="611"/>
      <c r="GYE8" s="611"/>
      <c r="GYF8" s="611"/>
      <c r="GYG8" s="611"/>
      <c r="GYH8" s="611"/>
      <c r="GYI8" s="611"/>
      <c r="GYJ8" s="611"/>
      <c r="GYK8" s="611"/>
      <c r="GYL8" s="611"/>
      <c r="GYM8" s="611"/>
      <c r="GYN8" s="611"/>
      <c r="GYO8" s="611"/>
      <c r="GYP8" s="611"/>
      <c r="GYQ8" s="611"/>
      <c r="GYR8" s="611"/>
      <c r="GYS8" s="611"/>
      <c r="GYT8" s="611"/>
      <c r="GYU8" s="611"/>
      <c r="GYV8" s="611"/>
      <c r="GYW8" s="611"/>
      <c r="GYX8" s="611"/>
      <c r="GYY8" s="611"/>
      <c r="GYZ8" s="611"/>
      <c r="GZA8" s="611"/>
      <c r="GZB8" s="611"/>
      <c r="GZC8" s="611"/>
      <c r="GZD8" s="611"/>
      <c r="GZE8" s="611"/>
      <c r="GZF8" s="611"/>
      <c r="GZG8" s="611"/>
      <c r="GZH8" s="611"/>
      <c r="GZI8" s="611"/>
      <c r="GZJ8" s="611"/>
      <c r="GZK8" s="611"/>
      <c r="GZL8" s="611"/>
      <c r="GZM8" s="611"/>
      <c r="GZN8" s="611"/>
      <c r="GZO8" s="611"/>
      <c r="GZP8" s="611"/>
      <c r="GZQ8" s="611"/>
      <c r="GZR8" s="611"/>
      <c r="GZS8" s="611"/>
      <c r="GZT8" s="611"/>
      <c r="GZU8" s="611"/>
      <c r="GZV8" s="611"/>
      <c r="GZW8" s="611"/>
      <c r="GZX8" s="611"/>
      <c r="GZY8" s="611"/>
      <c r="GZZ8" s="611"/>
      <c r="HAA8" s="611"/>
      <c r="HAB8" s="611"/>
      <c r="HAC8" s="611"/>
      <c r="HAD8" s="611"/>
      <c r="HAE8" s="611"/>
      <c r="HAF8" s="611"/>
      <c r="HAG8" s="611"/>
      <c r="HAH8" s="611"/>
      <c r="HAI8" s="611"/>
      <c r="HAJ8" s="611"/>
      <c r="HAK8" s="611"/>
      <c r="HAL8" s="611"/>
      <c r="HAM8" s="611"/>
      <c r="HAN8" s="611"/>
      <c r="HAO8" s="611"/>
      <c r="HAP8" s="611"/>
      <c r="HAQ8" s="611"/>
      <c r="HAR8" s="611"/>
      <c r="HAS8" s="611"/>
      <c r="HAT8" s="611"/>
      <c r="HAU8" s="611"/>
      <c r="HAV8" s="611"/>
      <c r="HAW8" s="611"/>
      <c r="HAX8" s="611"/>
      <c r="HAY8" s="611"/>
      <c r="HAZ8" s="611"/>
      <c r="HBA8" s="611"/>
      <c r="HBB8" s="611"/>
      <c r="HBC8" s="611"/>
      <c r="HBD8" s="611"/>
      <c r="HBE8" s="611"/>
      <c r="HBF8" s="611"/>
      <c r="HBG8" s="611"/>
      <c r="HBH8" s="611"/>
      <c r="HBI8" s="611"/>
      <c r="HBJ8" s="611"/>
      <c r="HBK8" s="611"/>
      <c r="HBL8" s="611"/>
      <c r="HBM8" s="611"/>
      <c r="HBN8" s="611"/>
      <c r="HBO8" s="611"/>
      <c r="HBP8" s="611"/>
      <c r="HBQ8" s="611"/>
      <c r="HBR8" s="611"/>
      <c r="HBS8" s="611"/>
      <c r="HBT8" s="611"/>
      <c r="HBU8" s="611"/>
      <c r="HBV8" s="611"/>
      <c r="HBW8" s="611"/>
      <c r="HBX8" s="611"/>
      <c r="HBY8" s="611"/>
      <c r="HBZ8" s="611"/>
      <c r="HCA8" s="611"/>
      <c r="HCB8" s="611"/>
      <c r="HCC8" s="611"/>
      <c r="HCD8" s="611"/>
      <c r="HCE8" s="611"/>
      <c r="HCF8" s="611"/>
      <c r="HCG8" s="611"/>
      <c r="HCH8" s="611"/>
      <c r="HCI8" s="611"/>
      <c r="HCJ8" s="611"/>
      <c r="HCK8" s="611"/>
      <c r="HCL8" s="611"/>
      <c r="HCM8" s="611"/>
      <c r="HCN8" s="611"/>
      <c r="HCO8" s="611"/>
      <c r="HCP8" s="611"/>
      <c r="HCQ8" s="611"/>
      <c r="HCR8" s="611"/>
      <c r="HCS8" s="611"/>
      <c r="HCT8" s="611"/>
      <c r="HCU8" s="611"/>
      <c r="HCV8" s="611"/>
      <c r="HCW8" s="611"/>
      <c r="HCX8" s="611"/>
      <c r="HCY8" s="611"/>
      <c r="HCZ8" s="611"/>
      <c r="HDA8" s="611"/>
      <c r="HDB8" s="611"/>
      <c r="HDC8" s="611"/>
      <c r="HDD8" s="611"/>
      <c r="HDE8" s="611"/>
      <c r="HDF8" s="611"/>
      <c r="HDG8" s="611"/>
      <c r="HDH8" s="611"/>
      <c r="HDI8" s="611"/>
      <c r="HDJ8" s="611"/>
      <c r="HDK8" s="611"/>
      <c r="HDL8" s="611"/>
      <c r="HDM8" s="611"/>
      <c r="HDN8" s="611"/>
      <c r="HDO8" s="611"/>
      <c r="HDP8" s="611"/>
      <c r="HDQ8" s="611"/>
      <c r="HDR8" s="611"/>
      <c r="HDS8" s="611"/>
      <c r="HDT8" s="611"/>
      <c r="HDU8" s="611"/>
      <c r="HDV8" s="611"/>
      <c r="HDW8" s="611"/>
      <c r="HDX8" s="611"/>
      <c r="HDY8" s="611"/>
      <c r="HDZ8" s="611"/>
      <c r="HEA8" s="611"/>
      <c r="HEB8" s="611"/>
      <c r="HEC8" s="611"/>
      <c r="HED8" s="611"/>
      <c r="HEE8" s="611"/>
      <c r="HEF8" s="611"/>
      <c r="HEG8" s="611"/>
      <c r="HEH8" s="611"/>
      <c r="HEI8" s="611"/>
      <c r="HEJ8" s="611"/>
      <c r="HEK8" s="611"/>
      <c r="HEL8" s="611"/>
      <c r="HEM8" s="611"/>
      <c r="HEN8" s="611"/>
      <c r="HEO8" s="611"/>
      <c r="HEP8" s="611"/>
      <c r="HEQ8" s="611"/>
      <c r="HER8" s="611"/>
      <c r="HES8" s="611"/>
      <c r="HET8" s="611"/>
      <c r="HEU8" s="611"/>
      <c r="HEV8" s="611"/>
      <c r="HEW8" s="611"/>
      <c r="HEX8" s="611"/>
      <c r="HEY8" s="611"/>
      <c r="HEZ8" s="611"/>
      <c r="HFA8" s="611"/>
      <c r="HFB8" s="611"/>
      <c r="HFC8" s="611"/>
      <c r="HFD8" s="611"/>
      <c r="HFE8" s="611"/>
      <c r="HFF8" s="611"/>
      <c r="HFG8" s="611"/>
      <c r="HFH8" s="611"/>
      <c r="HFI8" s="611"/>
      <c r="HFJ8" s="611"/>
      <c r="HFK8" s="611"/>
      <c r="HFL8" s="611"/>
      <c r="HFM8" s="611"/>
      <c r="HFN8" s="611"/>
      <c r="HFO8" s="611"/>
      <c r="HFP8" s="611"/>
      <c r="HFQ8" s="611"/>
      <c r="HFR8" s="611"/>
      <c r="HFS8" s="611"/>
      <c r="HFT8" s="611"/>
      <c r="HFU8" s="611"/>
      <c r="HFV8" s="611"/>
      <c r="HFW8" s="611"/>
      <c r="HFX8" s="611"/>
      <c r="HFY8" s="611"/>
      <c r="HFZ8" s="611"/>
      <c r="HGA8" s="611"/>
      <c r="HGB8" s="611"/>
      <c r="HGC8" s="611"/>
      <c r="HGD8" s="611"/>
      <c r="HGE8" s="611"/>
      <c r="HGF8" s="611"/>
      <c r="HGG8" s="611"/>
      <c r="HGH8" s="611"/>
      <c r="HGI8" s="611"/>
      <c r="HGJ8" s="611"/>
      <c r="HGK8" s="611"/>
      <c r="HGL8" s="611"/>
      <c r="HGM8" s="611"/>
      <c r="HGN8" s="611"/>
      <c r="HGO8" s="611"/>
      <c r="HGP8" s="611"/>
      <c r="HGQ8" s="611"/>
      <c r="HGR8" s="611"/>
      <c r="HGS8" s="611"/>
      <c r="HGT8" s="611"/>
      <c r="HGU8" s="611"/>
      <c r="HGV8" s="611"/>
      <c r="HGW8" s="611"/>
      <c r="HGX8" s="611"/>
      <c r="HGY8" s="611"/>
      <c r="HGZ8" s="611"/>
      <c r="HHA8" s="611"/>
      <c r="HHB8" s="611"/>
      <c r="HHC8" s="611"/>
      <c r="HHD8" s="611"/>
      <c r="HHE8" s="611"/>
      <c r="HHF8" s="611"/>
      <c r="HHG8" s="611"/>
      <c r="HHH8" s="611"/>
      <c r="HHI8" s="611"/>
      <c r="HHJ8" s="611"/>
      <c r="HHK8" s="611"/>
      <c r="HHL8" s="611"/>
      <c r="HHM8" s="611"/>
      <c r="HHN8" s="611"/>
      <c r="HHO8" s="611"/>
      <c r="HHP8" s="611"/>
      <c r="HHQ8" s="611"/>
      <c r="HHR8" s="611"/>
      <c r="HHS8" s="611"/>
      <c r="HHT8" s="611"/>
      <c r="HHU8" s="611"/>
      <c r="HHV8" s="611"/>
      <c r="HHW8" s="611"/>
      <c r="HHX8" s="611"/>
      <c r="HHY8" s="611"/>
      <c r="HHZ8" s="611"/>
      <c r="HIA8" s="611"/>
      <c r="HIB8" s="611"/>
      <c r="HIC8" s="611"/>
      <c r="HID8" s="611"/>
      <c r="HIE8" s="611"/>
      <c r="HIF8" s="611"/>
      <c r="HIG8" s="611"/>
      <c r="HIH8" s="611"/>
      <c r="HII8" s="611"/>
      <c r="HIJ8" s="611"/>
      <c r="HIK8" s="611"/>
      <c r="HIL8" s="611"/>
      <c r="HIM8" s="611"/>
      <c r="HIN8" s="611"/>
      <c r="HIO8" s="611"/>
      <c r="HIP8" s="611"/>
      <c r="HIQ8" s="611"/>
      <c r="HIR8" s="611"/>
      <c r="HIS8" s="611"/>
      <c r="HIT8" s="611"/>
      <c r="HIU8" s="611"/>
      <c r="HIV8" s="611"/>
      <c r="HIW8" s="611"/>
      <c r="HIX8" s="611"/>
      <c r="HIY8" s="611"/>
      <c r="HIZ8" s="611"/>
      <c r="HJA8" s="611"/>
      <c r="HJB8" s="611"/>
      <c r="HJC8" s="611"/>
      <c r="HJD8" s="611"/>
      <c r="HJE8" s="611"/>
      <c r="HJF8" s="611"/>
      <c r="HJG8" s="611"/>
      <c r="HJH8" s="611"/>
      <c r="HJI8" s="611"/>
      <c r="HJJ8" s="611"/>
      <c r="HJK8" s="611"/>
      <c r="HJL8" s="611"/>
      <c r="HJM8" s="611"/>
      <c r="HJN8" s="611"/>
      <c r="HJO8" s="611"/>
      <c r="HJP8" s="611"/>
      <c r="HJQ8" s="611"/>
      <c r="HJR8" s="611"/>
      <c r="HJS8" s="611"/>
      <c r="HJT8" s="611"/>
      <c r="HJU8" s="611"/>
      <c r="HJV8" s="611"/>
      <c r="HJW8" s="611"/>
      <c r="HJX8" s="611"/>
      <c r="HJY8" s="611"/>
      <c r="HJZ8" s="611"/>
      <c r="HKA8" s="611"/>
      <c r="HKB8" s="611"/>
      <c r="HKC8" s="611"/>
      <c r="HKD8" s="611"/>
      <c r="HKE8" s="611"/>
      <c r="HKF8" s="611"/>
      <c r="HKG8" s="611"/>
      <c r="HKH8" s="611"/>
      <c r="HKI8" s="611"/>
      <c r="HKJ8" s="611"/>
      <c r="HKK8" s="611"/>
      <c r="HKL8" s="611"/>
      <c r="HKM8" s="611"/>
      <c r="HKN8" s="611"/>
      <c r="HKO8" s="611"/>
      <c r="HKP8" s="611"/>
      <c r="HKQ8" s="611"/>
      <c r="HKR8" s="611"/>
      <c r="HKS8" s="611"/>
      <c r="HKT8" s="611"/>
      <c r="HKU8" s="611"/>
      <c r="HKV8" s="611"/>
      <c r="HKW8" s="611"/>
      <c r="HKX8" s="611"/>
      <c r="HKY8" s="611"/>
      <c r="HKZ8" s="611"/>
      <c r="HLA8" s="611"/>
      <c r="HLB8" s="611"/>
      <c r="HLC8" s="611"/>
      <c r="HLD8" s="611"/>
      <c r="HLE8" s="611"/>
      <c r="HLF8" s="611"/>
      <c r="HLG8" s="611"/>
      <c r="HLH8" s="611"/>
      <c r="HLI8" s="611"/>
      <c r="HLJ8" s="611"/>
      <c r="HLK8" s="611"/>
      <c r="HLL8" s="611"/>
      <c r="HLM8" s="611"/>
      <c r="HLN8" s="611"/>
      <c r="HLO8" s="611"/>
      <c r="HLP8" s="611"/>
      <c r="HLQ8" s="611"/>
      <c r="HLR8" s="611"/>
      <c r="HLS8" s="611"/>
      <c r="HLT8" s="611"/>
      <c r="HLU8" s="611"/>
      <c r="HLV8" s="611"/>
      <c r="HLW8" s="611"/>
      <c r="HLX8" s="611"/>
      <c r="HLY8" s="611"/>
      <c r="HLZ8" s="611"/>
      <c r="HMA8" s="611"/>
      <c r="HMB8" s="611"/>
      <c r="HMC8" s="611"/>
      <c r="HMD8" s="611"/>
      <c r="HME8" s="611"/>
      <c r="HMF8" s="611"/>
      <c r="HMG8" s="611"/>
      <c r="HMH8" s="611"/>
      <c r="HMI8" s="611"/>
      <c r="HMJ8" s="611"/>
      <c r="HMK8" s="611"/>
      <c r="HML8" s="611"/>
      <c r="HMM8" s="611"/>
      <c r="HMN8" s="611"/>
      <c r="HMO8" s="611"/>
      <c r="HMP8" s="611"/>
      <c r="HMQ8" s="611"/>
      <c r="HMR8" s="611"/>
      <c r="HMS8" s="611"/>
      <c r="HMT8" s="611"/>
      <c r="HMU8" s="611"/>
      <c r="HMV8" s="611"/>
      <c r="HMW8" s="611"/>
      <c r="HMX8" s="611"/>
      <c r="HMY8" s="611"/>
      <c r="HMZ8" s="611"/>
      <c r="HNA8" s="611"/>
      <c r="HNB8" s="611"/>
      <c r="HNC8" s="611"/>
      <c r="HND8" s="611"/>
      <c r="HNE8" s="611"/>
      <c r="HNF8" s="611"/>
      <c r="HNG8" s="611"/>
      <c r="HNH8" s="611"/>
      <c r="HNI8" s="611"/>
      <c r="HNJ8" s="611"/>
      <c r="HNK8" s="611"/>
      <c r="HNL8" s="611"/>
      <c r="HNM8" s="611"/>
      <c r="HNN8" s="611"/>
      <c r="HNO8" s="611"/>
      <c r="HNP8" s="611"/>
      <c r="HNQ8" s="611"/>
      <c r="HNR8" s="611"/>
      <c r="HNS8" s="611"/>
      <c r="HNT8" s="611"/>
      <c r="HNU8" s="611"/>
      <c r="HNV8" s="611"/>
      <c r="HNW8" s="611"/>
      <c r="HNX8" s="611"/>
      <c r="HNY8" s="611"/>
      <c r="HNZ8" s="611"/>
      <c r="HOA8" s="611"/>
      <c r="HOB8" s="611"/>
      <c r="HOC8" s="611"/>
      <c r="HOD8" s="611"/>
      <c r="HOE8" s="611"/>
      <c r="HOF8" s="611"/>
      <c r="HOG8" s="611"/>
      <c r="HOH8" s="611"/>
      <c r="HOI8" s="611"/>
      <c r="HOJ8" s="611"/>
      <c r="HOK8" s="611"/>
      <c r="HOL8" s="611"/>
      <c r="HOM8" s="611"/>
      <c r="HON8" s="611"/>
      <c r="HOO8" s="611"/>
      <c r="HOP8" s="611"/>
      <c r="HOQ8" s="611"/>
      <c r="HOR8" s="611"/>
      <c r="HOS8" s="611"/>
      <c r="HOT8" s="611"/>
      <c r="HOU8" s="611"/>
      <c r="HOV8" s="611"/>
      <c r="HOW8" s="611"/>
      <c r="HOX8" s="611"/>
      <c r="HOY8" s="611"/>
      <c r="HOZ8" s="611"/>
      <c r="HPA8" s="611"/>
      <c r="HPB8" s="611"/>
      <c r="HPC8" s="611"/>
      <c r="HPD8" s="611"/>
      <c r="HPE8" s="611"/>
      <c r="HPF8" s="611"/>
      <c r="HPG8" s="611"/>
      <c r="HPH8" s="611"/>
      <c r="HPI8" s="611"/>
      <c r="HPJ8" s="611"/>
      <c r="HPK8" s="611"/>
      <c r="HPL8" s="611"/>
      <c r="HPM8" s="611"/>
      <c r="HPN8" s="611"/>
      <c r="HPO8" s="611"/>
      <c r="HPP8" s="611"/>
      <c r="HPQ8" s="611"/>
      <c r="HPR8" s="611"/>
      <c r="HPS8" s="611"/>
      <c r="HPT8" s="611"/>
      <c r="HPU8" s="611"/>
      <c r="HPV8" s="611"/>
      <c r="HPW8" s="611"/>
      <c r="HPX8" s="611"/>
      <c r="HPY8" s="611"/>
      <c r="HPZ8" s="611"/>
      <c r="HQA8" s="611"/>
      <c r="HQB8" s="611"/>
      <c r="HQC8" s="611"/>
      <c r="HQD8" s="611"/>
      <c r="HQE8" s="611"/>
      <c r="HQF8" s="611"/>
      <c r="HQG8" s="611"/>
      <c r="HQH8" s="611"/>
      <c r="HQI8" s="611"/>
      <c r="HQJ8" s="611"/>
      <c r="HQK8" s="611"/>
      <c r="HQL8" s="611"/>
      <c r="HQM8" s="611"/>
      <c r="HQN8" s="611"/>
      <c r="HQO8" s="611"/>
      <c r="HQP8" s="611"/>
      <c r="HQQ8" s="611"/>
      <c r="HQR8" s="611"/>
      <c r="HQS8" s="611"/>
      <c r="HQT8" s="611"/>
      <c r="HQU8" s="611"/>
      <c r="HQV8" s="611"/>
      <c r="HQW8" s="611"/>
      <c r="HQX8" s="611"/>
      <c r="HQY8" s="611"/>
      <c r="HQZ8" s="611"/>
      <c r="HRA8" s="611"/>
      <c r="HRB8" s="611"/>
      <c r="HRC8" s="611"/>
      <c r="HRD8" s="611"/>
      <c r="HRE8" s="611"/>
      <c r="HRF8" s="611"/>
      <c r="HRG8" s="611"/>
      <c r="HRH8" s="611"/>
      <c r="HRI8" s="611"/>
      <c r="HRJ8" s="611"/>
      <c r="HRK8" s="611"/>
      <c r="HRL8" s="611"/>
      <c r="HRM8" s="611"/>
      <c r="HRN8" s="611"/>
      <c r="HRO8" s="611"/>
      <c r="HRP8" s="611"/>
      <c r="HRQ8" s="611"/>
      <c r="HRR8" s="611"/>
      <c r="HRS8" s="611"/>
      <c r="HRT8" s="611"/>
      <c r="HRU8" s="611"/>
      <c r="HRV8" s="611"/>
      <c r="HRW8" s="611"/>
      <c r="HRX8" s="611"/>
      <c r="HRY8" s="611"/>
      <c r="HRZ8" s="611"/>
      <c r="HSA8" s="611"/>
      <c r="HSB8" s="611"/>
      <c r="HSC8" s="611"/>
      <c r="HSD8" s="611"/>
      <c r="HSE8" s="611"/>
      <c r="HSF8" s="611"/>
      <c r="HSG8" s="611"/>
      <c r="HSH8" s="611"/>
      <c r="HSI8" s="611"/>
      <c r="HSJ8" s="611"/>
      <c r="HSK8" s="611"/>
      <c r="HSL8" s="611"/>
      <c r="HSM8" s="611"/>
      <c r="HSN8" s="611"/>
      <c r="HSO8" s="611"/>
      <c r="HSP8" s="611"/>
      <c r="HSQ8" s="611"/>
      <c r="HSR8" s="611"/>
      <c r="HSS8" s="611"/>
      <c r="HST8" s="611"/>
      <c r="HSU8" s="611"/>
      <c r="HSV8" s="611"/>
      <c r="HSW8" s="611"/>
      <c r="HSX8" s="611"/>
      <c r="HSY8" s="611"/>
      <c r="HSZ8" s="611"/>
      <c r="HTA8" s="611"/>
      <c r="HTB8" s="611"/>
      <c r="HTC8" s="611"/>
      <c r="HTD8" s="611"/>
      <c r="HTE8" s="611"/>
      <c r="HTF8" s="611"/>
      <c r="HTG8" s="611"/>
      <c r="HTH8" s="611"/>
      <c r="HTI8" s="611"/>
      <c r="HTJ8" s="611"/>
      <c r="HTK8" s="611"/>
      <c r="HTL8" s="611"/>
      <c r="HTM8" s="611"/>
      <c r="HTN8" s="611"/>
      <c r="HTO8" s="611"/>
      <c r="HTP8" s="611"/>
      <c r="HTQ8" s="611"/>
      <c r="HTR8" s="611"/>
      <c r="HTS8" s="611"/>
      <c r="HTT8" s="611"/>
      <c r="HTU8" s="611"/>
      <c r="HTV8" s="611"/>
      <c r="HTW8" s="611"/>
      <c r="HTX8" s="611"/>
      <c r="HTY8" s="611"/>
      <c r="HTZ8" s="611"/>
      <c r="HUA8" s="611"/>
      <c r="HUB8" s="611"/>
      <c r="HUC8" s="611"/>
      <c r="HUD8" s="611"/>
      <c r="HUE8" s="611"/>
      <c r="HUF8" s="611"/>
      <c r="HUG8" s="611"/>
      <c r="HUH8" s="611"/>
      <c r="HUI8" s="611"/>
      <c r="HUJ8" s="611"/>
      <c r="HUK8" s="611"/>
      <c r="HUL8" s="611"/>
      <c r="HUM8" s="611"/>
      <c r="HUN8" s="611"/>
      <c r="HUO8" s="611"/>
      <c r="HUP8" s="611"/>
      <c r="HUQ8" s="611"/>
      <c r="HUR8" s="611"/>
      <c r="HUS8" s="611"/>
      <c r="HUT8" s="611"/>
      <c r="HUU8" s="611"/>
      <c r="HUV8" s="611"/>
      <c r="HUW8" s="611"/>
      <c r="HUX8" s="611"/>
      <c r="HUY8" s="611"/>
      <c r="HUZ8" s="611"/>
      <c r="HVA8" s="611"/>
      <c r="HVB8" s="611"/>
      <c r="HVC8" s="611"/>
      <c r="HVD8" s="611"/>
      <c r="HVE8" s="611"/>
      <c r="HVF8" s="611"/>
      <c r="HVG8" s="611"/>
      <c r="HVH8" s="611"/>
      <c r="HVI8" s="611"/>
      <c r="HVJ8" s="611"/>
      <c r="HVK8" s="611"/>
      <c r="HVL8" s="611"/>
      <c r="HVM8" s="611"/>
      <c r="HVN8" s="611"/>
      <c r="HVO8" s="611"/>
      <c r="HVP8" s="611"/>
      <c r="HVQ8" s="611"/>
      <c r="HVR8" s="611"/>
      <c r="HVS8" s="611"/>
      <c r="HVT8" s="611"/>
      <c r="HVU8" s="611"/>
      <c r="HVV8" s="611"/>
      <c r="HVW8" s="611"/>
      <c r="HVX8" s="611"/>
      <c r="HVY8" s="611"/>
      <c r="HVZ8" s="611"/>
      <c r="HWA8" s="611"/>
      <c r="HWB8" s="611"/>
      <c r="HWC8" s="611"/>
      <c r="HWD8" s="611"/>
      <c r="HWE8" s="611"/>
      <c r="HWF8" s="611"/>
      <c r="HWG8" s="611"/>
      <c r="HWH8" s="611"/>
      <c r="HWI8" s="611"/>
      <c r="HWJ8" s="611"/>
      <c r="HWK8" s="611"/>
      <c r="HWL8" s="611"/>
      <c r="HWM8" s="611"/>
      <c r="HWN8" s="611"/>
      <c r="HWO8" s="611"/>
      <c r="HWP8" s="611"/>
      <c r="HWQ8" s="611"/>
      <c r="HWR8" s="611"/>
      <c r="HWS8" s="611"/>
      <c r="HWT8" s="611"/>
      <c r="HWU8" s="611"/>
      <c r="HWV8" s="611"/>
      <c r="HWW8" s="611"/>
      <c r="HWX8" s="611"/>
      <c r="HWY8" s="611"/>
      <c r="HWZ8" s="611"/>
      <c r="HXA8" s="611"/>
      <c r="HXB8" s="611"/>
      <c r="HXC8" s="611"/>
      <c r="HXD8" s="611"/>
      <c r="HXE8" s="611"/>
      <c r="HXF8" s="611"/>
      <c r="HXG8" s="611"/>
      <c r="HXH8" s="611"/>
      <c r="HXI8" s="611"/>
      <c r="HXJ8" s="611"/>
      <c r="HXK8" s="611"/>
      <c r="HXL8" s="611"/>
      <c r="HXM8" s="611"/>
      <c r="HXN8" s="611"/>
      <c r="HXO8" s="611"/>
      <c r="HXP8" s="611"/>
      <c r="HXQ8" s="611"/>
      <c r="HXR8" s="611"/>
      <c r="HXS8" s="611"/>
      <c r="HXT8" s="611"/>
      <c r="HXU8" s="611"/>
      <c r="HXV8" s="611"/>
      <c r="HXW8" s="611"/>
      <c r="HXX8" s="611"/>
      <c r="HXY8" s="611"/>
      <c r="HXZ8" s="611"/>
      <c r="HYA8" s="611"/>
      <c r="HYB8" s="611"/>
      <c r="HYC8" s="611"/>
      <c r="HYD8" s="611"/>
      <c r="HYE8" s="611"/>
      <c r="HYF8" s="611"/>
      <c r="HYG8" s="611"/>
      <c r="HYH8" s="611"/>
      <c r="HYI8" s="611"/>
      <c r="HYJ8" s="611"/>
      <c r="HYK8" s="611"/>
      <c r="HYL8" s="611"/>
      <c r="HYM8" s="611"/>
      <c r="HYN8" s="611"/>
      <c r="HYO8" s="611"/>
      <c r="HYP8" s="611"/>
      <c r="HYQ8" s="611"/>
      <c r="HYR8" s="611"/>
      <c r="HYS8" s="611"/>
      <c r="HYT8" s="611"/>
      <c r="HYU8" s="611"/>
      <c r="HYV8" s="611"/>
      <c r="HYW8" s="611"/>
      <c r="HYX8" s="611"/>
      <c r="HYY8" s="611"/>
      <c r="HYZ8" s="611"/>
      <c r="HZA8" s="611"/>
      <c r="HZB8" s="611"/>
      <c r="HZC8" s="611"/>
      <c r="HZD8" s="611"/>
      <c r="HZE8" s="611"/>
      <c r="HZF8" s="611"/>
      <c r="HZG8" s="611"/>
      <c r="HZH8" s="611"/>
      <c r="HZI8" s="611"/>
      <c r="HZJ8" s="611"/>
      <c r="HZK8" s="611"/>
      <c r="HZL8" s="611"/>
      <c r="HZM8" s="611"/>
      <c r="HZN8" s="611"/>
      <c r="HZO8" s="611"/>
      <c r="HZP8" s="611"/>
      <c r="HZQ8" s="611"/>
      <c r="HZR8" s="611"/>
      <c r="HZS8" s="611"/>
      <c r="HZT8" s="611"/>
      <c r="HZU8" s="611"/>
      <c r="HZV8" s="611"/>
      <c r="HZW8" s="611"/>
      <c r="HZX8" s="611"/>
      <c r="HZY8" s="611"/>
      <c r="HZZ8" s="611"/>
      <c r="IAA8" s="611"/>
      <c r="IAB8" s="611"/>
      <c r="IAC8" s="611"/>
      <c r="IAD8" s="611"/>
      <c r="IAE8" s="611"/>
      <c r="IAF8" s="611"/>
      <c r="IAG8" s="611"/>
      <c r="IAH8" s="611"/>
      <c r="IAI8" s="611"/>
      <c r="IAJ8" s="611"/>
      <c r="IAK8" s="611"/>
      <c r="IAL8" s="611"/>
      <c r="IAM8" s="611"/>
      <c r="IAN8" s="611"/>
      <c r="IAO8" s="611"/>
      <c r="IAP8" s="611"/>
      <c r="IAQ8" s="611"/>
      <c r="IAR8" s="611"/>
      <c r="IAS8" s="611"/>
      <c r="IAT8" s="611"/>
      <c r="IAU8" s="611"/>
      <c r="IAV8" s="611"/>
      <c r="IAW8" s="611"/>
      <c r="IAX8" s="611"/>
      <c r="IAY8" s="611"/>
      <c r="IAZ8" s="611"/>
      <c r="IBA8" s="611"/>
      <c r="IBB8" s="611"/>
      <c r="IBC8" s="611"/>
      <c r="IBD8" s="611"/>
      <c r="IBE8" s="611"/>
      <c r="IBF8" s="611"/>
      <c r="IBG8" s="611"/>
      <c r="IBH8" s="611"/>
      <c r="IBI8" s="611"/>
      <c r="IBJ8" s="611"/>
      <c r="IBK8" s="611"/>
      <c r="IBL8" s="611"/>
      <c r="IBM8" s="611"/>
      <c r="IBN8" s="611"/>
      <c r="IBO8" s="611"/>
      <c r="IBP8" s="611"/>
      <c r="IBQ8" s="611"/>
      <c r="IBR8" s="611"/>
      <c r="IBS8" s="611"/>
      <c r="IBT8" s="611"/>
      <c r="IBU8" s="611"/>
      <c r="IBV8" s="611"/>
      <c r="IBW8" s="611"/>
      <c r="IBX8" s="611"/>
      <c r="IBY8" s="611"/>
      <c r="IBZ8" s="611"/>
      <c r="ICA8" s="611"/>
      <c r="ICB8" s="611"/>
      <c r="ICC8" s="611"/>
      <c r="ICD8" s="611"/>
      <c r="ICE8" s="611"/>
      <c r="ICF8" s="611"/>
      <c r="ICG8" s="611"/>
      <c r="ICH8" s="611"/>
      <c r="ICI8" s="611"/>
      <c r="ICJ8" s="611"/>
      <c r="ICK8" s="611"/>
      <c r="ICL8" s="611"/>
      <c r="ICM8" s="611"/>
      <c r="ICN8" s="611"/>
      <c r="ICO8" s="611"/>
      <c r="ICP8" s="611"/>
      <c r="ICQ8" s="611"/>
      <c r="ICR8" s="611"/>
      <c r="ICS8" s="611"/>
      <c r="ICT8" s="611"/>
      <c r="ICU8" s="611"/>
      <c r="ICV8" s="611"/>
      <c r="ICW8" s="611"/>
      <c r="ICX8" s="611"/>
      <c r="ICY8" s="611"/>
      <c r="ICZ8" s="611"/>
      <c r="IDA8" s="611"/>
      <c r="IDB8" s="611"/>
      <c r="IDC8" s="611"/>
      <c r="IDD8" s="611"/>
      <c r="IDE8" s="611"/>
      <c r="IDF8" s="611"/>
      <c r="IDG8" s="611"/>
      <c r="IDH8" s="611"/>
      <c r="IDI8" s="611"/>
      <c r="IDJ8" s="611"/>
      <c r="IDK8" s="611"/>
      <c r="IDL8" s="611"/>
      <c r="IDM8" s="611"/>
      <c r="IDN8" s="611"/>
      <c r="IDO8" s="611"/>
      <c r="IDP8" s="611"/>
      <c r="IDQ8" s="611"/>
      <c r="IDR8" s="611"/>
      <c r="IDS8" s="611"/>
      <c r="IDT8" s="611"/>
      <c r="IDU8" s="611"/>
      <c r="IDV8" s="611"/>
      <c r="IDW8" s="611"/>
      <c r="IDX8" s="611"/>
      <c r="IDY8" s="611"/>
      <c r="IDZ8" s="611"/>
      <c r="IEA8" s="611"/>
      <c r="IEB8" s="611"/>
      <c r="IEC8" s="611"/>
      <c r="IED8" s="611"/>
      <c r="IEE8" s="611"/>
      <c r="IEF8" s="611"/>
      <c r="IEG8" s="611"/>
      <c r="IEH8" s="611"/>
      <c r="IEI8" s="611"/>
      <c r="IEJ8" s="611"/>
      <c r="IEK8" s="611"/>
      <c r="IEL8" s="611"/>
      <c r="IEM8" s="611"/>
      <c r="IEN8" s="611"/>
      <c r="IEO8" s="611"/>
      <c r="IEP8" s="611"/>
      <c r="IEQ8" s="611"/>
      <c r="IER8" s="611"/>
      <c r="IES8" s="611"/>
      <c r="IET8" s="611"/>
      <c r="IEU8" s="611"/>
      <c r="IEV8" s="611"/>
      <c r="IEW8" s="611"/>
      <c r="IEX8" s="611"/>
      <c r="IEY8" s="611"/>
      <c r="IEZ8" s="611"/>
      <c r="IFA8" s="611"/>
      <c r="IFB8" s="611"/>
      <c r="IFC8" s="611"/>
      <c r="IFD8" s="611"/>
      <c r="IFE8" s="611"/>
      <c r="IFF8" s="611"/>
      <c r="IFG8" s="611"/>
      <c r="IFH8" s="611"/>
      <c r="IFI8" s="611"/>
      <c r="IFJ8" s="611"/>
      <c r="IFK8" s="611"/>
      <c r="IFL8" s="611"/>
      <c r="IFM8" s="611"/>
      <c r="IFN8" s="611"/>
      <c r="IFO8" s="611"/>
      <c r="IFP8" s="611"/>
      <c r="IFQ8" s="611"/>
      <c r="IFR8" s="611"/>
      <c r="IFS8" s="611"/>
      <c r="IFT8" s="611"/>
      <c r="IFU8" s="611"/>
      <c r="IFV8" s="611"/>
      <c r="IFW8" s="611"/>
      <c r="IFX8" s="611"/>
      <c r="IFY8" s="611"/>
      <c r="IFZ8" s="611"/>
      <c r="IGA8" s="611"/>
      <c r="IGB8" s="611"/>
      <c r="IGC8" s="611"/>
      <c r="IGD8" s="611"/>
      <c r="IGE8" s="611"/>
      <c r="IGF8" s="611"/>
      <c r="IGG8" s="611"/>
      <c r="IGH8" s="611"/>
      <c r="IGI8" s="611"/>
      <c r="IGJ8" s="611"/>
      <c r="IGK8" s="611"/>
      <c r="IGL8" s="611"/>
      <c r="IGM8" s="611"/>
      <c r="IGN8" s="611"/>
      <c r="IGO8" s="611"/>
      <c r="IGP8" s="611"/>
      <c r="IGQ8" s="611"/>
      <c r="IGR8" s="611"/>
      <c r="IGS8" s="611"/>
      <c r="IGT8" s="611"/>
      <c r="IGU8" s="611"/>
      <c r="IGV8" s="611"/>
      <c r="IGW8" s="611"/>
      <c r="IGX8" s="611"/>
      <c r="IGY8" s="611"/>
      <c r="IGZ8" s="611"/>
      <c r="IHA8" s="611"/>
      <c r="IHB8" s="611"/>
      <c r="IHC8" s="611"/>
      <c r="IHD8" s="611"/>
      <c r="IHE8" s="611"/>
      <c r="IHF8" s="611"/>
      <c r="IHG8" s="611"/>
      <c r="IHH8" s="611"/>
      <c r="IHI8" s="611"/>
      <c r="IHJ8" s="611"/>
      <c r="IHK8" s="611"/>
      <c r="IHL8" s="611"/>
      <c r="IHM8" s="611"/>
      <c r="IHN8" s="611"/>
      <c r="IHO8" s="611"/>
      <c r="IHP8" s="611"/>
      <c r="IHQ8" s="611"/>
      <c r="IHR8" s="611"/>
      <c r="IHS8" s="611"/>
      <c r="IHT8" s="611"/>
      <c r="IHU8" s="611"/>
      <c r="IHV8" s="611"/>
      <c r="IHW8" s="611"/>
      <c r="IHX8" s="611"/>
      <c r="IHY8" s="611"/>
      <c r="IHZ8" s="611"/>
      <c r="IIA8" s="611"/>
      <c r="IIB8" s="611"/>
      <c r="IIC8" s="611"/>
      <c r="IID8" s="611"/>
      <c r="IIE8" s="611"/>
      <c r="IIF8" s="611"/>
      <c r="IIG8" s="611"/>
      <c r="IIH8" s="611"/>
      <c r="III8" s="611"/>
      <c r="IIJ8" s="611"/>
      <c r="IIK8" s="611"/>
      <c r="IIL8" s="611"/>
      <c r="IIM8" s="611"/>
      <c r="IIN8" s="611"/>
      <c r="IIO8" s="611"/>
      <c r="IIP8" s="611"/>
      <c r="IIQ8" s="611"/>
      <c r="IIR8" s="611"/>
      <c r="IIS8" s="611"/>
      <c r="IIT8" s="611"/>
      <c r="IIU8" s="611"/>
      <c r="IIV8" s="611"/>
      <c r="IIW8" s="611"/>
      <c r="IIX8" s="611"/>
      <c r="IIY8" s="611"/>
      <c r="IIZ8" s="611"/>
      <c r="IJA8" s="611"/>
      <c r="IJB8" s="611"/>
      <c r="IJC8" s="611"/>
      <c r="IJD8" s="611"/>
      <c r="IJE8" s="611"/>
      <c r="IJF8" s="611"/>
      <c r="IJG8" s="611"/>
      <c r="IJH8" s="611"/>
      <c r="IJI8" s="611"/>
      <c r="IJJ8" s="611"/>
      <c r="IJK8" s="611"/>
      <c r="IJL8" s="611"/>
      <c r="IJM8" s="611"/>
      <c r="IJN8" s="611"/>
      <c r="IJO8" s="611"/>
      <c r="IJP8" s="611"/>
      <c r="IJQ8" s="611"/>
      <c r="IJR8" s="611"/>
      <c r="IJS8" s="611"/>
      <c r="IJT8" s="611"/>
      <c r="IJU8" s="611"/>
      <c r="IJV8" s="611"/>
      <c r="IJW8" s="611"/>
      <c r="IJX8" s="611"/>
      <c r="IJY8" s="611"/>
      <c r="IJZ8" s="611"/>
      <c r="IKA8" s="611"/>
      <c r="IKB8" s="611"/>
      <c r="IKC8" s="611"/>
      <c r="IKD8" s="611"/>
      <c r="IKE8" s="611"/>
      <c r="IKF8" s="611"/>
      <c r="IKG8" s="611"/>
      <c r="IKH8" s="611"/>
      <c r="IKI8" s="611"/>
      <c r="IKJ8" s="611"/>
      <c r="IKK8" s="611"/>
      <c r="IKL8" s="611"/>
      <c r="IKM8" s="611"/>
      <c r="IKN8" s="611"/>
      <c r="IKO8" s="611"/>
      <c r="IKP8" s="611"/>
      <c r="IKQ8" s="611"/>
      <c r="IKR8" s="611"/>
      <c r="IKS8" s="611"/>
      <c r="IKT8" s="611"/>
      <c r="IKU8" s="611"/>
      <c r="IKV8" s="611"/>
      <c r="IKW8" s="611"/>
      <c r="IKX8" s="611"/>
      <c r="IKY8" s="611"/>
      <c r="IKZ8" s="611"/>
      <c r="ILA8" s="611"/>
      <c r="ILB8" s="611"/>
      <c r="ILC8" s="611"/>
      <c r="ILD8" s="611"/>
      <c r="ILE8" s="611"/>
      <c r="ILF8" s="611"/>
      <c r="ILG8" s="611"/>
      <c r="ILH8" s="611"/>
      <c r="ILI8" s="611"/>
      <c r="ILJ8" s="611"/>
      <c r="ILK8" s="611"/>
      <c r="ILL8" s="611"/>
      <c r="ILM8" s="611"/>
      <c r="ILN8" s="611"/>
      <c r="ILO8" s="611"/>
      <c r="ILP8" s="611"/>
      <c r="ILQ8" s="611"/>
      <c r="ILR8" s="611"/>
      <c r="ILS8" s="611"/>
      <c r="ILT8" s="611"/>
      <c r="ILU8" s="611"/>
      <c r="ILV8" s="611"/>
      <c r="ILW8" s="611"/>
      <c r="ILX8" s="611"/>
      <c r="ILY8" s="611"/>
      <c r="ILZ8" s="611"/>
      <c r="IMA8" s="611"/>
      <c r="IMB8" s="611"/>
      <c r="IMC8" s="611"/>
      <c r="IMD8" s="611"/>
      <c r="IME8" s="611"/>
      <c r="IMF8" s="611"/>
      <c r="IMG8" s="611"/>
      <c r="IMH8" s="611"/>
      <c r="IMI8" s="611"/>
      <c r="IMJ8" s="611"/>
      <c r="IMK8" s="611"/>
      <c r="IML8" s="611"/>
      <c r="IMM8" s="611"/>
      <c r="IMN8" s="611"/>
      <c r="IMO8" s="611"/>
      <c r="IMP8" s="611"/>
      <c r="IMQ8" s="611"/>
      <c r="IMR8" s="611"/>
      <c r="IMS8" s="611"/>
      <c r="IMT8" s="611"/>
      <c r="IMU8" s="611"/>
      <c r="IMV8" s="611"/>
      <c r="IMW8" s="611"/>
      <c r="IMX8" s="611"/>
      <c r="IMY8" s="611"/>
      <c r="IMZ8" s="611"/>
      <c r="INA8" s="611"/>
      <c r="INB8" s="611"/>
      <c r="INC8" s="611"/>
      <c r="IND8" s="611"/>
      <c r="INE8" s="611"/>
      <c r="INF8" s="611"/>
      <c r="ING8" s="611"/>
      <c r="INH8" s="611"/>
      <c r="INI8" s="611"/>
      <c r="INJ8" s="611"/>
      <c r="INK8" s="611"/>
      <c r="INL8" s="611"/>
      <c r="INM8" s="611"/>
      <c r="INN8" s="611"/>
      <c r="INO8" s="611"/>
      <c r="INP8" s="611"/>
      <c r="INQ8" s="611"/>
      <c r="INR8" s="611"/>
      <c r="INS8" s="611"/>
      <c r="INT8" s="611"/>
      <c r="INU8" s="611"/>
      <c r="INV8" s="611"/>
      <c r="INW8" s="611"/>
      <c r="INX8" s="611"/>
      <c r="INY8" s="611"/>
      <c r="INZ8" s="611"/>
      <c r="IOA8" s="611"/>
      <c r="IOB8" s="611"/>
      <c r="IOC8" s="611"/>
      <c r="IOD8" s="611"/>
      <c r="IOE8" s="611"/>
      <c r="IOF8" s="611"/>
      <c r="IOG8" s="611"/>
      <c r="IOH8" s="611"/>
      <c r="IOI8" s="611"/>
      <c r="IOJ8" s="611"/>
      <c r="IOK8" s="611"/>
      <c r="IOL8" s="611"/>
      <c r="IOM8" s="611"/>
      <c r="ION8" s="611"/>
      <c r="IOO8" s="611"/>
      <c r="IOP8" s="611"/>
      <c r="IOQ8" s="611"/>
      <c r="IOR8" s="611"/>
      <c r="IOS8" s="611"/>
      <c r="IOT8" s="611"/>
      <c r="IOU8" s="611"/>
      <c r="IOV8" s="611"/>
      <c r="IOW8" s="611"/>
      <c r="IOX8" s="611"/>
      <c r="IOY8" s="611"/>
      <c r="IOZ8" s="611"/>
      <c r="IPA8" s="611"/>
      <c r="IPB8" s="611"/>
      <c r="IPC8" s="611"/>
      <c r="IPD8" s="611"/>
      <c r="IPE8" s="611"/>
      <c r="IPF8" s="611"/>
      <c r="IPG8" s="611"/>
      <c r="IPH8" s="611"/>
      <c r="IPI8" s="611"/>
      <c r="IPJ8" s="611"/>
      <c r="IPK8" s="611"/>
      <c r="IPL8" s="611"/>
      <c r="IPM8" s="611"/>
      <c r="IPN8" s="611"/>
      <c r="IPO8" s="611"/>
      <c r="IPP8" s="611"/>
      <c r="IPQ8" s="611"/>
      <c r="IPR8" s="611"/>
      <c r="IPS8" s="611"/>
      <c r="IPT8" s="611"/>
      <c r="IPU8" s="611"/>
      <c r="IPV8" s="611"/>
      <c r="IPW8" s="611"/>
      <c r="IPX8" s="611"/>
      <c r="IPY8" s="611"/>
      <c r="IPZ8" s="611"/>
      <c r="IQA8" s="611"/>
      <c r="IQB8" s="611"/>
      <c r="IQC8" s="611"/>
      <c r="IQD8" s="611"/>
      <c r="IQE8" s="611"/>
      <c r="IQF8" s="611"/>
      <c r="IQG8" s="611"/>
      <c r="IQH8" s="611"/>
      <c r="IQI8" s="611"/>
      <c r="IQJ8" s="611"/>
      <c r="IQK8" s="611"/>
      <c r="IQL8" s="611"/>
      <c r="IQM8" s="611"/>
      <c r="IQN8" s="611"/>
      <c r="IQO8" s="611"/>
      <c r="IQP8" s="611"/>
      <c r="IQQ8" s="611"/>
      <c r="IQR8" s="611"/>
      <c r="IQS8" s="611"/>
      <c r="IQT8" s="611"/>
      <c r="IQU8" s="611"/>
      <c r="IQV8" s="611"/>
      <c r="IQW8" s="611"/>
      <c r="IQX8" s="611"/>
      <c r="IQY8" s="611"/>
      <c r="IQZ8" s="611"/>
      <c r="IRA8" s="611"/>
      <c r="IRB8" s="611"/>
      <c r="IRC8" s="611"/>
      <c r="IRD8" s="611"/>
      <c r="IRE8" s="611"/>
      <c r="IRF8" s="611"/>
      <c r="IRG8" s="611"/>
      <c r="IRH8" s="611"/>
      <c r="IRI8" s="611"/>
      <c r="IRJ8" s="611"/>
      <c r="IRK8" s="611"/>
      <c r="IRL8" s="611"/>
      <c r="IRM8" s="611"/>
      <c r="IRN8" s="611"/>
      <c r="IRO8" s="611"/>
      <c r="IRP8" s="611"/>
      <c r="IRQ8" s="611"/>
      <c r="IRR8" s="611"/>
      <c r="IRS8" s="611"/>
      <c r="IRT8" s="611"/>
      <c r="IRU8" s="611"/>
      <c r="IRV8" s="611"/>
      <c r="IRW8" s="611"/>
      <c r="IRX8" s="611"/>
      <c r="IRY8" s="611"/>
      <c r="IRZ8" s="611"/>
      <c r="ISA8" s="611"/>
      <c r="ISB8" s="611"/>
      <c r="ISC8" s="611"/>
      <c r="ISD8" s="611"/>
      <c r="ISE8" s="611"/>
      <c r="ISF8" s="611"/>
      <c r="ISG8" s="611"/>
      <c r="ISH8" s="611"/>
      <c r="ISI8" s="611"/>
      <c r="ISJ8" s="611"/>
      <c r="ISK8" s="611"/>
      <c r="ISL8" s="611"/>
      <c r="ISM8" s="611"/>
      <c r="ISN8" s="611"/>
      <c r="ISO8" s="611"/>
      <c r="ISP8" s="611"/>
      <c r="ISQ8" s="611"/>
      <c r="ISR8" s="611"/>
      <c r="ISS8" s="611"/>
      <c r="IST8" s="611"/>
      <c r="ISU8" s="611"/>
      <c r="ISV8" s="611"/>
      <c r="ISW8" s="611"/>
      <c r="ISX8" s="611"/>
      <c r="ISY8" s="611"/>
      <c r="ISZ8" s="611"/>
      <c r="ITA8" s="611"/>
      <c r="ITB8" s="611"/>
      <c r="ITC8" s="611"/>
      <c r="ITD8" s="611"/>
      <c r="ITE8" s="611"/>
      <c r="ITF8" s="611"/>
      <c r="ITG8" s="611"/>
      <c r="ITH8" s="611"/>
      <c r="ITI8" s="611"/>
      <c r="ITJ8" s="611"/>
      <c r="ITK8" s="611"/>
      <c r="ITL8" s="611"/>
      <c r="ITM8" s="611"/>
      <c r="ITN8" s="611"/>
      <c r="ITO8" s="611"/>
      <c r="ITP8" s="611"/>
      <c r="ITQ8" s="611"/>
      <c r="ITR8" s="611"/>
      <c r="ITS8" s="611"/>
      <c r="ITT8" s="611"/>
      <c r="ITU8" s="611"/>
      <c r="ITV8" s="611"/>
      <c r="ITW8" s="611"/>
      <c r="ITX8" s="611"/>
      <c r="ITY8" s="611"/>
      <c r="ITZ8" s="611"/>
      <c r="IUA8" s="611"/>
      <c r="IUB8" s="611"/>
      <c r="IUC8" s="611"/>
      <c r="IUD8" s="611"/>
      <c r="IUE8" s="611"/>
      <c r="IUF8" s="611"/>
      <c r="IUG8" s="611"/>
      <c r="IUH8" s="611"/>
      <c r="IUI8" s="611"/>
      <c r="IUJ8" s="611"/>
      <c r="IUK8" s="611"/>
      <c r="IUL8" s="611"/>
      <c r="IUM8" s="611"/>
      <c r="IUN8" s="611"/>
      <c r="IUO8" s="611"/>
      <c r="IUP8" s="611"/>
      <c r="IUQ8" s="611"/>
      <c r="IUR8" s="611"/>
      <c r="IUS8" s="611"/>
      <c r="IUT8" s="611"/>
      <c r="IUU8" s="611"/>
      <c r="IUV8" s="611"/>
      <c r="IUW8" s="611"/>
      <c r="IUX8" s="611"/>
      <c r="IUY8" s="611"/>
      <c r="IUZ8" s="611"/>
      <c r="IVA8" s="611"/>
      <c r="IVB8" s="611"/>
      <c r="IVC8" s="611"/>
      <c r="IVD8" s="611"/>
      <c r="IVE8" s="611"/>
      <c r="IVF8" s="611"/>
      <c r="IVG8" s="611"/>
      <c r="IVH8" s="611"/>
      <c r="IVI8" s="611"/>
      <c r="IVJ8" s="611"/>
      <c r="IVK8" s="611"/>
      <c r="IVL8" s="611"/>
      <c r="IVM8" s="611"/>
      <c r="IVN8" s="611"/>
      <c r="IVO8" s="611"/>
      <c r="IVP8" s="611"/>
      <c r="IVQ8" s="611"/>
      <c r="IVR8" s="611"/>
      <c r="IVS8" s="611"/>
      <c r="IVT8" s="611"/>
      <c r="IVU8" s="611"/>
      <c r="IVV8" s="611"/>
      <c r="IVW8" s="611"/>
      <c r="IVX8" s="611"/>
      <c r="IVY8" s="611"/>
      <c r="IVZ8" s="611"/>
      <c r="IWA8" s="611"/>
      <c r="IWB8" s="611"/>
      <c r="IWC8" s="611"/>
      <c r="IWD8" s="611"/>
      <c r="IWE8" s="611"/>
      <c r="IWF8" s="611"/>
      <c r="IWG8" s="611"/>
      <c r="IWH8" s="611"/>
      <c r="IWI8" s="611"/>
      <c r="IWJ8" s="611"/>
      <c r="IWK8" s="611"/>
      <c r="IWL8" s="611"/>
      <c r="IWM8" s="611"/>
      <c r="IWN8" s="611"/>
      <c r="IWO8" s="611"/>
      <c r="IWP8" s="611"/>
      <c r="IWQ8" s="611"/>
      <c r="IWR8" s="611"/>
      <c r="IWS8" s="611"/>
      <c r="IWT8" s="611"/>
      <c r="IWU8" s="611"/>
      <c r="IWV8" s="611"/>
      <c r="IWW8" s="611"/>
      <c r="IWX8" s="611"/>
      <c r="IWY8" s="611"/>
      <c r="IWZ8" s="611"/>
      <c r="IXA8" s="611"/>
      <c r="IXB8" s="611"/>
      <c r="IXC8" s="611"/>
      <c r="IXD8" s="611"/>
      <c r="IXE8" s="611"/>
      <c r="IXF8" s="611"/>
      <c r="IXG8" s="611"/>
      <c r="IXH8" s="611"/>
      <c r="IXI8" s="611"/>
      <c r="IXJ8" s="611"/>
      <c r="IXK8" s="611"/>
      <c r="IXL8" s="611"/>
      <c r="IXM8" s="611"/>
      <c r="IXN8" s="611"/>
      <c r="IXO8" s="611"/>
      <c r="IXP8" s="611"/>
      <c r="IXQ8" s="611"/>
      <c r="IXR8" s="611"/>
      <c r="IXS8" s="611"/>
      <c r="IXT8" s="611"/>
      <c r="IXU8" s="611"/>
      <c r="IXV8" s="611"/>
      <c r="IXW8" s="611"/>
      <c r="IXX8" s="611"/>
      <c r="IXY8" s="611"/>
      <c r="IXZ8" s="611"/>
      <c r="IYA8" s="611"/>
      <c r="IYB8" s="611"/>
      <c r="IYC8" s="611"/>
      <c r="IYD8" s="611"/>
      <c r="IYE8" s="611"/>
      <c r="IYF8" s="611"/>
      <c r="IYG8" s="611"/>
      <c r="IYH8" s="611"/>
      <c r="IYI8" s="611"/>
      <c r="IYJ8" s="611"/>
      <c r="IYK8" s="611"/>
      <c r="IYL8" s="611"/>
      <c r="IYM8" s="611"/>
      <c r="IYN8" s="611"/>
      <c r="IYO8" s="611"/>
      <c r="IYP8" s="611"/>
      <c r="IYQ8" s="611"/>
      <c r="IYR8" s="611"/>
      <c r="IYS8" s="611"/>
      <c r="IYT8" s="611"/>
      <c r="IYU8" s="611"/>
      <c r="IYV8" s="611"/>
      <c r="IYW8" s="611"/>
      <c r="IYX8" s="611"/>
      <c r="IYY8" s="611"/>
      <c r="IYZ8" s="611"/>
      <c r="IZA8" s="611"/>
      <c r="IZB8" s="611"/>
      <c r="IZC8" s="611"/>
      <c r="IZD8" s="611"/>
      <c r="IZE8" s="611"/>
      <c r="IZF8" s="611"/>
      <c r="IZG8" s="611"/>
      <c r="IZH8" s="611"/>
      <c r="IZI8" s="611"/>
      <c r="IZJ8" s="611"/>
      <c r="IZK8" s="611"/>
      <c r="IZL8" s="611"/>
      <c r="IZM8" s="611"/>
      <c r="IZN8" s="611"/>
      <c r="IZO8" s="611"/>
      <c r="IZP8" s="611"/>
      <c r="IZQ8" s="611"/>
      <c r="IZR8" s="611"/>
      <c r="IZS8" s="611"/>
      <c r="IZT8" s="611"/>
      <c r="IZU8" s="611"/>
      <c r="IZV8" s="611"/>
      <c r="IZW8" s="611"/>
      <c r="IZX8" s="611"/>
      <c r="IZY8" s="611"/>
      <c r="IZZ8" s="611"/>
      <c r="JAA8" s="611"/>
      <c r="JAB8" s="611"/>
      <c r="JAC8" s="611"/>
      <c r="JAD8" s="611"/>
      <c r="JAE8" s="611"/>
      <c r="JAF8" s="611"/>
      <c r="JAG8" s="611"/>
      <c r="JAH8" s="611"/>
      <c r="JAI8" s="611"/>
      <c r="JAJ8" s="611"/>
      <c r="JAK8" s="611"/>
      <c r="JAL8" s="611"/>
      <c r="JAM8" s="611"/>
      <c r="JAN8" s="611"/>
      <c r="JAO8" s="611"/>
      <c r="JAP8" s="611"/>
      <c r="JAQ8" s="611"/>
      <c r="JAR8" s="611"/>
      <c r="JAS8" s="611"/>
      <c r="JAT8" s="611"/>
      <c r="JAU8" s="611"/>
      <c r="JAV8" s="611"/>
      <c r="JAW8" s="611"/>
      <c r="JAX8" s="611"/>
      <c r="JAY8" s="611"/>
      <c r="JAZ8" s="611"/>
      <c r="JBA8" s="611"/>
      <c r="JBB8" s="611"/>
      <c r="JBC8" s="611"/>
      <c r="JBD8" s="611"/>
      <c r="JBE8" s="611"/>
      <c r="JBF8" s="611"/>
      <c r="JBG8" s="611"/>
      <c r="JBH8" s="611"/>
      <c r="JBI8" s="611"/>
      <c r="JBJ8" s="611"/>
      <c r="JBK8" s="611"/>
      <c r="JBL8" s="611"/>
      <c r="JBM8" s="611"/>
      <c r="JBN8" s="611"/>
      <c r="JBO8" s="611"/>
      <c r="JBP8" s="611"/>
      <c r="JBQ8" s="611"/>
      <c r="JBR8" s="611"/>
      <c r="JBS8" s="611"/>
      <c r="JBT8" s="611"/>
      <c r="JBU8" s="611"/>
      <c r="JBV8" s="611"/>
      <c r="JBW8" s="611"/>
      <c r="JBX8" s="611"/>
      <c r="JBY8" s="611"/>
      <c r="JBZ8" s="611"/>
      <c r="JCA8" s="611"/>
      <c r="JCB8" s="611"/>
      <c r="JCC8" s="611"/>
      <c r="JCD8" s="611"/>
      <c r="JCE8" s="611"/>
      <c r="JCF8" s="611"/>
      <c r="JCG8" s="611"/>
      <c r="JCH8" s="611"/>
      <c r="JCI8" s="611"/>
      <c r="JCJ8" s="611"/>
      <c r="JCK8" s="611"/>
      <c r="JCL8" s="611"/>
      <c r="JCM8" s="611"/>
      <c r="JCN8" s="611"/>
      <c r="JCO8" s="611"/>
      <c r="JCP8" s="611"/>
      <c r="JCQ8" s="611"/>
      <c r="JCR8" s="611"/>
      <c r="JCS8" s="611"/>
      <c r="JCT8" s="611"/>
      <c r="JCU8" s="611"/>
      <c r="JCV8" s="611"/>
      <c r="JCW8" s="611"/>
      <c r="JCX8" s="611"/>
      <c r="JCY8" s="611"/>
      <c r="JCZ8" s="611"/>
      <c r="JDA8" s="611"/>
      <c r="JDB8" s="611"/>
      <c r="JDC8" s="611"/>
      <c r="JDD8" s="611"/>
      <c r="JDE8" s="611"/>
      <c r="JDF8" s="611"/>
      <c r="JDG8" s="611"/>
      <c r="JDH8" s="611"/>
      <c r="JDI8" s="611"/>
      <c r="JDJ8" s="611"/>
      <c r="JDK8" s="611"/>
      <c r="JDL8" s="611"/>
      <c r="JDM8" s="611"/>
      <c r="JDN8" s="611"/>
      <c r="JDO8" s="611"/>
      <c r="JDP8" s="611"/>
      <c r="JDQ8" s="611"/>
      <c r="JDR8" s="611"/>
      <c r="JDS8" s="611"/>
      <c r="JDT8" s="611"/>
      <c r="JDU8" s="611"/>
      <c r="JDV8" s="611"/>
      <c r="JDW8" s="611"/>
      <c r="JDX8" s="611"/>
      <c r="JDY8" s="611"/>
      <c r="JDZ8" s="611"/>
      <c r="JEA8" s="611"/>
      <c r="JEB8" s="611"/>
      <c r="JEC8" s="611"/>
      <c r="JED8" s="611"/>
      <c r="JEE8" s="611"/>
      <c r="JEF8" s="611"/>
      <c r="JEG8" s="611"/>
      <c r="JEH8" s="611"/>
      <c r="JEI8" s="611"/>
      <c r="JEJ8" s="611"/>
      <c r="JEK8" s="611"/>
      <c r="JEL8" s="611"/>
      <c r="JEM8" s="611"/>
      <c r="JEN8" s="611"/>
      <c r="JEO8" s="611"/>
      <c r="JEP8" s="611"/>
      <c r="JEQ8" s="611"/>
      <c r="JER8" s="611"/>
      <c r="JES8" s="611"/>
      <c r="JET8" s="611"/>
      <c r="JEU8" s="611"/>
      <c r="JEV8" s="611"/>
      <c r="JEW8" s="611"/>
      <c r="JEX8" s="611"/>
      <c r="JEY8" s="611"/>
      <c r="JEZ8" s="611"/>
      <c r="JFA8" s="611"/>
      <c r="JFB8" s="611"/>
      <c r="JFC8" s="611"/>
      <c r="JFD8" s="611"/>
      <c r="JFE8" s="611"/>
      <c r="JFF8" s="611"/>
      <c r="JFG8" s="611"/>
      <c r="JFH8" s="611"/>
      <c r="JFI8" s="611"/>
      <c r="JFJ8" s="611"/>
      <c r="JFK8" s="611"/>
      <c r="JFL8" s="611"/>
      <c r="JFM8" s="611"/>
      <c r="JFN8" s="611"/>
      <c r="JFO8" s="611"/>
      <c r="JFP8" s="611"/>
      <c r="JFQ8" s="611"/>
      <c r="JFR8" s="611"/>
      <c r="JFS8" s="611"/>
      <c r="JFT8" s="611"/>
      <c r="JFU8" s="611"/>
      <c r="JFV8" s="611"/>
      <c r="JFW8" s="611"/>
      <c r="JFX8" s="611"/>
      <c r="JFY8" s="611"/>
      <c r="JFZ8" s="611"/>
      <c r="JGA8" s="611"/>
      <c r="JGB8" s="611"/>
      <c r="JGC8" s="611"/>
      <c r="JGD8" s="611"/>
      <c r="JGE8" s="611"/>
      <c r="JGF8" s="611"/>
      <c r="JGG8" s="611"/>
      <c r="JGH8" s="611"/>
      <c r="JGI8" s="611"/>
      <c r="JGJ8" s="611"/>
      <c r="JGK8" s="611"/>
      <c r="JGL8" s="611"/>
      <c r="JGM8" s="611"/>
      <c r="JGN8" s="611"/>
      <c r="JGO8" s="611"/>
      <c r="JGP8" s="611"/>
      <c r="JGQ8" s="611"/>
      <c r="JGR8" s="611"/>
      <c r="JGS8" s="611"/>
      <c r="JGT8" s="611"/>
      <c r="JGU8" s="611"/>
      <c r="JGV8" s="611"/>
      <c r="JGW8" s="611"/>
      <c r="JGX8" s="611"/>
      <c r="JGY8" s="611"/>
      <c r="JGZ8" s="611"/>
      <c r="JHA8" s="611"/>
      <c r="JHB8" s="611"/>
      <c r="JHC8" s="611"/>
      <c r="JHD8" s="611"/>
      <c r="JHE8" s="611"/>
      <c r="JHF8" s="611"/>
      <c r="JHG8" s="611"/>
      <c r="JHH8" s="611"/>
      <c r="JHI8" s="611"/>
      <c r="JHJ8" s="611"/>
      <c r="JHK8" s="611"/>
      <c r="JHL8" s="611"/>
      <c r="JHM8" s="611"/>
      <c r="JHN8" s="611"/>
      <c r="JHO8" s="611"/>
      <c r="JHP8" s="611"/>
      <c r="JHQ8" s="611"/>
      <c r="JHR8" s="611"/>
      <c r="JHS8" s="611"/>
      <c r="JHT8" s="611"/>
      <c r="JHU8" s="611"/>
      <c r="JHV8" s="611"/>
      <c r="JHW8" s="611"/>
      <c r="JHX8" s="611"/>
      <c r="JHY8" s="611"/>
      <c r="JHZ8" s="611"/>
      <c r="JIA8" s="611"/>
      <c r="JIB8" s="611"/>
      <c r="JIC8" s="611"/>
      <c r="JID8" s="611"/>
      <c r="JIE8" s="611"/>
      <c r="JIF8" s="611"/>
      <c r="JIG8" s="611"/>
      <c r="JIH8" s="611"/>
      <c r="JII8" s="611"/>
      <c r="JIJ8" s="611"/>
      <c r="JIK8" s="611"/>
      <c r="JIL8" s="611"/>
      <c r="JIM8" s="611"/>
      <c r="JIN8" s="611"/>
      <c r="JIO8" s="611"/>
      <c r="JIP8" s="611"/>
      <c r="JIQ8" s="611"/>
      <c r="JIR8" s="611"/>
      <c r="JIS8" s="611"/>
      <c r="JIT8" s="611"/>
      <c r="JIU8" s="611"/>
      <c r="JIV8" s="611"/>
      <c r="JIW8" s="611"/>
      <c r="JIX8" s="611"/>
      <c r="JIY8" s="611"/>
      <c r="JIZ8" s="611"/>
      <c r="JJA8" s="611"/>
      <c r="JJB8" s="611"/>
      <c r="JJC8" s="611"/>
      <c r="JJD8" s="611"/>
      <c r="JJE8" s="611"/>
      <c r="JJF8" s="611"/>
      <c r="JJG8" s="611"/>
      <c r="JJH8" s="611"/>
      <c r="JJI8" s="611"/>
      <c r="JJJ8" s="611"/>
      <c r="JJK8" s="611"/>
      <c r="JJL8" s="611"/>
      <c r="JJM8" s="611"/>
      <c r="JJN8" s="611"/>
      <c r="JJO8" s="611"/>
      <c r="JJP8" s="611"/>
      <c r="JJQ8" s="611"/>
      <c r="JJR8" s="611"/>
      <c r="JJS8" s="611"/>
      <c r="JJT8" s="611"/>
      <c r="JJU8" s="611"/>
      <c r="JJV8" s="611"/>
      <c r="JJW8" s="611"/>
      <c r="JJX8" s="611"/>
      <c r="JJY8" s="611"/>
      <c r="JJZ8" s="611"/>
      <c r="JKA8" s="611"/>
      <c r="JKB8" s="611"/>
      <c r="JKC8" s="611"/>
      <c r="JKD8" s="611"/>
      <c r="JKE8" s="611"/>
      <c r="JKF8" s="611"/>
      <c r="JKG8" s="611"/>
      <c r="JKH8" s="611"/>
      <c r="JKI8" s="611"/>
      <c r="JKJ8" s="611"/>
      <c r="JKK8" s="611"/>
      <c r="JKL8" s="611"/>
      <c r="JKM8" s="611"/>
      <c r="JKN8" s="611"/>
      <c r="JKO8" s="611"/>
      <c r="JKP8" s="611"/>
      <c r="JKQ8" s="611"/>
      <c r="JKR8" s="611"/>
      <c r="JKS8" s="611"/>
      <c r="JKT8" s="611"/>
      <c r="JKU8" s="611"/>
      <c r="JKV8" s="611"/>
      <c r="JKW8" s="611"/>
      <c r="JKX8" s="611"/>
      <c r="JKY8" s="611"/>
      <c r="JKZ8" s="611"/>
      <c r="JLA8" s="611"/>
      <c r="JLB8" s="611"/>
      <c r="JLC8" s="611"/>
      <c r="JLD8" s="611"/>
      <c r="JLE8" s="611"/>
      <c r="JLF8" s="611"/>
      <c r="JLG8" s="611"/>
      <c r="JLH8" s="611"/>
      <c r="JLI8" s="611"/>
      <c r="JLJ8" s="611"/>
      <c r="JLK8" s="611"/>
      <c r="JLL8" s="611"/>
      <c r="JLM8" s="611"/>
      <c r="JLN8" s="611"/>
      <c r="JLO8" s="611"/>
      <c r="JLP8" s="611"/>
      <c r="JLQ8" s="611"/>
      <c r="JLR8" s="611"/>
      <c r="JLS8" s="611"/>
      <c r="JLT8" s="611"/>
      <c r="JLU8" s="611"/>
      <c r="JLV8" s="611"/>
      <c r="JLW8" s="611"/>
      <c r="JLX8" s="611"/>
      <c r="JLY8" s="611"/>
      <c r="JLZ8" s="611"/>
      <c r="JMA8" s="611"/>
      <c r="JMB8" s="611"/>
      <c r="JMC8" s="611"/>
      <c r="JMD8" s="611"/>
      <c r="JME8" s="611"/>
      <c r="JMF8" s="611"/>
      <c r="JMG8" s="611"/>
      <c r="JMH8" s="611"/>
      <c r="JMI8" s="611"/>
      <c r="JMJ8" s="611"/>
      <c r="JMK8" s="611"/>
      <c r="JML8" s="611"/>
      <c r="JMM8" s="611"/>
      <c r="JMN8" s="611"/>
      <c r="JMO8" s="611"/>
      <c r="JMP8" s="611"/>
      <c r="JMQ8" s="611"/>
      <c r="JMR8" s="611"/>
      <c r="JMS8" s="611"/>
      <c r="JMT8" s="611"/>
      <c r="JMU8" s="611"/>
      <c r="JMV8" s="611"/>
      <c r="JMW8" s="611"/>
      <c r="JMX8" s="611"/>
      <c r="JMY8" s="611"/>
      <c r="JMZ8" s="611"/>
      <c r="JNA8" s="611"/>
      <c r="JNB8" s="611"/>
      <c r="JNC8" s="611"/>
      <c r="JND8" s="611"/>
      <c r="JNE8" s="611"/>
      <c r="JNF8" s="611"/>
      <c r="JNG8" s="611"/>
      <c r="JNH8" s="611"/>
      <c r="JNI8" s="611"/>
      <c r="JNJ8" s="611"/>
      <c r="JNK8" s="611"/>
      <c r="JNL8" s="611"/>
      <c r="JNM8" s="611"/>
      <c r="JNN8" s="611"/>
      <c r="JNO8" s="611"/>
      <c r="JNP8" s="611"/>
      <c r="JNQ8" s="611"/>
      <c r="JNR8" s="611"/>
      <c r="JNS8" s="611"/>
      <c r="JNT8" s="611"/>
      <c r="JNU8" s="611"/>
      <c r="JNV8" s="611"/>
      <c r="JNW8" s="611"/>
      <c r="JNX8" s="611"/>
      <c r="JNY8" s="611"/>
      <c r="JNZ8" s="611"/>
      <c r="JOA8" s="611"/>
      <c r="JOB8" s="611"/>
      <c r="JOC8" s="611"/>
      <c r="JOD8" s="611"/>
      <c r="JOE8" s="611"/>
      <c r="JOF8" s="611"/>
      <c r="JOG8" s="611"/>
      <c r="JOH8" s="611"/>
      <c r="JOI8" s="611"/>
      <c r="JOJ8" s="611"/>
      <c r="JOK8" s="611"/>
      <c r="JOL8" s="611"/>
      <c r="JOM8" s="611"/>
      <c r="JON8" s="611"/>
      <c r="JOO8" s="611"/>
      <c r="JOP8" s="611"/>
      <c r="JOQ8" s="611"/>
      <c r="JOR8" s="611"/>
      <c r="JOS8" s="611"/>
      <c r="JOT8" s="611"/>
      <c r="JOU8" s="611"/>
      <c r="JOV8" s="611"/>
      <c r="JOW8" s="611"/>
      <c r="JOX8" s="611"/>
      <c r="JOY8" s="611"/>
      <c r="JOZ8" s="611"/>
      <c r="JPA8" s="611"/>
      <c r="JPB8" s="611"/>
      <c r="JPC8" s="611"/>
      <c r="JPD8" s="611"/>
      <c r="JPE8" s="611"/>
      <c r="JPF8" s="611"/>
      <c r="JPG8" s="611"/>
      <c r="JPH8" s="611"/>
      <c r="JPI8" s="611"/>
      <c r="JPJ8" s="611"/>
      <c r="JPK8" s="611"/>
      <c r="JPL8" s="611"/>
      <c r="JPM8" s="611"/>
      <c r="JPN8" s="611"/>
      <c r="JPO8" s="611"/>
      <c r="JPP8" s="611"/>
      <c r="JPQ8" s="611"/>
      <c r="JPR8" s="611"/>
      <c r="JPS8" s="611"/>
      <c r="JPT8" s="611"/>
      <c r="JPU8" s="611"/>
      <c r="JPV8" s="611"/>
      <c r="JPW8" s="611"/>
      <c r="JPX8" s="611"/>
      <c r="JPY8" s="611"/>
      <c r="JPZ8" s="611"/>
      <c r="JQA8" s="611"/>
      <c r="JQB8" s="611"/>
      <c r="JQC8" s="611"/>
      <c r="JQD8" s="611"/>
      <c r="JQE8" s="611"/>
      <c r="JQF8" s="611"/>
      <c r="JQG8" s="611"/>
      <c r="JQH8" s="611"/>
      <c r="JQI8" s="611"/>
      <c r="JQJ8" s="611"/>
      <c r="JQK8" s="611"/>
      <c r="JQL8" s="611"/>
      <c r="JQM8" s="611"/>
      <c r="JQN8" s="611"/>
      <c r="JQO8" s="611"/>
      <c r="JQP8" s="611"/>
      <c r="JQQ8" s="611"/>
      <c r="JQR8" s="611"/>
      <c r="JQS8" s="611"/>
      <c r="JQT8" s="611"/>
      <c r="JQU8" s="611"/>
      <c r="JQV8" s="611"/>
      <c r="JQW8" s="611"/>
      <c r="JQX8" s="611"/>
      <c r="JQY8" s="611"/>
      <c r="JQZ8" s="611"/>
      <c r="JRA8" s="611"/>
      <c r="JRB8" s="611"/>
      <c r="JRC8" s="611"/>
      <c r="JRD8" s="611"/>
      <c r="JRE8" s="611"/>
      <c r="JRF8" s="611"/>
      <c r="JRG8" s="611"/>
      <c r="JRH8" s="611"/>
      <c r="JRI8" s="611"/>
      <c r="JRJ8" s="611"/>
      <c r="JRK8" s="611"/>
      <c r="JRL8" s="611"/>
      <c r="JRM8" s="611"/>
      <c r="JRN8" s="611"/>
      <c r="JRO8" s="611"/>
      <c r="JRP8" s="611"/>
      <c r="JRQ8" s="611"/>
      <c r="JRR8" s="611"/>
      <c r="JRS8" s="611"/>
      <c r="JRT8" s="611"/>
      <c r="JRU8" s="611"/>
      <c r="JRV8" s="611"/>
      <c r="JRW8" s="611"/>
      <c r="JRX8" s="611"/>
      <c r="JRY8" s="611"/>
      <c r="JRZ8" s="611"/>
      <c r="JSA8" s="611"/>
      <c r="JSB8" s="611"/>
      <c r="JSC8" s="611"/>
      <c r="JSD8" s="611"/>
      <c r="JSE8" s="611"/>
      <c r="JSF8" s="611"/>
      <c r="JSG8" s="611"/>
      <c r="JSH8" s="611"/>
      <c r="JSI8" s="611"/>
      <c r="JSJ8" s="611"/>
      <c r="JSK8" s="611"/>
      <c r="JSL8" s="611"/>
      <c r="JSM8" s="611"/>
      <c r="JSN8" s="611"/>
      <c r="JSO8" s="611"/>
      <c r="JSP8" s="611"/>
      <c r="JSQ8" s="611"/>
      <c r="JSR8" s="611"/>
      <c r="JSS8" s="611"/>
      <c r="JST8" s="611"/>
      <c r="JSU8" s="611"/>
      <c r="JSV8" s="611"/>
      <c r="JSW8" s="611"/>
      <c r="JSX8" s="611"/>
      <c r="JSY8" s="611"/>
      <c r="JSZ8" s="611"/>
      <c r="JTA8" s="611"/>
      <c r="JTB8" s="611"/>
      <c r="JTC8" s="611"/>
      <c r="JTD8" s="611"/>
      <c r="JTE8" s="611"/>
      <c r="JTF8" s="611"/>
      <c r="JTG8" s="611"/>
      <c r="JTH8" s="611"/>
      <c r="JTI8" s="611"/>
      <c r="JTJ8" s="611"/>
      <c r="JTK8" s="611"/>
      <c r="JTL8" s="611"/>
      <c r="JTM8" s="611"/>
      <c r="JTN8" s="611"/>
      <c r="JTO8" s="611"/>
      <c r="JTP8" s="611"/>
      <c r="JTQ8" s="611"/>
      <c r="JTR8" s="611"/>
      <c r="JTS8" s="611"/>
      <c r="JTT8" s="611"/>
      <c r="JTU8" s="611"/>
      <c r="JTV8" s="611"/>
      <c r="JTW8" s="611"/>
      <c r="JTX8" s="611"/>
      <c r="JTY8" s="611"/>
      <c r="JTZ8" s="611"/>
      <c r="JUA8" s="611"/>
      <c r="JUB8" s="611"/>
      <c r="JUC8" s="611"/>
      <c r="JUD8" s="611"/>
      <c r="JUE8" s="611"/>
      <c r="JUF8" s="611"/>
      <c r="JUG8" s="611"/>
      <c r="JUH8" s="611"/>
      <c r="JUI8" s="611"/>
      <c r="JUJ8" s="611"/>
      <c r="JUK8" s="611"/>
      <c r="JUL8" s="611"/>
      <c r="JUM8" s="611"/>
      <c r="JUN8" s="611"/>
      <c r="JUO8" s="611"/>
      <c r="JUP8" s="611"/>
      <c r="JUQ8" s="611"/>
      <c r="JUR8" s="611"/>
      <c r="JUS8" s="611"/>
      <c r="JUT8" s="611"/>
      <c r="JUU8" s="611"/>
      <c r="JUV8" s="611"/>
      <c r="JUW8" s="611"/>
      <c r="JUX8" s="611"/>
      <c r="JUY8" s="611"/>
      <c r="JUZ8" s="611"/>
      <c r="JVA8" s="611"/>
      <c r="JVB8" s="611"/>
      <c r="JVC8" s="611"/>
      <c r="JVD8" s="611"/>
      <c r="JVE8" s="611"/>
      <c r="JVF8" s="611"/>
      <c r="JVG8" s="611"/>
      <c r="JVH8" s="611"/>
      <c r="JVI8" s="611"/>
      <c r="JVJ8" s="611"/>
      <c r="JVK8" s="611"/>
      <c r="JVL8" s="611"/>
      <c r="JVM8" s="611"/>
      <c r="JVN8" s="611"/>
      <c r="JVO8" s="611"/>
      <c r="JVP8" s="611"/>
      <c r="JVQ8" s="611"/>
      <c r="JVR8" s="611"/>
      <c r="JVS8" s="611"/>
      <c r="JVT8" s="611"/>
      <c r="JVU8" s="611"/>
      <c r="JVV8" s="611"/>
      <c r="JVW8" s="611"/>
      <c r="JVX8" s="611"/>
      <c r="JVY8" s="611"/>
      <c r="JVZ8" s="611"/>
      <c r="JWA8" s="611"/>
      <c r="JWB8" s="611"/>
      <c r="JWC8" s="611"/>
      <c r="JWD8" s="611"/>
      <c r="JWE8" s="611"/>
      <c r="JWF8" s="611"/>
      <c r="JWG8" s="611"/>
      <c r="JWH8" s="611"/>
      <c r="JWI8" s="611"/>
      <c r="JWJ8" s="611"/>
      <c r="JWK8" s="611"/>
      <c r="JWL8" s="611"/>
      <c r="JWM8" s="611"/>
      <c r="JWN8" s="611"/>
      <c r="JWO8" s="611"/>
      <c r="JWP8" s="611"/>
      <c r="JWQ8" s="611"/>
      <c r="JWR8" s="611"/>
      <c r="JWS8" s="611"/>
      <c r="JWT8" s="611"/>
      <c r="JWU8" s="611"/>
      <c r="JWV8" s="611"/>
      <c r="JWW8" s="611"/>
      <c r="JWX8" s="611"/>
      <c r="JWY8" s="611"/>
      <c r="JWZ8" s="611"/>
      <c r="JXA8" s="611"/>
      <c r="JXB8" s="611"/>
      <c r="JXC8" s="611"/>
      <c r="JXD8" s="611"/>
      <c r="JXE8" s="611"/>
      <c r="JXF8" s="611"/>
      <c r="JXG8" s="611"/>
      <c r="JXH8" s="611"/>
      <c r="JXI8" s="611"/>
      <c r="JXJ8" s="611"/>
      <c r="JXK8" s="611"/>
      <c r="JXL8" s="611"/>
      <c r="JXM8" s="611"/>
      <c r="JXN8" s="611"/>
      <c r="JXO8" s="611"/>
      <c r="JXP8" s="611"/>
      <c r="JXQ8" s="611"/>
      <c r="JXR8" s="611"/>
      <c r="JXS8" s="611"/>
      <c r="JXT8" s="611"/>
      <c r="JXU8" s="611"/>
      <c r="JXV8" s="611"/>
      <c r="JXW8" s="611"/>
      <c r="JXX8" s="611"/>
      <c r="JXY8" s="611"/>
      <c r="JXZ8" s="611"/>
      <c r="JYA8" s="611"/>
      <c r="JYB8" s="611"/>
      <c r="JYC8" s="611"/>
      <c r="JYD8" s="611"/>
      <c r="JYE8" s="611"/>
      <c r="JYF8" s="611"/>
      <c r="JYG8" s="611"/>
      <c r="JYH8" s="611"/>
      <c r="JYI8" s="611"/>
      <c r="JYJ8" s="611"/>
      <c r="JYK8" s="611"/>
      <c r="JYL8" s="611"/>
      <c r="JYM8" s="611"/>
      <c r="JYN8" s="611"/>
      <c r="JYO8" s="611"/>
      <c r="JYP8" s="611"/>
      <c r="JYQ8" s="611"/>
      <c r="JYR8" s="611"/>
      <c r="JYS8" s="611"/>
      <c r="JYT8" s="611"/>
      <c r="JYU8" s="611"/>
      <c r="JYV8" s="611"/>
      <c r="JYW8" s="611"/>
      <c r="JYX8" s="611"/>
      <c r="JYY8" s="611"/>
      <c r="JYZ8" s="611"/>
      <c r="JZA8" s="611"/>
      <c r="JZB8" s="611"/>
      <c r="JZC8" s="611"/>
      <c r="JZD8" s="611"/>
      <c r="JZE8" s="611"/>
      <c r="JZF8" s="611"/>
      <c r="JZG8" s="611"/>
      <c r="JZH8" s="611"/>
      <c r="JZI8" s="611"/>
      <c r="JZJ8" s="611"/>
      <c r="JZK8" s="611"/>
      <c r="JZL8" s="611"/>
      <c r="JZM8" s="611"/>
      <c r="JZN8" s="611"/>
      <c r="JZO8" s="611"/>
      <c r="JZP8" s="611"/>
      <c r="JZQ8" s="611"/>
      <c r="JZR8" s="611"/>
      <c r="JZS8" s="611"/>
      <c r="JZT8" s="611"/>
      <c r="JZU8" s="611"/>
      <c r="JZV8" s="611"/>
      <c r="JZW8" s="611"/>
      <c r="JZX8" s="611"/>
      <c r="JZY8" s="611"/>
      <c r="JZZ8" s="611"/>
      <c r="KAA8" s="611"/>
      <c r="KAB8" s="611"/>
      <c r="KAC8" s="611"/>
      <c r="KAD8" s="611"/>
      <c r="KAE8" s="611"/>
      <c r="KAF8" s="611"/>
      <c r="KAG8" s="611"/>
      <c r="KAH8" s="611"/>
      <c r="KAI8" s="611"/>
      <c r="KAJ8" s="611"/>
      <c r="KAK8" s="611"/>
      <c r="KAL8" s="611"/>
      <c r="KAM8" s="611"/>
      <c r="KAN8" s="611"/>
      <c r="KAO8" s="611"/>
      <c r="KAP8" s="611"/>
      <c r="KAQ8" s="611"/>
      <c r="KAR8" s="611"/>
      <c r="KAS8" s="611"/>
      <c r="KAT8" s="611"/>
      <c r="KAU8" s="611"/>
      <c r="KAV8" s="611"/>
      <c r="KAW8" s="611"/>
      <c r="KAX8" s="611"/>
      <c r="KAY8" s="611"/>
      <c r="KAZ8" s="611"/>
      <c r="KBA8" s="611"/>
      <c r="KBB8" s="611"/>
      <c r="KBC8" s="611"/>
      <c r="KBD8" s="611"/>
      <c r="KBE8" s="611"/>
      <c r="KBF8" s="611"/>
      <c r="KBG8" s="611"/>
      <c r="KBH8" s="611"/>
      <c r="KBI8" s="611"/>
      <c r="KBJ8" s="611"/>
      <c r="KBK8" s="611"/>
      <c r="KBL8" s="611"/>
      <c r="KBM8" s="611"/>
      <c r="KBN8" s="611"/>
      <c r="KBO8" s="611"/>
      <c r="KBP8" s="611"/>
      <c r="KBQ8" s="611"/>
      <c r="KBR8" s="611"/>
      <c r="KBS8" s="611"/>
      <c r="KBT8" s="611"/>
      <c r="KBU8" s="611"/>
      <c r="KBV8" s="611"/>
      <c r="KBW8" s="611"/>
      <c r="KBX8" s="611"/>
      <c r="KBY8" s="611"/>
      <c r="KBZ8" s="611"/>
      <c r="KCA8" s="611"/>
      <c r="KCB8" s="611"/>
      <c r="KCC8" s="611"/>
      <c r="KCD8" s="611"/>
      <c r="KCE8" s="611"/>
      <c r="KCF8" s="611"/>
      <c r="KCG8" s="611"/>
      <c r="KCH8" s="611"/>
      <c r="KCI8" s="611"/>
      <c r="KCJ8" s="611"/>
      <c r="KCK8" s="611"/>
      <c r="KCL8" s="611"/>
      <c r="KCM8" s="611"/>
      <c r="KCN8" s="611"/>
      <c r="KCO8" s="611"/>
      <c r="KCP8" s="611"/>
      <c r="KCQ8" s="611"/>
      <c r="KCR8" s="611"/>
      <c r="KCS8" s="611"/>
      <c r="KCT8" s="611"/>
      <c r="KCU8" s="611"/>
      <c r="KCV8" s="611"/>
      <c r="KCW8" s="611"/>
      <c r="KCX8" s="611"/>
      <c r="KCY8" s="611"/>
      <c r="KCZ8" s="611"/>
      <c r="KDA8" s="611"/>
      <c r="KDB8" s="611"/>
      <c r="KDC8" s="611"/>
      <c r="KDD8" s="611"/>
      <c r="KDE8" s="611"/>
      <c r="KDF8" s="611"/>
      <c r="KDG8" s="611"/>
      <c r="KDH8" s="611"/>
      <c r="KDI8" s="611"/>
      <c r="KDJ8" s="611"/>
      <c r="KDK8" s="611"/>
      <c r="KDL8" s="611"/>
      <c r="KDM8" s="611"/>
      <c r="KDN8" s="611"/>
      <c r="KDO8" s="611"/>
      <c r="KDP8" s="611"/>
      <c r="KDQ8" s="611"/>
      <c r="KDR8" s="611"/>
      <c r="KDS8" s="611"/>
      <c r="KDT8" s="611"/>
      <c r="KDU8" s="611"/>
      <c r="KDV8" s="611"/>
      <c r="KDW8" s="611"/>
      <c r="KDX8" s="611"/>
      <c r="KDY8" s="611"/>
      <c r="KDZ8" s="611"/>
      <c r="KEA8" s="611"/>
      <c r="KEB8" s="611"/>
      <c r="KEC8" s="611"/>
      <c r="KED8" s="611"/>
      <c r="KEE8" s="611"/>
      <c r="KEF8" s="611"/>
      <c r="KEG8" s="611"/>
      <c r="KEH8" s="611"/>
      <c r="KEI8" s="611"/>
      <c r="KEJ8" s="611"/>
      <c r="KEK8" s="611"/>
      <c r="KEL8" s="611"/>
      <c r="KEM8" s="611"/>
      <c r="KEN8" s="611"/>
      <c r="KEO8" s="611"/>
      <c r="KEP8" s="611"/>
      <c r="KEQ8" s="611"/>
      <c r="KER8" s="611"/>
      <c r="KES8" s="611"/>
      <c r="KET8" s="611"/>
      <c r="KEU8" s="611"/>
      <c r="KEV8" s="611"/>
      <c r="KEW8" s="611"/>
      <c r="KEX8" s="611"/>
      <c r="KEY8" s="611"/>
      <c r="KEZ8" s="611"/>
      <c r="KFA8" s="611"/>
      <c r="KFB8" s="611"/>
      <c r="KFC8" s="611"/>
      <c r="KFD8" s="611"/>
      <c r="KFE8" s="611"/>
      <c r="KFF8" s="611"/>
      <c r="KFG8" s="611"/>
      <c r="KFH8" s="611"/>
      <c r="KFI8" s="611"/>
      <c r="KFJ8" s="611"/>
      <c r="KFK8" s="611"/>
      <c r="KFL8" s="611"/>
      <c r="KFM8" s="611"/>
      <c r="KFN8" s="611"/>
      <c r="KFO8" s="611"/>
      <c r="KFP8" s="611"/>
      <c r="KFQ8" s="611"/>
      <c r="KFR8" s="611"/>
      <c r="KFS8" s="611"/>
      <c r="KFT8" s="611"/>
      <c r="KFU8" s="611"/>
      <c r="KFV8" s="611"/>
      <c r="KFW8" s="611"/>
      <c r="KFX8" s="611"/>
      <c r="KFY8" s="611"/>
      <c r="KFZ8" s="611"/>
      <c r="KGA8" s="611"/>
      <c r="KGB8" s="611"/>
      <c r="KGC8" s="611"/>
      <c r="KGD8" s="611"/>
      <c r="KGE8" s="611"/>
      <c r="KGF8" s="611"/>
      <c r="KGG8" s="611"/>
      <c r="KGH8" s="611"/>
      <c r="KGI8" s="611"/>
      <c r="KGJ8" s="611"/>
      <c r="KGK8" s="611"/>
      <c r="KGL8" s="611"/>
      <c r="KGM8" s="611"/>
      <c r="KGN8" s="611"/>
      <c r="KGO8" s="611"/>
      <c r="KGP8" s="611"/>
      <c r="KGQ8" s="611"/>
      <c r="KGR8" s="611"/>
      <c r="KGS8" s="611"/>
      <c r="KGT8" s="611"/>
      <c r="KGU8" s="611"/>
      <c r="KGV8" s="611"/>
      <c r="KGW8" s="611"/>
      <c r="KGX8" s="611"/>
      <c r="KGY8" s="611"/>
      <c r="KGZ8" s="611"/>
      <c r="KHA8" s="611"/>
      <c r="KHB8" s="611"/>
      <c r="KHC8" s="611"/>
      <c r="KHD8" s="611"/>
      <c r="KHE8" s="611"/>
      <c r="KHF8" s="611"/>
      <c r="KHG8" s="611"/>
      <c r="KHH8" s="611"/>
      <c r="KHI8" s="611"/>
      <c r="KHJ8" s="611"/>
      <c r="KHK8" s="611"/>
      <c r="KHL8" s="611"/>
      <c r="KHM8" s="611"/>
      <c r="KHN8" s="611"/>
      <c r="KHO8" s="611"/>
      <c r="KHP8" s="611"/>
      <c r="KHQ8" s="611"/>
      <c r="KHR8" s="611"/>
      <c r="KHS8" s="611"/>
      <c r="KHT8" s="611"/>
      <c r="KHU8" s="611"/>
      <c r="KHV8" s="611"/>
      <c r="KHW8" s="611"/>
      <c r="KHX8" s="611"/>
      <c r="KHY8" s="611"/>
      <c r="KHZ8" s="611"/>
      <c r="KIA8" s="611"/>
      <c r="KIB8" s="611"/>
      <c r="KIC8" s="611"/>
      <c r="KID8" s="611"/>
      <c r="KIE8" s="611"/>
      <c r="KIF8" s="611"/>
      <c r="KIG8" s="611"/>
      <c r="KIH8" s="611"/>
      <c r="KII8" s="611"/>
      <c r="KIJ8" s="611"/>
      <c r="KIK8" s="611"/>
      <c r="KIL8" s="611"/>
      <c r="KIM8" s="611"/>
      <c r="KIN8" s="611"/>
      <c r="KIO8" s="611"/>
      <c r="KIP8" s="611"/>
      <c r="KIQ8" s="611"/>
      <c r="KIR8" s="611"/>
      <c r="KIS8" s="611"/>
      <c r="KIT8" s="611"/>
      <c r="KIU8" s="611"/>
      <c r="KIV8" s="611"/>
      <c r="KIW8" s="611"/>
      <c r="KIX8" s="611"/>
      <c r="KIY8" s="611"/>
      <c r="KIZ8" s="611"/>
      <c r="KJA8" s="611"/>
      <c r="KJB8" s="611"/>
      <c r="KJC8" s="611"/>
      <c r="KJD8" s="611"/>
      <c r="KJE8" s="611"/>
      <c r="KJF8" s="611"/>
      <c r="KJG8" s="611"/>
      <c r="KJH8" s="611"/>
      <c r="KJI8" s="611"/>
      <c r="KJJ8" s="611"/>
      <c r="KJK8" s="611"/>
      <c r="KJL8" s="611"/>
      <c r="KJM8" s="611"/>
      <c r="KJN8" s="611"/>
      <c r="KJO8" s="611"/>
      <c r="KJP8" s="611"/>
      <c r="KJQ8" s="611"/>
      <c r="KJR8" s="611"/>
      <c r="KJS8" s="611"/>
      <c r="KJT8" s="611"/>
      <c r="KJU8" s="611"/>
      <c r="KJV8" s="611"/>
      <c r="KJW8" s="611"/>
      <c r="KJX8" s="611"/>
      <c r="KJY8" s="611"/>
      <c r="KJZ8" s="611"/>
      <c r="KKA8" s="611"/>
      <c r="KKB8" s="611"/>
      <c r="KKC8" s="611"/>
      <c r="KKD8" s="611"/>
      <c r="KKE8" s="611"/>
      <c r="KKF8" s="611"/>
      <c r="KKG8" s="611"/>
      <c r="KKH8" s="611"/>
      <c r="KKI8" s="611"/>
      <c r="KKJ8" s="611"/>
      <c r="KKK8" s="611"/>
      <c r="KKL8" s="611"/>
      <c r="KKM8" s="611"/>
      <c r="KKN8" s="611"/>
      <c r="KKO8" s="611"/>
      <c r="KKP8" s="611"/>
      <c r="KKQ8" s="611"/>
      <c r="KKR8" s="611"/>
      <c r="KKS8" s="611"/>
      <c r="KKT8" s="611"/>
      <c r="KKU8" s="611"/>
      <c r="KKV8" s="611"/>
      <c r="KKW8" s="611"/>
      <c r="KKX8" s="611"/>
      <c r="KKY8" s="611"/>
      <c r="KKZ8" s="611"/>
      <c r="KLA8" s="611"/>
      <c r="KLB8" s="611"/>
      <c r="KLC8" s="611"/>
      <c r="KLD8" s="611"/>
      <c r="KLE8" s="611"/>
      <c r="KLF8" s="611"/>
      <c r="KLG8" s="611"/>
      <c r="KLH8" s="611"/>
      <c r="KLI8" s="611"/>
      <c r="KLJ8" s="611"/>
      <c r="KLK8" s="611"/>
      <c r="KLL8" s="611"/>
      <c r="KLM8" s="611"/>
      <c r="KLN8" s="611"/>
      <c r="KLO8" s="611"/>
      <c r="KLP8" s="611"/>
      <c r="KLQ8" s="611"/>
      <c r="KLR8" s="611"/>
      <c r="KLS8" s="611"/>
      <c r="KLT8" s="611"/>
      <c r="KLU8" s="611"/>
      <c r="KLV8" s="611"/>
      <c r="KLW8" s="611"/>
      <c r="KLX8" s="611"/>
      <c r="KLY8" s="611"/>
      <c r="KLZ8" s="611"/>
      <c r="KMA8" s="611"/>
      <c r="KMB8" s="611"/>
      <c r="KMC8" s="611"/>
      <c r="KMD8" s="611"/>
      <c r="KME8" s="611"/>
      <c r="KMF8" s="611"/>
      <c r="KMG8" s="611"/>
      <c r="KMH8" s="611"/>
      <c r="KMI8" s="611"/>
      <c r="KMJ8" s="611"/>
      <c r="KMK8" s="611"/>
      <c r="KML8" s="611"/>
      <c r="KMM8" s="611"/>
      <c r="KMN8" s="611"/>
      <c r="KMO8" s="611"/>
      <c r="KMP8" s="611"/>
      <c r="KMQ8" s="611"/>
      <c r="KMR8" s="611"/>
      <c r="KMS8" s="611"/>
      <c r="KMT8" s="611"/>
      <c r="KMU8" s="611"/>
      <c r="KMV8" s="611"/>
      <c r="KMW8" s="611"/>
      <c r="KMX8" s="611"/>
      <c r="KMY8" s="611"/>
      <c r="KMZ8" s="611"/>
      <c r="KNA8" s="611"/>
      <c r="KNB8" s="611"/>
      <c r="KNC8" s="611"/>
      <c r="KND8" s="611"/>
      <c r="KNE8" s="611"/>
      <c r="KNF8" s="611"/>
      <c r="KNG8" s="611"/>
      <c r="KNH8" s="611"/>
      <c r="KNI8" s="611"/>
      <c r="KNJ8" s="611"/>
      <c r="KNK8" s="611"/>
      <c r="KNL8" s="611"/>
      <c r="KNM8" s="611"/>
      <c r="KNN8" s="611"/>
      <c r="KNO8" s="611"/>
      <c r="KNP8" s="611"/>
      <c r="KNQ8" s="611"/>
      <c r="KNR8" s="611"/>
      <c r="KNS8" s="611"/>
      <c r="KNT8" s="611"/>
      <c r="KNU8" s="611"/>
      <c r="KNV8" s="611"/>
      <c r="KNW8" s="611"/>
      <c r="KNX8" s="611"/>
      <c r="KNY8" s="611"/>
      <c r="KNZ8" s="611"/>
      <c r="KOA8" s="611"/>
      <c r="KOB8" s="611"/>
      <c r="KOC8" s="611"/>
      <c r="KOD8" s="611"/>
      <c r="KOE8" s="611"/>
      <c r="KOF8" s="611"/>
      <c r="KOG8" s="611"/>
      <c r="KOH8" s="611"/>
      <c r="KOI8" s="611"/>
      <c r="KOJ8" s="611"/>
      <c r="KOK8" s="611"/>
      <c r="KOL8" s="611"/>
      <c r="KOM8" s="611"/>
      <c r="KON8" s="611"/>
      <c r="KOO8" s="611"/>
      <c r="KOP8" s="611"/>
      <c r="KOQ8" s="611"/>
      <c r="KOR8" s="611"/>
      <c r="KOS8" s="611"/>
      <c r="KOT8" s="611"/>
      <c r="KOU8" s="611"/>
      <c r="KOV8" s="611"/>
      <c r="KOW8" s="611"/>
      <c r="KOX8" s="611"/>
      <c r="KOY8" s="611"/>
      <c r="KOZ8" s="611"/>
      <c r="KPA8" s="611"/>
      <c r="KPB8" s="611"/>
      <c r="KPC8" s="611"/>
      <c r="KPD8" s="611"/>
      <c r="KPE8" s="611"/>
      <c r="KPF8" s="611"/>
      <c r="KPG8" s="611"/>
      <c r="KPH8" s="611"/>
      <c r="KPI8" s="611"/>
      <c r="KPJ8" s="611"/>
      <c r="KPK8" s="611"/>
      <c r="KPL8" s="611"/>
      <c r="KPM8" s="611"/>
      <c r="KPN8" s="611"/>
      <c r="KPO8" s="611"/>
      <c r="KPP8" s="611"/>
      <c r="KPQ8" s="611"/>
      <c r="KPR8" s="611"/>
      <c r="KPS8" s="611"/>
      <c r="KPT8" s="611"/>
      <c r="KPU8" s="611"/>
      <c r="KPV8" s="611"/>
      <c r="KPW8" s="611"/>
      <c r="KPX8" s="611"/>
      <c r="KPY8" s="611"/>
      <c r="KPZ8" s="611"/>
      <c r="KQA8" s="611"/>
      <c r="KQB8" s="611"/>
      <c r="KQC8" s="611"/>
      <c r="KQD8" s="611"/>
      <c r="KQE8" s="611"/>
      <c r="KQF8" s="611"/>
      <c r="KQG8" s="611"/>
      <c r="KQH8" s="611"/>
      <c r="KQI8" s="611"/>
      <c r="KQJ8" s="611"/>
      <c r="KQK8" s="611"/>
      <c r="KQL8" s="611"/>
      <c r="KQM8" s="611"/>
      <c r="KQN8" s="611"/>
      <c r="KQO8" s="611"/>
      <c r="KQP8" s="611"/>
      <c r="KQQ8" s="611"/>
      <c r="KQR8" s="611"/>
      <c r="KQS8" s="611"/>
      <c r="KQT8" s="611"/>
      <c r="KQU8" s="611"/>
      <c r="KQV8" s="611"/>
      <c r="KQW8" s="611"/>
      <c r="KQX8" s="611"/>
      <c r="KQY8" s="611"/>
      <c r="KQZ8" s="611"/>
      <c r="KRA8" s="611"/>
      <c r="KRB8" s="611"/>
      <c r="KRC8" s="611"/>
      <c r="KRD8" s="611"/>
      <c r="KRE8" s="611"/>
      <c r="KRF8" s="611"/>
      <c r="KRG8" s="611"/>
      <c r="KRH8" s="611"/>
      <c r="KRI8" s="611"/>
      <c r="KRJ8" s="611"/>
      <c r="KRK8" s="611"/>
      <c r="KRL8" s="611"/>
      <c r="KRM8" s="611"/>
      <c r="KRN8" s="611"/>
      <c r="KRO8" s="611"/>
      <c r="KRP8" s="611"/>
      <c r="KRQ8" s="611"/>
      <c r="KRR8" s="611"/>
      <c r="KRS8" s="611"/>
      <c r="KRT8" s="611"/>
      <c r="KRU8" s="611"/>
      <c r="KRV8" s="611"/>
      <c r="KRW8" s="611"/>
      <c r="KRX8" s="611"/>
      <c r="KRY8" s="611"/>
      <c r="KRZ8" s="611"/>
      <c r="KSA8" s="611"/>
      <c r="KSB8" s="611"/>
      <c r="KSC8" s="611"/>
      <c r="KSD8" s="611"/>
      <c r="KSE8" s="611"/>
      <c r="KSF8" s="611"/>
      <c r="KSG8" s="611"/>
      <c r="KSH8" s="611"/>
      <c r="KSI8" s="611"/>
      <c r="KSJ8" s="611"/>
      <c r="KSK8" s="611"/>
      <c r="KSL8" s="611"/>
      <c r="KSM8" s="611"/>
      <c r="KSN8" s="611"/>
      <c r="KSO8" s="611"/>
      <c r="KSP8" s="611"/>
      <c r="KSQ8" s="611"/>
      <c r="KSR8" s="611"/>
      <c r="KSS8" s="611"/>
      <c r="KST8" s="611"/>
      <c r="KSU8" s="611"/>
      <c r="KSV8" s="611"/>
      <c r="KSW8" s="611"/>
      <c r="KSX8" s="611"/>
      <c r="KSY8" s="611"/>
      <c r="KSZ8" s="611"/>
      <c r="KTA8" s="611"/>
      <c r="KTB8" s="611"/>
      <c r="KTC8" s="611"/>
      <c r="KTD8" s="611"/>
      <c r="KTE8" s="611"/>
      <c r="KTF8" s="611"/>
      <c r="KTG8" s="611"/>
      <c r="KTH8" s="611"/>
      <c r="KTI8" s="611"/>
      <c r="KTJ8" s="611"/>
      <c r="KTK8" s="611"/>
      <c r="KTL8" s="611"/>
      <c r="KTM8" s="611"/>
      <c r="KTN8" s="611"/>
      <c r="KTO8" s="611"/>
      <c r="KTP8" s="611"/>
      <c r="KTQ8" s="611"/>
      <c r="KTR8" s="611"/>
      <c r="KTS8" s="611"/>
      <c r="KTT8" s="611"/>
      <c r="KTU8" s="611"/>
      <c r="KTV8" s="611"/>
      <c r="KTW8" s="611"/>
      <c r="KTX8" s="611"/>
      <c r="KTY8" s="611"/>
      <c r="KTZ8" s="611"/>
      <c r="KUA8" s="611"/>
      <c r="KUB8" s="611"/>
      <c r="KUC8" s="611"/>
      <c r="KUD8" s="611"/>
      <c r="KUE8" s="611"/>
      <c r="KUF8" s="611"/>
      <c r="KUG8" s="611"/>
      <c r="KUH8" s="611"/>
      <c r="KUI8" s="611"/>
      <c r="KUJ8" s="611"/>
      <c r="KUK8" s="611"/>
      <c r="KUL8" s="611"/>
      <c r="KUM8" s="611"/>
      <c r="KUN8" s="611"/>
      <c r="KUO8" s="611"/>
      <c r="KUP8" s="611"/>
      <c r="KUQ8" s="611"/>
      <c r="KUR8" s="611"/>
      <c r="KUS8" s="611"/>
      <c r="KUT8" s="611"/>
      <c r="KUU8" s="611"/>
      <c r="KUV8" s="611"/>
      <c r="KUW8" s="611"/>
      <c r="KUX8" s="611"/>
      <c r="KUY8" s="611"/>
      <c r="KUZ8" s="611"/>
      <c r="KVA8" s="611"/>
      <c r="KVB8" s="611"/>
      <c r="KVC8" s="611"/>
      <c r="KVD8" s="611"/>
      <c r="KVE8" s="611"/>
      <c r="KVF8" s="611"/>
      <c r="KVG8" s="611"/>
      <c r="KVH8" s="611"/>
      <c r="KVI8" s="611"/>
      <c r="KVJ8" s="611"/>
      <c r="KVK8" s="611"/>
      <c r="KVL8" s="611"/>
      <c r="KVM8" s="611"/>
      <c r="KVN8" s="611"/>
      <c r="KVO8" s="611"/>
      <c r="KVP8" s="611"/>
      <c r="KVQ8" s="611"/>
      <c r="KVR8" s="611"/>
      <c r="KVS8" s="611"/>
      <c r="KVT8" s="611"/>
      <c r="KVU8" s="611"/>
      <c r="KVV8" s="611"/>
      <c r="KVW8" s="611"/>
      <c r="KVX8" s="611"/>
      <c r="KVY8" s="611"/>
      <c r="KVZ8" s="611"/>
      <c r="KWA8" s="611"/>
      <c r="KWB8" s="611"/>
      <c r="KWC8" s="611"/>
      <c r="KWD8" s="611"/>
      <c r="KWE8" s="611"/>
      <c r="KWF8" s="611"/>
      <c r="KWG8" s="611"/>
      <c r="KWH8" s="611"/>
      <c r="KWI8" s="611"/>
      <c r="KWJ8" s="611"/>
      <c r="KWK8" s="611"/>
      <c r="KWL8" s="611"/>
      <c r="KWM8" s="611"/>
      <c r="KWN8" s="611"/>
      <c r="KWO8" s="611"/>
      <c r="KWP8" s="611"/>
      <c r="KWQ8" s="611"/>
      <c r="KWR8" s="611"/>
      <c r="KWS8" s="611"/>
      <c r="KWT8" s="611"/>
      <c r="KWU8" s="611"/>
      <c r="KWV8" s="611"/>
      <c r="KWW8" s="611"/>
      <c r="KWX8" s="611"/>
      <c r="KWY8" s="611"/>
      <c r="KWZ8" s="611"/>
      <c r="KXA8" s="611"/>
      <c r="KXB8" s="611"/>
      <c r="KXC8" s="611"/>
      <c r="KXD8" s="611"/>
      <c r="KXE8" s="611"/>
      <c r="KXF8" s="611"/>
      <c r="KXG8" s="611"/>
      <c r="KXH8" s="611"/>
      <c r="KXI8" s="611"/>
      <c r="KXJ8" s="611"/>
      <c r="KXK8" s="611"/>
      <c r="KXL8" s="611"/>
      <c r="KXM8" s="611"/>
      <c r="KXN8" s="611"/>
      <c r="KXO8" s="611"/>
      <c r="KXP8" s="611"/>
      <c r="KXQ8" s="611"/>
      <c r="KXR8" s="611"/>
      <c r="KXS8" s="611"/>
      <c r="KXT8" s="611"/>
      <c r="KXU8" s="611"/>
      <c r="KXV8" s="611"/>
      <c r="KXW8" s="611"/>
      <c r="KXX8" s="611"/>
      <c r="KXY8" s="611"/>
      <c r="KXZ8" s="611"/>
      <c r="KYA8" s="611"/>
      <c r="KYB8" s="611"/>
      <c r="KYC8" s="611"/>
      <c r="KYD8" s="611"/>
      <c r="KYE8" s="611"/>
      <c r="KYF8" s="611"/>
      <c r="KYG8" s="611"/>
      <c r="KYH8" s="611"/>
      <c r="KYI8" s="611"/>
      <c r="KYJ8" s="611"/>
      <c r="KYK8" s="611"/>
      <c r="KYL8" s="611"/>
      <c r="KYM8" s="611"/>
      <c r="KYN8" s="611"/>
      <c r="KYO8" s="611"/>
      <c r="KYP8" s="611"/>
      <c r="KYQ8" s="611"/>
      <c r="KYR8" s="611"/>
      <c r="KYS8" s="611"/>
      <c r="KYT8" s="611"/>
      <c r="KYU8" s="611"/>
      <c r="KYV8" s="611"/>
      <c r="KYW8" s="611"/>
      <c r="KYX8" s="611"/>
      <c r="KYY8" s="611"/>
      <c r="KYZ8" s="611"/>
      <c r="KZA8" s="611"/>
      <c r="KZB8" s="611"/>
      <c r="KZC8" s="611"/>
      <c r="KZD8" s="611"/>
      <c r="KZE8" s="611"/>
      <c r="KZF8" s="611"/>
      <c r="KZG8" s="611"/>
      <c r="KZH8" s="611"/>
      <c r="KZI8" s="611"/>
      <c r="KZJ8" s="611"/>
      <c r="KZK8" s="611"/>
      <c r="KZL8" s="611"/>
      <c r="KZM8" s="611"/>
      <c r="KZN8" s="611"/>
      <c r="KZO8" s="611"/>
      <c r="KZP8" s="611"/>
      <c r="KZQ8" s="611"/>
      <c r="KZR8" s="611"/>
      <c r="KZS8" s="611"/>
      <c r="KZT8" s="611"/>
      <c r="KZU8" s="611"/>
      <c r="KZV8" s="611"/>
      <c r="KZW8" s="611"/>
      <c r="KZX8" s="611"/>
      <c r="KZY8" s="611"/>
      <c r="KZZ8" s="611"/>
      <c r="LAA8" s="611"/>
      <c r="LAB8" s="611"/>
      <c r="LAC8" s="611"/>
      <c r="LAD8" s="611"/>
      <c r="LAE8" s="611"/>
      <c r="LAF8" s="611"/>
      <c r="LAG8" s="611"/>
      <c r="LAH8" s="611"/>
      <c r="LAI8" s="611"/>
      <c r="LAJ8" s="611"/>
      <c r="LAK8" s="611"/>
      <c r="LAL8" s="611"/>
      <c r="LAM8" s="611"/>
      <c r="LAN8" s="611"/>
      <c r="LAO8" s="611"/>
      <c r="LAP8" s="611"/>
      <c r="LAQ8" s="611"/>
      <c r="LAR8" s="611"/>
      <c r="LAS8" s="611"/>
      <c r="LAT8" s="611"/>
      <c r="LAU8" s="611"/>
      <c r="LAV8" s="611"/>
      <c r="LAW8" s="611"/>
      <c r="LAX8" s="611"/>
      <c r="LAY8" s="611"/>
      <c r="LAZ8" s="611"/>
      <c r="LBA8" s="611"/>
      <c r="LBB8" s="611"/>
      <c r="LBC8" s="611"/>
      <c r="LBD8" s="611"/>
      <c r="LBE8" s="611"/>
      <c r="LBF8" s="611"/>
      <c r="LBG8" s="611"/>
      <c r="LBH8" s="611"/>
      <c r="LBI8" s="611"/>
      <c r="LBJ8" s="611"/>
      <c r="LBK8" s="611"/>
      <c r="LBL8" s="611"/>
      <c r="LBM8" s="611"/>
      <c r="LBN8" s="611"/>
      <c r="LBO8" s="611"/>
      <c r="LBP8" s="611"/>
      <c r="LBQ8" s="611"/>
      <c r="LBR8" s="611"/>
      <c r="LBS8" s="611"/>
      <c r="LBT8" s="611"/>
      <c r="LBU8" s="611"/>
      <c r="LBV8" s="611"/>
      <c r="LBW8" s="611"/>
      <c r="LBX8" s="611"/>
      <c r="LBY8" s="611"/>
      <c r="LBZ8" s="611"/>
      <c r="LCA8" s="611"/>
      <c r="LCB8" s="611"/>
      <c r="LCC8" s="611"/>
      <c r="LCD8" s="611"/>
      <c r="LCE8" s="611"/>
      <c r="LCF8" s="611"/>
      <c r="LCG8" s="611"/>
      <c r="LCH8" s="611"/>
      <c r="LCI8" s="611"/>
      <c r="LCJ8" s="611"/>
      <c r="LCK8" s="611"/>
      <c r="LCL8" s="611"/>
      <c r="LCM8" s="611"/>
      <c r="LCN8" s="611"/>
      <c r="LCO8" s="611"/>
      <c r="LCP8" s="611"/>
      <c r="LCQ8" s="611"/>
      <c r="LCR8" s="611"/>
      <c r="LCS8" s="611"/>
      <c r="LCT8" s="611"/>
      <c r="LCU8" s="611"/>
      <c r="LCV8" s="611"/>
      <c r="LCW8" s="611"/>
      <c r="LCX8" s="611"/>
      <c r="LCY8" s="611"/>
      <c r="LCZ8" s="611"/>
      <c r="LDA8" s="611"/>
      <c r="LDB8" s="611"/>
      <c r="LDC8" s="611"/>
      <c r="LDD8" s="611"/>
      <c r="LDE8" s="611"/>
      <c r="LDF8" s="611"/>
      <c r="LDG8" s="611"/>
      <c r="LDH8" s="611"/>
      <c r="LDI8" s="611"/>
      <c r="LDJ8" s="611"/>
      <c r="LDK8" s="611"/>
      <c r="LDL8" s="611"/>
      <c r="LDM8" s="611"/>
      <c r="LDN8" s="611"/>
      <c r="LDO8" s="611"/>
      <c r="LDP8" s="611"/>
      <c r="LDQ8" s="611"/>
      <c r="LDR8" s="611"/>
      <c r="LDS8" s="611"/>
      <c r="LDT8" s="611"/>
      <c r="LDU8" s="611"/>
      <c r="LDV8" s="611"/>
      <c r="LDW8" s="611"/>
      <c r="LDX8" s="611"/>
      <c r="LDY8" s="611"/>
      <c r="LDZ8" s="611"/>
      <c r="LEA8" s="611"/>
      <c r="LEB8" s="611"/>
      <c r="LEC8" s="611"/>
      <c r="LED8" s="611"/>
      <c r="LEE8" s="611"/>
      <c r="LEF8" s="611"/>
      <c r="LEG8" s="611"/>
      <c r="LEH8" s="611"/>
      <c r="LEI8" s="611"/>
      <c r="LEJ8" s="611"/>
      <c r="LEK8" s="611"/>
      <c r="LEL8" s="611"/>
      <c r="LEM8" s="611"/>
      <c r="LEN8" s="611"/>
      <c r="LEO8" s="611"/>
      <c r="LEP8" s="611"/>
      <c r="LEQ8" s="611"/>
      <c r="LER8" s="611"/>
      <c r="LES8" s="611"/>
      <c r="LET8" s="611"/>
      <c r="LEU8" s="611"/>
      <c r="LEV8" s="611"/>
      <c r="LEW8" s="611"/>
      <c r="LEX8" s="611"/>
      <c r="LEY8" s="611"/>
      <c r="LEZ8" s="611"/>
      <c r="LFA8" s="611"/>
      <c r="LFB8" s="611"/>
      <c r="LFC8" s="611"/>
      <c r="LFD8" s="611"/>
      <c r="LFE8" s="611"/>
      <c r="LFF8" s="611"/>
      <c r="LFG8" s="611"/>
      <c r="LFH8" s="611"/>
      <c r="LFI8" s="611"/>
      <c r="LFJ8" s="611"/>
      <c r="LFK8" s="611"/>
      <c r="LFL8" s="611"/>
      <c r="LFM8" s="611"/>
      <c r="LFN8" s="611"/>
      <c r="LFO8" s="611"/>
      <c r="LFP8" s="611"/>
      <c r="LFQ8" s="611"/>
      <c r="LFR8" s="611"/>
      <c r="LFS8" s="611"/>
      <c r="LFT8" s="611"/>
      <c r="LFU8" s="611"/>
      <c r="LFV8" s="611"/>
      <c r="LFW8" s="611"/>
      <c r="LFX8" s="611"/>
      <c r="LFY8" s="611"/>
      <c r="LFZ8" s="611"/>
      <c r="LGA8" s="611"/>
      <c r="LGB8" s="611"/>
      <c r="LGC8" s="611"/>
      <c r="LGD8" s="611"/>
      <c r="LGE8" s="611"/>
      <c r="LGF8" s="611"/>
      <c r="LGG8" s="611"/>
      <c r="LGH8" s="611"/>
      <c r="LGI8" s="611"/>
      <c r="LGJ8" s="611"/>
      <c r="LGK8" s="611"/>
      <c r="LGL8" s="611"/>
      <c r="LGM8" s="611"/>
      <c r="LGN8" s="611"/>
      <c r="LGO8" s="611"/>
      <c r="LGP8" s="611"/>
      <c r="LGQ8" s="611"/>
      <c r="LGR8" s="611"/>
      <c r="LGS8" s="611"/>
      <c r="LGT8" s="611"/>
      <c r="LGU8" s="611"/>
      <c r="LGV8" s="611"/>
      <c r="LGW8" s="611"/>
      <c r="LGX8" s="611"/>
      <c r="LGY8" s="611"/>
      <c r="LGZ8" s="611"/>
      <c r="LHA8" s="611"/>
      <c r="LHB8" s="611"/>
      <c r="LHC8" s="611"/>
      <c r="LHD8" s="611"/>
      <c r="LHE8" s="611"/>
      <c r="LHF8" s="611"/>
      <c r="LHG8" s="611"/>
      <c r="LHH8" s="611"/>
      <c r="LHI8" s="611"/>
      <c r="LHJ8" s="611"/>
      <c r="LHK8" s="611"/>
      <c r="LHL8" s="611"/>
      <c r="LHM8" s="611"/>
      <c r="LHN8" s="611"/>
      <c r="LHO8" s="611"/>
      <c r="LHP8" s="611"/>
      <c r="LHQ8" s="611"/>
      <c r="LHR8" s="611"/>
      <c r="LHS8" s="611"/>
      <c r="LHT8" s="611"/>
      <c r="LHU8" s="611"/>
      <c r="LHV8" s="611"/>
      <c r="LHW8" s="611"/>
      <c r="LHX8" s="611"/>
      <c r="LHY8" s="611"/>
      <c r="LHZ8" s="611"/>
      <c r="LIA8" s="611"/>
      <c r="LIB8" s="611"/>
      <c r="LIC8" s="611"/>
      <c r="LID8" s="611"/>
      <c r="LIE8" s="611"/>
      <c r="LIF8" s="611"/>
      <c r="LIG8" s="611"/>
      <c r="LIH8" s="611"/>
      <c r="LII8" s="611"/>
      <c r="LIJ8" s="611"/>
      <c r="LIK8" s="611"/>
      <c r="LIL8" s="611"/>
      <c r="LIM8" s="611"/>
      <c r="LIN8" s="611"/>
      <c r="LIO8" s="611"/>
      <c r="LIP8" s="611"/>
      <c r="LIQ8" s="611"/>
      <c r="LIR8" s="611"/>
      <c r="LIS8" s="611"/>
      <c r="LIT8" s="611"/>
      <c r="LIU8" s="611"/>
      <c r="LIV8" s="611"/>
      <c r="LIW8" s="611"/>
      <c r="LIX8" s="611"/>
      <c r="LIY8" s="611"/>
      <c r="LIZ8" s="611"/>
      <c r="LJA8" s="611"/>
      <c r="LJB8" s="611"/>
      <c r="LJC8" s="611"/>
      <c r="LJD8" s="611"/>
      <c r="LJE8" s="611"/>
      <c r="LJF8" s="611"/>
      <c r="LJG8" s="611"/>
      <c r="LJH8" s="611"/>
      <c r="LJI8" s="611"/>
      <c r="LJJ8" s="611"/>
      <c r="LJK8" s="611"/>
      <c r="LJL8" s="611"/>
      <c r="LJM8" s="611"/>
      <c r="LJN8" s="611"/>
      <c r="LJO8" s="611"/>
      <c r="LJP8" s="611"/>
      <c r="LJQ8" s="611"/>
      <c r="LJR8" s="611"/>
      <c r="LJS8" s="611"/>
      <c r="LJT8" s="611"/>
      <c r="LJU8" s="611"/>
      <c r="LJV8" s="611"/>
      <c r="LJW8" s="611"/>
      <c r="LJX8" s="611"/>
      <c r="LJY8" s="611"/>
      <c r="LJZ8" s="611"/>
      <c r="LKA8" s="611"/>
      <c r="LKB8" s="611"/>
      <c r="LKC8" s="611"/>
      <c r="LKD8" s="611"/>
      <c r="LKE8" s="611"/>
      <c r="LKF8" s="611"/>
      <c r="LKG8" s="611"/>
      <c r="LKH8" s="611"/>
      <c r="LKI8" s="611"/>
      <c r="LKJ8" s="611"/>
      <c r="LKK8" s="611"/>
      <c r="LKL8" s="611"/>
      <c r="LKM8" s="611"/>
      <c r="LKN8" s="611"/>
      <c r="LKO8" s="611"/>
      <c r="LKP8" s="611"/>
      <c r="LKQ8" s="611"/>
      <c r="LKR8" s="611"/>
      <c r="LKS8" s="611"/>
      <c r="LKT8" s="611"/>
      <c r="LKU8" s="611"/>
      <c r="LKV8" s="611"/>
      <c r="LKW8" s="611"/>
      <c r="LKX8" s="611"/>
      <c r="LKY8" s="611"/>
      <c r="LKZ8" s="611"/>
      <c r="LLA8" s="611"/>
      <c r="LLB8" s="611"/>
      <c r="LLC8" s="611"/>
      <c r="LLD8" s="611"/>
      <c r="LLE8" s="611"/>
      <c r="LLF8" s="611"/>
      <c r="LLG8" s="611"/>
      <c r="LLH8" s="611"/>
      <c r="LLI8" s="611"/>
      <c r="LLJ8" s="611"/>
      <c r="LLK8" s="611"/>
      <c r="LLL8" s="611"/>
      <c r="LLM8" s="611"/>
      <c r="LLN8" s="611"/>
      <c r="LLO8" s="611"/>
      <c r="LLP8" s="611"/>
      <c r="LLQ8" s="611"/>
      <c r="LLR8" s="611"/>
      <c r="LLS8" s="611"/>
      <c r="LLT8" s="611"/>
      <c r="LLU8" s="611"/>
      <c r="LLV8" s="611"/>
      <c r="LLW8" s="611"/>
      <c r="LLX8" s="611"/>
      <c r="LLY8" s="611"/>
      <c r="LLZ8" s="611"/>
      <c r="LMA8" s="611"/>
      <c r="LMB8" s="611"/>
      <c r="LMC8" s="611"/>
      <c r="LMD8" s="611"/>
      <c r="LME8" s="611"/>
      <c r="LMF8" s="611"/>
      <c r="LMG8" s="611"/>
      <c r="LMH8" s="611"/>
      <c r="LMI8" s="611"/>
      <c r="LMJ8" s="611"/>
      <c r="LMK8" s="611"/>
      <c r="LML8" s="611"/>
      <c r="LMM8" s="611"/>
      <c r="LMN8" s="611"/>
      <c r="LMO8" s="611"/>
      <c r="LMP8" s="611"/>
      <c r="LMQ8" s="611"/>
      <c r="LMR8" s="611"/>
      <c r="LMS8" s="611"/>
      <c r="LMT8" s="611"/>
      <c r="LMU8" s="611"/>
      <c r="LMV8" s="611"/>
      <c r="LMW8" s="611"/>
      <c r="LMX8" s="611"/>
      <c r="LMY8" s="611"/>
      <c r="LMZ8" s="611"/>
      <c r="LNA8" s="611"/>
      <c r="LNB8" s="611"/>
      <c r="LNC8" s="611"/>
      <c r="LND8" s="611"/>
      <c r="LNE8" s="611"/>
      <c r="LNF8" s="611"/>
      <c r="LNG8" s="611"/>
      <c r="LNH8" s="611"/>
      <c r="LNI8" s="611"/>
      <c r="LNJ8" s="611"/>
      <c r="LNK8" s="611"/>
      <c r="LNL8" s="611"/>
      <c r="LNM8" s="611"/>
      <c r="LNN8" s="611"/>
      <c r="LNO8" s="611"/>
      <c r="LNP8" s="611"/>
      <c r="LNQ8" s="611"/>
      <c r="LNR8" s="611"/>
      <c r="LNS8" s="611"/>
      <c r="LNT8" s="611"/>
      <c r="LNU8" s="611"/>
      <c r="LNV8" s="611"/>
      <c r="LNW8" s="611"/>
      <c r="LNX8" s="611"/>
      <c r="LNY8" s="611"/>
      <c r="LNZ8" s="611"/>
      <c r="LOA8" s="611"/>
      <c r="LOB8" s="611"/>
      <c r="LOC8" s="611"/>
      <c r="LOD8" s="611"/>
      <c r="LOE8" s="611"/>
      <c r="LOF8" s="611"/>
      <c r="LOG8" s="611"/>
      <c r="LOH8" s="611"/>
      <c r="LOI8" s="611"/>
      <c r="LOJ8" s="611"/>
      <c r="LOK8" s="611"/>
      <c r="LOL8" s="611"/>
      <c r="LOM8" s="611"/>
      <c r="LON8" s="611"/>
      <c r="LOO8" s="611"/>
      <c r="LOP8" s="611"/>
      <c r="LOQ8" s="611"/>
      <c r="LOR8" s="611"/>
      <c r="LOS8" s="611"/>
      <c r="LOT8" s="611"/>
      <c r="LOU8" s="611"/>
      <c r="LOV8" s="611"/>
      <c r="LOW8" s="611"/>
      <c r="LOX8" s="611"/>
      <c r="LOY8" s="611"/>
      <c r="LOZ8" s="611"/>
      <c r="LPA8" s="611"/>
      <c r="LPB8" s="611"/>
      <c r="LPC8" s="611"/>
      <c r="LPD8" s="611"/>
      <c r="LPE8" s="611"/>
      <c r="LPF8" s="611"/>
      <c r="LPG8" s="611"/>
      <c r="LPH8" s="611"/>
      <c r="LPI8" s="611"/>
      <c r="LPJ8" s="611"/>
      <c r="LPK8" s="611"/>
      <c r="LPL8" s="611"/>
      <c r="LPM8" s="611"/>
      <c r="LPN8" s="611"/>
      <c r="LPO8" s="611"/>
      <c r="LPP8" s="611"/>
      <c r="LPQ8" s="611"/>
      <c r="LPR8" s="611"/>
      <c r="LPS8" s="611"/>
      <c r="LPT8" s="611"/>
      <c r="LPU8" s="611"/>
      <c r="LPV8" s="611"/>
      <c r="LPW8" s="611"/>
      <c r="LPX8" s="611"/>
      <c r="LPY8" s="611"/>
      <c r="LPZ8" s="611"/>
      <c r="LQA8" s="611"/>
      <c r="LQB8" s="611"/>
      <c r="LQC8" s="611"/>
      <c r="LQD8" s="611"/>
      <c r="LQE8" s="611"/>
      <c r="LQF8" s="611"/>
      <c r="LQG8" s="611"/>
      <c r="LQH8" s="611"/>
      <c r="LQI8" s="611"/>
      <c r="LQJ8" s="611"/>
      <c r="LQK8" s="611"/>
      <c r="LQL8" s="611"/>
      <c r="LQM8" s="611"/>
      <c r="LQN8" s="611"/>
      <c r="LQO8" s="611"/>
      <c r="LQP8" s="611"/>
      <c r="LQQ8" s="611"/>
      <c r="LQR8" s="611"/>
      <c r="LQS8" s="611"/>
      <c r="LQT8" s="611"/>
      <c r="LQU8" s="611"/>
      <c r="LQV8" s="611"/>
      <c r="LQW8" s="611"/>
      <c r="LQX8" s="611"/>
      <c r="LQY8" s="611"/>
      <c r="LQZ8" s="611"/>
      <c r="LRA8" s="611"/>
      <c r="LRB8" s="611"/>
      <c r="LRC8" s="611"/>
      <c r="LRD8" s="611"/>
      <c r="LRE8" s="611"/>
      <c r="LRF8" s="611"/>
      <c r="LRG8" s="611"/>
      <c r="LRH8" s="611"/>
      <c r="LRI8" s="611"/>
      <c r="LRJ8" s="611"/>
      <c r="LRK8" s="611"/>
      <c r="LRL8" s="611"/>
      <c r="LRM8" s="611"/>
      <c r="LRN8" s="611"/>
      <c r="LRO8" s="611"/>
      <c r="LRP8" s="611"/>
      <c r="LRQ8" s="611"/>
      <c r="LRR8" s="611"/>
      <c r="LRS8" s="611"/>
      <c r="LRT8" s="611"/>
      <c r="LRU8" s="611"/>
      <c r="LRV8" s="611"/>
      <c r="LRW8" s="611"/>
      <c r="LRX8" s="611"/>
      <c r="LRY8" s="611"/>
      <c r="LRZ8" s="611"/>
      <c r="LSA8" s="611"/>
      <c r="LSB8" s="611"/>
      <c r="LSC8" s="611"/>
      <c r="LSD8" s="611"/>
      <c r="LSE8" s="611"/>
      <c r="LSF8" s="611"/>
      <c r="LSG8" s="611"/>
      <c r="LSH8" s="611"/>
      <c r="LSI8" s="611"/>
      <c r="LSJ8" s="611"/>
      <c r="LSK8" s="611"/>
      <c r="LSL8" s="611"/>
      <c r="LSM8" s="611"/>
      <c r="LSN8" s="611"/>
      <c r="LSO8" s="611"/>
      <c r="LSP8" s="611"/>
      <c r="LSQ8" s="611"/>
      <c r="LSR8" s="611"/>
      <c r="LSS8" s="611"/>
      <c r="LST8" s="611"/>
      <c r="LSU8" s="611"/>
      <c r="LSV8" s="611"/>
      <c r="LSW8" s="611"/>
      <c r="LSX8" s="611"/>
      <c r="LSY8" s="611"/>
      <c r="LSZ8" s="611"/>
      <c r="LTA8" s="611"/>
      <c r="LTB8" s="611"/>
      <c r="LTC8" s="611"/>
      <c r="LTD8" s="611"/>
      <c r="LTE8" s="611"/>
      <c r="LTF8" s="611"/>
      <c r="LTG8" s="611"/>
      <c r="LTH8" s="611"/>
      <c r="LTI8" s="611"/>
      <c r="LTJ8" s="611"/>
      <c r="LTK8" s="611"/>
      <c r="LTL8" s="611"/>
      <c r="LTM8" s="611"/>
      <c r="LTN8" s="611"/>
      <c r="LTO8" s="611"/>
      <c r="LTP8" s="611"/>
      <c r="LTQ8" s="611"/>
      <c r="LTR8" s="611"/>
      <c r="LTS8" s="611"/>
      <c r="LTT8" s="611"/>
      <c r="LTU8" s="611"/>
      <c r="LTV8" s="611"/>
      <c r="LTW8" s="611"/>
      <c r="LTX8" s="611"/>
      <c r="LTY8" s="611"/>
      <c r="LTZ8" s="611"/>
      <c r="LUA8" s="611"/>
      <c r="LUB8" s="611"/>
      <c r="LUC8" s="611"/>
      <c r="LUD8" s="611"/>
      <c r="LUE8" s="611"/>
      <c r="LUF8" s="611"/>
      <c r="LUG8" s="611"/>
      <c r="LUH8" s="611"/>
      <c r="LUI8" s="611"/>
      <c r="LUJ8" s="611"/>
      <c r="LUK8" s="611"/>
      <c r="LUL8" s="611"/>
      <c r="LUM8" s="611"/>
      <c r="LUN8" s="611"/>
      <c r="LUO8" s="611"/>
      <c r="LUP8" s="611"/>
      <c r="LUQ8" s="611"/>
      <c r="LUR8" s="611"/>
      <c r="LUS8" s="611"/>
      <c r="LUT8" s="611"/>
      <c r="LUU8" s="611"/>
      <c r="LUV8" s="611"/>
      <c r="LUW8" s="611"/>
      <c r="LUX8" s="611"/>
      <c r="LUY8" s="611"/>
      <c r="LUZ8" s="611"/>
      <c r="LVA8" s="611"/>
      <c r="LVB8" s="611"/>
      <c r="LVC8" s="611"/>
      <c r="LVD8" s="611"/>
      <c r="LVE8" s="611"/>
      <c r="LVF8" s="611"/>
      <c r="LVG8" s="611"/>
      <c r="LVH8" s="611"/>
      <c r="LVI8" s="611"/>
      <c r="LVJ8" s="611"/>
      <c r="LVK8" s="611"/>
      <c r="LVL8" s="611"/>
      <c r="LVM8" s="611"/>
      <c r="LVN8" s="611"/>
      <c r="LVO8" s="611"/>
      <c r="LVP8" s="611"/>
      <c r="LVQ8" s="611"/>
      <c r="LVR8" s="611"/>
      <c r="LVS8" s="611"/>
      <c r="LVT8" s="611"/>
      <c r="LVU8" s="611"/>
      <c r="LVV8" s="611"/>
      <c r="LVW8" s="611"/>
      <c r="LVX8" s="611"/>
      <c r="LVY8" s="611"/>
      <c r="LVZ8" s="611"/>
      <c r="LWA8" s="611"/>
      <c r="LWB8" s="611"/>
      <c r="LWC8" s="611"/>
      <c r="LWD8" s="611"/>
      <c r="LWE8" s="611"/>
      <c r="LWF8" s="611"/>
      <c r="LWG8" s="611"/>
      <c r="LWH8" s="611"/>
      <c r="LWI8" s="611"/>
      <c r="LWJ8" s="611"/>
      <c r="LWK8" s="611"/>
      <c r="LWL8" s="611"/>
      <c r="LWM8" s="611"/>
      <c r="LWN8" s="611"/>
      <c r="LWO8" s="611"/>
      <c r="LWP8" s="611"/>
      <c r="LWQ8" s="611"/>
      <c r="LWR8" s="611"/>
      <c r="LWS8" s="611"/>
      <c r="LWT8" s="611"/>
      <c r="LWU8" s="611"/>
      <c r="LWV8" s="611"/>
      <c r="LWW8" s="611"/>
      <c r="LWX8" s="611"/>
      <c r="LWY8" s="611"/>
      <c r="LWZ8" s="611"/>
      <c r="LXA8" s="611"/>
      <c r="LXB8" s="611"/>
      <c r="LXC8" s="611"/>
      <c r="LXD8" s="611"/>
      <c r="LXE8" s="611"/>
      <c r="LXF8" s="611"/>
      <c r="LXG8" s="611"/>
      <c r="LXH8" s="611"/>
      <c r="LXI8" s="611"/>
      <c r="LXJ8" s="611"/>
      <c r="LXK8" s="611"/>
      <c r="LXL8" s="611"/>
      <c r="LXM8" s="611"/>
      <c r="LXN8" s="611"/>
      <c r="LXO8" s="611"/>
      <c r="LXP8" s="611"/>
      <c r="LXQ8" s="611"/>
      <c r="LXR8" s="611"/>
      <c r="LXS8" s="611"/>
      <c r="LXT8" s="611"/>
      <c r="LXU8" s="611"/>
      <c r="LXV8" s="611"/>
      <c r="LXW8" s="611"/>
      <c r="LXX8" s="611"/>
      <c r="LXY8" s="611"/>
      <c r="LXZ8" s="611"/>
      <c r="LYA8" s="611"/>
      <c r="LYB8" s="611"/>
      <c r="LYC8" s="611"/>
      <c r="LYD8" s="611"/>
      <c r="LYE8" s="611"/>
      <c r="LYF8" s="611"/>
      <c r="LYG8" s="611"/>
      <c r="LYH8" s="611"/>
      <c r="LYI8" s="611"/>
      <c r="LYJ8" s="611"/>
      <c r="LYK8" s="611"/>
      <c r="LYL8" s="611"/>
      <c r="LYM8" s="611"/>
      <c r="LYN8" s="611"/>
      <c r="LYO8" s="611"/>
      <c r="LYP8" s="611"/>
      <c r="LYQ8" s="611"/>
      <c r="LYR8" s="611"/>
      <c r="LYS8" s="611"/>
      <c r="LYT8" s="611"/>
      <c r="LYU8" s="611"/>
      <c r="LYV8" s="611"/>
      <c r="LYW8" s="611"/>
      <c r="LYX8" s="611"/>
      <c r="LYY8" s="611"/>
      <c r="LYZ8" s="611"/>
      <c r="LZA8" s="611"/>
      <c r="LZB8" s="611"/>
      <c r="LZC8" s="611"/>
      <c r="LZD8" s="611"/>
      <c r="LZE8" s="611"/>
      <c r="LZF8" s="611"/>
      <c r="LZG8" s="611"/>
      <c r="LZH8" s="611"/>
      <c r="LZI8" s="611"/>
      <c r="LZJ8" s="611"/>
      <c r="LZK8" s="611"/>
      <c r="LZL8" s="611"/>
      <c r="LZM8" s="611"/>
      <c r="LZN8" s="611"/>
      <c r="LZO8" s="611"/>
      <c r="LZP8" s="611"/>
      <c r="LZQ8" s="611"/>
      <c r="LZR8" s="611"/>
      <c r="LZS8" s="611"/>
      <c r="LZT8" s="611"/>
      <c r="LZU8" s="611"/>
      <c r="LZV8" s="611"/>
      <c r="LZW8" s="611"/>
      <c r="LZX8" s="611"/>
      <c r="LZY8" s="611"/>
      <c r="LZZ8" s="611"/>
      <c r="MAA8" s="611"/>
      <c r="MAB8" s="611"/>
      <c r="MAC8" s="611"/>
      <c r="MAD8" s="611"/>
      <c r="MAE8" s="611"/>
      <c r="MAF8" s="611"/>
      <c r="MAG8" s="611"/>
      <c r="MAH8" s="611"/>
      <c r="MAI8" s="611"/>
      <c r="MAJ8" s="611"/>
      <c r="MAK8" s="611"/>
      <c r="MAL8" s="611"/>
      <c r="MAM8" s="611"/>
      <c r="MAN8" s="611"/>
      <c r="MAO8" s="611"/>
      <c r="MAP8" s="611"/>
      <c r="MAQ8" s="611"/>
      <c r="MAR8" s="611"/>
      <c r="MAS8" s="611"/>
      <c r="MAT8" s="611"/>
      <c r="MAU8" s="611"/>
      <c r="MAV8" s="611"/>
      <c r="MAW8" s="611"/>
      <c r="MAX8" s="611"/>
      <c r="MAY8" s="611"/>
      <c r="MAZ8" s="611"/>
      <c r="MBA8" s="611"/>
      <c r="MBB8" s="611"/>
      <c r="MBC8" s="611"/>
      <c r="MBD8" s="611"/>
      <c r="MBE8" s="611"/>
      <c r="MBF8" s="611"/>
      <c r="MBG8" s="611"/>
      <c r="MBH8" s="611"/>
      <c r="MBI8" s="611"/>
      <c r="MBJ8" s="611"/>
      <c r="MBK8" s="611"/>
      <c r="MBL8" s="611"/>
      <c r="MBM8" s="611"/>
      <c r="MBN8" s="611"/>
      <c r="MBO8" s="611"/>
      <c r="MBP8" s="611"/>
      <c r="MBQ8" s="611"/>
      <c r="MBR8" s="611"/>
      <c r="MBS8" s="611"/>
      <c r="MBT8" s="611"/>
      <c r="MBU8" s="611"/>
      <c r="MBV8" s="611"/>
      <c r="MBW8" s="611"/>
      <c r="MBX8" s="611"/>
      <c r="MBY8" s="611"/>
      <c r="MBZ8" s="611"/>
      <c r="MCA8" s="611"/>
      <c r="MCB8" s="611"/>
      <c r="MCC8" s="611"/>
      <c r="MCD8" s="611"/>
      <c r="MCE8" s="611"/>
      <c r="MCF8" s="611"/>
      <c r="MCG8" s="611"/>
      <c r="MCH8" s="611"/>
      <c r="MCI8" s="611"/>
      <c r="MCJ8" s="611"/>
      <c r="MCK8" s="611"/>
      <c r="MCL8" s="611"/>
      <c r="MCM8" s="611"/>
      <c r="MCN8" s="611"/>
      <c r="MCO8" s="611"/>
      <c r="MCP8" s="611"/>
      <c r="MCQ8" s="611"/>
      <c r="MCR8" s="611"/>
      <c r="MCS8" s="611"/>
      <c r="MCT8" s="611"/>
      <c r="MCU8" s="611"/>
      <c r="MCV8" s="611"/>
      <c r="MCW8" s="611"/>
      <c r="MCX8" s="611"/>
      <c r="MCY8" s="611"/>
      <c r="MCZ8" s="611"/>
      <c r="MDA8" s="611"/>
      <c r="MDB8" s="611"/>
      <c r="MDC8" s="611"/>
      <c r="MDD8" s="611"/>
      <c r="MDE8" s="611"/>
      <c r="MDF8" s="611"/>
      <c r="MDG8" s="611"/>
      <c r="MDH8" s="611"/>
      <c r="MDI8" s="611"/>
      <c r="MDJ8" s="611"/>
      <c r="MDK8" s="611"/>
      <c r="MDL8" s="611"/>
      <c r="MDM8" s="611"/>
      <c r="MDN8" s="611"/>
      <c r="MDO8" s="611"/>
      <c r="MDP8" s="611"/>
      <c r="MDQ8" s="611"/>
      <c r="MDR8" s="611"/>
      <c r="MDS8" s="611"/>
      <c r="MDT8" s="611"/>
      <c r="MDU8" s="611"/>
      <c r="MDV8" s="611"/>
      <c r="MDW8" s="611"/>
      <c r="MDX8" s="611"/>
      <c r="MDY8" s="611"/>
      <c r="MDZ8" s="611"/>
      <c r="MEA8" s="611"/>
      <c r="MEB8" s="611"/>
      <c r="MEC8" s="611"/>
      <c r="MED8" s="611"/>
      <c r="MEE8" s="611"/>
      <c r="MEF8" s="611"/>
      <c r="MEG8" s="611"/>
      <c r="MEH8" s="611"/>
      <c r="MEI8" s="611"/>
      <c r="MEJ8" s="611"/>
      <c r="MEK8" s="611"/>
      <c r="MEL8" s="611"/>
      <c r="MEM8" s="611"/>
      <c r="MEN8" s="611"/>
      <c r="MEO8" s="611"/>
      <c r="MEP8" s="611"/>
      <c r="MEQ8" s="611"/>
      <c r="MER8" s="611"/>
      <c r="MES8" s="611"/>
      <c r="MET8" s="611"/>
      <c r="MEU8" s="611"/>
      <c r="MEV8" s="611"/>
      <c r="MEW8" s="611"/>
      <c r="MEX8" s="611"/>
      <c r="MEY8" s="611"/>
      <c r="MEZ8" s="611"/>
      <c r="MFA8" s="611"/>
      <c r="MFB8" s="611"/>
      <c r="MFC8" s="611"/>
      <c r="MFD8" s="611"/>
      <c r="MFE8" s="611"/>
      <c r="MFF8" s="611"/>
      <c r="MFG8" s="611"/>
      <c r="MFH8" s="611"/>
      <c r="MFI8" s="611"/>
      <c r="MFJ8" s="611"/>
      <c r="MFK8" s="611"/>
      <c r="MFL8" s="611"/>
      <c r="MFM8" s="611"/>
      <c r="MFN8" s="611"/>
      <c r="MFO8" s="611"/>
      <c r="MFP8" s="611"/>
      <c r="MFQ8" s="611"/>
      <c r="MFR8" s="611"/>
      <c r="MFS8" s="611"/>
      <c r="MFT8" s="611"/>
      <c r="MFU8" s="611"/>
      <c r="MFV8" s="611"/>
      <c r="MFW8" s="611"/>
      <c r="MFX8" s="611"/>
      <c r="MFY8" s="611"/>
      <c r="MFZ8" s="611"/>
      <c r="MGA8" s="611"/>
      <c r="MGB8" s="611"/>
      <c r="MGC8" s="611"/>
      <c r="MGD8" s="611"/>
      <c r="MGE8" s="611"/>
      <c r="MGF8" s="611"/>
      <c r="MGG8" s="611"/>
      <c r="MGH8" s="611"/>
      <c r="MGI8" s="611"/>
      <c r="MGJ8" s="611"/>
      <c r="MGK8" s="611"/>
      <c r="MGL8" s="611"/>
      <c r="MGM8" s="611"/>
      <c r="MGN8" s="611"/>
      <c r="MGO8" s="611"/>
      <c r="MGP8" s="611"/>
      <c r="MGQ8" s="611"/>
      <c r="MGR8" s="611"/>
      <c r="MGS8" s="611"/>
      <c r="MGT8" s="611"/>
      <c r="MGU8" s="611"/>
      <c r="MGV8" s="611"/>
      <c r="MGW8" s="611"/>
      <c r="MGX8" s="611"/>
      <c r="MGY8" s="611"/>
      <c r="MGZ8" s="611"/>
      <c r="MHA8" s="611"/>
      <c r="MHB8" s="611"/>
      <c r="MHC8" s="611"/>
      <c r="MHD8" s="611"/>
      <c r="MHE8" s="611"/>
      <c r="MHF8" s="611"/>
      <c r="MHG8" s="611"/>
      <c r="MHH8" s="611"/>
      <c r="MHI8" s="611"/>
      <c r="MHJ8" s="611"/>
      <c r="MHK8" s="611"/>
      <c r="MHL8" s="611"/>
      <c r="MHM8" s="611"/>
      <c r="MHN8" s="611"/>
      <c r="MHO8" s="611"/>
      <c r="MHP8" s="611"/>
      <c r="MHQ8" s="611"/>
      <c r="MHR8" s="611"/>
      <c r="MHS8" s="611"/>
      <c r="MHT8" s="611"/>
      <c r="MHU8" s="611"/>
      <c r="MHV8" s="611"/>
      <c r="MHW8" s="611"/>
      <c r="MHX8" s="611"/>
      <c r="MHY8" s="611"/>
      <c r="MHZ8" s="611"/>
      <c r="MIA8" s="611"/>
      <c r="MIB8" s="611"/>
      <c r="MIC8" s="611"/>
      <c r="MID8" s="611"/>
      <c r="MIE8" s="611"/>
      <c r="MIF8" s="611"/>
      <c r="MIG8" s="611"/>
      <c r="MIH8" s="611"/>
      <c r="MII8" s="611"/>
      <c r="MIJ8" s="611"/>
      <c r="MIK8" s="611"/>
      <c r="MIL8" s="611"/>
      <c r="MIM8" s="611"/>
      <c r="MIN8" s="611"/>
      <c r="MIO8" s="611"/>
      <c r="MIP8" s="611"/>
      <c r="MIQ8" s="611"/>
      <c r="MIR8" s="611"/>
      <c r="MIS8" s="611"/>
      <c r="MIT8" s="611"/>
      <c r="MIU8" s="611"/>
      <c r="MIV8" s="611"/>
      <c r="MIW8" s="611"/>
      <c r="MIX8" s="611"/>
      <c r="MIY8" s="611"/>
      <c r="MIZ8" s="611"/>
      <c r="MJA8" s="611"/>
      <c r="MJB8" s="611"/>
      <c r="MJC8" s="611"/>
      <c r="MJD8" s="611"/>
      <c r="MJE8" s="611"/>
      <c r="MJF8" s="611"/>
      <c r="MJG8" s="611"/>
      <c r="MJH8" s="611"/>
      <c r="MJI8" s="611"/>
      <c r="MJJ8" s="611"/>
      <c r="MJK8" s="611"/>
      <c r="MJL8" s="611"/>
      <c r="MJM8" s="611"/>
      <c r="MJN8" s="611"/>
      <c r="MJO8" s="611"/>
      <c r="MJP8" s="611"/>
      <c r="MJQ8" s="611"/>
      <c r="MJR8" s="611"/>
      <c r="MJS8" s="611"/>
      <c r="MJT8" s="611"/>
      <c r="MJU8" s="611"/>
      <c r="MJV8" s="611"/>
      <c r="MJW8" s="611"/>
      <c r="MJX8" s="611"/>
      <c r="MJY8" s="611"/>
      <c r="MJZ8" s="611"/>
      <c r="MKA8" s="611"/>
      <c r="MKB8" s="611"/>
      <c r="MKC8" s="611"/>
      <c r="MKD8" s="611"/>
      <c r="MKE8" s="611"/>
      <c r="MKF8" s="611"/>
      <c r="MKG8" s="611"/>
      <c r="MKH8" s="611"/>
      <c r="MKI8" s="611"/>
      <c r="MKJ8" s="611"/>
      <c r="MKK8" s="611"/>
      <c r="MKL8" s="611"/>
      <c r="MKM8" s="611"/>
      <c r="MKN8" s="611"/>
      <c r="MKO8" s="611"/>
      <c r="MKP8" s="611"/>
      <c r="MKQ8" s="611"/>
      <c r="MKR8" s="611"/>
      <c r="MKS8" s="611"/>
      <c r="MKT8" s="611"/>
      <c r="MKU8" s="611"/>
      <c r="MKV8" s="611"/>
      <c r="MKW8" s="611"/>
      <c r="MKX8" s="611"/>
      <c r="MKY8" s="611"/>
      <c r="MKZ8" s="611"/>
      <c r="MLA8" s="611"/>
      <c r="MLB8" s="611"/>
      <c r="MLC8" s="611"/>
      <c r="MLD8" s="611"/>
      <c r="MLE8" s="611"/>
      <c r="MLF8" s="611"/>
      <c r="MLG8" s="611"/>
      <c r="MLH8" s="611"/>
      <c r="MLI8" s="611"/>
      <c r="MLJ8" s="611"/>
      <c r="MLK8" s="611"/>
      <c r="MLL8" s="611"/>
      <c r="MLM8" s="611"/>
      <c r="MLN8" s="611"/>
      <c r="MLO8" s="611"/>
      <c r="MLP8" s="611"/>
      <c r="MLQ8" s="611"/>
      <c r="MLR8" s="611"/>
      <c r="MLS8" s="611"/>
      <c r="MLT8" s="611"/>
      <c r="MLU8" s="611"/>
      <c r="MLV8" s="611"/>
      <c r="MLW8" s="611"/>
      <c r="MLX8" s="611"/>
      <c r="MLY8" s="611"/>
      <c r="MLZ8" s="611"/>
      <c r="MMA8" s="611"/>
      <c r="MMB8" s="611"/>
      <c r="MMC8" s="611"/>
      <c r="MMD8" s="611"/>
      <c r="MME8" s="611"/>
      <c r="MMF8" s="611"/>
      <c r="MMG8" s="611"/>
      <c r="MMH8" s="611"/>
      <c r="MMI8" s="611"/>
      <c r="MMJ8" s="611"/>
      <c r="MMK8" s="611"/>
      <c r="MML8" s="611"/>
      <c r="MMM8" s="611"/>
      <c r="MMN8" s="611"/>
      <c r="MMO8" s="611"/>
      <c r="MMP8" s="611"/>
      <c r="MMQ8" s="611"/>
      <c r="MMR8" s="611"/>
      <c r="MMS8" s="611"/>
      <c r="MMT8" s="611"/>
      <c r="MMU8" s="611"/>
      <c r="MMV8" s="611"/>
      <c r="MMW8" s="611"/>
      <c r="MMX8" s="611"/>
      <c r="MMY8" s="611"/>
      <c r="MMZ8" s="611"/>
      <c r="MNA8" s="611"/>
      <c r="MNB8" s="611"/>
      <c r="MNC8" s="611"/>
      <c r="MND8" s="611"/>
      <c r="MNE8" s="611"/>
      <c r="MNF8" s="611"/>
      <c r="MNG8" s="611"/>
      <c r="MNH8" s="611"/>
      <c r="MNI8" s="611"/>
      <c r="MNJ8" s="611"/>
      <c r="MNK8" s="611"/>
      <c r="MNL8" s="611"/>
      <c r="MNM8" s="611"/>
      <c r="MNN8" s="611"/>
      <c r="MNO8" s="611"/>
      <c r="MNP8" s="611"/>
      <c r="MNQ8" s="611"/>
      <c r="MNR8" s="611"/>
      <c r="MNS8" s="611"/>
      <c r="MNT8" s="611"/>
      <c r="MNU8" s="611"/>
      <c r="MNV8" s="611"/>
      <c r="MNW8" s="611"/>
      <c r="MNX8" s="611"/>
      <c r="MNY8" s="611"/>
      <c r="MNZ8" s="611"/>
      <c r="MOA8" s="611"/>
      <c r="MOB8" s="611"/>
      <c r="MOC8" s="611"/>
      <c r="MOD8" s="611"/>
      <c r="MOE8" s="611"/>
      <c r="MOF8" s="611"/>
      <c r="MOG8" s="611"/>
      <c r="MOH8" s="611"/>
      <c r="MOI8" s="611"/>
      <c r="MOJ8" s="611"/>
      <c r="MOK8" s="611"/>
      <c r="MOL8" s="611"/>
      <c r="MOM8" s="611"/>
      <c r="MON8" s="611"/>
      <c r="MOO8" s="611"/>
      <c r="MOP8" s="611"/>
      <c r="MOQ8" s="611"/>
      <c r="MOR8" s="611"/>
      <c r="MOS8" s="611"/>
      <c r="MOT8" s="611"/>
      <c r="MOU8" s="611"/>
      <c r="MOV8" s="611"/>
      <c r="MOW8" s="611"/>
      <c r="MOX8" s="611"/>
      <c r="MOY8" s="611"/>
      <c r="MOZ8" s="611"/>
      <c r="MPA8" s="611"/>
      <c r="MPB8" s="611"/>
      <c r="MPC8" s="611"/>
      <c r="MPD8" s="611"/>
      <c r="MPE8" s="611"/>
      <c r="MPF8" s="611"/>
      <c r="MPG8" s="611"/>
      <c r="MPH8" s="611"/>
      <c r="MPI8" s="611"/>
      <c r="MPJ8" s="611"/>
      <c r="MPK8" s="611"/>
      <c r="MPL8" s="611"/>
      <c r="MPM8" s="611"/>
      <c r="MPN8" s="611"/>
      <c r="MPO8" s="611"/>
      <c r="MPP8" s="611"/>
      <c r="MPQ8" s="611"/>
      <c r="MPR8" s="611"/>
      <c r="MPS8" s="611"/>
      <c r="MPT8" s="611"/>
      <c r="MPU8" s="611"/>
      <c r="MPV8" s="611"/>
      <c r="MPW8" s="611"/>
      <c r="MPX8" s="611"/>
      <c r="MPY8" s="611"/>
      <c r="MPZ8" s="611"/>
      <c r="MQA8" s="611"/>
      <c r="MQB8" s="611"/>
      <c r="MQC8" s="611"/>
      <c r="MQD8" s="611"/>
      <c r="MQE8" s="611"/>
      <c r="MQF8" s="611"/>
      <c r="MQG8" s="611"/>
      <c r="MQH8" s="611"/>
      <c r="MQI8" s="611"/>
      <c r="MQJ8" s="611"/>
      <c r="MQK8" s="611"/>
      <c r="MQL8" s="611"/>
      <c r="MQM8" s="611"/>
      <c r="MQN8" s="611"/>
      <c r="MQO8" s="611"/>
      <c r="MQP8" s="611"/>
      <c r="MQQ8" s="611"/>
      <c r="MQR8" s="611"/>
      <c r="MQS8" s="611"/>
      <c r="MQT8" s="611"/>
      <c r="MQU8" s="611"/>
      <c r="MQV8" s="611"/>
      <c r="MQW8" s="611"/>
      <c r="MQX8" s="611"/>
      <c r="MQY8" s="611"/>
      <c r="MQZ8" s="611"/>
      <c r="MRA8" s="611"/>
      <c r="MRB8" s="611"/>
      <c r="MRC8" s="611"/>
      <c r="MRD8" s="611"/>
      <c r="MRE8" s="611"/>
      <c r="MRF8" s="611"/>
      <c r="MRG8" s="611"/>
      <c r="MRH8" s="611"/>
      <c r="MRI8" s="611"/>
      <c r="MRJ8" s="611"/>
      <c r="MRK8" s="611"/>
      <c r="MRL8" s="611"/>
      <c r="MRM8" s="611"/>
      <c r="MRN8" s="611"/>
      <c r="MRO8" s="611"/>
      <c r="MRP8" s="611"/>
      <c r="MRQ8" s="611"/>
      <c r="MRR8" s="611"/>
      <c r="MRS8" s="611"/>
      <c r="MRT8" s="611"/>
      <c r="MRU8" s="611"/>
      <c r="MRV8" s="611"/>
      <c r="MRW8" s="611"/>
      <c r="MRX8" s="611"/>
      <c r="MRY8" s="611"/>
      <c r="MRZ8" s="611"/>
      <c r="MSA8" s="611"/>
      <c r="MSB8" s="611"/>
      <c r="MSC8" s="611"/>
      <c r="MSD8" s="611"/>
      <c r="MSE8" s="611"/>
      <c r="MSF8" s="611"/>
      <c r="MSG8" s="611"/>
      <c r="MSH8" s="611"/>
      <c r="MSI8" s="611"/>
      <c r="MSJ8" s="611"/>
      <c r="MSK8" s="611"/>
      <c r="MSL8" s="611"/>
      <c r="MSM8" s="611"/>
      <c r="MSN8" s="611"/>
      <c r="MSO8" s="611"/>
      <c r="MSP8" s="611"/>
      <c r="MSQ8" s="611"/>
      <c r="MSR8" s="611"/>
      <c r="MSS8" s="611"/>
      <c r="MST8" s="611"/>
      <c r="MSU8" s="611"/>
      <c r="MSV8" s="611"/>
      <c r="MSW8" s="611"/>
      <c r="MSX8" s="611"/>
      <c r="MSY8" s="611"/>
      <c r="MSZ8" s="611"/>
      <c r="MTA8" s="611"/>
      <c r="MTB8" s="611"/>
      <c r="MTC8" s="611"/>
      <c r="MTD8" s="611"/>
      <c r="MTE8" s="611"/>
      <c r="MTF8" s="611"/>
      <c r="MTG8" s="611"/>
      <c r="MTH8" s="611"/>
      <c r="MTI8" s="611"/>
      <c r="MTJ8" s="611"/>
      <c r="MTK8" s="611"/>
      <c r="MTL8" s="611"/>
      <c r="MTM8" s="611"/>
      <c r="MTN8" s="611"/>
      <c r="MTO8" s="611"/>
      <c r="MTP8" s="611"/>
      <c r="MTQ8" s="611"/>
      <c r="MTR8" s="611"/>
      <c r="MTS8" s="611"/>
      <c r="MTT8" s="611"/>
      <c r="MTU8" s="611"/>
      <c r="MTV8" s="611"/>
      <c r="MTW8" s="611"/>
      <c r="MTX8" s="611"/>
      <c r="MTY8" s="611"/>
      <c r="MTZ8" s="611"/>
      <c r="MUA8" s="611"/>
      <c r="MUB8" s="611"/>
      <c r="MUC8" s="611"/>
      <c r="MUD8" s="611"/>
      <c r="MUE8" s="611"/>
      <c r="MUF8" s="611"/>
      <c r="MUG8" s="611"/>
      <c r="MUH8" s="611"/>
      <c r="MUI8" s="611"/>
      <c r="MUJ8" s="611"/>
      <c r="MUK8" s="611"/>
      <c r="MUL8" s="611"/>
      <c r="MUM8" s="611"/>
      <c r="MUN8" s="611"/>
      <c r="MUO8" s="611"/>
      <c r="MUP8" s="611"/>
      <c r="MUQ8" s="611"/>
      <c r="MUR8" s="611"/>
      <c r="MUS8" s="611"/>
      <c r="MUT8" s="611"/>
      <c r="MUU8" s="611"/>
      <c r="MUV8" s="611"/>
      <c r="MUW8" s="611"/>
      <c r="MUX8" s="611"/>
      <c r="MUY8" s="611"/>
      <c r="MUZ8" s="611"/>
      <c r="MVA8" s="611"/>
      <c r="MVB8" s="611"/>
      <c r="MVC8" s="611"/>
      <c r="MVD8" s="611"/>
      <c r="MVE8" s="611"/>
      <c r="MVF8" s="611"/>
      <c r="MVG8" s="611"/>
      <c r="MVH8" s="611"/>
      <c r="MVI8" s="611"/>
      <c r="MVJ8" s="611"/>
      <c r="MVK8" s="611"/>
      <c r="MVL8" s="611"/>
      <c r="MVM8" s="611"/>
      <c r="MVN8" s="611"/>
      <c r="MVO8" s="611"/>
      <c r="MVP8" s="611"/>
      <c r="MVQ8" s="611"/>
      <c r="MVR8" s="611"/>
      <c r="MVS8" s="611"/>
      <c r="MVT8" s="611"/>
      <c r="MVU8" s="611"/>
      <c r="MVV8" s="611"/>
      <c r="MVW8" s="611"/>
      <c r="MVX8" s="611"/>
      <c r="MVY8" s="611"/>
      <c r="MVZ8" s="611"/>
      <c r="MWA8" s="611"/>
      <c r="MWB8" s="611"/>
      <c r="MWC8" s="611"/>
      <c r="MWD8" s="611"/>
      <c r="MWE8" s="611"/>
      <c r="MWF8" s="611"/>
      <c r="MWG8" s="611"/>
      <c r="MWH8" s="611"/>
      <c r="MWI8" s="611"/>
      <c r="MWJ8" s="611"/>
      <c r="MWK8" s="611"/>
      <c r="MWL8" s="611"/>
      <c r="MWM8" s="611"/>
      <c r="MWN8" s="611"/>
      <c r="MWO8" s="611"/>
      <c r="MWP8" s="611"/>
      <c r="MWQ8" s="611"/>
      <c r="MWR8" s="611"/>
      <c r="MWS8" s="611"/>
      <c r="MWT8" s="611"/>
      <c r="MWU8" s="611"/>
      <c r="MWV8" s="611"/>
      <c r="MWW8" s="611"/>
      <c r="MWX8" s="611"/>
      <c r="MWY8" s="611"/>
      <c r="MWZ8" s="611"/>
      <c r="MXA8" s="611"/>
      <c r="MXB8" s="611"/>
      <c r="MXC8" s="611"/>
      <c r="MXD8" s="611"/>
      <c r="MXE8" s="611"/>
      <c r="MXF8" s="611"/>
      <c r="MXG8" s="611"/>
      <c r="MXH8" s="611"/>
      <c r="MXI8" s="611"/>
      <c r="MXJ8" s="611"/>
      <c r="MXK8" s="611"/>
      <c r="MXL8" s="611"/>
      <c r="MXM8" s="611"/>
      <c r="MXN8" s="611"/>
      <c r="MXO8" s="611"/>
      <c r="MXP8" s="611"/>
      <c r="MXQ8" s="611"/>
      <c r="MXR8" s="611"/>
      <c r="MXS8" s="611"/>
      <c r="MXT8" s="611"/>
      <c r="MXU8" s="611"/>
      <c r="MXV8" s="611"/>
      <c r="MXW8" s="611"/>
      <c r="MXX8" s="611"/>
      <c r="MXY8" s="611"/>
      <c r="MXZ8" s="611"/>
      <c r="MYA8" s="611"/>
      <c r="MYB8" s="611"/>
      <c r="MYC8" s="611"/>
      <c r="MYD8" s="611"/>
      <c r="MYE8" s="611"/>
      <c r="MYF8" s="611"/>
      <c r="MYG8" s="611"/>
      <c r="MYH8" s="611"/>
      <c r="MYI8" s="611"/>
      <c r="MYJ8" s="611"/>
      <c r="MYK8" s="611"/>
      <c r="MYL8" s="611"/>
      <c r="MYM8" s="611"/>
      <c r="MYN8" s="611"/>
      <c r="MYO8" s="611"/>
      <c r="MYP8" s="611"/>
      <c r="MYQ8" s="611"/>
      <c r="MYR8" s="611"/>
      <c r="MYS8" s="611"/>
      <c r="MYT8" s="611"/>
      <c r="MYU8" s="611"/>
      <c r="MYV8" s="611"/>
      <c r="MYW8" s="611"/>
      <c r="MYX8" s="611"/>
      <c r="MYY8" s="611"/>
      <c r="MYZ8" s="611"/>
      <c r="MZA8" s="611"/>
      <c r="MZB8" s="611"/>
      <c r="MZC8" s="611"/>
      <c r="MZD8" s="611"/>
      <c r="MZE8" s="611"/>
      <c r="MZF8" s="611"/>
      <c r="MZG8" s="611"/>
      <c r="MZH8" s="611"/>
      <c r="MZI8" s="611"/>
      <c r="MZJ8" s="611"/>
      <c r="MZK8" s="611"/>
      <c r="MZL8" s="611"/>
      <c r="MZM8" s="611"/>
      <c r="MZN8" s="611"/>
      <c r="MZO8" s="611"/>
      <c r="MZP8" s="611"/>
      <c r="MZQ8" s="611"/>
      <c r="MZR8" s="611"/>
      <c r="MZS8" s="611"/>
      <c r="MZT8" s="611"/>
      <c r="MZU8" s="611"/>
      <c r="MZV8" s="611"/>
      <c r="MZW8" s="611"/>
      <c r="MZX8" s="611"/>
      <c r="MZY8" s="611"/>
      <c r="MZZ8" s="611"/>
      <c r="NAA8" s="611"/>
      <c r="NAB8" s="611"/>
      <c r="NAC8" s="611"/>
      <c r="NAD8" s="611"/>
      <c r="NAE8" s="611"/>
      <c r="NAF8" s="611"/>
      <c r="NAG8" s="611"/>
      <c r="NAH8" s="611"/>
      <c r="NAI8" s="611"/>
      <c r="NAJ8" s="611"/>
      <c r="NAK8" s="611"/>
      <c r="NAL8" s="611"/>
      <c r="NAM8" s="611"/>
      <c r="NAN8" s="611"/>
      <c r="NAO8" s="611"/>
      <c r="NAP8" s="611"/>
      <c r="NAQ8" s="611"/>
      <c r="NAR8" s="611"/>
      <c r="NAS8" s="611"/>
      <c r="NAT8" s="611"/>
      <c r="NAU8" s="611"/>
      <c r="NAV8" s="611"/>
      <c r="NAW8" s="611"/>
      <c r="NAX8" s="611"/>
      <c r="NAY8" s="611"/>
      <c r="NAZ8" s="611"/>
      <c r="NBA8" s="611"/>
      <c r="NBB8" s="611"/>
      <c r="NBC8" s="611"/>
      <c r="NBD8" s="611"/>
      <c r="NBE8" s="611"/>
      <c r="NBF8" s="611"/>
      <c r="NBG8" s="611"/>
      <c r="NBH8" s="611"/>
      <c r="NBI8" s="611"/>
      <c r="NBJ8" s="611"/>
      <c r="NBK8" s="611"/>
      <c r="NBL8" s="611"/>
      <c r="NBM8" s="611"/>
      <c r="NBN8" s="611"/>
      <c r="NBO8" s="611"/>
      <c r="NBP8" s="611"/>
      <c r="NBQ8" s="611"/>
      <c r="NBR8" s="611"/>
      <c r="NBS8" s="611"/>
      <c r="NBT8" s="611"/>
      <c r="NBU8" s="611"/>
      <c r="NBV8" s="611"/>
      <c r="NBW8" s="611"/>
      <c r="NBX8" s="611"/>
      <c r="NBY8" s="611"/>
      <c r="NBZ8" s="611"/>
      <c r="NCA8" s="611"/>
      <c r="NCB8" s="611"/>
      <c r="NCC8" s="611"/>
      <c r="NCD8" s="611"/>
      <c r="NCE8" s="611"/>
      <c r="NCF8" s="611"/>
      <c r="NCG8" s="611"/>
      <c r="NCH8" s="611"/>
      <c r="NCI8" s="611"/>
      <c r="NCJ8" s="611"/>
      <c r="NCK8" s="611"/>
      <c r="NCL8" s="611"/>
      <c r="NCM8" s="611"/>
      <c r="NCN8" s="611"/>
      <c r="NCO8" s="611"/>
      <c r="NCP8" s="611"/>
      <c r="NCQ8" s="611"/>
      <c r="NCR8" s="611"/>
      <c r="NCS8" s="611"/>
      <c r="NCT8" s="611"/>
      <c r="NCU8" s="611"/>
      <c r="NCV8" s="611"/>
      <c r="NCW8" s="611"/>
      <c r="NCX8" s="611"/>
      <c r="NCY8" s="611"/>
      <c r="NCZ8" s="611"/>
      <c r="NDA8" s="611"/>
      <c r="NDB8" s="611"/>
      <c r="NDC8" s="611"/>
      <c r="NDD8" s="611"/>
      <c r="NDE8" s="611"/>
      <c r="NDF8" s="611"/>
      <c r="NDG8" s="611"/>
      <c r="NDH8" s="611"/>
      <c r="NDI8" s="611"/>
      <c r="NDJ8" s="611"/>
      <c r="NDK8" s="611"/>
      <c r="NDL8" s="611"/>
      <c r="NDM8" s="611"/>
      <c r="NDN8" s="611"/>
      <c r="NDO8" s="611"/>
      <c r="NDP8" s="611"/>
      <c r="NDQ8" s="611"/>
      <c r="NDR8" s="611"/>
      <c r="NDS8" s="611"/>
      <c r="NDT8" s="611"/>
      <c r="NDU8" s="611"/>
      <c r="NDV8" s="611"/>
      <c r="NDW8" s="611"/>
      <c r="NDX8" s="611"/>
      <c r="NDY8" s="611"/>
      <c r="NDZ8" s="611"/>
      <c r="NEA8" s="611"/>
      <c r="NEB8" s="611"/>
      <c r="NEC8" s="611"/>
      <c r="NED8" s="611"/>
      <c r="NEE8" s="611"/>
      <c r="NEF8" s="611"/>
      <c r="NEG8" s="611"/>
      <c r="NEH8" s="611"/>
      <c r="NEI8" s="611"/>
      <c r="NEJ8" s="611"/>
      <c r="NEK8" s="611"/>
      <c r="NEL8" s="611"/>
      <c r="NEM8" s="611"/>
      <c r="NEN8" s="611"/>
      <c r="NEO8" s="611"/>
      <c r="NEP8" s="611"/>
      <c r="NEQ8" s="611"/>
      <c r="NER8" s="611"/>
      <c r="NES8" s="611"/>
      <c r="NET8" s="611"/>
      <c r="NEU8" s="611"/>
      <c r="NEV8" s="611"/>
      <c r="NEW8" s="611"/>
      <c r="NEX8" s="611"/>
      <c r="NEY8" s="611"/>
      <c r="NEZ8" s="611"/>
      <c r="NFA8" s="611"/>
      <c r="NFB8" s="611"/>
      <c r="NFC8" s="611"/>
      <c r="NFD8" s="611"/>
      <c r="NFE8" s="611"/>
      <c r="NFF8" s="611"/>
      <c r="NFG8" s="611"/>
      <c r="NFH8" s="611"/>
      <c r="NFI8" s="611"/>
      <c r="NFJ8" s="611"/>
      <c r="NFK8" s="611"/>
      <c r="NFL8" s="611"/>
      <c r="NFM8" s="611"/>
      <c r="NFN8" s="611"/>
      <c r="NFO8" s="611"/>
      <c r="NFP8" s="611"/>
      <c r="NFQ8" s="611"/>
      <c r="NFR8" s="611"/>
      <c r="NFS8" s="611"/>
      <c r="NFT8" s="611"/>
      <c r="NFU8" s="611"/>
      <c r="NFV8" s="611"/>
      <c r="NFW8" s="611"/>
      <c r="NFX8" s="611"/>
      <c r="NFY8" s="611"/>
      <c r="NFZ8" s="611"/>
      <c r="NGA8" s="611"/>
      <c r="NGB8" s="611"/>
      <c r="NGC8" s="611"/>
      <c r="NGD8" s="611"/>
      <c r="NGE8" s="611"/>
      <c r="NGF8" s="611"/>
      <c r="NGG8" s="611"/>
      <c r="NGH8" s="611"/>
      <c r="NGI8" s="611"/>
      <c r="NGJ8" s="611"/>
      <c r="NGK8" s="611"/>
      <c r="NGL8" s="611"/>
      <c r="NGM8" s="611"/>
      <c r="NGN8" s="611"/>
      <c r="NGO8" s="611"/>
      <c r="NGP8" s="611"/>
      <c r="NGQ8" s="611"/>
      <c r="NGR8" s="611"/>
      <c r="NGS8" s="611"/>
      <c r="NGT8" s="611"/>
      <c r="NGU8" s="611"/>
      <c r="NGV8" s="611"/>
      <c r="NGW8" s="611"/>
      <c r="NGX8" s="611"/>
      <c r="NGY8" s="611"/>
      <c r="NGZ8" s="611"/>
      <c r="NHA8" s="611"/>
      <c r="NHB8" s="611"/>
      <c r="NHC8" s="611"/>
      <c r="NHD8" s="611"/>
      <c r="NHE8" s="611"/>
      <c r="NHF8" s="611"/>
      <c r="NHG8" s="611"/>
      <c r="NHH8" s="611"/>
      <c r="NHI8" s="611"/>
      <c r="NHJ8" s="611"/>
      <c r="NHK8" s="611"/>
      <c r="NHL8" s="611"/>
      <c r="NHM8" s="611"/>
      <c r="NHN8" s="611"/>
      <c r="NHO8" s="611"/>
      <c r="NHP8" s="611"/>
      <c r="NHQ8" s="611"/>
      <c r="NHR8" s="611"/>
      <c r="NHS8" s="611"/>
      <c r="NHT8" s="611"/>
      <c r="NHU8" s="611"/>
      <c r="NHV8" s="611"/>
      <c r="NHW8" s="611"/>
      <c r="NHX8" s="611"/>
      <c r="NHY8" s="611"/>
      <c r="NHZ8" s="611"/>
      <c r="NIA8" s="611"/>
      <c r="NIB8" s="611"/>
      <c r="NIC8" s="611"/>
      <c r="NID8" s="611"/>
      <c r="NIE8" s="611"/>
      <c r="NIF8" s="611"/>
      <c r="NIG8" s="611"/>
      <c r="NIH8" s="611"/>
      <c r="NII8" s="611"/>
      <c r="NIJ8" s="611"/>
      <c r="NIK8" s="611"/>
      <c r="NIL8" s="611"/>
      <c r="NIM8" s="611"/>
      <c r="NIN8" s="611"/>
      <c r="NIO8" s="611"/>
      <c r="NIP8" s="611"/>
      <c r="NIQ8" s="611"/>
      <c r="NIR8" s="611"/>
      <c r="NIS8" s="611"/>
      <c r="NIT8" s="611"/>
      <c r="NIU8" s="611"/>
      <c r="NIV8" s="611"/>
      <c r="NIW8" s="611"/>
      <c r="NIX8" s="611"/>
      <c r="NIY8" s="611"/>
      <c r="NIZ8" s="611"/>
      <c r="NJA8" s="611"/>
      <c r="NJB8" s="611"/>
      <c r="NJC8" s="611"/>
      <c r="NJD8" s="611"/>
      <c r="NJE8" s="611"/>
      <c r="NJF8" s="611"/>
      <c r="NJG8" s="611"/>
      <c r="NJH8" s="611"/>
      <c r="NJI8" s="611"/>
      <c r="NJJ8" s="611"/>
      <c r="NJK8" s="611"/>
      <c r="NJL8" s="611"/>
      <c r="NJM8" s="611"/>
      <c r="NJN8" s="611"/>
      <c r="NJO8" s="611"/>
      <c r="NJP8" s="611"/>
      <c r="NJQ8" s="611"/>
      <c r="NJR8" s="611"/>
      <c r="NJS8" s="611"/>
      <c r="NJT8" s="611"/>
      <c r="NJU8" s="611"/>
      <c r="NJV8" s="611"/>
      <c r="NJW8" s="611"/>
      <c r="NJX8" s="611"/>
      <c r="NJY8" s="611"/>
      <c r="NJZ8" s="611"/>
      <c r="NKA8" s="611"/>
      <c r="NKB8" s="611"/>
      <c r="NKC8" s="611"/>
      <c r="NKD8" s="611"/>
      <c r="NKE8" s="611"/>
      <c r="NKF8" s="611"/>
      <c r="NKG8" s="611"/>
      <c r="NKH8" s="611"/>
      <c r="NKI8" s="611"/>
      <c r="NKJ8" s="611"/>
      <c r="NKK8" s="611"/>
      <c r="NKL8" s="611"/>
      <c r="NKM8" s="611"/>
      <c r="NKN8" s="611"/>
      <c r="NKO8" s="611"/>
      <c r="NKP8" s="611"/>
      <c r="NKQ8" s="611"/>
      <c r="NKR8" s="611"/>
      <c r="NKS8" s="611"/>
      <c r="NKT8" s="611"/>
      <c r="NKU8" s="611"/>
      <c r="NKV8" s="611"/>
      <c r="NKW8" s="611"/>
      <c r="NKX8" s="611"/>
      <c r="NKY8" s="611"/>
      <c r="NKZ8" s="611"/>
      <c r="NLA8" s="611"/>
      <c r="NLB8" s="611"/>
      <c r="NLC8" s="611"/>
      <c r="NLD8" s="611"/>
      <c r="NLE8" s="611"/>
      <c r="NLF8" s="611"/>
      <c r="NLG8" s="611"/>
      <c r="NLH8" s="611"/>
      <c r="NLI8" s="611"/>
      <c r="NLJ8" s="611"/>
      <c r="NLK8" s="611"/>
      <c r="NLL8" s="611"/>
      <c r="NLM8" s="611"/>
      <c r="NLN8" s="611"/>
      <c r="NLO8" s="611"/>
      <c r="NLP8" s="611"/>
      <c r="NLQ8" s="611"/>
      <c r="NLR8" s="611"/>
      <c r="NLS8" s="611"/>
      <c r="NLT8" s="611"/>
      <c r="NLU8" s="611"/>
      <c r="NLV8" s="611"/>
      <c r="NLW8" s="611"/>
      <c r="NLX8" s="611"/>
      <c r="NLY8" s="611"/>
      <c r="NLZ8" s="611"/>
      <c r="NMA8" s="611"/>
      <c r="NMB8" s="611"/>
      <c r="NMC8" s="611"/>
      <c r="NMD8" s="611"/>
      <c r="NME8" s="611"/>
      <c r="NMF8" s="611"/>
      <c r="NMG8" s="611"/>
      <c r="NMH8" s="611"/>
      <c r="NMI8" s="611"/>
      <c r="NMJ8" s="611"/>
      <c r="NMK8" s="611"/>
      <c r="NML8" s="611"/>
      <c r="NMM8" s="611"/>
      <c r="NMN8" s="611"/>
      <c r="NMO8" s="611"/>
      <c r="NMP8" s="611"/>
      <c r="NMQ8" s="611"/>
      <c r="NMR8" s="611"/>
      <c r="NMS8" s="611"/>
      <c r="NMT8" s="611"/>
      <c r="NMU8" s="611"/>
      <c r="NMV8" s="611"/>
      <c r="NMW8" s="611"/>
      <c r="NMX8" s="611"/>
      <c r="NMY8" s="611"/>
      <c r="NMZ8" s="611"/>
      <c r="NNA8" s="611"/>
      <c r="NNB8" s="611"/>
      <c r="NNC8" s="611"/>
      <c r="NND8" s="611"/>
      <c r="NNE8" s="611"/>
      <c r="NNF8" s="611"/>
      <c r="NNG8" s="611"/>
      <c r="NNH8" s="611"/>
      <c r="NNI8" s="611"/>
      <c r="NNJ8" s="611"/>
      <c r="NNK8" s="611"/>
      <c r="NNL8" s="611"/>
      <c r="NNM8" s="611"/>
      <c r="NNN8" s="611"/>
      <c r="NNO8" s="611"/>
      <c r="NNP8" s="611"/>
      <c r="NNQ8" s="611"/>
      <c r="NNR8" s="611"/>
      <c r="NNS8" s="611"/>
      <c r="NNT8" s="611"/>
      <c r="NNU8" s="611"/>
      <c r="NNV8" s="611"/>
      <c r="NNW8" s="611"/>
      <c r="NNX8" s="611"/>
      <c r="NNY8" s="611"/>
      <c r="NNZ8" s="611"/>
      <c r="NOA8" s="611"/>
      <c r="NOB8" s="611"/>
      <c r="NOC8" s="611"/>
      <c r="NOD8" s="611"/>
      <c r="NOE8" s="611"/>
      <c r="NOF8" s="611"/>
      <c r="NOG8" s="611"/>
      <c r="NOH8" s="611"/>
      <c r="NOI8" s="611"/>
      <c r="NOJ8" s="611"/>
      <c r="NOK8" s="611"/>
      <c r="NOL8" s="611"/>
      <c r="NOM8" s="611"/>
      <c r="NON8" s="611"/>
      <c r="NOO8" s="611"/>
      <c r="NOP8" s="611"/>
      <c r="NOQ8" s="611"/>
      <c r="NOR8" s="611"/>
      <c r="NOS8" s="611"/>
      <c r="NOT8" s="611"/>
      <c r="NOU8" s="611"/>
      <c r="NOV8" s="611"/>
      <c r="NOW8" s="611"/>
      <c r="NOX8" s="611"/>
      <c r="NOY8" s="611"/>
      <c r="NOZ8" s="611"/>
      <c r="NPA8" s="611"/>
      <c r="NPB8" s="611"/>
      <c r="NPC8" s="611"/>
      <c r="NPD8" s="611"/>
      <c r="NPE8" s="611"/>
      <c r="NPF8" s="611"/>
      <c r="NPG8" s="611"/>
      <c r="NPH8" s="611"/>
      <c r="NPI8" s="611"/>
      <c r="NPJ8" s="611"/>
      <c r="NPK8" s="611"/>
      <c r="NPL8" s="611"/>
      <c r="NPM8" s="611"/>
      <c r="NPN8" s="611"/>
      <c r="NPO8" s="611"/>
      <c r="NPP8" s="611"/>
      <c r="NPQ8" s="611"/>
      <c r="NPR8" s="611"/>
      <c r="NPS8" s="611"/>
      <c r="NPT8" s="611"/>
      <c r="NPU8" s="611"/>
      <c r="NPV8" s="611"/>
      <c r="NPW8" s="611"/>
      <c r="NPX8" s="611"/>
      <c r="NPY8" s="611"/>
      <c r="NPZ8" s="611"/>
      <c r="NQA8" s="611"/>
      <c r="NQB8" s="611"/>
      <c r="NQC8" s="611"/>
      <c r="NQD8" s="611"/>
      <c r="NQE8" s="611"/>
      <c r="NQF8" s="611"/>
      <c r="NQG8" s="611"/>
      <c r="NQH8" s="611"/>
      <c r="NQI8" s="611"/>
      <c r="NQJ8" s="611"/>
      <c r="NQK8" s="611"/>
      <c r="NQL8" s="611"/>
      <c r="NQM8" s="611"/>
      <c r="NQN8" s="611"/>
      <c r="NQO8" s="611"/>
      <c r="NQP8" s="611"/>
      <c r="NQQ8" s="611"/>
      <c r="NQR8" s="611"/>
      <c r="NQS8" s="611"/>
      <c r="NQT8" s="611"/>
      <c r="NQU8" s="611"/>
      <c r="NQV8" s="611"/>
      <c r="NQW8" s="611"/>
      <c r="NQX8" s="611"/>
      <c r="NQY8" s="611"/>
      <c r="NQZ8" s="611"/>
      <c r="NRA8" s="611"/>
      <c r="NRB8" s="611"/>
      <c r="NRC8" s="611"/>
      <c r="NRD8" s="611"/>
      <c r="NRE8" s="611"/>
      <c r="NRF8" s="611"/>
      <c r="NRG8" s="611"/>
      <c r="NRH8" s="611"/>
      <c r="NRI8" s="611"/>
      <c r="NRJ8" s="611"/>
      <c r="NRK8" s="611"/>
      <c r="NRL8" s="611"/>
      <c r="NRM8" s="611"/>
      <c r="NRN8" s="611"/>
      <c r="NRO8" s="611"/>
      <c r="NRP8" s="611"/>
      <c r="NRQ8" s="611"/>
      <c r="NRR8" s="611"/>
      <c r="NRS8" s="611"/>
      <c r="NRT8" s="611"/>
      <c r="NRU8" s="611"/>
      <c r="NRV8" s="611"/>
      <c r="NRW8" s="611"/>
      <c r="NRX8" s="611"/>
      <c r="NRY8" s="611"/>
      <c r="NRZ8" s="611"/>
      <c r="NSA8" s="611"/>
      <c r="NSB8" s="611"/>
      <c r="NSC8" s="611"/>
      <c r="NSD8" s="611"/>
      <c r="NSE8" s="611"/>
      <c r="NSF8" s="611"/>
      <c r="NSG8" s="611"/>
      <c r="NSH8" s="611"/>
      <c r="NSI8" s="611"/>
      <c r="NSJ8" s="611"/>
      <c r="NSK8" s="611"/>
      <c r="NSL8" s="611"/>
      <c r="NSM8" s="611"/>
      <c r="NSN8" s="611"/>
      <c r="NSO8" s="611"/>
      <c r="NSP8" s="611"/>
      <c r="NSQ8" s="611"/>
      <c r="NSR8" s="611"/>
      <c r="NSS8" s="611"/>
      <c r="NST8" s="611"/>
      <c r="NSU8" s="611"/>
      <c r="NSV8" s="611"/>
      <c r="NSW8" s="611"/>
      <c r="NSX8" s="611"/>
      <c r="NSY8" s="611"/>
      <c r="NSZ8" s="611"/>
      <c r="NTA8" s="611"/>
      <c r="NTB8" s="611"/>
      <c r="NTC8" s="611"/>
      <c r="NTD8" s="611"/>
      <c r="NTE8" s="611"/>
      <c r="NTF8" s="611"/>
      <c r="NTG8" s="611"/>
      <c r="NTH8" s="611"/>
      <c r="NTI8" s="611"/>
      <c r="NTJ8" s="611"/>
      <c r="NTK8" s="611"/>
      <c r="NTL8" s="611"/>
      <c r="NTM8" s="611"/>
      <c r="NTN8" s="611"/>
      <c r="NTO8" s="611"/>
      <c r="NTP8" s="611"/>
      <c r="NTQ8" s="611"/>
      <c r="NTR8" s="611"/>
      <c r="NTS8" s="611"/>
      <c r="NTT8" s="611"/>
      <c r="NTU8" s="611"/>
      <c r="NTV8" s="611"/>
      <c r="NTW8" s="611"/>
      <c r="NTX8" s="611"/>
      <c r="NTY8" s="611"/>
      <c r="NTZ8" s="611"/>
      <c r="NUA8" s="611"/>
      <c r="NUB8" s="611"/>
      <c r="NUC8" s="611"/>
      <c r="NUD8" s="611"/>
      <c r="NUE8" s="611"/>
      <c r="NUF8" s="611"/>
      <c r="NUG8" s="611"/>
      <c r="NUH8" s="611"/>
      <c r="NUI8" s="611"/>
      <c r="NUJ8" s="611"/>
      <c r="NUK8" s="611"/>
      <c r="NUL8" s="611"/>
      <c r="NUM8" s="611"/>
      <c r="NUN8" s="611"/>
      <c r="NUO8" s="611"/>
      <c r="NUP8" s="611"/>
      <c r="NUQ8" s="611"/>
      <c r="NUR8" s="611"/>
      <c r="NUS8" s="611"/>
      <c r="NUT8" s="611"/>
      <c r="NUU8" s="611"/>
      <c r="NUV8" s="611"/>
      <c r="NUW8" s="611"/>
      <c r="NUX8" s="611"/>
      <c r="NUY8" s="611"/>
      <c r="NUZ8" s="611"/>
      <c r="NVA8" s="611"/>
      <c r="NVB8" s="611"/>
      <c r="NVC8" s="611"/>
      <c r="NVD8" s="611"/>
      <c r="NVE8" s="611"/>
      <c r="NVF8" s="611"/>
      <c r="NVG8" s="611"/>
      <c r="NVH8" s="611"/>
      <c r="NVI8" s="611"/>
      <c r="NVJ8" s="611"/>
      <c r="NVK8" s="611"/>
      <c r="NVL8" s="611"/>
      <c r="NVM8" s="611"/>
      <c r="NVN8" s="611"/>
      <c r="NVO8" s="611"/>
      <c r="NVP8" s="611"/>
      <c r="NVQ8" s="611"/>
      <c r="NVR8" s="611"/>
      <c r="NVS8" s="611"/>
      <c r="NVT8" s="611"/>
      <c r="NVU8" s="611"/>
      <c r="NVV8" s="611"/>
      <c r="NVW8" s="611"/>
      <c r="NVX8" s="611"/>
      <c r="NVY8" s="611"/>
      <c r="NVZ8" s="611"/>
      <c r="NWA8" s="611"/>
      <c r="NWB8" s="611"/>
      <c r="NWC8" s="611"/>
      <c r="NWD8" s="611"/>
      <c r="NWE8" s="611"/>
      <c r="NWF8" s="611"/>
      <c r="NWG8" s="611"/>
      <c r="NWH8" s="611"/>
      <c r="NWI8" s="611"/>
      <c r="NWJ8" s="611"/>
      <c r="NWK8" s="611"/>
      <c r="NWL8" s="611"/>
      <c r="NWM8" s="611"/>
      <c r="NWN8" s="611"/>
      <c r="NWO8" s="611"/>
      <c r="NWP8" s="611"/>
      <c r="NWQ8" s="611"/>
      <c r="NWR8" s="611"/>
      <c r="NWS8" s="611"/>
      <c r="NWT8" s="611"/>
      <c r="NWU8" s="611"/>
      <c r="NWV8" s="611"/>
      <c r="NWW8" s="611"/>
      <c r="NWX8" s="611"/>
      <c r="NWY8" s="611"/>
      <c r="NWZ8" s="611"/>
      <c r="NXA8" s="611"/>
      <c r="NXB8" s="611"/>
      <c r="NXC8" s="611"/>
      <c r="NXD8" s="611"/>
      <c r="NXE8" s="611"/>
      <c r="NXF8" s="611"/>
      <c r="NXG8" s="611"/>
      <c r="NXH8" s="611"/>
      <c r="NXI8" s="611"/>
      <c r="NXJ8" s="611"/>
      <c r="NXK8" s="611"/>
      <c r="NXL8" s="611"/>
      <c r="NXM8" s="611"/>
      <c r="NXN8" s="611"/>
      <c r="NXO8" s="611"/>
      <c r="NXP8" s="611"/>
      <c r="NXQ8" s="611"/>
      <c r="NXR8" s="611"/>
      <c r="NXS8" s="611"/>
      <c r="NXT8" s="611"/>
      <c r="NXU8" s="611"/>
      <c r="NXV8" s="611"/>
      <c r="NXW8" s="611"/>
      <c r="NXX8" s="611"/>
      <c r="NXY8" s="611"/>
      <c r="NXZ8" s="611"/>
      <c r="NYA8" s="611"/>
      <c r="NYB8" s="611"/>
      <c r="NYC8" s="611"/>
      <c r="NYD8" s="611"/>
      <c r="NYE8" s="611"/>
      <c r="NYF8" s="611"/>
      <c r="NYG8" s="611"/>
      <c r="NYH8" s="611"/>
      <c r="NYI8" s="611"/>
      <c r="NYJ8" s="611"/>
      <c r="NYK8" s="611"/>
      <c r="NYL8" s="611"/>
      <c r="NYM8" s="611"/>
      <c r="NYN8" s="611"/>
      <c r="NYO8" s="611"/>
      <c r="NYP8" s="611"/>
      <c r="NYQ8" s="611"/>
      <c r="NYR8" s="611"/>
      <c r="NYS8" s="611"/>
      <c r="NYT8" s="611"/>
      <c r="NYU8" s="611"/>
      <c r="NYV8" s="611"/>
      <c r="NYW8" s="611"/>
      <c r="NYX8" s="611"/>
      <c r="NYY8" s="611"/>
      <c r="NYZ8" s="611"/>
      <c r="NZA8" s="611"/>
      <c r="NZB8" s="611"/>
      <c r="NZC8" s="611"/>
      <c r="NZD8" s="611"/>
      <c r="NZE8" s="611"/>
      <c r="NZF8" s="611"/>
      <c r="NZG8" s="611"/>
      <c r="NZH8" s="611"/>
      <c r="NZI8" s="611"/>
      <c r="NZJ8" s="611"/>
      <c r="NZK8" s="611"/>
      <c r="NZL8" s="611"/>
      <c r="NZM8" s="611"/>
      <c r="NZN8" s="611"/>
      <c r="NZO8" s="611"/>
      <c r="NZP8" s="611"/>
      <c r="NZQ8" s="611"/>
      <c r="NZR8" s="611"/>
      <c r="NZS8" s="611"/>
      <c r="NZT8" s="611"/>
      <c r="NZU8" s="611"/>
      <c r="NZV8" s="611"/>
      <c r="NZW8" s="611"/>
      <c r="NZX8" s="611"/>
      <c r="NZY8" s="611"/>
      <c r="NZZ8" s="611"/>
      <c r="OAA8" s="611"/>
      <c r="OAB8" s="611"/>
      <c r="OAC8" s="611"/>
      <c r="OAD8" s="611"/>
      <c r="OAE8" s="611"/>
      <c r="OAF8" s="611"/>
      <c r="OAG8" s="611"/>
      <c r="OAH8" s="611"/>
      <c r="OAI8" s="611"/>
      <c r="OAJ8" s="611"/>
      <c r="OAK8" s="611"/>
      <c r="OAL8" s="611"/>
      <c r="OAM8" s="611"/>
      <c r="OAN8" s="611"/>
      <c r="OAO8" s="611"/>
      <c r="OAP8" s="611"/>
      <c r="OAQ8" s="611"/>
      <c r="OAR8" s="611"/>
      <c r="OAS8" s="611"/>
      <c r="OAT8" s="611"/>
      <c r="OAU8" s="611"/>
      <c r="OAV8" s="611"/>
      <c r="OAW8" s="611"/>
      <c r="OAX8" s="611"/>
      <c r="OAY8" s="611"/>
      <c r="OAZ8" s="611"/>
      <c r="OBA8" s="611"/>
      <c r="OBB8" s="611"/>
      <c r="OBC8" s="611"/>
      <c r="OBD8" s="611"/>
      <c r="OBE8" s="611"/>
      <c r="OBF8" s="611"/>
      <c r="OBG8" s="611"/>
      <c r="OBH8" s="611"/>
      <c r="OBI8" s="611"/>
      <c r="OBJ8" s="611"/>
      <c r="OBK8" s="611"/>
      <c r="OBL8" s="611"/>
      <c r="OBM8" s="611"/>
      <c r="OBN8" s="611"/>
      <c r="OBO8" s="611"/>
      <c r="OBP8" s="611"/>
      <c r="OBQ8" s="611"/>
      <c r="OBR8" s="611"/>
      <c r="OBS8" s="611"/>
      <c r="OBT8" s="611"/>
      <c r="OBU8" s="611"/>
      <c r="OBV8" s="611"/>
      <c r="OBW8" s="611"/>
      <c r="OBX8" s="611"/>
      <c r="OBY8" s="611"/>
      <c r="OBZ8" s="611"/>
      <c r="OCA8" s="611"/>
      <c r="OCB8" s="611"/>
      <c r="OCC8" s="611"/>
      <c r="OCD8" s="611"/>
      <c r="OCE8" s="611"/>
      <c r="OCF8" s="611"/>
      <c r="OCG8" s="611"/>
      <c r="OCH8" s="611"/>
      <c r="OCI8" s="611"/>
      <c r="OCJ8" s="611"/>
      <c r="OCK8" s="611"/>
      <c r="OCL8" s="611"/>
      <c r="OCM8" s="611"/>
      <c r="OCN8" s="611"/>
      <c r="OCO8" s="611"/>
      <c r="OCP8" s="611"/>
      <c r="OCQ8" s="611"/>
      <c r="OCR8" s="611"/>
      <c r="OCS8" s="611"/>
      <c r="OCT8" s="611"/>
      <c r="OCU8" s="611"/>
      <c r="OCV8" s="611"/>
      <c r="OCW8" s="611"/>
      <c r="OCX8" s="611"/>
      <c r="OCY8" s="611"/>
      <c r="OCZ8" s="611"/>
      <c r="ODA8" s="611"/>
      <c r="ODB8" s="611"/>
      <c r="ODC8" s="611"/>
      <c r="ODD8" s="611"/>
      <c r="ODE8" s="611"/>
      <c r="ODF8" s="611"/>
      <c r="ODG8" s="611"/>
      <c r="ODH8" s="611"/>
      <c r="ODI8" s="611"/>
      <c r="ODJ8" s="611"/>
      <c r="ODK8" s="611"/>
      <c r="ODL8" s="611"/>
      <c r="ODM8" s="611"/>
      <c r="ODN8" s="611"/>
      <c r="ODO8" s="611"/>
      <c r="ODP8" s="611"/>
      <c r="ODQ8" s="611"/>
      <c r="ODR8" s="611"/>
      <c r="ODS8" s="611"/>
      <c r="ODT8" s="611"/>
      <c r="ODU8" s="611"/>
      <c r="ODV8" s="611"/>
      <c r="ODW8" s="611"/>
      <c r="ODX8" s="611"/>
      <c r="ODY8" s="611"/>
      <c r="ODZ8" s="611"/>
      <c r="OEA8" s="611"/>
      <c r="OEB8" s="611"/>
      <c r="OEC8" s="611"/>
      <c r="OED8" s="611"/>
      <c r="OEE8" s="611"/>
      <c r="OEF8" s="611"/>
      <c r="OEG8" s="611"/>
      <c r="OEH8" s="611"/>
      <c r="OEI8" s="611"/>
      <c r="OEJ8" s="611"/>
      <c r="OEK8" s="611"/>
      <c r="OEL8" s="611"/>
      <c r="OEM8" s="611"/>
      <c r="OEN8" s="611"/>
      <c r="OEO8" s="611"/>
      <c r="OEP8" s="611"/>
      <c r="OEQ8" s="611"/>
      <c r="OER8" s="611"/>
      <c r="OES8" s="611"/>
      <c r="OET8" s="611"/>
      <c r="OEU8" s="611"/>
      <c r="OEV8" s="611"/>
      <c r="OEW8" s="611"/>
      <c r="OEX8" s="611"/>
      <c r="OEY8" s="611"/>
      <c r="OEZ8" s="611"/>
      <c r="OFA8" s="611"/>
      <c r="OFB8" s="611"/>
      <c r="OFC8" s="611"/>
      <c r="OFD8" s="611"/>
      <c r="OFE8" s="611"/>
      <c r="OFF8" s="611"/>
      <c r="OFG8" s="611"/>
      <c r="OFH8" s="611"/>
      <c r="OFI8" s="611"/>
      <c r="OFJ8" s="611"/>
      <c r="OFK8" s="611"/>
      <c r="OFL8" s="611"/>
      <c r="OFM8" s="611"/>
      <c r="OFN8" s="611"/>
      <c r="OFO8" s="611"/>
      <c r="OFP8" s="611"/>
      <c r="OFQ8" s="611"/>
      <c r="OFR8" s="611"/>
      <c r="OFS8" s="611"/>
      <c r="OFT8" s="611"/>
      <c r="OFU8" s="611"/>
      <c r="OFV8" s="611"/>
      <c r="OFW8" s="611"/>
      <c r="OFX8" s="611"/>
      <c r="OFY8" s="611"/>
      <c r="OFZ8" s="611"/>
      <c r="OGA8" s="611"/>
      <c r="OGB8" s="611"/>
      <c r="OGC8" s="611"/>
      <c r="OGD8" s="611"/>
      <c r="OGE8" s="611"/>
      <c r="OGF8" s="611"/>
      <c r="OGG8" s="611"/>
      <c r="OGH8" s="611"/>
      <c r="OGI8" s="611"/>
      <c r="OGJ8" s="611"/>
      <c r="OGK8" s="611"/>
      <c r="OGL8" s="611"/>
      <c r="OGM8" s="611"/>
      <c r="OGN8" s="611"/>
      <c r="OGO8" s="611"/>
      <c r="OGP8" s="611"/>
      <c r="OGQ8" s="611"/>
      <c r="OGR8" s="611"/>
      <c r="OGS8" s="611"/>
      <c r="OGT8" s="611"/>
      <c r="OGU8" s="611"/>
      <c r="OGV8" s="611"/>
      <c r="OGW8" s="611"/>
      <c r="OGX8" s="611"/>
      <c r="OGY8" s="611"/>
      <c r="OGZ8" s="611"/>
      <c r="OHA8" s="611"/>
      <c r="OHB8" s="611"/>
      <c r="OHC8" s="611"/>
      <c r="OHD8" s="611"/>
      <c r="OHE8" s="611"/>
      <c r="OHF8" s="611"/>
      <c r="OHG8" s="611"/>
      <c r="OHH8" s="611"/>
      <c r="OHI8" s="611"/>
      <c r="OHJ8" s="611"/>
      <c r="OHK8" s="611"/>
      <c r="OHL8" s="611"/>
      <c r="OHM8" s="611"/>
      <c r="OHN8" s="611"/>
      <c r="OHO8" s="611"/>
      <c r="OHP8" s="611"/>
      <c r="OHQ8" s="611"/>
      <c r="OHR8" s="611"/>
      <c r="OHS8" s="611"/>
      <c r="OHT8" s="611"/>
      <c r="OHU8" s="611"/>
      <c r="OHV8" s="611"/>
      <c r="OHW8" s="611"/>
      <c r="OHX8" s="611"/>
      <c r="OHY8" s="611"/>
      <c r="OHZ8" s="611"/>
      <c r="OIA8" s="611"/>
      <c r="OIB8" s="611"/>
      <c r="OIC8" s="611"/>
      <c r="OID8" s="611"/>
      <c r="OIE8" s="611"/>
      <c r="OIF8" s="611"/>
      <c r="OIG8" s="611"/>
      <c r="OIH8" s="611"/>
      <c r="OII8" s="611"/>
      <c r="OIJ8" s="611"/>
      <c r="OIK8" s="611"/>
      <c r="OIL8" s="611"/>
      <c r="OIM8" s="611"/>
      <c r="OIN8" s="611"/>
      <c r="OIO8" s="611"/>
      <c r="OIP8" s="611"/>
      <c r="OIQ8" s="611"/>
      <c r="OIR8" s="611"/>
      <c r="OIS8" s="611"/>
      <c r="OIT8" s="611"/>
      <c r="OIU8" s="611"/>
      <c r="OIV8" s="611"/>
      <c r="OIW8" s="611"/>
      <c r="OIX8" s="611"/>
      <c r="OIY8" s="611"/>
      <c r="OIZ8" s="611"/>
      <c r="OJA8" s="611"/>
      <c r="OJB8" s="611"/>
      <c r="OJC8" s="611"/>
      <c r="OJD8" s="611"/>
      <c r="OJE8" s="611"/>
      <c r="OJF8" s="611"/>
      <c r="OJG8" s="611"/>
      <c r="OJH8" s="611"/>
      <c r="OJI8" s="611"/>
      <c r="OJJ8" s="611"/>
      <c r="OJK8" s="611"/>
      <c r="OJL8" s="611"/>
      <c r="OJM8" s="611"/>
      <c r="OJN8" s="611"/>
      <c r="OJO8" s="611"/>
      <c r="OJP8" s="611"/>
      <c r="OJQ8" s="611"/>
      <c r="OJR8" s="611"/>
      <c r="OJS8" s="611"/>
      <c r="OJT8" s="611"/>
      <c r="OJU8" s="611"/>
      <c r="OJV8" s="611"/>
      <c r="OJW8" s="611"/>
      <c r="OJX8" s="611"/>
      <c r="OJY8" s="611"/>
      <c r="OJZ8" s="611"/>
      <c r="OKA8" s="611"/>
      <c r="OKB8" s="611"/>
      <c r="OKC8" s="611"/>
      <c r="OKD8" s="611"/>
      <c r="OKE8" s="611"/>
      <c r="OKF8" s="611"/>
      <c r="OKG8" s="611"/>
      <c r="OKH8" s="611"/>
      <c r="OKI8" s="611"/>
      <c r="OKJ8" s="611"/>
      <c r="OKK8" s="611"/>
      <c r="OKL8" s="611"/>
      <c r="OKM8" s="611"/>
      <c r="OKN8" s="611"/>
      <c r="OKO8" s="611"/>
      <c r="OKP8" s="611"/>
      <c r="OKQ8" s="611"/>
      <c r="OKR8" s="611"/>
      <c r="OKS8" s="611"/>
      <c r="OKT8" s="611"/>
      <c r="OKU8" s="611"/>
      <c r="OKV8" s="611"/>
      <c r="OKW8" s="611"/>
      <c r="OKX8" s="611"/>
      <c r="OKY8" s="611"/>
      <c r="OKZ8" s="611"/>
      <c r="OLA8" s="611"/>
      <c r="OLB8" s="611"/>
      <c r="OLC8" s="611"/>
      <c r="OLD8" s="611"/>
      <c r="OLE8" s="611"/>
      <c r="OLF8" s="611"/>
      <c r="OLG8" s="611"/>
      <c r="OLH8" s="611"/>
      <c r="OLI8" s="611"/>
      <c r="OLJ8" s="611"/>
      <c r="OLK8" s="611"/>
      <c r="OLL8" s="611"/>
      <c r="OLM8" s="611"/>
      <c r="OLN8" s="611"/>
      <c r="OLO8" s="611"/>
      <c r="OLP8" s="611"/>
      <c r="OLQ8" s="611"/>
      <c r="OLR8" s="611"/>
      <c r="OLS8" s="611"/>
      <c r="OLT8" s="611"/>
      <c r="OLU8" s="611"/>
      <c r="OLV8" s="611"/>
      <c r="OLW8" s="611"/>
      <c r="OLX8" s="611"/>
      <c r="OLY8" s="611"/>
      <c r="OLZ8" s="611"/>
      <c r="OMA8" s="611"/>
      <c r="OMB8" s="611"/>
      <c r="OMC8" s="611"/>
      <c r="OMD8" s="611"/>
      <c r="OME8" s="611"/>
      <c r="OMF8" s="611"/>
      <c r="OMG8" s="611"/>
      <c r="OMH8" s="611"/>
      <c r="OMI8" s="611"/>
      <c r="OMJ8" s="611"/>
      <c r="OMK8" s="611"/>
      <c r="OML8" s="611"/>
      <c r="OMM8" s="611"/>
      <c r="OMN8" s="611"/>
      <c r="OMO8" s="611"/>
      <c r="OMP8" s="611"/>
      <c r="OMQ8" s="611"/>
      <c r="OMR8" s="611"/>
      <c r="OMS8" s="611"/>
      <c r="OMT8" s="611"/>
      <c r="OMU8" s="611"/>
      <c r="OMV8" s="611"/>
      <c r="OMW8" s="611"/>
      <c r="OMX8" s="611"/>
      <c r="OMY8" s="611"/>
      <c r="OMZ8" s="611"/>
      <c r="ONA8" s="611"/>
      <c r="ONB8" s="611"/>
      <c r="ONC8" s="611"/>
      <c r="OND8" s="611"/>
      <c r="ONE8" s="611"/>
      <c r="ONF8" s="611"/>
      <c r="ONG8" s="611"/>
      <c r="ONH8" s="611"/>
      <c r="ONI8" s="611"/>
      <c r="ONJ8" s="611"/>
      <c r="ONK8" s="611"/>
      <c r="ONL8" s="611"/>
      <c r="ONM8" s="611"/>
      <c r="ONN8" s="611"/>
      <c r="ONO8" s="611"/>
      <c r="ONP8" s="611"/>
      <c r="ONQ8" s="611"/>
      <c r="ONR8" s="611"/>
      <c r="ONS8" s="611"/>
      <c r="ONT8" s="611"/>
      <c r="ONU8" s="611"/>
      <c r="ONV8" s="611"/>
      <c r="ONW8" s="611"/>
      <c r="ONX8" s="611"/>
      <c r="ONY8" s="611"/>
      <c r="ONZ8" s="611"/>
      <c r="OOA8" s="611"/>
      <c r="OOB8" s="611"/>
      <c r="OOC8" s="611"/>
      <c r="OOD8" s="611"/>
      <c r="OOE8" s="611"/>
      <c r="OOF8" s="611"/>
      <c r="OOG8" s="611"/>
      <c r="OOH8" s="611"/>
      <c r="OOI8" s="611"/>
      <c r="OOJ8" s="611"/>
      <c r="OOK8" s="611"/>
      <c r="OOL8" s="611"/>
      <c r="OOM8" s="611"/>
      <c r="OON8" s="611"/>
      <c r="OOO8" s="611"/>
      <c r="OOP8" s="611"/>
      <c r="OOQ8" s="611"/>
      <c r="OOR8" s="611"/>
      <c r="OOS8" s="611"/>
      <c r="OOT8" s="611"/>
      <c r="OOU8" s="611"/>
      <c r="OOV8" s="611"/>
      <c r="OOW8" s="611"/>
      <c r="OOX8" s="611"/>
      <c r="OOY8" s="611"/>
      <c r="OOZ8" s="611"/>
      <c r="OPA8" s="611"/>
      <c r="OPB8" s="611"/>
      <c r="OPC8" s="611"/>
      <c r="OPD8" s="611"/>
      <c r="OPE8" s="611"/>
      <c r="OPF8" s="611"/>
      <c r="OPG8" s="611"/>
      <c r="OPH8" s="611"/>
      <c r="OPI8" s="611"/>
      <c r="OPJ8" s="611"/>
      <c r="OPK8" s="611"/>
      <c r="OPL8" s="611"/>
      <c r="OPM8" s="611"/>
      <c r="OPN8" s="611"/>
      <c r="OPO8" s="611"/>
      <c r="OPP8" s="611"/>
      <c r="OPQ8" s="611"/>
      <c r="OPR8" s="611"/>
      <c r="OPS8" s="611"/>
      <c r="OPT8" s="611"/>
      <c r="OPU8" s="611"/>
      <c r="OPV8" s="611"/>
      <c r="OPW8" s="611"/>
      <c r="OPX8" s="611"/>
      <c r="OPY8" s="611"/>
      <c r="OPZ8" s="611"/>
      <c r="OQA8" s="611"/>
      <c r="OQB8" s="611"/>
      <c r="OQC8" s="611"/>
      <c r="OQD8" s="611"/>
      <c r="OQE8" s="611"/>
      <c r="OQF8" s="611"/>
      <c r="OQG8" s="611"/>
      <c r="OQH8" s="611"/>
      <c r="OQI8" s="611"/>
      <c r="OQJ8" s="611"/>
      <c r="OQK8" s="611"/>
      <c r="OQL8" s="611"/>
      <c r="OQM8" s="611"/>
      <c r="OQN8" s="611"/>
      <c r="OQO8" s="611"/>
      <c r="OQP8" s="611"/>
      <c r="OQQ8" s="611"/>
      <c r="OQR8" s="611"/>
      <c r="OQS8" s="611"/>
      <c r="OQT8" s="611"/>
      <c r="OQU8" s="611"/>
      <c r="OQV8" s="611"/>
      <c r="OQW8" s="611"/>
      <c r="OQX8" s="611"/>
      <c r="OQY8" s="611"/>
      <c r="OQZ8" s="611"/>
      <c r="ORA8" s="611"/>
      <c r="ORB8" s="611"/>
      <c r="ORC8" s="611"/>
      <c r="ORD8" s="611"/>
      <c r="ORE8" s="611"/>
      <c r="ORF8" s="611"/>
      <c r="ORG8" s="611"/>
      <c r="ORH8" s="611"/>
      <c r="ORI8" s="611"/>
      <c r="ORJ8" s="611"/>
      <c r="ORK8" s="611"/>
      <c r="ORL8" s="611"/>
      <c r="ORM8" s="611"/>
      <c r="ORN8" s="611"/>
      <c r="ORO8" s="611"/>
      <c r="ORP8" s="611"/>
      <c r="ORQ8" s="611"/>
      <c r="ORR8" s="611"/>
      <c r="ORS8" s="611"/>
      <c r="ORT8" s="611"/>
      <c r="ORU8" s="611"/>
      <c r="ORV8" s="611"/>
      <c r="ORW8" s="611"/>
      <c r="ORX8" s="611"/>
      <c r="ORY8" s="611"/>
      <c r="ORZ8" s="611"/>
      <c r="OSA8" s="611"/>
      <c r="OSB8" s="611"/>
      <c r="OSC8" s="611"/>
      <c r="OSD8" s="611"/>
      <c r="OSE8" s="611"/>
      <c r="OSF8" s="611"/>
      <c r="OSG8" s="611"/>
      <c r="OSH8" s="611"/>
      <c r="OSI8" s="611"/>
      <c r="OSJ8" s="611"/>
      <c r="OSK8" s="611"/>
      <c r="OSL8" s="611"/>
      <c r="OSM8" s="611"/>
      <c r="OSN8" s="611"/>
      <c r="OSO8" s="611"/>
      <c r="OSP8" s="611"/>
      <c r="OSQ8" s="611"/>
      <c r="OSR8" s="611"/>
      <c r="OSS8" s="611"/>
      <c r="OST8" s="611"/>
      <c r="OSU8" s="611"/>
      <c r="OSV8" s="611"/>
      <c r="OSW8" s="611"/>
      <c r="OSX8" s="611"/>
      <c r="OSY8" s="611"/>
      <c r="OSZ8" s="611"/>
      <c r="OTA8" s="611"/>
      <c r="OTB8" s="611"/>
      <c r="OTC8" s="611"/>
      <c r="OTD8" s="611"/>
      <c r="OTE8" s="611"/>
      <c r="OTF8" s="611"/>
      <c r="OTG8" s="611"/>
      <c r="OTH8" s="611"/>
      <c r="OTI8" s="611"/>
      <c r="OTJ8" s="611"/>
      <c r="OTK8" s="611"/>
      <c r="OTL8" s="611"/>
      <c r="OTM8" s="611"/>
      <c r="OTN8" s="611"/>
      <c r="OTO8" s="611"/>
      <c r="OTP8" s="611"/>
      <c r="OTQ8" s="611"/>
      <c r="OTR8" s="611"/>
      <c r="OTS8" s="611"/>
      <c r="OTT8" s="611"/>
      <c r="OTU8" s="611"/>
      <c r="OTV8" s="611"/>
      <c r="OTW8" s="611"/>
      <c r="OTX8" s="611"/>
      <c r="OTY8" s="611"/>
      <c r="OTZ8" s="611"/>
      <c r="OUA8" s="611"/>
      <c r="OUB8" s="611"/>
      <c r="OUC8" s="611"/>
      <c r="OUD8" s="611"/>
      <c r="OUE8" s="611"/>
      <c r="OUF8" s="611"/>
      <c r="OUG8" s="611"/>
      <c r="OUH8" s="611"/>
      <c r="OUI8" s="611"/>
      <c r="OUJ8" s="611"/>
      <c r="OUK8" s="611"/>
      <c r="OUL8" s="611"/>
      <c r="OUM8" s="611"/>
      <c r="OUN8" s="611"/>
      <c r="OUO8" s="611"/>
      <c r="OUP8" s="611"/>
      <c r="OUQ8" s="611"/>
      <c r="OUR8" s="611"/>
      <c r="OUS8" s="611"/>
      <c r="OUT8" s="611"/>
      <c r="OUU8" s="611"/>
      <c r="OUV8" s="611"/>
      <c r="OUW8" s="611"/>
      <c r="OUX8" s="611"/>
      <c r="OUY8" s="611"/>
      <c r="OUZ8" s="611"/>
      <c r="OVA8" s="611"/>
      <c r="OVB8" s="611"/>
      <c r="OVC8" s="611"/>
      <c r="OVD8" s="611"/>
      <c r="OVE8" s="611"/>
      <c r="OVF8" s="611"/>
      <c r="OVG8" s="611"/>
      <c r="OVH8" s="611"/>
      <c r="OVI8" s="611"/>
      <c r="OVJ8" s="611"/>
      <c r="OVK8" s="611"/>
      <c r="OVL8" s="611"/>
      <c r="OVM8" s="611"/>
      <c r="OVN8" s="611"/>
      <c r="OVO8" s="611"/>
      <c r="OVP8" s="611"/>
      <c r="OVQ8" s="611"/>
      <c r="OVR8" s="611"/>
      <c r="OVS8" s="611"/>
      <c r="OVT8" s="611"/>
      <c r="OVU8" s="611"/>
      <c r="OVV8" s="611"/>
      <c r="OVW8" s="611"/>
      <c r="OVX8" s="611"/>
      <c r="OVY8" s="611"/>
      <c r="OVZ8" s="611"/>
      <c r="OWA8" s="611"/>
      <c r="OWB8" s="611"/>
      <c r="OWC8" s="611"/>
      <c r="OWD8" s="611"/>
      <c r="OWE8" s="611"/>
      <c r="OWF8" s="611"/>
      <c r="OWG8" s="611"/>
      <c r="OWH8" s="611"/>
      <c r="OWI8" s="611"/>
      <c r="OWJ8" s="611"/>
      <c r="OWK8" s="611"/>
      <c r="OWL8" s="611"/>
      <c r="OWM8" s="611"/>
      <c r="OWN8" s="611"/>
      <c r="OWO8" s="611"/>
      <c r="OWP8" s="611"/>
      <c r="OWQ8" s="611"/>
      <c r="OWR8" s="611"/>
      <c r="OWS8" s="611"/>
      <c r="OWT8" s="611"/>
      <c r="OWU8" s="611"/>
      <c r="OWV8" s="611"/>
      <c r="OWW8" s="611"/>
      <c r="OWX8" s="611"/>
      <c r="OWY8" s="611"/>
      <c r="OWZ8" s="611"/>
      <c r="OXA8" s="611"/>
      <c r="OXB8" s="611"/>
      <c r="OXC8" s="611"/>
      <c r="OXD8" s="611"/>
      <c r="OXE8" s="611"/>
      <c r="OXF8" s="611"/>
      <c r="OXG8" s="611"/>
      <c r="OXH8" s="611"/>
      <c r="OXI8" s="611"/>
      <c r="OXJ8" s="611"/>
      <c r="OXK8" s="611"/>
      <c r="OXL8" s="611"/>
      <c r="OXM8" s="611"/>
      <c r="OXN8" s="611"/>
      <c r="OXO8" s="611"/>
      <c r="OXP8" s="611"/>
      <c r="OXQ8" s="611"/>
      <c r="OXR8" s="611"/>
      <c r="OXS8" s="611"/>
      <c r="OXT8" s="611"/>
      <c r="OXU8" s="611"/>
      <c r="OXV8" s="611"/>
      <c r="OXW8" s="611"/>
      <c r="OXX8" s="611"/>
      <c r="OXY8" s="611"/>
      <c r="OXZ8" s="611"/>
      <c r="OYA8" s="611"/>
      <c r="OYB8" s="611"/>
      <c r="OYC8" s="611"/>
      <c r="OYD8" s="611"/>
      <c r="OYE8" s="611"/>
      <c r="OYF8" s="611"/>
      <c r="OYG8" s="611"/>
      <c r="OYH8" s="611"/>
      <c r="OYI8" s="611"/>
      <c r="OYJ8" s="611"/>
      <c r="OYK8" s="611"/>
      <c r="OYL8" s="611"/>
      <c r="OYM8" s="611"/>
      <c r="OYN8" s="611"/>
      <c r="OYO8" s="611"/>
      <c r="OYP8" s="611"/>
      <c r="OYQ8" s="611"/>
      <c r="OYR8" s="611"/>
      <c r="OYS8" s="611"/>
      <c r="OYT8" s="611"/>
      <c r="OYU8" s="611"/>
      <c r="OYV8" s="611"/>
      <c r="OYW8" s="611"/>
      <c r="OYX8" s="611"/>
      <c r="OYY8" s="611"/>
      <c r="OYZ8" s="611"/>
      <c r="OZA8" s="611"/>
      <c r="OZB8" s="611"/>
      <c r="OZC8" s="611"/>
      <c r="OZD8" s="611"/>
      <c r="OZE8" s="611"/>
      <c r="OZF8" s="611"/>
      <c r="OZG8" s="611"/>
      <c r="OZH8" s="611"/>
      <c r="OZI8" s="611"/>
      <c r="OZJ8" s="611"/>
      <c r="OZK8" s="611"/>
      <c r="OZL8" s="611"/>
      <c r="OZM8" s="611"/>
      <c r="OZN8" s="611"/>
      <c r="OZO8" s="611"/>
      <c r="OZP8" s="611"/>
      <c r="OZQ8" s="611"/>
      <c r="OZR8" s="611"/>
      <c r="OZS8" s="611"/>
      <c r="OZT8" s="611"/>
      <c r="OZU8" s="611"/>
      <c r="OZV8" s="611"/>
      <c r="OZW8" s="611"/>
      <c r="OZX8" s="611"/>
      <c r="OZY8" s="611"/>
      <c r="OZZ8" s="611"/>
      <c r="PAA8" s="611"/>
      <c r="PAB8" s="611"/>
      <c r="PAC8" s="611"/>
      <c r="PAD8" s="611"/>
      <c r="PAE8" s="611"/>
      <c r="PAF8" s="611"/>
      <c r="PAG8" s="611"/>
      <c r="PAH8" s="611"/>
      <c r="PAI8" s="611"/>
      <c r="PAJ8" s="611"/>
      <c r="PAK8" s="611"/>
      <c r="PAL8" s="611"/>
      <c r="PAM8" s="611"/>
      <c r="PAN8" s="611"/>
      <c r="PAO8" s="611"/>
      <c r="PAP8" s="611"/>
      <c r="PAQ8" s="611"/>
      <c r="PAR8" s="611"/>
      <c r="PAS8" s="611"/>
      <c r="PAT8" s="611"/>
      <c r="PAU8" s="611"/>
      <c r="PAV8" s="611"/>
      <c r="PAW8" s="611"/>
      <c r="PAX8" s="611"/>
      <c r="PAY8" s="611"/>
      <c r="PAZ8" s="611"/>
      <c r="PBA8" s="611"/>
      <c r="PBB8" s="611"/>
      <c r="PBC8" s="611"/>
      <c r="PBD8" s="611"/>
      <c r="PBE8" s="611"/>
      <c r="PBF8" s="611"/>
      <c r="PBG8" s="611"/>
      <c r="PBH8" s="611"/>
      <c r="PBI8" s="611"/>
      <c r="PBJ8" s="611"/>
      <c r="PBK8" s="611"/>
      <c r="PBL8" s="611"/>
      <c r="PBM8" s="611"/>
      <c r="PBN8" s="611"/>
      <c r="PBO8" s="611"/>
      <c r="PBP8" s="611"/>
      <c r="PBQ8" s="611"/>
      <c r="PBR8" s="611"/>
      <c r="PBS8" s="611"/>
      <c r="PBT8" s="611"/>
      <c r="PBU8" s="611"/>
      <c r="PBV8" s="611"/>
      <c r="PBW8" s="611"/>
      <c r="PBX8" s="611"/>
      <c r="PBY8" s="611"/>
      <c r="PBZ8" s="611"/>
      <c r="PCA8" s="611"/>
      <c r="PCB8" s="611"/>
      <c r="PCC8" s="611"/>
      <c r="PCD8" s="611"/>
      <c r="PCE8" s="611"/>
      <c r="PCF8" s="611"/>
      <c r="PCG8" s="611"/>
      <c r="PCH8" s="611"/>
      <c r="PCI8" s="611"/>
      <c r="PCJ8" s="611"/>
      <c r="PCK8" s="611"/>
      <c r="PCL8" s="611"/>
      <c r="PCM8" s="611"/>
      <c r="PCN8" s="611"/>
      <c r="PCO8" s="611"/>
      <c r="PCP8" s="611"/>
      <c r="PCQ8" s="611"/>
      <c r="PCR8" s="611"/>
      <c r="PCS8" s="611"/>
      <c r="PCT8" s="611"/>
      <c r="PCU8" s="611"/>
      <c r="PCV8" s="611"/>
      <c r="PCW8" s="611"/>
      <c r="PCX8" s="611"/>
      <c r="PCY8" s="611"/>
      <c r="PCZ8" s="611"/>
      <c r="PDA8" s="611"/>
      <c r="PDB8" s="611"/>
      <c r="PDC8" s="611"/>
      <c r="PDD8" s="611"/>
      <c r="PDE8" s="611"/>
      <c r="PDF8" s="611"/>
      <c r="PDG8" s="611"/>
      <c r="PDH8" s="611"/>
      <c r="PDI8" s="611"/>
      <c r="PDJ8" s="611"/>
      <c r="PDK8" s="611"/>
      <c r="PDL8" s="611"/>
      <c r="PDM8" s="611"/>
      <c r="PDN8" s="611"/>
      <c r="PDO8" s="611"/>
      <c r="PDP8" s="611"/>
      <c r="PDQ8" s="611"/>
      <c r="PDR8" s="611"/>
      <c r="PDS8" s="611"/>
      <c r="PDT8" s="611"/>
      <c r="PDU8" s="611"/>
      <c r="PDV8" s="611"/>
      <c r="PDW8" s="611"/>
      <c r="PDX8" s="611"/>
      <c r="PDY8" s="611"/>
      <c r="PDZ8" s="611"/>
      <c r="PEA8" s="611"/>
      <c r="PEB8" s="611"/>
      <c r="PEC8" s="611"/>
      <c r="PED8" s="611"/>
      <c r="PEE8" s="611"/>
      <c r="PEF8" s="611"/>
      <c r="PEG8" s="611"/>
      <c r="PEH8" s="611"/>
      <c r="PEI8" s="611"/>
      <c r="PEJ8" s="611"/>
      <c r="PEK8" s="611"/>
      <c r="PEL8" s="611"/>
      <c r="PEM8" s="611"/>
      <c r="PEN8" s="611"/>
      <c r="PEO8" s="611"/>
      <c r="PEP8" s="611"/>
      <c r="PEQ8" s="611"/>
      <c r="PER8" s="611"/>
      <c r="PES8" s="611"/>
      <c r="PET8" s="611"/>
      <c r="PEU8" s="611"/>
      <c r="PEV8" s="611"/>
      <c r="PEW8" s="611"/>
      <c r="PEX8" s="611"/>
      <c r="PEY8" s="611"/>
      <c r="PEZ8" s="611"/>
      <c r="PFA8" s="611"/>
      <c r="PFB8" s="611"/>
      <c r="PFC8" s="611"/>
      <c r="PFD8" s="611"/>
      <c r="PFE8" s="611"/>
      <c r="PFF8" s="611"/>
      <c r="PFG8" s="611"/>
      <c r="PFH8" s="611"/>
      <c r="PFI8" s="611"/>
      <c r="PFJ8" s="611"/>
      <c r="PFK8" s="611"/>
      <c r="PFL8" s="611"/>
      <c r="PFM8" s="611"/>
      <c r="PFN8" s="611"/>
      <c r="PFO8" s="611"/>
      <c r="PFP8" s="611"/>
      <c r="PFQ8" s="611"/>
      <c r="PFR8" s="611"/>
      <c r="PFS8" s="611"/>
      <c r="PFT8" s="611"/>
      <c r="PFU8" s="611"/>
      <c r="PFV8" s="611"/>
      <c r="PFW8" s="611"/>
      <c r="PFX8" s="611"/>
      <c r="PFY8" s="611"/>
      <c r="PFZ8" s="611"/>
      <c r="PGA8" s="611"/>
      <c r="PGB8" s="611"/>
      <c r="PGC8" s="611"/>
      <c r="PGD8" s="611"/>
      <c r="PGE8" s="611"/>
      <c r="PGF8" s="611"/>
      <c r="PGG8" s="611"/>
      <c r="PGH8" s="611"/>
      <c r="PGI8" s="611"/>
      <c r="PGJ8" s="611"/>
      <c r="PGK8" s="611"/>
      <c r="PGL8" s="611"/>
      <c r="PGM8" s="611"/>
      <c r="PGN8" s="611"/>
      <c r="PGO8" s="611"/>
      <c r="PGP8" s="611"/>
      <c r="PGQ8" s="611"/>
      <c r="PGR8" s="611"/>
      <c r="PGS8" s="611"/>
      <c r="PGT8" s="611"/>
      <c r="PGU8" s="611"/>
      <c r="PGV8" s="611"/>
      <c r="PGW8" s="611"/>
      <c r="PGX8" s="611"/>
      <c r="PGY8" s="611"/>
      <c r="PGZ8" s="611"/>
      <c r="PHA8" s="611"/>
      <c r="PHB8" s="611"/>
      <c r="PHC8" s="611"/>
      <c r="PHD8" s="611"/>
      <c r="PHE8" s="611"/>
      <c r="PHF8" s="611"/>
      <c r="PHG8" s="611"/>
      <c r="PHH8" s="611"/>
      <c r="PHI8" s="611"/>
      <c r="PHJ8" s="611"/>
      <c r="PHK8" s="611"/>
      <c r="PHL8" s="611"/>
      <c r="PHM8" s="611"/>
      <c r="PHN8" s="611"/>
      <c r="PHO8" s="611"/>
      <c r="PHP8" s="611"/>
      <c r="PHQ8" s="611"/>
      <c r="PHR8" s="611"/>
      <c r="PHS8" s="611"/>
      <c r="PHT8" s="611"/>
      <c r="PHU8" s="611"/>
      <c r="PHV8" s="611"/>
      <c r="PHW8" s="611"/>
      <c r="PHX8" s="611"/>
      <c r="PHY8" s="611"/>
      <c r="PHZ8" s="611"/>
      <c r="PIA8" s="611"/>
      <c r="PIB8" s="611"/>
      <c r="PIC8" s="611"/>
      <c r="PID8" s="611"/>
      <c r="PIE8" s="611"/>
      <c r="PIF8" s="611"/>
      <c r="PIG8" s="611"/>
      <c r="PIH8" s="611"/>
      <c r="PII8" s="611"/>
      <c r="PIJ8" s="611"/>
      <c r="PIK8" s="611"/>
      <c r="PIL8" s="611"/>
      <c r="PIM8" s="611"/>
      <c r="PIN8" s="611"/>
      <c r="PIO8" s="611"/>
      <c r="PIP8" s="611"/>
      <c r="PIQ8" s="611"/>
      <c r="PIR8" s="611"/>
      <c r="PIS8" s="611"/>
      <c r="PIT8" s="611"/>
      <c r="PIU8" s="611"/>
      <c r="PIV8" s="611"/>
      <c r="PIW8" s="611"/>
      <c r="PIX8" s="611"/>
      <c r="PIY8" s="611"/>
      <c r="PIZ8" s="611"/>
      <c r="PJA8" s="611"/>
      <c r="PJB8" s="611"/>
      <c r="PJC8" s="611"/>
      <c r="PJD8" s="611"/>
      <c r="PJE8" s="611"/>
      <c r="PJF8" s="611"/>
      <c r="PJG8" s="611"/>
      <c r="PJH8" s="611"/>
      <c r="PJI8" s="611"/>
      <c r="PJJ8" s="611"/>
      <c r="PJK8" s="611"/>
      <c r="PJL8" s="611"/>
      <c r="PJM8" s="611"/>
      <c r="PJN8" s="611"/>
      <c r="PJO8" s="611"/>
      <c r="PJP8" s="611"/>
      <c r="PJQ8" s="611"/>
      <c r="PJR8" s="611"/>
      <c r="PJS8" s="611"/>
      <c r="PJT8" s="611"/>
      <c r="PJU8" s="611"/>
      <c r="PJV8" s="611"/>
      <c r="PJW8" s="611"/>
      <c r="PJX8" s="611"/>
      <c r="PJY8" s="611"/>
      <c r="PJZ8" s="611"/>
      <c r="PKA8" s="611"/>
      <c r="PKB8" s="611"/>
      <c r="PKC8" s="611"/>
      <c r="PKD8" s="611"/>
      <c r="PKE8" s="611"/>
      <c r="PKF8" s="611"/>
      <c r="PKG8" s="611"/>
      <c r="PKH8" s="611"/>
      <c r="PKI8" s="611"/>
      <c r="PKJ8" s="611"/>
      <c r="PKK8" s="611"/>
      <c r="PKL8" s="611"/>
      <c r="PKM8" s="611"/>
      <c r="PKN8" s="611"/>
      <c r="PKO8" s="611"/>
      <c r="PKP8" s="611"/>
      <c r="PKQ8" s="611"/>
      <c r="PKR8" s="611"/>
      <c r="PKS8" s="611"/>
      <c r="PKT8" s="611"/>
      <c r="PKU8" s="611"/>
      <c r="PKV8" s="611"/>
      <c r="PKW8" s="611"/>
      <c r="PKX8" s="611"/>
      <c r="PKY8" s="611"/>
      <c r="PKZ8" s="611"/>
      <c r="PLA8" s="611"/>
      <c r="PLB8" s="611"/>
      <c r="PLC8" s="611"/>
      <c r="PLD8" s="611"/>
      <c r="PLE8" s="611"/>
      <c r="PLF8" s="611"/>
      <c r="PLG8" s="611"/>
      <c r="PLH8" s="611"/>
      <c r="PLI8" s="611"/>
      <c r="PLJ8" s="611"/>
      <c r="PLK8" s="611"/>
      <c r="PLL8" s="611"/>
      <c r="PLM8" s="611"/>
      <c r="PLN8" s="611"/>
      <c r="PLO8" s="611"/>
      <c r="PLP8" s="611"/>
      <c r="PLQ8" s="611"/>
      <c r="PLR8" s="611"/>
      <c r="PLS8" s="611"/>
      <c r="PLT8" s="611"/>
      <c r="PLU8" s="611"/>
      <c r="PLV8" s="611"/>
      <c r="PLW8" s="611"/>
      <c r="PLX8" s="611"/>
      <c r="PLY8" s="611"/>
      <c r="PLZ8" s="611"/>
      <c r="PMA8" s="611"/>
      <c r="PMB8" s="611"/>
      <c r="PMC8" s="611"/>
      <c r="PMD8" s="611"/>
      <c r="PME8" s="611"/>
      <c r="PMF8" s="611"/>
      <c r="PMG8" s="611"/>
      <c r="PMH8" s="611"/>
      <c r="PMI8" s="611"/>
      <c r="PMJ8" s="611"/>
      <c r="PMK8" s="611"/>
      <c r="PML8" s="611"/>
      <c r="PMM8" s="611"/>
      <c r="PMN8" s="611"/>
      <c r="PMO8" s="611"/>
      <c r="PMP8" s="611"/>
      <c r="PMQ8" s="611"/>
      <c r="PMR8" s="611"/>
      <c r="PMS8" s="611"/>
      <c r="PMT8" s="611"/>
      <c r="PMU8" s="611"/>
      <c r="PMV8" s="611"/>
      <c r="PMW8" s="611"/>
      <c r="PMX8" s="611"/>
      <c r="PMY8" s="611"/>
      <c r="PMZ8" s="611"/>
      <c r="PNA8" s="611"/>
      <c r="PNB8" s="611"/>
      <c r="PNC8" s="611"/>
      <c r="PND8" s="611"/>
      <c r="PNE8" s="611"/>
      <c r="PNF8" s="611"/>
      <c r="PNG8" s="611"/>
      <c r="PNH8" s="611"/>
      <c r="PNI8" s="611"/>
      <c r="PNJ8" s="611"/>
      <c r="PNK8" s="611"/>
      <c r="PNL8" s="611"/>
      <c r="PNM8" s="611"/>
      <c r="PNN8" s="611"/>
      <c r="PNO8" s="611"/>
      <c r="PNP8" s="611"/>
      <c r="PNQ8" s="611"/>
      <c r="PNR8" s="611"/>
      <c r="PNS8" s="611"/>
      <c r="PNT8" s="611"/>
      <c r="PNU8" s="611"/>
      <c r="PNV8" s="611"/>
      <c r="PNW8" s="611"/>
      <c r="PNX8" s="611"/>
      <c r="PNY8" s="611"/>
      <c r="PNZ8" s="611"/>
      <c r="POA8" s="611"/>
      <c r="POB8" s="611"/>
      <c r="POC8" s="611"/>
      <c r="POD8" s="611"/>
      <c r="POE8" s="611"/>
      <c r="POF8" s="611"/>
      <c r="POG8" s="611"/>
      <c r="POH8" s="611"/>
      <c r="POI8" s="611"/>
      <c r="POJ8" s="611"/>
      <c r="POK8" s="611"/>
      <c r="POL8" s="611"/>
      <c r="POM8" s="611"/>
      <c r="PON8" s="611"/>
      <c r="POO8" s="611"/>
      <c r="POP8" s="611"/>
      <c r="POQ8" s="611"/>
      <c r="POR8" s="611"/>
      <c r="POS8" s="611"/>
      <c r="POT8" s="611"/>
      <c r="POU8" s="611"/>
      <c r="POV8" s="611"/>
      <c r="POW8" s="611"/>
      <c r="POX8" s="611"/>
      <c r="POY8" s="611"/>
      <c r="POZ8" s="611"/>
      <c r="PPA8" s="611"/>
      <c r="PPB8" s="611"/>
      <c r="PPC8" s="611"/>
      <c r="PPD8" s="611"/>
      <c r="PPE8" s="611"/>
      <c r="PPF8" s="611"/>
      <c r="PPG8" s="611"/>
      <c r="PPH8" s="611"/>
      <c r="PPI8" s="611"/>
      <c r="PPJ8" s="611"/>
      <c r="PPK8" s="611"/>
      <c r="PPL8" s="611"/>
      <c r="PPM8" s="611"/>
      <c r="PPN8" s="611"/>
      <c r="PPO8" s="611"/>
      <c r="PPP8" s="611"/>
      <c r="PPQ8" s="611"/>
      <c r="PPR8" s="611"/>
      <c r="PPS8" s="611"/>
      <c r="PPT8" s="611"/>
      <c r="PPU8" s="611"/>
      <c r="PPV8" s="611"/>
      <c r="PPW8" s="611"/>
      <c r="PPX8" s="611"/>
      <c r="PPY8" s="611"/>
      <c r="PPZ8" s="611"/>
      <c r="PQA8" s="611"/>
      <c r="PQB8" s="611"/>
      <c r="PQC8" s="611"/>
      <c r="PQD8" s="611"/>
      <c r="PQE8" s="611"/>
      <c r="PQF8" s="611"/>
      <c r="PQG8" s="611"/>
      <c r="PQH8" s="611"/>
      <c r="PQI8" s="611"/>
      <c r="PQJ8" s="611"/>
      <c r="PQK8" s="611"/>
      <c r="PQL8" s="611"/>
      <c r="PQM8" s="611"/>
      <c r="PQN8" s="611"/>
      <c r="PQO8" s="611"/>
      <c r="PQP8" s="611"/>
      <c r="PQQ8" s="611"/>
      <c r="PQR8" s="611"/>
      <c r="PQS8" s="611"/>
      <c r="PQT8" s="611"/>
      <c r="PQU8" s="611"/>
      <c r="PQV8" s="611"/>
      <c r="PQW8" s="611"/>
      <c r="PQX8" s="611"/>
      <c r="PQY8" s="611"/>
      <c r="PQZ8" s="611"/>
      <c r="PRA8" s="611"/>
      <c r="PRB8" s="611"/>
      <c r="PRC8" s="611"/>
      <c r="PRD8" s="611"/>
      <c r="PRE8" s="611"/>
      <c r="PRF8" s="611"/>
      <c r="PRG8" s="611"/>
      <c r="PRH8" s="611"/>
      <c r="PRI8" s="611"/>
      <c r="PRJ8" s="611"/>
      <c r="PRK8" s="611"/>
      <c r="PRL8" s="611"/>
      <c r="PRM8" s="611"/>
      <c r="PRN8" s="611"/>
      <c r="PRO8" s="611"/>
      <c r="PRP8" s="611"/>
      <c r="PRQ8" s="611"/>
      <c r="PRR8" s="611"/>
      <c r="PRS8" s="611"/>
      <c r="PRT8" s="611"/>
      <c r="PRU8" s="611"/>
      <c r="PRV8" s="611"/>
      <c r="PRW8" s="611"/>
      <c r="PRX8" s="611"/>
      <c r="PRY8" s="611"/>
      <c r="PRZ8" s="611"/>
      <c r="PSA8" s="611"/>
      <c r="PSB8" s="611"/>
      <c r="PSC8" s="611"/>
      <c r="PSD8" s="611"/>
      <c r="PSE8" s="611"/>
      <c r="PSF8" s="611"/>
      <c r="PSG8" s="611"/>
      <c r="PSH8" s="611"/>
      <c r="PSI8" s="611"/>
      <c r="PSJ8" s="611"/>
      <c r="PSK8" s="611"/>
      <c r="PSL8" s="611"/>
      <c r="PSM8" s="611"/>
      <c r="PSN8" s="611"/>
      <c r="PSO8" s="611"/>
      <c r="PSP8" s="611"/>
      <c r="PSQ8" s="611"/>
      <c r="PSR8" s="611"/>
      <c r="PSS8" s="611"/>
      <c r="PST8" s="611"/>
      <c r="PSU8" s="611"/>
      <c r="PSV8" s="611"/>
      <c r="PSW8" s="611"/>
      <c r="PSX8" s="611"/>
      <c r="PSY8" s="611"/>
      <c r="PSZ8" s="611"/>
      <c r="PTA8" s="611"/>
      <c r="PTB8" s="611"/>
      <c r="PTC8" s="611"/>
      <c r="PTD8" s="611"/>
      <c r="PTE8" s="611"/>
      <c r="PTF8" s="611"/>
      <c r="PTG8" s="611"/>
      <c r="PTH8" s="611"/>
      <c r="PTI8" s="611"/>
      <c r="PTJ8" s="611"/>
      <c r="PTK8" s="611"/>
      <c r="PTL8" s="611"/>
      <c r="PTM8" s="611"/>
      <c r="PTN8" s="611"/>
      <c r="PTO8" s="611"/>
      <c r="PTP8" s="611"/>
      <c r="PTQ8" s="611"/>
      <c r="PTR8" s="611"/>
      <c r="PTS8" s="611"/>
      <c r="PTT8" s="611"/>
      <c r="PTU8" s="611"/>
      <c r="PTV8" s="611"/>
      <c r="PTW8" s="611"/>
      <c r="PTX8" s="611"/>
      <c r="PTY8" s="611"/>
      <c r="PTZ8" s="611"/>
      <c r="PUA8" s="611"/>
      <c r="PUB8" s="611"/>
      <c r="PUC8" s="611"/>
      <c r="PUD8" s="611"/>
      <c r="PUE8" s="611"/>
      <c r="PUF8" s="611"/>
      <c r="PUG8" s="611"/>
      <c r="PUH8" s="611"/>
      <c r="PUI8" s="611"/>
      <c r="PUJ8" s="611"/>
      <c r="PUK8" s="611"/>
      <c r="PUL8" s="611"/>
      <c r="PUM8" s="611"/>
      <c r="PUN8" s="611"/>
      <c r="PUO8" s="611"/>
      <c r="PUP8" s="611"/>
      <c r="PUQ8" s="611"/>
      <c r="PUR8" s="611"/>
      <c r="PUS8" s="611"/>
      <c r="PUT8" s="611"/>
      <c r="PUU8" s="611"/>
      <c r="PUV8" s="611"/>
      <c r="PUW8" s="611"/>
      <c r="PUX8" s="611"/>
      <c r="PUY8" s="611"/>
      <c r="PUZ8" s="611"/>
      <c r="PVA8" s="611"/>
      <c r="PVB8" s="611"/>
      <c r="PVC8" s="611"/>
      <c r="PVD8" s="611"/>
      <c r="PVE8" s="611"/>
      <c r="PVF8" s="611"/>
      <c r="PVG8" s="611"/>
      <c r="PVH8" s="611"/>
      <c r="PVI8" s="611"/>
      <c r="PVJ8" s="611"/>
      <c r="PVK8" s="611"/>
      <c r="PVL8" s="611"/>
      <c r="PVM8" s="611"/>
      <c r="PVN8" s="611"/>
      <c r="PVO8" s="611"/>
      <c r="PVP8" s="611"/>
      <c r="PVQ8" s="611"/>
      <c r="PVR8" s="611"/>
      <c r="PVS8" s="611"/>
      <c r="PVT8" s="611"/>
      <c r="PVU8" s="611"/>
      <c r="PVV8" s="611"/>
      <c r="PVW8" s="611"/>
      <c r="PVX8" s="611"/>
      <c r="PVY8" s="611"/>
      <c r="PVZ8" s="611"/>
      <c r="PWA8" s="611"/>
      <c r="PWB8" s="611"/>
      <c r="PWC8" s="611"/>
      <c r="PWD8" s="611"/>
      <c r="PWE8" s="611"/>
      <c r="PWF8" s="611"/>
      <c r="PWG8" s="611"/>
      <c r="PWH8" s="611"/>
      <c r="PWI8" s="611"/>
      <c r="PWJ8" s="611"/>
      <c r="PWK8" s="611"/>
      <c r="PWL8" s="611"/>
      <c r="PWM8" s="611"/>
      <c r="PWN8" s="611"/>
      <c r="PWO8" s="611"/>
      <c r="PWP8" s="611"/>
      <c r="PWQ8" s="611"/>
      <c r="PWR8" s="611"/>
      <c r="PWS8" s="611"/>
      <c r="PWT8" s="611"/>
      <c r="PWU8" s="611"/>
      <c r="PWV8" s="611"/>
      <c r="PWW8" s="611"/>
      <c r="PWX8" s="611"/>
      <c r="PWY8" s="611"/>
      <c r="PWZ8" s="611"/>
      <c r="PXA8" s="611"/>
      <c r="PXB8" s="611"/>
      <c r="PXC8" s="611"/>
      <c r="PXD8" s="611"/>
      <c r="PXE8" s="611"/>
      <c r="PXF8" s="611"/>
      <c r="PXG8" s="611"/>
      <c r="PXH8" s="611"/>
      <c r="PXI8" s="611"/>
      <c r="PXJ8" s="611"/>
      <c r="PXK8" s="611"/>
      <c r="PXL8" s="611"/>
      <c r="PXM8" s="611"/>
      <c r="PXN8" s="611"/>
      <c r="PXO8" s="611"/>
      <c r="PXP8" s="611"/>
      <c r="PXQ8" s="611"/>
      <c r="PXR8" s="611"/>
      <c r="PXS8" s="611"/>
      <c r="PXT8" s="611"/>
      <c r="PXU8" s="611"/>
      <c r="PXV8" s="611"/>
      <c r="PXW8" s="611"/>
      <c r="PXX8" s="611"/>
      <c r="PXY8" s="611"/>
      <c r="PXZ8" s="611"/>
      <c r="PYA8" s="611"/>
      <c r="PYB8" s="611"/>
      <c r="PYC8" s="611"/>
      <c r="PYD8" s="611"/>
      <c r="PYE8" s="611"/>
      <c r="PYF8" s="611"/>
      <c r="PYG8" s="611"/>
      <c r="PYH8" s="611"/>
      <c r="PYI8" s="611"/>
      <c r="PYJ8" s="611"/>
      <c r="PYK8" s="611"/>
      <c r="PYL8" s="611"/>
      <c r="PYM8" s="611"/>
      <c r="PYN8" s="611"/>
      <c r="PYO8" s="611"/>
      <c r="PYP8" s="611"/>
      <c r="PYQ8" s="611"/>
      <c r="PYR8" s="611"/>
      <c r="PYS8" s="611"/>
      <c r="PYT8" s="611"/>
      <c r="PYU8" s="611"/>
      <c r="PYV8" s="611"/>
      <c r="PYW8" s="611"/>
      <c r="PYX8" s="611"/>
      <c r="PYY8" s="611"/>
      <c r="PYZ8" s="611"/>
      <c r="PZA8" s="611"/>
      <c r="PZB8" s="611"/>
      <c r="PZC8" s="611"/>
      <c r="PZD8" s="611"/>
      <c r="PZE8" s="611"/>
      <c r="PZF8" s="611"/>
      <c r="PZG8" s="611"/>
      <c r="PZH8" s="611"/>
      <c r="PZI8" s="611"/>
      <c r="PZJ8" s="611"/>
      <c r="PZK8" s="611"/>
      <c r="PZL8" s="611"/>
      <c r="PZM8" s="611"/>
      <c r="PZN8" s="611"/>
      <c r="PZO8" s="611"/>
      <c r="PZP8" s="611"/>
      <c r="PZQ8" s="611"/>
      <c r="PZR8" s="611"/>
      <c r="PZS8" s="611"/>
      <c r="PZT8" s="611"/>
      <c r="PZU8" s="611"/>
      <c r="PZV8" s="611"/>
      <c r="PZW8" s="611"/>
      <c r="PZX8" s="611"/>
      <c r="PZY8" s="611"/>
      <c r="PZZ8" s="611"/>
      <c r="QAA8" s="611"/>
      <c r="QAB8" s="611"/>
      <c r="QAC8" s="611"/>
      <c r="QAD8" s="611"/>
      <c r="QAE8" s="611"/>
      <c r="QAF8" s="611"/>
      <c r="QAG8" s="611"/>
      <c r="QAH8" s="611"/>
      <c r="QAI8" s="611"/>
      <c r="QAJ8" s="611"/>
      <c r="QAK8" s="611"/>
      <c r="QAL8" s="611"/>
      <c r="QAM8" s="611"/>
      <c r="QAN8" s="611"/>
      <c r="QAO8" s="611"/>
      <c r="QAP8" s="611"/>
      <c r="QAQ8" s="611"/>
      <c r="QAR8" s="611"/>
      <c r="QAS8" s="611"/>
      <c r="QAT8" s="611"/>
      <c r="QAU8" s="611"/>
      <c r="QAV8" s="611"/>
      <c r="QAW8" s="611"/>
      <c r="QAX8" s="611"/>
      <c r="QAY8" s="611"/>
      <c r="QAZ8" s="611"/>
      <c r="QBA8" s="611"/>
      <c r="QBB8" s="611"/>
      <c r="QBC8" s="611"/>
      <c r="QBD8" s="611"/>
      <c r="QBE8" s="611"/>
      <c r="QBF8" s="611"/>
      <c r="QBG8" s="611"/>
      <c r="QBH8" s="611"/>
      <c r="QBI8" s="611"/>
      <c r="QBJ8" s="611"/>
      <c r="QBK8" s="611"/>
      <c r="QBL8" s="611"/>
      <c r="QBM8" s="611"/>
      <c r="QBN8" s="611"/>
      <c r="QBO8" s="611"/>
      <c r="QBP8" s="611"/>
      <c r="QBQ8" s="611"/>
      <c r="QBR8" s="611"/>
      <c r="QBS8" s="611"/>
      <c r="QBT8" s="611"/>
      <c r="QBU8" s="611"/>
      <c r="QBV8" s="611"/>
      <c r="QBW8" s="611"/>
      <c r="QBX8" s="611"/>
      <c r="QBY8" s="611"/>
      <c r="QBZ8" s="611"/>
      <c r="QCA8" s="611"/>
      <c r="QCB8" s="611"/>
      <c r="QCC8" s="611"/>
      <c r="QCD8" s="611"/>
      <c r="QCE8" s="611"/>
      <c r="QCF8" s="611"/>
      <c r="QCG8" s="611"/>
      <c r="QCH8" s="611"/>
      <c r="QCI8" s="611"/>
      <c r="QCJ8" s="611"/>
      <c r="QCK8" s="611"/>
      <c r="QCL8" s="611"/>
      <c r="QCM8" s="611"/>
      <c r="QCN8" s="611"/>
      <c r="QCO8" s="611"/>
      <c r="QCP8" s="611"/>
      <c r="QCQ8" s="611"/>
      <c r="QCR8" s="611"/>
      <c r="QCS8" s="611"/>
      <c r="QCT8" s="611"/>
      <c r="QCU8" s="611"/>
      <c r="QCV8" s="611"/>
      <c r="QCW8" s="611"/>
      <c r="QCX8" s="611"/>
      <c r="QCY8" s="611"/>
      <c r="QCZ8" s="611"/>
      <c r="QDA8" s="611"/>
      <c r="QDB8" s="611"/>
      <c r="QDC8" s="611"/>
      <c r="QDD8" s="611"/>
      <c r="QDE8" s="611"/>
      <c r="QDF8" s="611"/>
      <c r="QDG8" s="611"/>
      <c r="QDH8" s="611"/>
      <c r="QDI8" s="611"/>
      <c r="QDJ8" s="611"/>
      <c r="QDK8" s="611"/>
      <c r="QDL8" s="611"/>
      <c r="QDM8" s="611"/>
      <c r="QDN8" s="611"/>
      <c r="QDO8" s="611"/>
      <c r="QDP8" s="611"/>
      <c r="QDQ8" s="611"/>
      <c r="QDR8" s="611"/>
      <c r="QDS8" s="611"/>
      <c r="QDT8" s="611"/>
      <c r="QDU8" s="611"/>
      <c r="QDV8" s="611"/>
      <c r="QDW8" s="611"/>
      <c r="QDX8" s="611"/>
      <c r="QDY8" s="611"/>
      <c r="QDZ8" s="611"/>
      <c r="QEA8" s="611"/>
      <c r="QEB8" s="611"/>
      <c r="QEC8" s="611"/>
      <c r="QED8" s="611"/>
      <c r="QEE8" s="611"/>
      <c r="QEF8" s="611"/>
      <c r="QEG8" s="611"/>
      <c r="QEH8" s="611"/>
      <c r="QEI8" s="611"/>
      <c r="QEJ8" s="611"/>
      <c r="QEK8" s="611"/>
      <c r="QEL8" s="611"/>
      <c r="QEM8" s="611"/>
      <c r="QEN8" s="611"/>
      <c r="QEO8" s="611"/>
      <c r="QEP8" s="611"/>
      <c r="QEQ8" s="611"/>
      <c r="QER8" s="611"/>
      <c r="QES8" s="611"/>
      <c r="QET8" s="611"/>
      <c r="QEU8" s="611"/>
      <c r="QEV8" s="611"/>
      <c r="QEW8" s="611"/>
      <c r="QEX8" s="611"/>
      <c r="QEY8" s="611"/>
      <c r="QEZ8" s="611"/>
      <c r="QFA8" s="611"/>
      <c r="QFB8" s="611"/>
      <c r="QFC8" s="611"/>
      <c r="QFD8" s="611"/>
      <c r="QFE8" s="611"/>
      <c r="QFF8" s="611"/>
      <c r="QFG8" s="611"/>
      <c r="QFH8" s="611"/>
      <c r="QFI8" s="611"/>
      <c r="QFJ8" s="611"/>
      <c r="QFK8" s="611"/>
      <c r="QFL8" s="611"/>
      <c r="QFM8" s="611"/>
      <c r="QFN8" s="611"/>
      <c r="QFO8" s="611"/>
      <c r="QFP8" s="611"/>
      <c r="QFQ8" s="611"/>
      <c r="QFR8" s="611"/>
      <c r="QFS8" s="611"/>
      <c r="QFT8" s="611"/>
      <c r="QFU8" s="611"/>
      <c r="QFV8" s="611"/>
      <c r="QFW8" s="611"/>
      <c r="QFX8" s="611"/>
      <c r="QFY8" s="611"/>
      <c r="QFZ8" s="611"/>
      <c r="QGA8" s="611"/>
      <c r="QGB8" s="611"/>
      <c r="QGC8" s="611"/>
      <c r="QGD8" s="611"/>
      <c r="QGE8" s="611"/>
      <c r="QGF8" s="611"/>
      <c r="QGG8" s="611"/>
      <c r="QGH8" s="611"/>
      <c r="QGI8" s="611"/>
      <c r="QGJ8" s="611"/>
      <c r="QGK8" s="611"/>
      <c r="QGL8" s="611"/>
      <c r="QGM8" s="611"/>
      <c r="QGN8" s="611"/>
      <c r="QGO8" s="611"/>
      <c r="QGP8" s="611"/>
      <c r="QGQ8" s="611"/>
      <c r="QGR8" s="611"/>
      <c r="QGS8" s="611"/>
      <c r="QGT8" s="611"/>
      <c r="QGU8" s="611"/>
      <c r="QGV8" s="611"/>
      <c r="QGW8" s="611"/>
      <c r="QGX8" s="611"/>
      <c r="QGY8" s="611"/>
      <c r="QGZ8" s="611"/>
      <c r="QHA8" s="611"/>
      <c r="QHB8" s="611"/>
      <c r="QHC8" s="611"/>
      <c r="QHD8" s="611"/>
      <c r="QHE8" s="611"/>
      <c r="QHF8" s="611"/>
      <c r="QHG8" s="611"/>
      <c r="QHH8" s="611"/>
      <c r="QHI8" s="611"/>
      <c r="QHJ8" s="611"/>
      <c r="QHK8" s="611"/>
      <c r="QHL8" s="611"/>
      <c r="QHM8" s="611"/>
      <c r="QHN8" s="611"/>
      <c r="QHO8" s="611"/>
      <c r="QHP8" s="611"/>
      <c r="QHQ8" s="611"/>
      <c r="QHR8" s="611"/>
      <c r="QHS8" s="611"/>
      <c r="QHT8" s="611"/>
      <c r="QHU8" s="611"/>
      <c r="QHV8" s="611"/>
      <c r="QHW8" s="611"/>
      <c r="QHX8" s="611"/>
      <c r="QHY8" s="611"/>
      <c r="QHZ8" s="611"/>
      <c r="QIA8" s="611"/>
      <c r="QIB8" s="611"/>
      <c r="QIC8" s="611"/>
      <c r="QID8" s="611"/>
      <c r="QIE8" s="611"/>
      <c r="QIF8" s="611"/>
      <c r="QIG8" s="611"/>
      <c r="QIH8" s="611"/>
      <c r="QII8" s="611"/>
      <c r="QIJ8" s="611"/>
      <c r="QIK8" s="611"/>
      <c r="QIL8" s="611"/>
      <c r="QIM8" s="611"/>
      <c r="QIN8" s="611"/>
      <c r="QIO8" s="611"/>
      <c r="QIP8" s="611"/>
      <c r="QIQ8" s="611"/>
      <c r="QIR8" s="611"/>
      <c r="QIS8" s="611"/>
      <c r="QIT8" s="611"/>
      <c r="QIU8" s="611"/>
      <c r="QIV8" s="611"/>
      <c r="QIW8" s="611"/>
      <c r="QIX8" s="611"/>
      <c r="QIY8" s="611"/>
      <c r="QIZ8" s="611"/>
      <c r="QJA8" s="611"/>
      <c r="QJB8" s="611"/>
      <c r="QJC8" s="611"/>
      <c r="QJD8" s="611"/>
      <c r="QJE8" s="611"/>
      <c r="QJF8" s="611"/>
      <c r="QJG8" s="611"/>
      <c r="QJH8" s="611"/>
      <c r="QJI8" s="611"/>
      <c r="QJJ8" s="611"/>
      <c r="QJK8" s="611"/>
      <c r="QJL8" s="611"/>
      <c r="QJM8" s="611"/>
      <c r="QJN8" s="611"/>
      <c r="QJO8" s="611"/>
      <c r="QJP8" s="611"/>
      <c r="QJQ8" s="611"/>
      <c r="QJR8" s="611"/>
      <c r="QJS8" s="611"/>
      <c r="QJT8" s="611"/>
      <c r="QJU8" s="611"/>
      <c r="QJV8" s="611"/>
      <c r="QJW8" s="611"/>
      <c r="QJX8" s="611"/>
      <c r="QJY8" s="611"/>
      <c r="QJZ8" s="611"/>
      <c r="QKA8" s="611"/>
      <c r="QKB8" s="611"/>
      <c r="QKC8" s="611"/>
      <c r="QKD8" s="611"/>
      <c r="QKE8" s="611"/>
      <c r="QKF8" s="611"/>
      <c r="QKG8" s="611"/>
      <c r="QKH8" s="611"/>
      <c r="QKI8" s="611"/>
      <c r="QKJ8" s="611"/>
      <c r="QKK8" s="611"/>
      <c r="QKL8" s="611"/>
      <c r="QKM8" s="611"/>
      <c r="QKN8" s="611"/>
      <c r="QKO8" s="611"/>
      <c r="QKP8" s="611"/>
      <c r="QKQ8" s="611"/>
      <c r="QKR8" s="611"/>
      <c r="QKS8" s="611"/>
      <c r="QKT8" s="611"/>
      <c r="QKU8" s="611"/>
      <c r="QKV8" s="611"/>
      <c r="QKW8" s="611"/>
      <c r="QKX8" s="611"/>
      <c r="QKY8" s="611"/>
      <c r="QKZ8" s="611"/>
      <c r="QLA8" s="611"/>
      <c r="QLB8" s="611"/>
      <c r="QLC8" s="611"/>
      <c r="QLD8" s="611"/>
      <c r="QLE8" s="611"/>
      <c r="QLF8" s="611"/>
      <c r="QLG8" s="611"/>
      <c r="QLH8" s="611"/>
      <c r="QLI8" s="611"/>
      <c r="QLJ8" s="611"/>
      <c r="QLK8" s="611"/>
      <c r="QLL8" s="611"/>
      <c r="QLM8" s="611"/>
      <c r="QLN8" s="611"/>
      <c r="QLO8" s="611"/>
      <c r="QLP8" s="611"/>
      <c r="QLQ8" s="611"/>
      <c r="QLR8" s="611"/>
      <c r="QLS8" s="611"/>
      <c r="QLT8" s="611"/>
      <c r="QLU8" s="611"/>
      <c r="QLV8" s="611"/>
      <c r="QLW8" s="611"/>
      <c r="QLX8" s="611"/>
      <c r="QLY8" s="611"/>
      <c r="QLZ8" s="611"/>
      <c r="QMA8" s="611"/>
      <c r="QMB8" s="611"/>
      <c r="QMC8" s="611"/>
      <c r="QMD8" s="611"/>
      <c r="QME8" s="611"/>
      <c r="QMF8" s="611"/>
      <c r="QMG8" s="611"/>
      <c r="QMH8" s="611"/>
      <c r="QMI8" s="611"/>
      <c r="QMJ8" s="611"/>
      <c r="QMK8" s="611"/>
      <c r="QML8" s="611"/>
      <c r="QMM8" s="611"/>
      <c r="QMN8" s="611"/>
      <c r="QMO8" s="611"/>
      <c r="QMP8" s="611"/>
      <c r="QMQ8" s="611"/>
      <c r="QMR8" s="611"/>
      <c r="QMS8" s="611"/>
      <c r="QMT8" s="611"/>
      <c r="QMU8" s="611"/>
      <c r="QMV8" s="611"/>
      <c r="QMW8" s="611"/>
      <c r="QMX8" s="611"/>
      <c r="QMY8" s="611"/>
      <c r="QMZ8" s="611"/>
      <c r="QNA8" s="611"/>
      <c r="QNB8" s="611"/>
      <c r="QNC8" s="611"/>
      <c r="QND8" s="611"/>
      <c r="QNE8" s="611"/>
      <c r="QNF8" s="611"/>
      <c r="QNG8" s="611"/>
      <c r="QNH8" s="611"/>
      <c r="QNI8" s="611"/>
      <c r="QNJ8" s="611"/>
      <c r="QNK8" s="611"/>
      <c r="QNL8" s="611"/>
      <c r="QNM8" s="611"/>
      <c r="QNN8" s="611"/>
      <c r="QNO8" s="611"/>
      <c r="QNP8" s="611"/>
      <c r="QNQ8" s="611"/>
      <c r="QNR8" s="611"/>
      <c r="QNS8" s="611"/>
      <c r="QNT8" s="611"/>
      <c r="QNU8" s="611"/>
      <c r="QNV8" s="611"/>
      <c r="QNW8" s="611"/>
      <c r="QNX8" s="611"/>
      <c r="QNY8" s="611"/>
      <c r="QNZ8" s="611"/>
      <c r="QOA8" s="611"/>
      <c r="QOB8" s="611"/>
      <c r="QOC8" s="611"/>
      <c r="QOD8" s="611"/>
      <c r="QOE8" s="611"/>
      <c r="QOF8" s="611"/>
      <c r="QOG8" s="611"/>
      <c r="QOH8" s="611"/>
      <c r="QOI8" s="611"/>
      <c r="QOJ8" s="611"/>
      <c r="QOK8" s="611"/>
      <c r="QOL8" s="611"/>
      <c r="QOM8" s="611"/>
      <c r="QON8" s="611"/>
      <c r="QOO8" s="611"/>
      <c r="QOP8" s="611"/>
      <c r="QOQ8" s="611"/>
      <c r="QOR8" s="611"/>
      <c r="QOS8" s="611"/>
      <c r="QOT8" s="611"/>
      <c r="QOU8" s="611"/>
      <c r="QOV8" s="611"/>
      <c r="QOW8" s="611"/>
      <c r="QOX8" s="611"/>
      <c r="QOY8" s="611"/>
      <c r="QOZ8" s="611"/>
      <c r="QPA8" s="611"/>
      <c r="QPB8" s="611"/>
      <c r="QPC8" s="611"/>
      <c r="QPD8" s="611"/>
      <c r="QPE8" s="611"/>
      <c r="QPF8" s="611"/>
      <c r="QPG8" s="611"/>
      <c r="QPH8" s="611"/>
      <c r="QPI8" s="611"/>
      <c r="QPJ8" s="611"/>
      <c r="QPK8" s="611"/>
      <c r="QPL8" s="611"/>
      <c r="QPM8" s="611"/>
      <c r="QPN8" s="611"/>
      <c r="QPO8" s="611"/>
      <c r="QPP8" s="611"/>
      <c r="QPQ8" s="611"/>
      <c r="QPR8" s="611"/>
      <c r="QPS8" s="611"/>
      <c r="QPT8" s="611"/>
      <c r="QPU8" s="611"/>
      <c r="QPV8" s="611"/>
      <c r="QPW8" s="611"/>
      <c r="QPX8" s="611"/>
      <c r="QPY8" s="611"/>
      <c r="QPZ8" s="611"/>
      <c r="QQA8" s="611"/>
      <c r="QQB8" s="611"/>
      <c r="QQC8" s="611"/>
      <c r="QQD8" s="611"/>
      <c r="QQE8" s="611"/>
      <c r="QQF8" s="611"/>
      <c r="QQG8" s="611"/>
      <c r="QQH8" s="611"/>
      <c r="QQI8" s="611"/>
      <c r="QQJ8" s="611"/>
      <c r="QQK8" s="611"/>
      <c r="QQL8" s="611"/>
      <c r="QQM8" s="611"/>
      <c r="QQN8" s="611"/>
      <c r="QQO8" s="611"/>
      <c r="QQP8" s="611"/>
      <c r="QQQ8" s="611"/>
      <c r="QQR8" s="611"/>
      <c r="QQS8" s="611"/>
      <c r="QQT8" s="611"/>
      <c r="QQU8" s="611"/>
      <c r="QQV8" s="611"/>
      <c r="QQW8" s="611"/>
      <c r="QQX8" s="611"/>
      <c r="QQY8" s="611"/>
      <c r="QQZ8" s="611"/>
      <c r="QRA8" s="611"/>
      <c r="QRB8" s="611"/>
      <c r="QRC8" s="611"/>
      <c r="QRD8" s="611"/>
      <c r="QRE8" s="611"/>
      <c r="QRF8" s="611"/>
      <c r="QRG8" s="611"/>
      <c r="QRH8" s="611"/>
      <c r="QRI8" s="611"/>
      <c r="QRJ8" s="611"/>
      <c r="QRK8" s="611"/>
      <c r="QRL8" s="611"/>
      <c r="QRM8" s="611"/>
      <c r="QRN8" s="611"/>
      <c r="QRO8" s="611"/>
      <c r="QRP8" s="611"/>
      <c r="QRQ8" s="611"/>
      <c r="QRR8" s="611"/>
      <c r="QRS8" s="611"/>
      <c r="QRT8" s="611"/>
      <c r="QRU8" s="611"/>
      <c r="QRV8" s="611"/>
      <c r="QRW8" s="611"/>
      <c r="QRX8" s="611"/>
      <c r="QRY8" s="611"/>
      <c r="QRZ8" s="611"/>
      <c r="QSA8" s="611"/>
      <c r="QSB8" s="611"/>
      <c r="QSC8" s="611"/>
      <c r="QSD8" s="611"/>
      <c r="QSE8" s="611"/>
      <c r="QSF8" s="611"/>
      <c r="QSG8" s="611"/>
      <c r="QSH8" s="611"/>
      <c r="QSI8" s="611"/>
      <c r="QSJ8" s="611"/>
      <c r="QSK8" s="611"/>
      <c r="QSL8" s="611"/>
      <c r="QSM8" s="611"/>
      <c r="QSN8" s="611"/>
      <c r="QSO8" s="611"/>
      <c r="QSP8" s="611"/>
      <c r="QSQ8" s="611"/>
      <c r="QSR8" s="611"/>
      <c r="QSS8" s="611"/>
      <c r="QST8" s="611"/>
      <c r="QSU8" s="611"/>
      <c r="QSV8" s="611"/>
      <c r="QSW8" s="611"/>
      <c r="QSX8" s="611"/>
      <c r="QSY8" s="611"/>
      <c r="QSZ8" s="611"/>
      <c r="QTA8" s="611"/>
      <c r="QTB8" s="611"/>
      <c r="QTC8" s="611"/>
      <c r="QTD8" s="611"/>
      <c r="QTE8" s="611"/>
      <c r="QTF8" s="611"/>
      <c r="QTG8" s="611"/>
      <c r="QTH8" s="611"/>
      <c r="QTI8" s="611"/>
      <c r="QTJ8" s="611"/>
      <c r="QTK8" s="611"/>
      <c r="QTL8" s="611"/>
      <c r="QTM8" s="611"/>
      <c r="QTN8" s="611"/>
      <c r="QTO8" s="611"/>
      <c r="QTP8" s="611"/>
      <c r="QTQ8" s="611"/>
      <c r="QTR8" s="611"/>
      <c r="QTS8" s="611"/>
      <c r="QTT8" s="611"/>
      <c r="QTU8" s="611"/>
      <c r="QTV8" s="611"/>
      <c r="QTW8" s="611"/>
      <c r="QTX8" s="611"/>
      <c r="QTY8" s="611"/>
      <c r="QTZ8" s="611"/>
      <c r="QUA8" s="611"/>
      <c r="QUB8" s="611"/>
      <c r="QUC8" s="611"/>
      <c r="QUD8" s="611"/>
      <c r="QUE8" s="611"/>
      <c r="QUF8" s="611"/>
      <c r="QUG8" s="611"/>
      <c r="QUH8" s="611"/>
      <c r="QUI8" s="611"/>
      <c r="QUJ8" s="611"/>
      <c r="QUK8" s="611"/>
      <c r="QUL8" s="611"/>
      <c r="QUM8" s="611"/>
      <c r="QUN8" s="611"/>
      <c r="QUO8" s="611"/>
      <c r="QUP8" s="611"/>
      <c r="QUQ8" s="611"/>
      <c r="QUR8" s="611"/>
      <c r="QUS8" s="611"/>
      <c r="QUT8" s="611"/>
      <c r="QUU8" s="611"/>
      <c r="QUV8" s="611"/>
      <c r="QUW8" s="611"/>
      <c r="QUX8" s="611"/>
      <c r="QUY8" s="611"/>
      <c r="QUZ8" s="611"/>
      <c r="QVA8" s="611"/>
      <c r="QVB8" s="611"/>
      <c r="QVC8" s="611"/>
      <c r="QVD8" s="611"/>
      <c r="QVE8" s="611"/>
      <c r="QVF8" s="611"/>
      <c r="QVG8" s="611"/>
      <c r="QVH8" s="611"/>
      <c r="QVI8" s="611"/>
      <c r="QVJ8" s="611"/>
      <c r="QVK8" s="611"/>
      <c r="QVL8" s="611"/>
      <c r="QVM8" s="611"/>
      <c r="QVN8" s="611"/>
      <c r="QVO8" s="611"/>
      <c r="QVP8" s="611"/>
      <c r="QVQ8" s="611"/>
      <c r="QVR8" s="611"/>
      <c r="QVS8" s="611"/>
      <c r="QVT8" s="611"/>
      <c r="QVU8" s="611"/>
      <c r="QVV8" s="611"/>
      <c r="QVW8" s="611"/>
      <c r="QVX8" s="611"/>
      <c r="QVY8" s="611"/>
      <c r="QVZ8" s="611"/>
      <c r="QWA8" s="611"/>
      <c r="QWB8" s="611"/>
      <c r="QWC8" s="611"/>
      <c r="QWD8" s="611"/>
      <c r="QWE8" s="611"/>
      <c r="QWF8" s="611"/>
      <c r="QWG8" s="611"/>
      <c r="QWH8" s="611"/>
      <c r="QWI8" s="611"/>
      <c r="QWJ8" s="611"/>
      <c r="QWK8" s="611"/>
      <c r="QWL8" s="611"/>
      <c r="QWM8" s="611"/>
      <c r="QWN8" s="611"/>
      <c r="QWO8" s="611"/>
      <c r="QWP8" s="611"/>
      <c r="QWQ8" s="611"/>
      <c r="QWR8" s="611"/>
      <c r="QWS8" s="611"/>
      <c r="QWT8" s="611"/>
      <c r="QWU8" s="611"/>
      <c r="QWV8" s="611"/>
      <c r="QWW8" s="611"/>
      <c r="QWX8" s="611"/>
      <c r="QWY8" s="611"/>
      <c r="QWZ8" s="611"/>
      <c r="QXA8" s="611"/>
      <c r="QXB8" s="611"/>
      <c r="QXC8" s="611"/>
      <c r="QXD8" s="611"/>
      <c r="QXE8" s="611"/>
      <c r="QXF8" s="611"/>
      <c r="QXG8" s="611"/>
      <c r="QXH8" s="611"/>
      <c r="QXI8" s="611"/>
      <c r="QXJ8" s="611"/>
      <c r="QXK8" s="611"/>
      <c r="QXL8" s="611"/>
      <c r="QXM8" s="611"/>
      <c r="QXN8" s="611"/>
      <c r="QXO8" s="611"/>
      <c r="QXP8" s="611"/>
      <c r="QXQ8" s="611"/>
      <c r="QXR8" s="611"/>
      <c r="QXS8" s="611"/>
      <c r="QXT8" s="611"/>
      <c r="QXU8" s="611"/>
      <c r="QXV8" s="611"/>
      <c r="QXW8" s="611"/>
      <c r="QXX8" s="611"/>
      <c r="QXY8" s="611"/>
      <c r="QXZ8" s="611"/>
      <c r="QYA8" s="611"/>
      <c r="QYB8" s="611"/>
      <c r="QYC8" s="611"/>
      <c r="QYD8" s="611"/>
      <c r="QYE8" s="611"/>
      <c r="QYF8" s="611"/>
      <c r="QYG8" s="611"/>
      <c r="QYH8" s="611"/>
      <c r="QYI8" s="611"/>
      <c r="QYJ8" s="611"/>
      <c r="QYK8" s="611"/>
      <c r="QYL8" s="611"/>
      <c r="QYM8" s="611"/>
      <c r="QYN8" s="611"/>
      <c r="QYO8" s="611"/>
      <c r="QYP8" s="611"/>
      <c r="QYQ8" s="611"/>
      <c r="QYR8" s="611"/>
      <c r="QYS8" s="611"/>
      <c r="QYT8" s="611"/>
      <c r="QYU8" s="611"/>
      <c r="QYV8" s="611"/>
      <c r="QYW8" s="611"/>
      <c r="QYX8" s="611"/>
      <c r="QYY8" s="611"/>
      <c r="QYZ8" s="611"/>
      <c r="QZA8" s="611"/>
      <c r="QZB8" s="611"/>
      <c r="QZC8" s="611"/>
      <c r="QZD8" s="611"/>
      <c r="QZE8" s="611"/>
      <c r="QZF8" s="611"/>
      <c r="QZG8" s="611"/>
      <c r="QZH8" s="611"/>
      <c r="QZI8" s="611"/>
      <c r="QZJ8" s="611"/>
      <c r="QZK8" s="611"/>
      <c r="QZL8" s="611"/>
      <c r="QZM8" s="611"/>
      <c r="QZN8" s="611"/>
      <c r="QZO8" s="611"/>
      <c r="QZP8" s="611"/>
      <c r="QZQ8" s="611"/>
      <c r="QZR8" s="611"/>
      <c r="QZS8" s="611"/>
      <c r="QZT8" s="611"/>
      <c r="QZU8" s="611"/>
      <c r="QZV8" s="611"/>
      <c r="QZW8" s="611"/>
      <c r="QZX8" s="611"/>
      <c r="QZY8" s="611"/>
      <c r="QZZ8" s="611"/>
      <c r="RAA8" s="611"/>
      <c r="RAB8" s="611"/>
      <c r="RAC8" s="611"/>
      <c r="RAD8" s="611"/>
      <c r="RAE8" s="611"/>
      <c r="RAF8" s="611"/>
      <c r="RAG8" s="611"/>
      <c r="RAH8" s="611"/>
      <c r="RAI8" s="611"/>
      <c r="RAJ8" s="611"/>
      <c r="RAK8" s="611"/>
      <c r="RAL8" s="611"/>
      <c r="RAM8" s="611"/>
      <c r="RAN8" s="611"/>
      <c r="RAO8" s="611"/>
      <c r="RAP8" s="611"/>
      <c r="RAQ8" s="611"/>
      <c r="RAR8" s="611"/>
      <c r="RAS8" s="611"/>
      <c r="RAT8" s="611"/>
      <c r="RAU8" s="611"/>
      <c r="RAV8" s="611"/>
      <c r="RAW8" s="611"/>
      <c r="RAX8" s="611"/>
      <c r="RAY8" s="611"/>
      <c r="RAZ8" s="611"/>
      <c r="RBA8" s="611"/>
      <c r="RBB8" s="611"/>
      <c r="RBC8" s="611"/>
      <c r="RBD8" s="611"/>
      <c r="RBE8" s="611"/>
      <c r="RBF8" s="611"/>
      <c r="RBG8" s="611"/>
      <c r="RBH8" s="611"/>
      <c r="RBI8" s="611"/>
      <c r="RBJ8" s="611"/>
      <c r="RBK8" s="611"/>
      <c r="RBL8" s="611"/>
      <c r="RBM8" s="611"/>
      <c r="RBN8" s="611"/>
      <c r="RBO8" s="611"/>
      <c r="RBP8" s="611"/>
      <c r="RBQ8" s="611"/>
      <c r="RBR8" s="611"/>
      <c r="RBS8" s="611"/>
      <c r="RBT8" s="611"/>
      <c r="RBU8" s="611"/>
      <c r="RBV8" s="611"/>
      <c r="RBW8" s="611"/>
      <c r="RBX8" s="611"/>
      <c r="RBY8" s="611"/>
      <c r="RBZ8" s="611"/>
      <c r="RCA8" s="611"/>
      <c r="RCB8" s="611"/>
      <c r="RCC8" s="611"/>
      <c r="RCD8" s="611"/>
      <c r="RCE8" s="611"/>
      <c r="RCF8" s="611"/>
      <c r="RCG8" s="611"/>
      <c r="RCH8" s="611"/>
      <c r="RCI8" s="611"/>
      <c r="RCJ8" s="611"/>
      <c r="RCK8" s="611"/>
      <c r="RCL8" s="611"/>
      <c r="RCM8" s="611"/>
      <c r="RCN8" s="611"/>
      <c r="RCO8" s="611"/>
      <c r="RCP8" s="611"/>
      <c r="RCQ8" s="611"/>
      <c r="RCR8" s="611"/>
      <c r="RCS8" s="611"/>
      <c r="RCT8" s="611"/>
      <c r="RCU8" s="611"/>
      <c r="RCV8" s="611"/>
      <c r="RCW8" s="611"/>
      <c r="RCX8" s="611"/>
      <c r="RCY8" s="611"/>
      <c r="RCZ8" s="611"/>
      <c r="RDA8" s="611"/>
      <c r="RDB8" s="611"/>
      <c r="RDC8" s="611"/>
      <c r="RDD8" s="611"/>
      <c r="RDE8" s="611"/>
      <c r="RDF8" s="611"/>
      <c r="RDG8" s="611"/>
      <c r="RDH8" s="611"/>
      <c r="RDI8" s="611"/>
      <c r="RDJ8" s="611"/>
      <c r="RDK8" s="611"/>
      <c r="RDL8" s="611"/>
      <c r="RDM8" s="611"/>
      <c r="RDN8" s="611"/>
      <c r="RDO8" s="611"/>
      <c r="RDP8" s="611"/>
      <c r="RDQ8" s="611"/>
      <c r="RDR8" s="611"/>
      <c r="RDS8" s="611"/>
      <c r="RDT8" s="611"/>
      <c r="RDU8" s="611"/>
      <c r="RDV8" s="611"/>
      <c r="RDW8" s="611"/>
      <c r="RDX8" s="611"/>
      <c r="RDY8" s="611"/>
      <c r="RDZ8" s="611"/>
      <c r="REA8" s="611"/>
      <c r="REB8" s="611"/>
      <c r="REC8" s="611"/>
      <c r="RED8" s="611"/>
      <c r="REE8" s="611"/>
      <c r="REF8" s="611"/>
      <c r="REG8" s="611"/>
      <c r="REH8" s="611"/>
      <c r="REI8" s="611"/>
      <c r="REJ8" s="611"/>
      <c r="REK8" s="611"/>
      <c r="REL8" s="611"/>
      <c r="REM8" s="611"/>
      <c r="REN8" s="611"/>
      <c r="REO8" s="611"/>
      <c r="REP8" s="611"/>
      <c r="REQ8" s="611"/>
      <c r="RER8" s="611"/>
      <c r="RES8" s="611"/>
      <c r="RET8" s="611"/>
      <c r="REU8" s="611"/>
      <c r="REV8" s="611"/>
      <c r="REW8" s="611"/>
      <c r="REX8" s="611"/>
      <c r="REY8" s="611"/>
      <c r="REZ8" s="611"/>
      <c r="RFA8" s="611"/>
      <c r="RFB8" s="611"/>
      <c r="RFC8" s="611"/>
      <c r="RFD8" s="611"/>
      <c r="RFE8" s="611"/>
      <c r="RFF8" s="611"/>
      <c r="RFG8" s="611"/>
      <c r="RFH8" s="611"/>
      <c r="RFI8" s="611"/>
      <c r="RFJ8" s="611"/>
      <c r="RFK8" s="611"/>
      <c r="RFL8" s="611"/>
      <c r="RFM8" s="611"/>
      <c r="RFN8" s="611"/>
      <c r="RFO8" s="611"/>
      <c r="RFP8" s="611"/>
      <c r="RFQ8" s="611"/>
      <c r="RFR8" s="611"/>
      <c r="RFS8" s="611"/>
      <c r="RFT8" s="611"/>
      <c r="RFU8" s="611"/>
      <c r="RFV8" s="611"/>
      <c r="RFW8" s="611"/>
      <c r="RFX8" s="611"/>
      <c r="RFY8" s="611"/>
      <c r="RFZ8" s="611"/>
      <c r="RGA8" s="611"/>
      <c r="RGB8" s="611"/>
      <c r="RGC8" s="611"/>
      <c r="RGD8" s="611"/>
      <c r="RGE8" s="611"/>
      <c r="RGF8" s="611"/>
      <c r="RGG8" s="611"/>
      <c r="RGH8" s="611"/>
      <c r="RGI8" s="611"/>
      <c r="RGJ8" s="611"/>
      <c r="RGK8" s="611"/>
      <c r="RGL8" s="611"/>
      <c r="RGM8" s="611"/>
      <c r="RGN8" s="611"/>
      <c r="RGO8" s="611"/>
      <c r="RGP8" s="611"/>
      <c r="RGQ8" s="611"/>
      <c r="RGR8" s="611"/>
      <c r="RGS8" s="611"/>
      <c r="RGT8" s="611"/>
      <c r="RGU8" s="611"/>
      <c r="RGV8" s="611"/>
      <c r="RGW8" s="611"/>
      <c r="RGX8" s="611"/>
      <c r="RGY8" s="611"/>
      <c r="RGZ8" s="611"/>
      <c r="RHA8" s="611"/>
      <c r="RHB8" s="611"/>
      <c r="RHC8" s="611"/>
      <c r="RHD8" s="611"/>
      <c r="RHE8" s="611"/>
      <c r="RHF8" s="611"/>
      <c r="RHG8" s="611"/>
      <c r="RHH8" s="611"/>
      <c r="RHI8" s="611"/>
      <c r="RHJ8" s="611"/>
      <c r="RHK8" s="611"/>
      <c r="RHL8" s="611"/>
      <c r="RHM8" s="611"/>
      <c r="RHN8" s="611"/>
      <c r="RHO8" s="611"/>
      <c r="RHP8" s="611"/>
      <c r="RHQ8" s="611"/>
      <c r="RHR8" s="611"/>
      <c r="RHS8" s="611"/>
      <c r="RHT8" s="611"/>
      <c r="RHU8" s="611"/>
      <c r="RHV8" s="611"/>
      <c r="RHW8" s="611"/>
      <c r="RHX8" s="611"/>
      <c r="RHY8" s="611"/>
      <c r="RHZ8" s="611"/>
      <c r="RIA8" s="611"/>
      <c r="RIB8" s="611"/>
      <c r="RIC8" s="611"/>
      <c r="RID8" s="611"/>
      <c r="RIE8" s="611"/>
      <c r="RIF8" s="611"/>
      <c r="RIG8" s="611"/>
      <c r="RIH8" s="611"/>
      <c r="RII8" s="611"/>
      <c r="RIJ8" s="611"/>
      <c r="RIK8" s="611"/>
      <c r="RIL8" s="611"/>
      <c r="RIM8" s="611"/>
      <c r="RIN8" s="611"/>
      <c r="RIO8" s="611"/>
      <c r="RIP8" s="611"/>
      <c r="RIQ8" s="611"/>
      <c r="RIR8" s="611"/>
      <c r="RIS8" s="611"/>
      <c r="RIT8" s="611"/>
      <c r="RIU8" s="611"/>
      <c r="RIV8" s="611"/>
      <c r="RIW8" s="611"/>
      <c r="RIX8" s="611"/>
      <c r="RIY8" s="611"/>
      <c r="RIZ8" s="611"/>
      <c r="RJA8" s="611"/>
      <c r="RJB8" s="611"/>
      <c r="RJC8" s="611"/>
      <c r="RJD8" s="611"/>
      <c r="RJE8" s="611"/>
      <c r="RJF8" s="611"/>
      <c r="RJG8" s="611"/>
      <c r="RJH8" s="611"/>
      <c r="RJI8" s="611"/>
      <c r="RJJ8" s="611"/>
      <c r="RJK8" s="611"/>
      <c r="RJL8" s="611"/>
      <c r="RJM8" s="611"/>
      <c r="RJN8" s="611"/>
      <c r="RJO8" s="611"/>
      <c r="RJP8" s="611"/>
      <c r="RJQ8" s="611"/>
      <c r="RJR8" s="611"/>
      <c r="RJS8" s="611"/>
      <c r="RJT8" s="611"/>
      <c r="RJU8" s="611"/>
      <c r="RJV8" s="611"/>
      <c r="RJW8" s="611"/>
      <c r="RJX8" s="611"/>
      <c r="RJY8" s="611"/>
      <c r="RJZ8" s="611"/>
      <c r="RKA8" s="611"/>
      <c r="RKB8" s="611"/>
      <c r="RKC8" s="611"/>
      <c r="RKD8" s="611"/>
      <c r="RKE8" s="611"/>
      <c r="RKF8" s="611"/>
      <c r="RKG8" s="611"/>
      <c r="RKH8" s="611"/>
      <c r="RKI8" s="611"/>
      <c r="RKJ8" s="611"/>
      <c r="RKK8" s="611"/>
      <c r="RKL8" s="611"/>
      <c r="RKM8" s="611"/>
      <c r="RKN8" s="611"/>
      <c r="RKO8" s="611"/>
      <c r="RKP8" s="611"/>
      <c r="RKQ8" s="611"/>
      <c r="RKR8" s="611"/>
      <c r="RKS8" s="611"/>
      <c r="RKT8" s="611"/>
      <c r="RKU8" s="611"/>
      <c r="RKV8" s="611"/>
      <c r="RKW8" s="611"/>
      <c r="RKX8" s="611"/>
      <c r="RKY8" s="611"/>
      <c r="RKZ8" s="611"/>
      <c r="RLA8" s="611"/>
      <c r="RLB8" s="611"/>
      <c r="RLC8" s="611"/>
      <c r="RLD8" s="611"/>
      <c r="RLE8" s="611"/>
      <c r="RLF8" s="611"/>
      <c r="RLG8" s="611"/>
      <c r="RLH8" s="611"/>
      <c r="RLI8" s="611"/>
      <c r="RLJ8" s="611"/>
      <c r="RLK8" s="611"/>
      <c r="RLL8" s="611"/>
      <c r="RLM8" s="611"/>
      <c r="RLN8" s="611"/>
      <c r="RLO8" s="611"/>
      <c r="RLP8" s="611"/>
      <c r="RLQ8" s="611"/>
      <c r="RLR8" s="611"/>
      <c r="RLS8" s="611"/>
      <c r="RLT8" s="611"/>
      <c r="RLU8" s="611"/>
      <c r="RLV8" s="611"/>
      <c r="RLW8" s="611"/>
      <c r="RLX8" s="611"/>
      <c r="RLY8" s="611"/>
      <c r="RLZ8" s="611"/>
      <c r="RMA8" s="611"/>
      <c r="RMB8" s="611"/>
      <c r="RMC8" s="611"/>
      <c r="RMD8" s="611"/>
      <c r="RME8" s="611"/>
      <c r="RMF8" s="611"/>
      <c r="RMG8" s="611"/>
      <c r="RMH8" s="611"/>
      <c r="RMI8" s="611"/>
      <c r="RMJ8" s="611"/>
      <c r="RMK8" s="611"/>
      <c r="RML8" s="611"/>
      <c r="RMM8" s="611"/>
      <c r="RMN8" s="611"/>
      <c r="RMO8" s="611"/>
      <c r="RMP8" s="611"/>
      <c r="RMQ8" s="611"/>
      <c r="RMR8" s="611"/>
      <c r="RMS8" s="611"/>
      <c r="RMT8" s="611"/>
      <c r="RMU8" s="611"/>
      <c r="RMV8" s="611"/>
      <c r="RMW8" s="611"/>
      <c r="RMX8" s="611"/>
      <c r="RMY8" s="611"/>
      <c r="RMZ8" s="611"/>
      <c r="RNA8" s="611"/>
      <c r="RNB8" s="611"/>
      <c r="RNC8" s="611"/>
      <c r="RND8" s="611"/>
      <c r="RNE8" s="611"/>
      <c r="RNF8" s="611"/>
      <c r="RNG8" s="611"/>
      <c r="RNH8" s="611"/>
      <c r="RNI8" s="611"/>
      <c r="RNJ8" s="611"/>
      <c r="RNK8" s="611"/>
      <c r="RNL8" s="611"/>
      <c r="RNM8" s="611"/>
      <c r="RNN8" s="611"/>
      <c r="RNO8" s="611"/>
      <c r="RNP8" s="611"/>
      <c r="RNQ8" s="611"/>
      <c r="RNR8" s="611"/>
      <c r="RNS8" s="611"/>
      <c r="RNT8" s="611"/>
      <c r="RNU8" s="611"/>
      <c r="RNV8" s="611"/>
      <c r="RNW8" s="611"/>
      <c r="RNX8" s="611"/>
      <c r="RNY8" s="611"/>
      <c r="RNZ8" s="611"/>
      <c r="ROA8" s="611"/>
      <c r="ROB8" s="611"/>
      <c r="ROC8" s="611"/>
      <c r="ROD8" s="611"/>
      <c r="ROE8" s="611"/>
      <c r="ROF8" s="611"/>
      <c r="ROG8" s="611"/>
      <c r="ROH8" s="611"/>
      <c r="ROI8" s="611"/>
      <c r="ROJ8" s="611"/>
      <c r="ROK8" s="611"/>
      <c r="ROL8" s="611"/>
      <c r="ROM8" s="611"/>
      <c r="RON8" s="611"/>
      <c r="ROO8" s="611"/>
      <c r="ROP8" s="611"/>
      <c r="ROQ8" s="611"/>
      <c r="ROR8" s="611"/>
      <c r="ROS8" s="611"/>
      <c r="ROT8" s="611"/>
      <c r="ROU8" s="611"/>
      <c r="ROV8" s="611"/>
      <c r="ROW8" s="611"/>
      <c r="ROX8" s="611"/>
      <c r="ROY8" s="611"/>
      <c r="ROZ8" s="611"/>
      <c r="RPA8" s="611"/>
      <c r="RPB8" s="611"/>
      <c r="RPC8" s="611"/>
      <c r="RPD8" s="611"/>
      <c r="RPE8" s="611"/>
      <c r="RPF8" s="611"/>
      <c r="RPG8" s="611"/>
      <c r="RPH8" s="611"/>
      <c r="RPI8" s="611"/>
      <c r="RPJ8" s="611"/>
      <c r="RPK8" s="611"/>
      <c r="RPL8" s="611"/>
      <c r="RPM8" s="611"/>
      <c r="RPN8" s="611"/>
      <c r="RPO8" s="611"/>
      <c r="RPP8" s="611"/>
      <c r="RPQ8" s="611"/>
      <c r="RPR8" s="611"/>
      <c r="RPS8" s="611"/>
      <c r="RPT8" s="611"/>
      <c r="RPU8" s="611"/>
      <c r="RPV8" s="611"/>
      <c r="RPW8" s="611"/>
      <c r="RPX8" s="611"/>
      <c r="RPY8" s="611"/>
      <c r="RPZ8" s="611"/>
      <c r="RQA8" s="611"/>
      <c r="RQB8" s="611"/>
      <c r="RQC8" s="611"/>
      <c r="RQD8" s="611"/>
      <c r="RQE8" s="611"/>
      <c r="RQF8" s="611"/>
      <c r="RQG8" s="611"/>
      <c r="RQH8" s="611"/>
      <c r="RQI8" s="611"/>
      <c r="RQJ8" s="611"/>
      <c r="RQK8" s="611"/>
      <c r="RQL8" s="611"/>
      <c r="RQM8" s="611"/>
      <c r="RQN8" s="611"/>
      <c r="RQO8" s="611"/>
      <c r="RQP8" s="611"/>
      <c r="RQQ8" s="611"/>
      <c r="RQR8" s="611"/>
      <c r="RQS8" s="611"/>
      <c r="RQT8" s="611"/>
      <c r="RQU8" s="611"/>
      <c r="RQV8" s="611"/>
      <c r="RQW8" s="611"/>
      <c r="RQX8" s="611"/>
      <c r="RQY8" s="611"/>
      <c r="RQZ8" s="611"/>
      <c r="RRA8" s="611"/>
      <c r="RRB8" s="611"/>
      <c r="RRC8" s="611"/>
      <c r="RRD8" s="611"/>
      <c r="RRE8" s="611"/>
      <c r="RRF8" s="611"/>
      <c r="RRG8" s="611"/>
      <c r="RRH8" s="611"/>
      <c r="RRI8" s="611"/>
      <c r="RRJ8" s="611"/>
      <c r="RRK8" s="611"/>
      <c r="RRL8" s="611"/>
      <c r="RRM8" s="611"/>
      <c r="RRN8" s="611"/>
      <c r="RRO8" s="611"/>
      <c r="RRP8" s="611"/>
      <c r="RRQ8" s="611"/>
      <c r="RRR8" s="611"/>
      <c r="RRS8" s="611"/>
      <c r="RRT8" s="611"/>
      <c r="RRU8" s="611"/>
      <c r="RRV8" s="611"/>
      <c r="RRW8" s="611"/>
      <c r="RRX8" s="611"/>
      <c r="RRY8" s="611"/>
      <c r="RRZ8" s="611"/>
      <c r="RSA8" s="611"/>
      <c r="RSB8" s="611"/>
      <c r="RSC8" s="611"/>
      <c r="RSD8" s="611"/>
      <c r="RSE8" s="611"/>
      <c r="RSF8" s="611"/>
      <c r="RSG8" s="611"/>
      <c r="RSH8" s="611"/>
      <c r="RSI8" s="611"/>
      <c r="RSJ8" s="611"/>
      <c r="RSK8" s="611"/>
      <c r="RSL8" s="611"/>
      <c r="RSM8" s="611"/>
      <c r="RSN8" s="611"/>
      <c r="RSO8" s="611"/>
      <c r="RSP8" s="611"/>
      <c r="RSQ8" s="611"/>
      <c r="RSR8" s="611"/>
      <c r="RSS8" s="611"/>
      <c r="RST8" s="611"/>
      <c r="RSU8" s="611"/>
      <c r="RSV8" s="611"/>
      <c r="RSW8" s="611"/>
      <c r="RSX8" s="611"/>
      <c r="RSY8" s="611"/>
      <c r="RSZ8" s="611"/>
      <c r="RTA8" s="611"/>
      <c r="RTB8" s="611"/>
      <c r="RTC8" s="611"/>
      <c r="RTD8" s="611"/>
      <c r="RTE8" s="611"/>
      <c r="RTF8" s="611"/>
      <c r="RTG8" s="611"/>
      <c r="RTH8" s="611"/>
      <c r="RTI8" s="611"/>
      <c r="RTJ8" s="611"/>
      <c r="RTK8" s="611"/>
      <c r="RTL8" s="611"/>
      <c r="RTM8" s="611"/>
      <c r="RTN8" s="611"/>
      <c r="RTO8" s="611"/>
      <c r="RTP8" s="611"/>
      <c r="RTQ8" s="611"/>
      <c r="RTR8" s="611"/>
      <c r="RTS8" s="611"/>
      <c r="RTT8" s="611"/>
      <c r="RTU8" s="611"/>
      <c r="RTV8" s="611"/>
      <c r="RTW8" s="611"/>
      <c r="RTX8" s="611"/>
      <c r="RTY8" s="611"/>
      <c r="RTZ8" s="611"/>
      <c r="RUA8" s="611"/>
      <c r="RUB8" s="611"/>
      <c r="RUC8" s="611"/>
      <c r="RUD8" s="611"/>
      <c r="RUE8" s="611"/>
      <c r="RUF8" s="611"/>
      <c r="RUG8" s="611"/>
      <c r="RUH8" s="611"/>
      <c r="RUI8" s="611"/>
      <c r="RUJ8" s="611"/>
      <c r="RUK8" s="611"/>
      <c r="RUL8" s="611"/>
      <c r="RUM8" s="611"/>
      <c r="RUN8" s="611"/>
      <c r="RUO8" s="611"/>
      <c r="RUP8" s="611"/>
      <c r="RUQ8" s="611"/>
      <c r="RUR8" s="611"/>
      <c r="RUS8" s="611"/>
      <c r="RUT8" s="611"/>
      <c r="RUU8" s="611"/>
      <c r="RUV8" s="611"/>
      <c r="RUW8" s="611"/>
      <c r="RUX8" s="611"/>
      <c r="RUY8" s="611"/>
      <c r="RUZ8" s="611"/>
      <c r="RVA8" s="611"/>
      <c r="RVB8" s="611"/>
      <c r="RVC8" s="611"/>
      <c r="RVD8" s="611"/>
      <c r="RVE8" s="611"/>
      <c r="RVF8" s="611"/>
      <c r="RVG8" s="611"/>
      <c r="RVH8" s="611"/>
      <c r="RVI8" s="611"/>
      <c r="RVJ8" s="611"/>
      <c r="RVK8" s="611"/>
      <c r="RVL8" s="611"/>
      <c r="RVM8" s="611"/>
      <c r="RVN8" s="611"/>
      <c r="RVO8" s="611"/>
      <c r="RVP8" s="611"/>
      <c r="RVQ8" s="611"/>
      <c r="RVR8" s="611"/>
      <c r="RVS8" s="611"/>
      <c r="RVT8" s="611"/>
      <c r="RVU8" s="611"/>
      <c r="RVV8" s="611"/>
      <c r="RVW8" s="611"/>
      <c r="RVX8" s="611"/>
      <c r="RVY8" s="611"/>
      <c r="RVZ8" s="611"/>
      <c r="RWA8" s="611"/>
      <c r="RWB8" s="611"/>
      <c r="RWC8" s="611"/>
      <c r="RWD8" s="611"/>
      <c r="RWE8" s="611"/>
      <c r="RWF8" s="611"/>
      <c r="RWG8" s="611"/>
      <c r="RWH8" s="611"/>
      <c r="RWI8" s="611"/>
      <c r="RWJ8" s="611"/>
      <c r="RWK8" s="611"/>
      <c r="RWL8" s="611"/>
      <c r="RWM8" s="611"/>
      <c r="RWN8" s="611"/>
      <c r="RWO8" s="611"/>
      <c r="RWP8" s="611"/>
      <c r="RWQ8" s="611"/>
      <c r="RWR8" s="611"/>
      <c r="RWS8" s="611"/>
      <c r="RWT8" s="611"/>
      <c r="RWU8" s="611"/>
      <c r="RWV8" s="611"/>
      <c r="RWW8" s="611"/>
      <c r="RWX8" s="611"/>
      <c r="RWY8" s="611"/>
      <c r="RWZ8" s="611"/>
      <c r="RXA8" s="611"/>
      <c r="RXB8" s="611"/>
      <c r="RXC8" s="611"/>
      <c r="RXD8" s="611"/>
      <c r="RXE8" s="611"/>
      <c r="RXF8" s="611"/>
      <c r="RXG8" s="611"/>
      <c r="RXH8" s="611"/>
      <c r="RXI8" s="611"/>
      <c r="RXJ8" s="611"/>
      <c r="RXK8" s="611"/>
      <c r="RXL8" s="611"/>
      <c r="RXM8" s="611"/>
      <c r="RXN8" s="611"/>
      <c r="RXO8" s="611"/>
      <c r="RXP8" s="611"/>
      <c r="RXQ8" s="611"/>
      <c r="RXR8" s="611"/>
      <c r="RXS8" s="611"/>
      <c r="RXT8" s="611"/>
      <c r="RXU8" s="611"/>
      <c r="RXV8" s="611"/>
      <c r="RXW8" s="611"/>
      <c r="RXX8" s="611"/>
      <c r="RXY8" s="611"/>
      <c r="RXZ8" s="611"/>
      <c r="RYA8" s="611"/>
      <c r="RYB8" s="611"/>
      <c r="RYC8" s="611"/>
      <c r="RYD8" s="611"/>
      <c r="RYE8" s="611"/>
      <c r="RYF8" s="611"/>
      <c r="RYG8" s="611"/>
      <c r="RYH8" s="611"/>
      <c r="RYI8" s="611"/>
      <c r="RYJ8" s="611"/>
      <c r="RYK8" s="611"/>
      <c r="RYL8" s="611"/>
      <c r="RYM8" s="611"/>
      <c r="RYN8" s="611"/>
      <c r="RYO8" s="611"/>
      <c r="RYP8" s="611"/>
      <c r="RYQ8" s="611"/>
      <c r="RYR8" s="611"/>
      <c r="RYS8" s="611"/>
      <c r="RYT8" s="611"/>
      <c r="RYU8" s="611"/>
      <c r="RYV8" s="611"/>
      <c r="RYW8" s="611"/>
      <c r="RYX8" s="611"/>
      <c r="RYY8" s="611"/>
      <c r="RYZ8" s="611"/>
      <c r="RZA8" s="611"/>
      <c r="RZB8" s="611"/>
      <c r="RZC8" s="611"/>
      <c r="RZD8" s="611"/>
      <c r="RZE8" s="611"/>
      <c r="RZF8" s="611"/>
      <c r="RZG8" s="611"/>
      <c r="RZH8" s="611"/>
      <c r="RZI8" s="611"/>
      <c r="RZJ8" s="611"/>
      <c r="RZK8" s="611"/>
      <c r="RZL8" s="611"/>
      <c r="RZM8" s="611"/>
      <c r="RZN8" s="611"/>
      <c r="RZO8" s="611"/>
      <c r="RZP8" s="611"/>
      <c r="RZQ8" s="611"/>
      <c r="RZR8" s="611"/>
      <c r="RZS8" s="611"/>
      <c r="RZT8" s="611"/>
      <c r="RZU8" s="611"/>
      <c r="RZV8" s="611"/>
      <c r="RZW8" s="611"/>
      <c r="RZX8" s="611"/>
      <c r="RZY8" s="611"/>
      <c r="RZZ8" s="611"/>
      <c r="SAA8" s="611"/>
      <c r="SAB8" s="611"/>
      <c r="SAC8" s="611"/>
      <c r="SAD8" s="611"/>
      <c r="SAE8" s="611"/>
      <c r="SAF8" s="611"/>
      <c r="SAG8" s="611"/>
      <c r="SAH8" s="611"/>
      <c r="SAI8" s="611"/>
      <c r="SAJ8" s="611"/>
      <c r="SAK8" s="611"/>
      <c r="SAL8" s="611"/>
      <c r="SAM8" s="611"/>
      <c r="SAN8" s="611"/>
      <c r="SAO8" s="611"/>
      <c r="SAP8" s="611"/>
      <c r="SAQ8" s="611"/>
      <c r="SAR8" s="611"/>
      <c r="SAS8" s="611"/>
      <c r="SAT8" s="611"/>
      <c r="SAU8" s="611"/>
      <c r="SAV8" s="611"/>
      <c r="SAW8" s="611"/>
      <c r="SAX8" s="611"/>
      <c r="SAY8" s="611"/>
      <c r="SAZ8" s="611"/>
      <c r="SBA8" s="611"/>
      <c r="SBB8" s="611"/>
      <c r="SBC8" s="611"/>
      <c r="SBD8" s="611"/>
      <c r="SBE8" s="611"/>
      <c r="SBF8" s="611"/>
      <c r="SBG8" s="611"/>
      <c r="SBH8" s="611"/>
      <c r="SBI8" s="611"/>
      <c r="SBJ8" s="611"/>
      <c r="SBK8" s="611"/>
      <c r="SBL8" s="611"/>
      <c r="SBM8" s="611"/>
      <c r="SBN8" s="611"/>
      <c r="SBO8" s="611"/>
      <c r="SBP8" s="611"/>
      <c r="SBQ8" s="611"/>
      <c r="SBR8" s="611"/>
      <c r="SBS8" s="611"/>
      <c r="SBT8" s="611"/>
      <c r="SBU8" s="611"/>
      <c r="SBV8" s="611"/>
      <c r="SBW8" s="611"/>
      <c r="SBX8" s="611"/>
      <c r="SBY8" s="611"/>
      <c r="SBZ8" s="611"/>
      <c r="SCA8" s="611"/>
      <c r="SCB8" s="611"/>
      <c r="SCC8" s="611"/>
      <c r="SCD8" s="611"/>
      <c r="SCE8" s="611"/>
      <c r="SCF8" s="611"/>
      <c r="SCG8" s="611"/>
      <c r="SCH8" s="611"/>
      <c r="SCI8" s="611"/>
      <c r="SCJ8" s="611"/>
      <c r="SCK8" s="611"/>
      <c r="SCL8" s="611"/>
      <c r="SCM8" s="611"/>
      <c r="SCN8" s="611"/>
      <c r="SCO8" s="611"/>
      <c r="SCP8" s="611"/>
      <c r="SCQ8" s="611"/>
      <c r="SCR8" s="611"/>
      <c r="SCS8" s="611"/>
      <c r="SCT8" s="611"/>
      <c r="SCU8" s="611"/>
      <c r="SCV8" s="611"/>
      <c r="SCW8" s="611"/>
      <c r="SCX8" s="611"/>
      <c r="SCY8" s="611"/>
      <c r="SCZ8" s="611"/>
      <c r="SDA8" s="611"/>
      <c r="SDB8" s="611"/>
      <c r="SDC8" s="611"/>
      <c r="SDD8" s="611"/>
      <c r="SDE8" s="611"/>
      <c r="SDF8" s="611"/>
      <c r="SDG8" s="611"/>
      <c r="SDH8" s="611"/>
      <c r="SDI8" s="611"/>
      <c r="SDJ8" s="611"/>
      <c r="SDK8" s="611"/>
      <c r="SDL8" s="611"/>
      <c r="SDM8" s="611"/>
      <c r="SDN8" s="611"/>
      <c r="SDO8" s="611"/>
      <c r="SDP8" s="611"/>
      <c r="SDQ8" s="611"/>
      <c r="SDR8" s="611"/>
      <c r="SDS8" s="611"/>
      <c r="SDT8" s="611"/>
      <c r="SDU8" s="611"/>
      <c r="SDV8" s="611"/>
      <c r="SDW8" s="611"/>
      <c r="SDX8" s="611"/>
      <c r="SDY8" s="611"/>
      <c r="SDZ8" s="611"/>
      <c r="SEA8" s="611"/>
      <c r="SEB8" s="611"/>
      <c r="SEC8" s="611"/>
      <c r="SED8" s="611"/>
      <c r="SEE8" s="611"/>
      <c r="SEF8" s="611"/>
      <c r="SEG8" s="611"/>
      <c r="SEH8" s="611"/>
      <c r="SEI8" s="611"/>
      <c r="SEJ8" s="611"/>
      <c r="SEK8" s="611"/>
      <c r="SEL8" s="611"/>
      <c r="SEM8" s="611"/>
      <c r="SEN8" s="611"/>
      <c r="SEO8" s="611"/>
      <c r="SEP8" s="611"/>
      <c r="SEQ8" s="611"/>
      <c r="SER8" s="611"/>
      <c r="SES8" s="611"/>
      <c r="SET8" s="611"/>
      <c r="SEU8" s="611"/>
      <c r="SEV8" s="611"/>
      <c r="SEW8" s="611"/>
      <c r="SEX8" s="611"/>
      <c r="SEY8" s="611"/>
      <c r="SEZ8" s="611"/>
      <c r="SFA8" s="611"/>
      <c r="SFB8" s="611"/>
      <c r="SFC8" s="611"/>
      <c r="SFD8" s="611"/>
      <c r="SFE8" s="611"/>
      <c r="SFF8" s="611"/>
      <c r="SFG8" s="611"/>
      <c r="SFH8" s="611"/>
      <c r="SFI8" s="611"/>
      <c r="SFJ8" s="611"/>
      <c r="SFK8" s="611"/>
      <c r="SFL8" s="611"/>
      <c r="SFM8" s="611"/>
      <c r="SFN8" s="611"/>
      <c r="SFO8" s="611"/>
      <c r="SFP8" s="611"/>
      <c r="SFQ8" s="611"/>
      <c r="SFR8" s="611"/>
      <c r="SFS8" s="611"/>
      <c r="SFT8" s="611"/>
      <c r="SFU8" s="611"/>
      <c r="SFV8" s="611"/>
      <c r="SFW8" s="611"/>
      <c r="SFX8" s="611"/>
      <c r="SFY8" s="611"/>
      <c r="SFZ8" s="611"/>
      <c r="SGA8" s="611"/>
      <c r="SGB8" s="611"/>
      <c r="SGC8" s="611"/>
      <c r="SGD8" s="611"/>
      <c r="SGE8" s="611"/>
      <c r="SGF8" s="611"/>
      <c r="SGG8" s="611"/>
      <c r="SGH8" s="611"/>
      <c r="SGI8" s="611"/>
      <c r="SGJ8" s="611"/>
      <c r="SGK8" s="611"/>
      <c r="SGL8" s="611"/>
      <c r="SGM8" s="611"/>
      <c r="SGN8" s="611"/>
      <c r="SGO8" s="611"/>
      <c r="SGP8" s="611"/>
      <c r="SGQ8" s="611"/>
      <c r="SGR8" s="611"/>
      <c r="SGS8" s="611"/>
      <c r="SGT8" s="611"/>
      <c r="SGU8" s="611"/>
      <c r="SGV8" s="611"/>
      <c r="SGW8" s="611"/>
      <c r="SGX8" s="611"/>
      <c r="SGY8" s="611"/>
      <c r="SGZ8" s="611"/>
      <c r="SHA8" s="611"/>
      <c r="SHB8" s="611"/>
      <c r="SHC8" s="611"/>
      <c r="SHD8" s="611"/>
      <c r="SHE8" s="611"/>
      <c r="SHF8" s="611"/>
      <c r="SHG8" s="611"/>
      <c r="SHH8" s="611"/>
      <c r="SHI8" s="611"/>
      <c r="SHJ8" s="611"/>
      <c r="SHK8" s="611"/>
      <c r="SHL8" s="611"/>
      <c r="SHM8" s="611"/>
      <c r="SHN8" s="611"/>
      <c r="SHO8" s="611"/>
      <c r="SHP8" s="611"/>
      <c r="SHQ8" s="611"/>
      <c r="SHR8" s="611"/>
      <c r="SHS8" s="611"/>
      <c r="SHT8" s="611"/>
      <c r="SHU8" s="611"/>
      <c r="SHV8" s="611"/>
      <c r="SHW8" s="611"/>
      <c r="SHX8" s="611"/>
      <c r="SHY8" s="611"/>
      <c r="SHZ8" s="611"/>
      <c r="SIA8" s="611"/>
      <c r="SIB8" s="611"/>
      <c r="SIC8" s="611"/>
      <c r="SID8" s="611"/>
      <c r="SIE8" s="611"/>
      <c r="SIF8" s="611"/>
      <c r="SIG8" s="611"/>
      <c r="SIH8" s="611"/>
      <c r="SII8" s="611"/>
      <c r="SIJ8" s="611"/>
      <c r="SIK8" s="611"/>
      <c r="SIL8" s="611"/>
      <c r="SIM8" s="611"/>
      <c r="SIN8" s="611"/>
      <c r="SIO8" s="611"/>
      <c r="SIP8" s="611"/>
      <c r="SIQ8" s="611"/>
      <c r="SIR8" s="611"/>
      <c r="SIS8" s="611"/>
      <c r="SIT8" s="611"/>
      <c r="SIU8" s="611"/>
      <c r="SIV8" s="611"/>
      <c r="SIW8" s="611"/>
      <c r="SIX8" s="611"/>
      <c r="SIY8" s="611"/>
      <c r="SIZ8" s="611"/>
      <c r="SJA8" s="611"/>
      <c r="SJB8" s="611"/>
      <c r="SJC8" s="611"/>
      <c r="SJD8" s="611"/>
      <c r="SJE8" s="611"/>
      <c r="SJF8" s="611"/>
      <c r="SJG8" s="611"/>
      <c r="SJH8" s="611"/>
      <c r="SJI8" s="611"/>
      <c r="SJJ8" s="611"/>
      <c r="SJK8" s="611"/>
      <c r="SJL8" s="611"/>
      <c r="SJM8" s="611"/>
      <c r="SJN8" s="611"/>
      <c r="SJO8" s="611"/>
      <c r="SJP8" s="611"/>
      <c r="SJQ8" s="611"/>
      <c r="SJR8" s="611"/>
      <c r="SJS8" s="611"/>
      <c r="SJT8" s="611"/>
      <c r="SJU8" s="611"/>
      <c r="SJV8" s="611"/>
      <c r="SJW8" s="611"/>
      <c r="SJX8" s="611"/>
      <c r="SJY8" s="611"/>
      <c r="SJZ8" s="611"/>
      <c r="SKA8" s="611"/>
      <c r="SKB8" s="611"/>
      <c r="SKC8" s="611"/>
      <c r="SKD8" s="611"/>
      <c r="SKE8" s="611"/>
      <c r="SKF8" s="611"/>
      <c r="SKG8" s="611"/>
      <c r="SKH8" s="611"/>
      <c r="SKI8" s="611"/>
      <c r="SKJ8" s="611"/>
      <c r="SKK8" s="611"/>
      <c r="SKL8" s="611"/>
      <c r="SKM8" s="611"/>
      <c r="SKN8" s="611"/>
      <c r="SKO8" s="611"/>
      <c r="SKP8" s="611"/>
      <c r="SKQ8" s="611"/>
      <c r="SKR8" s="611"/>
      <c r="SKS8" s="611"/>
      <c r="SKT8" s="611"/>
      <c r="SKU8" s="611"/>
      <c r="SKV8" s="611"/>
      <c r="SKW8" s="611"/>
      <c r="SKX8" s="611"/>
      <c r="SKY8" s="611"/>
      <c r="SKZ8" s="611"/>
      <c r="SLA8" s="611"/>
      <c r="SLB8" s="611"/>
      <c r="SLC8" s="611"/>
      <c r="SLD8" s="611"/>
      <c r="SLE8" s="611"/>
      <c r="SLF8" s="611"/>
      <c r="SLG8" s="611"/>
      <c r="SLH8" s="611"/>
      <c r="SLI8" s="611"/>
      <c r="SLJ8" s="611"/>
      <c r="SLK8" s="611"/>
      <c r="SLL8" s="611"/>
      <c r="SLM8" s="611"/>
      <c r="SLN8" s="611"/>
      <c r="SLO8" s="611"/>
      <c r="SLP8" s="611"/>
      <c r="SLQ8" s="611"/>
      <c r="SLR8" s="611"/>
      <c r="SLS8" s="611"/>
      <c r="SLT8" s="611"/>
      <c r="SLU8" s="611"/>
      <c r="SLV8" s="611"/>
      <c r="SLW8" s="611"/>
      <c r="SLX8" s="611"/>
      <c r="SLY8" s="611"/>
      <c r="SLZ8" s="611"/>
      <c r="SMA8" s="611"/>
      <c r="SMB8" s="611"/>
      <c r="SMC8" s="611"/>
      <c r="SMD8" s="611"/>
      <c r="SME8" s="611"/>
      <c r="SMF8" s="611"/>
      <c r="SMG8" s="611"/>
      <c r="SMH8" s="611"/>
      <c r="SMI8" s="611"/>
      <c r="SMJ8" s="611"/>
      <c r="SMK8" s="611"/>
      <c r="SML8" s="611"/>
      <c r="SMM8" s="611"/>
      <c r="SMN8" s="611"/>
      <c r="SMO8" s="611"/>
      <c r="SMP8" s="611"/>
      <c r="SMQ8" s="611"/>
      <c r="SMR8" s="611"/>
      <c r="SMS8" s="611"/>
      <c r="SMT8" s="611"/>
      <c r="SMU8" s="611"/>
      <c r="SMV8" s="611"/>
      <c r="SMW8" s="611"/>
      <c r="SMX8" s="611"/>
      <c r="SMY8" s="611"/>
      <c r="SMZ8" s="611"/>
      <c r="SNA8" s="611"/>
      <c r="SNB8" s="611"/>
      <c r="SNC8" s="611"/>
      <c r="SND8" s="611"/>
      <c r="SNE8" s="611"/>
      <c r="SNF8" s="611"/>
      <c r="SNG8" s="611"/>
      <c r="SNH8" s="611"/>
      <c r="SNI8" s="611"/>
      <c r="SNJ8" s="611"/>
      <c r="SNK8" s="611"/>
      <c r="SNL8" s="611"/>
      <c r="SNM8" s="611"/>
      <c r="SNN8" s="611"/>
      <c r="SNO8" s="611"/>
      <c r="SNP8" s="611"/>
      <c r="SNQ8" s="611"/>
      <c r="SNR8" s="611"/>
      <c r="SNS8" s="611"/>
      <c r="SNT8" s="611"/>
      <c r="SNU8" s="611"/>
      <c r="SNV8" s="611"/>
      <c r="SNW8" s="611"/>
      <c r="SNX8" s="611"/>
      <c r="SNY8" s="611"/>
      <c r="SNZ8" s="611"/>
      <c r="SOA8" s="611"/>
      <c r="SOB8" s="611"/>
      <c r="SOC8" s="611"/>
      <c r="SOD8" s="611"/>
      <c r="SOE8" s="611"/>
      <c r="SOF8" s="611"/>
      <c r="SOG8" s="611"/>
      <c r="SOH8" s="611"/>
      <c r="SOI8" s="611"/>
      <c r="SOJ8" s="611"/>
      <c r="SOK8" s="611"/>
      <c r="SOL8" s="611"/>
      <c r="SOM8" s="611"/>
      <c r="SON8" s="611"/>
      <c r="SOO8" s="611"/>
      <c r="SOP8" s="611"/>
      <c r="SOQ8" s="611"/>
      <c r="SOR8" s="611"/>
      <c r="SOS8" s="611"/>
      <c r="SOT8" s="611"/>
      <c r="SOU8" s="611"/>
      <c r="SOV8" s="611"/>
      <c r="SOW8" s="611"/>
      <c r="SOX8" s="611"/>
      <c r="SOY8" s="611"/>
      <c r="SOZ8" s="611"/>
      <c r="SPA8" s="611"/>
      <c r="SPB8" s="611"/>
      <c r="SPC8" s="611"/>
      <c r="SPD8" s="611"/>
      <c r="SPE8" s="611"/>
      <c r="SPF8" s="611"/>
      <c r="SPG8" s="611"/>
      <c r="SPH8" s="611"/>
      <c r="SPI8" s="611"/>
      <c r="SPJ8" s="611"/>
      <c r="SPK8" s="611"/>
      <c r="SPL8" s="611"/>
      <c r="SPM8" s="611"/>
      <c r="SPN8" s="611"/>
      <c r="SPO8" s="611"/>
      <c r="SPP8" s="611"/>
      <c r="SPQ8" s="611"/>
      <c r="SPR8" s="611"/>
      <c r="SPS8" s="611"/>
      <c r="SPT8" s="611"/>
      <c r="SPU8" s="611"/>
      <c r="SPV8" s="611"/>
      <c r="SPW8" s="611"/>
      <c r="SPX8" s="611"/>
      <c r="SPY8" s="611"/>
      <c r="SPZ8" s="611"/>
      <c r="SQA8" s="611"/>
      <c r="SQB8" s="611"/>
      <c r="SQC8" s="611"/>
      <c r="SQD8" s="611"/>
      <c r="SQE8" s="611"/>
      <c r="SQF8" s="611"/>
      <c r="SQG8" s="611"/>
      <c r="SQH8" s="611"/>
      <c r="SQI8" s="611"/>
      <c r="SQJ8" s="611"/>
      <c r="SQK8" s="611"/>
      <c r="SQL8" s="611"/>
      <c r="SQM8" s="611"/>
      <c r="SQN8" s="611"/>
      <c r="SQO8" s="611"/>
      <c r="SQP8" s="611"/>
      <c r="SQQ8" s="611"/>
      <c r="SQR8" s="611"/>
      <c r="SQS8" s="611"/>
      <c r="SQT8" s="611"/>
      <c r="SQU8" s="611"/>
      <c r="SQV8" s="611"/>
      <c r="SQW8" s="611"/>
      <c r="SQX8" s="611"/>
      <c r="SQY8" s="611"/>
      <c r="SQZ8" s="611"/>
      <c r="SRA8" s="611"/>
      <c r="SRB8" s="611"/>
      <c r="SRC8" s="611"/>
      <c r="SRD8" s="611"/>
      <c r="SRE8" s="611"/>
      <c r="SRF8" s="611"/>
      <c r="SRG8" s="611"/>
      <c r="SRH8" s="611"/>
      <c r="SRI8" s="611"/>
      <c r="SRJ8" s="611"/>
      <c r="SRK8" s="611"/>
      <c r="SRL8" s="611"/>
      <c r="SRM8" s="611"/>
      <c r="SRN8" s="611"/>
      <c r="SRO8" s="611"/>
      <c r="SRP8" s="611"/>
      <c r="SRQ8" s="611"/>
      <c r="SRR8" s="611"/>
      <c r="SRS8" s="611"/>
      <c r="SRT8" s="611"/>
      <c r="SRU8" s="611"/>
      <c r="SRV8" s="611"/>
      <c r="SRW8" s="611"/>
      <c r="SRX8" s="611"/>
      <c r="SRY8" s="611"/>
      <c r="SRZ8" s="611"/>
      <c r="SSA8" s="611"/>
      <c r="SSB8" s="611"/>
      <c r="SSC8" s="611"/>
      <c r="SSD8" s="611"/>
      <c r="SSE8" s="611"/>
      <c r="SSF8" s="611"/>
      <c r="SSG8" s="611"/>
      <c r="SSH8" s="611"/>
      <c r="SSI8" s="611"/>
      <c r="SSJ8" s="611"/>
      <c r="SSK8" s="611"/>
      <c r="SSL8" s="611"/>
      <c r="SSM8" s="611"/>
      <c r="SSN8" s="611"/>
      <c r="SSO8" s="611"/>
      <c r="SSP8" s="611"/>
      <c r="SSQ8" s="611"/>
      <c r="SSR8" s="611"/>
      <c r="SSS8" s="611"/>
      <c r="SST8" s="611"/>
      <c r="SSU8" s="611"/>
      <c r="SSV8" s="611"/>
      <c r="SSW8" s="611"/>
      <c r="SSX8" s="611"/>
      <c r="SSY8" s="611"/>
      <c r="SSZ8" s="611"/>
      <c r="STA8" s="611"/>
      <c r="STB8" s="611"/>
      <c r="STC8" s="611"/>
      <c r="STD8" s="611"/>
      <c r="STE8" s="611"/>
      <c r="STF8" s="611"/>
      <c r="STG8" s="611"/>
      <c r="STH8" s="611"/>
      <c r="STI8" s="611"/>
      <c r="STJ8" s="611"/>
      <c r="STK8" s="611"/>
      <c r="STL8" s="611"/>
      <c r="STM8" s="611"/>
      <c r="STN8" s="611"/>
      <c r="STO8" s="611"/>
      <c r="STP8" s="611"/>
      <c r="STQ8" s="611"/>
      <c r="STR8" s="611"/>
      <c r="STS8" s="611"/>
      <c r="STT8" s="611"/>
      <c r="STU8" s="611"/>
      <c r="STV8" s="611"/>
      <c r="STW8" s="611"/>
      <c r="STX8" s="611"/>
      <c r="STY8" s="611"/>
      <c r="STZ8" s="611"/>
      <c r="SUA8" s="611"/>
      <c r="SUB8" s="611"/>
      <c r="SUC8" s="611"/>
      <c r="SUD8" s="611"/>
      <c r="SUE8" s="611"/>
      <c r="SUF8" s="611"/>
      <c r="SUG8" s="611"/>
      <c r="SUH8" s="611"/>
      <c r="SUI8" s="611"/>
      <c r="SUJ8" s="611"/>
      <c r="SUK8" s="611"/>
      <c r="SUL8" s="611"/>
      <c r="SUM8" s="611"/>
      <c r="SUN8" s="611"/>
      <c r="SUO8" s="611"/>
      <c r="SUP8" s="611"/>
      <c r="SUQ8" s="611"/>
      <c r="SUR8" s="611"/>
      <c r="SUS8" s="611"/>
      <c r="SUT8" s="611"/>
      <c r="SUU8" s="611"/>
      <c r="SUV8" s="611"/>
      <c r="SUW8" s="611"/>
      <c r="SUX8" s="611"/>
      <c r="SUY8" s="611"/>
      <c r="SUZ8" s="611"/>
      <c r="SVA8" s="611"/>
      <c r="SVB8" s="611"/>
      <c r="SVC8" s="611"/>
      <c r="SVD8" s="611"/>
      <c r="SVE8" s="611"/>
      <c r="SVF8" s="611"/>
      <c r="SVG8" s="611"/>
      <c r="SVH8" s="611"/>
      <c r="SVI8" s="611"/>
      <c r="SVJ8" s="611"/>
      <c r="SVK8" s="611"/>
      <c r="SVL8" s="611"/>
      <c r="SVM8" s="611"/>
      <c r="SVN8" s="611"/>
      <c r="SVO8" s="611"/>
      <c r="SVP8" s="611"/>
      <c r="SVQ8" s="611"/>
      <c r="SVR8" s="611"/>
      <c r="SVS8" s="611"/>
      <c r="SVT8" s="611"/>
      <c r="SVU8" s="611"/>
      <c r="SVV8" s="611"/>
      <c r="SVW8" s="611"/>
      <c r="SVX8" s="611"/>
      <c r="SVY8" s="611"/>
      <c r="SVZ8" s="611"/>
      <c r="SWA8" s="611"/>
      <c r="SWB8" s="611"/>
      <c r="SWC8" s="611"/>
      <c r="SWD8" s="611"/>
      <c r="SWE8" s="611"/>
      <c r="SWF8" s="611"/>
      <c r="SWG8" s="611"/>
      <c r="SWH8" s="611"/>
      <c r="SWI8" s="611"/>
      <c r="SWJ8" s="611"/>
      <c r="SWK8" s="611"/>
      <c r="SWL8" s="611"/>
      <c r="SWM8" s="611"/>
      <c r="SWN8" s="611"/>
      <c r="SWO8" s="611"/>
      <c r="SWP8" s="611"/>
      <c r="SWQ8" s="611"/>
      <c r="SWR8" s="611"/>
      <c r="SWS8" s="611"/>
      <c r="SWT8" s="611"/>
      <c r="SWU8" s="611"/>
      <c r="SWV8" s="611"/>
      <c r="SWW8" s="611"/>
      <c r="SWX8" s="611"/>
      <c r="SWY8" s="611"/>
      <c r="SWZ8" s="611"/>
      <c r="SXA8" s="611"/>
      <c r="SXB8" s="611"/>
      <c r="SXC8" s="611"/>
      <c r="SXD8" s="611"/>
      <c r="SXE8" s="611"/>
      <c r="SXF8" s="611"/>
      <c r="SXG8" s="611"/>
      <c r="SXH8" s="611"/>
      <c r="SXI8" s="611"/>
      <c r="SXJ8" s="611"/>
      <c r="SXK8" s="611"/>
      <c r="SXL8" s="611"/>
      <c r="SXM8" s="611"/>
      <c r="SXN8" s="611"/>
      <c r="SXO8" s="611"/>
      <c r="SXP8" s="611"/>
      <c r="SXQ8" s="611"/>
      <c r="SXR8" s="611"/>
      <c r="SXS8" s="611"/>
      <c r="SXT8" s="611"/>
      <c r="SXU8" s="611"/>
      <c r="SXV8" s="611"/>
      <c r="SXW8" s="611"/>
      <c r="SXX8" s="611"/>
      <c r="SXY8" s="611"/>
      <c r="SXZ8" s="611"/>
      <c r="SYA8" s="611"/>
      <c r="SYB8" s="611"/>
      <c r="SYC8" s="611"/>
      <c r="SYD8" s="611"/>
      <c r="SYE8" s="611"/>
      <c r="SYF8" s="611"/>
      <c r="SYG8" s="611"/>
      <c r="SYH8" s="611"/>
      <c r="SYI8" s="611"/>
      <c r="SYJ8" s="611"/>
      <c r="SYK8" s="611"/>
      <c r="SYL8" s="611"/>
      <c r="SYM8" s="611"/>
      <c r="SYN8" s="611"/>
      <c r="SYO8" s="611"/>
      <c r="SYP8" s="611"/>
      <c r="SYQ8" s="611"/>
      <c r="SYR8" s="611"/>
      <c r="SYS8" s="611"/>
      <c r="SYT8" s="611"/>
      <c r="SYU8" s="611"/>
      <c r="SYV8" s="611"/>
      <c r="SYW8" s="611"/>
      <c r="SYX8" s="611"/>
      <c r="SYY8" s="611"/>
      <c r="SYZ8" s="611"/>
      <c r="SZA8" s="611"/>
      <c r="SZB8" s="611"/>
      <c r="SZC8" s="611"/>
      <c r="SZD8" s="611"/>
      <c r="SZE8" s="611"/>
      <c r="SZF8" s="611"/>
      <c r="SZG8" s="611"/>
      <c r="SZH8" s="611"/>
      <c r="SZI8" s="611"/>
      <c r="SZJ8" s="611"/>
      <c r="SZK8" s="611"/>
      <c r="SZL8" s="611"/>
      <c r="SZM8" s="611"/>
      <c r="SZN8" s="611"/>
      <c r="SZO8" s="611"/>
      <c r="SZP8" s="611"/>
      <c r="SZQ8" s="611"/>
      <c r="SZR8" s="611"/>
      <c r="SZS8" s="611"/>
      <c r="SZT8" s="611"/>
      <c r="SZU8" s="611"/>
      <c r="SZV8" s="611"/>
      <c r="SZW8" s="611"/>
      <c r="SZX8" s="611"/>
      <c r="SZY8" s="611"/>
      <c r="SZZ8" s="611"/>
      <c r="TAA8" s="611"/>
      <c r="TAB8" s="611"/>
      <c r="TAC8" s="611"/>
      <c r="TAD8" s="611"/>
      <c r="TAE8" s="611"/>
      <c r="TAF8" s="611"/>
      <c r="TAG8" s="611"/>
      <c r="TAH8" s="611"/>
      <c r="TAI8" s="611"/>
      <c r="TAJ8" s="611"/>
      <c r="TAK8" s="611"/>
      <c r="TAL8" s="611"/>
      <c r="TAM8" s="611"/>
      <c r="TAN8" s="611"/>
      <c r="TAO8" s="611"/>
      <c r="TAP8" s="611"/>
      <c r="TAQ8" s="611"/>
      <c r="TAR8" s="611"/>
      <c r="TAS8" s="611"/>
      <c r="TAT8" s="611"/>
      <c r="TAU8" s="611"/>
      <c r="TAV8" s="611"/>
      <c r="TAW8" s="611"/>
      <c r="TAX8" s="611"/>
      <c r="TAY8" s="611"/>
      <c r="TAZ8" s="611"/>
      <c r="TBA8" s="611"/>
      <c r="TBB8" s="611"/>
      <c r="TBC8" s="611"/>
      <c r="TBD8" s="611"/>
      <c r="TBE8" s="611"/>
      <c r="TBF8" s="611"/>
      <c r="TBG8" s="611"/>
      <c r="TBH8" s="611"/>
      <c r="TBI8" s="611"/>
      <c r="TBJ8" s="611"/>
      <c r="TBK8" s="611"/>
      <c r="TBL8" s="611"/>
      <c r="TBM8" s="611"/>
      <c r="TBN8" s="611"/>
      <c r="TBO8" s="611"/>
      <c r="TBP8" s="611"/>
      <c r="TBQ8" s="611"/>
      <c r="TBR8" s="611"/>
      <c r="TBS8" s="611"/>
      <c r="TBT8" s="611"/>
      <c r="TBU8" s="611"/>
      <c r="TBV8" s="611"/>
      <c r="TBW8" s="611"/>
      <c r="TBX8" s="611"/>
      <c r="TBY8" s="611"/>
      <c r="TBZ8" s="611"/>
      <c r="TCA8" s="611"/>
      <c r="TCB8" s="611"/>
      <c r="TCC8" s="611"/>
      <c r="TCD8" s="611"/>
      <c r="TCE8" s="611"/>
      <c r="TCF8" s="611"/>
      <c r="TCG8" s="611"/>
      <c r="TCH8" s="611"/>
      <c r="TCI8" s="611"/>
      <c r="TCJ8" s="611"/>
      <c r="TCK8" s="611"/>
      <c r="TCL8" s="611"/>
      <c r="TCM8" s="611"/>
      <c r="TCN8" s="611"/>
      <c r="TCO8" s="611"/>
      <c r="TCP8" s="611"/>
      <c r="TCQ8" s="611"/>
      <c r="TCR8" s="611"/>
      <c r="TCS8" s="611"/>
      <c r="TCT8" s="611"/>
      <c r="TCU8" s="611"/>
      <c r="TCV8" s="611"/>
      <c r="TCW8" s="611"/>
      <c r="TCX8" s="611"/>
      <c r="TCY8" s="611"/>
      <c r="TCZ8" s="611"/>
      <c r="TDA8" s="611"/>
      <c r="TDB8" s="611"/>
      <c r="TDC8" s="611"/>
      <c r="TDD8" s="611"/>
      <c r="TDE8" s="611"/>
      <c r="TDF8" s="611"/>
      <c r="TDG8" s="611"/>
      <c r="TDH8" s="611"/>
      <c r="TDI8" s="611"/>
      <c r="TDJ8" s="611"/>
      <c r="TDK8" s="611"/>
      <c r="TDL8" s="611"/>
      <c r="TDM8" s="611"/>
      <c r="TDN8" s="611"/>
      <c r="TDO8" s="611"/>
      <c r="TDP8" s="611"/>
      <c r="TDQ8" s="611"/>
      <c r="TDR8" s="611"/>
      <c r="TDS8" s="611"/>
      <c r="TDT8" s="611"/>
      <c r="TDU8" s="611"/>
      <c r="TDV8" s="611"/>
      <c r="TDW8" s="611"/>
      <c r="TDX8" s="611"/>
      <c r="TDY8" s="611"/>
      <c r="TDZ8" s="611"/>
      <c r="TEA8" s="611"/>
      <c r="TEB8" s="611"/>
      <c r="TEC8" s="611"/>
      <c r="TED8" s="611"/>
      <c r="TEE8" s="611"/>
      <c r="TEF8" s="611"/>
      <c r="TEG8" s="611"/>
      <c r="TEH8" s="611"/>
      <c r="TEI8" s="611"/>
      <c r="TEJ8" s="611"/>
      <c r="TEK8" s="611"/>
      <c r="TEL8" s="611"/>
      <c r="TEM8" s="611"/>
      <c r="TEN8" s="611"/>
      <c r="TEO8" s="611"/>
      <c r="TEP8" s="611"/>
      <c r="TEQ8" s="611"/>
      <c r="TER8" s="611"/>
      <c r="TES8" s="611"/>
      <c r="TET8" s="611"/>
      <c r="TEU8" s="611"/>
      <c r="TEV8" s="611"/>
      <c r="TEW8" s="611"/>
      <c r="TEX8" s="611"/>
      <c r="TEY8" s="611"/>
      <c r="TEZ8" s="611"/>
      <c r="TFA8" s="611"/>
      <c r="TFB8" s="611"/>
      <c r="TFC8" s="611"/>
      <c r="TFD8" s="611"/>
      <c r="TFE8" s="611"/>
      <c r="TFF8" s="611"/>
      <c r="TFG8" s="611"/>
      <c r="TFH8" s="611"/>
      <c r="TFI8" s="611"/>
      <c r="TFJ8" s="611"/>
      <c r="TFK8" s="611"/>
      <c r="TFL8" s="611"/>
      <c r="TFM8" s="611"/>
      <c r="TFN8" s="611"/>
      <c r="TFO8" s="611"/>
      <c r="TFP8" s="611"/>
      <c r="TFQ8" s="611"/>
      <c r="TFR8" s="611"/>
      <c r="TFS8" s="611"/>
      <c r="TFT8" s="611"/>
      <c r="TFU8" s="611"/>
      <c r="TFV8" s="611"/>
      <c r="TFW8" s="611"/>
      <c r="TFX8" s="611"/>
      <c r="TFY8" s="611"/>
      <c r="TFZ8" s="611"/>
      <c r="TGA8" s="611"/>
      <c r="TGB8" s="611"/>
      <c r="TGC8" s="611"/>
      <c r="TGD8" s="611"/>
      <c r="TGE8" s="611"/>
      <c r="TGF8" s="611"/>
      <c r="TGG8" s="611"/>
      <c r="TGH8" s="611"/>
      <c r="TGI8" s="611"/>
      <c r="TGJ8" s="611"/>
      <c r="TGK8" s="611"/>
      <c r="TGL8" s="611"/>
      <c r="TGM8" s="611"/>
      <c r="TGN8" s="611"/>
      <c r="TGO8" s="611"/>
      <c r="TGP8" s="611"/>
      <c r="TGQ8" s="611"/>
      <c r="TGR8" s="611"/>
      <c r="TGS8" s="611"/>
      <c r="TGT8" s="611"/>
      <c r="TGU8" s="611"/>
      <c r="TGV8" s="611"/>
      <c r="TGW8" s="611"/>
      <c r="TGX8" s="611"/>
      <c r="TGY8" s="611"/>
      <c r="TGZ8" s="611"/>
      <c r="THA8" s="611"/>
      <c r="THB8" s="611"/>
      <c r="THC8" s="611"/>
      <c r="THD8" s="611"/>
      <c r="THE8" s="611"/>
      <c r="THF8" s="611"/>
      <c r="THG8" s="611"/>
      <c r="THH8" s="611"/>
      <c r="THI8" s="611"/>
      <c r="THJ8" s="611"/>
      <c r="THK8" s="611"/>
      <c r="THL8" s="611"/>
      <c r="THM8" s="611"/>
      <c r="THN8" s="611"/>
      <c r="THO8" s="611"/>
      <c r="THP8" s="611"/>
      <c r="THQ8" s="611"/>
      <c r="THR8" s="611"/>
      <c r="THS8" s="611"/>
      <c r="THT8" s="611"/>
      <c r="THU8" s="611"/>
      <c r="THV8" s="611"/>
      <c r="THW8" s="611"/>
      <c r="THX8" s="611"/>
      <c r="THY8" s="611"/>
      <c r="THZ8" s="611"/>
      <c r="TIA8" s="611"/>
      <c r="TIB8" s="611"/>
      <c r="TIC8" s="611"/>
      <c r="TID8" s="611"/>
      <c r="TIE8" s="611"/>
      <c r="TIF8" s="611"/>
      <c r="TIG8" s="611"/>
      <c r="TIH8" s="611"/>
      <c r="TII8" s="611"/>
      <c r="TIJ8" s="611"/>
      <c r="TIK8" s="611"/>
      <c r="TIL8" s="611"/>
      <c r="TIM8" s="611"/>
      <c r="TIN8" s="611"/>
      <c r="TIO8" s="611"/>
      <c r="TIP8" s="611"/>
      <c r="TIQ8" s="611"/>
      <c r="TIR8" s="611"/>
      <c r="TIS8" s="611"/>
      <c r="TIT8" s="611"/>
      <c r="TIU8" s="611"/>
      <c r="TIV8" s="611"/>
      <c r="TIW8" s="611"/>
      <c r="TIX8" s="611"/>
      <c r="TIY8" s="611"/>
      <c r="TIZ8" s="611"/>
      <c r="TJA8" s="611"/>
      <c r="TJB8" s="611"/>
      <c r="TJC8" s="611"/>
      <c r="TJD8" s="611"/>
      <c r="TJE8" s="611"/>
      <c r="TJF8" s="611"/>
      <c r="TJG8" s="611"/>
      <c r="TJH8" s="611"/>
      <c r="TJI8" s="611"/>
      <c r="TJJ8" s="611"/>
      <c r="TJK8" s="611"/>
      <c r="TJL8" s="611"/>
      <c r="TJM8" s="611"/>
      <c r="TJN8" s="611"/>
      <c r="TJO8" s="611"/>
      <c r="TJP8" s="611"/>
      <c r="TJQ8" s="611"/>
      <c r="TJR8" s="611"/>
      <c r="TJS8" s="611"/>
      <c r="TJT8" s="611"/>
      <c r="TJU8" s="611"/>
      <c r="TJV8" s="611"/>
      <c r="TJW8" s="611"/>
      <c r="TJX8" s="611"/>
      <c r="TJY8" s="611"/>
      <c r="TJZ8" s="611"/>
      <c r="TKA8" s="611"/>
      <c r="TKB8" s="611"/>
      <c r="TKC8" s="611"/>
      <c r="TKD8" s="611"/>
      <c r="TKE8" s="611"/>
      <c r="TKF8" s="611"/>
      <c r="TKG8" s="611"/>
      <c r="TKH8" s="611"/>
      <c r="TKI8" s="611"/>
      <c r="TKJ8" s="611"/>
      <c r="TKK8" s="611"/>
      <c r="TKL8" s="611"/>
      <c r="TKM8" s="611"/>
      <c r="TKN8" s="611"/>
      <c r="TKO8" s="611"/>
      <c r="TKP8" s="611"/>
      <c r="TKQ8" s="611"/>
      <c r="TKR8" s="611"/>
      <c r="TKS8" s="611"/>
      <c r="TKT8" s="611"/>
      <c r="TKU8" s="611"/>
      <c r="TKV8" s="611"/>
      <c r="TKW8" s="611"/>
      <c r="TKX8" s="611"/>
      <c r="TKY8" s="611"/>
      <c r="TKZ8" s="611"/>
      <c r="TLA8" s="611"/>
      <c r="TLB8" s="611"/>
      <c r="TLC8" s="611"/>
      <c r="TLD8" s="611"/>
      <c r="TLE8" s="611"/>
      <c r="TLF8" s="611"/>
      <c r="TLG8" s="611"/>
      <c r="TLH8" s="611"/>
      <c r="TLI8" s="611"/>
      <c r="TLJ8" s="611"/>
      <c r="TLK8" s="611"/>
      <c r="TLL8" s="611"/>
      <c r="TLM8" s="611"/>
      <c r="TLN8" s="611"/>
      <c r="TLO8" s="611"/>
      <c r="TLP8" s="611"/>
      <c r="TLQ8" s="611"/>
      <c r="TLR8" s="611"/>
      <c r="TLS8" s="611"/>
      <c r="TLT8" s="611"/>
      <c r="TLU8" s="611"/>
      <c r="TLV8" s="611"/>
      <c r="TLW8" s="611"/>
      <c r="TLX8" s="611"/>
      <c r="TLY8" s="611"/>
      <c r="TLZ8" s="611"/>
      <c r="TMA8" s="611"/>
      <c r="TMB8" s="611"/>
      <c r="TMC8" s="611"/>
      <c r="TMD8" s="611"/>
      <c r="TME8" s="611"/>
      <c r="TMF8" s="611"/>
      <c r="TMG8" s="611"/>
      <c r="TMH8" s="611"/>
      <c r="TMI8" s="611"/>
      <c r="TMJ8" s="611"/>
      <c r="TMK8" s="611"/>
      <c r="TML8" s="611"/>
      <c r="TMM8" s="611"/>
      <c r="TMN8" s="611"/>
      <c r="TMO8" s="611"/>
      <c r="TMP8" s="611"/>
      <c r="TMQ8" s="611"/>
      <c r="TMR8" s="611"/>
      <c r="TMS8" s="611"/>
      <c r="TMT8" s="611"/>
      <c r="TMU8" s="611"/>
      <c r="TMV8" s="611"/>
      <c r="TMW8" s="611"/>
      <c r="TMX8" s="611"/>
      <c r="TMY8" s="611"/>
      <c r="TMZ8" s="611"/>
      <c r="TNA8" s="611"/>
      <c r="TNB8" s="611"/>
      <c r="TNC8" s="611"/>
      <c r="TND8" s="611"/>
      <c r="TNE8" s="611"/>
      <c r="TNF8" s="611"/>
      <c r="TNG8" s="611"/>
      <c r="TNH8" s="611"/>
      <c r="TNI8" s="611"/>
      <c r="TNJ8" s="611"/>
      <c r="TNK8" s="611"/>
      <c r="TNL8" s="611"/>
      <c r="TNM8" s="611"/>
      <c r="TNN8" s="611"/>
      <c r="TNO8" s="611"/>
      <c r="TNP8" s="611"/>
      <c r="TNQ8" s="611"/>
      <c r="TNR8" s="611"/>
      <c r="TNS8" s="611"/>
      <c r="TNT8" s="611"/>
      <c r="TNU8" s="611"/>
      <c r="TNV8" s="611"/>
      <c r="TNW8" s="611"/>
      <c r="TNX8" s="611"/>
      <c r="TNY8" s="611"/>
      <c r="TNZ8" s="611"/>
      <c r="TOA8" s="611"/>
      <c r="TOB8" s="611"/>
      <c r="TOC8" s="611"/>
      <c r="TOD8" s="611"/>
      <c r="TOE8" s="611"/>
      <c r="TOF8" s="611"/>
      <c r="TOG8" s="611"/>
      <c r="TOH8" s="611"/>
      <c r="TOI8" s="611"/>
      <c r="TOJ8" s="611"/>
      <c r="TOK8" s="611"/>
      <c r="TOL8" s="611"/>
      <c r="TOM8" s="611"/>
      <c r="TON8" s="611"/>
      <c r="TOO8" s="611"/>
      <c r="TOP8" s="611"/>
      <c r="TOQ8" s="611"/>
      <c r="TOR8" s="611"/>
      <c r="TOS8" s="611"/>
      <c r="TOT8" s="611"/>
      <c r="TOU8" s="611"/>
      <c r="TOV8" s="611"/>
      <c r="TOW8" s="611"/>
      <c r="TOX8" s="611"/>
      <c r="TOY8" s="611"/>
      <c r="TOZ8" s="611"/>
      <c r="TPA8" s="611"/>
      <c r="TPB8" s="611"/>
      <c r="TPC8" s="611"/>
      <c r="TPD8" s="611"/>
      <c r="TPE8" s="611"/>
      <c r="TPF8" s="611"/>
      <c r="TPG8" s="611"/>
      <c r="TPH8" s="611"/>
      <c r="TPI8" s="611"/>
      <c r="TPJ8" s="611"/>
      <c r="TPK8" s="611"/>
      <c r="TPL8" s="611"/>
      <c r="TPM8" s="611"/>
      <c r="TPN8" s="611"/>
      <c r="TPO8" s="611"/>
      <c r="TPP8" s="611"/>
      <c r="TPQ8" s="611"/>
      <c r="TPR8" s="611"/>
      <c r="TPS8" s="611"/>
      <c r="TPT8" s="611"/>
      <c r="TPU8" s="611"/>
      <c r="TPV8" s="611"/>
      <c r="TPW8" s="611"/>
      <c r="TPX8" s="611"/>
      <c r="TPY8" s="611"/>
      <c r="TPZ8" s="611"/>
      <c r="TQA8" s="611"/>
      <c r="TQB8" s="611"/>
      <c r="TQC8" s="611"/>
      <c r="TQD8" s="611"/>
      <c r="TQE8" s="611"/>
      <c r="TQF8" s="611"/>
      <c r="TQG8" s="611"/>
      <c r="TQH8" s="611"/>
      <c r="TQI8" s="611"/>
      <c r="TQJ8" s="611"/>
      <c r="TQK8" s="611"/>
      <c r="TQL8" s="611"/>
      <c r="TQM8" s="611"/>
      <c r="TQN8" s="611"/>
      <c r="TQO8" s="611"/>
      <c r="TQP8" s="611"/>
      <c r="TQQ8" s="611"/>
      <c r="TQR8" s="611"/>
      <c r="TQS8" s="611"/>
      <c r="TQT8" s="611"/>
      <c r="TQU8" s="611"/>
      <c r="TQV8" s="611"/>
      <c r="TQW8" s="611"/>
      <c r="TQX8" s="611"/>
      <c r="TQY8" s="611"/>
      <c r="TQZ8" s="611"/>
      <c r="TRA8" s="611"/>
      <c r="TRB8" s="611"/>
      <c r="TRC8" s="611"/>
      <c r="TRD8" s="611"/>
      <c r="TRE8" s="611"/>
      <c r="TRF8" s="611"/>
      <c r="TRG8" s="611"/>
      <c r="TRH8" s="611"/>
      <c r="TRI8" s="611"/>
      <c r="TRJ8" s="611"/>
      <c r="TRK8" s="611"/>
      <c r="TRL8" s="611"/>
      <c r="TRM8" s="611"/>
      <c r="TRN8" s="611"/>
      <c r="TRO8" s="611"/>
      <c r="TRP8" s="611"/>
      <c r="TRQ8" s="611"/>
      <c r="TRR8" s="611"/>
      <c r="TRS8" s="611"/>
      <c r="TRT8" s="611"/>
      <c r="TRU8" s="611"/>
      <c r="TRV8" s="611"/>
      <c r="TRW8" s="611"/>
      <c r="TRX8" s="611"/>
      <c r="TRY8" s="611"/>
      <c r="TRZ8" s="611"/>
      <c r="TSA8" s="611"/>
      <c r="TSB8" s="611"/>
      <c r="TSC8" s="611"/>
      <c r="TSD8" s="611"/>
      <c r="TSE8" s="611"/>
      <c r="TSF8" s="611"/>
      <c r="TSG8" s="611"/>
      <c r="TSH8" s="611"/>
      <c r="TSI8" s="611"/>
      <c r="TSJ8" s="611"/>
      <c r="TSK8" s="611"/>
      <c r="TSL8" s="611"/>
      <c r="TSM8" s="611"/>
      <c r="TSN8" s="611"/>
      <c r="TSO8" s="611"/>
      <c r="TSP8" s="611"/>
      <c r="TSQ8" s="611"/>
      <c r="TSR8" s="611"/>
      <c r="TSS8" s="611"/>
      <c r="TST8" s="611"/>
      <c r="TSU8" s="611"/>
      <c r="TSV8" s="611"/>
      <c r="TSW8" s="611"/>
      <c r="TSX8" s="611"/>
      <c r="TSY8" s="611"/>
      <c r="TSZ8" s="611"/>
      <c r="TTA8" s="611"/>
      <c r="TTB8" s="611"/>
      <c r="TTC8" s="611"/>
      <c r="TTD8" s="611"/>
      <c r="TTE8" s="611"/>
      <c r="TTF8" s="611"/>
      <c r="TTG8" s="611"/>
      <c r="TTH8" s="611"/>
      <c r="TTI8" s="611"/>
      <c r="TTJ8" s="611"/>
      <c r="TTK8" s="611"/>
      <c r="TTL8" s="611"/>
      <c r="TTM8" s="611"/>
      <c r="TTN8" s="611"/>
      <c r="TTO8" s="611"/>
      <c r="TTP8" s="611"/>
      <c r="TTQ8" s="611"/>
      <c r="TTR8" s="611"/>
      <c r="TTS8" s="611"/>
      <c r="TTT8" s="611"/>
      <c r="TTU8" s="611"/>
      <c r="TTV8" s="611"/>
      <c r="TTW8" s="611"/>
      <c r="TTX8" s="611"/>
      <c r="TTY8" s="611"/>
      <c r="TTZ8" s="611"/>
      <c r="TUA8" s="611"/>
      <c r="TUB8" s="611"/>
      <c r="TUC8" s="611"/>
      <c r="TUD8" s="611"/>
      <c r="TUE8" s="611"/>
      <c r="TUF8" s="611"/>
      <c r="TUG8" s="611"/>
      <c r="TUH8" s="611"/>
      <c r="TUI8" s="611"/>
      <c r="TUJ8" s="611"/>
      <c r="TUK8" s="611"/>
      <c r="TUL8" s="611"/>
      <c r="TUM8" s="611"/>
      <c r="TUN8" s="611"/>
      <c r="TUO8" s="611"/>
      <c r="TUP8" s="611"/>
      <c r="TUQ8" s="611"/>
      <c r="TUR8" s="611"/>
      <c r="TUS8" s="611"/>
      <c r="TUT8" s="611"/>
      <c r="TUU8" s="611"/>
      <c r="TUV8" s="611"/>
      <c r="TUW8" s="611"/>
      <c r="TUX8" s="611"/>
      <c r="TUY8" s="611"/>
      <c r="TUZ8" s="611"/>
      <c r="TVA8" s="611"/>
      <c r="TVB8" s="611"/>
      <c r="TVC8" s="611"/>
      <c r="TVD8" s="611"/>
      <c r="TVE8" s="611"/>
      <c r="TVF8" s="611"/>
      <c r="TVG8" s="611"/>
      <c r="TVH8" s="611"/>
      <c r="TVI8" s="611"/>
      <c r="TVJ8" s="611"/>
      <c r="TVK8" s="611"/>
      <c r="TVL8" s="611"/>
      <c r="TVM8" s="611"/>
      <c r="TVN8" s="611"/>
      <c r="TVO8" s="611"/>
      <c r="TVP8" s="611"/>
      <c r="TVQ8" s="611"/>
      <c r="TVR8" s="611"/>
      <c r="TVS8" s="611"/>
      <c r="TVT8" s="611"/>
      <c r="TVU8" s="611"/>
      <c r="TVV8" s="611"/>
      <c r="TVW8" s="611"/>
      <c r="TVX8" s="611"/>
      <c r="TVY8" s="611"/>
      <c r="TVZ8" s="611"/>
      <c r="TWA8" s="611"/>
      <c r="TWB8" s="611"/>
      <c r="TWC8" s="611"/>
      <c r="TWD8" s="611"/>
      <c r="TWE8" s="611"/>
      <c r="TWF8" s="611"/>
      <c r="TWG8" s="611"/>
      <c r="TWH8" s="611"/>
      <c r="TWI8" s="611"/>
      <c r="TWJ8" s="611"/>
      <c r="TWK8" s="611"/>
      <c r="TWL8" s="611"/>
      <c r="TWM8" s="611"/>
      <c r="TWN8" s="611"/>
      <c r="TWO8" s="611"/>
      <c r="TWP8" s="611"/>
      <c r="TWQ8" s="611"/>
      <c r="TWR8" s="611"/>
      <c r="TWS8" s="611"/>
      <c r="TWT8" s="611"/>
      <c r="TWU8" s="611"/>
      <c r="TWV8" s="611"/>
      <c r="TWW8" s="611"/>
      <c r="TWX8" s="611"/>
      <c r="TWY8" s="611"/>
      <c r="TWZ8" s="611"/>
      <c r="TXA8" s="611"/>
      <c r="TXB8" s="611"/>
      <c r="TXC8" s="611"/>
      <c r="TXD8" s="611"/>
      <c r="TXE8" s="611"/>
      <c r="TXF8" s="611"/>
      <c r="TXG8" s="611"/>
      <c r="TXH8" s="611"/>
      <c r="TXI8" s="611"/>
      <c r="TXJ8" s="611"/>
      <c r="TXK8" s="611"/>
      <c r="TXL8" s="611"/>
      <c r="TXM8" s="611"/>
      <c r="TXN8" s="611"/>
      <c r="TXO8" s="611"/>
      <c r="TXP8" s="611"/>
      <c r="TXQ8" s="611"/>
      <c r="TXR8" s="611"/>
      <c r="TXS8" s="611"/>
      <c r="TXT8" s="611"/>
      <c r="TXU8" s="611"/>
      <c r="TXV8" s="611"/>
      <c r="TXW8" s="611"/>
      <c r="TXX8" s="611"/>
      <c r="TXY8" s="611"/>
      <c r="TXZ8" s="611"/>
      <c r="TYA8" s="611"/>
      <c r="TYB8" s="611"/>
      <c r="TYC8" s="611"/>
      <c r="TYD8" s="611"/>
      <c r="TYE8" s="611"/>
      <c r="TYF8" s="611"/>
      <c r="TYG8" s="611"/>
      <c r="TYH8" s="611"/>
      <c r="TYI8" s="611"/>
      <c r="TYJ8" s="611"/>
      <c r="TYK8" s="611"/>
      <c r="TYL8" s="611"/>
      <c r="TYM8" s="611"/>
      <c r="TYN8" s="611"/>
      <c r="TYO8" s="611"/>
      <c r="TYP8" s="611"/>
      <c r="TYQ8" s="611"/>
      <c r="TYR8" s="611"/>
      <c r="TYS8" s="611"/>
      <c r="TYT8" s="611"/>
      <c r="TYU8" s="611"/>
      <c r="TYV8" s="611"/>
      <c r="TYW8" s="611"/>
      <c r="TYX8" s="611"/>
      <c r="TYY8" s="611"/>
      <c r="TYZ8" s="611"/>
      <c r="TZA8" s="611"/>
      <c r="TZB8" s="611"/>
      <c r="TZC8" s="611"/>
      <c r="TZD8" s="611"/>
      <c r="TZE8" s="611"/>
      <c r="TZF8" s="611"/>
      <c r="TZG8" s="611"/>
      <c r="TZH8" s="611"/>
      <c r="TZI8" s="611"/>
      <c r="TZJ8" s="611"/>
      <c r="TZK8" s="611"/>
      <c r="TZL8" s="611"/>
      <c r="TZM8" s="611"/>
      <c r="TZN8" s="611"/>
      <c r="TZO8" s="611"/>
      <c r="TZP8" s="611"/>
      <c r="TZQ8" s="611"/>
      <c r="TZR8" s="611"/>
      <c r="TZS8" s="611"/>
      <c r="TZT8" s="611"/>
      <c r="TZU8" s="611"/>
      <c r="TZV8" s="611"/>
      <c r="TZW8" s="611"/>
      <c r="TZX8" s="611"/>
      <c r="TZY8" s="611"/>
      <c r="TZZ8" s="611"/>
      <c r="UAA8" s="611"/>
      <c r="UAB8" s="611"/>
      <c r="UAC8" s="611"/>
      <c r="UAD8" s="611"/>
      <c r="UAE8" s="611"/>
      <c r="UAF8" s="611"/>
      <c r="UAG8" s="611"/>
      <c r="UAH8" s="611"/>
      <c r="UAI8" s="611"/>
      <c r="UAJ8" s="611"/>
      <c r="UAK8" s="611"/>
      <c r="UAL8" s="611"/>
      <c r="UAM8" s="611"/>
      <c r="UAN8" s="611"/>
      <c r="UAO8" s="611"/>
      <c r="UAP8" s="611"/>
      <c r="UAQ8" s="611"/>
      <c r="UAR8" s="611"/>
      <c r="UAS8" s="611"/>
      <c r="UAT8" s="611"/>
      <c r="UAU8" s="611"/>
      <c r="UAV8" s="611"/>
      <c r="UAW8" s="611"/>
      <c r="UAX8" s="611"/>
      <c r="UAY8" s="611"/>
      <c r="UAZ8" s="611"/>
      <c r="UBA8" s="611"/>
      <c r="UBB8" s="611"/>
      <c r="UBC8" s="611"/>
      <c r="UBD8" s="611"/>
      <c r="UBE8" s="611"/>
      <c r="UBF8" s="611"/>
      <c r="UBG8" s="611"/>
      <c r="UBH8" s="611"/>
      <c r="UBI8" s="611"/>
      <c r="UBJ8" s="611"/>
      <c r="UBK8" s="611"/>
      <c r="UBL8" s="611"/>
      <c r="UBM8" s="611"/>
      <c r="UBN8" s="611"/>
      <c r="UBO8" s="611"/>
      <c r="UBP8" s="611"/>
      <c r="UBQ8" s="611"/>
      <c r="UBR8" s="611"/>
      <c r="UBS8" s="611"/>
      <c r="UBT8" s="611"/>
      <c r="UBU8" s="611"/>
      <c r="UBV8" s="611"/>
      <c r="UBW8" s="611"/>
      <c r="UBX8" s="611"/>
      <c r="UBY8" s="611"/>
      <c r="UBZ8" s="611"/>
      <c r="UCA8" s="611"/>
      <c r="UCB8" s="611"/>
      <c r="UCC8" s="611"/>
      <c r="UCD8" s="611"/>
      <c r="UCE8" s="611"/>
      <c r="UCF8" s="611"/>
      <c r="UCG8" s="611"/>
      <c r="UCH8" s="611"/>
      <c r="UCI8" s="611"/>
      <c r="UCJ8" s="611"/>
      <c r="UCK8" s="611"/>
      <c r="UCL8" s="611"/>
      <c r="UCM8" s="611"/>
      <c r="UCN8" s="611"/>
      <c r="UCO8" s="611"/>
      <c r="UCP8" s="611"/>
      <c r="UCQ8" s="611"/>
      <c r="UCR8" s="611"/>
      <c r="UCS8" s="611"/>
      <c r="UCT8" s="611"/>
      <c r="UCU8" s="611"/>
      <c r="UCV8" s="611"/>
      <c r="UCW8" s="611"/>
      <c r="UCX8" s="611"/>
      <c r="UCY8" s="611"/>
      <c r="UCZ8" s="611"/>
      <c r="UDA8" s="611"/>
      <c r="UDB8" s="611"/>
      <c r="UDC8" s="611"/>
      <c r="UDD8" s="611"/>
      <c r="UDE8" s="611"/>
      <c r="UDF8" s="611"/>
      <c r="UDG8" s="611"/>
      <c r="UDH8" s="611"/>
      <c r="UDI8" s="611"/>
      <c r="UDJ8" s="611"/>
      <c r="UDK8" s="611"/>
      <c r="UDL8" s="611"/>
      <c r="UDM8" s="611"/>
      <c r="UDN8" s="611"/>
      <c r="UDO8" s="611"/>
      <c r="UDP8" s="611"/>
      <c r="UDQ8" s="611"/>
      <c r="UDR8" s="611"/>
      <c r="UDS8" s="611"/>
      <c r="UDT8" s="611"/>
      <c r="UDU8" s="611"/>
      <c r="UDV8" s="611"/>
      <c r="UDW8" s="611"/>
      <c r="UDX8" s="611"/>
      <c r="UDY8" s="611"/>
      <c r="UDZ8" s="611"/>
      <c r="UEA8" s="611"/>
      <c r="UEB8" s="611"/>
      <c r="UEC8" s="611"/>
      <c r="UED8" s="611"/>
      <c r="UEE8" s="611"/>
      <c r="UEF8" s="611"/>
      <c r="UEG8" s="611"/>
      <c r="UEH8" s="611"/>
      <c r="UEI8" s="611"/>
      <c r="UEJ8" s="611"/>
      <c r="UEK8" s="611"/>
      <c r="UEL8" s="611"/>
      <c r="UEM8" s="611"/>
      <c r="UEN8" s="611"/>
      <c r="UEO8" s="611"/>
      <c r="UEP8" s="611"/>
      <c r="UEQ8" s="611"/>
      <c r="UER8" s="611"/>
      <c r="UES8" s="611"/>
      <c r="UET8" s="611"/>
      <c r="UEU8" s="611"/>
      <c r="UEV8" s="611"/>
      <c r="UEW8" s="611"/>
      <c r="UEX8" s="611"/>
      <c r="UEY8" s="611"/>
      <c r="UEZ8" s="611"/>
      <c r="UFA8" s="611"/>
      <c r="UFB8" s="611"/>
      <c r="UFC8" s="611"/>
      <c r="UFD8" s="611"/>
      <c r="UFE8" s="611"/>
      <c r="UFF8" s="611"/>
      <c r="UFG8" s="611"/>
      <c r="UFH8" s="611"/>
      <c r="UFI8" s="611"/>
      <c r="UFJ8" s="611"/>
      <c r="UFK8" s="611"/>
      <c r="UFL8" s="611"/>
      <c r="UFM8" s="611"/>
      <c r="UFN8" s="611"/>
      <c r="UFO8" s="611"/>
      <c r="UFP8" s="611"/>
      <c r="UFQ8" s="611"/>
      <c r="UFR8" s="611"/>
      <c r="UFS8" s="611"/>
      <c r="UFT8" s="611"/>
      <c r="UFU8" s="611"/>
      <c r="UFV8" s="611"/>
      <c r="UFW8" s="611"/>
      <c r="UFX8" s="611"/>
      <c r="UFY8" s="611"/>
      <c r="UFZ8" s="611"/>
      <c r="UGA8" s="611"/>
      <c r="UGB8" s="611"/>
      <c r="UGC8" s="611"/>
      <c r="UGD8" s="611"/>
      <c r="UGE8" s="611"/>
      <c r="UGF8" s="611"/>
      <c r="UGG8" s="611"/>
      <c r="UGH8" s="611"/>
      <c r="UGI8" s="611"/>
      <c r="UGJ8" s="611"/>
      <c r="UGK8" s="611"/>
      <c r="UGL8" s="611"/>
      <c r="UGM8" s="611"/>
      <c r="UGN8" s="611"/>
      <c r="UGO8" s="611"/>
      <c r="UGP8" s="611"/>
      <c r="UGQ8" s="611"/>
      <c r="UGR8" s="611"/>
      <c r="UGS8" s="611"/>
      <c r="UGT8" s="611"/>
      <c r="UGU8" s="611"/>
      <c r="UGV8" s="611"/>
      <c r="UGW8" s="611"/>
      <c r="UGX8" s="611"/>
      <c r="UGY8" s="611"/>
      <c r="UGZ8" s="611"/>
      <c r="UHA8" s="611"/>
      <c r="UHB8" s="611"/>
      <c r="UHC8" s="611"/>
      <c r="UHD8" s="611"/>
      <c r="UHE8" s="611"/>
      <c r="UHF8" s="611"/>
      <c r="UHG8" s="611"/>
      <c r="UHH8" s="611"/>
      <c r="UHI8" s="611"/>
      <c r="UHJ8" s="611"/>
      <c r="UHK8" s="611"/>
      <c r="UHL8" s="611"/>
      <c r="UHM8" s="611"/>
      <c r="UHN8" s="611"/>
      <c r="UHO8" s="611"/>
      <c r="UHP8" s="611"/>
      <c r="UHQ8" s="611"/>
      <c r="UHR8" s="611"/>
      <c r="UHS8" s="611"/>
      <c r="UHT8" s="611"/>
      <c r="UHU8" s="611"/>
      <c r="UHV8" s="611"/>
      <c r="UHW8" s="611"/>
      <c r="UHX8" s="611"/>
      <c r="UHY8" s="611"/>
      <c r="UHZ8" s="611"/>
      <c r="UIA8" s="611"/>
      <c r="UIB8" s="611"/>
      <c r="UIC8" s="611"/>
      <c r="UID8" s="611"/>
      <c r="UIE8" s="611"/>
      <c r="UIF8" s="611"/>
      <c r="UIG8" s="611"/>
      <c r="UIH8" s="611"/>
      <c r="UII8" s="611"/>
      <c r="UIJ8" s="611"/>
      <c r="UIK8" s="611"/>
      <c r="UIL8" s="611"/>
      <c r="UIM8" s="611"/>
      <c r="UIN8" s="611"/>
      <c r="UIO8" s="611"/>
      <c r="UIP8" s="611"/>
      <c r="UIQ8" s="611"/>
      <c r="UIR8" s="611"/>
      <c r="UIS8" s="611"/>
      <c r="UIT8" s="611"/>
      <c r="UIU8" s="611"/>
      <c r="UIV8" s="611"/>
      <c r="UIW8" s="611"/>
      <c r="UIX8" s="611"/>
      <c r="UIY8" s="611"/>
      <c r="UIZ8" s="611"/>
      <c r="UJA8" s="611"/>
      <c r="UJB8" s="611"/>
      <c r="UJC8" s="611"/>
      <c r="UJD8" s="611"/>
      <c r="UJE8" s="611"/>
      <c r="UJF8" s="611"/>
      <c r="UJG8" s="611"/>
      <c r="UJH8" s="611"/>
      <c r="UJI8" s="611"/>
      <c r="UJJ8" s="611"/>
      <c r="UJK8" s="611"/>
      <c r="UJL8" s="611"/>
      <c r="UJM8" s="611"/>
      <c r="UJN8" s="611"/>
      <c r="UJO8" s="611"/>
      <c r="UJP8" s="611"/>
      <c r="UJQ8" s="611"/>
      <c r="UJR8" s="611"/>
      <c r="UJS8" s="611"/>
      <c r="UJT8" s="611"/>
      <c r="UJU8" s="611"/>
      <c r="UJV8" s="611"/>
      <c r="UJW8" s="611"/>
      <c r="UJX8" s="611"/>
      <c r="UJY8" s="611"/>
      <c r="UJZ8" s="611"/>
      <c r="UKA8" s="611"/>
      <c r="UKB8" s="611"/>
      <c r="UKC8" s="611"/>
      <c r="UKD8" s="611"/>
      <c r="UKE8" s="611"/>
      <c r="UKF8" s="611"/>
      <c r="UKG8" s="611"/>
      <c r="UKH8" s="611"/>
      <c r="UKI8" s="611"/>
      <c r="UKJ8" s="611"/>
      <c r="UKK8" s="611"/>
      <c r="UKL8" s="611"/>
      <c r="UKM8" s="611"/>
      <c r="UKN8" s="611"/>
      <c r="UKO8" s="611"/>
      <c r="UKP8" s="611"/>
      <c r="UKQ8" s="611"/>
      <c r="UKR8" s="611"/>
      <c r="UKS8" s="611"/>
      <c r="UKT8" s="611"/>
      <c r="UKU8" s="611"/>
      <c r="UKV8" s="611"/>
      <c r="UKW8" s="611"/>
      <c r="UKX8" s="611"/>
      <c r="UKY8" s="611"/>
      <c r="UKZ8" s="611"/>
      <c r="ULA8" s="611"/>
      <c r="ULB8" s="611"/>
      <c r="ULC8" s="611"/>
      <c r="ULD8" s="611"/>
      <c r="ULE8" s="611"/>
      <c r="ULF8" s="611"/>
      <c r="ULG8" s="611"/>
      <c r="ULH8" s="611"/>
      <c r="ULI8" s="611"/>
      <c r="ULJ8" s="611"/>
      <c r="ULK8" s="611"/>
      <c r="ULL8" s="611"/>
      <c r="ULM8" s="611"/>
      <c r="ULN8" s="611"/>
      <c r="ULO8" s="611"/>
      <c r="ULP8" s="611"/>
      <c r="ULQ8" s="611"/>
      <c r="ULR8" s="611"/>
      <c r="ULS8" s="611"/>
      <c r="ULT8" s="611"/>
      <c r="ULU8" s="611"/>
      <c r="ULV8" s="611"/>
      <c r="ULW8" s="611"/>
      <c r="ULX8" s="611"/>
      <c r="ULY8" s="611"/>
      <c r="ULZ8" s="611"/>
      <c r="UMA8" s="611"/>
      <c r="UMB8" s="611"/>
      <c r="UMC8" s="611"/>
      <c r="UMD8" s="611"/>
      <c r="UME8" s="611"/>
      <c r="UMF8" s="611"/>
      <c r="UMG8" s="611"/>
      <c r="UMH8" s="611"/>
      <c r="UMI8" s="611"/>
      <c r="UMJ8" s="611"/>
      <c r="UMK8" s="611"/>
      <c r="UML8" s="611"/>
      <c r="UMM8" s="611"/>
      <c r="UMN8" s="611"/>
      <c r="UMO8" s="611"/>
      <c r="UMP8" s="611"/>
      <c r="UMQ8" s="611"/>
      <c r="UMR8" s="611"/>
      <c r="UMS8" s="611"/>
      <c r="UMT8" s="611"/>
      <c r="UMU8" s="611"/>
      <c r="UMV8" s="611"/>
      <c r="UMW8" s="611"/>
      <c r="UMX8" s="611"/>
      <c r="UMY8" s="611"/>
      <c r="UMZ8" s="611"/>
      <c r="UNA8" s="611"/>
      <c r="UNB8" s="611"/>
      <c r="UNC8" s="611"/>
      <c r="UND8" s="611"/>
      <c r="UNE8" s="611"/>
      <c r="UNF8" s="611"/>
      <c r="UNG8" s="611"/>
      <c r="UNH8" s="611"/>
      <c r="UNI8" s="611"/>
      <c r="UNJ8" s="611"/>
      <c r="UNK8" s="611"/>
      <c r="UNL8" s="611"/>
      <c r="UNM8" s="611"/>
      <c r="UNN8" s="611"/>
      <c r="UNO8" s="611"/>
      <c r="UNP8" s="611"/>
      <c r="UNQ8" s="611"/>
      <c r="UNR8" s="611"/>
      <c r="UNS8" s="611"/>
      <c r="UNT8" s="611"/>
      <c r="UNU8" s="611"/>
      <c r="UNV8" s="611"/>
      <c r="UNW8" s="611"/>
      <c r="UNX8" s="611"/>
      <c r="UNY8" s="611"/>
      <c r="UNZ8" s="611"/>
      <c r="UOA8" s="611"/>
      <c r="UOB8" s="611"/>
      <c r="UOC8" s="611"/>
      <c r="UOD8" s="611"/>
      <c r="UOE8" s="611"/>
      <c r="UOF8" s="611"/>
      <c r="UOG8" s="611"/>
      <c r="UOH8" s="611"/>
      <c r="UOI8" s="611"/>
      <c r="UOJ8" s="611"/>
      <c r="UOK8" s="611"/>
      <c r="UOL8" s="611"/>
      <c r="UOM8" s="611"/>
      <c r="UON8" s="611"/>
      <c r="UOO8" s="611"/>
      <c r="UOP8" s="611"/>
      <c r="UOQ8" s="611"/>
      <c r="UOR8" s="611"/>
      <c r="UOS8" s="611"/>
      <c r="UOT8" s="611"/>
      <c r="UOU8" s="611"/>
      <c r="UOV8" s="611"/>
      <c r="UOW8" s="611"/>
      <c r="UOX8" s="611"/>
      <c r="UOY8" s="611"/>
      <c r="UOZ8" s="611"/>
      <c r="UPA8" s="611"/>
      <c r="UPB8" s="611"/>
      <c r="UPC8" s="611"/>
      <c r="UPD8" s="611"/>
      <c r="UPE8" s="611"/>
      <c r="UPF8" s="611"/>
      <c r="UPG8" s="611"/>
      <c r="UPH8" s="611"/>
      <c r="UPI8" s="611"/>
      <c r="UPJ8" s="611"/>
      <c r="UPK8" s="611"/>
      <c r="UPL8" s="611"/>
      <c r="UPM8" s="611"/>
      <c r="UPN8" s="611"/>
      <c r="UPO8" s="611"/>
      <c r="UPP8" s="611"/>
      <c r="UPQ8" s="611"/>
      <c r="UPR8" s="611"/>
      <c r="UPS8" s="611"/>
      <c r="UPT8" s="611"/>
      <c r="UPU8" s="611"/>
      <c r="UPV8" s="611"/>
      <c r="UPW8" s="611"/>
      <c r="UPX8" s="611"/>
      <c r="UPY8" s="611"/>
      <c r="UPZ8" s="611"/>
      <c r="UQA8" s="611"/>
      <c r="UQB8" s="611"/>
      <c r="UQC8" s="611"/>
      <c r="UQD8" s="611"/>
      <c r="UQE8" s="611"/>
      <c r="UQF8" s="611"/>
      <c r="UQG8" s="611"/>
      <c r="UQH8" s="611"/>
      <c r="UQI8" s="611"/>
      <c r="UQJ8" s="611"/>
      <c r="UQK8" s="611"/>
      <c r="UQL8" s="611"/>
      <c r="UQM8" s="611"/>
      <c r="UQN8" s="611"/>
      <c r="UQO8" s="611"/>
      <c r="UQP8" s="611"/>
      <c r="UQQ8" s="611"/>
      <c r="UQR8" s="611"/>
      <c r="UQS8" s="611"/>
      <c r="UQT8" s="611"/>
      <c r="UQU8" s="611"/>
      <c r="UQV8" s="611"/>
      <c r="UQW8" s="611"/>
      <c r="UQX8" s="611"/>
      <c r="UQY8" s="611"/>
      <c r="UQZ8" s="611"/>
      <c r="URA8" s="611"/>
      <c r="URB8" s="611"/>
      <c r="URC8" s="611"/>
      <c r="URD8" s="611"/>
      <c r="URE8" s="611"/>
      <c r="URF8" s="611"/>
      <c r="URG8" s="611"/>
      <c r="URH8" s="611"/>
      <c r="URI8" s="611"/>
      <c r="URJ8" s="611"/>
      <c r="URK8" s="611"/>
      <c r="URL8" s="611"/>
      <c r="URM8" s="611"/>
      <c r="URN8" s="611"/>
      <c r="URO8" s="611"/>
      <c r="URP8" s="611"/>
      <c r="URQ8" s="611"/>
      <c r="URR8" s="611"/>
      <c r="URS8" s="611"/>
      <c r="URT8" s="611"/>
      <c r="URU8" s="611"/>
      <c r="URV8" s="611"/>
      <c r="URW8" s="611"/>
      <c r="URX8" s="611"/>
      <c r="URY8" s="611"/>
      <c r="URZ8" s="611"/>
      <c r="USA8" s="611"/>
      <c r="USB8" s="611"/>
      <c r="USC8" s="611"/>
      <c r="USD8" s="611"/>
      <c r="USE8" s="611"/>
      <c r="USF8" s="611"/>
      <c r="USG8" s="611"/>
      <c r="USH8" s="611"/>
      <c r="USI8" s="611"/>
      <c r="USJ8" s="611"/>
      <c r="USK8" s="611"/>
      <c r="USL8" s="611"/>
      <c r="USM8" s="611"/>
      <c r="USN8" s="611"/>
      <c r="USO8" s="611"/>
      <c r="USP8" s="611"/>
      <c r="USQ8" s="611"/>
      <c r="USR8" s="611"/>
      <c r="USS8" s="611"/>
      <c r="UST8" s="611"/>
      <c r="USU8" s="611"/>
      <c r="USV8" s="611"/>
      <c r="USW8" s="611"/>
      <c r="USX8" s="611"/>
      <c r="USY8" s="611"/>
      <c r="USZ8" s="611"/>
      <c r="UTA8" s="611"/>
      <c r="UTB8" s="611"/>
      <c r="UTC8" s="611"/>
      <c r="UTD8" s="611"/>
      <c r="UTE8" s="611"/>
      <c r="UTF8" s="611"/>
      <c r="UTG8" s="611"/>
      <c r="UTH8" s="611"/>
      <c r="UTI8" s="611"/>
      <c r="UTJ8" s="611"/>
      <c r="UTK8" s="611"/>
      <c r="UTL8" s="611"/>
      <c r="UTM8" s="611"/>
      <c r="UTN8" s="611"/>
      <c r="UTO8" s="611"/>
      <c r="UTP8" s="611"/>
      <c r="UTQ8" s="611"/>
      <c r="UTR8" s="611"/>
      <c r="UTS8" s="611"/>
      <c r="UTT8" s="611"/>
      <c r="UTU8" s="611"/>
      <c r="UTV8" s="611"/>
      <c r="UTW8" s="611"/>
      <c r="UTX8" s="611"/>
      <c r="UTY8" s="611"/>
      <c r="UTZ8" s="611"/>
      <c r="UUA8" s="611"/>
      <c r="UUB8" s="611"/>
      <c r="UUC8" s="611"/>
      <c r="UUD8" s="611"/>
      <c r="UUE8" s="611"/>
      <c r="UUF8" s="611"/>
      <c r="UUG8" s="611"/>
      <c r="UUH8" s="611"/>
      <c r="UUI8" s="611"/>
      <c r="UUJ8" s="611"/>
      <c r="UUK8" s="611"/>
      <c r="UUL8" s="611"/>
      <c r="UUM8" s="611"/>
      <c r="UUN8" s="611"/>
      <c r="UUO8" s="611"/>
      <c r="UUP8" s="611"/>
      <c r="UUQ8" s="611"/>
      <c r="UUR8" s="611"/>
      <c r="UUS8" s="611"/>
      <c r="UUT8" s="611"/>
      <c r="UUU8" s="611"/>
      <c r="UUV8" s="611"/>
      <c r="UUW8" s="611"/>
      <c r="UUX8" s="611"/>
      <c r="UUY8" s="611"/>
      <c r="UUZ8" s="611"/>
      <c r="UVA8" s="611"/>
      <c r="UVB8" s="611"/>
      <c r="UVC8" s="611"/>
      <c r="UVD8" s="611"/>
      <c r="UVE8" s="611"/>
      <c r="UVF8" s="611"/>
      <c r="UVG8" s="611"/>
      <c r="UVH8" s="611"/>
      <c r="UVI8" s="611"/>
      <c r="UVJ8" s="611"/>
      <c r="UVK8" s="611"/>
      <c r="UVL8" s="611"/>
      <c r="UVM8" s="611"/>
      <c r="UVN8" s="611"/>
      <c r="UVO8" s="611"/>
      <c r="UVP8" s="611"/>
      <c r="UVQ8" s="611"/>
      <c r="UVR8" s="611"/>
      <c r="UVS8" s="611"/>
      <c r="UVT8" s="611"/>
      <c r="UVU8" s="611"/>
      <c r="UVV8" s="611"/>
      <c r="UVW8" s="611"/>
      <c r="UVX8" s="611"/>
      <c r="UVY8" s="611"/>
      <c r="UVZ8" s="611"/>
      <c r="UWA8" s="611"/>
      <c r="UWB8" s="611"/>
      <c r="UWC8" s="611"/>
      <c r="UWD8" s="611"/>
      <c r="UWE8" s="611"/>
      <c r="UWF8" s="611"/>
      <c r="UWG8" s="611"/>
      <c r="UWH8" s="611"/>
      <c r="UWI8" s="611"/>
      <c r="UWJ8" s="611"/>
      <c r="UWK8" s="611"/>
      <c r="UWL8" s="611"/>
      <c r="UWM8" s="611"/>
      <c r="UWN8" s="611"/>
      <c r="UWO8" s="611"/>
      <c r="UWP8" s="611"/>
      <c r="UWQ8" s="611"/>
      <c r="UWR8" s="611"/>
      <c r="UWS8" s="611"/>
      <c r="UWT8" s="611"/>
      <c r="UWU8" s="611"/>
      <c r="UWV8" s="611"/>
      <c r="UWW8" s="611"/>
      <c r="UWX8" s="611"/>
      <c r="UWY8" s="611"/>
      <c r="UWZ8" s="611"/>
      <c r="UXA8" s="611"/>
      <c r="UXB8" s="611"/>
      <c r="UXC8" s="611"/>
      <c r="UXD8" s="611"/>
      <c r="UXE8" s="611"/>
      <c r="UXF8" s="611"/>
      <c r="UXG8" s="611"/>
      <c r="UXH8" s="611"/>
      <c r="UXI8" s="611"/>
      <c r="UXJ8" s="611"/>
      <c r="UXK8" s="611"/>
      <c r="UXL8" s="611"/>
      <c r="UXM8" s="611"/>
      <c r="UXN8" s="611"/>
      <c r="UXO8" s="611"/>
      <c r="UXP8" s="611"/>
      <c r="UXQ8" s="611"/>
      <c r="UXR8" s="611"/>
      <c r="UXS8" s="611"/>
      <c r="UXT8" s="611"/>
      <c r="UXU8" s="611"/>
      <c r="UXV8" s="611"/>
      <c r="UXW8" s="611"/>
      <c r="UXX8" s="611"/>
      <c r="UXY8" s="611"/>
      <c r="UXZ8" s="611"/>
      <c r="UYA8" s="611"/>
      <c r="UYB8" s="611"/>
      <c r="UYC8" s="611"/>
      <c r="UYD8" s="611"/>
      <c r="UYE8" s="611"/>
      <c r="UYF8" s="611"/>
      <c r="UYG8" s="611"/>
      <c r="UYH8" s="611"/>
      <c r="UYI8" s="611"/>
      <c r="UYJ8" s="611"/>
      <c r="UYK8" s="611"/>
      <c r="UYL8" s="611"/>
      <c r="UYM8" s="611"/>
      <c r="UYN8" s="611"/>
      <c r="UYO8" s="611"/>
      <c r="UYP8" s="611"/>
      <c r="UYQ8" s="611"/>
      <c r="UYR8" s="611"/>
      <c r="UYS8" s="611"/>
      <c r="UYT8" s="611"/>
      <c r="UYU8" s="611"/>
      <c r="UYV8" s="611"/>
      <c r="UYW8" s="611"/>
      <c r="UYX8" s="611"/>
      <c r="UYY8" s="611"/>
      <c r="UYZ8" s="611"/>
      <c r="UZA8" s="611"/>
      <c r="UZB8" s="611"/>
      <c r="UZC8" s="611"/>
      <c r="UZD8" s="611"/>
      <c r="UZE8" s="611"/>
      <c r="UZF8" s="611"/>
      <c r="UZG8" s="611"/>
      <c r="UZH8" s="611"/>
      <c r="UZI8" s="611"/>
      <c r="UZJ8" s="611"/>
      <c r="UZK8" s="611"/>
      <c r="UZL8" s="611"/>
      <c r="UZM8" s="611"/>
      <c r="UZN8" s="611"/>
      <c r="UZO8" s="611"/>
      <c r="UZP8" s="611"/>
      <c r="UZQ8" s="611"/>
      <c r="UZR8" s="611"/>
      <c r="UZS8" s="611"/>
      <c r="UZT8" s="611"/>
      <c r="UZU8" s="611"/>
      <c r="UZV8" s="611"/>
      <c r="UZW8" s="611"/>
      <c r="UZX8" s="611"/>
      <c r="UZY8" s="611"/>
      <c r="UZZ8" s="611"/>
      <c r="VAA8" s="611"/>
      <c r="VAB8" s="611"/>
      <c r="VAC8" s="611"/>
      <c r="VAD8" s="611"/>
      <c r="VAE8" s="611"/>
      <c r="VAF8" s="611"/>
      <c r="VAG8" s="611"/>
      <c r="VAH8" s="611"/>
      <c r="VAI8" s="611"/>
      <c r="VAJ8" s="611"/>
      <c r="VAK8" s="611"/>
      <c r="VAL8" s="611"/>
      <c r="VAM8" s="611"/>
      <c r="VAN8" s="611"/>
      <c r="VAO8" s="611"/>
      <c r="VAP8" s="611"/>
      <c r="VAQ8" s="611"/>
      <c r="VAR8" s="611"/>
      <c r="VAS8" s="611"/>
      <c r="VAT8" s="611"/>
      <c r="VAU8" s="611"/>
      <c r="VAV8" s="611"/>
      <c r="VAW8" s="611"/>
      <c r="VAX8" s="611"/>
      <c r="VAY8" s="611"/>
      <c r="VAZ8" s="611"/>
      <c r="VBA8" s="611"/>
      <c r="VBB8" s="611"/>
      <c r="VBC8" s="611"/>
      <c r="VBD8" s="611"/>
      <c r="VBE8" s="611"/>
      <c r="VBF8" s="611"/>
      <c r="VBG8" s="611"/>
      <c r="VBH8" s="611"/>
      <c r="VBI8" s="611"/>
      <c r="VBJ8" s="611"/>
      <c r="VBK8" s="611"/>
      <c r="VBL8" s="611"/>
      <c r="VBM8" s="611"/>
      <c r="VBN8" s="611"/>
      <c r="VBO8" s="611"/>
      <c r="VBP8" s="611"/>
      <c r="VBQ8" s="611"/>
      <c r="VBR8" s="611"/>
      <c r="VBS8" s="611"/>
      <c r="VBT8" s="611"/>
      <c r="VBU8" s="611"/>
      <c r="VBV8" s="611"/>
      <c r="VBW8" s="611"/>
      <c r="VBX8" s="611"/>
      <c r="VBY8" s="611"/>
      <c r="VBZ8" s="611"/>
      <c r="VCA8" s="611"/>
      <c r="VCB8" s="611"/>
      <c r="VCC8" s="611"/>
      <c r="VCD8" s="611"/>
      <c r="VCE8" s="611"/>
      <c r="VCF8" s="611"/>
      <c r="VCG8" s="611"/>
      <c r="VCH8" s="611"/>
      <c r="VCI8" s="611"/>
      <c r="VCJ8" s="611"/>
      <c r="VCK8" s="611"/>
      <c r="VCL8" s="611"/>
      <c r="VCM8" s="611"/>
      <c r="VCN8" s="611"/>
      <c r="VCO8" s="611"/>
      <c r="VCP8" s="611"/>
      <c r="VCQ8" s="611"/>
      <c r="VCR8" s="611"/>
      <c r="VCS8" s="611"/>
      <c r="VCT8" s="611"/>
      <c r="VCU8" s="611"/>
      <c r="VCV8" s="611"/>
      <c r="VCW8" s="611"/>
      <c r="VCX8" s="611"/>
      <c r="VCY8" s="611"/>
      <c r="VCZ8" s="611"/>
      <c r="VDA8" s="611"/>
      <c r="VDB8" s="611"/>
      <c r="VDC8" s="611"/>
      <c r="VDD8" s="611"/>
      <c r="VDE8" s="611"/>
      <c r="VDF8" s="611"/>
      <c r="VDG8" s="611"/>
      <c r="VDH8" s="611"/>
      <c r="VDI8" s="611"/>
      <c r="VDJ8" s="611"/>
      <c r="VDK8" s="611"/>
      <c r="VDL8" s="611"/>
      <c r="VDM8" s="611"/>
      <c r="VDN8" s="611"/>
      <c r="VDO8" s="611"/>
      <c r="VDP8" s="611"/>
      <c r="VDQ8" s="611"/>
      <c r="VDR8" s="611"/>
      <c r="VDS8" s="611"/>
      <c r="VDT8" s="611"/>
      <c r="VDU8" s="611"/>
      <c r="VDV8" s="611"/>
      <c r="VDW8" s="611"/>
      <c r="VDX8" s="611"/>
      <c r="VDY8" s="611"/>
      <c r="VDZ8" s="611"/>
      <c r="VEA8" s="611"/>
      <c r="VEB8" s="611"/>
      <c r="VEC8" s="611"/>
      <c r="VED8" s="611"/>
      <c r="VEE8" s="611"/>
      <c r="VEF8" s="611"/>
      <c r="VEG8" s="611"/>
      <c r="VEH8" s="611"/>
      <c r="VEI8" s="611"/>
      <c r="VEJ8" s="611"/>
      <c r="VEK8" s="611"/>
      <c r="VEL8" s="611"/>
      <c r="VEM8" s="611"/>
      <c r="VEN8" s="611"/>
      <c r="VEO8" s="611"/>
      <c r="VEP8" s="611"/>
      <c r="VEQ8" s="611"/>
      <c r="VER8" s="611"/>
      <c r="VES8" s="611"/>
      <c r="VET8" s="611"/>
      <c r="VEU8" s="611"/>
      <c r="VEV8" s="611"/>
      <c r="VEW8" s="611"/>
      <c r="VEX8" s="611"/>
      <c r="VEY8" s="611"/>
      <c r="VEZ8" s="611"/>
      <c r="VFA8" s="611"/>
      <c r="VFB8" s="611"/>
      <c r="VFC8" s="611"/>
      <c r="VFD8" s="611"/>
      <c r="VFE8" s="611"/>
      <c r="VFF8" s="611"/>
      <c r="VFG8" s="611"/>
      <c r="VFH8" s="611"/>
      <c r="VFI8" s="611"/>
      <c r="VFJ8" s="611"/>
      <c r="VFK8" s="611"/>
      <c r="VFL8" s="611"/>
      <c r="VFM8" s="611"/>
      <c r="VFN8" s="611"/>
      <c r="VFO8" s="611"/>
      <c r="VFP8" s="611"/>
      <c r="VFQ8" s="611"/>
      <c r="VFR8" s="611"/>
      <c r="VFS8" s="611"/>
      <c r="VFT8" s="611"/>
      <c r="VFU8" s="611"/>
      <c r="VFV8" s="611"/>
      <c r="VFW8" s="611"/>
      <c r="VFX8" s="611"/>
      <c r="VFY8" s="611"/>
      <c r="VFZ8" s="611"/>
      <c r="VGA8" s="611"/>
      <c r="VGB8" s="611"/>
      <c r="VGC8" s="611"/>
      <c r="VGD8" s="611"/>
      <c r="VGE8" s="611"/>
      <c r="VGF8" s="611"/>
      <c r="VGG8" s="611"/>
      <c r="VGH8" s="611"/>
      <c r="VGI8" s="611"/>
      <c r="VGJ8" s="611"/>
      <c r="VGK8" s="611"/>
      <c r="VGL8" s="611"/>
      <c r="VGM8" s="611"/>
      <c r="VGN8" s="611"/>
      <c r="VGO8" s="611"/>
      <c r="VGP8" s="611"/>
      <c r="VGQ8" s="611"/>
      <c r="VGR8" s="611"/>
      <c r="VGS8" s="611"/>
      <c r="VGT8" s="611"/>
      <c r="VGU8" s="611"/>
      <c r="VGV8" s="611"/>
      <c r="VGW8" s="611"/>
      <c r="VGX8" s="611"/>
      <c r="VGY8" s="611"/>
      <c r="VGZ8" s="611"/>
      <c r="VHA8" s="611"/>
      <c r="VHB8" s="611"/>
      <c r="VHC8" s="611"/>
      <c r="VHD8" s="611"/>
      <c r="VHE8" s="611"/>
      <c r="VHF8" s="611"/>
      <c r="VHG8" s="611"/>
      <c r="VHH8" s="611"/>
      <c r="VHI8" s="611"/>
      <c r="VHJ8" s="611"/>
      <c r="VHK8" s="611"/>
      <c r="VHL8" s="611"/>
      <c r="VHM8" s="611"/>
      <c r="VHN8" s="611"/>
      <c r="VHO8" s="611"/>
      <c r="VHP8" s="611"/>
      <c r="VHQ8" s="611"/>
      <c r="VHR8" s="611"/>
      <c r="VHS8" s="611"/>
      <c r="VHT8" s="611"/>
      <c r="VHU8" s="611"/>
      <c r="VHV8" s="611"/>
      <c r="VHW8" s="611"/>
      <c r="VHX8" s="611"/>
      <c r="VHY8" s="611"/>
      <c r="VHZ8" s="611"/>
      <c r="VIA8" s="611"/>
      <c r="VIB8" s="611"/>
      <c r="VIC8" s="611"/>
      <c r="VID8" s="611"/>
      <c r="VIE8" s="611"/>
      <c r="VIF8" s="611"/>
      <c r="VIG8" s="611"/>
      <c r="VIH8" s="611"/>
      <c r="VII8" s="611"/>
      <c r="VIJ8" s="611"/>
      <c r="VIK8" s="611"/>
      <c r="VIL8" s="611"/>
      <c r="VIM8" s="611"/>
      <c r="VIN8" s="611"/>
      <c r="VIO8" s="611"/>
      <c r="VIP8" s="611"/>
      <c r="VIQ8" s="611"/>
      <c r="VIR8" s="611"/>
      <c r="VIS8" s="611"/>
      <c r="VIT8" s="611"/>
      <c r="VIU8" s="611"/>
      <c r="VIV8" s="611"/>
      <c r="VIW8" s="611"/>
      <c r="VIX8" s="611"/>
      <c r="VIY8" s="611"/>
      <c r="VIZ8" s="611"/>
      <c r="VJA8" s="611"/>
      <c r="VJB8" s="611"/>
      <c r="VJC8" s="611"/>
      <c r="VJD8" s="611"/>
      <c r="VJE8" s="611"/>
      <c r="VJF8" s="611"/>
      <c r="VJG8" s="611"/>
      <c r="VJH8" s="611"/>
      <c r="VJI8" s="611"/>
      <c r="VJJ8" s="611"/>
      <c r="VJK8" s="611"/>
      <c r="VJL8" s="611"/>
      <c r="VJM8" s="611"/>
      <c r="VJN8" s="611"/>
      <c r="VJO8" s="611"/>
      <c r="VJP8" s="611"/>
      <c r="VJQ8" s="611"/>
      <c r="VJR8" s="611"/>
      <c r="VJS8" s="611"/>
      <c r="VJT8" s="611"/>
      <c r="VJU8" s="611"/>
      <c r="VJV8" s="611"/>
      <c r="VJW8" s="611"/>
      <c r="VJX8" s="611"/>
      <c r="VJY8" s="611"/>
      <c r="VJZ8" s="611"/>
      <c r="VKA8" s="611"/>
      <c r="VKB8" s="611"/>
      <c r="VKC8" s="611"/>
      <c r="VKD8" s="611"/>
      <c r="VKE8" s="611"/>
      <c r="VKF8" s="611"/>
      <c r="VKG8" s="611"/>
      <c r="VKH8" s="611"/>
      <c r="VKI8" s="611"/>
      <c r="VKJ8" s="611"/>
      <c r="VKK8" s="611"/>
      <c r="VKL8" s="611"/>
      <c r="VKM8" s="611"/>
      <c r="VKN8" s="611"/>
      <c r="VKO8" s="611"/>
      <c r="VKP8" s="611"/>
      <c r="VKQ8" s="611"/>
      <c r="VKR8" s="611"/>
      <c r="VKS8" s="611"/>
      <c r="VKT8" s="611"/>
      <c r="VKU8" s="611"/>
      <c r="VKV8" s="611"/>
      <c r="VKW8" s="611"/>
      <c r="VKX8" s="611"/>
      <c r="VKY8" s="611"/>
      <c r="VKZ8" s="611"/>
      <c r="VLA8" s="611"/>
      <c r="VLB8" s="611"/>
      <c r="VLC8" s="611"/>
      <c r="VLD8" s="611"/>
      <c r="VLE8" s="611"/>
      <c r="VLF8" s="611"/>
      <c r="VLG8" s="611"/>
      <c r="VLH8" s="611"/>
      <c r="VLI8" s="611"/>
      <c r="VLJ8" s="611"/>
      <c r="VLK8" s="611"/>
      <c r="VLL8" s="611"/>
      <c r="VLM8" s="611"/>
      <c r="VLN8" s="611"/>
      <c r="VLO8" s="611"/>
      <c r="VLP8" s="611"/>
      <c r="VLQ8" s="611"/>
      <c r="VLR8" s="611"/>
      <c r="VLS8" s="611"/>
      <c r="VLT8" s="611"/>
      <c r="VLU8" s="611"/>
      <c r="VLV8" s="611"/>
      <c r="VLW8" s="611"/>
      <c r="VLX8" s="611"/>
      <c r="VLY8" s="611"/>
      <c r="VLZ8" s="611"/>
      <c r="VMA8" s="611"/>
      <c r="VMB8" s="611"/>
      <c r="VMC8" s="611"/>
      <c r="VMD8" s="611"/>
      <c r="VME8" s="611"/>
      <c r="VMF8" s="611"/>
      <c r="VMG8" s="611"/>
      <c r="VMH8" s="611"/>
      <c r="VMI8" s="611"/>
      <c r="VMJ8" s="611"/>
      <c r="VMK8" s="611"/>
      <c r="VML8" s="611"/>
      <c r="VMM8" s="611"/>
      <c r="VMN8" s="611"/>
      <c r="VMO8" s="611"/>
      <c r="VMP8" s="611"/>
      <c r="VMQ8" s="611"/>
      <c r="VMR8" s="611"/>
      <c r="VMS8" s="611"/>
      <c r="VMT8" s="611"/>
      <c r="VMU8" s="611"/>
      <c r="VMV8" s="611"/>
      <c r="VMW8" s="611"/>
      <c r="VMX8" s="611"/>
      <c r="VMY8" s="611"/>
      <c r="VMZ8" s="611"/>
      <c r="VNA8" s="611"/>
      <c r="VNB8" s="611"/>
      <c r="VNC8" s="611"/>
      <c r="VND8" s="611"/>
      <c r="VNE8" s="611"/>
      <c r="VNF8" s="611"/>
      <c r="VNG8" s="611"/>
      <c r="VNH8" s="611"/>
      <c r="VNI8" s="611"/>
      <c r="VNJ8" s="611"/>
      <c r="VNK8" s="611"/>
      <c r="VNL8" s="611"/>
      <c r="VNM8" s="611"/>
      <c r="VNN8" s="611"/>
      <c r="VNO8" s="611"/>
      <c r="VNP8" s="611"/>
      <c r="VNQ8" s="611"/>
      <c r="VNR8" s="611"/>
      <c r="VNS8" s="611"/>
      <c r="VNT8" s="611"/>
      <c r="VNU8" s="611"/>
      <c r="VNV8" s="611"/>
      <c r="VNW8" s="611"/>
      <c r="VNX8" s="611"/>
      <c r="VNY8" s="611"/>
      <c r="VNZ8" s="611"/>
      <c r="VOA8" s="611"/>
      <c r="VOB8" s="611"/>
      <c r="VOC8" s="611"/>
      <c r="VOD8" s="611"/>
      <c r="VOE8" s="611"/>
      <c r="VOF8" s="611"/>
      <c r="VOG8" s="611"/>
      <c r="VOH8" s="611"/>
      <c r="VOI8" s="611"/>
      <c r="VOJ8" s="611"/>
      <c r="VOK8" s="611"/>
      <c r="VOL8" s="611"/>
      <c r="VOM8" s="611"/>
      <c r="VON8" s="611"/>
      <c r="VOO8" s="611"/>
      <c r="VOP8" s="611"/>
      <c r="VOQ8" s="611"/>
      <c r="VOR8" s="611"/>
      <c r="VOS8" s="611"/>
      <c r="VOT8" s="611"/>
      <c r="VOU8" s="611"/>
      <c r="VOV8" s="611"/>
      <c r="VOW8" s="611"/>
      <c r="VOX8" s="611"/>
      <c r="VOY8" s="611"/>
      <c r="VOZ8" s="611"/>
      <c r="VPA8" s="611"/>
      <c r="VPB8" s="611"/>
      <c r="VPC8" s="611"/>
      <c r="VPD8" s="611"/>
      <c r="VPE8" s="611"/>
      <c r="VPF8" s="611"/>
      <c r="VPG8" s="611"/>
      <c r="VPH8" s="611"/>
      <c r="VPI8" s="611"/>
      <c r="VPJ8" s="611"/>
      <c r="VPK8" s="611"/>
      <c r="VPL8" s="611"/>
      <c r="VPM8" s="611"/>
      <c r="VPN8" s="611"/>
      <c r="VPO8" s="611"/>
      <c r="VPP8" s="611"/>
      <c r="VPQ8" s="611"/>
      <c r="VPR8" s="611"/>
      <c r="VPS8" s="611"/>
      <c r="VPT8" s="611"/>
      <c r="VPU8" s="611"/>
      <c r="VPV8" s="611"/>
      <c r="VPW8" s="611"/>
      <c r="VPX8" s="611"/>
      <c r="VPY8" s="611"/>
      <c r="VPZ8" s="611"/>
      <c r="VQA8" s="611"/>
      <c r="VQB8" s="611"/>
      <c r="VQC8" s="611"/>
      <c r="VQD8" s="611"/>
      <c r="VQE8" s="611"/>
      <c r="VQF8" s="611"/>
      <c r="VQG8" s="611"/>
      <c r="VQH8" s="611"/>
      <c r="VQI8" s="611"/>
      <c r="VQJ8" s="611"/>
      <c r="VQK8" s="611"/>
      <c r="VQL8" s="611"/>
      <c r="VQM8" s="611"/>
      <c r="VQN8" s="611"/>
      <c r="VQO8" s="611"/>
      <c r="VQP8" s="611"/>
      <c r="VQQ8" s="611"/>
      <c r="VQR8" s="611"/>
      <c r="VQS8" s="611"/>
      <c r="VQT8" s="611"/>
      <c r="VQU8" s="611"/>
      <c r="VQV8" s="611"/>
      <c r="VQW8" s="611"/>
      <c r="VQX8" s="611"/>
      <c r="VQY8" s="611"/>
      <c r="VQZ8" s="611"/>
      <c r="VRA8" s="611"/>
      <c r="VRB8" s="611"/>
      <c r="VRC8" s="611"/>
      <c r="VRD8" s="611"/>
      <c r="VRE8" s="611"/>
      <c r="VRF8" s="611"/>
      <c r="VRG8" s="611"/>
      <c r="VRH8" s="611"/>
      <c r="VRI8" s="611"/>
      <c r="VRJ8" s="611"/>
      <c r="VRK8" s="611"/>
      <c r="VRL8" s="611"/>
      <c r="VRM8" s="611"/>
      <c r="VRN8" s="611"/>
      <c r="VRO8" s="611"/>
      <c r="VRP8" s="611"/>
      <c r="VRQ8" s="611"/>
      <c r="VRR8" s="611"/>
      <c r="VRS8" s="611"/>
      <c r="VRT8" s="611"/>
      <c r="VRU8" s="611"/>
      <c r="VRV8" s="611"/>
      <c r="VRW8" s="611"/>
      <c r="VRX8" s="611"/>
      <c r="VRY8" s="611"/>
      <c r="VRZ8" s="611"/>
      <c r="VSA8" s="611"/>
      <c r="VSB8" s="611"/>
      <c r="VSC8" s="611"/>
      <c r="VSD8" s="611"/>
      <c r="VSE8" s="611"/>
      <c r="VSF8" s="611"/>
      <c r="VSG8" s="611"/>
      <c r="VSH8" s="611"/>
      <c r="VSI8" s="611"/>
      <c r="VSJ8" s="611"/>
      <c r="VSK8" s="611"/>
      <c r="VSL8" s="611"/>
      <c r="VSM8" s="611"/>
      <c r="VSN8" s="611"/>
      <c r="VSO8" s="611"/>
      <c r="VSP8" s="611"/>
      <c r="VSQ8" s="611"/>
      <c r="VSR8" s="611"/>
      <c r="VSS8" s="611"/>
      <c r="VST8" s="611"/>
      <c r="VSU8" s="611"/>
      <c r="VSV8" s="611"/>
      <c r="VSW8" s="611"/>
      <c r="VSX8" s="611"/>
      <c r="VSY8" s="611"/>
      <c r="VSZ8" s="611"/>
      <c r="VTA8" s="611"/>
      <c r="VTB8" s="611"/>
      <c r="VTC8" s="611"/>
      <c r="VTD8" s="611"/>
      <c r="VTE8" s="611"/>
      <c r="VTF8" s="611"/>
      <c r="VTG8" s="611"/>
      <c r="VTH8" s="611"/>
      <c r="VTI8" s="611"/>
      <c r="VTJ8" s="611"/>
      <c r="VTK8" s="611"/>
      <c r="VTL8" s="611"/>
      <c r="VTM8" s="611"/>
      <c r="VTN8" s="611"/>
      <c r="VTO8" s="611"/>
      <c r="VTP8" s="611"/>
      <c r="VTQ8" s="611"/>
      <c r="VTR8" s="611"/>
      <c r="VTS8" s="611"/>
      <c r="VTT8" s="611"/>
      <c r="VTU8" s="611"/>
      <c r="VTV8" s="611"/>
      <c r="VTW8" s="611"/>
      <c r="VTX8" s="611"/>
      <c r="VTY8" s="611"/>
      <c r="VTZ8" s="611"/>
      <c r="VUA8" s="611"/>
      <c r="VUB8" s="611"/>
      <c r="VUC8" s="611"/>
      <c r="VUD8" s="611"/>
      <c r="VUE8" s="611"/>
      <c r="VUF8" s="611"/>
      <c r="VUG8" s="611"/>
      <c r="VUH8" s="611"/>
      <c r="VUI8" s="611"/>
      <c r="VUJ8" s="611"/>
      <c r="VUK8" s="611"/>
      <c r="VUL8" s="611"/>
      <c r="VUM8" s="611"/>
      <c r="VUN8" s="611"/>
      <c r="VUO8" s="611"/>
      <c r="VUP8" s="611"/>
      <c r="VUQ8" s="611"/>
      <c r="VUR8" s="611"/>
      <c r="VUS8" s="611"/>
      <c r="VUT8" s="611"/>
      <c r="VUU8" s="611"/>
      <c r="VUV8" s="611"/>
      <c r="VUW8" s="611"/>
      <c r="VUX8" s="611"/>
      <c r="VUY8" s="611"/>
      <c r="VUZ8" s="611"/>
      <c r="VVA8" s="611"/>
      <c r="VVB8" s="611"/>
      <c r="VVC8" s="611"/>
      <c r="VVD8" s="611"/>
      <c r="VVE8" s="611"/>
      <c r="VVF8" s="611"/>
      <c r="VVG8" s="611"/>
      <c r="VVH8" s="611"/>
      <c r="VVI8" s="611"/>
      <c r="VVJ8" s="611"/>
      <c r="VVK8" s="611"/>
      <c r="VVL8" s="611"/>
      <c r="VVM8" s="611"/>
      <c r="VVN8" s="611"/>
      <c r="VVO8" s="611"/>
      <c r="VVP8" s="611"/>
      <c r="VVQ8" s="611"/>
      <c r="VVR8" s="611"/>
      <c r="VVS8" s="611"/>
      <c r="VVT8" s="611"/>
      <c r="VVU8" s="611"/>
      <c r="VVV8" s="611"/>
      <c r="VVW8" s="611"/>
      <c r="VVX8" s="611"/>
      <c r="VVY8" s="611"/>
      <c r="VVZ8" s="611"/>
      <c r="VWA8" s="611"/>
      <c r="VWB8" s="611"/>
      <c r="VWC8" s="611"/>
      <c r="VWD8" s="611"/>
      <c r="VWE8" s="611"/>
      <c r="VWF8" s="611"/>
      <c r="VWG8" s="611"/>
      <c r="VWH8" s="611"/>
      <c r="VWI8" s="611"/>
      <c r="VWJ8" s="611"/>
      <c r="VWK8" s="611"/>
      <c r="VWL8" s="611"/>
      <c r="VWM8" s="611"/>
      <c r="VWN8" s="611"/>
      <c r="VWO8" s="611"/>
      <c r="VWP8" s="611"/>
      <c r="VWQ8" s="611"/>
      <c r="VWR8" s="611"/>
      <c r="VWS8" s="611"/>
      <c r="VWT8" s="611"/>
      <c r="VWU8" s="611"/>
      <c r="VWV8" s="611"/>
      <c r="VWW8" s="611"/>
      <c r="VWX8" s="611"/>
      <c r="VWY8" s="611"/>
      <c r="VWZ8" s="611"/>
      <c r="VXA8" s="611"/>
      <c r="VXB8" s="611"/>
      <c r="VXC8" s="611"/>
      <c r="VXD8" s="611"/>
      <c r="VXE8" s="611"/>
      <c r="VXF8" s="611"/>
      <c r="VXG8" s="611"/>
      <c r="VXH8" s="611"/>
      <c r="VXI8" s="611"/>
      <c r="VXJ8" s="611"/>
      <c r="VXK8" s="611"/>
      <c r="VXL8" s="611"/>
      <c r="VXM8" s="611"/>
      <c r="VXN8" s="611"/>
      <c r="VXO8" s="611"/>
      <c r="VXP8" s="611"/>
      <c r="VXQ8" s="611"/>
      <c r="VXR8" s="611"/>
      <c r="VXS8" s="611"/>
      <c r="VXT8" s="611"/>
      <c r="VXU8" s="611"/>
      <c r="VXV8" s="611"/>
      <c r="VXW8" s="611"/>
      <c r="VXX8" s="611"/>
      <c r="VXY8" s="611"/>
      <c r="VXZ8" s="611"/>
      <c r="VYA8" s="611"/>
      <c r="VYB8" s="611"/>
      <c r="VYC8" s="611"/>
      <c r="VYD8" s="611"/>
      <c r="VYE8" s="611"/>
      <c r="VYF8" s="611"/>
      <c r="VYG8" s="611"/>
      <c r="VYH8" s="611"/>
      <c r="VYI8" s="611"/>
      <c r="VYJ8" s="611"/>
      <c r="VYK8" s="611"/>
      <c r="VYL8" s="611"/>
      <c r="VYM8" s="611"/>
      <c r="VYN8" s="611"/>
      <c r="VYO8" s="611"/>
      <c r="VYP8" s="611"/>
      <c r="VYQ8" s="611"/>
      <c r="VYR8" s="611"/>
      <c r="VYS8" s="611"/>
      <c r="VYT8" s="611"/>
      <c r="VYU8" s="611"/>
      <c r="VYV8" s="611"/>
      <c r="VYW8" s="611"/>
      <c r="VYX8" s="611"/>
      <c r="VYY8" s="611"/>
      <c r="VYZ8" s="611"/>
      <c r="VZA8" s="611"/>
      <c r="VZB8" s="611"/>
      <c r="VZC8" s="611"/>
      <c r="VZD8" s="611"/>
      <c r="VZE8" s="611"/>
      <c r="VZF8" s="611"/>
      <c r="VZG8" s="611"/>
      <c r="VZH8" s="611"/>
      <c r="VZI8" s="611"/>
      <c r="VZJ8" s="611"/>
      <c r="VZK8" s="611"/>
      <c r="VZL8" s="611"/>
      <c r="VZM8" s="611"/>
      <c r="VZN8" s="611"/>
      <c r="VZO8" s="611"/>
      <c r="VZP8" s="611"/>
      <c r="VZQ8" s="611"/>
      <c r="VZR8" s="611"/>
      <c r="VZS8" s="611"/>
      <c r="VZT8" s="611"/>
      <c r="VZU8" s="611"/>
      <c r="VZV8" s="611"/>
      <c r="VZW8" s="611"/>
      <c r="VZX8" s="611"/>
      <c r="VZY8" s="611"/>
      <c r="VZZ8" s="611"/>
      <c r="WAA8" s="611"/>
      <c r="WAB8" s="611"/>
      <c r="WAC8" s="611"/>
      <c r="WAD8" s="611"/>
      <c r="WAE8" s="611"/>
      <c r="WAF8" s="611"/>
      <c r="WAG8" s="611"/>
      <c r="WAH8" s="611"/>
      <c r="WAI8" s="611"/>
      <c r="WAJ8" s="611"/>
      <c r="WAK8" s="611"/>
      <c r="WAL8" s="611"/>
      <c r="WAM8" s="611"/>
      <c r="WAN8" s="611"/>
      <c r="WAO8" s="611"/>
      <c r="WAP8" s="611"/>
      <c r="WAQ8" s="611"/>
      <c r="WAR8" s="611"/>
      <c r="WAS8" s="611"/>
      <c r="WAT8" s="611"/>
      <c r="WAU8" s="611"/>
      <c r="WAV8" s="611"/>
      <c r="WAW8" s="611"/>
      <c r="WAX8" s="611"/>
      <c r="WAY8" s="611"/>
      <c r="WAZ8" s="611"/>
      <c r="WBA8" s="611"/>
      <c r="WBB8" s="611"/>
      <c r="WBC8" s="611"/>
      <c r="WBD8" s="611"/>
      <c r="WBE8" s="611"/>
      <c r="WBF8" s="611"/>
      <c r="WBG8" s="611"/>
      <c r="WBH8" s="611"/>
      <c r="WBI8" s="611"/>
      <c r="WBJ8" s="611"/>
      <c r="WBK8" s="611"/>
      <c r="WBL8" s="611"/>
      <c r="WBM8" s="611"/>
      <c r="WBN8" s="611"/>
      <c r="WBO8" s="611"/>
      <c r="WBP8" s="611"/>
      <c r="WBQ8" s="611"/>
      <c r="WBR8" s="611"/>
      <c r="WBS8" s="611"/>
      <c r="WBT8" s="611"/>
      <c r="WBU8" s="611"/>
      <c r="WBV8" s="611"/>
      <c r="WBW8" s="611"/>
      <c r="WBX8" s="611"/>
      <c r="WBY8" s="611"/>
      <c r="WBZ8" s="611"/>
      <c r="WCA8" s="611"/>
      <c r="WCB8" s="611"/>
      <c r="WCC8" s="611"/>
      <c r="WCD8" s="611"/>
      <c r="WCE8" s="611"/>
      <c r="WCF8" s="611"/>
      <c r="WCG8" s="611"/>
      <c r="WCH8" s="611"/>
      <c r="WCI8" s="611"/>
      <c r="WCJ8" s="611"/>
      <c r="WCK8" s="611"/>
      <c r="WCL8" s="611"/>
      <c r="WCM8" s="611"/>
      <c r="WCN8" s="611"/>
      <c r="WCO8" s="611"/>
      <c r="WCP8" s="611"/>
      <c r="WCQ8" s="611"/>
      <c r="WCR8" s="611"/>
      <c r="WCS8" s="611"/>
      <c r="WCT8" s="611"/>
      <c r="WCU8" s="611"/>
      <c r="WCV8" s="611"/>
      <c r="WCW8" s="611"/>
      <c r="WCX8" s="611"/>
      <c r="WCY8" s="611"/>
      <c r="WCZ8" s="611"/>
      <c r="WDA8" s="611"/>
      <c r="WDB8" s="611"/>
      <c r="WDC8" s="611"/>
      <c r="WDD8" s="611"/>
      <c r="WDE8" s="611"/>
      <c r="WDF8" s="611"/>
      <c r="WDG8" s="611"/>
      <c r="WDH8" s="611"/>
      <c r="WDI8" s="611"/>
      <c r="WDJ8" s="611"/>
      <c r="WDK8" s="611"/>
      <c r="WDL8" s="611"/>
      <c r="WDM8" s="611"/>
      <c r="WDN8" s="611"/>
      <c r="WDO8" s="611"/>
      <c r="WDP8" s="611"/>
      <c r="WDQ8" s="611"/>
      <c r="WDR8" s="611"/>
      <c r="WDS8" s="611"/>
      <c r="WDT8" s="611"/>
      <c r="WDU8" s="611"/>
      <c r="WDV8" s="611"/>
      <c r="WDW8" s="611"/>
      <c r="WDX8" s="611"/>
      <c r="WDY8" s="611"/>
      <c r="WDZ8" s="611"/>
      <c r="WEA8" s="611"/>
      <c r="WEB8" s="611"/>
      <c r="WEC8" s="611"/>
      <c r="WED8" s="611"/>
      <c r="WEE8" s="611"/>
      <c r="WEF8" s="611"/>
      <c r="WEG8" s="611"/>
      <c r="WEH8" s="611"/>
      <c r="WEI8" s="611"/>
      <c r="WEJ8" s="611"/>
      <c r="WEK8" s="611"/>
      <c r="WEL8" s="611"/>
      <c r="WEM8" s="611"/>
      <c r="WEN8" s="611"/>
      <c r="WEO8" s="611"/>
      <c r="WEP8" s="611"/>
      <c r="WEQ8" s="611"/>
      <c r="WER8" s="611"/>
      <c r="WES8" s="611"/>
      <c r="WET8" s="611"/>
      <c r="WEU8" s="611"/>
      <c r="WEV8" s="611"/>
      <c r="WEW8" s="611"/>
      <c r="WEX8" s="611"/>
      <c r="WEY8" s="611"/>
      <c r="WEZ8" s="611"/>
      <c r="WFA8" s="611"/>
      <c r="WFB8" s="611"/>
      <c r="WFC8" s="611"/>
      <c r="WFD8" s="611"/>
      <c r="WFE8" s="611"/>
      <c r="WFF8" s="611"/>
      <c r="WFG8" s="611"/>
      <c r="WFH8" s="611"/>
      <c r="WFI8" s="611"/>
      <c r="WFJ8" s="611"/>
      <c r="WFK8" s="611"/>
      <c r="WFL8" s="611"/>
      <c r="WFM8" s="611"/>
      <c r="WFN8" s="611"/>
      <c r="WFO8" s="611"/>
      <c r="WFP8" s="611"/>
      <c r="WFQ8" s="611"/>
      <c r="WFR8" s="611"/>
      <c r="WFS8" s="611"/>
      <c r="WFT8" s="611"/>
      <c r="WFU8" s="611"/>
      <c r="WFV8" s="611"/>
      <c r="WFW8" s="611"/>
      <c r="WFX8" s="611"/>
      <c r="WFY8" s="611"/>
      <c r="WFZ8" s="611"/>
      <c r="WGA8" s="611"/>
      <c r="WGB8" s="611"/>
      <c r="WGC8" s="611"/>
      <c r="WGD8" s="611"/>
      <c r="WGE8" s="611"/>
      <c r="WGF8" s="611"/>
      <c r="WGG8" s="611"/>
      <c r="WGH8" s="611"/>
      <c r="WGI8" s="611"/>
      <c r="WGJ8" s="611"/>
      <c r="WGK8" s="611"/>
      <c r="WGL8" s="611"/>
      <c r="WGM8" s="611"/>
      <c r="WGN8" s="611"/>
      <c r="WGO8" s="611"/>
      <c r="WGP8" s="611"/>
      <c r="WGQ8" s="611"/>
      <c r="WGR8" s="611"/>
      <c r="WGS8" s="611"/>
      <c r="WGT8" s="611"/>
      <c r="WGU8" s="611"/>
      <c r="WGV8" s="611"/>
      <c r="WGW8" s="611"/>
      <c r="WGX8" s="611"/>
      <c r="WGY8" s="611"/>
      <c r="WGZ8" s="611"/>
      <c r="WHA8" s="611"/>
      <c r="WHB8" s="611"/>
      <c r="WHC8" s="611"/>
      <c r="WHD8" s="611"/>
      <c r="WHE8" s="611"/>
      <c r="WHF8" s="611"/>
      <c r="WHG8" s="611"/>
      <c r="WHH8" s="611"/>
      <c r="WHI8" s="611"/>
      <c r="WHJ8" s="611"/>
      <c r="WHK8" s="611"/>
      <c r="WHL8" s="611"/>
      <c r="WHM8" s="611"/>
      <c r="WHN8" s="611"/>
      <c r="WHO8" s="611"/>
      <c r="WHP8" s="611"/>
      <c r="WHQ8" s="611"/>
      <c r="WHR8" s="611"/>
      <c r="WHS8" s="611"/>
      <c r="WHT8" s="611"/>
      <c r="WHU8" s="611"/>
      <c r="WHV8" s="611"/>
      <c r="WHW8" s="611"/>
      <c r="WHX8" s="611"/>
      <c r="WHY8" s="611"/>
      <c r="WHZ8" s="611"/>
      <c r="WIA8" s="611"/>
      <c r="WIB8" s="611"/>
      <c r="WIC8" s="611"/>
      <c r="WID8" s="611"/>
      <c r="WIE8" s="611"/>
      <c r="WIF8" s="611"/>
      <c r="WIG8" s="611"/>
      <c r="WIH8" s="611"/>
      <c r="WII8" s="611"/>
      <c r="WIJ8" s="611"/>
      <c r="WIK8" s="611"/>
      <c r="WIL8" s="611"/>
      <c r="WIM8" s="611"/>
      <c r="WIN8" s="611"/>
      <c r="WIO8" s="611"/>
      <c r="WIP8" s="611"/>
      <c r="WIQ8" s="611"/>
      <c r="WIR8" s="611"/>
      <c r="WIS8" s="611"/>
      <c r="WIT8" s="611"/>
      <c r="WIU8" s="611"/>
      <c r="WIV8" s="611"/>
      <c r="WIW8" s="611"/>
      <c r="WIX8" s="611"/>
      <c r="WIY8" s="611"/>
      <c r="WIZ8" s="611"/>
      <c r="WJA8" s="611"/>
      <c r="WJB8" s="611"/>
      <c r="WJC8" s="611"/>
      <c r="WJD8" s="611"/>
      <c r="WJE8" s="611"/>
      <c r="WJF8" s="611"/>
      <c r="WJG8" s="611"/>
      <c r="WJH8" s="611"/>
      <c r="WJI8" s="611"/>
      <c r="WJJ8" s="611"/>
      <c r="WJK8" s="611"/>
      <c r="WJL8" s="611"/>
      <c r="WJM8" s="611"/>
      <c r="WJN8" s="611"/>
      <c r="WJO8" s="611"/>
      <c r="WJP8" s="611"/>
      <c r="WJQ8" s="611"/>
      <c r="WJR8" s="611"/>
      <c r="WJS8" s="611"/>
      <c r="WJT8" s="611"/>
      <c r="WJU8" s="611"/>
      <c r="WJV8" s="611"/>
      <c r="WJW8" s="611"/>
      <c r="WJX8" s="611"/>
      <c r="WJY8" s="611"/>
      <c r="WJZ8" s="611"/>
      <c r="WKA8" s="611"/>
      <c r="WKB8" s="611"/>
      <c r="WKC8" s="611"/>
      <c r="WKD8" s="611"/>
      <c r="WKE8" s="611"/>
      <c r="WKF8" s="611"/>
      <c r="WKG8" s="611"/>
      <c r="WKH8" s="611"/>
      <c r="WKI8" s="611"/>
      <c r="WKJ8" s="611"/>
      <c r="WKK8" s="611"/>
      <c r="WKL8" s="611"/>
      <c r="WKM8" s="611"/>
      <c r="WKN8" s="611"/>
      <c r="WKO8" s="611"/>
      <c r="WKP8" s="611"/>
      <c r="WKQ8" s="611"/>
      <c r="WKR8" s="611"/>
      <c r="WKS8" s="611"/>
      <c r="WKT8" s="611"/>
      <c r="WKU8" s="611"/>
      <c r="WKV8" s="611"/>
      <c r="WKW8" s="611"/>
      <c r="WKX8" s="611"/>
      <c r="WKY8" s="611"/>
      <c r="WKZ8" s="611"/>
      <c r="WLA8" s="611"/>
      <c r="WLB8" s="611"/>
      <c r="WLC8" s="611"/>
      <c r="WLD8" s="611"/>
      <c r="WLE8" s="611"/>
      <c r="WLF8" s="611"/>
      <c r="WLG8" s="611"/>
      <c r="WLH8" s="611"/>
      <c r="WLI8" s="611"/>
      <c r="WLJ8" s="611"/>
      <c r="WLK8" s="611"/>
      <c r="WLL8" s="611"/>
      <c r="WLM8" s="611"/>
      <c r="WLN8" s="611"/>
      <c r="WLO8" s="611"/>
      <c r="WLP8" s="611"/>
      <c r="WLQ8" s="611"/>
      <c r="WLR8" s="611"/>
      <c r="WLS8" s="611"/>
      <c r="WLT8" s="611"/>
      <c r="WLU8" s="611"/>
      <c r="WLV8" s="611"/>
      <c r="WLW8" s="611"/>
      <c r="WLX8" s="611"/>
      <c r="WLY8" s="611"/>
      <c r="WLZ8" s="611"/>
      <c r="WMA8" s="611"/>
      <c r="WMB8" s="611"/>
      <c r="WMC8" s="611"/>
      <c r="WMD8" s="611"/>
      <c r="WME8" s="611"/>
      <c r="WMF8" s="611"/>
      <c r="WMG8" s="611"/>
      <c r="WMH8" s="611"/>
      <c r="WMI8" s="611"/>
      <c r="WMJ8" s="611"/>
      <c r="WMK8" s="611"/>
      <c r="WML8" s="611"/>
      <c r="WMM8" s="611"/>
      <c r="WMN8" s="611"/>
      <c r="WMO8" s="611"/>
      <c r="WMP8" s="611"/>
      <c r="WMQ8" s="611"/>
      <c r="WMR8" s="611"/>
      <c r="WMS8" s="611"/>
      <c r="WMT8" s="611"/>
      <c r="WMU8" s="611"/>
      <c r="WMV8" s="611"/>
      <c r="WMW8" s="611"/>
      <c r="WMX8" s="611"/>
      <c r="WMY8" s="611"/>
      <c r="WMZ8" s="611"/>
      <c r="WNA8" s="611"/>
      <c r="WNB8" s="611"/>
      <c r="WNC8" s="611"/>
      <c r="WND8" s="611"/>
      <c r="WNE8" s="611"/>
      <c r="WNF8" s="611"/>
      <c r="WNG8" s="611"/>
      <c r="WNH8" s="611"/>
      <c r="WNI8" s="611"/>
      <c r="WNJ8" s="611"/>
      <c r="WNK8" s="611"/>
      <c r="WNL8" s="611"/>
      <c r="WNM8" s="611"/>
      <c r="WNN8" s="611"/>
      <c r="WNO8" s="611"/>
      <c r="WNP8" s="611"/>
      <c r="WNQ8" s="611"/>
      <c r="WNR8" s="611"/>
      <c r="WNS8" s="611"/>
      <c r="WNT8" s="611"/>
      <c r="WNU8" s="611"/>
      <c r="WNV8" s="611"/>
      <c r="WNW8" s="611"/>
      <c r="WNX8" s="611"/>
      <c r="WNY8" s="611"/>
      <c r="WNZ8" s="611"/>
      <c r="WOA8" s="611"/>
      <c r="WOB8" s="611"/>
      <c r="WOC8" s="611"/>
      <c r="WOD8" s="611"/>
      <c r="WOE8" s="611"/>
      <c r="WOF8" s="611"/>
      <c r="WOG8" s="611"/>
      <c r="WOH8" s="611"/>
      <c r="WOI8" s="611"/>
      <c r="WOJ8" s="611"/>
      <c r="WOK8" s="611"/>
      <c r="WOL8" s="611"/>
      <c r="WOM8" s="611"/>
      <c r="WON8" s="611"/>
      <c r="WOO8" s="611"/>
      <c r="WOP8" s="611"/>
      <c r="WOQ8" s="611"/>
      <c r="WOR8" s="611"/>
      <c r="WOS8" s="611"/>
      <c r="WOT8" s="611"/>
      <c r="WOU8" s="611"/>
      <c r="WOV8" s="611"/>
      <c r="WOW8" s="611"/>
      <c r="WOX8" s="611"/>
      <c r="WOY8" s="611"/>
      <c r="WOZ8" s="611"/>
      <c r="WPA8" s="611"/>
      <c r="WPB8" s="611"/>
      <c r="WPC8" s="611"/>
      <c r="WPD8" s="611"/>
      <c r="WPE8" s="611"/>
      <c r="WPF8" s="611"/>
      <c r="WPG8" s="611"/>
      <c r="WPH8" s="611"/>
      <c r="WPI8" s="611"/>
      <c r="WPJ8" s="611"/>
      <c r="WPK8" s="611"/>
      <c r="WPL8" s="611"/>
      <c r="WPM8" s="611"/>
      <c r="WPN8" s="611"/>
      <c r="WPO8" s="611"/>
      <c r="WPP8" s="611"/>
      <c r="WPQ8" s="611"/>
      <c r="WPR8" s="611"/>
      <c r="WPS8" s="611"/>
      <c r="WPT8" s="611"/>
      <c r="WPU8" s="611"/>
      <c r="WPV8" s="611"/>
      <c r="WPW8" s="611"/>
      <c r="WPX8" s="611"/>
      <c r="WPY8" s="611"/>
      <c r="WPZ8" s="611"/>
      <c r="WQA8" s="611"/>
      <c r="WQB8" s="611"/>
      <c r="WQC8" s="611"/>
      <c r="WQD8" s="611"/>
      <c r="WQE8" s="611"/>
      <c r="WQF8" s="611"/>
      <c r="WQG8" s="611"/>
      <c r="WQH8" s="611"/>
      <c r="WQI8" s="611"/>
      <c r="WQJ8" s="611"/>
      <c r="WQK8" s="611"/>
      <c r="WQL8" s="611"/>
      <c r="WQM8" s="611"/>
      <c r="WQN8" s="611"/>
      <c r="WQO8" s="611"/>
      <c r="WQP8" s="611"/>
      <c r="WQQ8" s="611"/>
      <c r="WQR8" s="611"/>
      <c r="WQS8" s="611"/>
      <c r="WQT8" s="611"/>
      <c r="WQU8" s="611"/>
      <c r="WQV8" s="611"/>
      <c r="WQW8" s="611"/>
      <c r="WQX8" s="611"/>
      <c r="WQY8" s="611"/>
      <c r="WQZ8" s="611"/>
      <c r="WRA8" s="611"/>
      <c r="WRB8" s="611"/>
      <c r="WRC8" s="611"/>
      <c r="WRD8" s="611"/>
      <c r="WRE8" s="611"/>
      <c r="WRF8" s="611"/>
      <c r="WRG8" s="611"/>
      <c r="WRH8" s="611"/>
      <c r="WRI8" s="611"/>
      <c r="WRJ8" s="611"/>
      <c r="WRK8" s="611"/>
      <c r="WRL8" s="611"/>
      <c r="WRM8" s="611"/>
      <c r="WRN8" s="611"/>
      <c r="WRO8" s="611"/>
      <c r="WRP8" s="611"/>
      <c r="WRQ8" s="611"/>
      <c r="WRR8" s="611"/>
      <c r="WRS8" s="611"/>
      <c r="WRT8" s="611"/>
      <c r="WRU8" s="611"/>
      <c r="WRV8" s="611"/>
      <c r="WRW8" s="611"/>
      <c r="WRX8" s="611"/>
      <c r="WRY8" s="611"/>
      <c r="WRZ8" s="611"/>
      <c r="WSA8" s="611"/>
      <c r="WSB8" s="611"/>
      <c r="WSC8" s="611"/>
      <c r="WSD8" s="611"/>
      <c r="WSE8" s="611"/>
      <c r="WSF8" s="611"/>
      <c r="WSG8" s="611"/>
      <c r="WSH8" s="611"/>
      <c r="WSI8" s="611"/>
      <c r="WSJ8" s="611"/>
      <c r="WSK8" s="611"/>
      <c r="WSL8" s="611"/>
      <c r="WSM8" s="611"/>
      <c r="WSN8" s="611"/>
      <c r="WSO8" s="611"/>
      <c r="WSP8" s="611"/>
      <c r="WSQ8" s="611"/>
      <c r="WSR8" s="611"/>
      <c r="WSS8" s="611"/>
      <c r="WST8" s="611"/>
      <c r="WSU8" s="611"/>
      <c r="WSV8" s="611"/>
      <c r="WSW8" s="611"/>
      <c r="WSX8" s="611"/>
      <c r="WSY8" s="611"/>
      <c r="WSZ8" s="611"/>
      <c r="WTA8" s="611"/>
      <c r="WTB8" s="611"/>
      <c r="WTC8" s="611"/>
      <c r="WTD8" s="611"/>
      <c r="WTE8" s="611"/>
      <c r="WTF8" s="611"/>
      <c r="WTG8" s="611"/>
      <c r="WTH8" s="611"/>
      <c r="WTI8" s="611"/>
      <c r="WTJ8" s="611"/>
      <c r="WTK8" s="611"/>
      <c r="WTL8" s="611"/>
      <c r="WTM8" s="611"/>
      <c r="WTN8" s="611"/>
      <c r="WTO8" s="611"/>
      <c r="WTP8" s="611"/>
      <c r="WTQ8" s="611"/>
      <c r="WTR8" s="611"/>
      <c r="WTS8" s="611"/>
      <c r="WTT8" s="611"/>
      <c r="WTU8" s="611"/>
      <c r="WTV8" s="611"/>
      <c r="WTW8" s="611"/>
      <c r="WTX8" s="611"/>
      <c r="WTY8" s="611"/>
      <c r="WTZ8" s="611"/>
      <c r="WUA8" s="611"/>
      <c r="WUB8" s="611"/>
      <c r="WUC8" s="611"/>
      <c r="WUD8" s="611"/>
      <c r="WUE8" s="611"/>
      <c r="WUF8" s="611"/>
      <c r="WUG8" s="611"/>
      <c r="WUH8" s="611"/>
      <c r="WUI8" s="611"/>
      <c r="WUJ8" s="611"/>
      <c r="WUK8" s="611"/>
      <c r="WUL8" s="611"/>
      <c r="WUM8" s="611"/>
      <c r="WUN8" s="611"/>
      <c r="WUO8" s="611"/>
      <c r="WUP8" s="611"/>
      <c r="WUQ8" s="611"/>
      <c r="WUR8" s="611"/>
      <c r="WUS8" s="611"/>
      <c r="WUT8" s="611"/>
      <c r="WUU8" s="611"/>
      <c r="WUV8" s="611"/>
      <c r="WUW8" s="611"/>
      <c r="WUX8" s="611"/>
      <c r="WUY8" s="611"/>
      <c r="WUZ8" s="611"/>
      <c r="WVA8" s="611"/>
      <c r="WVB8" s="611"/>
      <c r="WVC8" s="611"/>
      <c r="WVD8" s="611"/>
      <c r="WVE8" s="611"/>
      <c r="WVF8" s="611"/>
      <c r="WVG8" s="611"/>
      <c r="WVH8" s="611"/>
      <c r="WVI8" s="611"/>
      <c r="WVJ8" s="611"/>
      <c r="WVK8" s="611"/>
      <c r="WVL8" s="611"/>
      <c r="WVM8" s="611"/>
      <c r="WVN8" s="611"/>
      <c r="WVO8" s="611"/>
      <c r="WVP8" s="611"/>
      <c r="WVQ8" s="611"/>
      <c r="WVR8" s="611"/>
      <c r="WVS8" s="611"/>
      <c r="WVT8" s="611"/>
      <c r="WVU8" s="611"/>
      <c r="WVV8" s="611"/>
      <c r="WVW8" s="611"/>
      <c r="WVX8" s="611"/>
      <c r="WVY8" s="611"/>
      <c r="WVZ8" s="611"/>
      <c r="WWA8" s="611"/>
      <c r="WWB8" s="611"/>
      <c r="WWC8" s="611"/>
      <c r="WWD8" s="611"/>
      <c r="WWE8" s="611"/>
      <c r="WWF8" s="611"/>
      <c r="WWG8" s="611"/>
      <c r="WWH8" s="611"/>
      <c r="WWI8" s="611"/>
      <c r="WWJ8" s="611"/>
      <c r="WWK8" s="611"/>
      <c r="WWL8" s="611"/>
      <c r="WWM8" s="611"/>
      <c r="WWN8" s="611"/>
      <c r="WWO8" s="611"/>
      <c r="WWP8" s="611"/>
      <c r="WWQ8" s="611"/>
      <c r="WWR8" s="611"/>
      <c r="WWS8" s="611"/>
      <c r="WWT8" s="611"/>
      <c r="WWU8" s="611"/>
      <c r="WWV8" s="611"/>
      <c r="WWW8" s="611"/>
      <c r="WWX8" s="611"/>
      <c r="WWY8" s="611"/>
      <c r="WWZ8" s="611"/>
      <c r="WXA8" s="611"/>
      <c r="WXB8" s="611"/>
      <c r="WXC8" s="611"/>
      <c r="WXD8" s="611"/>
      <c r="WXE8" s="611"/>
      <c r="WXF8" s="611"/>
      <c r="WXG8" s="611"/>
      <c r="WXH8" s="611"/>
      <c r="WXI8" s="611"/>
      <c r="WXJ8" s="611"/>
      <c r="WXK8" s="611"/>
      <c r="WXL8" s="611"/>
      <c r="WXM8" s="611"/>
      <c r="WXN8" s="611"/>
      <c r="WXO8" s="611"/>
      <c r="WXP8" s="611"/>
      <c r="WXQ8" s="611"/>
      <c r="WXR8" s="611"/>
      <c r="WXS8" s="611"/>
      <c r="WXT8" s="611"/>
      <c r="WXU8" s="611"/>
      <c r="WXV8" s="611"/>
      <c r="WXW8" s="611"/>
      <c r="WXX8" s="611"/>
      <c r="WXY8" s="611"/>
      <c r="WXZ8" s="611"/>
      <c r="WYA8" s="611"/>
      <c r="WYB8" s="611"/>
      <c r="WYC8" s="611"/>
      <c r="WYD8" s="611"/>
      <c r="WYE8" s="611"/>
      <c r="WYF8" s="611"/>
      <c r="WYG8" s="611"/>
      <c r="WYH8" s="611"/>
      <c r="WYI8" s="611"/>
      <c r="WYJ8" s="611"/>
      <c r="WYK8" s="611"/>
      <c r="WYL8" s="611"/>
      <c r="WYM8" s="611"/>
      <c r="WYN8" s="611"/>
      <c r="WYO8" s="611"/>
      <c r="WYP8" s="611"/>
      <c r="WYQ8" s="611"/>
      <c r="WYR8" s="611"/>
      <c r="WYS8" s="611"/>
      <c r="WYT8" s="611"/>
      <c r="WYU8" s="611"/>
      <c r="WYV8" s="611"/>
      <c r="WYW8" s="611"/>
      <c r="WYX8" s="611"/>
      <c r="WYY8" s="611"/>
      <c r="WYZ8" s="611"/>
      <c r="WZA8" s="611"/>
      <c r="WZB8" s="611"/>
      <c r="WZC8" s="611"/>
      <c r="WZD8" s="611"/>
      <c r="WZE8" s="611"/>
      <c r="WZF8" s="611"/>
      <c r="WZG8" s="611"/>
      <c r="WZH8" s="611"/>
      <c r="WZI8" s="611"/>
      <c r="WZJ8" s="611"/>
      <c r="WZK8" s="611"/>
      <c r="WZL8" s="611"/>
      <c r="WZM8" s="611"/>
      <c r="WZN8" s="611"/>
      <c r="WZO8" s="611"/>
      <c r="WZP8" s="611"/>
      <c r="WZQ8" s="611"/>
      <c r="WZR8" s="611"/>
      <c r="WZS8" s="611"/>
      <c r="WZT8" s="611"/>
      <c r="WZU8" s="611"/>
      <c r="WZV8" s="611"/>
      <c r="WZW8" s="611"/>
      <c r="WZX8" s="611"/>
      <c r="WZY8" s="611"/>
      <c r="WZZ8" s="611"/>
      <c r="XAA8" s="611"/>
      <c r="XAB8" s="611"/>
      <c r="XAC8" s="611"/>
      <c r="XAD8" s="611"/>
      <c r="XAE8" s="611"/>
      <c r="XAF8" s="611"/>
      <c r="XAG8" s="611"/>
      <c r="XAH8" s="611"/>
      <c r="XAI8" s="611"/>
      <c r="XAJ8" s="611"/>
      <c r="XAK8" s="611"/>
      <c r="XAL8" s="611"/>
      <c r="XAM8" s="611"/>
      <c r="XAN8" s="611"/>
      <c r="XAO8" s="611"/>
      <c r="XAP8" s="611"/>
      <c r="XAQ8" s="611"/>
      <c r="XAR8" s="611"/>
      <c r="XAS8" s="611"/>
      <c r="XAT8" s="611"/>
      <c r="XAU8" s="611"/>
      <c r="XAV8" s="611"/>
      <c r="XAW8" s="611"/>
      <c r="XAX8" s="611"/>
      <c r="XAY8" s="611"/>
      <c r="XAZ8" s="611"/>
      <c r="XBA8" s="611"/>
      <c r="XBB8" s="611"/>
      <c r="XBC8" s="611"/>
      <c r="XBD8" s="611"/>
      <c r="XBE8" s="611"/>
      <c r="XBF8" s="611"/>
      <c r="XBG8" s="611"/>
      <c r="XBH8" s="611"/>
      <c r="XBI8" s="611"/>
      <c r="XBJ8" s="611"/>
      <c r="XBK8" s="611"/>
      <c r="XBL8" s="611"/>
      <c r="XBM8" s="611"/>
      <c r="XBN8" s="611"/>
      <c r="XBO8" s="611"/>
      <c r="XBP8" s="611"/>
      <c r="XBQ8" s="611"/>
      <c r="XBR8" s="611"/>
      <c r="XBS8" s="611"/>
      <c r="XBT8" s="611"/>
      <c r="XBU8" s="611"/>
      <c r="XBV8" s="611"/>
      <c r="XBW8" s="611"/>
      <c r="XBX8" s="611"/>
      <c r="XBY8" s="611"/>
      <c r="XBZ8" s="611"/>
      <c r="XCA8" s="611"/>
      <c r="XCB8" s="611"/>
      <c r="XCC8" s="611"/>
      <c r="XCD8" s="611"/>
      <c r="XCE8" s="611"/>
      <c r="XCF8" s="611"/>
      <c r="XCG8" s="611"/>
      <c r="XCH8" s="611"/>
      <c r="XCI8" s="611"/>
      <c r="XCJ8" s="611"/>
      <c r="XCK8" s="611"/>
      <c r="XCL8" s="611"/>
      <c r="XCM8" s="611"/>
      <c r="XCN8" s="611"/>
      <c r="XCO8" s="611"/>
      <c r="XCP8" s="611"/>
      <c r="XCQ8" s="611"/>
      <c r="XCR8" s="611"/>
      <c r="XCS8" s="611"/>
      <c r="XCT8" s="611"/>
      <c r="XCU8" s="611"/>
      <c r="XCV8" s="611"/>
      <c r="XCW8" s="611"/>
      <c r="XCX8" s="611"/>
      <c r="XCY8" s="611"/>
      <c r="XCZ8" s="611"/>
      <c r="XDA8" s="611"/>
      <c r="XDB8" s="611"/>
      <c r="XDC8" s="611"/>
      <c r="XDD8" s="611"/>
      <c r="XDE8" s="611"/>
      <c r="XDF8" s="611"/>
      <c r="XDG8" s="611"/>
      <c r="XDH8" s="611"/>
      <c r="XDI8" s="611"/>
      <c r="XDJ8" s="611"/>
      <c r="XDK8" s="611"/>
      <c r="XDL8" s="611"/>
      <c r="XDM8" s="611"/>
      <c r="XDN8" s="611"/>
      <c r="XDO8" s="611"/>
      <c r="XDP8" s="611"/>
      <c r="XDQ8" s="611"/>
      <c r="XDR8" s="611"/>
      <c r="XDS8" s="611"/>
      <c r="XDT8" s="611"/>
      <c r="XDU8" s="611"/>
      <c r="XDV8" s="611"/>
      <c r="XDW8" s="611"/>
      <c r="XDX8" s="611"/>
      <c r="XDY8" s="611"/>
      <c r="XDZ8" s="611"/>
      <c r="XEA8" s="611"/>
      <c r="XEB8" s="611"/>
      <c r="XEC8" s="611"/>
      <c r="XED8" s="611"/>
      <c r="XEE8" s="611"/>
      <c r="XEF8" s="611"/>
      <c r="XEG8" s="611"/>
      <c r="XEH8" s="611"/>
      <c r="XEI8" s="611"/>
      <c r="XEJ8" s="611"/>
      <c r="XEK8" s="611"/>
      <c r="XEL8" s="611"/>
      <c r="XEM8" s="611"/>
      <c r="XEN8" s="611"/>
      <c r="XEO8" s="611"/>
    </row>
    <row r="9" spans="1:16369" s="328" customFormat="1" ht="15" customHeight="1">
      <c r="A9" s="1731"/>
      <c r="B9" s="2351" t="s">
        <v>2136</v>
      </c>
      <c r="C9" s="2352" t="s">
        <v>14</v>
      </c>
      <c r="D9" s="2445" t="str">
        <f>CONCATENATE("Column ", LEFT(ADDRESS(ROW('General Info'!D114),COLUMN('General Info'!D114),4), 1))</f>
        <v>Column D</v>
      </c>
      <c r="E9" s="2445" t="str">
        <f>CONCATENATE("Column ", LEFT(ADDRESS(ROW('General Info'!E114),COLUMN('General Info'!E114),4), 1))</f>
        <v>Column E</v>
      </c>
      <c r="G9" s="611"/>
      <c r="H9" s="611"/>
      <c r="I9" s="611"/>
      <c r="J9" s="611"/>
      <c r="K9" s="611"/>
      <c r="L9" s="611"/>
      <c r="M9" s="611"/>
      <c r="N9" s="611"/>
      <c r="O9" s="611"/>
      <c r="P9" s="611"/>
      <c r="Q9" s="611"/>
      <c r="R9" s="611"/>
      <c r="S9" s="611"/>
      <c r="T9" s="611"/>
      <c r="U9" s="611"/>
      <c r="V9" s="611"/>
      <c r="AB9" s="2296"/>
    </row>
    <row r="10" spans="1:16369" s="328" customFormat="1" ht="15" customHeight="1">
      <c r="A10" s="1731"/>
      <c r="B10" s="2358" t="s">
        <v>2140</v>
      </c>
      <c r="C10" s="2353" t="str">
        <f>DefCap!C115</f>
        <v>Check: row 114 ≤ row 113</v>
      </c>
      <c r="D10" s="2359" t="str">
        <f>DefCap!D115</f>
        <v>Pass</v>
      </c>
      <c r="E10" s="2360" t="str">
        <f>DefCap!E115</f>
        <v>Pass</v>
      </c>
      <c r="G10" s="611"/>
      <c r="H10" s="611"/>
      <c r="I10" s="611"/>
      <c r="J10" s="611"/>
      <c r="K10" s="611"/>
      <c r="L10" s="611"/>
      <c r="M10" s="611"/>
      <c r="N10" s="611"/>
      <c r="O10" s="611"/>
      <c r="P10" s="611"/>
      <c r="Q10" s="611"/>
      <c r="R10" s="611"/>
      <c r="S10" s="611"/>
      <c r="T10" s="611"/>
      <c r="U10" s="611"/>
      <c r="V10" s="611"/>
      <c r="AB10" s="2296"/>
    </row>
    <row r="11" spans="1:16369" s="328" customFormat="1" ht="15" customHeight="1">
      <c r="A11" s="1731"/>
      <c r="B11" s="809" t="s">
        <v>2140</v>
      </c>
      <c r="C11" s="2355" t="str">
        <f>DefCap!C122</f>
        <v>Check: row 121 ≤ row 120</v>
      </c>
      <c r="D11" s="2361" t="str">
        <f>DefCap!D122</f>
        <v>Pass</v>
      </c>
      <c r="E11" s="2362" t="str">
        <f>DefCap!E122</f>
        <v>Pass</v>
      </c>
      <c r="G11" s="611"/>
      <c r="H11" s="611"/>
      <c r="I11" s="611"/>
      <c r="J11" s="611"/>
      <c r="K11" s="611"/>
      <c r="L11" s="611"/>
      <c r="M11" s="611"/>
      <c r="N11" s="611"/>
      <c r="O11" s="611"/>
      <c r="P11" s="611"/>
      <c r="Q11" s="611"/>
      <c r="R11" s="611"/>
      <c r="S11" s="611"/>
      <c r="T11" s="611"/>
      <c r="U11" s="611"/>
      <c r="V11" s="611"/>
      <c r="AB11" s="2296"/>
    </row>
    <row r="12" spans="1:16369" s="328" customFormat="1" ht="60" customHeight="1">
      <c r="A12" s="2357" t="s">
        <v>2141</v>
      </c>
      <c r="B12" s="611"/>
      <c r="C12" s="611"/>
      <c r="D12" s="611"/>
      <c r="E12" s="611"/>
      <c r="F12" s="611"/>
      <c r="G12" s="611"/>
      <c r="H12" s="611"/>
      <c r="I12" s="611"/>
      <c r="J12" s="611"/>
      <c r="K12" s="611"/>
      <c r="L12" s="611"/>
      <c r="M12" s="611"/>
      <c r="N12" s="611"/>
      <c r="O12" s="611"/>
      <c r="P12" s="611"/>
      <c r="Q12" s="611"/>
      <c r="R12" s="611"/>
      <c r="S12" s="611"/>
      <c r="T12" s="611"/>
      <c r="U12" s="611"/>
      <c r="V12" s="611"/>
      <c r="W12" s="611"/>
      <c r="X12" s="611"/>
      <c r="Y12" s="611"/>
      <c r="Z12" s="611"/>
      <c r="AA12" s="611"/>
      <c r="AB12" s="2227"/>
      <c r="AC12" s="611"/>
      <c r="AD12" s="611"/>
      <c r="AE12" s="611"/>
      <c r="AF12" s="611"/>
      <c r="AG12" s="611"/>
      <c r="AH12" s="611"/>
      <c r="AI12" s="611"/>
      <c r="AJ12" s="611"/>
      <c r="AK12" s="611"/>
      <c r="AL12" s="611"/>
      <c r="AM12" s="611"/>
      <c r="AN12" s="611"/>
      <c r="AO12" s="611"/>
      <c r="AP12" s="611"/>
      <c r="AQ12" s="611"/>
      <c r="AR12" s="611"/>
      <c r="AS12" s="611"/>
      <c r="AT12" s="611"/>
      <c r="AU12" s="611"/>
      <c r="AV12" s="611"/>
      <c r="AW12" s="611"/>
      <c r="AX12" s="611"/>
      <c r="AY12" s="611"/>
      <c r="AZ12" s="611"/>
      <c r="BA12" s="611"/>
      <c r="BB12" s="611"/>
      <c r="BC12" s="611"/>
      <c r="BD12" s="611"/>
      <c r="BE12" s="611"/>
      <c r="BF12" s="611"/>
      <c r="BG12" s="611"/>
      <c r="BH12" s="611"/>
      <c r="BI12" s="611"/>
      <c r="BJ12" s="611"/>
      <c r="BK12" s="611"/>
      <c r="BL12" s="611"/>
      <c r="BM12" s="611"/>
      <c r="BN12" s="611"/>
      <c r="BO12" s="611"/>
      <c r="BP12" s="611"/>
      <c r="BQ12" s="611"/>
      <c r="BR12" s="611"/>
      <c r="BS12" s="611"/>
      <c r="BT12" s="611"/>
      <c r="BU12" s="611"/>
      <c r="BV12" s="611"/>
      <c r="BW12" s="611"/>
      <c r="BX12" s="611"/>
      <c r="BY12" s="611"/>
      <c r="BZ12" s="611"/>
      <c r="CA12" s="611"/>
      <c r="CB12" s="611"/>
      <c r="CC12" s="611"/>
      <c r="CD12" s="611"/>
      <c r="CE12" s="611"/>
      <c r="CF12" s="611"/>
      <c r="CG12" s="611"/>
      <c r="CH12" s="611"/>
      <c r="CI12" s="611"/>
      <c r="CJ12" s="611"/>
      <c r="CK12" s="611"/>
      <c r="CL12" s="611"/>
      <c r="CM12" s="611"/>
      <c r="CN12" s="611"/>
      <c r="CO12" s="611"/>
      <c r="CP12" s="611"/>
      <c r="CQ12" s="611"/>
      <c r="CR12" s="611"/>
      <c r="CS12" s="611"/>
      <c r="CT12" s="611"/>
      <c r="CU12" s="611"/>
      <c r="CV12" s="611"/>
      <c r="CW12" s="611"/>
      <c r="CX12" s="611"/>
      <c r="CY12" s="611"/>
      <c r="CZ12" s="611"/>
      <c r="DA12" s="611"/>
      <c r="DB12" s="611"/>
      <c r="DC12" s="611"/>
      <c r="DD12" s="611"/>
      <c r="DE12" s="611"/>
      <c r="DF12" s="611"/>
      <c r="DG12" s="611"/>
      <c r="DH12" s="611"/>
      <c r="DI12" s="611"/>
      <c r="DJ12" s="611"/>
      <c r="DK12" s="611"/>
      <c r="DL12" s="611"/>
      <c r="DM12" s="611"/>
      <c r="DN12" s="611"/>
      <c r="DO12" s="611"/>
      <c r="DP12" s="611"/>
      <c r="DQ12" s="611"/>
      <c r="DR12" s="611"/>
      <c r="DS12" s="611"/>
      <c r="DT12" s="611"/>
      <c r="DU12" s="611"/>
      <c r="DV12" s="611"/>
      <c r="DW12" s="611"/>
      <c r="DX12" s="611"/>
      <c r="DY12" s="611"/>
      <c r="DZ12" s="611"/>
      <c r="EA12" s="611"/>
      <c r="EB12" s="611"/>
      <c r="EC12" s="611"/>
      <c r="ED12" s="611"/>
      <c r="EE12" s="611"/>
      <c r="EF12" s="611"/>
      <c r="EG12" s="611"/>
      <c r="EH12" s="611"/>
      <c r="EI12" s="611"/>
      <c r="EJ12" s="611"/>
      <c r="EK12" s="611"/>
      <c r="EL12" s="611"/>
      <c r="EM12" s="611"/>
      <c r="EN12" s="611"/>
      <c r="EO12" s="611"/>
      <c r="EP12" s="611"/>
      <c r="EQ12" s="611"/>
      <c r="ER12" s="611"/>
      <c r="ES12" s="611"/>
      <c r="ET12" s="611"/>
      <c r="EU12" s="611"/>
      <c r="EV12" s="611"/>
      <c r="EW12" s="611"/>
      <c r="EX12" s="611"/>
      <c r="EY12" s="611"/>
      <c r="EZ12" s="611"/>
      <c r="FA12" s="611"/>
      <c r="FB12" s="611"/>
      <c r="FC12" s="611"/>
      <c r="FD12" s="611"/>
      <c r="FE12" s="611"/>
      <c r="FF12" s="611"/>
      <c r="FG12" s="611"/>
      <c r="FH12" s="611"/>
      <c r="FI12" s="611"/>
      <c r="FJ12" s="611"/>
      <c r="FK12" s="611"/>
      <c r="FL12" s="611"/>
      <c r="FM12" s="611"/>
      <c r="FN12" s="611"/>
      <c r="FO12" s="611"/>
      <c r="FP12" s="611"/>
      <c r="FQ12" s="611"/>
      <c r="FR12" s="611"/>
      <c r="FS12" s="611"/>
      <c r="FT12" s="611"/>
      <c r="FU12" s="611"/>
      <c r="FV12" s="611"/>
      <c r="FW12" s="611"/>
      <c r="FX12" s="611"/>
      <c r="FY12" s="611"/>
      <c r="FZ12" s="611"/>
      <c r="GA12" s="611"/>
      <c r="GB12" s="611"/>
      <c r="GC12" s="611"/>
      <c r="GD12" s="611"/>
      <c r="GE12" s="611"/>
      <c r="GF12" s="611"/>
      <c r="GG12" s="611"/>
      <c r="GH12" s="611"/>
      <c r="GI12" s="611"/>
      <c r="GJ12" s="611"/>
      <c r="GK12" s="611"/>
      <c r="GL12" s="611"/>
      <c r="GM12" s="611"/>
      <c r="GN12" s="611"/>
      <c r="GO12" s="611"/>
      <c r="GP12" s="611"/>
      <c r="GQ12" s="611"/>
      <c r="GR12" s="611"/>
      <c r="GS12" s="611"/>
      <c r="GT12" s="611"/>
      <c r="GU12" s="611"/>
      <c r="GV12" s="611"/>
      <c r="GW12" s="611"/>
      <c r="GX12" s="611"/>
      <c r="GY12" s="611"/>
      <c r="GZ12" s="611"/>
      <c r="HA12" s="611"/>
      <c r="HB12" s="611"/>
      <c r="HC12" s="611"/>
      <c r="HD12" s="611"/>
      <c r="HE12" s="611"/>
      <c r="HF12" s="611"/>
      <c r="HG12" s="611"/>
      <c r="HH12" s="611"/>
      <c r="HI12" s="611"/>
      <c r="HJ12" s="611"/>
      <c r="HK12" s="611"/>
      <c r="HL12" s="611"/>
      <c r="HM12" s="611"/>
      <c r="HN12" s="611"/>
      <c r="HO12" s="611"/>
      <c r="HP12" s="611"/>
      <c r="HQ12" s="611"/>
      <c r="HR12" s="611"/>
      <c r="HS12" s="611"/>
      <c r="HT12" s="611"/>
      <c r="HU12" s="611"/>
      <c r="HV12" s="611"/>
      <c r="HW12" s="611"/>
      <c r="HX12" s="611"/>
      <c r="HY12" s="611"/>
      <c r="HZ12" s="611"/>
      <c r="IA12" s="611"/>
      <c r="IB12" s="611"/>
      <c r="IC12" s="611"/>
      <c r="ID12" s="611"/>
      <c r="IE12" s="611"/>
      <c r="IF12" s="611"/>
      <c r="IG12" s="611"/>
      <c r="IH12" s="611"/>
      <c r="II12" s="611"/>
      <c r="IJ12" s="611"/>
      <c r="IK12" s="611"/>
      <c r="IL12" s="611"/>
      <c r="IM12" s="611"/>
      <c r="IN12" s="611"/>
      <c r="IO12" s="611"/>
      <c r="IP12" s="611"/>
      <c r="IQ12" s="611"/>
      <c r="IR12" s="611"/>
      <c r="IS12" s="611"/>
      <c r="IT12" s="611"/>
      <c r="IU12" s="611"/>
      <c r="IV12" s="611"/>
      <c r="IW12" s="611"/>
      <c r="IX12" s="611"/>
      <c r="IY12" s="611"/>
      <c r="IZ12" s="611"/>
      <c r="JA12" s="611"/>
      <c r="JB12" s="611"/>
      <c r="JC12" s="611"/>
      <c r="JD12" s="611"/>
      <c r="JE12" s="611"/>
      <c r="JF12" s="611"/>
      <c r="JG12" s="611"/>
      <c r="JH12" s="611"/>
      <c r="JI12" s="611"/>
      <c r="JJ12" s="611"/>
      <c r="JK12" s="611"/>
      <c r="JL12" s="611"/>
      <c r="JM12" s="611"/>
      <c r="JN12" s="611"/>
      <c r="JO12" s="611"/>
      <c r="JP12" s="611"/>
      <c r="JQ12" s="611"/>
      <c r="JR12" s="611"/>
      <c r="JS12" s="611"/>
      <c r="JT12" s="611"/>
      <c r="JU12" s="611"/>
      <c r="JV12" s="611"/>
      <c r="JW12" s="611"/>
      <c r="JX12" s="611"/>
      <c r="JY12" s="611"/>
      <c r="JZ12" s="611"/>
      <c r="KA12" s="611"/>
      <c r="KB12" s="611"/>
      <c r="KC12" s="611"/>
      <c r="KD12" s="611"/>
      <c r="KE12" s="611"/>
      <c r="KF12" s="611"/>
      <c r="KG12" s="611"/>
      <c r="KH12" s="611"/>
      <c r="KI12" s="611"/>
      <c r="KJ12" s="611"/>
      <c r="KK12" s="611"/>
      <c r="KL12" s="611"/>
      <c r="KM12" s="611"/>
      <c r="KN12" s="611"/>
      <c r="KO12" s="611"/>
      <c r="KP12" s="611"/>
      <c r="KQ12" s="611"/>
      <c r="KR12" s="611"/>
      <c r="KS12" s="611"/>
      <c r="KT12" s="611"/>
      <c r="KU12" s="611"/>
      <c r="KV12" s="611"/>
      <c r="KW12" s="611"/>
      <c r="KX12" s="611"/>
      <c r="KY12" s="611"/>
      <c r="KZ12" s="611"/>
      <c r="LA12" s="611"/>
      <c r="LB12" s="611"/>
      <c r="LC12" s="611"/>
      <c r="LD12" s="611"/>
      <c r="LE12" s="611"/>
      <c r="LF12" s="611"/>
      <c r="LG12" s="611"/>
      <c r="LH12" s="611"/>
      <c r="LI12" s="611"/>
      <c r="LJ12" s="611"/>
      <c r="LK12" s="611"/>
      <c r="LL12" s="611"/>
      <c r="LM12" s="611"/>
      <c r="LN12" s="611"/>
      <c r="LO12" s="611"/>
      <c r="LP12" s="611"/>
      <c r="LQ12" s="611"/>
      <c r="LR12" s="611"/>
      <c r="LS12" s="611"/>
      <c r="LT12" s="611"/>
      <c r="LU12" s="611"/>
      <c r="LV12" s="611"/>
      <c r="LW12" s="611"/>
      <c r="LX12" s="611"/>
      <c r="LY12" s="611"/>
      <c r="LZ12" s="611"/>
      <c r="MA12" s="611"/>
      <c r="MB12" s="611"/>
      <c r="MC12" s="611"/>
      <c r="MD12" s="611"/>
      <c r="ME12" s="611"/>
      <c r="MF12" s="611"/>
      <c r="MG12" s="611"/>
      <c r="MH12" s="611"/>
      <c r="MI12" s="611"/>
      <c r="MJ12" s="611"/>
      <c r="MK12" s="611"/>
      <c r="ML12" s="611"/>
      <c r="MM12" s="611"/>
      <c r="MN12" s="611"/>
      <c r="MO12" s="611"/>
      <c r="MP12" s="611"/>
      <c r="MQ12" s="611"/>
      <c r="MR12" s="611"/>
      <c r="MS12" s="611"/>
      <c r="MT12" s="611"/>
      <c r="MU12" s="611"/>
      <c r="MV12" s="611"/>
      <c r="MW12" s="611"/>
      <c r="MX12" s="611"/>
      <c r="MY12" s="611"/>
      <c r="MZ12" s="611"/>
      <c r="NA12" s="611"/>
      <c r="NB12" s="611"/>
      <c r="NC12" s="611"/>
      <c r="ND12" s="611"/>
      <c r="NE12" s="611"/>
      <c r="NF12" s="611"/>
      <c r="NG12" s="611"/>
      <c r="NH12" s="611"/>
      <c r="NI12" s="611"/>
      <c r="NJ12" s="611"/>
      <c r="NK12" s="611"/>
      <c r="NL12" s="611"/>
      <c r="NM12" s="611"/>
      <c r="NN12" s="611"/>
      <c r="NO12" s="611"/>
      <c r="NP12" s="611"/>
      <c r="NQ12" s="611"/>
      <c r="NR12" s="611"/>
      <c r="NS12" s="611"/>
      <c r="NT12" s="611"/>
      <c r="NU12" s="611"/>
      <c r="NV12" s="611"/>
      <c r="NW12" s="611"/>
      <c r="NX12" s="611"/>
      <c r="NY12" s="611"/>
      <c r="NZ12" s="611"/>
      <c r="OA12" s="611"/>
      <c r="OB12" s="611"/>
      <c r="OC12" s="611"/>
      <c r="OD12" s="611"/>
      <c r="OE12" s="611"/>
      <c r="OF12" s="611"/>
      <c r="OG12" s="611"/>
      <c r="OH12" s="611"/>
      <c r="OI12" s="611"/>
      <c r="OJ12" s="611"/>
      <c r="OK12" s="611"/>
      <c r="OL12" s="611"/>
      <c r="OM12" s="611"/>
      <c r="ON12" s="611"/>
      <c r="OO12" s="611"/>
      <c r="OP12" s="611"/>
      <c r="OQ12" s="611"/>
      <c r="OR12" s="611"/>
      <c r="OS12" s="611"/>
      <c r="OT12" s="611"/>
      <c r="OU12" s="611"/>
      <c r="OV12" s="611"/>
      <c r="OW12" s="611"/>
      <c r="OX12" s="611"/>
      <c r="OY12" s="611"/>
      <c r="OZ12" s="611"/>
      <c r="PA12" s="611"/>
      <c r="PB12" s="611"/>
      <c r="PC12" s="611"/>
      <c r="PD12" s="611"/>
      <c r="PE12" s="611"/>
      <c r="PF12" s="611"/>
      <c r="PG12" s="611"/>
      <c r="PH12" s="611"/>
      <c r="PI12" s="611"/>
      <c r="PJ12" s="611"/>
      <c r="PK12" s="611"/>
      <c r="PL12" s="611"/>
      <c r="PM12" s="611"/>
      <c r="PN12" s="611"/>
      <c r="PO12" s="611"/>
      <c r="PP12" s="611"/>
      <c r="PQ12" s="611"/>
      <c r="PR12" s="611"/>
      <c r="PS12" s="611"/>
      <c r="PT12" s="611"/>
      <c r="PU12" s="611"/>
      <c r="PV12" s="611"/>
      <c r="PW12" s="611"/>
      <c r="PX12" s="611"/>
      <c r="PY12" s="611"/>
      <c r="PZ12" s="611"/>
      <c r="QA12" s="611"/>
      <c r="QB12" s="611"/>
      <c r="QC12" s="611"/>
      <c r="QD12" s="611"/>
      <c r="QE12" s="611"/>
      <c r="QF12" s="611"/>
      <c r="QG12" s="611"/>
      <c r="QH12" s="611"/>
      <c r="QI12" s="611"/>
      <c r="QJ12" s="611"/>
      <c r="QK12" s="611"/>
      <c r="QL12" s="611"/>
      <c r="QM12" s="611"/>
      <c r="QN12" s="611"/>
      <c r="QO12" s="611"/>
      <c r="QP12" s="611"/>
      <c r="QQ12" s="611"/>
      <c r="QR12" s="611"/>
      <c r="QS12" s="611"/>
      <c r="QT12" s="611"/>
      <c r="QU12" s="611"/>
      <c r="QV12" s="611"/>
      <c r="QW12" s="611"/>
      <c r="QX12" s="611"/>
      <c r="QY12" s="611"/>
      <c r="QZ12" s="611"/>
      <c r="RA12" s="611"/>
      <c r="RB12" s="611"/>
      <c r="RC12" s="611"/>
      <c r="RD12" s="611"/>
      <c r="RE12" s="611"/>
      <c r="RF12" s="611"/>
      <c r="RG12" s="611"/>
      <c r="RH12" s="611"/>
      <c r="RI12" s="611"/>
      <c r="RJ12" s="611"/>
      <c r="RK12" s="611"/>
      <c r="RL12" s="611"/>
      <c r="RM12" s="611"/>
      <c r="RN12" s="611"/>
      <c r="RO12" s="611"/>
      <c r="RP12" s="611"/>
      <c r="RQ12" s="611"/>
      <c r="RR12" s="611"/>
      <c r="RS12" s="611"/>
      <c r="RT12" s="611"/>
      <c r="RU12" s="611"/>
      <c r="RV12" s="611"/>
      <c r="RW12" s="611"/>
      <c r="RX12" s="611"/>
      <c r="RY12" s="611"/>
      <c r="RZ12" s="611"/>
      <c r="SA12" s="611"/>
      <c r="SB12" s="611"/>
      <c r="SC12" s="611"/>
      <c r="SD12" s="611"/>
      <c r="SE12" s="611"/>
      <c r="SF12" s="611"/>
      <c r="SG12" s="611"/>
      <c r="SH12" s="611"/>
      <c r="SI12" s="611"/>
      <c r="SJ12" s="611"/>
      <c r="SK12" s="611"/>
      <c r="SL12" s="611"/>
      <c r="SM12" s="611"/>
      <c r="SN12" s="611"/>
      <c r="SO12" s="611"/>
      <c r="SP12" s="611"/>
      <c r="SQ12" s="611"/>
      <c r="SR12" s="611"/>
      <c r="SS12" s="611"/>
      <c r="ST12" s="611"/>
      <c r="SU12" s="611"/>
      <c r="SV12" s="611"/>
      <c r="SW12" s="611"/>
      <c r="SX12" s="611"/>
      <c r="SY12" s="611"/>
      <c r="SZ12" s="611"/>
      <c r="TA12" s="611"/>
      <c r="TB12" s="611"/>
      <c r="TC12" s="611"/>
      <c r="TD12" s="611"/>
      <c r="TE12" s="611"/>
      <c r="TF12" s="611"/>
      <c r="TG12" s="611"/>
      <c r="TH12" s="611"/>
      <c r="TI12" s="611"/>
      <c r="TJ12" s="611"/>
      <c r="TK12" s="611"/>
      <c r="TL12" s="611"/>
      <c r="TM12" s="611"/>
      <c r="TN12" s="611"/>
      <c r="TO12" s="611"/>
      <c r="TP12" s="611"/>
      <c r="TQ12" s="611"/>
      <c r="TR12" s="611"/>
      <c r="TS12" s="611"/>
      <c r="TT12" s="611"/>
      <c r="TU12" s="611"/>
      <c r="TV12" s="611"/>
      <c r="TW12" s="611"/>
      <c r="TX12" s="611"/>
      <c r="TY12" s="611"/>
      <c r="TZ12" s="611"/>
      <c r="UA12" s="611"/>
      <c r="UB12" s="611"/>
      <c r="UC12" s="611"/>
      <c r="UD12" s="611"/>
      <c r="UE12" s="611"/>
      <c r="UF12" s="611"/>
      <c r="UG12" s="611"/>
      <c r="UH12" s="611"/>
      <c r="UI12" s="611"/>
      <c r="UJ12" s="611"/>
      <c r="UK12" s="611"/>
      <c r="UL12" s="611"/>
      <c r="UM12" s="611"/>
      <c r="UN12" s="611"/>
      <c r="UO12" s="611"/>
      <c r="UP12" s="611"/>
      <c r="UQ12" s="611"/>
      <c r="UR12" s="611"/>
      <c r="US12" s="611"/>
      <c r="UT12" s="611"/>
      <c r="UU12" s="611"/>
      <c r="UV12" s="611"/>
      <c r="UW12" s="611"/>
      <c r="UX12" s="611"/>
      <c r="UY12" s="611"/>
      <c r="UZ12" s="611"/>
      <c r="VA12" s="611"/>
      <c r="VB12" s="611"/>
      <c r="VC12" s="611"/>
      <c r="VD12" s="611"/>
      <c r="VE12" s="611"/>
      <c r="VF12" s="611"/>
      <c r="VG12" s="611"/>
      <c r="VH12" s="611"/>
      <c r="VI12" s="611"/>
      <c r="VJ12" s="611"/>
      <c r="VK12" s="611"/>
      <c r="VL12" s="611"/>
      <c r="VM12" s="611"/>
      <c r="VN12" s="611"/>
      <c r="VO12" s="611"/>
      <c r="VP12" s="611"/>
      <c r="VQ12" s="611"/>
      <c r="VR12" s="611"/>
      <c r="VS12" s="611"/>
      <c r="VT12" s="611"/>
      <c r="VU12" s="611"/>
      <c r="VV12" s="611"/>
      <c r="VW12" s="611"/>
      <c r="VX12" s="611"/>
      <c r="VY12" s="611"/>
      <c r="VZ12" s="611"/>
      <c r="WA12" s="611"/>
      <c r="WB12" s="611"/>
      <c r="WC12" s="611"/>
      <c r="WD12" s="611"/>
      <c r="WE12" s="611"/>
      <c r="WF12" s="611"/>
      <c r="WG12" s="611"/>
      <c r="WH12" s="611"/>
      <c r="WI12" s="611"/>
      <c r="WJ12" s="611"/>
      <c r="WK12" s="611"/>
      <c r="WL12" s="611"/>
      <c r="WM12" s="611"/>
      <c r="WN12" s="611"/>
      <c r="WO12" s="611"/>
      <c r="WP12" s="611"/>
      <c r="WQ12" s="611"/>
      <c r="WR12" s="611"/>
      <c r="WS12" s="611"/>
      <c r="WT12" s="611"/>
      <c r="WU12" s="611"/>
      <c r="WV12" s="611"/>
      <c r="WW12" s="611"/>
      <c r="WX12" s="611"/>
      <c r="WY12" s="611"/>
      <c r="WZ12" s="611"/>
      <c r="XA12" s="611"/>
      <c r="XB12" s="611"/>
      <c r="XC12" s="611"/>
      <c r="XD12" s="611"/>
      <c r="XE12" s="611"/>
      <c r="XF12" s="611"/>
      <c r="XG12" s="611"/>
      <c r="XH12" s="611"/>
      <c r="XI12" s="611"/>
      <c r="XJ12" s="611"/>
      <c r="XK12" s="611"/>
      <c r="XL12" s="611"/>
      <c r="XM12" s="611"/>
      <c r="XN12" s="611"/>
      <c r="XO12" s="611"/>
      <c r="XP12" s="611"/>
      <c r="XQ12" s="611"/>
      <c r="XR12" s="611"/>
      <c r="XS12" s="611"/>
      <c r="XT12" s="611"/>
      <c r="XU12" s="611"/>
      <c r="XV12" s="611"/>
      <c r="XW12" s="611"/>
      <c r="XX12" s="611"/>
      <c r="XY12" s="611"/>
      <c r="XZ12" s="611"/>
      <c r="YA12" s="611"/>
      <c r="YB12" s="611"/>
      <c r="YC12" s="611"/>
      <c r="YD12" s="611"/>
      <c r="YE12" s="611"/>
      <c r="YF12" s="611"/>
      <c r="YG12" s="611"/>
      <c r="YH12" s="611"/>
      <c r="YI12" s="611"/>
      <c r="YJ12" s="611"/>
      <c r="YK12" s="611"/>
      <c r="YL12" s="611"/>
      <c r="YM12" s="611"/>
      <c r="YN12" s="611"/>
      <c r="YO12" s="611"/>
      <c r="YP12" s="611"/>
      <c r="YQ12" s="611"/>
      <c r="YR12" s="611"/>
      <c r="YS12" s="611"/>
      <c r="YT12" s="611"/>
      <c r="YU12" s="611"/>
      <c r="YV12" s="611"/>
      <c r="YW12" s="611"/>
      <c r="YX12" s="611"/>
      <c r="YY12" s="611"/>
      <c r="YZ12" s="611"/>
      <c r="ZA12" s="611"/>
      <c r="ZB12" s="611"/>
      <c r="ZC12" s="611"/>
      <c r="ZD12" s="611"/>
      <c r="ZE12" s="611"/>
      <c r="ZF12" s="611"/>
      <c r="ZG12" s="611"/>
      <c r="ZH12" s="611"/>
      <c r="ZI12" s="611"/>
      <c r="ZJ12" s="611"/>
      <c r="ZK12" s="611"/>
      <c r="ZL12" s="611"/>
      <c r="ZM12" s="611"/>
      <c r="ZN12" s="611"/>
      <c r="ZO12" s="611"/>
      <c r="ZP12" s="611"/>
      <c r="ZQ12" s="611"/>
      <c r="ZR12" s="611"/>
      <c r="ZS12" s="611"/>
      <c r="ZT12" s="611"/>
      <c r="ZU12" s="611"/>
      <c r="ZV12" s="611"/>
      <c r="ZW12" s="611"/>
      <c r="ZX12" s="611"/>
      <c r="ZY12" s="611"/>
      <c r="ZZ12" s="611"/>
      <c r="AAA12" s="611"/>
      <c r="AAB12" s="611"/>
      <c r="AAC12" s="611"/>
      <c r="AAD12" s="611"/>
      <c r="AAE12" s="611"/>
      <c r="AAF12" s="611"/>
      <c r="AAG12" s="611"/>
      <c r="AAH12" s="611"/>
      <c r="AAI12" s="611"/>
      <c r="AAJ12" s="611"/>
      <c r="AAK12" s="611"/>
      <c r="AAL12" s="611"/>
      <c r="AAM12" s="611"/>
      <c r="AAN12" s="611"/>
      <c r="AAO12" s="611"/>
      <c r="AAP12" s="611"/>
      <c r="AAQ12" s="611"/>
      <c r="AAR12" s="611"/>
      <c r="AAS12" s="611"/>
      <c r="AAT12" s="611"/>
      <c r="AAU12" s="611"/>
      <c r="AAV12" s="611"/>
      <c r="AAW12" s="611"/>
      <c r="AAX12" s="611"/>
      <c r="AAY12" s="611"/>
      <c r="AAZ12" s="611"/>
      <c r="ABA12" s="611"/>
      <c r="ABB12" s="611"/>
      <c r="ABC12" s="611"/>
      <c r="ABD12" s="611"/>
      <c r="ABE12" s="611"/>
      <c r="ABF12" s="611"/>
      <c r="ABG12" s="611"/>
      <c r="ABH12" s="611"/>
      <c r="ABI12" s="611"/>
      <c r="ABJ12" s="611"/>
      <c r="ABK12" s="611"/>
      <c r="ABL12" s="611"/>
      <c r="ABM12" s="611"/>
      <c r="ABN12" s="611"/>
      <c r="ABO12" s="611"/>
      <c r="ABP12" s="611"/>
      <c r="ABQ12" s="611"/>
      <c r="ABR12" s="611"/>
      <c r="ABS12" s="611"/>
      <c r="ABT12" s="611"/>
      <c r="ABU12" s="611"/>
      <c r="ABV12" s="611"/>
      <c r="ABW12" s="611"/>
      <c r="ABX12" s="611"/>
      <c r="ABY12" s="611"/>
      <c r="ABZ12" s="611"/>
      <c r="ACA12" s="611"/>
      <c r="ACB12" s="611"/>
      <c r="ACC12" s="611"/>
      <c r="ACD12" s="611"/>
      <c r="ACE12" s="611"/>
      <c r="ACF12" s="611"/>
      <c r="ACG12" s="611"/>
      <c r="ACH12" s="611"/>
      <c r="ACI12" s="611"/>
      <c r="ACJ12" s="611"/>
      <c r="ACK12" s="611"/>
      <c r="ACL12" s="611"/>
      <c r="ACM12" s="611"/>
      <c r="ACN12" s="611"/>
      <c r="ACO12" s="611"/>
      <c r="ACP12" s="611"/>
      <c r="ACQ12" s="611"/>
      <c r="ACR12" s="611"/>
      <c r="ACS12" s="611"/>
      <c r="ACT12" s="611"/>
      <c r="ACU12" s="611"/>
      <c r="ACV12" s="611"/>
      <c r="ACW12" s="611"/>
      <c r="ACX12" s="611"/>
      <c r="ACY12" s="611"/>
      <c r="ACZ12" s="611"/>
      <c r="ADA12" s="611"/>
      <c r="ADB12" s="611"/>
      <c r="ADC12" s="611"/>
      <c r="ADD12" s="611"/>
      <c r="ADE12" s="611"/>
      <c r="ADF12" s="611"/>
      <c r="ADG12" s="611"/>
      <c r="ADH12" s="611"/>
      <c r="ADI12" s="611"/>
      <c r="ADJ12" s="611"/>
      <c r="ADK12" s="611"/>
      <c r="ADL12" s="611"/>
      <c r="ADM12" s="611"/>
      <c r="ADN12" s="611"/>
      <c r="ADO12" s="611"/>
      <c r="ADP12" s="611"/>
      <c r="ADQ12" s="611"/>
      <c r="ADR12" s="611"/>
      <c r="ADS12" s="611"/>
      <c r="ADT12" s="611"/>
      <c r="ADU12" s="611"/>
      <c r="ADV12" s="611"/>
      <c r="ADW12" s="611"/>
      <c r="ADX12" s="611"/>
      <c r="ADY12" s="611"/>
      <c r="ADZ12" s="611"/>
      <c r="AEA12" s="611"/>
      <c r="AEB12" s="611"/>
      <c r="AEC12" s="611"/>
      <c r="AED12" s="611"/>
      <c r="AEE12" s="611"/>
      <c r="AEF12" s="611"/>
      <c r="AEG12" s="611"/>
      <c r="AEH12" s="611"/>
      <c r="AEI12" s="611"/>
      <c r="AEJ12" s="611"/>
      <c r="AEK12" s="611"/>
      <c r="AEL12" s="611"/>
      <c r="AEM12" s="611"/>
      <c r="AEN12" s="611"/>
      <c r="AEO12" s="611"/>
      <c r="AEP12" s="611"/>
      <c r="AEQ12" s="611"/>
      <c r="AER12" s="611"/>
      <c r="AES12" s="611"/>
      <c r="AET12" s="611"/>
      <c r="AEU12" s="611"/>
      <c r="AEV12" s="611"/>
      <c r="AEW12" s="611"/>
      <c r="AEX12" s="611"/>
      <c r="AEY12" s="611"/>
      <c r="AEZ12" s="611"/>
      <c r="AFA12" s="611"/>
      <c r="AFB12" s="611"/>
      <c r="AFC12" s="611"/>
      <c r="AFD12" s="611"/>
      <c r="AFE12" s="611"/>
      <c r="AFF12" s="611"/>
      <c r="AFG12" s="611"/>
      <c r="AFH12" s="611"/>
      <c r="AFI12" s="611"/>
      <c r="AFJ12" s="611"/>
      <c r="AFK12" s="611"/>
      <c r="AFL12" s="611"/>
      <c r="AFM12" s="611"/>
      <c r="AFN12" s="611"/>
      <c r="AFO12" s="611"/>
      <c r="AFP12" s="611"/>
      <c r="AFQ12" s="611"/>
      <c r="AFR12" s="611"/>
      <c r="AFS12" s="611"/>
      <c r="AFT12" s="611"/>
      <c r="AFU12" s="611"/>
      <c r="AFV12" s="611"/>
      <c r="AFW12" s="611"/>
      <c r="AFX12" s="611"/>
      <c r="AFY12" s="611"/>
      <c r="AFZ12" s="611"/>
      <c r="AGA12" s="611"/>
      <c r="AGB12" s="611"/>
      <c r="AGC12" s="611"/>
      <c r="AGD12" s="611"/>
      <c r="AGE12" s="611"/>
      <c r="AGF12" s="611"/>
      <c r="AGG12" s="611"/>
      <c r="AGH12" s="611"/>
      <c r="AGI12" s="611"/>
      <c r="AGJ12" s="611"/>
      <c r="AGK12" s="611"/>
      <c r="AGL12" s="611"/>
      <c r="AGM12" s="611"/>
      <c r="AGN12" s="611"/>
      <c r="AGO12" s="611"/>
      <c r="AGP12" s="611"/>
      <c r="AGQ12" s="611"/>
      <c r="AGR12" s="611"/>
      <c r="AGS12" s="611"/>
      <c r="AGT12" s="611"/>
      <c r="AGU12" s="611"/>
      <c r="AGV12" s="611"/>
      <c r="AGW12" s="611"/>
      <c r="AGX12" s="611"/>
      <c r="AGY12" s="611"/>
      <c r="AGZ12" s="611"/>
      <c r="AHA12" s="611"/>
      <c r="AHB12" s="611"/>
      <c r="AHC12" s="611"/>
      <c r="AHD12" s="611"/>
      <c r="AHE12" s="611"/>
      <c r="AHF12" s="611"/>
      <c r="AHG12" s="611"/>
      <c r="AHH12" s="611"/>
      <c r="AHI12" s="611"/>
      <c r="AHJ12" s="611"/>
      <c r="AHK12" s="611"/>
      <c r="AHL12" s="611"/>
      <c r="AHM12" s="611"/>
      <c r="AHN12" s="611"/>
      <c r="AHO12" s="611"/>
      <c r="AHP12" s="611"/>
      <c r="AHQ12" s="611"/>
      <c r="AHR12" s="611"/>
      <c r="AHS12" s="611"/>
      <c r="AHT12" s="611"/>
      <c r="AHU12" s="611"/>
      <c r="AHV12" s="611"/>
      <c r="AHW12" s="611"/>
      <c r="AHX12" s="611"/>
      <c r="AHY12" s="611"/>
      <c r="AHZ12" s="611"/>
      <c r="AIA12" s="611"/>
      <c r="AIB12" s="611"/>
      <c r="AIC12" s="611"/>
      <c r="AID12" s="611"/>
      <c r="AIE12" s="611"/>
      <c r="AIF12" s="611"/>
      <c r="AIG12" s="611"/>
      <c r="AIH12" s="611"/>
      <c r="AII12" s="611"/>
      <c r="AIJ12" s="611"/>
      <c r="AIK12" s="611"/>
      <c r="AIL12" s="611"/>
      <c r="AIM12" s="611"/>
      <c r="AIN12" s="611"/>
      <c r="AIO12" s="611"/>
      <c r="AIP12" s="611"/>
      <c r="AIQ12" s="611"/>
      <c r="AIR12" s="611"/>
      <c r="AIS12" s="611"/>
      <c r="AIT12" s="611"/>
      <c r="AIU12" s="611"/>
      <c r="AIV12" s="611"/>
      <c r="AIW12" s="611"/>
      <c r="AIX12" s="611"/>
      <c r="AIY12" s="611"/>
      <c r="AIZ12" s="611"/>
      <c r="AJA12" s="611"/>
      <c r="AJB12" s="611"/>
      <c r="AJC12" s="611"/>
      <c r="AJD12" s="611"/>
      <c r="AJE12" s="611"/>
      <c r="AJF12" s="611"/>
      <c r="AJG12" s="611"/>
      <c r="AJH12" s="611"/>
      <c r="AJI12" s="611"/>
      <c r="AJJ12" s="611"/>
      <c r="AJK12" s="611"/>
      <c r="AJL12" s="611"/>
      <c r="AJM12" s="611"/>
      <c r="AJN12" s="611"/>
      <c r="AJO12" s="611"/>
      <c r="AJP12" s="611"/>
      <c r="AJQ12" s="611"/>
      <c r="AJR12" s="611"/>
      <c r="AJS12" s="611"/>
      <c r="AJT12" s="611"/>
      <c r="AJU12" s="611"/>
      <c r="AJV12" s="611"/>
      <c r="AJW12" s="611"/>
      <c r="AJX12" s="611"/>
      <c r="AJY12" s="611"/>
      <c r="AJZ12" s="611"/>
      <c r="AKA12" s="611"/>
      <c r="AKB12" s="611"/>
      <c r="AKC12" s="611"/>
      <c r="AKD12" s="611"/>
      <c r="AKE12" s="611"/>
      <c r="AKF12" s="611"/>
      <c r="AKG12" s="611"/>
      <c r="AKH12" s="611"/>
      <c r="AKI12" s="611"/>
      <c r="AKJ12" s="611"/>
      <c r="AKK12" s="611"/>
      <c r="AKL12" s="611"/>
      <c r="AKM12" s="611"/>
      <c r="AKN12" s="611"/>
      <c r="AKO12" s="611"/>
      <c r="AKP12" s="611"/>
      <c r="AKQ12" s="611"/>
      <c r="AKR12" s="611"/>
      <c r="AKS12" s="611"/>
      <c r="AKT12" s="611"/>
      <c r="AKU12" s="611"/>
      <c r="AKV12" s="611"/>
      <c r="AKW12" s="611"/>
      <c r="AKX12" s="611"/>
      <c r="AKY12" s="611"/>
      <c r="AKZ12" s="611"/>
      <c r="ALA12" s="611"/>
      <c r="ALB12" s="611"/>
      <c r="ALC12" s="611"/>
      <c r="ALD12" s="611"/>
      <c r="ALE12" s="611"/>
      <c r="ALF12" s="611"/>
      <c r="ALG12" s="611"/>
      <c r="ALH12" s="611"/>
      <c r="ALI12" s="611"/>
      <c r="ALJ12" s="611"/>
      <c r="ALK12" s="611"/>
      <c r="ALL12" s="611"/>
      <c r="ALM12" s="611"/>
      <c r="ALN12" s="611"/>
      <c r="ALO12" s="611"/>
      <c r="ALP12" s="611"/>
      <c r="ALQ12" s="611"/>
      <c r="ALR12" s="611"/>
      <c r="ALS12" s="611"/>
      <c r="ALT12" s="611"/>
      <c r="ALU12" s="611"/>
      <c r="ALV12" s="611"/>
      <c r="ALW12" s="611"/>
      <c r="ALX12" s="611"/>
      <c r="ALY12" s="611"/>
      <c r="ALZ12" s="611"/>
      <c r="AMA12" s="611"/>
      <c r="AMB12" s="611"/>
      <c r="AMC12" s="611"/>
      <c r="AMD12" s="611"/>
      <c r="AME12" s="611"/>
      <c r="AMF12" s="611"/>
      <c r="AMG12" s="611"/>
      <c r="AMH12" s="611"/>
      <c r="AMI12" s="611"/>
      <c r="AMJ12" s="611"/>
      <c r="AMK12" s="611"/>
      <c r="AML12" s="611"/>
      <c r="AMM12" s="611"/>
      <c r="AMN12" s="611"/>
      <c r="AMO12" s="611"/>
      <c r="AMP12" s="611"/>
      <c r="AMQ12" s="611"/>
      <c r="AMR12" s="611"/>
      <c r="AMS12" s="611"/>
      <c r="AMT12" s="611"/>
      <c r="AMU12" s="611"/>
      <c r="AMV12" s="611"/>
      <c r="AMW12" s="611"/>
      <c r="AMX12" s="611"/>
      <c r="AMY12" s="611"/>
      <c r="AMZ12" s="611"/>
      <c r="ANA12" s="611"/>
      <c r="ANB12" s="611"/>
      <c r="ANC12" s="611"/>
      <c r="AND12" s="611"/>
      <c r="ANE12" s="611"/>
      <c r="ANF12" s="611"/>
      <c r="ANG12" s="611"/>
      <c r="ANH12" s="611"/>
      <c r="ANI12" s="611"/>
      <c r="ANJ12" s="611"/>
      <c r="ANK12" s="611"/>
      <c r="ANL12" s="611"/>
      <c r="ANM12" s="611"/>
      <c r="ANN12" s="611"/>
      <c r="ANO12" s="611"/>
      <c r="ANP12" s="611"/>
      <c r="ANQ12" s="611"/>
      <c r="ANR12" s="611"/>
      <c r="ANS12" s="611"/>
      <c r="ANT12" s="611"/>
      <c r="ANU12" s="611"/>
      <c r="ANV12" s="611"/>
      <c r="ANW12" s="611"/>
      <c r="ANX12" s="611"/>
      <c r="ANY12" s="611"/>
      <c r="ANZ12" s="611"/>
      <c r="AOA12" s="611"/>
      <c r="AOB12" s="611"/>
      <c r="AOC12" s="611"/>
      <c r="AOD12" s="611"/>
      <c r="AOE12" s="611"/>
      <c r="AOF12" s="611"/>
      <c r="AOG12" s="611"/>
      <c r="AOH12" s="611"/>
      <c r="AOI12" s="611"/>
      <c r="AOJ12" s="611"/>
      <c r="AOK12" s="611"/>
      <c r="AOL12" s="611"/>
      <c r="AOM12" s="611"/>
      <c r="AON12" s="611"/>
      <c r="AOO12" s="611"/>
      <c r="AOP12" s="611"/>
      <c r="AOQ12" s="611"/>
      <c r="AOR12" s="611"/>
      <c r="AOS12" s="611"/>
      <c r="AOT12" s="611"/>
      <c r="AOU12" s="611"/>
      <c r="AOV12" s="611"/>
      <c r="AOW12" s="611"/>
      <c r="AOX12" s="611"/>
      <c r="AOY12" s="611"/>
      <c r="AOZ12" s="611"/>
      <c r="APA12" s="611"/>
      <c r="APB12" s="611"/>
      <c r="APC12" s="611"/>
      <c r="APD12" s="611"/>
      <c r="APE12" s="611"/>
      <c r="APF12" s="611"/>
      <c r="APG12" s="611"/>
      <c r="APH12" s="611"/>
      <c r="API12" s="611"/>
      <c r="APJ12" s="611"/>
      <c r="APK12" s="611"/>
      <c r="APL12" s="611"/>
      <c r="APM12" s="611"/>
      <c r="APN12" s="611"/>
      <c r="APO12" s="611"/>
      <c r="APP12" s="611"/>
      <c r="APQ12" s="611"/>
      <c r="APR12" s="611"/>
      <c r="APS12" s="611"/>
      <c r="APT12" s="611"/>
      <c r="APU12" s="611"/>
      <c r="APV12" s="611"/>
      <c r="APW12" s="611"/>
      <c r="APX12" s="611"/>
      <c r="APY12" s="611"/>
      <c r="APZ12" s="611"/>
      <c r="AQA12" s="611"/>
      <c r="AQB12" s="611"/>
      <c r="AQC12" s="611"/>
      <c r="AQD12" s="611"/>
      <c r="AQE12" s="611"/>
      <c r="AQF12" s="611"/>
      <c r="AQG12" s="611"/>
      <c r="AQH12" s="611"/>
      <c r="AQI12" s="611"/>
      <c r="AQJ12" s="611"/>
      <c r="AQK12" s="611"/>
      <c r="AQL12" s="611"/>
      <c r="AQM12" s="611"/>
      <c r="AQN12" s="611"/>
      <c r="AQO12" s="611"/>
      <c r="AQP12" s="611"/>
      <c r="AQQ12" s="611"/>
      <c r="AQR12" s="611"/>
      <c r="AQS12" s="611"/>
      <c r="AQT12" s="611"/>
      <c r="AQU12" s="611"/>
      <c r="AQV12" s="611"/>
      <c r="AQW12" s="611"/>
      <c r="AQX12" s="611"/>
      <c r="AQY12" s="611"/>
      <c r="AQZ12" s="611"/>
      <c r="ARA12" s="611"/>
      <c r="ARB12" s="611"/>
      <c r="ARC12" s="611"/>
      <c r="ARD12" s="611"/>
      <c r="ARE12" s="611"/>
      <c r="ARF12" s="611"/>
      <c r="ARG12" s="611"/>
      <c r="ARH12" s="611"/>
      <c r="ARI12" s="611"/>
      <c r="ARJ12" s="611"/>
      <c r="ARK12" s="611"/>
      <c r="ARL12" s="611"/>
      <c r="ARM12" s="611"/>
      <c r="ARN12" s="611"/>
      <c r="ARO12" s="611"/>
      <c r="ARP12" s="611"/>
      <c r="ARQ12" s="611"/>
      <c r="ARR12" s="611"/>
      <c r="ARS12" s="611"/>
      <c r="ART12" s="611"/>
      <c r="ARU12" s="611"/>
      <c r="ARV12" s="611"/>
      <c r="ARW12" s="611"/>
      <c r="ARX12" s="611"/>
      <c r="ARY12" s="611"/>
      <c r="ARZ12" s="611"/>
      <c r="ASA12" s="611"/>
      <c r="ASB12" s="611"/>
      <c r="ASC12" s="611"/>
      <c r="ASD12" s="611"/>
      <c r="ASE12" s="611"/>
      <c r="ASF12" s="611"/>
      <c r="ASG12" s="611"/>
      <c r="ASH12" s="611"/>
      <c r="ASI12" s="611"/>
      <c r="ASJ12" s="611"/>
      <c r="ASK12" s="611"/>
      <c r="ASL12" s="611"/>
      <c r="ASM12" s="611"/>
      <c r="ASN12" s="611"/>
      <c r="ASO12" s="611"/>
      <c r="ASP12" s="611"/>
      <c r="ASQ12" s="611"/>
      <c r="ASR12" s="611"/>
      <c r="ASS12" s="611"/>
      <c r="AST12" s="611"/>
      <c r="ASU12" s="611"/>
      <c r="ASV12" s="611"/>
      <c r="ASW12" s="611"/>
      <c r="ASX12" s="611"/>
      <c r="ASY12" s="611"/>
      <c r="ASZ12" s="611"/>
      <c r="ATA12" s="611"/>
      <c r="ATB12" s="611"/>
      <c r="ATC12" s="611"/>
      <c r="ATD12" s="611"/>
      <c r="ATE12" s="611"/>
      <c r="ATF12" s="611"/>
      <c r="ATG12" s="611"/>
      <c r="ATH12" s="611"/>
      <c r="ATI12" s="611"/>
      <c r="ATJ12" s="611"/>
      <c r="ATK12" s="611"/>
      <c r="ATL12" s="611"/>
      <c r="ATM12" s="611"/>
      <c r="ATN12" s="611"/>
      <c r="ATO12" s="611"/>
      <c r="ATP12" s="611"/>
      <c r="ATQ12" s="611"/>
      <c r="ATR12" s="611"/>
      <c r="ATS12" s="611"/>
      <c r="ATT12" s="611"/>
      <c r="ATU12" s="611"/>
      <c r="ATV12" s="611"/>
      <c r="ATW12" s="611"/>
      <c r="ATX12" s="611"/>
      <c r="ATY12" s="611"/>
      <c r="ATZ12" s="611"/>
      <c r="AUA12" s="611"/>
      <c r="AUB12" s="611"/>
      <c r="AUC12" s="611"/>
      <c r="AUD12" s="611"/>
      <c r="AUE12" s="611"/>
      <c r="AUF12" s="611"/>
      <c r="AUG12" s="611"/>
      <c r="AUH12" s="611"/>
      <c r="AUI12" s="611"/>
      <c r="AUJ12" s="611"/>
      <c r="AUK12" s="611"/>
      <c r="AUL12" s="611"/>
      <c r="AUM12" s="611"/>
      <c r="AUN12" s="611"/>
      <c r="AUO12" s="611"/>
      <c r="AUP12" s="611"/>
      <c r="AUQ12" s="611"/>
      <c r="AUR12" s="611"/>
      <c r="AUS12" s="611"/>
      <c r="AUT12" s="611"/>
      <c r="AUU12" s="611"/>
      <c r="AUV12" s="611"/>
      <c r="AUW12" s="611"/>
      <c r="AUX12" s="611"/>
      <c r="AUY12" s="611"/>
      <c r="AUZ12" s="611"/>
      <c r="AVA12" s="611"/>
      <c r="AVB12" s="611"/>
      <c r="AVC12" s="611"/>
      <c r="AVD12" s="611"/>
      <c r="AVE12" s="611"/>
      <c r="AVF12" s="611"/>
      <c r="AVG12" s="611"/>
      <c r="AVH12" s="611"/>
      <c r="AVI12" s="611"/>
      <c r="AVJ12" s="611"/>
      <c r="AVK12" s="611"/>
      <c r="AVL12" s="611"/>
      <c r="AVM12" s="611"/>
      <c r="AVN12" s="611"/>
      <c r="AVO12" s="611"/>
      <c r="AVP12" s="611"/>
      <c r="AVQ12" s="611"/>
      <c r="AVR12" s="611"/>
      <c r="AVS12" s="611"/>
      <c r="AVT12" s="611"/>
      <c r="AVU12" s="611"/>
      <c r="AVV12" s="611"/>
      <c r="AVW12" s="611"/>
      <c r="AVX12" s="611"/>
      <c r="AVY12" s="611"/>
      <c r="AVZ12" s="611"/>
      <c r="AWA12" s="611"/>
      <c r="AWB12" s="611"/>
      <c r="AWC12" s="611"/>
      <c r="AWD12" s="611"/>
      <c r="AWE12" s="611"/>
      <c r="AWF12" s="611"/>
      <c r="AWG12" s="611"/>
      <c r="AWH12" s="611"/>
      <c r="AWI12" s="611"/>
      <c r="AWJ12" s="611"/>
      <c r="AWK12" s="611"/>
      <c r="AWL12" s="611"/>
      <c r="AWM12" s="611"/>
      <c r="AWN12" s="611"/>
      <c r="AWO12" s="611"/>
      <c r="AWP12" s="611"/>
      <c r="AWQ12" s="611"/>
      <c r="AWR12" s="611"/>
      <c r="AWS12" s="611"/>
      <c r="AWT12" s="611"/>
      <c r="AWU12" s="611"/>
      <c r="AWV12" s="611"/>
      <c r="AWW12" s="611"/>
      <c r="AWX12" s="611"/>
      <c r="AWY12" s="611"/>
      <c r="AWZ12" s="611"/>
      <c r="AXA12" s="611"/>
      <c r="AXB12" s="611"/>
      <c r="AXC12" s="611"/>
      <c r="AXD12" s="611"/>
      <c r="AXE12" s="611"/>
      <c r="AXF12" s="611"/>
      <c r="AXG12" s="611"/>
      <c r="AXH12" s="611"/>
      <c r="AXI12" s="611"/>
      <c r="AXJ12" s="611"/>
      <c r="AXK12" s="611"/>
      <c r="AXL12" s="611"/>
      <c r="AXM12" s="611"/>
      <c r="AXN12" s="611"/>
      <c r="AXO12" s="611"/>
      <c r="AXP12" s="611"/>
      <c r="AXQ12" s="611"/>
      <c r="AXR12" s="611"/>
      <c r="AXS12" s="611"/>
      <c r="AXT12" s="611"/>
      <c r="AXU12" s="611"/>
      <c r="AXV12" s="611"/>
      <c r="AXW12" s="611"/>
      <c r="AXX12" s="611"/>
      <c r="AXY12" s="611"/>
      <c r="AXZ12" s="611"/>
      <c r="AYA12" s="611"/>
      <c r="AYB12" s="611"/>
      <c r="AYC12" s="611"/>
      <c r="AYD12" s="611"/>
      <c r="AYE12" s="611"/>
      <c r="AYF12" s="611"/>
      <c r="AYG12" s="611"/>
      <c r="AYH12" s="611"/>
      <c r="AYI12" s="611"/>
      <c r="AYJ12" s="611"/>
      <c r="AYK12" s="611"/>
      <c r="AYL12" s="611"/>
      <c r="AYM12" s="611"/>
      <c r="AYN12" s="611"/>
      <c r="AYO12" s="611"/>
      <c r="AYP12" s="611"/>
      <c r="AYQ12" s="611"/>
      <c r="AYR12" s="611"/>
      <c r="AYS12" s="611"/>
      <c r="AYT12" s="611"/>
      <c r="AYU12" s="611"/>
      <c r="AYV12" s="611"/>
      <c r="AYW12" s="611"/>
      <c r="AYX12" s="611"/>
      <c r="AYY12" s="611"/>
      <c r="AYZ12" s="611"/>
      <c r="AZA12" s="611"/>
      <c r="AZB12" s="611"/>
      <c r="AZC12" s="611"/>
      <c r="AZD12" s="611"/>
      <c r="AZE12" s="611"/>
      <c r="AZF12" s="611"/>
      <c r="AZG12" s="611"/>
      <c r="AZH12" s="611"/>
      <c r="AZI12" s="611"/>
      <c r="AZJ12" s="611"/>
      <c r="AZK12" s="611"/>
      <c r="AZL12" s="611"/>
      <c r="AZM12" s="611"/>
      <c r="AZN12" s="611"/>
      <c r="AZO12" s="611"/>
      <c r="AZP12" s="611"/>
      <c r="AZQ12" s="611"/>
      <c r="AZR12" s="611"/>
      <c r="AZS12" s="611"/>
      <c r="AZT12" s="611"/>
      <c r="AZU12" s="611"/>
      <c r="AZV12" s="611"/>
      <c r="AZW12" s="611"/>
      <c r="AZX12" s="611"/>
      <c r="AZY12" s="611"/>
      <c r="AZZ12" s="611"/>
      <c r="BAA12" s="611"/>
      <c r="BAB12" s="611"/>
      <c r="BAC12" s="611"/>
      <c r="BAD12" s="611"/>
      <c r="BAE12" s="611"/>
      <c r="BAF12" s="611"/>
      <c r="BAG12" s="611"/>
      <c r="BAH12" s="611"/>
      <c r="BAI12" s="611"/>
      <c r="BAJ12" s="611"/>
      <c r="BAK12" s="611"/>
      <c r="BAL12" s="611"/>
      <c r="BAM12" s="611"/>
      <c r="BAN12" s="611"/>
      <c r="BAO12" s="611"/>
      <c r="BAP12" s="611"/>
      <c r="BAQ12" s="611"/>
      <c r="BAR12" s="611"/>
      <c r="BAS12" s="611"/>
      <c r="BAT12" s="611"/>
      <c r="BAU12" s="611"/>
      <c r="BAV12" s="611"/>
      <c r="BAW12" s="611"/>
      <c r="BAX12" s="611"/>
      <c r="BAY12" s="611"/>
      <c r="BAZ12" s="611"/>
      <c r="BBA12" s="611"/>
      <c r="BBB12" s="611"/>
      <c r="BBC12" s="611"/>
      <c r="BBD12" s="611"/>
      <c r="BBE12" s="611"/>
      <c r="BBF12" s="611"/>
      <c r="BBG12" s="611"/>
      <c r="BBH12" s="611"/>
      <c r="BBI12" s="611"/>
      <c r="BBJ12" s="611"/>
      <c r="BBK12" s="611"/>
      <c r="BBL12" s="611"/>
      <c r="BBM12" s="611"/>
      <c r="BBN12" s="611"/>
      <c r="BBO12" s="611"/>
      <c r="BBP12" s="611"/>
      <c r="BBQ12" s="611"/>
      <c r="BBR12" s="611"/>
      <c r="BBS12" s="611"/>
      <c r="BBT12" s="611"/>
      <c r="BBU12" s="611"/>
      <c r="BBV12" s="611"/>
      <c r="BBW12" s="611"/>
      <c r="BBX12" s="611"/>
      <c r="BBY12" s="611"/>
      <c r="BBZ12" s="611"/>
      <c r="BCA12" s="611"/>
      <c r="BCB12" s="611"/>
      <c r="BCC12" s="611"/>
      <c r="BCD12" s="611"/>
      <c r="BCE12" s="611"/>
      <c r="BCF12" s="611"/>
      <c r="BCG12" s="611"/>
      <c r="BCH12" s="611"/>
      <c r="BCI12" s="611"/>
      <c r="BCJ12" s="611"/>
      <c r="BCK12" s="611"/>
      <c r="BCL12" s="611"/>
      <c r="BCM12" s="611"/>
      <c r="BCN12" s="611"/>
      <c r="BCO12" s="611"/>
      <c r="BCP12" s="611"/>
      <c r="BCQ12" s="611"/>
      <c r="BCR12" s="611"/>
      <c r="BCS12" s="611"/>
      <c r="BCT12" s="611"/>
      <c r="BCU12" s="611"/>
      <c r="BCV12" s="611"/>
      <c r="BCW12" s="611"/>
      <c r="BCX12" s="611"/>
      <c r="BCY12" s="611"/>
      <c r="BCZ12" s="611"/>
      <c r="BDA12" s="611"/>
      <c r="BDB12" s="611"/>
      <c r="BDC12" s="611"/>
      <c r="BDD12" s="611"/>
      <c r="BDE12" s="611"/>
      <c r="BDF12" s="611"/>
      <c r="BDG12" s="611"/>
      <c r="BDH12" s="611"/>
      <c r="BDI12" s="611"/>
      <c r="BDJ12" s="611"/>
      <c r="BDK12" s="611"/>
      <c r="BDL12" s="611"/>
      <c r="BDM12" s="611"/>
      <c r="BDN12" s="611"/>
      <c r="BDO12" s="611"/>
      <c r="BDP12" s="611"/>
      <c r="BDQ12" s="611"/>
      <c r="BDR12" s="611"/>
      <c r="BDS12" s="611"/>
      <c r="BDT12" s="611"/>
      <c r="BDU12" s="611"/>
      <c r="BDV12" s="611"/>
      <c r="BDW12" s="611"/>
      <c r="BDX12" s="611"/>
      <c r="BDY12" s="611"/>
      <c r="BDZ12" s="611"/>
      <c r="BEA12" s="611"/>
      <c r="BEB12" s="611"/>
      <c r="BEC12" s="611"/>
      <c r="BED12" s="611"/>
      <c r="BEE12" s="611"/>
      <c r="BEF12" s="611"/>
      <c r="BEG12" s="611"/>
      <c r="BEH12" s="611"/>
      <c r="BEI12" s="611"/>
      <c r="BEJ12" s="611"/>
      <c r="BEK12" s="611"/>
      <c r="BEL12" s="611"/>
      <c r="BEM12" s="611"/>
      <c r="BEN12" s="611"/>
      <c r="BEO12" s="611"/>
      <c r="BEP12" s="611"/>
      <c r="BEQ12" s="611"/>
      <c r="BER12" s="611"/>
      <c r="BES12" s="611"/>
      <c r="BET12" s="611"/>
      <c r="BEU12" s="611"/>
      <c r="BEV12" s="611"/>
      <c r="BEW12" s="611"/>
      <c r="BEX12" s="611"/>
      <c r="BEY12" s="611"/>
      <c r="BEZ12" s="611"/>
      <c r="BFA12" s="611"/>
      <c r="BFB12" s="611"/>
      <c r="BFC12" s="611"/>
      <c r="BFD12" s="611"/>
      <c r="BFE12" s="611"/>
      <c r="BFF12" s="611"/>
      <c r="BFG12" s="611"/>
      <c r="BFH12" s="611"/>
      <c r="BFI12" s="611"/>
      <c r="BFJ12" s="611"/>
      <c r="BFK12" s="611"/>
      <c r="BFL12" s="611"/>
      <c r="BFM12" s="611"/>
      <c r="BFN12" s="611"/>
      <c r="BFO12" s="611"/>
      <c r="BFP12" s="611"/>
      <c r="BFQ12" s="611"/>
      <c r="BFR12" s="611"/>
      <c r="BFS12" s="611"/>
      <c r="BFT12" s="611"/>
      <c r="BFU12" s="611"/>
      <c r="BFV12" s="611"/>
      <c r="BFW12" s="611"/>
      <c r="BFX12" s="611"/>
      <c r="BFY12" s="611"/>
      <c r="BFZ12" s="611"/>
      <c r="BGA12" s="611"/>
      <c r="BGB12" s="611"/>
      <c r="BGC12" s="611"/>
      <c r="BGD12" s="611"/>
      <c r="BGE12" s="611"/>
      <c r="BGF12" s="611"/>
      <c r="BGG12" s="611"/>
      <c r="BGH12" s="611"/>
      <c r="BGI12" s="611"/>
      <c r="BGJ12" s="611"/>
      <c r="BGK12" s="611"/>
      <c r="BGL12" s="611"/>
      <c r="BGM12" s="611"/>
      <c r="BGN12" s="611"/>
      <c r="BGO12" s="611"/>
      <c r="BGP12" s="611"/>
      <c r="BGQ12" s="611"/>
      <c r="BGR12" s="611"/>
      <c r="BGS12" s="611"/>
      <c r="BGT12" s="611"/>
      <c r="BGU12" s="611"/>
      <c r="BGV12" s="611"/>
      <c r="BGW12" s="611"/>
      <c r="BGX12" s="611"/>
      <c r="BGY12" s="611"/>
      <c r="BGZ12" s="611"/>
      <c r="BHA12" s="611"/>
      <c r="BHB12" s="611"/>
      <c r="BHC12" s="611"/>
      <c r="BHD12" s="611"/>
      <c r="BHE12" s="611"/>
      <c r="BHF12" s="611"/>
      <c r="BHG12" s="611"/>
      <c r="BHH12" s="611"/>
      <c r="BHI12" s="611"/>
      <c r="BHJ12" s="611"/>
      <c r="BHK12" s="611"/>
      <c r="BHL12" s="611"/>
      <c r="BHM12" s="611"/>
      <c r="BHN12" s="611"/>
      <c r="BHO12" s="611"/>
      <c r="BHP12" s="611"/>
      <c r="BHQ12" s="611"/>
      <c r="BHR12" s="611"/>
      <c r="BHS12" s="611"/>
      <c r="BHT12" s="611"/>
      <c r="BHU12" s="611"/>
      <c r="BHV12" s="611"/>
      <c r="BHW12" s="611"/>
      <c r="BHX12" s="611"/>
      <c r="BHY12" s="611"/>
      <c r="BHZ12" s="611"/>
      <c r="BIA12" s="611"/>
      <c r="BIB12" s="611"/>
      <c r="BIC12" s="611"/>
      <c r="BID12" s="611"/>
      <c r="BIE12" s="611"/>
      <c r="BIF12" s="611"/>
      <c r="BIG12" s="611"/>
      <c r="BIH12" s="611"/>
      <c r="BII12" s="611"/>
      <c r="BIJ12" s="611"/>
      <c r="BIK12" s="611"/>
      <c r="BIL12" s="611"/>
      <c r="BIM12" s="611"/>
      <c r="BIN12" s="611"/>
      <c r="BIO12" s="611"/>
      <c r="BIP12" s="611"/>
      <c r="BIQ12" s="611"/>
      <c r="BIR12" s="611"/>
      <c r="BIS12" s="611"/>
      <c r="BIT12" s="611"/>
      <c r="BIU12" s="611"/>
      <c r="BIV12" s="611"/>
      <c r="BIW12" s="611"/>
      <c r="BIX12" s="611"/>
      <c r="BIY12" s="611"/>
      <c r="BIZ12" s="611"/>
      <c r="BJA12" s="611"/>
      <c r="BJB12" s="611"/>
      <c r="BJC12" s="611"/>
      <c r="BJD12" s="611"/>
      <c r="BJE12" s="611"/>
      <c r="BJF12" s="611"/>
      <c r="BJG12" s="611"/>
      <c r="BJH12" s="611"/>
      <c r="BJI12" s="611"/>
      <c r="BJJ12" s="611"/>
      <c r="BJK12" s="611"/>
      <c r="BJL12" s="611"/>
      <c r="BJM12" s="611"/>
      <c r="BJN12" s="611"/>
      <c r="BJO12" s="611"/>
      <c r="BJP12" s="611"/>
      <c r="BJQ12" s="611"/>
      <c r="BJR12" s="611"/>
      <c r="BJS12" s="611"/>
      <c r="BJT12" s="611"/>
      <c r="BJU12" s="611"/>
      <c r="BJV12" s="611"/>
      <c r="BJW12" s="611"/>
      <c r="BJX12" s="611"/>
      <c r="BJY12" s="611"/>
      <c r="BJZ12" s="611"/>
      <c r="BKA12" s="611"/>
      <c r="BKB12" s="611"/>
      <c r="BKC12" s="611"/>
      <c r="BKD12" s="611"/>
      <c r="BKE12" s="611"/>
      <c r="BKF12" s="611"/>
      <c r="BKG12" s="611"/>
      <c r="BKH12" s="611"/>
      <c r="BKI12" s="611"/>
      <c r="BKJ12" s="611"/>
      <c r="BKK12" s="611"/>
      <c r="BKL12" s="611"/>
      <c r="BKM12" s="611"/>
      <c r="BKN12" s="611"/>
      <c r="BKO12" s="611"/>
      <c r="BKP12" s="611"/>
      <c r="BKQ12" s="611"/>
      <c r="BKR12" s="611"/>
      <c r="BKS12" s="611"/>
      <c r="BKT12" s="611"/>
      <c r="BKU12" s="611"/>
      <c r="BKV12" s="611"/>
      <c r="BKW12" s="611"/>
      <c r="BKX12" s="611"/>
      <c r="BKY12" s="611"/>
      <c r="BKZ12" s="611"/>
      <c r="BLA12" s="611"/>
      <c r="BLB12" s="611"/>
      <c r="BLC12" s="611"/>
      <c r="BLD12" s="611"/>
      <c r="BLE12" s="611"/>
      <c r="BLF12" s="611"/>
      <c r="BLG12" s="611"/>
      <c r="BLH12" s="611"/>
      <c r="BLI12" s="611"/>
      <c r="BLJ12" s="611"/>
      <c r="BLK12" s="611"/>
      <c r="BLL12" s="611"/>
      <c r="BLM12" s="611"/>
      <c r="BLN12" s="611"/>
      <c r="BLO12" s="611"/>
      <c r="BLP12" s="611"/>
      <c r="BLQ12" s="611"/>
      <c r="BLR12" s="611"/>
      <c r="BLS12" s="611"/>
      <c r="BLT12" s="611"/>
      <c r="BLU12" s="611"/>
      <c r="BLV12" s="611"/>
      <c r="BLW12" s="611"/>
      <c r="BLX12" s="611"/>
      <c r="BLY12" s="611"/>
      <c r="BLZ12" s="611"/>
      <c r="BMA12" s="611"/>
      <c r="BMB12" s="611"/>
      <c r="BMC12" s="611"/>
      <c r="BMD12" s="611"/>
      <c r="BME12" s="611"/>
      <c r="BMF12" s="611"/>
      <c r="BMG12" s="611"/>
      <c r="BMH12" s="611"/>
      <c r="BMI12" s="611"/>
      <c r="BMJ12" s="611"/>
      <c r="BMK12" s="611"/>
      <c r="BML12" s="611"/>
      <c r="BMM12" s="611"/>
      <c r="BMN12" s="611"/>
      <c r="BMO12" s="611"/>
      <c r="BMP12" s="611"/>
      <c r="BMQ12" s="611"/>
      <c r="BMR12" s="611"/>
      <c r="BMS12" s="611"/>
      <c r="BMT12" s="611"/>
      <c r="BMU12" s="611"/>
      <c r="BMV12" s="611"/>
      <c r="BMW12" s="611"/>
      <c r="BMX12" s="611"/>
      <c r="BMY12" s="611"/>
      <c r="BMZ12" s="611"/>
      <c r="BNA12" s="611"/>
      <c r="BNB12" s="611"/>
      <c r="BNC12" s="611"/>
      <c r="BND12" s="611"/>
      <c r="BNE12" s="611"/>
      <c r="BNF12" s="611"/>
      <c r="BNG12" s="611"/>
      <c r="BNH12" s="611"/>
      <c r="BNI12" s="611"/>
      <c r="BNJ12" s="611"/>
      <c r="BNK12" s="611"/>
      <c r="BNL12" s="611"/>
      <c r="BNM12" s="611"/>
      <c r="BNN12" s="611"/>
      <c r="BNO12" s="611"/>
      <c r="BNP12" s="611"/>
      <c r="BNQ12" s="611"/>
      <c r="BNR12" s="611"/>
      <c r="BNS12" s="611"/>
      <c r="BNT12" s="611"/>
      <c r="BNU12" s="611"/>
      <c r="BNV12" s="611"/>
      <c r="BNW12" s="611"/>
      <c r="BNX12" s="611"/>
      <c r="BNY12" s="611"/>
      <c r="BNZ12" s="611"/>
      <c r="BOA12" s="611"/>
      <c r="BOB12" s="611"/>
      <c r="BOC12" s="611"/>
      <c r="BOD12" s="611"/>
      <c r="BOE12" s="611"/>
      <c r="BOF12" s="611"/>
      <c r="BOG12" s="611"/>
      <c r="BOH12" s="611"/>
      <c r="BOI12" s="611"/>
      <c r="BOJ12" s="611"/>
      <c r="BOK12" s="611"/>
      <c r="BOL12" s="611"/>
      <c r="BOM12" s="611"/>
      <c r="BON12" s="611"/>
      <c r="BOO12" s="611"/>
      <c r="BOP12" s="611"/>
      <c r="BOQ12" s="611"/>
      <c r="BOR12" s="611"/>
      <c r="BOS12" s="611"/>
      <c r="BOT12" s="611"/>
      <c r="BOU12" s="611"/>
      <c r="BOV12" s="611"/>
      <c r="BOW12" s="611"/>
      <c r="BOX12" s="611"/>
      <c r="BOY12" s="611"/>
      <c r="BOZ12" s="611"/>
      <c r="BPA12" s="611"/>
      <c r="BPB12" s="611"/>
      <c r="BPC12" s="611"/>
      <c r="BPD12" s="611"/>
      <c r="BPE12" s="611"/>
      <c r="BPF12" s="611"/>
      <c r="BPG12" s="611"/>
      <c r="BPH12" s="611"/>
      <c r="BPI12" s="611"/>
      <c r="BPJ12" s="611"/>
      <c r="BPK12" s="611"/>
      <c r="BPL12" s="611"/>
      <c r="BPM12" s="611"/>
      <c r="BPN12" s="611"/>
      <c r="BPO12" s="611"/>
      <c r="BPP12" s="611"/>
      <c r="BPQ12" s="611"/>
      <c r="BPR12" s="611"/>
      <c r="BPS12" s="611"/>
      <c r="BPT12" s="611"/>
      <c r="BPU12" s="611"/>
      <c r="BPV12" s="611"/>
      <c r="BPW12" s="611"/>
      <c r="BPX12" s="611"/>
      <c r="BPY12" s="611"/>
      <c r="BPZ12" s="611"/>
      <c r="BQA12" s="611"/>
      <c r="BQB12" s="611"/>
      <c r="BQC12" s="611"/>
      <c r="BQD12" s="611"/>
      <c r="BQE12" s="611"/>
      <c r="BQF12" s="611"/>
      <c r="BQG12" s="611"/>
      <c r="BQH12" s="611"/>
      <c r="BQI12" s="611"/>
      <c r="BQJ12" s="611"/>
      <c r="BQK12" s="611"/>
      <c r="BQL12" s="611"/>
      <c r="BQM12" s="611"/>
      <c r="BQN12" s="611"/>
      <c r="BQO12" s="611"/>
      <c r="BQP12" s="611"/>
      <c r="BQQ12" s="611"/>
      <c r="BQR12" s="611"/>
      <c r="BQS12" s="611"/>
      <c r="BQT12" s="611"/>
      <c r="BQU12" s="611"/>
      <c r="BQV12" s="611"/>
      <c r="BQW12" s="611"/>
      <c r="BQX12" s="611"/>
      <c r="BQY12" s="611"/>
      <c r="BQZ12" s="611"/>
      <c r="BRA12" s="611"/>
      <c r="BRB12" s="611"/>
      <c r="BRC12" s="611"/>
      <c r="BRD12" s="611"/>
      <c r="BRE12" s="611"/>
      <c r="BRF12" s="611"/>
      <c r="BRG12" s="611"/>
      <c r="BRH12" s="611"/>
      <c r="BRI12" s="611"/>
      <c r="BRJ12" s="611"/>
      <c r="BRK12" s="611"/>
      <c r="BRL12" s="611"/>
      <c r="BRM12" s="611"/>
      <c r="BRN12" s="611"/>
      <c r="BRO12" s="611"/>
      <c r="BRP12" s="611"/>
      <c r="BRQ12" s="611"/>
      <c r="BRR12" s="611"/>
      <c r="BRS12" s="611"/>
      <c r="BRT12" s="611"/>
      <c r="BRU12" s="611"/>
      <c r="BRV12" s="611"/>
      <c r="BRW12" s="611"/>
      <c r="BRX12" s="611"/>
      <c r="BRY12" s="611"/>
      <c r="BRZ12" s="611"/>
      <c r="BSA12" s="611"/>
      <c r="BSB12" s="611"/>
      <c r="BSC12" s="611"/>
      <c r="BSD12" s="611"/>
      <c r="BSE12" s="611"/>
      <c r="BSF12" s="611"/>
      <c r="BSG12" s="611"/>
      <c r="BSH12" s="611"/>
      <c r="BSI12" s="611"/>
      <c r="BSJ12" s="611"/>
      <c r="BSK12" s="611"/>
      <c r="BSL12" s="611"/>
      <c r="BSM12" s="611"/>
      <c r="BSN12" s="611"/>
      <c r="BSO12" s="611"/>
      <c r="BSP12" s="611"/>
      <c r="BSQ12" s="611"/>
      <c r="BSR12" s="611"/>
      <c r="BSS12" s="611"/>
      <c r="BST12" s="611"/>
      <c r="BSU12" s="611"/>
      <c r="BSV12" s="611"/>
      <c r="BSW12" s="611"/>
      <c r="BSX12" s="611"/>
      <c r="BSY12" s="611"/>
      <c r="BSZ12" s="611"/>
      <c r="BTA12" s="611"/>
      <c r="BTB12" s="611"/>
      <c r="BTC12" s="611"/>
      <c r="BTD12" s="611"/>
      <c r="BTE12" s="611"/>
      <c r="BTF12" s="611"/>
      <c r="BTG12" s="611"/>
      <c r="BTH12" s="611"/>
      <c r="BTI12" s="611"/>
      <c r="BTJ12" s="611"/>
      <c r="BTK12" s="611"/>
      <c r="BTL12" s="611"/>
      <c r="BTM12" s="611"/>
      <c r="BTN12" s="611"/>
      <c r="BTO12" s="611"/>
      <c r="BTP12" s="611"/>
      <c r="BTQ12" s="611"/>
      <c r="BTR12" s="611"/>
      <c r="BTS12" s="611"/>
      <c r="BTT12" s="611"/>
      <c r="BTU12" s="611"/>
      <c r="BTV12" s="611"/>
      <c r="BTW12" s="611"/>
      <c r="BTX12" s="611"/>
      <c r="BTY12" s="611"/>
      <c r="BTZ12" s="611"/>
      <c r="BUA12" s="611"/>
      <c r="BUB12" s="611"/>
      <c r="BUC12" s="611"/>
      <c r="BUD12" s="611"/>
      <c r="BUE12" s="611"/>
      <c r="BUF12" s="611"/>
      <c r="BUG12" s="611"/>
      <c r="BUH12" s="611"/>
      <c r="BUI12" s="611"/>
      <c r="BUJ12" s="611"/>
      <c r="BUK12" s="611"/>
      <c r="BUL12" s="611"/>
      <c r="BUM12" s="611"/>
      <c r="BUN12" s="611"/>
      <c r="BUO12" s="611"/>
      <c r="BUP12" s="611"/>
      <c r="BUQ12" s="611"/>
      <c r="BUR12" s="611"/>
      <c r="BUS12" s="611"/>
      <c r="BUT12" s="611"/>
      <c r="BUU12" s="611"/>
      <c r="BUV12" s="611"/>
      <c r="BUW12" s="611"/>
      <c r="BUX12" s="611"/>
      <c r="BUY12" s="611"/>
      <c r="BUZ12" s="611"/>
      <c r="BVA12" s="611"/>
      <c r="BVB12" s="611"/>
      <c r="BVC12" s="611"/>
      <c r="BVD12" s="611"/>
      <c r="BVE12" s="611"/>
      <c r="BVF12" s="611"/>
      <c r="BVG12" s="611"/>
      <c r="BVH12" s="611"/>
      <c r="BVI12" s="611"/>
      <c r="BVJ12" s="611"/>
      <c r="BVK12" s="611"/>
      <c r="BVL12" s="611"/>
      <c r="BVM12" s="611"/>
      <c r="BVN12" s="611"/>
      <c r="BVO12" s="611"/>
      <c r="BVP12" s="611"/>
      <c r="BVQ12" s="611"/>
      <c r="BVR12" s="611"/>
      <c r="BVS12" s="611"/>
      <c r="BVT12" s="611"/>
      <c r="BVU12" s="611"/>
      <c r="BVV12" s="611"/>
      <c r="BVW12" s="611"/>
      <c r="BVX12" s="611"/>
      <c r="BVY12" s="611"/>
      <c r="BVZ12" s="611"/>
      <c r="BWA12" s="611"/>
      <c r="BWB12" s="611"/>
      <c r="BWC12" s="611"/>
      <c r="BWD12" s="611"/>
      <c r="BWE12" s="611"/>
      <c r="BWF12" s="611"/>
      <c r="BWG12" s="611"/>
      <c r="BWH12" s="611"/>
      <c r="BWI12" s="611"/>
      <c r="BWJ12" s="611"/>
      <c r="BWK12" s="611"/>
      <c r="BWL12" s="611"/>
      <c r="BWM12" s="611"/>
      <c r="BWN12" s="611"/>
      <c r="BWO12" s="611"/>
      <c r="BWP12" s="611"/>
      <c r="BWQ12" s="611"/>
      <c r="BWR12" s="611"/>
      <c r="BWS12" s="611"/>
      <c r="BWT12" s="611"/>
      <c r="BWU12" s="611"/>
      <c r="BWV12" s="611"/>
      <c r="BWW12" s="611"/>
      <c r="BWX12" s="611"/>
      <c r="BWY12" s="611"/>
      <c r="BWZ12" s="611"/>
      <c r="BXA12" s="611"/>
      <c r="BXB12" s="611"/>
      <c r="BXC12" s="611"/>
      <c r="BXD12" s="611"/>
      <c r="BXE12" s="611"/>
      <c r="BXF12" s="611"/>
      <c r="BXG12" s="611"/>
      <c r="BXH12" s="611"/>
      <c r="BXI12" s="611"/>
      <c r="BXJ12" s="611"/>
      <c r="BXK12" s="611"/>
      <c r="BXL12" s="611"/>
      <c r="BXM12" s="611"/>
      <c r="BXN12" s="611"/>
      <c r="BXO12" s="611"/>
      <c r="BXP12" s="611"/>
      <c r="BXQ12" s="611"/>
      <c r="BXR12" s="611"/>
      <c r="BXS12" s="611"/>
      <c r="BXT12" s="611"/>
      <c r="BXU12" s="611"/>
      <c r="BXV12" s="611"/>
      <c r="BXW12" s="611"/>
      <c r="BXX12" s="611"/>
      <c r="BXY12" s="611"/>
      <c r="BXZ12" s="611"/>
      <c r="BYA12" s="611"/>
      <c r="BYB12" s="611"/>
      <c r="BYC12" s="611"/>
      <c r="BYD12" s="611"/>
      <c r="BYE12" s="611"/>
      <c r="BYF12" s="611"/>
      <c r="BYG12" s="611"/>
      <c r="BYH12" s="611"/>
      <c r="BYI12" s="611"/>
      <c r="BYJ12" s="611"/>
      <c r="BYK12" s="611"/>
      <c r="BYL12" s="611"/>
      <c r="BYM12" s="611"/>
      <c r="BYN12" s="611"/>
      <c r="BYO12" s="611"/>
      <c r="BYP12" s="611"/>
      <c r="BYQ12" s="611"/>
      <c r="BYR12" s="611"/>
      <c r="BYS12" s="611"/>
      <c r="BYT12" s="611"/>
      <c r="BYU12" s="611"/>
      <c r="BYV12" s="611"/>
      <c r="BYW12" s="611"/>
      <c r="BYX12" s="611"/>
      <c r="BYY12" s="611"/>
      <c r="BYZ12" s="611"/>
      <c r="BZA12" s="611"/>
      <c r="BZB12" s="611"/>
      <c r="BZC12" s="611"/>
      <c r="BZD12" s="611"/>
      <c r="BZE12" s="611"/>
      <c r="BZF12" s="611"/>
      <c r="BZG12" s="611"/>
      <c r="BZH12" s="611"/>
      <c r="BZI12" s="611"/>
      <c r="BZJ12" s="611"/>
      <c r="BZK12" s="611"/>
      <c r="BZL12" s="611"/>
      <c r="BZM12" s="611"/>
      <c r="BZN12" s="611"/>
      <c r="BZO12" s="611"/>
      <c r="BZP12" s="611"/>
      <c r="BZQ12" s="611"/>
      <c r="BZR12" s="611"/>
      <c r="BZS12" s="611"/>
      <c r="BZT12" s="611"/>
      <c r="BZU12" s="611"/>
      <c r="BZV12" s="611"/>
      <c r="BZW12" s="611"/>
      <c r="BZX12" s="611"/>
      <c r="BZY12" s="611"/>
      <c r="BZZ12" s="611"/>
      <c r="CAA12" s="611"/>
      <c r="CAB12" s="611"/>
      <c r="CAC12" s="611"/>
      <c r="CAD12" s="611"/>
      <c r="CAE12" s="611"/>
      <c r="CAF12" s="611"/>
      <c r="CAG12" s="611"/>
      <c r="CAH12" s="611"/>
      <c r="CAI12" s="611"/>
      <c r="CAJ12" s="611"/>
      <c r="CAK12" s="611"/>
      <c r="CAL12" s="611"/>
      <c r="CAM12" s="611"/>
      <c r="CAN12" s="611"/>
      <c r="CAO12" s="611"/>
      <c r="CAP12" s="611"/>
      <c r="CAQ12" s="611"/>
      <c r="CAR12" s="611"/>
      <c r="CAS12" s="611"/>
      <c r="CAT12" s="611"/>
      <c r="CAU12" s="611"/>
      <c r="CAV12" s="611"/>
      <c r="CAW12" s="611"/>
      <c r="CAX12" s="611"/>
      <c r="CAY12" s="611"/>
      <c r="CAZ12" s="611"/>
      <c r="CBA12" s="611"/>
      <c r="CBB12" s="611"/>
      <c r="CBC12" s="611"/>
      <c r="CBD12" s="611"/>
      <c r="CBE12" s="611"/>
      <c r="CBF12" s="611"/>
      <c r="CBG12" s="611"/>
      <c r="CBH12" s="611"/>
      <c r="CBI12" s="611"/>
      <c r="CBJ12" s="611"/>
      <c r="CBK12" s="611"/>
      <c r="CBL12" s="611"/>
      <c r="CBM12" s="611"/>
      <c r="CBN12" s="611"/>
      <c r="CBO12" s="611"/>
      <c r="CBP12" s="611"/>
      <c r="CBQ12" s="611"/>
      <c r="CBR12" s="611"/>
      <c r="CBS12" s="611"/>
      <c r="CBT12" s="611"/>
      <c r="CBU12" s="611"/>
      <c r="CBV12" s="611"/>
      <c r="CBW12" s="611"/>
      <c r="CBX12" s="611"/>
      <c r="CBY12" s="611"/>
      <c r="CBZ12" s="611"/>
      <c r="CCA12" s="611"/>
      <c r="CCB12" s="611"/>
      <c r="CCC12" s="611"/>
      <c r="CCD12" s="611"/>
      <c r="CCE12" s="611"/>
      <c r="CCF12" s="611"/>
      <c r="CCG12" s="611"/>
      <c r="CCH12" s="611"/>
      <c r="CCI12" s="611"/>
      <c r="CCJ12" s="611"/>
      <c r="CCK12" s="611"/>
      <c r="CCL12" s="611"/>
      <c r="CCM12" s="611"/>
      <c r="CCN12" s="611"/>
      <c r="CCO12" s="611"/>
      <c r="CCP12" s="611"/>
      <c r="CCQ12" s="611"/>
      <c r="CCR12" s="611"/>
      <c r="CCS12" s="611"/>
      <c r="CCT12" s="611"/>
      <c r="CCU12" s="611"/>
      <c r="CCV12" s="611"/>
      <c r="CCW12" s="611"/>
      <c r="CCX12" s="611"/>
      <c r="CCY12" s="611"/>
      <c r="CCZ12" s="611"/>
      <c r="CDA12" s="611"/>
      <c r="CDB12" s="611"/>
      <c r="CDC12" s="611"/>
      <c r="CDD12" s="611"/>
      <c r="CDE12" s="611"/>
      <c r="CDF12" s="611"/>
      <c r="CDG12" s="611"/>
      <c r="CDH12" s="611"/>
      <c r="CDI12" s="611"/>
      <c r="CDJ12" s="611"/>
      <c r="CDK12" s="611"/>
      <c r="CDL12" s="611"/>
      <c r="CDM12" s="611"/>
      <c r="CDN12" s="611"/>
      <c r="CDO12" s="611"/>
      <c r="CDP12" s="611"/>
      <c r="CDQ12" s="611"/>
      <c r="CDR12" s="611"/>
      <c r="CDS12" s="611"/>
      <c r="CDT12" s="611"/>
      <c r="CDU12" s="611"/>
      <c r="CDV12" s="611"/>
      <c r="CDW12" s="611"/>
      <c r="CDX12" s="611"/>
      <c r="CDY12" s="611"/>
      <c r="CDZ12" s="611"/>
      <c r="CEA12" s="611"/>
      <c r="CEB12" s="611"/>
      <c r="CEC12" s="611"/>
      <c r="CED12" s="611"/>
      <c r="CEE12" s="611"/>
      <c r="CEF12" s="611"/>
      <c r="CEG12" s="611"/>
      <c r="CEH12" s="611"/>
      <c r="CEI12" s="611"/>
      <c r="CEJ12" s="611"/>
      <c r="CEK12" s="611"/>
      <c r="CEL12" s="611"/>
      <c r="CEM12" s="611"/>
      <c r="CEN12" s="611"/>
      <c r="CEO12" s="611"/>
      <c r="CEP12" s="611"/>
      <c r="CEQ12" s="611"/>
      <c r="CER12" s="611"/>
      <c r="CES12" s="611"/>
      <c r="CET12" s="611"/>
      <c r="CEU12" s="611"/>
      <c r="CEV12" s="611"/>
      <c r="CEW12" s="611"/>
      <c r="CEX12" s="611"/>
      <c r="CEY12" s="611"/>
      <c r="CEZ12" s="611"/>
      <c r="CFA12" s="611"/>
      <c r="CFB12" s="611"/>
      <c r="CFC12" s="611"/>
      <c r="CFD12" s="611"/>
      <c r="CFE12" s="611"/>
      <c r="CFF12" s="611"/>
      <c r="CFG12" s="611"/>
      <c r="CFH12" s="611"/>
      <c r="CFI12" s="611"/>
      <c r="CFJ12" s="611"/>
      <c r="CFK12" s="611"/>
      <c r="CFL12" s="611"/>
      <c r="CFM12" s="611"/>
      <c r="CFN12" s="611"/>
      <c r="CFO12" s="611"/>
      <c r="CFP12" s="611"/>
      <c r="CFQ12" s="611"/>
      <c r="CFR12" s="611"/>
      <c r="CFS12" s="611"/>
      <c r="CFT12" s="611"/>
      <c r="CFU12" s="611"/>
      <c r="CFV12" s="611"/>
      <c r="CFW12" s="611"/>
      <c r="CFX12" s="611"/>
      <c r="CFY12" s="611"/>
      <c r="CFZ12" s="611"/>
      <c r="CGA12" s="611"/>
      <c r="CGB12" s="611"/>
      <c r="CGC12" s="611"/>
      <c r="CGD12" s="611"/>
      <c r="CGE12" s="611"/>
      <c r="CGF12" s="611"/>
      <c r="CGG12" s="611"/>
      <c r="CGH12" s="611"/>
      <c r="CGI12" s="611"/>
      <c r="CGJ12" s="611"/>
      <c r="CGK12" s="611"/>
      <c r="CGL12" s="611"/>
      <c r="CGM12" s="611"/>
      <c r="CGN12" s="611"/>
      <c r="CGO12" s="611"/>
      <c r="CGP12" s="611"/>
      <c r="CGQ12" s="611"/>
      <c r="CGR12" s="611"/>
      <c r="CGS12" s="611"/>
      <c r="CGT12" s="611"/>
      <c r="CGU12" s="611"/>
      <c r="CGV12" s="611"/>
      <c r="CGW12" s="611"/>
      <c r="CGX12" s="611"/>
      <c r="CGY12" s="611"/>
      <c r="CGZ12" s="611"/>
      <c r="CHA12" s="611"/>
      <c r="CHB12" s="611"/>
      <c r="CHC12" s="611"/>
      <c r="CHD12" s="611"/>
      <c r="CHE12" s="611"/>
      <c r="CHF12" s="611"/>
      <c r="CHG12" s="611"/>
      <c r="CHH12" s="611"/>
      <c r="CHI12" s="611"/>
      <c r="CHJ12" s="611"/>
      <c r="CHK12" s="611"/>
      <c r="CHL12" s="611"/>
      <c r="CHM12" s="611"/>
      <c r="CHN12" s="611"/>
      <c r="CHO12" s="611"/>
      <c r="CHP12" s="611"/>
      <c r="CHQ12" s="611"/>
      <c r="CHR12" s="611"/>
      <c r="CHS12" s="611"/>
      <c r="CHT12" s="611"/>
      <c r="CHU12" s="611"/>
      <c r="CHV12" s="611"/>
      <c r="CHW12" s="611"/>
      <c r="CHX12" s="611"/>
      <c r="CHY12" s="611"/>
      <c r="CHZ12" s="611"/>
      <c r="CIA12" s="611"/>
      <c r="CIB12" s="611"/>
      <c r="CIC12" s="611"/>
      <c r="CID12" s="611"/>
      <c r="CIE12" s="611"/>
      <c r="CIF12" s="611"/>
      <c r="CIG12" s="611"/>
      <c r="CIH12" s="611"/>
      <c r="CII12" s="611"/>
      <c r="CIJ12" s="611"/>
      <c r="CIK12" s="611"/>
      <c r="CIL12" s="611"/>
      <c r="CIM12" s="611"/>
      <c r="CIN12" s="611"/>
      <c r="CIO12" s="611"/>
      <c r="CIP12" s="611"/>
      <c r="CIQ12" s="611"/>
      <c r="CIR12" s="611"/>
      <c r="CIS12" s="611"/>
      <c r="CIT12" s="611"/>
      <c r="CIU12" s="611"/>
      <c r="CIV12" s="611"/>
      <c r="CIW12" s="611"/>
      <c r="CIX12" s="611"/>
      <c r="CIY12" s="611"/>
      <c r="CIZ12" s="611"/>
      <c r="CJA12" s="611"/>
      <c r="CJB12" s="611"/>
      <c r="CJC12" s="611"/>
      <c r="CJD12" s="611"/>
      <c r="CJE12" s="611"/>
      <c r="CJF12" s="611"/>
      <c r="CJG12" s="611"/>
      <c r="CJH12" s="611"/>
      <c r="CJI12" s="611"/>
      <c r="CJJ12" s="611"/>
      <c r="CJK12" s="611"/>
      <c r="CJL12" s="611"/>
      <c r="CJM12" s="611"/>
      <c r="CJN12" s="611"/>
      <c r="CJO12" s="611"/>
      <c r="CJP12" s="611"/>
      <c r="CJQ12" s="611"/>
      <c r="CJR12" s="611"/>
      <c r="CJS12" s="611"/>
      <c r="CJT12" s="611"/>
      <c r="CJU12" s="611"/>
      <c r="CJV12" s="611"/>
      <c r="CJW12" s="611"/>
      <c r="CJX12" s="611"/>
      <c r="CJY12" s="611"/>
      <c r="CJZ12" s="611"/>
      <c r="CKA12" s="611"/>
      <c r="CKB12" s="611"/>
      <c r="CKC12" s="611"/>
      <c r="CKD12" s="611"/>
      <c r="CKE12" s="611"/>
      <c r="CKF12" s="611"/>
      <c r="CKG12" s="611"/>
      <c r="CKH12" s="611"/>
      <c r="CKI12" s="611"/>
      <c r="CKJ12" s="611"/>
      <c r="CKK12" s="611"/>
      <c r="CKL12" s="611"/>
      <c r="CKM12" s="611"/>
      <c r="CKN12" s="611"/>
      <c r="CKO12" s="611"/>
      <c r="CKP12" s="611"/>
      <c r="CKQ12" s="611"/>
      <c r="CKR12" s="611"/>
      <c r="CKS12" s="611"/>
      <c r="CKT12" s="611"/>
      <c r="CKU12" s="611"/>
      <c r="CKV12" s="611"/>
      <c r="CKW12" s="611"/>
      <c r="CKX12" s="611"/>
      <c r="CKY12" s="611"/>
      <c r="CKZ12" s="611"/>
      <c r="CLA12" s="611"/>
      <c r="CLB12" s="611"/>
      <c r="CLC12" s="611"/>
      <c r="CLD12" s="611"/>
      <c r="CLE12" s="611"/>
      <c r="CLF12" s="611"/>
      <c r="CLG12" s="611"/>
      <c r="CLH12" s="611"/>
      <c r="CLI12" s="611"/>
      <c r="CLJ12" s="611"/>
      <c r="CLK12" s="611"/>
      <c r="CLL12" s="611"/>
      <c r="CLM12" s="611"/>
      <c r="CLN12" s="611"/>
      <c r="CLO12" s="611"/>
      <c r="CLP12" s="611"/>
      <c r="CLQ12" s="611"/>
      <c r="CLR12" s="611"/>
      <c r="CLS12" s="611"/>
      <c r="CLT12" s="611"/>
      <c r="CLU12" s="611"/>
      <c r="CLV12" s="611"/>
      <c r="CLW12" s="611"/>
      <c r="CLX12" s="611"/>
      <c r="CLY12" s="611"/>
      <c r="CLZ12" s="611"/>
      <c r="CMA12" s="611"/>
      <c r="CMB12" s="611"/>
      <c r="CMC12" s="611"/>
      <c r="CMD12" s="611"/>
      <c r="CME12" s="611"/>
      <c r="CMF12" s="611"/>
      <c r="CMG12" s="611"/>
      <c r="CMH12" s="611"/>
      <c r="CMI12" s="611"/>
      <c r="CMJ12" s="611"/>
      <c r="CMK12" s="611"/>
      <c r="CML12" s="611"/>
      <c r="CMM12" s="611"/>
      <c r="CMN12" s="611"/>
      <c r="CMO12" s="611"/>
      <c r="CMP12" s="611"/>
      <c r="CMQ12" s="611"/>
      <c r="CMR12" s="611"/>
      <c r="CMS12" s="611"/>
      <c r="CMT12" s="611"/>
      <c r="CMU12" s="611"/>
      <c r="CMV12" s="611"/>
      <c r="CMW12" s="611"/>
      <c r="CMX12" s="611"/>
      <c r="CMY12" s="611"/>
      <c r="CMZ12" s="611"/>
      <c r="CNA12" s="611"/>
      <c r="CNB12" s="611"/>
      <c r="CNC12" s="611"/>
      <c r="CND12" s="611"/>
      <c r="CNE12" s="611"/>
      <c r="CNF12" s="611"/>
      <c r="CNG12" s="611"/>
      <c r="CNH12" s="611"/>
      <c r="CNI12" s="611"/>
      <c r="CNJ12" s="611"/>
      <c r="CNK12" s="611"/>
      <c r="CNL12" s="611"/>
      <c r="CNM12" s="611"/>
      <c r="CNN12" s="611"/>
      <c r="CNO12" s="611"/>
      <c r="CNP12" s="611"/>
      <c r="CNQ12" s="611"/>
      <c r="CNR12" s="611"/>
      <c r="CNS12" s="611"/>
      <c r="CNT12" s="611"/>
      <c r="CNU12" s="611"/>
      <c r="CNV12" s="611"/>
      <c r="CNW12" s="611"/>
      <c r="CNX12" s="611"/>
      <c r="CNY12" s="611"/>
      <c r="CNZ12" s="611"/>
      <c r="COA12" s="611"/>
      <c r="COB12" s="611"/>
      <c r="COC12" s="611"/>
      <c r="COD12" s="611"/>
      <c r="COE12" s="611"/>
      <c r="COF12" s="611"/>
      <c r="COG12" s="611"/>
      <c r="COH12" s="611"/>
      <c r="COI12" s="611"/>
      <c r="COJ12" s="611"/>
      <c r="COK12" s="611"/>
      <c r="COL12" s="611"/>
      <c r="COM12" s="611"/>
      <c r="CON12" s="611"/>
      <c r="COO12" s="611"/>
      <c r="COP12" s="611"/>
      <c r="COQ12" s="611"/>
      <c r="COR12" s="611"/>
      <c r="COS12" s="611"/>
      <c r="COT12" s="611"/>
      <c r="COU12" s="611"/>
      <c r="COV12" s="611"/>
      <c r="COW12" s="611"/>
      <c r="COX12" s="611"/>
      <c r="COY12" s="611"/>
      <c r="COZ12" s="611"/>
      <c r="CPA12" s="611"/>
      <c r="CPB12" s="611"/>
      <c r="CPC12" s="611"/>
      <c r="CPD12" s="611"/>
      <c r="CPE12" s="611"/>
      <c r="CPF12" s="611"/>
      <c r="CPG12" s="611"/>
      <c r="CPH12" s="611"/>
      <c r="CPI12" s="611"/>
      <c r="CPJ12" s="611"/>
      <c r="CPK12" s="611"/>
      <c r="CPL12" s="611"/>
      <c r="CPM12" s="611"/>
      <c r="CPN12" s="611"/>
      <c r="CPO12" s="611"/>
      <c r="CPP12" s="611"/>
      <c r="CPQ12" s="611"/>
      <c r="CPR12" s="611"/>
      <c r="CPS12" s="611"/>
      <c r="CPT12" s="611"/>
      <c r="CPU12" s="611"/>
      <c r="CPV12" s="611"/>
      <c r="CPW12" s="611"/>
      <c r="CPX12" s="611"/>
      <c r="CPY12" s="611"/>
      <c r="CPZ12" s="611"/>
      <c r="CQA12" s="611"/>
      <c r="CQB12" s="611"/>
      <c r="CQC12" s="611"/>
      <c r="CQD12" s="611"/>
      <c r="CQE12" s="611"/>
      <c r="CQF12" s="611"/>
      <c r="CQG12" s="611"/>
      <c r="CQH12" s="611"/>
      <c r="CQI12" s="611"/>
      <c r="CQJ12" s="611"/>
      <c r="CQK12" s="611"/>
      <c r="CQL12" s="611"/>
      <c r="CQM12" s="611"/>
      <c r="CQN12" s="611"/>
      <c r="CQO12" s="611"/>
      <c r="CQP12" s="611"/>
      <c r="CQQ12" s="611"/>
      <c r="CQR12" s="611"/>
      <c r="CQS12" s="611"/>
      <c r="CQT12" s="611"/>
      <c r="CQU12" s="611"/>
      <c r="CQV12" s="611"/>
      <c r="CQW12" s="611"/>
      <c r="CQX12" s="611"/>
      <c r="CQY12" s="611"/>
      <c r="CQZ12" s="611"/>
      <c r="CRA12" s="611"/>
      <c r="CRB12" s="611"/>
      <c r="CRC12" s="611"/>
      <c r="CRD12" s="611"/>
      <c r="CRE12" s="611"/>
      <c r="CRF12" s="611"/>
      <c r="CRG12" s="611"/>
      <c r="CRH12" s="611"/>
      <c r="CRI12" s="611"/>
      <c r="CRJ12" s="611"/>
      <c r="CRK12" s="611"/>
      <c r="CRL12" s="611"/>
      <c r="CRM12" s="611"/>
      <c r="CRN12" s="611"/>
      <c r="CRO12" s="611"/>
      <c r="CRP12" s="611"/>
      <c r="CRQ12" s="611"/>
      <c r="CRR12" s="611"/>
      <c r="CRS12" s="611"/>
      <c r="CRT12" s="611"/>
      <c r="CRU12" s="611"/>
      <c r="CRV12" s="611"/>
      <c r="CRW12" s="611"/>
      <c r="CRX12" s="611"/>
      <c r="CRY12" s="611"/>
      <c r="CRZ12" s="611"/>
      <c r="CSA12" s="611"/>
      <c r="CSB12" s="611"/>
      <c r="CSC12" s="611"/>
      <c r="CSD12" s="611"/>
      <c r="CSE12" s="611"/>
      <c r="CSF12" s="611"/>
      <c r="CSG12" s="611"/>
      <c r="CSH12" s="611"/>
      <c r="CSI12" s="611"/>
      <c r="CSJ12" s="611"/>
      <c r="CSK12" s="611"/>
      <c r="CSL12" s="611"/>
      <c r="CSM12" s="611"/>
      <c r="CSN12" s="611"/>
      <c r="CSO12" s="611"/>
      <c r="CSP12" s="611"/>
      <c r="CSQ12" s="611"/>
      <c r="CSR12" s="611"/>
      <c r="CSS12" s="611"/>
      <c r="CST12" s="611"/>
      <c r="CSU12" s="611"/>
      <c r="CSV12" s="611"/>
      <c r="CSW12" s="611"/>
      <c r="CSX12" s="611"/>
      <c r="CSY12" s="611"/>
      <c r="CSZ12" s="611"/>
      <c r="CTA12" s="611"/>
      <c r="CTB12" s="611"/>
      <c r="CTC12" s="611"/>
      <c r="CTD12" s="611"/>
      <c r="CTE12" s="611"/>
      <c r="CTF12" s="611"/>
      <c r="CTG12" s="611"/>
      <c r="CTH12" s="611"/>
      <c r="CTI12" s="611"/>
      <c r="CTJ12" s="611"/>
      <c r="CTK12" s="611"/>
      <c r="CTL12" s="611"/>
      <c r="CTM12" s="611"/>
      <c r="CTN12" s="611"/>
      <c r="CTO12" s="611"/>
      <c r="CTP12" s="611"/>
      <c r="CTQ12" s="611"/>
      <c r="CTR12" s="611"/>
      <c r="CTS12" s="611"/>
      <c r="CTT12" s="611"/>
      <c r="CTU12" s="611"/>
      <c r="CTV12" s="611"/>
      <c r="CTW12" s="611"/>
      <c r="CTX12" s="611"/>
      <c r="CTY12" s="611"/>
      <c r="CTZ12" s="611"/>
      <c r="CUA12" s="611"/>
      <c r="CUB12" s="611"/>
      <c r="CUC12" s="611"/>
      <c r="CUD12" s="611"/>
      <c r="CUE12" s="611"/>
      <c r="CUF12" s="611"/>
      <c r="CUG12" s="611"/>
      <c r="CUH12" s="611"/>
      <c r="CUI12" s="611"/>
      <c r="CUJ12" s="611"/>
      <c r="CUK12" s="611"/>
      <c r="CUL12" s="611"/>
      <c r="CUM12" s="611"/>
      <c r="CUN12" s="611"/>
      <c r="CUO12" s="611"/>
      <c r="CUP12" s="611"/>
      <c r="CUQ12" s="611"/>
      <c r="CUR12" s="611"/>
      <c r="CUS12" s="611"/>
      <c r="CUT12" s="611"/>
      <c r="CUU12" s="611"/>
      <c r="CUV12" s="611"/>
      <c r="CUW12" s="611"/>
      <c r="CUX12" s="611"/>
      <c r="CUY12" s="611"/>
      <c r="CUZ12" s="611"/>
      <c r="CVA12" s="611"/>
      <c r="CVB12" s="611"/>
      <c r="CVC12" s="611"/>
      <c r="CVD12" s="611"/>
      <c r="CVE12" s="611"/>
      <c r="CVF12" s="611"/>
      <c r="CVG12" s="611"/>
      <c r="CVH12" s="611"/>
      <c r="CVI12" s="611"/>
      <c r="CVJ12" s="611"/>
      <c r="CVK12" s="611"/>
      <c r="CVL12" s="611"/>
      <c r="CVM12" s="611"/>
      <c r="CVN12" s="611"/>
      <c r="CVO12" s="611"/>
      <c r="CVP12" s="611"/>
      <c r="CVQ12" s="611"/>
      <c r="CVR12" s="611"/>
      <c r="CVS12" s="611"/>
      <c r="CVT12" s="611"/>
      <c r="CVU12" s="611"/>
      <c r="CVV12" s="611"/>
      <c r="CVW12" s="611"/>
      <c r="CVX12" s="611"/>
      <c r="CVY12" s="611"/>
      <c r="CVZ12" s="611"/>
      <c r="CWA12" s="611"/>
      <c r="CWB12" s="611"/>
      <c r="CWC12" s="611"/>
      <c r="CWD12" s="611"/>
      <c r="CWE12" s="611"/>
      <c r="CWF12" s="611"/>
      <c r="CWG12" s="611"/>
      <c r="CWH12" s="611"/>
      <c r="CWI12" s="611"/>
      <c r="CWJ12" s="611"/>
      <c r="CWK12" s="611"/>
      <c r="CWL12" s="611"/>
      <c r="CWM12" s="611"/>
      <c r="CWN12" s="611"/>
      <c r="CWO12" s="611"/>
      <c r="CWP12" s="611"/>
      <c r="CWQ12" s="611"/>
      <c r="CWR12" s="611"/>
      <c r="CWS12" s="611"/>
      <c r="CWT12" s="611"/>
      <c r="CWU12" s="611"/>
      <c r="CWV12" s="611"/>
      <c r="CWW12" s="611"/>
      <c r="CWX12" s="611"/>
      <c r="CWY12" s="611"/>
      <c r="CWZ12" s="611"/>
      <c r="CXA12" s="611"/>
      <c r="CXB12" s="611"/>
      <c r="CXC12" s="611"/>
      <c r="CXD12" s="611"/>
      <c r="CXE12" s="611"/>
      <c r="CXF12" s="611"/>
      <c r="CXG12" s="611"/>
      <c r="CXH12" s="611"/>
      <c r="CXI12" s="611"/>
      <c r="CXJ12" s="611"/>
      <c r="CXK12" s="611"/>
      <c r="CXL12" s="611"/>
      <c r="CXM12" s="611"/>
      <c r="CXN12" s="611"/>
      <c r="CXO12" s="611"/>
      <c r="CXP12" s="611"/>
      <c r="CXQ12" s="611"/>
      <c r="CXR12" s="611"/>
      <c r="CXS12" s="611"/>
      <c r="CXT12" s="611"/>
      <c r="CXU12" s="611"/>
      <c r="CXV12" s="611"/>
      <c r="CXW12" s="611"/>
      <c r="CXX12" s="611"/>
      <c r="CXY12" s="611"/>
      <c r="CXZ12" s="611"/>
      <c r="CYA12" s="611"/>
      <c r="CYB12" s="611"/>
      <c r="CYC12" s="611"/>
      <c r="CYD12" s="611"/>
      <c r="CYE12" s="611"/>
      <c r="CYF12" s="611"/>
      <c r="CYG12" s="611"/>
      <c r="CYH12" s="611"/>
      <c r="CYI12" s="611"/>
      <c r="CYJ12" s="611"/>
      <c r="CYK12" s="611"/>
      <c r="CYL12" s="611"/>
      <c r="CYM12" s="611"/>
      <c r="CYN12" s="611"/>
      <c r="CYO12" s="611"/>
      <c r="CYP12" s="611"/>
      <c r="CYQ12" s="611"/>
      <c r="CYR12" s="611"/>
      <c r="CYS12" s="611"/>
      <c r="CYT12" s="611"/>
      <c r="CYU12" s="611"/>
      <c r="CYV12" s="611"/>
      <c r="CYW12" s="611"/>
      <c r="CYX12" s="611"/>
      <c r="CYY12" s="611"/>
      <c r="CYZ12" s="611"/>
      <c r="CZA12" s="611"/>
      <c r="CZB12" s="611"/>
      <c r="CZC12" s="611"/>
      <c r="CZD12" s="611"/>
      <c r="CZE12" s="611"/>
      <c r="CZF12" s="611"/>
      <c r="CZG12" s="611"/>
      <c r="CZH12" s="611"/>
      <c r="CZI12" s="611"/>
      <c r="CZJ12" s="611"/>
      <c r="CZK12" s="611"/>
      <c r="CZL12" s="611"/>
      <c r="CZM12" s="611"/>
      <c r="CZN12" s="611"/>
      <c r="CZO12" s="611"/>
      <c r="CZP12" s="611"/>
      <c r="CZQ12" s="611"/>
      <c r="CZR12" s="611"/>
      <c r="CZS12" s="611"/>
      <c r="CZT12" s="611"/>
      <c r="CZU12" s="611"/>
      <c r="CZV12" s="611"/>
      <c r="CZW12" s="611"/>
      <c r="CZX12" s="611"/>
      <c r="CZY12" s="611"/>
      <c r="CZZ12" s="611"/>
      <c r="DAA12" s="611"/>
      <c r="DAB12" s="611"/>
      <c r="DAC12" s="611"/>
      <c r="DAD12" s="611"/>
      <c r="DAE12" s="611"/>
      <c r="DAF12" s="611"/>
      <c r="DAG12" s="611"/>
      <c r="DAH12" s="611"/>
      <c r="DAI12" s="611"/>
      <c r="DAJ12" s="611"/>
      <c r="DAK12" s="611"/>
      <c r="DAL12" s="611"/>
      <c r="DAM12" s="611"/>
      <c r="DAN12" s="611"/>
      <c r="DAO12" s="611"/>
      <c r="DAP12" s="611"/>
      <c r="DAQ12" s="611"/>
      <c r="DAR12" s="611"/>
      <c r="DAS12" s="611"/>
      <c r="DAT12" s="611"/>
      <c r="DAU12" s="611"/>
      <c r="DAV12" s="611"/>
      <c r="DAW12" s="611"/>
      <c r="DAX12" s="611"/>
      <c r="DAY12" s="611"/>
      <c r="DAZ12" s="611"/>
      <c r="DBA12" s="611"/>
      <c r="DBB12" s="611"/>
      <c r="DBC12" s="611"/>
      <c r="DBD12" s="611"/>
      <c r="DBE12" s="611"/>
      <c r="DBF12" s="611"/>
      <c r="DBG12" s="611"/>
      <c r="DBH12" s="611"/>
      <c r="DBI12" s="611"/>
      <c r="DBJ12" s="611"/>
      <c r="DBK12" s="611"/>
      <c r="DBL12" s="611"/>
      <c r="DBM12" s="611"/>
      <c r="DBN12" s="611"/>
      <c r="DBO12" s="611"/>
      <c r="DBP12" s="611"/>
      <c r="DBQ12" s="611"/>
      <c r="DBR12" s="611"/>
      <c r="DBS12" s="611"/>
      <c r="DBT12" s="611"/>
      <c r="DBU12" s="611"/>
      <c r="DBV12" s="611"/>
      <c r="DBW12" s="611"/>
      <c r="DBX12" s="611"/>
      <c r="DBY12" s="611"/>
      <c r="DBZ12" s="611"/>
      <c r="DCA12" s="611"/>
      <c r="DCB12" s="611"/>
      <c r="DCC12" s="611"/>
      <c r="DCD12" s="611"/>
      <c r="DCE12" s="611"/>
      <c r="DCF12" s="611"/>
      <c r="DCG12" s="611"/>
      <c r="DCH12" s="611"/>
      <c r="DCI12" s="611"/>
      <c r="DCJ12" s="611"/>
      <c r="DCK12" s="611"/>
      <c r="DCL12" s="611"/>
      <c r="DCM12" s="611"/>
      <c r="DCN12" s="611"/>
      <c r="DCO12" s="611"/>
      <c r="DCP12" s="611"/>
      <c r="DCQ12" s="611"/>
      <c r="DCR12" s="611"/>
      <c r="DCS12" s="611"/>
      <c r="DCT12" s="611"/>
      <c r="DCU12" s="611"/>
      <c r="DCV12" s="611"/>
      <c r="DCW12" s="611"/>
      <c r="DCX12" s="611"/>
      <c r="DCY12" s="611"/>
      <c r="DCZ12" s="611"/>
      <c r="DDA12" s="611"/>
      <c r="DDB12" s="611"/>
      <c r="DDC12" s="611"/>
      <c r="DDD12" s="611"/>
      <c r="DDE12" s="611"/>
      <c r="DDF12" s="611"/>
      <c r="DDG12" s="611"/>
      <c r="DDH12" s="611"/>
      <c r="DDI12" s="611"/>
      <c r="DDJ12" s="611"/>
      <c r="DDK12" s="611"/>
      <c r="DDL12" s="611"/>
      <c r="DDM12" s="611"/>
      <c r="DDN12" s="611"/>
      <c r="DDO12" s="611"/>
      <c r="DDP12" s="611"/>
      <c r="DDQ12" s="611"/>
      <c r="DDR12" s="611"/>
      <c r="DDS12" s="611"/>
      <c r="DDT12" s="611"/>
      <c r="DDU12" s="611"/>
      <c r="DDV12" s="611"/>
      <c r="DDW12" s="611"/>
      <c r="DDX12" s="611"/>
      <c r="DDY12" s="611"/>
      <c r="DDZ12" s="611"/>
      <c r="DEA12" s="611"/>
      <c r="DEB12" s="611"/>
      <c r="DEC12" s="611"/>
      <c r="DED12" s="611"/>
      <c r="DEE12" s="611"/>
      <c r="DEF12" s="611"/>
      <c r="DEG12" s="611"/>
      <c r="DEH12" s="611"/>
      <c r="DEI12" s="611"/>
      <c r="DEJ12" s="611"/>
      <c r="DEK12" s="611"/>
      <c r="DEL12" s="611"/>
      <c r="DEM12" s="611"/>
      <c r="DEN12" s="611"/>
      <c r="DEO12" s="611"/>
      <c r="DEP12" s="611"/>
      <c r="DEQ12" s="611"/>
      <c r="DER12" s="611"/>
      <c r="DES12" s="611"/>
      <c r="DET12" s="611"/>
      <c r="DEU12" s="611"/>
      <c r="DEV12" s="611"/>
      <c r="DEW12" s="611"/>
      <c r="DEX12" s="611"/>
      <c r="DEY12" s="611"/>
      <c r="DEZ12" s="611"/>
      <c r="DFA12" s="611"/>
      <c r="DFB12" s="611"/>
      <c r="DFC12" s="611"/>
      <c r="DFD12" s="611"/>
      <c r="DFE12" s="611"/>
      <c r="DFF12" s="611"/>
      <c r="DFG12" s="611"/>
      <c r="DFH12" s="611"/>
      <c r="DFI12" s="611"/>
      <c r="DFJ12" s="611"/>
      <c r="DFK12" s="611"/>
      <c r="DFL12" s="611"/>
      <c r="DFM12" s="611"/>
      <c r="DFN12" s="611"/>
      <c r="DFO12" s="611"/>
      <c r="DFP12" s="611"/>
      <c r="DFQ12" s="611"/>
      <c r="DFR12" s="611"/>
      <c r="DFS12" s="611"/>
      <c r="DFT12" s="611"/>
      <c r="DFU12" s="611"/>
      <c r="DFV12" s="611"/>
      <c r="DFW12" s="611"/>
      <c r="DFX12" s="611"/>
      <c r="DFY12" s="611"/>
      <c r="DFZ12" s="611"/>
      <c r="DGA12" s="611"/>
      <c r="DGB12" s="611"/>
      <c r="DGC12" s="611"/>
      <c r="DGD12" s="611"/>
      <c r="DGE12" s="611"/>
      <c r="DGF12" s="611"/>
      <c r="DGG12" s="611"/>
      <c r="DGH12" s="611"/>
      <c r="DGI12" s="611"/>
      <c r="DGJ12" s="611"/>
      <c r="DGK12" s="611"/>
      <c r="DGL12" s="611"/>
      <c r="DGM12" s="611"/>
      <c r="DGN12" s="611"/>
      <c r="DGO12" s="611"/>
      <c r="DGP12" s="611"/>
      <c r="DGQ12" s="611"/>
      <c r="DGR12" s="611"/>
      <c r="DGS12" s="611"/>
      <c r="DGT12" s="611"/>
      <c r="DGU12" s="611"/>
      <c r="DGV12" s="611"/>
      <c r="DGW12" s="611"/>
      <c r="DGX12" s="611"/>
      <c r="DGY12" s="611"/>
      <c r="DGZ12" s="611"/>
      <c r="DHA12" s="611"/>
      <c r="DHB12" s="611"/>
      <c r="DHC12" s="611"/>
      <c r="DHD12" s="611"/>
      <c r="DHE12" s="611"/>
      <c r="DHF12" s="611"/>
      <c r="DHG12" s="611"/>
      <c r="DHH12" s="611"/>
      <c r="DHI12" s="611"/>
      <c r="DHJ12" s="611"/>
      <c r="DHK12" s="611"/>
      <c r="DHL12" s="611"/>
      <c r="DHM12" s="611"/>
      <c r="DHN12" s="611"/>
      <c r="DHO12" s="611"/>
      <c r="DHP12" s="611"/>
      <c r="DHQ12" s="611"/>
      <c r="DHR12" s="611"/>
      <c r="DHS12" s="611"/>
      <c r="DHT12" s="611"/>
      <c r="DHU12" s="611"/>
      <c r="DHV12" s="611"/>
      <c r="DHW12" s="611"/>
      <c r="DHX12" s="611"/>
      <c r="DHY12" s="611"/>
      <c r="DHZ12" s="611"/>
      <c r="DIA12" s="611"/>
      <c r="DIB12" s="611"/>
      <c r="DIC12" s="611"/>
      <c r="DID12" s="611"/>
      <c r="DIE12" s="611"/>
      <c r="DIF12" s="611"/>
      <c r="DIG12" s="611"/>
      <c r="DIH12" s="611"/>
      <c r="DII12" s="611"/>
      <c r="DIJ12" s="611"/>
      <c r="DIK12" s="611"/>
      <c r="DIL12" s="611"/>
      <c r="DIM12" s="611"/>
      <c r="DIN12" s="611"/>
      <c r="DIO12" s="611"/>
      <c r="DIP12" s="611"/>
      <c r="DIQ12" s="611"/>
      <c r="DIR12" s="611"/>
      <c r="DIS12" s="611"/>
      <c r="DIT12" s="611"/>
      <c r="DIU12" s="611"/>
      <c r="DIV12" s="611"/>
      <c r="DIW12" s="611"/>
      <c r="DIX12" s="611"/>
      <c r="DIY12" s="611"/>
      <c r="DIZ12" s="611"/>
      <c r="DJA12" s="611"/>
      <c r="DJB12" s="611"/>
      <c r="DJC12" s="611"/>
      <c r="DJD12" s="611"/>
      <c r="DJE12" s="611"/>
      <c r="DJF12" s="611"/>
      <c r="DJG12" s="611"/>
      <c r="DJH12" s="611"/>
      <c r="DJI12" s="611"/>
      <c r="DJJ12" s="611"/>
      <c r="DJK12" s="611"/>
      <c r="DJL12" s="611"/>
      <c r="DJM12" s="611"/>
      <c r="DJN12" s="611"/>
      <c r="DJO12" s="611"/>
      <c r="DJP12" s="611"/>
      <c r="DJQ12" s="611"/>
      <c r="DJR12" s="611"/>
      <c r="DJS12" s="611"/>
      <c r="DJT12" s="611"/>
      <c r="DJU12" s="611"/>
      <c r="DJV12" s="611"/>
      <c r="DJW12" s="611"/>
      <c r="DJX12" s="611"/>
      <c r="DJY12" s="611"/>
      <c r="DJZ12" s="611"/>
      <c r="DKA12" s="611"/>
      <c r="DKB12" s="611"/>
      <c r="DKC12" s="611"/>
      <c r="DKD12" s="611"/>
      <c r="DKE12" s="611"/>
      <c r="DKF12" s="611"/>
      <c r="DKG12" s="611"/>
      <c r="DKH12" s="611"/>
      <c r="DKI12" s="611"/>
      <c r="DKJ12" s="611"/>
      <c r="DKK12" s="611"/>
      <c r="DKL12" s="611"/>
      <c r="DKM12" s="611"/>
      <c r="DKN12" s="611"/>
      <c r="DKO12" s="611"/>
      <c r="DKP12" s="611"/>
      <c r="DKQ12" s="611"/>
      <c r="DKR12" s="611"/>
      <c r="DKS12" s="611"/>
      <c r="DKT12" s="611"/>
      <c r="DKU12" s="611"/>
      <c r="DKV12" s="611"/>
      <c r="DKW12" s="611"/>
      <c r="DKX12" s="611"/>
      <c r="DKY12" s="611"/>
      <c r="DKZ12" s="611"/>
      <c r="DLA12" s="611"/>
      <c r="DLB12" s="611"/>
      <c r="DLC12" s="611"/>
      <c r="DLD12" s="611"/>
      <c r="DLE12" s="611"/>
      <c r="DLF12" s="611"/>
      <c r="DLG12" s="611"/>
      <c r="DLH12" s="611"/>
      <c r="DLI12" s="611"/>
      <c r="DLJ12" s="611"/>
      <c r="DLK12" s="611"/>
      <c r="DLL12" s="611"/>
      <c r="DLM12" s="611"/>
      <c r="DLN12" s="611"/>
      <c r="DLO12" s="611"/>
      <c r="DLP12" s="611"/>
      <c r="DLQ12" s="611"/>
      <c r="DLR12" s="611"/>
      <c r="DLS12" s="611"/>
      <c r="DLT12" s="611"/>
      <c r="DLU12" s="611"/>
      <c r="DLV12" s="611"/>
      <c r="DLW12" s="611"/>
      <c r="DLX12" s="611"/>
      <c r="DLY12" s="611"/>
      <c r="DLZ12" s="611"/>
      <c r="DMA12" s="611"/>
      <c r="DMB12" s="611"/>
      <c r="DMC12" s="611"/>
      <c r="DMD12" s="611"/>
      <c r="DME12" s="611"/>
      <c r="DMF12" s="611"/>
      <c r="DMG12" s="611"/>
      <c r="DMH12" s="611"/>
      <c r="DMI12" s="611"/>
      <c r="DMJ12" s="611"/>
      <c r="DMK12" s="611"/>
      <c r="DML12" s="611"/>
      <c r="DMM12" s="611"/>
      <c r="DMN12" s="611"/>
      <c r="DMO12" s="611"/>
      <c r="DMP12" s="611"/>
      <c r="DMQ12" s="611"/>
      <c r="DMR12" s="611"/>
      <c r="DMS12" s="611"/>
      <c r="DMT12" s="611"/>
      <c r="DMU12" s="611"/>
      <c r="DMV12" s="611"/>
      <c r="DMW12" s="611"/>
      <c r="DMX12" s="611"/>
      <c r="DMY12" s="611"/>
      <c r="DMZ12" s="611"/>
      <c r="DNA12" s="611"/>
      <c r="DNB12" s="611"/>
      <c r="DNC12" s="611"/>
      <c r="DND12" s="611"/>
      <c r="DNE12" s="611"/>
      <c r="DNF12" s="611"/>
      <c r="DNG12" s="611"/>
      <c r="DNH12" s="611"/>
      <c r="DNI12" s="611"/>
      <c r="DNJ12" s="611"/>
      <c r="DNK12" s="611"/>
      <c r="DNL12" s="611"/>
      <c r="DNM12" s="611"/>
      <c r="DNN12" s="611"/>
      <c r="DNO12" s="611"/>
      <c r="DNP12" s="611"/>
      <c r="DNQ12" s="611"/>
      <c r="DNR12" s="611"/>
      <c r="DNS12" s="611"/>
      <c r="DNT12" s="611"/>
      <c r="DNU12" s="611"/>
      <c r="DNV12" s="611"/>
      <c r="DNW12" s="611"/>
      <c r="DNX12" s="611"/>
      <c r="DNY12" s="611"/>
      <c r="DNZ12" s="611"/>
      <c r="DOA12" s="611"/>
      <c r="DOB12" s="611"/>
      <c r="DOC12" s="611"/>
      <c r="DOD12" s="611"/>
      <c r="DOE12" s="611"/>
      <c r="DOF12" s="611"/>
      <c r="DOG12" s="611"/>
      <c r="DOH12" s="611"/>
      <c r="DOI12" s="611"/>
      <c r="DOJ12" s="611"/>
      <c r="DOK12" s="611"/>
      <c r="DOL12" s="611"/>
      <c r="DOM12" s="611"/>
      <c r="DON12" s="611"/>
      <c r="DOO12" s="611"/>
      <c r="DOP12" s="611"/>
      <c r="DOQ12" s="611"/>
      <c r="DOR12" s="611"/>
      <c r="DOS12" s="611"/>
      <c r="DOT12" s="611"/>
      <c r="DOU12" s="611"/>
      <c r="DOV12" s="611"/>
      <c r="DOW12" s="611"/>
      <c r="DOX12" s="611"/>
      <c r="DOY12" s="611"/>
      <c r="DOZ12" s="611"/>
      <c r="DPA12" s="611"/>
      <c r="DPB12" s="611"/>
      <c r="DPC12" s="611"/>
      <c r="DPD12" s="611"/>
      <c r="DPE12" s="611"/>
      <c r="DPF12" s="611"/>
      <c r="DPG12" s="611"/>
      <c r="DPH12" s="611"/>
      <c r="DPI12" s="611"/>
      <c r="DPJ12" s="611"/>
      <c r="DPK12" s="611"/>
      <c r="DPL12" s="611"/>
      <c r="DPM12" s="611"/>
      <c r="DPN12" s="611"/>
      <c r="DPO12" s="611"/>
      <c r="DPP12" s="611"/>
      <c r="DPQ12" s="611"/>
      <c r="DPR12" s="611"/>
      <c r="DPS12" s="611"/>
      <c r="DPT12" s="611"/>
      <c r="DPU12" s="611"/>
      <c r="DPV12" s="611"/>
      <c r="DPW12" s="611"/>
      <c r="DPX12" s="611"/>
      <c r="DPY12" s="611"/>
      <c r="DPZ12" s="611"/>
      <c r="DQA12" s="611"/>
      <c r="DQB12" s="611"/>
      <c r="DQC12" s="611"/>
      <c r="DQD12" s="611"/>
      <c r="DQE12" s="611"/>
      <c r="DQF12" s="611"/>
      <c r="DQG12" s="611"/>
      <c r="DQH12" s="611"/>
      <c r="DQI12" s="611"/>
      <c r="DQJ12" s="611"/>
      <c r="DQK12" s="611"/>
      <c r="DQL12" s="611"/>
      <c r="DQM12" s="611"/>
      <c r="DQN12" s="611"/>
      <c r="DQO12" s="611"/>
      <c r="DQP12" s="611"/>
      <c r="DQQ12" s="611"/>
      <c r="DQR12" s="611"/>
      <c r="DQS12" s="611"/>
      <c r="DQT12" s="611"/>
      <c r="DQU12" s="611"/>
      <c r="DQV12" s="611"/>
      <c r="DQW12" s="611"/>
      <c r="DQX12" s="611"/>
      <c r="DQY12" s="611"/>
      <c r="DQZ12" s="611"/>
      <c r="DRA12" s="611"/>
      <c r="DRB12" s="611"/>
      <c r="DRC12" s="611"/>
      <c r="DRD12" s="611"/>
      <c r="DRE12" s="611"/>
      <c r="DRF12" s="611"/>
      <c r="DRG12" s="611"/>
      <c r="DRH12" s="611"/>
      <c r="DRI12" s="611"/>
      <c r="DRJ12" s="611"/>
      <c r="DRK12" s="611"/>
      <c r="DRL12" s="611"/>
      <c r="DRM12" s="611"/>
      <c r="DRN12" s="611"/>
      <c r="DRO12" s="611"/>
      <c r="DRP12" s="611"/>
      <c r="DRQ12" s="611"/>
      <c r="DRR12" s="611"/>
      <c r="DRS12" s="611"/>
      <c r="DRT12" s="611"/>
      <c r="DRU12" s="611"/>
      <c r="DRV12" s="611"/>
      <c r="DRW12" s="611"/>
      <c r="DRX12" s="611"/>
      <c r="DRY12" s="611"/>
      <c r="DRZ12" s="611"/>
      <c r="DSA12" s="611"/>
      <c r="DSB12" s="611"/>
      <c r="DSC12" s="611"/>
      <c r="DSD12" s="611"/>
      <c r="DSE12" s="611"/>
      <c r="DSF12" s="611"/>
      <c r="DSG12" s="611"/>
      <c r="DSH12" s="611"/>
      <c r="DSI12" s="611"/>
      <c r="DSJ12" s="611"/>
      <c r="DSK12" s="611"/>
      <c r="DSL12" s="611"/>
      <c r="DSM12" s="611"/>
      <c r="DSN12" s="611"/>
      <c r="DSO12" s="611"/>
      <c r="DSP12" s="611"/>
      <c r="DSQ12" s="611"/>
      <c r="DSR12" s="611"/>
      <c r="DSS12" s="611"/>
      <c r="DST12" s="611"/>
      <c r="DSU12" s="611"/>
      <c r="DSV12" s="611"/>
      <c r="DSW12" s="611"/>
      <c r="DSX12" s="611"/>
      <c r="DSY12" s="611"/>
      <c r="DSZ12" s="611"/>
      <c r="DTA12" s="611"/>
      <c r="DTB12" s="611"/>
      <c r="DTC12" s="611"/>
      <c r="DTD12" s="611"/>
      <c r="DTE12" s="611"/>
      <c r="DTF12" s="611"/>
      <c r="DTG12" s="611"/>
      <c r="DTH12" s="611"/>
      <c r="DTI12" s="611"/>
      <c r="DTJ12" s="611"/>
      <c r="DTK12" s="611"/>
      <c r="DTL12" s="611"/>
      <c r="DTM12" s="611"/>
      <c r="DTN12" s="611"/>
      <c r="DTO12" s="611"/>
      <c r="DTP12" s="611"/>
      <c r="DTQ12" s="611"/>
      <c r="DTR12" s="611"/>
      <c r="DTS12" s="611"/>
      <c r="DTT12" s="611"/>
      <c r="DTU12" s="611"/>
      <c r="DTV12" s="611"/>
      <c r="DTW12" s="611"/>
      <c r="DTX12" s="611"/>
      <c r="DTY12" s="611"/>
      <c r="DTZ12" s="611"/>
      <c r="DUA12" s="611"/>
      <c r="DUB12" s="611"/>
      <c r="DUC12" s="611"/>
      <c r="DUD12" s="611"/>
      <c r="DUE12" s="611"/>
      <c r="DUF12" s="611"/>
      <c r="DUG12" s="611"/>
      <c r="DUH12" s="611"/>
      <c r="DUI12" s="611"/>
      <c r="DUJ12" s="611"/>
      <c r="DUK12" s="611"/>
      <c r="DUL12" s="611"/>
      <c r="DUM12" s="611"/>
      <c r="DUN12" s="611"/>
      <c r="DUO12" s="611"/>
      <c r="DUP12" s="611"/>
      <c r="DUQ12" s="611"/>
      <c r="DUR12" s="611"/>
      <c r="DUS12" s="611"/>
      <c r="DUT12" s="611"/>
      <c r="DUU12" s="611"/>
      <c r="DUV12" s="611"/>
      <c r="DUW12" s="611"/>
      <c r="DUX12" s="611"/>
      <c r="DUY12" s="611"/>
      <c r="DUZ12" s="611"/>
      <c r="DVA12" s="611"/>
      <c r="DVB12" s="611"/>
      <c r="DVC12" s="611"/>
      <c r="DVD12" s="611"/>
      <c r="DVE12" s="611"/>
      <c r="DVF12" s="611"/>
      <c r="DVG12" s="611"/>
      <c r="DVH12" s="611"/>
      <c r="DVI12" s="611"/>
      <c r="DVJ12" s="611"/>
      <c r="DVK12" s="611"/>
      <c r="DVL12" s="611"/>
      <c r="DVM12" s="611"/>
      <c r="DVN12" s="611"/>
      <c r="DVO12" s="611"/>
      <c r="DVP12" s="611"/>
      <c r="DVQ12" s="611"/>
      <c r="DVR12" s="611"/>
      <c r="DVS12" s="611"/>
      <c r="DVT12" s="611"/>
      <c r="DVU12" s="611"/>
      <c r="DVV12" s="611"/>
      <c r="DVW12" s="611"/>
      <c r="DVX12" s="611"/>
      <c r="DVY12" s="611"/>
      <c r="DVZ12" s="611"/>
      <c r="DWA12" s="611"/>
      <c r="DWB12" s="611"/>
      <c r="DWC12" s="611"/>
      <c r="DWD12" s="611"/>
      <c r="DWE12" s="611"/>
      <c r="DWF12" s="611"/>
      <c r="DWG12" s="611"/>
      <c r="DWH12" s="611"/>
      <c r="DWI12" s="611"/>
      <c r="DWJ12" s="611"/>
      <c r="DWK12" s="611"/>
      <c r="DWL12" s="611"/>
      <c r="DWM12" s="611"/>
      <c r="DWN12" s="611"/>
      <c r="DWO12" s="611"/>
      <c r="DWP12" s="611"/>
      <c r="DWQ12" s="611"/>
      <c r="DWR12" s="611"/>
      <c r="DWS12" s="611"/>
      <c r="DWT12" s="611"/>
      <c r="DWU12" s="611"/>
      <c r="DWV12" s="611"/>
      <c r="DWW12" s="611"/>
      <c r="DWX12" s="611"/>
      <c r="DWY12" s="611"/>
      <c r="DWZ12" s="611"/>
      <c r="DXA12" s="611"/>
      <c r="DXB12" s="611"/>
      <c r="DXC12" s="611"/>
      <c r="DXD12" s="611"/>
      <c r="DXE12" s="611"/>
      <c r="DXF12" s="611"/>
      <c r="DXG12" s="611"/>
      <c r="DXH12" s="611"/>
      <c r="DXI12" s="611"/>
      <c r="DXJ12" s="611"/>
      <c r="DXK12" s="611"/>
      <c r="DXL12" s="611"/>
      <c r="DXM12" s="611"/>
      <c r="DXN12" s="611"/>
      <c r="DXO12" s="611"/>
      <c r="DXP12" s="611"/>
      <c r="DXQ12" s="611"/>
      <c r="DXR12" s="611"/>
      <c r="DXS12" s="611"/>
      <c r="DXT12" s="611"/>
      <c r="DXU12" s="611"/>
      <c r="DXV12" s="611"/>
      <c r="DXW12" s="611"/>
      <c r="DXX12" s="611"/>
      <c r="DXY12" s="611"/>
      <c r="DXZ12" s="611"/>
      <c r="DYA12" s="611"/>
      <c r="DYB12" s="611"/>
      <c r="DYC12" s="611"/>
      <c r="DYD12" s="611"/>
      <c r="DYE12" s="611"/>
      <c r="DYF12" s="611"/>
      <c r="DYG12" s="611"/>
      <c r="DYH12" s="611"/>
      <c r="DYI12" s="611"/>
      <c r="DYJ12" s="611"/>
      <c r="DYK12" s="611"/>
      <c r="DYL12" s="611"/>
      <c r="DYM12" s="611"/>
      <c r="DYN12" s="611"/>
      <c r="DYO12" s="611"/>
      <c r="DYP12" s="611"/>
      <c r="DYQ12" s="611"/>
      <c r="DYR12" s="611"/>
      <c r="DYS12" s="611"/>
      <c r="DYT12" s="611"/>
      <c r="DYU12" s="611"/>
      <c r="DYV12" s="611"/>
      <c r="DYW12" s="611"/>
      <c r="DYX12" s="611"/>
      <c r="DYY12" s="611"/>
      <c r="DYZ12" s="611"/>
      <c r="DZA12" s="611"/>
      <c r="DZB12" s="611"/>
      <c r="DZC12" s="611"/>
      <c r="DZD12" s="611"/>
      <c r="DZE12" s="611"/>
      <c r="DZF12" s="611"/>
      <c r="DZG12" s="611"/>
      <c r="DZH12" s="611"/>
      <c r="DZI12" s="611"/>
      <c r="DZJ12" s="611"/>
      <c r="DZK12" s="611"/>
      <c r="DZL12" s="611"/>
      <c r="DZM12" s="611"/>
      <c r="DZN12" s="611"/>
      <c r="DZO12" s="611"/>
      <c r="DZP12" s="611"/>
      <c r="DZQ12" s="611"/>
      <c r="DZR12" s="611"/>
      <c r="DZS12" s="611"/>
      <c r="DZT12" s="611"/>
      <c r="DZU12" s="611"/>
      <c r="DZV12" s="611"/>
      <c r="DZW12" s="611"/>
      <c r="DZX12" s="611"/>
      <c r="DZY12" s="611"/>
      <c r="DZZ12" s="611"/>
      <c r="EAA12" s="611"/>
      <c r="EAB12" s="611"/>
      <c r="EAC12" s="611"/>
      <c r="EAD12" s="611"/>
      <c r="EAE12" s="611"/>
      <c r="EAF12" s="611"/>
      <c r="EAG12" s="611"/>
      <c r="EAH12" s="611"/>
      <c r="EAI12" s="611"/>
      <c r="EAJ12" s="611"/>
      <c r="EAK12" s="611"/>
      <c r="EAL12" s="611"/>
      <c r="EAM12" s="611"/>
      <c r="EAN12" s="611"/>
      <c r="EAO12" s="611"/>
      <c r="EAP12" s="611"/>
      <c r="EAQ12" s="611"/>
      <c r="EAR12" s="611"/>
      <c r="EAS12" s="611"/>
      <c r="EAT12" s="611"/>
      <c r="EAU12" s="611"/>
      <c r="EAV12" s="611"/>
      <c r="EAW12" s="611"/>
      <c r="EAX12" s="611"/>
      <c r="EAY12" s="611"/>
      <c r="EAZ12" s="611"/>
      <c r="EBA12" s="611"/>
      <c r="EBB12" s="611"/>
      <c r="EBC12" s="611"/>
      <c r="EBD12" s="611"/>
      <c r="EBE12" s="611"/>
      <c r="EBF12" s="611"/>
      <c r="EBG12" s="611"/>
      <c r="EBH12" s="611"/>
      <c r="EBI12" s="611"/>
      <c r="EBJ12" s="611"/>
      <c r="EBK12" s="611"/>
      <c r="EBL12" s="611"/>
      <c r="EBM12" s="611"/>
      <c r="EBN12" s="611"/>
      <c r="EBO12" s="611"/>
      <c r="EBP12" s="611"/>
      <c r="EBQ12" s="611"/>
      <c r="EBR12" s="611"/>
      <c r="EBS12" s="611"/>
      <c r="EBT12" s="611"/>
      <c r="EBU12" s="611"/>
      <c r="EBV12" s="611"/>
      <c r="EBW12" s="611"/>
      <c r="EBX12" s="611"/>
      <c r="EBY12" s="611"/>
      <c r="EBZ12" s="611"/>
      <c r="ECA12" s="611"/>
      <c r="ECB12" s="611"/>
      <c r="ECC12" s="611"/>
      <c r="ECD12" s="611"/>
      <c r="ECE12" s="611"/>
      <c r="ECF12" s="611"/>
      <c r="ECG12" s="611"/>
      <c r="ECH12" s="611"/>
      <c r="ECI12" s="611"/>
      <c r="ECJ12" s="611"/>
      <c r="ECK12" s="611"/>
      <c r="ECL12" s="611"/>
      <c r="ECM12" s="611"/>
      <c r="ECN12" s="611"/>
      <c r="ECO12" s="611"/>
      <c r="ECP12" s="611"/>
      <c r="ECQ12" s="611"/>
      <c r="ECR12" s="611"/>
      <c r="ECS12" s="611"/>
      <c r="ECT12" s="611"/>
      <c r="ECU12" s="611"/>
      <c r="ECV12" s="611"/>
      <c r="ECW12" s="611"/>
      <c r="ECX12" s="611"/>
      <c r="ECY12" s="611"/>
      <c r="ECZ12" s="611"/>
      <c r="EDA12" s="611"/>
      <c r="EDB12" s="611"/>
      <c r="EDC12" s="611"/>
      <c r="EDD12" s="611"/>
      <c r="EDE12" s="611"/>
      <c r="EDF12" s="611"/>
      <c r="EDG12" s="611"/>
      <c r="EDH12" s="611"/>
      <c r="EDI12" s="611"/>
      <c r="EDJ12" s="611"/>
      <c r="EDK12" s="611"/>
      <c r="EDL12" s="611"/>
      <c r="EDM12" s="611"/>
      <c r="EDN12" s="611"/>
      <c r="EDO12" s="611"/>
      <c r="EDP12" s="611"/>
      <c r="EDQ12" s="611"/>
      <c r="EDR12" s="611"/>
      <c r="EDS12" s="611"/>
      <c r="EDT12" s="611"/>
      <c r="EDU12" s="611"/>
      <c r="EDV12" s="611"/>
      <c r="EDW12" s="611"/>
      <c r="EDX12" s="611"/>
      <c r="EDY12" s="611"/>
      <c r="EDZ12" s="611"/>
      <c r="EEA12" s="611"/>
      <c r="EEB12" s="611"/>
      <c r="EEC12" s="611"/>
      <c r="EED12" s="611"/>
      <c r="EEE12" s="611"/>
      <c r="EEF12" s="611"/>
      <c r="EEG12" s="611"/>
      <c r="EEH12" s="611"/>
      <c r="EEI12" s="611"/>
      <c r="EEJ12" s="611"/>
      <c r="EEK12" s="611"/>
      <c r="EEL12" s="611"/>
      <c r="EEM12" s="611"/>
      <c r="EEN12" s="611"/>
      <c r="EEO12" s="611"/>
      <c r="EEP12" s="611"/>
      <c r="EEQ12" s="611"/>
      <c r="EER12" s="611"/>
      <c r="EES12" s="611"/>
      <c r="EET12" s="611"/>
      <c r="EEU12" s="611"/>
      <c r="EEV12" s="611"/>
      <c r="EEW12" s="611"/>
      <c r="EEX12" s="611"/>
      <c r="EEY12" s="611"/>
      <c r="EEZ12" s="611"/>
      <c r="EFA12" s="611"/>
      <c r="EFB12" s="611"/>
      <c r="EFC12" s="611"/>
      <c r="EFD12" s="611"/>
      <c r="EFE12" s="611"/>
      <c r="EFF12" s="611"/>
      <c r="EFG12" s="611"/>
      <c r="EFH12" s="611"/>
      <c r="EFI12" s="611"/>
      <c r="EFJ12" s="611"/>
      <c r="EFK12" s="611"/>
      <c r="EFL12" s="611"/>
      <c r="EFM12" s="611"/>
      <c r="EFN12" s="611"/>
      <c r="EFO12" s="611"/>
      <c r="EFP12" s="611"/>
      <c r="EFQ12" s="611"/>
      <c r="EFR12" s="611"/>
      <c r="EFS12" s="611"/>
      <c r="EFT12" s="611"/>
      <c r="EFU12" s="611"/>
      <c r="EFV12" s="611"/>
      <c r="EFW12" s="611"/>
      <c r="EFX12" s="611"/>
      <c r="EFY12" s="611"/>
      <c r="EFZ12" s="611"/>
      <c r="EGA12" s="611"/>
      <c r="EGB12" s="611"/>
      <c r="EGC12" s="611"/>
      <c r="EGD12" s="611"/>
      <c r="EGE12" s="611"/>
      <c r="EGF12" s="611"/>
      <c r="EGG12" s="611"/>
      <c r="EGH12" s="611"/>
      <c r="EGI12" s="611"/>
      <c r="EGJ12" s="611"/>
      <c r="EGK12" s="611"/>
      <c r="EGL12" s="611"/>
      <c r="EGM12" s="611"/>
      <c r="EGN12" s="611"/>
      <c r="EGO12" s="611"/>
      <c r="EGP12" s="611"/>
      <c r="EGQ12" s="611"/>
      <c r="EGR12" s="611"/>
      <c r="EGS12" s="611"/>
      <c r="EGT12" s="611"/>
      <c r="EGU12" s="611"/>
      <c r="EGV12" s="611"/>
      <c r="EGW12" s="611"/>
      <c r="EGX12" s="611"/>
      <c r="EGY12" s="611"/>
      <c r="EGZ12" s="611"/>
      <c r="EHA12" s="611"/>
      <c r="EHB12" s="611"/>
      <c r="EHC12" s="611"/>
      <c r="EHD12" s="611"/>
      <c r="EHE12" s="611"/>
      <c r="EHF12" s="611"/>
      <c r="EHG12" s="611"/>
      <c r="EHH12" s="611"/>
      <c r="EHI12" s="611"/>
      <c r="EHJ12" s="611"/>
      <c r="EHK12" s="611"/>
      <c r="EHL12" s="611"/>
      <c r="EHM12" s="611"/>
      <c r="EHN12" s="611"/>
      <c r="EHO12" s="611"/>
      <c r="EHP12" s="611"/>
      <c r="EHQ12" s="611"/>
      <c r="EHR12" s="611"/>
      <c r="EHS12" s="611"/>
      <c r="EHT12" s="611"/>
      <c r="EHU12" s="611"/>
      <c r="EHV12" s="611"/>
      <c r="EHW12" s="611"/>
      <c r="EHX12" s="611"/>
      <c r="EHY12" s="611"/>
      <c r="EHZ12" s="611"/>
      <c r="EIA12" s="611"/>
      <c r="EIB12" s="611"/>
      <c r="EIC12" s="611"/>
      <c r="EID12" s="611"/>
      <c r="EIE12" s="611"/>
      <c r="EIF12" s="611"/>
      <c r="EIG12" s="611"/>
      <c r="EIH12" s="611"/>
      <c r="EII12" s="611"/>
      <c r="EIJ12" s="611"/>
      <c r="EIK12" s="611"/>
      <c r="EIL12" s="611"/>
      <c r="EIM12" s="611"/>
      <c r="EIN12" s="611"/>
      <c r="EIO12" s="611"/>
      <c r="EIP12" s="611"/>
      <c r="EIQ12" s="611"/>
      <c r="EIR12" s="611"/>
      <c r="EIS12" s="611"/>
      <c r="EIT12" s="611"/>
      <c r="EIU12" s="611"/>
      <c r="EIV12" s="611"/>
      <c r="EIW12" s="611"/>
      <c r="EIX12" s="611"/>
      <c r="EIY12" s="611"/>
      <c r="EIZ12" s="611"/>
      <c r="EJA12" s="611"/>
      <c r="EJB12" s="611"/>
      <c r="EJC12" s="611"/>
      <c r="EJD12" s="611"/>
      <c r="EJE12" s="611"/>
      <c r="EJF12" s="611"/>
      <c r="EJG12" s="611"/>
      <c r="EJH12" s="611"/>
      <c r="EJI12" s="611"/>
      <c r="EJJ12" s="611"/>
      <c r="EJK12" s="611"/>
      <c r="EJL12" s="611"/>
      <c r="EJM12" s="611"/>
      <c r="EJN12" s="611"/>
      <c r="EJO12" s="611"/>
      <c r="EJP12" s="611"/>
      <c r="EJQ12" s="611"/>
      <c r="EJR12" s="611"/>
      <c r="EJS12" s="611"/>
      <c r="EJT12" s="611"/>
      <c r="EJU12" s="611"/>
      <c r="EJV12" s="611"/>
      <c r="EJW12" s="611"/>
      <c r="EJX12" s="611"/>
      <c r="EJY12" s="611"/>
      <c r="EJZ12" s="611"/>
      <c r="EKA12" s="611"/>
      <c r="EKB12" s="611"/>
      <c r="EKC12" s="611"/>
      <c r="EKD12" s="611"/>
      <c r="EKE12" s="611"/>
      <c r="EKF12" s="611"/>
      <c r="EKG12" s="611"/>
      <c r="EKH12" s="611"/>
      <c r="EKI12" s="611"/>
      <c r="EKJ12" s="611"/>
      <c r="EKK12" s="611"/>
      <c r="EKL12" s="611"/>
      <c r="EKM12" s="611"/>
      <c r="EKN12" s="611"/>
      <c r="EKO12" s="611"/>
      <c r="EKP12" s="611"/>
      <c r="EKQ12" s="611"/>
      <c r="EKR12" s="611"/>
      <c r="EKS12" s="611"/>
      <c r="EKT12" s="611"/>
      <c r="EKU12" s="611"/>
      <c r="EKV12" s="611"/>
      <c r="EKW12" s="611"/>
      <c r="EKX12" s="611"/>
      <c r="EKY12" s="611"/>
      <c r="EKZ12" s="611"/>
      <c r="ELA12" s="611"/>
      <c r="ELB12" s="611"/>
      <c r="ELC12" s="611"/>
      <c r="ELD12" s="611"/>
      <c r="ELE12" s="611"/>
      <c r="ELF12" s="611"/>
      <c r="ELG12" s="611"/>
      <c r="ELH12" s="611"/>
      <c r="ELI12" s="611"/>
      <c r="ELJ12" s="611"/>
      <c r="ELK12" s="611"/>
      <c r="ELL12" s="611"/>
      <c r="ELM12" s="611"/>
      <c r="ELN12" s="611"/>
      <c r="ELO12" s="611"/>
      <c r="ELP12" s="611"/>
      <c r="ELQ12" s="611"/>
      <c r="ELR12" s="611"/>
      <c r="ELS12" s="611"/>
      <c r="ELT12" s="611"/>
      <c r="ELU12" s="611"/>
      <c r="ELV12" s="611"/>
      <c r="ELW12" s="611"/>
      <c r="ELX12" s="611"/>
      <c r="ELY12" s="611"/>
      <c r="ELZ12" s="611"/>
      <c r="EMA12" s="611"/>
      <c r="EMB12" s="611"/>
      <c r="EMC12" s="611"/>
      <c r="EMD12" s="611"/>
      <c r="EME12" s="611"/>
      <c r="EMF12" s="611"/>
      <c r="EMG12" s="611"/>
      <c r="EMH12" s="611"/>
      <c r="EMI12" s="611"/>
      <c r="EMJ12" s="611"/>
      <c r="EMK12" s="611"/>
      <c r="EML12" s="611"/>
      <c r="EMM12" s="611"/>
      <c r="EMN12" s="611"/>
      <c r="EMO12" s="611"/>
      <c r="EMP12" s="611"/>
      <c r="EMQ12" s="611"/>
      <c r="EMR12" s="611"/>
      <c r="EMS12" s="611"/>
      <c r="EMT12" s="611"/>
      <c r="EMU12" s="611"/>
      <c r="EMV12" s="611"/>
      <c r="EMW12" s="611"/>
      <c r="EMX12" s="611"/>
      <c r="EMY12" s="611"/>
      <c r="EMZ12" s="611"/>
      <c r="ENA12" s="611"/>
      <c r="ENB12" s="611"/>
      <c r="ENC12" s="611"/>
      <c r="END12" s="611"/>
      <c r="ENE12" s="611"/>
      <c r="ENF12" s="611"/>
      <c r="ENG12" s="611"/>
      <c r="ENH12" s="611"/>
      <c r="ENI12" s="611"/>
      <c r="ENJ12" s="611"/>
      <c r="ENK12" s="611"/>
      <c r="ENL12" s="611"/>
      <c r="ENM12" s="611"/>
      <c r="ENN12" s="611"/>
      <c r="ENO12" s="611"/>
      <c r="ENP12" s="611"/>
      <c r="ENQ12" s="611"/>
      <c r="ENR12" s="611"/>
      <c r="ENS12" s="611"/>
      <c r="ENT12" s="611"/>
      <c r="ENU12" s="611"/>
      <c r="ENV12" s="611"/>
      <c r="ENW12" s="611"/>
      <c r="ENX12" s="611"/>
      <c r="ENY12" s="611"/>
      <c r="ENZ12" s="611"/>
      <c r="EOA12" s="611"/>
      <c r="EOB12" s="611"/>
      <c r="EOC12" s="611"/>
      <c r="EOD12" s="611"/>
      <c r="EOE12" s="611"/>
      <c r="EOF12" s="611"/>
      <c r="EOG12" s="611"/>
      <c r="EOH12" s="611"/>
      <c r="EOI12" s="611"/>
      <c r="EOJ12" s="611"/>
      <c r="EOK12" s="611"/>
      <c r="EOL12" s="611"/>
      <c r="EOM12" s="611"/>
      <c r="EON12" s="611"/>
      <c r="EOO12" s="611"/>
      <c r="EOP12" s="611"/>
      <c r="EOQ12" s="611"/>
      <c r="EOR12" s="611"/>
      <c r="EOS12" s="611"/>
      <c r="EOT12" s="611"/>
      <c r="EOU12" s="611"/>
      <c r="EOV12" s="611"/>
      <c r="EOW12" s="611"/>
      <c r="EOX12" s="611"/>
      <c r="EOY12" s="611"/>
      <c r="EOZ12" s="611"/>
      <c r="EPA12" s="611"/>
      <c r="EPB12" s="611"/>
      <c r="EPC12" s="611"/>
      <c r="EPD12" s="611"/>
      <c r="EPE12" s="611"/>
      <c r="EPF12" s="611"/>
      <c r="EPG12" s="611"/>
      <c r="EPH12" s="611"/>
      <c r="EPI12" s="611"/>
      <c r="EPJ12" s="611"/>
      <c r="EPK12" s="611"/>
      <c r="EPL12" s="611"/>
      <c r="EPM12" s="611"/>
      <c r="EPN12" s="611"/>
      <c r="EPO12" s="611"/>
      <c r="EPP12" s="611"/>
      <c r="EPQ12" s="611"/>
      <c r="EPR12" s="611"/>
      <c r="EPS12" s="611"/>
      <c r="EPT12" s="611"/>
      <c r="EPU12" s="611"/>
      <c r="EPV12" s="611"/>
      <c r="EPW12" s="611"/>
      <c r="EPX12" s="611"/>
      <c r="EPY12" s="611"/>
      <c r="EPZ12" s="611"/>
      <c r="EQA12" s="611"/>
      <c r="EQB12" s="611"/>
      <c r="EQC12" s="611"/>
      <c r="EQD12" s="611"/>
      <c r="EQE12" s="611"/>
      <c r="EQF12" s="611"/>
      <c r="EQG12" s="611"/>
      <c r="EQH12" s="611"/>
      <c r="EQI12" s="611"/>
      <c r="EQJ12" s="611"/>
      <c r="EQK12" s="611"/>
      <c r="EQL12" s="611"/>
      <c r="EQM12" s="611"/>
      <c r="EQN12" s="611"/>
      <c r="EQO12" s="611"/>
      <c r="EQP12" s="611"/>
      <c r="EQQ12" s="611"/>
      <c r="EQR12" s="611"/>
      <c r="EQS12" s="611"/>
      <c r="EQT12" s="611"/>
      <c r="EQU12" s="611"/>
      <c r="EQV12" s="611"/>
      <c r="EQW12" s="611"/>
      <c r="EQX12" s="611"/>
      <c r="EQY12" s="611"/>
      <c r="EQZ12" s="611"/>
      <c r="ERA12" s="611"/>
      <c r="ERB12" s="611"/>
      <c r="ERC12" s="611"/>
      <c r="ERD12" s="611"/>
      <c r="ERE12" s="611"/>
      <c r="ERF12" s="611"/>
      <c r="ERG12" s="611"/>
      <c r="ERH12" s="611"/>
      <c r="ERI12" s="611"/>
      <c r="ERJ12" s="611"/>
      <c r="ERK12" s="611"/>
      <c r="ERL12" s="611"/>
      <c r="ERM12" s="611"/>
      <c r="ERN12" s="611"/>
      <c r="ERO12" s="611"/>
      <c r="ERP12" s="611"/>
      <c r="ERQ12" s="611"/>
      <c r="ERR12" s="611"/>
      <c r="ERS12" s="611"/>
      <c r="ERT12" s="611"/>
      <c r="ERU12" s="611"/>
      <c r="ERV12" s="611"/>
      <c r="ERW12" s="611"/>
      <c r="ERX12" s="611"/>
      <c r="ERY12" s="611"/>
      <c r="ERZ12" s="611"/>
      <c r="ESA12" s="611"/>
      <c r="ESB12" s="611"/>
      <c r="ESC12" s="611"/>
      <c r="ESD12" s="611"/>
      <c r="ESE12" s="611"/>
      <c r="ESF12" s="611"/>
      <c r="ESG12" s="611"/>
      <c r="ESH12" s="611"/>
      <c r="ESI12" s="611"/>
      <c r="ESJ12" s="611"/>
      <c r="ESK12" s="611"/>
      <c r="ESL12" s="611"/>
      <c r="ESM12" s="611"/>
      <c r="ESN12" s="611"/>
      <c r="ESO12" s="611"/>
      <c r="ESP12" s="611"/>
      <c r="ESQ12" s="611"/>
      <c r="ESR12" s="611"/>
      <c r="ESS12" s="611"/>
      <c r="EST12" s="611"/>
      <c r="ESU12" s="611"/>
      <c r="ESV12" s="611"/>
      <c r="ESW12" s="611"/>
      <c r="ESX12" s="611"/>
      <c r="ESY12" s="611"/>
      <c r="ESZ12" s="611"/>
      <c r="ETA12" s="611"/>
      <c r="ETB12" s="611"/>
      <c r="ETC12" s="611"/>
      <c r="ETD12" s="611"/>
      <c r="ETE12" s="611"/>
      <c r="ETF12" s="611"/>
      <c r="ETG12" s="611"/>
      <c r="ETH12" s="611"/>
      <c r="ETI12" s="611"/>
      <c r="ETJ12" s="611"/>
      <c r="ETK12" s="611"/>
      <c r="ETL12" s="611"/>
      <c r="ETM12" s="611"/>
      <c r="ETN12" s="611"/>
      <c r="ETO12" s="611"/>
      <c r="ETP12" s="611"/>
      <c r="ETQ12" s="611"/>
      <c r="ETR12" s="611"/>
      <c r="ETS12" s="611"/>
      <c r="ETT12" s="611"/>
      <c r="ETU12" s="611"/>
      <c r="ETV12" s="611"/>
      <c r="ETW12" s="611"/>
      <c r="ETX12" s="611"/>
      <c r="ETY12" s="611"/>
      <c r="ETZ12" s="611"/>
      <c r="EUA12" s="611"/>
      <c r="EUB12" s="611"/>
      <c r="EUC12" s="611"/>
      <c r="EUD12" s="611"/>
      <c r="EUE12" s="611"/>
      <c r="EUF12" s="611"/>
      <c r="EUG12" s="611"/>
      <c r="EUH12" s="611"/>
      <c r="EUI12" s="611"/>
      <c r="EUJ12" s="611"/>
      <c r="EUK12" s="611"/>
      <c r="EUL12" s="611"/>
      <c r="EUM12" s="611"/>
      <c r="EUN12" s="611"/>
      <c r="EUO12" s="611"/>
      <c r="EUP12" s="611"/>
      <c r="EUQ12" s="611"/>
      <c r="EUR12" s="611"/>
      <c r="EUS12" s="611"/>
      <c r="EUT12" s="611"/>
      <c r="EUU12" s="611"/>
      <c r="EUV12" s="611"/>
      <c r="EUW12" s="611"/>
      <c r="EUX12" s="611"/>
      <c r="EUY12" s="611"/>
      <c r="EUZ12" s="611"/>
      <c r="EVA12" s="611"/>
      <c r="EVB12" s="611"/>
      <c r="EVC12" s="611"/>
      <c r="EVD12" s="611"/>
      <c r="EVE12" s="611"/>
      <c r="EVF12" s="611"/>
      <c r="EVG12" s="611"/>
      <c r="EVH12" s="611"/>
      <c r="EVI12" s="611"/>
      <c r="EVJ12" s="611"/>
      <c r="EVK12" s="611"/>
      <c r="EVL12" s="611"/>
      <c r="EVM12" s="611"/>
      <c r="EVN12" s="611"/>
      <c r="EVO12" s="611"/>
      <c r="EVP12" s="611"/>
      <c r="EVQ12" s="611"/>
      <c r="EVR12" s="611"/>
      <c r="EVS12" s="611"/>
      <c r="EVT12" s="611"/>
      <c r="EVU12" s="611"/>
      <c r="EVV12" s="611"/>
      <c r="EVW12" s="611"/>
      <c r="EVX12" s="611"/>
      <c r="EVY12" s="611"/>
      <c r="EVZ12" s="611"/>
      <c r="EWA12" s="611"/>
      <c r="EWB12" s="611"/>
      <c r="EWC12" s="611"/>
      <c r="EWD12" s="611"/>
      <c r="EWE12" s="611"/>
      <c r="EWF12" s="611"/>
      <c r="EWG12" s="611"/>
      <c r="EWH12" s="611"/>
      <c r="EWI12" s="611"/>
      <c r="EWJ12" s="611"/>
      <c r="EWK12" s="611"/>
      <c r="EWL12" s="611"/>
      <c r="EWM12" s="611"/>
      <c r="EWN12" s="611"/>
      <c r="EWO12" s="611"/>
      <c r="EWP12" s="611"/>
      <c r="EWQ12" s="611"/>
      <c r="EWR12" s="611"/>
      <c r="EWS12" s="611"/>
      <c r="EWT12" s="611"/>
      <c r="EWU12" s="611"/>
      <c r="EWV12" s="611"/>
      <c r="EWW12" s="611"/>
      <c r="EWX12" s="611"/>
      <c r="EWY12" s="611"/>
      <c r="EWZ12" s="611"/>
      <c r="EXA12" s="611"/>
      <c r="EXB12" s="611"/>
      <c r="EXC12" s="611"/>
      <c r="EXD12" s="611"/>
      <c r="EXE12" s="611"/>
      <c r="EXF12" s="611"/>
      <c r="EXG12" s="611"/>
      <c r="EXH12" s="611"/>
      <c r="EXI12" s="611"/>
      <c r="EXJ12" s="611"/>
      <c r="EXK12" s="611"/>
      <c r="EXL12" s="611"/>
      <c r="EXM12" s="611"/>
      <c r="EXN12" s="611"/>
      <c r="EXO12" s="611"/>
      <c r="EXP12" s="611"/>
      <c r="EXQ12" s="611"/>
      <c r="EXR12" s="611"/>
      <c r="EXS12" s="611"/>
      <c r="EXT12" s="611"/>
      <c r="EXU12" s="611"/>
      <c r="EXV12" s="611"/>
      <c r="EXW12" s="611"/>
      <c r="EXX12" s="611"/>
      <c r="EXY12" s="611"/>
      <c r="EXZ12" s="611"/>
      <c r="EYA12" s="611"/>
      <c r="EYB12" s="611"/>
      <c r="EYC12" s="611"/>
      <c r="EYD12" s="611"/>
      <c r="EYE12" s="611"/>
      <c r="EYF12" s="611"/>
      <c r="EYG12" s="611"/>
      <c r="EYH12" s="611"/>
      <c r="EYI12" s="611"/>
      <c r="EYJ12" s="611"/>
      <c r="EYK12" s="611"/>
      <c r="EYL12" s="611"/>
      <c r="EYM12" s="611"/>
      <c r="EYN12" s="611"/>
      <c r="EYO12" s="611"/>
      <c r="EYP12" s="611"/>
      <c r="EYQ12" s="611"/>
      <c r="EYR12" s="611"/>
      <c r="EYS12" s="611"/>
      <c r="EYT12" s="611"/>
      <c r="EYU12" s="611"/>
      <c r="EYV12" s="611"/>
      <c r="EYW12" s="611"/>
      <c r="EYX12" s="611"/>
      <c r="EYY12" s="611"/>
      <c r="EYZ12" s="611"/>
      <c r="EZA12" s="611"/>
      <c r="EZB12" s="611"/>
      <c r="EZC12" s="611"/>
      <c r="EZD12" s="611"/>
      <c r="EZE12" s="611"/>
      <c r="EZF12" s="611"/>
      <c r="EZG12" s="611"/>
      <c r="EZH12" s="611"/>
      <c r="EZI12" s="611"/>
      <c r="EZJ12" s="611"/>
      <c r="EZK12" s="611"/>
      <c r="EZL12" s="611"/>
      <c r="EZM12" s="611"/>
      <c r="EZN12" s="611"/>
      <c r="EZO12" s="611"/>
      <c r="EZP12" s="611"/>
      <c r="EZQ12" s="611"/>
      <c r="EZR12" s="611"/>
      <c r="EZS12" s="611"/>
      <c r="EZT12" s="611"/>
      <c r="EZU12" s="611"/>
      <c r="EZV12" s="611"/>
      <c r="EZW12" s="611"/>
      <c r="EZX12" s="611"/>
      <c r="EZY12" s="611"/>
      <c r="EZZ12" s="611"/>
      <c r="FAA12" s="611"/>
      <c r="FAB12" s="611"/>
      <c r="FAC12" s="611"/>
      <c r="FAD12" s="611"/>
      <c r="FAE12" s="611"/>
      <c r="FAF12" s="611"/>
      <c r="FAG12" s="611"/>
      <c r="FAH12" s="611"/>
      <c r="FAI12" s="611"/>
      <c r="FAJ12" s="611"/>
      <c r="FAK12" s="611"/>
      <c r="FAL12" s="611"/>
      <c r="FAM12" s="611"/>
      <c r="FAN12" s="611"/>
      <c r="FAO12" s="611"/>
      <c r="FAP12" s="611"/>
      <c r="FAQ12" s="611"/>
      <c r="FAR12" s="611"/>
      <c r="FAS12" s="611"/>
      <c r="FAT12" s="611"/>
      <c r="FAU12" s="611"/>
      <c r="FAV12" s="611"/>
      <c r="FAW12" s="611"/>
      <c r="FAX12" s="611"/>
      <c r="FAY12" s="611"/>
      <c r="FAZ12" s="611"/>
      <c r="FBA12" s="611"/>
      <c r="FBB12" s="611"/>
      <c r="FBC12" s="611"/>
      <c r="FBD12" s="611"/>
      <c r="FBE12" s="611"/>
      <c r="FBF12" s="611"/>
      <c r="FBG12" s="611"/>
      <c r="FBH12" s="611"/>
      <c r="FBI12" s="611"/>
      <c r="FBJ12" s="611"/>
      <c r="FBK12" s="611"/>
      <c r="FBL12" s="611"/>
      <c r="FBM12" s="611"/>
      <c r="FBN12" s="611"/>
      <c r="FBO12" s="611"/>
      <c r="FBP12" s="611"/>
      <c r="FBQ12" s="611"/>
      <c r="FBR12" s="611"/>
      <c r="FBS12" s="611"/>
      <c r="FBT12" s="611"/>
      <c r="FBU12" s="611"/>
      <c r="FBV12" s="611"/>
      <c r="FBW12" s="611"/>
      <c r="FBX12" s="611"/>
      <c r="FBY12" s="611"/>
      <c r="FBZ12" s="611"/>
      <c r="FCA12" s="611"/>
      <c r="FCB12" s="611"/>
      <c r="FCC12" s="611"/>
      <c r="FCD12" s="611"/>
      <c r="FCE12" s="611"/>
      <c r="FCF12" s="611"/>
      <c r="FCG12" s="611"/>
      <c r="FCH12" s="611"/>
      <c r="FCI12" s="611"/>
      <c r="FCJ12" s="611"/>
      <c r="FCK12" s="611"/>
      <c r="FCL12" s="611"/>
      <c r="FCM12" s="611"/>
      <c r="FCN12" s="611"/>
      <c r="FCO12" s="611"/>
      <c r="FCP12" s="611"/>
      <c r="FCQ12" s="611"/>
      <c r="FCR12" s="611"/>
      <c r="FCS12" s="611"/>
      <c r="FCT12" s="611"/>
      <c r="FCU12" s="611"/>
      <c r="FCV12" s="611"/>
      <c r="FCW12" s="611"/>
      <c r="FCX12" s="611"/>
      <c r="FCY12" s="611"/>
      <c r="FCZ12" s="611"/>
      <c r="FDA12" s="611"/>
      <c r="FDB12" s="611"/>
      <c r="FDC12" s="611"/>
      <c r="FDD12" s="611"/>
      <c r="FDE12" s="611"/>
      <c r="FDF12" s="611"/>
      <c r="FDG12" s="611"/>
      <c r="FDH12" s="611"/>
      <c r="FDI12" s="611"/>
      <c r="FDJ12" s="611"/>
      <c r="FDK12" s="611"/>
      <c r="FDL12" s="611"/>
      <c r="FDM12" s="611"/>
      <c r="FDN12" s="611"/>
      <c r="FDO12" s="611"/>
      <c r="FDP12" s="611"/>
      <c r="FDQ12" s="611"/>
      <c r="FDR12" s="611"/>
      <c r="FDS12" s="611"/>
      <c r="FDT12" s="611"/>
      <c r="FDU12" s="611"/>
      <c r="FDV12" s="611"/>
      <c r="FDW12" s="611"/>
      <c r="FDX12" s="611"/>
      <c r="FDY12" s="611"/>
      <c r="FDZ12" s="611"/>
      <c r="FEA12" s="611"/>
      <c r="FEB12" s="611"/>
      <c r="FEC12" s="611"/>
      <c r="FED12" s="611"/>
      <c r="FEE12" s="611"/>
      <c r="FEF12" s="611"/>
      <c r="FEG12" s="611"/>
      <c r="FEH12" s="611"/>
      <c r="FEI12" s="611"/>
      <c r="FEJ12" s="611"/>
      <c r="FEK12" s="611"/>
      <c r="FEL12" s="611"/>
      <c r="FEM12" s="611"/>
      <c r="FEN12" s="611"/>
      <c r="FEO12" s="611"/>
      <c r="FEP12" s="611"/>
      <c r="FEQ12" s="611"/>
      <c r="FER12" s="611"/>
      <c r="FES12" s="611"/>
      <c r="FET12" s="611"/>
      <c r="FEU12" s="611"/>
      <c r="FEV12" s="611"/>
      <c r="FEW12" s="611"/>
      <c r="FEX12" s="611"/>
      <c r="FEY12" s="611"/>
      <c r="FEZ12" s="611"/>
      <c r="FFA12" s="611"/>
      <c r="FFB12" s="611"/>
      <c r="FFC12" s="611"/>
      <c r="FFD12" s="611"/>
      <c r="FFE12" s="611"/>
      <c r="FFF12" s="611"/>
      <c r="FFG12" s="611"/>
      <c r="FFH12" s="611"/>
      <c r="FFI12" s="611"/>
      <c r="FFJ12" s="611"/>
      <c r="FFK12" s="611"/>
      <c r="FFL12" s="611"/>
      <c r="FFM12" s="611"/>
      <c r="FFN12" s="611"/>
      <c r="FFO12" s="611"/>
      <c r="FFP12" s="611"/>
      <c r="FFQ12" s="611"/>
      <c r="FFR12" s="611"/>
      <c r="FFS12" s="611"/>
      <c r="FFT12" s="611"/>
      <c r="FFU12" s="611"/>
      <c r="FFV12" s="611"/>
      <c r="FFW12" s="611"/>
      <c r="FFX12" s="611"/>
      <c r="FFY12" s="611"/>
      <c r="FFZ12" s="611"/>
      <c r="FGA12" s="611"/>
      <c r="FGB12" s="611"/>
      <c r="FGC12" s="611"/>
      <c r="FGD12" s="611"/>
      <c r="FGE12" s="611"/>
      <c r="FGF12" s="611"/>
      <c r="FGG12" s="611"/>
      <c r="FGH12" s="611"/>
      <c r="FGI12" s="611"/>
      <c r="FGJ12" s="611"/>
      <c r="FGK12" s="611"/>
      <c r="FGL12" s="611"/>
      <c r="FGM12" s="611"/>
      <c r="FGN12" s="611"/>
      <c r="FGO12" s="611"/>
      <c r="FGP12" s="611"/>
      <c r="FGQ12" s="611"/>
      <c r="FGR12" s="611"/>
      <c r="FGS12" s="611"/>
      <c r="FGT12" s="611"/>
      <c r="FGU12" s="611"/>
      <c r="FGV12" s="611"/>
      <c r="FGW12" s="611"/>
      <c r="FGX12" s="611"/>
      <c r="FGY12" s="611"/>
      <c r="FGZ12" s="611"/>
      <c r="FHA12" s="611"/>
      <c r="FHB12" s="611"/>
      <c r="FHC12" s="611"/>
      <c r="FHD12" s="611"/>
      <c r="FHE12" s="611"/>
      <c r="FHF12" s="611"/>
      <c r="FHG12" s="611"/>
      <c r="FHH12" s="611"/>
      <c r="FHI12" s="611"/>
      <c r="FHJ12" s="611"/>
      <c r="FHK12" s="611"/>
      <c r="FHL12" s="611"/>
      <c r="FHM12" s="611"/>
      <c r="FHN12" s="611"/>
      <c r="FHO12" s="611"/>
      <c r="FHP12" s="611"/>
      <c r="FHQ12" s="611"/>
      <c r="FHR12" s="611"/>
      <c r="FHS12" s="611"/>
      <c r="FHT12" s="611"/>
      <c r="FHU12" s="611"/>
      <c r="FHV12" s="611"/>
      <c r="FHW12" s="611"/>
      <c r="FHX12" s="611"/>
      <c r="FHY12" s="611"/>
      <c r="FHZ12" s="611"/>
      <c r="FIA12" s="611"/>
      <c r="FIB12" s="611"/>
      <c r="FIC12" s="611"/>
      <c r="FID12" s="611"/>
      <c r="FIE12" s="611"/>
      <c r="FIF12" s="611"/>
      <c r="FIG12" s="611"/>
      <c r="FIH12" s="611"/>
      <c r="FII12" s="611"/>
      <c r="FIJ12" s="611"/>
      <c r="FIK12" s="611"/>
      <c r="FIL12" s="611"/>
      <c r="FIM12" s="611"/>
      <c r="FIN12" s="611"/>
      <c r="FIO12" s="611"/>
      <c r="FIP12" s="611"/>
      <c r="FIQ12" s="611"/>
      <c r="FIR12" s="611"/>
      <c r="FIS12" s="611"/>
      <c r="FIT12" s="611"/>
      <c r="FIU12" s="611"/>
      <c r="FIV12" s="611"/>
      <c r="FIW12" s="611"/>
      <c r="FIX12" s="611"/>
      <c r="FIY12" s="611"/>
      <c r="FIZ12" s="611"/>
      <c r="FJA12" s="611"/>
      <c r="FJB12" s="611"/>
      <c r="FJC12" s="611"/>
      <c r="FJD12" s="611"/>
      <c r="FJE12" s="611"/>
      <c r="FJF12" s="611"/>
      <c r="FJG12" s="611"/>
      <c r="FJH12" s="611"/>
      <c r="FJI12" s="611"/>
      <c r="FJJ12" s="611"/>
      <c r="FJK12" s="611"/>
      <c r="FJL12" s="611"/>
      <c r="FJM12" s="611"/>
      <c r="FJN12" s="611"/>
      <c r="FJO12" s="611"/>
      <c r="FJP12" s="611"/>
      <c r="FJQ12" s="611"/>
      <c r="FJR12" s="611"/>
      <c r="FJS12" s="611"/>
      <c r="FJT12" s="611"/>
      <c r="FJU12" s="611"/>
      <c r="FJV12" s="611"/>
      <c r="FJW12" s="611"/>
      <c r="FJX12" s="611"/>
      <c r="FJY12" s="611"/>
      <c r="FJZ12" s="611"/>
      <c r="FKA12" s="611"/>
      <c r="FKB12" s="611"/>
      <c r="FKC12" s="611"/>
      <c r="FKD12" s="611"/>
      <c r="FKE12" s="611"/>
      <c r="FKF12" s="611"/>
      <c r="FKG12" s="611"/>
      <c r="FKH12" s="611"/>
      <c r="FKI12" s="611"/>
      <c r="FKJ12" s="611"/>
      <c r="FKK12" s="611"/>
      <c r="FKL12" s="611"/>
      <c r="FKM12" s="611"/>
      <c r="FKN12" s="611"/>
      <c r="FKO12" s="611"/>
      <c r="FKP12" s="611"/>
      <c r="FKQ12" s="611"/>
      <c r="FKR12" s="611"/>
      <c r="FKS12" s="611"/>
      <c r="FKT12" s="611"/>
      <c r="FKU12" s="611"/>
      <c r="FKV12" s="611"/>
      <c r="FKW12" s="611"/>
      <c r="FKX12" s="611"/>
      <c r="FKY12" s="611"/>
      <c r="FKZ12" s="611"/>
      <c r="FLA12" s="611"/>
      <c r="FLB12" s="611"/>
      <c r="FLC12" s="611"/>
      <c r="FLD12" s="611"/>
      <c r="FLE12" s="611"/>
      <c r="FLF12" s="611"/>
      <c r="FLG12" s="611"/>
      <c r="FLH12" s="611"/>
      <c r="FLI12" s="611"/>
      <c r="FLJ12" s="611"/>
      <c r="FLK12" s="611"/>
      <c r="FLL12" s="611"/>
      <c r="FLM12" s="611"/>
      <c r="FLN12" s="611"/>
      <c r="FLO12" s="611"/>
      <c r="FLP12" s="611"/>
      <c r="FLQ12" s="611"/>
      <c r="FLR12" s="611"/>
      <c r="FLS12" s="611"/>
      <c r="FLT12" s="611"/>
      <c r="FLU12" s="611"/>
      <c r="FLV12" s="611"/>
      <c r="FLW12" s="611"/>
      <c r="FLX12" s="611"/>
      <c r="FLY12" s="611"/>
      <c r="FLZ12" s="611"/>
      <c r="FMA12" s="611"/>
      <c r="FMB12" s="611"/>
      <c r="FMC12" s="611"/>
      <c r="FMD12" s="611"/>
      <c r="FME12" s="611"/>
      <c r="FMF12" s="611"/>
      <c r="FMG12" s="611"/>
      <c r="FMH12" s="611"/>
      <c r="FMI12" s="611"/>
      <c r="FMJ12" s="611"/>
      <c r="FMK12" s="611"/>
      <c r="FML12" s="611"/>
      <c r="FMM12" s="611"/>
      <c r="FMN12" s="611"/>
      <c r="FMO12" s="611"/>
      <c r="FMP12" s="611"/>
      <c r="FMQ12" s="611"/>
      <c r="FMR12" s="611"/>
      <c r="FMS12" s="611"/>
      <c r="FMT12" s="611"/>
      <c r="FMU12" s="611"/>
      <c r="FMV12" s="611"/>
      <c r="FMW12" s="611"/>
      <c r="FMX12" s="611"/>
      <c r="FMY12" s="611"/>
      <c r="FMZ12" s="611"/>
      <c r="FNA12" s="611"/>
      <c r="FNB12" s="611"/>
      <c r="FNC12" s="611"/>
      <c r="FND12" s="611"/>
      <c r="FNE12" s="611"/>
      <c r="FNF12" s="611"/>
      <c r="FNG12" s="611"/>
      <c r="FNH12" s="611"/>
      <c r="FNI12" s="611"/>
      <c r="FNJ12" s="611"/>
      <c r="FNK12" s="611"/>
      <c r="FNL12" s="611"/>
      <c r="FNM12" s="611"/>
      <c r="FNN12" s="611"/>
      <c r="FNO12" s="611"/>
      <c r="FNP12" s="611"/>
      <c r="FNQ12" s="611"/>
      <c r="FNR12" s="611"/>
      <c r="FNS12" s="611"/>
      <c r="FNT12" s="611"/>
      <c r="FNU12" s="611"/>
      <c r="FNV12" s="611"/>
      <c r="FNW12" s="611"/>
      <c r="FNX12" s="611"/>
      <c r="FNY12" s="611"/>
      <c r="FNZ12" s="611"/>
      <c r="FOA12" s="611"/>
      <c r="FOB12" s="611"/>
      <c r="FOC12" s="611"/>
      <c r="FOD12" s="611"/>
      <c r="FOE12" s="611"/>
      <c r="FOF12" s="611"/>
      <c r="FOG12" s="611"/>
      <c r="FOH12" s="611"/>
      <c r="FOI12" s="611"/>
      <c r="FOJ12" s="611"/>
      <c r="FOK12" s="611"/>
      <c r="FOL12" s="611"/>
      <c r="FOM12" s="611"/>
      <c r="FON12" s="611"/>
      <c r="FOO12" s="611"/>
      <c r="FOP12" s="611"/>
      <c r="FOQ12" s="611"/>
      <c r="FOR12" s="611"/>
      <c r="FOS12" s="611"/>
      <c r="FOT12" s="611"/>
      <c r="FOU12" s="611"/>
      <c r="FOV12" s="611"/>
      <c r="FOW12" s="611"/>
      <c r="FOX12" s="611"/>
      <c r="FOY12" s="611"/>
      <c r="FOZ12" s="611"/>
      <c r="FPA12" s="611"/>
      <c r="FPB12" s="611"/>
      <c r="FPC12" s="611"/>
      <c r="FPD12" s="611"/>
      <c r="FPE12" s="611"/>
      <c r="FPF12" s="611"/>
      <c r="FPG12" s="611"/>
      <c r="FPH12" s="611"/>
      <c r="FPI12" s="611"/>
      <c r="FPJ12" s="611"/>
      <c r="FPK12" s="611"/>
      <c r="FPL12" s="611"/>
      <c r="FPM12" s="611"/>
      <c r="FPN12" s="611"/>
      <c r="FPO12" s="611"/>
      <c r="FPP12" s="611"/>
      <c r="FPQ12" s="611"/>
      <c r="FPR12" s="611"/>
      <c r="FPS12" s="611"/>
      <c r="FPT12" s="611"/>
      <c r="FPU12" s="611"/>
      <c r="FPV12" s="611"/>
      <c r="FPW12" s="611"/>
      <c r="FPX12" s="611"/>
      <c r="FPY12" s="611"/>
      <c r="FPZ12" s="611"/>
      <c r="FQA12" s="611"/>
      <c r="FQB12" s="611"/>
      <c r="FQC12" s="611"/>
      <c r="FQD12" s="611"/>
      <c r="FQE12" s="611"/>
      <c r="FQF12" s="611"/>
      <c r="FQG12" s="611"/>
      <c r="FQH12" s="611"/>
      <c r="FQI12" s="611"/>
      <c r="FQJ12" s="611"/>
      <c r="FQK12" s="611"/>
      <c r="FQL12" s="611"/>
      <c r="FQM12" s="611"/>
      <c r="FQN12" s="611"/>
      <c r="FQO12" s="611"/>
      <c r="FQP12" s="611"/>
      <c r="FQQ12" s="611"/>
      <c r="FQR12" s="611"/>
      <c r="FQS12" s="611"/>
      <c r="FQT12" s="611"/>
      <c r="FQU12" s="611"/>
      <c r="FQV12" s="611"/>
      <c r="FQW12" s="611"/>
      <c r="FQX12" s="611"/>
      <c r="FQY12" s="611"/>
      <c r="FQZ12" s="611"/>
      <c r="FRA12" s="611"/>
      <c r="FRB12" s="611"/>
      <c r="FRC12" s="611"/>
      <c r="FRD12" s="611"/>
      <c r="FRE12" s="611"/>
      <c r="FRF12" s="611"/>
      <c r="FRG12" s="611"/>
      <c r="FRH12" s="611"/>
      <c r="FRI12" s="611"/>
      <c r="FRJ12" s="611"/>
      <c r="FRK12" s="611"/>
      <c r="FRL12" s="611"/>
      <c r="FRM12" s="611"/>
      <c r="FRN12" s="611"/>
      <c r="FRO12" s="611"/>
      <c r="FRP12" s="611"/>
      <c r="FRQ12" s="611"/>
      <c r="FRR12" s="611"/>
      <c r="FRS12" s="611"/>
      <c r="FRT12" s="611"/>
      <c r="FRU12" s="611"/>
      <c r="FRV12" s="611"/>
      <c r="FRW12" s="611"/>
      <c r="FRX12" s="611"/>
      <c r="FRY12" s="611"/>
      <c r="FRZ12" s="611"/>
      <c r="FSA12" s="611"/>
      <c r="FSB12" s="611"/>
      <c r="FSC12" s="611"/>
      <c r="FSD12" s="611"/>
      <c r="FSE12" s="611"/>
      <c r="FSF12" s="611"/>
      <c r="FSG12" s="611"/>
      <c r="FSH12" s="611"/>
      <c r="FSI12" s="611"/>
      <c r="FSJ12" s="611"/>
      <c r="FSK12" s="611"/>
      <c r="FSL12" s="611"/>
      <c r="FSM12" s="611"/>
      <c r="FSN12" s="611"/>
      <c r="FSO12" s="611"/>
      <c r="FSP12" s="611"/>
      <c r="FSQ12" s="611"/>
      <c r="FSR12" s="611"/>
      <c r="FSS12" s="611"/>
      <c r="FST12" s="611"/>
      <c r="FSU12" s="611"/>
      <c r="FSV12" s="611"/>
      <c r="FSW12" s="611"/>
      <c r="FSX12" s="611"/>
      <c r="FSY12" s="611"/>
      <c r="FSZ12" s="611"/>
      <c r="FTA12" s="611"/>
      <c r="FTB12" s="611"/>
      <c r="FTC12" s="611"/>
      <c r="FTD12" s="611"/>
      <c r="FTE12" s="611"/>
      <c r="FTF12" s="611"/>
      <c r="FTG12" s="611"/>
      <c r="FTH12" s="611"/>
      <c r="FTI12" s="611"/>
      <c r="FTJ12" s="611"/>
      <c r="FTK12" s="611"/>
      <c r="FTL12" s="611"/>
      <c r="FTM12" s="611"/>
      <c r="FTN12" s="611"/>
      <c r="FTO12" s="611"/>
      <c r="FTP12" s="611"/>
      <c r="FTQ12" s="611"/>
      <c r="FTR12" s="611"/>
      <c r="FTS12" s="611"/>
      <c r="FTT12" s="611"/>
      <c r="FTU12" s="611"/>
      <c r="FTV12" s="611"/>
      <c r="FTW12" s="611"/>
      <c r="FTX12" s="611"/>
      <c r="FTY12" s="611"/>
      <c r="FTZ12" s="611"/>
      <c r="FUA12" s="611"/>
      <c r="FUB12" s="611"/>
      <c r="FUC12" s="611"/>
      <c r="FUD12" s="611"/>
      <c r="FUE12" s="611"/>
      <c r="FUF12" s="611"/>
      <c r="FUG12" s="611"/>
      <c r="FUH12" s="611"/>
      <c r="FUI12" s="611"/>
      <c r="FUJ12" s="611"/>
      <c r="FUK12" s="611"/>
      <c r="FUL12" s="611"/>
      <c r="FUM12" s="611"/>
      <c r="FUN12" s="611"/>
      <c r="FUO12" s="611"/>
      <c r="FUP12" s="611"/>
      <c r="FUQ12" s="611"/>
      <c r="FUR12" s="611"/>
      <c r="FUS12" s="611"/>
      <c r="FUT12" s="611"/>
      <c r="FUU12" s="611"/>
      <c r="FUV12" s="611"/>
      <c r="FUW12" s="611"/>
      <c r="FUX12" s="611"/>
      <c r="FUY12" s="611"/>
      <c r="FUZ12" s="611"/>
      <c r="FVA12" s="611"/>
      <c r="FVB12" s="611"/>
      <c r="FVC12" s="611"/>
      <c r="FVD12" s="611"/>
      <c r="FVE12" s="611"/>
      <c r="FVF12" s="611"/>
      <c r="FVG12" s="611"/>
      <c r="FVH12" s="611"/>
      <c r="FVI12" s="611"/>
      <c r="FVJ12" s="611"/>
      <c r="FVK12" s="611"/>
      <c r="FVL12" s="611"/>
      <c r="FVM12" s="611"/>
      <c r="FVN12" s="611"/>
      <c r="FVO12" s="611"/>
      <c r="FVP12" s="611"/>
      <c r="FVQ12" s="611"/>
      <c r="FVR12" s="611"/>
      <c r="FVS12" s="611"/>
      <c r="FVT12" s="611"/>
      <c r="FVU12" s="611"/>
      <c r="FVV12" s="611"/>
      <c r="FVW12" s="611"/>
      <c r="FVX12" s="611"/>
      <c r="FVY12" s="611"/>
      <c r="FVZ12" s="611"/>
      <c r="FWA12" s="611"/>
      <c r="FWB12" s="611"/>
      <c r="FWC12" s="611"/>
      <c r="FWD12" s="611"/>
      <c r="FWE12" s="611"/>
      <c r="FWF12" s="611"/>
      <c r="FWG12" s="611"/>
      <c r="FWH12" s="611"/>
      <c r="FWI12" s="611"/>
      <c r="FWJ12" s="611"/>
      <c r="FWK12" s="611"/>
      <c r="FWL12" s="611"/>
      <c r="FWM12" s="611"/>
      <c r="FWN12" s="611"/>
      <c r="FWO12" s="611"/>
      <c r="FWP12" s="611"/>
      <c r="FWQ12" s="611"/>
      <c r="FWR12" s="611"/>
      <c r="FWS12" s="611"/>
      <c r="FWT12" s="611"/>
      <c r="FWU12" s="611"/>
      <c r="FWV12" s="611"/>
      <c r="FWW12" s="611"/>
      <c r="FWX12" s="611"/>
      <c r="FWY12" s="611"/>
      <c r="FWZ12" s="611"/>
      <c r="FXA12" s="611"/>
      <c r="FXB12" s="611"/>
      <c r="FXC12" s="611"/>
      <c r="FXD12" s="611"/>
      <c r="FXE12" s="611"/>
      <c r="FXF12" s="611"/>
      <c r="FXG12" s="611"/>
      <c r="FXH12" s="611"/>
      <c r="FXI12" s="611"/>
      <c r="FXJ12" s="611"/>
      <c r="FXK12" s="611"/>
      <c r="FXL12" s="611"/>
      <c r="FXM12" s="611"/>
      <c r="FXN12" s="611"/>
      <c r="FXO12" s="611"/>
      <c r="FXP12" s="611"/>
      <c r="FXQ12" s="611"/>
      <c r="FXR12" s="611"/>
      <c r="FXS12" s="611"/>
      <c r="FXT12" s="611"/>
      <c r="FXU12" s="611"/>
      <c r="FXV12" s="611"/>
      <c r="FXW12" s="611"/>
      <c r="FXX12" s="611"/>
      <c r="FXY12" s="611"/>
      <c r="FXZ12" s="611"/>
      <c r="FYA12" s="611"/>
      <c r="FYB12" s="611"/>
      <c r="FYC12" s="611"/>
      <c r="FYD12" s="611"/>
      <c r="FYE12" s="611"/>
      <c r="FYF12" s="611"/>
      <c r="FYG12" s="611"/>
      <c r="FYH12" s="611"/>
      <c r="FYI12" s="611"/>
      <c r="FYJ12" s="611"/>
      <c r="FYK12" s="611"/>
      <c r="FYL12" s="611"/>
      <c r="FYM12" s="611"/>
      <c r="FYN12" s="611"/>
      <c r="FYO12" s="611"/>
      <c r="FYP12" s="611"/>
      <c r="FYQ12" s="611"/>
      <c r="FYR12" s="611"/>
      <c r="FYS12" s="611"/>
      <c r="FYT12" s="611"/>
      <c r="FYU12" s="611"/>
      <c r="FYV12" s="611"/>
      <c r="FYW12" s="611"/>
      <c r="FYX12" s="611"/>
      <c r="FYY12" s="611"/>
      <c r="FYZ12" s="611"/>
      <c r="FZA12" s="611"/>
      <c r="FZB12" s="611"/>
      <c r="FZC12" s="611"/>
      <c r="FZD12" s="611"/>
      <c r="FZE12" s="611"/>
      <c r="FZF12" s="611"/>
      <c r="FZG12" s="611"/>
      <c r="FZH12" s="611"/>
      <c r="FZI12" s="611"/>
      <c r="FZJ12" s="611"/>
      <c r="FZK12" s="611"/>
      <c r="FZL12" s="611"/>
      <c r="FZM12" s="611"/>
      <c r="FZN12" s="611"/>
      <c r="FZO12" s="611"/>
      <c r="FZP12" s="611"/>
      <c r="FZQ12" s="611"/>
      <c r="FZR12" s="611"/>
      <c r="FZS12" s="611"/>
      <c r="FZT12" s="611"/>
      <c r="FZU12" s="611"/>
      <c r="FZV12" s="611"/>
      <c r="FZW12" s="611"/>
      <c r="FZX12" s="611"/>
      <c r="FZY12" s="611"/>
      <c r="FZZ12" s="611"/>
      <c r="GAA12" s="611"/>
      <c r="GAB12" s="611"/>
      <c r="GAC12" s="611"/>
      <c r="GAD12" s="611"/>
      <c r="GAE12" s="611"/>
      <c r="GAF12" s="611"/>
      <c r="GAG12" s="611"/>
      <c r="GAH12" s="611"/>
      <c r="GAI12" s="611"/>
      <c r="GAJ12" s="611"/>
      <c r="GAK12" s="611"/>
      <c r="GAL12" s="611"/>
      <c r="GAM12" s="611"/>
      <c r="GAN12" s="611"/>
      <c r="GAO12" s="611"/>
      <c r="GAP12" s="611"/>
      <c r="GAQ12" s="611"/>
      <c r="GAR12" s="611"/>
      <c r="GAS12" s="611"/>
      <c r="GAT12" s="611"/>
      <c r="GAU12" s="611"/>
      <c r="GAV12" s="611"/>
      <c r="GAW12" s="611"/>
      <c r="GAX12" s="611"/>
      <c r="GAY12" s="611"/>
      <c r="GAZ12" s="611"/>
      <c r="GBA12" s="611"/>
      <c r="GBB12" s="611"/>
      <c r="GBC12" s="611"/>
      <c r="GBD12" s="611"/>
      <c r="GBE12" s="611"/>
      <c r="GBF12" s="611"/>
      <c r="GBG12" s="611"/>
      <c r="GBH12" s="611"/>
      <c r="GBI12" s="611"/>
      <c r="GBJ12" s="611"/>
      <c r="GBK12" s="611"/>
      <c r="GBL12" s="611"/>
      <c r="GBM12" s="611"/>
      <c r="GBN12" s="611"/>
      <c r="GBO12" s="611"/>
      <c r="GBP12" s="611"/>
      <c r="GBQ12" s="611"/>
      <c r="GBR12" s="611"/>
      <c r="GBS12" s="611"/>
      <c r="GBT12" s="611"/>
      <c r="GBU12" s="611"/>
      <c r="GBV12" s="611"/>
      <c r="GBW12" s="611"/>
      <c r="GBX12" s="611"/>
      <c r="GBY12" s="611"/>
      <c r="GBZ12" s="611"/>
      <c r="GCA12" s="611"/>
      <c r="GCB12" s="611"/>
      <c r="GCC12" s="611"/>
      <c r="GCD12" s="611"/>
      <c r="GCE12" s="611"/>
      <c r="GCF12" s="611"/>
      <c r="GCG12" s="611"/>
      <c r="GCH12" s="611"/>
      <c r="GCI12" s="611"/>
      <c r="GCJ12" s="611"/>
      <c r="GCK12" s="611"/>
      <c r="GCL12" s="611"/>
      <c r="GCM12" s="611"/>
      <c r="GCN12" s="611"/>
      <c r="GCO12" s="611"/>
      <c r="GCP12" s="611"/>
      <c r="GCQ12" s="611"/>
      <c r="GCR12" s="611"/>
      <c r="GCS12" s="611"/>
      <c r="GCT12" s="611"/>
      <c r="GCU12" s="611"/>
      <c r="GCV12" s="611"/>
      <c r="GCW12" s="611"/>
      <c r="GCX12" s="611"/>
      <c r="GCY12" s="611"/>
      <c r="GCZ12" s="611"/>
      <c r="GDA12" s="611"/>
      <c r="GDB12" s="611"/>
      <c r="GDC12" s="611"/>
      <c r="GDD12" s="611"/>
      <c r="GDE12" s="611"/>
      <c r="GDF12" s="611"/>
      <c r="GDG12" s="611"/>
      <c r="GDH12" s="611"/>
      <c r="GDI12" s="611"/>
      <c r="GDJ12" s="611"/>
      <c r="GDK12" s="611"/>
      <c r="GDL12" s="611"/>
      <c r="GDM12" s="611"/>
      <c r="GDN12" s="611"/>
      <c r="GDO12" s="611"/>
      <c r="GDP12" s="611"/>
      <c r="GDQ12" s="611"/>
      <c r="GDR12" s="611"/>
      <c r="GDS12" s="611"/>
      <c r="GDT12" s="611"/>
      <c r="GDU12" s="611"/>
      <c r="GDV12" s="611"/>
      <c r="GDW12" s="611"/>
      <c r="GDX12" s="611"/>
      <c r="GDY12" s="611"/>
      <c r="GDZ12" s="611"/>
      <c r="GEA12" s="611"/>
      <c r="GEB12" s="611"/>
      <c r="GEC12" s="611"/>
      <c r="GED12" s="611"/>
      <c r="GEE12" s="611"/>
      <c r="GEF12" s="611"/>
      <c r="GEG12" s="611"/>
      <c r="GEH12" s="611"/>
      <c r="GEI12" s="611"/>
      <c r="GEJ12" s="611"/>
      <c r="GEK12" s="611"/>
      <c r="GEL12" s="611"/>
      <c r="GEM12" s="611"/>
      <c r="GEN12" s="611"/>
      <c r="GEO12" s="611"/>
      <c r="GEP12" s="611"/>
      <c r="GEQ12" s="611"/>
      <c r="GER12" s="611"/>
      <c r="GES12" s="611"/>
      <c r="GET12" s="611"/>
      <c r="GEU12" s="611"/>
      <c r="GEV12" s="611"/>
      <c r="GEW12" s="611"/>
      <c r="GEX12" s="611"/>
      <c r="GEY12" s="611"/>
      <c r="GEZ12" s="611"/>
      <c r="GFA12" s="611"/>
      <c r="GFB12" s="611"/>
      <c r="GFC12" s="611"/>
      <c r="GFD12" s="611"/>
      <c r="GFE12" s="611"/>
      <c r="GFF12" s="611"/>
      <c r="GFG12" s="611"/>
      <c r="GFH12" s="611"/>
      <c r="GFI12" s="611"/>
      <c r="GFJ12" s="611"/>
      <c r="GFK12" s="611"/>
      <c r="GFL12" s="611"/>
      <c r="GFM12" s="611"/>
      <c r="GFN12" s="611"/>
      <c r="GFO12" s="611"/>
      <c r="GFP12" s="611"/>
      <c r="GFQ12" s="611"/>
      <c r="GFR12" s="611"/>
      <c r="GFS12" s="611"/>
      <c r="GFT12" s="611"/>
      <c r="GFU12" s="611"/>
      <c r="GFV12" s="611"/>
      <c r="GFW12" s="611"/>
      <c r="GFX12" s="611"/>
      <c r="GFY12" s="611"/>
      <c r="GFZ12" s="611"/>
      <c r="GGA12" s="611"/>
      <c r="GGB12" s="611"/>
      <c r="GGC12" s="611"/>
      <c r="GGD12" s="611"/>
      <c r="GGE12" s="611"/>
      <c r="GGF12" s="611"/>
      <c r="GGG12" s="611"/>
      <c r="GGH12" s="611"/>
      <c r="GGI12" s="611"/>
      <c r="GGJ12" s="611"/>
      <c r="GGK12" s="611"/>
      <c r="GGL12" s="611"/>
      <c r="GGM12" s="611"/>
      <c r="GGN12" s="611"/>
      <c r="GGO12" s="611"/>
      <c r="GGP12" s="611"/>
      <c r="GGQ12" s="611"/>
      <c r="GGR12" s="611"/>
      <c r="GGS12" s="611"/>
      <c r="GGT12" s="611"/>
      <c r="GGU12" s="611"/>
      <c r="GGV12" s="611"/>
      <c r="GGW12" s="611"/>
      <c r="GGX12" s="611"/>
      <c r="GGY12" s="611"/>
      <c r="GGZ12" s="611"/>
      <c r="GHA12" s="611"/>
      <c r="GHB12" s="611"/>
      <c r="GHC12" s="611"/>
      <c r="GHD12" s="611"/>
      <c r="GHE12" s="611"/>
      <c r="GHF12" s="611"/>
      <c r="GHG12" s="611"/>
      <c r="GHH12" s="611"/>
      <c r="GHI12" s="611"/>
      <c r="GHJ12" s="611"/>
      <c r="GHK12" s="611"/>
      <c r="GHL12" s="611"/>
      <c r="GHM12" s="611"/>
      <c r="GHN12" s="611"/>
      <c r="GHO12" s="611"/>
      <c r="GHP12" s="611"/>
      <c r="GHQ12" s="611"/>
      <c r="GHR12" s="611"/>
      <c r="GHS12" s="611"/>
      <c r="GHT12" s="611"/>
      <c r="GHU12" s="611"/>
      <c r="GHV12" s="611"/>
      <c r="GHW12" s="611"/>
      <c r="GHX12" s="611"/>
      <c r="GHY12" s="611"/>
      <c r="GHZ12" s="611"/>
      <c r="GIA12" s="611"/>
      <c r="GIB12" s="611"/>
      <c r="GIC12" s="611"/>
      <c r="GID12" s="611"/>
      <c r="GIE12" s="611"/>
      <c r="GIF12" s="611"/>
      <c r="GIG12" s="611"/>
      <c r="GIH12" s="611"/>
      <c r="GII12" s="611"/>
      <c r="GIJ12" s="611"/>
      <c r="GIK12" s="611"/>
      <c r="GIL12" s="611"/>
      <c r="GIM12" s="611"/>
      <c r="GIN12" s="611"/>
      <c r="GIO12" s="611"/>
      <c r="GIP12" s="611"/>
      <c r="GIQ12" s="611"/>
      <c r="GIR12" s="611"/>
      <c r="GIS12" s="611"/>
      <c r="GIT12" s="611"/>
      <c r="GIU12" s="611"/>
      <c r="GIV12" s="611"/>
      <c r="GIW12" s="611"/>
      <c r="GIX12" s="611"/>
      <c r="GIY12" s="611"/>
      <c r="GIZ12" s="611"/>
      <c r="GJA12" s="611"/>
      <c r="GJB12" s="611"/>
      <c r="GJC12" s="611"/>
      <c r="GJD12" s="611"/>
      <c r="GJE12" s="611"/>
      <c r="GJF12" s="611"/>
      <c r="GJG12" s="611"/>
      <c r="GJH12" s="611"/>
      <c r="GJI12" s="611"/>
      <c r="GJJ12" s="611"/>
      <c r="GJK12" s="611"/>
      <c r="GJL12" s="611"/>
      <c r="GJM12" s="611"/>
      <c r="GJN12" s="611"/>
      <c r="GJO12" s="611"/>
      <c r="GJP12" s="611"/>
      <c r="GJQ12" s="611"/>
      <c r="GJR12" s="611"/>
      <c r="GJS12" s="611"/>
      <c r="GJT12" s="611"/>
      <c r="GJU12" s="611"/>
      <c r="GJV12" s="611"/>
      <c r="GJW12" s="611"/>
      <c r="GJX12" s="611"/>
      <c r="GJY12" s="611"/>
      <c r="GJZ12" s="611"/>
      <c r="GKA12" s="611"/>
      <c r="GKB12" s="611"/>
      <c r="GKC12" s="611"/>
      <c r="GKD12" s="611"/>
      <c r="GKE12" s="611"/>
      <c r="GKF12" s="611"/>
      <c r="GKG12" s="611"/>
      <c r="GKH12" s="611"/>
      <c r="GKI12" s="611"/>
      <c r="GKJ12" s="611"/>
      <c r="GKK12" s="611"/>
      <c r="GKL12" s="611"/>
      <c r="GKM12" s="611"/>
      <c r="GKN12" s="611"/>
      <c r="GKO12" s="611"/>
      <c r="GKP12" s="611"/>
      <c r="GKQ12" s="611"/>
      <c r="GKR12" s="611"/>
      <c r="GKS12" s="611"/>
      <c r="GKT12" s="611"/>
      <c r="GKU12" s="611"/>
      <c r="GKV12" s="611"/>
      <c r="GKW12" s="611"/>
      <c r="GKX12" s="611"/>
      <c r="GKY12" s="611"/>
      <c r="GKZ12" s="611"/>
      <c r="GLA12" s="611"/>
      <c r="GLB12" s="611"/>
      <c r="GLC12" s="611"/>
      <c r="GLD12" s="611"/>
      <c r="GLE12" s="611"/>
      <c r="GLF12" s="611"/>
      <c r="GLG12" s="611"/>
      <c r="GLH12" s="611"/>
      <c r="GLI12" s="611"/>
      <c r="GLJ12" s="611"/>
      <c r="GLK12" s="611"/>
      <c r="GLL12" s="611"/>
      <c r="GLM12" s="611"/>
      <c r="GLN12" s="611"/>
      <c r="GLO12" s="611"/>
      <c r="GLP12" s="611"/>
      <c r="GLQ12" s="611"/>
      <c r="GLR12" s="611"/>
      <c r="GLS12" s="611"/>
      <c r="GLT12" s="611"/>
      <c r="GLU12" s="611"/>
      <c r="GLV12" s="611"/>
      <c r="GLW12" s="611"/>
      <c r="GLX12" s="611"/>
      <c r="GLY12" s="611"/>
      <c r="GLZ12" s="611"/>
      <c r="GMA12" s="611"/>
      <c r="GMB12" s="611"/>
      <c r="GMC12" s="611"/>
      <c r="GMD12" s="611"/>
      <c r="GME12" s="611"/>
      <c r="GMF12" s="611"/>
      <c r="GMG12" s="611"/>
      <c r="GMH12" s="611"/>
      <c r="GMI12" s="611"/>
      <c r="GMJ12" s="611"/>
      <c r="GMK12" s="611"/>
      <c r="GML12" s="611"/>
      <c r="GMM12" s="611"/>
      <c r="GMN12" s="611"/>
      <c r="GMO12" s="611"/>
      <c r="GMP12" s="611"/>
      <c r="GMQ12" s="611"/>
      <c r="GMR12" s="611"/>
      <c r="GMS12" s="611"/>
      <c r="GMT12" s="611"/>
      <c r="GMU12" s="611"/>
      <c r="GMV12" s="611"/>
      <c r="GMW12" s="611"/>
      <c r="GMX12" s="611"/>
      <c r="GMY12" s="611"/>
      <c r="GMZ12" s="611"/>
      <c r="GNA12" s="611"/>
      <c r="GNB12" s="611"/>
      <c r="GNC12" s="611"/>
      <c r="GND12" s="611"/>
      <c r="GNE12" s="611"/>
      <c r="GNF12" s="611"/>
      <c r="GNG12" s="611"/>
      <c r="GNH12" s="611"/>
      <c r="GNI12" s="611"/>
      <c r="GNJ12" s="611"/>
      <c r="GNK12" s="611"/>
      <c r="GNL12" s="611"/>
      <c r="GNM12" s="611"/>
      <c r="GNN12" s="611"/>
      <c r="GNO12" s="611"/>
      <c r="GNP12" s="611"/>
      <c r="GNQ12" s="611"/>
      <c r="GNR12" s="611"/>
      <c r="GNS12" s="611"/>
      <c r="GNT12" s="611"/>
      <c r="GNU12" s="611"/>
      <c r="GNV12" s="611"/>
      <c r="GNW12" s="611"/>
      <c r="GNX12" s="611"/>
      <c r="GNY12" s="611"/>
      <c r="GNZ12" s="611"/>
      <c r="GOA12" s="611"/>
      <c r="GOB12" s="611"/>
      <c r="GOC12" s="611"/>
      <c r="GOD12" s="611"/>
      <c r="GOE12" s="611"/>
      <c r="GOF12" s="611"/>
      <c r="GOG12" s="611"/>
      <c r="GOH12" s="611"/>
      <c r="GOI12" s="611"/>
      <c r="GOJ12" s="611"/>
      <c r="GOK12" s="611"/>
      <c r="GOL12" s="611"/>
      <c r="GOM12" s="611"/>
      <c r="GON12" s="611"/>
      <c r="GOO12" s="611"/>
      <c r="GOP12" s="611"/>
      <c r="GOQ12" s="611"/>
      <c r="GOR12" s="611"/>
      <c r="GOS12" s="611"/>
      <c r="GOT12" s="611"/>
      <c r="GOU12" s="611"/>
      <c r="GOV12" s="611"/>
      <c r="GOW12" s="611"/>
      <c r="GOX12" s="611"/>
      <c r="GOY12" s="611"/>
      <c r="GOZ12" s="611"/>
      <c r="GPA12" s="611"/>
      <c r="GPB12" s="611"/>
      <c r="GPC12" s="611"/>
      <c r="GPD12" s="611"/>
      <c r="GPE12" s="611"/>
      <c r="GPF12" s="611"/>
      <c r="GPG12" s="611"/>
      <c r="GPH12" s="611"/>
      <c r="GPI12" s="611"/>
      <c r="GPJ12" s="611"/>
      <c r="GPK12" s="611"/>
      <c r="GPL12" s="611"/>
      <c r="GPM12" s="611"/>
      <c r="GPN12" s="611"/>
      <c r="GPO12" s="611"/>
      <c r="GPP12" s="611"/>
      <c r="GPQ12" s="611"/>
      <c r="GPR12" s="611"/>
      <c r="GPS12" s="611"/>
      <c r="GPT12" s="611"/>
      <c r="GPU12" s="611"/>
      <c r="GPV12" s="611"/>
      <c r="GPW12" s="611"/>
      <c r="GPX12" s="611"/>
      <c r="GPY12" s="611"/>
      <c r="GPZ12" s="611"/>
      <c r="GQA12" s="611"/>
      <c r="GQB12" s="611"/>
      <c r="GQC12" s="611"/>
      <c r="GQD12" s="611"/>
      <c r="GQE12" s="611"/>
      <c r="GQF12" s="611"/>
      <c r="GQG12" s="611"/>
      <c r="GQH12" s="611"/>
      <c r="GQI12" s="611"/>
      <c r="GQJ12" s="611"/>
      <c r="GQK12" s="611"/>
      <c r="GQL12" s="611"/>
      <c r="GQM12" s="611"/>
      <c r="GQN12" s="611"/>
      <c r="GQO12" s="611"/>
      <c r="GQP12" s="611"/>
      <c r="GQQ12" s="611"/>
      <c r="GQR12" s="611"/>
      <c r="GQS12" s="611"/>
      <c r="GQT12" s="611"/>
      <c r="GQU12" s="611"/>
      <c r="GQV12" s="611"/>
      <c r="GQW12" s="611"/>
      <c r="GQX12" s="611"/>
      <c r="GQY12" s="611"/>
      <c r="GQZ12" s="611"/>
      <c r="GRA12" s="611"/>
      <c r="GRB12" s="611"/>
      <c r="GRC12" s="611"/>
      <c r="GRD12" s="611"/>
      <c r="GRE12" s="611"/>
      <c r="GRF12" s="611"/>
      <c r="GRG12" s="611"/>
      <c r="GRH12" s="611"/>
      <c r="GRI12" s="611"/>
      <c r="GRJ12" s="611"/>
      <c r="GRK12" s="611"/>
      <c r="GRL12" s="611"/>
      <c r="GRM12" s="611"/>
      <c r="GRN12" s="611"/>
      <c r="GRO12" s="611"/>
      <c r="GRP12" s="611"/>
      <c r="GRQ12" s="611"/>
      <c r="GRR12" s="611"/>
      <c r="GRS12" s="611"/>
      <c r="GRT12" s="611"/>
      <c r="GRU12" s="611"/>
      <c r="GRV12" s="611"/>
      <c r="GRW12" s="611"/>
      <c r="GRX12" s="611"/>
      <c r="GRY12" s="611"/>
      <c r="GRZ12" s="611"/>
      <c r="GSA12" s="611"/>
      <c r="GSB12" s="611"/>
      <c r="GSC12" s="611"/>
      <c r="GSD12" s="611"/>
      <c r="GSE12" s="611"/>
      <c r="GSF12" s="611"/>
      <c r="GSG12" s="611"/>
      <c r="GSH12" s="611"/>
      <c r="GSI12" s="611"/>
      <c r="GSJ12" s="611"/>
      <c r="GSK12" s="611"/>
      <c r="GSL12" s="611"/>
      <c r="GSM12" s="611"/>
      <c r="GSN12" s="611"/>
      <c r="GSO12" s="611"/>
      <c r="GSP12" s="611"/>
      <c r="GSQ12" s="611"/>
      <c r="GSR12" s="611"/>
      <c r="GSS12" s="611"/>
      <c r="GST12" s="611"/>
      <c r="GSU12" s="611"/>
      <c r="GSV12" s="611"/>
      <c r="GSW12" s="611"/>
      <c r="GSX12" s="611"/>
      <c r="GSY12" s="611"/>
      <c r="GSZ12" s="611"/>
      <c r="GTA12" s="611"/>
      <c r="GTB12" s="611"/>
      <c r="GTC12" s="611"/>
      <c r="GTD12" s="611"/>
      <c r="GTE12" s="611"/>
      <c r="GTF12" s="611"/>
      <c r="GTG12" s="611"/>
      <c r="GTH12" s="611"/>
      <c r="GTI12" s="611"/>
      <c r="GTJ12" s="611"/>
      <c r="GTK12" s="611"/>
      <c r="GTL12" s="611"/>
      <c r="GTM12" s="611"/>
      <c r="GTN12" s="611"/>
      <c r="GTO12" s="611"/>
      <c r="GTP12" s="611"/>
      <c r="GTQ12" s="611"/>
      <c r="GTR12" s="611"/>
      <c r="GTS12" s="611"/>
      <c r="GTT12" s="611"/>
      <c r="GTU12" s="611"/>
      <c r="GTV12" s="611"/>
      <c r="GTW12" s="611"/>
      <c r="GTX12" s="611"/>
      <c r="GTY12" s="611"/>
      <c r="GTZ12" s="611"/>
      <c r="GUA12" s="611"/>
      <c r="GUB12" s="611"/>
      <c r="GUC12" s="611"/>
      <c r="GUD12" s="611"/>
      <c r="GUE12" s="611"/>
      <c r="GUF12" s="611"/>
      <c r="GUG12" s="611"/>
      <c r="GUH12" s="611"/>
      <c r="GUI12" s="611"/>
      <c r="GUJ12" s="611"/>
      <c r="GUK12" s="611"/>
      <c r="GUL12" s="611"/>
      <c r="GUM12" s="611"/>
      <c r="GUN12" s="611"/>
      <c r="GUO12" s="611"/>
      <c r="GUP12" s="611"/>
      <c r="GUQ12" s="611"/>
      <c r="GUR12" s="611"/>
      <c r="GUS12" s="611"/>
      <c r="GUT12" s="611"/>
      <c r="GUU12" s="611"/>
      <c r="GUV12" s="611"/>
      <c r="GUW12" s="611"/>
      <c r="GUX12" s="611"/>
      <c r="GUY12" s="611"/>
      <c r="GUZ12" s="611"/>
      <c r="GVA12" s="611"/>
      <c r="GVB12" s="611"/>
      <c r="GVC12" s="611"/>
      <c r="GVD12" s="611"/>
      <c r="GVE12" s="611"/>
      <c r="GVF12" s="611"/>
      <c r="GVG12" s="611"/>
      <c r="GVH12" s="611"/>
      <c r="GVI12" s="611"/>
      <c r="GVJ12" s="611"/>
      <c r="GVK12" s="611"/>
      <c r="GVL12" s="611"/>
      <c r="GVM12" s="611"/>
      <c r="GVN12" s="611"/>
      <c r="GVO12" s="611"/>
      <c r="GVP12" s="611"/>
      <c r="GVQ12" s="611"/>
      <c r="GVR12" s="611"/>
      <c r="GVS12" s="611"/>
      <c r="GVT12" s="611"/>
      <c r="GVU12" s="611"/>
      <c r="GVV12" s="611"/>
      <c r="GVW12" s="611"/>
      <c r="GVX12" s="611"/>
      <c r="GVY12" s="611"/>
      <c r="GVZ12" s="611"/>
      <c r="GWA12" s="611"/>
      <c r="GWB12" s="611"/>
      <c r="GWC12" s="611"/>
      <c r="GWD12" s="611"/>
      <c r="GWE12" s="611"/>
      <c r="GWF12" s="611"/>
      <c r="GWG12" s="611"/>
      <c r="GWH12" s="611"/>
      <c r="GWI12" s="611"/>
      <c r="GWJ12" s="611"/>
      <c r="GWK12" s="611"/>
      <c r="GWL12" s="611"/>
      <c r="GWM12" s="611"/>
      <c r="GWN12" s="611"/>
      <c r="GWO12" s="611"/>
      <c r="GWP12" s="611"/>
      <c r="GWQ12" s="611"/>
      <c r="GWR12" s="611"/>
      <c r="GWS12" s="611"/>
      <c r="GWT12" s="611"/>
      <c r="GWU12" s="611"/>
      <c r="GWV12" s="611"/>
      <c r="GWW12" s="611"/>
      <c r="GWX12" s="611"/>
      <c r="GWY12" s="611"/>
      <c r="GWZ12" s="611"/>
      <c r="GXA12" s="611"/>
      <c r="GXB12" s="611"/>
      <c r="GXC12" s="611"/>
      <c r="GXD12" s="611"/>
      <c r="GXE12" s="611"/>
      <c r="GXF12" s="611"/>
      <c r="GXG12" s="611"/>
      <c r="GXH12" s="611"/>
      <c r="GXI12" s="611"/>
      <c r="GXJ12" s="611"/>
      <c r="GXK12" s="611"/>
      <c r="GXL12" s="611"/>
      <c r="GXM12" s="611"/>
      <c r="GXN12" s="611"/>
      <c r="GXO12" s="611"/>
      <c r="GXP12" s="611"/>
      <c r="GXQ12" s="611"/>
      <c r="GXR12" s="611"/>
      <c r="GXS12" s="611"/>
      <c r="GXT12" s="611"/>
      <c r="GXU12" s="611"/>
      <c r="GXV12" s="611"/>
      <c r="GXW12" s="611"/>
      <c r="GXX12" s="611"/>
      <c r="GXY12" s="611"/>
      <c r="GXZ12" s="611"/>
      <c r="GYA12" s="611"/>
      <c r="GYB12" s="611"/>
      <c r="GYC12" s="611"/>
      <c r="GYD12" s="611"/>
      <c r="GYE12" s="611"/>
      <c r="GYF12" s="611"/>
      <c r="GYG12" s="611"/>
      <c r="GYH12" s="611"/>
      <c r="GYI12" s="611"/>
      <c r="GYJ12" s="611"/>
      <c r="GYK12" s="611"/>
      <c r="GYL12" s="611"/>
      <c r="GYM12" s="611"/>
      <c r="GYN12" s="611"/>
      <c r="GYO12" s="611"/>
      <c r="GYP12" s="611"/>
      <c r="GYQ12" s="611"/>
      <c r="GYR12" s="611"/>
      <c r="GYS12" s="611"/>
      <c r="GYT12" s="611"/>
      <c r="GYU12" s="611"/>
      <c r="GYV12" s="611"/>
      <c r="GYW12" s="611"/>
      <c r="GYX12" s="611"/>
      <c r="GYY12" s="611"/>
      <c r="GYZ12" s="611"/>
      <c r="GZA12" s="611"/>
      <c r="GZB12" s="611"/>
      <c r="GZC12" s="611"/>
      <c r="GZD12" s="611"/>
      <c r="GZE12" s="611"/>
      <c r="GZF12" s="611"/>
      <c r="GZG12" s="611"/>
      <c r="GZH12" s="611"/>
      <c r="GZI12" s="611"/>
      <c r="GZJ12" s="611"/>
      <c r="GZK12" s="611"/>
      <c r="GZL12" s="611"/>
      <c r="GZM12" s="611"/>
      <c r="GZN12" s="611"/>
      <c r="GZO12" s="611"/>
      <c r="GZP12" s="611"/>
      <c r="GZQ12" s="611"/>
      <c r="GZR12" s="611"/>
      <c r="GZS12" s="611"/>
      <c r="GZT12" s="611"/>
      <c r="GZU12" s="611"/>
      <c r="GZV12" s="611"/>
      <c r="GZW12" s="611"/>
      <c r="GZX12" s="611"/>
      <c r="GZY12" s="611"/>
      <c r="GZZ12" s="611"/>
      <c r="HAA12" s="611"/>
      <c r="HAB12" s="611"/>
      <c r="HAC12" s="611"/>
      <c r="HAD12" s="611"/>
      <c r="HAE12" s="611"/>
      <c r="HAF12" s="611"/>
      <c r="HAG12" s="611"/>
      <c r="HAH12" s="611"/>
      <c r="HAI12" s="611"/>
      <c r="HAJ12" s="611"/>
      <c r="HAK12" s="611"/>
      <c r="HAL12" s="611"/>
      <c r="HAM12" s="611"/>
      <c r="HAN12" s="611"/>
      <c r="HAO12" s="611"/>
      <c r="HAP12" s="611"/>
      <c r="HAQ12" s="611"/>
      <c r="HAR12" s="611"/>
      <c r="HAS12" s="611"/>
      <c r="HAT12" s="611"/>
      <c r="HAU12" s="611"/>
      <c r="HAV12" s="611"/>
      <c r="HAW12" s="611"/>
      <c r="HAX12" s="611"/>
      <c r="HAY12" s="611"/>
      <c r="HAZ12" s="611"/>
      <c r="HBA12" s="611"/>
      <c r="HBB12" s="611"/>
      <c r="HBC12" s="611"/>
      <c r="HBD12" s="611"/>
      <c r="HBE12" s="611"/>
      <c r="HBF12" s="611"/>
      <c r="HBG12" s="611"/>
      <c r="HBH12" s="611"/>
      <c r="HBI12" s="611"/>
      <c r="HBJ12" s="611"/>
      <c r="HBK12" s="611"/>
      <c r="HBL12" s="611"/>
      <c r="HBM12" s="611"/>
      <c r="HBN12" s="611"/>
      <c r="HBO12" s="611"/>
      <c r="HBP12" s="611"/>
      <c r="HBQ12" s="611"/>
      <c r="HBR12" s="611"/>
      <c r="HBS12" s="611"/>
      <c r="HBT12" s="611"/>
      <c r="HBU12" s="611"/>
      <c r="HBV12" s="611"/>
      <c r="HBW12" s="611"/>
      <c r="HBX12" s="611"/>
      <c r="HBY12" s="611"/>
      <c r="HBZ12" s="611"/>
      <c r="HCA12" s="611"/>
      <c r="HCB12" s="611"/>
      <c r="HCC12" s="611"/>
      <c r="HCD12" s="611"/>
      <c r="HCE12" s="611"/>
      <c r="HCF12" s="611"/>
      <c r="HCG12" s="611"/>
      <c r="HCH12" s="611"/>
      <c r="HCI12" s="611"/>
      <c r="HCJ12" s="611"/>
      <c r="HCK12" s="611"/>
      <c r="HCL12" s="611"/>
      <c r="HCM12" s="611"/>
      <c r="HCN12" s="611"/>
      <c r="HCO12" s="611"/>
      <c r="HCP12" s="611"/>
      <c r="HCQ12" s="611"/>
      <c r="HCR12" s="611"/>
      <c r="HCS12" s="611"/>
      <c r="HCT12" s="611"/>
      <c r="HCU12" s="611"/>
      <c r="HCV12" s="611"/>
      <c r="HCW12" s="611"/>
      <c r="HCX12" s="611"/>
      <c r="HCY12" s="611"/>
      <c r="HCZ12" s="611"/>
      <c r="HDA12" s="611"/>
      <c r="HDB12" s="611"/>
      <c r="HDC12" s="611"/>
      <c r="HDD12" s="611"/>
      <c r="HDE12" s="611"/>
      <c r="HDF12" s="611"/>
      <c r="HDG12" s="611"/>
      <c r="HDH12" s="611"/>
      <c r="HDI12" s="611"/>
      <c r="HDJ12" s="611"/>
      <c r="HDK12" s="611"/>
      <c r="HDL12" s="611"/>
      <c r="HDM12" s="611"/>
      <c r="HDN12" s="611"/>
      <c r="HDO12" s="611"/>
      <c r="HDP12" s="611"/>
      <c r="HDQ12" s="611"/>
      <c r="HDR12" s="611"/>
      <c r="HDS12" s="611"/>
      <c r="HDT12" s="611"/>
      <c r="HDU12" s="611"/>
      <c r="HDV12" s="611"/>
      <c r="HDW12" s="611"/>
      <c r="HDX12" s="611"/>
      <c r="HDY12" s="611"/>
      <c r="HDZ12" s="611"/>
      <c r="HEA12" s="611"/>
      <c r="HEB12" s="611"/>
      <c r="HEC12" s="611"/>
      <c r="HED12" s="611"/>
      <c r="HEE12" s="611"/>
      <c r="HEF12" s="611"/>
      <c r="HEG12" s="611"/>
      <c r="HEH12" s="611"/>
      <c r="HEI12" s="611"/>
      <c r="HEJ12" s="611"/>
      <c r="HEK12" s="611"/>
      <c r="HEL12" s="611"/>
      <c r="HEM12" s="611"/>
      <c r="HEN12" s="611"/>
      <c r="HEO12" s="611"/>
      <c r="HEP12" s="611"/>
      <c r="HEQ12" s="611"/>
      <c r="HER12" s="611"/>
      <c r="HES12" s="611"/>
      <c r="HET12" s="611"/>
      <c r="HEU12" s="611"/>
      <c r="HEV12" s="611"/>
      <c r="HEW12" s="611"/>
      <c r="HEX12" s="611"/>
      <c r="HEY12" s="611"/>
      <c r="HEZ12" s="611"/>
      <c r="HFA12" s="611"/>
      <c r="HFB12" s="611"/>
      <c r="HFC12" s="611"/>
      <c r="HFD12" s="611"/>
      <c r="HFE12" s="611"/>
      <c r="HFF12" s="611"/>
      <c r="HFG12" s="611"/>
      <c r="HFH12" s="611"/>
      <c r="HFI12" s="611"/>
      <c r="HFJ12" s="611"/>
      <c r="HFK12" s="611"/>
      <c r="HFL12" s="611"/>
      <c r="HFM12" s="611"/>
      <c r="HFN12" s="611"/>
      <c r="HFO12" s="611"/>
      <c r="HFP12" s="611"/>
      <c r="HFQ12" s="611"/>
      <c r="HFR12" s="611"/>
      <c r="HFS12" s="611"/>
      <c r="HFT12" s="611"/>
      <c r="HFU12" s="611"/>
      <c r="HFV12" s="611"/>
      <c r="HFW12" s="611"/>
      <c r="HFX12" s="611"/>
      <c r="HFY12" s="611"/>
      <c r="HFZ12" s="611"/>
      <c r="HGA12" s="611"/>
      <c r="HGB12" s="611"/>
      <c r="HGC12" s="611"/>
      <c r="HGD12" s="611"/>
      <c r="HGE12" s="611"/>
      <c r="HGF12" s="611"/>
      <c r="HGG12" s="611"/>
      <c r="HGH12" s="611"/>
      <c r="HGI12" s="611"/>
      <c r="HGJ12" s="611"/>
      <c r="HGK12" s="611"/>
      <c r="HGL12" s="611"/>
      <c r="HGM12" s="611"/>
      <c r="HGN12" s="611"/>
      <c r="HGO12" s="611"/>
      <c r="HGP12" s="611"/>
      <c r="HGQ12" s="611"/>
      <c r="HGR12" s="611"/>
      <c r="HGS12" s="611"/>
      <c r="HGT12" s="611"/>
      <c r="HGU12" s="611"/>
      <c r="HGV12" s="611"/>
      <c r="HGW12" s="611"/>
      <c r="HGX12" s="611"/>
      <c r="HGY12" s="611"/>
      <c r="HGZ12" s="611"/>
      <c r="HHA12" s="611"/>
      <c r="HHB12" s="611"/>
      <c r="HHC12" s="611"/>
      <c r="HHD12" s="611"/>
      <c r="HHE12" s="611"/>
      <c r="HHF12" s="611"/>
      <c r="HHG12" s="611"/>
      <c r="HHH12" s="611"/>
      <c r="HHI12" s="611"/>
      <c r="HHJ12" s="611"/>
      <c r="HHK12" s="611"/>
      <c r="HHL12" s="611"/>
      <c r="HHM12" s="611"/>
      <c r="HHN12" s="611"/>
      <c r="HHO12" s="611"/>
      <c r="HHP12" s="611"/>
      <c r="HHQ12" s="611"/>
      <c r="HHR12" s="611"/>
      <c r="HHS12" s="611"/>
      <c r="HHT12" s="611"/>
      <c r="HHU12" s="611"/>
      <c r="HHV12" s="611"/>
      <c r="HHW12" s="611"/>
      <c r="HHX12" s="611"/>
      <c r="HHY12" s="611"/>
      <c r="HHZ12" s="611"/>
      <c r="HIA12" s="611"/>
      <c r="HIB12" s="611"/>
      <c r="HIC12" s="611"/>
      <c r="HID12" s="611"/>
      <c r="HIE12" s="611"/>
      <c r="HIF12" s="611"/>
      <c r="HIG12" s="611"/>
      <c r="HIH12" s="611"/>
      <c r="HII12" s="611"/>
      <c r="HIJ12" s="611"/>
      <c r="HIK12" s="611"/>
      <c r="HIL12" s="611"/>
      <c r="HIM12" s="611"/>
      <c r="HIN12" s="611"/>
      <c r="HIO12" s="611"/>
      <c r="HIP12" s="611"/>
      <c r="HIQ12" s="611"/>
      <c r="HIR12" s="611"/>
      <c r="HIS12" s="611"/>
      <c r="HIT12" s="611"/>
      <c r="HIU12" s="611"/>
      <c r="HIV12" s="611"/>
      <c r="HIW12" s="611"/>
      <c r="HIX12" s="611"/>
      <c r="HIY12" s="611"/>
      <c r="HIZ12" s="611"/>
      <c r="HJA12" s="611"/>
      <c r="HJB12" s="611"/>
      <c r="HJC12" s="611"/>
      <c r="HJD12" s="611"/>
      <c r="HJE12" s="611"/>
      <c r="HJF12" s="611"/>
      <c r="HJG12" s="611"/>
      <c r="HJH12" s="611"/>
      <c r="HJI12" s="611"/>
      <c r="HJJ12" s="611"/>
      <c r="HJK12" s="611"/>
      <c r="HJL12" s="611"/>
      <c r="HJM12" s="611"/>
      <c r="HJN12" s="611"/>
      <c r="HJO12" s="611"/>
      <c r="HJP12" s="611"/>
      <c r="HJQ12" s="611"/>
      <c r="HJR12" s="611"/>
      <c r="HJS12" s="611"/>
      <c r="HJT12" s="611"/>
      <c r="HJU12" s="611"/>
      <c r="HJV12" s="611"/>
      <c r="HJW12" s="611"/>
      <c r="HJX12" s="611"/>
      <c r="HJY12" s="611"/>
      <c r="HJZ12" s="611"/>
      <c r="HKA12" s="611"/>
      <c r="HKB12" s="611"/>
      <c r="HKC12" s="611"/>
      <c r="HKD12" s="611"/>
      <c r="HKE12" s="611"/>
      <c r="HKF12" s="611"/>
      <c r="HKG12" s="611"/>
      <c r="HKH12" s="611"/>
      <c r="HKI12" s="611"/>
      <c r="HKJ12" s="611"/>
      <c r="HKK12" s="611"/>
      <c r="HKL12" s="611"/>
      <c r="HKM12" s="611"/>
      <c r="HKN12" s="611"/>
      <c r="HKO12" s="611"/>
      <c r="HKP12" s="611"/>
      <c r="HKQ12" s="611"/>
      <c r="HKR12" s="611"/>
      <c r="HKS12" s="611"/>
      <c r="HKT12" s="611"/>
      <c r="HKU12" s="611"/>
      <c r="HKV12" s="611"/>
      <c r="HKW12" s="611"/>
      <c r="HKX12" s="611"/>
      <c r="HKY12" s="611"/>
      <c r="HKZ12" s="611"/>
      <c r="HLA12" s="611"/>
      <c r="HLB12" s="611"/>
      <c r="HLC12" s="611"/>
      <c r="HLD12" s="611"/>
      <c r="HLE12" s="611"/>
      <c r="HLF12" s="611"/>
      <c r="HLG12" s="611"/>
      <c r="HLH12" s="611"/>
      <c r="HLI12" s="611"/>
      <c r="HLJ12" s="611"/>
      <c r="HLK12" s="611"/>
      <c r="HLL12" s="611"/>
      <c r="HLM12" s="611"/>
      <c r="HLN12" s="611"/>
      <c r="HLO12" s="611"/>
      <c r="HLP12" s="611"/>
      <c r="HLQ12" s="611"/>
      <c r="HLR12" s="611"/>
      <c r="HLS12" s="611"/>
      <c r="HLT12" s="611"/>
      <c r="HLU12" s="611"/>
      <c r="HLV12" s="611"/>
      <c r="HLW12" s="611"/>
      <c r="HLX12" s="611"/>
      <c r="HLY12" s="611"/>
      <c r="HLZ12" s="611"/>
      <c r="HMA12" s="611"/>
      <c r="HMB12" s="611"/>
      <c r="HMC12" s="611"/>
      <c r="HMD12" s="611"/>
      <c r="HME12" s="611"/>
      <c r="HMF12" s="611"/>
      <c r="HMG12" s="611"/>
      <c r="HMH12" s="611"/>
      <c r="HMI12" s="611"/>
      <c r="HMJ12" s="611"/>
      <c r="HMK12" s="611"/>
      <c r="HML12" s="611"/>
      <c r="HMM12" s="611"/>
      <c r="HMN12" s="611"/>
      <c r="HMO12" s="611"/>
      <c r="HMP12" s="611"/>
      <c r="HMQ12" s="611"/>
      <c r="HMR12" s="611"/>
      <c r="HMS12" s="611"/>
      <c r="HMT12" s="611"/>
      <c r="HMU12" s="611"/>
      <c r="HMV12" s="611"/>
      <c r="HMW12" s="611"/>
      <c r="HMX12" s="611"/>
      <c r="HMY12" s="611"/>
      <c r="HMZ12" s="611"/>
      <c r="HNA12" s="611"/>
      <c r="HNB12" s="611"/>
      <c r="HNC12" s="611"/>
      <c r="HND12" s="611"/>
      <c r="HNE12" s="611"/>
      <c r="HNF12" s="611"/>
      <c r="HNG12" s="611"/>
      <c r="HNH12" s="611"/>
      <c r="HNI12" s="611"/>
      <c r="HNJ12" s="611"/>
      <c r="HNK12" s="611"/>
      <c r="HNL12" s="611"/>
      <c r="HNM12" s="611"/>
      <c r="HNN12" s="611"/>
      <c r="HNO12" s="611"/>
      <c r="HNP12" s="611"/>
      <c r="HNQ12" s="611"/>
      <c r="HNR12" s="611"/>
      <c r="HNS12" s="611"/>
      <c r="HNT12" s="611"/>
      <c r="HNU12" s="611"/>
      <c r="HNV12" s="611"/>
      <c r="HNW12" s="611"/>
      <c r="HNX12" s="611"/>
      <c r="HNY12" s="611"/>
      <c r="HNZ12" s="611"/>
      <c r="HOA12" s="611"/>
      <c r="HOB12" s="611"/>
      <c r="HOC12" s="611"/>
      <c r="HOD12" s="611"/>
      <c r="HOE12" s="611"/>
      <c r="HOF12" s="611"/>
      <c r="HOG12" s="611"/>
      <c r="HOH12" s="611"/>
      <c r="HOI12" s="611"/>
      <c r="HOJ12" s="611"/>
      <c r="HOK12" s="611"/>
      <c r="HOL12" s="611"/>
      <c r="HOM12" s="611"/>
      <c r="HON12" s="611"/>
      <c r="HOO12" s="611"/>
      <c r="HOP12" s="611"/>
      <c r="HOQ12" s="611"/>
      <c r="HOR12" s="611"/>
      <c r="HOS12" s="611"/>
      <c r="HOT12" s="611"/>
      <c r="HOU12" s="611"/>
      <c r="HOV12" s="611"/>
      <c r="HOW12" s="611"/>
      <c r="HOX12" s="611"/>
      <c r="HOY12" s="611"/>
      <c r="HOZ12" s="611"/>
      <c r="HPA12" s="611"/>
      <c r="HPB12" s="611"/>
      <c r="HPC12" s="611"/>
      <c r="HPD12" s="611"/>
      <c r="HPE12" s="611"/>
      <c r="HPF12" s="611"/>
      <c r="HPG12" s="611"/>
      <c r="HPH12" s="611"/>
      <c r="HPI12" s="611"/>
      <c r="HPJ12" s="611"/>
      <c r="HPK12" s="611"/>
      <c r="HPL12" s="611"/>
      <c r="HPM12" s="611"/>
      <c r="HPN12" s="611"/>
      <c r="HPO12" s="611"/>
      <c r="HPP12" s="611"/>
      <c r="HPQ12" s="611"/>
      <c r="HPR12" s="611"/>
      <c r="HPS12" s="611"/>
      <c r="HPT12" s="611"/>
      <c r="HPU12" s="611"/>
      <c r="HPV12" s="611"/>
      <c r="HPW12" s="611"/>
      <c r="HPX12" s="611"/>
      <c r="HPY12" s="611"/>
      <c r="HPZ12" s="611"/>
      <c r="HQA12" s="611"/>
      <c r="HQB12" s="611"/>
      <c r="HQC12" s="611"/>
      <c r="HQD12" s="611"/>
      <c r="HQE12" s="611"/>
      <c r="HQF12" s="611"/>
      <c r="HQG12" s="611"/>
      <c r="HQH12" s="611"/>
      <c r="HQI12" s="611"/>
      <c r="HQJ12" s="611"/>
      <c r="HQK12" s="611"/>
      <c r="HQL12" s="611"/>
      <c r="HQM12" s="611"/>
      <c r="HQN12" s="611"/>
      <c r="HQO12" s="611"/>
      <c r="HQP12" s="611"/>
      <c r="HQQ12" s="611"/>
      <c r="HQR12" s="611"/>
      <c r="HQS12" s="611"/>
      <c r="HQT12" s="611"/>
      <c r="HQU12" s="611"/>
      <c r="HQV12" s="611"/>
      <c r="HQW12" s="611"/>
      <c r="HQX12" s="611"/>
      <c r="HQY12" s="611"/>
      <c r="HQZ12" s="611"/>
      <c r="HRA12" s="611"/>
      <c r="HRB12" s="611"/>
      <c r="HRC12" s="611"/>
      <c r="HRD12" s="611"/>
      <c r="HRE12" s="611"/>
      <c r="HRF12" s="611"/>
      <c r="HRG12" s="611"/>
      <c r="HRH12" s="611"/>
      <c r="HRI12" s="611"/>
      <c r="HRJ12" s="611"/>
      <c r="HRK12" s="611"/>
      <c r="HRL12" s="611"/>
      <c r="HRM12" s="611"/>
      <c r="HRN12" s="611"/>
      <c r="HRO12" s="611"/>
      <c r="HRP12" s="611"/>
      <c r="HRQ12" s="611"/>
      <c r="HRR12" s="611"/>
      <c r="HRS12" s="611"/>
      <c r="HRT12" s="611"/>
      <c r="HRU12" s="611"/>
      <c r="HRV12" s="611"/>
      <c r="HRW12" s="611"/>
      <c r="HRX12" s="611"/>
      <c r="HRY12" s="611"/>
      <c r="HRZ12" s="611"/>
      <c r="HSA12" s="611"/>
      <c r="HSB12" s="611"/>
      <c r="HSC12" s="611"/>
      <c r="HSD12" s="611"/>
      <c r="HSE12" s="611"/>
      <c r="HSF12" s="611"/>
      <c r="HSG12" s="611"/>
      <c r="HSH12" s="611"/>
      <c r="HSI12" s="611"/>
      <c r="HSJ12" s="611"/>
      <c r="HSK12" s="611"/>
      <c r="HSL12" s="611"/>
      <c r="HSM12" s="611"/>
      <c r="HSN12" s="611"/>
      <c r="HSO12" s="611"/>
      <c r="HSP12" s="611"/>
      <c r="HSQ12" s="611"/>
      <c r="HSR12" s="611"/>
      <c r="HSS12" s="611"/>
      <c r="HST12" s="611"/>
      <c r="HSU12" s="611"/>
      <c r="HSV12" s="611"/>
      <c r="HSW12" s="611"/>
      <c r="HSX12" s="611"/>
      <c r="HSY12" s="611"/>
      <c r="HSZ12" s="611"/>
      <c r="HTA12" s="611"/>
      <c r="HTB12" s="611"/>
      <c r="HTC12" s="611"/>
      <c r="HTD12" s="611"/>
      <c r="HTE12" s="611"/>
      <c r="HTF12" s="611"/>
      <c r="HTG12" s="611"/>
      <c r="HTH12" s="611"/>
      <c r="HTI12" s="611"/>
      <c r="HTJ12" s="611"/>
      <c r="HTK12" s="611"/>
      <c r="HTL12" s="611"/>
      <c r="HTM12" s="611"/>
      <c r="HTN12" s="611"/>
      <c r="HTO12" s="611"/>
      <c r="HTP12" s="611"/>
      <c r="HTQ12" s="611"/>
      <c r="HTR12" s="611"/>
      <c r="HTS12" s="611"/>
      <c r="HTT12" s="611"/>
      <c r="HTU12" s="611"/>
      <c r="HTV12" s="611"/>
      <c r="HTW12" s="611"/>
      <c r="HTX12" s="611"/>
      <c r="HTY12" s="611"/>
      <c r="HTZ12" s="611"/>
      <c r="HUA12" s="611"/>
      <c r="HUB12" s="611"/>
      <c r="HUC12" s="611"/>
      <c r="HUD12" s="611"/>
      <c r="HUE12" s="611"/>
      <c r="HUF12" s="611"/>
      <c r="HUG12" s="611"/>
      <c r="HUH12" s="611"/>
      <c r="HUI12" s="611"/>
      <c r="HUJ12" s="611"/>
      <c r="HUK12" s="611"/>
      <c r="HUL12" s="611"/>
      <c r="HUM12" s="611"/>
      <c r="HUN12" s="611"/>
      <c r="HUO12" s="611"/>
      <c r="HUP12" s="611"/>
      <c r="HUQ12" s="611"/>
      <c r="HUR12" s="611"/>
      <c r="HUS12" s="611"/>
      <c r="HUT12" s="611"/>
      <c r="HUU12" s="611"/>
      <c r="HUV12" s="611"/>
      <c r="HUW12" s="611"/>
      <c r="HUX12" s="611"/>
      <c r="HUY12" s="611"/>
      <c r="HUZ12" s="611"/>
      <c r="HVA12" s="611"/>
      <c r="HVB12" s="611"/>
      <c r="HVC12" s="611"/>
      <c r="HVD12" s="611"/>
      <c r="HVE12" s="611"/>
      <c r="HVF12" s="611"/>
      <c r="HVG12" s="611"/>
      <c r="HVH12" s="611"/>
      <c r="HVI12" s="611"/>
      <c r="HVJ12" s="611"/>
      <c r="HVK12" s="611"/>
      <c r="HVL12" s="611"/>
      <c r="HVM12" s="611"/>
      <c r="HVN12" s="611"/>
      <c r="HVO12" s="611"/>
      <c r="HVP12" s="611"/>
      <c r="HVQ12" s="611"/>
      <c r="HVR12" s="611"/>
      <c r="HVS12" s="611"/>
      <c r="HVT12" s="611"/>
      <c r="HVU12" s="611"/>
      <c r="HVV12" s="611"/>
      <c r="HVW12" s="611"/>
      <c r="HVX12" s="611"/>
      <c r="HVY12" s="611"/>
      <c r="HVZ12" s="611"/>
      <c r="HWA12" s="611"/>
      <c r="HWB12" s="611"/>
      <c r="HWC12" s="611"/>
      <c r="HWD12" s="611"/>
      <c r="HWE12" s="611"/>
      <c r="HWF12" s="611"/>
      <c r="HWG12" s="611"/>
      <c r="HWH12" s="611"/>
      <c r="HWI12" s="611"/>
      <c r="HWJ12" s="611"/>
      <c r="HWK12" s="611"/>
      <c r="HWL12" s="611"/>
      <c r="HWM12" s="611"/>
      <c r="HWN12" s="611"/>
      <c r="HWO12" s="611"/>
      <c r="HWP12" s="611"/>
      <c r="HWQ12" s="611"/>
      <c r="HWR12" s="611"/>
      <c r="HWS12" s="611"/>
      <c r="HWT12" s="611"/>
      <c r="HWU12" s="611"/>
      <c r="HWV12" s="611"/>
      <c r="HWW12" s="611"/>
      <c r="HWX12" s="611"/>
      <c r="HWY12" s="611"/>
      <c r="HWZ12" s="611"/>
      <c r="HXA12" s="611"/>
      <c r="HXB12" s="611"/>
      <c r="HXC12" s="611"/>
      <c r="HXD12" s="611"/>
      <c r="HXE12" s="611"/>
      <c r="HXF12" s="611"/>
      <c r="HXG12" s="611"/>
      <c r="HXH12" s="611"/>
      <c r="HXI12" s="611"/>
      <c r="HXJ12" s="611"/>
      <c r="HXK12" s="611"/>
      <c r="HXL12" s="611"/>
      <c r="HXM12" s="611"/>
      <c r="HXN12" s="611"/>
      <c r="HXO12" s="611"/>
      <c r="HXP12" s="611"/>
      <c r="HXQ12" s="611"/>
      <c r="HXR12" s="611"/>
      <c r="HXS12" s="611"/>
      <c r="HXT12" s="611"/>
      <c r="HXU12" s="611"/>
      <c r="HXV12" s="611"/>
      <c r="HXW12" s="611"/>
      <c r="HXX12" s="611"/>
      <c r="HXY12" s="611"/>
      <c r="HXZ12" s="611"/>
      <c r="HYA12" s="611"/>
      <c r="HYB12" s="611"/>
      <c r="HYC12" s="611"/>
      <c r="HYD12" s="611"/>
      <c r="HYE12" s="611"/>
      <c r="HYF12" s="611"/>
      <c r="HYG12" s="611"/>
      <c r="HYH12" s="611"/>
      <c r="HYI12" s="611"/>
      <c r="HYJ12" s="611"/>
      <c r="HYK12" s="611"/>
      <c r="HYL12" s="611"/>
      <c r="HYM12" s="611"/>
      <c r="HYN12" s="611"/>
      <c r="HYO12" s="611"/>
      <c r="HYP12" s="611"/>
      <c r="HYQ12" s="611"/>
      <c r="HYR12" s="611"/>
      <c r="HYS12" s="611"/>
      <c r="HYT12" s="611"/>
      <c r="HYU12" s="611"/>
      <c r="HYV12" s="611"/>
      <c r="HYW12" s="611"/>
      <c r="HYX12" s="611"/>
      <c r="HYY12" s="611"/>
      <c r="HYZ12" s="611"/>
      <c r="HZA12" s="611"/>
      <c r="HZB12" s="611"/>
      <c r="HZC12" s="611"/>
      <c r="HZD12" s="611"/>
      <c r="HZE12" s="611"/>
      <c r="HZF12" s="611"/>
      <c r="HZG12" s="611"/>
      <c r="HZH12" s="611"/>
      <c r="HZI12" s="611"/>
      <c r="HZJ12" s="611"/>
      <c r="HZK12" s="611"/>
      <c r="HZL12" s="611"/>
      <c r="HZM12" s="611"/>
      <c r="HZN12" s="611"/>
      <c r="HZO12" s="611"/>
      <c r="HZP12" s="611"/>
      <c r="HZQ12" s="611"/>
      <c r="HZR12" s="611"/>
      <c r="HZS12" s="611"/>
      <c r="HZT12" s="611"/>
      <c r="HZU12" s="611"/>
      <c r="HZV12" s="611"/>
      <c r="HZW12" s="611"/>
      <c r="HZX12" s="611"/>
      <c r="HZY12" s="611"/>
      <c r="HZZ12" s="611"/>
      <c r="IAA12" s="611"/>
      <c r="IAB12" s="611"/>
      <c r="IAC12" s="611"/>
      <c r="IAD12" s="611"/>
      <c r="IAE12" s="611"/>
      <c r="IAF12" s="611"/>
      <c r="IAG12" s="611"/>
      <c r="IAH12" s="611"/>
      <c r="IAI12" s="611"/>
      <c r="IAJ12" s="611"/>
      <c r="IAK12" s="611"/>
      <c r="IAL12" s="611"/>
      <c r="IAM12" s="611"/>
      <c r="IAN12" s="611"/>
      <c r="IAO12" s="611"/>
      <c r="IAP12" s="611"/>
      <c r="IAQ12" s="611"/>
      <c r="IAR12" s="611"/>
      <c r="IAS12" s="611"/>
      <c r="IAT12" s="611"/>
      <c r="IAU12" s="611"/>
      <c r="IAV12" s="611"/>
      <c r="IAW12" s="611"/>
      <c r="IAX12" s="611"/>
      <c r="IAY12" s="611"/>
      <c r="IAZ12" s="611"/>
      <c r="IBA12" s="611"/>
      <c r="IBB12" s="611"/>
      <c r="IBC12" s="611"/>
      <c r="IBD12" s="611"/>
      <c r="IBE12" s="611"/>
      <c r="IBF12" s="611"/>
      <c r="IBG12" s="611"/>
      <c r="IBH12" s="611"/>
      <c r="IBI12" s="611"/>
      <c r="IBJ12" s="611"/>
      <c r="IBK12" s="611"/>
      <c r="IBL12" s="611"/>
      <c r="IBM12" s="611"/>
      <c r="IBN12" s="611"/>
      <c r="IBO12" s="611"/>
      <c r="IBP12" s="611"/>
      <c r="IBQ12" s="611"/>
      <c r="IBR12" s="611"/>
      <c r="IBS12" s="611"/>
      <c r="IBT12" s="611"/>
      <c r="IBU12" s="611"/>
      <c r="IBV12" s="611"/>
      <c r="IBW12" s="611"/>
      <c r="IBX12" s="611"/>
      <c r="IBY12" s="611"/>
      <c r="IBZ12" s="611"/>
      <c r="ICA12" s="611"/>
      <c r="ICB12" s="611"/>
      <c r="ICC12" s="611"/>
      <c r="ICD12" s="611"/>
      <c r="ICE12" s="611"/>
      <c r="ICF12" s="611"/>
      <c r="ICG12" s="611"/>
      <c r="ICH12" s="611"/>
      <c r="ICI12" s="611"/>
      <c r="ICJ12" s="611"/>
      <c r="ICK12" s="611"/>
      <c r="ICL12" s="611"/>
      <c r="ICM12" s="611"/>
      <c r="ICN12" s="611"/>
      <c r="ICO12" s="611"/>
      <c r="ICP12" s="611"/>
      <c r="ICQ12" s="611"/>
      <c r="ICR12" s="611"/>
      <c r="ICS12" s="611"/>
      <c r="ICT12" s="611"/>
      <c r="ICU12" s="611"/>
      <c r="ICV12" s="611"/>
      <c r="ICW12" s="611"/>
      <c r="ICX12" s="611"/>
      <c r="ICY12" s="611"/>
      <c r="ICZ12" s="611"/>
      <c r="IDA12" s="611"/>
      <c r="IDB12" s="611"/>
      <c r="IDC12" s="611"/>
      <c r="IDD12" s="611"/>
      <c r="IDE12" s="611"/>
      <c r="IDF12" s="611"/>
      <c r="IDG12" s="611"/>
      <c r="IDH12" s="611"/>
      <c r="IDI12" s="611"/>
      <c r="IDJ12" s="611"/>
      <c r="IDK12" s="611"/>
      <c r="IDL12" s="611"/>
      <c r="IDM12" s="611"/>
      <c r="IDN12" s="611"/>
      <c r="IDO12" s="611"/>
      <c r="IDP12" s="611"/>
      <c r="IDQ12" s="611"/>
      <c r="IDR12" s="611"/>
      <c r="IDS12" s="611"/>
      <c r="IDT12" s="611"/>
      <c r="IDU12" s="611"/>
      <c r="IDV12" s="611"/>
      <c r="IDW12" s="611"/>
      <c r="IDX12" s="611"/>
      <c r="IDY12" s="611"/>
      <c r="IDZ12" s="611"/>
      <c r="IEA12" s="611"/>
      <c r="IEB12" s="611"/>
      <c r="IEC12" s="611"/>
      <c r="IED12" s="611"/>
      <c r="IEE12" s="611"/>
      <c r="IEF12" s="611"/>
      <c r="IEG12" s="611"/>
      <c r="IEH12" s="611"/>
      <c r="IEI12" s="611"/>
      <c r="IEJ12" s="611"/>
      <c r="IEK12" s="611"/>
      <c r="IEL12" s="611"/>
      <c r="IEM12" s="611"/>
      <c r="IEN12" s="611"/>
      <c r="IEO12" s="611"/>
      <c r="IEP12" s="611"/>
      <c r="IEQ12" s="611"/>
      <c r="IER12" s="611"/>
      <c r="IES12" s="611"/>
      <c r="IET12" s="611"/>
      <c r="IEU12" s="611"/>
      <c r="IEV12" s="611"/>
      <c r="IEW12" s="611"/>
      <c r="IEX12" s="611"/>
      <c r="IEY12" s="611"/>
      <c r="IEZ12" s="611"/>
      <c r="IFA12" s="611"/>
      <c r="IFB12" s="611"/>
      <c r="IFC12" s="611"/>
      <c r="IFD12" s="611"/>
      <c r="IFE12" s="611"/>
      <c r="IFF12" s="611"/>
      <c r="IFG12" s="611"/>
      <c r="IFH12" s="611"/>
      <c r="IFI12" s="611"/>
      <c r="IFJ12" s="611"/>
      <c r="IFK12" s="611"/>
      <c r="IFL12" s="611"/>
      <c r="IFM12" s="611"/>
      <c r="IFN12" s="611"/>
      <c r="IFO12" s="611"/>
      <c r="IFP12" s="611"/>
      <c r="IFQ12" s="611"/>
      <c r="IFR12" s="611"/>
      <c r="IFS12" s="611"/>
      <c r="IFT12" s="611"/>
      <c r="IFU12" s="611"/>
      <c r="IFV12" s="611"/>
      <c r="IFW12" s="611"/>
      <c r="IFX12" s="611"/>
      <c r="IFY12" s="611"/>
      <c r="IFZ12" s="611"/>
      <c r="IGA12" s="611"/>
      <c r="IGB12" s="611"/>
      <c r="IGC12" s="611"/>
      <c r="IGD12" s="611"/>
      <c r="IGE12" s="611"/>
      <c r="IGF12" s="611"/>
      <c r="IGG12" s="611"/>
      <c r="IGH12" s="611"/>
      <c r="IGI12" s="611"/>
      <c r="IGJ12" s="611"/>
      <c r="IGK12" s="611"/>
      <c r="IGL12" s="611"/>
      <c r="IGM12" s="611"/>
      <c r="IGN12" s="611"/>
      <c r="IGO12" s="611"/>
      <c r="IGP12" s="611"/>
      <c r="IGQ12" s="611"/>
      <c r="IGR12" s="611"/>
      <c r="IGS12" s="611"/>
      <c r="IGT12" s="611"/>
      <c r="IGU12" s="611"/>
      <c r="IGV12" s="611"/>
      <c r="IGW12" s="611"/>
      <c r="IGX12" s="611"/>
      <c r="IGY12" s="611"/>
      <c r="IGZ12" s="611"/>
      <c r="IHA12" s="611"/>
      <c r="IHB12" s="611"/>
      <c r="IHC12" s="611"/>
      <c r="IHD12" s="611"/>
      <c r="IHE12" s="611"/>
      <c r="IHF12" s="611"/>
      <c r="IHG12" s="611"/>
      <c r="IHH12" s="611"/>
      <c r="IHI12" s="611"/>
      <c r="IHJ12" s="611"/>
      <c r="IHK12" s="611"/>
      <c r="IHL12" s="611"/>
      <c r="IHM12" s="611"/>
      <c r="IHN12" s="611"/>
      <c r="IHO12" s="611"/>
      <c r="IHP12" s="611"/>
      <c r="IHQ12" s="611"/>
      <c r="IHR12" s="611"/>
      <c r="IHS12" s="611"/>
      <c r="IHT12" s="611"/>
      <c r="IHU12" s="611"/>
      <c r="IHV12" s="611"/>
      <c r="IHW12" s="611"/>
      <c r="IHX12" s="611"/>
      <c r="IHY12" s="611"/>
      <c r="IHZ12" s="611"/>
      <c r="IIA12" s="611"/>
      <c r="IIB12" s="611"/>
      <c r="IIC12" s="611"/>
      <c r="IID12" s="611"/>
      <c r="IIE12" s="611"/>
      <c r="IIF12" s="611"/>
      <c r="IIG12" s="611"/>
      <c r="IIH12" s="611"/>
      <c r="III12" s="611"/>
      <c r="IIJ12" s="611"/>
      <c r="IIK12" s="611"/>
      <c r="IIL12" s="611"/>
      <c r="IIM12" s="611"/>
      <c r="IIN12" s="611"/>
      <c r="IIO12" s="611"/>
      <c r="IIP12" s="611"/>
      <c r="IIQ12" s="611"/>
      <c r="IIR12" s="611"/>
      <c r="IIS12" s="611"/>
      <c r="IIT12" s="611"/>
      <c r="IIU12" s="611"/>
      <c r="IIV12" s="611"/>
      <c r="IIW12" s="611"/>
      <c r="IIX12" s="611"/>
      <c r="IIY12" s="611"/>
      <c r="IIZ12" s="611"/>
      <c r="IJA12" s="611"/>
      <c r="IJB12" s="611"/>
      <c r="IJC12" s="611"/>
      <c r="IJD12" s="611"/>
      <c r="IJE12" s="611"/>
      <c r="IJF12" s="611"/>
      <c r="IJG12" s="611"/>
      <c r="IJH12" s="611"/>
      <c r="IJI12" s="611"/>
      <c r="IJJ12" s="611"/>
      <c r="IJK12" s="611"/>
      <c r="IJL12" s="611"/>
      <c r="IJM12" s="611"/>
      <c r="IJN12" s="611"/>
      <c r="IJO12" s="611"/>
      <c r="IJP12" s="611"/>
      <c r="IJQ12" s="611"/>
      <c r="IJR12" s="611"/>
      <c r="IJS12" s="611"/>
      <c r="IJT12" s="611"/>
      <c r="IJU12" s="611"/>
      <c r="IJV12" s="611"/>
      <c r="IJW12" s="611"/>
      <c r="IJX12" s="611"/>
      <c r="IJY12" s="611"/>
      <c r="IJZ12" s="611"/>
      <c r="IKA12" s="611"/>
      <c r="IKB12" s="611"/>
      <c r="IKC12" s="611"/>
      <c r="IKD12" s="611"/>
      <c r="IKE12" s="611"/>
      <c r="IKF12" s="611"/>
      <c r="IKG12" s="611"/>
      <c r="IKH12" s="611"/>
      <c r="IKI12" s="611"/>
      <c r="IKJ12" s="611"/>
      <c r="IKK12" s="611"/>
      <c r="IKL12" s="611"/>
      <c r="IKM12" s="611"/>
      <c r="IKN12" s="611"/>
      <c r="IKO12" s="611"/>
      <c r="IKP12" s="611"/>
      <c r="IKQ12" s="611"/>
      <c r="IKR12" s="611"/>
      <c r="IKS12" s="611"/>
      <c r="IKT12" s="611"/>
      <c r="IKU12" s="611"/>
      <c r="IKV12" s="611"/>
      <c r="IKW12" s="611"/>
      <c r="IKX12" s="611"/>
      <c r="IKY12" s="611"/>
      <c r="IKZ12" s="611"/>
      <c r="ILA12" s="611"/>
      <c r="ILB12" s="611"/>
      <c r="ILC12" s="611"/>
      <c r="ILD12" s="611"/>
      <c r="ILE12" s="611"/>
      <c r="ILF12" s="611"/>
      <c r="ILG12" s="611"/>
      <c r="ILH12" s="611"/>
      <c r="ILI12" s="611"/>
      <c r="ILJ12" s="611"/>
      <c r="ILK12" s="611"/>
      <c r="ILL12" s="611"/>
      <c r="ILM12" s="611"/>
      <c r="ILN12" s="611"/>
      <c r="ILO12" s="611"/>
      <c r="ILP12" s="611"/>
      <c r="ILQ12" s="611"/>
      <c r="ILR12" s="611"/>
      <c r="ILS12" s="611"/>
      <c r="ILT12" s="611"/>
      <c r="ILU12" s="611"/>
      <c r="ILV12" s="611"/>
      <c r="ILW12" s="611"/>
      <c r="ILX12" s="611"/>
      <c r="ILY12" s="611"/>
      <c r="ILZ12" s="611"/>
      <c r="IMA12" s="611"/>
      <c r="IMB12" s="611"/>
      <c r="IMC12" s="611"/>
      <c r="IMD12" s="611"/>
      <c r="IME12" s="611"/>
      <c r="IMF12" s="611"/>
      <c r="IMG12" s="611"/>
      <c r="IMH12" s="611"/>
      <c r="IMI12" s="611"/>
      <c r="IMJ12" s="611"/>
      <c r="IMK12" s="611"/>
      <c r="IML12" s="611"/>
      <c r="IMM12" s="611"/>
      <c r="IMN12" s="611"/>
      <c r="IMO12" s="611"/>
      <c r="IMP12" s="611"/>
      <c r="IMQ12" s="611"/>
      <c r="IMR12" s="611"/>
      <c r="IMS12" s="611"/>
      <c r="IMT12" s="611"/>
      <c r="IMU12" s="611"/>
      <c r="IMV12" s="611"/>
      <c r="IMW12" s="611"/>
      <c r="IMX12" s="611"/>
      <c r="IMY12" s="611"/>
      <c r="IMZ12" s="611"/>
      <c r="INA12" s="611"/>
      <c r="INB12" s="611"/>
      <c r="INC12" s="611"/>
      <c r="IND12" s="611"/>
      <c r="INE12" s="611"/>
      <c r="INF12" s="611"/>
      <c r="ING12" s="611"/>
      <c r="INH12" s="611"/>
      <c r="INI12" s="611"/>
      <c r="INJ12" s="611"/>
      <c r="INK12" s="611"/>
      <c r="INL12" s="611"/>
      <c r="INM12" s="611"/>
      <c r="INN12" s="611"/>
      <c r="INO12" s="611"/>
      <c r="INP12" s="611"/>
      <c r="INQ12" s="611"/>
      <c r="INR12" s="611"/>
      <c r="INS12" s="611"/>
      <c r="INT12" s="611"/>
      <c r="INU12" s="611"/>
      <c r="INV12" s="611"/>
      <c r="INW12" s="611"/>
      <c r="INX12" s="611"/>
      <c r="INY12" s="611"/>
      <c r="INZ12" s="611"/>
      <c r="IOA12" s="611"/>
      <c r="IOB12" s="611"/>
      <c r="IOC12" s="611"/>
      <c r="IOD12" s="611"/>
      <c r="IOE12" s="611"/>
      <c r="IOF12" s="611"/>
      <c r="IOG12" s="611"/>
      <c r="IOH12" s="611"/>
      <c r="IOI12" s="611"/>
      <c r="IOJ12" s="611"/>
      <c r="IOK12" s="611"/>
      <c r="IOL12" s="611"/>
      <c r="IOM12" s="611"/>
      <c r="ION12" s="611"/>
      <c r="IOO12" s="611"/>
      <c r="IOP12" s="611"/>
      <c r="IOQ12" s="611"/>
      <c r="IOR12" s="611"/>
      <c r="IOS12" s="611"/>
      <c r="IOT12" s="611"/>
      <c r="IOU12" s="611"/>
      <c r="IOV12" s="611"/>
      <c r="IOW12" s="611"/>
      <c r="IOX12" s="611"/>
      <c r="IOY12" s="611"/>
      <c r="IOZ12" s="611"/>
      <c r="IPA12" s="611"/>
      <c r="IPB12" s="611"/>
      <c r="IPC12" s="611"/>
      <c r="IPD12" s="611"/>
      <c r="IPE12" s="611"/>
      <c r="IPF12" s="611"/>
      <c r="IPG12" s="611"/>
      <c r="IPH12" s="611"/>
      <c r="IPI12" s="611"/>
      <c r="IPJ12" s="611"/>
      <c r="IPK12" s="611"/>
      <c r="IPL12" s="611"/>
      <c r="IPM12" s="611"/>
      <c r="IPN12" s="611"/>
      <c r="IPO12" s="611"/>
      <c r="IPP12" s="611"/>
      <c r="IPQ12" s="611"/>
      <c r="IPR12" s="611"/>
      <c r="IPS12" s="611"/>
      <c r="IPT12" s="611"/>
      <c r="IPU12" s="611"/>
      <c r="IPV12" s="611"/>
      <c r="IPW12" s="611"/>
      <c r="IPX12" s="611"/>
      <c r="IPY12" s="611"/>
      <c r="IPZ12" s="611"/>
      <c r="IQA12" s="611"/>
      <c r="IQB12" s="611"/>
      <c r="IQC12" s="611"/>
      <c r="IQD12" s="611"/>
      <c r="IQE12" s="611"/>
      <c r="IQF12" s="611"/>
      <c r="IQG12" s="611"/>
      <c r="IQH12" s="611"/>
      <c r="IQI12" s="611"/>
      <c r="IQJ12" s="611"/>
      <c r="IQK12" s="611"/>
      <c r="IQL12" s="611"/>
      <c r="IQM12" s="611"/>
      <c r="IQN12" s="611"/>
      <c r="IQO12" s="611"/>
      <c r="IQP12" s="611"/>
      <c r="IQQ12" s="611"/>
      <c r="IQR12" s="611"/>
      <c r="IQS12" s="611"/>
      <c r="IQT12" s="611"/>
      <c r="IQU12" s="611"/>
      <c r="IQV12" s="611"/>
      <c r="IQW12" s="611"/>
      <c r="IQX12" s="611"/>
      <c r="IQY12" s="611"/>
      <c r="IQZ12" s="611"/>
      <c r="IRA12" s="611"/>
      <c r="IRB12" s="611"/>
      <c r="IRC12" s="611"/>
      <c r="IRD12" s="611"/>
      <c r="IRE12" s="611"/>
      <c r="IRF12" s="611"/>
      <c r="IRG12" s="611"/>
      <c r="IRH12" s="611"/>
      <c r="IRI12" s="611"/>
      <c r="IRJ12" s="611"/>
      <c r="IRK12" s="611"/>
      <c r="IRL12" s="611"/>
      <c r="IRM12" s="611"/>
      <c r="IRN12" s="611"/>
      <c r="IRO12" s="611"/>
      <c r="IRP12" s="611"/>
      <c r="IRQ12" s="611"/>
      <c r="IRR12" s="611"/>
      <c r="IRS12" s="611"/>
      <c r="IRT12" s="611"/>
      <c r="IRU12" s="611"/>
      <c r="IRV12" s="611"/>
      <c r="IRW12" s="611"/>
      <c r="IRX12" s="611"/>
      <c r="IRY12" s="611"/>
      <c r="IRZ12" s="611"/>
      <c r="ISA12" s="611"/>
      <c r="ISB12" s="611"/>
      <c r="ISC12" s="611"/>
      <c r="ISD12" s="611"/>
      <c r="ISE12" s="611"/>
      <c r="ISF12" s="611"/>
      <c r="ISG12" s="611"/>
      <c r="ISH12" s="611"/>
      <c r="ISI12" s="611"/>
      <c r="ISJ12" s="611"/>
      <c r="ISK12" s="611"/>
      <c r="ISL12" s="611"/>
      <c r="ISM12" s="611"/>
      <c r="ISN12" s="611"/>
      <c r="ISO12" s="611"/>
      <c r="ISP12" s="611"/>
      <c r="ISQ12" s="611"/>
      <c r="ISR12" s="611"/>
      <c r="ISS12" s="611"/>
      <c r="IST12" s="611"/>
      <c r="ISU12" s="611"/>
      <c r="ISV12" s="611"/>
      <c r="ISW12" s="611"/>
      <c r="ISX12" s="611"/>
      <c r="ISY12" s="611"/>
      <c r="ISZ12" s="611"/>
      <c r="ITA12" s="611"/>
      <c r="ITB12" s="611"/>
      <c r="ITC12" s="611"/>
      <c r="ITD12" s="611"/>
      <c r="ITE12" s="611"/>
      <c r="ITF12" s="611"/>
      <c r="ITG12" s="611"/>
      <c r="ITH12" s="611"/>
      <c r="ITI12" s="611"/>
      <c r="ITJ12" s="611"/>
      <c r="ITK12" s="611"/>
      <c r="ITL12" s="611"/>
      <c r="ITM12" s="611"/>
      <c r="ITN12" s="611"/>
      <c r="ITO12" s="611"/>
      <c r="ITP12" s="611"/>
      <c r="ITQ12" s="611"/>
      <c r="ITR12" s="611"/>
      <c r="ITS12" s="611"/>
      <c r="ITT12" s="611"/>
      <c r="ITU12" s="611"/>
      <c r="ITV12" s="611"/>
      <c r="ITW12" s="611"/>
      <c r="ITX12" s="611"/>
      <c r="ITY12" s="611"/>
      <c r="ITZ12" s="611"/>
      <c r="IUA12" s="611"/>
      <c r="IUB12" s="611"/>
      <c r="IUC12" s="611"/>
      <c r="IUD12" s="611"/>
      <c r="IUE12" s="611"/>
      <c r="IUF12" s="611"/>
      <c r="IUG12" s="611"/>
      <c r="IUH12" s="611"/>
      <c r="IUI12" s="611"/>
      <c r="IUJ12" s="611"/>
      <c r="IUK12" s="611"/>
      <c r="IUL12" s="611"/>
      <c r="IUM12" s="611"/>
      <c r="IUN12" s="611"/>
      <c r="IUO12" s="611"/>
      <c r="IUP12" s="611"/>
      <c r="IUQ12" s="611"/>
      <c r="IUR12" s="611"/>
      <c r="IUS12" s="611"/>
      <c r="IUT12" s="611"/>
      <c r="IUU12" s="611"/>
      <c r="IUV12" s="611"/>
      <c r="IUW12" s="611"/>
      <c r="IUX12" s="611"/>
      <c r="IUY12" s="611"/>
      <c r="IUZ12" s="611"/>
      <c r="IVA12" s="611"/>
      <c r="IVB12" s="611"/>
      <c r="IVC12" s="611"/>
      <c r="IVD12" s="611"/>
      <c r="IVE12" s="611"/>
      <c r="IVF12" s="611"/>
      <c r="IVG12" s="611"/>
      <c r="IVH12" s="611"/>
      <c r="IVI12" s="611"/>
      <c r="IVJ12" s="611"/>
      <c r="IVK12" s="611"/>
      <c r="IVL12" s="611"/>
      <c r="IVM12" s="611"/>
      <c r="IVN12" s="611"/>
      <c r="IVO12" s="611"/>
      <c r="IVP12" s="611"/>
      <c r="IVQ12" s="611"/>
      <c r="IVR12" s="611"/>
      <c r="IVS12" s="611"/>
      <c r="IVT12" s="611"/>
      <c r="IVU12" s="611"/>
      <c r="IVV12" s="611"/>
      <c r="IVW12" s="611"/>
      <c r="IVX12" s="611"/>
      <c r="IVY12" s="611"/>
      <c r="IVZ12" s="611"/>
      <c r="IWA12" s="611"/>
      <c r="IWB12" s="611"/>
      <c r="IWC12" s="611"/>
      <c r="IWD12" s="611"/>
      <c r="IWE12" s="611"/>
      <c r="IWF12" s="611"/>
      <c r="IWG12" s="611"/>
      <c r="IWH12" s="611"/>
      <c r="IWI12" s="611"/>
      <c r="IWJ12" s="611"/>
      <c r="IWK12" s="611"/>
      <c r="IWL12" s="611"/>
      <c r="IWM12" s="611"/>
      <c r="IWN12" s="611"/>
      <c r="IWO12" s="611"/>
      <c r="IWP12" s="611"/>
      <c r="IWQ12" s="611"/>
      <c r="IWR12" s="611"/>
      <c r="IWS12" s="611"/>
      <c r="IWT12" s="611"/>
      <c r="IWU12" s="611"/>
      <c r="IWV12" s="611"/>
      <c r="IWW12" s="611"/>
      <c r="IWX12" s="611"/>
      <c r="IWY12" s="611"/>
      <c r="IWZ12" s="611"/>
      <c r="IXA12" s="611"/>
      <c r="IXB12" s="611"/>
      <c r="IXC12" s="611"/>
      <c r="IXD12" s="611"/>
      <c r="IXE12" s="611"/>
      <c r="IXF12" s="611"/>
      <c r="IXG12" s="611"/>
      <c r="IXH12" s="611"/>
      <c r="IXI12" s="611"/>
      <c r="IXJ12" s="611"/>
      <c r="IXK12" s="611"/>
      <c r="IXL12" s="611"/>
      <c r="IXM12" s="611"/>
      <c r="IXN12" s="611"/>
      <c r="IXO12" s="611"/>
      <c r="IXP12" s="611"/>
      <c r="IXQ12" s="611"/>
      <c r="IXR12" s="611"/>
      <c r="IXS12" s="611"/>
      <c r="IXT12" s="611"/>
      <c r="IXU12" s="611"/>
      <c r="IXV12" s="611"/>
      <c r="IXW12" s="611"/>
      <c r="IXX12" s="611"/>
      <c r="IXY12" s="611"/>
      <c r="IXZ12" s="611"/>
      <c r="IYA12" s="611"/>
      <c r="IYB12" s="611"/>
      <c r="IYC12" s="611"/>
      <c r="IYD12" s="611"/>
      <c r="IYE12" s="611"/>
      <c r="IYF12" s="611"/>
      <c r="IYG12" s="611"/>
      <c r="IYH12" s="611"/>
      <c r="IYI12" s="611"/>
      <c r="IYJ12" s="611"/>
      <c r="IYK12" s="611"/>
      <c r="IYL12" s="611"/>
      <c r="IYM12" s="611"/>
      <c r="IYN12" s="611"/>
      <c r="IYO12" s="611"/>
      <c r="IYP12" s="611"/>
      <c r="IYQ12" s="611"/>
      <c r="IYR12" s="611"/>
      <c r="IYS12" s="611"/>
      <c r="IYT12" s="611"/>
      <c r="IYU12" s="611"/>
      <c r="IYV12" s="611"/>
      <c r="IYW12" s="611"/>
      <c r="IYX12" s="611"/>
      <c r="IYY12" s="611"/>
      <c r="IYZ12" s="611"/>
      <c r="IZA12" s="611"/>
      <c r="IZB12" s="611"/>
      <c r="IZC12" s="611"/>
      <c r="IZD12" s="611"/>
      <c r="IZE12" s="611"/>
      <c r="IZF12" s="611"/>
      <c r="IZG12" s="611"/>
      <c r="IZH12" s="611"/>
      <c r="IZI12" s="611"/>
      <c r="IZJ12" s="611"/>
      <c r="IZK12" s="611"/>
      <c r="IZL12" s="611"/>
      <c r="IZM12" s="611"/>
      <c r="IZN12" s="611"/>
      <c r="IZO12" s="611"/>
      <c r="IZP12" s="611"/>
      <c r="IZQ12" s="611"/>
      <c r="IZR12" s="611"/>
      <c r="IZS12" s="611"/>
      <c r="IZT12" s="611"/>
      <c r="IZU12" s="611"/>
      <c r="IZV12" s="611"/>
      <c r="IZW12" s="611"/>
      <c r="IZX12" s="611"/>
      <c r="IZY12" s="611"/>
      <c r="IZZ12" s="611"/>
      <c r="JAA12" s="611"/>
      <c r="JAB12" s="611"/>
      <c r="JAC12" s="611"/>
      <c r="JAD12" s="611"/>
      <c r="JAE12" s="611"/>
      <c r="JAF12" s="611"/>
      <c r="JAG12" s="611"/>
      <c r="JAH12" s="611"/>
      <c r="JAI12" s="611"/>
      <c r="JAJ12" s="611"/>
      <c r="JAK12" s="611"/>
      <c r="JAL12" s="611"/>
      <c r="JAM12" s="611"/>
      <c r="JAN12" s="611"/>
      <c r="JAO12" s="611"/>
      <c r="JAP12" s="611"/>
      <c r="JAQ12" s="611"/>
      <c r="JAR12" s="611"/>
      <c r="JAS12" s="611"/>
      <c r="JAT12" s="611"/>
      <c r="JAU12" s="611"/>
      <c r="JAV12" s="611"/>
      <c r="JAW12" s="611"/>
      <c r="JAX12" s="611"/>
      <c r="JAY12" s="611"/>
      <c r="JAZ12" s="611"/>
      <c r="JBA12" s="611"/>
      <c r="JBB12" s="611"/>
      <c r="JBC12" s="611"/>
      <c r="JBD12" s="611"/>
      <c r="JBE12" s="611"/>
      <c r="JBF12" s="611"/>
      <c r="JBG12" s="611"/>
      <c r="JBH12" s="611"/>
      <c r="JBI12" s="611"/>
      <c r="JBJ12" s="611"/>
      <c r="JBK12" s="611"/>
      <c r="JBL12" s="611"/>
      <c r="JBM12" s="611"/>
      <c r="JBN12" s="611"/>
      <c r="JBO12" s="611"/>
      <c r="JBP12" s="611"/>
      <c r="JBQ12" s="611"/>
      <c r="JBR12" s="611"/>
      <c r="JBS12" s="611"/>
      <c r="JBT12" s="611"/>
      <c r="JBU12" s="611"/>
      <c r="JBV12" s="611"/>
      <c r="JBW12" s="611"/>
      <c r="JBX12" s="611"/>
      <c r="JBY12" s="611"/>
      <c r="JBZ12" s="611"/>
      <c r="JCA12" s="611"/>
      <c r="JCB12" s="611"/>
      <c r="JCC12" s="611"/>
      <c r="JCD12" s="611"/>
      <c r="JCE12" s="611"/>
      <c r="JCF12" s="611"/>
      <c r="JCG12" s="611"/>
      <c r="JCH12" s="611"/>
      <c r="JCI12" s="611"/>
      <c r="JCJ12" s="611"/>
      <c r="JCK12" s="611"/>
      <c r="JCL12" s="611"/>
      <c r="JCM12" s="611"/>
      <c r="JCN12" s="611"/>
      <c r="JCO12" s="611"/>
      <c r="JCP12" s="611"/>
      <c r="JCQ12" s="611"/>
      <c r="JCR12" s="611"/>
      <c r="JCS12" s="611"/>
      <c r="JCT12" s="611"/>
      <c r="JCU12" s="611"/>
      <c r="JCV12" s="611"/>
      <c r="JCW12" s="611"/>
      <c r="JCX12" s="611"/>
      <c r="JCY12" s="611"/>
      <c r="JCZ12" s="611"/>
      <c r="JDA12" s="611"/>
      <c r="JDB12" s="611"/>
      <c r="JDC12" s="611"/>
      <c r="JDD12" s="611"/>
      <c r="JDE12" s="611"/>
      <c r="JDF12" s="611"/>
      <c r="JDG12" s="611"/>
      <c r="JDH12" s="611"/>
      <c r="JDI12" s="611"/>
      <c r="JDJ12" s="611"/>
      <c r="JDK12" s="611"/>
      <c r="JDL12" s="611"/>
      <c r="JDM12" s="611"/>
      <c r="JDN12" s="611"/>
      <c r="JDO12" s="611"/>
      <c r="JDP12" s="611"/>
      <c r="JDQ12" s="611"/>
      <c r="JDR12" s="611"/>
      <c r="JDS12" s="611"/>
      <c r="JDT12" s="611"/>
      <c r="JDU12" s="611"/>
      <c r="JDV12" s="611"/>
      <c r="JDW12" s="611"/>
      <c r="JDX12" s="611"/>
      <c r="JDY12" s="611"/>
      <c r="JDZ12" s="611"/>
      <c r="JEA12" s="611"/>
      <c r="JEB12" s="611"/>
      <c r="JEC12" s="611"/>
      <c r="JED12" s="611"/>
      <c r="JEE12" s="611"/>
      <c r="JEF12" s="611"/>
      <c r="JEG12" s="611"/>
      <c r="JEH12" s="611"/>
      <c r="JEI12" s="611"/>
      <c r="JEJ12" s="611"/>
      <c r="JEK12" s="611"/>
      <c r="JEL12" s="611"/>
      <c r="JEM12" s="611"/>
      <c r="JEN12" s="611"/>
      <c r="JEO12" s="611"/>
      <c r="JEP12" s="611"/>
      <c r="JEQ12" s="611"/>
      <c r="JER12" s="611"/>
      <c r="JES12" s="611"/>
      <c r="JET12" s="611"/>
      <c r="JEU12" s="611"/>
      <c r="JEV12" s="611"/>
      <c r="JEW12" s="611"/>
      <c r="JEX12" s="611"/>
      <c r="JEY12" s="611"/>
      <c r="JEZ12" s="611"/>
      <c r="JFA12" s="611"/>
      <c r="JFB12" s="611"/>
      <c r="JFC12" s="611"/>
      <c r="JFD12" s="611"/>
      <c r="JFE12" s="611"/>
      <c r="JFF12" s="611"/>
      <c r="JFG12" s="611"/>
      <c r="JFH12" s="611"/>
      <c r="JFI12" s="611"/>
      <c r="JFJ12" s="611"/>
      <c r="JFK12" s="611"/>
      <c r="JFL12" s="611"/>
      <c r="JFM12" s="611"/>
      <c r="JFN12" s="611"/>
      <c r="JFO12" s="611"/>
      <c r="JFP12" s="611"/>
      <c r="JFQ12" s="611"/>
      <c r="JFR12" s="611"/>
      <c r="JFS12" s="611"/>
      <c r="JFT12" s="611"/>
      <c r="JFU12" s="611"/>
      <c r="JFV12" s="611"/>
      <c r="JFW12" s="611"/>
      <c r="JFX12" s="611"/>
      <c r="JFY12" s="611"/>
      <c r="JFZ12" s="611"/>
      <c r="JGA12" s="611"/>
      <c r="JGB12" s="611"/>
      <c r="JGC12" s="611"/>
      <c r="JGD12" s="611"/>
      <c r="JGE12" s="611"/>
      <c r="JGF12" s="611"/>
      <c r="JGG12" s="611"/>
      <c r="JGH12" s="611"/>
      <c r="JGI12" s="611"/>
      <c r="JGJ12" s="611"/>
      <c r="JGK12" s="611"/>
      <c r="JGL12" s="611"/>
      <c r="JGM12" s="611"/>
      <c r="JGN12" s="611"/>
      <c r="JGO12" s="611"/>
      <c r="JGP12" s="611"/>
      <c r="JGQ12" s="611"/>
      <c r="JGR12" s="611"/>
      <c r="JGS12" s="611"/>
      <c r="JGT12" s="611"/>
      <c r="JGU12" s="611"/>
      <c r="JGV12" s="611"/>
      <c r="JGW12" s="611"/>
      <c r="JGX12" s="611"/>
      <c r="JGY12" s="611"/>
      <c r="JGZ12" s="611"/>
      <c r="JHA12" s="611"/>
      <c r="JHB12" s="611"/>
      <c r="JHC12" s="611"/>
      <c r="JHD12" s="611"/>
      <c r="JHE12" s="611"/>
      <c r="JHF12" s="611"/>
      <c r="JHG12" s="611"/>
      <c r="JHH12" s="611"/>
      <c r="JHI12" s="611"/>
      <c r="JHJ12" s="611"/>
      <c r="JHK12" s="611"/>
      <c r="JHL12" s="611"/>
      <c r="JHM12" s="611"/>
      <c r="JHN12" s="611"/>
      <c r="JHO12" s="611"/>
      <c r="JHP12" s="611"/>
      <c r="JHQ12" s="611"/>
      <c r="JHR12" s="611"/>
      <c r="JHS12" s="611"/>
      <c r="JHT12" s="611"/>
      <c r="JHU12" s="611"/>
      <c r="JHV12" s="611"/>
      <c r="JHW12" s="611"/>
      <c r="JHX12" s="611"/>
      <c r="JHY12" s="611"/>
      <c r="JHZ12" s="611"/>
      <c r="JIA12" s="611"/>
      <c r="JIB12" s="611"/>
      <c r="JIC12" s="611"/>
      <c r="JID12" s="611"/>
      <c r="JIE12" s="611"/>
      <c r="JIF12" s="611"/>
      <c r="JIG12" s="611"/>
      <c r="JIH12" s="611"/>
      <c r="JII12" s="611"/>
      <c r="JIJ12" s="611"/>
      <c r="JIK12" s="611"/>
      <c r="JIL12" s="611"/>
      <c r="JIM12" s="611"/>
      <c r="JIN12" s="611"/>
      <c r="JIO12" s="611"/>
      <c r="JIP12" s="611"/>
      <c r="JIQ12" s="611"/>
      <c r="JIR12" s="611"/>
      <c r="JIS12" s="611"/>
      <c r="JIT12" s="611"/>
      <c r="JIU12" s="611"/>
      <c r="JIV12" s="611"/>
      <c r="JIW12" s="611"/>
      <c r="JIX12" s="611"/>
      <c r="JIY12" s="611"/>
      <c r="JIZ12" s="611"/>
      <c r="JJA12" s="611"/>
      <c r="JJB12" s="611"/>
      <c r="JJC12" s="611"/>
      <c r="JJD12" s="611"/>
      <c r="JJE12" s="611"/>
      <c r="JJF12" s="611"/>
      <c r="JJG12" s="611"/>
      <c r="JJH12" s="611"/>
      <c r="JJI12" s="611"/>
      <c r="JJJ12" s="611"/>
      <c r="JJK12" s="611"/>
      <c r="JJL12" s="611"/>
      <c r="JJM12" s="611"/>
      <c r="JJN12" s="611"/>
      <c r="JJO12" s="611"/>
      <c r="JJP12" s="611"/>
      <c r="JJQ12" s="611"/>
      <c r="JJR12" s="611"/>
      <c r="JJS12" s="611"/>
      <c r="JJT12" s="611"/>
      <c r="JJU12" s="611"/>
      <c r="JJV12" s="611"/>
      <c r="JJW12" s="611"/>
      <c r="JJX12" s="611"/>
      <c r="JJY12" s="611"/>
      <c r="JJZ12" s="611"/>
      <c r="JKA12" s="611"/>
      <c r="JKB12" s="611"/>
      <c r="JKC12" s="611"/>
      <c r="JKD12" s="611"/>
      <c r="JKE12" s="611"/>
      <c r="JKF12" s="611"/>
      <c r="JKG12" s="611"/>
      <c r="JKH12" s="611"/>
      <c r="JKI12" s="611"/>
      <c r="JKJ12" s="611"/>
      <c r="JKK12" s="611"/>
      <c r="JKL12" s="611"/>
      <c r="JKM12" s="611"/>
      <c r="JKN12" s="611"/>
      <c r="JKO12" s="611"/>
      <c r="JKP12" s="611"/>
      <c r="JKQ12" s="611"/>
      <c r="JKR12" s="611"/>
      <c r="JKS12" s="611"/>
      <c r="JKT12" s="611"/>
      <c r="JKU12" s="611"/>
      <c r="JKV12" s="611"/>
      <c r="JKW12" s="611"/>
      <c r="JKX12" s="611"/>
      <c r="JKY12" s="611"/>
      <c r="JKZ12" s="611"/>
      <c r="JLA12" s="611"/>
      <c r="JLB12" s="611"/>
      <c r="JLC12" s="611"/>
      <c r="JLD12" s="611"/>
      <c r="JLE12" s="611"/>
      <c r="JLF12" s="611"/>
      <c r="JLG12" s="611"/>
      <c r="JLH12" s="611"/>
      <c r="JLI12" s="611"/>
      <c r="JLJ12" s="611"/>
      <c r="JLK12" s="611"/>
      <c r="JLL12" s="611"/>
      <c r="JLM12" s="611"/>
      <c r="JLN12" s="611"/>
      <c r="JLO12" s="611"/>
      <c r="JLP12" s="611"/>
      <c r="JLQ12" s="611"/>
      <c r="JLR12" s="611"/>
      <c r="JLS12" s="611"/>
      <c r="JLT12" s="611"/>
      <c r="JLU12" s="611"/>
      <c r="JLV12" s="611"/>
      <c r="JLW12" s="611"/>
      <c r="JLX12" s="611"/>
      <c r="JLY12" s="611"/>
      <c r="JLZ12" s="611"/>
      <c r="JMA12" s="611"/>
      <c r="JMB12" s="611"/>
      <c r="JMC12" s="611"/>
      <c r="JMD12" s="611"/>
      <c r="JME12" s="611"/>
      <c r="JMF12" s="611"/>
      <c r="JMG12" s="611"/>
      <c r="JMH12" s="611"/>
      <c r="JMI12" s="611"/>
      <c r="JMJ12" s="611"/>
      <c r="JMK12" s="611"/>
      <c r="JML12" s="611"/>
      <c r="JMM12" s="611"/>
      <c r="JMN12" s="611"/>
      <c r="JMO12" s="611"/>
      <c r="JMP12" s="611"/>
      <c r="JMQ12" s="611"/>
      <c r="JMR12" s="611"/>
      <c r="JMS12" s="611"/>
      <c r="JMT12" s="611"/>
      <c r="JMU12" s="611"/>
      <c r="JMV12" s="611"/>
      <c r="JMW12" s="611"/>
      <c r="JMX12" s="611"/>
      <c r="JMY12" s="611"/>
      <c r="JMZ12" s="611"/>
      <c r="JNA12" s="611"/>
      <c r="JNB12" s="611"/>
      <c r="JNC12" s="611"/>
      <c r="JND12" s="611"/>
      <c r="JNE12" s="611"/>
      <c r="JNF12" s="611"/>
      <c r="JNG12" s="611"/>
      <c r="JNH12" s="611"/>
      <c r="JNI12" s="611"/>
      <c r="JNJ12" s="611"/>
      <c r="JNK12" s="611"/>
      <c r="JNL12" s="611"/>
      <c r="JNM12" s="611"/>
      <c r="JNN12" s="611"/>
      <c r="JNO12" s="611"/>
      <c r="JNP12" s="611"/>
      <c r="JNQ12" s="611"/>
      <c r="JNR12" s="611"/>
      <c r="JNS12" s="611"/>
      <c r="JNT12" s="611"/>
      <c r="JNU12" s="611"/>
      <c r="JNV12" s="611"/>
      <c r="JNW12" s="611"/>
      <c r="JNX12" s="611"/>
      <c r="JNY12" s="611"/>
      <c r="JNZ12" s="611"/>
      <c r="JOA12" s="611"/>
      <c r="JOB12" s="611"/>
      <c r="JOC12" s="611"/>
      <c r="JOD12" s="611"/>
      <c r="JOE12" s="611"/>
      <c r="JOF12" s="611"/>
      <c r="JOG12" s="611"/>
      <c r="JOH12" s="611"/>
      <c r="JOI12" s="611"/>
      <c r="JOJ12" s="611"/>
      <c r="JOK12" s="611"/>
      <c r="JOL12" s="611"/>
      <c r="JOM12" s="611"/>
      <c r="JON12" s="611"/>
      <c r="JOO12" s="611"/>
      <c r="JOP12" s="611"/>
      <c r="JOQ12" s="611"/>
      <c r="JOR12" s="611"/>
      <c r="JOS12" s="611"/>
      <c r="JOT12" s="611"/>
      <c r="JOU12" s="611"/>
      <c r="JOV12" s="611"/>
      <c r="JOW12" s="611"/>
      <c r="JOX12" s="611"/>
      <c r="JOY12" s="611"/>
      <c r="JOZ12" s="611"/>
      <c r="JPA12" s="611"/>
      <c r="JPB12" s="611"/>
      <c r="JPC12" s="611"/>
      <c r="JPD12" s="611"/>
      <c r="JPE12" s="611"/>
      <c r="JPF12" s="611"/>
      <c r="JPG12" s="611"/>
      <c r="JPH12" s="611"/>
      <c r="JPI12" s="611"/>
      <c r="JPJ12" s="611"/>
      <c r="JPK12" s="611"/>
      <c r="JPL12" s="611"/>
      <c r="JPM12" s="611"/>
      <c r="JPN12" s="611"/>
      <c r="JPO12" s="611"/>
      <c r="JPP12" s="611"/>
      <c r="JPQ12" s="611"/>
      <c r="JPR12" s="611"/>
      <c r="JPS12" s="611"/>
      <c r="JPT12" s="611"/>
      <c r="JPU12" s="611"/>
      <c r="JPV12" s="611"/>
      <c r="JPW12" s="611"/>
      <c r="JPX12" s="611"/>
      <c r="JPY12" s="611"/>
      <c r="JPZ12" s="611"/>
      <c r="JQA12" s="611"/>
      <c r="JQB12" s="611"/>
      <c r="JQC12" s="611"/>
      <c r="JQD12" s="611"/>
      <c r="JQE12" s="611"/>
      <c r="JQF12" s="611"/>
      <c r="JQG12" s="611"/>
      <c r="JQH12" s="611"/>
      <c r="JQI12" s="611"/>
      <c r="JQJ12" s="611"/>
      <c r="JQK12" s="611"/>
      <c r="JQL12" s="611"/>
      <c r="JQM12" s="611"/>
      <c r="JQN12" s="611"/>
      <c r="JQO12" s="611"/>
      <c r="JQP12" s="611"/>
      <c r="JQQ12" s="611"/>
      <c r="JQR12" s="611"/>
      <c r="JQS12" s="611"/>
      <c r="JQT12" s="611"/>
      <c r="JQU12" s="611"/>
      <c r="JQV12" s="611"/>
      <c r="JQW12" s="611"/>
      <c r="JQX12" s="611"/>
      <c r="JQY12" s="611"/>
      <c r="JQZ12" s="611"/>
      <c r="JRA12" s="611"/>
      <c r="JRB12" s="611"/>
      <c r="JRC12" s="611"/>
      <c r="JRD12" s="611"/>
      <c r="JRE12" s="611"/>
      <c r="JRF12" s="611"/>
      <c r="JRG12" s="611"/>
      <c r="JRH12" s="611"/>
      <c r="JRI12" s="611"/>
      <c r="JRJ12" s="611"/>
      <c r="JRK12" s="611"/>
      <c r="JRL12" s="611"/>
      <c r="JRM12" s="611"/>
      <c r="JRN12" s="611"/>
      <c r="JRO12" s="611"/>
      <c r="JRP12" s="611"/>
      <c r="JRQ12" s="611"/>
      <c r="JRR12" s="611"/>
      <c r="JRS12" s="611"/>
      <c r="JRT12" s="611"/>
      <c r="JRU12" s="611"/>
      <c r="JRV12" s="611"/>
      <c r="JRW12" s="611"/>
      <c r="JRX12" s="611"/>
      <c r="JRY12" s="611"/>
      <c r="JRZ12" s="611"/>
      <c r="JSA12" s="611"/>
      <c r="JSB12" s="611"/>
      <c r="JSC12" s="611"/>
      <c r="JSD12" s="611"/>
      <c r="JSE12" s="611"/>
      <c r="JSF12" s="611"/>
      <c r="JSG12" s="611"/>
      <c r="JSH12" s="611"/>
      <c r="JSI12" s="611"/>
      <c r="JSJ12" s="611"/>
      <c r="JSK12" s="611"/>
      <c r="JSL12" s="611"/>
      <c r="JSM12" s="611"/>
      <c r="JSN12" s="611"/>
      <c r="JSO12" s="611"/>
      <c r="JSP12" s="611"/>
      <c r="JSQ12" s="611"/>
      <c r="JSR12" s="611"/>
      <c r="JSS12" s="611"/>
      <c r="JST12" s="611"/>
      <c r="JSU12" s="611"/>
      <c r="JSV12" s="611"/>
      <c r="JSW12" s="611"/>
      <c r="JSX12" s="611"/>
      <c r="JSY12" s="611"/>
      <c r="JSZ12" s="611"/>
      <c r="JTA12" s="611"/>
      <c r="JTB12" s="611"/>
      <c r="JTC12" s="611"/>
      <c r="JTD12" s="611"/>
      <c r="JTE12" s="611"/>
      <c r="JTF12" s="611"/>
      <c r="JTG12" s="611"/>
      <c r="JTH12" s="611"/>
      <c r="JTI12" s="611"/>
      <c r="JTJ12" s="611"/>
      <c r="JTK12" s="611"/>
      <c r="JTL12" s="611"/>
      <c r="JTM12" s="611"/>
      <c r="JTN12" s="611"/>
      <c r="JTO12" s="611"/>
      <c r="JTP12" s="611"/>
      <c r="JTQ12" s="611"/>
      <c r="JTR12" s="611"/>
      <c r="JTS12" s="611"/>
      <c r="JTT12" s="611"/>
      <c r="JTU12" s="611"/>
      <c r="JTV12" s="611"/>
      <c r="JTW12" s="611"/>
      <c r="JTX12" s="611"/>
      <c r="JTY12" s="611"/>
      <c r="JTZ12" s="611"/>
      <c r="JUA12" s="611"/>
      <c r="JUB12" s="611"/>
      <c r="JUC12" s="611"/>
      <c r="JUD12" s="611"/>
      <c r="JUE12" s="611"/>
      <c r="JUF12" s="611"/>
      <c r="JUG12" s="611"/>
      <c r="JUH12" s="611"/>
      <c r="JUI12" s="611"/>
      <c r="JUJ12" s="611"/>
      <c r="JUK12" s="611"/>
      <c r="JUL12" s="611"/>
      <c r="JUM12" s="611"/>
      <c r="JUN12" s="611"/>
      <c r="JUO12" s="611"/>
      <c r="JUP12" s="611"/>
      <c r="JUQ12" s="611"/>
      <c r="JUR12" s="611"/>
      <c r="JUS12" s="611"/>
      <c r="JUT12" s="611"/>
      <c r="JUU12" s="611"/>
      <c r="JUV12" s="611"/>
      <c r="JUW12" s="611"/>
      <c r="JUX12" s="611"/>
      <c r="JUY12" s="611"/>
      <c r="JUZ12" s="611"/>
      <c r="JVA12" s="611"/>
      <c r="JVB12" s="611"/>
      <c r="JVC12" s="611"/>
      <c r="JVD12" s="611"/>
      <c r="JVE12" s="611"/>
      <c r="JVF12" s="611"/>
      <c r="JVG12" s="611"/>
      <c r="JVH12" s="611"/>
      <c r="JVI12" s="611"/>
      <c r="JVJ12" s="611"/>
      <c r="JVK12" s="611"/>
      <c r="JVL12" s="611"/>
      <c r="JVM12" s="611"/>
      <c r="JVN12" s="611"/>
      <c r="JVO12" s="611"/>
      <c r="JVP12" s="611"/>
      <c r="JVQ12" s="611"/>
      <c r="JVR12" s="611"/>
      <c r="JVS12" s="611"/>
      <c r="JVT12" s="611"/>
      <c r="JVU12" s="611"/>
      <c r="JVV12" s="611"/>
      <c r="JVW12" s="611"/>
      <c r="JVX12" s="611"/>
      <c r="JVY12" s="611"/>
      <c r="JVZ12" s="611"/>
      <c r="JWA12" s="611"/>
      <c r="JWB12" s="611"/>
      <c r="JWC12" s="611"/>
      <c r="JWD12" s="611"/>
      <c r="JWE12" s="611"/>
      <c r="JWF12" s="611"/>
      <c r="JWG12" s="611"/>
      <c r="JWH12" s="611"/>
      <c r="JWI12" s="611"/>
      <c r="JWJ12" s="611"/>
      <c r="JWK12" s="611"/>
      <c r="JWL12" s="611"/>
      <c r="JWM12" s="611"/>
      <c r="JWN12" s="611"/>
      <c r="JWO12" s="611"/>
      <c r="JWP12" s="611"/>
      <c r="JWQ12" s="611"/>
      <c r="JWR12" s="611"/>
      <c r="JWS12" s="611"/>
      <c r="JWT12" s="611"/>
      <c r="JWU12" s="611"/>
      <c r="JWV12" s="611"/>
      <c r="JWW12" s="611"/>
      <c r="JWX12" s="611"/>
      <c r="JWY12" s="611"/>
      <c r="JWZ12" s="611"/>
      <c r="JXA12" s="611"/>
      <c r="JXB12" s="611"/>
      <c r="JXC12" s="611"/>
      <c r="JXD12" s="611"/>
      <c r="JXE12" s="611"/>
      <c r="JXF12" s="611"/>
      <c r="JXG12" s="611"/>
      <c r="JXH12" s="611"/>
      <c r="JXI12" s="611"/>
      <c r="JXJ12" s="611"/>
      <c r="JXK12" s="611"/>
      <c r="JXL12" s="611"/>
      <c r="JXM12" s="611"/>
      <c r="JXN12" s="611"/>
      <c r="JXO12" s="611"/>
      <c r="JXP12" s="611"/>
      <c r="JXQ12" s="611"/>
      <c r="JXR12" s="611"/>
      <c r="JXS12" s="611"/>
      <c r="JXT12" s="611"/>
      <c r="JXU12" s="611"/>
      <c r="JXV12" s="611"/>
      <c r="JXW12" s="611"/>
      <c r="JXX12" s="611"/>
      <c r="JXY12" s="611"/>
      <c r="JXZ12" s="611"/>
      <c r="JYA12" s="611"/>
      <c r="JYB12" s="611"/>
      <c r="JYC12" s="611"/>
      <c r="JYD12" s="611"/>
      <c r="JYE12" s="611"/>
      <c r="JYF12" s="611"/>
      <c r="JYG12" s="611"/>
      <c r="JYH12" s="611"/>
      <c r="JYI12" s="611"/>
      <c r="JYJ12" s="611"/>
      <c r="JYK12" s="611"/>
      <c r="JYL12" s="611"/>
      <c r="JYM12" s="611"/>
      <c r="JYN12" s="611"/>
      <c r="JYO12" s="611"/>
      <c r="JYP12" s="611"/>
      <c r="JYQ12" s="611"/>
      <c r="JYR12" s="611"/>
      <c r="JYS12" s="611"/>
      <c r="JYT12" s="611"/>
      <c r="JYU12" s="611"/>
      <c r="JYV12" s="611"/>
      <c r="JYW12" s="611"/>
      <c r="JYX12" s="611"/>
      <c r="JYY12" s="611"/>
      <c r="JYZ12" s="611"/>
      <c r="JZA12" s="611"/>
      <c r="JZB12" s="611"/>
      <c r="JZC12" s="611"/>
      <c r="JZD12" s="611"/>
      <c r="JZE12" s="611"/>
      <c r="JZF12" s="611"/>
      <c r="JZG12" s="611"/>
      <c r="JZH12" s="611"/>
      <c r="JZI12" s="611"/>
      <c r="JZJ12" s="611"/>
      <c r="JZK12" s="611"/>
      <c r="JZL12" s="611"/>
      <c r="JZM12" s="611"/>
      <c r="JZN12" s="611"/>
      <c r="JZO12" s="611"/>
      <c r="JZP12" s="611"/>
      <c r="JZQ12" s="611"/>
      <c r="JZR12" s="611"/>
      <c r="JZS12" s="611"/>
      <c r="JZT12" s="611"/>
      <c r="JZU12" s="611"/>
      <c r="JZV12" s="611"/>
      <c r="JZW12" s="611"/>
      <c r="JZX12" s="611"/>
      <c r="JZY12" s="611"/>
      <c r="JZZ12" s="611"/>
      <c r="KAA12" s="611"/>
      <c r="KAB12" s="611"/>
      <c r="KAC12" s="611"/>
      <c r="KAD12" s="611"/>
      <c r="KAE12" s="611"/>
      <c r="KAF12" s="611"/>
      <c r="KAG12" s="611"/>
      <c r="KAH12" s="611"/>
      <c r="KAI12" s="611"/>
      <c r="KAJ12" s="611"/>
      <c r="KAK12" s="611"/>
      <c r="KAL12" s="611"/>
      <c r="KAM12" s="611"/>
      <c r="KAN12" s="611"/>
      <c r="KAO12" s="611"/>
      <c r="KAP12" s="611"/>
      <c r="KAQ12" s="611"/>
      <c r="KAR12" s="611"/>
      <c r="KAS12" s="611"/>
      <c r="KAT12" s="611"/>
      <c r="KAU12" s="611"/>
      <c r="KAV12" s="611"/>
      <c r="KAW12" s="611"/>
      <c r="KAX12" s="611"/>
      <c r="KAY12" s="611"/>
      <c r="KAZ12" s="611"/>
      <c r="KBA12" s="611"/>
      <c r="KBB12" s="611"/>
      <c r="KBC12" s="611"/>
      <c r="KBD12" s="611"/>
      <c r="KBE12" s="611"/>
      <c r="KBF12" s="611"/>
      <c r="KBG12" s="611"/>
      <c r="KBH12" s="611"/>
      <c r="KBI12" s="611"/>
      <c r="KBJ12" s="611"/>
      <c r="KBK12" s="611"/>
      <c r="KBL12" s="611"/>
      <c r="KBM12" s="611"/>
      <c r="KBN12" s="611"/>
      <c r="KBO12" s="611"/>
      <c r="KBP12" s="611"/>
      <c r="KBQ12" s="611"/>
      <c r="KBR12" s="611"/>
      <c r="KBS12" s="611"/>
      <c r="KBT12" s="611"/>
      <c r="KBU12" s="611"/>
      <c r="KBV12" s="611"/>
      <c r="KBW12" s="611"/>
      <c r="KBX12" s="611"/>
      <c r="KBY12" s="611"/>
      <c r="KBZ12" s="611"/>
      <c r="KCA12" s="611"/>
      <c r="KCB12" s="611"/>
      <c r="KCC12" s="611"/>
      <c r="KCD12" s="611"/>
      <c r="KCE12" s="611"/>
      <c r="KCF12" s="611"/>
      <c r="KCG12" s="611"/>
      <c r="KCH12" s="611"/>
      <c r="KCI12" s="611"/>
      <c r="KCJ12" s="611"/>
      <c r="KCK12" s="611"/>
      <c r="KCL12" s="611"/>
      <c r="KCM12" s="611"/>
      <c r="KCN12" s="611"/>
      <c r="KCO12" s="611"/>
      <c r="KCP12" s="611"/>
      <c r="KCQ12" s="611"/>
      <c r="KCR12" s="611"/>
      <c r="KCS12" s="611"/>
      <c r="KCT12" s="611"/>
      <c r="KCU12" s="611"/>
      <c r="KCV12" s="611"/>
      <c r="KCW12" s="611"/>
      <c r="KCX12" s="611"/>
      <c r="KCY12" s="611"/>
      <c r="KCZ12" s="611"/>
      <c r="KDA12" s="611"/>
      <c r="KDB12" s="611"/>
      <c r="KDC12" s="611"/>
      <c r="KDD12" s="611"/>
      <c r="KDE12" s="611"/>
      <c r="KDF12" s="611"/>
      <c r="KDG12" s="611"/>
      <c r="KDH12" s="611"/>
      <c r="KDI12" s="611"/>
      <c r="KDJ12" s="611"/>
      <c r="KDK12" s="611"/>
      <c r="KDL12" s="611"/>
      <c r="KDM12" s="611"/>
      <c r="KDN12" s="611"/>
      <c r="KDO12" s="611"/>
      <c r="KDP12" s="611"/>
      <c r="KDQ12" s="611"/>
      <c r="KDR12" s="611"/>
      <c r="KDS12" s="611"/>
      <c r="KDT12" s="611"/>
      <c r="KDU12" s="611"/>
      <c r="KDV12" s="611"/>
      <c r="KDW12" s="611"/>
      <c r="KDX12" s="611"/>
      <c r="KDY12" s="611"/>
      <c r="KDZ12" s="611"/>
      <c r="KEA12" s="611"/>
      <c r="KEB12" s="611"/>
      <c r="KEC12" s="611"/>
      <c r="KED12" s="611"/>
      <c r="KEE12" s="611"/>
      <c r="KEF12" s="611"/>
      <c r="KEG12" s="611"/>
      <c r="KEH12" s="611"/>
      <c r="KEI12" s="611"/>
      <c r="KEJ12" s="611"/>
      <c r="KEK12" s="611"/>
      <c r="KEL12" s="611"/>
      <c r="KEM12" s="611"/>
      <c r="KEN12" s="611"/>
      <c r="KEO12" s="611"/>
      <c r="KEP12" s="611"/>
      <c r="KEQ12" s="611"/>
      <c r="KER12" s="611"/>
      <c r="KES12" s="611"/>
      <c r="KET12" s="611"/>
      <c r="KEU12" s="611"/>
      <c r="KEV12" s="611"/>
      <c r="KEW12" s="611"/>
      <c r="KEX12" s="611"/>
      <c r="KEY12" s="611"/>
      <c r="KEZ12" s="611"/>
      <c r="KFA12" s="611"/>
      <c r="KFB12" s="611"/>
      <c r="KFC12" s="611"/>
      <c r="KFD12" s="611"/>
      <c r="KFE12" s="611"/>
      <c r="KFF12" s="611"/>
      <c r="KFG12" s="611"/>
      <c r="KFH12" s="611"/>
      <c r="KFI12" s="611"/>
      <c r="KFJ12" s="611"/>
      <c r="KFK12" s="611"/>
      <c r="KFL12" s="611"/>
      <c r="KFM12" s="611"/>
      <c r="KFN12" s="611"/>
      <c r="KFO12" s="611"/>
      <c r="KFP12" s="611"/>
      <c r="KFQ12" s="611"/>
      <c r="KFR12" s="611"/>
      <c r="KFS12" s="611"/>
      <c r="KFT12" s="611"/>
      <c r="KFU12" s="611"/>
      <c r="KFV12" s="611"/>
      <c r="KFW12" s="611"/>
      <c r="KFX12" s="611"/>
      <c r="KFY12" s="611"/>
      <c r="KFZ12" s="611"/>
      <c r="KGA12" s="611"/>
      <c r="KGB12" s="611"/>
      <c r="KGC12" s="611"/>
      <c r="KGD12" s="611"/>
      <c r="KGE12" s="611"/>
      <c r="KGF12" s="611"/>
      <c r="KGG12" s="611"/>
      <c r="KGH12" s="611"/>
      <c r="KGI12" s="611"/>
      <c r="KGJ12" s="611"/>
      <c r="KGK12" s="611"/>
      <c r="KGL12" s="611"/>
      <c r="KGM12" s="611"/>
      <c r="KGN12" s="611"/>
      <c r="KGO12" s="611"/>
      <c r="KGP12" s="611"/>
      <c r="KGQ12" s="611"/>
      <c r="KGR12" s="611"/>
      <c r="KGS12" s="611"/>
      <c r="KGT12" s="611"/>
      <c r="KGU12" s="611"/>
      <c r="KGV12" s="611"/>
      <c r="KGW12" s="611"/>
      <c r="KGX12" s="611"/>
      <c r="KGY12" s="611"/>
      <c r="KGZ12" s="611"/>
      <c r="KHA12" s="611"/>
      <c r="KHB12" s="611"/>
      <c r="KHC12" s="611"/>
      <c r="KHD12" s="611"/>
      <c r="KHE12" s="611"/>
      <c r="KHF12" s="611"/>
      <c r="KHG12" s="611"/>
      <c r="KHH12" s="611"/>
      <c r="KHI12" s="611"/>
      <c r="KHJ12" s="611"/>
      <c r="KHK12" s="611"/>
      <c r="KHL12" s="611"/>
      <c r="KHM12" s="611"/>
      <c r="KHN12" s="611"/>
      <c r="KHO12" s="611"/>
      <c r="KHP12" s="611"/>
      <c r="KHQ12" s="611"/>
      <c r="KHR12" s="611"/>
      <c r="KHS12" s="611"/>
      <c r="KHT12" s="611"/>
      <c r="KHU12" s="611"/>
      <c r="KHV12" s="611"/>
      <c r="KHW12" s="611"/>
      <c r="KHX12" s="611"/>
      <c r="KHY12" s="611"/>
      <c r="KHZ12" s="611"/>
      <c r="KIA12" s="611"/>
      <c r="KIB12" s="611"/>
      <c r="KIC12" s="611"/>
      <c r="KID12" s="611"/>
      <c r="KIE12" s="611"/>
      <c r="KIF12" s="611"/>
      <c r="KIG12" s="611"/>
      <c r="KIH12" s="611"/>
      <c r="KII12" s="611"/>
      <c r="KIJ12" s="611"/>
      <c r="KIK12" s="611"/>
      <c r="KIL12" s="611"/>
      <c r="KIM12" s="611"/>
      <c r="KIN12" s="611"/>
      <c r="KIO12" s="611"/>
      <c r="KIP12" s="611"/>
      <c r="KIQ12" s="611"/>
      <c r="KIR12" s="611"/>
      <c r="KIS12" s="611"/>
      <c r="KIT12" s="611"/>
      <c r="KIU12" s="611"/>
      <c r="KIV12" s="611"/>
      <c r="KIW12" s="611"/>
      <c r="KIX12" s="611"/>
      <c r="KIY12" s="611"/>
      <c r="KIZ12" s="611"/>
      <c r="KJA12" s="611"/>
      <c r="KJB12" s="611"/>
      <c r="KJC12" s="611"/>
      <c r="KJD12" s="611"/>
      <c r="KJE12" s="611"/>
      <c r="KJF12" s="611"/>
      <c r="KJG12" s="611"/>
      <c r="KJH12" s="611"/>
      <c r="KJI12" s="611"/>
      <c r="KJJ12" s="611"/>
      <c r="KJK12" s="611"/>
      <c r="KJL12" s="611"/>
      <c r="KJM12" s="611"/>
      <c r="KJN12" s="611"/>
      <c r="KJO12" s="611"/>
      <c r="KJP12" s="611"/>
      <c r="KJQ12" s="611"/>
      <c r="KJR12" s="611"/>
      <c r="KJS12" s="611"/>
      <c r="KJT12" s="611"/>
      <c r="KJU12" s="611"/>
      <c r="KJV12" s="611"/>
      <c r="KJW12" s="611"/>
      <c r="KJX12" s="611"/>
      <c r="KJY12" s="611"/>
      <c r="KJZ12" s="611"/>
      <c r="KKA12" s="611"/>
      <c r="KKB12" s="611"/>
      <c r="KKC12" s="611"/>
      <c r="KKD12" s="611"/>
      <c r="KKE12" s="611"/>
      <c r="KKF12" s="611"/>
      <c r="KKG12" s="611"/>
      <c r="KKH12" s="611"/>
      <c r="KKI12" s="611"/>
      <c r="KKJ12" s="611"/>
      <c r="KKK12" s="611"/>
      <c r="KKL12" s="611"/>
      <c r="KKM12" s="611"/>
      <c r="KKN12" s="611"/>
      <c r="KKO12" s="611"/>
      <c r="KKP12" s="611"/>
      <c r="KKQ12" s="611"/>
      <c r="KKR12" s="611"/>
      <c r="KKS12" s="611"/>
      <c r="KKT12" s="611"/>
      <c r="KKU12" s="611"/>
      <c r="KKV12" s="611"/>
      <c r="KKW12" s="611"/>
      <c r="KKX12" s="611"/>
      <c r="KKY12" s="611"/>
      <c r="KKZ12" s="611"/>
      <c r="KLA12" s="611"/>
      <c r="KLB12" s="611"/>
      <c r="KLC12" s="611"/>
      <c r="KLD12" s="611"/>
      <c r="KLE12" s="611"/>
      <c r="KLF12" s="611"/>
      <c r="KLG12" s="611"/>
      <c r="KLH12" s="611"/>
      <c r="KLI12" s="611"/>
      <c r="KLJ12" s="611"/>
      <c r="KLK12" s="611"/>
      <c r="KLL12" s="611"/>
      <c r="KLM12" s="611"/>
      <c r="KLN12" s="611"/>
      <c r="KLO12" s="611"/>
      <c r="KLP12" s="611"/>
      <c r="KLQ12" s="611"/>
      <c r="KLR12" s="611"/>
      <c r="KLS12" s="611"/>
      <c r="KLT12" s="611"/>
      <c r="KLU12" s="611"/>
      <c r="KLV12" s="611"/>
      <c r="KLW12" s="611"/>
      <c r="KLX12" s="611"/>
      <c r="KLY12" s="611"/>
      <c r="KLZ12" s="611"/>
      <c r="KMA12" s="611"/>
      <c r="KMB12" s="611"/>
      <c r="KMC12" s="611"/>
      <c r="KMD12" s="611"/>
      <c r="KME12" s="611"/>
      <c r="KMF12" s="611"/>
      <c r="KMG12" s="611"/>
      <c r="KMH12" s="611"/>
      <c r="KMI12" s="611"/>
      <c r="KMJ12" s="611"/>
      <c r="KMK12" s="611"/>
      <c r="KML12" s="611"/>
      <c r="KMM12" s="611"/>
      <c r="KMN12" s="611"/>
      <c r="KMO12" s="611"/>
      <c r="KMP12" s="611"/>
      <c r="KMQ12" s="611"/>
      <c r="KMR12" s="611"/>
      <c r="KMS12" s="611"/>
      <c r="KMT12" s="611"/>
      <c r="KMU12" s="611"/>
      <c r="KMV12" s="611"/>
      <c r="KMW12" s="611"/>
      <c r="KMX12" s="611"/>
      <c r="KMY12" s="611"/>
      <c r="KMZ12" s="611"/>
      <c r="KNA12" s="611"/>
      <c r="KNB12" s="611"/>
      <c r="KNC12" s="611"/>
      <c r="KND12" s="611"/>
      <c r="KNE12" s="611"/>
      <c r="KNF12" s="611"/>
      <c r="KNG12" s="611"/>
      <c r="KNH12" s="611"/>
      <c r="KNI12" s="611"/>
      <c r="KNJ12" s="611"/>
      <c r="KNK12" s="611"/>
      <c r="KNL12" s="611"/>
      <c r="KNM12" s="611"/>
      <c r="KNN12" s="611"/>
      <c r="KNO12" s="611"/>
      <c r="KNP12" s="611"/>
      <c r="KNQ12" s="611"/>
      <c r="KNR12" s="611"/>
      <c r="KNS12" s="611"/>
      <c r="KNT12" s="611"/>
      <c r="KNU12" s="611"/>
      <c r="KNV12" s="611"/>
      <c r="KNW12" s="611"/>
      <c r="KNX12" s="611"/>
      <c r="KNY12" s="611"/>
      <c r="KNZ12" s="611"/>
      <c r="KOA12" s="611"/>
      <c r="KOB12" s="611"/>
      <c r="KOC12" s="611"/>
      <c r="KOD12" s="611"/>
      <c r="KOE12" s="611"/>
      <c r="KOF12" s="611"/>
      <c r="KOG12" s="611"/>
      <c r="KOH12" s="611"/>
      <c r="KOI12" s="611"/>
      <c r="KOJ12" s="611"/>
      <c r="KOK12" s="611"/>
      <c r="KOL12" s="611"/>
      <c r="KOM12" s="611"/>
      <c r="KON12" s="611"/>
      <c r="KOO12" s="611"/>
      <c r="KOP12" s="611"/>
      <c r="KOQ12" s="611"/>
      <c r="KOR12" s="611"/>
      <c r="KOS12" s="611"/>
      <c r="KOT12" s="611"/>
      <c r="KOU12" s="611"/>
      <c r="KOV12" s="611"/>
      <c r="KOW12" s="611"/>
      <c r="KOX12" s="611"/>
      <c r="KOY12" s="611"/>
      <c r="KOZ12" s="611"/>
      <c r="KPA12" s="611"/>
      <c r="KPB12" s="611"/>
      <c r="KPC12" s="611"/>
      <c r="KPD12" s="611"/>
      <c r="KPE12" s="611"/>
      <c r="KPF12" s="611"/>
      <c r="KPG12" s="611"/>
      <c r="KPH12" s="611"/>
      <c r="KPI12" s="611"/>
      <c r="KPJ12" s="611"/>
      <c r="KPK12" s="611"/>
      <c r="KPL12" s="611"/>
      <c r="KPM12" s="611"/>
      <c r="KPN12" s="611"/>
      <c r="KPO12" s="611"/>
      <c r="KPP12" s="611"/>
      <c r="KPQ12" s="611"/>
      <c r="KPR12" s="611"/>
      <c r="KPS12" s="611"/>
      <c r="KPT12" s="611"/>
      <c r="KPU12" s="611"/>
      <c r="KPV12" s="611"/>
      <c r="KPW12" s="611"/>
      <c r="KPX12" s="611"/>
      <c r="KPY12" s="611"/>
      <c r="KPZ12" s="611"/>
      <c r="KQA12" s="611"/>
      <c r="KQB12" s="611"/>
      <c r="KQC12" s="611"/>
      <c r="KQD12" s="611"/>
      <c r="KQE12" s="611"/>
      <c r="KQF12" s="611"/>
      <c r="KQG12" s="611"/>
      <c r="KQH12" s="611"/>
      <c r="KQI12" s="611"/>
      <c r="KQJ12" s="611"/>
      <c r="KQK12" s="611"/>
      <c r="KQL12" s="611"/>
      <c r="KQM12" s="611"/>
      <c r="KQN12" s="611"/>
      <c r="KQO12" s="611"/>
      <c r="KQP12" s="611"/>
      <c r="KQQ12" s="611"/>
      <c r="KQR12" s="611"/>
      <c r="KQS12" s="611"/>
      <c r="KQT12" s="611"/>
      <c r="KQU12" s="611"/>
      <c r="KQV12" s="611"/>
      <c r="KQW12" s="611"/>
      <c r="KQX12" s="611"/>
      <c r="KQY12" s="611"/>
      <c r="KQZ12" s="611"/>
      <c r="KRA12" s="611"/>
      <c r="KRB12" s="611"/>
      <c r="KRC12" s="611"/>
      <c r="KRD12" s="611"/>
      <c r="KRE12" s="611"/>
      <c r="KRF12" s="611"/>
      <c r="KRG12" s="611"/>
      <c r="KRH12" s="611"/>
      <c r="KRI12" s="611"/>
      <c r="KRJ12" s="611"/>
      <c r="KRK12" s="611"/>
      <c r="KRL12" s="611"/>
      <c r="KRM12" s="611"/>
      <c r="KRN12" s="611"/>
      <c r="KRO12" s="611"/>
      <c r="KRP12" s="611"/>
      <c r="KRQ12" s="611"/>
      <c r="KRR12" s="611"/>
      <c r="KRS12" s="611"/>
      <c r="KRT12" s="611"/>
      <c r="KRU12" s="611"/>
      <c r="KRV12" s="611"/>
      <c r="KRW12" s="611"/>
      <c r="KRX12" s="611"/>
      <c r="KRY12" s="611"/>
      <c r="KRZ12" s="611"/>
      <c r="KSA12" s="611"/>
      <c r="KSB12" s="611"/>
      <c r="KSC12" s="611"/>
      <c r="KSD12" s="611"/>
      <c r="KSE12" s="611"/>
      <c r="KSF12" s="611"/>
      <c r="KSG12" s="611"/>
      <c r="KSH12" s="611"/>
      <c r="KSI12" s="611"/>
      <c r="KSJ12" s="611"/>
      <c r="KSK12" s="611"/>
      <c r="KSL12" s="611"/>
      <c r="KSM12" s="611"/>
      <c r="KSN12" s="611"/>
      <c r="KSO12" s="611"/>
      <c r="KSP12" s="611"/>
      <c r="KSQ12" s="611"/>
      <c r="KSR12" s="611"/>
      <c r="KSS12" s="611"/>
      <c r="KST12" s="611"/>
      <c r="KSU12" s="611"/>
      <c r="KSV12" s="611"/>
      <c r="KSW12" s="611"/>
      <c r="KSX12" s="611"/>
      <c r="KSY12" s="611"/>
      <c r="KSZ12" s="611"/>
      <c r="KTA12" s="611"/>
      <c r="KTB12" s="611"/>
      <c r="KTC12" s="611"/>
      <c r="KTD12" s="611"/>
      <c r="KTE12" s="611"/>
      <c r="KTF12" s="611"/>
      <c r="KTG12" s="611"/>
      <c r="KTH12" s="611"/>
      <c r="KTI12" s="611"/>
      <c r="KTJ12" s="611"/>
      <c r="KTK12" s="611"/>
      <c r="KTL12" s="611"/>
      <c r="KTM12" s="611"/>
      <c r="KTN12" s="611"/>
      <c r="KTO12" s="611"/>
      <c r="KTP12" s="611"/>
      <c r="KTQ12" s="611"/>
      <c r="KTR12" s="611"/>
      <c r="KTS12" s="611"/>
      <c r="KTT12" s="611"/>
      <c r="KTU12" s="611"/>
      <c r="KTV12" s="611"/>
      <c r="KTW12" s="611"/>
      <c r="KTX12" s="611"/>
      <c r="KTY12" s="611"/>
      <c r="KTZ12" s="611"/>
      <c r="KUA12" s="611"/>
      <c r="KUB12" s="611"/>
      <c r="KUC12" s="611"/>
      <c r="KUD12" s="611"/>
      <c r="KUE12" s="611"/>
      <c r="KUF12" s="611"/>
      <c r="KUG12" s="611"/>
      <c r="KUH12" s="611"/>
      <c r="KUI12" s="611"/>
      <c r="KUJ12" s="611"/>
      <c r="KUK12" s="611"/>
      <c r="KUL12" s="611"/>
      <c r="KUM12" s="611"/>
      <c r="KUN12" s="611"/>
      <c r="KUO12" s="611"/>
      <c r="KUP12" s="611"/>
      <c r="KUQ12" s="611"/>
      <c r="KUR12" s="611"/>
      <c r="KUS12" s="611"/>
      <c r="KUT12" s="611"/>
      <c r="KUU12" s="611"/>
      <c r="KUV12" s="611"/>
      <c r="KUW12" s="611"/>
      <c r="KUX12" s="611"/>
      <c r="KUY12" s="611"/>
      <c r="KUZ12" s="611"/>
      <c r="KVA12" s="611"/>
      <c r="KVB12" s="611"/>
      <c r="KVC12" s="611"/>
      <c r="KVD12" s="611"/>
      <c r="KVE12" s="611"/>
      <c r="KVF12" s="611"/>
      <c r="KVG12" s="611"/>
      <c r="KVH12" s="611"/>
      <c r="KVI12" s="611"/>
      <c r="KVJ12" s="611"/>
      <c r="KVK12" s="611"/>
      <c r="KVL12" s="611"/>
      <c r="KVM12" s="611"/>
      <c r="KVN12" s="611"/>
      <c r="KVO12" s="611"/>
      <c r="KVP12" s="611"/>
      <c r="KVQ12" s="611"/>
      <c r="KVR12" s="611"/>
      <c r="KVS12" s="611"/>
      <c r="KVT12" s="611"/>
      <c r="KVU12" s="611"/>
      <c r="KVV12" s="611"/>
      <c r="KVW12" s="611"/>
      <c r="KVX12" s="611"/>
      <c r="KVY12" s="611"/>
      <c r="KVZ12" s="611"/>
      <c r="KWA12" s="611"/>
      <c r="KWB12" s="611"/>
      <c r="KWC12" s="611"/>
      <c r="KWD12" s="611"/>
      <c r="KWE12" s="611"/>
      <c r="KWF12" s="611"/>
      <c r="KWG12" s="611"/>
      <c r="KWH12" s="611"/>
      <c r="KWI12" s="611"/>
      <c r="KWJ12" s="611"/>
      <c r="KWK12" s="611"/>
      <c r="KWL12" s="611"/>
      <c r="KWM12" s="611"/>
      <c r="KWN12" s="611"/>
      <c r="KWO12" s="611"/>
      <c r="KWP12" s="611"/>
      <c r="KWQ12" s="611"/>
      <c r="KWR12" s="611"/>
      <c r="KWS12" s="611"/>
      <c r="KWT12" s="611"/>
      <c r="KWU12" s="611"/>
      <c r="KWV12" s="611"/>
      <c r="KWW12" s="611"/>
      <c r="KWX12" s="611"/>
      <c r="KWY12" s="611"/>
      <c r="KWZ12" s="611"/>
      <c r="KXA12" s="611"/>
      <c r="KXB12" s="611"/>
      <c r="KXC12" s="611"/>
      <c r="KXD12" s="611"/>
      <c r="KXE12" s="611"/>
      <c r="KXF12" s="611"/>
      <c r="KXG12" s="611"/>
      <c r="KXH12" s="611"/>
      <c r="KXI12" s="611"/>
      <c r="KXJ12" s="611"/>
      <c r="KXK12" s="611"/>
      <c r="KXL12" s="611"/>
      <c r="KXM12" s="611"/>
      <c r="KXN12" s="611"/>
      <c r="KXO12" s="611"/>
      <c r="KXP12" s="611"/>
      <c r="KXQ12" s="611"/>
      <c r="KXR12" s="611"/>
      <c r="KXS12" s="611"/>
      <c r="KXT12" s="611"/>
      <c r="KXU12" s="611"/>
      <c r="KXV12" s="611"/>
      <c r="KXW12" s="611"/>
      <c r="KXX12" s="611"/>
      <c r="KXY12" s="611"/>
      <c r="KXZ12" s="611"/>
      <c r="KYA12" s="611"/>
      <c r="KYB12" s="611"/>
      <c r="KYC12" s="611"/>
      <c r="KYD12" s="611"/>
      <c r="KYE12" s="611"/>
      <c r="KYF12" s="611"/>
      <c r="KYG12" s="611"/>
      <c r="KYH12" s="611"/>
      <c r="KYI12" s="611"/>
      <c r="KYJ12" s="611"/>
      <c r="KYK12" s="611"/>
      <c r="KYL12" s="611"/>
      <c r="KYM12" s="611"/>
      <c r="KYN12" s="611"/>
      <c r="KYO12" s="611"/>
      <c r="KYP12" s="611"/>
      <c r="KYQ12" s="611"/>
      <c r="KYR12" s="611"/>
      <c r="KYS12" s="611"/>
      <c r="KYT12" s="611"/>
      <c r="KYU12" s="611"/>
      <c r="KYV12" s="611"/>
      <c r="KYW12" s="611"/>
      <c r="KYX12" s="611"/>
      <c r="KYY12" s="611"/>
      <c r="KYZ12" s="611"/>
      <c r="KZA12" s="611"/>
      <c r="KZB12" s="611"/>
      <c r="KZC12" s="611"/>
      <c r="KZD12" s="611"/>
      <c r="KZE12" s="611"/>
      <c r="KZF12" s="611"/>
      <c r="KZG12" s="611"/>
      <c r="KZH12" s="611"/>
      <c r="KZI12" s="611"/>
      <c r="KZJ12" s="611"/>
      <c r="KZK12" s="611"/>
      <c r="KZL12" s="611"/>
      <c r="KZM12" s="611"/>
      <c r="KZN12" s="611"/>
      <c r="KZO12" s="611"/>
      <c r="KZP12" s="611"/>
      <c r="KZQ12" s="611"/>
      <c r="KZR12" s="611"/>
      <c r="KZS12" s="611"/>
      <c r="KZT12" s="611"/>
      <c r="KZU12" s="611"/>
      <c r="KZV12" s="611"/>
      <c r="KZW12" s="611"/>
      <c r="KZX12" s="611"/>
      <c r="KZY12" s="611"/>
      <c r="KZZ12" s="611"/>
      <c r="LAA12" s="611"/>
      <c r="LAB12" s="611"/>
      <c r="LAC12" s="611"/>
      <c r="LAD12" s="611"/>
      <c r="LAE12" s="611"/>
      <c r="LAF12" s="611"/>
      <c r="LAG12" s="611"/>
      <c r="LAH12" s="611"/>
      <c r="LAI12" s="611"/>
      <c r="LAJ12" s="611"/>
      <c r="LAK12" s="611"/>
      <c r="LAL12" s="611"/>
      <c r="LAM12" s="611"/>
      <c r="LAN12" s="611"/>
      <c r="LAO12" s="611"/>
      <c r="LAP12" s="611"/>
      <c r="LAQ12" s="611"/>
      <c r="LAR12" s="611"/>
      <c r="LAS12" s="611"/>
      <c r="LAT12" s="611"/>
      <c r="LAU12" s="611"/>
      <c r="LAV12" s="611"/>
      <c r="LAW12" s="611"/>
      <c r="LAX12" s="611"/>
      <c r="LAY12" s="611"/>
      <c r="LAZ12" s="611"/>
      <c r="LBA12" s="611"/>
      <c r="LBB12" s="611"/>
      <c r="LBC12" s="611"/>
      <c r="LBD12" s="611"/>
      <c r="LBE12" s="611"/>
      <c r="LBF12" s="611"/>
      <c r="LBG12" s="611"/>
      <c r="LBH12" s="611"/>
      <c r="LBI12" s="611"/>
      <c r="LBJ12" s="611"/>
      <c r="LBK12" s="611"/>
      <c r="LBL12" s="611"/>
      <c r="LBM12" s="611"/>
      <c r="LBN12" s="611"/>
      <c r="LBO12" s="611"/>
      <c r="LBP12" s="611"/>
      <c r="LBQ12" s="611"/>
      <c r="LBR12" s="611"/>
      <c r="LBS12" s="611"/>
      <c r="LBT12" s="611"/>
      <c r="LBU12" s="611"/>
      <c r="LBV12" s="611"/>
      <c r="LBW12" s="611"/>
      <c r="LBX12" s="611"/>
      <c r="LBY12" s="611"/>
      <c r="LBZ12" s="611"/>
      <c r="LCA12" s="611"/>
      <c r="LCB12" s="611"/>
      <c r="LCC12" s="611"/>
      <c r="LCD12" s="611"/>
      <c r="LCE12" s="611"/>
      <c r="LCF12" s="611"/>
      <c r="LCG12" s="611"/>
      <c r="LCH12" s="611"/>
      <c r="LCI12" s="611"/>
      <c r="LCJ12" s="611"/>
      <c r="LCK12" s="611"/>
      <c r="LCL12" s="611"/>
      <c r="LCM12" s="611"/>
      <c r="LCN12" s="611"/>
      <c r="LCO12" s="611"/>
      <c r="LCP12" s="611"/>
      <c r="LCQ12" s="611"/>
      <c r="LCR12" s="611"/>
      <c r="LCS12" s="611"/>
      <c r="LCT12" s="611"/>
      <c r="LCU12" s="611"/>
      <c r="LCV12" s="611"/>
      <c r="LCW12" s="611"/>
      <c r="LCX12" s="611"/>
      <c r="LCY12" s="611"/>
      <c r="LCZ12" s="611"/>
      <c r="LDA12" s="611"/>
      <c r="LDB12" s="611"/>
      <c r="LDC12" s="611"/>
      <c r="LDD12" s="611"/>
      <c r="LDE12" s="611"/>
      <c r="LDF12" s="611"/>
      <c r="LDG12" s="611"/>
      <c r="LDH12" s="611"/>
      <c r="LDI12" s="611"/>
      <c r="LDJ12" s="611"/>
      <c r="LDK12" s="611"/>
      <c r="LDL12" s="611"/>
      <c r="LDM12" s="611"/>
      <c r="LDN12" s="611"/>
      <c r="LDO12" s="611"/>
      <c r="LDP12" s="611"/>
      <c r="LDQ12" s="611"/>
      <c r="LDR12" s="611"/>
      <c r="LDS12" s="611"/>
      <c r="LDT12" s="611"/>
      <c r="LDU12" s="611"/>
      <c r="LDV12" s="611"/>
      <c r="LDW12" s="611"/>
      <c r="LDX12" s="611"/>
      <c r="LDY12" s="611"/>
      <c r="LDZ12" s="611"/>
      <c r="LEA12" s="611"/>
      <c r="LEB12" s="611"/>
      <c r="LEC12" s="611"/>
      <c r="LED12" s="611"/>
      <c r="LEE12" s="611"/>
      <c r="LEF12" s="611"/>
      <c r="LEG12" s="611"/>
      <c r="LEH12" s="611"/>
      <c r="LEI12" s="611"/>
      <c r="LEJ12" s="611"/>
      <c r="LEK12" s="611"/>
      <c r="LEL12" s="611"/>
      <c r="LEM12" s="611"/>
      <c r="LEN12" s="611"/>
      <c r="LEO12" s="611"/>
      <c r="LEP12" s="611"/>
      <c r="LEQ12" s="611"/>
      <c r="LER12" s="611"/>
      <c r="LES12" s="611"/>
      <c r="LET12" s="611"/>
      <c r="LEU12" s="611"/>
      <c r="LEV12" s="611"/>
      <c r="LEW12" s="611"/>
      <c r="LEX12" s="611"/>
      <c r="LEY12" s="611"/>
      <c r="LEZ12" s="611"/>
      <c r="LFA12" s="611"/>
      <c r="LFB12" s="611"/>
      <c r="LFC12" s="611"/>
      <c r="LFD12" s="611"/>
      <c r="LFE12" s="611"/>
      <c r="LFF12" s="611"/>
      <c r="LFG12" s="611"/>
      <c r="LFH12" s="611"/>
      <c r="LFI12" s="611"/>
      <c r="LFJ12" s="611"/>
      <c r="LFK12" s="611"/>
      <c r="LFL12" s="611"/>
      <c r="LFM12" s="611"/>
      <c r="LFN12" s="611"/>
      <c r="LFO12" s="611"/>
      <c r="LFP12" s="611"/>
      <c r="LFQ12" s="611"/>
      <c r="LFR12" s="611"/>
      <c r="LFS12" s="611"/>
      <c r="LFT12" s="611"/>
      <c r="LFU12" s="611"/>
      <c r="LFV12" s="611"/>
      <c r="LFW12" s="611"/>
      <c r="LFX12" s="611"/>
      <c r="LFY12" s="611"/>
      <c r="LFZ12" s="611"/>
      <c r="LGA12" s="611"/>
      <c r="LGB12" s="611"/>
      <c r="LGC12" s="611"/>
      <c r="LGD12" s="611"/>
      <c r="LGE12" s="611"/>
      <c r="LGF12" s="611"/>
      <c r="LGG12" s="611"/>
      <c r="LGH12" s="611"/>
      <c r="LGI12" s="611"/>
      <c r="LGJ12" s="611"/>
      <c r="LGK12" s="611"/>
      <c r="LGL12" s="611"/>
      <c r="LGM12" s="611"/>
      <c r="LGN12" s="611"/>
      <c r="LGO12" s="611"/>
      <c r="LGP12" s="611"/>
      <c r="LGQ12" s="611"/>
      <c r="LGR12" s="611"/>
      <c r="LGS12" s="611"/>
      <c r="LGT12" s="611"/>
      <c r="LGU12" s="611"/>
      <c r="LGV12" s="611"/>
      <c r="LGW12" s="611"/>
      <c r="LGX12" s="611"/>
      <c r="LGY12" s="611"/>
      <c r="LGZ12" s="611"/>
      <c r="LHA12" s="611"/>
      <c r="LHB12" s="611"/>
      <c r="LHC12" s="611"/>
      <c r="LHD12" s="611"/>
      <c r="LHE12" s="611"/>
      <c r="LHF12" s="611"/>
      <c r="LHG12" s="611"/>
      <c r="LHH12" s="611"/>
      <c r="LHI12" s="611"/>
      <c r="LHJ12" s="611"/>
      <c r="LHK12" s="611"/>
      <c r="LHL12" s="611"/>
      <c r="LHM12" s="611"/>
      <c r="LHN12" s="611"/>
      <c r="LHO12" s="611"/>
      <c r="LHP12" s="611"/>
      <c r="LHQ12" s="611"/>
      <c r="LHR12" s="611"/>
      <c r="LHS12" s="611"/>
      <c r="LHT12" s="611"/>
      <c r="LHU12" s="611"/>
      <c r="LHV12" s="611"/>
      <c r="LHW12" s="611"/>
      <c r="LHX12" s="611"/>
      <c r="LHY12" s="611"/>
      <c r="LHZ12" s="611"/>
      <c r="LIA12" s="611"/>
      <c r="LIB12" s="611"/>
      <c r="LIC12" s="611"/>
      <c r="LID12" s="611"/>
      <c r="LIE12" s="611"/>
      <c r="LIF12" s="611"/>
      <c r="LIG12" s="611"/>
      <c r="LIH12" s="611"/>
      <c r="LII12" s="611"/>
      <c r="LIJ12" s="611"/>
      <c r="LIK12" s="611"/>
      <c r="LIL12" s="611"/>
      <c r="LIM12" s="611"/>
      <c r="LIN12" s="611"/>
      <c r="LIO12" s="611"/>
      <c r="LIP12" s="611"/>
      <c r="LIQ12" s="611"/>
      <c r="LIR12" s="611"/>
      <c r="LIS12" s="611"/>
      <c r="LIT12" s="611"/>
      <c r="LIU12" s="611"/>
      <c r="LIV12" s="611"/>
      <c r="LIW12" s="611"/>
      <c r="LIX12" s="611"/>
      <c r="LIY12" s="611"/>
      <c r="LIZ12" s="611"/>
      <c r="LJA12" s="611"/>
      <c r="LJB12" s="611"/>
      <c r="LJC12" s="611"/>
      <c r="LJD12" s="611"/>
      <c r="LJE12" s="611"/>
      <c r="LJF12" s="611"/>
      <c r="LJG12" s="611"/>
      <c r="LJH12" s="611"/>
      <c r="LJI12" s="611"/>
      <c r="LJJ12" s="611"/>
      <c r="LJK12" s="611"/>
      <c r="LJL12" s="611"/>
      <c r="LJM12" s="611"/>
      <c r="LJN12" s="611"/>
      <c r="LJO12" s="611"/>
      <c r="LJP12" s="611"/>
      <c r="LJQ12" s="611"/>
      <c r="LJR12" s="611"/>
      <c r="LJS12" s="611"/>
      <c r="LJT12" s="611"/>
      <c r="LJU12" s="611"/>
      <c r="LJV12" s="611"/>
      <c r="LJW12" s="611"/>
      <c r="LJX12" s="611"/>
      <c r="LJY12" s="611"/>
      <c r="LJZ12" s="611"/>
      <c r="LKA12" s="611"/>
      <c r="LKB12" s="611"/>
      <c r="LKC12" s="611"/>
      <c r="LKD12" s="611"/>
      <c r="LKE12" s="611"/>
      <c r="LKF12" s="611"/>
      <c r="LKG12" s="611"/>
      <c r="LKH12" s="611"/>
      <c r="LKI12" s="611"/>
      <c r="LKJ12" s="611"/>
      <c r="LKK12" s="611"/>
      <c r="LKL12" s="611"/>
      <c r="LKM12" s="611"/>
      <c r="LKN12" s="611"/>
      <c r="LKO12" s="611"/>
      <c r="LKP12" s="611"/>
      <c r="LKQ12" s="611"/>
      <c r="LKR12" s="611"/>
      <c r="LKS12" s="611"/>
      <c r="LKT12" s="611"/>
      <c r="LKU12" s="611"/>
      <c r="LKV12" s="611"/>
      <c r="LKW12" s="611"/>
      <c r="LKX12" s="611"/>
      <c r="LKY12" s="611"/>
      <c r="LKZ12" s="611"/>
      <c r="LLA12" s="611"/>
      <c r="LLB12" s="611"/>
      <c r="LLC12" s="611"/>
      <c r="LLD12" s="611"/>
      <c r="LLE12" s="611"/>
      <c r="LLF12" s="611"/>
      <c r="LLG12" s="611"/>
      <c r="LLH12" s="611"/>
      <c r="LLI12" s="611"/>
      <c r="LLJ12" s="611"/>
      <c r="LLK12" s="611"/>
      <c r="LLL12" s="611"/>
      <c r="LLM12" s="611"/>
      <c r="LLN12" s="611"/>
      <c r="LLO12" s="611"/>
      <c r="LLP12" s="611"/>
      <c r="LLQ12" s="611"/>
      <c r="LLR12" s="611"/>
      <c r="LLS12" s="611"/>
      <c r="LLT12" s="611"/>
      <c r="LLU12" s="611"/>
      <c r="LLV12" s="611"/>
      <c r="LLW12" s="611"/>
      <c r="LLX12" s="611"/>
      <c r="LLY12" s="611"/>
      <c r="LLZ12" s="611"/>
      <c r="LMA12" s="611"/>
      <c r="LMB12" s="611"/>
      <c r="LMC12" s="611"/>
      <c r="LMD12" s="611"/>
      <c r="LME12" s="611"/>
      <c r="LMF12" s="611"/>
      <c r="LMG12" s="611"/>
      <c r="LMH12" s="611"/>
      <c r="LMI12" s="611"/>
      <c r="LMJ12" s="611"/>
      <c r="LMK12" s="611"/>
      <c r="LML12" s="611"/>
      <c r="LMM12" s="611"/>
      <c r="LMN12" s="611"/>
      <c r="LMO12" s="611"/>
      <c r="LMP12" s="611"/>
      <c r="LMQ12" s="611"/>
      <c r="LMR12" s="611"/>
      <c r="LMS12" s="611"/>
      <c r="LMT12" s="611"/>
      <c r="LMU12" s="611"/>
      <c r="LMV12" s="611"/>
      <c r="LMW12" s="611"/>
      <c r="LMX12" s="611"/>
      <c r="LMY12" s="611"/>
      <c r="LMZ12" s="611"/>
      <c r="LNA12" s="611"/>
      <c r="LNB12" s="611"/>
      <c r="LNC12" s="611"/>
      <c r="LND12" s="611"/>
      <c r="LNE12" s="611"/>
      <c r="LNF12" s="611"/>
      <c r="LNG12" s="611"/>
      <c r="LNH12" s="611"/>
      <c r="LNI12" s="611"/>
      <c r="LNJ12" s="611"/>
      <c r="LNK12" s="611"/>
      <c r="LNL12" s="611"/>
      <c r="LNM12" s="611"/>
      <c r="LNN12" s="611"/>
      <c r="LNO12" s="611"/>
      <c r="LNP12" s="611"/>
      <c r="LNQ12" s="611"/>
      <c r="LNR12" s="611"/>
      <c r="LNS12" s="611"/>
      <c r="LNT12" s="611"/>
      <c r="LNU12" s="611"/>
      <c r="LNV12" s="611"/>
      <c r="LNW12" s="611"/>
      <c r="LNX12" s="611"/>
      <c r="LNY12" s="611"/>
      <c r="LNZ12" s="611"/>
      <c r="LOA12" s="611"/>
      <c r="LOB12" s="611"/>
      <c r="LOC12" s="611"/>
      <c r="LOD12" s="611"/>
      <c r="LOE12" s="611"/>
      <c r="LOF12" s="611"/>
      <c r="LOG12" s="611"/>
      <c r="LOH12" s="611"/>
      <c r="LOI12" s="611"/>
      <c r="LOJ12" s="611"/>
      <c r="LOK12" s="611"/>
      <c r="LOL12" s="611"/>
      <c r="LOM12" s="611"/>
      <c r="LON12" s="611"/>
      <c r="LOO12" s="611"/>
      <c r="LOP12" s="611"/>
      <c r="LOQ12" s="611"/>
      <c r="LOR12" s="611"/>
      <c r="LOS12" s="611"/>
      <c r="LOT12" s="611"/>
      <c r="LOU12" s="611"/>
      <c r="LOV12" s="611"/>
      <c r="LOW12" s="611"/>
      <c r="LOX12" s="611"/>
      <c r="LOY12" s="611"/>
      <c r="LOZ12" s="611"/>
      <c r="LPA12" s="611"/>
      <c r="LPB12" s="611"/>
      <c r="LPC12" s="611"/>
      <c r="LPD12" s="611"/>
      <c r="LPE12" s="611"/>
      <c r="LPF12" s="611"/>
      <c r="LPG12" s="611"/>
      <c r="LPH12" s="611"/>
      <c r="LPI12" s="611"/>
      <c r="LPJ12" s="611"/>
      <c r="LPK12" s="611"/>
      <c r="LPL12" s="611"/>
      <c r="LPM12" s="611"/>
      <c r="LPN12" s="611"/>
      <c r="LPO12" s="611"/>
      <c r="LPP12" s="611"/>
      <c r="LPQ12" s="611"/>
      <c r="LPR12" s="611"/>
      <c r="LPS12" s="611"/>
      <c r="LPT12" s="611"/>
      <c r="LPU12" s="611"/>
      <c r="LPV12" s="611"/>
      <c r="LPW12" s="611"/>
      <c r="LPX12" s="611"/>
      <c r="LPY12" s="611"/>
      <c r="LPZ12" s="611"/>
      <c r="LQA12" s="611"/>
      <c r="LQB12" s="611"/>
      <c r="LQC12" s="611"/>
      <c r="LQD12" s="611"/>
      <c r="LQE12" s="611"/>
      <c r="LQF12" s="611"/>
      <c r="LQG12" s="611"/>
      <c r="LQH12" s="611"/>
      <c r="LQI12" s="611"/>
      <c r="LQJ12" s="611"/>
      <c r="LQK12" s="611"/>
      <c r="LQL12" s="611"/>
      <c r="LQM12" s="611"/>
      <c r="LQN12" s="611"/>
      <c r="LQO12" s="611"/>
      <c r="LQP12" s="611"/>
      <c r="LQQ12" s="611"/>
      <c r="LQR12" s="611"/>
      <c r="LQS12" s="611"/>
      <c r="LQT12" s="611"/>
      <c r="LQU12" s="611"/>
      <c r="LQV12" s="611"/>
      <c r="LQW12" s="611"/>
      <c r="LQX12" s="611"/>
      <c r="LQY12" s="611"/>
      <c r="LQZ12" s="611"/>
      <c r="LRA12" s="611"/>
      <c r="LRB12" s="611"/>
      <c r="LRC12" s="611"/>
      <c r="LRD12" s="611"/>
      <c r="LRE12" s="611"/>
      <c r="LRF12" s="611"/>
      <c r="LRG12" s="611"/>
      <c r="LRH12" s="611"/>
      <c r="LRI12" s="611"/>
      <c r="LRJ12" s="611"/>
      <c r="LRK12" s="611"/>
      <c r="LRL12" s="611"/>
      <c r="LRM12" s="611"/>
      <c r="LRN12" s="611"/>
      <c r="LRO12" s="611"/>
      <c r="LRP12" s="611"/>
      <c r="LRQ12" s="611"/>
      <c r="LRR12" s="611"/>
      <c r="LRS12" s="611"/>
      <c r="LRT12" s="611"/>
      <c r="LRU12" s="611"/>
      <c r="LRV12" s="611"/>
      <c r="LRW12" s="611"/>
      <c r="LRX12" s="611"/>
      <c r="LRY12" s="611"/>
      <c r="LRZ12" s="611"/>
      <c r="LSA12" s="611"/>
      <c r="LSB12" s="611"/>
      <c r="LSC12" s="611"/>
      <c r="LSD12" s="611"/>
      <c r="LSE12" s="611"/>
      <c r="LSF12" s="611"/>
      <c r="LSG12" s="611"/>
      <c r="LSH12" s="611"/>
      <c r="LSI12" s="611"/>
      <c r="LSJ12" s="611"/>
      <c r="LSK12" s="611"/>
      <c r="LSL12" s="611"/>
      <c r="LSM12" s="611"/>
      <c r="LSN12" s="611"/>
      <c r="LSO12" s="611"/>
      <c r="LSP12" s="611"/>
      <c r="LSQ12" s="611"/>
      <c r="LSR12" s="611"/>
      <c r="LSS12" s="611"/>
      <c r="LST12" s="611"/>
      <c r="LSU12" s="611"/>
      <c r="LSV12" s="611"/>
      <c r="LSW12" s="611"/>
      <c r="LSX12" s="611"/>
      <c r="LSY12" s="611"/>
      <c r="LSZ12" s="611"/>
      <c r="LTA12" s="611"/>
      <c r="LTB12" s="611"/>
      <c r="LTC12" s="611"/>
      <c r="LTD12" s="611"/>
      <c r="LTE12" s="611"/>
      <c r="LTF12" s="611"/>
      <c r="LTG12" s="611"/>
      <c r="LTH12" s="611"/>
      <c r="LTI12" s="611"/>
      <c r="LTJ12" s="611"/>
      <c r="LTK12" s="611"/>
      <c r="LTL12" s="611"/>
      <c r="LTM12" s="611"/>
      <c r="LTN12" s="611"/>
      <c r="LTO12" s="611"/>
      <c r="LTP12" s="611"/>
      <c r="LTQ12" s="611"/>
      <c r="LTR12" s="611"/>
      <c r="LTS12" s="611"/>
      <c r="LTT12" s="611"/>
      <c r="LTU12" s="611"/>
      <c r="LTV12" s="611"/>
      <c r="LTW12" s="611"/>
      <c r="LTX12" s="611"/>
      <c r="LTY12" s="611"/>
      <c r="LTZ12" s="611"/>
      <c r="LUA12" s="611"/>
      <c r="LUB12" s="611"/>
      <c r="LUC12" s="611"/>
      <c r="LUD12" s="611"/>
      <c r="LUE12" s="611"/>
      <c r="LUF12" s="611"/>
      <c r="LUG12" s="611"/>
      <c r="LUH12" s="611"/>
      <c r="LUI12" s="611"/>
      <c r="LUJ12" s="611"/>
      <c r="LUK12" s="611"/>
      <c r="LUL12" s="611"/>
      <c r="LUM12" s="611"/>
      <c r="LUN12" s="611"/>
      <c r="LUO12" s="611"/>
      <c r="LUP12" s="611"/>
      <c r="LUQ12" s="611"/>
      <c r="LUR12" s="611"/>
      <c r="LUS12" s="611"/>
      <c r="LUT12" s="611"/>
      <c r="LUU12" s="611"/>
      <c r="LUV12" s="611"/>
      <c r="LUW12" s="611"/>
      <c r="LUX12" s="611"/>
      <c r="LUY12" s="611"/>
      <c r="LUZ12" s="611"/>
      <c r="LVA12" s="611"/>
      <c r="LVB12" s="611"/>
      <c r="LVC12" s="611"/>
      <c r="LVD12" s="611"/>
      <c r="LVE12" s="611"/>
      <c r="LVF12" s="611"/>
      <c r="LVG12" s="611"/>
      <c r="LVH12" s="611"/>
      <c r="LVI12" s="611"/>
      <c r="LVJ12" s="611"/>
      <c r="LVK12" s="611"/>
      <c r="LVL12" s="611"/>
      <c r="LVM12" s="611"/>
      <c r="LVN12" s="611"/>
      <c r="LVO12" s="611"/>
      <c r="LVP12" s="611"/>
      <c r="LVQ12" s="611"/>
      <c r="LVR12" s="611"/>
      <c r="LVS12" s="611"/>
      <c r="LVT12" s="611"/>
      <c r="LVU12" s="611"/>
      <c r="LVV12" s="611"/>
      <c r="LVW12" s="611"/>
      <c r="LVX12" s="611"/>
      <c r="LVY12" s="611"/>
      <c r="LVZ12" s="611"/>
      <c r="LWA12" s="611"/>
      <c r="LWB12" s="611"/>
      <c r="LWC12" s="611"/>
      <c r="LWD12" s="611"/>
      <c r="LWE12" s="611"/>
      <c r="LWF12" s="611"/>
      <c r="LWG12" s="611"/>
      <c r="LWH12" s="611"/>
      <c r="LWI12" s="611"/>
      <c r="LWJ12" s="611"/>
      <c r="LWK12" s="611"/>
      <c r="LWL12" s="611"/>
      <c r="LWM12" s="611"/>
      <c r="LWN12" s="611"/>
      <c r="LWO12" s="611"/>
      <c r="LWP12" s="611"/>
      <c r="LWQ12" s="611"/>
      <c r="LWR12" s="611"/>
      <c r="LWS12" s="611"/>
      <c r="LWT12" s="611"/>
      <c r="LWU12" s="611"/>
      <c r="LWV12" s="611"/>
      <c r="LWW12" s="611"/>
      <c r="LWX12" s="611"/>
      <c r="LWY12" s="611"/>
      <c r="LWZ12" s="611"/>
      <c r="LXA12" s="611"/>
      <c r="LXB12" s="611"/>
      <c r="LXC12" s="611"/>
      <c r="LXD12" s="611"/>
      <c r="LXE12" s="611"/>
      <c r="LXF12" s="611"/>
      <c r="LXG12" s="611"/>
      <c r="LXH12" s="611"/>
      <c r="LXI12" s="611"/>
      <c r="LXJ12" s="611"/>
      <c r="LXK12" s="611"/>
      <c r="LXL12" s="611"/>
      <c r="LXM12" s="611"/>
      <c r="LXN12" s="611"/>
      <c r="LXO12" s="611"/>
      <c r="LXP12" s="611"/>
      <c r="LXQ12" s="611"/>
      <c r="LXR12" s="611"/>
      <c r="LXS12" s="611"/>
      <c r="LXT12" s="611"/>
      <c r="LXU12" s="611"/>
      <c r="LXV12" s="611"/>
      <c r="LXW12" s="611"/>
      <c r="LXX12" s="611"/>
      <c r="LXY12" s="611"/>
      <c r="LXZ12" s="611"/>
      <c r="LYA12" s="611"/>
      <c r="LYB12" s="611"/>
      <c r="LYC12" s="611"/>
      <c r="LYD12" s="611"/>
      <c r="LYE12" s="611"/>
      <c r="LYF12" s="611"/>
      <c r="LYG12" s="611"/>
      <c r="LYH12" s="611"/>
      <c r="LYI12" s="611"/>
      <c r="LYJ12" s="611"/>
      <c r="LYK12" s="611"/>
      <c r="LYL12" s="611"/>
      <c r="LYM12" s="611"/>
      <c r="LYN12" s="611"/>
      <c r="LYO12" s="611"/>
      <c r="LYP12" s="611"/>
      <c r="LYQ12" s="611"/>
      <c r="LYR12" s="611"/>
      <c r="LYS12" s="611"/>
      <c r="LYT12" s="611"/>
      <c r="LYU12" s="611"/>
      <c r="LYV12" s="611"/>
      <c r="LYW12" s="611"/>
      <c r="LYX12" s="611"/>
      <c r="LYY12" s="611"/>
      <c r="LYZ12" s="611"/>
      <c r="LZA12" s="611"/>
      <c r="LZB12" s="611"/>
      <c r="LZC12" s="611"/>
      <c r="LZD12" s="611"/>
      <c r="LZE12" s="611"/>
      <c r="LZF12" s="611"/>
      <c r="LZG12" s="611"/>
      <c r="LZH12" s="611"/>
      <c r="LZI12" s="611"/>
      <c r="LZJ12" s="611"/>
      <c r="LZK12" s="611"/>
      <c r="LZL12" s="611"/>
      <c r="LZM12" s="611"/>
      <c r="LZN12" s="611"/>
      <c r="LZO12" s="611"/>
      <c r="LZP12" s="611"/>
      <c r="LZQ12" s="611"/>
      <c r="LZR12" s="611"/>
      <c r="LZS12" s="611"/>
      <c r="LZT12" s="611"/>
      <c r="LZU12" s="611"/>
      <c r="LZV12" s="611"/>
      <c r="LZW12" s="611"/>
      <c r="LZX12" s="611"/>
      <c r="LZY12" s="611"/>
      <c r="LZZ12" s="611"/>
      <c r="MAA12" s="611"/>
      <c r="MAB12" s="611"/>
      <c r="MAC12" s="611"/>
      <c r="MAD12" s="611"/>
      <c r="MAE12" s="611"/>
      <c r="MAF12" s="611"/>
      <c r="MAG12" s="611"/>
      <c r="MAH12" s="611"/>
      <c r="MAI12" s="611"/>
      <c r="MAJ12" s="611"/>
      <c r="MAK12" s="611"/>
      <c r="MAL12" s="611"/>
      <c r="MAM12" s="611"/>
      <c r="MAN12" s="611"/>
      <c r="MAO12" s="611"/>
      <c r="MAP12" s="611"/>
      <c r="MAQ12" s="611"/>
      <c r="MAR12" s="611"/>
      <c r="MAS12" s="611"/>
      <c r="MAT12" s="611"/>
      <c r="MAU12" s="611"/>
      <c r="MAV12" s="611"/>
      <c r="MAW12" s="611"/>
      <c r="MAX12" s="611"/>
      <c r="MAY12" s="611"/>
      <c r="MAZ12" s="611"/>
      <c r="MBA12" s="611"/>
      <c r="MBB12" s="611"/>
      <c r="MBC12" s="611"/>
      <c r="MBD12" s="611"/>
      <c r="MBE12" s="611"/>
      <c r="MBF12" s="611"/>
      <c r="MBG12" s="611"/>
      <c r="MBH12" s="611"/>
      <c r="MBI12" s="611"/>
      <c r="MBJ12" s="611"/>
      <c r="MBK12" s="611"/>
      <c r="MBL12" s="611"/>
      <c r="MBM12" s="611"/>
      <c r="MBN12" s="611"/>
      <c r="MBO12" s="611"/>
      <c r="MBP12" s="611"/>
      <c r="MBQ12" s="611"/>
      <c r="MBR12" s="611"/>
      <c r="MBS12" s="611"/>
      <c r="MBT12" s="611"/>
      <c r="MBU12" s="611"/>
      <c r="MBV12" s="611"/>
      <c r="MBW12" s="611"/>
      <c r="MBX12" s="611"/>
      <c r="MBY12" s="611"/>
      <c r="MBZ12" s="611"/>
      <c r="MCA12" s="611"/>
      <c r="MCB12" s="611"/>
      <c r="MCC12" s="611"/>
      <c r="MCD12" s="611"/>
      <c r="MCE12" s="611"/>
      <c r="MCF12" s="611"/>
      <c r="MCG12" s="611"/>
      <c r="MCH12" s="611"/>
      <c r="MCI12" s="611"/>
      <c r="MCJ12" s="611"/>
      <c r="MCK12" s="611"/>
      <c r="MCL12" s="611"/>
      <c r="MCM12" s="611"/>
      <c r="MCN12" s="611"/>
      <c r="MCO12" s="611"/>
      <c r="MCP12" s="611"/>
      <c r="MCQ12" s="611"/>
      <c r="MCR12" s="611"/>
      <c r="MCS12" s="611"/>
      <c r="MCT12" s="611"/>
      <c r="MCU12" s="611"/>
      <c r="MCV12" s="611"/>
      <c r="MCW12" s="611"/>
      <c r="MCX12" s="611"/>
      <c r="MCY12" s="611"/>
      <c r="MCZ12" s="611"/>
      <c r="MDA12" s="611"/>
      <c r="MDB12" s="611"/>
      <c r="MDC12" s="611"/>
      <c r="MDD12" s="611"/>
      <c r="MDE12" s="611"/>
      <c r="MDF12" s="611"/>
      <c r="MDG12" s="611"/>
      <c r="MDH12" s="611"/>
      <c r="MDI12" s="611"/>
      <c r="MDJ12" s="611"/>
      <c r="MDK12" s="611"/>
      <c r="MDL12" s="611"/>
      <c r="MDM12" s="611"/>
      <c r="MDN12" s="611"/>
      <c r="MDO12" s="611"/>
      <c r="MDP12" s="611"/>
      <c r="MDQ12" s="611"/>
      <c r="MDR12" s="611"/>
      <c r="MDS12" s="611"/>
      <c r="MDT12" s="611"/>
      <c r="MDU12" s="611"/>
      <c r="MDV12" s="611"/>
      <c r="MDW12" s="611"/>
      <c r="MDX12" s="611"/>
      <c r="MDY12" s="611"/>
      <c r="MDZ12" s="611"/>
      <c r="MEA12" s="611"/>
      <c r="MEB12" s="611"/>
      <c r="MEC12" s="611"/>
      <c r="MED12" s="611"/>
      <c r="MEE12" s="611"/>
      <c r="MEF12" s="611"/>
      <c r="MEG12" s="611"/>
      <c r="MEH12" s="611"/>
      <c r="MEI12" s="611"/>
      <c r="MEJ12" s="611"/>
      <c r="MEK12" s="611"/>
      <c r="MEL12" s="611"/>
      <c r="MEM12" s="611"/>
      <c r="MEN12" s="611"/>
      <c r="MEO12" s="611"/>
      <c r="MEP12" s="611"/>
      <c r="MEQ12" s="611"/>
      <c r="MER12" s="611"/>
      <c r="MES12" s="611"/>
      <c r="MET12" s="611"/>
      <c r="MEU12" s="611"/>
      <c r="MEV12" s="611"/>
      <c r="MEW12" s="611"/>
      <c r="MEX12" s="611"/>
      <c r="MEY12" s="611"/>
      <c r="MEZ12" s="611"/>
      <c r="MFA12" s="611"/>
      <c r="MFB12" s="611"/>
      <c r="MFC12" s="611"/>
      <c r="MFD12" s="611"/>
      <c r="MFE12" s="611"/>
      <c r="MFF12" s="611"/>
      <c r="MFG12" s="611"/>
      <c r="MFH12" s="611"/>
      <c r="MFI12" s="611"/>
      <c r="MFJ12" s="611"/>
      <c r="MFK12" s="611"/>
      <c r="MFL12" s="611"/>
      <c r="MFM12" s="611"/>
      <c r="MFN12" s="611"/>
      <c r="MFO12" s="611"/>
      <c r="MFP12" s="611"/>
      <c r="MFQ12" s="611"/>
      <c r="MFR12" s="611"/>
      <c r="MFS12" s="611"/>
      <c r="MFT12" s="611"/>
      <c r="MFU12" s="611"/>
      <c r="MFV12" s="611"/>
      <c r="MFW12" s="611"/>
      <c r="MFX12" s="611"/>
      <c r="MFY12" s="611"/>
      <c r="MFZ12" s="611"/>
      <c r="MGA12" s="611"/>
      <c r="MGB12" s="611"/>
      <c r="MGC12" s="611"/>
      <c r="MGD12" s="611"/>
      <c r="MGE12" s="611"/>
      <c r="MGF12" s="611"/>
      <c r="MGG12" s="611"/>
      <c r="MGH12" s="611"/>
      <c r="MGI12" s="611"/>
      <c r="MGJ12" s="611"/>
      <c r="MGK12" s="611"/>
      <c r="MGL12" s="611"/>
      <c r="MGM12" s="611"/>
      <c r="MGN12" s="611"/>
      <c r="MGO12" s="611"/>
      <c r="MGP12" s="611"/>
      <c r="MGQ12" s="611"/>
      <c r="MGR12" s="611"/>
      <c r="MGS12" s="611"/>
      <c r="MGT12" s="611"/>
      <c r="MGU12" s="611"/>
      <c r="MGV12" s="611"/>
      <c r="MGW12" s="611"/>
      <c r="MGX12" s="611"/>
      <c r="MGY12" s="611"/>
      <c r="MGZ12" s="611"/>
      <c r="MHA12" s="611"/>
      <c r="MHB12" s="611"/>
      <c r="MHC12" s="611"/>
      <c r="MHD12" s="611"/>
      <c r="MHE12" s="611"/>
      <c r="MHF12" s="611"/>
      <c r="MHG12" s="611"/>
      <c r="MHH12" s="611"/>
      <c r="MHI12" s="611"/>
      <c r="MHJ12" s="611"/>
      <c r="MHK12" s="611"/>
      <c r="MHL12" s="611"/>
      <c r="MHM12" s="611"/>
      <c r="MHN12" s="611"/>
      <c r="MHO12" s="611"/>
      <c r="MHP12" s="611"/>
      <c r="MHQ12" s="611"/>
      <c r="MHR12" s="611"/>
      <c r="MHS12" s="611"/>
      <c r="MHT12" s="611"/>
      <c r="MHU12" s="611"/>
      <c r="MHV12" s="611"/>
      <c r="MHW12" s="611"/>
      <c r="MHX12" s="611"/>
      <c r="MHY12" s="611"/>
      <c r="MHZ12" s="611"/>
      <c r="MIA12" s="611"/>
      <c r="MIB12" s="611"/>
      <c r="MIC12" s="611"/>
      <c r="MID12" s="611"/>
      <c r="MIE12" s="611"/>
      <c r="MIF12" s="611"/>
      <c r="MIG12" s="611"/>
      <c r="MIH12" s="611"/>
      <c r="MII12" s="611"/>
      <c r="MIJ12" s="611"/>
      <c r="MIK12" s="611"/>
      <c r="MIL12" s="611"/>
      <c r="MIM12" s="611"/>
      <c r="MIN12" s="611"/>
      <c r="MIO12" s="611"/>
      <c r="MIP12" s="611"/>
      <c r="MIQ12" s="611"/>
      <c r="MIR12" s="611"/>
      <c r="MIS12" s="611"/>
      <c r="MIT12" s="611"/>
      <c r="MIU12" s="611"/>
      <c r="MIV12" s="611"/>
      <c r="MIW12" s="611"/>
      <c r="MIX12" s="611"/>
      <c r="MIY12" s="611"/>
      <c r="MIZ12" s="611"/>
      <c r="MJA12" s="611"/>
      <c r="MJB12" s="611"/>
      <c r="MJC12" s="611"/>
      <c r="MJD12" s="611"/>
      <c r="MJE12" s="611"/>
      <c r="MJF12" s="611"/>
      <c r="MJG12" s="611"/>
      <c r="MJH12" s="611"/>
      <c r="MJI12" s="611"/>
      <c r="MJJ12" s="611"/>
      <c r="MJK12" s="611"/>
      <c r="MJL12" s="611"/>
      <c r="MJM12" s="611"/>
      <c r="MJN12" s="611"/>
      <c r="MJO12" s="611"/>
      <c r="MJP12" s="611"/>
      <c r="MJQ12" s="611"/>
      <c r="MJR12" s="611"/>
      <c r="MJS12" s="611"/>
      <c r="MJT12" s="611"/>
      <c r="MJU12" s="611"/>
      <c r="MJV12" s="611"/>
      <c r="MJW12" s="611"/>
      <c r="MJX12" s="611"/>
      <c r="MJY12" s="611"/>
      <c r="MJZ12" s="611"/>
      <c r="MKA12" s="611"/>
      <c r="MKB12" s="611"/>
      <c r="MKC12" s="611"/>
      <c r="MKD12" s="611"/>
      <c r="MKE12" s="611"/>
      <c r="MKF12" s="611"/>
      <c r="MKG12" s="611"/>
      <c r="MKH12" s="611"/>
      <c r="MKI12" s="611"/>
      <c r="MKJ12" s="611"/>
      <c r="MKK12" s="611"/>
      <c r="MKL12" s="611"/>
      <c r="MKM12" s="611"/>
      <c r="MKN12" s="611"/>
      <c r="MKO12" s="611"/>
      <c r="MKP12" s="611"/>
      <c r="MKQ12" s="611"/>
      <c r="MKR12" s="611"/>
      <c r="MKS12" s="611"/>
      <c r="MKT12" s="611"/>
      <c r="MKU12" s="611"/>
      <c r="MKV12" s="611"/>
      <c r="MKW12" s="611"/>
      <c r="MKX12" s="611"/>
      <c r="MKY12" s="611"/>
      <c r="MKZ12" s="611"/>
      <c r="MLA12" s="611"/>
      <c r="MLB12" s="611"/>
      <c r="MLC12" s="611"/>
      <c r="MLD12" s="611"/>
      <c r="MLE12" s="611"/>
      <c r="MLF12" s="611"/>
      <c r="MLG12" s="611"/>
      <c r="MLH12" s="611"/>
      <c r="MLI12" s="611"/>
      <c r="MLJ12" s="611"/>
      <c r="MLK12" s="611"/>
      <c r="MLL12" s="611"/>
      <c r="MLM12" s="611"/>
      <c r="MLN12" s="611"/>
      <c r="MLO12" s="611"/>
      <c r="MLP12" s="611"/>
      <c r="MLQ12" s="611"/>
      <c r="MLR12" s="611"/>
      <c r="MLS12" s="611"/>
      <c r="MLT12" s="611"/>
      <c r="MLU12" s="611"/>
      <c r="MLV12" s="611"/>
      <c r="MLW12" s="611"/>
      <c r="MLX12" s="611"/>
      <c r="MLY12" s="611"/>
      <c r="MLZ12" s="611"/>
      <c r="MMA12" s="611"/>
      <c r="MMB12" s="611"/>
      <c r="MMC12" s="611"/>
      <c r="MMD12" s="611"/>
      <c r="MME12" s="611"/>
      <c r="MMF12" s="611"/>
      <c r="MMG12" s="611"/>
      <c r="MMH12" s="611"/>
      <c r="MMI12" s="611"/>
      <c r="MMJ12" s="611"/>
      <c r="MMK12" s="611"/>
      <c r="MML12" s="611"/>
      <c r="MMM12" s="611"/>
      <c r="MMN12" s="611"/>
      <c r="MMO12" s="611"/>
      <c r="MMP12" s="611"/>
      <c r="MMQ12" s="611"/>
      <c r="MMR12" s="611"/>
      <c r="MMS12" s="611"/>
      <c r="MMT12" s="611"/>
      <c r="MMU12" s="611"/>
      <c r="MMV12" s="611"/>
      <c r="MMW12" s="611"/>
      <c r="MMX12" s="611"/>
      <c r="MMY12" s="611"/>
      <c r="MMZ12" s="611"/>
      <c r="MNA12" s="611"/>
      <c r="MNB12" s="611"/>
      <c r="MNC12" s="611"/>
      <c r="MND12" s="611"/>
      <c r="MNE12" s="611"/>
      <c r="MNF12" s="611"/>
      <c r="MNG12" s="611"/>
      <c r="MNH12" s="611"/>
      <c r="MNI12" s="611"/>
      <c r="MNJ12" s="611"/>
      <c r="MNK12" s="611"/>
      <c r="MNL12" s="611"/>
      <c r="MNM12" s="611"/>
      <c r="MNN12" s="611"/>
      <c r="MNO12" s="611"/>
      <c r="MNP12" s="611"/>
      <c r="MNQ12" s="611"/>
      <c r="MNR12" s="611"/>
      <c r="MNS12" s="611"/>
      <c r="MNT12" s="611"/>
      <c r="MNU12" s="611"/>
      <c r="MNV12" s="611"/>
      <c r="MNW12" s="611"/>
      <c r="MNX12" s="611"/>
      <c r="MNY12" s="611"/>
      <c r="MNZ12" s="611"/>
      <c r="MOA12" s="611"/>
      <c r="MOB12" s="611"/>
      <c r="MOC12" s="611"/>
      <c r="MOD12" s="611"/>
      <c r="MOE12" s="611"/>
      <c r="MOF12" s="611"/>
      <c r="MOG12" s="611"/>
      <c r="MOH12" s="611"/>
      <c r="MOI12" s="611"/>
      <c r="MOJ12" s="611"/>
      <c r="MOK12" s="611"/>
      <c r="MOL12" s="611"/>
      <c r="MOM12" s="611"/>
      <c r="MON12" s="611"/>
      <c r="MOO12" s="611"/>
      <c r="MOP12" s="611"/>
      <c r="MOQ12" s="611"/>
      <c r="MOR12" s="611"/>
      <c r="MOS12" s="611"/>
      <c r="MOT12" s="611"/>
      <c r="MOU12" s="611"/>
      <c r="MOV12" s="611"/>
      <c r="MOW12" s="611"/>
      <c r="MOX12" s="611"/>
      <c r="MOY12" s="611"/>
      <c r="MOZ12" s="611"/>
      <c r="MPA12" s="611"/>
      <c r="MPB12" s="611"/>
      <c r="MPC12" s="611"/>
      <c r="MPD12" s="611"/>
      <c r="MPE12" s="611"/>
      <c r="MPF12" s="611"/>
      <c r="MPG12" s="611"/>
      <c r="MPH12" s="611"/>
      <c r="MPI12" s="611"/>
      <c r="MPJ12" s="611"/>
      <c r="MPK12" s="611"/>
      <c r="MPL12" s="611"/>
      <c r="MPM12" s="611"/>
      <c r="MPN12" s="611"/>
      <c r="MPO12" s="611"/>
      <c r="MPP12" s="611"/>
      <c r="MPQ12" s="611"/>
      <c r="MPR12" s="611"/>
      <c r="MPS12" s="611"/>
      <c r="MPT12" s="611"/>
      <c r="MPU12" s="611"/>
      <c r="MPV12" s="611"/>
      <c r="MPW12" s="611"/>
      <c r="MPX12" s="611"/>
      <c r="MPY12" s="611"/>
      <c r="MPZ12" s="611"/>
      <c r="MQA12" s="611"/>
      <c r="MQB12" s="611"/>
      <c r="MQC12" s="611"/>
      <c r="MQD12" s="611"/>
      <c r="MQE12" s="611"/>
      <c r="MQF12" s="611"/>
      <c r="MQG12" s="611"/>
      <c r="MQH12" s="611"/>
      <c r="MQI12" s="611"/>
      <c r="MQJ12" s="611"/>
      <c r="MQK12" s="611"/>
      <c r="MQL12" s="611"/>
      <c r="MQM12" s="611"/>
      <c r="MQN12" s="611"/>
      <c r="MQO12" s="611"/>
      <c r="MQP12" s="611"/>
      <c r="MQQ12" s="611"/>
      <c r="MQR12" s="611"/>
      <c r="MQS12" s="611"/>
      <c r="MQT12" s="611"/>
      <c r="MQU12" s="611"/>
      <c r="MQV12" s="611"/>
      <c r="MQW12" s="611"/>
      <c r="MQX12" s="611"/>
      <c r="MQY12" s="611"/>
      <c r="MQZ12" s="611"/>
      <c r="MRA12" s="611"/>
      <c r="MRB12" s="611"/>
      <c r="MRC12" s="611"/>
      <c r="MRD12" s="611"/>
      <c r="MRE12" s="611"/>
      <c r="MRF12" s="611"/>
      <c r="MRG12" s="611"/>
      <c r="MRH12" s="611"/>
      <c r="MRI12" s="611"/>
      <c r="MRJ12" s="611"/>
      <c r="MRK12" s="611"/>
      <c r="MRL12" s="611"/>
      <c r="MRM12" s="611"/>
      <c r="MRN12" s="611"/>
      <c r="MRO12" s="611"/>
      <c r="MRP12" s="611"/>
      <c r="MRQ12" s="611"/>
      <c r="MRR12" s="611"/>
      <c r="MRS12" s="611"/>
      <c r="MRT12" s="611"/>
      <c r="MRU12" s="611"/>
      <c r="MRV12" s="611"/>
      <c r="MRW12" s="611"/>
      <c r="MRX12" s="611"/>
      <c r="MRY12" s="611"/>
      <c r="MRZ12" s="611"/>
      <c r="MSA12" s="611"/>
      <c r="MSB12" s="611"/>
      <c r="MSC12" s="611"/>
      <c r="MSD12" s="611"/>
      <c r="MSE12" s="611"/>
      <c r="MSF12" s="611"/>
      <c r="MSG12" s="611"/>
      <c r="MSH12" s="611"/>
      <c r="MSI12" s="611"/>
      <c r="MSJ12" s="611"/>
      <c r="MSK12" s="611"/>
      <c r="MSL12" s="611"/>
      <c r="MSM12" s="611"/>
      <c r="MSN12" s="611"/>
      <c r="MSO12" s="611"/>
      <c r="MSP12" s="611"/>
      <c r="MSQ12" s="611"/>
      <c r="MSR12" s="611"/>
      <c r="MSS12" s="611"/>
      <c r="MST12" s="611"/>
      <c r="MSU12" s="611"/>
      <c r="MSV12" s="611"/>
      <c r="MSW12" s="611"/>
      <c r="MSX12" s="611"/>
      <c r="MSY12" s="611"/>
      <c r="MSZ12" s="611"/>
      <c r="MTA12" s="611"/>
      <c r="MTB12" s="611"/>
      <c r="MTC12" s="611"/>
      <c r="MTD12" s="611"/>
      <c r="MTE12" s="611"/>
      <c r="MTF12" s="611"/>
      <c r="MTG12" s="611"/>
      <c r="MTH12" s="611"/>
      <c r="MTI12" s="611"/>
      <c r="MTJ12" s="611"/>
      <c r="MTK12" s="611"/>
      <c r="MTL12" s="611"/>
      <c r="MTM12" s="611"/>
      <c r="MTN12" s="611"/>
      <c r="MTO12" s="611"/>
      <c r="MTP12" s="611"/>
      <c r="MTQ12" s="611"/>
      <c r="MTR12" s="611"/>
      <c r="MTS12" s="611"/>
      <c r="MTT12" s="611"/>
      <c r="MTU12" s="611"/>
      <c r="MTV12" s="611"/>
      <c r="MTW12" s="611"/>
      <c r="MTX12" s="611"/>
      <c r="MTY12" s="611"/>
      <c r="MTZ12" s="611"/>
      <c r="MUA12" s="611"/>
      <c r="MUB12" s="611"/>
      <c r="MUC12" s="611"/>
      <c r="MUD12" s="611"/>
      <c r="MUE12" s="611"/>
      <c r="MUF12" s="611"/>
      <c r="MUG12" s="611"/>
      <c r="MUH12" s="611"/>
      <c r="MUI12" s="611"/>
      <c r="MUJ12" s="611"/>
      <c r="MUK12" s="611"/>
      <c r="MUL12" s="611"/>
      <c r="MUM12" s="611"/>
      <c r="MUN12" s="611"/>
      <c r="MUO12" s="611"/>
      <c r="MUP12" s="611"/>
      <c r="MUQ12" s="611"/>
      <c r="MUR12" s="611"/>
      <c r="MUS12" s="611"/>
      <c r="MUT12" s="611"/>
      <c r="MUU12" s="611"/>
      <c r="MUV12" s="611"/>
      <c r="MUW12" s="611"/>
      <c r="MUX12" s="611"/>
      <c r="MUY12" s="611"/>
      <c r="MUZ12" s="611"/>
      <c r="MVA12" s="611"/>
      <c r="MVB12" s="611"/>
      <c r="MVC12" s="611"/>
      <c r="MVD12" s="611"/>
      <c r="MVE12" s="611"/>
      <c r="MVF12" s="611"/>
      <c r="MVG12" s="611"/>
      <c r="MVH12" s="611"/>
      <c r="MVI12" s="611"/>
      <c r="MVJ12" s="611"/>
      <c r="MVK12" s="611"/>
      <c r="MVL12" s="611"/>
      <c r="MVM12" s="611"/>
      <c r="MVN12" s="611"/>
      <c r="MVO12" s="611"/>
      <c r="MVP12" s="611"/>
      <c r="MVQ12" s="611"/>
      <c r="MVR12" s="611"/>
      <c r="MVS12" s="611"/>
      <c r="MVT12" s="611"/>
      <c r="MVU12" s="611"/>
      <c r="MVV12" s="611"/>
      <c r="MVW12" s="611"/>
      <c r="MVX12" s="611"/>
      <c r="MVY12" s="611"/>
      <c r="MVZ12" s="611"/>
      <c r="MWA12" s="611"/>
      <c r="MWB12" s="611"/>
      <c r="MWC12" s="611"/>
      <c r="MWD12" s="611"/>
      <c r="MWE12" s="611"/>
      <c r="MWF12" s="611"/>
      <c r="MWG12" s="611"/>
      <c r="MWH12" s="611"/>
      <c r="MWI12" s="611"/>
      <c r="MWJ12" s="611"/>
      <c r="MWK12" s="611"/>
      <c r="MWL12" s="611"/>
      <c r="MWM12" s="611"/>
      <c r="MWN12" s="611"/>
      <c r="MWO12" s="611"/>
      <c r="MWP12" s="611"/>
      <c r="MWQ12" s="611"/>
      <c r="MWR12" s="611"/>
      <c r="MWS12" s="611"/>
      <c r="MWT12" s="611"/>
      <c r="MWU12" s="611"/>
      <c r="MWV12" s="611"/>
      <c r="MWW12" s="611"/>
      <c r="MWX12" s="611"/>
      <c r="MWY12" s="611"/>
      <c r="MWZ12" s="611"/>
      <c r="MXA12" s="611"/>
      <c r="MXB12" s="611"/>
      <c r="MXC12" s="611"/>
      <c r="MXD12" s="611"/>
      <c r="MXE12" s="611"/>
      <c r="MXF12" s="611"/>
      <c r="MXG12" s="611"/>
      <c r="MXH12" s="611"/>
      <c r="MXI12" s="611"/>
      <c r="MXJ12" s="611"/>
      <c r="MXK12" s="611"/>
      <c r="MXL12" s="611"/>
      <c r="MXM12" s="611"/>
      <c r="MXN12" s="611"/>
      <c r="MXO12" s="611"/>
      <c r="MXP12" s="611"/>
      <c r="MXQ12" s="611"/>
      <c r="MXR12" s="611"/>
      <c r="MXS12" s="611"/>
      <c r="MXT12" s="611"/>
      <c r="MXU12" s="611"/>
      <c r="MXV12" s="611"/>
      <c r="MXW12" s="611"/>
      <c r="MXX12" s="611"/>
      <c r="MXY12" s="611"/>
      <c r="MXZ12" s="611"/>
      <c r="MYA12" s="611"/>
      <c r="MYB12" s="611"/>
      <c r="MYC12" s="611"/>
      <c r="MYD12" s="611"/>
      <c r="MYE12" s="611"/>
      <c r="MYF12" s="611"/>
      <c r="MYG12" s="611"/>
      <c r="MYH12" s="611"/>
      <c r="MYI12" s="611"/>
      <c r="MYJ12" s="611"/>
      <c r="MYK12" s="611"/>
      <c r="MYL12" s="611"/>
      <c r="MYM12" s="611"/>
      <c r="MYN12" s="611"/>
      <c r="MYO12" s="611"/>
      <c r="MYP12" s="611"/>
      <c r="MYQ12" s="611"/>
      <c r="MYR12" s="611"/>
      <c r="MYS12" s="611"/>
      <c r="MYT12" s="611"/>
      <c r="MYU12" s="611"/>
      <c r="MYV12" s="611"/>
      <c r="MYW12" s="611"/>
      <c r="MYX12" s="611"/>
      <c r="MYY12" s="611"/>
      <c r="MYZ12" s="611"/>
      <c r="MZA12" s="611"/>
      <c r="MZB12" s="611"/>
      <c r="MZC12" s="611"/>
      <c r="MZD12" s="611"/>
      <c r="MZE12" s="611"/>
      <c r="MZF12" s="611"/>
      <c r="MZG12" s="611"/>
      <c r="MZH12" s="611"/>
      <c r="MZI12" s="611"/>
      <c r="MZJ12" s="611"/>
      <c r="MZK12" s="611"/>
      <c r="MZL12" s="611"/>
      <c r="MZM12" s="611"/>
      <c r="MZN12" s="611"/>
      <c r="MZO12" s="611"/>
      <c r="MZP12" s="611"/>
      <c r="MZQ12" s="611"/>
      <c r="MZR12" s="611"/>
      <c r="MZS12" s="611"/>
      <c r="MZT12" s="611"/>
      <c r="MZU12" s="611"/>
      <c r="MZV12" s="611"/>
      <c r="MZW12" s="611"/>
      <c r="MZX12" s="611"/>
      <c r="MZY12" s="611"/>
      <c r="MZZ12" s="611"/>
      <c r="NAA12" s="611"/>
      <c r="NAB12" s="611"/>
      <c r="NAC12" s="611"/>
      <c r="NAD12" s="611"/>
      <c r="NAE12" s="611"/>
      <c r="NAF12" s="611"/>
      <c r="NAG12" s="611"/>
      <c r="NAH12" s="611"/>
      <c r="NAI12" s="611"/>
      <c r="NAJ12" s="611"/>
      <c r="NAK12" s="611"/>
      <c r="NAL12" s="611"/>
      <c r="NAM12" s="611"/>
      <c r="NAN12" s="611"/>
      <c r="NAO12" s="611"/>
      <c r="NAP12" s="611"/>
      <c r="NAQ12" s="611"/>
      <c r="NAR12" s="611"/>
      <c r="NAS12" s="611"/>
      <c r="NAT12" s="611"/>
      <c r="NAU12" s="611"/>
      <c r="NAV12" s="611"/>
      <c r="NAW12" s="611"/>
      <c r="NAX12" s="611"/>
      <c r="NAY12" s="611"/>
      <c r="NAZ12" s="611"/>
      <c r="NBA12" s="611"/>
      <c r="NBB12" s="611"/>
      <c r="NBC12" s="611"/>
      <c r="NBD12" s="611"/>
      <c r="NBE12" s="611"/>
      <c r="NBF12" s="611"/>
      <c r="NBG12" s="611"/>
      <c r="NBH12" s="611"/>
      <c r="NBI12" s="611"/>
      <c r="NBJ12" s="611"/>
      <c r="NBK12" s="611"/>
      <c r="NBL12" s="611"/>
      <c r="NBM12" s="611"/>
      <c r="NBN12" s="611"/>
      <c r="NBO12" s="611"/>
      <c r="NBP12" s="611"/>
      <c r="NBQ12" s="611"/>
      <c r="NBR12" s="611"/>
      <c r="NBS12" s="611"/>
      <c r="NBT12" s="611"/>
      <c r="NBU12" s="611"/>
      <c r="NBV12" s="611"/>
      <c r="NBW12" s="611"/>
      <c r="NBX12" s="611"/>
      <c r="NBY12" s="611"/>
      <c r="NBZ12" s="611"/>
      <c r="NCA12" s="611"/>
      <c r="NCB12" s="611"/>
      <c r="NCC12" s="611"/>
      <c r="NCD12" s="611"/>
      <c r="NCE12" s="611"/>
      <c r="NCF12" s="611"/>
      <c r="NCG12" s="611"/>
      <c r="NCH12" s="611"/>
      <c r="NCI12" s="611"/>
      <c r="NCJ12" s="611"/>
      <c r="NCK12" s="611"/>
      <c r="NCL12" s="611"/>
      <c r="NCM12" s="611"/>
      <c r="NCN12" s="611"/>
      <c r="NCO12" s="611"/>
      <c r="NCP12" s="611"/>
      <c r="NCQ12" s="611"/>
      <c r="NCR12" s="611"/>
      <c r="NCS12" s="611"/>
      <c r="NCT12" s="611"/>
      <c r="NCU12" s="611"/>
      <c r="NCV12" s="611"/>
      <c r="NCW12" s="611"/>
      <c r="NCX12" s="611"/>
      <c r="NCY12" s="611"/>
      <c r="NCZ12" s="611"/>
      <c r="NDA12" s="611"/>
      <c r="NDB12" s="611"/>
      <c r="NDC12" s="611"/>
      <c r="NDD12" s="611"/>
      <c r="NDE12" s="611"/>
      <c r="NDF12" s="611"/>
      <c r="NDG12" s="611"/>
      <c r="NDH12" s="611"/>
      <c r="NDI12" s="611"/>
      <c r="NDJ12" s="611"/>
      <c r="NDK12" s="611"/>
      <c r="NDL12" s="611"/>
      <c r="NDM12" s="611"/>
      <c r="NDN12" s="611"/>
      <c r="NDO12" s="611"/>
      <c r="NDP12" s="611"/>
      <c r="NDQ12" s="611"/>
      <c r="NDR12" s="611"/>
      <c r="NDS12" s="611"/>
      <c r="NDT12" s="611"/>
      <c r="NDU12" s="611"/>
      <c r="NDV12" s="611"/>
      <c r="NDW12" s="611"/>
      <c r="NDX12" s="611"/>
      <c r="NDY12" s="611"/>
      <c r="NDZ12" s="611"/>
      <c r="NEA12" s="611"/>
      <c r="NEB12" s="611"/>
      <c r="NEC12" s="611"/>
      <c r="NED12" s="611"/>
      <c r="NEE12" s="611"/>
      <c r="NEF12" s="611"/>
      <c r="NEG12" s="611"/>
      <c r="NEH12" s="611"/>
      <c r="NEI12" s="611"/>
      <c r="NEJ12" s="611"/>
      <c r="NEK12" s="611"/>
      <c r="NEL12" s="611"/>
      <c r="NEM12" s="611"/>
      <c r="NEN12" s="611"/>
      <c r="NEO12" s="611"/>
      <c r="NEP12" s="611"/>
      <c r="NEQ12" s="611"/>
      <c r="NER12" s="611"/>
      <c r="NES12" s="611"/>
      <c r="NET12" s="611"/>
      <c r="NEU12" s="611"/>
      <c r="NEV12" s="611"/>
      <c r="NEW12" s="611"/>
      <c r="NEX12" s="611"/>
      <c r="NEY12" s="611"/>
      <c r="NEZ12" s="611"/>
      <c r="NFA12" s="611"/>
      <c r="NFB12" s="611"/>
      <c r="NFC12" s="611"/>
      <c r="NFD12" s="611"/>
      <c r="NFE12" s="611"/>
      <c r="NFF12" s="611"/>
      <c r="NFG12" s="611"/>
      <c r="NFH12" s="611"/>
      <c r="NFI12" s="611"/>
      <c r="NFJ12" s="611"/>
      <c r="NFK12" s="611"/>
      <c r="NFL12" s="611"/>
      <c r="NFM12" s="611"/>
      <c r="NFN12" s="611"/>
      <c r="NFO12" s="611"/>
      <c r="NFP12" s="611"/>
      <c r="NFQ12" s="611"/>
      <c r="NFR12" s="611"/>
      <c r="NFS12" s="611"/>
      <c r="NFT12" s="611"/>
      <c r="NFU12" s="611"/>
      <c r="NFV12" s="611"/>
      <c r="NFW12" s="611"/>
      <c r="NFX12" s="611"/>
      <c r="NFY12" s="611"/>
      <c r="NFZ12" s="611"/>
      <c r="NGA12" s="611"/>
      <c r="NGB12" s="611"/>
      <c r="NGC12" s="611"/>
      <c r="NGD12" s="611"/>
      <c r="NGE12" s="611"/>
      <c r="NGF12" s="611"/>
      <c r="NGG12" s="611"/>
      <c r="NGH12" s="611"/>
      <c r="NGI12" s="611"/>
      <c r="NGJ12" s="611"/>
      <c r="NGK12" s="611"/>
      <c r="NGL12" s="611"/>
      <c r="NGM12" s="611"/>
      <c r="NGN12" s="611"/>
      <c r="NGO12" s="611"/>
      <c r="NGP12" s="611"/>
      <c r="NGQ12" s="611"/>
      <c r="NGR12" s="611"/>
      <c r="NGS12" s="611"/>
      <c r="NGT12" s="611"/>
      <c r="NGU12" s="611"/>
      <c r="NGV12" s="611"/>
      <c r="NGW12" s="611"/>
      <c r="NGX12" s="611"/>
      <c r="NGY12" s="611"/>
      <c r="NGZ12" s="611"/>
      <c r="NHA12" s="611"/>
      <c r="NHB12" s="611"/>
      <c r="NHC12" s="611"/>
      <c r="NHD12" s="611"/>
      <c r="NHE12" s="611"/>
      <c r="NHF12" s="611"/>
      <c r="NHG12" s="611"/>
      <c r="NHH12" s="611"/>
      <c r="NHI12" s="611"/>
      <c r="NHJ12" s="611"/>
      <c r="NHK12" s="611"/>
      <c r="NHL12" s="611"/>
      <c r="NHM12" s="611"/>
      <c r="NHN12" s="611"/>
      <c r="NHO12" s="611"/>
      <c r="NHP12" s="611"/>
      <c r="NHQ12" s="611"/>
      <c r="NHR12" s="611"/>
      <c r="NHS12" s="611"/>
      <c r="NHT12" s="611"/>
      <c r="NHU12" s="611"/>
      <c r="NHV12" s="611"/>
      <c r="NHW12" s="611"/>
      <c r="NHX12" s="611"/>
      <c r="NHY12" s="611"/>
      <c r="NHZ12" s="611"/>
      <c r="NIA12" s="611"/>
      <c r="NIB12" s="611"/>
      <c r="NIC12" s="611"/>
      <c r="NID12" s="611"/>
      <c r="NIE12" s="611"/>
      <c r="NIF12" s="611"/>
      <c r="NIG12" s="611"/>
      <c r="NIH12" s="611"/>
      <c r="NII12" s="611"/>
      <c r="NIJ12" s="611"/>
      <c r="NIK12" s="611"/>
      <c r="NIL12" s="611"/>
      <c r="NIM12" s="611"/>
      <c r="NIN12" s="611"/>
      <c r="NIO12" s="611"/>
      <c r="NIP12" s="611"/>
      <c r="NIQ12" s="611"/>
      <c r="NIR12" s="611"/>
      <c r="NIS12" s="611"/>
      <c r="NIT12" s="611"/>
      <c r="NIU12" s="611"/>
      <c r="NIV12" s="611"/>
      <c r="NIW12" s="611"/>
      <c r="NIX12" s="611"/>
      <c r="NIY12" s="611"/>
      <c r="NIZ12" s="611"/>
      <c r="NJA12" s="611"/>
      <c r="NJB12" s="611"/>
      <c r="NJC12" s="611"/>
      <c r="NJD12" s="611"/>
      <c r="NJE12" s="611"/>
      <c r="NJF12" s="611"/>
      <c r="NJG12" s="611"/>
      <c r="NJH12" s="611"/>
      <c r="NJI12" s="611"/>
      <c r="NJJ12" s="611"/>
      <c r="NJK12" s="611"/>
      <c r="NJL12" s="611"/>
      <c r="NJM12" s="611"/>
      <c r="NJN12" s="611"/>
      <c r="NJO12" s="611"/>
      <c r="NJP12" s="611"/>
      <c r="NJQ12" s="611"/>
      <c r="NJR12" s="611"/>
      <c r="NJS12" s="611"/>
      <c r="NJT12" s="611"/>
      <c r="NJU12" s="611"/>
      <c r="NJV12" s="611"/>
      <c r="NJW12" s="611"/>
      <c r="NJX12" s="611"/>
      <c r="NJY12" s="611"/>
      <c r="NJZ12" s="611"/>
      <c r="NKA12" s="611"/>
      <c r="NKB12" s="611"/>
      <c r="NKC12" s="611"/>
      <c r="NKD12" s="611"/>
      <c r="NKE12" s="611"/>
      <c r="NKF12" s="611"/>
      <c r="NKG12" s="611"/>
      <c r="NKH12" s="611"/>
      <c r="NKI12" s="611"/>
      <c r="NKJ12" s="611"/>
      <c r="NKK12" s="611"/>
      <c r="NKL12" s="611"/>
      <c r="NKM12" s="611"/>
      <c r="NKN12" s="611"/>
      <c r="NKO12" s="611"/>
      <c r="NKP12" s="611"/>
      <c r="NKQ12" s="611"/>
      <c r="NKR12" s="611"/>
      <c r="NKS12" s="611"/>
      <c r="NKT12" s="611"/>
      <c r="NKU12" s="611"/>
      <c r="NKV12" s="611"/>
      <c r="NKW12" s="611"/>
      <c r="NKX12" s="611"/>
      <c r="NKY12" s="611"/>
      <c r="NKZ12" s="611"/>
      <c r="NLA12" s="611"/>
      <c r="NLB12" s="611"/>
      <c r="NLC12" s="611"/>
      <c r="NLD12" s="611"/>
      <c r="NLE12" s="611"/>
      <c r="NLF12" s="611"/>
      <c r="NLG12" s="611"/>
      <c r="NLH12" s="611"/>
      <c r="NLI12" s="611"/>
      <c r="NLJ12" s="611"/>
      <c r="NLK12" s="611"/>
      <c r="NLL12" s="611"/>
      <c r="NLM12" s="611"/>
      <c r="NLN12" s="611"/>
      <c r="NLO12" s="611"/>
      <c r="NLP12" s="611"/>
      <c r="NLQ12" s="611"/>
      <c r="NLR12" s="611"/>
      <c r="NLS12" s="611"/>
      <c r="NLT12" s="611"/>
      <c r="NLU12" s="611"/>
      <c r="NLV12" s="611"/>
      <c r="NLW12" s="611"/>
      <c r="NLX12" s="611"/>
      <c r="NLY12" s="611"/>
      <c r="NLZ12" s="611"/>
      <c r="NMA12" s="611"/>
      <c r="NMB12" s="611"/>
      <c r="NMC12" s="611"/>
      <c r="NMD12" s="611"/>
      <c r="NME12" s="611"/>
      <c r="NMF12" s="611"/>
      <c r="NMG12" s="611"/>
      <c r="NMH12" s="611"/>
      <c r="NMI12" s="611"/>
      <c r="NMJ12" s="611"/>
      <c r="NMK12" s="611"/>
      <c r="NML12" s="611"/>
      <c r="NMM12" s="611"/>
      <c r="NMN12" s="611"/>
      <c r="NMO12" s="611"/>
      <c r="NMP12" s="611"/>
      <c r="NMQ12" s="611"/>
      <c r="NMR12" s="611"/>
      <c r="NMS12" s="611"/>
      <c r="NMT12" s="611"/>
      <c r="NMU12" s="611"/>
      <c r="NMV12" s="611"/>
      <c r="NMW12" s="611"/>
      <c r="NMX12" s="611"/>
      <c r="NMY12" s="611"/>
      <c r="NMZ12" s="611"/>
      <c r="NNA12" s="611"/>
      <c r="NNB12" s="611"/>
      <c r="NNC12" s="611"/>
      <c r="NND12" s="611"/>
      <c r="NNE12" s="611"/>
      <c r="NNF12" s="611"/>
      <c r="NNG12" s="611"/>
      <c r="NNH12" s="611"/>
      <c r="NNI12" s="611"/>
      <c r="NNJ12" s="611"/>
      <c r="NNK12" s="611"/>
      <c r="NNL12" s="611"/>
      <c r="NNM12" s="611"/>
      <c r="NNN12" s="611"/>
      <c r="NNO12" s="611"/>
      <c r="NNP12" s="611"/>
      <c r="NNQ12" s="611"/>
      <c r="NNR12" s="611"/>
      <c r="NNS12" s="611"/>
      <c r="NNT12" s="611"/>
      <c r="NNU12" s="611"/>
      <c r="NNV12" s="611"/>
      <c r="NNW12" s="611"/>
      <c r="NNX12" s="611"/>
      <c r="NNY12" s="611"/>
      <c r="NNZ12" s="611"/>
      <c r="NOA12" s="611"/>
      <c r="NOB12" s="611"/>
      <c r="NOC12" s="611"/>
      <c r="NOD12" s="611"/>
      <c r="NOE12" s="611"/>
      <c r="NOF12" s="611"/>
      <c r="NOG12" s="611"/>
      <c r="NOH12" s="611"/>
      <c r="NOI12" s="611"/>
      <c r="NOJ12" s="611"/>
      <c r="NOK12" s="611"/>
      <c r="NOL12" s="611"/>
      <c r="NOM12" s="611"/>
      <c r="NON12" s="611"/>
      <c r="NOO12" s="611"/>
      <c r="NOP12" s="611"/>
      <c r="NOQ12" s="611"/>
      <c r="NOR12" s="611"/>
      <c r="NOS12" s="611"/>
      <c r="NOT12" s="611"/>
      <c r="NOU12" s="611"/>
      <c r="NOV12" s="611"/>
      <c r="NOW12" s="611"/>
      <c r="NOX12" s="611"/>
      <c r="NOY12" s="611"/>
      <c r="NOZ12" s="611"/>
      <c r="NPA12" s="611"/>
      <c r="NPB12" s="611"/>
      <c r="NPC12" s="611"/>
      <c r="NPD12" s="611"/>
      <c r="NPE12" s="611"/>
      <c r="NPF12" s="611"/>
      <c r="NPG12" s="611"/>
      <c r="NPH12" s="611"/>
      <c r="NPI12" s="611"/>
      <c r="NPJ12" s="611"/>
      <c r="NPK12" s="611"/>
      <c r="NPL12" s="611"/>
      <c r="NPM12" s="611"/>
      <c r="NPN12" s="611"/>
      <c r="NPO12" s="611"/>
      <c r="NPP12" s="611"/>
      <c r="NPQ12" s="611"/>
      <c r="NPR12" s="611"/>
      <c r="NPS12" s="611"/>
      <c r="NPT12" s="611"/>
      <c r="NPU12" s="611"/>
      <c r="NPV12" s="611"/>
      <c r="NPW12" s="611"/>
      <c r="NPX12" s="611"/>
      <c r="NPY12" s="611"/>
      <c r="NPZ12" s="611"/>
      <c r="NQA12" s="611"/>
      <c r="NQB12" s="611"/>
      <c r="NQC12" s="611"/>
      <c r="NQD12" s="611"/>
      <c r="NQE12" s="611"/>
      <c r="NQF12" s="611"/>
      <c r="NQG12" s="611"/>
      <c r="NQH12" s="611"/>
      <c r="NQI12" s="611"/>
      <c r="NQJ12" s="611"/>
      <c r="NQK12" s="611"/>
      <c r="NQL12" s="611"/>
      <c r="NQM12" s="611"/>
      <c r="NQN12" s="611"/>
      <c r="NQO12" s="611"/>
      <c r="NQP12" s="611"/>
      <c r="NQQ12" s="611"/>
      <c r="NQR12" s="611"/>
      <c r="NQS12" s="611"/>
      <c r="NQT12" s="611"/>
      <c r="NQU12" s="611"/>
      <c r="NQV12" s="611"/>
      <c r="NQW12" s="611"/>
      <c r="NQX12" s="611"/>
      <c r="NQY12" s="611"/>
      <c r="NQZ12" s="611"/>
      <c r="NRA12" s="611"/>
      <c r="NRB12" s="611"/>
      <c r="NRC12" s="611"/>
      <c r="NRD12" s="611"/>
      <c r="NRE12" s="611"/>
      <c r="NRF12" s="611"/>
      <c r="NRG12" s="611"/>
      <c r="NRH12" s="611"/>
      <c r="NRI12" s="611"/>
      <c r="NRJ12" s="611"/>
      <c r="NRK12" s="611"/>
      <c r="NRL12" s="611"/>
      <c r="NRM12" s="611"/>
      <c r="NRN12" s="611"/>
      <c r="NRO12" s="611"/>
      <c r="NRP12" s="611"/>
      <c r="NRQ12" s="611"/>
      <c r="NRR12" s="611"/>
      <c r="NRS12" s="611"/>
      <c r="NRT12" s="611"/>
      <c r="NRU12" s="611"/>
      <c r="NRV12" s="611"/>
      <c r="NRW12" s="611"/>
      <c r="NRX12" s="611"/>
      <c r="NRY12" s="611"/>
      <c r="NRZ12" s="611"/>
      <c r="NSA12" s="611"/>
      <c r="NSB12" s="611"/>
      <c r="NSC12" s="611"/>
      <c r="NSD12" s="611"/>
      <c r="NSE12" s="611"/>
      <c r="NSF12" s="611"/>
      <c r="NSG12" s="611"/>
      <c r="NSH12" s="611"/>
      <c r="NSI12" s="611"/>
      <c r="NSJ12" s="611"/>
      <c r="NSK12" s="611"/>
      <c r="NSL12" s="611"/>
      <c r="NSM12" s="611"/>
      <c r="NSN12" s="611"/>
      <c r="NSO12" s="611"/>
      <c r="NSP12" s="611"/>
      <c r="NSQ12" s="611"/>
      <c r="NSR12" s="611"/>
      <c r="NSS12" s="611"/>
      <c r="NST12" s="611"/>
      <c r="NSU12" s="611"/>
      <c r="NSV12" s="611"/>
      <c r="NSW12" s="611"/>
      <c r="NSX12" s="611"/>
      <c r="NSY12" s="611"/>
      <c r="NSZ12" s="611"/>
      <c r="NTA12" s="611"/>
      <c r="NTB12" s="611"/>
      <c r="NTC12" s="611"/>
      <c r="NTD12" s="611"/>
      <c r="NTE12" s="611"/>
      <c r="NTF12" s="611"/>
      <c r="NTG12" s="611"/>
      <c r="NTH12" s="611"/>
      <c r="NTI12" s="611"/>
      <c r="NTJ12" s="611"/>
      <c r="NTK12" s="611"/>
      <c r="NTL12" s="611"/>
      <c r="NTM12" s="611"/>
      <c r="NTN12" s="611"/>
      <c r="NTO12" s="611"/>
      <c r="NTP12" s="611"/>
      <c r="NTQ12" s="611"/>
      <c r="NTR12" s="611"/>
      <c r="NTS12" s="611"/>
      <c r="NTT12" s="611"/>
      <c r="NTU12" s="611"/>
      <c r="NTV12" s="611"/>
      <c r="NTW12" s="611"/>
      <c r="NTX12" s="611"/>
      <c r="NTY12" s="611"/>
      <c r="NTZ12" s="611"/>
      <c r="NUA12" s="611"/>
      <c r="NUB12" s="611"/>
      <c r="NUC12" s="611"/>
      <c r="NUD12" s="611"/>
      <c r="NUE12" s="611"/>
      <c r="NUF12" s="611"/>
      <c r="NUG12" s="611"/>
      <c r="NUH12" s="611"/>
      <c r="NUI12" s="611"/>
      <c r="NUJ12" s="611"/>
      <c r="NUK12" s="611"/>
      <c r="NUL12" s="611"/>
      <c r="NUM12" s="611"/>
      <c r="NUN12" s="611"/>
      <c r="NUO12" s="611"/>
      <c r="NUP12" s="611"/>
      <c r="NUQ12" s="611"/>
      <c r="NUR12" s="611"/>
      <c r="NUS12" s="611"/>
      <c r="NUT12" s="611"/>
      <c r="NUU12" s="611"/>
      <c r="NUV12" s="611"/>
      <c r="NUW12" s="611"/>
      <c r="NUX12" s="611"/>
      <c r="NUY12" s="611"/>
      <c r="NUZ12" s="611"/>
      <c r="NVA12" s="611"/>
      <c r="NVB12" s="611"/>
      <c r="NVC12" s="611"/>
      <c r="NVD12" s="611"/>
      <c r="NVE12" s="611"/>
      <c r="NVF12" s="611"/>
      <c r="NVG12" s="611"/>
      <c r="NVH12" s="611"/>
      <c r="NVI12" s="611"/>
      <c r="NVJ12" s="611"/>
      <c r="NVK12" s="611"/>
      <c r="NVL12" s="611"/>
      <c r="NVM12" s="611"/>
      <c r="NVN12" s="611"/>
      <c r="NVO12" s="611"/>
      <c r="NVP12" s="611"/>
      <c r="NVQ12" s="611"/>
      <c r="NVR12" s="611"/>
      <c r="NVS12" s="611"/>
      <c r="NVT12" s="611"/>
      <c r="NVU12" s="611"/>
      <c r="NVV12" s="611"/>
      <c r="NVW12" s="611"/>
      <c r="NVX12" s="611"/>
      <c r="NVY12" s="611"/>
      <c r="NVZ12" s="611"/>
      <c r="NWA12" s="611"/>
      <c r="NWB12" s="611"/>
      <c r="NWC12" s="611"/>
      <c r="NWD12" s="611"/>
      <c r="NWE12" s="611"/>
      <c r="NWF12" s="611"/>
      <c r="NWG12" s="611"/>
      <c r="NWH12" s="611"/>
      <c r="NWI12" s="611"/>
      <c r="NWJ12" s="611"/>
      <c r="NWK12" s="611"/>
      <c r="NWL12" s="611"/>
      <c r="NWM12" s="611"/>
      <c r="NWN12" s="611"/>
      <c r="NWO12" s="611"/>
      <c r="NWP12" s="611"/>
      <c r="NWQ12" s="611"/>
      <c r="NWR12" s="611"/>
      <c r="NWS12" s="611"/>
      <c r="NWT12" s="611"/>
      <c r="NWU12" s="611"/>
      <c r="NWV12" s="611"/>
      <c r="NWW12" s="611"/>
      <c r="NWX12" s="611"/>
      <c r="NWY12" s="611"/>
      <c r="NWZ12" s="611"/>
      <c r="NXA12" s="611"/>
      <c r="NXB12" s="611"/>
      <c r="NXC12" s="611"/>
      <c r="NXD12" s="611"/>
      <c r="NXE12" s="611"/>
      <c r="NXF12" s="611"/>
      <c r="NXG12" s="611"/>
      <c r="NXH12" s="611"/>
      <c r="NXI12" s="611"/>
      <c r="NXJ12" s="611"/>
      <c r="NXK12" s="611"/>
      <c r="NXL12" s="611"/>
      <c r="NXM12" s="611"/>
      <c r="NXN12" s="611"/>
      <c r="NXO12" s="611"/>
      <c r="NXP12" s="611"/>
      <c r="NXQ12" s="611"/>
      <c r="NXR12" s="611"/>
      <c r="NXS12" s="611"/>
      <c r="NXT12" s="611"/>
      <c r="NXU12" s="611"/>
      <c r="NXV12" s="611"/>
      <c r="NXW12" s="611"/>
      <c r="NXX12" s="611"/>
      <c r="NXY12" s="611"/>
      <c r="NXZ12" s="611"/>
      <c r="NYA12" s="611"/>
      <c r="NYB12" s="611"/>
      <c r="NYC12" s="611"/>
      <c r="NYD12" s="611"/>
      <c r="NYE12" s="611"/>
      <c r="NYF12" s="611"/>
      <c r="NYG12" s="611"/>
      <c r="NYH12" s="611"/>
      <c r="NYI12" s="611"/>
      <c r="NYJ12" s="611"/>
      <c r="NYK12" s="611"/>
      <c r="NYL12" s="611"/>
      <c r="NYM12" s="611"/>
      <c r="NYN12" s="611"/>
      <c r="NYO12" s="611"/>
      <c r="NYP12" s="611"/>
      <c r="NYQ12" s="611"/>
      <c r="NYR12" s="611"/>
      <c r="NYS12" s="611"/>
      <c r="NYT12" s="611"/>
      <c r="NYU12" s="611"/>
      <c r="NYV12" s="611"/>
      <c r="NYW12" s="611"/>
      <c r="NYX12" s="611"/>
      <c r="NYY12" s="611"/>
      <c r="NYZ12" s="611"/>
      <c r="NZA12" s="611"/>
      <c r="NZB12" s="611"/>
      <c r="NZC12" s="611"/>
      <c r="NZD12" s="611"/>
      <c r="NZE12" s="611"/>
      <c r="NZF12" s="611"/>
      <c r="NZG12" s="611"/>
      <c r="NZH12" s="611"/>
      <c r="NZI12" s="611"/>
      <c r="NZJ12" s="611"/>
      <c r="NZK12" s="611"/>
      <c r="NZL12" s="611"/>
      <c r="NZM12" s="611"/>
      <c r="NZN12" s="611"/>
      <c r="NZO12" s="611"/>
      <c r="NZP12" s="611"/>
      <c r="NZQ12" s="611"/>
      <c r="NZR12" s="611"/>
      <c r="NZS12" s="611"/>
      <c r="NZT12" s="611"/>
      <c r="NZU12" s="611"/>
      <c r="NZV12" s="611"/>
      <c r="NZW12" s="611"/>
      <c r="NZX12" s="611"/>
      <c r="NZY12" s="611"/>
      <c r="NZZ12" s="611"/>
      <c r="OAA12" s="611"/>
      <c r="OAB12" s="611"/>
      <c r="OAC12" s="611"/>
      <c r="OAD12" s="611"/>
      <c r="OAE12" s="611"/>
      <c r="OAF12" s="611"/>
      <c r="OAG12" s="611"/>
      <c r="OAH12" s="611"/>
      <c r="OAI12" s="611"/>
      <c r="OAJ12" s="611"/>
      <c r="OAK12" s="611"/>
      <c r="OAL12" s="611"/>
      <c r="OAM12" s="611"/>
      <c r="OAN12" s="611"/>
      <c r="OAO12" s="611"/>
      <c r="OAP12" s="611"/>
      <c r="OAQ12" s="611"/>
      <c r="OAR12" s="611"/>
      <c r="OAS12" s="611"/>
      <c r="OAT12" s="611"/>
      <c r="OAU12" s="611"/>
      <c r="OAV12" s="611"/>
      <c r="OAW12" s="611"/>
      <c r="OAX12" s="611"/>
      <c r="OAY12" s="611"/>
      <c r="OAZ12" s="611"/>
      <c r="OBA12" s="611"/>
      <c r="OBB12" s="611"/>
      <c r="OBC12" s="611"/>
      <c r="OBD12" s="611"/>
      <c r="OBE12" s="611"/>
      <c r="OBF12" s="611"/>
      <c r="OBG12" s="611"/>
      <c r="OBH12" s="611"/>
      <c r="OBI12" s="611"/>
      <c r="OBJ12" s="611"/>
      <c r="OBK12" s="611"/>
      <c r="OBL12" s="611"/>
      <c r="OBM12" s="611"/>
      <c r="OBN12" s="611"/>
      <c r="OBO12" s="611"/>
      <c r="OBP12" s="611"/>
      <c r="OBQ12" s="611"/>
      <c r="OBR12" s="611"/>
      <c r="OBS12" s="611"/>
      <c r="OBT12" s="611"/>
      <c r="OBU12" s="611"/>
      <c r="OBV12" s="611"/>
      <c r="OBW12" s="611"/>
      <c r="OBX12" s="611"/>
      <c r="OBY12" s="611"/>
      <c r="OBZ12" s="611"/>
      <c r="OCA12" s="611"/>
      <c r="OCB12" s="611"/>
      <c r="OCC12" s="611"/>
      <c r="OCD12" s="611"/>
      <c r="OCE12" s="611"/>
      <c r="OCF12" s="611"/>
      <c r="OCG12" s="611"/>
      <c r="OCH12" s="611"/>
      <c r="OCI12" s="611"/>
      <c r="OCJ12" s="611"/>
      <c r="OCK12" s="611"/>
      <c r="OCL12" s="611"/>
      <c r="OCM12" s="611"/>
      <c r="OCN12" s="611"/>
      <c r="OCO12" s="611"/>
      <c r="OCP12" s="611"/>
      <c r="OCQ12" s="611"/>
      <c r="OCR12" s="611"/>
      <c r="OCS12" s="611"/>
      <c r="OCT12" s="611"/>
      <c r="OCU12" s="611"/>
      <c r="OCV12" s="611"/>
      <c r="OCW12" s="611"/>
      <c r="OCX12" s="611"/>
      <c r="OCY12" s="611"/>
      <c r="OCZ12" s="611"/>
      <c r="ODA12" s="611"/>
      <c r="ODB12" s="611"/>
      <c r="ODC12" s="611"/>
      <c r="ODD12" s="611"/>
      <c r="ODE12" s="611"/>
      <c r="ODF12" s="611"/>
      <c r="ODG12" s="611"/>
      <c r="ODH12" s="611"/>
      <c r="ODI12" s="611"/>
      <c r="ODJ12" s="611"/>
      <c r="ODK12" s="611"/>
      <c r="ODL12" s="611"/>
      <c r="ODM12" s="611"/>
      <c r="ODN12" s="611"/>
      <c r="ODO12" s="611"/>
      <c r="ODP12" s="611"/>
      <c r="ODQ12" s="611"/>
      <c r="ODR12" s="611"/>
      <c r="ODS12" s="611"/>
      <c r="ODT12" s="611"/>
      <c r="ODU12" s="611"/>
      <c r="ODV12" s="611"/>
      <c r="ODW12" s="611"/>
      <c r="ODX12" s="611"/>
      <c r="ODY12" s="611"/>
      <c r="ODZ12" s="611"/>
      <c r="OEA12" s="611"/>
      <c r="OEB12" s="611"/>
      <c r="OEC12" s="611"/>
      <c r="OED12" s="611"/>
      <c r="OEE12" s="611"/>
      <c r="OEF12" s="611"/>
      <c r="OEG12" s="611"/>
      <c r="OEH12" s="611"/>
      <c r="OEI12" s="611"/>
      <c r="OEJ12" s="611"/>
      <c r="OEK12" s="611"/>
      <c r="OEL12" s="611"/>
      <c r="OEM12" s="611"/>
      <c r="OEN12" s="611"/>
      <c r="OEO12" s="611"/>
      <c r="OEP12" s="611"/>
      <c r="OEQ12" s="611"/>
      <c r="OER12" s="611"/>
      <c r="OES12" s="611"/>
      <c r="OET12" s="611"/>
      <c r="OEU12" s="611"/>
      <c r="OEV12" s="611"/>
      <c r="OEW12" s="611"/>
      <c r="OEX12" s="611"/>
      <c r="OEY12" s="611"/>
      <c r="OEZ12" s="611"/>
      <c r="OFA12" s="611"/>
      <c r="OFB12" s="611"/>
      <c r="OFC12" s="611"/>
      <c r="OFD12" s="611"/>
      <c r="OFE12" s="611"/>
      <c r="OFF12" s="611"/>
      <c r="OFG12" s="611"/>
      <c r="OFH12" s="611"/>
      <c r="OFI12" s="611"/>
      <c r="OFJ12" s="611"/>
      <c r="OFK12" s="611"/>
      <c r="OFL12" s="611"/>
      <c r="OFM12" s="611"/>
      <c r="OFN12" s="611"/>
      <c r="OFO12" s="611"/>
      <c r="OFP12" s="611"/>
      <c r="OFQ12" s="611"/>
      <c r="OFR12" s="611"/>
      <c r="OFS12" s="611"/>
      <c r="OFT12" s="611"/>
      <c r="OFU12" s="611"/>
      <c r="OFV12" s="611"/>
      <c r="OFW12" s="611"/>
      <c r="OFX12" s="611"/>
      <c r="OFY12" s="611"/>
      <c r="OFZ12" s="611"/>
      <c r="OGA12" s="611"/>
      <c r="OGB12" s="611"/>
      <c r="OGC12" s="611"/>
      <c r="OGD12" s="611"/>
      <c r="OGE12" s="611"/>
      <c r="OGF12" s="611"/>
      <c r="OGG12" s="611"/>
      <c r="OGH12" s="611"/>
      <c r="OGI12" s="611"/>
      <c r="OGJ12" s="611"/>
      <c r="OGK12" s="611"/>
      <c r="OGL12" s="611"/>
      <c r="OGM12" s="611"/>
      <c r="OGN12" s="611"/>
      <c r="OGO12" s="611"/>
      <c r="OGP12" s="611"/>
      <c r="OGQ12" s="611"/>
      <c r="OGR12" s="611"/>
      <c r="OGS12" s="611"/>
      <c r="OGT12" s="611"/>
      <c r="OGU12" s="611"/>
      <c r="OGV12" s="611"/>
      <c r="OGW12" s="611"/>
      <c r="OGX12" s="611"/>
      <c r="OGY12" s="611"/>
      <c r="OGZ12" s="611"/>
      <c r="OHA12" s="611"/>
      <c r="OHB12" s="611"/>
      <c r="OHC12" s="611"/>
      <c r="OHD12" s="611"/>
      <c r="OHE12" s="611"/>
      <c r="OHF12" s="611"/>
      <c r="OHG12" s="611"/>
      <c r="OHH12" s="611"/>
      <c r="OHI12" s="611"/>
      <c r="OHJ12" s="611"/>
      <c r="OHK12" s="611"/>
      <c r="OHL12" s="611"/>
      <c r="OHM12" s="611"/>
      <c r="OHN12" s="611"/>
      <c r="OHO12" s="611"/>
      <c r="OHP12" s="611"/>
      <c r="OHQ12" s="611"/>
      <c r="OHR12" s="611"/>
      <c r="OHS12" s="611"/>
      <c r="OHT12" s="611"/>
      <c r="OHU12" s="611"/>
      <c r="OHV12" s="611"/>
      <c r="OHW12" s="611"/>
      <c r="OHX12" s="611"/>
      <c r="OHY12" s="611"/>
      <c r="OHZ12" s="611"/>
      <c r="OIA12" s="611"/>
      <c r="OIB12" s="611"/>
      <c r="OIC12" s="611"/>
      <c r="OID12" s="611"/>
      <c r="OIE12" s="611"/>
      <c r="OIF12" s="611"/>
      <c r="OIG12" s="611"/>
      <c r="OIH12" s="611"/>
      <c r="OII12" s="611"/>
      <c r="OIJ12" s="611"/>
      <c r="OIK12" s="611"/>
      <c r="OIL12" s="611"/>
      <c r="OIM12" s="611"/>
      <c r="OIN12" s="611"/>
      <c r="OIO12" s="611"/>
      <c r="OIP12" s="611"/>
      <c r="OIQ12" s="611"/>
      <c r="OIR12" s="611"/>
      <c r="OIS12" s="611"/>
      <c r="OIT12" s="611"/>
      <c r="OIU12" s="611"/>
      <c r="OIV12" s="611"/>
      <c r="OIW12" s="611"/>
      <c r="OIX12" s="611"/>
      <c r="OIY12" s="611"/>
      <c r="OIZ12" s="611"/>
      <c r="OJA12" s="611"/>
      <c r="OJB12" s="611"/>
      <c r="OJC12" s="611"/>
      <c r="OJD12" s="611"/>
      <c r="OJE12" s="611"/>
      <c r="OJF12" s="611"/>
      <c r="OJG12" s="611"/>
      <c r="OJH12" s="611"/>
      <c r="OJI12" s="611"/>
      <c r="OJJ12" s="611"/>
      <c r="OJK12" s="611"/>
      <c r="OJL12" s="611"/>
      <c r="OJM12" s="611"/>
      <c r="OJN12" s="611"/>
      <c r="OJO12" s="611"/>
      <c r="OJP12" s="611"/>
      <c r="OJQ12" s="611"/>
      <c r="OJR12" s="611"/>
      <c r="OJS12" s="611"/>
      <c r="OJT12" s="611"/>
      <c r="OJU12" s="611"/>
      <c r="OJV12" s="611"/>
      <c r="OJW12" s="611"/>
      <c r="OJX12" s="611"/>
      <c r="OJY12" s="611"/>
      <c r="OJZ12" s="611"/>
      <c r="OKA12" s="611"/>
      <c r="OKB12" s="611"/>
      <c r="OKC12" s="611"/>
      <c r="OKD12" s="611"/>
      <c r="OKE12" s="611"/>
      <c r="OKF12" s="611"/>
      <c r="OKG12" s="611"/>
      <c r="OKH12" s="611"/>
      <c r="OKI12" s="611"/>
      <c r="OKJ12" s="611"/>
      <c r="OKK12" s="611"/>
      <c r="OKL12" s="611"/>
      <c r="OKM12" s="611"/>
      <c r="OKN12" s="611"/>
      <c r="OKO12" s="611"/>
      <c r="OKP12" s="611"/>
      <c r="OKQ12" s="611"/>
      <c r="OKR12" s="611"/>
      <c r="OKS12" s="611"/>
      <c r="OKT12" s="611"/>
      <c r="OKU12" s="611"/>
      <c r="OKV12" s="611"/>
      <c r="OKW12" s="611"/>
      <c r="OKX12" s="611"/>
      <c r="OKY12" s="611"/>
      <c r="OKZ12" s="611"/>
      <c r="OLA12" s="611"/>
      <c r="OLB12" s="611"/>
      <c r="OLC12" s="611"/>
      <c r="OLD12" s="611"/>
      <c r="OLE12" s="611"/>
      <c r="OLF12" s="611"/>
      <c r="OLG12" s="611"/>
      <c r="OLH12" s="611"/>
      <c r="OLI12" s="611"/>
      <c r="OLJ12" s="611"/>
      <c r="OLK12" s="611"/>
      <c r="OLL12" s="611"/>
      <c r="OLM12" s="611"/>
      <c r="OLN12" s="611"/>
      <c r="OLO12" s="611"/>
      <c r="OLP12" s="611"/>
      <c r="OLQ12" s="611"/>
      <c r="OLR12" s="611"/>
      <c r="OLS12" s="611"/>
      <c r="OLT12" s="611"/>
      <c r="OLU12" s="611"/>
      <c r="OLV12" s="611"/>
      <c r="OLW12" s="611"/>
      <c r="OLX12" s="611"/>
      <c r="OLY12" s="611"/>
      <c r="OLZ12" s="611"/>
      <c r="OMA12" s="611"/>
      <c r="OMB12" s="611"/>
      <c r="OMC12" s="611"/>
      <c r="OMD12" s="611"/>
      <c r="OME12" s="611"/>
      <c r="OMF12" s="611"/>
      <c r="OMG12" s="611"/>
      <c r="OMH12" s="611"/>
      <c r="OMI12" s="611"/>
      <c r="OMJ12" s="611"/>
      <c r="OMK12" s="611"/>
      <c r="OML12" s="611"/>
      <c r="OMM12" s="611"/>
      <c r="OMN12" s="611"/>
      <c r="OMO12" s="611"/>
      <c r="OMP12" s="611"/>
      <c r="OMQ12" s="611"/>
      <c r="OMR12" s="611"/>
      <c r="OMS12" s="611"/>
      <c r="OMT12" s="611"/>
      <c r="OMU12" s="611"/>
      <c r="OMV12" s="611"/>
      <c r="OMW12" s="611"/>
      <c r="OMX12" s="611"/>
      <c r="OMY12" s="611"/>
      <c r="OMZ12" s="611"/>
      <c r="ONA12" s="611"/>
      <c r="ONB12" s="611"/>
      <c r="ONC12" s="611"/>
      <c r="OND12" s="611"/>
      <c r="ONE12" s="611"/>
      <c r="ONF12" s="611"/>
      <c r="ONG12" s="611"/>
      <c r="ONH12" s="611"/>
      <c r="ONI12" s="611"/>
      <c r="ONJ12" s="611"/>
      <c r="ONK12" s="611"/>
      <c r="ONL12" s="611"/>
      <c r="ONM12" s="611"/>
      <c r="ONN12" s="611"/>
      <c r="ONO12" s="611"/>
      <c r="ONP12" s="611"/>
      <c r="ONQ12" s="611"/>
      <c r="ONR12" s="611"/>
      <c r="ONS12" s="611"/>
      <c r="ONT12" s="611"/>
      <c r="ONU12" s="611"/>
      <c r="ONV12" s="611"/>
      <c r="ONW12" s="611"/>
      <c r="ONX12" s="611"/>
      <c r="ONY12" s="611"/>
      <c r="ONZ12" s="611"/>
      <c r="OOA12" s="611"/>
      <c r="OOB12" s="611"/>
      <c r="OOC12" s="611"/>
      <c r="OOD12" s="611"/>
      <c r="OOE12" s="611"/>
      <c r="OOF12" s="611"/>
      <c r="OOG12" s="611"/>
      <c r="OOH12" s="611"/>
      <c r="OOI12" s="611"/>
      <c r="OOJ12" s="611"/>
      <c r="OOK12" s="611"/>
      <c r="OOL12" s="611"/>
      <c r="OOM12" s="611"/>
      <c r="OON12" s="611"/>
      <c r="OOO12" s="611"/>
      <c r="OOP12" s="611"/>
      <c r="OOQ12" s="611"/>
      <c r="OOR12" s="611"/>
      <c r="OOS12" s="611"/>
      <c r="OOT12" s="611"/>
      <c r="OOU12" s="611"/>
      <c r="OOV12" s="611"/>
      <c r="OOW12" s="611"/>
      <c r="OOX12" s="611"/>
      <c r="OOY12" s="611"/>
      <c r="OOZ12" s="611"/>
      <c r="OPA12" s="611"/>
      <c r="OPB12" s="611"/>
      <c r="OPC12" s="611"/>
      <c r="OPD12" s="611"/>
      <c r="OPE12" s="611"/>
      <c r="OPF12" s="611"/>
      <c r="OPG12" s="611"/>
      <c r="OPH12" s="611"/>
      <c r="OPI12" s="611"/>
      <c r="OPJ12" s="611"/>
      <c r="OPK12" s="611"/>
      <c r="OPL12" s="611"/>
      <c r="OPM12" s="611"/>
      <c r="OPN12" s="611"/>
      <c r="OPO12" s="611"/>
      <c r="OPP12" s="611"/>
      <c r="OPQ12" s="611"/>
      <c r="OPR12" s="611"/>
      <c r="OPS12" s="611"/>
      <c r="OPT12" s="611"/>
      <c r="OPU12" s="611"/>
      <c r="OPV12" s="611"/>
      <c r="OPW12" s="611"/>
      <c r="OPX12" s="611"/>
      <c r="OPY12" s="611"/>
      <c r="OPZ12" s="611"/>
      <c r="OQA12" s="611"/>
      <c r="OQB12" s="611"/>
      <c r="OQC12" s="611"/>
      <c r="OQD12" s="611"/>
      <c r="OQE12" s="611"/>
      <c r="OQF12" s="611"/>
      <c r="OQG12" s="611"/>
      <c r="OQH12" s="611"/>
      <c r="OQI12" s="611"/>
      <c r="OQJ12" s="611"/>
      <c r="OQK12" s="611"/>
      <c r="OQL12" s="611"/>
      <c r="OQM12" s="611"/>
      <c r="OQN12" s="611"/>
      <c r="OQO12" s="611"/>
      <c r="OQP12" s="611"/>
      <c r="OQQ12" s="611"/>
      <c r="OQR12" s="611"/>
      <c r="OQS12" s="611"/>
      <c r="OQT12" s="611"/>
      <c r="OQU12" s="611"/>
      <c r="OQV12" s="611"/>
      <c r="OQW12" s="611"/>
      <c r="OQX12" s="611"/>
      <c r="OQY12" s="611"/>
      <c r="OQZ12" s="611"/>
      <c r="ORA12" s="611"/>
      <c r="ORB12" s="611"/>
      <c r="ORC12" s="611"/>
      <c r="ORD12" s="611"/>
      <c r="ORE12" s="611"/>
      <c r="ORF12" s="611"/>
      <c r="ORG12" s="611"/>
      <c r="ORH12" s="611"/>
      <c r="ORI12" s="611"/>
      <c r="ORJ12" s="611"/>
      <c r="ORK12" s="611"/>
      <c r="ORL12" s="611"/>
      <c r="ORM12" s="611"/>
      <c r="ORN12" s="611"/>
      <c r="ORO12" s="611"/>
      <c r="ORP12" s="611"/>
      <c r="ORQ12" s="611"/>
      <c r="ORR12" s="611"/>
      <c r="ORS12" s="611"/>
      <c r="ORT12" s="611"/>
      <c r="ORU12" s="611"/>
      <c r="ORV12" s="611"/>
      <c r="ORW12" s="611"/>
      <c r="ORX12" s="611"/>
      <c r="ORY12" s="611"/>
      <c r="ORZ12" s="611"/>
      <c r="OSA12" s="611"/>
      <c r="OSB12" s="611"/>
      <c r="OSC12" s="611"/>
      <c r="OSD12" s="611"/>
      <c r="OSE12" s="611"/>
      <c r="OSF12" s="611"/>
      <c r="OSG12" s="611"/>
      <c r="OSH12" s="611"/>
      <c r="OSI12" s="611"/>
      <c r="OSJ12" s="611"/>
      <c r="OSK12" s="611"/>
      <c r="OSL12" s="611"/>
      <c r="OSM12" s="611"/>
      <c r="OSN12" s="611"/>
      <c r="OSO12" s="611"/>
      <c r="OSP12" s="611"/>
      <c r="OSQ12" s="611"/>
      <c r="OSR12" s="611"/>
      <c r="OSS12" s="611"/>
      <c r="OST12" s="611"/>
      <c r="OSU12" s="611"/>
      <c r="OSV12" s="611"/>
      <c r="OSW12" s="611"/>
      <c r="OSX12" s="611"/>
      <c r="OSY12" s="611"/>
      <c r="OSZ12" s="611"/>
      <c r="OTA12" s="611"/>
      <c r="OTB12" s="611"/>
      <c r="OTC12" s="611"/>
      <c r="OTD12" s="611"/>
      <c r="OTE12" s="611"/>
      <c r="OTF12" s="611"/>
      <c r="OTG12" s="611"/>
      <c r="OTH12" s="611"/>
      <c r="OTI12" s="611"/>
      <c r="OTJ12" s="611"/>
      <c r="OTK12" s="611"/>
      <c r="OTL12" s="611"/>
      <c r="OTM12" s="611"/>
      <c r="OTN12" s="611"/>
      <c r="OTO12" s="611"/>
      <c r="OTP12" s="611"/>
      <c r="OTQ12" s="611"/>
      <c r="OTR12" s="611"/>
      <c r="OTS12" s="611"/>
      <c r="OTT12" s="611"/>
      <c r="OTU12" s="611"/>
      <c r="OTV12" s="611"/>
      <c r="OTW12" s="611"/>
      <c r="OTX12" s="611"/>
      <c r="OTY12" s="611"/>
      <c r="OTZ12" s="611"/>
      <c r="OUA12" s="611"/>
      <c r="OUB12" s="611"/>
      <c r="OUC12" s="611"/>
      <c r="OUD12" s="611"/>
      <c r="OUE12" s="611"/>
      <c r="OUF12" s="611"/>
      <c r="OUG12" s="611"/>
      <c r="OUH12" s="611"/>
      <c r="OUI12" s="611"/>
      <c r="OUJ12" s="611"/>
      <c r="OUK12" s="611"/>
      <c r="OUL12" s="611"/>
      <c r="OUM12" s="611"/>
      <c r="OUN12" s="611"/>
      <c r="OUO12" s="611"/>
      <c r="OUP12" s="611"/>
      <c r="OUQ12" s="611"/>
      <c r="OUR12" s="611"/>
      <c r="OUS12" s="611"/>
      <c r="OUT12" s="611"/>
      <c r="OUU12" s="611"/>
      <c r="OUV12" s="611"/>
      <c r="OUW12" s="611"/>
      <c r="OUX12" s="611"/>
      <c r="OUY12" s="611"/>
      <c r="OUZ12" s="611"/>
      <c r="OVA12" s="611"/>
      <c r="OVB12" s="611"/>
      <c r="OVC12" s="611"/>
      <c r="OVD12" s="611"/>
      <c r="OVE12" s="611"/>
      <c r="OVF12" s="611"/>
      <c r="OVG12" s="611"/>
      <c r="OVH12" s="611"/>
      <c r="OVI12" s="611"/>
      <c r="OVJ12" s="611"/>
      <c r="OVK12" s="611"/>
      <c r="OVL12" s="611"/>
      <c r="OVM12" s="611"/>
      <c r="OVN12" s="611"/>
      <c r="OVO12" s="611"/>
      <c r="OVP12" s="611"/>
      <c r="OVQ12" s="611"/>
      <c r="OVR12" s="611"/>
      <c r="OVS12" s="611"/>
      <c r="OVT12" s="611"/>
      <c r="OVU12" s="611"/>
      <c r="OVV12" s="611"/>
      <c r="OVW12" s="611"/>
      <c r="OVX12" s="611"/>
      <c r="OVY12" s="611"/>
      <c r="OVZ12" s="611"/>
      <c r="OWA12" s="611"/>
      <c r="OWB12" s="611"/>
      <c r="OWC12" s="611"/>
      <c r="OWD12" s="611"/>
      <c r="OWE12" s="611"/>
      <c r="OWF12" s="611"/>
      <c r="OWG12" s="611"/>
      <c r="OWH12" s="611"/>
      <c r="OWI12" s="611"/>
      <c r="OWJ12" s="611"/>
      <c r="OWK12" s="611"/>
      <c r="OWL12" s="611"/>
      <c r="OWM12" s="611"/>
      <c r="OWN12" s="611"/>
      <c r="OWO12" s="611"/>
      <c r="OWP12" s="611"/>
      <c r="OWQ12" s="611"/>
      <c r="OWR12" s="611"/>
      <c r="OWS12" s="611"/>
      <c r="OWT12" s="611"/>
      <c r="OWU12" s="611"/>
      <c r="OWV12" s="611"/>
      <c r="OWW12" s="611"/>
      <c r="OWX12" s="611"/>
      <c r="OWY12" s="611"/>
      <c r="OWZ12" s="611"/>
      <c r="OXA12" s="611"/>
      <c r="OXB12" s="611"/>
      <c r="OXC12" s="611"/>
      <c r="OXD12" s="611"/>
      <c r="OXE12" s="611"/>
      <c r="OXF12" s="611"/>
      <c r="OXG12" s="611"/>
      <c r="OXH12" s="611"/>
      <c r="OXI12" s="611"/>
      <c r="OXJ12" s="611"/>
      <c r="OXK12" s="611"/>
      <c r="OXL12" s="611"/>
      <c r="OXM12" s="611"/>
      <c r="OXN12" s="611"/>
      <c r="OXO12" s="611"/>
      <c r="OXP12" s="611"/>
      <c r="OXQ12" s="611"/>
      <c r="OXR12" s="611"/>
      <c r="OXS12" s="611"/>
      <c r="OXT12" s="611"/>
      <c r="OXU12" s="611"/>
      <c r="OXV12" s="611"/>
      <c r="OXW12" s="611"/>
      <c r="OXX12" s="611"/>
      <c r="OXY12" s="611"/>
      <c r="OXZ12" s="611"/>
      <c r="OYA12" s="611"/>
      <c r="OYB12" s="611"/>
      <c r="OYC12" s="611"/>
      <c r="OYD12" s="611"/>
      <c r="OYE12" s="611"/>
      <c r="OYF12" s="611"/>
      <c r="OYG12" s="611"/>
      <c r="OYH12" s="611"/>
      <c r="OYI12" s="611"/>
      <c r="OYJ12" s="611"/>
      <c r="OYK12" s="611"/>
      <c r="OYL12" s="611"/>
      <c r="OYM12" s="611"/>
      <c r="OYN12" s="611"/>
      <c r="OYO12" s="611"/>
      <c r="OYP12" s="611"/>
      <c r="OYQ12" s="611"/>
      <c r="OYR12" s="611"/>
      <c r="OYS12" s="611"/>
      <c r="OYT12" s="611"/>
      <c r="OYU12" s="611"/>
      <c r="OYV12" s="611"/>
      <c r="OYW12" s="611"/>
      <c r="OYX12" s="611"/>
      <c r="OYY12" s="611"/>
      <c r="OYZ12" s="611"/>
      <c r="OZA12" s="611"/>
      <c r="OZB12" s="611"/>
      <c r="OZC12" s="611"/>
      <c r="OZD12" s="611"/>
      <c r="OZE12" s="611"/>
      <c r="OZF12" s="611"/>
      <c r="OZG12" s="611"/>
      <c r="OZH12" s="611"/>
      <c r="OZI12" s="611"/>
      <c r="OZJ12" s="611"/>
      <c r="OZK12" s="611"/>
      <c r="OZL12" s="611"/>
      <c r="OZM12" s="611"/>
      <c r="OZN12" s="611"/>
      <c r="OZO12" s="611"/>
      <c r="OZP12" s="611"/>
      <c r="OZQ12" s="611"/>
      <c r="OZR12" s="611"/>
      <c r="OZS12" s="611"/>
      <c r="OZT12" s="611"/>
      <c r="OZU12" s="611"/>
      <c r="OZV12" s="611"/>
      <c r="OZW12" s="611"/>
      <c r="OZX12" s="611"/>
      <c r="OZY12" s="611"/>
      <c r="OZZ12" s="611"/>
      <c r="PAA12" s="611"/>
      <c r="PAB12" s="611"/>
      <c r="PAC12" s="611"/>
      <c r="PAD12" s="611"/>
      <c r="PAE12" s="611"/>
      <c r="PAF12" s="611"/>
      <c r="PAG12" s="611"/>
      <c r="PAH12" s="611"/>
      <c r="PAI12" s="611"/>
      <c r="PAJ12" s="611"/>
      <c r="PAK12" s="611"/>
      <c r="PAL12" s="611"/>
      <c r="PAM12" s="611"/>
      <c r="PAN12" s="611"/>
      <c r="PAO12" s="611"/>
      <c r="PAP12" s="611"/>
      <c r="PAQ12" s="611"/>
      <c r="PAR12" s="611"/>
      <c r="PAS12" s="611"/>
      <c r="PAT12" s="611"/>
      <c r="PAU12" s="611"/>
      <c r="PAV12" s="611"/>
      <c r="PAW12" s="611"/>
      <c r="PAX12" s="611"/>
      <c r="PAY12" s="611"/>
      <c r="PAZ12" s="611"/>
      <c r="PBA12" s="611"/>
      <c r="PBB12" s="611"/>
      <c r="PBC12" s="611"/>
      <c r="PBD12" s="611"/>
      <c r="PBE12" s="611"/>
      <c r="PBF12" s="611"/>
      <c r="PBG12" s="611"/>
      <c r="PBH12" s="611"/>
      <c r="PBI12" s="611"/>
      <c r="PBJ12" s="611"/>
      <c r="PBK12" s="611"/>
      <c r="PBL12" s="611"/>
      <c r="PBM12" s="611"/>
      <c r="PBN12" s="611"/>
      <c r="PBO12" s="611"/>
      <c r="PBP12" s="611"/>
      <c r="PBQ12" s="611"/>
      <c r="PBR12" s="611"/>
      <c r="PBS12" s="611"/>
      <c r="PBT12" s="611"/>
      <c r="PBU12" s="611"/>
      <c r="PBV12" s="611"/>
      <c r="PBW12" s="611"/>
      <c r="PBX12" s="611"/>
      <c r="PBY12" s="611"/>
      <c r="PBZ12" s="611"/>
      <c r="PCA12" s="611"/>
      <c r="PCB12" s="611"/>
      <c r="PCC12" s="611"/>
      <c r="PCD12" s="611"/>
      <c r="PCE12" s="611"/>
      <c r="PCF12" s="611"/>
      <c r="PCG12" s="611"/>
      <c r="PCH12" s="611"/>
      <c r="PCI12" s="611"/>
      <c r="PCJ12" s="611"/>
      <c r="PCK12" s="611"/>
      <c r="PCL12" s="611"/>
      <c r="PCM12" s="611"/>
      <c r="PCN12" s="611"/>
      <c r="PCO12" s="611"/>
      <c r="PCP12" s="611"/>
      <c r="PCQ12" s="611"/>
      <c r="PCR12" s="611"/>
      <c r="PCS12" s="611"/>
      <c r="PCT12" s="611"/>
      <c r="PCU12" s="611"/>
      <c r="PCV12" s="611"/>
      <c r="PCW12" s="611"/>
      <c r="PCX12" s="611"/>
      <c r="PCY12" s="611"/>
      <c r="PCZ12" s="611"/>
      <c r="PDA12" s="611"/>
      <c r="PDB12" s="611"/>
      <c r="PDC12" s="611"/>
      <c r="PDD12" s="611"/>
      <c r="PDE12" s="611"/>
      <c r="PDF12" s="611"/>
      <c r="PDG12" s="611"/>
      <c r="PDH12" s="611"/>
      <c r="PDI12" s="611"/>
      <c r="PDJ12" s="611"/>
      <c r="PDK12" s="611"/>
      <c r="PDL12" s="611"/>
      <c r="PDM12" s="611"/>
      <c r="PDN12" s="611"/>
      <c r="PDO12" s="611"/>
      <c r="PDP12" s="611"/>
      <c r="PDQ12" s="611"/>
      <c r="PDR12" s="611"/>
      <c r="PDS12" s="611"/>
      <c r="PDT12" s="611"/>
      <c r="PDU12" s="611"/>
      <c r="PDV12" s="611"/>
      <c r="PDW12" s="611"/>
      <c r="PDX12" s="611"/>
      <c r="PDY12" s="611"/>
      <c r="PDZ12" s="611"/>
      <c r="PEA12" s="611"/>
      <c r="PEB12" s="611"/>
      <c r="PEC12" s="611"/>
      <c r="PED12" s="611"/>
      <c r="PEE12" s="611"/>
      <c r="PEF12" s="611"/>
      <c r="PEG12" s="611"/>
      <c r="PEH12" s="611"/>
      <c r="PEI12" s="611"/>
      <c r="PEJ12" s="611"/>
      <c r="PEK12" s="611"/>
      <c r="PEL12" s="611"/>
      <c r="PEM12" s="611"/>
      <c r="PEN12" s="611"/>
      <c r="PEO12" s="611"/>
      <c r="PEP12" s="611"/>
      <c r="PEQ12" s="611"/>
      <c r="PER12" s="611"/>
      <c r="PES12" s="611"/>
      <c r="PET12" s="611"/>
      <c r="PEU12" s="611"/>
      <c r="PEV12" s="611"/>
      <c r="PEW12" s="611"/>
      <c r="PEX12" s="611"/>
      <c r="PEY12" s="611"/>
      <c r="PEZ12" s="611"/>
      <c r="PFA12" s="611"/>
      <c r="PFB12" s="611"/>
      <c r="PFC12" s="611"/>
      <c r="PFD12" s="611"/>
      <c r="PFE12" s="611"/>
      <c r="PFF12" s="611"/>
      <c r="PFG12" s="611"/>
      <c r="PFH12" s="611"/>
      <c r="PFI12" s="611"/>
      <c r="PFJ12" s="611"/>
      <c r="PFK12" s="611"/>
      <c r="PFL12" s="611"/>
      <c r="PFM12" s="611"/>
      <c r="PFN12" s="611"/>
      <c r="PFO12" s="611"/>
      <c r="PFP12" s="611"/>
      <c r="PFQ12" s="611"/>
      <c r="PFR12" s="611"/>
      <c r="PFS12" s="611"/>
      <c r="PFT12" s="611"/>
      <c r="PFU12" s="611"/>
      <c r="PFV12" s="611"/>
      <c r="PFW12" s="611"/>
      <c r="PFX12" s="611"/>
      <c r="PFY12" s="611"/>
      <c r="PFZ12" s="611"/>
      <c r="PGA12" s="611"/>
      <c r="PGB12" s="611"/>
      <c r="PGC12" s="611"/>
      <c r="PGD12" s="611"/>
      <c r="PGE12" s="611"/>
      <c r="PGF12" s="611"/>
      <c r="PGG12" s="611"/>
      <c r="PGH12" s="611"/>
      <c r="PGI12" s="611"/>
      <c r="PGJ12" s="611"/>
      <c r="PGK12" s="611"/>
      <c r="PGL12" s="611"/>
      <c r="PGM12" s="611"/>
      <c r="PGN12" s="611"/>
      <c r="PGO12" s="611"/>
      <c r="PGP12" s="611"/>
      <c r="PGQ12" s="611"/>
      <c r="PGR12" s="611"/>
      <c r="PGS12" s="611"/>
      <c r="PGT12" s="611"/>
      <c r="PGU12" s="611"/>
      <c r="PGV12" s="611"/>
      <c r="PGW12" s="611"/>
      <c r="PGX12" s="611"/>
      <c r="PGY12" s="611"/>
      <c r="PGZ12" s="611"/>
      <c r="PHA12" s="611"/>
      <c r="PHB12" s="611"/>
      <c r="PHC12" s="611"/>
      <c r="PHD12" s="611"/>
      <c r="PHE12" s="611"/>
      <c r="PHF12" s="611"/>
      <c r="PHG12" s="611"/>
      <c r="PHH12" s="611"/>
      <c r="PHI12" s="611"/>
      <c r="PHJ12" s="611"/>
      <c r="PHK12" s="611"/>
      <c r="PHL12" s="611"/>
      <c r="PHM12" s="611"/>
      <c r="PHN12" s="611"/>
      <c r="PHO12" s="611"/>
      <c r="PHP12" s="611"/>
      <c r="PHQ12" s="611"/>
      <c r="PHR12" s="611"/>
      <c r="PHS12" s="611"/>
      <c r="PHT12" s="611"/>
      <c r="PHU12" s="611"/>
      <c r="PHV12" s="611"/>
      <c r="PHW12" s="611"/>
      <c r="PHX12" s="611"/>
      <c r="PHY12" s="611"/>
      <c r="PHZ12" s="611"/>
      <c r="PIA12" s="611"/>
      <c r="PIB12" s="611"/>
      <c r="PIC12" s="611"/>
      <c r="PID12" s="611"/>
      <c r="PIE12" s="611"/>
      <c r="PIF12" s="611"/>
      <c r="PIG12" s="611"/>
      <c r="PIH12" s="611"/>
      <c r="PII12" s="611"/>
      <c r="PIJ12" s="611"/>
      <c r="PIK12" s="611"/>
      <c r="PIL12" s="611"/>
      <c r="PIM12" s="611"/>
      <c r="PIN12" s="611"/>
      <c r="PIO12" s="611"/>
      <c r="PIP12" s="611"/>
      <c r="PIQ12" s="611"/>
      <c r="PIR12" s="611"/>
      <c r="PIS12" s="611"/>
      <c r="PIT12" s="611"/>
      <c r="PIU12" s="611"/>
      <c r="PIV12" s="611"/>
      <c r="PIW12" s="611"/>
      <c r="PIX12" s="611"/>
      <c r="PIY12" s="611"/>
      <c r="PIZ12" s="611"/>
      <c r="PJA12" s="611"/>
      <c r="PJB12" s="611"/>
      <c r="PJC12" s="611"/>
      <c r="PJD12" s="611"/>
      <c r="PJE12" s="611"/>
      <c r="PJF12" s="611"/>
      <c r="PJG12" s="611"/>
      <c r="PJH12" s="611"/>
      <c r="PJI12" s="611"/>
      <c r="PJJ12" s="611"/>
      <c r="PJK12" s="611"/>
      <c r="PJL12" s="611"/>
      <c r="PJM12" s="611"/>
      <c r="PJN12" s="611"/>
      <c r="PJO12" s="611"/>
      <c r="PJP12" s="611"/>
      <c r="PJQ12" s="611"/>
      <c r="PJR12" s="611"/>
      <c r="PJS12" s="611"/>
      <c r="PJT12" s="611"/>
      <c r="PJU12" s="611"/>
      <c r="PJV12" s="611"/>
      <c r="PJW12" s="611"/>
      <c r="PJX12" s="611"/>
      <c r="PJY12" s="611"/>
      <c r="PJZ12" s="611"/>
      <c r="PKA12" s="611"/>
      <c r="PKB12" s="611"/>
      <c r="PKC12" s="611"/>
      <c r="PKD12" s="611"/>
      <c r="PKE12" s="611"/>
      <c r="PKF12" s="611"/>
      <c r="PKG12" s="611"/>
      <c r="PKH12" s="611"/>
      <c r="PKI12" s="611"/>
      <c r="PKJ12" s="611"/>
      <c r="PKK12" s="611"/>
      <c r="PKL12" s="611"/>
      <c r="PKM12" s="611"/>
      <c r="PKN12" s="611"/>
      <c r="PKO12" s="611"/>
      <c r="PKP12" s="611"/>
      <c r="PKQ12" s="611"/>
      <c r="PKR12" s="611"/>
      <c r="PKS12" s="611"/>
      <c r="PKT12" s="611"/>
      <c r="PKU12" s="611"/>
      <c r="PKV12" s="611"/>
      <c r="PKW12" s="611"/>
      <c r="PKX12" s="611"/>
      <c r="PKY12" s="611"/>
      <c r="PKZ12" s="611"/>
      <c r="PLA12" s="611"/>
      <c r="PLB12" s="611"/>
      <c r="PLC12" s="611"/>
      <c r="PLD12" s="611"/>
      <c r="PLE12" s="611"/>
      <c r="PLF12" s="611"/>
      <c r="PLG12" s="611"/>
      <c r="PLH12" s="611"/>
      <c r="PLI12" s="611"/>
      <c r="PLJ12" s="611"/>
      <c r="PLK12" s="611"/>
      <c r="PLL12" s="611"/>
      <c r="PLM12" s="611"/>
      <c r="PLN12" s="611"/>
      <c r="PLO12" s="611"/>
      <c r="PLP12" s="611"/>
      <c r="PLQ12" s="611"/>
      <c r="PLR12" s="611"/>
      <c r="PLS12" s="611"/>
      <c r="PLT12" s="611"/>
      <c r="PLU12" s="611"/>
      <c r="PLV12" s="611"/>
      <c r="PLW12" s="611"/>
      <c r="PLX12" s="611"/>
      <c r="PLY12" s="611"/>
      <c r="PLZ12" s="611"/>
      <c r="PMA12" s="611"/>
      <c r="PMB12" s="611"/>
      <c r="PMC12" s="611"/>
      <c r="PMD12" s="611"/>
      <c r="PME12" s="611"/>
      <c r="PMF12" s="611"/>
      <c r="PMG12" s="611"/>
      <c r="PMH12" s="611"/>
      <c r="PMI12" s="611"/>
      <c r="PMJ12" s="611"/>
      <c r="PMK12" s="611"/>
      <c r="PML12" s="611"/>
      <c r="PMM12" s="611"/>
      <c r="PMN12" s="611"/>
      <c r="PMO12" s="611"/>
      <c r="PMP12" s="611"/>
      <c r="PMQ12" s="611"/>
      <c r="PMR12" s="611"/>
      <c r="PMS12" s="611"/>
      <c r="PMT12" s="611"/>
      <c r="PMU12" s="611"/>
      <c r="PMV12" s="611"/>
      <c r="PMW12" s="611"/>
      <c r="PMX12" s="611"/>
      <c r="PMY12" s="611"/>
      <c r="PMZ12" s="611"/>
      <c r="PNA12" s="611"/>
      <c r="PNB12" s="611"/>
      <c r="PNC12" s="611"/>
      <c r="PND12" s="611"/>
      <c r="PNE12" s="611"/>
      <c r="PNF12" s="611"/>
      <c r="PNG12" s="611"/>
      <c r="PNH12" s="611"/>
      <c r="PNI12" s="611"/>
      <c r="PNJ12" s="611"/>
      <c r="PNK12" s="611"/>
      <c r="PNL12" s="611"/>
      <c r="PNM12" s="611"/>
      <c r="PNN12" s="611"/>
      <c r="PNO12" s="611"/>
      <c r="PNP12" s="611"/>
      <c r="PNQ12" s="611"/>
      <c r="PNR12" s="611"/>
      <c r="PNS12" s="611"/>
      <c r="PNT12" s="611"/>
      <c r="PNU12" s="611"/>
      <c r="PNV12" s="611"/>
      <c r="PNW12" s="611"/>
      <c r="PNX12" s="611"/>
      <c r="PNY12" s="611"/>
      <c r="PNZ12" s="611"/>
      <c r="POA12" s="611"/>
      <c r="POB12" s="611"/>
      <c r="POC12" s="611"/>
      <c r="POD12" s="611"/>
      <c r="POE12" s="611"/>
      <c r="POF12" s="611"/>
      <c r="POG12" s="611"/>
      <c r="POH12" s="611"/>
      <c r="POI12" s="611"/>
      <c r="POJ12" s="611"/>
      <c r="POK12" s="611"/>
      <c r="POL12" s="611"/>
      <c r="POM12" s="611"/>
      <c r="PON12" s="611"/>
      <c r="POO12" s="611"/>
      <c r="POP12" s="611"/>
      <c r="POQ12" s="611"/>
      <c r="POR12" s="611"/>
      <c r="POS12" s="611"/>
      <c r="POT12" s="611"/>
      <c r="POU12" s="611"/>
      <c r="POV12" s="611"/>
      <c r="POW12" s="611"/>
      <c r="POX12" s="611"/>
      <c r="POY12" s="611"/>
      <c r="POZ12" s="611"/>
      <c r="PPA12" s="611"/>
      <c r="PPB12" s="611"/>
      <c r="PPC12" s="611"/>
      <c r="PPD12" s="611"/>
      <c r="PPE12" s="611"/>
      <c r="PPF12" s="611"/>
      <c r="PPG12" s="611"/>
      <c r="PPH12" s="611"/>
      <c r="PPI12" s="611"/>
      <c r="PPJ12" s="611"/>
      <c r="PPK12" s="611"/>
      <c r="PPL12" s="611"/>
      <c r="PPM12" s="611"/>
      <c r="PPN12" s="611"/>
      <c r="PPO12" s="611"/>
      <c r="PPP12" s="611"/>
      <c r="PPQ12" s="611"/>
      <c r="PPR12" s="611"/>
      <c r="PPS12" s="611"/>
      <c r="PPT12" s="611"/>
      <c r="PPU12" s="611"/>
      <c r="PPV12" s="611"/>
      <c r="PPW12" s="611"/>
      <c r="PPX12" s="611"/>
      <c r="PPY12" s="611"/>
      <c r="PPZ12" s="611"/>
      <c r="PQA12" s="611"/>
      <c r="PQB12" s="611"/>
      <c r="PQC12" s="611"/>
      <c r="PQD12" s="611"/>
      <c r="PQE12" s="611"/>
      <c r="PQF12" s="611"/>
      <c r="PQG12" s="611"/>
      <c r="PQH12" s="611"/>
      <c r="PQI12" s="611"/>
      <c r="PQJ12" s="611"/>
      <c r="PQK12" s="611"/>
      <c r="PQL12" s="611"/>
      <c r="PQM12" s="611"/>
      <c r="PQN12" s="611"/>
      <c r="PQO12" s="611"/>
      <c r="PQP12" s="611"/>
      <c r="PQQ12" s="611"/>
      <c r="PQR12" s="611"/>
      <c r="PQS12" s="611"/>
      <c r="PQT12" s="611"/>
      <c r="PQU12" s="611"/>
      <c r="PQV12" s="611"/>
      <c r="PQW12" s="611"/>
      <c r="PQX12" s="611"/>
      <c r="PQY12" s="611"/>
      <c r="PQZ12" s="611"/>
      <c r="PRA12" s="611"/>
      <c r="PRB12" s="611"/>
      <c r="PRC12" s="611"/>
      <c r="PRD12" s="611"/>
      <c r="PRE12" s="611"/>
      <c r="PRF12" s="611"/>
      <c r="PRG12" s="611"/>
      <c r="PRH12" s="611"/>
      <c r="PRI12" s="611"/>
      <c r="PRJ12" s="611"/>
      <c r="PRK12" s="611"/>
      <c r="PRL12" s="611"/>
      <c r="PRM12" s="611"/>
      <c r="PRN12" s="611"/>
      <c r="PRO12" s="611"/>
      <c r="PRP12" s="611"/>
      <c r="PRQ12" s="611"/>
      <c r="PRR12" s="611"/>
      <c r="PRS12" s="611"/>
      <c r="PRT12" s="611"/>
      <c r="PRU12" s="611"/>
      <c r="PRV12" s="611"/>
      <c r="PRW12" s="611"/>
      <c r="PRX12" s="611"/>
      <c r="PRY12" s="611"/>
      <c r="PRZ12" s="611"/>
      <c r="PSA12" s="611"/>
      <c r="PSB12" s="611"/>
      <c r="PSC12" s="611"/>
      <c r="PSD12" s="611"/>
      <c r="PSE12" s="611"/>
      <c r="PSF12" s="611"/>
      <c r="PSG12" s="611"/>
      <c r="PSH12" s="611"/>
      <c r="PSI12" s="611"/>
      <c r="PSJ12" s="611"/>
      <c r="PSK12" s="611"/>
      <c r="PSL12" s="611"/>
      <c r="PSM12" s="611"/>
      <c r="PSN12" s="611"/>
      <c r="PSO12" s="611"/>
      <c r="PSP12" s="611"/>
      <c r="PSQ12" s="611"/>
      <c r="PSR12" s="611"/>
      <c r="PSS12" s="611"/>
      <c r="PST12" s="611"/>
      <c r="PSU12" s="611"/>
      <c r="PSV12" s="611"/>
      <c r="PSW12" s="611"/>
      <c r="PSX12" s="611"/>
      <c r="PSY12" s="611"/>
      <c r="PSZ12" s="611"/>
      <c r="PTA12" s="611"/>
      <c r="PTB12" s="611"/>
      <c r="PTC12" s="611"/>
      <c r="PTD12" s="611"/>
      <c r="PTE12" s="611"/>
      <c r="PTF12" s="611"/>
      <c r="PTG12" s="611"/>
      <c r="PTH12" s="611"/>
      <c r="PTI12" s="611"/>
      <c r="PTJ12" s="611"/>
      <c r="PTK12" s="611"/>
      <c r="PTL12" s="611"/>
      <c r="PTM12" s="611"/>
      <c r="PTN12" s="611"/>
      <c r="PTO12" s="611"/>
      <c r="PTP12" s="611"/>
      <c r="PTQ12" s="611"/>
      <c r="PTR12" s="611"/>
      <c r="PTS12" s="611"/>
      <c r="PTT12" s="611"/>
      <c r="PTU12" s="611"/>
      <c r="PTV12" s="611"/>
      <c r="PTW12" s="611"/>
      <c r="PTX12" s="611"/>
      <c r="PTY12" s="611"/>
      <c r="PTZ12" s="611"/>
      <c r="PUA12" s="611"/>
      <c r="PUB12" s="611"/>
      <c r="PUC12" s="611"/>
      <c r="PUD12" s="611"/>
      <c r="PUE12" s="611"/>
      <c r="PUF12" s="611"/>
      <c r="PUG12" s="611"/>
      <c r="PUH12" s="611"/>
      <c r="PUI12" s="611"/>
      <c r="PUJ12" s="611"/>
      <c r="PUK12" s="611"/>
      <c r="PUL12" s="611"/>
      <c r="PUM12" s="611"/>
      <c r="PUN12" s="611"/>
      <c r="PUO12" s="611"/>
      <c r="PUP12" s="611"/>
      <c r="PUQ12" s="611"/>
      <c r="PUR12" s="611"/>
      <c r="PUS12" s="611"/>
      <c r="PUT12" s="611"/>
      <c r="PUU12" s="611"/>
      <c r="PUV12" s="611"/>
      <c r="PUW12" s="611"/>
      <c r="PUX12" s="611"/>
      <c r="PUY12" s="611"/>
      <c r="PUZ12" s="611"/>
      <c r="PVA12" s="611"/>
      <c r="PVB12" s="611"/>
      <c r="PVC12" s="611"/>
      <c r="PVD12" s="611"/>
      <c r="PVE12" s="611"/>
      <c r="PVF12" s="611"/>
      <c r="PVG12" s="611"/>
      <c r="PVH12" s="611"/>
      <c r="PVI12" s="611"/>
      <c r="PVJ12" s="611"/>
      <c r="PVK12" s="611"/>
      <c r="PVL12" s="611"/>
      <c r="PVM12" s="611"/>
      <c r="PVN12" s="611"/>
      <c r="PVO12" s="611"/>
      <c r="PVP12" s="611"/>
      <c r="PVQ12" s="611"/>
      <c r="PVR12" s="611"/>
      <c r="PVS12" s="611"/>
      <c r="PVT12" s="611"/>
      <c r="PVU12" s="611"/>
      <c r="PVV12" s="611"/>
      <c r="PVW12" s="611"/>
      <c r="PVX12" s="611"/>
      <c r="PVY12" s="611"/>
      <c r="PVZ12" s="611"/>
      <c r="PWA12" s="611"/>
      <c r="PWB12" s="611"/>
      <c r="PWC12" s="611"/>
      <c r="PWD12" s="611"/>
      <c r="PWE12" s="611"/>
      <c r="PWF12" s="611"/>
      <c r="PWG12" s="611"/>
      <c r="PWH12" s="611"/>
      <c r="PWI12" s="611"/>
      <c r="PWJ12" s="611"/>
      <c r="PWK12" s="611"/>
      <c r="PWL12" s="611"/>
      <c r="PWM12" s="611"/>
      <c r="PWN12" s="611"/>
      <c r="PWO12" s="611"/>
      <c r="PWP12" s="611"/>
      <c r="PWQ12" s="611"/>
      <c r="PWR12" s="611"/>
      <c r="PWS12" s="611"/>
      <c r="PWT12" s="611"/>
      <c r="PWU12" s="611"/>
      <c r="PWV12" s="611"/>
      <c r="PWW12" s="611"/>
      <c r="PWX12" s="611"/>
      <c r="PWY12" s="611"/>
      <c r="PWZ12" s="611"/>
      <c r="PXA12" s="611"/>
      <c r="PXB12" s="611"/>
      <c r="PXC12" s="611"/>
      <c r="PXD12" s="611"/>
      <c r="PXE12" s="611"/>
      <c r="PXF12" s="611"/>
      <c r="PXG12" s="611"/>
      <c r="PXH12" s="611"/>
      <c r="PXI12" s="611"/>
      <c r="PXJ12" s="611"/>
      <c r="PXK12" s="611"/>
      <c r="PXL12" s="611"/>
      <c r="PXM12" s="611"/>
      <c r="PXN12" s="611"/>
      <c r="PXO12" s="611"/>
      <c r="PXP12" s="611"/>
      <c r="PXQ12" s="611"/>
      <c r="PXR12" s="611"/>
      <c r="PXS12" s="611"/>
      <c r="PXT12" s="611"/>
      <c r="PXU12" s="611"/>
      <c r="PXV12" s="611"/>
      <c r="PXW12" s="611"/>
      <c r="PXX12" s="611"/>
      <c r="PXY12" s="611"/>
      <c r="PXZ12" s="611"/>
      <c r="PYA12" s="611"/>
      <c r="PYB12" s="611"/>
      <c r="PYC12" s="611"/>
      <c r="PYD12" s="611"/>
      <c r="PYE12" s="611"/>
      <c r="PYF12" s="611"/>
      <c r="PYG12" s="611"/>
      <c r="PYH12" s="611"/>
      <c r="PYI12" s="611"/>
      <c r="PYJ12" s="611"/>
      <c r="PYK12" s="611"/>
      <c r="PYL12" s="611"/>
      <c r="PYM12" s="611"/>
      <c r="PYN12" s="611"/>
      <c r="PYO12" s="611"/>
      <c r="PYP12" s="611"/>
      <c r="PYQ12" s="611"/>
      <c r="PYR12" s="611"/>
      <c r="PYS12" s="611"/>
      <c r="PYT12" s="611"/>
      <c r="PYU12" s="611"/>
      <c r="PYV12" s="611"/>
      <c r="PYW12" s="611"/>
      <c r="PYX12" s="611"/>
      <c r="PYY12" s="611"/>
      <c r="PYZ12" s="611"/>
      <c r="PZA12" s="611"/>
      <c r="PZB12" s="611"/>
      <c r="PZC12" s="611"/>
      <c r="PZD12" s="611"/>
      <c r="PZE12" s="611"/>
      <c r="PZF12" s="611"/>
      <c r="PZG12" s="611"/>
      <c r="PZH12" s="611"/>
      <c r="PZI12" s="611"/>
      <c r="PZJ12" s="611"/>
      <c r="PZK12" s="611"/>
      <c r="PZL12" s="611"/>
      <c r="PZM12" s="611"/>
      <c r="PZN12" s="611"/>
      <c r="PZO12" s="611"/>
      <c r="PZP12" s="611"/>
      <c r="PZQ12" s="611"/>
      <c r="PZR12" s="611"/>
      <c r="PZS12" s="611"/>
      <c r="PZT12" s="611"/>
      <c r="PZU12" s="611"/>
      <c r="PZV12" s="611"/>
      <c r="PZW12" s="611"/>
      <c r="PZX12" s="611"/>
      <c r="PZY12" s="611"/>
      <c r="PZZ12" s="611"/>
      <c r="QAA12" s="611"/>
      <c r="QAB12" s="611"/>
      <c r="QAC12" s="611"/>
      <c r="QAD12" s="611"/>
      <c r="QAE12" s="611"/>
      <c r="QAF12" s="611"/>
      <c r="QAG12" s="611"/>
      <c r="QAH12" s="611"/>
      <c r="QAI12" s="611"/>
      <c r="QAJ12" s="611"/>
      <c r="QAK12" s="611"/>
      <c r="QAL12" s="611"/>
      <c r="QAM12" s="611"/>
      <c r="QAN12" s="611"/>
      <c r="QAO12" s="611"/>
      <c r="QAP12" s="611"/>
      <c r="QAQ12" s="611"/>
      <c r="QAR12" s="611"/>
      <c r="QAS12" s="611"/>
      <c r="QAT12" s="611"/>
      <c r="QAU12" s="611"/>
      <c r="QAV12" s="611"/>
      <c r="QAW12" s="611"/>
      <c r="QAX12" s="611"/>
      <c r="QAY12" s="611"/>
      <c r="QAZ12" s="611"/>
      <c r="QBA12" s="611"/>
      <c r="QBB12" s="611"/>
      <c r="QBC12" s="611"/>
      <c r="QBD12" s="611"/>
      <c r="QBE12" s="611"/>
      <c r="QBF12" s="611"/>
      <c r="QBG12" s="611"/>
      <c r="QBH12" s="611"/>
      <c r="QBI12" s="611"/>
      <c r="QBJ12" s="611"/>
      <c r="QBK12" s="611"/>
      <c r="QBL12" s="611"/>
      <c r="QBM12" s="611"/>
      <c r="QBN12" s="611"/>
      <c r="QBO12" s="611"/>
      <c r="QBP12" s="611"/>
      <c r="QBQ12" s="611"/>
      <c r="QBR12" s="611"/>
      <c r="QBS12" s="611"/>
      <c r="QBT12" s="611"/>
      <c r="QBU12" s="611"/>
      <c r="QBV12" s="611"/>
      <c r="QBW12" s="611"/>
      <c r="QBX12" s="611"/>
      <c r="QBY12" s="611"/>
      <c r="QBZ12" s="611"/>
      <c r="QCA12" s="611"/>
      <c r="QCB12" s="611"/>
      <c r="QCC12" s="611"/>
      <c r="QCD12" s="611"/>
      <c r="QCE12" s="611"/>
      <c r="QCF12" s="611"/>
      <c r="QCG12" s="611"/>
      <c r="QCH12" s="611"/>
      <c r="QCI12" s="611"/>
      <c r="QCJ12" s="611"/>
      <c r="QCK12" s="611"/>
      <c r="QCL12" s="611"/>
      <c r="QCM12" s="611"/>
      <c r="QCN12" s="611"/>
      <c r="QCO12" s="611"/>
      <c r="QCP12" s="611"/>
      <c r="QCQ12" s="611"/>
      <c r="QCR12" s="611"/>
      <c r="QCS12" s="611"/>
      <c r="QCT12" s="611"/>
      <c r="QCU12" s="611"/>
      <c r="QCV12" s="611"/>
      <c r="QCW12" s="611"/>
      <c r="QCX12" s="611"/>
      <c r="QCY12" s="611"/>
      <c r="QCZ12" s="611"/>
      <c r="QDA12" s="611"/>
      <c r="QDB12" s="611"/>
      <c r="QDC12" s="611"/>
      <c r="QDD12" s="611"/>
      <c r="QDE12" s="611"/>
      <c r="QDF12" s="611"/>
      <c r="QDG12" s="611"/>
      <c r="QDH12" s="611"/>
      <c r="QDI12" s="611"/>
      <c r="QDJ12" s="611"/>
      <c r="QDK12" s="611"/>
      <c r="QDL12" s="611"/>
      <c r="QDM12" s="611"/>
      <c r="QDN12" s="611"/>
      <c r="QDO12" s="611"/>
      <c r="QDP12" s="611"/>
      <c r="QDQ12" s="611"/>
      <c r="QDR12" s="611"/>
      <c r="QDS12" s="611"/>
      <c r="QDT12" s="611"/>
      <c r="QDU12" s="611"/>
      <c r="QDV12" s="611"/>
      <c r="QDW12" s="611"/>
      <c r="QDX12" s="611"/>
      <c r="QDY12" s="611"/>
      <c r="QDZ12" s="611"/>
      <c r="QEA12" s="611"/>
      <c r="QEB12" s="611"/>
      <c r="QEC12" s="611"/>
      <c r="QED12" s="611"/>
      <c r="QEE12" s="611"/>
      <c r="QEF12" s="611"/>
      <c r="QEG12" s="611"/>
      <c r="QEH12" s="611"/>
      <c r="QEI12" s="611"/>
      <c r="QEJ12" s="611"/>
      <c r="QEK12" s="611"/>
      <c r="QEL12" s="611"/>
      <c r="QEM12" s="611"/>
      <c r="QEN12" s="611"/>
      <c r="QEO12" s="611"/>
      <c r="QEP12" s="611"/>
      <c r="QEQ12" s="611"/>
      <c r="QER12" s="611"/>
      <c r="QES12" s="611"/>
      <c r="QET12" s="611"/>
      <c r="QEU12" s="611"/>
      <c r="QEV12" s="611"/>
      <c r="QEW12" s="611"/>
      <c r="QEX12" s="611"/>
      <c r="QEY12" s="611"/>
      <c r="QEZ12" s="611"/>
      <c r="QFA12" s="611"/>
      <c r="QFB12" s="611"/>
      <c r="QFC12" s="611"/>
      <c r="QFD12" s="611"/>
      <c r="QFE12" s="611"/>
      <c r="QFF12" s="611"/>
      <c r="QFG12" s="611"/>
      <c r="QFH12" s="611"/>
      <c r="QFI12" s="611"/>
      <c r="QFJ12" s="611"/>
      <c r="QFK12" s="611"/>
      <c r="QFL12" s="611"/>
      <c r="QFM12" s="611"/>
      <c r="QFN12" s="611"/>
      <c r="QFO12" s="611"/>
      <c r="QFP12" s="611"/>
      <c r="QFQ12" s="611"/>
      <c r="QFR12" s="611"/>
      <c r="QFS12" s="611"/>
      <c r="QFT12" s="611"/>
      <c r="QFU12" s="611"/>
      <c r="QFV12" s="611"/>
      <c r="QFW12" s="611"/>
      <c r="QFX12" s="611"/>
      <c r="QFY12" s="611"/>
      <c r="QFZ12" s="611"/>
      <c r="QGA12" s="611"/>
      <c r="QGB12" s="611"/>
      <c r="QGC12" s="611"/>
      <c r="QGD12" s="611"/>
      <c r="QGE12" s="611"/>
      <c r="QGF12" s="611"/>
      <c r="QGG12" s="611"/>
      <c r="QGH12" s="611"/>
      <c r="QGI12" s="611"/>
      <c r="QGJ12" s="611"/>
      <c r="QGK12" s="611"/>
      <c r="QGL12" s="611"/>
      <c r="QGM12" s="611"/>
      <c r="QGN12" s="611"/>
      <c r="QGO12" s="611"/>
      <c r="QGP12" s="611"/>
      <c r="QGQ12" s="611"/>
      <c r="QGR12" s="611"/>
      <c r="QGS12" s="611"/>
      <c r="QGT12" s="611"/>
      <c r="QGU12" s="611"/>
      <c r="QGV12" s="611"/>
      <c r="QGW12" s="611"/>
      <c r="QGX12" s="611"/>
      <c r="QGY12" s="611"/>
      <c r="QGZ12" s="611"/>
      <c r="QHA12" s="611"/>
      <c r="QHB12" s="611"/>
      <c r="QHC12" s="611"/>
      <c r="QHD12" s="611"/>
      <c r="QHE12" s="611"/>
      <c r="QHF12" s="611"/>
      <c r="QHG12" s="611"/>
      <c r="QHH12" s="611"/>
      <c r="QHI12" s="611"/>
      <c r="QHJ12" s="611"/>
      <c r="QHK12" s="611"/>
      <c r="QHL12" s="611"/>
      <c r="QHM12" s="611"/>
      <c r="QHN12" s="611"/>
      <c r="QHO12" s="611"/>
      <c r="QHP12" s="611"/>
      <c r="QHQ12" s="611"/>
      <c r="QHR12" s="611"/>
      <c r="QHS12" s="611"/>
      <c r="QHT12" s="611"/>
      <c r="QHU12" s="611"/>
      <c r="QHV12" s="611"/>
      <c r="QHW12" s="611"/>
      <c r="QHX12" s="611"/>
      <c r="QHY12" s="611"/>
      <c r="QHZ12" s="611"/>
      <c r="QIA12" s="611"/>
      <c r="QIB12" s="611"/>
      <c r="QIC12" s="611"/>
      <c r="QID12" s="611"/>
      <c r="QIE12" s="611"/>
      <c r="QIF12" s="611"/>
      <c r="QIG12" s="611"/>
      <c r="QIH12" s="611"/>
      <c r="QII12" s="611"/>
      <c r="QIJ12" s="611"/>
      <c r="QIK12" s="611"/>
      <c r="QIL12" s="611"/>
      <c r="QIM12" s="611"/>
      <c r="QIN12" s="611"/>
      <c r="QIO12" s="611"/>
      <c r="QIP12" s="611"/>
      <c r="QIQ12" s="611"/>
      <c r="QIR12" s="611"/>
      <c r="QIS12" s="611"/>
      <c r="QIT12" s="611"/>
      <c r="QIU12" s="611"/>
      <c r="QIV12" s="611"/>
      <c r="QIW12" s="611"/>
      <c r="QIX12" s="611"/>
      <c r="QIY12" s="611"/>
      <c r="QIZ12" s="611"/>
      <c r="QJA12" s="611"/>
      <c r="QJB12" s="611"/>
      <c r="QJC12" s="611"/>
      <c r="QJD12" s="611"/>
      <c r="QJE12" s="611"/>
      <c r="QJF12" s="611"/>
      <c r="QJG12" s="611"/>
      <c r="QJH12" s="611"/>
      <c r="QJI12" s="611"/>
      <c r="QJJ12" s="611"/>
      <c r="QJK12" s="611"/>
      <c r="QJL12" s="611"/>
      <c r="QJM12" s="611"/>
      <c r="QJN12" s="611"/>
      <c r="QJO12" s="611"/>
      <c r="QJP12" s="611"/>
      <c r="QJQ12" s="611"/>
      <c r="QJR12" s="611"/>
      <c r="QJS12" s="611"/>
      <c r="QJT12" s="611"/>
      <c r="QJU12" s="611"/>
      <c r="QJV12" s="611"/>
      <c r="QJW12" s="611"/>
      <c r="QJX12" s="611"/>
      <c r="QJY12" s="611"/>
      <c r="QJZ12" s="611"/>
      <c r="QKA12" s="611"/>
      <c r="QKB12" s="611"/>
      <c r="QKC12" s="611"/>
      <c r="QKD12" s="611"/>
      <c r="QKE12" s="611"/>
      <c r="QKF12" s="611"/>
      <c r="QKG12" s="611"/>
      <c r="QKH12" s="611"/>
      <c r="QKI12" s="611"/>
      <c r="QKJ12" s="611"/>
      <c r="QKK12" s="611"/>
      <c r="QKL12" s="611"/>
      <c r="QKM12" s="611"/>
      <c r="QKN12" s="611"/>
      <c r="QKO12" s="611"/>
      <c r="QKP12" s="611"/>
      <c r="QKQ12" s="611"/>
      <c r="QKR12" s="611"/>
      <c r="QKS12" s="611"/>
      <c r="QKT12" s="611"/>
      <c r="QKU12" s="611"/>
      <c r="QKV12" s="611"/>
      <c r="QKW12" s="611"/>
      <c r="QKX12" s="611"/>
      <c r="QKY12" s="611"/>
      <c r="QKZ12" s="611"/>
      <c r="QLA12" s="611"/>
      <c r="QLB12" s="611"/>
      <c r="QLC12" s="611"/>
      <c r="QLD12" s="611"/>
      <c r="QLE12" s="611"/>
      <c r="QLF12" s="611"/>
      <c r="QLG12" s="611"/>
      <c r="QLH12" s="611"/>
      <c r="QLI12" s="611"/>
      <c r="QLJ12" s="611"/>
      <c r="QLK12" s="611"/>
      <c r="QLL12" s="611"/>
      <c r="QLM12" s="611"/>
      <c r="QLN12" s="611"/>
      <c r="QLO12" s="611"/>
      <c r="QLP12" s="611"/>
      <c r="QLQ12" s="611"/>
      <c r="QLR12" s="611"/>
      <c r="QLS12" s="611"/>
      <c r="QLT12" s="611"/>
      <c r="QLU12" s="611"/>
      <c r="QLV12" s="611"/>
      <c r="QLW12" s="611"/>
      <c r="QLX12" s="611"/>
      <c r="QLY12" s="611"/>
      <c r="QLZ12" s="611"/>
      <c r="QMA12" s="611"/>
      <c r="QMB12" s="611"/>
      <c r="QMC12" s="611"/>
      <c r="QMD12" s="611"/>
      <c r="QME12" s="611"/>
      <c r="QMF12" s="611"/>
      <c r="QMG12" s="611"/>
      <c r="QMH12" s="611"/>
      <c r="QMI12" s="611"/>
      <c r="QMJ12" s="611"/>
      <c r="QMK12" s="611"/>
      <c r="QML12" s="611"/>
      <c r="QMM12" s="611"/>
      <c r="QMN12" s="611"/>
      <c r="QMO12" s="611"/>
      <c r="QMP12" s="611"/>
      <c r="QMQ12" s="611"/>
      <c r="QMR12" s="611"/>
      <c r="QMS12" s="611"/>
      <c r="QMT12" s="611"/>
      <c r="QMU12" s="611"/>
      <c r="QMV12" s="611"/>
      <c r="QMW12" s="611"/>
      <c r="QMX12" s="611"/>
      <c r="QMY12" s="611"/>
      <c r="QMZ12" s="611"/>
      <c r="QNA12" s="611"/>
      <c r="QNB12" s="611"/>
      <c r="QNC12" s="611"/>
      <c r="QND12" s="611"/>
      <c r="QNE12" s="611"/>
      <c r="QNF12" s="611"/>
      <c r="QNG12" s="611"/>
      <c r="QNH12" s="611"/>
      <c r="QNI12" s="611"/>
      <c r="QNJ12" s="611"/>
      <c r="QNK12" s="611"/>
      <c r="QNL12" s="611"/>
      <c r="QNM12" s="611"/>
      <c r="QNN12" s="611"/>
      <c r="QNO12" s="611"/>
      <c r="QNP12" s="611"/>
      <c r="QNQ12" s="611"/>
      <c r="QNR12" s="611"/>
      <c r="QNS12" s="611"/>
      <c r="QNT12" s="611"/>
      <c r="QNU12" s="611"/>
      <c r="QNV12" s="611"/>
      <c r="QNW12" s="611"/>
      <c r="QNX12" s="611"/>
      <c r="QNY12" s="611"/>
      <c r="QNZ12" s="611"/>
      <c r="QOA12" s="611"/>
      <c r="QOB12" s="611"/>
      <c r="QOC12" s="611"/>
      <c r="QOD12" s="611"/>
      <c r="QOE12" s="611"/>
      <c r="QOF12" s="611"/>
      <c r="QOG12" s="611"/>
      <c r="QOH12" s="611"/>
      <c r="QOI12" s="611"/>
      <c r="QOJ12" s="611"/>
      <c r="QOK12" s="611"/>
      <c r="QOL12" s="611"/>
      <c r="QOM12" s="611"/>
      <c r="QON12" s="611"/>
      <c r="QOO12" s="611"/>
      <c r="QOP12" s="611"/>
      <c r="QOQ12" s="611"/>
      <c r="QOR12" s="611"/>
      <c r="QOS12" s="611"/>
      <c r="QOT12" s="611"/>
      <c r="QOU12" s="611"/>
      <c r="QOV12" s="611"/>
      <c r="QOW12" s="611"/>
      <c r="QOX12" s="611"/>
      <c r="QOY12" s="611"/>
      <c r="QOZ12" s="611"/>
      <c r="QPA12" s="611"/>
      <c r="QPB12" s="611"/>
      <c r="QPC12" s="611"/>
      <c r="QPD12" s="611"/>
      <c r="QPE12" s="611"/>
      <c r="QPF12" s="611"/>
      <c r="QPG12" s="611"/>
      <c r="QPH12" s="611"/>
      <c r="QPI12" s="611"/>
      <c r="QPJ12" s="611"/>
      <c r="QPK12" s="611"/>
      <c r="QPL12" s="611"/>
      <c r="QPM12" s="611"/>
      <c r="QPN12" s="611"/>
      <c r="QPO12" s="611"/>
      <c r="QPP12" s="611"/>
      <c r="QPQ12" s="611"/>
      <c r="QPR12" s="611"/>
      <c r="QPS12" s="611"/>
      <c r="QPT12" s="611"/>
      <c r="QPU12" s="611"/>
      <c r="QPV12" s="611"/>
      <c r="QPW12" s="611"/>
      <c r="QPX12" s="611"/>
      <c r="QPY12" s="611"/>
      <c r="QPZ12" s="611"/>
      <c r="QQA12" s="611"/>
      <c r="QQB12" s="611"/>
      <c r="QQC12" s="611"/>
      <c r="QQD12" s="611"/>
      <c r="QQE12" s="611"/>
      <c r="QQF12" s="611"/>
      <c r="QQG12" s="611"/>
      <c r="QQH12" s="611"/>
      <c r="QQI12" s="611"/>
      <c r="QQJ12" s="611"/>
      <c r="QQK12" s="611"/>
      <c r="QQL12" s="611"/>
      <c r="QQM12" s="611"/>
      <c r="QQN12" s="611"/>
      <c r="QQO12" s="611"/>
      <c r="QQP12" s="611"/>
      <c r="QQQ12" s="611"/>
      <c r="QQR12" s="611"/>
      <c r="QQS12" s="611"/>
      <c r="QQT12" s="611"/>
      <c r="QQU12" s="611"/>
      <c r="QQV12" s="611"/>
      <c r="QQW12" s="611"/>
      <c r="QQX12" s="611"/>
      <c r="QQY12" s="611"/>
      <c r="QQZ12" s="611"/>
      <c r="QRA12" s="611"/>
      <c r="QRB12" s="611"/>
      <c r="QRC12" s="611"/>
      <c r="QRD12" s="611"/>
      <c r="QRE12" s="611"/>
      <c r="QRF12" s="611"/>
      <c r="QRG12" s="611"/>
      <c r="QRH12" s="611"/>
      <c r="QRI12" s="611"/>
      <c r="QRJ12" s="611"/>
      <c r="QRK12" s="611"/>
      <c r="QRL12" s="611"/>
      <c r="QRM12" s="611"/>
      <c r="QRN12" s="611"/>
      <c r="QRO12" s="611"/>
      <c r="QRP12" s="611"/>
      <c r="QRQ12" s="611"/>
      <c r="QRR12" s="611"/>
      <c r="QRS12" s="611"/>
      <c r="QRT12" s="611"/>
      <c r="QRU12" s="611"/>
      <c r="QRV12" s="611"/>
      <c r="QRW12" s="611"/>
      <c r="QRX12" s="611"/>
      <c r="QRY12" s="611"/>
      <c r="QRZ12" s="611"/>
      <c r="QSA12" s="611"/>
      <c r="QSB12" s="611"/>
      <c r="QSC12" s="611"/>
      <c r="QSD12" s="611"/>
      <c r="QSE12" s="611"/>
      <c r="QSF12" s="611"/>
      <c r="QSG12" s="611"/>
      <c r="QSH12" s="611"/>
      <c r="QSI12" s="611"/>
      <c r="QSJ12" s="611"/>
      <c r="QSK12" s="611"/>
      <c r="QSL12" s="611"/>
      <c r="QSM12" s="611"/>
      <c r="QSN12" s="611"/>
      <c r="QSO12" s="611"/>
      <c r="QSP12" s="611"/>
      <c r="QSQ12" s="611"/>
      <c r="QSR12" s="611"/>
      <c r="QSS12" s="611"/>
      <c r="QST12" s="611"/>
      <c r="QSU12" s="611"/>
      <c r="QSV12" s="611"/>
      <c r="QSW12" s="611"/>
      <c r="QSX12" s="611"/>
      <c r="QSY12" s="611"/>
      <c r="QSZ12" s="611"/>
      <c r="QTA12" s="611"/>
      <c r="QTB12" s="611"/>
      <c r="QTC12" s="611"/>
      <c r="QTD12" s="611"/>
      <c r="QTE12" s="611"/>
      <c r="QTF12" s="611"/>
      <c r="QTG12" s="611"/>
      <c r="QTH12" s="611"/>
      <c r="QTI12" s="611"/>
      <c r="QTJ12" s="611"/>
      <c r="QTK12" s="611"/>
      <c r="QTL12" s="611"/>
      <c r="QTM12" s="611"/>
      <c r="QTN12" s="611"/>
      <c r="QTO12" s="611"/>
      <c r="QTP12" s="611"/>
      <c r="QTQ12" s="611"/>
      <c r="QTR12" s="611"/>
      <c r="QTS12" s="611"/>
      <c r="QTT12" s="611"/>
      <c r="QTU12" s="611"/>
      <c r="QTV12" s="611"/>
      <c r="QTW12" s="611"/>
      <c r="QTX12" s="611"/>
      <c r="QTY12" s="611"/>
      <c r="QTZ12" s="611"/>
      <c r="QUA12" s="611"/>
      <c r="QUB12" s="611"/>
      <c r="QUC12" s="611"/>
      <c r="QUD12" s="611"/>
      <c r="QUE12" s="611"/>
      <c r="QUF12" s="611"/>
      <c r="QUG12" s="611"/>
      <c r="QUH12" s="611"/>
      <c r="QUI12" s="611"/>
      <c r="QUJ12" s="611"/>
      <c r="QUK12" s="611"/>
      <c r="QUL12" s="611"/>
      <c r="QUM12" s="611"/>
      <c r="QUN12" s="611"/>
      <c r="QUO12" s="611"/>
      <c r="QUP12" s="611"/>
      <c r="QUQ12" s="611"/>
      <c r="QUR12" s="611"/>
      <c r="QUS12" s="611"/>
      <c r="QUT12" s="611"/>
      <c r="QUU12" s="611"/>
      <c r="QUV12" s="611"/>
      <c r="QUW12" s="611"/>
      <c r="QUX12" s="611"/>
      <c r="QUY12" s="611"/>
      <c r="QUZ12" s="611"/>
      <c r="QVA12" s="611"/>
      <c r="QVB12" s="611"/>
      <c r="QVC12" s="611"/>
      <c r="QVD12" s="611"/>
      <c r="QVE12" s="611"/>
      <c r="QVF12" s="611"/>
      <c r="QVG12" s="611"/>
      <c r="QVH12" s="611"/>
      <c r="QVI12" s="611"/>
      <c r="QVJ12" s="611"/>
      <c r="QVK12" s="611"/>
      <c r="QVL12" s="611"/>
      <c r="QVM12" s="611"/>
      <c r="QVN12" s="611"/>
      <c r="QVO12" s="611"/>
      <c r="QVP12" s="611"/>
      <c r="QVQ12" s="611"/>
      <c r="QVR12" s="611"/>
      <c r="QVS12" s="611"/>
      <c r="QVT12" s="611"/>
      <c r="QVU12" s="611"/>
      <c r="QVV12" s="611"/>
      <c r="QVW12" s="611"/>
      <c r="QVX12" s="611"/>
      <c r="QVY12" s="611"/>
      <c r="QVZ12" s="611"/>
      <c r="QWA12" s="611"/>
      <c r="QWB12" s="611"/>
      <c r="QWC12" s="611"/>
      <c r="QWD12" s="611"/>
      <c r="QWE12" s="611"/>
      <c r="QWF12" s="611"/>
      <c r="QWG12" s="611"/>
      <c r="QWH12" s="611"/>
      <c r="QWI12" s="611"/>
      <c r="QWJ12" s="611"/>
      <c r="QWK12" s="611"/>
      <c r="QWL12" s="611"/>
      <c r="QWM12" s="611"/>
      <c r="QWN12" s="611"/>
      <c r="QWO12" s="611"/>
      <c r="QWP12" s="611"/>
      <c r="QWQ12" s="611"/>
      <c r="QWR12" s="611"/>
      <c r="QWS12" s="611"/>
      <c r="QWT12" s="611"/>
      <c r="QWU12" s="611"/>
      <c r="QWV12" s="611"/>
      <c r="QWW12" s="611"/>
      <c r="QWX12" s="611"/>
      <c r="QWY12" s="611"/>
      <c r="QWZ12" s="611"/>
      <c r="QXA12" s="611"/>
      <c r="QXB12" s="611"/>
      <c r="QXC12" s="611"/>
      <c r="QXD12" s="611"/>
      <c r="QXE12" s="611"/>
      <c r="QXF12" s="611"/>
      <c r="QXG12" s="611"/>
      <c r="QXH12" s="611"/>
      <c r="QXI12" s="611"/>
      <c r="QXJ12" s="611"/>
      <c r="QXK12" s="611"/>
      <c r="QXL12" s="611"/>
      <c r="QXM12" s="611"/>
      <c r="QXN12" s="611"/>
      <c r="QXO12" s="611"/>
      <c r="QXP12" s="611"/>
      <c r="QXQ12" s="611"/>
      <c r="QXR12" s="611"/>
      <c r="QXS12" s="611"/>
      <c r="QXT12" s="611"/>
      <c r="QXU12" s="611"/>
      <c r="QXV12" s="611"/>
      <c r="QXW12" s="611"/>
      <c r="QXX12" s="611"/>
      <c r="QXY12" s="611"/>
      <c r="QXZ12" s="611"/>
      <c r="QYA12" s="611"/>
      <c r="QYB12" s="611"/>
      <c r="QYC12" s="611"/>
      <c r="QYD12" s="611"/>
      <c r="QYE12" s="611"/>
      <c r="QYF12" s="611"/>
      <c r="QYG12" s="611"/>
      <c r="QYH12" s="611"/>
      <c r="QYI12" s="611"/>
      <c r="QYJ12" s="611"/>
      <c r="QYK12" s="611"/>
      <c r="QYL12" s="611"/>
      <c r="QYM12" s="611"/>
      <c r="QYN12" s="611"/>
      <c r="QYO12" s="611"/>
      <c r="QYP12" s="611"/>
      <c r="QYQ12" s="611"/>
      <c r="QYR12" s="611"/>
      <c r="QYS12" s="611"/>
      <c r="QYT12" s="611"/>
      <c r="QYU12" s="611"/>
      <c r="QYV12" s="611"/>
      <c r="QYW12" s="611"/>
      <c r="QYX12" s="611"/>
      <c r="QYY12" s="611"/>
      <c r="QYZ12" s="611"/>
      <c r="QZA12" s="611"/>
      <c r="QZB12" s="611"/>
      <c r="QZC12" s="611"/>
      <c r="QZD12" s="611"/>
      <c r="QZE12" s="611"/>
      <c r="QZF12" s="611"/>
      <c r="QZG12" s="611"/>
      <c r="QZH12" s="611"/>
      <c r="QZI12" s="611"/>
      <c r="QZJ12" s="611"/>
      <c r="QZK12" s="611"/>
      <c r="QZL12" s="611"/>
      <c r="QZM12" s="611"/>
      <c r="QZN12" s="611"/>
      <c r="QZO12" s="611"/>
      <c r="QZP12" s="611"/>
      <c r="QZQ12" s="611"/>
      <c r="QZR12" s="611"/>
      <c r="QZS12" s="611"/>
      <c r="QZT12" s="611"/>
      <c r="QZU12" s="611"/>
      <c r="QZV12" s="611"/>
      <c r="QZW12" s="611"/>
      <c r="QZX12" s="611"/>
      <c r="QZY12" s="611"/>
      <c r="QZZ12" s="611"/>
      <c r="RAA12" s="611"/>
      <c r="RAB12" s="611"/>
      <c r="RAC12" s="611"/>
      <c r="RAD12" s="611"/>
      <c r="RAE12" s="611"/>
      <c r="RAF12" s="611"/>
      <c r="RAG12" s="611"/>
      <c r="RAH12" s="611"/>
      <c r="RAI12" s="611"/>
      <c r="RAJ12" s="611"/>
      <c r="RAK12" s="611"/>
      <c r="RAL12" s="611"/>
      <c r="RAM12" s="611"/>
      <c r="RAN12" s="611"/>
      <c r="RAO12" s="611"/>
      <c r="RAP12" s="611"/>
      <c r="RAQ12" s="611"/>
      <c r="RAR12" s="611"/>
      <c r="RAS12" s="611"/>
      <c r="RAT12" s="611"/>
      <c r="RAU12" s="611"/>
      <c r="RAV12" s="611"/>
      <c r="RAW12" s="611"/>
      <c r="RAX12" s="611"/>
      <c r="RAY12" s="611"/>
      <c r="RAZ12" s="611"/>
      <c r="RBA12" s="611"/>
      <c r="RBB12" s="611"/>
      <c r="RBC12" s="611"/>
      <c r="RBD12" s="611"/>
      <c r="RBE12" s="611"/>
      <c r="RBF12" s="611"/>
      <c r="RBG12" s="611"/>
      <c r="RBH12" s="611"/>
      <c r="RBI12" s="611"/>
      <c r="RBJ12" s="611"/>
      <c r="RBK12" s="611"/>
      <c r="RBL12" s="611"/>
      <c r="RBM12" s="611"/>
      <c r="RBN12" s="611"/>
      <c r="RBO12" s="611"/>
      <c r="RBP12" s="611"/>
      <c r="RBQ12" s="611"/>
      <c r="RBR12" s="611"/>
      <c r="RBS12" s="611"/>
      <c r="RBT12" s="611"/>
      <c r="RBU12" s="611"/>
      <c r="RBV12" s="611"/>
      <c r="RBW12" s="611"/>
      <c r="RBX12" s="611"/>
      <c r="RBY12" s="611"/>
      <c r="RBZ12" s="611"/>
      <c r="RCA12" s="611"/>
      <c r="RCB12" s="611"/>
      <c r="RCC12" s="611"/>
      <c r="RCD12" s="611"/>
      <c r="RCE12" s="611"/>
      <c r="RCF12" s="611"/>
      <c r="RCG12" s="611"/>
      <c r="RCH12" s="611"/>
      <c r="RCI12" s="611"/>
      <c r="RCJ12" s="611"/>
      <c r="RCK12" s="611"/>
      <c r="RCL12" s="611"/>
      <c r="RCM12" s="611"/>
      <c r="RCN12" s="611"/>
      <c r="RCO12" s="611"/>
      <c r="RCP12" s="611"/>
      <c r="RCQ12" s="611"/>
      <c r="RCR12" s="611"/>
      <c r="RCS12" s="611"/>
      <c r="RCT12" s="611"/>
      <c r="RCU12" s="611"/>
      <c r="RCV12" s="611"/>
      <c r="RCW12" s="611"/>
      <c r="RCX12" s="611"/>
      <c r="RCY12" s="611"/>
      <c r="RCZ12" s="611"/>
      <c r="RDA12" s="611"/>
      <c r="RDB12" s="611"/>
      <c r="RDC12" s="611"/>
      <c r="RDD12" s="611"/>
      <c r="RDE12" s="611"/>
      <c r="RDF12" s="611"/>
      <c r="RDG12" s="611"/>
      <c r="RDH12" s="611"/>
      <c r="RDI12" s="611"/>
      <c r="RDJ12" s="611"/>
      <c r="RDK12" s="611"/>
      <c r="RDL12" s="611"/>
      <c r="RDM12" s="611"/>
      <c r="RDN12" s="611"/>
      <c r="RDO12" s="611"/>
      <c r="RDP12" s="611"/>
      <c r="RDQ12" s="611"/>
      <c r="RDR12" s="611"/>
      <c r="RDS12" s="611"/>
      <c r="RDT12" s="611"/>
      <c r="RDU12" s="611"/>
      <c r="RDV12" s="611"/>
      <c r="RDW12" s="611"/>
      <c r="RDX12" s="611"/>
      <c r="RDY12" s="611"/>
      <c r="RDZ12" s="611"/>
      <c r="REA12" s="611"/>
      <c r="REB12" s="611"/>
      <c r="REC12" s="611"/>
      <c r="RED12" s="611"/>
      <c r="REE12" s="611"/>
      <c r="REF12" s="611"/>
      <c r="REG12" s="611"/>
      <c r="REH12" s="611"/>
      <c r="REI12" s="611"/>
      <c r="REJ12" s="611"/>
      <c r="REK12" s="611"/>
      <c r="REL12" s="611"/>
      <c r="REM12" s="611"/>
      <c r="REN12" s="611"/>
      <c r="REO12" s="611"/>
      <c r="REP12" s="611"/>
      <c r="REQ12" s="611"/>
      <c r="RER12" s="611"/>
      <c r="RES12" s="611"/>
      <c r="RET12" s="611"/>
      <c r="REU12" s="611"/>
      <c r="REV12" s="611"/>
      <c r="REW12" s="611"/>
      <c r="REX12" s="611"/>
      <c r="REY12" s="611"/>
      <c r="REZ12" s="611"/>
      <c r="RFA12" s="611"/>
      <c r="RFB12" s="611"/>
      <c r="RFC12" s="611"/>
      <c r="RFD12" s="611"/>
      <c r="RFE12" s="611"/>
      <c r="RFF12" s="611"/>
      <c r="RFG12" s="611"/>
      <c r="RFH12" s="611"/>
      <c r="RFI12" s="611"/>
      <c r="RFJ12" s="611"/>
      <c r="RFK12" s="611"/>
      <c r="RFL12" s="611"/>
      <c r="RFM12" s="611"/>
      <c r="RFN12" s="611"/>
      <c r="RFO12" s="611"/>
      <c r="RFP12" s="611"/>
      <c r="RFQ12" s="611"/>
      <c r="RFR12" s="611"/>
      <c r="RFS12" s="611"/>
      <c r="RFT12" s="611"/>
      <c r="RFU12" s="611"/>
      <c r="RFV12" s="611"/>
      <c r="RFW12" s="611"/>
      <c r="RFX12" s="611"/>
      <c r="RFY12" s="611"/>
      <c r="RFZ12" s="611"/>
      <c r="RGA12" s="611"/>
      <c r="RGB12" s="611"/>
      <c r="RGC12" s="611"/>
      <c r="RGD12" s="611"/>
      <c r="RGE12" s="611"/>
      <c r="RGF12" s="611"/>
      <c r="RGG12" s="611"/>
      <c r="RGH12" s="611"/>
      <c r="RGI12" s="611"/>
      <c r="RGJ12" s="611"/>
      <c r="RGK12" s="611"/>
      <c r="RGL12" s="611"/>
      <c r="RGM12" s="611"/>
      <c r="RGN12" s="611"/>
      <c r="RGO12" s="611"/>
      <c r="RGP12" s="611"/>
      <c r="RGQ12" s="611"/>
      <c r="RGR12" s="611"/>
      <c r="RGS12" s="611"/>
      <c r="RGT12" s="611"/>
      <c r="RGU12" s="611"/>
      <c r="RGV12" s="611"/>
      <c r="RGW12" s="611"/>
      <c r="RGX12" s="611"/>
      <c r="RGY12" s="611"/>
      <c r="RGZ12" s="611"/>
      <c r="RHA12" s="611"/>
      <c r="RHB12" s="611"/>
      <c r="RHC12" s="611"/>
      <c r="RHD12" s="611"/>
      <c r="RHE12" s="611"/>
      <c r="RHF12" s="611"/>
      <c r="RHG12" s="611"/>
      <c r="RHH12" s="611"/>
      <c r="RHI12" s="611"/>
      <c r="RHJ12" s="611"/>
      <c r="RHK12" s="611"/>
      <c r="RHL12" s="611"/>
      <c r="RHM12" s="611"/>
      <c r="RHN12" s="611"/>
      <c r="RHO12" s="611"/>
      <c r="RHP12" s="611"/>
      <c r="RHQ12" s="611"/>
      <c r="RHR12" s="611"/>
      <c r="RHS12" s="611"/>
      <c r="RHT12" s="611"/>
      <c r="RHU12" s="611"/>
      <c r="RHV12" s="611"/>
      <c r="RHW12" s="611"/>
      <c r="RHX12" s="611"/>
      <c r="RHY12" s="611"/>
      <c r="RHZ12" s="611"/>
      <c r="RIA12" s="611"/>
      <c r="RIB12" s="611"/>
      <c r="RIC12" s="611"/>
      <c r="RID12" s="611"/>
      <c r="RIE12" s="611"/>
      <c r="RIF12" s="611"/>
      <c r="RIG12" s="611"/>
      <c r="RIH12" s="611"/>
      <c r="RII12" s="611"/>
      <c r="RIJ12" s="611"/>
      <c r="RIK12" s="611"/>
      <c r="RIL12" s="611"/>
      <c r="RIM12" s="611"/>
      <c r="RIN12" s="611"/>
      <c r="RIO12" s="611"/>
      <c r="RIP12" s="611"/>
      <c r="RIQ12" s="611"/>
      <c r="RIR12" s="611"/>
      <c r="RIS12" s="611"/>
      <c r="RIT12" s="611"/>
      <c r="RIU12" s="611"/>
      <c r="RIV12" s="611"/>
      <c r="RIW12" s="611"/>
      <c r="RIX12" s="611"/>
      <c r="RIY12" s="611"/>
      <c r="RIZ12" s="611"/>
      <c r="RJA12" s="611"/>
      <c r="RJB12" s="611"/>
      <c r="RJC12" s="611"/>
      <c r="RJD12" s="611"/>
      <c r="RJE12" s="611"/>
      <c r="RJF12" s="611"/>
      <c r="RJG12" s="611"/>
      <c r="RJH12" s="611"/>
      <c r="RJI12" s="611"/>
      <c r="RJJ12" s="611"/>
      <c r="RJK12" s="611"/>
      <c r="RJL12" s="611"/>
      <c r="RJM12" s="611"/>
      <c r="RJN12" s="611"/>
      <c r="RJO12" s="611"/>
      <c r="RJP12" s="611"/>
      <c r="RJQ12" s="611"/>
      <c r="RJR12" s="611"/>
      <c r="RJS12" s="611"/>
      <c r="RJT12" s="611"/>
      <c r="RJU12" s="611"/>
      <c r="RJV12" s="611"/>
      <c r="RJW12" s="611"/>
      <c r="RJX12" s="611"/>
      <c r="RJY12" s="611"/>
      <c r="RJZ12" s="611"/>
      <c r="RKA12" s="611"/>
      <c r="RKB12" s="611"/>
      <c r="RKC12" s="611"/>
      <c r="RKD12" s="611"/>
      <c r="RKE12" s="611"/>
      <c r="RKF12" s="611"/>
      <c r="RKG12" s="611"/>
      <c r="RKH12" s="611"/>
      <c r="RKI12" s="611"/>
      <c r="RKJ12" s="611"/>
      <c r="RKK12" s="611"/>
      <c r="RKL12" s="611"/>
      <c r="RKM12" s="611"/>
      <c r="RKN12" s="611"/>
      <c r="RKO12" s="611"/>
      <c r="RKP12" s="611"/>
      <c r="RKQ12" s="611"/>
      <c r="RKR12" s="611"/>
      <c r="RKS12" s="611"/>
      <c r="RKT12" s="611"/>
      <c r="RKU12" s="611"/>
      <c r="RKV12" s="611"/>
      <c r="RKW12" s="611"/>
      <c r="RKX12" s="611"/>
      <c r="RKY12" s="611"/>
      <c r="RKZ12" s="611"/>
      <c r="RLA12" s="611"/>
      <c r="RLB12" s="611"/>
      <c r="RLC12" s="611"/>
      <c r="RLD12" s="611"/>
      <c r="RLE12" s="611"/>
      <c r="RLF12" s="611"/>
      <c r="RLG12" s="611"/>
      <c r="RLH12" s="611"/>
      <c r="RLI12" s="611"/>
      <c r="RLJ12" s="611"/>
      <c r="RLK12" s="611"/>
      <c r="RLL12" s="611"/>
      <c r="RLM12" s="611"/>
      <c r="RLN12" s="611"/>
      <c r="RLO12" s="611"/>
      <c r="RLP12" s="611"/>
      <c r="RLQ12" s="611"/>
      <c r="RLR12" s="611"/>
      <c r="RLS12" s="611"/>
      <c r="RLT12" s="611"/>
      <c r="RLU12" s="611"/>
      <c r="RLV12" s="611"/>
      <c r="RLW12" s="611"/>
      <c r="RLX12" s="611"/>
      <c r="RLY12" s="611"/>
      <c r="RLZ12" s="611"/>
      <c r="RMA12" s="611"/>
      <c r="RMB12" s="611"/>
      <c r="RMC12" s="611"/>
      <c r="RMD12" s="611"/>
      <c r="RME12" s="611"/>
      <c r="RMF12" s="611"/>
      <c r="RMG12" s="611"/>
      <c r="RMH12" s="611"/>
      <c r="RMI12" s="611"/>
      <c r="RMJ12" s="611"/>
      <c r="RMK12" s="611"/>
      <c r="RML12" s="611"/>
      <c r="RMM12" s="611"/>
      <c r="RMN12" s="611"/>
      <c r="RMO12" s="611"/>
      <c r="RMP12" s="611"/>
      <c r="RMQ12" s="611"/>
      <c r="RMR12" s="611"/>
      <c r="RMS12" s="611"/>
      <c r="RMT12" s="611"/>
      <c r="RMU12" s="611"/>
      <c r="RMV12" s="611"/>
      <c r="RMW12" s="611"/>
      <c r="RMX12" s="611"/>
      <c r="RMY12" s="611"/>
      <c r="RMZ12" s="611"/>
      <c r="RNA12" s="611"/>
      <c r="RNB12" s="611"/>
      <c r="RNC12" s="611"/>
      <c r="RND12" s="611"/>
      <c r="RNE12" s="611"/>
      <c r="RNF12" s="611"/>
      <c r="RNG12" s="611"/>
      <c r="RNH12" s="611"/>
      <c r="RNI12" s="611"/>
      <c r="RNJ12" s="611"/>
      <c r="RNK12" s="611"/>
      <c r="RNL12" s="611"/>
      <c r="RNM12" s="611"/>
      <c r="RNN12" s="611"/>
      <c r="RNO12" s="611"/>
      <c r="RNP12" s="611"/>
      <c r="RNQ12" s="611"/>
      <c r="RNR12" s="611"/>
      <c r="RNS12" s="611"/>
      <c r="RNT12" s="611"/>
      <c r="RNU12" s="611"/>
      <c r="RNV12" s="611"/>
      <c r="RNW12" s="611"/>
      <c r="RNX12" s="611"/>
      <c r="RNY12" s="611"/>
      <c r="RNZ12" s="611"/>
      <c r="ROA12" s="611"/>
      <c r="ROB12" s="611"/>
      <c r="ROC12" s="611"/>
      <c r="ROD12" s="611"/>
      <c r="ROE12" s="611"/>
      <c r="ROF12" s="611"/>
      <c r="ROG12" s="611"/>
      <c r="ROH12" s="611"/>
      <c r="ROI12" s="611"/>
      <c r="ROJ12" s="611"/>
      <c r="ROK12" s="611"/>
      <c r="ROL12" s="611"/>
      <c r="ROM12" s="611"/>
      <c r="RON12" s="611"/>
      <c r="ROO12" s="611"/>
      <c r="ROP12" s="611"/>
      <c r="ROQ12" s="611"/>
      <c r="ROR12" s="611"/>
      <c r="ROS12" s="611"/>
      <c r="ROT12" s="611"/>
      <c r="ROU12" s="611"/>
      <c r="ROV12" s="611"/>
      <c r="ROW12" s="611"/>
      <c r="ROX12" s="611"/>
      <c r="ROY12" s="611"/>
      <c r="ROZ12" s="611"/>
      <c r="RPA12" s="611"/>
      <c r="RPB12" s="611"/>
      <c r="RPC12" s="611"/>
      <c r="RPD12" s="611"/>
      <c r="RPE12" s="611"/>
      <c r="RPF12" s="611"/>
      <c r="RPG12" s="611"/>
      <c r="RPH12" s="611"/>
      <c r="RPI12" s="611"/>
      <c r="RPJ12" s="611"/>
      <c r="RPK12" s="611"/>
      <c r="RPL12" s="611"/>
      <c r="RPM12" s="611"/>
      <c r="RPN12" s="611"/>
      <c r="RPO12" s="611"/>
      <c r="RPP12" s="611"/>
      <c r="RPQ12" s="611"/>
      <c r="RPR12" s="611"/>
      <c r="RPS12" s="611"/>
      <c r="RPT12" s="611"/>
      <c r="RPU12" s="611"/>
      <c r="RPV12" s="611"/>
      <c r="RPW12" s="611"/>
      <c r="RPX12" s="611"/>
      <c r="RPY12" s="611"/>
      <c r="RPZ12" s="611"/>
      <c r="RQA12" s="611"/>
      <c r="RQB12" s="611"/>
      <c r="RQC12" s="611"/>
      <c r="RQD12" s="611"/>
      <c r="RQE12" s="611"/>
      <c r="RQF12" s="611"/>
      <c r="RQG12" s="611"/>
      <c r="RQH12" s="611"/>
      <c r="RQI12" s="611"/>
      <c r="RQJ12" s="611"/>
      <c r="RQK12" s="611"/>
      <c r="RQL12" s="611"/>
      <c r="RQM12" s="611"/>
      <c r="RQN12" s="611"/>
      <c r="RQO12" s="611"/>
      <c r="RQP12" s="611"/>
      <c r="RQQ12" s="611"/>
      <c r="RQR12" s="611"/>
      <c r="RQS12" s="611"/>
      <c r="RQT12" s="611"/>
      <c r="RQU12" s="611"/>
      <c r="RQV12" s="611"/>
      <c r="RQW12" s="611"/>
      <c r="RQX12" s="611"/>
      <c r="RQY12" s="611"/>
      <c r="RQZ12" s="611"/>
      <c r="RRA12" s="611"/>
      <c r="RRB12" s="611"/>
      <c r="RRC12" s="611"/>
      <c r="RRD12" s="611"/>
      <c r="RRE12" s="611"/>
      <c r="RRF12" s="611"/>
      <c r="RRG12" s="611"/>
      <c r="RRH12" s="611"/>
      <c r="RRI12" s="611"/>
      <c r="RRJ12" s="611"/>
      <c r="RRK12" s="611"/>
      <c r="RRL12" s="611"/>
      <c r="RRM12" s="611"/>
      <c r="RRN12" s="611"/>
      <c r="RRO12" s="611"/>
      <c r="RRP12" s="611"/>
      <c r="RRQ12" s="611"/>
      <c r="RRR12" s="611"/>
      <c r="RRS12" s="611"/>
      <c r="RRT12" s="611"/>
      <c r="RRU12" s="611"/>
      <c r="RRV12" s="611"/>
      <c r="RRW12" s="611"/>
      <c r="RRX12" s="611"/>
      <c r="RRY12" s="611"/>
      <c r="RRZ12" s="611"/>
      <c r="RSA12" s="611"/>
      <c r="RSB12" s="611"/>
      <c r="RSC12" s="611"/>
      <c r="RSD12" s="611"/>
      <c r="RSE12" s="611"/>
      <c r="RSF12" s="611"/>
      <c r="RSG12" s="611"/>
      <c r="RSH12" s="611"/>
      <c r="RSI12" s="611"/>
      <c r="RSJ12" s="611"/>
      <c r="RSK12" s="611"/>
      <c r="RSL12" s="611"/>
      <c r="RSM12" s="611"/>
      <c r="RSN12" s="611"/>
      <c r="RSO12" s="611"/>
      <c r="RSP12" s="611"/>
      <c r="RSQ12" s="611"/>
      <c r="RSR12" s="611"/>
      <c r="RSS12" s="611"/>
      <c r="RST12" s="611"/>
      <c r="RSU12" s="611"/>
      <c r="RSV12" s="611"/>
      <c r="RSW12" s="611"/>
      <c r="RSX12" s="611"/>
      <c r="RSY12" s="611"/>
      <c r="RSZ12" s="611"/>
      <c r="RTA12" s="611"/>
      <c r="RTB12" s="611"/>
      <c r="RTC12" s="611"/>
      <c r="RTD12" s="611"/>
      <c r="RTE12" s="611"/>
      <c r="RTF12" s="611"/>
      <c r="RTG12" s="611"/>
      <c r="RTH12" s="611"/>
      <c r="RTI12" s="611"/>
      <c r="RTJ12" s="611"/>
      <c r="RTK12" s="611"/>
      <c r="RTL12" s="611"/>
      <c r="RTM12" s="611"/>
      <c r="RTN12" s="611"/>
      <c r="RTO12" s="611"/>
      <c r="RTP12" s="611"/>
      <c r="RTQ12" s="611"/>
      <c r="RTR12" s="611"/>
      <c r="RTS12" s="611"/>
      <c r="RTT12" s="611"/>
      <c r="RTU12" s="611"/>
      <c r="RTV12" s="611"/>
      <c r="RTW12" s="611"/>
      <c r="RTX12" s="611"/>
      <c r="RTY12" s="611"/>
      <c r="RTZ12" s="611"/>
      <c r="RUA12" s="611"/>
      <c r="RUB12" s="611"/>
      <c r="RUC12" s="611"/>
      <c r="RUD12" s="611"/>
      <c r="RUE12" s="611"/>
      <c r="RUF12" s="611"/>
      <c r="RUG12" s="611"/>
      <c r="RUH12" s="611"/>
      <c r="RUI12" s="611"/>
      <c r="RUJ12" s="611"/>
      <c r="RUK12" s="611"/>
      <c r="RUL12" s="611"/>
      <c r="RUM12" s="611"/>
      <c r="RUN12" s="611"/>
      <c r="RUO12" s="611"/>
      <c r="RUP12" s="611"/>
      <c r="RUQ12" s="611"/>
      <c r="RUR12" s="611"/>
      <c r="RUS12" s="611"/>
      <c r="RUT12" s="611"/>
      <c r="RUU12" s="611"/>
      <c r="RUV12" s="611"/>
      <c r="RUW12" s="611"/>
      <c r="RUX12" s="611"/>
      <c r="RUY12" s="611"/>
      <c r="RUZ12" s="611"/>
      <c r="RVA12" s="611"/>
      <c r="RVB12" s="611"/>
      <c r="RVC12" s="611"/>
      <c r="RVD12" s="611"/>
      <c r="RVE12" s="611"/>
      <c r="RVF12" s="611"/>
      <c r="RVG12" s="611"/>
      <c r="RVH12" s="611"/>
      <c r="RVI12" s="611"/>
      <c r="RVJ12" s="611"/>
      <c r="RVK12" s="611"/>
      <c r="RVL12" s="611"/>
      <c r="RVM12" s="611"/>
      <c r="RVN12" s="611"/>
      <c r="RVO12" s="611"/>
      <c r="RVP12" s="611"/>
      <c r="RVQ12" s="611"/>
      <c r="RVR12" s="611"/>
      <c r="RVS12" s="611"/>
      <c r="RVT12" s="611"/>
      <c r="RVU12" s="611"/>
      <c r="RVV12" s="611"/>
      <c r="RVW12" s="611"/>
      <c r="RVX12" s="611"/>
      <c r="RVY12" s="611"/>
      <c r="RVZ12" s="611"/>
      <c r="RWA12" s="611"/>
      <c r="RWB12" s="611"/>
      <c r="RWC12" s="611"/>
      <c r="RWD12" s="611"/>
      <c r="RWE12" s="611"/>
      <c r="RWF12" s="611"/>
      <c r="RWG12" s="611"/>
      <c r="RWH12" s="611"/>
      <c r="RWI12" s="611"/>
      <c r="RWJ12" s="611"/>
      <c r="RWK12" s="611"/>
      <c r="RWL12" s="611"/>
      <c r="RWM12" s="611"/>
      <c r="RWN12" s="611"/>
      <c r="RWO12" s="611"/>
      <c r="RWP12" s="611"/>
      <c r="RWQ12" s="611"/>
      <c r="RWR12" s="611"/>
      <c r="RWS12" s="611"/>
      <c r="RWT12" s="611"/>
      <c r="RWU12" s="611"/>
      <c r="RWV12" s="611"/>
      <c r="RWW12" s="611"/>
      <c r="RWX12" s="611"/>
      <c r="RWY12" s="611"/>
      <c r="RWZ12" s="611"/>
      <c r="RXA12" s="611"/>
      <c r="RXB12" s="611"/>
      <c r="RXC12" s="611"/>
      <c r="RXD12" s="611"/>
      <c r="RXE12" s="611"/>
      <c r="RXF12" s="611"/>
      <c r="RXG12" s="611"/>
      <c r="RXH12" s="611"/>
      <c r="RXI12" s="611"/>
      <c r="RXJ12" s="611"/>
      <c r="RXK12" s="611"/>
      <c r="RXL12" s="611"/>
      <c r="RXM12" s="611"/>
      <c r="RXN12" s="611"/>
      <c r="RXO12" s="611"/>
      <c r="RXP12" s="611"/>
      <c r="RXQ12" s="611"/>
      <c r="RXR12" s="611"/>
      <c r="RXS12" s="611"/>
      <c r="RXT12" s="611"/>
      <c r="RXU12" s="611"/>
      <c r="RXV12" s="611"/>
      <c r="RXW12" s="611"/>
      <c r="RXX12" s="611"/>
      <c r="RXY12" s="611"/>
      <c r="RXZ12" s="611"/>
      <c r="RYA12" s="611"/>
      <c r="RYB12" s="611"/>
      <c r="RYC12" s="611"/>
      <c r="RYD12" s="611"/>
      <c r="RYE12" s="611"/>
      <c r="RYF12" s="611"/>
      <c r="RYG12" s="611"/>
      <c r="RYH12" s="611"/>
      <c r="RYI12" s="611"/>
      <c r="RYJ12" s="611"/>
      <c r="RYK12" s="611"/>
      <c r="RYL12" s="611"/>
      <c r="RYM12" s="611"/>
      <c r="RYN12" s="611"/>
      <c r="RYO12" s="611"/>
      <c r="RYP12" s="611"/>
      <c r="RYQ12" s="611"/>
      <c r="RYR12" s="611"/>
      <c r="RYS12" s="611"/>
      <c r="RYT12" s="611"/>
      <c r="RYU12" s="611"/>
      <c r="RYV12" s="611"/>
      <c r="RYW12" s="611"/>
      <c r="RYX12" s="611"/>
      <c r="RYY12" s="611"/>
      <c r="RYZ12" s="611"/>
      <c r="RZA12" s="611"/>
      <c r="RZB12" s="611"/>
      <c r="RZC12" s="611"/>
      <c r="RZD12" s="611"/>
      <c r="RZE12" s="611"/>
      <c r="RZF12" s="611"/>
      <c r="RZG12" s="611"/>
      <c r="RZH12" s="611"/>
      <c r="RZI12" s="611"/>
      <c r="RZJ12" s="611"/>
      <c r="RZK12" s="611"/>
      <c r="RZL12" s="611"/>
      <c r="RZM12" s="611"/>
      <c r="RZN12" s="611"/>
      <c r="RZO12" s="611"/>
      <c r="RZP12" s="611"/>
      <c r="RZQ12" s="611"/>
      <c r="RZR12" s="611"/>
      <c r="RZS12" s="611"/>
      <c r="RZT12" s="611"/>
      <c r="RZU12" s="611"/>
      <c r="RZV12" s="611"/>
      <c r="RZW12" s="611"/>
      <c r="RZX12" s="611"/>
      <c r="RZY12" s="611"/>
      <c r="RZZ12" s="611"/>
      <c r="SAA12" s="611"/>
      <c r="SAB12" s="611"/>
      <c r="SAC12" s="611"/>
      <c r="SAD12" s="611"/>
      <c r="SAE12" s="611"/>
      <c r="SAF12" s="611"/>
      <c r="SAG12" s="611"/>
      <c r="SAH12" s="611"/>
      <c r="SAI12" s="611"/>
      <c r="SAJ12" s="611"/>
      <c r="SAK12" s="611"/>
      <c r="SAL12" s="611"/>
      <c r="SAM12" s="611"/>
      <c r="SAN12" s="611"/>
      <c r="SAO12" s="611"/>
      <c r="SAP12" s="611"/>
      <c r="SAQ12" s="611"/>
      <c r="SAR12" s="611"/>
      <c r="SAS12" s="611"/>
      <c r="SAT12" s="611"/>
      <c r="SAU12" s="611"/>
      <c r="SAV12" s="611"/>
      <c r="SAW12" s="611"/>
      <c r="SAX12" s="611"/>
      <c r="SAY12" s="611"/>
      <c r="SAZ12" s="611"/>
      <c r="SBA12" s="611"/>
      <c r="SBB12" s="611"/>
      <c r="SBC12" s="611"/>
      <c r="SBD12" s="611"/>
      <c r="SBE12" s="611"/>
      <c r="SBF12" s="611"/>
      <c r="SBG12" s="611"/>
      <c r="SBH12" s="611"/>
      <c r="SBI12" s="611"/>
      <c r="SBJ12" s="611"/>
      <c r="SBK12" s="611"/>
      <c r="SBL12" s="611"/>
      <c r="SBM12" s="611"/>
      <c r="SBN12" s="611"/>
      <c r="SBO12" s="611"/>
      <c r="SBP12" s="611"/>
      <c r="SBQ12" s="611"/>
      <c r="SBR12" s="611"/>
      <c r="SBS12" s="611"/>
      <c r="SBT12" s="611"/>
      <c r="SBU12" s="611"/>
      <c r="SBV12" s="611"/>
      <c r="SBW12" s="611"/>
      <c r="SBX12" s="611"/>
      <c r="SBY12" s="611"/>
      <c r="SBZ12" s="611"/>
      <c r="SCA12" s="611"/>
      <c r="SCB12" s="611"/>
      <c r="SCC12" s="611"/>
      <c r="SCD12" s="611"/>
      <c r="SCE12" s="611"/>
      <c r="SCF12" s="611"/>
      <c r="SCG12" s="611"/>
      <c r="SCH12" s="611"/>
      <c r="SCI12" s="611"/>
      <c r="SCJ12" s="611"/>
      <c r="SCK12" s="611"/>
      <c r="SCL12" s="611"/>
      <c r="SCM12" s="611"/>
      <c r="SCN12" s="611"/>
      <c r="SCO12" s="611"/>
      <c r="SCP12" s="611"/>
      <c r="SCQ12" s="611"/>
      <c r="SCR12" s="611"/>
      <c r="SCS12" s="611"/>
      <c r="SCT12" s="611"/>
      <c r="SCU12" s="611"/>
      <c r="SCV12" s="611"/>
      <c r="SCW12" s="611"/>
      <c r="SCX12" s="611"/>
      <c r="SCY12" s="611"/>
      <c r="SCZ12" s="611"/>
      <c r="SDA12" s="611"/>
      <c r="SDB12" s="611"/>
      <c r="SDC12" s="611"/>
      <c r="SDD12" s="611"/>
      <c r="SDE12" s="611"/>
      <c r="SDF12" s="611"/>
      <c r="SDG12" s="611"/>
      <c r="SDH12" s="611"/>
      <c r="SDI12" s="611"/>
      <c r="SDJ12" s="611"/>
      <c r="SDK12" s="611"/>
      <c r="SDL12" s="611"/>
      <c r="SDM12" s="611"/>
      <c r="SDN12" s="611"/>
      <c r="SDO12" s="611"/>
      <c r="SDP12" s="611"/>
      <c r="SDQ12" s="611"/>
      <c r="SDR12" s="611"/>
      <c r="SDS12" s="611"/>
      <c r="SDT12" s="611"/>
      <c r="SDU12" s="611"/>
      <c r="SDV12" s="611"/>
      <c r="SDW12" s="611"/>
      <c r="SDX12" s="611"/>
      <c r="SDY12" s="611"/>
      <c r="SDZ12" s="611"/>
      <c r="SEA12" s="611"/>
      <c r="SEB12" s="611"/>
      <c r="SEC12" s="611"/>
      <c r="SED12" s="611"/>
      <c r="SEE12" s="611"/>
      <c r="SEF12" s="611"/>
      <c r="SEG12" s="611"/>
      <c r="SEH12" s="611"/>
      <c r="SEI12" s="611"/>
      <c r="SEJ12" s="611"/>
      <c r="SEK12" s="611"/>
      <c r="SEL12" s="611"/>
      <c r="SEM12" s="611"/>
      <c r="SEN12" s="611"/>
      <c r="SEO12" s="611"/>
      <c r="SEP12" s="611"/>
      <c r="SEQ12" s="611"/>
      <c r="SER12" s="611"/>
      <c r="SES12" s="611"/>
      <c r="SET12" s="611"/>
      <c r="SEU12" s="611"/>
      <c r="SEV12" s="611"/>
      <c r="SEW12" s="611"/>
      <c r="SEX12" s="611"/>
      <c r="SEY12" s="611"/>
      <c r="SEZ12" s="611"/>
      <c r="SFA12" s="611"/>
      <c r="SFB12" s="611"/>
      <c r="SFC12" s="611"/>
      <c r="SFD12" s="611"/>
      <c r="SFE12" s="611"/>
      <c r="SFF12" s="611"/>
      <c r="SFG12" s="611"/>
      <c r="SFH12" s="611"/>
      <c r="SFI12" s="611"/>
      <c r="SFJ12" s="611"/>
      <c r="SFK12" s="611"/>
      <c r="SFL12" s="611"/>
      <c r="SFM12" s="611"/>
      <c r="SFN12" s="611"/>
      <c r="SFO12" s="611"/>
      <c r="SFP12" s="611"/>
      <c r="SFQ12" s="611"/>
      <c r="SFR12" s="611"/>
      <c r="SFS12" s="611"/>
      <c r="SFT12" s="611"/>
      <c r="SFU12" s="611"/>
      <c r="SFV12" s="611"/>
      <c r="SFW12" s="611"/>
      <c r="SFX12" s="611"/>
      <c r="SFY12" s="611"/>
      <c r="SFZ12" s="611"/>
      <c r="SGA12" s="611"/>
      <c r="SGB12" s="611"/>
      <c r="SGC12" s="611"/>
      <c r="SGD12" s="611"/>
      <c r="SGE12" s="611"/>
      <c r="SGF12" s="611"/>
      <c r="SGG12" s="611"/>
      <c r="SGH12" s="611"/>
      <c r="SGI12" s="611"/>
      <c r="SGJ12" s="611"/>
      <c r="SGK12" s="611"/>
      <c r="SGL12" s="611"/>
      <c r="SGM12" s="611"/>
      <c r="SGN12" s="611"/>
      <c r="SGO12" s="611"/>
      <c r="SGP12" s="611"/>
      <c r="SGQ12" s="611"/>
      <c r="SGR12" s="611"/>
      <c r="SGS12" s="611"/>
      <c r="SGT12" s="611"/>
      <c r="SGU12" s="611"/>
      <c r="SGV12" s="611"/>
      <c r="SGW12" s="611"/>
      <c r="SGX12" s="611"/>
      <c r="SGY12" s="611"/>
      <c r="SGZ12" s="611"/>
      <c r="SHA12" s="611"/>
      <c r="SHB12" s="611"/>
      <c r="SHC12" s="611"/>
      <c r="SHD12" s="611"/>
      <c r="SHE12" s="611"/>
      <c r="SHF12" s="611"/>
      <c r="SHG12" s="611"/>
      <c r="SHH12" s="611"/>
      <c r="SHI12" s="611"/>
      <c r="SHJ12" s="611"/>
      <c r="SHK12" s="611"/>
      <c r="SHL12" s="611"/>
      <c r="SHM12" s="611"/>
      <c r="SHN12" s="611"/>
      <c r="SHO12" s="611"/>
      <c r="SHP12" s="611"/>
      <c r="SHQ12" s="611"/>
      <c r="SHR12" s="611"/>
      <c r="SHS12" s="611"/>
      <c r="SHT12" s="611"/>
      <c r="SHU12" s="611"/>
      <c r="SHV12" s="611"/>
      <c r="SHW12" s="611"/>
      <c r="SHX12" s="611"/>
      <c r="SHY12" s="611"/>
      <c r="SHZ12" s="611"/>
      <c r="SIA12" s="611"/>
      <c r="SIB12" s="611"/>
      <c r="SIC12" s="611"/>
      <c r="SID12" s="611"/>
      <c r="SIE12" s="611"/>
      <c r="SIF12" s="611"/>
      <c r="SIG12" s="611"/>
      <c r="SIH12" s="611"/>
      <c r="SII12" s="611"/>
      <c r="SIJ12" s="611"/>
      <c r="SIK12" s="611"/>
      <c r="SIL12" s="611"/>
      <c r="SIM12" s="611"/>
      <c r="SIN12" s="611"/>
      <c r="SIO12" s="611"/>
      <c r="SIP12" s="611"/>
      <c r="SIQ12" s="611"/>
      <c r="SIR12" s="611"/>
      <c r="SIS12" s="611"/>
      <c r="SIT12" s="611"/>
      <c r="SIU12" s="611"/>
      <c r="SIV12" s="611"/>
      <c r="SIW12" s="611"/>
      <c r="SIX12" s="611"/>
      <c r="SIY12" s="611"/>
      <c r="SIZ12" s="611"/>
      <c r="SJA12" s="611"/>
      <c r="SJB12" s="611"/>
      <c r="SJC12" s="611"/>
      <c r="SJD12" s="611"/>
      <c r="SJE12" s="611"/>
      <c r="SJF12" s="611"/>
      <c r="SJG12" s="611"/>
      <c r="SJH12" s="611"/>
      <c r="SJI12" s="611"/>
      <c r="SJJ12" s="611"/>
      <c r="SJK12" s="611"/>
      <c r="SJL12" s="611"/>
      <c r="SJM12" s="611"/>
      <c r="SJN12" s="611"/>
      <c r="SJO12" s="611"/>
      <c r="SJP12" s="611"/>
      <c r="SJQ12" s="611"/>
      <c r="SJR12" s="611"/>
      <c r="SJS12" s="611"/>
      <c r="SJT12" s="611"/>
      <c r="SJU12" s="611"/>
      <c r="SJV12" s="611"/>
      <c r="SJW12" s="611"/>
      <c r="SJX12" s="611"/>
      <c r="SJY12" s="611"/>
      <c r="SJZ12" s="611"/>
      <c r="SKA12" s="611"/>
      <c r="SKB12" s="611"/>
      <c r="SKC12" s="611"/>
      <c r="SKD12" s="611"/>
      <c r="SKE12" s="611"/>
      <c r="SKF12" s="611"/>
      <c r="SKG12" s="611"/>
      <c r="SKH12" s="611"/>
      <c r="SKI12" s="611"/>
      <c r="SKJ12" s="611"/>
      <c r="SKK12" s="611"/>
      <c r="SKL12" s="611"/>
      <c r="SKM12" s="611"/>
      <c r="SKN12" s="611"/>
      <c r="SKO12" s="611"/>
      <c r="SKP12" s="611"/>
      <c r="SKQ12" s="611"/>
      <c r="SKR12" s="611"/>
      <c r="SKS12" s="611"/>
      <c r="SKT12" s="611"/>
      <c r="SKU12" s="611"/>
      <c r="SKV12" s="611"/>
      <c r="SKW12" s="611"/>
      <c r="SKX12" s="611"/>
      <c r="SKY12" s="611"/>
      <c r="SKZ12" s="611"/>
      <c r="SLA12" s="611"/>
      <c r="SLB12" s="611"/>
      <c r="SLC12" s="611"/>
      <c r="SLD12" s="611"/>
      <c r="SLE12" s="611"/>
      <c r="SLF12" s="611"/>
      <c r="SLG12" s="611"/>
      <c r="SLH12" s="611"/>
      <c r="SLI12" s="611"/>
      <c r="SLJ12" s="611"/>
      <c r="SLK12" s="611"/>
      <c r="SLL12" s="611"/>
      <c r="SLM12" s="611"/>
      <c r="SLN12" s="611"/>
      <c r="SLO12" s="611"/>
      <c r="SLP12" s="611"/>
      <c r="SLQ12" s="611"/>
      <c r="SLR12" s="611"/>
      <c r="SLS12" s="611"/>
      <c r="SLT12" s="611"/>
      <c r="SLU12" s="611"/>
      <c r="SLV12" s="611"/>
      <c r="SLW12" s="611"/>
      <c r="SLX12" s="611"/>
      <c r="SLY12" s="611"/>
      <c r="SLZ12" s="611"/>
      <c r="SMA12" s="611"/>
      <c r="SMB12" s="611"/>
      <c r="SMC12" s="611"/>
      <c r="SMD12" s="611"/>
      <c r="SME12" s="611"/>
      <c r="SMF12" s="611"/>
      <c r="SMG12" s="611"/>
      <c r="SMH12" s="611"/>
      <c r="SMI12" s="611"/>
      <c r="SMJ12" s="611"/>
      <c r="SMK12" s="611"/>
      <c r="SML12" s="611"/>
      <c r="SMM12" s="611"/>
      <c r="SMN12" s="611"/>
      <c r="SMO12" s="611"/>
      <c r="SMP12" s="611"/>
      <c r="SMQ12" s="611"/>
      <c r="SMR12" s="611"/>
      <c r="SMS12" s="611"/>
      <c r="SMT12" s="611"/>
      <c r="SMU12" s="611"/>
      <c r="SMV12" s="611"/>
      <c r="SMW12" s="611"/>
      <c r="SMX12" s="611"/>
      <c r="SMY12" s="611"/>
      <c r="SMZ12" s="611"/>
      <c r="SNA12" s="611"/>
      <c r="SNB12" s="611"/>
      <c r="SNC12" s="611"/>
      <c r="SND12" s="611"/>
      <c r="SNE12" s="611"/>
      <c r="SNF12" s="611"/>
      <c r="SNG12" s="611"/>
      <c r="SNH12" s="611"/>
      <c r="SNI12" s="611"/>
      <c r="SNJ12" s="611"/>
      <c r="SNK12" s="611"/>
      <c r="SNL12" s="611"/>
      <c r="SNM12" s="611"/>
      <c r="SNN12" s="611"/>
      <c r="SNO12" s="611"/>
      <c r="SNP12" s="611"/>
      <c r="SNQ12" s="611"/>
      <c r="SNR12" s="611"/>
      <c r="SNS12" s="611"/>
      <c r="SNT12" s="611"/>
      <c r="SNU12" s="611"/>
      <c r="SNV12" s="611"/>
      <c r="SNW12" s="611"/>
      <c r="SNX12" s="611"/>
      <c r="SNY12" s="611"/>
      <c r="SNZ12" s="611"/>
      <c r="SOA12" s="611"/>
      <c r="SOB12" s="611"/>
      <c r="SOC12" s="611"/>
      <c r="SOD12" s="611"/>
      <c r="SOE12" s="611"/>
      <c r="SOF12" s="611"/>
      <c r="SOG12" s="611"/>
      <c r="SOH12" s="611"/>
      <c r="SOI12" s="611"/>
      <c r="SOJ12" s="611"/>
      <c r="SOK12" s="611"/>
      <c r="SOL12" s="611"/>
      <c r="SOM12" s="611"/>
      <c r="SON12" s="611"/>
      <c r="SOO12" s="611"/>
      <c r="SOP12" s="611"/>
      <c r="SOQ12" s="611"/>
      <c r="SOR12" s="611"/>
      <c r="SOS12" s="611"/>
      <c r="SOT12" s="611"/>
      <c r="SOU12" s="611"/>
      <c r="SOV12" s="611"/>
      <c r="SOW12" s="611"/>
      <c r="SOX12" s="611"/>
      <c r="SOY12" s="611"/>
      <c r="SOZ12" s="611"/>
      <c r="SPA12" s="611"/>
      <c r="SPB12" s="611"/>
      <c r="SPC12" s="611"/>
      <c r="SPD12" s="611"/>
      <c r="SPE12" s="611"/>
      <c r="SPF12" s="611"/>
      <c r="SPG12" s="611"/>
      <c r="SPH12" s="611"/>
      <c r="SPI12" s="611"/>
      <c r="SPJ12" s="611"/>
      <c r="SPK12" s="611"/>
      <c r="SPL12" s="611"/>
      <c r="SPM12" s="611"/>
      <c r="SPN12" s="611"/>
      <c r="SPO12" s="611"/>
      <c r="SPP12" s="611"/>
      <c r="SPQ12" s="611"/>
      <c r="SPR12" s="611"/>
      <c r="SPS12" s="611"/>
      <c r="SPT12" s="611"/>
      <c r="SPU12" s="611"/>
      <c r="SPV12" s="611"/>
      <c r="SPW12" s="611"/>
      <c r="SPX12" s="611"/>
      <c r="SPY12" s="611"/>
      <c r="SPZ12" s="611"/>
      <c r="SQA12" s="611"/>
      <c r="SQB12" s="611"/>
      <c r="SQC12" s="611"/>
      <c r="SQD12" s="611"/>
      <c r="SQE12" s="611"/>
      <c r="SQF12" s="611"/>
      <c r="SQG12" s="611"/>
      <c r="SQH12" s="611"/>
      <c r="SQI12" s="611"/>
      <c r="SQJ12" s="611"/>
      <c r="SQK12" s="611"/>
      <c r="SQL12" s="611"/>
      <c r="SQM12" s="611"/>
      <c r="SQN12" s="611"/>
      <c r="SQO12" s="611"/>
      <c r="SQP12" s="611"/>
      <c r="SQQ12" s="611"/>
      <c r="SQR12" s="611"/>
      <c r="SQS12" s="611"/>
      <c r="SQT12" s="611"/>
      <c r="SQU12" s="611"/>
      <c r="SQV12" s="611"/>
      <c r="SQW12" s="611"/>
      <c r="SQX12" s="611"/>
      <c r="SQY12" s="611"/>
      <c r="SQZ12" s="611"/>
      <c r="SRA12" s="611"/>
      <c r="SRB12" s="611"/>
      <c r="SRC12" s="611"/>
      <c r="SRD12" s="611"/>
      <c r="SRE12" s="611"/>
      <c r="SRF12" s="611"/>
      <c r="SRG12" s="611"/>
      <c r="SRH12" s="611"/>
      <c r="SRI12" s="611"/>
      <c r="SRJ12" s="611"/>
      <c r="SRK12" s="611"/>
      <c r="SRL12" s="611"/>
      <c r="SRM12" s="611"/>
      <c r="SRN12" s="611"/>
      <c r="SRO12" s="611"/>
      <c r="SRP12" s="611"/>
      <c r="SRQ12" s="611"/>
      <c r="SRR12" s="611"/>
      <c r="SRS12" s="611"/>
      <c r="SRT12" s="611"/>
      <c r="SRU12" s="611"/>
      <c r="SRV12" s="611"/>
      <c r="SRW12" s="611"/>
      <c r="SRX12" s="611"/>
      <c r="SRY12" s="611"/>
      <c r="SRZ12" s="611"/>
      <c r="SSA12" s="611"/>
      <c r="SSB12" s="611"/>
      <c r="SSC12" s="611"/>
      <c r="SSD12" s="611"/>
      <c r="SSE12" s="611"/>
      <c r="SSF12" s="611"/>
      <c r="SSG12" s="611"/>
      <c r="SSH12" s="611"/>
      <c r="SSI12" s="611"/>
      <c r="SSJ12" s="611"/>
      <c r="SSK12" s="611"/>
      <c r="SSL12" s="611"/>
      <c r="SSM12" s="611"/>
      <c r="SSN12" s="611"/>
      <c r="SSO12" s="611"/>
      <c r="SSP12" s="611"/>
      <c r="SSQ12" s="611"/>
      <c r="SSR12" s="611"/>
      <c r="SSS12" s="611"/>
      <c r="SST12" s="611"/>
      <c r="SSU12" s="611"/>
      <c r="SSV12" s="611"/>
      <c r="SSW12" s="611"/>
      <c r="SSX12" s="611"/>
      <c r="SSY12" s="611"/>
      <c r="SSZ12" s="611"/>
      <c r="STA12" s="611"/>
      <c r="STB12" s="611"/>
      <c r="STC12" s="611"/>
      <c r="STD12" s="611"/>
      <c r="STE12" s="611"/>
      <c r="STF12" s="611"/>
      <c r="STG12" s="611"/>
      <c r="STH12" s="611"/>
      <c r="STI12" s="611"/>
      <c r="STJ12" s="611"/>
      <c r="STK12" s="611"/>
      <c r="STL12" s="611"/>
      <c r="STM12" s="611"/>
      <c r="STN12" s="611"/>
      <c r="STO12" s="611"/>
      <c r="STP12" s="611"/>
      <c r="STQ12" s="611"/>
      <c r="STR12" s="611"/>
      <c r="STS12" s="611"/>
      <c r="STT12" s="611"/>
      <c r="STU12" s="611"/>
      <c r="STV12" s="611"/>
      <c r="STW12" s="611"/>
      <c r="STX12" s="611"/>
      <c r="STY12" s="611"/>
      <c r="STZ12" s="611"/>
      <c r="SUA12" s="611"/>
      <c r="SUB12" s="611"/>
      <c r="SUC12" s="611"/>
      <c r="SUD12" s="611"/>
      <c r="SUE12" s="611"/>
      <c r="SUF12" s="611"/>
      <c r="SUG12" s="611"/>
      <c r="SUH12" s="611"/>
      <c r="SUI12" s="611"/>
      <c r="SUJ12" s="611"/>
      <c r="SUK12" s="611"/>
      <c r="SUL12" s="611"/>
      <c r="SUM12" s="611"/>
      <c r="SUN12" s="611"/>
      <c r="SUO12" s="611"/>
      <c r="SUP12" s="611"/>
      <c r="SUQ12" s="611"/>
      <c r="SUR12" s="611"/>
      <c r="SUS12" s="611"/>
      <c r="SUT12" s="611"/>
      <c r="SUU12" s="611"/>
      <c r="SUV12" s="611"/>
      <c r="SUW12" s="611"/>
      <c r="SUX12" s="611"/>
      <c r="SUY12" s="611"/>
      <c r="SUZ12" s="611"/>
      <c r="SVA12" s="611"/>
      <c r="SVB12" s="611"/>
      <c r="SVC12" s="611"/>
      <c r="SVD12" s="611"/>
      <c r="SVE12" s="611"/>
      <c r="SVF12" s="611"/>
      <c r="SVG12" s="611"/>
      <c r="SVH12" s="611"/>
      <c r="SVI12" s="611"/>
      <c r="SVJ12" s="611"/>
      <c r="SVK12" s="611"/>
      <c r="SVL12" s="611"/>
      <c r="SVM12" s="611"/>
      <c r="SVN12" s="611"/>
      <c r="SVO12" s="611"/>
      <c r="SVP12" s="611"/>
      <c r="SVQ12" s="611"/>
      <c r="SVR12" s="611"/>
      <c r="SVS12" s="611"/>
      <c r="SVT12" s="611"/>
      <c r="SVU12" s="611"/>
      <c r="SVV12" s="611"/>
      <c r="SVW12" s="611"/>
      <c r="SVX12" s="611"/>
      <c r="SVY12" s="611"/>
      <c r="SVZ12" s="611"/>
      <c r="SWA12" s="611"/>
      <c r="SWB12" s="611"/>
      <c r="SWC12" s="611"/>
      <c r="SWD12" s="611"/>
      <c r="SWE12" s="611"/>
      <c r="SWF12" s="611"/>
      <c r="SWG12" s="611"/>
      <c r="SWH12" s="611"/>
      <c r="SWI12" s="611"/>
      <c r="SWJ12" s="611"/>
      <c r="SWK12" s="611"/>
      <c r="SWL12" s="611"/>
      <c r="SWM12" s="611"/>
      <c r="SWN12" s="611"/>
      <c r="SWO12" s="611"/>
      <c r="SWP12" s="611"/>
      <c r="SWQ12" s="611"/>
      <c r="SWR12" s="611"/>
      <c r="SWS12" s="611"/>
      <c r="SWT12" s="611"/>
      <c r="SWU12" s="611"/>
      <c r="SWV12" s="611"/>
      <c r="SWW12" s="611"/>
      <c r="SWX12" s="611"/>
      <c r="SWY12" s="611"/>
      <c r="SWZ12" s="611"/>
      <c r="SXA12" s="611"/>
      <c r="SXB12" s="611"/>
      <c r="SXC12" s="611"/>
      <c r="SXD12" s="611"/>
      <c r="SXE12" s="611"/>
      <c r="SXF12" s="611"/>
      <c r="SXG12" s="611"/>
      <c r="SXH12" s="611"/>
      <c r="SXI12" s="611"/>
      <c r="SXJ12" s="611"/>
      <c r="SXK12" s="611"/>
      <c r="SXL12" s="611"/>
      <c r="SXM12" s="611"/>
      <c r="SXN12" s="611"/>
      <c r="SXO12" s="611"/>
      <c r="SXP12" s="611"/>
      <c r="SXQ12" s="611"/>
      <c r="SXR12" s="611"/>
      <c r="SXS12" s="611"/>
      <c r="SXT12" s="611"/>
      <c r="SXU12" s="611"/>
      <c r="SXV12" s="611"/>
      <c r="SXW12" s="611"/>
      <c r="SXX12" s="611"/>
      <c r="SXY12" s="611"/>
      <c r="SXZ12" s="611"/>
      <c r="SYA12" s="611"/>
      <c r="SYB12" s="611"/>
      <c r="SYC12" s="611"/>
      <c r="SYD12" s="611"/>
      <c r="SYE12" s="611"/>
      <c r="SYF12" s="611"/>
      <c r="SYG12" s="611"/>
      <c r="SYH12" s="611"/>
      <c r="SYI12" s="611"/>
      <c r="SYJ12" s="611"/>
      <c r="SYK12" s="611"/>
      <c r="SYL12" s="611"/>
      <c r="SYM12" s="611"/>
      <c r="SYN12" s="611"/>
      <c r="SYO12" s="611"/>
      <c r="SYP12" s="611"/>
      <c r="SYQ12" s="611"/>
      <c r="SYR12" s="611"/>
      <c r="SYS12" s="611"/>
      <c r="SYT12" s="611"/>
      <c r="SYU12" s="611"/>
      <c r="SYV12" s="611"/>
      <c r="SYW12" s="611"/>
      <c r="SYX12" s="611"/>
      <c r="SYY12" s="611"/>
      <c r="SYZ12" s="611"/>
      <c r="SZA12" s="611"/>
      <c r="SZB12" s="611"/>
      <c r="SZC12" s="611"/>
      <c r="SZD12" s="611"/>
      <c r="SZE12" s="611"/>
      <c r="SZF12" s="611"/>
      <c r="SZG12" s="611"/>
      <c r="SZH12" s="611"/>
      <c r="SZI12" s="611"/>
      <c r="SZJ12" s="611"/>
      <c r="SZK12" s="611"/>
      <c r="SZL12" s="611"/>
      <c r="SZM12" s="611"/>
      <c r="SZN12" s="611"/>
      <c r="SZO12" s="611"/>
      <c r="SZP12" s="611"/>
      <c r="SZQ12" s="611"/>
      <c r="SZR12" s="611"/>
      <c r="SZS12" s="611"/>
      <c r="SZT12" s="611"/>
      <c r="SZU12" s="611"/>
      <c r="SZV12" s="611"/>
      <c r="SZW12" s="611"/>
      <c r="SZX12" s="611"/>
      <c r="SZY12" s="611"/>
      <c r="SZZ12" s="611"/>
      <c r="TAA12" s="611"/>
      <c r="TAB12" s="611"/>
      <c r="TAC12" s="611"/>
      <c r="TAD12" s="611"/>
      <c r="TAE12" s="611"/>
      <c r="TAF12" s="611"/>
      <c r="TAG12" s="611"/>
      <c r="TAH12" s="611"/>
      <c r="TAI12" s="611"/>
      <c r="TAJ12" s="611"/>
      <c r="TAK12" s="611"/>
      <c r="TAL12" s="611"/>
      <c r="TAM12" s="611"/>
      <c r="TAN12" s="611"/>
      <c r="TAO12" s="611"/>
      <c r="TAP12" s="611"/>
      <c r="TAQ12" s="611"/>
      <c r="TAR12" s="611"/>
      <c r="TAS12" s="611"/>
      <c r="TAT12" s="611"/>
      <c r="TAU12" s="611"/>
      <c r="TAV12" s="611"/>
      <c r="TAW12" s="611"/>
      <c r="TAX12" s="611"/>
      <c r="TAY12" s="611"/>
      <c r="TAZ12" s="611"/>
      <c r="TBA12" s="611"/>
      <c r="TBB12" s="611"/>
      <c r="TBC12" s="611"/>
      <c r="TBD12" s="611"/>
      <c r="TBE12" s="611"/>
      <c r="TBF12" s="611"/>
      <c r="TBG12" s="611"/>
      <c r="TBH12" s="611"/>
      <c r="TBI12" s="611"/>
      <c r="TBJ12" s="611"/>
      <c r="TBK12" s="611"/>
      <c r="TBL12" s="611"/>
      <c r="TBM12" s="611"/>
      <c r="TBN12" s="611"/>
      <c r="TBO12" s="611"/>
      <c r="TBP12" s="611"/>
      <c r="TBQ12" s="611"/>
      <c r="TBR12" s="611"/>
      <c r="TBS12" s="611"/>
      <c r="TBT12" s="611"/>
      <c r="TBU12" s="611"/>
      <c r="TBV12" s="611"/>
      <c r="TBW12" s="611"/>
      <c r="TBX12" s="611"/>
      <c r="TBY12" s="611"/>
      <c r="TBZ12" s="611"/>
      <c r="TCA12" s="611"/>
      <c r="TCB12" s="611"/>
      <c r="TCC12" s="611"/>
      <c r="TCD12" s="611"/>
      <c r="TCE12" s="611"/>
      <c r="TCF12" s="611"/>
      <c r="TCG12" s="611"/>
      <c r="TCH12" s="611"/>
      <c r="TCI12" s="611"/>
      <c r="TCJ12" s="611"/>
      <c r="TCK12" s="611"/>
      <c r="TCL12" s="611"/>
      <c r="TCM12" s="611"/>
      <c r="TCN12" s="611"/>
      <c r="TCO12" s="611"/>
      <c r="TCP12" s="611"/>
      <c r="TCQ12" s="611"/>
      <c r="TCR12" s="611"/>
      <c r="TCS12" s="611"/>
      <c r="TCT12" s="611"/>
      <c r="TCU12" s="611"/>
      <c r="TCV12" s="611"/>
      <c r="TCW12" s="611"/>
      <c r="TCX12" s="611"/>
      <c r="TCY12" s="611"/>
      <c r="TCZ12" s="611"/>
      <c r="TDA12" s="611"/>
      <c r="TDB12" s="611"/>
      <c r="TDC12" s="611"/>
      <c r="TDD12" s="611"/>
      <c r="TDE12" s="611"/>
      <c r="TDF12" s="611"/>
      <c r="TDG12" s="611"/>
      <c r="TDH12" s="611"/>
      <c r="TDI12" s="611"/>
      <c r="TDJ12" s="611"/>
      <c r="TDK12" s="611"/>
      <c r="TDL12" s="611"/>
      <c r="TDM12" s="611"/>
      <c r="TDN12" s="611"/>
      <c r="TDO12" s="611"/>
      <c r="TDP12" s="611"/>
      <c r="TDQ12" s="611"/>
      <c r="TDR12" s="611"/>
      <c r="TDS12" s="611"/>
      <c r="TDT12" s="611"/>
      <c r="TDU12" s="611"/>
      <c r="TDV12" s="611"/>
      <c r="TDW12" s="611"/>
      <c r="TDX12" s="611"/>
      <c r="TDY12" s="611"/>
      <c r="TDZ12" s="611"/>
      <c r="TEA12" s="611"/>
      <c r="TEB12" s="611"/>
      <c r="TEC12" s="611"/>
      <c r="TED12" s="611"/>
      <c r="TEE12" s="611"/>
      <c r="TEF12" s="611"/>
      <c r="TEG12" s="611"/>
      <c r="TEH12" s="611"/>
      <c r="TEI12" s="611"/>
      <c r="TEJ12" s="611"/>
      <c r="TEK12" s="611"/>
      <c r="TEL12" s="611"/>
      <c r="TEM12" s="611"/>
      <c r="TEN12" s="611"/>
      <c r="TEO12" s="611"/>
      <c r="TEP12" s="611"/>
      <c r="TEQ12" s="611"/>
      <c r="TER12" s="611"/>
      <c r="TES12" s="611"/>
      <c r="TET12" s="611"/>
      <c r="TEU12" s="611"/>
      <c r="TEV12" s="611"/>
      <c r="TEW12" s="611"/>
      <c r="TEX12" s="611"/>
      <c r="TEY12" s="611"/>
      <c r="TEZ12" s="611"/>
      <c r="TFA12" s="611"/>
      <c r="TFB12" s="611"/>
      <c r="TFC12" s="611"/>
      <c r="TFD12" s="611"/>
      <c r="TFE12" s="611"/>
      <c r="TFF12" s="611"/>
      <c r="TFG12" s="611"/>
      <c r="TFH12" s="611"/>
      <c r="TFI12" s="611"/>
      <c r="TFJ12" s="611"/>
      <c r="TFK12" s="611"/>
      <c r="TFL12" s="611"/>
      <c r="TFM12" s="611"/>
      <c r="TFN12" s="611"/>
      <c r="TFO12" s="611"/>
      <c r="TFP12" s="611"/>
      <c r="TFQ12" s="611"/>
      <c r="TFR12" s="611"/>
      <c r="TFS12" s="611"/>
      <c r="TFT12" s="611"/>
      <c r="TFU12" s="611"/>
      <c r="TFV12" s="611"/>
      <c r="TFW12" s="611"/>
      <c r="TFX12" s="611"/>
      <c r="TFY12" s="611"/>
      <c r="TFZ12" s="611"/>
      <c r="TGA12" s="611"/>
      <c r="TGB12" s="611"/>
      <c r="TGC12" s="611"/>
      <c r="TGD12" s="611"/>
      <c r="TGE12" s="611"/>
      <c r="TGF12" s="611"/>
      <c r="TGG12" s="611"/>
      <c r="TGH12" s="611"/>
      <c r="TGI12" s="611"/>
      <c r="TGJ12" s="611"/>
      <c r="TGK12" s="611"/>
      <c r="TGL12" s="611"/>
      <c r="TGM12" s="611"/>
      <c r="TGN12" s="611"/>
      <c r="TGO12" s="611"/>
      <c r="TGP12" s="611"/>
      <c r="TGQ12" s="611"/>
      <c r="TGR12" s="611"/>
      <c r="TGS12" s="611"/>
      <c r="TGT12" s="611"/>
      <c r="TGU12" s="611"/>
      <c r="TGV12" s="611"/>
      <c r="TGW12" s="611"/>
      <c r="TGX12" s="611"/>
      <c r="TGY12" s="611"/>
      <c r="TGZ12" s="611"/>
      <c r="THA12" s="611"/>
      <c r="THB12" s="611"/>
      <c r="THC12" s="611"/>
      <c r="THD12" s="611"/>
      <c r="THE12" s="611"/>
      <c r="THF12" s="611"/>
      <c r="THG12" s="611"/>
      <c r="THH12" s="611"/>
      <c r="THI12" s="611"/>
      <c r="THJ12" s="611"/>
      <c r="THK12" s="611"/>
      <c r="THL12" s="611"/>
      <c r="THM12" s="611"/>
      <c r="THN12" s="611"/>
      <c r="THO12" s="611"/>
      <c r="THP12" s="611"/>
      <c r="THQ12" s="611"/>
      <c r="THR12" s="611"/>
      <c r="THS12" s="611"/>
      <c r="THT12" s="611"/>
      <c r="THU12" s="611"/>
      <c r="THV12" s="611"/>
      <c r="THW12" s="611"/>
      <c r="THX12" s="611"/>
      <c r="THY12" s="611"/>
      <c r="THZ12" s="611"/>
      <c r="TIA12" s="611"/>
      <c r="TIB12" s="611"/>
      <c r="TIC12" s="611"/>
      <c r="TID12" s="611"/>
      <c r="TIE12" s="611"/>
      <c r="TIF12" s="611"/>
      <c r="TIG12" s="611"/>
      <c r="TIH12" s="611"/>
      <c r="TII12" s="611"/>
      <c r="TIJ12" s="611"/>
      <c r="TIK12" s="611"/>
      <c r="TIL12" s="611"/>
      <c r="TIM12" s="611"/>
      <c r="TIN12" s="611"/>
      <c r="TIO12" s="611"/>
      <c r="TIP12" s="611"/>
      <c r="TIQ12" s="611"/>
      <c r="TIR12" s="611"/>
      <c r="TIS12" s="611"/>
      <c r="TIT12" s="611"/>
      <c r="TIU12" s="611"/>
      <c r="TIV12" s="611"/>
      <c r="TIW12" s="611"/>
      <c r="TIX12" s="611"/>
      <c r="TIY12" s="611"/>
      <c r="TIZ12" s="611"/>
      <c r="TJA12" s="611"/>
      <c r="TJB12" s="611"/>
      <c r="TJC12" s="611"/>
      <c r="TJD12" s="611"/>
      <c r="TJE12" s="611"/>
      <c r="TJF12" s="611"/>
      <c r="TJG12" s="611"/>
      <c r="TJH12" s="611"/>
      <c r="TJI12" s="611"/>
      <c r="TJJ12" s="611"/>
      <c r="TJK12" s="611"/>
      <c r="TJL12" s="611"/>
      <c r="TJM12" s="611"/>
      <c r="TJN12" s="611"/>
      <c r="TJO12" s="611"/>
      <c r="TJP12" s="611"/>
      <c r="TJQ12" s="611"/>
      <c r="TJR12" s="611"/>
      <c r="TJS12" s="611"/>
      <c r="TJT12" s="611"/>
      <c r="TJU12" s="611"/>
      <c r="TJV12" s="611"/>
      <c r="TJW12" s="611"/>
      <c r="TJX12" s="611"/>
      <c r="TJY12" s="611"/>
      <c r="TJZ12" s="611"/>
      <c r="TKA12" s="611"/>
      <c r="TKB12" s="611"/>
      <c r="TKC12" s="611"/>
      <c r="TKD12" s="611"/>
      <c r="TKE12" s="611"/>
      <c r="TKF12" s="611"/>
      <c r="TKG12" s="611"/>
      <c r="TKH12" s="611"/>
      <c r="TKI12" s="611"/>
      <c r="TKJ12" s="611"/>
      <c r="TKK12" s="611"/>
      <c r="TKL12" s="611"/>
      <c r="TKM12" s="611"/>
      <c r="TKN12" s="611"/>
      <c r="TKO12" s="611"/>
      <c r="TKP12" s="611"/>
      <c r="TKQ12" s="611"/>
      <c r="TKR12" s="611"/>
      <c r="TKS12" s="611"/>
      <c r="TKT12" s="611"/>
      <c r="TKU12" s="611"/>
      <c r="TKV12" s="611"/>
      <c r="TKW12" s="611"/>
      <c r="TKX12" s="611"/>
      <c r="TKY12" s="611"/>
      <c r="TKZ12" s="611"/>
      <c r="TLA12" s="611"/>
      <c r="TLB12" s="611"/>
      <c r="TLC12" s="611"/>
      <c r="TLD12" s="611"/>
      <c r="TLE12" s="611"/>
      <c r="TLF12" s="611"/>
      <c r="TLG12" s="611"/>
      <c r="TLH12" s="611"/>
      <c r="TLI12" s="611"/>
      <c r="TLJ12" s="611"/>
      <c r="TLK12" s="611"/>
      <c r="TLL12" s="611"/>
      <c r="TLM12" s="611"/>
      <c r="TLN12" s="611"/>
      <c r="TLO12" s="611"/>
      <c r="TLP12" s="611"/>
      <c r="TLQ12" s="611"/>
      <c r="TLR12" s="611"/>
      <c r="TLS12" s="611"/>
      <c r="TLT12" s="611"/>
      <c r="TLU12" s="611"/>
      <c r="TLV12" s="611"/>
      <c r="TLW12" s="611"/>
      <c r="TLX12" s="611"/>
      <c r="TLY12" s="611"/>
      <c r="TLZ12" s="611"/>
      <c r="TMA12" s="611"/>
      <c r="TMB12" s="611"/>
      <c r="TMC12" s="611"/>
      <c r="TMD12" s="611"/>
      <c r="TME12" s="611"/>
      <c r="TMF12" s="611"/>
      <c r="TMG12" s="611"/>
      <c r="TMH12" s="611"/>
      <c r="TMI12" s="611"/>
      <c r="TMJ12" s="611"/>
      <c r="TMK12" s="611"/>
      <c r="TML12" s="611"/>
      <c r="TMM12" s="611"/>
      <c r="TMN12" s="611"/>
      <c r="TMO12" s="611"/>
      <c r="TMP12" s="611"/>
      <c r="TMQ12" s="611"/>
      <c r="TMR12" s="611"/>
      <c r="TMS12" s="611"/>
      <c r="TMT12" s="611"/>
      <c r="TMU12" s="611"/>
      <c r="TMV12" s="611"/>
      <c r="TMW12" s="611"/>
      <c r="TMX12" s="611"/>
      <c r="TMY12" s="611"/>
      <c r="TMZ12" s="611"/>
      <c r="TNA12" s="611"/>
      <c r="TNB12" s="611"/>
      <c r="TNC12" s="611"/>
      <c r="TND12" s="611"/>
      <c r="TNE12" s="611"/>
      <c r="TNF12" s="611"/>
      <c r="TNG12" s="611"/>
      <c r="TNH12" s="611"/>
      <c r="TNI12" s="611"/>
      <c r="TNJ12" s="611"/>
      <c r="TNK12" s="611"/>
      <c r="TNL12" s="611"/>
      <c r="TNM12" s="611"/>
      <c r="TNN12" s="611"/>
      <c r="TNO12" s="611"/>
      <c r="TNP12" s="611"/>
      <c r="TNQ12" s="611"/>
      <c r="TNR12" s="611"/>
      <c r="TNS12" s="611"/>
      <c r="TNT12" s="611"/>
      <c r="TNU12" s="611"/>
      <c r="TNV12" s="611"/>
      <c r="TNW12" s="611"/>
      <c r="TNX12" s="611"/>
      <c r="TNY12" s="611"/>
      <c r="TNZ12" s="611"/>
      <c r="TOA12" s="611"/>
      <c r="TOB12" s="611"/>
      <c r="TOC12" s="611"/>
      <c r="TOD12" s="611"/>
      <c r="TOE12" s="611"/>
      <c r="TOF12" s="611"/>
      <c r="TOG12" s="611"/>
      <c r="TOH12" s="611"/>
      <c r="TOI12" s="611"/>
      <c r="TOJ12" s="611"/>
      <c r="TOK12" s="611"/>
      <c r="TOL12" s="611"/>
      <c r="TOM12" s="611"/>
      <c r="TON12" s="611"/>
      <c r="TOO12" s="611"/>
      <c r="TOP12" s="611"/>
      <c r="TOQ12" s="611"/>
      <c r="TOR12" s="611"/>
      <c r="TOS12" s="611"/>
      <c r="TOT12" s="611"/>
      <c r="TOU12" s="611"/>
      <c r="TOV12" s="611"/>
      <c r="TOW12" s="611"/>
      <c r="TOX12" s="611"/>
      <c r="TOY12" s="611"/>
      <c r="TOZ12" s="611"/>
      <c r="TPA12" s="611"/>
      <c r="TPB12" s="611"/>
      <c r="TPC12" s="611"/>
      <c r="TPD12" s="611"/>
      <c r="TPE12" s="611"/>
      <c r="TPF12" s="611"/>
      <c r="TPG12" s="611"/>
      <c r="TPH12" s="611"/>
      <c r="TPI12" s="611"/>
      <c r="TPJ12" s="611"/>
      <c r="TPK12" s="611"/>
      <c r="TPL12" s="611"/>
      <c r="TPM12" s="611"/>
      <c r="TPN12" s="611"/>
      <c r="TPO12" s="611"/>
      <c r="TPP12" s="611"/>
      <c r="TPQ12" s="611"/>
      <c r="TPR12" s="611"/>
      <c r="TPS12" s="611"/>
      <c r="TPT12" s="611"/>
      <c r="TPU12" s="611"/>
      <c r="TPV12" s="611"/>
      <c r="TPW12" s="611"/>
      <c r="TPX12" s="611"/>
      <c r="TPY12" s="611"/>
      <c r="TPZ12" s="611"/>
      <c r="TQA12" s="611"/>
      <c r="TQB12" s="611"/>
      <c r="TQC12" s="611"/>
      <c r="TQD12" s="611"/>
      <c r="TQE12" s="611"/>
      <c r="TQF12" s="611"/>
      <c r="TQG12" s="611"/>
      <c r="TQH12" s="611"/>
      <c r="TQI12" s="611"/>
      <c r="TQJ12" s="611"/>
      <c r="TQK12" s="611"/>
      <c r="TQL12" s="611"/>
      <c r="TQM12" s="611"/>
      <c r="TQN12" s="611"/>
      <c r="TQO12" s="611"/>
      <c r="TQP12" s="611"/>
      <c r="TQQ12" s="611"/>
      <c r="TQR12" s="611"/>
      <c r="TQS12" s="611"/>
      <c r="TQT12" s="611"/>
      <c r="TQU12" s="611"/>
      <c r="TQV12" s="611"/>
      <c r="TQW12" s="611"/>
      <c r="TQX12" s="611"/>
      <c r="TQY12" s="611"/>
      <c r="TQZ12" s="611"/>
      <c r="TRA12" s="611"/>
      <c r="TRB12" s="611"/>
      <c r="TRC12" s="611"/>
      <c r="TRD12" s="611"/>
      <c r="TRE12" s="611"/>
      <c r="TRF12" s="611"/>
      <c r="TRG12" s="611"/>
      <c r="TRH12" s="611"/>
      <c r="TRI12" s="611"/>
      <c r="TRJ12" s="611"/>
      <c r="TRK12" s="611"/>
      <c r="TRL12" s="611"/>
      <c r="TRM12" s="611"/>
      <c r="TRN12" s="611"/>
      <c r="TRO12" s="611"/>
      <c r="TRP12" s="611"/>
      <c r="TRQ12" s="611"/>
      <c r="TRR12" s="611"/>
      <c r="TRS12" s="611"/>
      <c r="TRT12" s="611"/>
      <c r="TRU12" s="611"/>
      <c r="TRV12" s="611"/>
      <c r="TRW12" s="611"/>
      <c r="TRX12" s="611"/>
      <c r="TRY12" s="611"/>
      <c r="TRZ12" s="611"/>
      <c r="TSA12" s="611"/>
      <c r="TSB12" s="611"/>
      <c r="TSC12" s="611"/>
      <c r="TSD12" s="611"/>
      <c r="TSE12" s="611"/>
      <c r="TSF12" s="611"/>
      <c r="TSG12" s="611"/>
      <c r="TSH12" s="611"/>
      <c r="TSI12" s="611"/>
      <c r="TSJ12" s="611"/>
      <c r="TSK12" s="611"/>
      <c r="TSL12" s="611"/>
      <c r="TSM12" s="611"/>
      <c r="TSN12" s="611"/>
      <c r="TSO12" s="611"/>
      <c r="TSP12" s="611"/>
      <c r="TSQ12" s="611"/>
      <c r="TSR12" s="611"/>
      <c r="TSS12" s="611"/>
      <c r="TST12" s="611"/>
      <c r="TSU12" s="611"/>
      <c r="TSV12" s="611"/>
      <c r="TSW12" s="611"/>
      <c r="TSX12" s="611"/>
      <c r="TSY12" s="611"/>
      <c r="TSZ12" s="611"/>
      <c r="TTA12" s="611"/>
      <c r="TTB12" s="611"/>
      <c r="TTC12" s="611"/>
      <c r="TTD12" s="611"/>
      <c r="TTE12" s="611"/>
      <c r="TTF12" s="611"/>
      <c r="TTG12" s="611"/>
      <c r="TTH12" s="611"/>
      <c r="TTI12" s="611"/>
      <c r="TTJ12" s="611"/>
      <c r="TTK12" s="611"/>
      <c r="TTL12" s="611"/>
      <c r="TTM12" s="611"/>
      <c r="TTN12" s="611"/>
      <c r="TTO12" s="611"/>
      <c r="TTP12" s="611"/>
      <c r="TTQ12" s="611"/>
      <c r="TTR12" s="611"/>
      <c r="TTS12" s="611"/>
      <c r="TTT12" s="611"/>
      <c r="TTU12" s="611"/>
      <c r="TTV12" s="611"/>
      <c r="TTW12" s="611"/>
      <c r="TTX12" s="611"/>
      <c r="TTY12" s="611"/>
      <c r="TTZ12" s="611"/>
      <c r="TUA12" s="611"/>
      <c r="TUB12" s="611"/>
      <c r="TUC12" s="611"/>
      <c r="TUD12" s="611"/>
      <c r="TUE12" s="611"/>
      <c r="TUF12" s="611"/>
      <c r="TUG12" s="611"/>
      <c r="TUH12" s="611"/>
      <c r="TUI12" s="611"/>
      <c r="TUJ12" s="611"/>
      <c r="TUK12" s="611"/>
      <c r="TUL12" s="611"/>
      <c r="TUM12" s="611"/>
      <c r="TUN12" s="611"/>
      <c r="TUO12" s="611"/>
      <c r="TUP12" s="611"/>
      <c r="TUQ12" s="611"/>
      <c r="TUR12" s="611"/>
      <c r="TUS12" s="611"/>
      <c r="TUT12" s="611"/>
      <c r="TUU12" s="611"/>
      <c r="TUV12" s="611"/>
      <c r="TUW12" s="611"/>
      <c r="TUX12" s="611"/>
      <c r="TUY12" s="611"/>
      <c r="TUZ12" s="611"/>
      <c r="TVA12" s="611"/>
      <c r="TVB12" s="611"/>
      <c r="TVC12" s="611"/>
      <c r="TVD12" s="611"/>
      <c r="TVE12" s="611"/>
      <c r="TVF12" s="611"/>
      <c r="TVG12" s="611"/>
      <c r="TVH12" s="611"/>
      <c r="TVI12" s="611"/>
      <c r="TVJ12" s="611"/>
      <c r="TVK12" s="611"/>
      <c r="TVL12" s="611"/>
      <c r="TVM12" s="611"/>
      <c r="TVN12" s="611"/>
      <c r="TVO12" s="611"/>
      <c r="TVP12" s="611"/>
      <c r="TVQ12" s="611"/>
      <c r="TVR12" s="611"/>
      <c r="TVS12" s="611"/>
      <c r="TVT12" s="611"/>
      <c r="TVU12" s="611"/>
      <c r="TVV12" s="611"/>
      <c r="TVW12" s="611"/>
      <c r="TVX12" s="611"/>
      <c r="TVY12" s="611"/>
      <c r="TVZ12" s="611"/>
      <c r="TWA12" s="611"/>
      <c r="TWB12" s="611"/>
      <c r="TWC12" s="611"/>
      <c r="TWD12" s="611"/>
      <c r="TWE12" s="611"/>
      <c r="TWF12" s="611"/>
      <c r="TWG12" s="611"/>
      <c r="TWH12" s="611"/>
      <c r="TWI12" s="611"/>
      <c r="TWJ12" s="611"/>
      <c r="TWK12" s="611"/>
      <c r="TWL12" s="611"/>
      <c r="TWM12" s="611"/>
      <c r="TWN12" s="611"/>
      <c r="TWO12" s="611"/>
      <c r="TWP12" s="611"/>
      <c r="TWQ12" s="611"/>
      <c r="TWR12" s="611"/>
      <c r="TWS12" s="611"/>
      <c r="TWT12" s="611"/>
      <c r="TWU12" s="611"/>
      <c r="TWV12" s="611"/>
      <c r="TWW12" s="611"/>
      <c r="TWX12" s="611"/>
      <c r="TWY12" s="611"/>
      <c r="TWZ12" s="611"/>
      <c r="TXA12" s="611"/>
      <c r="TXB12" s="611"/>
      <c r="TXC12" s="611"/>
      <c r="TXD12" s="611"/>
      <c r="TXE12" s="611"/>
      <c r="TXF12" s="611"/>
      <c r="TXG12" s="611"/>
      <c r="TXH12" s="611"/>
      <c r="TXI12" s="611"/>
      <c r="TXJ12" s="611"/>
      <c r="TXK12" s="611"/>
      <c r="TXL12" s="611"/>
      <c r="TXM12" s="611"/>
      <c r="TXN12" s="611"/>
      <c r="TXO12" s="611"/>
      <c r="TXP12" s="611"/>
      <c r="TXQ12" s="611"/>
      <c r="TXR12" s="611"/>
      <c r="TXS12" s="611"/>
      <c r="TXT12" s="611"/>
      <c r="TXU12" s="611"/>
      <c r="TXV12" s="611"/>
      <c r="TXW12" s="611"/>
      <c r="TXX12" s="611"/>
      <c r="TXY12" s="611"/>
      <c r="TXZ12" s="611"/>
      <c r="TYA12" s="611"/>
      <c r="TYB12" s="611"/>
      <c r="TYC12" s="611"/>
      <c r="TYD12" s="611"/>
      <c r="TYE12" s="611"/>
      <c r="TYF12" s="611"/>
      <c r="TYG12" s="611"/>
      <c r="TYH12" s="611"/>
      <c r="TYI12" s="611"/>
      <c r="TYJ12" s="611"/>
      <c r="TYK12" s="611"/>
      <c r="TYL12" s="611"/>
      <c r="TYM12" s="611"/>
      <c r="TYN12" s="611"/>
      <c r="TYO12" s="611"/>
      <c r="TYP12" s="611"/>
      <c r="TYQ12" s="611"/>
      <c r="TYR12" s="611"/>
      <c r="TYS12" s="611"/>
      <c r="TYT12" s="611"/>
      <c r="TYU12" s="611"/>
      <c r="TYV12" s="611"/>
      <c r="TYW12" s="611"/>
      <c r="TYX12" s="611"/>
      <c r="TYY12" s="611"/>
      <c r="TYZ12" s="611"/>
      <c r="TZA12" s="611"/>
      <c r="TZB12" s="611"/>
      <c r="TZC12" s="611"/>
      <c r="TZD12" s="611"/>
      <c r="TZE12" s="611"/>
      <c r="TZF12" s="611"/>
      <c r="TZG12" s="611"/>
      <c r="TZH12" s="611"/>
      <c r="TZI12" s="611"/>
      <c r="TZJ12" s="611"/>
      <c r="TZK12" s="611"/>
      <c r="TZL12" s="611"/>
      <c r="TZM12" s="611"/>
      <c r="TZN12" s="611"/>
      <c r="TZO12" s="611"/>
      <c r="TZP12" s="611"/>
      <c r="TZQ12" s="611"/>
      <c r="TZR12" s="611"/>
      <c r="TZS12" s="611"/>
      <c r="TZT12" s="611"/>
      <c r="TZU12" s="611"/>
      <c r="TZV12" s="611"/>
      <c r="TZW12" s="611"/>
      <c r="TZX12" s="611"/>
      <c r="TZY12" s="611"/>
      <c r="TZZ12" s="611"/>
      <c r="UAA12" s="611"/>
      <c r="UAB12" s="611"/>
      <c r="UAC12" s="611"/>
      <c r="UAD12" s="611"/>
      <c r="UAE12" s="611"/>
      <c r="UAF12" s="611"/>
      <c r="UAG12" s="611"/>
      <c r="UAH12" s="611"/>
      <c r="UAI12" s="611"/>
      <c r="UAJ12" s="611"/>
      <c r="UAK12" s="611"/>
      <c r="UAL12" s="611"/>
      <c r="UAM12" s="611"/>
      <c r="UAN12" s="611"/>
      <c r="UAO12" s="611"/>
      <c r="UAP12" s="611"/>
      <c r="UAQ12" s="611"/>
      <c r="UAR12" s="611"/>
      <c r="UAS12" s="611"/>
      <c r="UAT12" s="611"/>
      <c r="UAU12" s="611"/>
      <c r="UAV12" s="611"/>
      <c r="UAW12" s="611"/>
      <c r="UAX12" s="611"/>
      <c r="UAY12" s="611"/>
      <c r="UAZ12" s="611"/>
      <c r="UBA12" s="611"/>
      <c r="UBB12" s="611"/>
      <c r="UBC12" s="611"/>
      <c r="UBD12" s="611"/>
      <c r="UBE12" s="611"/>
      <c r="UBF12" s="611"/>
      <c r="UBG12" s="611"/>
      <c r="UBH12" s="611"/>
      <c r="UBI12" s="611"/>
      <c r="UBJ12" s="611"/>
      <c r="UBK12" s="611"/>
      <c r="UBL12" s="611"/>
      <c r="UBM12" s="611"/>
      <c r="UBN12" s="611"/>
      <c r="UBO12" s="611"/>
      <c r="UBP12" s="611"/>
      <c r="UBQ12" s="611"/>
      <c r="UBR12" s="611"/>
      <c r="UBS12" s="611"/>
      <c r="UBT12" s="611"/>
      <c r="UBU12" s="611"/>
      <c r="UBV12" s="611"/>
      <c r="UBW12" s="611"/>
      <c r="UBX12" s="611"/>
      <c r="UBY12" s="611"/>
      <c r="UBZ12" s="611"/>
      <c r="UCA12" s="611"/>
      <c r="UCB12" s="611"/>
      <c r="UCC12" s="611"/>
      <c r="UCD12" s="611"/>
      <c r="UCE12" s="611"/>
      <c r="UCF12" s="611"/>
      <c r="UCG12" s="611"/>
      <c r="UCH12" s="611"/>
      <c r="UCI12" s="611"/>
      <c r="UCJ12" s="611"/>
      <c r="UCK12" s="611"/>
      <c r="UCL12" s="611"/>
      <c r="UCM12" s="611"/>
      <c r="UCN12" s="611"/>
      <c r="UCO12" s="611"/>
      <c r="UCP12" s="611"/>
      <c r="UCQ12" s="611"/>
      <c r="UCR12" s="611"/>
      <c r="UCS12" s="611"/>
      <c r="UCT12" s="611"/>
      <c r="UCU12" s="611"/>
      <c r="UCV12" s="611"/>
      <c r="UCW12" s="611"/>
      <c r="UCX12" s="611"/>
      <c r="UCY12" s="611"/>
      <c r="UCZ12" s="611"/>
      <c r="UDA12" s="611"/>
      <c r="UDB12" s="611"/>
      <c r="UDC12" s="611"/>
      <c r="UDD12" s="611"/>
      <c r="UDE12" s="611"/>
      <c r="UDF12" s="611"/>
      <c r="UDG12" s="611"/>
      <c r="UDH12" s="611"/>
      <c r="UDI12" s="611"/>
      <c r="UDJ12" s="611"/>
      <c r="UDK12" s="611"/>
      <c r="UDL12" s="611"/>
      <c r="UDM12" s="611"/>
      <c r="UDN12" s="611"/>
      <c r="UDO12" s="611"/>
      <c r="UDP12" s="611"/>
      <c r="UDQ12" s="611"/>
      <c r="UDR12" s="611"/>
      <c r="UDS12" s="611"/>
      <c r="UDT12" s="611"/>
      <c r="UDU12" s="611"/>
      <c r="UDV12" s="611"/>
      <c r="UDW12" s="611"/>
      <c r="UDX12" s="611"/>
      <c r="UDY12" s="611"/>
      <c r="UDZ12" s="611"/>
      <c r="UEA12" s="611"/>
      <c r="UEB12" s="611"/>
      <c r="UEC12" s="611"/>
      <c r="UED12" s="611"/>
      <c r="UEE12" s="611"/>
      <c r="UEF12" s="611"/>
      <c r="UEG12" s="611"/>
      <c r="UEH12" s="611"/>
      <c r="UEI12" s="611"/>
      <c r="UEJ12" s="611"/>
      <c r="UEK12" s="611"/>
      <c r="UEL12" s="611"/>
      <c r="UEM12" s="611"/>
      <c r="UEN12" s="611"/>
      <c r="UEO12" s="611"/>
      <c r="UEP12" s="611"/>
      <c r="UEQ12" s="611"/>
      <c r="UER12" s="611"/>
      <c r="UES12" s="611"/>
      <c r="UET12" s="611"/>
      <c r="UEU12" s="611"/>
      <c r="UEV12" s="611"/>
      <c r="UEW12" s="611"/>
      <c r="UEX12" s="611"/>
      <c r="UEY12" s="611"/>
      <c r="UEZ12" s="611"/>
      <c r="UFA12" s="611"/>
      <c r="UFB12" s="611"/>
      <c r="UFC12" s="611"/>
      <c r="UFD12" s="611"/>
      <c r="UFE12" s="611"/>
      <c r="UFF12" s="611"/>
      <c r="UFG12" s="611"/>
      <c r="UFH12" s="611"/>
      <c r="UFI12" s="611"/>
      <c r="UFJ12" s="611"/>
      <c r="UFK12" s="611"/>
      <c r="UFL12" s="611"/>
      <c r="UFM12" s="611"/>
      <c r="UFN12" s="611"/>
      <c r="UFO12" s="611"/>
      <c r="UFP12" s="611"/>
      <c r="UFQ12" s="611"/>
      <c r="UFR12" s="611"/>
      <c r="UFS12" s="611"/>
      <c r="UFT12" s="611"/>
      <c r="UFU12" s="611"/>
      <c r="UFV12" s="611"/>
      <c r="UFW12" s="611"/>
      <c r="UFX12" s="611"/>
      <c r="UFY12" s="611"/>
      <c r="UFZ12" s="611"/>
      <c r="UGA12" s="611"/>
      <c r="UGB12" s="611"/>
      <c r="UGC12" s="611"/>
      <c r="UGD12" s="611"/>
      <c r="UGE12" s="611"/>
      <c r="UGF12" s="611"/>
      <c r="UGG12" s="611"/>
      <c r="UGH12" s="611"/>
      <c r="UGI12" s="611"/>
      <c r="UGJ12" s="611"/>
      <c r="UGK12" s="611"/>
      <c r="UGL12" s="611"/>
      <c r="UGM12" s="611"/>
      <c r="UGN12" s="611"/>
      <c r="UGO12" s="611"/>
      <c r="UGP12" s="611"/>
      <c r="UGQ12" s="611"/>
      <c r="UGR12" s="611"/>
      <c r="UGS12" s="611"/>
      <c r="UGT12" s="611"/>
      <c r="UGU12" s="611"/>
      <c r="UGV12" s="611"/>
      <c r="UGW12" s="611"/>
      <c r="UGX12" s="611"/>
      <c r="UGY12" s="611"/>
      <c r="UGZ12" s="611"/>
      <c r="UHA12" s="611"/>
      <c r="UHB12" s="611"/>
      <c r="UHC12" s="611"/>
      <c r="UHD12" s="611"/>
      <c r="UHE12" s="611"/>
      <c r="UHF12" s="611"/>
      <c r="UHG12" s="611"/>
      <c r="UHH12" s="611"/>
      <c r="UHI12" s="611"/>
      <c r="UHJ12" s="611"/>
      <c r="UHK12" s="611"/>
      <c r="UHL12" s="611"/>
      <c r="UHM12" s="611"/>
      <c r="UHN12" s="611"/>
      <c r="UHO12" s="611"/>
      <c r="UHP12" s="611"/>
      <c r="UHQ12" s="611"/>
      <c r="UHR12" s="611"/>
      <c r="UHS12" s="611"/>
      <c r="UHT12" s="611"/>
      <c r="UHU12" s="611"/>
      <c r="UHV12" s="611"/>
      <c r="UHW12" s="611"/>
      <c r="UHX12" s="611"/>
      <c r="UHY12" s="611"/>
      <c r="UHZ12" s="611"/>
      <c r="UIA12" s="611"/>
      <c r="UIB12" s="611"/>
      <c r="UIC12" s="611"/>
      <c r="UID12" s="611"/>
      <c r="UIE12" s="611"/>
      <c r="UIF12" s="611"/>
      <c r="UIG12" s="611"/>
      <c r="UIH12" s="611"/>
      <c r="UII12" s="611"/>
      <c r="UIJ12" s="611"/>
      <c r="UIK12" s="611"/>
      <c r="UIL12" s="611"/>
      <c r="UIM12" s="611"/>
      <c r="UIN12" s="611"/>
      <c r="UIO12" s="611"/>
      <c r="UIP12" s="611"/>
      <c r="UIQ12" s="611"/>
      <c r="UIR12" s="611"/>
      <c r="UIS12" s="611"/>
      <c r="UIT12" s="611"/>
      <c r="UIU12" s="611"/>
      <c r="UIV12" s="611"/>
      <c r="UIW12" s="611"/>
      <c r="UIX12" s="611"/>
      <c r="UIY12" s="611"/>
      <c r="UIZ12" s="611"/>
      <c r="UJA12" s="611"/>
      <c r="UJB12" s="611"/>
      <c r="UJC12" s="611"/>
      <c r="UJD12" s="611"/>
      <c r="UJE12" s="611"/>
      <c r="UJF12" s="611"/>
      <c r="UJG12" s="611"/>
      <c r="UJH12" s="611"/>
      <c r="UJI12" s="611"/>
      <c r="UJJ12" s="611"/>
      <c r="UJK12" s="611"/>
      <c r="UJL12" s="611"/>
      <c r="UJM12" s="611"/>
      <c r="UJN12" s="611"/>
      <c r="UJO12" s="611"/>
      <c r="UJP12" s="611"/>
      <c r="UJQ12" s="611"/>
      <c r="UJR12" s="611"/>
      <c r="UJS12" s="611"/>
      <c r="UJT12" s="611"/>
      <c r="UJU12" s="611"/>
      <c r="UJV12" s="611"/>
      <c r="UJW12" s="611"/>
      <c r="UJX12" s="611"/>
      <c r="UJY12" s="611"/>
      <c r="UJZ12" s="611"/>
      <c r="UKA12" s="611"/>
      <c r="UKB12" s="611"/>
      <c r="UKC12" s="611"/>
      <c r="UKD12" s="611"/>
      <c r="UKE12" s="611"/>
      <c r="UKF12" s="611"/>
      <c r="UKG12" s="611"/>
      <c r="UKH12" s="611"/>
      <c r="UKI12" s="611"/>
      <c r="UKJ12" s="611"/>
      <c r="UKK12" s="611"/>
      <c r="UKL12" s="611"/>
      <c r="UKM12" s="611"/>
      <c r="UKN12" s="611"/>
      <c r="UKO12" s="611"/>
      <c r="UKP12" s="611"/>
      <c r="UKQ12" s="611"/>
      <c r="UKR12" s="611"/>
      <c r="UKS12" s="611"/>
      <c r="UKT12" s="611"/>
      <c r="UKU12" s="611"/>
      <c r="UKV12" s="611"/>
      <c r="UKW12" s="611"/>
      <c r="UKX12" s="611"/>
      <c r="UKY12" s="611"/>
      <c r="UKZ12" s="611"/>
      <c r="ULA12" s="611"/>
      <c r="ULB12" s="611"/>
      <c r="ULC12" s="611"/>
      <c r="ULD12" s="611"/>
      <c r="ULE12" s="611"/>
      <c r="ULF12" s="611"/>
      <c r="ULG12" s="611"/>
      <c r="ULH12" s="611"/>
      <c r="ULI12" s="611"/>
      <c r="ULJ12" s="611"/>
      <c r="ULK12" s="611"/>
      <c r="ULL12" s="611"/>
      <c r="ULM12" s="611"/>
      <c r="ULN12" s="611"/>
      <c r="ULO12" s="611"/>
      <c r="ULP12" s="611"/>
      <c r="ULQ12" s="611"/>
      <c r="ULR12" s="611"/>
      <c r="ULS12" s="611"/>
      <c r="ULT12" s="611"/>
      <c r="ULU12" s="611"/>
      <c r="ULV12" s="611"/>
      <c r="ULW12" s="611"/>
      <c r="ULX12" s="611"/>
      <c r="ULY12" s="611"/>
      <c r="ULZ12" s="611"/>
      <c r="UMA12" s="611"/>
      <c r="UMB12" s="611"/>
      <c r="UMC12" s="611"/>
      <c r="UMD12" s="611"/>
      <c r="UME12" s="611"/>
      <c r="UMF12" s="611"/>
      <c r="UMG12" s="611"/>
      <c r="UMH12" s="611"/>
      <c r="UMI12" s="611"/>
      <c r="UMJ12" s="611"/>
      <c r="UMK12" s="611"/>
      <c r="UML12" s="611"/>
      <c r="UMM12" s="611"/>
      <c r="UMN12" s="611"/>
      <c r="UMO12" s="611"/>
      <c r="UMP12" s="611"/>
      <c r="UMQ12" s="611"/>
      <c r="UMR12" s="611"/>
      <c r="UMS12" s="611"/>
      <c r="UMT12" s="611"/>
      <c r="UMU12" s="611"/>
      <c r="UMV12" s="611"/>
      <c r="UMW12" s="611"/>
      <c r="UMX12" s="611"/>
      <c r="UMY12" s="611"/>
      <c r="UMZ12" s="611"/>
      <c r="UNA12" s="611"/>
      <c r="UNB12" s="611"/>
      <c r="UNC12" s="611"/>
      <c r="UND12" s="611"/>
      <c r="UNE12" s="611"/>
      <c r="UNF12" s="611"/>
      <c r="UNG12" s="611"/>
      <c r="UNH12" s="611"/>
      <c r="UNI12" s="611"/>
      <c r="UNJ12" s="611"/>
      <c r="UNK12" s="611"/>
      <c r="UNL12" s="611"/>
      <c r="UNM12" s="611"/>
      <c r="UNN12" s="611"/>
      <c r="UNO12" s="611"/>
      <c r="UNP12" s="611"/>
      <c r="UNQ12" s="611"/>
      <c r="UNR12" s="611"/>
      <c r="UNS12" s="611"/>
      <c r="UNT12" s="611"/>
      <c r="UNU12" s="611"/>
      <c r="UNV12" s="611"/>
      <c r="UNW12" s="611"/>
      <c r="UNX12" s="611"/>
      <c r="UNY12" s="611"/>
      <c r="UNZ12" s="611"/>
      <c r="UOA12" s="611"/>
      <c r="UOB12" s="611"/>
      <c r="UOC12" s="611"/>
      <c r="UOD12" s="611"/>
      <c r="UOE12" s="611"/>
      <c r="UOF12" s="611"/>
      <c r="UOG12" s="611"/>
      <c r="UOH12" s="611"/>
      <c r="UOI12" s="611"/>
      <c r="UOJ12" s="611"/>
      <c r="UOK12" s="611"/>
      <c r="UOL12" s="611"/>
      <c r="UOM12" s="611"/>
      <c r="UON12" s="611"/>
      <c r="UOO12" s="611"/>
      <c r="UOP12" s="611"/>
      <c r="UOQ12" s="611"/>
      <c r="UOR12" s="611"/>
      <c r="UOS12" s="611"/>
      <c r="UOT12" s="611"/>
      <c r="UOU12" s="611"/>
      <c r="UOV12" s="611"/>
      <c r="UOW12" s="611"/>
      <c r="UOX12" s="611"/>
      <c r="UOY12" s="611"/>
      <c r="UOZ12" s="611"/>
      <c r="UPA12" s="611"/>
      <c r="UPB12" s="611"/>
      <c r="UPC12" s="611"/>
      <c r="UPD12" s="611"/>
      <c r="UPE12" s="611"/>
      <c r="UPF12" s="611"/>
      <c r="UPG12" s="611"/>
      <c r="UPH12" s="611"/>
      <c r="UPI12" s="611"/>
      <c r="UPJ12" s="611"/>
      <c r="UPK12" s="611"/>
      <c r="UPL12" s="611"/>
      <c r="UPM12" s="611"/>
      <c r="UPN12" s="611"/>
      <c r="UPO12" s="611"/>
      <c r="UPP12" s="611"/>
      <c r="UPQ12" s="611"/>
      <c r="UPR12" s="611"/>
      <c r="UPS12" s="611"/>
      <c r="UPT12" s="611"/>
      <c r="UPU12" s="611"/>
      <c r="UPV12" s="611"/>
      <c r="UPW12" s="611"/>
      <c r="UPX12" s="611"/>
      <c r="UPY12" s="611"/>
      <c r="UPZ12" s="611"/>
      <c r="UQA12" s="611"/>
      <c r="UQB12" s="611"/>
      <c r="UQC12" s="611"/>
      <c r="UQD12" s="611"/>
      <c r="UQE12" s="611"/>
      <c r="UQF12" s="611"/>
      <c r="UQG12" s="611"/>
      <c r="UQH12" s="611"/>
      <c r="UQI12" s="611"/>
      <c r="UQJ12" s="611"/>
      <c r="UQK12" s="611"/>
      <c r="UQL12" s="611"/>
      <c r="UQM12" s="611"/>
      <c r="UQN12" s="611"/>
      <c r="UQO12" s="611"/>
      <c r="UQP12" s="611"/>
      <c r="UQQ12" s="611"/>
      <c r="UQR12" s="611"/>
      <c r="UQS12" s="611"/>
      <c r="UQT12" s="611"/>
      <c r="UQU12" s="611"/>
      <c r="UQV12" s="611"/>
      <c r="UQW12" s="611"/>
      <c r="UQX12" s="611"/>
      <c r="UQY12" s="611"/>
      <c r="UQZ12" s="611"/>
      <c r="URA12" s="611"/>
      <c r="URB12" s="611"/>
      <c r="URC12" s="611"/>
      <c r="URD12" s="611"/>
      <c r="URE12" s="611"/>
      <c r="URF12" s="611"/>
      <c r="URG12" s="611"/>
      <c r="URH12" s="611"/>
      <c r="URI12" s="611"/>
      <c r="URJ12" s="611"/>
      <c r="URK12" s="611"/>
      <c r="URL12" s="611"/>
      <c r="URM12" s="611"/>
      <c r="URN12" s="611"/>
      <c r="URO12" s="611"/>
      <c r="URP12" s="611"/>
      <c r="URQ12" s="611"/>
      <c r="URR12" s="611"/>
      <c r="URS12" s="611"/>
      <c r="URT12" s="611"/>
      <c r="URU12" s="611"/>
      <c r="URV12" s="611"/>
      <c r="URW12" s="611"/>
      <c r="URX12" s="611"/>
      <c r="URY12" s="611"/>
      <c r="URZ12" s="611"/>
      <c r="USA12" s="611"/>
      <c r="USB12" s="611"/>
      <c r="USC12" s="611"/>
      <c r="USD12" s="611"/>
      <c r="USE12" s="611"/>
      <c r="USF12" s="611"/>
      <c r="USG12" s="611"/>
      <c r="USH12" s="611"/>
      <c r="USI12" s="611"/>
      <c r="USJ12" s="611"/>
      <c r="USK12" s="611"/>
      <c r="USL12" s="611"/>
      <c r="USM12" s="611"/>
      <c r="USN12" s="611"/>
      <c r="USO12" s="611"/>
      <c r="USP12" s="611"/>
      <c r="USQ12" s="611"/>
      <c r="USR12" s="611"/>
      <c r="USS12" s="611"/>
      <c r="UST12" s="611"/>
      <c r="USU12" s="611"/>
      <c r="USV12" s="611"/>
      <c r="USW12" s="611"/>
      <c r="USX12" s="611"/>
      <c r="USY12" s="611"/>
      <c r="USZ12" s="611"/>
      <c r="UTA12" s="611"/>
      <c r="UTB12" s="611"/>
      <c r="UTC12" s="611"/>
      <c r="UTD12" s="611"/>
      <c r="UTE12" s="611"/>
      <c r="UTF12" s="611"/>
      <c r="UTG12" s="611"/>
      <c r="UTH12" s="611"/>
      <c r="UTI12" s="611"/>
      <c r="UTJ12" s="611"/>
      <c r="UTK12" s="611"/>
      <c r="UTL12" s="611"/>
      <c r="UTM12" s="611"/>
      <c r="UTN12" s="611"/>
      <c r="UTO12" s="611"/>
      <c r="UTP12" s="611"/>
      <c r="UTQ12" s="611"/>
      <c r="UTR12" s="611"/>
      <c r="UTS12" s="611"/>
      <c r="UTT12" s="611"/>
      <c r="UTU12" s="611"/>
      <c r="UTV12" s="611"/>
      <c r="UTW12" s="611"/>
      <c r="UTX12" s="611"/>
      <c r="UTY12" s="611"/>
      <c r="UTZ12" s="611"/>
      <c r="UUA12" s="611"/>
      <c r="UUB12" s="611"/>
      <c r="UUC12" s="611"/>
      <c r="UUD12" s="611"/>
      <c r="UUE12" s="611"/>
      <c r="UUF12" s="611"/>
      <c r="UUG12" s="611"/>
      <c r="UUH12" s="611"/>
      <c r="UUI12" s="611"/>
      <c r="UUJ12" s="611"/>
      <c r="UUK12" s="611"/>
      <c r="UUL12" s="611"/>
      <c r="UUM12" s="611"/>
      <c r="UUN12" s="611"/>
      <c r="UUO12" s="611"/>
      <c r="UUP12" s="611"/>
      <c r="UUQ12" s="611"/>
      <c r="UUR12" s="611"/>
      <c r="UUS12" s="611"/>
      <c r="UUT12" s="611"/>
      <c r="UUU12" s="611"/>
      <c r="UUV12" s="611"/>
      <c r="UUW12" s="611"/>
      <c r="UUX12" s="611"/>
      <c r="UUY12" s="611"/>
      <c r="UUZ12" s="611"/>
      <c r="UVA12" s="611"/>
      <c r="UVB12" s="611"/>
      <c r="UVC12" s="611"/>
      <c r="UVD12" s="611"/>
      <c r="UVE12" s="611"/>
      <c r="UVF12" s="611"/>
      <c r="UVG12" s="611"/>
      <c r="UVH12" s="611"/>
      <c r="UVI12" s="611"/>
      <c r="UVJ12" s="611"/>
      <c r="UVK12" s="611"/>
      <c r="UVL12" s="611"/>
      <c r="UVM12" s="611"/>
      <c r="UVN12" s="611"/>
      <c r="UVO12" s="611"/>
      <c r="UVP12" s="611"/>
      <c r="UVQ12" s="611"/>
      <c r="UVR12" s="611"/>
      <c r="UVS12" s="611"/>
      <c r="UVT12" s="611"/>
      <c r="UVU12" s="611"/>
      <c r="UVV12" s="611"/>
      <c r="UVW12" s="611"/>
      <c r="UVX12" s="611"/>
      <c r="UVY12" s="611"/>
      <c r="UVZ12" s="611"/>
      <c r="UWA12" s="611"/>
      <c r="UWB12" s="611"/>
      <c r="UWC12" s="611"/>
      <c r="UWD12" s="611"/>
      <c r="UWE12" s="611"/>
      <c r="UWF12" s="611"/>
      <c r="UWG12" s="611"/>
      <c r="UWH12" s="611"/>
      <c r="UWI12" s="611"/>
      <c r="UWJ12" s="611"/>
      <c r="UWK12" s="611"/>
      <c r="UWL12" s="611"/>
      <c r="UWM12" s="611"/>
      <c r="UWN12" s="611"/>
      <c r="UWO12" s="611"/>
      <c r="UWP12" s="611"/>
      <c r="UWQ12" s="611"/>
      <c r="UWR12" s="611"/>
      <c r="UWS12" s="611"/>
      <c r="UWT12" s="611"/>
      <c r="UWU12" s="611"/>
      <c r="UWV12" s="611"/>
      <c r="UWW12" s="611"/>
      <c r="UWX12" s="611"/>
      <c r="UWY12" s="611"/>
      <c r="UWZ12" s="611"/>
      <c r="UXA12" s="611"/>
      <c r="UXB12" s="611"/>
      <c r="UXC12" s="611"/>
      <c r="UXD12" s="611"/>
      <c r="UXE12" s="611"/>
      <c r="UXF12" s="611"/>
      <c r="UXG12" s="611"/>
      <c r="UXH12" s="611"/>
      <c r="UXI12" s="611"/>
      <c r="UXJ12" s="611"/>
      <c r="UXK12" s="611"/>
      <c r="UXL12" s="611"/>
      <c r="UXM12" s="611"/>
      <c r="UXN12" s="611"/>
      <c r="UXO12" s="611"/>
      <c r="UXP12" s="611"/>
      <c r="UXQ12" s="611"/>
      <c r="UXR12" s="611"/>
      <c r="UXS12" s="611"/>
      <c r="UXT12" s="611"/>
      <c r="UXU12" s="611"/>
      <c r="UXV12" s="611"/>
      <c r="UXW12" s="611"/>
      <c r="UXX12" s="611"/>
      <c r="UXY12" s="611"/>
      <c r="UXZ12" s="611"/>
      <c r="UYA12" s="611"/>
      <c r="UYB12" s="611"/>
      <c r="UYC12" s="611"/>
      <c r="UYD12" s="611"/>
      <c r="UYE12" s="611"/>
      <c r="UYF12" s="611"/>
      <c r="UYG12" s="611"/>
      <c r="UYH12" s="611"/>
      <c r="UYI12" s="611"/>
      <c r="UYJ12" s="611"/>
      <c r="UYK12" s="611"/>
      <c r="UYL12" s="611"/>
      <c r="UYM12" s="611"/>
      <c r="UYN12" s="611"/>
      <c r="UYO12" s="611"/>
      <c r="UYP12" s="611"/>
      <c r="UYQ12" s="611"/>
      <c r="UYR12" s="611"/>
      <c r="UYS12" s="611"/>
      <c r="UYT12" s="611"/>
      <c r="UYU12" s="611"/>
      <c r="UYV12" s="611"/>
      <c r="UYW12" s="611"/>
      <c r="UYX12" s="611"/>
      <c r="UYY12" s="611"/>
      <c r="UYZ12" s="611"/>
      <c r="UZA12" s="611"/>
      <c r="UZB12" s="611"/>
      <c r="UZC12" s="611"/>
      <c r="UZD12" s="611"/>
      <c r="UZE12" s="611"/>
      <c r="UZF12" s="611"/>
      <c r="UZG12" s="611"/>
      <c r="UZH12" s="611"/>
      <c r="UZI12" s="611"/>
      <c r="UZJ12" s="611"/>
      <c r="UZK12" s="611"/>
      <c r="UZL12" s="611"/>
      <c r="UZM12" s="611"/>
      <c r="UZN12" s="611"/>
      <c r="UZO12" s="611"/>
      <c r="UZP12" s="611"/>
      <c r="UZQ12" s="611"/>
      <c r="UZR12" s="611"/>
      <c r="UZS12" s="611"/>
      <c r="UZT12" s="611"/>
      <c r="UZU12" s="611"/>
      <c r="UZV12" s="611"/>
      <c r="UZW12" s="611"/>
      <c r="UZX12" s="611"/>
      <c r="UZY12" s="611"/>
      <c r="UZZ12" s="611"/>
      <c r="VAA12" s="611"/>
      <c r="VAB12" s="611"/>
      <c r="VAC12" s="611"/>
      <c r="VAD12" s="611"/>
      <c r="VAE12" s="611"/>
      <c r="VAF12" s="611"/>
      <c r="VAG12" s="611"/>
      <c r="VAH12" s="611"/>
      <c r="VAI12" s="611"/>
      <c r="VAJ12" s="611"/>
      <c r="VAK12" s="611"/>
      <c r="VAL12" s="611"/>
      <c r="VAM12" s="611"/>
      <c r="VAN12" s="611"/>
      <c r="VAO12" s="611"/>
      <c r="VAP12" s="611"/>
      <c r="VAQ12" s="611"/>
      <c r="VAR12" s="611"/>
      <c r="VAS12" s="611"/>
      <c r="VAT12" s="611"/>
      <c r="VAU12" s="611"/>
      <c r="VAV12" s="611"/>
      <c r="VAW12" s="611"/>
      <c r="VAX12" s="611"/>
      <c r="VAY12" s="611"/>
      <c r="VAZ12" s="611"/>
      <c r="VBA12" s="611"/>
      <c r="VBB12" s="611"/>
      <c r="VBC12" s="611"/>
      <c r="VBD12" s="611"/>
      <c r="VBE12" s="611"/>
      <c r="VBF12" s="611"/>
      <c r="VBG12" s="611"/>
      <c r="VBH12" s="611"/>
      <c r="VBI12" s="611"/>
      <c r="VBJ12" s="611"/>
      <c r="VBK12" s="611"/>
      <c r="VBL12" s="611"/>
      <c r="VBM12" s="611"/>
      <c r="VBN12" s="611"/>
      <c r="VBO12" s="611"/>
      <c r="VBP12" s="611"/>
      <c r="VBQ12" s="611"/>
      <c r="VBR12" s="611"/>
      <c r="VBS12" s="611"/>
      <c r="VBT12" s="611"/>
      <c r="VBU12" s="611"/>
      <c r="VBV12" s="611"/>
      <c r="VBW12" s="611"/>
      <c r="VBX12" s="611"/>
      <c r="VBY12" s="611"/>
      <c r="VBZ12" s="611"/>
      <c r="VCA12" s="611"/>
      <c r="VCB12" s="611"/>
      <c r="VCC12" s="611"/>
      <c r="VCD12" s="611"/>
      <c r="VCE12" s="611"/>
      <c r="VCF12" s="611"/>
      <c r="VCG12" s="611"/>
      <c r="VCH12" s="611"/>
      <c r="VCI12" s="611"/>
      <c r="VCJ12" s="611"/>
      <c r="VCK12" s="611"/>
      <c r="VCL12" s="611"/>
      <c r="VCM12" s="611"/>
      <c r="VCN12" s="611"/>
      <c r="VCO12" s="611"/>
      <c r="VCP12" s="611"/>
      <c r="VCQ12" s="611"/>
      <c r="VCR12" s="611"/>
      <c r="VCS12" s="611"/>
      <c r="VCT12" s="611"/>
      <c r="VCU12" s="611"/>
      <c r="VCV12" s="611"/>
      <c r="VCW12" s="611"/>
      <c r="VCX12" s="611"/>
      <c r="VCY12" s="611"/>
      <c r="VCZ12" s="611"/>
      <c r="VDA12" s="611"/>
      <c r="VDB12" s="611"/>
      <c r="VDC12" s="611"/>
      <c r="VDD12" s="611"/>
      <c r="VDE12" s="611"/>
      <c r="VDF12" s="611"/>
      <c r="VDG12" s="611"/>
      <c r="VDH12" s="611"/>
      <c r="VDI12" s="611"/>
      <c r="VDJ12" s="611"/>
      <c r="VDK12" s="611"/>
      <c r="VDL12" s="611"/>
      <c r="VDM12" s="611"/>
      <c r="VDN12" s="611"/>
      <c r="VDO12" s="611"/>
      <c r="VDP12" s="611"/>
      <c r="VDQ12" s="611"/>
      <c r="VDR12" s="611"/>
      <c r="VDS12" s="611"/>
      <c r="VDT12" s="611"/>
      <c r="VDU12" s="611"/>
      <c r="VDV12" s="611"/>
      <c r="VDW12" s="611"/>
      <c r="VDX12" s="611"/>
      <c r="VDY12" s="611"/>
      <c r="VDZ12" s="611"/>
      <c r="VEA12" s="611"/>
      <c r="VEB12" s="611"/>
      <c r="VEC12" s="611"/>
      <c r="VED12" s="611"/>
      <c r="VEE12" s="611"/>
      <c r="VEF12" s="611"/>
      <c r="VEG12" s="611"/>
      <c r="VEH12" s="611"/>
      <c r="VEI12" s="611"/>
      <c r="VEJ12" s="611"/>
      <c r="VEK12" s="611"/>
      <c r="VEL12" s="611"/>
      <c r="VEM12" s="611"/>
      <c r="VEN12" s="611"/>
      <c r="VEO12" s="611"/>
      <c r="VEP12" s="611"/>
      <c r="VEQ12" s="611"/>
      <c r="VER12" s="611"/>
      <c r="VES12" s="611"/>
      <c r="VET12" s="611"/>
      <c r="VEU12" s="611"/>
      <c r="VEV12" s="611"/>
      <c r="VEW12" s="611"/>
      <c r="VEX12" s="611"/>
      <c r="VEY12" s="611"/>
      <c r="VEZ12" s="611"/>
      <c r="VFA12" s="611"/>
      <c r="VFB12" s="611"/>
      <c r="VFC12" s="611"/>
      <c r="VFD12" s="611"/>
      <c r="VFE12" s="611"/>
      <c r="VFF12" s="611"/>
      <c r="VFG12" s="611"/>
      <c r="VFH12" s="611"/>
      <c r="VFI12" s="611"/>
      <c r="VFJ12" s="611"/>
      <c r="VFK12" s="611"/>
      <c r="VFL12" s="611"/>
      <c r="VFM12" s="611"/>
      <c r="VFN12" s="611"/>
      <c r="VFO12" s="611"/>
      <c r="VFP12" s="611"/>
      <c r="VFQ12" s="611"/>
      <c r="VFR12" s="611"/>
      <c r="VFS12" s="611"/>
      <c r="VFT12" s="611"/>
      <c r="VFU12" s="611"/>
      <c r="VFV12" s="611"/>
      <c r="VFW12" s="611"/>
      <c r="VFX12" s="611"/>
      <c r="VFY12" s="611"/>
      <c r="VFZ12" s="611"/>
      <c r="VGA12" s="611"/>
      <c r="VGB12" s="611"/>
      <c r="VGC12" s="611"/>
      <c r="VGD12" s="611"/>
      <c r="VGE12" s="611"/>
      <c r="VGF12" s="611"/>
      <c r="VGG12" s="611"/>
      <c r="VGH12" s="611"/>
      <c r="VGI12" s="611"/>
      <c r="VGJ12" s="611"/>
      <c r="VGK12" s="611"/>
      <c r="VGL12" s="611"/>
      <c r="VGM12" s="611"/>
      <c r="VGN12" s="611"/>
      <c r="VGO12" s="611"/>
      <c r="VGP12" s="611"/>
      <c r="VGQ12" s="611"/>
      <c r="VGR12" s="611"/>
      <c r="VGS12" s="611"/>
      <c r="VGT12" s="611"/>
      <c r="VGU12" s="611"/>
      <c r="VGV12" s="611"/>
      <c r="VGW12" s="611"/>
      <c r="VGX12" s="611"/>
      <c r="VGY12" s="611"/>
      <c r="VGZ12" s="611"/>
      <c r="VHA12" s="611"/>
      <c r="VHB12" s="611"/>
      <c r="VHC12" s="611"/>
      <c r="VHD12" s="611"/>
      <c r="VHE12" s="611"/>
      <c r="VHF12" s="611"/>
      <c r="VHG12" s="611"/>
      <c r="VHH12" s="611"/>
      <c r="VHI12" s="611"/>
      <c r="VHJ12" s="611"/>
      <c r="VHK12" s="611"/>
      <c r="VHL12" s="611"/>
      <c r="VHM12" s="611"/>
      <c r="VHN12" s="611"/>
      <c r="VHO12" s="611"/>
      <c r="VHP12" s="611"/>
      <c r="VHQ12" s="611"/>
      <c r="VHR12" s="611"/>
      <c r="VHS12" s="611"/>
      <c r="VHT12" s="611"/>
      <c r="VHU12" s="611"/>
      <c r="VHV12" s="611"/>
      <c r="VHW12" s="611"/>
      <c r="VHX12" s="611"/>
      <c r="VHY12" s="611"/>
      <c r="VHZ12" s="611"/>
      <c r="VIA12" s="611"/>
      <c r="VIB12" s="611"/>
      <c r="VIC12" s="611"/>
      <c r="VID12" s="611"/>
      <c r="VIE12" s="611"/>
      <c r="VIF12" s="611"/>
      <c r="VIG12" s="611"/>
      <c r="VIH12" s="611"/>
      <c r="VII12" s="611"/>
      <c r="VIJ12" s="611"/>
      <c r="VIK12" s="611"/>
      <c r="VIL12" s="611"/>
      <c r="VIM12" s="611"/>
      <c r="VIN12" s="611"/>
      <c r="VIO12" s="611"/>
      <c r="VIP12" s="611"/>
      <c r="VIQ12" s="611"/>
      <c r="VIR12" s="611"/>
      <c r="VIS12" s="611"/>
      <c r="VIT12" s="611"/>
      <c r="VIU12" s="611"/>
      <c r="VIV12" s="611"/>
      <c r="VIW12" s="611"/>
      <c r="VIX12" s="611"/>
      <c r="VIY12" s="611"/>
      <c r="VIZ12" s="611"/>
      <c r="VJA12" s="611"/>
      <c r="VJB12" s="611"/>
      <c r="VJC12" s="611"/>
      <c r="VJD12" s="611"/>
      <c r="VJE12" s="611"/>
      <c r="VJF12" s="611"/>
      <c r="VJG12" s="611"/>
      <c r="VJH12" s="611"/>
      <c r="VJI12" s="611"/>
      <c r="VJJ12" s="611"/>
      <c r="VJK12" s="611"/>
      <c r="VJL12" s="611"/>
      <c r="VJM12" s="611"/>
      <c r="VJN12" s="611"/>
      <c r="VJO12" s="611"/>
      <c r="VJP12" s="611"/>
      <c r="VJQ12" s="611"/>
      <c r="VJR12" s="611"/>
      <c r="VJS12" s="611"/>
      <c r="VJT12" s="611"/>
      <c r="VJU12" s="611"/>
      <c r="VJV12" s="611"/>
      <c r="VJW12" s="611"/>
      <c r="VJX12" s="611"/>
      <c r="VJY12" s="611"/>
      <c r="VJZ12" s="611"/>
      <c r="VKA12" s="611"/>
      <c r="VKB12" s="611"/>
      <c r="VKC12" s="611"/>
      <c r="VKD12" s="611"/>
      <c r="VKE12" s="611"/>
      <c r="VKF12" s="611"/>
      <c r="VKG12" s="611"/>
      <c r="VKH12" s="611"/>
      <c r="VKI12" s="611"/>
      <c r="VKJ12" s="611"/>
      <c r="VKK12" s="611"/>
      <c r="VKL12" s="611"/>
      <c r="VKM12" s="611"/>
      <c r="VKN12" s="611"/>
      <c r="VKO12" s="611"/>
      <c r="VKP12" s="611"/>
      <c r="VKQ12" s="611"/>
      <c r="VKR12" s="611"/>
      <c r="VKS12" s="611"/>
      <c r="VKT12" s="611"/>
      <c r="VKU12" s="611"/>
      <c r="VKV12" s="611"/>
      <c r="VKW12" s="611"/>
      <c r="VKX12" s="611"/>
      <c r="VKY12" s="611"/>
      <c r="VKZ12" s="611"/>
      <c r="VLA12" s="611"/>
      <c r="VLB12" s="611"/>
      <c r="VLC12" s="611"/>
      <c r="VLD12" s="611"/>
      <c r="VLE12" s="611"/>
      <c r="VLF12" s="611"/>
      <c r="VLG12" s="611"/>
      <c r="VLH12" s="611"/>
      <c r="VLI12" s="611"/>
      <c r="VLJ12" s="611"/>
      <c r="VLK12" s="611"/>
      <c r="VLL12" s="611"/>
      <c r="VLM12" s="611"/>
      <c r="VLN12" s="611"/>
      <c r="VLO12" s="611"/>
      <c r="VLP12" s="611"/>
      <c r="VLQ12" s="611"/>
      <c r="VLR12" s="611"/>
      <c r="VLS12" s="611"/>
      <c r="VLT12" s="611"/>
      <c r="VLU12" s="611"/>
      <c r="VLV12" s="611"/>
      <c r="VLW12" s="611"/>
      <c r="VLX12" s="611"/>
      <c r="VLY12" s="611"/>
      <c r="VLZ12" s="611"/>
      <c r="VMA12" s="611"/>
      <c r="VMB12" s="611"/>
      <c r="VMC12" s="611"/>
      <c r="VMD12" s="611"/>
      <c r="VME12" s="611"/>
      <c r="VMF12" s="611"/>
      <c r="VMG12" s="611"/>
      <c r="VMH12" s="611"/>
      <c r="VMI12" s="611"/>
      <c r="VMJ12" s="611"/>
      <c r="VMK12" s="611"/>
      <c r="VML12" s="611"/>
      <c r="VMM12" s="611"/>
      <c r="VMN12" s="611"/>
      <c r="VMO12" s="611"/>
      <c r="VMP12" s="611"/>
      <c r="VMQ12" s="611"/>
      <c r="VMR12" s="611"/>
      <c r="VMS12" s="611"/>
      <c r="VMT12" s="611"/>
      <c r="VMU12" s="611"/>
      <c r="VMV12" s="611"/>
      <c r="VMW12" s="611"/>
      <c r="VMX12" s="611"/>
      <c r="VMY12" s="611"/>
      <c r="VMZ12" s="611"/>
      <c r="VNA12" s="611"/>
      <c r="VNB12" s="611"/>
      <c r="VNC12" s="611"/>
      <c r="VND12" s="611"/>
      <c r="VNE12" s="611"/>
      <c r="VNF12" s="611"/>
      <c r="VNG12" s="611"/>
      <c r="VNH12" s="611"/>
      <c r="VNI12" s="611"/>
      <c r="VNJ12" s="611"/>
      <c r="VNK12" s="611"/>
      <c r="VNL12" s="611"/>
      <c r="VNM12" s="611"/>
      <c r="VNN12" s="611"/>
      <c r="VNO12" s="611"/>
      <c r="VNP12" s="611"/>
      <c r="VNQ12" s="611"/>
      <c r="VNR12" s="611"/>
      <c r="VNS12" s="611"/>
      <c r="VNT12" s="611"/>
      <c r="VNU12" s="611"/>
      <c r="VNV12" s="611"/>
      <c r="VNW12" s="611"/>
      <c r="VNX12" s="611"/>
      <c r="VNY12" s="611"/>
      <c r="VNZ12" s="611"/>
      <c r="VOA12" s="611"/>
      <c r="VOB12" s="611"/>
      <c r="VOC12" s="611"/>
      <c r="VOD12" s="611"/>
      <c r="VOE12" s="611"/>
      <c r="VOF12" s="611"/>
      <c r="VOG12" s="611"/>
      <c r="VOH12" s="611"/>
      <c r="VOI12" s="611"/>
      <c r="VOJ12" s="611"/>
      <c r="VOK12" s="611"/>
      <c r="VOL12" s="611"/>
      <c r="VOM12" s="611"/>
      <c r="VON12" s="611"/>
      <c r="VOO12" s="611"/>
      <c r="VOP12" s="611"/>
      <c r="VOQ12" s="611"/>
      <c r="VOR12" s="611"/>
      <c r="VOS12" s="611"/>
      <c r="VOT12" s="611"/>
      <c r="VOU12" s="611"/>
      <c r="VOV12" s="611"/>
      <c r="VOW12" s="611"/>
      <c r="VOX12" s="611"/>
      <c r="VOY12" s="611"/>
      <c r="VOZ12" s="611"/>
      <c r="VPA12" s="611"/>
      <c r="VPB12" s="611"/>
      <c r="VPC12" s="611"/>
      <c r="VPD12" s="611"/>
      <c r="VPE12" s="611"/>
      <c r="VPF12" s="611"/>
      <c r="VPG12" s="611"/>
      <c r="VPH12" s="611"/>
      <c r="VPI12" s="611"/>
      <c r="VPJ12" s="611"/>
      <c r="VPK12" s="611"/>
      <c r="VPL12" s="611"/>
      <c r="VPM12" s="611"/>
      <c r="VPN12" s="611"/>
      <c r="VPO12" s="611"/>
      <c r="VPP12" s="611"/>
      <c r="VPQ12" s="611"/>
      <c r="VPR12" s="611"/>
      <c r="VPS12" s="611"/>
      <c r="VPT12" s="611"/>
      <c r="VPU12" s="611"/>
      <c r="VPV12" s="611"/>
      <c r="VPW12" s="611"/>
      <c r="VPX12" s="611"/>
      <c r="VPY12" s="611"/>
      <c r="VPZ12" s="611"/>
      <c r="VQA12" s="611"/>
      <c r="VQB12" s="611"/>
      <c r="VQC12" s="611"/>
      <c r="VQD12" s="611"/>
      <c r="VQE12" s="611"/>
      <c r="VQF12" s="611"/>
      <c r="VQG12" s="611"/>
      <c r="VQH12" s="611"/>
      <c r="VQI12" s="611"/>
      <c r="VQJ12" s="611"/>
      <c r="VQK12" s="611"/>
      <c r="VQL12" s="611"/>
      <c r="VQM12" s="611"/>
      <c r="VQN12" s="611"/>
      <c r="VQO12" s="611"/>
      <c r="VQP12" s="611"/>
      <c r="VQQ12" s="611"/>
      <c r="VQR12" s="611"/>
      <c r="VQS12" s="611"/>
      <c r="VQT12" s="611"/>
      <c r="VQU12" s="611"/>
      <c r="VQV12" s="611"/>
      <c r="VQW12" s="611"/>
      <c r="VQX12" s="611"/>
      <c r="VQY12" s="611"/>
      <c r="VQZ12" s="611"/>
      <c r="VRA12" s="611"/>
      <c r="VRB12" s="611"/>
      <c r="VRC12" s="611"/>
      <c r="VRD12" s="611"/>
      <c r="VRE12" s="611"/>
      <c r="VRF12" s="611"/>
      <c r="VRG12" s="611"/>
      <c r="VRH12" s="611"/>
      <c r="VRI12" s="611"/>
      <c r="VRJ12" s="611"/>
      <c r="VRK12" s="611"/>
      <c r="VRL12" s="611"/>
      <c r="VRM12" s="611"/>
      <c r="VRN12" s="611"/>
      <c r="VRO12" s="611"/>
      <c r="VRP12" s="611"/>
      <c r="VRQ12" s="611"/>
      <c r="VRR12" s="611"/>
      <c r="VRS12" s="611"/>
      <c r="VRT12" s="611"/>
      <c r="VRU12" s="611"/>
      <c r="VRV12" s="611"/>
      <c r="VRW12" s="611"/>
      <c r="VRX12" s="611"/>
      <c r="VRY12" s="611"/>
      <c r="VRZ12" s="611"/>
      <c r="VSA12" s="611"/>
      <c r="VSB12" s="611"/>
      <c r="VSC12" s="611"/>
      <c r="VSD12" s="611"/>
      <c r="VSE12" s="611"/>
      <c r="VSF12" s="611"/>
      <c r="VSG12" s="611"/>
      <c r="VSH12" s="611"/>
      <c r="VSI12" s="611"/>
      <c r="VSJ12" s="611"/>
      <c r="VSK12" s="611"/>
      <c r="VSL12" s="611"/>
      <c r="VSM12" s="611"/>
      <c r="VSN12" s="611"/>
      <c r="VSO12" s="611"/>
      <c r="VSP12" s="611"/>
      <c r="VSQ12" s="611"/>
      <c r="VSR12" s="611"/>
      <c r="VSS12" s="611"/>
      <c r="VST12" s="611"/>
      <c r="VSU12" s="611"/>
      <c r="VSV12" s="611"/>
      <c r="VSW12" s="611"/>
      <c r="VSX12" s="611"/>
      <c r="VSY12" s="611"/>
      <c r="VSZ12" s="611"/>
      <c r="VTA12" s="611"/>
      <c r="VTB12" s="611"/>
      <c r="VTC12" s="611"/>
      <c r="VTD12" s="611"/>
      <c r="VTE12" s="611"/>
      <c r="VTF12" s="611"/>
      <c r="VTG12" s="611"/>
      <c r="VTH12" s="611"/>
      <c r="VTI12" s="611"/>
      <c r="VTJ12" s="611"/>
      <c r="VTK12" s="611"/>
      <c r="VTL12" s="611"/>
      <c r="VTM12" s="611"/>
      <c r="VTN12" s="611"/>
      <c r="VTO12" s="611"/>
      <c r="VTP12" s="611"/>
      <c r="VTQ12" s="611"/>
      <c r="VTR12" s="611"/>
      <c r="VTS12" s="611"/>
      <c r="VTT12" s="611"/>
      <c r="VTU12" s="611"/>
      <c r="VTV12" s="611"/>
      <c r="VTW12" s="611"/>
      <c r="VTX12" s="611"/>
      <c r="VTY12" s="611"/>
      <c r="VTZ12" s="611"/>
      <c r="VUA12" s="611"/>
      <c r="VUB12" s="611"/>
      <c r="VUC12" s="611"/>
      <c r="VUD12" s="611"/>
      <c r="VUE12" s="611"/>
      <c r="VUF12" s="611"/>
      <c r="VUG12" s="611"/>
      <c r="VUH12" s="611"/>
      <c r="VUI12" s="611"/>
      <c r="VUJ12" s="611"/>
      <c r="VUK12" s="611"/>
      <c r="VUL12" s="611"/>
      <c r="VUM12" s="611"/>
      <c r="VUN12" s="611"/>
      <c r="VUO12" s="611"/>
      <c r="VUP12" s="611"/>
      <c r="VUQ12" s="611"/>
      <c r="VUR12" s="611"/>
      <c r="VUS12" s="611"/>
      <c r="VUT12" s="611"/>
      <c r="VUU12" s="611"/>
      <c r="VUV12" s="611"/>
      <c r="VUW12" s="611"/>
      <c r="VUX12" s="611"/>
      <c r="VUY12" s="611"/>
      <c r="VUZ12" s="611"/>
      <c r="VVA12" s="611"/>
      <c r="VVB12" s="611"/>
      <c r="VVC12" s="611"/>
      <c r="VVD12" s="611"/>
      <c r="VVE12" s="611"/>
      <c r="VVF12" s="611"/>
      <c r="VVG12" s="611"/>
      <c r="VVH12" s="611"/>
      <c r="VVI12" s="611"/>
      <c r="VVJ12" s="611"/>
      <c r="VVK12" s="611"/>
      <c r="VVL12" s="611"/>
      <c r="VVM12" s="611"/>
      <c r="VVN12" s="611"/>
      <c r="VVO12" s="611"/>
      <c r="VVP12" s="611"/>
      <c r="VVQ12" s="611"/>
      <c r="VVR12" s="611"/>
      <c r="VVS12" s="611"/>
      <c r="VVT12" s="611"/>
      <c r="VVU12" s="611"/>
      <c r="VVV12" s="611"/>
      <c r="VVW12" s="611"/>
      <c r="VVX12" s="611"/>
      <c r="VVY12" s="611"/>
      <c r="VVZ12" s="611"/>
      <c r="VWA12" s="611"/>
      <c r="VWB12" s="611"/>
      <c r="VWC12" s="611"/>
      <c r="VWD12" s="611"/>
      <c r="VWE12" s="611"/>
      <c r="VWF12" s="611"/>
      <c r="VWG12" s="611"/>
      <c r="VWH12" s="611"/>
      <c r="VWI12" s="611"/>
      <c r="VWJ12" s="611"/>
      <c r="VWK12" s="611"/>
      <c r="VWL12" s="611"/>
      <c r="VWM12" s="611"/>
      <c r="VWN12" s="611"/>
      <c r="VWO12" s="611"/>
      <c r="VWP12" s="611"/>
      <c r="VWQ12" s="611"/>
      <c r="VWR12" s="611"/>
      <c r="VWS12" s="611"/>
      <c r="VWT12" s="611"/>
      <c r="VWU12" s="611"/>
      <c r="VWV12" s="611"/>
      <c r="VWW12" s="611"/>
      <c r="VWX12" s="611"/>
      <c r="VWY12" s="611"/>
      <c r="VWZ12" s="611"/>
      <c r="VXA12" s="611"/>
      <c r="VXB12" s="611"/>
      <c r="VXC12" s="611"/>
      <c r="VXD12" s="611"/>
      <c r="VXE12" s="611"/>
      <c r="VXF12" s="611"/>
      <c r="VXG12" s="611"/>
      <c r="VXH12" s="611"/>
      <c r="VXI12" s="611"/>
      <c r="VXJ12" s="611"/>
      <c r="VXK12" s="611"/>
      <c r="VXL12" s="611"/>
      <c r="VXM12" s="611"/>
      <c r="VXN12" s="611"/>
      <c r="VXO12" s="611"/>
      <c r="VXP12" s="611"/>
      <c r="VXQ12" s="611"/>
      <c r="VXR12" s="611"/>
      <c r="VXS12" s="611"/>
      <c r="VXT12" s="611"/>
      <c r="VXU12" s="611"/>
      <c r="VXV12" s="611"/>
      <c r="VXW12" s="611"/>
      <c r="VXX12" s="611"/>
      <c r="VXY12" s="611"/>
      <c r="VXZ12" s="611"/>
      <c r="VYA12" s="611"/>
      <c r="VYB12" s="611"/>
      <c r="VYC12" s="611"/>
      <c r="VYD12" s="611"/>
      <c r="VYE12" s="611"/>
      <c r="VYF12" s="611"/>
      <c r="VYG12" s="611"/>
      <c r="VYH12" s="611"/>
      <c r="VYI12" s="611"/>
      <c r="VYJ12" s="611"/>
      <c r="VYK12" s="611"/>
      <c r="VYL12" s="611"/>
      <c r="VYM12" s="611"/>
      <c r="VYN12" s="611"/>
      <c r="VYO12" s="611"/>
      <c r="VYP12" s="611"/>
      <c r="VYQ12" s="611"/>
      <c r="VYR12" s="611"/>
      <c r="VYS12" s="611"/>
      <c r="VYT12" s="611"/>
      <c r="VYU12" s="611"/>
      <c r="VYV12" s="611"/>
      <c r="VYW12" s="611"/>
      <c r="VYX12" s="611"/>
      <c r="VYY12" s="611"/>
      <c r="VYZ12" s="611"/>
      <c r="VZA12" s="611"/>
      <c r="VZB12" s="611"/>
      <c r="VZC12" s="611"/>
      <c r="VZD12" s="611"/>
      <c r="VZE12" s="611"/>
      <c r="VZF12" s="611"/>
      <c r="VZG12" s="611"/>
      <c r="VZH12" s="611"/>
      <c r="VZI12" s="611"/>
      <c r="VZJ12" s="611"/>
      <c r="VZK12" s="611"/>
      <c r="VZL12" s="611"/>
      <c r="VZM12" s="611"/>
      <c r="VZN12" s="611"/>
      <c r="VZO12" s="611"/>
      <c r="VZP12" s="611"/>
      <c r="VZQ12" s="611"/>
      <c r="VZR12" s="611"/>
      <c r="VZS12" s="611"/>
      <c r="VZT12" s="611"/>
      <c r="VZU12" s="611"/>
      <c r="VZV12" s="611"/>
      <c r="VZW12" s="611"/>
      <c r="VZX12" s="611"/>
      <c r="VZY12" s="611"/>
      <c r="VZZ12" s="611"/>
      <c r="WAA12" s="611"/>
      <c r="WAB12" s="611"/>
      <c r="WAC12" s="611"/>
      <c r="WAD12" s="611"/>
      <c r="WAE12" s="611"/>
      <c r="WAF12" s="611"/>
      <c r="WAG12" s="611"/>
      <c r="WAH12" s="611"/>
      <c r="WAI12" s="611"/>
      <c r="WAJ12" s="611"/>
      <c r="WAK12" s="611"/>
      <c r="WAL12" s="611"/>
      <c r="WAM12" s="611"/>
      <c r="WAN12" s="611"/>
      <c r="WAO12" s="611"/>
      <c r="WAP12" s="611"/>
      <c r="WAQ12" s="611"/>
      <c r="WAR12" s="611"/>
      <c r="WAS12" s="611"/>
      <c r="WAT12" s="611"/>
      <c r="WAU12" s="611"/>
      <c r="WAV12" s="611"/>
      <c r="WAW12" s="611"/>
      <c r="WAX12" s="611"/>
      <c r="WAY12" s="611"/>
      <c r="WAZ12" s="611"/>
      <c r="WBA12" s="611"/>
      <c r="WBB12" s="611"/>
      <c r="WBC12" s="611"/>
      <c r="WBD12" s="611"/>
      <c r="WBE12" s="611"/>
      <c r="WBF12" s="611"/>
      <c r="WBG12" s="611"/>
      <c r="WBH12" s="611"/>
      <c r="WBI12" s="611"/>
      <c r="WBJ12" s="611"/>
      <c r="WBK12" s="611"/>
      <c r="WBL12" s="611"/>
      <c r="WBM12" s="611"/>
      <c r="WBN12" s="611"/>
      <c r="WBO12" s="611"/>
      <c r="WBP12" s="611"/>
      <c r="WBQ12" s="611"/>
      <c r="WBR12" s="611"/>
      <c r="WBS12" s="611"/>
      <c r="WBT12" s="611"/>
      <c r="WBU12" s="611"/>
      <c r="WBV12" s="611"/>
      <c r="WBW12" s="611"/>
      <c r="WBX12" s="611"/>
      <c r="WBY12" s="611"/>
      <c r="WBZ12" s="611"/>
      <c r="WCA12" s="611"/>
      <c r="WCB12" s="611"/>
      <c r="WCC12" s="611"/>
      <c r="WCD12" s="611"/>
      <c r="WCE12" s="611"/>
      <c r="WCF12" s="611"/>
      <c r="WCG12" s="611"/>
      <c r="WCH12" s="611"/>
      <c r="WCI12" s="611"/>
      <c r="WCJ12" s="611"/>
      <c r="WCK12" s="611"/>
      <c r="WCL12" s="611"/>
      <c r="WCM12" s="611"/>
      <c r="WCN12" s="611"/>
      <c r="WCO12" s="611"/>
      <c r="WCP12" s="611"/>
      <c r="WCQ12" s="611"/>
      <c r="WCR12" s="611"/>
      <c r="WCS12" s="611"/>
      <c r="WCT12" s="611"/>
      <c r="WCU12" s="611"/>
      <c r="WCV12" s="611"/>
      <c r="WCW12" s="611"/>
      <c r="WCX12" s="611"/>
      <c r="WCY12" s="611"/>
      <c r="WCZ12" s="611"/>
      <c r="WDA12" s="611"/>
      <c r="WDB12" s="611"/>
      <c r="WDC12" s="611"/>
      <c r="WDD12" s="611"/>
      <c r="WDE12" s="611"/>
      <c r="WDF12" s="611"/>
      <c r="WDG12" s="611"/>
      <c r="WDH12" s="611"/>
      <c r="WDI12" s="611"/>
      <c r="WDJ12" s="611"/>
      <c r="WDK12" s="611"/>
      <c r="WDL12" s="611"/>
      <c r="WDM12" s="611"/>
      <c r="WDN12" s="611"/>
      <c r="WDO12" s="611"/>
      <c r="WDP12" s="611"/>
      <c r="WDQ12" s="611"/>
      <c r="WDR12" s="611"/>
      <c r="WDS12" s="611"/>
      <c r="WDT12" s="611"/>
      <c r="WDU12" s="611"/>
      <c r="WDV12" s="611"/>
      <c r="WDW12" s="611"/>
      <c r="WDX12" s="611"/>
      <c r="WDY12" s="611"/>
      <c r="WDZ12" s="611"/>
      <c r="WEA12" s="611"/>
      <c r="WEB12" s="611"/>
      <c r="WEC12" s="611"/>
      <c r="WED12" s="611"/>
      <c r="WEE12" s="611"/>
      <c r="WEF12" s="611"/>
      <c r="WEG12" s="611"/>
      <c r="WEH12" s="611"/>
      <c r="WEI12" s="611"/>
      <c r="WEJ12" s="611"/>
      <c r="WEK12" s="611"/>
      <c r="WEL12" s="611"/>
      <c r="WEM12" s="611"/>
      <c r="WEN12" s="611"/>
      <c r="WEO12" s="611"/>
      <c r="WEP12" s="611"/>
      <c r="WEQ12" s="611"/>
      <c r="WER12" s="611"/>
      <c r="WES12" s="611"/>
      <c r="WET12" s="611"/>
      <c r="WEU12" s="611"/>
      <c r="WEV12" s="611"/>
      <c r="WEW12" s="611"/>
      <c r="WEX12" s="611"/>
      <c r="WEY12" s="611"/>
      <c r="WEZ12" s="611"/>
      <c r="WFA12" s="611"/>
      <c r="WFB12" s="611"/>
      <c r="WFC12" s="611"/>
      <c r="WFD12" s="611"/>
      <c r="WFE12" s="611"/>
      <c r="WFF12" s="611"/>
      <c r="WFG12" s="611"/>
      <c r="WFH12" s="611"/>
      <c r="WFI12" s="611"/>
      <c r="WFJ12" s="611"/>
      <c r="WFK12" s="611"/>
      <c r="WFL12" s="611"/>
      <c r="WFM12" s="611"/>
      <c r="WFN12" s="611"/>
      <c r="WFO12" s="611"/>
      <c r="WFP12" s="611"/>
      <c r="WFQ12" s="611"/>
      <c r="WFR12" s="611"/>
      <c r="WFS12" s="611"/>
      <c r="WFT12" s="611"/>
      <c r="WFU12" s="611"/>
      <c r="WFV12" s="611"/>
      <c r="WFW12" s="611"/>
      <c r="WFX12" s="611"/>
      <c r="WFY12" s="611"/>
      <c r="WFZ12" s="611"/>
      <c r="WGA12" s="611"/>
      <c r="WGB12" s="611"/>
      <c r="WGC12" s="611"/>
      <c r="WGD12" s="611"/>
      <c r="WGE12" s="611"/>
      <c r="WGF12" s="611"/>
      <c r="WGG12" s="611"/>
      <c r="WGH12" s="611"/>
      <c r="WGI12" s="611"/>
      <c r="WGJ12" s="611"/>
      <c r="WGK12" s="611"/>
      <c r="WGL12" s="611"/>
      <c r="WGM12" s="611"/>
      <c r="WGN12" s="611"/>
      <c r="WGO12" s="611"/>
      <c r="WGP12" s="611"/>
      <c r="WGQ12" s="611"/>
      <c r="WGR12" s="611"/>
      <c r="WGS12" s="611"/>
      <c r="WGT12" s="611"/>
      <c r="WGU12" s="611"/>
      <c r="WGV12" s="611"/>
      <c r="WGW12" s="611"/>
      <c r="WGX12" s="611"/>
      <c r="WGY12" s="611"/>
      <c r="WGZ12" s="611"/>
      <c r="WHA12" s="611"/>
      <c r="WHB12" s="611"/>
      <c r="WHC12" s="611"/>
      <c r="WHD12" s="611"/>
      <c r="WHE12" s="611"/>
      <c r="WHF12" s="611"/>
      <c r="WHG12" s="611"/>
      <c r="WHH12" s="611"/>
      <c r="WHI12" s="611"/>
      <c r="WHJ12" s="611"/>
      <c r="WHK12" s="611"/>
      <c r="WHL12" s="611"/>
      <c r="WHM12" s="611"/>
      <c r="WHN12" s="611"/>
      <c r="WHO12" s="611"/>
      <c r="WHP12" s="611"/>
      <c r="WHQ12" s="611"/>
      <c r="WHR12" s="611"/>
      <c r="WHS12" s="611"/>
      <c r="WHT12" s="611"/>
      <c r="WHU12" s="611"/>
      <c r="WHV12" s="611"/>
      <c r="WHW12" s="611"/>
      <c r="WHX12" s="611"/>
      <c r="WHY12" s="611"/>
      <c r="WHZ12" s="611"/>
      <c r="WIA12" s="611"/>
      <c r="WIB12" s="611"/>
      <c r="WIC12" s="611"/>
      <c r="WID12" s="611"/>
      <c r="WIE12" s="611"/>
      <c r="WIF12" s="611"/>
      <c r="WIG12" s="611"/>
      <c r="WIH12" s="611"/>
      <c r="WII12" s="611"/>
      <c r="WIJ12" s="611"/>
      <c r="WIK12" s="611"/>
      <c r="WIL12" s="611"/>
      <c r="WIM12" s="611"/>
      <c r="WIN12" s="611"/>
      <c r="WIO12" s="611"/>
      <c r="WIP12" s="611"/>
      <c r="WIQ12" s="611"/>
      <c r="WIR12" s="611"/>
      <c r="WIS12" s="611"/>
      <c r="WIT12" s="611"/>
      <c r="WIU12" s="611"/>
      <c r="WIV12" s="611"/>
      <c r="WIW12" s="611"/>
      <c r="WIX12" s="611"/>
      <c r="WIY12" s="611"/>
      <c r="WIZ12" s="611"/>
      <c r="WJA12" s="611"/>
      <c r="WJB12" s="611"/>
      <c r="WJC12" s="611"/>
      <c r="WJD12" s="611"/>
      <c r="WJE12" s="611"/>
      <c r="WJF12" s="611"/>
      <c r="WJG12" s="611"/>
      <c r="WJH12" s="611"/>
      <c r="WJI12" s="611"/>
      <c r="WJJ12" s="611"/>
      <c r="WJK12" s="611"/>
      <c r="WJL12" s="611"/>
      <c r="WJM12" s="611"/>
      <c r="WJN12" s="611"/>
      <c r="WJO12" s="611"/>
      <c r="WJP12" s="611"/>
      <c r="WJQ12" s="611"/>
      <c r="WJR12" s="611"/>
      <c r="WJS12" s="611"/>
      <c r="WJT12" s="611"/>
      <c r="WJU12" s="611"/>
      <c r="WJV12" s="611"/>
      <c r="WJW12" s="611"/>
      <c r="WJX12" s="611"/>
      <c r="WJY12" s="611"/>
      <c r="WJZ12" s="611"/>
      <c r="WKA12" s="611"/>
      <c r="WKB12" s="611"/>
      <c r="WKC12" s="611"/>
      <c r="WKD12" s="611"/>
      <c r="WKE12" s="611"/>
      <c r="WKF12" s="611"/>
      <c r="WKG12" s="611"/>
      <c r="WKH12" s="611"/>
      <c r="WKI12" s="611"/>
      <c r="WKJ12" s="611"/>
      <c r="WKK12" s="611"/>
      <c r="WKL12" s="611"/>
      <c r="WKM12" s="611"/>
      <c r="WKN12" s="611"/>
      <c r="WKO12" s="611"/>
      <c r="WKP12" s="611"/>
      <c r="WKQ12" s="611"/>
      <c r="WKR12" s="611"/>
      <c r="WKS12" s="611"/>
      <c r="WKT12" s="611"/>
      <c r="WKU12" s="611"/>
      <c r="WKV12" s="611"/>
      <c r="WKW12" s="611"/>
      <c r="WKX12" s="611"/>
      <c r="WKY12" s="611"/>
      <c r="WKZ12" s="611"/>
      <c r="WLA12" s="611"/>
      <c r="WLB12" s="611"/>
      <c r="WLC12" s="611"/>
      <c r="WLD12" s="611"/>
      <c r="WLE12" s="611"/>
      <c r="WLF12" s="611"/>
      <c r="WLG12" s="611"/>
      <c r="WLH12" s="611"/>
      <c r="WLI12" s="611"/>
      <c r="WLJ12" s="611"/>
      <c r="WLK12" s="611"/>
      <c r="WLL12" s="611"/>
      <c r="WLM12" s="611"/>
      <c r="WLN12" s="611"/>
      <c r="WLO12" s="611"/>
      <c r="WLP12" s="611"/>
      <c r="WLQ12" s="611"/>
      <c r="WLR12" s="611"/>
      <c r="WLS12" s="611"/>
      <c r="WLT12" s="611"/>
      <c r="WLU12" s="611"/>
      <c r="WLV12" s="611"/>
      <c r="WLW12" s="611"/>
      <c r="WLX12" s="611"/>
      <c r="WLY12" s="611"/>
      <c r="WLZ12" s="611"/>
      <c r="WMA12" s="611"/>
      <c r="WMB12" s="611"/>
      <c r="WMC12" s="611"/>
      <c r="WMD12" s="611"/>
      <c r="WME12" s="611"/>
      <c r="WMF12" s="611"/>
      <c r="WMG12" s="611"/>
      <c r="WMH12" s="611"/>
      <c r="WMI12" s="611"/>
      <c r="WMJ12" s="611"/>
      <c r="WMK12" s="611"/>
      <c r="WML12" s="611"/>
      <c r="WMM12" s="611"/>
      <c r="WMN12" s="611"/>
      <c r="WMO12" s="611"/>
      <c r="WMP12" s="611"/>
      <c r="WMQ12" s="611"/>
      <c r="WMR12" s="611"/>
      <c r="WMS12" s="611"/>
      <c r="WMT12" s="611"/>
      <c r="WMU12" s="611"/>
      <c r="WMV12" s="611"/>
      <c r="WMW12" s="611"/>
      <c r="WMX12" s="611"/>
      <c r="WMY12" s="611"/>
      <c r="WMZ12" s="611"/>
      <c r="WNA12" s="611"/>
      <c r="WNB12" s="611"/>
      <c r="WNC12" s="611"/>
      <c r="WND12" s="611"/>
      <c r="WNE12" s="611"/>
      <c r="WNF12" s="611"/>
      <c r="WNG12" s="611"/>
      <c r="WNH12" s="611"/>
      <c r="WNI12" s="611"/>
      <c r="WNJ12" s="611"/>
      <c r="WNK12" s="611"/>
      <c r="WNL12" s="611"/>
      <c r="WNM12" s="611"/>
      <c r="WNN12" s="611"/>
      <c r="WNO12" s="611"/>
      <c r="WNP12" s="611"/>
      <c r="WNQ12" s="611"/>
      <c r="WNR12" s="611"/>
      <c r="WNS12" s="611"/>
      <c r="WNT12" s="611"/>
      <c r="WNU12" s="611"/>
      <c r="WNV12" s="611"/>
      <c r="WNW12" s="611"/>
      <c r="WNX12" s="611"/>
      <c r="WNY12" s="611"/>
      <c r="WNZ12" s="611"/>
      <c r="WOA12" s="611"/>
      <c r="WOB12" s="611"/>
      <c r="WOC12" s="611"/>
      <c r="WOD12" s="611"/>
      <c r="WOE12" s="611"/>
      <c r="WOF12" s="611"/>
      <c r="WOG12" s="611"/>
      <c r="WOH12" s="611"/>
      <c r="WOI12" s="611"/>
      <c r="WOJ12" s="611"/>
      <c r="WOK12" s="611"/>
      <c r="WOL12" s="611"/>
      <c r="WOM12" s="611"/>
      <c r="WON12" s="611"/>
      <c r="WOO12" s="611"/>
      <c r="WOP12" s="611"/>
      <c r="WOQ12" s="611"/>
      <c r="WOR12" s="611"/>
      <c r="WOS12" s="611"/>
      <c r="WOT12" s="611"/>
      <c r="WOU12" s="611"/>
      <c r="WOV12" s="611"/>
      <c r="WOW12" s="611"/>
      <c r="WOX12" s="611"/>
      <c r="WOY12" s="611"/>
      <c r="WOZ12" s="611"/>
      <c r="WPA12" s="611"/>
      <c r="WPB12" s="611"/>
      <c r="WPC12" s="611"/>
      <c r="WPD12" s="611"/>
      <c r="WPE12" s="611"/>
      <c r="WPF12" s="611"/>
      <c r="WPG12" s="611"/>
      <c r="WPH12" s="611"/>
      <c r="WPI12" s="611"/>
      <c r="WPJ12" s="611"/>
      <c r="WPK12" s="611"/>
      <c r="WPL12" s="611"/>
      <c r="WPM12" s="611"/>
      <c r="WPN12" s="611"/>
      <c r="WPO12" s="611"/>
      <c r="WPP12" s="611"/>
      <c r="WPQ12" s="611"/>
      <c r="WPR12" s="611"/>
      <c r="WPS12" s="611"/>
      <c r="WPT12" s="611"/>
      <c r="WPU12" s="611"/>
      <c r="WPV12" s="611"/>
      <c r="WPW12" s="611"/>
      <c r="WPX12" s="611"/>
      <c r="WPY12" s="611"/>
      <c r="WPZ12" s="611"/>
      <c r="WQA12" s="611"/>
      <c r="WQB12" s="611"/>
      <c r="WQC12" s="611"/>
      <c r="WQD12" s="611"/>
      <c r="WQE12" s="611"/>
      <c r="WQF12" s="611"/>
      <c r="WQG12" s="611"/>
      <c r="WQH12" s="611"/>
      <c r="WQI12" s="611"/>
      <c r="WQJ12" s="611"/>
      <c r="WQK12" s="611"/>
      <c r="WQL12" s="611"/>
      <c r="WQM12" s="611"/>
      <c r="WQN12" s="611"/>
      <c r="WQO12" s="611"/>
      <c r="WQP12" s="611"/>
      <c r="WQQ12" s="611"/>
      <c r="WQR12" s="611"/>
      <c r="WQS12" s="611"/>
      <c r="WQT12" s="611"/>
      <c r="WQU12" s="611"/>
      <c r="WQV12" s="611"/>
      <c r="WQW12" s="611"/>
      <c r="WQX12" s="611"/>
      <c r="WQY12" s="611"/>
      <c r="WQZ12" s="611"/>
      <c r="WRA12" s="611"/>
      <c r="WRB12" s="611"/>
      <c r="WRC12" s="611"/>
      <c r="WRD12" s="611"/>
      <c r="WRE12" s="611"/>
      <c r="WRF12" s="611"/>
      <c r="WRG12" s="611"/>
      <c r="WRH12" s="611"/>
      <c r="WRI12" s="611"/>
      <c r="WRJ12" s="611"/>
      <c r="WRK12" s="611"/>
      <c r="WRL12" s="611"/>
      <c r="WRM12" s="611"/>
      <c r="WRN12" s="611"/>
      <c r="WRO12" s="611"/>
      <c r="WRP12" s="611"/>
      <c r="WRQ12" s="611"/>
      <c r="WRR12" s="611"/>
      <c r="WRS12" s="611"/>
      <c r="WRT12" s="611"/>
      <c r="WRU12" s="611"/>
      <c r="WRV12" s="611"/>
      <c r="WRW12" s="611"/>
      <c r="WRX12" s="611"/>
      <c r="WRY12" s="611"/>
      <c r="WRZ12" s="611"/>
      <c r="WSA12" s="611"/>
      <c r="WSB12" s="611"/>
      <c r="WSC12" s="611"/>
      <c r="WSD12" s="611"/>
      <c r="WSE12" s="611"/>
      <c r="WSF12" s="611"/>
      <c r="WSG12" s="611"/>
      <c r="WSH12" s="611"/>
      <c r="WSI12" s="611"/>
      <c r="WSJ12" s="611"/>
      <c r="WSK12" s="611"/>
      <c r="WSL12" s="611"/>
      <c r="WSM12" s="611"/>
      <c r="WSN12" s="611"/>
      <c r="WSO12" s="611"/>
      <c r="WSP12" s="611"/>
      <c r="WSQ12" s="611"/>
      <c r="WSR12" s="611"/>
      <c r="WSS12" s="611"/>
      <c r="WST12" s="611"/>
      <c r="WSU12" s="611"/>
      <c r="WSV12" s="611"/>
      <c r="WSW12" s="611"/>
      <c r="WSX12" s="611"/>
      <c r="WSY12" s="611"/>
      <c r="WSZ12" s="611"/>
      <c r="WTA12" s="611"/>
      <c r="WTB12" s="611"/>
      <c r="WTC12" s="611"/>
      <c r="WTD12" s="611"/>
      <c r="WTE12" s="611"/>
      <c r="WTF12" s="611"/>
      <c r="WTG12" s="611"/>
      <c r="WTH12" s="611"/>
      <c r="WTI12" s="611"/>
      <c r="WTJ12" s="611"/>
      <c r="WTK12" s="611"/>
      <c r="WTL12" s="611"/>
      <c r="WTM12" s="611"/>
      <c r="WTN12" s="611"/>
      <c r="WTO12" s="611"/>
      <c r="WTP12" s="611"/>
      <c r="WTQ12" s="611"/>
      <c r="WTR12" s="611"/>
      <c r="WTS12" s="611"/>
      <c r="WTT12" s="611"/>
      <c r="WTU12" s="611"/>
      <c r="WTV12" s="611"/>
      <c r="WTW12" s="611"/>
      <c r="WTX12" s="611"/>
      <c r="WTY12" s="611"/>
      <c r="WTZ12" s="611"/>
      <c r="WUA12" s="611"/>
      <c r="WUB12" s="611"/>
      <c r="WUC12" s="611"/>
      <c r="WUD12" s="611"/>
      <c r="WUE12" s="611"/>
      <c r="WUF12" s="611"/>
      <c r="WUG12" s="611"/>
      <c r="WUH12" s="611"/>
      <c r="WUI12" s="611"/>
      <c r="WUJ12" s="611"/>
      <c r="WUK12" s="611"/>
      <c r="WUL12" s="611"/>
      <c r="WUM12" s="611"/>
      <c r="WUN12" s="611"/>
      <c r="WUO12" s="611"/>
      <c r="WUP12" s="611"/>
      <c r="WUQ12" s="611"/>
      <c r="WUR12" s="611"/>
      <c r="WUS12" s="611"/>
      <c r="WUT12" s="611"/>
      <c r="WUU12" s="611"/>
      <c r="WUV12" s="611"/>
      <c r="WUW12" s="611"/>
      <c r="WUX12" s="611"/>
      <c r="WUY12" s="611"/>
      <c r="WUZ12" s="611"/>
      <c r="WVA12" s="611"/>
      <c r="WVB12" s="611"/>
      <c r="WVC12" s="611"/>
      <c r="WVD12" s="611"/>
      <c r="WVE12" s="611"/>
      <c r="WVF12" s="611"/>
      <c r="WVG12" s="611"/>
      <c r="WVH12" s="611"/>
      <c r="WVI12" s="611"/>
      <c r="WVJ12" s="611"/>
      <c r="WVK12" s="611"/>
      <c r="WVL12" s="611"/>
      <c r="WVM12" s="611"/>
      <c r="WVN12" s="611"/>
      <c r="WVO12" s="611"/>
      <c r="WVP12" s="611"/>
      <c r="WVQ12" s="611"/>
      <c r="WVR12" s="611"/>
      <c r="WVS12" s="611"/>
      <c r="WVT12" s="611"/>
      <c r="WVU12" s="611"/>
      <c r="WVV12" s="611"/>
      <c r="WVW12" s="611"/>
      <c r="WVX12" s="611"/>
      <c r="WVY12" s="611"/>
      <c r="WVZ12" s="611"/>
      <c r="WWA12" s="611"/>
      <c r="WWB12" s="611"/>
      <c r="WWC12" s="611"/>
      <c r="WWD12" s="611"/>
      <c r="WWE12" s="611"/>
      <c r="WWF12" s="611"/>
      <c r="WWG12" s="611"/>
      <c r="WWH12" s="611"/>
      <c r="WWI12" s="611"/>
      <c r="WWJ12" s="611"/>
      <c r="WWK12" s="611"/>
      <c r="WWL12" s="611"/>
      <c r="WWM12" s="611"/>
      <c r="WWN12" s="611"/>
      <c r="WWO12" s="611"/>
      <c r="WWP12" s="611"/>
      <c r="WWQ12" s="611"/>
      <c r="WWR12" s="611"/>
      <c r="WWS12" s="611"/>
      <c r="WWT12" s="611"/>
      <c r="WWU12" s="611"/>
      <c r="WWV12" s="611"/>
      <c r="WWW12" s="611"/>
      <c r="WWX12" s="611"/>
      <c r="WWY12" s="611"/>
      <c r="WWZ12" s="611"/>
      <c r="WXA12" s="611"/>
      <c r="WXB12" s="611"/>
      <c r="WXC12" s="611"/>
      <c r="WXD12" s="611"/>
      <c r="WXE12" s="611"/>
      <c r="WXF12" s="611"/>
      <c r="WXG12" s="611"/>
      <c r="WXH12" s="611"/>
      <c r="WXI12" s="611"/>
      <c r="WXJ12" s="611"/>
      <c r="WXK12" s="611"/>
      <c r="WXL12" s="611"/>
      <c r="WXM12" s="611"/>
      <c r="WXN12" s="611"/>
      <c r="WXO12" s="611"/>
      <c r="WXP12" s="611"/>
      <c r="WXQ12" s="611"/>
      <c r="WXR12" s="611"/>
      <c r="WXS12" s="611"/>
      <c r="WXT12" s="611"/>
      <c r="WXU12" s="611"/>
      <c r="WXV12" s="611"/>
      <c r="WXW12" s="611"/>
      <c r="WXX12" s="611"/>
      <c r="WXY12" s="611"/>
      <c r="WXZ12" s="611"/>
      <c r="WYA12" s="611"/>
      <c r="WYB12" s="611"/>
      <c r="WYC12" s="611"/>
      <c r="WYD12" s="611"/>
      <c r="WYE12" s="611"/>
      <c r="WYF12" s="611"/>
      <c r="WYG12" s="611"/>
      <c r="WYH12" s="611"/>
      <c r="WYI12" s="611"/>
      <c r="WYJ12" s="611"/>
      <c r="WYK12" s="611"/>
      <c r="WYL12" s="611"/>
      <c r="WYM12" s="611"/>
      <c r="WYN12" s="611"/>
      <c r="WYO12" s="611"/>
      <c r="WYP12" s="611"/>
      <c r="WYQ12" s="611"/>
      <c r="WYR12" s="611"/>
      <c r="WYS12" s="611"/>
      <c r="WYT12" s="611"/>
      <c r="WYU12" s="611"/>
      <c r="WYV12" s="611"/>
      <c r="WYW12" s="611"/>
      <c r="WYX12" s="611"/>
      <c r="WYY12" s="611"/>
      <c r="WYZ12" s="611"/>
      <c r="WZA12" s="611"/>
      <c r="WZB12" s="611"/>
      <c r="WZC12" s="611"/>
      <c r="WZD12" s="611"/>
      <c r="WZE12" s="611"/>
      <c r="WZF12" s="611"/>
      <c r="WZG12" s="611"/>
      <c r="WZH12" s="611"/>
      <c r="WZI12" s="611"/>
      <c r="WZJ12" s="611"/>
      <c r="WZK12" s="611"/>
      <c r="WZL12" s="611"/>
      <c r="WZM12" s="611"/>
      <c r="WZN12" s="611"/>
      <c r="WZO12" s="611"/>
      <c r="WZP12" s="611"/>
      <c r="WZQ12" s="611"/>
      <c r="WZR12" s="611"/>
      <c r="WZS12" s="611"/>
      <c r="WZT12" s="611"/>
      <c r="WZU12" s="611"/>
      <c r="WZV12" s="611"/>
      <c r="WZW12" s="611"/>
      <c r="WZX12" s="611"/>
      <c r="WZY12" s="611"/>
      <c r="WZZ12" s="611"/>
      <c r="XAA12" s="611"/>
      <c r="XAB12" s="611"/>
      <c r="XAC12" s="611"/>
      <c r="XAD12" s="611"/>
      <c r="XAE12" s="611"/>
      <c r="XAF12" s="611"/>
      <c r="XAG12" s="611"/>
      <c r="XAH12" s="611"/>
      <c r="XAI12" s="611"/>
      <c r="XAJ12" s="611"/>
      <c r="XAK12" s="611"/>
      <c r="XAL12" s="611"/>
      <c r="XAM12" s="611"/>
      <c r="XAN12" s="611"/>
      <c r="XAO12" s="611"/>
      <c r="XAP12" s="611"/>
      <c r="XAQ12" s="611"/>
      <c r="XAR12" s="611"/>
      <c r="XAS12" s="611"/>
      <c r="XAT12" s="611"/>
      <c r="XAU12" s="611"/>
      <c r="XAV12" s="611"/>
      <c r="XAW12" s="611"/>
      <c r="XAX12" s="611"/>
      <c r="XAY12" s="611"/>
      <c r="XAZ12" s="611"/>
      <c r="XBA12" s="611"/>
      <c r="XBB12" s="611"/>
      <c r="XBC12" s="611"/>
      <c r="XBD12" s="611"/>
      <c r="XBE12" s="611"/>
      <c r="XBF12" s="611"/>
      <c r="XBG12" s="611"/>
      <c r="XBH12" s="611"/>
      <c r="XBI12" s="611"/>
      <c r="XBJ12" s="611"/>
      <c r="XBK12" s="611"/>
      <c r="XBL12" s="611"/>
      <c r="XBM12" s="611"/>
      <c r="XBN12" s="611"/>
      <c r="XBO12" s="611"/>
      <c r="XBP12" s="611"/>
      <c r="XBQ12" s="611"/>
      <c r="XBR12" s="611"/>
      <c r="XBS12" s="611"/>
      <c r="XBT12" s="611"/>
      <c r="XBU12" s="611"/>
      <c r="XBV12" s="611"/>
      <c r="XBW12" s="611"/>
      <c r="XBX12" s="611"/>
      <c r="XBY12" s="611"/>
      <c r="XBZ12" s="611"/>
      <c r="XCA12" s="611"/>
      <c r="XCB12" s="611"/>
      <c r="XCC12" s="611"/>
      <c r="XCD12" s="611"/>
      <c r="XCE12" s="611"/>
      <c r="XCF12" s="611"/>
      <c r="XCG12" s="611"/>
      <c r="XCH12" s="611"/>
      <c r="XCI12" s="611"/>
      <c r="XCJ12" s="611"/>
      <c r="XCK12" s="611"/>
      <c r="XCL12" s="611"/>
      <c r="XCM12" s="611"/>
      <c r="XCN12" s="611"/>
      <c r="XCO12" s="611"/>
      <c r="XCP12" s="611"/>
      <c r="XCQ12" s="611"/>
      <c r="XCR12" s="611"/>
      <c r="XCS12" s="611"/>
      <c r="XCT12" s="611"/>
      <c r="XCU12" s="611"/>
      <c r="XCV12" s="611"/>
      <c r="XCW12" s="611"/>
      <c r="XCX12" s="611"/>
      <c r="XCY12" s="611"/>
      <c r="XCZ12" s="611"/>
      <c r="XDA12" s="611"/>
      <c r="XDB12" s="611"/>
      <c r="XDC12" s="611"/>
      <c r="XDD12" s="611"/>
      <c r="XDE12" s="611"/>
      <c r="XDF12" s="611"/>
      <c r="XDG12" s="611"/>
      <c r="XDH12" s="611"/>
      <c r="XDI12" s="611"/>
      <c r="XDJ12" s="611"/>
      <c r="XDK12" s="611"/>
      <c r="XDL12" s="611"/>
      <c r="XDM12" s="611"/>
      <c r="XDN12" s="611"/>
      <c r="XDO12" s="611"/>
      <c r="XDP12" s="611"/>
      <c r="XDQ12" s="611"/>
      <c r="XDR12" s="611"/>
      <c r="XDS12" s="611"/>
      <c r="XDT12" s="611"/>
      <c r="XDU12" s="611"/>
      <c r="XDV12" s="611"/>
      <c r="XDW12" s="611"/>
      <c r="XDX12" s="611"/>
      <c r="XDY12" s="611"/>
      <c r="XDZ12" s="611"/>
      <c r="XEA12" s="611"/>
      <c r="XEB12" s="611"/>
      <c r="XEC12" s="611"/>
      <c r="XED12" s="611"/>
      <c r="XEE12" s="611"/>
      <c r="XEF12" s="611"/>
      <c r="XEG12" s="611"/>
      <c r="XEH12" s="611"/>
      <c r="XEI12" s="611"/>
      <c r="XEJ12" s="611"/>
      <c r="XEK12" s="611"/>
      <c r="XEL12" s="611"/>
      <c r="XEM12" s="611"/>
      <c r="XEN12" s="611"/>
      <c r="XEO12" s="611"/>
    </row>
    <row r="13" spans="1:16369" s="328" customFormat="1" ht="15" customHeight="1">
      <c r="A13" s="1731"/>
      <c r="B13" s="2351" t="s">
        <v>2136</v>
      </c>
      <c r="C13" s="2352" t="s">
        <v>14</v>
      </c>
      <c r="D13" s="2445" t="str">
        <f>CONCATENATE("Column ", LEFT(ADDRESS(ROW('General Info'!D119),COLUMN('General Info'!D119),4), 1))</f>
        <v>Column D</v>
      </c>
      <c r="E13" s="2445" t="str">
        <f>CONCATENATE("Column ", LEFT(ADDRESS(ROW('General Info'!E119),COLUMN('General Info'!E119),4), 1))</f>
        <v>Column E</v>
      </c>
      <c r="F13" s="2445" t="str">
        <f>CONCATENATE("Column ", LEFT(ADDRESS(ROW('General Info'!K119),COLUMN('General Info'!K119),4), 1))</f>
        <v>Column K</v>
      </c>
      <c r="G13" s="2445" t="str">
        <f>CONCATENATE("Column ", LEFT(ADDRESS(ROW('General Info'!L119),COLUMN('General Info'!L119),4), 1))</f>
        <v>Column L</v>
      </c>
      <c r="H13" s="2445" t="str">
        <f>CONCATENATE("Column ", LEFT(ADDRESS(ROW('General Info'!O45),COLUMN('General Info'!O45),4), 1))</f>
        <v>Column O</v>
      </c>
      <c r="I13" s="611"/>
      <c r="J13" s="611"/>
      <c r="K13" s="611"/>
      <c r="L13" s="611"/>
      <c r="M13" s="611"/>
      <c r="N13" s="611"/>
      <c r="O13" s="611"/>
      <c r="P13" s="611"/>
      <c r="Q13" s="611"/>
      <c r="R13" s="611"/>
      <c r="S13" s="611"/>
      <c r="T13" s="611"/>
      <c r="U13" s="611"/>
      <c r="V13" s="611"/>
      <c r="AB13" s="2296"/>
    </row>
    <row r="14" spans="1:16369" s="328" customFormat="1" ht="15" customHeight="1">
      <c r="A14" s="1731"/>
      <c r="B14" s="848" t="s">
        <v>2142</v>
      </c>
      <c r="C14" s="417" t="str">
        <f>'DefCap-Provisioning'!C8</f>
        <v>Check: D7 ≥ DefCap worksheet cell D8</v>
      </c>
      <c r="D14" s="2412" t="str">
        <f>'DefCap-Provisioning'!D8</f>
        <v/>
      </c>
      <c r="E14" s="2363"/>
      <c r="F14" s="2363"/>
      <c r="G14" s="2363"/>
      <c r="H14" s="2364"/>
      <c r="I14" s="611"/>
      <c r="J14" s="611"/>
      <c r="K14" s="611"/>
      <c r="L14" s="611"/>
      <c r="M14" s="611"/>
      <c r="N14" s="611"/>
      <c r="O14" s="611"/>
      <c r="P14" s="611"/>
      <c r="Q14" s="611"/>
      <c r="R14" s="611"/>
      <c r="S14" s="611"/>
      <c r="T14" s="611"/>
      <c r="U14" s="611"/>
      <c r="V14" s="611"/>
      <c r="AB14" s="2296"/>
    </row>
    <row r="15" spans="1:16369" s="328" customFormat="1" ht="15" customHeight="1">
      <c r="A15" s="1731"/>
      <c r="B15" s="848" t="s">
        <v>2142</v>
      </c>
      <c r="C15" s="417" t="str">
        <f>'DefCap-Provisioning'!C12</f>
        <v>Check: (D9 + D10 + D11) = D7</v>
      </c>
      <c r="D15" s="2412" t="str">
        <f>'DefCap-Provisioning'!D12</f>
        <v/>
      </c>
      <c r="E15" s="2363"/>
      <c r="F15" s="2363"/>
      <c r="G15" s="2363"/>
      <c r="H15" s="2364"/>
      <c r="I15" s="611"/>
      <c r="J15" s="611"/>
      <c r="K15" s="611"/>
      <c r="L15" s="611"/>
      <c r="M15" s="611"/>
      <c r="N15" s="611"/>
      <c r="O15" s="611"/>
      <c r="P15" s="611"/>
      <c r="Q15" s="611"/>
      <c r="R15" s="611"/>
      <c r="S15" s="611"/>
      <c r="T15" s="611"/>
      <c r="U15" s="611"/>
      <c r="V15" s="611"/>
      <c r="AB15" s="2296"/>
    </row>
    <row r="16" spans="1:16369" s="328" customFormat="1" ht="15" customHeight="1">
      <c r="A16" s="1731"/>
      <c r="B16" s="848" t="s">
        <v>2142</v>
      </c>
      <c r="C16" s="417" t="str">
        <f>'DefCap-Provisioning'!C18</f>
        <v>Check: (D15 + D16 + D17) = D14</v>
      </c>
      <c r="D16" s="2412" t="str">
        <f>'DefCap-Provisioning'!D18</f>
        <v/>
      </c>
      <c r="E16" s="2363"/>
      <c r="F16" s="2363"/>
      <c r="G16" s="2363"/>
      <c r="H16" s="2364"/>
      <c r="I16" s="611"/>
      <c r="J16" s="611"/>
      <c r="K16" s="611"/>
      <c r="L16" s="611"/>
      <c r="M16" s="611"/>
      <c r="N16" s="611"/>
      <c r="O16" s="611"/>
      <c r="P16" s="611"/>
      <c r="Q16" s="611"/>
      <c r="R16" s="611"/>
      <c r="S16" s="611"/>
      <c r="T16" s="611"/>
      <c r="U16" s="611"/>
      <c r="V16" s="611"/>
      <c r="AB16" s="2296"/>
    </row>
    <row r="17" spans="1:28" s="328" customFormat="1" ht="15" customHeight="1">
      <c r="A17" s="1731"/>
      <c r="B17" s="848" t="s">
        <v>2142</v>
      </c>
      <c r="C17" s="417" t="str">
        <f>'DefCap-Provisioning'!C22</f>
        <v>Check: (D20 + D21) = D19</v>
      </c>
      <c r="D17" s="2412" t="str">
        <f>'DefCap-Provisioning'!D22</f>
        <v/>
      </c>
      <c r="E17" s="2363"/>
      <c r="F17" s="2363"/>
      <c r="G17" s="2363"/>
      <c r="H17" s="2364"/>
      <c r="I17" s="611"/>
      <c r="J17" s="611"/>
      <c r="K17" s="611"/>
      <c r="L17" s="611"/>
      <c r="M17" s="611"/>
      <c r="N17" s="611"/>
      <c r="O17" s="611"/>
      <c r="P17" s="611"/>
      <c r="Q17" s="611"/>
      <c r="R17" s="611"/>
      <c r="S17" s="611"/>
      <c r="T17" s="611"/>
      <c r="U17" s="611"/>
      <c r="V17" s="611"/>
      <c r="AB17" s="2296"/>
    </row>
    <row r="18" spans="1:28" s="328" customFormat="1" ht="15" customHeight="1">
      <c r="A18" s="1731"/>
      <c r="B18" s="848" t="s">
        <v>2143</v>
      </c>
      <c r="C18" s="417" t="str">
        <f>'DefCap-Provisioning'!C32</f>
        <v>Check : D30 or D31 &lt;&gt;0</v>
      </c>
      <c r="D18" s="2368" t="str">
        <f>'DefCap-Provisioning'!D32</f>
        <v/>
      </c>
      <c r="E18" s="2368" t="str">
        <f>'DefCap-Provisioning'!E32</f>
        <v/>
      </c>
      <c r="F18" s="2368" t="str">
        <f>'DefCap-Provisioning'!F32</f>
        <v/>
      </c>
      <c r="G18" s="2363"/>
      <c r="H18" s="2364"/>
      <c r="I18" s="611"/>
      <c r="J18" s="611"/>
      <c r="K18" s="611"/>
      <c r="L18" s="611"/>
      <c r="M18" s="611"/>
      <c r="N18" s="611"/>
      <c r="O18" s="611"/>
      <c r="P18" s="611"/>
      <c r="Q18" s="611"/>
      <c r="R18" s="611"/>
      <c r="S18" s="611"/>
      <c r="T18" s="611"/>
      <c r="U18" s="611"/>
      <c r="V18" s="611"/>
      <c r="AB18" s="2296"/>
    </row>
    <row r="19" spans="1:28" s="328" customFormat="1" ht="15" customHeight="1">
      <c r="A19" s="1731"/>
      <c r="B19" s="848" t="s">
        <v>2144</v>
      </c>
      <c r="C19" s="417" t="str">
        <f>'DefCap-Provisioning'!J$45 &amp; ": " &amp; 'DefCap-Provisioning'!J$46 &amp; " row" &amp; ROW('DefCap-Provisioning'!J51)</f>
        <v>Check: General + Specific =ECL row51</v>
      </c>
      <c r="D19" s="2365"/>
      <c r="E19" s="2365"/>
      <c r="F19" s="2365"/>
      <c r="G19" s="2365"/>
      <c r="H19" s="2366" t="str">
        <f>'DefCap-Provisioning'!J51</f>
        <v/>
      </c>
      <c r="I19" s="611"/>
      <c r="J19" s="611"/>
      <c r="K19" s="611"/>
      <c r="L19" s="611"/>
      <c r="M19" s="611"/>
      <c r="N19" s="611"/>
      <c r="O19" s="611"/>
      <c r="P19" s="611"/>
      <c r="Q19" s="611"/>
      <c r="R19" s="611"/>
      <c r="S19" s="611"/>
      <c r="T19" s="611"/>
      <c r="U19" s="611"/>
      <c r="V19" s="611"/>
      <c r="AB19" s="2296"/>
    </row>
    <row r="20" spans="1:28" s="328" customFormat="1" ht="15" customHeight="1">
      <c r="A20" s="1731"/>
      <c r="B20" s="848" t="s">
        <v>2144</v>
      </c>
      <c r="C20" s="417" t="str">
        <f>'DefCap-Provisioning'!J$45 &amp; ": " &amp; 'DefCap-Provisioning'!J$46 &amp; " row" &amp; ROW('DefCap-Provisioning'!J52)</f>
        <v>Check: General + Specific =ECL row52</v>
      </c>
      <c r="D20" s="2365"/>
      <c r="E20" s="2365"/>
      <c r="F20" s="2365"/>
      <c r="G20" s="2365"/>
      <c r="H20" s="2366" t="str">
        <f>'DefCap-Provisioning'!J52</f>
        <v/>
      </c>
      <c r="I20" s="611"/>
      <c r="J20" s="611"/>
      <c r="K20" s="611"/>
      <c r="L20" s="611"/>
      <c r="M20" s="611"/>
      <c r="N20" s="611"/>
      <c r="O20" s="611"/>
      <c r="P20" s="611"/>
      <c r="Q20" s="611"/>
      <c r="R20" s="611"/>
      <c r="S20" s="611"/>
      <c r="T20" s="611"/>
      <c r="U20" s="611"/>
      <c r="V20" s="611"/>
      <c r="AB20" s="2296"/>
    </row>
    <row r="21" spans="1:28" s="328" customFormat="1" ht="15" customHeight="1">
      <c r="A21" s="1731"/>
      <c r="B21" s="848" t="s">
        <v>2144</v>
      </c>
      <c r="C21" s="417" t="str">
        <f>'DefCap-Provisioning'!J$45 &amp; ": " &amp; 'DefCap-Provisioning'!J$46 &amp; " row" &amp; ROW('DefCap-Provisioning'!J53)</f>
        <v>Check: General + Specific =ECL row53</v>
      </c>
      <c r="D21" s="2365"/>
      <c r="E21" s="2365"/>
      <c r="F21" s="2365"/>
      <c r="G21" s="2365"/>
      <c r="H21" s="2366" t="str">
        <f>'DefCap-Provisioning'!J53</f>
        <v/>
      </c>
      <c r="I21" s="611"/>
      <c r="J21" s="611"/>
      <c r="K21" s="611"/>
      <c r="L21" s="611"/>
      <c r="M21" s="611"/>
      <c r="N21" s="611"/>
      <c r="O21" s="611"/>
      <c r="P21" s="611"/>
      <c r="Q21" s="611"/>
      <c r="R21" s="611"/>
      <c r="S21" s="611"/>
      <c r="T21" s="611"/>
      <c r="U21" s="611"/>
      <c r="V21" s="611"/>
      <c r="AB21" s="2296"/>
    </row>
    <row r="22" spans="1:28" s="328" customFormat="1" ht="15" customHeight="1">
      <c r="A22" s="1731"/>
      <c r="B22" s="848" t="s">
        <v>2144</v>
      </c>
      <c r="C22" s="417" t="str">
        <f>'DefCap-Provisioning'!J$45 &amp; ": " &amp; 'DefCap-Provisioning'!J$46 &amp; " row" &amp; ROW('DefCap-Provisioning'!J54)</f>
        <v>Check: General + Specific =ECL row54</v>
      </c>
      <c r="D22" s="2365"/>
      <c r="E22" s="2365"/>
      <c r="F22" s="2365"/>
      <c r="G22" s="2365"/>
      <c r="H22" s="2366" t="str">
        <f>'DefCap-Provisioning'!J54</f>
        <v/>
      </c>
      <c r="I22" s="611"/>
      <c r="J22" s="611"/>
      <c r="K22" s="611"/>
      <c r="L22" s="611"/>
      <c r="M22" s="611"/>
      <c r="N22" s="611"/>
      <c r="O22" s="611"/>
      <c r="P22" s="611"/>
      <c r="Q22" s="611"/>
      <c r="R22" s="611"/>
      <c r="S22" s="611"/>
      <c r="T22" s="611"/>
      <c r="U22" s="611"/>
      <c r="V22" s="611"/>
      <c r="AB22" s="2296"/>
    </row>
    <row r="23" spans="1:28" s="328" customFormat="1" ht="15" customHeight="1">
      <c r="A23" s="1731"/>
      <c r="B23" s="848" t="s">
        <v>2144</v>
      </c>
      <c r="C23" s="417" t="str">
        <f>'DefCap-Provisioning'!J$45 &amp; ": " &amp; 'DefCap-Provisioning'!J$46 &amp; " row" &amp; ROW('DefCap-Provisioning'!J55)</f>
        <v>Check: General + Specific =ECL row55</v>
      </c>
      <c r="D23" s="2365"/>
      <c r="E23" s="2365"/>
      <c r="F23" s="2365"/>
      <c r="G23" s="2365"/>
      <c r="H23" s="2366" t="str">
        <f>'DefCap-Provisioning'!J55</f>
        <v/>
      </c>
      <c r="I23" s="611"/>
      <c r="J23" s="611"/>
      <c r="K23" s="611"/>
      <c r="L23" s="611"/>
      <c r="M23" s="611"/>
      <c r="N23" s="611"/>
      <c r="O23" s="611"/>
      <c r="P23" s="611"/>
      <c r="Q23" s="611"/>
      <c r="R23" s="611"/>
      <c r="S23" s="611"/>
      <c r="T23" s="611"/>
      <c r="U23" s="611"/>
      <c r="V23" s="611"/>
      <c r="AB23" s="2296"/>
    </row>
    <row r="24" spans="1:28" s="328" customFormat="1" ht="15" customHeight="1">
      <c r="A24" s="1731"/>
      <c r="B24" s="848" t="s">
        <v>2144</v>
      </c>
      <c r="C24" s="417" t="str">
        <f>'DefCap-Provisioning'!J$45 &amp; ": " &amp; 'DefCap-Provisioning'!J$46 &amp; " row" &amp; ROW('DefCap-Provisioning'!J56)</f>
        <v>Check: General + Specific =ECL row56</v>
      </c>
      <c r="D24" s="2365"/>
      <c r="E24" s="2365"/>
      <c r="F24" s="2365"/>
      <c r="G24" s="2365"/>
      <c r="H24" s="2366" t="str">
        <f>'DefCap-Provisioning'!J56</f>
        <v/>
      </c>
      <c r="I24" s="611"/>
      <c r="J24" s="611"/>
      <c r="K24" s="611"/>
      <c r="L24" s="611"/>
      <c r="M24" s="611"/>
      <c r="N24" s="611"/>
      <c r="O24" s="611"/>
      <c r="P24" s="611"/>
      <c r="Q24" s="611"/>
      <c r="R24" s="611"/>
      <c r="S24" s="611"/>
      <c r="T24" s="611"/>
      <c r="U24" s="611"/>
      <c r="V24" s="611"/>
      <c r="AB24" s="2296"/>
    </row>
    <row r="25" spans="1:28" s="328" customFormat="1" ht="15" customHeight="1">
      <c r="A25" s="1731"/>
      <c r="B25" s="848" t="s">
        <v>2144</v>
      </c>
      <c r="C25" s="417" t="str">
        <f>'DefCap-Provisioning'!J$45 &amp; ": " &amp; 'DefCap-Provisioning'!J$46 &amp; " row" &amp; ROW('DefCap-Provisioning'!J57)</f>
        <v>Check: General + Specific =ECL row57</v>
      </c>
      <c r="D25" s="2365"/>
      <c r="E25" s="2365"/>
      <c r="F25" s="2365"/>
      <c r="G25" s="2365"/>
      <c r="H25" s="2366" t="str">
        <f>'DefCap-Provisioning'!J57</f>
        <v/>
      </c>
      <c r="I25" s="611"/>
      <c r="J25" s="611"/>
      <c r="K25" s="611"/>
      <c r="L25" s="611"/>
      <c r="M25" s="611"/>
      <c r="N25" s="611"/>
      <c r="O25" s="611"/>
      <c r="P25" s="611"/>
      <c r="Q25" s="611"/>
      <c r="R25" s="611"/>
      <c r="S25" s="611"/>
      <c r="T25" s="611"/>
      <c r="U25" s="611"/>
      <c r="V25" s="611"/>
      <c r="AB25" s="2296"/>
    </row>
    <row r="26" spans="1:28" s="328" customFormat="1" ht="15" customHeight="1">
      <c r="A26" s="1731"/>
      <c r="B26" s="848" t="s">
        <v>2144</v>
      </c>
      <c r="C26" s="417" t="str">
        <f>'DefCap-Provisioning'!J$45 &amp; ": " &amp; 'DefCap-Provisioning'!J$46 &amp; " row" &amp; ROW('DefCap-Provisioning'!J58)</f>
        <v>Check: General + Specific =ECL row58</v>
      </c>
      <c r="D26" s="2365"/>
      <c r="E26" s="2365"/>
      <c r="F26" s="2365"/>
      <c r="G26" s="2365"/>
      <c r="H26" s="2366" t="str">
        <f>'DefCap-Provisioning'!J58</f>
        <v/>
      </c>
      <c r="I26" s="611"/>
      <c r="J26" s="611"/>
      <c r="K26" s="611"/>
      <c r="L26" s="611"/>
      <c r="M26" s="611"/>
      <c r="N26" s="611"/>
      <c r="O26" s="611"/>
      <c r="P26" s="611"/>
      <c r="Q26" s="611"/>
      <c r="R26" s="611"/>
      <c r="S26" s="611"/>
      <c r="T26" s="611"/>
      <c r="U26" s="611"/>
      <c r="V26" s="611"/>
      <c r="AB26" s="2296"/>
    </row>
    <row r="27" spans="1:28" s="328" customFormat="1" ht="15" customHeight="1">
      <c r="A27" s="1731"/>
      <c r="B27" s="848" t="s">
        <v>2144</v>
      </c>
      <c r="C27" s="417" t="str">
        <f>'DefCap-Provisioning'!J$45 &amp; ": " &amp; 'DefCap-Provisioning'!J$46 &amp; " row" &amp; ROW('DefCap-Provisioning'!J59)</f>
        <v>Check: General + Specific =ECL row59</v>
      </c>
      <c r="D27" s="2365"/>
      <c r="E27" s="2365"/>
      <c r="F27" s="2365"/>
      <c r="G27" s="2365"/>
      <c r="H27" s="2366" t="str">
        <f>'DefCap-Provisioning'!J59</f>
        <v/>
      </c>
      <c r="I27" s="611"/>
      <c r="J27" s="611"/>
      <c r="K27" s="611"/>
      <c r="L27" s="611"/>
      <c r="M27" s="611"/>
      <c r="N27" s="611"/>
      <c r="O27" s="611"/>
      <c r="P27" s="611"/>
      <c r="Q27" s="611"/>
      <c r="R27" s="611"/>
      <c r="S27" s="611"/>
      <c r="T27" s="611"/>
      <c r="U27" s="611"/>
      <c r="V27" s="611"/>
      <c r="AB27" s="2296"/>
    </row>
    <row r="28" spans="1:28" s="328" customFormat="1" ht="15" customHeight="1">
      <c r="A28" s="1731"/>
      <c r="B28" s="848" t="s">
        <v>2144</v>
      </c>
      <c r="C28" s="417" t="str">
        <f>'DefCap-Provisioning'!J$45 &amp; ": " &amp; 'DefCap-Provisioning'!J$46 &amp; " row" &amp; ROW('DefCap-Provisioning'!J60)</f>
        <v>Check: General + Specific =ECL row60</v>
      </c>
      <c r="D28" s="2365"/>
      <c r="E28" s="2365"/>
      <c r="F28" s="2365"/>
      <c r="G28" s="2365"/>
      <c r="H28" s="2366" t="str">
        <f>'DefCap-Provisioning'!J60</f>
        <v/>
      </c>
      <c r="I28" s="611"/>
      <c r="J28" s="611"/>
      <c r="K28" s="611"/>
      <c r="L28" s="611"/>
      <c r="M28" s="611"/>
      <c r="N28" s="611"/>
      <c r="O28" s="611"/>
      <c r="P28" s="611"/>
      <c r="Q28" s="611"/>
      <c r="R28" s="611"/>
      <c r="S28" s="611"/>
      <c r="T28" s="611"/>
      <c r="U28" s="611"/>
      <c r="V28" s="611"/>
      <c r="AB28" s="2296"/>
    </row>
    <row r="29" spans="1:28" s="328" customFormat="1" ht="15" customHeight="1">
      <c r="A29" s="1731"/>
      <c r="B29" s="848" t="s">
        <v>2144</v>
      </c>
      <c r="C29" s="417" t="str">
        <f>'DefCap-Provisioning'!J$45 &amp; ": " &amp; 'DefCap-Provisioning'!J$46 &amp; " row" &amp; ROW('DefCap-Provisioning'!J61)</f>
        <v>Check: General + Specific =ECL row61</v>
      </c>
      <c r="D29" s="2365"/>
      <c r="E29" s="2365"/>
      <c r="F29" s="2365"/>
      <c r="G29" s="2365"/>
      <c r="H29" s="2366" t="str">
        <f>'DefCap-Provisioning'!J61</f>
        <v/>
      </c>
      <c r="I29" s="611"/>
      <c r="J29" s="611"/>
      <c r="K29" s="611"/>
      <c r="L29" s="611"/>
      <c r="M29" s="611"/>
      <c r="N29" s="611"/>
      <c r="O29" s="611"/>
      <c r="P29" s="611"/>
      <c r="Q29" s="611"/>
      <c r="R29" s="611"/>
      <c r="S29" s="611"/>
      <c r="T29" s="611"/>
      <c r="U29" s="611"/>
      <c r="V29" s="611"/>
      <c r="AB29" s="2296"/>
    </row>
    <row r="30" spans="1:28" s="328" customFormat="1" ht="15" customHeight="1">
      <c r="A30" s="1731"/>
      <c r="B30" s="848" t="s">
        <v>2144</v>
      </c>
      <c r="C30" s="417" t="str">
        <f>'DefCap-Provisioning'!J$45 &amp; ": " &amp; 'DefCap-Provisioning'!J$46 &amp; " row" &amp; ROW('DefCap-Provisioning'!J62)</f>
        <v>Check: General + Specific =ECL row62</v>
      </c>
      <c r="D30" s="2365"/>
      <c r="E30" s="2365"/>
      <c r="F30" s="2365"/>
      <c r="G30" s="2365"/>
      <c r="H30" s="2366" t="str">
        <f>'DefCap-Provisioning'!J62</f>
        <v/>
      </c>
      <c r="I30" s="611"/>
      <c r="J30" s="611"/>
      <c r="K30" s="611"/>
      <c r="L30" s="611"/>
      <c r="M30" s="611"/>
      <c r="N30" s="611"/>
      <c r="O30" s="611"/>
      <c r="P30" s="611"/>
      <c r="Q30" s="611"/>
      <c r="R30" s="611"/>
      <c r="S30" s="611"/>
      <c r="T30" s="611"/>
      <c r="U30" s="611"/>
      <c r="V30" s="611"/>
      <c r="AB30" s="2296"/>
    </row>
    <row r="31" spans="1:28" s="328" customFormat="1" ht="15" customHeight="1">
      <c r="A31" s="1731"/>
      <c r="B31" s="848" t="s">
        <v>2144</v>
      </c>
      <c r="C31" s="417" t="str">
        <f>'DefCap-Provisioning'!J$45 &amp; ": " &amp; 'DefCap-Provisioning'!J$46 &amp; " row" &amp; ROW('DefCap-Provisioning'!J63)</f>
        <v>Check: General + Specific =ECL row63</v>
      </c>
      <c r="D31" s="2365"/>
      <c r="E31" s="2365"/>
      <c r="F31" s="2365"/>
      <c r="G31" s="2365"/>
      <c r="H31" s="2366" t="str">
        <f>'DefCap-Provisioning'!J63</f>
        <v/>
      </c>
      <c r="I31" s="611"/>
      <c r="J31" s="611"/>
      <c r="K31" s="611"/>
      <c r="L31" s="611"/>
      <c r="M31" s="611"/>
      <c r="N31" s="611"/>
      <c r="O31" s="611"/>
      <c r="P31" s="611"/>
      <c r="Q31" s="611"/>
      <c r="R31" s="611"/>
      <c r="S31" s="611"/>
      <c r="T31" s="611"/>
      <c r="U31" s="611"/>
      <c r="V31" s="611"/>
      <c r="AB31" s="2296"/>
    </row>
    <row r="32" spans="1:28" s="328" customFormat="1" ht="15" customHeight="1">
      <c r="A32" s="1731"/>
      <c r="B32" s="848" t="s">
        <v>2144</v>
      </c>
      <c r="C32" s="417" t="str">
        <f>'DefCap-Provisioning'!C64</f>
        <v>Check: Total amounts = sum per single asset classes</v>
      </c>
      <c r="D32" s="2368" t="str">
        <f>'DefCap-Provisioning'!D64</f>
        <v/>
      </c>
      <c r="E32" s="2368" t="str">
        <f>'DefCap-Provisioning'!E64</f>
        <v/>
      </c>
      <c r="F32" s="2368" t="str">
        <f>'DefCap-Provisioning'!F64</f>
        <v/>
      </c>
      <c r="G32" s="2368" t="str">
        <f>'DefCap-Provisioning'!G64</f>
        <v/>
      </c>
      <c r="H32" s="2367"/>
      <c r="I32" s="611"/>
      <c r="J32" s="611"/>
      <c r="K32" s="611"/>
      <c r="L32" s="611"/>
      <c r="M32" s="611"/>
      <c r="N32" s="611"/>
      <c r="O32" s="611"/>
      <c r="P32" s="611"/>
      <c r="Q32" s="611"/>
      <c r="R32" s="611"/>
      <c r="S32" s="611"/>
      <c r="T32" s="611"/>
      <c r="U32" s="611"/>
      <c r="V32" s="611"/>
      <c r="AB32" s="2296"/>
    </row>
    <row r="33" spans="1:16369" s="328" customFormat="1" ht="15" customHeight="1">
      <c r="A33" s="1731"/>
      <c r="B33" s="848" t="s">
        <v>2145</v>
      </c>
      <c r="C33" s="417" t="str">
        <f>'DefCap-Provisioning'!C96</f>
        <v>Check: Total amounts = sum per single asset classes</v>
      </c>
      <c r="D33" s="2368" t="str">
        <f>'DefCap-Provisioning'!D96</f>
        <v/>
      </c>
      <c r="E33" s="2368" t="str">
        <f>'DefCap-Provisioning'!E96</f>
        <v/>
      </c>
      <c r="F33" s="2368" t="str">
        <f>'DefCap-Provisioning'!F96</f>
        <v/>
      </c>
      <c r="G33" s="2368" t="str">
        <f>'DefCap-Provisioning'!G96</f>
        <v/>
      </c>
      <c r="H33" s="2367"/>
      <c r="I33" s="611"/>
      <c r="J33" s="611"/>
      <c r="K33" s="611"/>
      <c r="L33" s="611"/>
      <c r="M33" s="611"/>
      <c r="N33" s="611"/>
      <c r="O33" s="611"/>
      <c r="P33" s="611"/>
      <c r="Q33" s="611"/>
      <c r="R33" s="611"/>
      <c r="S33" s="611"/>
      <c r="T33" s="611"/>
      <c r="U33" s="611"/>
      <c r="V33" s="611"/>
      <c r="AB33" s="2296"/>
    </row>
    <row r="34" spans="1:16369" s="328" customFormat="1" ht="15" customHeight="1">
      <c r="A34" s="1731"/>
      <c r="B34" s="848" t="s">
        <v>2146</v>
      </c>
      <c r="C34" s="417" t="str">
        <f>'DefCap-Provisioning'!C117</f>
        <v>Check: Total amounts = sum per single asset classes</v>
      </c>
      <c r="D34" s="2368" t="str">
        <f>'DefCap-Provisioning'!D117</f>
        <v/>
      </c>
      <c r="E34" s="2368" t="str">
        <f>'DefCap-Provisioning'!E117</f>
        <v/>
      </c>
      <c r="F34" s="2368" t="str">
        <f>'DefCap-Provisioning'!F117</f>
        <v/>
      </c>
      <c r="G34" s="2368" t="str">
        <f>'DefCap-Provisioning'!G117</f>
        <v/>
      </c>
      <c r="H34" s="2367"/>
      <c r="I34" s="611"/>
      <c r="J34" s="611"/>
      <c r="K34" s="611"/>
      <c r="L34" s="611"/>
      <c r="M34" s="611"/>
      <c r="N34" s="611"/>
      <c r="O34" s="611"/>
      <c r="P34" s="611"/>
      <c r="Q34" s="611"/>
      <c r="R34" s="611"/>
      <c r="S34" s="611"/>
      <c r="T34" s="611"/>
      <c r="U34" s="611"/>
      <c r="V34" s="611"/>
      <c r="AB34" s="2296"/>
    </row>
    <row r="35" spans="1:16369" s="328" customFormat="1" ht="15" customHeight="1">
      <c r="A35" s="1731"/>
      <c r="B35" s="908" t="s">
        <v>2147</v>
      </c>
      <c r="C35" s="2355" t="str">
        <f>'DefCap-Provisioning'!C123</f>
        <v>Check: row 122 &lt; row 121</v>
      </c>
      <c r="D35" s="2413" t="str">
        <f>'DefCap-Provisioning'!D123</f>
        <v/>
      </c>
      <c r="E35" s="2413" t="str">
        <f>'DefCap-Provisioning'!E123</f>
        <v/>
      </c>
      <c r="F35" s="2413" t="str">
        <f>'DefCap-Provisioning'!F123</f>
        <v/>
      </c>
      <c r="G35" s="2414" t="str">
        <f>'DefCap-Provisioning'!G123</f>
        <v/>
      </c>
      <c r="H35" s="2369"/>
      <c r="I35" s="611"/>
      <c r="J35" s="611"/>
      <c r="K35" s="611"/>
      <c r="L35" s="611"/>
      <c r="M35" s="611"/>
      <c r="N35" s="611"/>
      <c r="O35" s="611"/>
      <c r="P35" s="611"/>
      <c r="Q35" s="611"/>
      <c r="R35" s="611"/>
      <c r="S35" s="611"/>
      <c r="T35" s="611"/>
      <c r="U35" s="611"/>
      <c r="V35" s="611"/>
      <c r="AB35" s="2296"/>
    </row>
    <row r="36" spans="1:16369" s="328" customFormat="1" ht="45" customHeight="1">
      <c r="A36" s="2357" t="s">
        <v>2148</v>
      </c>
      <c r="B36" s="611"/>
      <c r="C36" s="611"/>
      <c r="D36" s="611"/>
      <c r="E36" s="611"/>
      <c r="F36" s="611"/>
      <c r="G36" s="611"/>
      <c r="H36" s="611"/>
      <c r="I36" s="611"/>
      <c r="J36" s="611"/>
      <c r="K36" s="611"/>
      <c r="L36" s="611"/>
      <c r="M36" s="611"/>
      <c r="N36" s="611"/>
      <c r="O36" s="611"/>
      <c r="P36" s="611"/>
      <c r="Q36" s="611"/>
      <c r="R36" s="611"/>
      <c r="S36" s="611"/>
      <c r="T36" s="611"/>
      <c r="U36" s="611"/>
      <c r="V36" s="611"/>
      <c r="W36" s="611"/>
      <c r="X36" s="611"/>
      <c r="Y36" s="611"/>
      <c r="Z36" s="611"/>
      <c r="AA36" s="611"/>
      <c r="AB36" s="2227"/>
      <c r="AC36" s="611"/>
      <c r="AD36" s="611"/>
      <c r="AE36" s="611"/>
      <c r="AF36" s="611"/>
      <c r="AG36" s="611"/>
      <c r="AH36" s="611"/>
      <c r="AI36" s="611"/>
      <c r="AJ36" s="611"/>
      <c r="AK36" s="611"/>
      <c r="AL36" s="611"/>
      <c r="AM36" s="611"/>
      <c r="AN36" s="611"/>
      <c r="AO36" s="611"/>
      <c r="AP36" s="611"/>
      <c r="AQ36" s="611"/>
      <c r="AR36" s="611"/>
      <c r="AS36" s="611"/>
      <c r="AT36" s="611"/>
      <c r="AU36" s="611"/>
      <c r="AV36" s="611"/>
      <c r="AW36" s="611"/>
      <c r="AX36" s="611"/>
      <c r="AY36" s="611"/>
      <c r="AZ36" s="611"/>
      <c r="BA36" s="611"/>
      <c r="BB36" s="611"/>
      <c r="BC36" s="611"/>
      <c r="BD36" s="611"/>
      <c r="BE36" s="611"/>
      <c r="BF36" s="611"/>
      <c r="BG36" s="611"/>
      <c r="BH36" s="611"/>
      <c r="BI36" s="611"/>
      <c r="BJ36" s="611"/>
      <c r="BK36" s="611"/>
      <c r="BL36" s="611"/>
      <c r="BM36" s="611"/>
      <c r="BN36" s="611"/>
      <c r="BO36" s="611"/>
      <c r="BP36" s="611"/>
      <c r="BQ36" s="611"/>
      <c r="BR36" s="611"/>
      <c r="BS36" s="611"/>
      <c r="BT36" s="611"/>
      <c r="BU36" s="611"/>
      <c r="BV36" s="611"/>
      <c r="BW36" s="611"/>
      <c r="BX36" s="611"/>
      <c r="BY36" s="611"/>
      <c r="BZ36" s="611"/>
      <c r="CA36" s="611"/>
      <c r="CB36" s="611"/>
      <c r="CC36" s="611"/>
      <c r="CD36" s="611"/>
      <c r="CE36" s="611"/>
      <c r="CF36" s="611"/>
      <c r="CG36" s="611"/>
      <c r="CH36" s="611"/>
      <c r="CI36" s="611"/>
      <c r="CJ36" s="611"/>
      <c r="CK36" s="611"/>
      <c r="CL36" s="611"/>
      <c r="CM36" s="611"/>
      <c r="CN36" s="611"/>
      <c r="CO36" s="611"/>
      <c r="CP36" s="611"/>
      <c r="CQ36" s="611"/>
      <c r="CR36" s="611"/>
      <c r="CS36" s="611"/>
      <c r="CT36" s="611"/>
      <c r="CU36" s="611"/>
      <c r="CV36" s="611"/>
      <c r="CW36" s="611"/>
      <c r="CX36" s="611"/>
      <c r="CY36" s="611"/>
      <c r="CZ36" s="611"/>
      <c r="DA36" s="611"/>
      <c r="DB36" s="611"/>
      <c r="DC36" s="611"/>
      <c r="DD36" s="611"/>
      <c r="DE36" s="611"/>
      <c r="DF36" s="611"/>
      <c r="DG36" s="611"/>
      <c r="DH36" s="611"/>
      <c r="DI36" s="611"/>
      <c r="DJ36" s="611"/>
      <c r="DK36" s="611"/>
      <c r="DL36" s="611"/>
      <c r="DM36" s="611"/>
      <c r="DN36" s="611"/>
      <c r="DO36" s="611"/>
      <c r="DP36" s="611"/>
      <c r="DQ36" s="611"/>
      <c r="DR36" s="611"/>
      <c r="DS36" s="611"/>
      <c r="DT36" s="611"/>
      <c r="DU36" s="611"/>
      <c r="DV36" s="611"/>
      <c r="DW36" s="611"/>
      <c r="DX36" s="611"/>
      <c r="DY36" s="611"/>
      <c r="DZ36" s="611"/>
      <c r="EA36" s="611"/>
      <c r="EB36" s="611"/>
      <c r="EC36" s="611"/>
      <c r="ED36" s="611"/>
      <c r="EE36" s="611"/>
      <c r="EF36" s="611"/>
      <c r="EG36" s="611"/>
      <c r="EH36" s="611"/>
      <c r="EI36" s="611"/>
      <c r="EJ36" s="611"/>
      <c r="EK36" s="611"/>
      <c r="EL36" s="611"/>
      <c r="EM36" s="611"/>
      <c r="EN36" s="611"/>
      <c r="EO36" s="611"/>
      <c r="EP36" s="611"/>
      <c r="EQ36" s="611"/>
      <c r="ER36" s="611"/>
      <c r="ES36" s="611"/>
      <c r="ET36" s="611"/>
      <c r="EU36" s="611"/>
      <c r="EV36" s="611"/>
      <c r="EW36" s="611"/>
      <c r="EX36" s="611"/>
      <c r="EY36" s="611"/>
      <c r="EZ36" s="611"/>
      <c r="FA36" s="611"/>
      <c r="FB36" s="611"/>
      <c r="FC36" s="611"/>
      <c r="FD36" s="611"/>
      <c r="FE36" s="611"/>
      <c r="FF36" s="611"/>
      <c r="FG36" s="611"/>
      <c r="FH36" s="611"/>
      <c r="FI36" s="611"/>
      <c r="FJ36" s="611"/>
      <c r="FK36" s="611"/>
      <c r="FL36" s="611"/>
      <c r="FM36" s="611"/>
      <c r="FN36" s="611"/>
      <c r="FO36" s="611"/>
      <c r="FP36" s="611"/>
      <c r="FQ36" s="611"/>
      <c r="FR36" s="611"/>
      <c r="FS36" s="611"/>
      <c r="FT36" s="611"/>
      <c r="FU36" s="611"/>
      <c r="FV36" s="611"/>
      <c r="FW36" s="611"/>
      <c r="FX36" s="611"/>
      <c r="FY36" s="611"/>
      <c r="FZ36" s="611"/>
      <c r="GA36" s="611"/>
      <c r="GB36" s="611"/>
      <c r="GC36" s="611"/>
      <c r="GD36" s="611"/>
      <c r="GE36" s="611"/>
      <c r="GF36" s="611"/>
      <c r="GG36" s="611"/>
      <c r="GH36" s="611"/>
      <c r="GI36" s="611"/>
      <c r="GJ36" s="611"/>
      <c r="GK36" s="611"/>
      <c r="GL36" s="611"/>
      <c r="GM36" s="611"/>
      <c r="GN36" s="611"/>
      <c r="GO36" s="611"/>
      <c r="GP36" s="611"/>
      <c r="GQ36" s="611"/>
      <c r="GR36" s="611"/>
      <c r="GS36" s="611"/>
      <c r="GT36" s="611"/>
      <c r="GU36" s="611"/>
      <c r="GV36" s="611"/>
      <c r="GW36" s="611"/>
      <c r="GX36" s="611"/>
      <c r="GY36" s="611"/>
      <c r="GZ36" s="611"/>
      <c r="HA36" s="611"/>
      <c r="HB36" s="611"/>
      <c r="HC36" s="611"/>
      <c r="HD36" s="611"/>
      <c r="HE36" s="611"/>
      <c r="HF36" s="611"/>
      <c r="HG36" s="611"/>
      <c r="HH36" s="611"/>
      <c r="HI36" s="611"/>
      <c r="HJ36" s="611"/>
      <c r="HK36" s="611"/>
      <c r="HL36" s="611"/>
      <c r="HM36" s="611"/>
      <c r="HN36" s="611"/>
      <c r="HO36" s="611"/>
      <c r="HP36" s="611"/>
      <c r="HQ36" s="611"/>
      <c r="HR36" s="611"/>
      <c r="HS36" s="611"/>
      <c r="HT36" s="611"/>
      <c r="HU36" s="611"/>
      <c r="HV36" s="611"/>
      <c r="HW36" s="611"/>
      <c r="HX36" s="611"/>
      <c r="HY36" s="611"/>
      <c r="HZ36" s="611"/>
      <c r="IA36" s="611"/>
      <c r="IB36" s="611"/>
      <c r="IC36" s="611"/>
      <c r="ID36" s="611"/>
      <c r="IE36" s="611"/>
      <c r="IF36" s="611"/>
      <c r="IG36" s="611"/>
      <c r="IH36" s="611"/>
      <c r="II36" s="611"/>
      <c r="IJ36" s="611"/>
      <c r="IK36" s="611"/>
      <c r="IL36" s="611"/>
      <c r="IM36" s="611"/>
      <c r="IN36" s="611"/>
      <c r="IO36" s="611"/>
      <c r="IP36" s="611"/>
      <c r="IQ36" s="611"/>
      <c r="IR36" s="611"/>
      <c r="IS36" s="611"/>
      <c r="IT36" s="611"/>
      <c r="IU36" s="611"/>
      <c r="IV36" s="611"/>
      <c r="IW36" s="611"/>
      <c r="IX36" s="611"/>
      <c r="IY36" s="611"/>
      <c r="IZ36" s="611"/>
      <c r="JA36" s="611"/>
      <c r="JB36" s="611"/>
      <c r="JC36" s="611"/>
      <c r="JD36" s="611"/>
      <c r="JE36" s="611"/>
      <c r="JF36" s="611"/>
      <c r="JG36" s="611"/>
      <c r="JH36" s="611"/>
      <c r="JI36" s="611"/>
      <c r="JJ36" s="611"/>
      <c r="JK36" s="611"/>
      <c r="JL36" s="611"/>
      <c r="JM36" s="611"/>
      <c r="JN36" s="611"/>
      <c r="JO36" s="611"/>
      <c r="JP36" s="611"/>
      <c r="JQ36" s="611"/>
      <c r="JR36" s="611"/>
      <c r="JS36" s="611"/>
      <c r="JT36" s="611"/>
      <c r="JU36" s="611"/>
      <c r="JV36" s="611"/>
      <c r="JW36" s="611"/>
      <c r="JX36" s="611"/>
      <c r="JY36" s="611"/>
      <c r="JZ36" s="611"/>
      <c r="KA36" s="611"/>
      <c r="KB36" s="611"/>
      <c r="KC36" s="611"/>
      <c r="KD36" s="611"/>
      <c r="KE36" s="611"/>
      <c r="KF36" s="611"/>
      <c r="KG36" s="611"/>
      <c r="KH36" s="611"/>
      <c r="KI36" s="611"/>
      <c r="KJ36" s="611"/>
      <c r="KK36" s="611"/>
      <c r="KL36" s="611"/>
      <c r="KM36" s="611"/>
      <c r="KN36" s="611"/>
      <c r="KO36" s="611"/>
      <c r="KP36" s="611"/>
      <c r="KQ36" s="611"/>
      <c r="KR36" s="611"/>
      <c r="KS36" s="611"/>
      <c r="KT36" s="611"/>
      <c r="KU36" s="611"/>
      <c r="KV36" s="611"/>
      <c r="KW36" s="611"/>
      <c r="KX36" s="611"/>
      <c r="KY36" s="611"/>
      <c r="KZ36" s="611"/>
      <c r="LA36" s="611"/>
      <c r="LB36" s="611"/>
      <c r="LC36" s="611"/>
      <c r="LD36" s="611"/>
      <c r="LE36" s="611"/>
      <c r="LF36" s="611"/>
      <c r="LG36" s="611"/>
      <c r="LH36" s="611"/>
      <c r="LI36" s="611"/>
      <c r="LJ36" s="611"/>
      <c r="LK36" s="611"/>
      <c r="LL36" s="611"/>
      <c r="LM36" s="611"/>
      <c r="LN36" s="611"/>
      <c r="LO36" s="611"/>
      <c r="LP36" s="611"/>
      <c r="LQ36" s="611"/>
      <c r="LR36" s="611"/>
      <c r="LS36" s="611"/>
      <c r="LT36" s="611"/>
      <c r="LU36" s="611"/>
      <c r="LV36" s="611"/>
      <c r="LW36" s="611"/>
      <c r="LX36" s="611"/>
      <c r="LY36" s="611"/>
      <c r="LZ36" s="611"/>
      <c r="MA36" s="611"/>
      <c r="MB36" s="611"/>
      <c r="MC36" s="611"/>
      <c r="MD36" s="611"/>
      <c r="ME36" s="611"/>
      <c r="MF36" s="611"/>
      <c r="MG36" s="611"/>
      <c r="MH36" s="611"/>
      <c r="MI36" s="611"/>
      <c r="MJ36" s="611"/>
      <c r="MK36" s="611"/>
      <c r="ML36" s="611"/>
      <c r="MM36" s="611"/>
      <c r="MN36" s="611"/>
      <c r="MO36" s="611"/>
      <c r="MP36" s="611"/>
      <c r="MQ36" s="611"/>
      <c r="MR36" s="611"/>
      <c r="MS36" s="611"/>
      <c r="MT36" s="611"/>
      <c r="MU36" s="611"/>
      <c r="MV36" s="611"/>
      <c r="MW36" s="611"/>
      <c r="MX36" s="611"/>
      <c r="MY36" s="611"/>
      <c r="MZ36" s="611"/>
      <c r="NA36" s="611"/>
      <c r="NB36" s="611"/>
      <c r="NC36" s="611"/>
      <c r="ND36" s="611"/>
      <c r="NE36" s="611"/>
      <c r="NF36" s="611"/>
      <c r="NG36" s="611"/>
      <c r="NH36" s="611"/>
      <c r="NI36" s="611"/>
      <c r="NJ36" s="611"/>
      <c r="NK36" s="611"/>
      <c r="NL36" s="611"/>
      <c r="NM36" s="611"/>
      <c r="NN36" s="611"/>
      <c r="NO36" s="611"/>
      <c r="NP36" s="611"/>
      <c r="NQ36" s="611"/>
      <c r="NR36" s="611"/>
      <c r="NS36" s="611"/>
      <c r="NT36" s="611"/>
      <c r="NU36" s="611"/>
      <c r="NV36" s="611"/>
      <c r="NW36" s="611"/>
      <c r="NX36" s="611"/>
      <c r="NY36" s="611"/>
      <c r="NZ36" s="611"/>
      <c r="OA36" s="611"/>
      <c r="OB36" s="611"/>
      <c r="OC36" s="611"/>
      <c r="OD36" s="611"/>
      <c r="OE36" s="611"/>
      <c r="OF36" s="611"/>
      <c r="OG36" s="611"/>
      <c r="OH36" s="611"/>
      <c r="OI36" s="611"/>
      <c r="OJ36" s="611"/>
      <c r="OK36" s="611"/>
      <c r="OL36" s="611"/>
      <c r="OM36" s="611"/>
      <c r="ON36" s="611"/>
      <c r="OO36" s="611"/>
      <c r="OP36" s="611"/>
      <c r="OQ36" s="611"/>
      <c r="OR36" s="611"/>
      <c r="OS36" s="611"/>
      <c r="OT36" s="611"/>
      <c r="OU36" s="611"/>
      <c r="OV36" s="611"/>
      <c r="OW36" s="611"/>
      <c r="OX36" s="611"/>
      <c r="OY36" s="611"/>
      <c r="OZ36" s="611"/>
      <c r="PA36" s="611"/>
      <c r="PB36" s="611"/>
      <c r="PC36" s="611"/>
      <c r="PD36" s="611"/>
      <c r="PE36" s="611"/>
      <c r="PF36" s="611"/>
      <c r="PG36" s="611"/>
      <c r="PH36" s="611"/>
      <c r="PI36" s="611"/>
      <c r="PJ36" s="611"/>
      <c r="PK36" s="611"/>
      <c r="PL36" s="611"/>
      <c r="PM36" s="611"/>
      <c r="PN36" s="611"/>
      <c r="PO36" s="611"/>
      <c r="PP36" s="611"/>
      <c r="PQ36" s="611"/>
      <c r="PR36" s="611"/>
      <c r="PS36" s="611"/>
      <c r="PT36" s="611"/>
      <c r="PU36" s="611"/>
      <c r="PV36" s="611"/>
      <c r="PW36" s="611"/>
      <c r="PX36" s="611"/>
      <c r="PY36" s="611"/>
      <c r="PZ36" s="611"/>
      <c r="QA36" s="611"/>
      <c r="QB36" s="611"/>
      <c r="QC36" s="611"/>
      <c r="QD36" s="611"/>
      <c r="QE36" s="611"/>
      <c r="QF36" s="611"/>
      <c r="QG36" s="611"/>
      <c r="QH36" s="611"/>
      <c r="QI36" s="611"/>
      <c r="QJ36" s="611"/>
      <c r="QK36" s="611"/>
      <c r="QL36" s="611"/>
      <c r="QM36" s="611"/>
      <c r="QN36" s="611"/>
      <c r="QO36" s="611"/>
      <c r="QP36" s="611"/>
      <c r="QQ36" s="611"/>
      <c r="QR36" s="611"/>
      <c r="QS36" s="611"/>
      <c r="QT36" s="611"/>
      <c r="QU36" s="611"/>
      <c r="QV36" s="611"/>
      <c r="QW36" s="611"/>
      <c r="QX36" s="611"/>
      <c r="QY36" s="611"/>
      <c r="QZ36" s="611"/>
      <c r="RA36" s="611"/>
      <c r="RB36" s="611"/>
      <c r="RC36" s="611"/>
      <c r="RD36" s="611"/>
      <c r="RE36" s="611"/>
      <c r="RF36" s="611"/>
      <c r="RG36" s="611"/>
      <c r="RH36" s="611"/>
      <c r="RI36" s="611"/>
      <c r="RJ36" s="611"/>
      <c r="RK36" s="611"/>
      <c r="RL36" s="611"/>
      <c r="RM36" s="611"/>
      <c r="RN36" s="611"/>
      <c r="RO36" s="611"/>
      <c r="RP36" s="611"/>
      <c r="RQ36" s="611"/>
      <c r="RR36" s="611"/>
      <c r="RS36" s="611"/>
      <c r="RT36" s="611"/>
      <c r="RU36" s="611"/>
      <c r="RV36" s="611"/>
      <c r="RW36" s="611"/>
      <c r="RX36" s="611"/>
      <c r="RY36" s="611"/>
      <c r="RZ36" s="611"/>
      <c r="SA36" s="611"/>
      <c r="SB36" s="611"/>
      <c r="SC36" s="611"/>
      <c r="SD36" s="611"/>
      <c r="SE36" s="611"/>
      <c r="SF36" s="611"/>
      <c r="SG36" s="611"/>
      <c r="SH36" s="611"/>
      <c r="SI36" s="611"/>
      <c r="SJ36" s="611"/>
      <c r="SK36" s="611"/>
      <c r="SL36" s="611"/>
      <c r="SM36" s="611"/>
      <c r="SN36" s="611"/>
      <c r="SO36" s="611"/>
      <c r="SP36" s="611"/>
      <c r="SQ36" s="611"/>
      <c r="SR36" s="611"/>
      <c r="SS36" s="611"/>
      <c r="ST36" s="611"/>
      <c r="SU36" s="611"/>
      <c r="SV36" s="611"/>
      <c r="SW36" s="611"/>
      <c r="SX36" s="611"/>
      <c r="SY36" s="611"/>
      <c r="SZ36" s="611"/>
      <c r="TA36" s="611"/>
      <c r="TB36" s="611"/>
      <c r="TC36" s="611"/>
      <c r="TD36" s="611"/>
      <c r="TE36" s="611"/>
      <c r="TF36" s="611"/>
      <c r="TG36" s="611"/>
      <c r="TH36" s="611"/>
      <c r="TI36" s="611"/>
      <c r="TJ36" s="611"/>
      <c r="TK36" s="611"/>
      <c r="TL36" s="611"/>
      <c r="TM36" s="611"/>
      <c r="TN36" s="611"/>
      <c r="TO36" s="611"/>
      <c r="TP36" s="611"/>
      <c r="TQ36" s="611"/>
      <c r="TR36" s="611"/>
      <c r="TS36" s="611"/>
      <c r="TT36" s="611"/>
      <c r="TU36" s="611"/>
      <c r="TV36" s="611"/>
      <c r="TW36" s="611"/>
      <c r="TX36" s="611"/>
      <c r="TY36" s="611"/>
      <c r="TZ36" s="611"/>
      <c r="UA36" s="611"/>
      <c r="UB36" s="611"/>
      <c r="UC36" s="611"/>
      <c r="UD36" s="611"/>
      <c r="UE36" s="611"/>
      <c r="UF36" s="611"/>
      <c r="UG36" s="611"/>
      <c r="UH36" s="611"/>
      <c r="UI36" s="611"/>
      <c r="UJ36" s="611"/>
      <c r="UK36" s="611"/>
      <c r="UL36" s="611"/>
      <c r="UM36" s="611"/>
      <c r="UN36" s="611"/>
      <c r="UO36" s="611"/>
      <c r="UP36" s="611"/>
      <c r="UQ36" s="611"/>
      <c r="UR36" s="611"/>
      <c r="US36" s="611"/>
      <c r="UT36" s="611"/>
      <c r="UU36" s="611"/>
      <c r="UV36" s="611"/>
      <c r="UW36" s="611"/>
      <c r="UX36" s="611"/>
      <c r="UY36" s="611"/>
      <c r="UZ36" s="611"/>
      <c r="VA36" s="611"/>
      <c r="VB36" s="611"/>
      <c r="VC36" s="611"/>
      <c r="VD36" s="611"/>
      <c r="VE36" s="611"/>
      <c r="VF36" s="611"/>
      <c r="VG36" s="611"/>
      <c r="VH36" s="611"/>
      <c r="VI36" s="611"/>
      <c r="VJ36" s="611"/>
      <c r="VK36" s="611"/>
      <c r="VL36" s="611"/>
      <c r="VM36" s="611"/>
      <c r="VN36" s="611"/>
      <c r="VO36" s="611"/>
      <c r="VP36" s="611"/>
      <c r="VQ36" s="611"/>
      <c r="VR36" s="611"/>
      <c r="VS36" s="611"/>
      <c r="VT36" s="611"/>
      <c r="VU36" s="611"/>
      <c r="VV36" s="611"/>
      <c r="VW36" s="611"/>
      <c r="VX36" s="611"/>
      <c r="VY36" s="611"/>
      <c r="VZ36" s="611"/>
      <c r="WA36" s="611"/>
      <c r="WB36" s="611"/>
      <c r="WC36" s="611"/>
      <c r="WD36" s="611"/>
      <c r="WE36" s="611"/>
      <c r="WF36" s="611"/>
      <c r="WG36" s="611"/>
      <c r="WH36" s="611"/>
      <c r="WI36" s="611"/>
      <c r="WJ36" s="611"/>
      <c r="WK36" s="611"/>
      <c r="WL36" s="611"/>
      <c r="WM36" s="611"/>
      <c r="WN36" s="611"/>
      <c r="WO36" s="611"/>
      <c r="WP36" s="611"/>
      <c r="WQ36" s="611"/>
      <c r="WR36" s="611"/>
      <c r="WS36" s="611"/>
      <c r="WT36" s="611"/>
      <c r="WU36" s="611"/>
      <c r="WV36" s="611"/>
      <c r="WW36" s="611"/>
      <c r="WX36" s="611"/>
      <c r="WY36" s="611"/>
      <c r="WZ36" s="611"/>
      <c r="XA36" s="611"/>
      <c r="XB36" s="611"/>
      <c r="XC36" s="611"/>
      <c r="XD36" s="611"/>
      <c r="XE36" s="611"/>
      <c r="XF36" s="611"/>
      <c r="XG36" s="611"/>
      <c r="XH36" s="611"/>
      <c r="XI36" s="611"/>
      <c r="XJ36" s="611"/>
      <c r="XK36" s="611"/>
      <c r="XL36" s="611"/>
      <c r="XM36" s="611"/>
      <c r="XN36" s="611"/>
      <c r="XO36" s="611"/>
      <c r="XP36" s="611"/>
      <c r="XQ36" s="611"/>
      <c r="XR36" s="611"/>
      <c r="XS36" s="611"/>
      <c r="XT36" s="611"/>
      <c r="XU36" s="611"/>
      <c r="XV36" s="611"/>
      <c r="XW36" s="611"/>
      <c r="XX36" s="611"/>
      <c r="XY36" s="611"/>
      <c r="XZ36" s="611"/>
      <c r="YA36" s="611"/>
      <c r="YB36" s="611"/>
      <c r="YC36" s="611"/>
      <c r="YD36" s="611"/>
      <c r="YE36" s="611"/>
      <c r="YF36" s="611"/>
      <c r="YG36" s="611"/>
      <c r="YH36" s="611"/>
      <c r="YI36" s="611"/>
      <c r="YJ36" s="611"/>
      <c r="YK36" s="611"/>
      <c r="YL36" s="611"/>
      <c r="YM36" s="611"/>
      <c r="YN36" s="611"/>
      <c r="YO36" s="611"/>
      <c r="YP36" s="611"/>
      <c r="YQ36" s="611"/>
      <c r="YR36" s="611"/>
      <c r="YS36" s="611"/>
      <c r="YT36" s="611"/>
      <c r="YU36" s="611"/>
      <c r="YV36" s="611"/>
      <c r="YW36" s="611"/>
      <c r="YX36" s="611"/>
      <c r="YY36" s="611"/>
      <c r="YZ36" s="611"/>
      <c r="ZA36" s="611"/>
      <c r="ZB36" s="611"/>
      <c r="ZC36" s="611"/>
      <c r="ZD36" s="611"/>
      <c r="ZE36" s="611"/>
      <c r="ZF36" s="611"/>
      <c r="ZG36" s="611"/>
      <c r="ZH36" s="611"/>
      <c r="ZI36" s="611"/>
      <c r="ZJ36" s="611"/>
      <c r="ZK36" s="611"/>
      <c r="ZL36" s="611"/>
      <c r="ZM36" s="611"/>
      <c r="ZN36" s="611"/>
      <c r="ZO36" s="611"/>
      <c r="ZP36" s="611"/>
      <c r="ZQ36" s="611"/>
      <c r="ZR36" s="611"/>
      <c r="ZS36" s="611"/>
      <c r="ZT36" s="611"/>
      <c r="ZU36" s="611"/>
      <c r="ZV36" s="611"/>
      <c r="ZW36" s="611"/>
      <c r="ZX36" s="611"/>
      <c r="ZY36" s="611"/>
      <c r="ZZ36" s="611"/>
      <c r="AAA36" s="611"/>
      <c r="AAB36" s="611"/>
      <c r="AAC36" s="611"/>
      <c r="AAD36" s="611"/>
      <c r="AAE36" s="611"/>
      <c r="AAF36" s="611"/>
      <c r="AAG36" s="611"/>
      <c r="AAH36" s="611"/>
      <c r="AAI36" s="611"/>
      <c r="AAJ36" s="611"/>
      <c r="AAK36" s="611"/>
      <c r="AAL36" s="611"/>
      <c r="AAM36" s="611"/>
      <c r="AAN36" s="611"/>
      <c r="AAO36" s="611"/>
      <c r="AAP36" s="611"/>
      <c r="AAQ36" s="611"/>
      <c r="AAR36" s="611"/>
      <c r="AAS36" s="611"/>
      <c r="AAT36" s="611"/>
      <c r="AAU36" s="611"/>
      <c r="AAV36" s="611"/>
      <c r="AAW36" s="611"/>
      <c r="AAX36" s="611"/>
      <c r="AAY36" s="611"/>
      <c r="AAZ36" s="611"/>
      <c r="ABA36" s="611"/>
      <c r="ABB36" s="611"/>
      <c r="ABC36" s="611"/>
      <c r="ABD36" s="611"/>
      <c r="ABE36" s="611"/>
      <c r="ABF36" s="611"/>
      <c r="ABG36" s="611"/>
      <c r="ABH36" s="611"/>
      <c r="ABI36" s="611"/>
      <c r="ABJ36" s="611"/>
      <c r="ABK36" s="611"/>
      <c r="ABL36" s="611"/>
      <c r="ABM36" s="611"/>
      <c r="ABN36" s="611"/>
      <c r="ABO36" s="611"/>
      <c r="ABP36" s="611"/>
      <c r="ABQ36" s="611"/>
      <c r="ABR36" s="611"/>
      <c r="ABS36" s="611"/>
      <c r="ABT36" s="611"/>
      <c r="ABU36" s="611"/>
      <c r="ABV36" s="611"/>
      <c r="ABW36" s="611"/>
      <c r="ABX36" s="611"/>
      <c r="ABY36" s="611"/>
      <c r="ABZ36" s="611"/>
      <c r="ACA36" s="611"/>
      <c r="ACB36" s="611"/>
      <c r="ACC36" s="611"/>
      <c r="ACD36" s="611"/>
      <c r="ACE36" s="611"/>
      <c r="ACF36" s="611"/>
      <c r="ACG36" s="611"/>
      <c r="ACH36" s="611"/>
      <c r="ACI36" s="611"/>
      <c r="ACJ36" s="611"/>
      <c r="ACK36" s="611"/>
      <c r="ACL36" s="611"/>
      <c r="ACM36" s="611"/>
      <c r="ACN36" s="611"/>
      <c r="ACO36" s="611"/>
      <c r="ACP36" s="611"/>
      <c r="ACQ36" s="611"/>
      <c r="ACR36" s="611"/>
      <c r="ACS36" s="611"/>
      <c r="ACT36" s="611"/>
      <c r="ACU36" s="611"/>
      <c r="ACV36" s="611"/>
      <c r="ACW36" s="611"/>
      <c r="ACX36" s="611"/>
      <c r="ACY36" s="611"/>
      <c r="ACZ36" s="611"/>
      <c r="ADA36" s="611"/>
      <c r="ADB36" s="611"/>
      <c r="ADC36" s="611"/>
      <c r="ADD36" s="611"/>
      <c r="ADE36" s="611"/>
      <c r="ADF36" s="611"/>
      <c r="ADG36" s="611"/>
      <c r="ADH36" s="611"/>
      <c r="ADI36" s="611"/>
      <c r="ADJ36" s="611"/>
      <c r="ADK36" s="611"/>
      <c r="ADL36" s="611"/>
      <c r="ADM36" s="611"/>
      <c r="ADN36" s="611"/>
      <c r="ADO36" s="611"/>
      <c r="ADP36" s="611"/>
      <c r="ADQ36" s="611"/>
      <c r="ADR36" s="611"/>
      <c r="ADS36" s="611"/>
      <c r="ADT36" s="611"/>
      <c r="ADU36" s="611"/>
      <c r="ADV36" s="611"/>
      <c r="ADW36" s="611"/>
      <c r="ADX36" s="611"/>
      <c r="ADY36" s="611"/>
      <c r="ADZ36" s="611"/>
      <c r="AEA36" s="611"/>
      <c r="AEB36" s="611"/>
      <c r="AEC36" s="611"/>
      <c r="AED36" s="611"/>
      <c r="AEE36" s="611"/>
      <c r="AEF36" s="611"/>
      <c r="AEG36" s="611"/>
      <c r="AEH36" s="611"/>
      <c r="AEI36" s="611"/>
      <c r="AEJ36" s="611"/>
      <c r="AEK36" s="611"/>
      <c r="AEL36" s="611"/>
      <c r="AEM36" s="611"/>
      <c r="AEN36" s="611"/>
      <c r="AEO36" s="611"/>
      <c r="AEP36" s="611"/>
      <c r="AEQ36" s="611"/>
      <c r="AER36" s="611"/>
      <c r="AES36" s="611"/>
      <c r="AET36" s="611"/>
      <c r="AEU36" s="611"/>
      <c r="AEV36" s="611"/>
      <c r="AEW36" s="611"/>
      <c r="AEX36" s="611"/>
      <c r="AEY36" s="611"/>
      <c r="AEZ36" s="611"/>
      <c r="AFA36" s="611"/>
      <c r="AFB36" s="611"/>
      <c r="AFC36" s="611"/>
      <c r="AFD36" s="611"/>
      <c r="AFE36" s="611"/>
      <c r="AFF36" s="611"/>
      <c r="AFG36" s="611"/>
      <c r="AFH36" s="611"/>
      <c r="AFI36" s="611"/>
      <c r="AFJ36" s="611"/>
      <c r="AFK36" s="611"/>
      <c r="AFL36" s="611"/>
      <c r="AFM36" s="611"/>
      <c r="AFN36" s="611"/>
      <c r="AFO36" s="611"/>
      <c r="AFP36" s="611"/>
      <c r="AFQ36" s="611"/>
      <c r="AFR36" s="611"/>
      <c r="AFS36" s="611"/>
      <c r="AFT36" s="611"/>
      <c r="AFU36" s="611"/>
      <c r="AFV36" s="611"/>
      <c r="AFW36" s="611"/>
      <c r="AFX36" s="611"/>
      <c r="AFY36" s="611"/>
      <c r="AFZ36" s="611"/>
      <c r="AGA36" s="611"/>
      <c r="AGB36" s="611"/>
      <c r="AGC36" s="611"/>
      <c r="AGD36" s="611"/>
      <c r="AGE36" s="611"/>
      <c r="AGF36" s="611"/>
      <c r="AGG36" s="611"/>
      <c r="AGH36" s="611"/>
      <c r="AGI36" s="611"/>
      <c r="AGJ36" s="611"/>
      <c r="AGK36" s="611"/>
      <c r="AGL36" s="611"/>
      <c r="AGM36" s="611"/>
      <c r="AGN36" s="611"/>
      <c r="AGO36" s="611"/>
      <c r="AGP36" s="611"/>
      <c r="AGQ36" s="611"/>
      <c r="AGR36" s="611"/>
      <c r="AGS36" s="611"/>
      <c r="AGT36" s="611"/>
      <c r="AGU36" s="611"/>
      <c r="AGV36" s="611"/>
      <c r="AGW36" s="611"/>
      <c r="AGX36" s="611"/>
      <c r="AGY36" s="611"/>
      <c r="AGZ36" s="611"/>
      <c r="AHA36" s="611"/>
      <c r="AHB36" s="611"/>
      <c r="AHC36" s="611"/>
      <c r="AHD36" s="611"/>
      <c r="AHE36" s="611"/>
      <c r="AHF36" s="611"/>
      <c r="AHG36" s="611"/>
      <c r="AHH36" s="611"/>
      <c r="AHI36" s="611"/>
      <c r="AHJ36" s="611"/>
      <c r="AHK36" s="611"/>
      <c r="AHL36" s="611"/>
      <c r="AHM36" s="611"/>
      <c r="AHN36" s="611"/>
      <c r="AHO36" s="611"/>
      <c r="AHP36" s="611"/>
      <c r="AHQ36" s="611"/>
      <c r="AHR36" s="611"/>
      <c r="AHS36" s="611"/>
      <c r="AHT36" s="611"/>
      <c r="AHU36" s="611"/>
      <c r="AHV36" s="611"/>
      <c r="AHW36" s="611"/>
      <c r="AHX36" s="611"/>
      <c r="AHY36" s="611"/>
      <c r="AHZ36" s="611"/>
      <c r="AIA36" s="611"/>
      <c r="AIB36" s="611"/>
      <c r="AIC36" s="611"/>
      <c r="AID36" s="611"/>
      <c r="AIE36" s="611"/>
      <c r="AIF36" s="611"/>
      <c r="AIG36" s="611"/>
      <c r="AIH36" s="611"/>
      <c r="AII36" s="611"/>
      <c r="AIJ36" s="611"/>
      <c r="AIK36" s="611"/>
      <c r="AIL36" s="611"/>
      <c r="AIM36" s="611"/>
      <c r="AIN36" s="611"/>
      <c r="AIO36" s="611"/>
      <c r="AIP36" s="611"/>
      <c r="AIQ36" s="611"/>
      <c r="AIR36" s="611"/>
      <c r="AIS36" s="611"/>
      <c r="AIT36" s="611"/>
      <c r="AIU36" s="611"/>
      <c r="AIV36" s="611"/>
      <c r="AIW36" s="611"/>
      <c r="AIX36" s="611"/>
      <c r="AIY36" s="611"/>
      <c r="AIZ36" s="611"/>
      <c r="AJA36" s="611"/>
      <c r="AJB36" s="611"/>
      <c r="AJC36" s="611"/>
      <c r="AJD36" s="611"/>
      <c r="AJE36" s="611"/>
      <c r="AJF36" s="611"/>
      <c r="AJG36" s="611"/>
      <c r="AJH36" s="611"/>
      <c r="AJI36" s="611"/>
      <c r="AJJ36" s="611"/>
      <c r="AJK36" s="611"/>
      <c r="AJL36" s="611"/>
      <c r="AJM36" s="611"/>
      <c r="AJN36" s="611"/>
      <c r="AJO36" s="611"/>
      <c r="AJP36" s="611"/>
      <c r="AJQ36" s="611"/>
      <c r="AJR36" s="611"/>
      <c r="AJS36" s="611"/>
      <c r="AJT36" s="611"/>
      <c r="AJU36" s="611"/>
      <c r="AJV36" s="611"/>
      <c r="AJW36" s="611"/>
      <c r="AJX36" s="611"/>
      <c r="AJY36" s="611"/>
      <c r="AJZ36" s="611"/>
      <c r="AKA36" s="611"/>
      <c r="AKB36" s="611"/>
      <c r="AKC36" s="611"/>
      <c r="AKD36" s="611"/>
      <c r="AKE36" s="611"/>
      <c r="AKF36" s="611"/>
      <c r="AKG36" s="611"/>
      <c r="AKH36" s="611"/>
      <c r="AKI36" s="611"/>
      <c r="AKJ36" s="611"/>
      <c r="AKK36" s="611"/>
      <c r="AKL36" s="611"/>
      <c r="AKM36" s="611"/>
      <c r="AKN36" s="611"/>
      <c r="AKO36" s="611"/>
      <c r="AKP36" s="611"/>
      <c r="AKQ36" s="611"/>
      <c r="AKR36" s="611"/>
      <c r="AKS36" s="611"/>
      <c r="AKT36" s="611"/>
      <c r="AKU36" s="611"/>
      <c r="AKV36" s="611"/>
      <c r="AKW36" s="611"/>
      <c r="AKX36" s="611"/>
      <c r="AKY36" s="611"/>
      <c r="AKZ36" s="611"/>
      <c r="ALA36" s="611"/>
      <c r="ALB36" s="611"/>
      <c r="ALC36" s="611"/>
      <c r="ALD36" s="611"/>
      <c r="ALE36" s="611"/>
      <c r="ALF36" s="611"/>
      <c r="ALG36" s="611"/>
      <c r="ALH36" s="611"/>
      <c r="ALI36" s="611"/>
      <c r="ALJ36" s="611"/>
      <c r="ALK36" s="611"/>
      <c r="ALL36" s="611"/>
      <c r="ALM36" s="611"/>
      <c r="ALN36" s="611"/>
      <c r="ALO36" s="611"/>
      <c r="ALP36" s="611"/>
      <c r="ALQ36" s="611"/>
      <c r="ALR36" s="611"/>
      <c r="ALS36" s="611"/>
      <c r="ALT36" s="611"/>
      <c r="ALU36" s="611"/>
      <c r="ALV36" s="611"/>
      <c r="ALW36" s="611"/>
      <c r="ALX36" s="611"/>
      <c r="ALY36" s="611"/>
      <c r="ALZ36" s="611"/>
      <c r="AMA36" s="611"/>
      <c r="AMB36" s="611"/>
      <c r="AMC36" s="611"/>
      <c r="AMD36" s="611"/>
      <c r="AME36" s="611"/>
      <c r="AMF36" s="611"/>
      <c r="AMG36" s="611"/>
      <c r="AMH36" s="611"/>
      <c r="AMI36" s="611"/>
      <c r="AMJ36" s="611"/>
      <c r="AMK36" s="611"/>
      <c r="AML36" s="611"/>
      <c r="AMM36" s="611"/>
      <c r="AMN36" s="611"/>
      <c r="AMO36" s="611"/>
      <c r="AMP36" s="611"/>
      <c r="AMQ36" s="611"/>
      <c r="AMR36" s="611"/>
      <c r="AMS36" s="611"/>
      <c r="AMT36" s="611"/>
      <c r="AMU36" s="611"/>
      <c r="AMV36" s="611"/>
      <c r="AMW36" s="611"/>
      <c r="AMX36" s="611"/>
      <c r="AMY36" s="611"/>
      <c r="AMZ36" s="611"/>
      <c r="ANA36" s="611"/>
      <c r="ANB36" s="611"/>
      <c r="ANC36" s="611"/>
      <c r="AND36" s="611"/>
      <c r="ANE36" s="611"/>
      <c r="ANF36" s="611"/>
      <c r="ANG36" s="611"/>
      <c r="ANH36" s="611"/>
      <c r="ANI36" s="611"/>
      <c r="ANJ36" s="611"/>
      <c r="ANK36" s="611"/>
      <c r="ANL36" s="611"/>
      <c r="ANM36" s="611"/>
      <c r="ANN36" s="611"/>
      <c r="ANO36" s="611"/>
      <c r="ANP36" s="611"/>
      <c r="ANQ36" s="611"/>
      <c r="ANR36" s="611"/>
      <c r="ANS36" s="611"/>
      <c r="ANT36" s="611"/>
      <c r="ANU36" s="611"/>
      <c r="ANV36" s="611"/>
      <c r="ANW36" s="611"/>
      <c r="ANX36" s="611"/>
      <c r="ANY36" s="611"/>
      <c r="ANZ36" s="611"/>
      <c r="AOA36" s="611"/>
      <c r="AOB36" s="611"/>
      <c r="AOC36" s="611"/>
      <c r="AOD36" s="611"/>
      <c r="AOE36" s="611"/>
      <c r="AOF36" s="611"/>
      <c r="AOG36" s="611"/>
      <c r="AOH36" s="611"/>
      <c r="AOI36" s="611"/>
      <c r="AOJ36" s="611"/>
      <c r="AOK36" s="611"/>
      <c r="AOL36" s="611"/>
      <c r="AOM36" s="611"/>
      <c r="AON36" s="611"/>
      <c r="AOO36" s="611"/>
      <c r="AOP36" s="611"/>
      <c r="AOQ36" s="611"/>
      <c r="AOR36" s="611"/>
      <c r="AOS36" s="611"/>
      <c r="AOT36" s="611"/>
      <c r="AOU36" s="611"/>
      <c r="AOV36" s="611"/>
      <c r="AOW36" s="611"/>
      <c r="AOX36" s="611"/>
      <c r="AOY36" s="611"/>
      <c r="AOZ36" s="611"/>
      <c r="APA36" s="611"/>
      <c r="APB36" s="611"/>
      <c r="APC36" s="611"/>
      <c r="APD36" s="611"/>
      <c r="APE36" s="611"/>
      <c r="APF36" s="611"/>
      <c r="APG36" s="611"/>
      <c r="APH36" s="611"/>
      <c r="API36" s="611"/>
      <c r="APJ36" s="611"/>
      <c r="APK36" s="611"/>
      <c r="APL36" s="611"/>
      <c r="APM36" s="611"/>
      <c r="APN36" s="611"/>
      <c r="APO36" s="611"/>
      <c r="APP36" s="611"/>
      <c r="APQ36" s="611"/>
      <c r="APR36" s="611"/>
      <c r="APS36" s="611"/>
      <c r="APT36" s="611"/>
      <c r="APU36" s="611"/>
      <c r="APV36" s="611"/>
      <c r="APW36" s="611"/>
      <c r="APX36" s="611"/>
      <c r="APY36" s="611"/>
      <c r="APZ36" s="611"/>
      <c r="AQA36" s="611"/>
      <c r="AQB36" s="611"/>
      <c r="AQC36" s="611"/>
      <c r="AQD36" s="611"/>
      <c r="AQE36" s="611"/>
      <c r="AQF36" s="611"/>
      <c r="AQG36" s="611"/>
      <c r="AQH36" s="611"/>
      <c r="AQI36" s="611"/>
      <c r="AQJ36" s="611"/>
      <c r="AQK36" s="611"/>
      <c r="AQL36" s="611"/>
      <c r="AQM36" s="611"/>
      <c r="AQN36" s="611"/>
      <c r="AQO36" s="611"/>
      <c r="AQP36" s="611"/>
      <c r="AQQ36" s="611"/>
      <c r="AQR36" s="611"/>
      <c r="AQS36" s="611"/>
      <c r="AQT36" s="611"/>
      <c r="AQU36" s="611"/>
      <c r="AQV36" s="611"/>
      <c r="AQW36" s="611"/>
      <c r="AQX36" s="611"/>
      <c r="AQY36" s="611"/>
      <c r="AQZ36" s="611"/>
      <c r="ARA36" s="611"/>
      <c r="ARB36" s="611"/>
      <c r="ARC36" s="611"/>
      <c r="ARD36" s="611"/>
      <c r="ARE36" s="611"/>
      <c r="ARF36" s="611"/>
      <c r="ARG36" s="611"/>
      <c r="ARH36" s="611"/>
      <c r="ARI36" s="611"/>
      <c r="ARJ36" s="611"/>
      <c r="ARK36" s="611"/>
      <c r="ARL36" s="611"/>
      <c r="ARM36" s="611"/>
      <c r="ARN36" s="611"/>
      <c r="ARO36" s="611"/>
      <c r="ARP36" s="611"/>
      <c r="ARQ36" s="611"/>
      <c r="ARR36" s="611"/>
      <c r="ARS36" s="611"/>
      <c r="ART36" s="611"/>
      <c r="ARU36" s="611"/>
      <c r="ARV36" s="611"/>
      <c r="ARW36" s="611"/>
      <c r="ARX36" s="611"/>
      <c r="ARY36" s="611"/>
      <c r="ARZ36" s="611"/>
      <c r="ASA36" s="611"/>
      <c r="ASB36" s="611"/>
      <c r="ASC36" s="611"/>
      <c r="ASD36" s="611"/>
      <c r="ASE36" s="611"/>
      <c r="ASF36" s="611"/>
      <c r="ASG36" s="611"/>
      <c r="ASH36" s="611"/>
      <c r="ASI36" s="611"/>
      <c r="ASJ36" s="611"/>
      <c r="ASK36" s="611"/>
      <c r="ASL36" s="611"/>
      <c r="ASM36" s="611"/>
      <c r="ASN36" s="611"/>
      <c r="ASO36" s="611"/>
      <c r="ASP36" s="611"/>
      <c r="ASQ36" s="611"/>
      <c r="ASR36" s="611"/>
      <c r="ASS36" s="611"/>
      <c r="AST36" s="611"/>
      <c r="ASU36" s="611"/>
      <c r="ASV36" s="611"/>
      <c r="ASW36" s="611"/>
      <c r="ASX36" s="611"/>
      <c r="ASY36" s="611"/>
      <c r="ASZ36" s="611"/>
      <c r="ATA36" s="611"/>
      <c r="ATB36" s="611"/>
      <c r="ATC36" s="611"/>
      <c r="ATD36" s="611"/>
      <c r="ATE36" s="611"/>
      <c r="ATF36" s="611"/>
      <c r="ATG36" s="611"/>
      <c r="ATH36" s="611"/>
      <c r="ATI36" s="611"/>
      <c r="ATJ36" s="611"/>
      <c r="ATK36" s="611"/>
      <c r="ATL36" s="611"/>
      <c r="ATM36" s="611"/>
      <c r="ATN36" s="611"/>
      <c r="ATO36" s="611"/>
      <c r="ATP36" s="611"/>
      <c r="ATQ36" s="611"/>
      <c r="ATR36" s="611"/>
      <c r="ATS36" s="611"/>
      <c r="ATT36" s="611"/>
      <c r="ATU36" s="611"/>
      <c r="ATV36" s="611"/>
      <c r="ATW36" s="611"/>
      <c r="ATX36" s="611"/>
      <c r="ATY36" s="611"/>
      <c r="ATZ36" s="611"/>
      <c r="AUA36" s="611"/>
      <c r="AUB36" s="611"/>
      <c r="AUC36" s="611"/>
      <c r="AUD36" s="611"/>
      <c r="AUE36" s="611"/>
      <c r="AUF36" s="611"/>
      <c r="AUG36" s="611"/>
      <c r="AUH36" s="611"/>
      <c r="AUI36" s="611"/>
      <c r="AUJ36" s="611"/>
      <c r="AUK36" s="611"/>
      <c r="AUL36" s="611"/>
      <c r="AUM36" s="611"/>
      <c r="AUN36" s="611"/>
      <c r="AUO36" s="611"/>
      <c r="AUP36" s="611"/>
      <c r="AUQ36" s="611"/>
      <c r="AUR36" s="611"/>
      <c r="AUS36" s="611"/>
      <c r="AUT36" s="611"/>
      <c r="AUU36" s="611"/>
      <c r="AUV36" s="611"/>
      <c r="AUW36" s="611"/>
      <c r="AUX36" s="611"/>
      <c r="AUY36" s="611"/>
      <c r="AUZ36" s="611"/>
      <c r="AVA36" s="611"/>
      <c r="AVB36" s="611"/>
      <c r="AVC36" s="611"/>
      <c r="AVD36" s="611"/>
      <c r="AVE36" s="611"/>
      <c r="AVF36" s="611"/>
      <c r="AVG36" s="611"/>
      <c r="AVH36" s="611"/>
      <c r="AVI36" s="611"/>
      <c r="AVJ36" s="611"/>
      <c r="AVK36" s="611"/>
      <c r="AVL36" s="611"/>
      <c r="AVM36" s="611"/>
      <c r="AVN36" s="611"/>
      <c r="AVO36" s="611"/>
      <c r="AVP36" s="611"/>
      <c r="AVQ36" s="611"/>
      <c r="AVR36" s="611"/>
      <c r="AVS36" s="611"/>
      <c r="AVT36" s="611"/>
      <c r="AVU36" s="611"/>
      <c r="AVV36" s="611"/>
      <c r="AVW36" s="611"/>
      <c r="AVX36" s="611"/>
      <c r="AVY36" s="611"/>
      <c r="AVZ36" s="611"/>
      <c r="AWA36" s="611"/>
      <c r="AWB36" s="611"/>
      <c r="AWC36" s="611"/>
      <c r="AWD36" s="611"/>
      <c r="AWE36" s="611"/>
      <c r="AWF36" s="611"/>
      <c r="AWG36" s="611"/>
      <c r="AWH36" s="611"/>
      <c r="AWI36" s="611"/>
      <c r="AWJ36" s="611"/>
      <c r="AWK36" s="611"/>
      <c r="AWL36" s="611"/>
      <c r="AWM36" s="611"/>
      <c r="AWN36" s="611"/>
      <c r="AWO36" s="611"/>
      <c r="AWP36" s="611"/>
      <c r="AWQ36" s="611"/>
      <c r="AWR36" s="611"/>
      <c r="AWS36" s="611"/>
      <c r="AWT36" s="611"/>
      <c r="AWU36" s="611"/>
      <c r="AWV36" s="611"/>
      <c r="AWW36" s="611"/>
      <c r="AWX36" s="611"/>
      <c r="AWY36" s="611"/>
      <c r="AWZ36" s="611"/>
      <c r="AXA36" s="611"/>
      <c r="AXB36" s="611"/>
      <c r="AXC36" s="611"/>
      <c r="AXD36" s="611"/>
      <c r="AXE36" s="611"/>
      <c r="AXF36" s="611"/>
      <c r="AXG36" s="611"/>
      <c r="AXH36" s="611"/>
      <c r="AXI36" s="611"/>
      <c r="AXJ36" s="611"/>
      <c r="AXK36" s="611"/>
      <c r="AXL36" s="611"/>
      <c r="AXM36" s="611"/>
      <c r="AXN36" s="611"/>
      <c r="AXO36" s="611"/>
      <c r="AXP36" s="611"/>
      <c r="AXQ36" s="611"/>
      <c r="AXR36" s="611"/>
      <c r="AXS36" s="611"/>
      <c r="AXT36" s="611"/>
      <c r="AXU36" s="611"/>
      <c r="AXV36" s="611"/>
      <c r="AXW36" s="611"/>
      <c r="AXX36" s="611"/>
      <c r="AXY36" s="611"/>
      <c r="AXZ36" s="611"/>
      <c r="AYA36" s="611"/>
      <c r="AYB36" s="611"/>
      <c r="AYC36" s="611"/>
      <c r="AYD36" s="611"/>
      <c r="AYE36" s="611"/>
      <c r="AYF36" s="611"/>
      <c r="AYG36" s="611"/>
      <c r="AYH36" s="611"/>
      <c r="AYI36" s="611"/>
      <c r="AYJ36" s="611"/>
      <c r="AYK36" s="611"/>
      <c r="AYL36" s="611"/>
      <c r="AYM36" s="611"/>
      <c r="AYN36" s="611"/>
      <c r="AYO36" s="611"/>
      <c r="AYP36" s="611"/>
      <c r="AYQ36" s="611"/>
      <c r="AYR36" s="611"/>
      <c r="AYS36" s="611"/>
      <c r="AYT36" s="611"/>
      <c r="AYU36" s="611"/>
      <c r="AYV36" s="611"/>
      <c r="AYW36" s="611"/>
      <c r="AYX36" s="611"/>
      <c r="AYY36" s="611"/>
      <c r="AYZ36" s="611"/>
      <c r="AZA36" s="611"/>
      <c r="AZB36" s="611"/>
      <c r="AZC36" s="611"/>
      <c r="AZD36" s="611"/>
      <c r="AZE36" s="611"/>
      <c r="AZF36" s="611"/>
      <c r="AZG36" s="611"/>
      <c r="AZH36" s="611"/>
      <c r="AZI36" s="611"/>
      <c r="AZJ36" s="611"/>
      <c r="AZK36" s="611"/>
      <c r="AZL36" s="611"/>
      <c r="AZM36" s="611"/>
      <c r="AZN36" s="611"/>
      <c r="AZO36" s="611"/>
      <c r="AZP36" s="611"/>
      <c r="AZQ36" s="611"/>
      <c r="AZR36" s="611"/>
      <c r="AZS36" s="611"/>
      <c r="AZT36" s="611"/>
      <c r="AZU36" s="611"/>
      <c r="AZV36" s="611"/>
      <c r="AZW36" s="611"/>
      <c r="AZX36" s="611"/>
      <c r="AZY36" s="611"/>
      <c r="AZZ36" s="611"/>
      <c r="BAA36" s="611"/>
      <c r="BAB36" s="611"/>
      <c r="BAC36" s="611"/>
      <c r="BAD36" s="611"/>
      <c r="BAE36" s="611"/>
      <c r="BAF36" s="611"/>
      <c r="BAG36" s="611"/>
      <c r="BAH36" s="611"/>
      <c r="BAI36" s="611"/>
      <c r="BAJ36" s="611"/>
      <c r="BAK36" s="611"/>
      <c r="BAL36" s="611"/>
      <c r="BAM36" s="611"/>
      <c r="BAN36" s="611"/>
      <c r="BAO36" s="611"/>
      <c r="BAP36" s="611"/>
      <c r="BAQ36" s="611"/>
      <c r="BAR36" s="611"/>
      <c r="BAS36" s="611"/>
      <c r="BAT36" s="611"/>
      <c r="BAU36" s="611"/>
      <c r="BAV36" s="611"/>
      <c r="BAW36" s="611"/>
      <c r="BAX36" s="611"/>
      <c r="BAY36" s="611"/>
      <c r="BAZ36" s="611"/>
      <c r="BBA36" s="611"/>
      <c r="BBB36" s="611"/>
      <c r="BBC36" s="611"/>
      <c r="BBD36" s="611"/>
      <c r="BBE36" s="611"/>
      <c r="BBF36" s="611"/>
      <c r="BBG36" s="611"/>
      <c r="BBH36" s="611"/>
      <c r="BBI36" s="611"/>
      <c r="BBJ36" s="611"/>
      <c r="BBK36" s="611"/>
      <c r="BBL36" s="611"/>
      <c r="BBM36" s="611"/>
      <c r="BBN36" s="611"/>
      <c r="BBO36" s="611"/>
      <c r="BBP36" s="611"/>
      <c r="BBQ36" s="611"/>
      <c r="BBR36" s="611"/>
      <c r="BBS36" s="611"/>
      <c r="BBT36" s="611"/>
      <c r="BBU36" s="611"/>
      <c r="BBV36" s="611"/>
      <c r="BBW36" s="611"/>
      <c r="BBX36" s="611"/>
      <c r="BBY36" s="611"/>
      <c r="BBZ36" s="611"/>
      <c r="BCA36" s="611"/>
      <c r="BCB36" s="611"/>
      <c r="BCC36" s="611"/>
      <c r="BCD36" s="611"/>
      <c r="BCE36" s="611"/>
      <c r="BCF36" s="611"/>
      <c r="BCG36" s="611"/>
      <c r="BCH36" s="611"/>
      <c r="BCI36" s="611"/>
      <c r="BCJ36" s="611"/>
      <c r="BCK36" s="611"/>
      <c r="BCL36" s="611"/>
      <c r="BCM36" s="611"/>
      <c r="BCN36" s="611"/>
      <c r="BCO36" s="611"/>
      <c r="BCP36" s="611"/>
      <c r="BCQ36" s="611"/>
      <c r="BCR36" s="611"/>
      <c r="BCS36" s="611"/>
      <c r="BCT36" s="611"/>
      <c r="BCU36" s="611"/>
      <c r="BCV36" s="611"/>
      <c r="BCW36" s="611"/>
      <c r="BCX36" s="611"/>
      <c r="BCY36" s="611"/>
      <c r="BCZ36" s="611"/>
      <c r="BDA36" s="611"/>
      <c r="BDB36" s="611"/>
      <c r="BDC36" s="611"/>
      <c r="BDD36" s="611"/>
      <c r="BDE36" s="611"/>
      <c r="BDF36" s="611"/>
      <c r="BDG36" s="611"/>
      <c r="BDH36" s="611"/>
      <c r="BDI36" s="611"/>
      <c r="BDJ36" s="611"/>
      <c r="BDK36" s="611"/>
      <c r="BDL36" s="611"/>
      <c r="BDM36" s="611"/>
      <c r="BDN36" s="611"/>
      <c r="BDO36" s="611"/>
      <c r="BDP36" s="611"/>
      <c r="BDQ36" s="611"/>
      <c r="BDR36" s="611"/>
      <c r="BDS36" s="611"/>
      <c r="BDT36" s="611"/>
      <c r="BDU36" s="611"/>
      <c r="BDV36" s="611"/>
      <c r="BDW36" s="611"/>
      <c r="BDX36" s="611"/>
      <c r="BDY36" s="611"/>
      <c r="BDZ36" s="611"/>
      <c r="BEA36" s="611"/>
      <c r="BEB36" s="611"/>
      <c r="BEC36" s="611"/>
      <c r="BED36" s="611"/>
      <c r="BEE36" s="611"/>
      <c r="BEF36" s="611"/>
      <c r="BEG36" s="611"/>
      <c r="BEH36" s="611"/>
      <c r="BEI36" s="611"/>
      <c r="BEJ36" s="611"/>
      <c r="BEK36" s="611"/>
      <c r="BEL36" s="611"/>
      <c r="BEM36" s="611"/>
      <c r="BEN36" s="611"/>
      <c r="BEO36" s="611"/>
      <c r="BEP36" s="611"/>
      <c r="BEQ36" s="611"/>
      <c r="BER36" s="611"/>
      <c r="BES36" s="611"/>
      <c r="BET36" s="611"/>
      <c r="BEU36" s="611"/>
      <c r="BEV36" s="611"/>
      <c r="BEW36" s="611"/>
      <c r="BEX36" s="611"/>
      <c r="BEY36" s="611"/>
      <c r="BEZ36" s="611"/>
      <c r="BFA36" s="611"/>
      <c r="BFB36" s="611"/>
      <c r="BFC36" s="611"/>
      <c r="BFD36" s="611"/>
      <c r="BFE36" s="611"/>
      <c r="BFF36" s="611"/>
      <c r="BFG36" s="611"/>
      <c r="BFH36" s="611"/>
      <c r="BFI36" s="611"/>
      <c r="BFJ36" s="611"/>
      <c r="BFK36" s="611"/>
      <c r="BFL36" s="611"/>
      <c r="BFM36" s="611"/>
      <c r="BFN36" s="611"/>
      <c r="BFO36" s="611"/>
      <c r="BFP36" s="611"/>
      <c r="BFQ36" s="611"/>
      <c r="BFR36" s="611"/>
      <c r="BFS36" s="611"/>
      <c r="BFT36" s="611"/>
      <c r="BFU36" s="611"/>
      <c r="BFV36" s="611"/>
      <c r="BFW36" s="611"/>
      <c r="BFX36" s="611"/>
      <c r="BFY36" s="611"/>
      <c r="BFZ36" s="611"/>
      <c r="BGA36" s="611"/>
      <c r="BGB36" s="611"/>
      <c r="BGC36" s="611"/>
      <c r="BGD36" s="611"/>
      <c r="BGE36" s="611"/>
      <c r="BGF36" s="611"/>
      <c r="BGG36" s="611"/>
      <c r="BGH36" s="611"/>
      <c r="BGI36" s="611"/>
      <c r="BGJ36" s="611"/>
      <c r="BGK36" s="611"/>
      <c r="BGL36" s="611"/>
      <c r="BGM36" s="611"/>
      <c r="BGN36" s="611"/>
      <c r="BGO36" s="611"/>
      <c r="BGP36" s="611"/>
      <c r="BGQ36" s="611"/>
      <c r="BGR36" s="611"/>
      <c r="BGS36" s="611"/>
      <c r="BGT36" s="611"/>
      <c r="BGU36" s="611"/>
      <c r="BGV36" s="611"/>
      <c r="BGW36" s="611"/>
      <c r="BGX36" s="611"/>
      <c r="BGY36" s="611"/>
      <c r="BGZ36" s="611"/>
      <c r="BHA36" s="611"/>
      <c r="BHB36" s="611"/>
      <c r="BHC36" s="611"/>
      <c r="BHD36" s="611"/>
      <c r="BHE36" s="611"/>
      <c r="BHF36" s="611"/>
      <c r="BHG36" s="611"/>
      <c r="BHH36" s="611"/>
      <c r="BHI36" s="611"/>
      <c r="BHJ36" s="611"/>
      <c r="BHK36" s="611"/>
      <c r="BHL36" s="611"/>
      <c r="BHM36" s="611"/>
      <c r="BHN36" s="611"/>
      <c r="BHO36" s="611"/>
      <c r="BHP36" s="611"/>
      <c r="BHQ36" s="611"/>
      <c r="BHR36" s="611"/>
      <c r="BHS36" s="611"/>
      <c r="BHT36" s="611"/>
      <c r="BHU36" s="611"/>
      <c r="BHV36" s="611"/>
      <c r="BHW36" s="611"/>
      <c r="BHX36" s="611"/>
      <c r="BHY36" s="611"/>
      <c r="BHZ36" s="611"/>
      <c r="BIA36" s="611"/>
      <c r="BIB36" s="611"/>
      <c r="BIC36" s="611"/>
      <c r="BID36" s="611"/>
      <c r="BIE36" s="611"/>
      <c r="BIF36" s="611"/>
      <c r="BIG36" s="611"/>
      <c r="BIH36" s="611"/>
      <c r="BII36" s="611"/>
      <c r="BIJ36" s="611"/>
      <c r="BIK36" s="611"/>
      <c r="BIL36" s="611"/>
      <c r="BIM36" s="611"/>
      <c r="BIN36" s="611"/>
      <c r="BIO36" s="611"/>
      <c r="BIP36" s="611"/>
      <c r="BIQ36" s="611"/>
      <c r="BIR36" s="611"/>
      <c r="BIS36" s="611"/>
      <c r="BIT36" s="611"/>
      <c r="BIU36" s="611"/>
      <c r="BIV36" s="611"/>
      <c r="BIW36" s="611"/>
      <c r="BIX36" s="611"/>
      <c r="BIY36" s="611"/>
      <c r="BIZ36" s="611"/>
      <c r="BJA36" s="611"/>
      <c r="BJB36" s="611"/>
      <c r="BJC36" s="611"/>
      <c r="BJD36" s="611"/>
      <c r="BJE36" s="611"/>
      <c r="BJF36" s="611"/>
      <c r="BJG36" s="611"/>
      <c r="BJH36" s="611"/>
      <c r="BJI36" s="611"/>
      <c r="BJJ36" s="611"/>
      <c r="BJK36" s="611"/>
      <c r="BJL36" s="611"/>
      <c r="BJM36" s="611"/>
      <c r="BJN36" s="611"/>
      <c r="BJO36" s="611"/>
      <c r="BJP36" s="611"/>
      <c r="BJQ36" s="611"/>
      <c r="BJR36" s="611"/>
      <c r="BJS36" s="611"/>
      <c r="BJT36" s="611"/>
      <c r="BJU36" s="611"/>
      <c r="BJV36" s="611"/>
      <c r="BJW36" s="611"/>
      <c r="BJX36" s="611"/>
      <c r="BJY36" s="611"/>
      <c r="BJZ36" s="611"/>
      <c r="BKA36" s="611"/>
      <c r="BKB36" s="611"/>
      <c r="BKC36" s="611"/>
      <c r="BKD36" s="611"/>
      <c r="BKE36" s="611"/>
      <c r="BKF36" s="611"/>
      <c r="BKG36" s="611"/>
      <c r="BKH36" s="611"/>
      <c r="BKI36" s="611"/>
      <c r="BKJ36" s="611"/>
      <c r="BKK36" s="611"/>
      <c r="BKL36" s="611"/>
      <c r="BKM36" s="611"/>
      <c r="BKN36" s="611"/>
      <c r="BKO36" s="611"/>
      <c r="BKP36" s="611"/>
      <c r="BKQ36" s="611"/>
      <c r="BKR36" s="611"/>
      <c r="BKS36" s="611"/>
      <c r="BKT36" s="611"/>
      <c r="BKU36" s="611"/>
      <c r="BKV36" s="611"/>
      <c r="BKW36" s="611"/>
      <c r="BKX36" s="611"/>
      <c r="BKY36" s="611"/>
      <c r="BKZ36" s="611"/>
      <c r="BLA36" s="611"/>
      <c r="BLB36" s="611"/>
      <c r="BLC36" s="611"/>
      <c r="BLD36" s="611"/>
      <c r="BLE36" s="611"/>
      <c r="BLF36" s="611"/>
      <c r="BLG36" s="611"/>
      <c r="BLH36" s="611"/>
      <c r="BLI36" s="611"/>
      <c r="BLJ36" s="611"/>
      <c r="BLK36" s="611"/>
      <c r="BLL36" s="611"/>
      <c r="BLM36" s="611"/>
      <c r="BLN36" s="611"/>
      <c r="BLO36" s="611"/>
      <c r="BLP36" s="611"/>
      <c r="BLQ36" s="611"/>
      <c r="BLR36" s="611"/>
      <c r="BLS36" s="611"/>
      <c r="BLT36" s="611"/>
      <c r="BLU36" s="611"/>
      <c r="BLV36" s="611"/>
      <c r="BLW36" s="611"/>
      <c r="BLX36" s="611"/>
      <c r="BLY36" s="611"/>
      <c r="BLZ36" s="611"/>
      <c r="BMA36" s="611"/>
      <c r="BMB36" s="611"/>
      <c r="BMC36" s="611"/>
      <c r="BMD36" s="611"/>
      <c r="BME36" s="611"/>
      <c r="BMF36" s="611"/>
      <c r="BMG36" s="611"/>
      <c r="BMH36" s="611"/>
      <c r="BMI36" s="611"/>
      <c r="BMJ36" s="611"/>
      <c r="BMK36" s="611"/>
      <c r="BML36" s="611"/>
      <c r="BMM36" s="611"/>
      <c r="BMN36" s="611"/>
      <c r="BMO36" s="611"/>
      <c r="BMP36" s="611"/>
      <c r="BMQ36" s="611"/>
      <c r="BMR36" s="611"/>
      <c r="BMS36" s="611"/>
      <c r="BMT36" s="611"/>
      <c r="BMU36" s="611"/>
      <c r="BMV36" s="611"/>
      <c r="BMW36" s="611"/>
      <c r="BMX36" s="611"/>
      <c r="BMY36" s="611"/>
      <c r="BMZ36" s="611"/>
      <c r="BNA36" s="611"/>
      <c r="BNB36" s="611"/>
      <c r="BNC36" s="611"/>
      <c r="BND36" s="611"/>
      <c r="BNE36" s="611"/>
      <c r="BNF36" s="611"/>
      <c r="BNG36" s="611"/>
      <c r="BNH36" s="611"/>
      <c r="BNI36" s="611"/>
      <c r="BNJ36" s="611"/>
      <c r="BNK36" s="611"/>
      <c r="BNL36" s="611"/>
      <c r="BNM36" s="611"/>
      <c r="BNN36" s="611"/>
      <c r="BNO36" s="611"/>
      <c r="BNP36" s="611"/>
      <c r="BNQ36" s="611"/>
      <c r="BNR36" s="611"/>
      <c r="BNS36" s="611"/>
      <c r="BNT36" s="611"/>
      <c r="BNU36" s="611"/>
      <c r="BNV36" s="611"/>
      <c r="BNW36" s="611"/>
      <c r="BNX36" s="611"/>
      <c r="BNY36" s="611"/>
      <c r="BNZ36" s="611"/>
      <c r="BOA36" s="611"/>
      <c r="BOB36" s="611"/>
      <c r="BOC36" s="611"/>
      <c r="BOD36" s="611"/>
      <c r="BOE36" s="611"/>
      <c r="BOF36" s="611"/>
      <c r="BOG36" s="611"/>
      <c r="BOH36" s="611"/>
      <c r="BOI36" s="611"/>
      <c r="BOJ36" s="611"/>
      <c r="BOK36" s="611"/>
      <c r="BOL36" s="611"/>
      <c r="BOM36" s="611"/>
      <c r="BON36" s="611"/>
      <c r="BOO36" s="611"/>
      <c r="BOP36" s="611"/>
      <c r="BOQ36" s="611"/>
      <c r="BOR36" s="611"/>
      <c r="BOS36" s="611"/>
      <c r="BOT36" s="611"/>
      <c r="BOU36" s="611"/>
      <c r="BOV36" s="611"/>
      <c r="BOW36" s="611"/>
      <c r="BOX36" s="611"/>
      <c r="BOY36" s="611"/>
      <c r="BOZ36" s="611"/>
      <c r="BPA36" s="611"/>
      <c r="BPB36" s="611"/>
      <c r="BPC36" s="611"/>
      <c r="BPD36" s="611"/>
      <c r="BPE36" s="611"/>
      <c r="BPF36" s="611"/>
      <c r="BPG36" s="611"/>
      <c r="BPH36" s="611"/>
      <c r="BPI36" s="611"/>
      <c r="BPJ36" s="611"/>
      <c r="BPK36" s="611"/>
      <c r="BPL36" s="611"/>
      <c r="BPM36" s="611"/>
      <c r="BPN36" s="611"/>
      <c r="BPO36" s="611"/>
      <c r="BPP36" s="611"/>
      <c r="BPQ36" s="611"/>
      <c r="BPR36" s="611"/>
      <c r="BPS36" s="611"/>
      <c r="BPT36" s="611"/>
      <c r="BPU36" s="611"/>
      <c r="BPV36" s="611"/>
      <c r="BPW36" s="611"/>
      <c r="BPX36" s="611"/>
      <c r="BPY36" s="611"/>
      <c r="BPZ36" s="611"/>
      <c r="BQA36" s="611"/>
      <c r="BQB36" s="611"/>
      <c r="BQC36" s="611"/>
      <c r="BQD36" s="611"/>
      <c r="BQE36" s="611"/>
      <c r="BQF36" s="611"/>
      <c r="BQG36" s="611"/>
      <c r="BQH36" s="611"/>
      <c r="BQI36" s="611"/>
      <c r="BQJ36" s="611"/>
      <c r="BQK36" s="611"/>
      <c r="BQL36" s="611"/>
      <c r="BQM36" s="611"/>
      <c r="BQN36" s="611"/>
      <c r="BQO36" s="611"/>
      <c r="BQP36" s="611"/>
      <c r="BQQ36" s="611"/>
      <c r="BQR36" s="611"/>
      <c r="BQS36" s="611"/>
      <c r="BQT36" s="611"/>
      <c r="BQU36" s="611"/>
      <c r="BQV36" s="611"/>
      <c r="BQW36" s="611"/>
      <c r="BQX36" s="611"/>
      <c r="BQY36" s="611"/>
      <c r="BQZ36" s="611"/>
      <c r="BRA36" s="611"/>
      <c r="BRB36" s="611"/>
      <c r="BRC36" s="611"/>
      <c r="BRD36" s="611"/>
      <c r="BRE36" s="611"/>
      <c r="BRF36" s="611"/>
      <c r="BRG36" s="611"/>
      <c r="BRH36" s="611"/>
      <c r="BRI36" s="611"/>
      <c r="BRJ36" s="611"/>
      <c r="BRK36" s="611"/>
      <c r="BRL36" s="611"/>
      <c r="BRM36" s="611"/>
      <c r="BRN36" s="611"/>
      <c r="BRO36" s="611"/>
      <c r="BRP36" s="611"/>
      <c r="BRQ36" s="611"/>
      <c r="BRR36" s="611"/>
      <c r="BRS36" s="611"/>
      <c r="BRT36" s="611"/>
      <c r="BRU36" s="611"/>
      <c r="BRV36" s="611"/>
      <c r="BRW36" s="611"/>
      <c r="BRX36" s="611"/>
      <c r="BRY36" s="611"/>
      <c r="BRZ36" s="611"/>
      <c r="BSA36" s="611"/>
      <c r="BSB36" s="611"/>
      <c r="BSC36" s="611"/>
      <c r="BSD36" s="611"/>
      <c r="BSE36" s="611"/>
      <c r="BSF36" s="611"/>
      <c r="BSG36" s="611"/>
      <c r="BSH36" s="611"/>
      <c r="BSI36" s="611"/>
      <c r="BSJ36" s="611"/>
      <c r="BSK36" s="611"/>
      <c r="BSL36" s="611"/>
      <c r="BSM36" s="611"/>
      <c r="BSN36" s="611"/>
      <c r="BSO36" s="611"/>
      <c r="BSP36" s="611"/>
      <c r="BSQ36" s="611"/>
      <c r="BSR36" s="611"/>
      <c r="BSS36" s="611"/>
      <c r="BST36" s="611"/>
      <c r="BSU36" s="611"/>
      <c r="BSV36" s="611"/>
      <c r="BSW36" s="611"/>
      <c r="BSX36" s="611"/>
      <c r="BSY36" s="611"/>
      <c r="BSZ36" s="611"/>
      <c r="BTA36" s="611"/>
      <c r="BTB36" s="611"/>
      <c r="BTC36" s="611"/>
      <c r="BTD36" s="611"/>
      <c r="BTE36" s="611"/>
      <c r="BTF36" s="611"/>
      <c r="BTG36" s="611"/>
      <c r="BTH36" s="611"/>
      <c r="BTI36" s="611"/>
      <c r="BTJ36" s="611"/>
      <c r="BTK36" s="611"/>
      <c r="BTL36" s="611"/>
      <c r="BTM36" s="611"/>
      <c r="BTN36" s="611"/>
      <c r="BTO36" s="611"/>
      <c r="BTP36" s="611"/>
      <c r="BTQ36" s="611"/>
      <c r="BTR36" s="611"/>
      <c r="BTS36" s="611"/>
      <c r="BTT36" s="611"/>
      <c r="BTU36" s="611"/>
      <c r="BTV36" s="611"/>
      <c r="BTW36" s="611"/>
      <c r="BTX36" s="611"/>
      <c r="BTY36" s="611"/>
      <c r="BTZ36" s="611"/>
      <c r="BUA36" s="611"/>
      <c r="BUB36" s="611"/>
      <c r="BUC36" s="611"/>
      <c r="BUD36" s="611"/>
      <c r="BUE36" s="611"/>
      <c r="BUF36" s="611"/>
      <c r="BUG36" s="611"/>
      <c r="BUH36" s="611"/>
      <c r="BUI36" s="611"/>
      <c r="BUJ36" s="611"/>
      <c r="BUK36" s="611"/>
      <c r="BUL36" s="611"/>
      <c r="BUM36" s="611"/>
      <c r="BUN36" s="611"/>
      <c r="BUO36" s="611"/>
      <c r="BUP36" s="611"/>
      <c r="BUQ36" s="611"/>
      <c r="BUR36" s="611"/>
      <c r="BUS36" s="611"/>
      <c r="BUT36" s="611"/>
      <c r="BUU36" s="611"/>
      <c r="BUV36" s="611"/>
      <c r="BUW36" s="611"/>
      <c r="BUX36" s="611"/>
      <c r="BUY36" s="611"/>
      <c r="BUZ36" s="611"/>
      <c r="BVA36" s="611"/>
      <c r="BVB36" s="611"/>
      <c r="BVC36" s="611"/>
      <c r="BVD36" s="611"/>
      <c r="BVE36" s="611"/>
      <c r="BVF36" s="611"/>
      <c r="BVG36" s="611"/>
      <c r="BVH36" s="611"/>
      <c r="BVI36" s="611"/>
      <c r="BVJ36" s="611"/>
      <c r="BVK36" s="611"/>
      <c r="BVL36" s="611"/>
      <c r="BVM36" s="611"/>
      <c r="BVN36" s="611"/>
      <c r="BVO36" s="611"/>
      <c r="BVP36" s="611"/>
      <c r="BVQ36" s="611"/>
      <c r="BVR36" s="611"/>
      <c r="BVS36" s="611"/>
      <c r="BVT36" s="611"/>
      <c r="BVU36" s="611"/>
      <c r="BVV36" s="611"/>
      <c r="BVW36" s="611"/>
      <c r="BVX36" s="611"/>
      <c r="BVY36" s="611"/>
      <c r="BVZ36" s="611"/>
      <c r="BWA36" s="611"/>
      <c r="BWB36" s="611"/>
      <c r="BWC36" s="611"/>
      <c r="BWD36" s="611"/>
      <c r="BWE36" s="611"/>
      <c r="BWF36" s="611"/>
      <c r="BWG36" s="611"/>
      <c r="BWH36" s="611"/>
      <c r="BWI36" s="611"/>
      <c r="BWJ36" s="611"/>
      <c r="BWK36" s="611"/>
      <c r="BWL36" s="611"/>
      <c r="BWM36" s="611"/>
      <c r="BWN36" s="611"/>
      <c r="BWO36" s="611"/>
      <c r="BWP36" s="611"/>
      <c r="BWQ36" s="611"/>
      <c r="BWR36" s="611"/>
      <c r="BWS36" s="611"/>
      <c r="BWT36" s="611"/>
      <c r="BWU36" s="611"/>
      <c r="BWV36" s="611"/>
      <c r="BWW36" s="611"/>
      <c r="BWX36" s="611"/>
      <c r="BWY36" s="611"/>
      <c r="BWZ36" s="611"/>
      <c r="BXA36" s="611"/>
      <c r="BXB36" s="611"/>
      <c r="BXC36" s="611"/>
      <c r="BXD36" s="611"/>
      <c r="BXE36" s="611"/>
      <c r="BXF36" s="611"/>
      <c r="BXG36" s="611"/>
      <c r="BXH36" s="611"/>
      <c r="BXI36" s="611"/>
      <c r="BXJ36" s="611"/>
      <c r="BXK36" s="611"/>
      <c r="BXL36" s="611"/>
      <c r="BXM36" s="611"/>
      <c r="BXN36" s="611"/>
      <c r="BXO36" s="611"/>
      <c r="BXP36" s="611"/>
      <c r="BXQ36" s="611"/>
      <c r="BXR36" s="611"/>
      <c r="BXS36" s="611"/>
      <c r="BXT36" s="611"/>
      <c r="BXU36" s="611"/>
      <c r="BXV36" s="611"/>
      <c r="BXW36" s="611"/>
      <c r="BXX36" s="611"/>
      <c r="BXY36" s="611"/>
      <c r="BXZ36" s="611"/>
      <c r="BYA36" s="611"/>
      <c r="BYB36" s="611"/>
      <c r="BYC36" s="611"/>
      <c r="BYD36" s="611"/>
      <c r="BYE36" s="611"/>
      <c r="BYF36" s="611"/>
      <c r="BYG36" s="611"/>
      <c r="BYH36" s="611"/>
      <c r="BYI36" s="611"/>
      <c r="BYJ36" s="611"/>
      <c r="BYK36" s="611"/>
      <c r="BYL36" s="611"/>
      <c r="BYM36" s="611"/>
      <c r="BYN36" s="611"/>
      <c r="BYO36" s="611"/>
      <c r="BYP36" s="611"/>
      <c r="BYQ36" s="611"/>
      <c r="BYR36" s="611"/>
      <c r="BYS36" s="611"/>
      <c r="BYT36" s="611"/>
      <c r="BYU36" s="611"/>
      <c r="BYV36" s="611"/>
      <c r="BYW36" s="611"/>
      <c r="BYX36" s="611"/>
      <c r="BYY36" s="611"/>
      <c r="BYZ36" s="611"/>
      <c r="BZA36" s="611"/>
      <c r="BZB36" s="611"/>
      <c r="BZC36" s="611"/>
      <c r="BZD36" s="611"/>
      <c r="BZE36" s="611"/>
      <c r="BZF36" s="611"/>
      <c r="BZG36" s="611"/>
      <c r="BZH36" s="611"/>
      <c r="BZI36" s="611"/>
      <c r="BZJ36" s="611"/>
      <c r="BZK36" s="611"/>
      <c r="BZL36" s="611"/>
      <c r="BZM36" s="611"/>
      <c r="BZN36" s="611"/>
      <c r="BZO36" s="611"/>
      <c r="BZP36" s="611"/>
      <c r="BZQ36" s="611"/>
      <c r="BZR36" s="611"/>
      <c r="BZS36" s="611"/>
      <c r="BZT36" s="611"/>
      <c r="BZU36" s="611"/>
      <c r="BZV36" s="611"/>
      <c r="BZW36" s="611"/>
      <c r="BZX36" s="611"/>
      <c r="BZY36" s="611"/>
      <c r="BZZ36" s="611"/>
      <c r="CAA36" s="611"/>
      <c r="CAB36" s="611"/>
      <c r="CAC36" s="611"/>
      <c r="CAD36" s="611"/>
      <c r="CAE36" s="611"/>
      <c r="CAF36" s="611"/>
      <c r="CAG36" s="611"/>
      <c r="CAH36" s="611"/>
      <c r="CAI36" s="611"/>
      <c r="CAJ36" s="611"/>
      <c r="CAK36" s="611"/>
      <c r="CAL36" s="611"/>
      <c r="CAM36" s="611"/>
      <c r="CAN36" s="611"/>
      <c r="CAO36" s="611"/>
      <c r="CAP36" s="611"/>
      <c r="CAQ36" s="611"/>
      <c r="CAR36" s="611"/>
      <c r="CAS36" s="611"/>
      <c r="CAT36" s="611"/>
      <c r="CAU36" s="611"/>
      <c r="CAV36" s="611"/>
      <c r="CAW36" s="611"/>
      <c r="CAX36" s="611"/>
      <c r="CAY36" s="611"/>
      <c r="CAZ36" s="611"/>
      <c r="CBA36" s="611"/>
      <c r="CBB36" s="611"/>
      <c r="CBC36" s="611"/>
      <c r="CBD36" s="611"/>
      <c r="CBE36" s="611"/>
      <c r="CBF36" s="611"/>
      <c r="CBG36" s="611"/>
      <c r="CBH36" s="611"/>
      <c r="CBI36" s="611"/>
      <c r="CBJ36" s="611"/>
      <c r="CBK36" s="611"/>
      <c r="CBL36" s="611"/>
      <c r="CBM36" s="611"/>
      <c r="CBN36" s="611"/>
      <c r="CBO36" s="611"/>
      <c r="CBP36" s="611"/>
      <c r="CBQ36" s="611"/>
      <c r="CBR36" s="611"/>
      <c r="CBS36" s="611"/>
      <c r="CBT36" s="611"/>
      <c r="CBU36" s="611"/>
      <c r="CBV36" s="611"/>
      <c r="CBW36" s="611"/>
      <c r="CBX36" s="611"/>
      <c r="CBY36" s="611"/>
      <c r="CBZ36" s="611"/>
      <c r="CCA36" s="611"/>
      <c r="CCB36" s="611"/>
      <c r="CCC36" s="611"/>
      <c r="CCD36" s="611"/>
      <c r="CCE36" s="611"/>
      <c r="CCF36" s="611"/>
      <c r="CCG36" s="611"/>
      <c r="CCH36" s="611"/>
      <c r="CCI36" s="611"/>
      <c r="CCJ36" s="611"/>
      <c r="CCK36" s="611"/>
      <c r="CCL36" s="611"/>
      <c r="CCM36" s="611"/>
      <c r="CCN36" s="611"/>
      <c r="CCO36" s="611"/>
      <c r="CCP36" s="611"/>
      <c r="CCQ36" s="611"/>
      <c r="CCR36" s="611"/>
      <c r="CCS36" s="611"/>
      <c r="CCT36" s="611"/>
      <c r="CCU36" s="611"/>
      <c r="CCV36" s="611"/>
      <c r="CCW36" s="611"/>
      <c r="CCX36" s="611"/>
      <c r="CCY36" s="611"/>
      <c r="CCZ36" s="611"/>
      <c r="CDA36" s="611"/>
      <c r="CDB36" s="611"/>
      <c r="CDC36" s="611"/>
      <c r="CDD36" s="611"/>
      <c r="CDE36" s="611"/>
      <c r="CDF36" s="611"/>
      <c r="CDG36" s="611"/>
      <c r="CDH36" s="611"/>
      <c r="CDI36" s="611"/>
      <c r="CDJ36" s="611"/>
      <c r="CDK36" s="611"/>
      <c r="CDL36" s="611"/>
      <c r="CDM36" s="611"/>
      <c r="CDN36" s="611"/>
      <c r="CDO36" s="611"/>
      <c r="CDP36" s="611"/>
      <c r="CDQ36" s="611"/>
      <c r="CDR36" s="611"/>
      <c r="CDS36" s="611"/>
      <c r="CDT36" s="611"/>
      <c r="CDU36" s="611"/>
      <c r="CDV36" s="611"/>
      <c r="CDW36" s="611"/>
      <c r="CDX36" s="611"/>
      <c r="CDY36" s="611"/>
      <c r="CDZ36" s="611"/>
      <c r="CEA36" s="611"/>
      <c r="CEB36" s="611"/>
      <c r="CEC36" s="611"/>
      <c r="CED36" s="611"/>
      <c r="CEE36" s="611"/>
      <c r="CEF36" s="611"/>
      <c r="CEG36" s="611"/>
      <c r="CEH36" s="611"/>
      <c r="CEI36" s="611"/>
      <c r="CEJ36" s="611"/>
      <c r="CEK36" s="611"/>
      <c r="CEL36" s="611"/>
      <c r="CEM36" s="611"/>
      <c r="CEN36" s="611"/>
      <c r="CEO36" s="611"/>
      <c r="CEP36" s="611"/>
      <c r="CEQ36" s="611"/>
      <c r="CER36" s="611"/>
      <c r="CES36" s="611"/>
      <c r="CET36" s="611"/>
      <c r="CEU36" s="611"/>
      <c r="CEV36" s="611"/>
      <c r="CEW36" s="611"/>
      <c r="CEX36" s="611"/>
      <c r="CEY36" s="611"/>
      <c r="CEZ36" s="611"/>
      <c r="CFA36" s="611"/>
      <c r="CFB36" s="611"/>
      <c r="CFC36" s="611"/>
      <c r="CFD36" s="611"/>
      <c r="CFE36" s="611"/>
      <c r="CFF36" s="611"/>
      <c r="CFG36" s="611"/>
      <c r="CFH36" s="611"/>
      <c r="CFI36" s="611"/>
      <c r="CFJ36" s="611"/>
      <c r="CFK36" s="611"/>
      <c r="CFL36" s="611"/>
      <c r="CFM36" s="611"/>
      <c r="CFN36" s="611"/>
      <c r="CFO36" s="611"/>
      <c r="CFP36" s="611"/>
      <c r="CFQ36" s="611"/>
      <c r="CFR36" s="611"/>
      <c r="CFS36" s="611"/>
      <c r="CFT36" s="611"/>
      <c r="CFU36" s="611"/>
      <c r="CFV36" s="611"/>
      <c r="CFW36" s="611"/>
      <c r="CFX36" s="611"/>
      <c r="CFY36" s="611"/>
      <c r="CFZ36" s="611"/>
      <c r="CGA36" s="611"/>
      <c r="CGB36" s="611"/>
      <c r="CGC36" s="611"/>
      <c r="CGD36" s="611"/>
      <c r="CGE36" s="611"/>
      <c r="CGF36" s="611"/>
      <c r="CGG36" s="611"/>
      <c r="CGH36" s="611"/>
      <c r="CGI36" s="611"/>
      <c r="CGJ36" s="611"/>
      <c r="CGK36" s="611"/>
      <c r="CGL36" s="611"/>
      <c r="CGM36" s="611"/>
      <c r="CGN36" s="611"/>
      <c r="CGO36" s="611"/>
      <c r="CGP36" s="611"/>
      <c r="CGQ36" s="611"/>
      <c r="CGR36" s="611"/>
      <c r="CGS36" s="611"/>
      <c r="CGT36" s="611"/>
      <c r="CGU36" s="611"/>
      <c r="CGV36" s="611"/>
      <c r="CGW36" s="611"/>
      <c r="CGX36" s="611"/>
      <c r="CGY36" s="611"/>
      <c r="CGZ36" s="611"/>
      <c r="CHA36" s="611"/>
      <c r="CHB36" s="611"/>
      <c r="CHC36" s="611"/>
      <c r="CHD36" s="611"/>
      <c r="CHE36" s="611"/>
      <c r="CHF36" s="611"/>
      <c r="CHG36" s="611"/>
      <c r="CHH36" s="611"/>
      <c r="CHI36" s="611"/>
      <c r="CHJ36" s="611"/>
      <c r="CHK36" s="611"/>
      <c r="CHL36" s="611"/>
      <c r="CHM36" s="611"/>
      <c r="CHN36" s="611"/>
      <c r="CHO36" s="611"/>
      <c r="CHP36" s="611"/>
      <c r="CHQ36" s="611"/>
      <c r="CHR36" s="611"/>
      <c r="CHS36" s="611"/>
      <c r="CHT36" s="611"/>
      <c r="CHU36" s="611"/>
      <c r="CHV36" s="611"/>
      <c r="CHW36" s="611"/>
      <c r="CHX36" s="611"/>
      <c r="CHY36" s="611"/>
      <c r="CHZ36" s="611"/>
      <c r="CIA36" s="611"/>
      <c r="CIB36" s="611"/>
      <c r="CIC36" s="611"/>
      <c r="CID36" s="611"/>
      <c r="CIE36" s="611"/>
      <c r="CIF36" s="611"/>
      <c r="CIG36" s="611"/>
      <c r="CIH36" s="611"/>
      <c r="CII36" s="611"/>
      <c r="CIJ36" s="611"/>
      <c r="CIK36" s="611"/>
      <c r="CIL36" s="611"/>
      <c r="CIM36" s="611"/>
      <c r="CIN36" s="611"/>
      <c r="CIO36" s="611"/>
      <c r="CIP36" s="611"/>
      <c r="CIQ36" s="611"/>
      <c r="CIR36" s="611"/>
      <c r="CIS36" s="611"/>
      <c r="CIT36" s="611"/>
      <c r="CIU36" s="611"/>
      <c r="CIV36" s="611"/>
      <c r="CIW36" s="611"/>
      <c r="CIX36" s="611"/>
      <c r="CIY36" s="611"/>
      <c r="CIZ36" s="611"/>
      <c r="CJA36" s="611"/>
      <c r="CJB36" s="611"/>
      <c r="CJC36" s="611"/>
      <c r="CJD36" s="611"/>
      <c r="CJE36" s="611"/>
      <c r="CJF36" s="611"/>
      <c r="CJG36" s="611"/>
      <c r="CJH36" s="611"/>
      <c r="CJI36" s="611"/>
      <c r="CJJ36" s="611"/>
      <c r="CJK36" s="611"/>
      <c r="CJL36" s="611"/>
      <c r="CJM36" s="611"/>
      <c r="CJN36" s="611"/>
      <c r="CJO36" s="611"/>
      <c r="CJP36" s="611"/>
      <c r="CJQ36" s="611"/>
      <c r="CJR36" s="611"/>
      <c r="CJS36" s="611"/>
      <c r="CJT36" s="611"/>
      <c r="CJU36" s="611"/>
      <c r="CJV36" s="611"/>
      <c r="CJW36" s="611"/>
      <c r="CJX36" s="611"/>
      <c r="CJY36" s="611"/>
      <c r="CJZ36" s="611"/>
      <c r="CKA36" s="611"/>
      <c r="CKB36" s="611"/>
      <c r="CKC36" s="611"/>
      <c r="CKD36" s="611"/>
      <c r="CKE36" s="611"/>
      <c r="CKF36" s="611"/>
      <c r="CKG36" s="611"/>
      <c r="CKH36" s="611"/>
      <c r="CKI36" s="611"/>
      <c r="CKJ36" s="611"/>
      <c r="CKK36" s="611"/>
      <c r="CKL36" s="611"/>
      <c r="CKM36" s="611"/>
      <c r="CKN36" s="611"/>
      <c r="CKO36" s="611"/>
      <c r="CKP36" s="611"/>
      <c r="CKQ36" s="611"/>
      <c r="CKR36" s="611"/>
      <c r="CKS36" s="611"/>
      <c r="CKT36" s="611"/>
      <c r="CKU36" s="611"/>
      <c r="CKV36" s="611"/>
      <c r="CKW36" s="611"/>
      <c r="CKX36" s="611"/>
      <c r="CKY36" s="611"/>
      <c r="CKZ36" s="611"/>
      <c r="CLA36" s="611"/>
      <c r="CLB36" s="611"/>
      <c r="CLC36" s="611"/>
      <c r="CLD36" s="611"/>
      <c r="CLE36" s="611"/>
      <c r="CLF36" s="611"/>
      <c r="CLG36" s="611"/>
      <c r="CLH36" s="611"/>
      <c r="CLI36" s="611"/>
      <c r="CLJ36" s="611"/>
      <c r="CLK36" s="611"/>
      <c r="CLL36" s="611"/>
      <c r="CLM36" s="611"/>
      <c r="CLN36" s="611"/>
      <c r="CLO36" s="611"/>
      <c r="CLP36" s="611"/>
      <c r="CLQ36" s="611"/>
      <c r="CLR36" s="611"/>
      <c r="CLS36" s="611"/>
      <c r="CLT36" s="611"/>
      <c r="CLU36" s="611"/>
      <c r="CLV36" s="611"/>
      <c r="CLW36" s="611"/>
      <c r="CLX36" s="611"/>
      <c r="CLY36" s="611"/>
      <c r="CLZ36" s="611"/>
      <c r="CMA36" s="611"/>
      <c r="CMB36" s="611"/>
      <c r="CMC36" s="611"/>
      <c r="CMD36" s="611"/>
      <c r="CME36" s="611"/>
      <c r="CMF36" s="611"/>
      <c r="CMG36" s="611"/>
      <c r="CMH36" s="611"/>
      <c r="CMI36" s="611"/>
      <c r="CMJ36" s="611"/>
      <c r="CMK36" s="611"/>
      <c r="CML36" s="611"/>
      <c r="CMM36" s="611"/>
      <c r="CMN36" s="611"/>
      <c r="CMO36" s="611"/>
      <c r="CMP36" s="611"/>
      <c r="CMQ36" s="611"/>
      <c r="CMR36" s="611"/>
      <c r="CMS36" s="611"/>
      <c r="CMT36" s="611"/>
      <c r="CMU36" s="611"/>
      <c r="CMV36" s="611"/>
      <c r="CMW36" s="611"/>
      <c r="CMX36" s="611"/>
      <c r="CMY36" s="611"/>
      <c r="CMZ36" s="611"/>
      <c r="CNA36" s="611"/>
      <c r="CNB36" s="611"/>
      <c r="CNC36" s="611"/>
      <c r="CND36" s="611"/>
      <c r="CNE36" s="611"/>
      <c r="CNF36" s="611"/>
      <c r="CNG36" s="611"/>
      <c r="CNH36" s="611"/>
      <c r="CNI36" s="611"/>
      <c r="CNJ36" s="611"/>
      <c r="CNK36" s="611"/>
      <c r="CNL36" s="611"/>
      <c r="CNM36" s="611"/>
      <c r="CNN36" s="611"/>
      <c r="CNO36" s="611"/>
      <c r="CNP36" s="611"/>
      <c r="CNQ36" s="611"/>
      <c r="CNR36" s="611"/>
      <c r="CNS36" s="611"/>
      <c r="CNT36" s="611"/>
      <c r="CNU36" s="611"/>
      <c r="CNV36" s="611"/>
      <c r="CNW36" s="611"/>
      <c r="CNX36" s="611"/>
      <c r="CNY36" s="611"/>
      <c r="CNZ36" s="611"/>
      <c r="COA36" s="611"/>
      <c r="COB36" s="611"/>
      <c r="COC36" s="611"/>
      <c r="COD36" s="611"/>
      <c r="COE36" s="611"/>
      <c r="COF36" s="611"/>
      <c r="COG36" s="611"/>
      <c r="COH36" s="611"/>
      <c r="COI36" s="611"/>
      <c r="COJ36" s="611"/>
      <c r="COK36" s="611"/>
      <c r="COL36" s="611"/>
      <c r="COM36" s="611"/>
      <c r="CON36" s="611"/>
      <c r="COO36" s="611"/>
      <c r="COP36" s="611"/>
      <c r="COQ36" s="611"/>
      <c r="COR36" s="611"/>
      <c r="COS36" s="611"/>
      <c r="COT36" s="611"/>
      <c r="COU36" s="611"/>
      <c r="COV36" s="611"/>
      <c r="COW36" s="611"/>
      <c r="COX36" s="611"/>
      <c r="COY36" s="611"/>
      <c r="COZ36" s="611"/>
      <c r="CPA36" s="611"/>
      <c r="CPB36" s="611"/>
      <c r="CPC36" s="611"/>
      <c r="CPD36" s="611"/>
      <c r="CPE36" s="611"/>
      <c r="CPF36" s="611"/>
      <c r="CPG36" s="611"/>
      <c r="CPH36" s="611"/>
      <c r="CPI36" s="611"/>
      <c r="CPJ36" s="611"/>
      <c r="CPK36" s="611"/>
      <c r="CPL36" s="611"/>
      <c r="CPM36" s="611"/>
      <c r="CPN36" s="611"/>
      <c r="CPO36" s="611"/>
      <c r="CPP36" s="611"/>
      <c r="CPQ36" s="611"/>
      <c r="CPR36" s="611"/>
      <c r="CPS36" s="611"/>
      <c r="CPT36" s="611"/>
      <c r="CPU36" s="611"/>
      <c r="CPV36" s="611"/>
      <c r="CPW36" s="611"/>
      <c r="CPX36" s="611"/>
      <c r="CPY36" s="611"/>
      <c r="CPZ36" s="611"/>
      <c r="CQA36" s="611"/>
      <c r="CQB36" s="611"/>
      <c r="CQC36" s="611"/>
      <c r="CQD36" s="611"/>
      <c r="CQE36" s="611"/>
      <c r="CQF36" s="611"/>
      <c r="CQG36" s="611"/>
      <c r="CQH36" s="611"/>
      <c r="CQI36" s="611"/>
      <c r="CQJ36" s="611"/>
      <c r="CQK36" s="611"/>
      <c r="CQL36" s="611"/>
      <c r="CQM36" s="611"/>
      <c r="CQN36" s="611"/>
      <c r="CQO36" s="611"/>
      <c r="CQP36" s="611"/>
      <c r="CQQ36" s="611"/>
      <c r="CQR36" s="611"/>
      <c r="CQS36" s="611"/>
      <c r="CQT36" s="611"/>
      <c r="CQU36" s="611"/>
      <c r="CQV36" s="611"/>
      <c r="CQW36" s="611"/>
      <c r="CQX36" s="611"/>
      <c r="CQY36" s="611"/>
      <c r="CQZ36" s="611"/>
      <c r="CRA36" s="611"/>
      <c r="CRB36" s="611"/>
      <c r="CRC36" s="611"/>
      <c r="CRD36" s="611"/>
      <c r="CRE36" s="611"/>
      <c r="CRF36" s="611"/>
      <c r="CRG36" s="611"/>
      <c r="CRH36" s="611"/>
      <c r="CRI36" s="611"/>
      <c r="CRJ36" s="611"/>
      <c r="CRK36" s="611"/>
      <c r="CRL36" s="611"/>
      <c r="CRM36" s="611"/>
      <c r="CRN36" s="611"/>
      <c r="CRO36" s="611"/>
      <c r="CRP36" s="611"/>
      <c r="CRQ36" s="611"/>
      <c r="CRR36" s="611"/>
      <c r="CRS36" s="611"/>
      <c r="CRT36" s="611"/>
      <c r="CRU36" s="611"/>
      <c r="CRV36" s="611"/>
      <c r="CRW36" s="611"/>
      <c r="CRX36" s="611"/>
      <c r="CRY36" s="611"/>
      <c r="CRZ36" s="611"/>
      <c r="CSA36" s="611"/>
      <c r="CSB36" s="611"/>
      <c r="CSC36" s="611"/>
      <c r="CSD36" s="611"/>
      <c r="CSE36" s="611"/>
      <c r="CSF36" s="611"/>
      <c r="CSG36" s="611"/>
      <c r="CSH36" s="611"/>
      <c r="CSI36" s="611"/>
      <c r="CSJ36" s="611"/>
      <c r="CSK36" s="611"/>
      <c r="CSL36" s="611"/>
      <c r="CSM36" s="611"/>
      <c r="CSN36" s="611"/>
      <c r="CSO36" s="611"/>
      <c r="CSP36" s="611"/>
      <c r="CSQ36" s="611"/>
      <c r="CSR36" s="611"/>
      <c r="CSS36" s="611"/>
      <c r="CST36" s="611"/>
      <c r="CSU36" s="611"/>
      <c r="CSV36" s="611"/>
      <c r="CSW36" s="611"/>
      <c r="CSX36" s="611"/>
      <c r="CSY36" s="611"/>
      <c r="CSZ36" s="611"/>
      <c r="CTA36" s="611"/>
      <c r="CTB36" s="611"/>
      <c r="CTC36" s="611"/>
      <c r="CTD36" s="611"/>
      <c r="CTE36" s="611"/>
      <c r="CTF36" s="611"/>
      <c r="CTG36" s="611"/>
      <c r="CTH36" s="611"/>
      <c r="CTI36" s="611"/>
      <c r="CTJ36" s="611"/>
      <c r="CTK36" s="611"/>
      <c r="CTL36" s="611"/>
      <c r="CTM36" s="611"/>
      <c r="CTN36" s="611"/>
      <c r="CTO36" s="611"/>
      <c r="CTP36" s="611"/>
      <c r="CTQ36" s="611"/>
      <c r="CTR36" s="611"/>
      <c r="CTS36" s="611"/>
      <c r="CTT36" s="611"/>
      <c r="CTU36" s="611"/>
      <c r="CTV36" s="611"/>
      <c r="CTW36" s="611"/>
      <c r="CTX36" s="611"/>
      <c r="CTY36" s="611"/>
      <c r="CTZ36" s="611"/>
      <c r="CUA36" s="611"/>
      <c r="CUB36" s="611"/>
      <c r="CUC36" s="611"/>
      <c r="CUD36" s="611"/>
      <c r="CUE36" s="611"/>
      <c r="CUF36" s="611"/>
      <c r="CUG36" s="611"/>
      <c r="CUH36" s="611"/>
      <c r="CUI36" s="611"/>
      <c r="CUJ36" s="611"/>
      <c r="CUK36" s="611"/>
      <c r="CUL36" s="611"/>
      <c r="CUM36" s="611"/>
      <c r="CUN36" s="611"/>
      <c r="CUO36" s="611"/>
      <c r="CUP36" s="611"/>
      <c r="CUQ36" s="611"/>
      <c r="CUR36" s="611"/>
      <c r="CUS36" s="611"/>
      <c r="CUT36" s="611"/>
      <c r="CUU36" s="611"/>
      <c r="CUV36" s="611"/>
      <c r="CUW36" s="611"/>
      <c r="CUX36" s="611"/>
      <c r="CUY36" s="611"/>
      <c r="CUZ36" s="611"/>
      <c r="CVA36" s="611"/>
      <c r="CVB36" s="611"/>
      <c r="CVC36" s="611"/>
      <c r="CVD36" s="611"/>
      <c r="CVE36" s="611"/>
      <c r="CVF36" s="611"/>
      <c r="CVG36" s="611"/>
      <c r="CVH36" s="611"/>
      <c r="CVI36" s="611"/>
      <c r="CVJ36" s="611"/>
      <c r="CVK36" s="611"/>
      <c r="CVL36" s="611"/>
      <c r="CVM36" s="611"/>
      <c r="CVN36" s="611"/>
      <c r="CVO36" s="611"/>
      <c r="CVP36" s="611"/>
      <c r="CVQ36" s="611"/>
      <c r="CVR36" s="611"/>
      <c r="CVS36" s="611"/>
      <c r="CVT36" s="611"/>
      <c r="CVU36" s="611"/>
      <c r="CVV36" s="611"/>
      <c r="CVW36" s="611"/>
      <c r="CVX36" s="611"/>
      <c r="CVY36" s="611"/>
      <c r="CVZ36" s="611"/>
      <c r="CWA36" s="611"/>
      <c r="CWB36" s="611"/>
      <c r="CWC36" s="611"/>
      <c r="CWD36" s="611"/>
      <c r="CWE36" s="611"/>
      <c r="CWF36" s="611"/>
      <c r="CWG36" s="611"/>
      <c r="CWH36" s="611"/>
      <c r="CWI36" s="611"/>
      <c r="CWJ36" s="611"/>
      <c r="CWK36" s="611"/>
      <c r="CWL36" s="611"/>
      <c r="CWM36" s="611"/>
      <c r="CWN36" s="611"/>
      <c r="CWO36" s="611"/>
      <c r="CWP36" s="611"/>
      <c r="CWQ36" s="611"/>
      <c r="CWR36" s="611"/>
      <c r="CWS36" s="611"/>
      <c r="CWT36" s="611"/>
      <c r="CWU36" s="611"/>
      <c r="CWV36" s="611"/>
      <c r="CWW36" s="611"/>
      <c r="CWX36" s="611"/>
      <c r="CWY36" s="611"/>
      <c r="CWZ36" s="611"/>
      <c r="CXA36" s="611"/>
      <c r="CXB36" s="611"/>
      <c r="CXC36" s="611"/>
      <c r="CXD36" s="611"/>
      <c r="CXE36" s="611"/>
      <c r="CXF36" s="611"/>
      <c r="CXG36" s="611"/>
      <c r="CXH36" s="611"/>
      <c r="CXI36" s="611"/>
      <c r="CXJ36" s="611"/>
      <c r="CXK36" s="611"/>
      <c r="CXL36" s="611"/>
      <c r="CXM36" s="611"/>
      <c r="CXN36" s="611"/>
      <c r="CXO36" s="611"/>
      <c r="CXP36" s="611"/>
      <c r="CXQ36" s="611"/>
      <c r="CXR36" s="611"/>
      <c r="CXS36" s="611"/>
      <c r="CXT36" s="611"/>
      <c r="CXU36" s="611"/>
      <c r="CXV36" s="611"/>
      <c r="CXW36" s="611"/>
      <c r="CXX36" s="611"/>
      <c r="CXY36" s="611"/>
      <c r="CXZ36" s="611"/>
      <c r="CYA36" s="611"/>
      <c r="CYB36" s="611"/>
      <c r="CYC36" s="611"/>
      <c r="CYD36" s="611"/>
      <c r="CYE36" s="611"/>
      <c r="CYF36" s="611"/>
      <c r="CYG36" s="611"/>
      <c r="CYH36" s="611"/>
      <c r="CYI36" s="611"/>
      <c r="CYJ36" s="611"/>
      <c r="CYK36" s="611"/>
      <c r="CYL36" s="611"/>
      <c r="CYM36" s="611"/>
      <c r="CYN36" s="611"/>
      <c r="CYO36" s="611"/>
      <c r="CYP36" s="611"/>
      <c r="CYQ36" s="611"/>
      <c r="CYR36" s="611"/>
      <c r="CYS36" s="611"/>
      <c r="CYT36" s="611"/>
      <c r="CYU36" s="611"/>
      <c r="CYV36" s="611"/>
      <c r="CYW36" s="611"/>
      <c r="CYX36" s="611"/>
      <c r="CYY36" s="611"/>
      <c r="CYZ36" s="611"/>
      <c r="CZA36" s="611"/>
      <c r="CZB36" s="611"/>
      <c r="CZC36" s="611"/>
      <c r="CZD36" s="611"/>
      <c r="CZE36" s="611"/>
      <c r="CZF36" s="611"/>
      <c r="CZG36" s="611"/>
      <c r="CZH36" s="611"/>
      <c r="CZI36" s="611"/>
      <c r="CZJ36" s="611"/>
      <c r="CZK36" s="611"/>
      <c r="CZL36" s="611"/>
      <c r="CZM36" s="611"/>
      <c r="CZN36" s="611"/>
      <c r="CZO36" s="611"/>
      <c r="CZP36" s="611"/>
      <c r="CZQ36" s="611"/>
      <c r="CZR36" s="611"/>
      <c r="CZS36" s="611"/>
      <c r="CZT36" s="611"/>
      <c r="CZU36" s="611"/>
      <c r="CZV36" s="611"/>
      <c r="CZW36" s="611"/>
      <c r="CZX36" s="611"/>
      <c r="CZY36" s="611"/>
      <c r="CZZ36" s="611"/>
      <c r="DAA36" s="611"/>
      <c r="DAB36" s="611"/>
      <c r="DAC36" s="611"/>
      <c r="DAD36" s="611"/>
      <c r="DAE36" s="611"/>
      <c r="DAF36" s="611"/>
      <c r="DAG36" s="611"/>
      <c r="DAH36" s="611"/>
      <c r="DAI36" s="611"/>
      <c r="DAJ36" s="611"/>
      <c r="DAK36" s="611"/>
      <c r="DAL36" s="611"/>
      <c r="DAM36" s="611"/>
      <c r="DAN36" s="611"/>
      <c r="DAO36" s="611"/>
      <c r="DAP36" s="611"/>
      <c r="DAQ36" s="611"/>
      <c r="DAR36" s="611"/>
      <c r="DAS36" s="611"/>
      <c r="DAT36" s="611"/>
      <c r="DAU36" s="611"/>
      <c r="DAV36" s="611"/>
      <c r="DAW36" s="611"/>
      <c r="DAX36" s="611"/>
      <c r="DAY36" s="611"/>
      <c r="DAZ36" s="611"/>
      <c r="DBA36" s="611"/>
      <c r="DBB36" s="611"/>
      <c r="DBC36" s="611"/>
      <c r="DBD36" s="611"/>
      <c r="DBE36" s="611"/>
      <c r="DBF36" s="611"/>
      <c r="DBG36" s="611"/>
      <c r="DBH36" s="611"/>
      <c r="DBI36" s="611"/>
      <c r="DBJ36" s="611"/>
      <c r="DBK36" s="611"/>
      <c r="DBL36" s="611"/>
      <c r="DBM36" s="611"/>
      <c r="DBN36" s="611"/>
      <c r="DBO36" s="611"/>
      <c r="DBP36" s="611"/>
      <c r="DBQ36" s="611"/>
      <c r="DBR36" s="611"/>
      <c r="DBS36" s="611"/>
      <c r="DBT36" s="611"/>
      <c r="DBU36" s="611"/>
      <c r="DBV36" s="611"/>
      <c r="DBW36" s="611"/>
      <c r="DBX36" s="611"/>
      <c r="DBY36" s="611"/>
      <c r="DBZ36" s="611"/>
      <c r="DCA36" s="611"/>
      <c r="DCB36" s="611"/>
      <c r="DCC36" s="611"/>
      <c r="DCD36" s="611"/>
      <c r="DCE36" s="611"/>
      <c r="DCF36" s="611"/>
      <c r="DCG36" s="611"/>
      <c r="DCH36" s="611"/>
      <c r="DCI36" s="611"/>
      <c r="DCJ36" s="611"/>
      <c r="DCK36" s="611"/>
      <c r="DCL36" s="611"/>
      <c r="DCM36" s="611"/>
      <c r="DCN36" s="611"/>
      <c r="DCO36" s="611"/>
      <c r="DCP36" s="611"/>
      <c r="DCQ36" s="611"/>
      <c r="DCR36" s="611"/>
      <c r="DCS36" s="611"/>
      <c r="DCT36" s="611"/>
      <c r="DCU36" s="611"/>
      <c r="DCV36" s="611"/>
      <c r="DCW36" s="611"/>
      <c r="DCX36" s="611"/>
      <c r="DCY36" s="611"/>
      <c r="DCZ36" s="611"/>
      <c r="DDA36" s="611"/>
      <c r="DDB36" s="611"/>
      <c r="DDC36" s="611"/>
      <c r="DDD36" s="611"/>
      <c r="DDE36" s="611"/>
      <c r="DDF36" s="611"/>
      <c r="DDG36" s="611"/>
      <c r="DDH36" s="611"/>
      <c r="DDI36" s="611"/>
      <c r="DDJ36" s="611"/>
      <c r="DDK36" s="611"/>
      <c r="DDL36" s="611"/>
      <c r="DDM36" s="611"/>
      <c r="DDN36" s="611"/>
      <c r="DDO36" s="611"/>
      <c r="DDP36" s="611"/>
      <c r="DDQ36" s="611"/>
      <c r="DDR36" s="611"/>
      <c r="DDS36" s="611"/>
      <c r="DDT36" s="611"/>
      <c r="DDU36" s="611"/>
      <c r="DDV36" s="611"/>
      <c r="DDW36" s="611"/>
      <c r="DDX36" s="611"/>
      <c r="DDY36" s="611"/>
      <c r="DDZ36" s="611"/>
      <c r="DEA36" s="611"/>
      <c r="DEB36" s="611"/>
      <c r="DEC36" s="611"/>
      <c r="DED36" s="611"/>
      <c r="DEE36" s="611"/>
      <c r="DEF36" s="611"/>
      <c r="DEG36" s="611"/>
      <c r="DEH36" s="611"/>
      <c r="DEI36" s="611"/>
      <c r="DEJ36" s="611"/>
      <c r="DEK36" s="611"/>
      <c r="DEL36" s="611"/>
      <c r="DEM36" s="611"/>
      <c r="DEN36" s="611"/>
      <c r="DEO36" s="611"/>
      <c r="DEP36" s="611"/>
      <c r="DEQ36" s="611"/>
      <c r="DER36" s="611"/>
      <c r="DES36" s="611"/>
      <c r="DET36" s="611"/>
      <c r="DEU36" s="611"/>
      <c r="DEV36" s="611"/>
      <c r="DEW36" s="611"/>
      <c r="DEX36" s="611"/>
      <c r="DEY36" s="611"/>
      <c r="DEZ36" s="611"/>
      <c r="DFA36" s="611"/>
      <c r="DFB36" s="611"/>
      <c r="DFC36" s="611"/>
      <c r="DFD36" s="611"/>
      <c r="DFE36" s="611"/>
      <c r="DFF36" s="611"/>
      <c r="DFG36" s="611"/>
      <c r="DFH36" s="611"/>
      <c r="DFI36" s="611"/>
      <c r="DFJ36" s="611"/>
      <c r="DFK36" s="611"/>
      <c r="DFL36" s="611"/>
      <c r="DFM36" s="611"/>
      <c r="DFN36" s="611"/>
      <c r="DFO36" s="611"/>
      <c r="DFP36" s="611"/>
      <c r="DFQ36" s="611"/>
      <c r="DFR36" s="611"/>
      <c r="DFS36" s="611"/>
      <c r="DFT36" s="611"/>
      <c r="DFU36" s="611"/>
      <c r="DFV36" s="611"/>
      <c r="DFW36" s="611"/>
      <c r="DFX36" s="611"/>
      <c r="DFY36" s="611"/>
      <c r="DFZ36" s="611"/>
      <c r="DGA36" s="611"/>
      <c r="DGB36" s="611"/>
      <c r="DGC36" s="611"/>
      <c r="DGD36" s="611"/>
      <c r="DGE36" s="611"/>
      <c r="DGF36" s="611"/>
      <c r="DGG36" s="611"/>
      <c r="DGH36" s="611"/>
      <c r="DGI36" s="611"/>
      <c r="DGJ36" s="611"/>
      <c r="DGK36" s="611"/>
      <c r="DGL36" s="611"/>
      <c r="DGM36" s="611"/>
      <c r="DGN36" s="611"/>
      <c r="DGO36" s="611"/>
      <c r="DGP36" s="611"/>
      <c r="DGQ36" s="611"/>
      <c r="DGR36" s="611"/>
      <c r="DGS36" s="611"/>
      <c r="DGT36" s="611"/>
      <c r="DGU36" s="611"/>
      <c r="DGV36" s="611"/>
      <c r="DGW36" s="611"/>
      <c r="DGX36" s="611"/>
      <c r="DGY36" s="611"/>
      <c r="DGZ36" s="611"/>
      <c r="DHA36" s="611"/>
      <c r="DHB36" s="611"/>
      <c r="DHC36" s="611"/>
      <c r="DHD36" s="611"/>
      <c r="DHE36" s="611"/>
      <c r="DHF36" s="611"/>
      <c r="DHG36" s="611"/>
      <c r="DHH36" s="611"/>
      <c r="DHI36" s="611"/>
      <c r="DHJ36" s="611"/>
      <c r="DHK36" s="611"/>
      <c r="DHL36" s="611"/>
      <c r="DHM36" s="611"/>
      <c r="DHN36" s="611"/>
      <c r="DHO36" s="611"/>
      <c r="DHP36" s="611"/>
      <c r="DHQ36" s="611"/>
      <c r="DHR36" s="611"/>
      <c r="DHS36" s="611"/>
      <c r="DHT36" s="611"/>
      <c r="DHU36" s="611"/>
      <c r="DHV36" s="611"/>
      <c r="DHW36" s="611"/>
      <c r="DHX36" s="611"/>
      <c r="DHY36" s="611"/>
      <c r="DHZ36" s="611"/>
      <c r="DIA36" s="611"/>
      <c r="DIB36" s="611"/>
      <c r="DIC36" s="611"/>
      <c r="DID36" s="611"/>
      <c r="DIE36" s="611"/>
      <c r="DIF36" s="611"/>
      <c r="DIG36" s="611"/>
      <c r="DIH36" s="611"/>
      <c r="DII36" s="611"/>
      <c r="DIJ36" s="611"/>
      <c r="DIK36" s="611"/>
      <c r="DIL36" s="611"/>
      <c r="DIM36" s="611"/>
      <c r="DIN36" s="611"/>
      <c r="DIO36" s="611"/>
      <c r="DIP36" s="611"/>
      <c r="DIQ36" s="611"/>
      <c r="DIR36" s="611"/>
      <c r="DIS36" s="611"/>
      <c r="DIT36" s="611"/>
      <c r="DIU36" s="611"/>
      <c r="DIV36" s="611"/>
      <c r="DIW36" s="611"/>
      <c r="DIX36" s="611"/>
      <c r="DIY36" s="611"/>
      <c r="DIZ36" s="611"/>
      <c r="DJA36" s="611"/>
      <c r="DJB36" s="611"/>
      <c r="DJC36" s="611"/>
      <c r="DJD36" s="611"/>
      <c r="DJE36" s="611"/>
      <c r="DJF36" s="611"/>
      <c r="DJG36" s="611"/>
      <c r="DJH36" s="611"/>
      <c r="DJI36" s="611"/>
      <c r="DJJ36" s="611"/>
      <c r="DJK36" s="611"/>
      <c r="DJL36" s="611"/>
      <c r="DJM36" s="611"/>
      <c r="DJN36" s="611"/>
      <c r="DJO36" s="611"/>
      <c r="DJP36" s="611"/>
      <c r="DJQ36" s="611"/>
      <c r="DJR36" s="611"/>
      <c r="DJS36" s="611"/>
      <c r="DJT36" s="611"/>
      <c r="DJU36" s="611"/>
      <c r="DJV36" s="611"/>
      <c r="DJW36" s="611"/>
      <c r="DJX36" s="611"/>
      <c r="DJY36" s="611"/>
      <c r="DJZ36" s="611"/>
      <c r="DKA36" s="611"/>
      <c r="DKB36" s="611"/>
      <c r="DKC36" s="611"/>
      <c r="DKD36" s="611"/>
      <c r="DKE36" s="611"/>
      <c r="DKF36" s="611"/>
      <c r="DKG36" s="611"/>
      <c r="DKH36" s="611"/>
      <c r="DKI36" s="611"/>
      <c r="DKJ36" s="611"/>
      <c r="DKK36" s="611"/>
      <c r="DKL36" s="611"/>
      <c r="DKM36" s="611"/>
      <c r="DKN36" s="611"/>
      <c r="DKO36" s="611"/>
      <c r="DKP36" s="611"/>
      <c r="DKQ36" s="611"/>
      <c r="DKR36" s="611"/>
      <c r="DKS36" s="611"/>
      <c r="DKT36" s="611"/>
      <c r="DKU36" s="611"/>
      <c r="DKV36" s="611"/>
      <c r="DKW36" s="611"/>
      <c r="DKX36" s="611"/>
      <c r="DKY36" s="611"/>
      <c r="DKZ36" s="611"/>
      <c r="DLA36" s="611"/>
      <c r="DLB36" s="611"/>
      <c r="DLC36" s="611"/>
      <c r="DLD36" s="611"/>
      <c r="DLE36" s="611"/>
      <c r="DLF36" s="611"/>
      <c r="DLG36" s="611"/>
      <c r="DLH36" s="611"/>
      <c r="DLI36" s="611"/>
      <c r="DLJ36" s="611"/>
      <c r="DLK36" s="611"/>
      <c r="DLL36" s="611"/>
      <c r="DLM36" s="611"/>
      <c r="DLN36" s="611"/>
      <c r="DLO36" s="611"/>
      <c r="DLP36" s="611"/>
      <c r="DLQ36" s="611"/>
      <c r="DLR36" s="611"/>
      <c r="DLS36" s="611"/>
      <c r="DLT36" s="611"/>
      <c r="DLU36" s="611"/>
      <c r="DLV36" s="611"/>
      <c r="DLW36" s="611"/>
      <c r="DLX36" s="611"/>
      <c r="DLY36" s="611"/>
      <c r="DLZ36" s="611"/>
      <c r="DMA36" s="611"/>
      <c r="DMB36" s="611"/>
      <c r="DMC36" s="611"/>
      <c r="DMD36" s="611"/>
      <c r="DME36" s="611"/>
      <c r="DMF36" s="611"/>
      <c r="DMG36" s="611"/>
      <c r="DMH36" s="611"/>
      <c r="DMI36" s="611"/>
      <c r="DMJ36" s="611"/>
      <c r="DMK36" s="611"/>
      <c r="DML36" s="611"/>
      <c r="DMM36" s="611"/>
      <c r="DMN36" s="611"/>
      <c r="DMO36" s="611"/>
      <c r="DMP36" s="611"/>
      <c r="DMQ36" s="611"/>
      <c r="DMR36" s="611"/>
      <c r="DMS36" s="611"/>
      <c r="DMT36" s="611"/>
      <c r="DMU36" s="611"/>
      <c r="DMV36" s="611"/>
      <c r="DMW36" s="611"/>
      <c r="DMX36" s="611"/>
      <c r="DMY36" s="611"/>
      <c r="DMZ36" s="611"/>
      <c r="DNA36" s="611"/>
      <c r="DNB36" s="611"/>
      <c r="DNC36" s="611"/>
      <c r="DND36" s="611"/>
      <c r="DNE36" s="611"/>
      <c r="DNF36" s="611"/>
      <c r="DNG36" s="611"/>
      <c r="DNH36" s="611"/>
      <c r="DNI36" s="611"/>
      <c r="DNJ36" s="611"/>
      <c r="DNK36" s="611"/>
      <c r="DNL36" s="611"/>
      <c r="DNM36" s="611"/>
      <c r="DNN36" s="611"/>
      <c r="DNO36" s="611"/>
      <c r="DNP36" s="611"/>
      <c r="DNQ36" s="611"/>
      <c r="DNR36" s="611"/>
      <c r="DNS36" s="611"/>
      <c r="DNT36" s="611"/>
      <c r="DNU36" s="611"/>
      <c r="DNV36" s="611"/>
      <c r="DNW36" s="611"/>
      <c r="DNX36" s="611"/>
      <c r="DNY36" s="611"/>
      <c r="DNZ36" s="611"/>
      <c r="DOA36" s="611"/>
      <c r="DOB36" s="611"/>
      <c r="DOC36" s="611"/>
      <c r="DOD36" s="611"/>
      <c r="DOE36" s="611"/>
      <c r="DOF36" s="611"/>
      <c r="DOG36" s="611"/>
      <c r="DOH36" s="611"/>
      <c r="DOI36" s="611"/>
      <c r="DOJ36" s="611"/>
      <c r="DOK36" s="611"/>
      <c r="DOL36" s="611"/>
      <c r="DOM36" s="611"/>
      <c r="DON36" s="611"/>
      <c r="DOO36" s="611"/>
      <c r="DOP36" s="611"/>
      <c r="DOQ36" s="611"/>
      <c r="DOR36" s="611"/>
      <c r="DOS36" s="611"/>
      <c r="DOT36" s="611"/>
      <c r="DOU36" s="611"/>
      <c r="DOV36" s="611"/>
      <c r="DOW36" s="611"/>
      <c r="DOX36" s="611"/>
      <c r="DOY36" s="611"/>
      <c r="DOZ36" s="611"/>
      <c r="DPA36" s="611"/>
      <c r="DPB36" s="611"/>
      <c r="DPC36" s="611"/>
      <c r="DPD36" s="611"/>
      <c r="DPE36" s="611"/>
      <c r="DPF36" s="611"/>
      <c r="DPG36" s="611"/>
      <c r="DPH36" s="611"/>
      <c r="DPI36" s="611"/>
      <c r="DPJ36" s="611"/>
      <c r="DPK36" s="611"/>
      <c r="DPL36" s="611"/>
      <c r="DPM36" s="611"/>
      <c r="DPN36" s="611"/>
      <c r="DPO36" s="611"/>
      <c r="DPP36" s="611"/>
      <c r="DPQ36" s="611"/>
      <c r="DPR36" s="611"/>
      <c r="DPS36" s="611"/>
      <c r="DPT36" s="611"/>
      <c r="DPU36" s="611"/>
      <c r="DPV36" s="611"/>
      <c r="DPW36" s="611"/>
      <c r="DPX36" s="611"/>
      <c r="DPY36" s="611"/>
      <c r="DPZ36" s="611"/>
      <c r="DQA36" s="611"/>
      <c r="DQB36" s="611"/>
      <c r="DQC36" s="611"/>
      <c r="DQD36" s="611"/>
      <c r="DQE36" s="611"/>
      <c r="DQF36" s="611"/>
      <c r="DQG36" s="611"/>
      <c r="DQH36" s="611"/>
      <c r="DQI36" s="611"/>
      <c r="DQJ36" s="611"/>
      <c r="DQK36" s="611"/>
      <c r="DQL36" s="611"/>
      <c r="DQM36" s="611"/>
      <c r="DQN36" s="611"/>
      <c r="DQO36" s="611"/>
      <c r="DQP36" s="611"/>
      <c r="DQQ36" s="611"/>
      <c r="DQR36" s="611"/>
      <c r="DQS36" s="611"/>
      <c r="DQT36" s="611"/>
      <c r="DQU36" s="611"/>
      <c r="DQV36" s="611"/>
      <c r="DQW36" s="611"/>
      <c r="DQX36" s="611"/>
      <c r="DQY36" s="611"/>
      <c r="DQZ36" s="611"/>
      <c r="DRA36" s="611"/>
      <c r="DRB36" s="611"/>
      <c r="DRC36" s="611"/>
      <c r="DRD36" s="611"/>
      <c r="DRE36" s="611"/>
      <c r="DRF36" s="611"/>
      <c r="DRG36" s="611"/>
      <c r="DRH36" s="611"/>
      <c r="DRI36" s="611"/>
      <c r="DRJ36" s="611"/>
      <c r="DRK36" s="611"/>
      <c r="DRL36" s="611"/>
      <c r="DRM36" s="611"/>
      <c r="DRN36" s="611"/>
      <c r="DRO36" s="611"/>
      <c r="DRP36" s="611"/>
      <c r="DRQ36" s="611"/>
      <c r="DRR36" s="611"/>
      <c r="DRS36" s="611"/>
      <c r="DRT36" s="611"/>
      <c r="DRU36" s="611"/>
      <c r="DRV36" s="611"/>
      <c r="DRW36" s="611"/>
      <c r="DRX36" s="611"/>
      <c r="DRY36" s="611"/>
      <c r="DRZ36" s="611"/>
      <c r="DSA36" s="611"/>
      <c r="DSB36" s="611"/>
      <c r="DSC36" s="611"/>
      <c r="DSD36" s="611"/>
      <c r="DSE36" s="611"/>
      <c r="DSF36" s="611"/>
      <c r="DSG36" s="611"/>
      <c r="DSH36" s="611"/>
      <c r="DSI36" s="611"/>
      <c r="DSJ36" s="611"/>
      <c r="DSK36" s="611"/>
      <c r="DSL36" s="611"/>
      <c r="DSM36" s="611"/>
      <c r="DSN36" s="611"/>
      <c r="DSO36" s="611"/>
      <c r="DSP36" s="611"/>
      <c r="DSQ36" s="611"/>
      <c r="DSR36" s="611"/>
      <c r="DSS36" s="611"/>
      <c r="DST36" s="611"/>
      <c r="DSU36" s="611"/>
      <c r="DSV36" s="611"/>
      <c r="DSW36" s="611"/>
      <c r="DSX36" s="611"/>
      <c r="DSY36" s="611"/>
      <c r="DSZ36" s="611"/>
      <c r="DTA36" s="611"/>
      <c r="DTB36" s="611"/>
      <c r="DTC36" s="611"/>
      <c r="DTD36" s="611"/>
      <c r="DTE36" s="611"/>
      <c r="DTF36" s="611"/>
      <c r="DTG36" s="611"/>
      <c r="DTH36" s="611"/>
      <c r="DTI36" s="611"/>
      <c r="DTJ36" s="611"/>
      <c r="DTK36" s="611"/>
      <c r="DTL36" s="611"/>
      <c r="DTM36" s="611"/>
      <c r="DTN36" s="611"/>
      <c r="DTO36" s="611"/>
      <c r="DTP36" s="611"/>
      <c r="DTQ36" s="611"/>
      <c r="DTR36" s="611"/>
      <c r="DTS36" s="611"/>
      <c r="DTT36" s="611"/>
      <c r="DTU36" s="611"/>
      <c r="DTV36" s="611"/>
      <c r="DTW36" s="611"/>
      <c r="DTX36" s="611"/>
      <c r="DTY36" s="611"/>
      <c r="DTZ36" s="611"/>
      <c r="DUA36" s="611"/>
      <c r="DUB36" s="611"/>
      <c r="DUC36" s="611"/>
      <c r="DUD36" s="611"/>
      <c r="DUE36" s="611"/>
      <c r="DUF36" s="611"/>
      <c r="DUG36" s="611"/>
      <c r="DUH36" s="611"/>
      <c r="DUI36" s="611"/>
      <c r="DUJ36" s="611"/>
      <c r="DUK36" s="611"/>
      <c r="DUL36" s="611"/>
      <c r="DUM36" s="611"/>
      <c r="DUN36" s="611"/>
      <c r="DUO36" s="611"/>
      <c r="DUP36" s="611"/>
      <c r="DUQ36" s="611"/>
      <c r="DUR36" s="611"/>
      <c r="DUS36" s="611"/>
      <c r="DUT36" s="611"/>
      <c r="DUU36" s="611"/>
      <c r="DUV36" s="611"/>
      <c r="DUW36" s="611"/>
      <c r="DUX36" s="611"/>
      <c r="DUY36" s="611"/>
      <c r="DUZ36" s="611"/>
      <c r="DVA36" s="611"/>
      <c r="DVB36" s="611"/>
      <c r="DVC36" s="611"/>
      <c r="DVD36" s="611"/>
      <c r="DVE36" s="611"/>
      <c r="DVF36" s="611"/>
      <c r="DVG36" s="611"/>
      <c r="DVH36" s="611"/>
      <c r="DVI36" s="611"/>
      <c r="DVJ36" s="611"/>
      <c r="DVK36" s="611"/>
      <c r="DVL36" s="611"/>
      <c r="DVM36" s="611"/>
      <c r="DVN36" s="611"/>
      <c r="DVO36" s="611"/>
      <c r="DVP36" s="611"/>
      <c r="DVQ36" s="611"/>
      <c r="DVR36" s="611"/>
      <c r="DVS36" s="611"/>
      <c r="DVT36" s="611"/>
      <c r="DVU36" s="611"/>
      <c r="DVV36" s="611"/>
      <c r="DVW36" s="611"/>
      <c r="DVX36" s="611"/>
      <c r="DVY36" s="611"/>
      <c r="DVZ36" s="611"/>
      <c r="DWA36" s="611"/>
      <c r="DWB36" s="611"/>
      <c r="DWC36" s="611"/>
      <c r="DWD36" s="611"/>
      <c r="DWE36" s="611"/>
      <c r="DWF36" s="611"/>
      <c r="DWG36" s="611"/>
      <c r="DWH36" s="611"/>
      <c r="DWI36" s="611"/>
      <c r="DWJ36" s="611"/>
      <c r="DWK36" s="611"/>
      <c r="DWL36" s="611"/>
      <c r="DWM36" s="611"/>
      <c r="DWN36" s="611"/>
      <c r="DWO36" s="611"/>
      <c r="DWP36" s="611"/>
      <c r="DWQ36" s="611"/>
      <c r="DWR36" s="611"/>
      <c r="DWS36" s="611"/>
      <c r="DWT36" s="611"/>
      <c r="DWU36" s="611"/>
      <c r="DWV36" s="611"/>
      <c r="DWW36" s="611"/>
      <c r="DWX36" s="611"/>
      <c r="DWY36" s="611"/>
      <c r="DWZ36" s="611"/>
      <c r="DXA36" s="611"/>
      <c r="DXB36" s="611"/>
      <c r="DXC36" s="611"/>
      <c r="DXD36" s="611"/>
      <c r="DXE36" s="611"/>
      <c r="DXF36" s="611"/>
      <c r="DXG36" s="611"/>
      <c r="DXH36" s="611"/>
      <c r="DXI36" s="611"/>
      <c r="DXJ36" s="611"/>
      <c r="DXK36" s="611"/>
      <c r="DXL36" s="611"/>
      <c r="DXM36" s="611"/>
      <c r="DXN36" s="611"/>
      <c r="DXO36" s="611"/>
      <c r="DXP36" s="611"/>
      <c r="DXQ36" s="611"/>
      <c r="DXR36" s="611"/>
      <c r="DXS36" s="611"/>
      <c r="DXT36" s="611"/>
      <c r="DXU36" s="611"/>
      <c r="DXV36" s="611"/>
      <c r="DXW36" s="611"/>
      <c r="DXX36" s="611"/>
      <c r="DXY36" s="611"/>
      <c r="DXZ36" s="611"/>
      <c r="DYA36" s="611"/>
      <c r="DYB36" s="611"/>
      <c r="DYC36" s="611"/>
      <c r="DYD36" s="611"/>
      <c r="DYE36" s="611"/>
      <c r="DYF36" s="611"/>
      <c r="DYG36" s="611"/>
      <c r="DYH36" s="611"/>
      <c r="DYI36" s="611"/>
      <c r="DYJ36" s="611"/>
      <c r="DYK36" s="611"/>
      <c r="DYL36" s="611"/>
      <c r="DYM36" s="611"/>
      <c r="DYN36" s="611"/>
      <c r="DYO36" s="611"/>
      <c r="DYP36" s="611"/>
      <c r="DYQ36" s="611"/>
      <c r="DYR36" s="611"/>
      <c r="DYS36" s="611"/>
      <c r="DYT36" s="611"/>
      <c r="DYU36" s="611"/>
      <c r="DYV36" s="611"/>
      <c r="DYW36" s="611"/>
      <c r="DYX36" s="611"/>
      <c r="DYY36" s="611"/>
      <c r="DYZ36" s="611"/>
      <c r="DZA36" s="611"/>
      <c r="DZB36" s="611"/>
      <c r="DZC36" s="611"/>
      <c r="DZD36" s="611"/>
      <c r="DZE36" s="611"/>
      <c r="DZF36" s="611"/>
      <c r="DZG36" s="611"/>
      <c r="DZH36" s="611"/>
      <c r="DZI36" s="611"/>
      <c r="DZJ36" s="611"/>
      <c r="DZK36" s="611"/>
      <c r="DZL36" s="611"/>
      <c r="DZM36" s="611"/>
      <c r="DZN36" s="611"/>
      <c r="DZO36" s="611"/>
      <c r="DZP36" s="611"/>
      <c r="DZQ36" s="611"/>
      <c r="DZR36" s="611"/>
      <c r="DZS36" s="611"/>
      <c r="DZT36" s="611"/>
      <c r="DZU36" s="611"/>
      <c r="DZV36" s="611"/>
      <c r="DZW36" s="611"/>
      <c r="DZX36" s="611"/>
      <c r="DZY36" s="611"/>
      <c r="DZZ36" s="611"/>
      <c r="EAA36" s="611"/>
      <c r="EAB36" s="611"/>
      <c r="EAC36" s="611"/>
      <c r="EAD36" s="611"/>
      <c r="EAE36" s="611"/>
      <c r="EAF36" s="611"/>
      <c r="EAG36" s="611"/>
      <c r="EAH36" s="611"/>
      <c r="EAI36" s="611"/>
      <c r="EAJ36" s="611"/>
      <c r="EAK36" s="611"/>
      <c r="EAL36" s="611"/>
      <c r="EAM36" s="611"/>
      <c r="EAN36" s="611"/>
      <c r="EAO36" s="611"/>
      <c r="EAP36" s="611"/>
      <c r="EAQ36" s="611"/>
      <c r="EAR36" s="611"/>
      <c r="EAS36" s="611"/>
      <c r="EAT36" s="611"/>
      <c r="EAU36" s="611"/>
      <c r="EAV36" s="611"/>
      <c r="EAW36" s="611"/>
      <c r="EAX36" s="611"/>
      <c r="EAY36" s="611"/>
      <c r="EAZ36" s="611"/>
      <c r="EBA36" s="611"/>
      <c r="EBB36" s="611"/>
      <c r="EBC36" s="611"/>
      <c r="EBD36" s="611"/>
      <c r="EBE36" s="611"/>
      <c r="EBF36" s="611"/>
      <c r="EBG36" s="611"/>
      <c r="EBH36" s="611"/>
      <c r="EBI36" s="611"/>
      <c r="EBJ36" s="611"/>
      <c r="EBK36" s="611"/>
      <c r="EBL36" s="611"/>
      <c r="EBM36" s="611"/>
      <c r="EBN36" s="611"/>
      <c r="EBO36" s="611"/>
      <c r="EBP36" s="611"/>
      <c r="EBQ36" s="611"/>
      <c r="EBR36" s="611"/>
      <c r="EBS36" s="611"/>
      <c r="EBT36" s="611"/>
      <c r="EBU36" s="611"/>
      <c r="EBV36" s="611"/>
      <c r="EBW36" s="611"/>
      <c r="EBX36" s="611"/>
      <c r="EBY36" s="611"/>
      <c r="EBZ36" s="611"/>
      <c r="ECA36" s="611"/>
      <c r="ECB36" s="611"/>
      <c r="ECC36" s="611"/>
      <c r="ECD36" s="611"/>
      <c r="ECE36" s="611"/>
      <c r="ECF36" s="611"/>
      <c r="ECG36" s="611"/>
      <c r="ECH36" s="611"/>
      <c r="ECI36" s="611"/>
      <c r="ECJ36" s="611"/>
      <c r="ECK36" s="611"/>
      <c r="ECL36" s="611"/>
      <c r="ECM36" s="611"/>
      <c r="ECN36" s="611"/>
      <c r="ECO36" s="611"/>
      <c r="ECP36" s="611"/>
      <c r="ECQ36" s="611"/>
      <c r="ECR36" s="611"/>
      <c r="ECS36" s="611"/>
      <c r="ECT36" s="611"/>
      <c r="ECU36" s="611"/>
      <c r="ECV36" s="611"/>
      <c r="ECW36" s="611"/>
      <c r="ECX36" s="611"/>
      <c r="ECY36" s="611"/>
      <c r="ECZ36" s="611"/>
      <c r="EDA36" s="611"/>
      <c r="EDB36" s="611"/>
      <c r="EDC36" s="611"/>
      <c r="EDD36" s="611"/>
      <c r="EDE36" s="611"/>
      <c r="EDF36" s="611"/>
      <c r="EDG36" s="611"/>
      <c r="EDH36" s="611"/>
      <c r="EDI36" s="611"/>
      <c r="EDJ36" s="611"/>
      <c r="EDK36" s="611"/>
      <c r="EDL36" s="611"/>
      <c r="EDM36" s="611"/>
      <c r="EDN36" s="611"/>
      <c r="EDO36" s="611"/>
      <c r="EDP36" s="611"/>
      <c r="EDQ36" s="611"/>
      <c r="EDR36" s="611"/>
      <c r="EDS36" s="611"/>
      <c r="EDT36" s="611"/>
      <c r="EDU36" s="611"/>
      <c r="EDV36" s="611"/>
      <c r="EDW36" s="611"/>
      <c r="EDX36" s="611"/>
      <c r="EDY36" s="611"/>
      <c r="EDZ36" s="611"/>
      <c r="EEA36" s="611"/>
      <c r="EEB36" s="611"/>
      <c r="EEC36" s="611"/>
      <c r="EED36" s="611"/>
      <c r="EEE36" s="611"/>
      <c r="EEF36" s="611"/>
      <c r="EEG36" s="611"/>
      <c r="EEH36" s="611"/>
      <c r="EEI36" s="611"/>
      <c r="EEJ36" s="611"/>
      <c r="EEK36" s="611"/>
      <c r="EEL36" s="611"/>
      <c r="EEM36" s="611"/>
      <c r="EEN36" s="611"/>
      <c r="EEO36" s="611"/>
      <c r="EEP36" s="611"/>
      <c r="EEQ36" s="611"/>
      <c r="EER36" s="611"/>
      <c r="EES36" s="611"/>
      <c r="EET36" s="611"/>
      <c r="EEU36" s="611"/>
      <c r="EEV36" s="611"/>
      <c r="EEW36" s="611"/>
      <c r="EEX36" s="611"/>
      <c r="EEY36" s="611"/>
      <c r="EEZ36" s="611"/>
      <c r="EFA36" s="611"/>
      <c r="EFB36" s="611"/>
      <c r="EFC36" s="611"/>
      <c r="EFD36" s="611"/>
      <c r="EFE36" s="611"/>
      <c r="EFF36" s="611"/>
      <c r="EFG36" s="611"/>
      <c r="EFH36" s="611"/>
      <c r="EFI36" s="611"/>
      <c r="EFJ36" s="611"/>
      <c r="EFK36" s="611"/>
      <c r="EFL36" s="611"/>
      <c r="EFM36" s="611"/>
      <c r="EFN36" s="611"/>
      <c r="EFO36" s="611"/>
      <c r="EFP36" s="611"/>
      <c r="EFQ36" s="611"/>
      <c r="EFR36" s="611"/>
      <c r="EFS36" s="611"/>
      <c r="EFT36" s="611"/>
      <c r="EFU36" s="611"/>
      <c r="EFV36" s="611"/>
      <c r="EFW36" s="611"/>
      <c r="EFX36" s="611"/>
      <c r="EFY36" s="611"/>
      <c r="EFZ36" s="611"/>
      <c r="EGA36" s="611"/>
      <c r="EGB36" s="611"/>
      <c r="EGC36" s="611"/>
      <c r="EGD36" s="611"/>
      <c r="EGE36" s="611"/>
      <c r="EGF36" s="611"/>
      <c r="EGG36" s="611"/>
      <c r="EGH36" s="611"/>
      <c r="EGI36" s="611"/>
      <c r="EGJ36" s="611"/>
      <c r="EGK36" s="611"/>
      <c r="EGL36" s="611"/>
      <c r="EGM36" s="611"/>
      <c r="EGN36" s="611"/>
      <c r="EGO36" s="611"/>
      <c r="EGP36" s="611"/>
      <c r="EGQ36" s="611"/>
      <c r="EGR36" s="611"/>
      <c r="EGS36" s="611"/>
      <c r="EGT36" s="611"/>
      <c r="EGU36" s="611"/>
      <c r="EGV36" s="611"/>
      <c r="EGW36" s="611"/>
      <c r="EGX36" s="611"/>
      <c r="EGY36" s="611"/>
      <c r="EGZ36" s="611"/>
      <c r="EHA36" s="611"/>
      <c r="EHB36" s="611"/>
      <c r="EHC36" s="611"/>
      <c r="EHD36" s="611"/>
      <c r="EHE36" s="611"/>
      <c r="EHF36" s="611"/>
      <c r="EHG36" s="611"/>
      <c r="EHH36" s="611"/>
      <c r="EHI36" s="611"/>
      <c r="EHJ36" s="611"/>
      <c r="EHK36" s="611"/>
      <c r="EHL36" s="611"/>
      <c r="EHM36" s="611"/>
      <c r="EHN36" s="611"/>
      <c r="EHO36" s="611"/>
      <c r="EHP36" s="611"/>
      <c r="EHQ36" s="611"/>
      <c r="EHR36" s="611"/>
      <c r="EHS36" s="611"/>
      <c r="EHT36" s="611"/>
      <c r="EHU36" s="611"/>
      <c r="EHV36" s="611"/>
      <c r="EHW36" s="611"/>
      <c r="EHX36" s="611"/>
      <c r="EHY36" s="611"/>
      <c r="EHZ36" s="611"/>
      <c r="EIA36" s="611"/>
      <c r="EIB36" s="611"/>
      <c r="EIC36" s="611"/>
      <c r="EID36" s="611"/>
      <c r="EIE36" s="611"/>
      <c r="EIF36" s="611"/>
      <c r="EIG36" s="611"/>
      <c r="EIH36" s="611"/>
      <c r="EII36" s="611"/>
      <c r="EIJ36" s="611"/>
      <c r="EIK36" s="611"/>
      <c r="EIL36" s="611"/>
      <c r="EIM36" s="611"/>
      <c r="EIN36" s="611"/>
      <c r="EIO36" s="611"/>
      <c r="EIP36" s="611"/>
      <c r="EIQ36" s="611"/>
      <c r="EIR36" s="611"/>
      <c r="EIS36" s="611"/>
      <c r="EIT36" s="611"/>
      <c r="EIU36" s="611"/>
      <c r="EIV36" s="611"/>
      <c r="EIW36" s="611"/>
      <c r="EIX36" s="611"/>
      <c r="EIY36" s="611"/>
      <c r="EIZ36" s="611"/>
      <c r="EJA36" s="611"/>
      <c r="EJB36" s="611"/>
      <c r="EJC36" s="611"/>
      <c r="EJD36" s="611"/>
      <c r="EJE36" s="611"/>
      <c r="EJF36" s="611"/>
      <c r="EJG36" s="611"/>
      <c r="EJH36" s="611"/>
      <c r="EJI36" s="611"/>
      <c r="EJJ36" s="611"/>
      <c r="EJK36" s="611"/>
      <c r="EJL36" s="611"/>
      <c r="EJM36" s="611"/>
      <c r="EJN36" s="611"/>
      <c r="EJO36" s="611"/>
      <c r="EJP36" s="611"/>
      <c r="EJQ36" s="611"/>
      <c r="EJR36" s="611"/>
      <c r="EJS36" s="611"/>
      <c r="EJT36" s="611"/>
      <c r="EJU36" s="611"/>
      <c r="EJV36" s="611"/>
      <c r="EJW36" s="611"/>
      <c r="EJX36" s="611"/>
      <c r="EJY36" s="611"/>
      <c r="EJZ36" s="611"/>
      <c r="EKA36" s="611"/>
      <c r="EKB36" s="611"/>
      <c r="EKC36" s="611"/>
      <c r="EKD36" s="611"/>
      <c r="EKE36" s="611"/>
      <c r="EKF36" s="611"/>
      <c r="EKG36" s="611"/>
      <c r="EKH36" s="611"/>
      <c r="EKI36" s="611"/>
      <c r="EKJ36" s="611"/>
      <c r="EKK36" s="611"/>
      <c r="EKL36" s="611"/>
      <c r="EKM36" s="611"/>
      <c r="EKN36" s="611"/>
      <c r="EKO36" s="611"/>
      <c r="EKP36" s="611"/>
      <c r="EKQ36" s="611"/>
      <c r="EKR36" s="611"/>
      <c r="EKS36" s="611"/>
      <c r="EKT36" s="611"/>
      <c r="EKU36" s="611"/>
      <c r="EKV36" s="611"/>
      <c r="EKW36" s="611"/>
      <c r="EKX36" s="611"/>
      <c r="EKY36" s="611"/>
      <c r="EKZ36" s="611"/>
      <c r="ELA36" s="611"/>
      <c r="ELB36" s="611"/>
      <c r="ELC36" s="611"/>
      <c r="ELD36" s="611"/>
      <c r="ELE36" s="611"/>
      <c r="ELF36" s="611"/>
      <c r="ELG36" s="611"/>
      <c r="ELH36" s="611"/>
      <c r="ELI36" s="611"/>
      <c r="ELJ36" s="611"/>
      <c r="ELK36" s="611"/>
      <c r="ELL36" s="611"/>
      <c r="ELM36" s="611"/>
      <c r="ELN36" s="611"/>
      <c r="ELO36" s="611"/>
      <c r="ELP36" s="611"/>
      <c r="ELQ36" s="611"/>
      <c r="ELR36" s="611"/>
      <c r="ELS36" s="611"/>
      <c r="ELT36" s="611"/>
      <c r="ELU36" s="611"/>
      <c r="ELV36" s="611"/>
      <c r="ELW36" s="611"/>
      <c r="ELX36" s="611"/>
      <c r="ELY36" s="611"/>
      <c r="ELZ36" s="611"/>
      <c r="EMA36" s="611"/>
      <c r="EMB36" s="611"/>
      <c r="EMC36" s="611"/>
      <c r="EMD36" s="611"/>
      <c r="EME36" s="611"/>
      <c r="EMF36" s="611"/>
      <c r="EMG36" s="611"/>
      <c r="EMH36" s="611"/>
      <c r="EMI36" s="611"/>
      <c r="EMJ36" s="611"/>
      <c r="EMK36" s="611"/>
      <c r="EML36" s="611"/>
      <c r="EMM36" s="611"/>
      <c r="EMN36" s="611"/>
      <c r="EMO36" s="611"/>
      <c r="EMP36" s="611"/>
      <c r="EMQ36" s="611"/>
      <c r="EMR36" s="611"/>
      <c r="EMS36" s="611"/>
      <c r="EMT36" s="611"/>
      <c r="EMU36" s="611"/>
      <c r="EMV36" s="611"/>
      <c r="EMW36" s="611"/>
      <c r="EMX36" s="611"/>
      <c r="EMY36" s="611"/>
      <c r="EMZ36" s="611"/>
      <c r="ENA36" s="611"/>
      <c r="ENB36" s="611"/>
      <c r="ENC36" s="611"/>
      <c r="END36" s="611"/>
      <c r="ENE36" s="611"/>
      <c r="ENF36" s="611"/>
      <c r="ENG36" s="611"/>
      <c r="ENH36" s="611"/>
      <c r="ENI36" s="611"/>
      <c r="ENJ36" s="611"/>
      <c r="ENK36" s="611"/>
      <c r="ENL36" s="611"/>
      <c r="ENM36" s="611"/>
      <c r="ENN36" s="611"/>
      <c r="ENO36" s="611"/>
      <c r="ENP36" s="611"/>
      <c r="ENQ36" s="611"/>
      <c r="ENR36" s="611"/>
      <c r="ENS36" s="611"/>
      <c r="ENT36" s="611"/>
      <c r="ENU36" s="611"/>
      <c r="ENV36" s="611"/>
      <c r="ENW36" s="611"/>
      <c r="ENX36" s="611"/>
      <c r="ENY36" s="611"/>
      <c r="ENZ36" s="611"/>
      <c r="EOA36" s="611"/>
      <c r="EOB36" s="611"/>
      <c r="EOC36" s="611"/>
      <c r="EOD36" s="611"/>
      <c r="EOE36" s="611"/>
      <c r="EOF36" s="611"/>
      <c r="EOG36" s="611"/>
      <c r="EOH36" s="611"/>
      <c r="EOI36" s="611"/>
      <c r="EOJ36" s="611"/>
      <c r="EOK36" s="611"/>
      <c r="EOL36" s="611"/>
      <c r="EOM36" s="611"/>
      <c r="EON36" s="611"/>
      <c r="EOO36" s="611"/>
      <c r="EOP36" s="611"/>
      <c r="EOQ36" s="611"/>
      <c r="EOR36" s="611"/>
      <c r="EOS36" s="611"/>
      <c r="EOT36" s="611"/>
      <c r="EOU36" s="611"/>
      <c r="EOV36" s="611"/>
      <c r="EOW36" s="611"/>
      <c r="EOX36" s="611"/>
      <c r="EOY36" s="611"/>
      <c r="EOZ36" s="611"/>
      <c r="EPA36" s="611"/>
      <c r="EPB36" s="611"/>
      <c r="EPC36" s="611"/>
      <c r="EPD36" s="611"/>
      <c r="EPE36" s="611"/>
      <c r="EPF36" s="611"/>
      <c r="EPG36" s="611"/>
      <c r="EPH36" s="611"/>
      <c r="EPI36" s="611"/>
      <c r="EPJ36" s="611"/>
      <c r="EPK36" s="611"/>
      <c r="EPL36" s="611"/>
      <c r="EPM36" s="611"/>
      <c r="EPN36" s="611"/>
      <c r="EPO36" s="611"/>
      <c r="EPP36" s="611"/>
      <c r="EPQ36" s="611"/>
      <c r="EPR36" s="611"/>
      <c r="EPS36" s="611"/>
      <c r="EPT36" s="611"/>
      <c r="EPU36" s="611"/>
      <c r="EPV36" s="611"/>
      <c r="EPW36" s="611"/>
      <c r="EPX36" s="611"/>
      <c r="EPY36" s="611"/>
      <c r="EPZ36" s="611"/>
      <c r="EQA36" s="611"/>
      <c r="EQB36" s="611"/>
      <c r="EQC36" s="611"/>
      <c r="EQD36" s="611"/>
      <c r="EQE36" s="611"/>
      <c r="EQF36" s="611"/>
      <c r="EQG36" s="611"/>
      <c r="EQH36" s="611"/>
      <c r="EQI36" s="611"/>
      <c r="EQJ36" s="611"/>
      <c r="EQK36" s="611"/>
      <c r="EQL36" s="611"/>
      <c r="EQM36" s="611"/>
      <c r="EQN36" s="611"/>
      <c r="EQO36" s="611"/>
      <c r="EQP36" s="611"/>
      <c r="EQQ36" s="611"/>
      <c r="EQR36" s="611"/>
      <c r="EQS36" s="611"/>
      <c r="EQT36" s="611"/>
      <c r="EQU36" s="611"/>
      <c r="EQV36" s="611"/>
      <c r="EQW36" s="611"/>
      <c r="EQX36" s="611"/>
      <c r="EQY36" s="611"/>
      <c r="EQZ36" s="611"/>
      <c r="ERA36" s="611"/>
      <c r="ERB36" s="611"/>
      <c r="ERC36" s="611"/>
      <c r="ERD36" s="611"/>
      <c r="ERE36" s="611"/>
      <c r="ERF36" s="611"/>
      <c r="ERG36" s="611"/>
      <c r="ERH36" s="611"/>
      <c r="ERI36" s="611"/>
      <c r="ERJ36" s="611"/>
      <c r="ERK36" s="611"/>
      <c r="ERL36" s="611"/>
      <c r="ERM36" s="611"/>
      <c r="ERN36" s="611"/>
      <c r="ERO36" s="611"/>
      <c r="ERP36" s="611"/>
      <c r="ERQ36" s="611"/>
      <c r="ERR36" s="611"/>
      <c r="ERS36" s="611"/>
      <c r="ERT36" s="611"/>
      <c r="ERU36" s="611"/>
      <c r="ERV36" s="611"/>
      <c r="ERW36" s="611"/>
      <c r="ERX36" s="611"/>
      <c r="ERY36" s="611"/>
      <c r="ERZ36" s="611"/>
      <c r="ESA36" s="611"/>
      <c r="ESB36" s="611"/>
      <c r="ESC36" s="611"/>
      <c r="ESD36" s="611"/>
      <c r="ESE36" s="611"/>
      <c r="ESF36" s="611"/>
      <c r="ESG36" s="611"/>
      <c r="ESH36" s="611"/>
      <c r="ESI36" s="611"/>
      <c r="ESJ36" s="611"/>
      <c r="ESK36" s="611"/>
      <c r="ESL36" s="611"/>
      <c r="ESM36" s="611"/>
      <c r="ESN36" s="611"/>
      <c r="ESO36" s="611"/>
      <c r="ESP36" s="611"/>
      <c r="ESQ36" s="611"/>
      <c r="ESR36" s="611"/>
      <c r="ESS36" s="611"/>
      <c r="EST36" s="611"/>
      <c r="ESU36" s="611"/>
      <c r="ESV36" s="611"/>
      <c r="ESW36" s="611"/>
      <c r="ESX36" s="611"/>
      <c r="ESY36" s="611"/>
      <c r="ESZ36" s="611"/>
      <c r="ETA36" s="611"/>
      <c r="ETB36" s="611"/>
      <c r="ETC36" s="611"/>
      <c r="ETD36" s="611"/>
      <c r="ETE36" s="611"/>
      <c r="ETF36" s="611"/>
      <c r="ETG36" s="611"/>
      <c r="ETH36" s="611"/>
      <c r="ETI36" s="611"/>
      <c r="ETJ36" s="611"/>
      <c r="ETK36" s="611"/>
      <c r="ETL36" s="611"/>
      <c r="ETM36" s="611"/>
      <c r="ETN36" s="611"/>
      <c r="ETO36" s="611"/>
      <c r="ETP36" s="611"/>
      <c r="ETQ36" s="611"/>
      <c r="ETR36" s="611"/>
      <c r="ETS36" s="611"/>
      <c r="ETT36" s="611"/>
      <c r="ETU36" s="611"/>
      <c r="ETV36" s="611"/>
      <c r="ETW36" s="611"/>
      <c r="ETX36" s="611"/>
      <c r="ETY36" s="611"/>
      <c r="ETZ36" s="611"/>
      <c r="EUA36" s="611"/>
      <c r="EUB36" s="611"/>
      <c r="EUC36" s="611"/>
      <c r="EUD36" s="611"/>
      <c r="EUE36" s="611"/>
      <c r="EUF36" s="611"/>
      <c r="EUG36" s="611"/>
      <c r="EUH36" s="611"/>
      <c r="EUI36" s="611"/>
      <c r="EUJ36" s="611"/>
      <c r="EUK36" s="611"/>
      <c r="EUL36" s="611"/>
      <c r="EUM36" s="611"/>
      <c r="EUN36" s="611"/>
      <c r="EUO36" s="611"/>
      <c r="EUP36" s="611"/>
      <c r="EUQ36" s="611"/>
      <c r="EUR36" s="611"/>
      <c r="EUS36" s="611"/>
      <c r="EUT36" s="611"/>
      <c r="EUU36" s="611"/>
      <c r="EUV36" s="611"/>
      <c r="EUW36" s="611"/>
      <c r="EUX36" s="611"/>
      <c r="EUY36" s="611"/>
      <c r="EUZ36" s="611"/>
      <c r="EVA36" s="611"/>
      <c r="EVB36" s="611"/>
      <c r="EVC36" s="611"/>
      <c r="EVD36" s="611"/>
      <c r="EVE36" s="611"/>
      <c r="EVF36" s="611"/>
      <c r="EVG36" s="611"/>
      <c r="EVH36" s="611"/>
      <c r="EVI36" s="611"/>
      <c r="EVJ36" s="611"/>
      <c r="EVK36" s="611"/>
      <c r="EVL36" s="611"/>
      <c r="EVM36" s="611"/>
      <c r="EVN36" s="611"/>
      <c r="EVO36" s="611"/>
      <c r="EVP36" s="611"/>
      <c r="EVQ36" s="611"/>
      <c r="EVR36" s="611"/>
      <c r="EVS36" s="611"/>
      <c r="EVT36" s="611"/>
      <c r="EVU36" s="611"/>
      <c r="EVV36" s="611"/>
      <c r="EVW36" s="611"/>
      <c r="EVX36" s="611"/>
      <c r="EVY36" s="611"/>
      <c r="EVZ36" s="611"/>
      <c r="EWA36" s="611"/>
      <c r="EWB36" s="611"/>
      <c r="EWC36" s="611"/>
      <c r="EWD36" s="611"/>
      <c r="EWE36" s="611"/>
      <c r="EWF36" s="611"/>
      <c r="EWG36" s="611"/>
      <c r="EWH36" s="611"/>
      <c r="EWI36" s="611"/>
      <c r="EWJ36" s="611"/>
      <c r="EWK36" s="611"/>
      <c r="EWL36" s="611"/>
      <c r="EWM36" s="611"/>
      <c r="EWN36" s="611"/>
      <c r="EWO36" s="611"/>
      <c r="EWP36" s="611"/>
      <c r="EWQ36" s="611"/>
      <c r="EWR36" s="611"/>
      <c r="EWS36" s="611"/>
      <c r="EWT36" s="611"/>
      <c r="EWU36" s="611"/>
      <c r="EWV36" s="611"/>
      <c r="EWW36" s="611"/>
      <c r="EWX36" s="611"/>
      <c r="EWY36" s="611"/>
      <c r="EWZ36" s="611"/>
      <c r="EXA36" s="611"/>
      <c r="EXB36" s="611"/>
      <c r="EXC36" s="611"/>
      <c r="EXD36" s="611"/>
      <c r="EXE36" s="611"/>
      <c r="EXF36" s="611"/>
      <c r="EXG36" s="611"/>
      <c r="EXH36" s="611"/>
      <c r="EXI36" s="611"/>
      <c r="EXJ36" s="611"/>
      <c r="EXK36" s="611"/>
      <c r="EXL36" s="611"/>
      <c r="EXM36" s="611"/>
      <c r="EXN36" s="611"/>
      <c r="EXO36" s="611"/>
      <c r="EXP36" s="611"/>
      <c r="EXQ36" s="611"/>
      <c r="EXR36" s="611"/>
      <c r="EXS36" s="611"/>
      <c r="EXT36" s="611"/>
      <c r="EXU36" s="611"/>
      <c r="EXV36" s="611"/>
      <c r="EXW36" s="611"/>
      <c r="EXX36" s="611"/>
      <c r="EXY36" s="611"/>
      <c r="EXZ36" s="611"/>
      <c r="EYA36" s="611"/>
      <c r="EYB36" s="611"/>
      <c r="EYC36" s="611"/>
      <c r="EYD36" s="611"/>
      <c r="EYE36" s="611"/>
      <c r="EYF36" s="611"/>
      <c r="EYG36" s="611"/>
      <c r="EYH36" s="611"/>
      <c r="EYI36" s="611"/>
      <c r="EYJ36" s="611"/>
      <c r="EYK36" s="611"/>
      <c r="EYL36" s="611"/>
      <c r="EYM36" s="611"/>
      <c r="EYN36" s="611"/>
      <c r="EYO36" s="611"/>
      <c r="EYP36" s="611"/>
      <c r="EYQ36" s="611"/>
      <c r="EYR36" s="611"/>
      <c r="EYS36" s="611"/>
      <c r="EYT36" s="611"/>
      <c r="EYU36" s="611"/>
      <c r="EYV36" s="611"/>
      <c r="EYW36" s="611"/>
      <c r="EYX36" s="611"/>
      <c r="EYY36" s="611"/>
      <c r="EYZ36" s="611"/>
      <c r="EZA36" s="611"/>
      <c r="EZB36" s="611"/>
      <c r="EZC36" s="611"/>
      <c r="EZD36" s="611"/>
      <c r="EZE36" s="611"/>
      <c r="EZF36" s="611"/>
      <c r="EZG36" s="611"/>
      <c r="EZH36" s="611"/>
      <c r="EZI36" s="611"/>
      <c r="EZJ36" s="611"/>
      <c r="EZK36" s="611"/>
      <c r="EZL36" s="611"/>
      <c r="EZM36" s="611"/>
      <c r="EZN36" s="611"/>
      <c r="EZO36" s="611"/>
      <c r="EZP36" s="611"/>
      <c r="EZQ36" s="611"/>
      <c r="EZR36" s="611"/>
      <c r="EZS36" s="611"/>
      <c r="EZT36" s="611"/>
      <c r="EZU36" s="611"/>
      <c r="EZV36" s="611"/>
      <c r="EZW36" s="611"/>
      <c r="EZX36" s="611"/>
      <c r="EZY36" s="611"/>
      <c r="EZZ36" s="611"/>
      <c r="FAA36" s="611"/>
      <c r="FAB36" s="611"/>
      <c r="FAC36" s="611"/>
      <c r="FAD36" s="611"/>
      <c r="FAE36" s="611"/>
      <c r="FAF36" s="611"/>
      <c r="FAG36" s="611"/>
      <c r="FAH36" s="611"/>
      <c r="FAI36" s="611"/>
      <c r="FAJ36" s="611"/>
      <c r="FAK36" s="611"/>
      <c r="FAL36" s="611"/>
      <c r="FAM36" s="611"/>
      <c r="FAN36" s="611"/>
      <c r="FAO36" s="611"/>
      <c r="FAP36" s="611"/>
      <c r="FAQ36" s="611"/>
      <c r="FAR36" s="611"/>
      <c r="FAS36" s="611"/>
      <c r="FAT36" s="611"/>
      <c r="FAU36" s="611"/>
      <c r="FAV36" s="611"/>
      <c r="FAW36" s="611"/>
      <c r="FAX36" s="611"/>
      <c r="FAY36" s="611"/>
      <c r="FAZ36" s="611"/>
      <c r="FBA36" s="611"/>
      <c r="FBB36" s="611"/>
      <c r="FBC36" s="611"/>
      <c r="FBD36" s="611"/>
      <c r="FBE36" s="611"/>
      <c r="FBF36" s="611"/>
      <c r="FBG36" s="611"/>
      <c r="FBH36" s="611"/>
      <c r="FBI36" s="611"/>
      <c r="FBJ36" s="611"/>
      <c r="FBK36" s="611"/>
      <c r="FBL36" s="611"/>
      <c r="FBM36" s="611"/>
      <c r="FBN36" s="611"/>
      <c r="FBO36" s="611"/>
      <c r="FBP36" s="611"/>
      <c r="FBQ36" s="611"/>
      <c r="FBR36" s="611"/>
      <c r="FBS36" s="611"/>
      <c r="FBT36" s="611"/>
      <c r="FBU36" s="611"/>
      <c r="FBV36" s="611"/>
      <c r="FBW36" s="611"/>
      <c r="FBX36" s="611"/>
      <c r="FBY36" s="611"/>
      <c r="FBZ36" s="611"/>
      <c r="FCA36" s="611"/>
      <c r="FCB36" s="611"/>
      <c r="FCC36" s="611"/>
      <c r="FCD36" s="611"/>
      <c r="FCE36" s="611"/>
      <c r="FCF36" s="611"/>
      <c r="FCG36" s="611"/>
      <c r="FCH36" s="611"/>
      <c r="FCI36" s="611"/>
      <c r="FCJ36" s="611"/>
      <c r="FCK36" s="611"/>
      <c r="FCL36" s="611"/>
      <c r="FCM36" s="611"/>
      <c r="FCN36" s="611"/>
      <c r="FCO36" s="611"/>
      <c r="FCP36" s="611"/>
      <c r="FCQ36" s="611"/>
      <c r="FCR36" s="611"/>
      <c r="FCS36" s="611"/>
      <c r="FCT36" s="611"/>
      <c r="FCU36" s="611"/>
      <c r="FCV36" s="611"/>
      <c r="FCW36" s="611"/>
      <c r="FCX36" s="611"/>
      <c r="FCY36" s="611"/>
      <c r="FCZ36" s="611"/>
      <c r="FDA36" s="611"/>
      <c r="FDB36" s="611"/>
      <c r="FDC36" s="611"/>
      <c r="FDD36" s="611"/>
      <c r="FDE36" s="611"/>
      <c r="FDF36" s="611"/>
      <c r="FDG36" s="611"/>
      <c r="FDH36" s="611"/>
      <c r="FDI36" s="611"/>
      <c r="FDJ36" s="611"/>
      <c r="FDK36" s="611"/>
      <c r="FDL36" s="611"/>
      <c r="FDM36" s="611"/>
      <c r="FDN36" s="611"/>
      <c r="FDO36" s="611"/>
      <c r="FDP36" s="611"/>
      <c r="FDQ36" s="611"/>
      <c r="FDR36" s="611"/>
      <c r="FDS36" s="611"/>
      <c r="FDT36" s="611"/>
      <c r="FDU36" s="611"/>
      <c r="FDV36" s="611"/>
      <c r="FDW36" s="611"/>
      <c r="FDX36" s="611"/>
      <c r="FDY36" s="611"/>
      <c r="FDZ36" s="611"/>
      <c r="FEA36" s="611"/>
      <c r="FEB36" s="611"/>
      <c r="FEC36" s="611"/>
      <c r="FED36" s="611"/>
      <c r="FEE36" s="611"/>
      <c r="FEF36" s="611"/>
      <c r="FEG36" s="611"/>
      <c r="FEH36" s="611"/>
      <c r="FEI36" s="611"/>
      <c r="FEJ36" s="611"/>
      <c r="FEK36" s="611"/>
      <c r="FEL36" s="611"/>
      <c r="FEM36" s="611"/>
      <c r="FEN36" s="611"/>
      <c r="FEO36" s="611"/>
      <c r="FEP36" s="611"/>
      <c r="FEQ36" s="611"/>
      <c r="FER36" s="611"/>
      <c r="FES36" s="611"/>
      <c r="FET36" s="611"/>
      <c r="FEU36" s="611"/>
      <c r="FEV36" s="611"/>
      <c r="FEW36" s="611"/>
      <c r="FEX36" s="611"/>
      <c r="FEY36" s="611"/>
      <c r="FEZ36" s="611"/>
      <c r="FFA36" s="611"/>
      <c r="FFB36" s="611"/>
      <c r="FFC36" s="611"/>
      <c r="FFD36" s="611"/>
      <c r="FFE36" s="611"/>
      <c r="FFF36" s="611"/>
      <c r="FFG36" s="611"/>
      <c r="FFH36" s="611"/>
      <c r="FFI36" s="611"/>
      <c r="FFJ36" s="611"/>
      <c r="FFK36" s="611"/>
      <c r="FFL36" s="611"/>
      <c r="FFM36" s="611"/>
      <c r="FFN36" s="611"/>
      <c r="FFO36" s="611"/>
      <c r="FFP36" s="611"/>
      <c r="FFQ36" s="611"/>
      <c r="FFR36" s="611"/>
      <c r="FFS36" s="611"/>
      <c r="FFT36" s="611"/>
      <c r="FFU36" s="611"/>
      <c r="FFV36" s="611"/>
      <c r="FFW36" s="611"/>
      <c r="FFX36" s="611"/>
      <c r="FFY36" s="611"/>
      <c r="FFZ36" s="611"/>
      <c r="FGA36" s="611"/>
      <c r="FGB36" s="611"/>
      <c r="FGC36" s="611"/>
      <c r="FGD36" s="611"/>
      <c r="FGE36" s="611"/>
      <c r="FGF36" s="611"/>
      <c r="FGG36" s="611"/>
      <c r="FGH36" s="611"/>
      <c r="FGI36" s="611"/>
      <c r="FGJ36" s="611"/>
      <c r="FGK36" s="611"/>
      <c r="FGL36" s="611"/>
      <c r="FGM36" s="611"/>
      <c r="FGN36" s="611"/>
      <c r="FGO36" s="611"/>
      <c r="FGP36" s="611"/>
      <c r="FGQ36" s="611"/>
      <c r="FGR36" s="611"/>
      <c r="FGS36" s="611"/>
      <c r="FGT36" s="611"/>
      <c r="FGU36" s="611"/>
      <c r="FGV36" s="611"/>
      <c r="FGW36" s="611"/>
      <c r="FGX36" s="611"/>
      <c r="FGY36" s="611"/>
      <c r="FGZ36" s="611"/>
      <c r="FHA36" s="611"/>
      <c r="FHB36" s="611"/>
      <c r="FHC36" s="611"/>
      <c r="FHD36" s="611"/>
      <c r="FHE36" s="611"/>
      <c r="FHF36" s="611"/>
      <c r="FHG36" s="611"/>
      <c r="FHH36" s="611"/>
      <c r="FHI36" s="611"/>
      <c r="FHJ36" s="611"/>
      <c r="FHK36" s="611"/>
      <c r="FHL36" s="611"/>
      <c r="FHM36" s="611"/>
      <c r="FHN36" s="611"/>
      <c r="FHO36" s="611"/>
      <c r="FHP36" s="611"/>
      <c r="FHQ36" s="611"/>
      <c r="FHR36" s="611"/>
      <c r="FHS36" s="611"/>
      <c r="FHT36" s="611"/>
      <c r="FHU36" s="611"/>
      <c r="FHV36" s="611"/>
      <c r="FHW36" s="611"/>
      <c r="FHX36" s="611"/>
      <c r="FHY36" s="611"/>
      <c r="FHZ36" s="611"/>
      <c r="FIA36" s="611"/>
      <c r="FIB36" s="611"/>
      <c r="FIC36" s="611"/>
      <c r="FID36" s="611"/>
      <c r="FIE36" s="611"/>
      <c r="FIF36" s="611"/>
      <c r="FIG36" s="611"/>
      <c r="FIH36" s="611"/>
      <c r="FII36" s="611"/>
      <c r="FIJ36" s="611"/>
      <c r="FIK36" s="611"/>
      <c r="FIL36" s="611"/>
      <c r="FIM36" s="611"/>
      <c r="FIN36" s="611"/>
      <c r="FIO36" s="611"/>
      <c r="FIP36" s="611"/>
      <c r="FIQ36" s="611"/>
      <c r="FIR36" s="611"/>
      <c r="FIS36" s="611"/>
      <c r="FIT36" s="611"/>
      <c r="FIU36" s="611"/>
      <c r="FIV36" s="611"/>
      <c r="FIW36" s="611"/>
      <c r="FIX36" s="611"/>
      <c r="FIY36" s="611"/>
      <c r="FIZ36" s="611"/>
      <c r="FJA36" s="611"/>
      <c r="FJB36" s="611"/>
      <c r="FJC36" s="611"/>
      <c r="FJD36" s="611"/>
      <c r="FJE36" s="611"/>
      <c r="FJF36" s="611"/>
      <c r="FJG36" s="611"/>
      <c r="FJH36" s="611"/>
      <c r="FJI36" s="611"/>
      <c r="FJJ36" s="611"/>
      <c r="FJK36" s="611"/>
      <c r="FJL36" s="611"/>
      <c r="FJM36" s="611"/>
      <c r="FJN36" s="611"/>
      <c r="FJO36" s="611"/>
      <c r="FJP36" s="611"/>
      <c r="FJQ36" s="611"/>
      <c r="FJR36" s="611"/>
      <c r="FJS36" s="611"/>
      <c r="FJT36" s="611"/>
      <c r="FJU36" s="611"/>
      <c r="FJV36" s="611"/>
      <c r="FJW36" s="611"/>
      <c r="FJX36" s="611"/>
      <c r="FJY36" s="611"/>
      <c r="FJZ36" s="611"/>
      <c r="FKA36" s="611"/>
      <c r="FKB36" s="611"/>
      <c r="FKC36" s="611"/>
      <c r="FKD36" s="611"/>
      <c r="FKE36" s="611"/>
      <c r="FKF36" s="611"/>
      <c r="FKG36" s="611"/>
      <c r="FKH36" s="611"/>
      <c r="FKI36" s="611"/>
      <c r="FKJ36" s="611"/>
      <c r="FKK36" s="611"/>
      <c r="FKL36" s="611"/>
      <c r="FKM36" s="611"/>
      <c r="FKN36" s="611"/>
      <c r="FKO36" s="611"/>
      <c r="FKP36" s="611"/>
      <c r="FKQ36" s="611"/>
      <c r="FKR36" s="611"/>
      <c r="FKS36" s="611"/>
      <c r="FKT36" s="611"/>
      <c r="FKU36" s="611"/>
      <c r="FKV36" s="611"/>
      <c r="FKW36" s="611"/>
      <c r="FKX36" s="611"/>
      <c r="FKY36" s="611"/>
      <c r="FKZ36" s="611"/>
      <c r="FLA36" s="611"/>
      <c r="FLB36" s="611"/>
      <c r="FLC36" s="611"/>
      <c r="FLD36" s="611"/>
      <c r="FLE36" s="611"/>
      <c r="FLF36" s="611"/>
      <c r="FLG36" s="611"/>
      <c r="FLH36" s="611"/>
      <c r="FLI36" s="611"/>
      <c r="FLJ36" s="611"/>
      <c r="FLK36" s="611"/>
      <c r="FLL36" s="611"/>
      <c r="FLM36" s="611"/>
      <c r="FLN36" s="611"/>
      <c r="FLO36" s="611"/>
      <c r="FLP36" s="611"/>
      <c r="FLQ36" s="611"/>
      <c r="FLR36" s="611"/>
      <c r="FLS36" s="611"/>
      <c r="FLT36" s="611"/>
      <c r="FLU36" s="611"/>
      <c r="FLV36" s="611"/>
      <c r="FLW36" s="611"/>
      <c r="FLX36" s="611"/>
      <c r="FLY36" s="611"/>
      <c r="FLZ36" s="611"/>
      <c r="FMA36" s="611"/>
      <c r="FMB36" s="611"/>
      <c r="FMC36" s="611"/>
      <c r="FMD36" s="611"/>
      <c r="FME36" s="611"/>
      <c r="FMF36" s="611"/>
      <c r="FMG36" s="611"/>
      <c r="FMH36" s="611"/>
      <c r="FMI36" s="611"/>
      <c r="FMJ36" s="611"/>
      <c r="FMK36" s="611"/>
      <c r="FML36" s="611"/>
      <c r="FMM36" s="611"/>
      <c r="FMN36" s="611"/>
      <c r="FMO36" s="611"/>
      <c r="FMP36" s="611"/>
      <c r="FMQ36" s="611"/>
      <c r="FMR36" s="611"/>
      <c r="FMS36" s="611"/>
      <c r="FMT36" s="611"/>
      <c r="FMU36" s="611"/>
      <c r="FMV36" s="611"/>
      <c r="FMW36" s="611"/>
      <c r="FMX36" s="611"/>
      <c r="FMY36" s="611"/>
      <c r="FMZ36" s="611"/>
      <c r="FNA36" s="611"/>
      <c r="FNB36" s="611"/>
      <c r="FNC36" s="611"/>
      <c r="FND36" s="611"/>
      <c r="FNE36" s="611"/>
      <c r="FNF36" s="611"/>
      <c r="FNG36" s="611"/>
      <c r="FNH36" s="611"/>
      <c r="FNI36" s="611"/>
      <c r="FNJ36" s="611"/>
      <c r="FNK36" s="611"/>
      <c r="FNL36" s="611"/>
      <c r="FNM36" s="611"/>
      <c r="FNN36" s="611"/>
      <c r="FNO36" s="611"/>
      <c r="FNP36" s="611"/>
      <c r="FNQ36" s="611"/>
      <c r="FNR36" s="611"/>
      <c r="FNS36" s="611"/>
      <c r="FNT36" s="611"/>
      <c r="FNU36" s="611"/>
      <c r="FNV36" s="611"/>
      <c r="FNW36" s="611"/>
      <c r="FNX36" s="611"/>
      <c r="FNY36" s="611"/>
      <c r="FNZ36" s="611"/>
      <c r="FOA36" s="611"/>
      <c r="FOB36" s="611"/>
      <c r="FOC36" s="611"/>
      <c r="FOD36" s="611"/>
      <c r="FOE36" s="611"/>
      <c r="FOF36" s="611"/>
      <c r="FOG36" s="611"/>
      <c r="FOH36" s="611"/>
      <c r="FOI36" s="611"/>
      <c r="FOJ36" s="611"/>
      <c r="FOK36" s="611"/>
      <c r="FOL36" s="611"/>
      <c r="FOM36" s="611"/>
      <c r="FON36" s="611"/>
      <c r="FOO36" s="611"/>
      <c r="FOP36" s="611"/>
      <c r="FOQ36" s="611"/>
      <c r="FOR36" s="611"/>
      <c r="FOS36" s="611"/>
      <c r="FOT36" s="611"/>
      <c r="FOU36" s="611"/>
      <c r="FOV36" s="611"/>
      <c r="FOW36" s="611"/>
      <c r="FOX36" s="611"/>
      <c r="FOY36" s="611"/>
      <c r="FOZ36" s="611"/>
      <c r="FPA36" s="611"/>
      <c r="FPB36" s="611"/>
      <c r="FPC36" s="611"/>
      <c r="FPD36" s="611"/>
      <c r="FPE36" s="611"/>
      <c r="FPF36" s="611"/>
      <c r="FPG36" s="611"/>
      <c r="FPH36" s="611"/>
      <c r="FPI36" s="611"/>
      <c r="FPJ36" s="611"/>
      <c r="FPK36" s="611"/>
      <c r="FPL36" s="611"/>
      <c r="FPM36" s="611"/>
      <c r="FPN36" s="611"/>
      <c r="FPO36" s="611"/>
      <c r="FPP36" s="611"/>
      <c r="FPQ36" s="611"/>
      <c r="FPR36" s="611"/>
      <c r="FPS36" s="611"/>
      <c r="FPT36" s="611"/>
      <c r="FPU36" s="611"/>
      <c r="FPV36" s="611"/>
      <c r="FPW36" s="611"/>
      <c r="FPX36" s="611"/>
      <c r="FPY36" s="611"/>
      <c r="FPZ36" s="611"/>
      <c r="FQA36" s="611"/>
      <c r="FQB36" s="611"/>
      <c r="FQC36" s="611"/>
      <c r="FQD36" s="611"/>
      <c r="FQE36" s="611"/>
      <c r="FQF36" s="611"/>
      <c r="FQG36" s="611"/>
      <c r="FQH36" s="611"/>
      <c r="FQI36" s="611"/>
      <c r="FQJ36" s="611"/>
      <c r="FQK36" s="611"/>
      <c r="FQL36" s="611"/>
      <c r="FQM36" s="611"/>
      <c r="FQN36" s="611"/>
      <c r="FQO36" s="611"/>
      <c r="FQP36" s="611"/>
      <c r="FQQ36" s="611"/>
      <c r="FQR36" s="611"/>
      <c r="FQS36" s="611"/>
      <c r="FQT36" s="611"/>
      <c r="FQU36" s="611"/>
      <c r="FQV36" s="611"/>
      <c r="FQW36" s="611"/>
      <c r="FQX36" s="611"/>
      <c r="FQY36" s="611"/>
      <c r="FQZ36" s="611"/>
      <c r="FRA36" s="611"/>
      <c r="FRB36" s="611"/>
      <c r="FRC36" s="611"/>
      <c r="FRD36" s="611"/>
      <c r="FRE36" s="611"/>
      <c r="FRF36" s="611"/>
      <c r="FRG36" s="611"/>
      <c r="FRH36" s="611"/>
      <c r="FRI36" s="611"/>
      <c r="FRJ36" s="611"/>
      <c r="FRK36" s="611"/>
      <c r="FRL36" s="611"/>
      <c r="FRM36" s="611"/>
      <c r="FRN36" s="611"/>
      <c r="FRO36" s="611"/>
      <c r="FRP36" s="611"/>
      <c r="FRQ36" s="611"/>
      <c r="FRR36" s="611"/>
      <c r="FRS36" s="611"/>
      <c r="FRT36" s="611"/>
      <c r="FRU36" s="611"/>
      <c r="FRV36" s="611"/>
      <c r="FRW36" s="611"/>
      <c r="FRX36" s="611"/>
      <c r="FRY36" s="611"/>
      <c r="FRZ36" s="611"/>
      <c r="FSA36" s="611"/>
      <c r="FSB36" s="611"/>
      <c r="FSC36" s="611"/>
      <c r="FSD36" s="611"/>
      <c r="FSE36" s="611"/>
      <c r="FSF36" s="611"/>
      <c r="FSG36" s="611"/>
      <c r="FSH36" s="611"/>
      <c r="FSI36" s="611"/>
      <c r="FSJ36" s="611"/>
      <c r="FSK36" s="611"/>
      <c r="FSL36" s="611"/>
      <c r="FSM36" s="611"/>
      <c r="FSN36" s="611"/>
      <c r="FSO36" s="611"/>
      <c r="FSP36" s="611"/>
      <c r="FSQ36" s="611"/>
      <c r="FSR36" s="611"/>
      <c r="FSS36" s="611"/>
      <c r="FST36" s="611"/>
      <c r="FSU36" s="611"/>
      <c r="FSV36" s="611"/>
      <c r="FSW36" s="611"/>
      <c r="FSX36" s="611"/>
      <c r="FSY36" s="611"/>
      <c r="FSZ36" s="611"/>
      <c r="FTA36" s="611"/>
      <c r="FTB36" s="611"/>
      <c r="FTC36" s="611"/>
      <c r="FTD36" s="611"/>
      <c r="FTE36" s="611"/>
      <c r="FTF36" s="611"/>
      <c r="FTG36" s="611"/>
      <c r="FTH36" s="611"/>
      <c r="FTI36" s="611"/>
      <c r="FTJ36" s="611"/>
      <c r="FTK36" s="611"/>
      <c r="FTL36" s="611"/>
      <c r="FTM36" s="611"/>
      <c r="FTN36" s="611"/>
      <c r="FTO36" s="611"/>
      <c r="FTP36" s="611"/>
      <c r="FTQ36" s="611"/>
      <c r="FTR36" s="611"/>
      <c r="FTS36" s="611"/>
      <c r="FTT36" s="611"/>
      <c r="FTU36" s="611"/>
      <c r="FTV36" s="611"/>
      <c r="FTW36" s="611"/>
      <c r="FTX36" s="611"/>
      <c r="FTY36" s="611"/>
      <c r="FTZ36" s="611"/>
      <c r="FUA36" s="611"/>
      <c r="FUB36" s="611"/>
      <c r="FUC36" s="611"/>
      <c r="FUD36" s="611"/>
      <c r="FUE36" s="611"/>
      <c r="FUF36" s="611"/>
      <c r="FUG36" s="611"/>
      <c r="FUH36" s="611"/>
      <c r="FUI36" s="611"/>
      <c r="FUJ36" s="611"/>
      <c r="FUK36" s="611"/>
      <c r="FUL36" s="611"/>
      <c r="FUM36" s="611"/>
      <c r="FUN36" s="611"/>
      <c r="FUO36" s="611"/>
      <c r="FUP36" s="611"/>
      <c r="FUQ36" s="611"/>
      <c r="FUR36" s="611"/>
      <c r="FUS36" s="611"/>
      <c r="FUT36" s="611"/>
      <c r="FUU36" s="611"/>
      <c r="FUV36" s="611"/>
      <c r="FUW36" s="611"/>
      <c r="FUX36" s="611"/>
      <c r="FUY36" s="611"/>
      <c r="FUZ36" s="611"/>
      <c r="FVA36" s="611"/>
      <c r="FVB36" s="611"/>
      <c r="FVC36" s="611"/>
      <c r="FVD36" s="611"/>
      <c r="FVE36" s="611"/>
      <c r="FVF36" s="611"/>
      <c r="FVG36" s="611"/>
      <c r="FVH36" s="611"/>
      <c r="FVI36" s="611"/>
      <c r="FVJ36" s="611"/>
      <c r="FVK36" s="611"/>
      <c r="FVL36" s="611"/>
      <c r="FVM36" s="611"/>
      <c r="FVN36" s="611"/>
      <c r="FVO36" s="611"/>
      <c r="FVP36" s="611"/>
      <c r="FVQ36" s="611"/>
      <c r="FVR36" s="611"/>
      <c r="FVS36" s="611"/>
      <c r="FVT36" s="611"/>
      <c r="FVU36" s="611"/>
      <c r="FVV36" s="611"/>
      <c r="FVW36" s="611"/>
      <c r="FVX36" s="611"/>
      <c r="FVY36" s="611"/>
      <c r="FVZ36" s="611"/>
      <c r="FWA36" s="611"/>
      <c r="FWB36" s="611"/>
      <c r="FWC36" s="611"/>
      <c r="FWD36" s="611"/>
      <c r="FWE36" s="611"/>
      <c r="FWF36" s="611"/>
      <c r="FWG36" s="611"/>
      <c r="FWH36" s="611"/>
      <c r="FWI36" s="611"/>
      <c r="FWJ36" s="611"/>
      <c r="FWK36" s="611"/>
      <c r="FWL36" s="611"/>
      <c r="FWM36" s="611"/>
      <c r="FWN36" s="611"/>
      <c r="FWO36" s="611"/>
      <c r="FWP36" s="611"/>
      <c r="FWQ36" s="611"/>
      <c r="FWR36" s="611"/>
      <c r="FWS36" s="611"/>
      <c r="FWT36" s="611"/>
      <c r="FWU36" s="611"/>
      <c r="FWV36" s="611"/>
      <c r="FWW36" s="611"/>
      <c r="FWX36" s="611"/>
      <c r="FWY36" s="611"/>
      <c r="FWZ36" s="611"/>
      <c r="FXA36" s="611"/>
      <c r="FXB36" s="611"/>
      <c r="FXC36" s="611"/>
      <c r="FXD36" s="611"/>
      <c r="FXE36" s="611"/>
      <c r="FXF36" s="611"/>
      <c r="FXG36" s="611"/>
      <c r="FXH36" s="611"/>
      <c r="FXI36" s="611"/>
      <c r="FXJ36" s="611"/>
      <c r="FXK36" s="611"/>
      <c r="FXL36" s="611"/>
      <c r="FXM36" s="611"/>
      <c r="FXN36" s="611"/>
      <c r="FXO36" s="611"/>
      <c r="FXP36" s="611"/>
      <c r="FXQ36" s="611"/>
      <c r="FXR36" s="611"/>
      <c r="FXS36" s="611"/>
      <c r="FXT36" s="611"/>
      <c r="FXU36" s="611"/>
      <c r="FXV36" s="611"/>
      <c r="FXW36" s="611"/>
      <c r="FXX36" s="611"/>
      <c r="FXY36" s="611"/>
      <c r="FXZ36" s="611"/>
      <c r="FYA36" s="611"/>
      <c r="FYB36" s="611"/>
      <c r="FYC36" s="611"/>
      <c r="FYD36" s="611"/>
      <c r="FYE36" s="611"/>
      <c r="FYF36" s="611"/>
      <c r="FYG36" s="611"/>
      <c r="FYH36" s="611"/>
      <c r="FYI36" s="611"/>
      <c r="FYJ36" s="611"/>
      <c r="FYK36" s="611"/>
      <c r="FYL36" s="611"/>
      <c r="FYM36" s="611"/>
      <c r="FYN36" s="611"/>
      <c r="FYO36" s="611"/>
      <c r="FYP36" s="611"/>
      <c r="FYQ36" s="611"/>
      <c r="FYR36" s="611"/>
      <c r="FYS36" s="611"/>
      <c r="FYT36" s="611"/>
      <c r="FYU36" s="611"/>
      <c r="FYV36" s="611"/>
      <c r="FYW36" s="611"/>
      <c r="FYX36" s="611"/>
      <c r="FYY36" s="611"/>
      <c r="FYZ36" s="611"/>
      <c r="FZA36" s="611"/>
      <c r="FZB36" s="611"/>
      <c r="FZC36" s="611"/>
      <c r="FZD36" s="611"/>
      <c r="FZE36" s="611"/>
      <c r="FZF36" s="611"/>
      <c r="FZG36" s="611"/>
      <c r="FZH36" s="611"/>
      <c r="FZI36" s="611"/>
      <c r="FZJ36" s="611"/>
      <c r="FZK36" s="611"/>
      <c r="FZL36" s="611"/>
      <c r="FZM36" s="611"/>
      <c r="FZN36" s="611"/>
      <c r="FZO36" s="611"/>
      <c r="FZP36" s="611"/>
      <c r="FZQ36" s="611"/>
      <c r="FZR36" s="611"/>
      <c r="FZS36" s="611"/>
      <c r="FZT36" s="611"/>
      <c r="FZU36" s="611"/>
      <c r="FZV36" s="611"/>
      <c r="FZW36" s="611"/>
      <c r="FZX36" s="611"/>
      <c r="FZY36" s="611"/>
      <c r="FZZ36" s="611"/>
      <c r="GAA36" s="611"/>
      <c r="GAB36" s="611"/>
      <c r="GAC36" s="611"/>
      <c r="GAD36" s="611"/>
      <c r="GAE36" s="611"/>
      <c r="GAF36" s="611"/>
      <c r="GAG36" s="611"/>
      <c r="GAH36" s="611"/>
      <c r="GAI36" s="611"/>
      <c r="GAJ36" s="611"/>
      <c r="GAK36" s="611"/>
      <c r="GAL36" s="611"/>
      <c r="GAM36" s="611"/>
      <c r="GAN36" s="611"/>
      <c r="GAO36" s="611"/>
      <c r="GAP36" s="611"/>
      <c r="GAQ36" s="611"/>
      <c r="GAR36" s="611"/>
      <c r="GAS36" s="611"/>
      <c r="GAT36" s="611"/>
      <c r="GAU36" s="611"/>
      <c r="GAV36" s="611"/>
      <c r="GAW36" s="611"/>
      <c r="GAX36" s="611"/>
      <c r="GAY36" s="611"/>
      <c r="GAZ36" s="611"/>
      <c r="GBA36" s="611"/>
      <c r="GBB36" s="611"/>
      <c r="GBC36" s="611"/>
      <c r="GBD36" s="611"/>
      <c r="GBE36" s="611"/>
      <c r="GBF36" s="611"/>
      <c r="GBG36" s="611"/>
      <c r="GBH36" s="611"/>
      <c r="GBI36" s="611"/>
      <c r="GBJ36" s="611"/>
      <c r="GBK36" s="611"/>
      <c r="GBL36" s="611"/>
      <c r="GBM36" s="611"/>
      <c r="GBN36" s="611"/>
      <c r="GBO36" s="611"/>
      <c r="GBP36" s="611"/>
      <c r="GBQ36" s="611"/>
      <c r="GBR36" s="611"/>
      <c r="GBS36" s="611"/>
      <c r="GBT36" s="611"/>
      <c r="GBU36" s="611"/>
      <c r="GBV36" s="611"/>
      <c r="GBW36" s="611"/>
      <c r="GBX36" s="611"/>
      <c r="GBY36" s="611"/>
      <c r="GBZ36" s="611"/>
      <c r="GCA36" s="611"/>
      <c r="GCB36" s="611"/>
      <c r="GCC36" s="611"/>
      <c r="GCD36" s="611"/>
      <c r="GCE36" s="611"/>
      <c r="GCF36" s="611"/>
      <c r="GCG36" s="611"/>
      <c r="GCH36" s="611"/>
      <c r="GCI36" s="611"/>
      <c r="GCJ36" s="611"/>
      <c r="GCK36" s="611"/>
      <c r="GCL36" s="611"/>
      <c r="GCM36" s="611"/>
      <c r="GCN36" s="611"/>
      <c r="GCO36" s="611"/>
      <c r="GCP36" s="611"/>
      <c r="GCQ36" s="611"/>
      <c r="GCR36" s="611"/>
      <c r="GCS36" s="611"/>
      <c r="GCT36" s="611"/>
      <c r="GCU36" s="611"/>
      <c r="GCV36" s="611"/>
      <c r="GCW36" s="611"/>
      <c r="GCX36" s="611"/>
      <c r="GCY36" s="611"/>
      <c r="GCZ36" s="611"/>
      <c r="GDA36" s="611"/>
      <c r="GDB36" s="611"/>
      <c r="GDC36" s="611"/>
      <c r="GDD36" s="611"/>
      <c r="GDE36" s="611"/>
      <c r="GDF36" s="611"/>
      <c r="GDG36" s="611"/>
      <c r="GDH36" s="611"/>
      <c r="GDI36" s="611"/>
      <c r="GDJ36" s="611"/>
      <c r="GDK36" s="611"/>
      <c r="GDL36" s="611"/>
      <c r="GDM36" s="611"/>
      <c r="GDN36" s="611"/>
      <c r="GDO36" s="611"/>
      <c r="GDP36" s="611"/>
      <c r="GDQ36" s="611"/>
      <c r="GDR36" s="611"/>
      <c r="GDS36" s="611"/>
      <c r="GDT36" s="611"/>
      <c r="GDU36" s="611"/>
      <c r="GDV36" s="611"/>
      <c r="GDW36" s="611"/>
      <c r="GDX36" s="611"/>
      <c r="GDY36" s="611"/>
      <c r="GDZ36" s="611"/>
      <c r="GEA36" s="611"/>
      <c r="GEB36" s="611"/>
      <c r="GEC36" s="611"/>
      <c r="GED36" s="611"/>
      <c r="GEE36" s="611"/>
      <c r="GEF36" s="611"/>
      <c r="GEG36" s="611"/>
      <c r="GEH36" s="611"/>
      <c r="GEI36" s="611"/>
      <c r="GEJ36" s="611"/>
      <c r="GEK36" s="611"/>
      <c r="GEL36" s="611"/>
      <c r="GEM36" s="611"/>
      <c r="GEN36" s="611"/>
      <c r="GEO36" s="611"/>
      <c r="GEP36" s="611"/>
      <c r="GEQ36" s="611"/>
      <c r="GER36" s="611"/>
      <c r="GES36" s="611"/>
      <c r="GET36" s="611"/>
      <c r="GEU36" s="611"/>
      <c r="GEV36" s="611"/>
      <c r="GEW36" s="611"/>
      <c r="GEX36" s="611"/>
      <c r="GEY36" s="611"/>
      <c r="GEZ36" s="611"/>
      <c r="GFA36" s="611"/>
      <c r="GFB36" s="611"/>
      <c r="GFC36" s="611"/>
      <c r="GFD36" s="611"/>
      <c r="GFE36" s="611"/>
      <c r="GFF36" s="611"/>
      <c r="GFG36" s="611"/>
      <c r="GFH36" s="611"/>
      <c r="GFI36" s="611"/>
      <c r="GFJ36" s="611"/>
      <c r="GFK36" s="611"/>
      <c r="GFL36" s="611"/>
      <c r="GFM36" s="611"/>
      <c r="GFN36" s="611"/>
      <c r="GFO36" s="611"/>
      <c r="GFP36" s="611"/>
      <c r="GFQ36" s="611"/>
      <c r="GFR36" s="611"/>
      <c r="GFS36" s="611"/>
      <c r="GFT36" s="611"/>
      <c r="GFU36" s="611"/>
      <c r="GFV36" s="611"/>
      <c r="GFW36" s="611"/>
      <c r="GFX36" s="611"/>
      <c r="GFY36" s="611"/>
      <c r="GFZ36" s="611"/>
      <c r="GGA36" s="611"/>
      <c r="GGB36" s="611"/>
      <c r="GGC36" s="611"/>
      <c r="GGD36" s="611"/>
      <c r="GGE36" s="611"/>
      <c r="GGF36" s="611"/>
      <c r="GGG36" s="611"/>
      <c r="GGH36" s="611"/>
      <c r="GGI36" s="611"/>
      <c r="GGJ36" s="611"/>
      <c r="GGK36" s="611"/>
      <c r="GGL36" s="611"/>
      <c r="GGM36" s="611"/>
      <c r="GGN36" s="611"/>
      <c r="GGO36" s="611"/>
      <c r="GGP36" s="611"/>
      <c r="GGQ36" s="611"/>
      <c r="GGR36" s="611"/>
      <c r="GGS36" s="611"/>
      <c r="GGT36" s="611"/>
      <c r="GGU36" s="611"/>
      <c r="GGV36" s="611"/>
      <c r="GGW36" s="611"/>
      <c r="GGX36" s="611"/>
      <c r="GGY36" s="611"/>
      <c r="GGZ36" s="611"/>
      <c r="GHA36" s="611"/>
      <c r="GHB36" s="611"/>
      <c r="GHC36" s="611"/>
      <c r="GHD36" s="611"/>
      <c r="GHE36" s="611"/>
      <c r="GHF36" s="611"/>
      <c r="GHG36" s="611"/>
      <c r="GHH36" s="611"/>
      <c r="GHI36" s="611"/>
      <c r="GHJ36" s="611"/>
      <c r="GHK36" s="611"/>
      <c r="GHL36" s="611"/>
      <c r="GHM36" s="611"/>
      <c r="GHN36" s="611"/>
      <c r="GHO36" s="611"/>
      <c r="GHP36" s="611"/>
      <c r="GHQ36" s="611"/>
      <c r="GHR36" s="611"/>
      <c r="GHS36" s="611"/>
      <c r="GHT36" s="611"/>
      <c r="GHU36" s="611"/>
      <c r="GHV36" s="611"/>
      <c r="GHW36" s="611"/>
      <c r="GHX36" s="611"/>
      <c r="GHY36" s="611"/>
      <c r="GHZ36" s="611"/>
      <c r="GIA36" s="611"/>
      <c r="GIB36" s="611"/>
      <c r="GIC36" s="611"/>
      <c r="GID36" s="611"/>
      <c r="GIE36" s="611"/>
      <c r="GIF36" s="611"/>
      <c r="GIG36" s="611"/>
      <c r="GIH36" s="611"/>
      <c r="GII36" s="611"/>
      <c r="GIJ36" s="611"/>
      <c r="GIK36" s="611"/>
      <c r="GIL36" s="611"/>
      <c r="GIM36" s="611"/>
      <c r="GIN36" s="611"/>
      <c r="GIO36" s="611"/>
      <c r="GIP36" s="611"/>
      <c r="GIQ36" s="611"/>
      <c r="GIR36" s="611"/>
      <c r="GIS36" s="611"/>
      <c r="GIT36" s="611"/>
      <c r="GIU36" s="611"/>
      <c r="GIV36" s="611"/>
      <c r="GIW36" s="611"/>
      <c r="GIX36" s="611"/>
      <c r="GIY36" s="611"/>
      <c r="GIZ36" s="611"/>
      <c r="GJA36" s="611"/>
      <c r="GJB36" s="611"/>
      <c r="GJC36" s="611"/>
      <c r="GJD36" s="611"/>
      <c r="GJE36" s="611"/>
      <c r="GJF36" s="611"/>
      <c r="GJG36" s="611"/>
      <c r="GJH36" s="611"/>
      <c r="GJI36" s="611"/>
      <c r="GJJ36" s="611"/>
      <c r="GJK36" s="611"/>
      <c r="GJL36" s="611"/>
      <c r="GJM36" s="611"/>
      <c r="GJN36" s="611"/>
      <c r="GJO36" s="611"/>
      <c r="GJP36" s="611"/>
      <c r="GJQ36" s="611"/>
      <c r="GJR36" s="611"/>
      <c r="GJS36" s="611"/>
      <c r="GJT36" s="611"/>
      <c r="GJU36" s="611"/>
      <c r="GJV36" s="611"/>
      <c r="GJW36" s="611"/>
      <c r="GJX36" s="611"/>
      <c r="GJY36" s="611"/>
      <c r="GJZ36" s="611"/>
      <c r="GKA36" s="611"/>
      <c r="GKB36" s="611"/>
      <c r="GKC36" s="611"/>
      <c r="GKD36" s="611"/>
      <c r="GKE36" s="611"/>
      <c r="GKF36" s="611"/>
      <c r="GKG36" s="611"/>
      <c r="GKH36" s="611"/>
      <c r="GKI36" s="611"/>
      <c r="GKJ36" s="611"/>
      <c r="GKK36" s="611"/>
      <c r="GKL36" s="611"/>
      <c r="GKM36" s="611"/>
      <c r="GKN36" s="611"/>
      <c r="GKO36" s="611"/>
      <c r="GKP36" s="611"/>
      <c r="GKQ36" s="611"/>
      <c r="GKR36" s="611"/>
      <c r="GKS36" s="611"/>
      <c r="GKT36" s="611"/>
      <c r="GKU36" s="611"/>
      <c r="GKV36" s="611"/>
      <c r="GKW36" s="611"/>
      <c r="GKX36" s="611"/>
      <c r="GKY36" s="611"/>
      <c r="GKZ36" s="611"/>
      <c r="GLA36" s="611"/>
      <c r="GLB36" s="611"/>
      <c r="GLC36" s="611"/>
      <c r="GLD36" s="611"/>
      <c r="GLE36" s="611"/>
      <c r="GLF36" s="611"/>
      <c r="GLG36" s="611"/>
      <c r="GLH36" s="611"/>
      <c r="GLI36" s="611"/>
      <c r="GLJ36" s="611"/>
      <c r="GLK36" s="611"/>
      <c r="GLL36" s="611"/>
      <c r="GLM36" s="611"/>
      <c r="GLN36" s="611"/>
      <c r="GLO36" s="611"/>
      <c r="GLP36" s="611"/>
      <c r="GLQ36" s="611"/>
      <c r="GLR36" s="611"/>
      <c r="GLS36" s="611"/>
      <c r="GLT36" s="611"/>
      <c r="GLU36" s="611"/>
      <c r="GLV36" s="611"/>
      <c r="GLW36" s="611"/>
      <c r="GLX36" s="611"/>
      <c r="GLY36" s="611"/>
      <c r="GLZ36" s="611"/>
      <c r="GMA36" s="611"/>
      <c r="GMB36" s="611"/>
      <c r="GMC36" s="611"/>
      <c r="GMD36" s="611"/>
      <c r="GME36" s="611"/>
      <c r="GMF36" s="611"/>
      <c r="GMG36" s="611"/>
      <c r="GMH36" s="611"/>
      <c r="GMI36" s="611"/>
      <c r="GMJ36" s="611"/>
      <c r="GMK36" s="611"/>
      <c r="GML36" s="611"/>
      <c r="GMM36" s="611"/>
      <c r="GMN36" s="611"/>
      <c r="GMO36" s="611"/>
      <c r="GMP36" s="611"/>
      <c r="GMQ36" s="611"/>
      <c r="GMR36" s="611"/>
      <c r="GMS36" s="611"/>
      <c r="GMT36" s="611"/>
      <c r="GMU36" s="611"/>
      <c r="GMV36" s="611"/>
      <c r="GMW36" s="611"/>
      <c r="GMX36" s="611"/>
      <c r="GMY36" s="611"/>
      <c r="GMZ36" s="611"/>
      <c r="GNA36" s="611"/>
      <c r="GNB36" s="611"/>
      <c r="GNC36" s="611"/>
      <c r="GND36" s="611"/>
      <c r="GNE36" s="611"/>
      <c r="GNF36" s="611"/>
      <c r="GNG36" s="611"/>
      <c r="GNH36" s="611"/>
      <c r="GNI36" s="611"/>
      <c r="GNJ36" s="611"/>
      <c r="GNK36" s="611"/>
      <c r="GNL36" s="611"/>
      <c r="GNM36" s="611"/>
      <c r="GNN36" s="611"/>
      <c r="GNO36" s="611"/>
      <c r="GNP36" s="611"/>
      <c r="GNQ36" s="611"/>
      <c r="GNR36" s="611"/>
      <c r="GNS36" s="611"/>
      <c r="GNT36" s="611"/>
      <c r="GNU36" s="611"/>
      <c r="GNV36" s="611"/>
      <c r="GNW36" s="611"/>
      <c r="GNX36" s="611"/>
      <c r="GNY36" s="611"/>
      <c r="GNZ36" s="611"/>
      <c r="GOA36" s="611"/>
      <c r="GOB36" s="611"/>
      <c r="GOC36" s="611"/>
      <c r="GOD36" s="611"/>
      <c r="GOE36" s="611"/>
      <c r="GOF36" s="611"/>
      <c r="GOG36" s="611"/>
      <c r="GOH36" s="611"/>
      <c r="GOI36" s="611"/>
      <c r="GOJ36" s="611"/>
      <c r="GOK36" s="611"/>
      <c r="GOL36" s="611"/>
      <c r="GOM36" s="611"/>
      <c r="GON36" s="611"/>
      <c r="GOO36" s="611"/>
      <c r="GOP36" s="611"/>
      <c r="GOQ36" s="611"/>
      <c r="GOR36" s="611"/>
      <c r="GOS36" s="611"/>
      <c r="GOT36" s="611"/>
      <c r="GOU36" s="611"/>
      <c r="GOV36" s="611"/>
      <c r="GOW36" s="611"/>
      <c r="GOX36" s="611"/>
      <c r="GOY36" s="611"/>
      <c r="GOZ36" s="611"/>
      <c r="GPA36" s="611"/>
      <c r="GPB36" s="611"/>
      <c r="GPC36" s="611"/>
      <c r="GPD36" s="611"/>
      <c r="GPE36" s="611"/>
      <c r="GPF36" s="611"/>
      <c r="GPG36" s="611"/>
      <c r="GPH36" s="611"/>
      <c r="GPI36" s="611"/>
      <c r="GPJ36" s="611"/>
      <c r="GPK36" s="611"/>
      <c r="GPL36" s="611"/>
      <c r="GPM36" s="611"/>
      <c r="GPN36" s="611"/>
      <c r="GPO36" s="611"/>
      <c r="GPP36" s="611"/>
      <c r="GPQ36" s="611"/>
      <c r="GPR36" s="611"/>
      <c r="GPS36" s="611"/>
      <c r="GPT36" s="611"/>
      <c r="GPU36" s="611"/>
      <c r="GPV36" s="611"/>
      <c r="GPW36" s="611"/>
      <c r="GPX36" s="611"/>
      <c r="GPY36" s="611"/>
      <c r="GPZ36" s="611"/>
      <c r="GQA36" s="611"/>
      <c r="GQB36" s="611"/>
      <c r="GQC36" s="611"/>
      <c r="GQD36" s="611"/>
      <c r="GQE36" s="611"/>
      <c r="GQF36" s="611"/>
      <c r="GQG36" s="611"/>
      <c r="GQH36" s="611"/>
      <c r="GQI36" s="611"/>
      <c r="GQJ36" s="611"/>
      <c r="GQK36" s="611"/>
      <c r="GQL36" s="611"/>
      <c r="GQM36" s="611"/>
      <c r="GQN36" s="611"/>
      <c r="GQO36" s="611"/>
      <c r="GQP36" s="611"/>
      <c r="GQQ36" s="611"/>
      <c r="GQR36" s="611"/>
      <c r="GQS36" s="611"/>
      <c r="GQT36" s="611"/>
      <c r="GQU36" s="611"/>
      <c r="GQV36" s="611"/>
      <c r="GQW36" s="611"/>
      <c r="GQX36" s="611"/>
      <c r="GQY36" s="611"/>
      <c r="GQZ36" s="611"/>
      <c r="GRA36" s="611"/>
      <c r="GRB36" s="611"/>
      <c r="GRC36" s="611"/>
      <c r="GRD36" s="611"/>
      <c r="GRE36" s="611"/>
      <c r="GRF36" s="611"/>
      <c r="GRG36" s="611"/>
      <c r="GRH36" s="611"/>
      <c r="GRI36" s="611"/>
      <c r="GRJ36" s="611"/>
      <c r="GRK36" s="611"/>
      <c r="GRL36" s="611"/>
      <c r="GRM36" s="611"/>
      <c r="GRN36" s="611"/>
      <c r="GRO36" s="611"/>
      <c r="GRP36" s="611"/>
      <c r="GRQ36" s="611"/>
      <c r="GRR36" s="611"/>
      <c r="GRS36" s="611"/>
      <c r="GRT36" s="611"/>
      <c r="GRU36" s="611"/>
      <c r="GRV36" s="611"/>
      <c r="GRW36" s="611"/>
      <c r="GRX36" s="611"/>
      <c r="GRY36" s="611"/>
      <c r="GRZ36" s="611"/>
      <c r="GSA36" s="611"/>
      <c r="GSB36" s="611"/>
      <c r="GSC36" s="611"/>
      <c r="GSD36" s="611"/>
      <c r="GSE36" s="611"/>
      <c r="GSF36" s="611"/>
      <c r="GSG36" s="611"/>
      <c r="GSH36" s="611"/>
      <c r="GSI36" s="611"/>
      <c r="GSJ36" s="611"/>
      <c r="GSK36" s="611"/>
      <c r="GSL36" s="611"/>
      <c r="GSM36" s="611"/>
      <c r="GSN36" s="611"/>
      <c r="GSO36" s="611"/>
      <c r="GSP36" s="611"/>
      <c r="GSQ36" s="611"/>
      <c r="GSR36" s="611"/>
      <c r="GSS36" s="611"/>
      <c r="GST36" s="611"/>
      <c r="GSU36" s="611"/>
      <c r="GSV36" s="611"/>
      <c r="GSW36" s="611"/>
      <c r="GSX36" s="611"/>
      <c r="GSY36" s="611"/>
      <c r="GSZ36" s="611"/>
      <c r="GTA36" s="611"/>
      <c r="GTB36" s="611"/>
      <c r="GTC36" s="611"/>
      <c r="GTD36" s="611"/>
      <c r="GTE36" s="611"/>
      <c r="GTF36" s="611"/>
      <c r="GTG36" s="611"/>
      <c r="GTH36" s="611"/>
      <c r="GTI36" s="611"/>
      <c r="GTJ36" s="611"/>
      <c r="GTK36" s="611"/>
      <c r="GTL36" s="611"/>
      <c r="GTM36" s="611"/>
      <c r="GTN36" s="611"/>
      <c r="GTO36" s="611"/>
      <c r="GTP36" s="611"/>
      <c r="GTQ36" s="611"/>
      <c r="GTR36" s="611"/>
      <c r="GTS36" s="611"/>
      <c r="GTT36" s="611"/>
      <c r="GTU36" s="611"/>
      <c r="GTV36" s="611"/>
      <c r="GTW36" s="611"/>
      <c r="GTX36" s="611"/>
      <c r="GTY36" s="611"/>
      <c r="GTZ36" s="611"/>
      <c r="GUA36" s="611"/>
      <c r="GUB36" s="611"/>
      <c r="GUC36" s="611"/>
      <c r="GUD36" s="611"/>
      <c r="GUE36" s="611"/>
      <c r="GUF36" s="611"/>
      <c r="GUG36" s="611"/>
      <c r="GUH36" s="611"/>
      <c r="GUI36" s="611"/>
      <c r="GUJ36" s="611"/>
      <c r="GUK36" s="611"/>
      <c r="GUL36" s="611"/>
      <c r="GUM36" s="611"/>
      <c r="GUN36" s="611"/>
      <c r="GUO36" s="611"/>
      <c r="GUP36" s="611"/>
      <c r="GUQ36" s="611"/>
      <c r="GUR36" s="611"/>
      <c r="GUS36" s="611"/>
      <c r="GUT36" s="611"/>
      <c r="GUU36" s="611"/>
      <c r="GUV36" s="611"/>
      <c r="GUW36" s="611"/>
      <c r="GUX36" s="611"/>
      <c r="GUY36" s="611"/>
      <c r="GUZ36" s="611"/>
      <c r="GVA36" s="611"/>
      <c r="GVB36" s="611"/>
      <c r="GVC36" s="611"/>
      <c r="GVD36" s="611"/>
      <c r="GVE36" s="611"/>
      <c r="GVF36" s="611"/>
      <c r="GVG36" s="611"/>
      <c r="GVH36" s="611"/>
      <c r="GVI36" s="611"/>
      <c r="GVJ36" s="611"/>
      <c r="GVK36" s="611"/>
      <c r="GVL36" s="611"/>
      <c r="GVM36" s="611"/>
      <c r="GVN36" s="611"/>
      <c r="GVO36" s="611"/>
      <c r="GVP36" s="611"/>
      <c r="GVQ36" s="611"/>
      <c r="GVR36" s="611"/>
      <c r="GVS36" s="611"/>
      <c r="GVT36" s="611"/>
      <c r="GVU36" s="611"/>
      <c r="GVV36" s="611"/>
      <c r="GVW36" s="611"/>
      <c r="GVX36" s="611"/>
      <c r="GVY36" s="611"/>
      <c r="GVZ36" s="611"/>
      <c r="GWA36" s="611"/>
      <c r="GWB36" s="611"/>
      <c r="GWC36" s="611"/>
      <c r="GWD36" s="611"/>
      <c r="GWE36" s="611"/>
      <c r="GWF36" s="611"/>
      <c r="GWG36" s="611"/>
      <c r="GWH36" s="611"/>
      <c r="GWI36" s="611"/>
      <c r="GWJ36" s="611"/>
      <c r="GWK36" s="611"/>
      <c r="GWL36" s="611"/>
      <c r="GWM36" s="611"/>
      <c r="GWN36" s="611"/>
      <c r="GWO36" s="611"/>
      <c r="GWP36" s="611"/>
      <c r="GWQ36" s="611"/>
      <c r="GWR36" s="611"/>
      <c r="GWS36" s="611"/>
      <c r="GWT36" s="611"/>
      <c r="GWU36" s="611"/>
      <c r="GWV36" s="611"/>
      <c r="GWW36" s="611"/>
      <c r="GWX36" s="611"/>
      <c r="GWY36" s="611"/>
      <c r="GWZ36" s="611"/>
      <c r="GXA36" s="611"/>
      <c r="GXB36" s="611"/>
      <c r="GXC36" s="611"/>
      <c r="GXD36" s="611"/>
      <c r="GXE36" s="611"/>
      <c r="GXF36" s="611"/>
      <c r="GXG36" s="611"/>
      <c r="GXH36" s="611"/>
      <c r="GXI36" s="611"/>
      <c r="GXJ36" s="611"/>
      <c r="GXK36" s="611"/>
      <c r="GXL36" s="611"/>
      <c r="GXM36" s="611"/>
      <c r="GXN36" s="611"/>
      <c r="GXO36" s="611"/>
      <c r="GXP36" s="611"/>
      <c r="GXQ36" s="611"/>
      <c r="GXR36" s="611"/>
      <c r="GXS36" s="611"/>
      <c r="GXT36" s="611"/>
      <c r="GXU36" s="611"/>
      <c r="GXV36" s="611"/>
      <c r="GXW36" s="611"/>
      <c r="GXX36" s="611"/>
      <c r="GXY36" s="611"/>
      <c r="GXZ36" s="611"/>
      <c r="GYA36" s="611"/>
      <c r="GYB36" s="611"/>
      <c r="GYC36" s="611"/>
      <c r="GYD36" s="611"/>
      <c r="GYE36" s="611"/>
      <c r="GYF36" s="611"/>
      <c r="GYG36" s="611"/>
      <c r="GYH36" s="611"/>
      <c r="GYI36" s="611"/>
      <c r="GYJ36" s="611"/>
      <c r="GYK36" s="611"/>
      <c r="GYL36" s="611"/>
      <c r="GYM36" s="611"/>
      <c r="GYN36" s="611"/>
      <c r="GYO36" s="611"/>
      <c r="GYP36" s="611"/>
      <c r="GYQ36" s="611"/>
      <c r="GYR36" s="611"/>
      <c r="GYS36" s="611"/>
      <c r="GYT36" s="611"/>
      <c r="GYU36" s="611"/>
      <c r="GYV36" s="611"/>
      <c r="GYW36" s="611"/>
      <c r="GYX36" s="611"/>
      <c r="GYY36" s="611"/>
      <c r="GYZ36" s="611"/>
      <c r="GZA36" s="611"/>
      <c r="GZB36" s="611"/>
      <c r="GZC36" s="611"/>
      <c r="GZD36" s="611"/>
      <c r="GZE36" s="611"/>
      <c r="GZF36" s="611"/>
      <c r="GZG36" s="611"/>
      <c r="GZH36" s="611"/>
      <c r="GZI36" s="611"/>
      <c r="GZJ36" s="611"/>
      <c r="GZK36" s="611"/>
      <c r="GZL36" s="611"/>
      <c r="GZM36" s="611"/>
      <c r="GZN36" s="611"/>
      <c r="GZO36" s="611"/>
      <c r="GZP36" s="611"/>
      <c r="GZQ36" s="611"/>
      <c r="GZR36" s="611"/>
      <c r="GZS36" s="611"/>
      <c r="GZT36" s="611"/>
      <c r="GZU36" s="611"/>
      <c r="GZV36" s="611"/>
      <c r="GZW36" s="611"/>
      <c r="GZX36" s="611"/>
      <c r="GZY36" s="611"/>
      <c r="GZZ36" s="611"/>
      <c r="HAA36" s="611"/>
      <c r="HAB36" s="611"/>
      <c r="HAC36" s="611"/>
      <c r="HAD36" s="611"/>
      <c r="HAE36" s="611"/>
      <c r="HAF36" s="611"/>
      <c r="HAG36" s="611"/>
      <c r="HAH36" s="611"/>
      <c r="HAI36" s="611"/>
      <c r="HAJ36" s="611"/>
      <c r="HAK36" s="611"/>
      <c r="HAL36" s="611"/>
      <c r="HAM36" s="611"/>
      <c r="HAN36" s="611"/>
      <c r="HAO36" s="611"/>
      <c r="HAP36" s="611"/>
      <c r="HAQ36" s="611"/>
      <c r="HAR36" s="611"/>
      <c r="HAS36" s="611"/>
      <c r="HAT36" s="611"/>
      <c r="HAU36" s="611"/>
      <c r="HAV36" s="611"/>
      <c r="HAW36" s="611"/>
      <c r="HAX36" s="611"/>
      <c r="HAY36" s="611"/>
      <c r="HAZ36" s="611"/>
      <c r="HBA36" s="611"/>
      <c r="HBB36" s="611"/>
      <c r="HBC36" s="611"/>
      <c r="HBD36" s="611"/>
      <c r="HBE36" s="611"/>
      <c r="HBF36" s="611"/>
      <c r="HBG36" s="611"/>
      <c r="HBH36" s="611"/>
      <c r="HBI36" s="611"/>
      <c r="HBJ36" s="611"/>
      <c r="HBK36" s="611"/>
      <c r="HBL36" s="611"/>
      <c r="HBM36" s="611"/>
      <c r="HBN36" s="611"/>
      <c r="HBO36" s="611"/>
      <c r="HBP36" s="611"/>
      <c r="HBQ36" s="611"/>
      <c r="HBR36" s="611"/>
      <c r="HBS36" s="611"/>
      <c r="HBT36" s="611"/>
      <c r="HBU36" s="611"/>
      <c r="HBV36" s="611"/>
      <c r="HBW36" s="611"/>
      <c r="HBX36" s="611"/>
      <c r="HBY36" s="611"/>
      <c r="HBZ36" s="611"/>
      <c r="HCA36" s="611"/>
      <c r="HCB36" s="611"/>
      <c r="HCC36" s="611"/>
      <c r="HCD36" s="611"/>
      <c r="HCE36" s="611"/>
      <c r="HCF36" s="611"/>
      <c r="HCG36" s="611"/>
      <c r="HCH36" s="611"/>
      <c r="HCI36" s="611"/>
      <c r="HCJ36" s="611"/>
      <c r="HCK36" s="611"/>
      <c r="HCL36" s="611"/>
      <c r="HCM36" s="611"/>
      <c r="HCN36" s="611"/>
      <c r="HCO36" s="611"/>
      <c r="HCP36" s="611"/>
      <c r="HCQ36" s="611"/>
      <c r="HCR36" s="611"/>
      <c r="HCS36" s="611"/>
      <c r="HCT36" s="611"/>
      <c r="HCU36" s="611"/>
      <c r="HCV36" s="611"/>
      <c r="HCW36" s="611"/>
      <c r="HCX36" s="611"/>
      <c r="HCY36" s="611"/>
      <c r="HCZ36" s="611"/>
      <c r="HDA36" s="611"/>
      <c r="HDB36" s="611"/>
      <c r="HDC36" s="611"/>
      <c r="HDD36" s="611"/>
      <c r="HDE36" s="611"/>
      <c r="HDF36" s="611"/>
      <c r="HDG36" s="611"/>
      <c r="HDH36" s="611"/>
      <c r="HDI36" s="611"/>
      <c r="HDJ36" s="611"/>
      <c r="HDK36" s="611"/>
      <c r="HDL36" s="611"/>
      <c r="HDM36" s="611"/>
      <c r="HDN36" s="611"/>
      <c r="HDO36" s="611"/>
      <c r="HDP36" s="611"/>
      <c r="HDQ36" s="611"/>
      <c r="HDR36" s="611"/>
      <c r="HDS36" s="611"/>
      <c r="HDT36" s="611"/>
      <c r="HDU36" s="611"/>
      <c r="HDV36" s="611"/>
      <c r="HDW36" s="611"/>
      <c r="HDX36" s="611"/>
      <c r="HDY36" s="611"/>
      <c r="HDZ36" s="611"/>
      <c r="HEA36" s="611"/>
      <c r="HEB36" s="611"/>
      <c r="HEC36" s="611"/>
      <c r="HED36" s="611"/>
      <c r="HEE36" s="611"/>
      <c r="HEF36" s="611"/>
      <c r="HEG36" s="611"/>
      <c r="HEH36" s="611"/>
      <c r="HEI36" s="611"/>
      <c r="HEJ36" s="611"/>
      <c r="HEK36" s="611"/>
      <c r="HEL36" s="611"/>
      <c r="HEM36" s="611"/>
      <c r="HEN36" s="611"/>
      <c r="HEO36" s="611"/>
      <c r="HEP36" s="611"/>
      <c r="HEQ36" s="611"/>
      <c r="HER36" s="611"/>
      <c r="HES36" s="611"/>
      <c r="HET36" s="611"/>
      <c r="HEU36" s="611"/>
      <c r="HEV36" s="611"/>
      <c r="HEW36" s="611"/>
      <c r="HEX36" s="611"/>
      <c r="HEY36" s="611"/>
      <c r="HEZ36" s="611"/>
      <c r="HFA36" s="611"/>
      <c r="HFB36" s="611"/>
      <c r="HFC36" s="611"/>
      <c r="HFD36" s="611"/>
      <c r="HFE36" s="611"/>
      <c r="HFF36" s="611"/>
      <c r="HFG36" s="611"/>
      <c r="HFH36" s="611"/>
      <c r="HFI36" s="611"/>
      <c r="HFJ36" s="611"/>
      <c r="HFK36" s="611"/>
      <c r="HFL36" s="611"/>
      <c r="HFM36" s="611"/>
      <c r="HFN36" s="611"/>
      <c r="HFO36" s="611"/>
      <c r="HFP36" s="611"/>
      <c r="HFQ36" s="611"/>
      <c r="HFR36" s="611"/>
      <c r="HFS36" s="611"/>
      <c r="HFT36" s="611"/>
      <c r="HFU36" s="611"/>
      <c r="HFV36" s="611"/>
      <c r="HFW36" s="611"/>
      <c r="HFX36" s="611"/>
      <c r="HFY36" s="611"/>
      <c r="HFZ36" s="611"/>
      <c r="HGA36" s="611"/>
      <c r="HGB36" s="611"/>
      <c r="HGC36" s="611"/>
      <c r="HGD36" s="611"/>
      <c r="HGE36" s="611"/>
      <c r="HGF36" s="611"/>
      <c r="HGG36" s="611"/>
      <c r="HGH36" s="611"/>
      <c r="HGI36" s="611"/>
      <c r="HGJ36" s="611"/>
      <c r="HGK36" s="611"/>
      <c r="HGL36" s="611"/>
      <c r="HGM36" s="611"/>
      <c r="HGN36" s="611"/>
      <c r="HGO36" s="611"/>
      <c r="HGP36" s="611"/>
      <c r="HGQ36" s="611"/>
      <c r="HGR36" s="611"/>
      <c r="HGS36" s="611"/>
      <c r="HGT36" s="611"/>
      <c r="HGU36" s="611"/>
      <c r="HGV36" s="611"/>
      <c r="HGW36" s="611"/>
      <c r="HGX36" s="611"/>
      <c r="HGY36" s="611"/>
      <c r="HGZ36" s="611"/>
      <c r="HHA36" s="611"/>
      <c r="HHB36" s="611"/>
      <c r="HHC36" s="611"/>
      <c r="HHD36" s="611"/>
      <c r="HHE36" s="611"/>
      <c r="HHF36" s="611"/>
      <c r="HHG36" s="611"/>
      <c r="HHH36" s="611"/>
      <c r="HHI36" s="611"/>
      <c r="HHJ36" s="611"/>
      <c r="HHK36" s="611"/>
      <c r="HHL36" s="611"/>
      <c r="HHM36" s="611"/>
      <c r="HHN36" s="611"/>
      <c r="HHO36" s="611"/>
      <c r="HHP36" s="611"/>
      <c r="HHQ36" s="611"/>
      <c r="HHR36" s="611"/>
      <c r="HHS36" s="611"/>
      <c r="HHT36" s="611"/>
      <c r="HHU36" s="611"/>
      <c r="HHV36" s="611"/>
      <c r="HHW36" s="611"/>
      <c r="HHX36" s="611"/>
      <c r="HHY36" s="611"/>
      <c r="HHZ36" s="611"/>
      <c r="HIA36" s="611"/>
      <c r="HIB36" s="611"/>
      <c r="HIC36" s="611"/>
      <c r="HID36" s="611"/>
      <c r="HIE36" s="611"/>
      <c r="HIF36" s="611"/>
      <c r="HIG36" s="611"/>
      <c r="HIH36" s="611"/>
      <c r="HII36" s="611"/>
      <c r="HIJ36" s="611"/>
      <c r="HIK36" s="611"/>
      <c r="HIL36" s="611"/>
      <c r="HIM36" s="611"/>
      <c r="HIN36" s="611"/>
      <c r="HIO36" s="611"/>
      <c r="HIP36" s="611"/>
      <c r="HIQ36" s="611"/>
      <c r="HIR36" s="611"/>
      <c r="HIS36" s="611"/>
      <c r="HIT36" s="611"/>
      <c r="HIU36" s="611"/>
      <c r="HIV36" s="611"/>
      <c r="HIW36" s="611"/>
      <c r="HIX36" s="611"/>
      <c r="HIY36" s="611"/>
      <c r="HIZ36" s="611"/>
      <c r="HJA36" s="611"/>
      <c r="HJB36" s="611"/>
      <c r="HJC36" s="611"/>
      <c r="HJD36" s="611"/>
      <c r="HJE36" s="611"/>
      <c r="HJF36" s="611"/>
      <c r="HJG36" s="611"/>
      <c r="HJH36" s="611"/>
      <c r="HJI36" s="611"/>
      <c r="HJJ36" s="611"/>
      <c r="HJK36" s="611"/>
      <c r="HJL36" s="611"/>
      <c r="HJM36" s="611"/>
      <c r="HJN36" s="611"/>
      <c r="HJO36" s="611"/>
      <c r="HJP36" s="611"/>
      <c r="HJQ36" s="611"/>
      <c r="HJR36" s="611"/>
      <c r="HJS36" s="611"/>
      <c r="HJT36" s="611"/>
      <c r="HJU36" s="611"/>
      <c r="HJV36" s="611"/>
      <c r="HJW36" s="611"/>
      <c r="HJX36" s="611"/>
      <c r="HJY36" s="611"/>
      <c r="HJZ36" s="611"/>
      <c r="HKA36" s="611"/>
      <c r="HKB36" s="611"/>
      <c r="HKC36" s="611"/>
      <c r="HKD36" s="611"/>
      <c r="HKE36" s="611"/>
      <c r="HKF36" s="611"/>
      <c r="HKG36" s="611"/>
      <c r="HKH36" s="611"/>
      <c r="HKI36" s="611"/>
      <c r="HKJ36" s="611"/>
      <c r="HKK36" s="611"/>
      <c r="HKL36" s="611"/>
      <c r="HKM36" s="611"/>
      <c r="HKN36" s="611"/>
      <c r="HKO36" s="611"/>
      <c r="HKP36" s="611"/>
      <c r="HKQ36" s="611"/>
      <c r="HKR36" s="611"/>
      <c r="HKS36" s="611"/>
      <c r="HKT36" s="611"/>
      <c r="HKU36" s="611"/>
      <c r="HKV36" s="611"/>
      <c r="HKW36" s="611"/>
      <c r="HKX36" s="611"/>
      <c r="HKY36" s="611"/>
      <c r="HKZ36" s="611"/>
      <c r="HLA36" s="611"/>
      <c r="HLB36" s="611"/>
      <c r="HLC36" s="611"/>
      <c r="HLD36" s="611"/>
      <c r="HLE36" s="611"/>
      <c r="HLF36" s="611"/>
      <c r="HLG36" s="611"/>
      <c r="HLH36" s="611"/>
      <c r="HLI36" s="611"/>
      <c r="HLJ36" s="611"/>
      <c r="HLK36" s="611"/>
      <c r="HLL36" s="611"/>
      <c r="HLM36" s="611"/>
      <c r="HLN36" s="611"/>
      <c r="HLO36" s="611"/>
      <c r="HLP36" s="611"/>
      <c r="HLQ36" s="611"/>
      <c r="HLR36" s="611"/>
      <c r="HLS36" s="611"/>
      <c r="HLT36" s="611"/>
      <c r="HLU36" s="611"/>
      <c r="HLV36" s="611"/>
      <c r="HLW36" s="611"/>
      <c r="HLX36" s="611"/>
      <c r="HLY36" s="611"/>
      <c r="HLZ36" s="611"/>
      <c r="HMA36" s="611"/>
      <c r="HMB36" s="611"/>
      <c r="HMC36" s="611"/>
      <c r="HMD36" s="611"/>
      <c r="HME36" s="611"/>
      <c r="HMF36" s="611"/>
      <c r="HMG36" s="611"/>
      <c r="HMH36" s="611"/>
      <c r="HMI36" s="611"/>
      <c r="HMJ36" s="611"/>
      <c r="HMK36" s="611"/>
      <c r="HML36" s="611"/>
      <c r="HMM36" s="611"/>
      <c r="HMN36" s="611"/>
      <c r="HMO36" s="611"/>
      <c r="HMP36" s="611"/>
      <c r="HMQ36" s="611"/>
      <c r="HMR36" s="611"/>
      <c r="HMS36" s="611"/>
      <c r="HMT36" s="611"/>
      <c r="HMU36" s="611"/>
      <c r="HMV36" s="611"/>
      <c r="HMW36" s="611"/>
      <c r="HMX36" s="611"/>
      <c r="HMY36" s="611"/>
      <c r="HMZ36" s="611"/>
      <c r="HNA36" s="611"/>
      <c r="HNB36" s="611"/>
      <c r="HNC36" s="611"/>
      <c r="HND36" s="611"/>
      <c r="HNE36" s="611"/>
      <c r="HNF36" s="611"/>
      <c r="HNG36" s="611"/>
      <c r="HNH36" s="611"/>
      <c r="HNI36" s="611"/>
      <c r="HNJ36" s="611"/>
      <c r="HNK36" s="611"/>
      <c r="HNL36" s="611"/>
      <c r="HNM36" s="611"/>
      <c r="HNN36" s="611"/>
      <c r="HNO36" s="611"/>
      <c r="HNP36" s="611"/>
      <c r="HNQ36" s="611"/>
      <c r="HNR36" s="611"/>
      <c r="HNS36" s="611"/>
      <c r="HNT36" s="611"/>
      <c r="HNU36" s="611"/>
      <c r="HNV36" s="611"/>
      <c r="HNW36" s="611"/>
      <c r="HNX36" s="611"/>
      <c r="HNY36" s="611"/>
      <c r="HNZ36" s="611"/>
      <c r="HOA36" s="611"/>
      <c r="HOB36" s="611"/>
      <c r="HOC36" s="611"/>
      <c r="HOD36" s="611"/>
      <c r="HOE36" s="611"/>
      <c r="HOF36" s="611"/>
      <c r="HOG36" s="611"/>
      <c r="HOH36" s="611"/>
      <c r="HOI36" s="611"/>
      <c r="HOJ36" s="611"/>
      <c r="HOK36" s="611"/>
      <c r="HOL36" s="611"/>
      <c r="HOM36" s="611"/>
      <c r="HON36" s="611"/>
      <c r="HOO36" s="611"/>
      <c r="HOP36" s="611"/>
      <c r="HOQ36" s="611"/>
      <c r="HOR36" s="611"/>
      <c r="HOS36" s="611"/>
      <c r="HOT36" s="611"/>
      <c r="HOU36" s="611"/>
      <c r="HOV36" s="611"/>
      <c r="HOW36" s="611"/>
      <c r="HOX36" s="611"/>
      <c r="HOY36" s="611"/>
      <c r="HOZ36" s="611"/>
      <c r="HPA36" s="611"/>
      <c r="HPB36" s="611"/>
      <c r="HPC36" s="611"/>
      <c r="HPD36" s="611"/>
      <c r="HPE36" s="611"/>
      <c r="HPF36" s="611"/>
      <c r="HPG36" s="611"/>
      <c r="HPH36" s="611"/>
      <c r="HPI36" s="611"/>
      <c r="HPJ36" s="611"/>
      <c r="HPK36" s="611"/>
      <c r="HPL36" s="611"/>
      <c r="HPM36" s="611"/>
      <c r="HPN36" s="611"/>
      <c r="HPO36" s="611"/>
      <c r="HPP36" s="611"/>
      <c r="HPQ36" s="611"/>
      <c r="HPR36" s="611"/>
      <c r="HPS36" s="611"/>
      <c r="HPT36" s="611"/>
      <c r="HPU36" s="611"/>
      <c r="HPV36" s="611"/>
      <c r="HPW36" s="611"/>
      <c r="HPX36" s="611"/>
      <c r="HPY36" s="611"/>
      <c r="HPZ36" s="611"/>
      <c r="HQA36" s="611"/>
      <c r="HQB36" s="611"/>
      <c r="HQC36" s="611"/>
      <c r="HQD36" s="611"/>
      <c r="HQE36" s="611"/>
      <c r="HQF36" s="611"/>
      <c r="HQG36" s="611"/>
      <c r="HQH36" s="611"/>
      <c r="HQI36" s="611"/>
      <c r="HQJ36" s="611"/>
      <c r="HQK36" s="611"/>
      <c r="HQL36" s="611"/>
      <c r="HQM36" s="611"/>
      <c r="HQN36" s="611"/>
      <c r="HQO36" s="611"/>
      <c r="HQP36" s="611"/>
      <c r="HQQ36" s="611"/>
      <c r="HQR36" s="611"/>
      <c r="HQS36" s="611"/>
      <c r="HQT36" s="611"/>
      <c r="HQU36" s="611"/>
      <c r="HQV36" s="611"/>
      <c r="HQW36" s="611"/>
      <c r="HQX36" s="611"/>
      <c r="HQY36" s="611"/>
      <c r="HQZ36" s="611"/>
      <c r="HRA36" s="611"/>
      <c r="HRB36" s="611"/>
      <c r="HRC36" s="611"/>
      <c r="HRD36" s="611"/>
      <c r="HRE36" s="611"/>
      <c r="HRF36" s="611"/>
      <c r="HRG36" s="611"/>
      <c r="HRH36" s="611"/>
      <c r="HRI36" s="611"/>
      <c r="HRJ36" s="611"/>
      <c r="HRK36" s="611"/>
      <c r="HRL36" s="611"/>
      <c r="HRM36" s="611"/>
      <c r="HRN36" s="611"/>
      <c r="HRO36" s="611"/>
      <c r="HRP36" s="611"/>
      <c r="HRQ36" s="611"/>
      <c r="HRR36" s="611"/>
      <c r="HRS36" s="611"/>
      <c r="HRT36" s="611"/>
      <c r="HRU36" s="611"/>
      <c r="HRV36" s="611"/>
      <c r="HRW36" s="611"/>
      <c r="HRX36" s="611"/>
      <c r="HRY36" s="611"/>
      <c r="HRZ36" s="611"/>
      <c r="HSA36" s="611"/>
      <c r="HSB36" s="611"/>
      <c r="HSC36" s="611"/>
      <c r="HSD36" s="611"/>
      <c r="HSE36" s="611"/>
      <c r="HSF36" s="611"/>
      <c r="HSG36" s="611"/>
      <c r="HSH36" s="611"/>
      <c r="HSI36" s="611"/>
      <c r="HSJ36" s="611"/>
      <c r="HSK36" s="611"/>
      <c r="HSL36" s="611"/>
      <c r="HSM36" s="611"/>
      <c r="HSN36" s="611"/>
      <c r="HSO36" s="611"/>
      <c r="HSP36" s="611"/>
      <c r="HSQ36" s="611"/>
      <c r="HSR36" s="611"/>
      <c r="HSS36" s="611"/>
      <c r="HST36" s="611"/>
      <c r="HSU36" s="611"/>
      <c r="HSV36" s="611"/>
      <c r="HSW36" s="611"/>
      <c r="HSX36" s="611"/>
      <c r="HSY36" s="611"/>
      <c r="HSZ36" s="611"/>
      <c r="HTA36" s="611"/>
      <c r="HTB36" s="611"/>
      <c r="HTC36" s="611"/>
      <c r="HTD36" s="611"/>
      <c r="HTE36" s="611"/>
      <c r="HTF36" s="611"/>
      <c r="HTG36" s="611"/>
      <c r="HTH36" s="611"/>
      <c r="HTI36" s="611"/>
      <c r="HTJ36" s="611"/>
      <c r="HTK36" s="611"/>
      <c r="HTL36" s="611"/>
      <c r="HTM36" s="611"/>
      <c r="HTN36" s="611"/>
      <c r="HTO36" s="611"/>
      <c r="HTP36" s="611"/>
      <c r="HTQ36" s="611"/>
      <c r="HTR36" s="611"/>
      <c r="HTS36" s="611"/>
      <c r="HTT36" s="611"/>
      <c r="HTU36" s="611"/>
      <c r="HTV36" s="611"/>
      <c r="HTW36" s="611"/>
      <c r="HTX36" s="611"/>
      <c r="HTY36" s="611"/>
      <c r="HTZ36" s="611"/>
      <c r="HUA36" s="611"/>
      <c r="HUB36" s="611"/>
      <c r="HUC36" s="611"/>
      <c r="HUD36" s="611"/>
      <c r="HUE36" s="611"/>
      <c r="HUF36" s="611"/>
      <c r="HUG36" s="611"/>
      <c r="HUH36" s="611"/>
      <c r="HUI36" s="611"/>
      <c r="HUJ36" s="611"/>
      <c r="HUK36" s="611"/>
      <c r="HUL36" s="611"/>
      <c r="HUM36" s="611"/>
      <c r="HUN36" s="611"/>
      <c r="HUO36" s="611"/>
      <c r="HUP36" s="611"/>
      <c r="HUQ36" s="611"/>
      <c r="HUR36" s="611"/>
      <c r="HUS36" s="611"/>
      <c r="HUT36" s="611"/>
      <c r="HUU36" s="611"/>
      <c r="HUV36" s="611"/>
      <c r="HUW36" s="611"/>
      <c r="HUX36" s="611"/>
      <c r="HUY36" s="611"/>
      <c r="HUZ36" s="611"/>
      <c r="HVA36" s="611"/>
      <c r="HVB36" s="611"/>
      <c r="HVC36" s="611"/>
      <c r="HVD36" s="611"/>
      <c r="HVE36" s="611"/>
      <c r="HVF36" s="611"/>
      <c r="HVG36" s="611"/>
      <c r="HVH36" s="611"/>
      <c r="HVI36" s="611"/>
      <c r="HVJ36" s="611"/>
      <c r="HVK36" s="611"/>
      <c r="HVL36" s="611"/>
      <c r="HVM36" s="611"/>
      <c r="HVN36" s="611"/>
      <c r="HVO36" s="611"/>
      <c r="HVP36" s="611"/>
      <c r="HVQ36" s="611"/>
      <c r="HVR36" s="611"/>
      <c r="HVS36" s="611"/>
      <c r="HVT36" s="611"/>
      <c r="HVU36" s="611"/>
      <c r="HVV36" s="611"/>
      <c r="HVW36" s="611"/>
      <c r="HVX36" s="611"/>
      <c r="HVY36" s="611"/>
      <c r="HVZ36" s="611"/>
      <c r="HWA36" s="611"/>
      <c r="HWB36" s="611"/>
      <c r="HWC36" s="611"/>
      <c r="HWD36" s="611"/>
      <c r="HWE36" s="611"/>
      <c r="HWF36" s="611"/>
      <c r="HWG36" s="611"/>
      <c r="HWH36" s="611"/>
      <c r="HWI36" s="611"/>
      <c r="HWJ36" s="611"/>
      <c r="HWK36" s="611"/>
      <c r="HWL36" s="611"/>
      <c r="HWM36" s="611"/>
      <c r="HWN36" s="611"/>
      <c r="HWO36" s="611"/>
      <c r="HWP36" s="611"/>
      <c r="HWQ36" s="611"/>
      <c r="HWR36" s="611"/>
      <c r="HWS36" s="611"/>
      <c r="HWT36" s="611"/>
      <c r="HWU36" s="611"/>
      <c r="HWV36" s="611"/>
      <c r="HWW36" s="611"/>
      <c r="HWX36" s="611"/>
      <c r="HWY36" s="611"/>
      <c r="HWZ36" s="611"/>
      <c r="HXA36" s="611"/>
      <c r="HXB36" s="611"/>
      <c r="HXC36" s="611"/>
      <c r="HXD36" s="611"/>
      <c r="HXE36" s="611"/>
      <c r="HXF36" s="611"/>
      <c r="HXG36" s="611"/>
      <c r="HXH36" s="611"/>
      <c r="HXI36" s="611"/>
      <c r="HXJ36" s="611"/>
      <c r="HXK36" s="611"/>
      <c r="HXL36" s="611"/>
      <c r="HXM36" s="611"/>
      <c r="HXN36" s="611"/>
      <c r="HXO36" s="611"/>
      <c r="HXP36" s="611"/>
      <c r="HXQ36" s="611"/>
      <c r="HXR36" s="611"/>
      <c r="HXS36" s="611"/>
      <c r="HXT36" s="611"/>
      <c r="HXU36" s="611"/>
      <c r="HXV36" s="611"/>
      <c r="HXW36" s="611"/>
      <c r="HXX36" s="611"/>
      <c r="HXY36" s="611"/>
      <c r="HXZ36" s="611"/>
      <c r="HYA36" s="611"/>
      <c r="HYB36" s="611"/>
      <c r="HYC36" s="611"/>
      <c r="HYD36" s="611"/>
      <c r="HYE36" s="611"/>
      <c r="HYF36" s="611"/>
      <c r="HYG36" s="611"/>
      <c r="HYH36" s="611"/>
      <c r="HYI36" s="611"/>
      <c r="HYJ36" s="611"/>
      <c r="HYK36" s="611"/>
      <c r="HYL36" s="611"/>
      <c r="HYM36" s="611"/>
      <c r="HYN36" s="611"/>
      <c r="HYO36" s="611"/>
      <c r="HYP36" s="611"/>
      <c r="HYQ36" s="611"/>
      <c r="HYR36" s="611"/>
      <c r="HYS36" s="611"/>
      <c r="HYT36" s="611"/>
      <c r="HYU36" s="611"/>
      <c r="HYV36" s="611"/>
      <c r="HYW36" s="611"/>
      <c r="HYX36" s="611"/>
      <c r="HYY36" s="611"/>
      <c r="HYZ36" s="611"/>
      <c r="HZA36" s="611"/>
      <c r="HZB36" s="611"/>
      <c r="HZC36" s="611"/>
      <c r="HZD36" s="611"/>
      <c r="HZE36" s="611"/>
      <c r="HZF36" s="611"/>
      <c r="HZG36" s="611"/>
      <c r="HZH36" s="611"/>
      <c r="HZI36" s="611"/>
      <c r="HZJ36" s="611"/>
      <c r="HZK36" s="611"/>
      <c r="HZL36" s="611"/>
      <c r="HZM36" s="611"/>
      <c r="HZN36" s="611"/>
      <c r="HZO36" s="611"/>
      <c r="HZP36" s="611"/>
      <c r="HZQ36" s="611"/>
      <c r="HZR36" s="611"/>
      <c r="HZS36" s="611"/>
      <c r="HZT36" s="611"/>
      <c r="HZU36" s="611"/>
      <c r="HZV36" s="611"/>
      <c r="HZW36" s="611"/>
      <c r="HZX36" s="611"/>
      <c r="HZY36" s="611"/>
      <c r="HZZ36" s="611"/>
      <c r="IAA36" s="611"/>
      <c r="IAB36" s="611"/>
      <c r="IAC36" s="611"/>
      <c r="IAD36" s="611"/>
      <c r="IAE36" s="611"/>
      <c r="IAF36" s="611"/>
      <c r="IAG36" s="611"/>
      <c r="IAH36" s="611"/>
      <c r="IAI36" s="611"/>
      <c r="IAJ36" s="611"/>
      <c r="IAK36" s="611"/>
      <c r="IAL36" s="611"/>
      <c r="IAM36" s="611"/>
      <c r="IAN36" s="611"/>
      <c r="IAO36" s="611"/>
      <c r="IAP36" s="611"/>
      <c r="IAQ36" s="611"/>
      <c r="IAR36" s="611"/>
      <c r="IAS36" s="611"/>
      <c r="IAT36" s="611"/>
      <c r="IAU36" s="611"/>
      <c r="IAV36" s="611"/>
      <c r="IAW36" s="611"/>
      <c r="IAX36" s="611"/>
      <c r="IAY36" s="611"/>
      <c r="IAZ36" s="611"/>
      <c r="IBA36" s="611"/>
      <c r="IBB36" s="611"/>
      <c r="IBC36" s="611"/>
      <c r="IBD36" s="611"/>
      <c r="IBE36" s="611"/>
      <c r="IBF36" s="611"/>
      <c r="IBG36" s="611"/>
      <c r="IBH36" s="611"/>
      <c r="IBI36" s="611"/>
      <c r="IBJ36" s="611"/>
      <c r="IBK36" s="611"/>
      <c r="IBL36" s="611"/>
      <c r="IBM36" s="611"/>
      <c r="IBN36" s="611"/>
      <c r="IBO36" s="611"/>
      <c r="IBP36" s="611"/>
      <c r="IBQ36" s="611"/>
      <c r="IBR36" s="611"/>
      <c r="IBS36" s="611"/>
      <c r="IBT36" s="611"/>
      <c r="IBU36" s="611"/>
      <c r="IBV36" s="611"/>
      <c r="IBW36" s="611"/>
      <c r="IBX36" s="611"/>
      <c r="IBY36" s="611"/>
      <c r="IBZ36" s="611"/>
      <c r="ICA36" s="611"/>
      <c r="ICB36" s="611"/>
      <c r="ICC36" s="611"/>
      <c r="ICD36" s="611"/>
      <c r="ICE36" s="611"/>
      <c r="ICF36" s="611"/>
      <c r="ICG36" s="611"/>
      <c r="ICH36" s="611"/>
      <c r="ICI36" s="611"/>
      <c r="ICJ36" s="611"/>
      <c r="ICK36" s="611"/>
      <c r="ICL36" s="611"/>
      <c r="ICM36" s="611"/>
      <c r="ICN36" s="611"/>
      <c r="ICO36" s="611"/>
      <c r="ICP36" s="611"/>
      <c r="ICQ36" s="611"/>
      <c r="ICR36" s="611"/>
      <c r="ICS36" s="611"/>
      <c r="ICT36" s="611"/>
      <c r="ICU36" s="611"/>
      <c r="ICV36" s="611"/>
      <c r="ICW36" s="611"/>
      <c r="ICX36" s="611"/>
      <c r="ICY36" s="611"/>
      <c r="ICZ36" s="611"/>
      <c r="IDA36" s="611"/>
      <c r="IDB36" s="611"/>
      <c r="IDC36" s="611"/>
      <c r="IDD36" s="611"/>
      <c r="IDE36" s="611"/>
      <c r="IDF36" s="611"/>
      <c r="IDG36" s="611"/>
      <c r="IDH36" s="611"/>
      <c r="IDI36" s="611"/>
      <c r="IDJ36" s="611"/>
      <c r="IDK36" s="611"/>
      <c r="IDL36" s="611"/>
      <c r="IDM36" s="611"/>
      <c r="IDN36" s="611"/>
      <c r="IDO36" s="611"/>
      <c r="IDP36" s="611"/>
      <c r="IDQ36" s="611"/>
      <c r="IDR36" s="611"/>
      <c r="IDS36" s="611"/>
      <c r="IDT36" s="611"/>
      <c r="IDU36" s="611"/>
      <c r="IDV36" s="611"/>
      <c r="IDW36" s="611"/>
      <c r="IDX36" s="611"/>
      <c r="IDY36" s="611"/>
      <c r="IDZ36" s="611"/>
      <c r="IEA36" s="611"/>
      <c r="IEB36" s="611"/>
      <c r="IEC36" s="611"/>
      <c r="IED36" s="611"/>
      <c r="IEE36" s="611"/>
      <c r="IEF36" s="611"/>
      <c r="IEG36" s="611"/>
      <c r="IEH36" s="611"/>
      <c r="IEI36" s="611"/>
      <c r="IEJ36" s="611"/>
      <c r="IEK36" s="611"/>
      <c r="IEL36" s="611"/>
      <c r="IEM36" s="611"/>
      <c r="IEN36" s="611"/>
      <c r="IEO36" s="611"/>
      <c r="IEP36" s="611"/>
      <c r="IEQ36" s="611"/>
      <c r="IER36" s="611"/>
      <c r="IES36" s="611"/>
      <c r="IET36" s="611"/>
      <c r="IEU36" s="611"/>
      <c r="IEV36" s="611"/>
      <c r="IEW36" s="611"/>
      <c r="IEX36" s="611"/>
      <c r="IEY36" s="611"/>
      <c r="IEZ36" s="611"/>
      <c r="IFA36" s="611"/>
      <c r="IFB36" s="611"/>
      <c r="IFC36" s="611"/>
      <c r="IFD36" s="611"/>
      <c r="IFE36" s="611"/>
      <c r="IFF36" s="611"/>
      <c r="IFG36" s="611"/>
      <c r="IFH36" s="611"/>
      <c r="IFI36" s="611"/>
      <c r="IFJ36" s="611"/>
      <c r="IFK36" s="611"/>
      <c r="IFL36" s="611"/>
      <c r="IFM36" s="611"/>
      <c r="IFN36" s="611"/>
      <c r="IFO36" s="611"/>
      <c r="IFP36" s="611"/>
      <c r="IFQ36" s="611"/>
      <c r="IFR36" s="611"/>
      <c r="IFS36" s="611"/>
      <c r="IFT36" s="611"/>
      <c r="IFU36" s="611"/>
      <c r="IFV36" s="611"/>
      <c r="IFW36" s="611"/>
      <c r="IFX36" s="611"/>
      <c r="IFY36" s="611"/>
      <c r="IFZ36" s="611"/>
      <c r="IGA36" s="611"/>
      <c r="IGB36" s="611"/>
      <c r="IGC36" s="611"/>
      <c r="IGD36" s="611"/>
      <c r="IGE36" s="611"/>
      <c r="IGF36" s="611"/>
      <c r="IGG36" s="611"/>
      <c r="IGH36" s="611"/>
      <c r="IGI36" s="611"/>
      <c r="IGJ36" s="611"/>
      <c r="IGK36" s="611"/>
      <c r="IGL36" s="611"/>
      <c r="IGM36" s="611"/>
      <c r="IGN36" s="611"/>
      <c r="IGO36" s="611"/>
      <c r="IGP36" s="611"/>
      <c r="IGQ36" s="611"/>
      <c r="IGR36" s="611"/>
      <c r="IGS36" s="611"/>
      <c r="IGT36" s="611"/>
      <c r="IGU36" s="611"/>
      <c r="IGV36" s="611"/>
      <c r="IGW36" s="611"/>
      <c r="IGX36" s="611"/>
      <c r="IGY36" s="611"/>
      <c r="IGZ36" s="611"/>
      <c r="IHA36" s="611"/>
      <c r="IHB36" s="611"/>
      <c r="IHC36" s="611"/>
      <c r="IHD36" s="611"/>
      <c r="IHE36" s="611"/>
      <c r="IHF36" s="611"/>
      <c r="IHG36" s="611"/>
      <c r="IHH36" s="611"/>
      <c r="IHI36" s="611"/>
      <c r="IHJ36" s="611"/>
      <c r="IHK36" s="611"/>
      <c r="IHL36" s="611"/>
      <c r="IHM36" s="611"/>
      <c r="IHN36" s="611"/>
      <c r="IHO36" s="611"/>
      <c r="IHP36" s="611"/>
      <c r="IHQ36" s="611"/>
      <c r="IHR36" s="611"/>
      <c r="IHS36" s="611"/>
      <c r="IHT36" s="611"/>
      <c r="IHU36" s="611"/>
      <c r="IHV36" s="611"/>
      <c r="IHW36" s="611"/>
      <c r="IHX36" s="611"/>
      <c r="IHY36" s="611"/>
      <c r="IHZ36" s="611"/>
      <c r="IIA36" s="611"/>
      <c r="IIB36" s="611"/>
      <c r="IIC36" s="611"/>
      <c r="IID36" s="611"/>
      <c r="IIE36" s="611"/>
      <c r="IIF36" s="611"/>
      <c r="IIG36" s="611"/>
      <c r="IIH36" s="611"/>
      <c r="III36" s="611"/>
      <c r="IIJ36" s="611"/>
      <c r="IIK36" s="611"/>
      <c r="IIL36" s="611"/>
      <c r="IIM36" s="611"/>
      <c r="IIN36" s="611"/>
      <c r="IIO36" s="611"/>
      <c r="IIP36" s="611"/>
      <c r="IIQ36" s="611"/>
      <c r="IIR36" s="611"/>
      <c r="IIS36" s="611"/>
      <c r="IIT36" s="611"/>
      <c r="IIU36" s="611"/>
      <c r="IIV36" s="611"/>
      <c r="IIW36" s="611"/>
      <c r="IIX36" s="611"/>
      <c r="IIY36" s="611"/>
      <c r="IIZ36" s="611"/>
      <c r="IJA36" s="611"/>
      <c r="IJB36" s="611"/>
      <c r="IJC36" s="611"/>
      <c r="IJD36" s="611"/>
      <c r="IJE36" s="611"/>
      <c r="IJF36" s="611"/>
      <c r="IJG36" s="611"/>
      <c r="IJH36" s="611"/>
      <c r="IJI36" s="611"/>
      <c r="IJJ36" s="611"/>
      <c r="IJK36" s="611"/>
      <c r="IJL36" s="611"/>
      <c r="IJM36" s="611"/>
      <c r="IJN36" s="611"/>
      <c r="IJO36" s="611"/>
      <c r="IJP36" s="611"/>
      <c r="IJQ36" s="611"/>
      <c r="IJR36" s="611"/>
      <c r="IJS36" s="611"/>
      <c r="IJT36" s="611"/>
      <c r="IJU36" s="611"/>
      <c r="IJV36" s="611"/>
      <c r="IJW36" s="611"/>
      <c r="IJX36" s="611"/>
      <c r="IJY36" s="611"/>
      <c r="IJZ36" s="611"/>
      <c r="IKA36" s="611"/>
      <c r="IKB36" s="611"/>
      <c r="IKC36" s="611"/>
      <c r="IKD36" s="611"/>
      <c r="IKE36" s="611"/>
      <c r="IKF36" s="611"/>
      <c r="IKG36" s="611"/>
      <c r="IKH36" s="611"/>
      <c r="IKI36" s="611"/>
      <c r="IKJ36" s="611"/>
      <c r="IKK36" s="611"/>
      <c r="IKL36" s="611"/>
      <c r="IKM36" s="611"/>
      <c r="IKN36" s="611"/>
      <c r="IKO36" s="611"/>
      <c r="IKP36" s="611"/>
      <c r="IKQ36" s="611"/>
      <c r="IKR36" s="611"/>
      <c r="IKS36" s="611"/>
      <c r="IKT36" s="611"/>
      <c r="IKU36" s="611"/>
      <c r="IKV36" s="611"/>
      <c r="IKW36" s="611"/>
      <c r="IKX36" s="611"/>
      <c r="IKY36" s="611"/>
      <c r="IKZ36" s="611"/>
      <c r="ILA36" s="611"/>
      <c r="ILB36" s="611"/>
      <c r="ILC36" s="611"/>
      <c r="ILD36" s="611"/>
      <c r="ILE36" s="611"/>
      <c r="ILF36" s="611"/>
      <c r="ILG36" s="611"/>
      <c r="ILH36" s="611"/>
      <c r="ILI36" s="611"/>
      <c r="ILJ36" s="611"/>
      <c r="ILK36" s="611"/>
      <c r="ILL36" s="611"/>
      <c r="ILM36" s="611"/>
      <c r="ILN36" s="611"/>
      <c r="ILO36" s="611"/>
      <c r="ILP36" s="611"/>
      <c r="ILQ36" s="611"/>
      <c r="ILR36" s="611"/>
      <c r="ILS36" s="611"/>
      <c r="ILT36" s="611"/>
      <c r="ILU36" s="611"/>
      <c r="ILV36" s="611"/>
      <c r="ILW36" s="611"/>
      <c r="ILX36" s="611"/>
      <c r="ILY36" s="611"/>
      <c r="ILZ36" s="611"/>
      <c r="IMA36" s="611"/>
      <c r="IMB36" s="611"/>
      <c r="IMC36" s="611"/>
      <c r="IMD36" s="611"/>
      <c r="IME36" s="611"/>
      <c r="IMF36" s="611"/>
      <c r="IMG36" s="611"/>
      <c r="IMH36" s="611"/>
      <c r="IMI36" s="611"/>
      <c r="IMJ36" s="611"/>
      <c r="IMK36" s="611"/>
      <c r="IML36" s="611"/>
      <c r="IMM36" s="611"/>
      <c r="IMN36" s="611"/>
      <c r="IMO36" s="611"/>
      <c r="IMP36" s="611"/>
      <c r="IMQ36" s="611"/>
      <c r="IMR36" s="611"/>
      <c r="IMS36" s="611"/>
      <c r="IMT36" s="611"/>
      <c r="IMU36" s="611"/>
      <c r="IMV36" s="611"/>
      <c r="IMW36" s="611"/>
      <c r="IMX36" s="611"/>
      <c r="IMY36" s="611"/>
      <c r="IMZ36" s="611"/>
      <c r="INA36" s="611"/>
      <c r="INB36" s="611"/>
      <c r="INC36" s="611"/>
      <c r="IND36" s="611"/>
      <c r="INE36" s="611"/>
      <c r="INF36" s="611"/>
      <c r="ING36" s="611"/>
      <c r="INH36" s="611"/>
      <c r="INI36" s="611"/>
      <c r="INJ36" s="611"/>
      <c r="INK36" s="611"/>
      <c r="INL36" s="611"/>
      <c r="INM36" s="611"/>
      <c r="INN36" s="611"/>
      <c r="INO36" s="611"/>
      <c r="INP36" s="611"/>
      <c r="INQ36" s="611"/>
      <c r="INR36" s="611"/>
      <c r="INS36" s="611"/>
      <c r="INT36" s="611"/>
      <c r="INU36" s="611"/>
      <c r="INV36" s="611"/>
      <c r="INW36" s="611"/>
      <c r="INX36" s="611"/>
      <c r="INY36" s="611"/>
      <c r="INZ36" s="611"/>
      <c r="IOA36" s="611"/>
      <c r="IOB36" s="611"/>
      <c r="IOC36" s="611"/>
      <c r="IOD36" s="611"/>
      <c r="IOE36" s="611"/>
      <c r="IOF36" s="611"/>
      <c r="IOG36" s="611"/>
      <c r="IOH36" s="611"/>
      <c r="IOI36" s="611"/>
      <c r="IOJ36" s="611"/>
      <c r="IOK36" s="611"/>
      <c r="IOL36" s="611"/>
      <c r="IOM36" s="611"/>
      <c r="ION36" s="611"/>
      <c r="IOO36" s="611"/>
      <c r="IOP36" s="611"/>
      <c r="IOQ36" s="611"/>
      <c r="IOR36" s="611"/>
      <c r="IOS36" s="611"/>
      <c r="IOT36" s="611"/>
      <c r="IOU36" s="611"/>
      <c r="IOV36" s="611"/>
      <c r="IOW36" s="611"/>
      <c r="IOX36" s="611"/>
      <c r="IOY36" s="611"/>
      <c r="IOZ36" s="611"/>
      <c r="IPA36" s="611"/>
      <c r="IPB36" s="611"/>
      <c r="IPC36" s="611"/>
      <c r="IPD36" s="611"/>
      <c r="IPE36" s="611"/>
      <c r="IPF36" s="611"/>
      <c r="IPG36" s="611"/>
      <c r="IPH36" s="611"/>
      <c r="IPI36" s="611"/>
      <c r="IPJ36" s="611"/>
      <c r="IPK36" s="611"/>
      <c r="IPL36" s="611"/>
      <c r="IPM36" s="611"/>
      <c r="IPN36" s="611"/>
      <c r="IPO36" s="611"/>
      <c r="IPP36" s="611"/>
      <c r="IPQ36" s="611"/>
      <c r="IPR36" s="611"/>
      <c r="IPS36" s="611"/>
      <c r="IPT36" s="611"/>
      <c r="IPU36" s="611"/>
      <c r="IPV36" s="611"/>
      <c r="IPW36" s="611"/>
      <c r="IPX36" s="611"/>
      <c r="IPY36" s="611"/>
      <c r="IPZ36" s="611"/>
      <c r="IQA36" s="611"/>
      <c r="IQB36" s="611"/>
      <c r="IQC36" s="611"/>
      <c r="IQD36" s="611"/>
      <c r="IQE36" s="611"/>
      <c r="IQF36" s="611"/>
      <c r="IQG36" s="611"/>
      <c r="IQH36" s="611"/>
      <c r="IQI36" s="611"/>
      <c r="IQJ36" s="611"/>
      <c r="IQK36" s="611"/>
      <c r="IQL36" s="611"/>
      <c r="IQM36" s="611"/>
      <c r="IQN36" s="611"/>
      <c r="IQO36" s="611"/>
      <c r="IQP36" s="611"/>
      <c r="IQQ36" s="611"/>
      <c r="IQR36" s="611"/>
      <c r="IQS36" s="611"/>
      <c r="IQT36" s="611"/>
      <c r="IQU36" s="611"/>
      <c r="IQV36" s="611"/>
      <c r="IQW36" s="611"/>
      <c r="IQX36" s="611"/>
      <c r="IQY36" s="611"/>
      <c r="IQZ36" s="611"/>
      <c r="IRA36" s="611"/>
      <c r="IRB36" s="611"/>
      <c r="IRC36" s="611"/>
      <c r="IRD36" s="611"/>
      <c r="IRE36" s="611"/>
      <c r="IRF36" s="611"/>
      <c r="IRG36" s="611"/>
      <c r="IRH36" s="611"/>
      <c r="IRI36" s="611"/>
      <c r="IRJ36" s="611"/>
      <c r="IRK36" s="611"/>
      <c r="IRL36" s="611"/>
      <c r="IRM36" s="611"/>
      <c r="IRN36" s="611"/>
      <c r="IRO36" s="611"/>
      <c r="IRP36" s="611"/>
      <c r="IRQ36" s="611"/>
      <c r="IRR36" s="611"/>
      <c r="IRS36" s="611"/>
      <c r="IRT36" s="611"/>
      <c r="IRU36" s="611"/>
      <c r="IRV36" s="611"/>
      <c r="IRW36" s="611"/>
      <c r="IRX36" s="611"/>
      <c r="IRY36" s="611"/>
      <c r="IRZ36" s="611"/>
      <c r="ISA36" s="611"/>
      <c r="ISB36" s="611"/>
      <c r="ISC36" s="611"/>
      <c r="ISD36" s="611"/>
      <c r="ISE36" s="611"/>
      <c r="ISF36" s="611"/>
      <c r="ISG36" s="611"/>
      <c r="ISH36" s="611"/>
      <c r="ISI36" s="611"/>
      <c r="ISJ36" s="611"/>
      <c r="ISK36" s="611"/>
      <c r="ISL36" s="611"/>
      <c r="ISM36" s="611"/>
      <c r="ISN36" s="611"/>
      <c r="ISO36" s="611"/>
      <c r="ISP36" s="611"/>
      <c r="ISQ36" s="611"/>
      <c r="ISR36" s="611"/>
      <c r="ISS36" s="611"/>
      <c r="IST36" s="611"/>
      <c r="ISU36" s="611"/>
      <c r="ISV36" s="611"/>
      <c r="ISW36" s="611"/>
      <c r="ISX36" s="611"/>
      <c r="ISY36" s="611"/>
      <c r="ISZ36" s="611"/>
      <c r="ITA36" s="611"/>
      <c r="ITB36" s="611"/>
      <c r="ITC36" s="611"/>
      <c r="ITD36" s="611"/>
      <c r="ITE36" s="611"/>
      <c r="ITF36" s="611"/>
      <c r="ITG36" s="611"/>
      <c r="ITH36" s="611"/>
      <c r="ITI36" s="611"/>
      <c r="ITJ36" s="611"/>
      <c r="ITK36" s="611"/>
      <c r="ITL36" s="611"/>
      <c r="ITM36" s="611"/>
      <c r="ITN36" s="611"/>
      <c r="ITO36" s="611"/>
      <c r="ITP36" s="611"/>
      <c r="ITQ36" s="611"/>
      <c r="ITR36" s="611"/>
      <c r="ITS36" s="611"/>
      <c r="ITT36" s="611"/>
      <c r="ITU36" s="611"/>
      <c r="ITV36" s="611"/>
      <c r="ITW36" s="611"/>
      <c r="ITX36" s="611"/>
      <c r="ITY36" s="611"/>
      <c r="ITZ36" s="611"/>
      <c r="IUA36" s="611"/>
      <c r="IUB36" s="611"/>
      <c r="IUC36" s="611"/>
      <c r="IUD36" s="611"/>
      <c r="IUE36" s="611"/>
      <c r="IUF36" s="611"/>
      <c r="IUG36" s="611"/>
      <c r="IUH36" s="611"/>
      <c r="IUI36" s="611"/>
      <c r="IUJ36" s="611"/>
      <c r="IUK36" s="611"/>
      <c r="IUL36" s="611"/>
      <c r="IUM36" s="611"/>
      <c r="IUN36" s="611"/>
      <c r="IUO36" s="611"/>
      <c r="IUP36" s="611"/>
      <c r="IUQ36" s="611"/>
      <c r="IUR36" s="611"/>
      <c r="IUS36" s="611"/>
      <c r="IUT36" s="611"/>
      <c r="IUU36" s="611"/>
      <c r="IUV36" s="611"/>
      <c r="IUW36" s="611"/>
      <c r="IUX36" s="611"/>
      <c r="IUY36" s="611"/>
      <c r="IUZ36" s="611"/>
      <c r="IVA36" s="611"/>
      <c r="IVB36" s="611"/>
      <c r="IVC36" s="611"/>
      <c r="IVD36" s="611"/>
      <c r="IVE36" s="611"/>
      <c r="IVF36" s="611"/>
      <c r="IVG36" s="611"/>
      <c r="IVH36" s="611"/>
      <c r="IVI36" s="611"/>
      <c r="IVJ36" s="611"/>
      <c r="IVK36" s="611"/>
      <c r="IVL36" s="611"/>
      <c r="IVM36" s="611"/>
      <c r="IVN36" s="611"/>
      <c r="IVO36" s="611"/>
      <c r="IVP36" s="611"/>
      <c r="IVQ36" s="611"/>
      <c r="IVR36" s="611"/>
      <c r="IVS36" s="611"/>
      <c r="IVT36" s="611"/>
      <c r="IVU36" s="611"/>
      <c r="IVV36" s="611"/>
      <c r="IVW36" s="611"/>
      <c r="IVX36" s="611"/>
      <c r="IVY36" s="611"/>
      <c r="IVZ36" s="611"/>
      <c r="IWA36" s="611"/>
      <c r="IWB36" s="611"/>
      <c r="IWC36" s="611"/>
      <c r="IWD36" s="611"/>
      <c r="IWE36" s="611"/>
      <c r="IWF36" s="611"/>
      <c r="IWG36" s="611"/>
      <c r="IWH36" s="611"/>
      <c r="IWI36" s="611"/>
      <c r="IWJ36" s="611"/>
      <c r="IWK36" s="611"/>
      <c r="IWL36" s="611"/>
      <c r="IWM36" s="611"/>
      <c r="IWN36" s="611"/>
      <c r="IWO36" s="611"/>
      <c r="IWP36" s="611"/>
      <c r="IWQ36" s="611"/>
      <c r="IWR36" s="611"/>
      <c r="IWS36" s="611"/>
      <c r="IWT36" s="611"/>
      <c r="IWU36" s="611"/>
      <c r="IWV36" s="611"/>
      <c r="IWW36" s="611"/>
      <c r="IWX36" s="611"/>
      <c r="IWY36" s="611"/>
      <c r="IWZ36" s="611"/>
      <c r="IXA36" s="611"/>
      <c r="IXB36" s="611"/>
      <c r="IXC36" s="611"/>
      <c r="IXD36" s="611"/>
      <c r="IXE36" s="611"/>
      <c r="IXF36" s="611"/>
      <c r="IXG36" s="611"/>
      <c r="IXH36" s="611"/>
      <c r="IXI36" s="611"/>
      <c r="IXJ36" s="611"/>
      <c r="IXK36" s="611"/>
      <c r="IXL36" s="611"/>
      <c r="IXM36" s="611"/>
      <c r="IXN36" s="611"/>
      <c r="IXO36" s="611"/>
      <c r="IXP36" s="611"/>
      <c r="IXQ36" s="611"/>
      <c r="IXR36" s="611"/>
      <c r="IXS36" s="611"/>
      <c r="IXT36" s="611"/>
      <c r="IXU36" s="611"/>
      <c r="IXV36" s="611"/>
      <c r="IXW36" s="611"/>
      <c r="IXX36" s="611"/>
      <c r="IXY36" s="611"/>
      <c r="IXZ36" s="611"/>
      <c r="IYA36" s="611"/>
      <c r="IYB36" s="611"/>
      <c r="IYC36" s="611"/>
      <c r="IYD36" s="611"/>
      <c r="IYE36" s="611"/>
      <c r="IYF36" s="611"/>
      <c r="IYG36" s="611"/>
      <c r="IYH36" s="611"/>
      <c r="IYI36" s="611"/>
      <c r="IYJ36" s="611"/>
      <c r="IYK36" s="611"/>
      <c r="IYL36" s="611"/>
      <c r="IYM36" s="611"/>
      <c r="IYN36" s="611"/>
      <c r="IYO36" s="611"/>
      <c r="IYP36" s="611"/>
      <c r="IYQ36" s="611"/>
      <c r="IYR36" s="611"/>
      <c r="IYS36" s="611"/>
      <c r="IYT36" s="611"/>
      <c r="IYU36" s="611"/>
      <c r="IYV36" s="611"/>
      <c r="IYW36" s="611"/>
      <c r="IYX36" s="611"/>
      <c r="IYY36" s="611"/>
      <c r="IYZ36" s="611"/>
      <c r="IZA36" s="611"/>
      <c r="IZB36" s="611"/>
      <c r="IZC36" s="611"/>
      <c r="IZD36" s="611"/>
      <c r="IZE36" s="611"/>
      <c r="IZF36" s="611"/>
      <c r="IZG36" s="611"/>
      <c r="IZH36" s="611"/>
      <c r="IZI36" s="611"/>
      <c r="IZJ36" s="611"/>
      <c r="IZK36" s="611"/>
      <c r="IZL36" s="611"/>
      <c r="IZM36" s="611"/>
      <c r="IZN36" s="611"/>
      <c r="IZO36" s="611"/>
      <c r="IZP36" s="611"/>
      <c r="IZQ36" s="611"/>
      <c r="IZR36" s="611"/>
      <c r="IZS36" s="611"/>
      <c r="IZT36" s="611"/>
      <c r="IZU36" s="611"/>
      <c r="IZV36" s="611"/>
      <c r="IZW36" s="611"/>
      <c r="IZX36" s="611"/>
      <c r="IZY36" s="611"/>
      <c r="IZZ36" s="611"/>
      <c r="JAA36" s="611"/>
      <c r="JAB36" s="611"/>
      <c r="JAC36" s="611"/>
      <c r="JAD36" s="611"/>
      <c r="JAE36" s="611"/>
      <c r="JAF36" s="611"/>
      <c r="JAG36" s="611"/>
      <c r="JAH36" s="611"/>
      <c r="JAI36" s="611"/>
      <c r="JAJ36" s="611"/>
      <c r="JAK36" s="611"/>
      <c r="JAL36" s="611"/>
      <c r="JAM36" s="611"/>
      <c r="JAN36" s="611"/>
      <c r="JAO36" s="611"/>
      <c r="JAP36" s="611"/>
      <c r="JAQ36" s="611"/>
      <c r="JAR36" s="611"/>
      <c r="JAS36" s="611"/>
      <c r="JAT36" s="611"/>
      <c r="JAU36" s="611"/>
      <c r="JAV36" s="611"/>
      <c r="JAW36" s="611"/>
      <c r="JAX36" s="611"/>
      <c r="JAY36" s="611"/>
      <c r="JAZ36" s="611"/>
      <c r="JBA36" s="611"/>
      <c r="JBB36" s="611"/>
      <c r="JBC36" s="611"/>
      <c r="JBD36" s="611"/>
      <c r="JBE36" s="611"/>
      <c r="JBF36" s="611"/>
      <c r="JBG36" s="611"/>
      <c r="JBH36" s="611"/>
      <c r="JBI36" s="611"/>
      <c r="JBJ36" s="611"/>
      <c r="JBK36" s="611"/>
      <c r="JBL36" s="611"/>
      <c r="JBM36" s="611"/>
      <c r="JBN36" s="611"/>
      <c r="JBO36" s="611"/>
      <c r="JBP36" s="611"/>
      <c r="JBQ36" s="611"/>
      <c r="JBR36" s="611"/>
      <c r="JBS36" s="611"/>
      <c r="JBT36" s="611"/>
      <c r="JBU36" s="611"/>
      <c r="JBV36" s="611"/>
      <c r="JBW36" s="611"/>
      <c r="JBX36" s="611"/>
      <c r="JBY36" s="611"/>
      <c r="JBZ36" s="611"/>
      <c r="JCA36" s="611"/>
      <c r="JCB36" s="611"/>
      <c r="JCC36" s="611"/>
      <c r="JCD36" s="611"/>
      <c r="JCE36" s="611"/>
      <c r="JCF36" s="611"/>
      <c r="JCG36" s="611"/>
      <c r="JCH36" s="611"/>
      <c r="JCI36" s="611"/>
      <c r="JCJ36" s="611"/>
      <c r="JCK36" s="611"/>
      <c r="JCL36" s="611"/>
      <c r="JCM36" s="611"/>
      <c r="JCN36" s="611"/>
      <c r="JCO36" s="611"/>
      <c r="JCP36" s="611"/>
      <c r="JCQ36" s="611"/>
      <c r="JCR36" s="611"/>
      <c r="JCS36" s="611"/>
      <c r="JCT36" s="611"/>
      <c r="JCU36" s="611"/>
      <c r="JCV36" s="611"/>
      <c r="JCW36" s="611"/>
      <c r="JCX36" s="611"/>
      <c r="JCY36" s="611"/>
      <c r="JCZ36" s="611"/>
      <c r="JDA36" s="611"/>
      <c r="JDB36" s="611"/>
      <c r="JDC36" s="611"/>
      <c r="JDD36" s="611"/>
      <c r="JDE36" s="611"/>
      <c r="JDF36" s="611"/>
      <c r="JDG36" s="611"/>
      <c r="JDH36" s="611"/>
      <c r="JDI36" s="611"/>
      <c r="JDJ36" s="611"/>
      <c r="JDK36" s="611"/>
      <c r="JDL36" s="611"/>
      <c r="JDM36" s="611"/>
      <c r="JDN36" s="611"/>
      <c r="JDO36" s="611"/>
      <c r="JDP36" s="611"/>
      <c r="JDQ36" s="611"/>
      <c r="JDR36" s="611"/>
      <c r="JDS36" s="611"/>
      <c r="JDT36" s="611"/>
      <c r="JDU36" s="611"/>
      <c r="JDV36" s="611"/>
      <c r="JDW36" s="611"/>
      <c r="JDX36" s="611"/>
      <c r="JDY36" s="611"/>
      <c r="JDZ36" s="611"/>
      <c r="JEA36" s="611"/>
      <c r="JEB36" s="611"/>
      <c r="JEC36" s="611"/>
      <c r="JED36" s="611"/>
      <c r="JEE36" s="611"/>
      <c r="JEF36" s="611"/>
      <c r="JEG36" s="611"/>
      <c r="JEH36" s="611"/>
      <c r="JEI36" s="611"/>
      <c r="JEJ36" s="611"/>
      <c r="JEK36" s="611"/>
      <c r="JEL36" s="611"/>
      <c r="JEM36" s="611"/>
      <c r="JEN36" s="611"/>
      <c r="JEO36" s="611"/>
      <c r="JEP36" s="611"/>
      <c r="JEQ36" s="611"/>
      <c r="JER36" s="611"/>
      <c r="JES36" s="611"/>
      <c r="JET36" s="611"/>
      <c r="JEU36" s="611"/>
      <c r="JEV36" s="611"/>
      <c r="JEW36" s="611"/>
      <c r="JEX36" s="611"/>
      <c r="JEY36" s="611"/>
      <c r="JEZ36" s="611"/>
      <c r="JFA36" s="611"/>
      <c r="JFB36" s="611"/>
      <c r="JFC36" s="611"/>
      <c r="JFD36" s="611"/>
      <c r="JFE36" s="611"/>
      <c r="JFF36" s="611"/>
      <c r="JFG36" s="611"/>
      <c r="JFH36" s="611"/>
      <c r="JFI36" s="611"/>
      <c r="JFJ36" s="611"/>
      <c r="JFK36" s="611"/>
      <c r="JFL36" s="611"/>
      <c r="JFM36" s="611"/>
      <c r="JFN36" s="611"/>
      <c r="JFO36" s="611"/>
      <c r="JFP36" s="611"/>
      <c r="JFQ36" s="611"/>
      <c r="JFR36" s="611"/>
      <c r="JFS36" s="611"/>
      <c r="JFT36" s="611"/>
      <c r="JFU36" s="611"/>
      <c r="JFV36" s="611"/>
      <c r="JFW36" s="611"/>
      <c r="JFX36" s="611"/>
      <c r="JFY36" s="611"/>
      <c r="JFZ36" s="611"/>
      <c r="JGA36" s="611"/>
      <c r="JGB36" s="611"/>
      <c r="JGC36" s="611"/>
      <c r="JGD36" s="611"/>
      <c r="JGE36" s="611"/>
      <c r="JGF36" s="611"/>
      <c r="JGG36" s="611"/>
      <c r="JGH36" s="611"/>
      <c r="JGI36" s="611"/>
      <c r="JGJ36" s="611"/>
      <c r="JGK36" s="611"/>
      <c r="JGL36" s="611"/>
      <c r="JGM36" s="611"/>
      <c r="JGN36" s="611"/>
      <c r="JGO36" s="611"/>
      <c r="JGP36" s="611"/>
      <c r="JGQ36" s="611"/>
      <c r="JGR36" s="611"/>
      <c r="JGS36" s="611"/>
      <c r="JGT36" s="611"/>
      <c r="JGU36" s="611"/>
      <c r="JGV36" s="611"/>
      <c r="JGW36" s="611"/>
      <c r="JGX36" s="611"/>
      <c r="JGY36" s="611"/>
      <c r="JGZ36" s="611"/>
      <c r="JHA36" s="611"/>
      <c r="JHB36" s="611"/>
      <c r="JHC36" s="611"/>
      <c r="JHD36" s="611"/>
      <c r="JHE36" s="611"/>
      <c r="JHF36" s="611"/>
      <c r="JHG36" s="611"/>
      <c r="JHH36" s="611"/>
      <c r="JHI36" s="611"/>
      <c r="JHJ36" s="611"/>
      <c r="JHK36" s="611"/>
      <c r="JHL36" s="611"/>
      <c r="JHM36" s="611"/>
      <c r="JHN36" s="611"/>
      <c r="JHO36" s="611"/>
      <c r="JHP36" s="611"/>
      <c r="JHQ36" s="611"/>
      <c r="JHR36" s="611"/>
      <c r="JHS36" s="611"/>
      <c r="JHT36" s="611"/>
      <c r="JHU36" s="611"/>
      <c r="JHV36" s="611"/>
      <c r="JHW36" s="611"/>
      <c r="JHX36" s="611"/>
      <c r="JHY36" s="611"/>
      <c r="JHZ36" s="611"/>
      <c r="JIA36" s="611"/>
      <c r="JIB36" s="611"/>
      <c r="JIC36" s="611"/>
      <c r="JID36" s="611"/>
      <c r="JIE36" s="611"/>
      <c r="JIF36" s="611"/>
      <c r="JIG36" s="611"/>
      <c r="JIH36" s="611"/>
      <c r="JII36" s="611"/>
      <c r="JIJ36" s="611"/>
      <c r="JIK36" s="611"/>
      <c r="JIL36" s="611"/>
      <c r="JIM36" s="611"/>
      <c r="JIN36" s="611"/>
      <c r="JIO36" s="611"/>
      <c r="JIP36" s="611"/>
      <c r="JIQ36" s="611"/>
      <c r="JIR36" s="611"/>
      <c r="JIS36" s="611"/>
      <c r="JIT36" s="611"/>
      <c r="JIU36" s="611"/>
      <c r="JIV36" s="611"/>
      <c r="JIW36" s="611"/>
      <c r="JIX36" s="611"/>
      <c r="JIY36" s="611"/>
      <c r="JIZ36" s="611"/>
      <c r="JJA36" s="611"/>
      <c r="JJB36" s="611"/>
      <c r="JJC36" s="611"/>
      <c r="JJD36" s="611"/>
      <c r="JJE36" s="611"/>
      <c r="JJF36" s="611"/>
      <c r="JJG36" s="611"/>
      <c r="JJH36" s="611"/>
      <c r="JJI36" s="611"/>
      <c r="JJJ36" s="611"/>
      <c r="JJK36" s="611"/>
      <c r="JJL36" s="611"/>
      <c r="JJM36" s="611"/>
      <c r="JJN36" s="611"/>
      <c r="JJO36" s="611"/>
      <c r="JJP36" s="611"/>
      <c r="JJQ36" s="611"/>
      <c r="JJR36" s="611"/>
      <c r="JJS36" s="611"/>
      <c r="JJT36" s="611"/>
      <c r="JJU36" s="611"/>
      <c r="JJV36" s="611"/>
      <c r="JJW36" s="611"/>
      <c r="JJX36" s="611"/>
      <c r="JJY36" s="611"/>
      <c r="JJZ36" s="611"/>
      <c r="JKA36" s="611"/>
      <c r="JKB36" s="611"/>
      <c r="JKC36" s="611"/>
      <c r="JKD36" s="611"/>
      <c r="JKE36" s="611"/>
      <c r="JKF36" s="611"/>
      <c r="JKG36" s="611"/>
      <c r="JKH36" s="611"/>
      <c r="JKI36" s="611"/>
      <c r="JKJ36" s="611"/>
      <c r="JKK36" s="611"/>
      <c r="JKL36" s="611"/>
      <c r="JKM36" s="611"/>
      <c r="JKN36" s="611"/>
      <c r="JKO36" s="611"/>
      <c r="JKP36" s="611"/>
      <c r="JKQ36" s="611"/>
      <c r="JKR36" s="611"/>
      <c r="JKS36" s="611"/>
      <c r="JKT36" s="611"/>
      <c r="JKU36" s="611"/>
      <c r="JKV36" s="611"/>
      <c r="JKW36" s="611"/>
      <c r="JKX36" s="611"/>
      <c r="JKY36" s="611"/>
      <c r="JKZ36" s="611"/>
      <c r="JLA36" s="611"/>
      <c r="JLB36" s="611"/>
      <c r="JLC36" s="611"/>
      <c r="JLD36" s="611"/>
      <c r="JLE36" s="611"/>
      <c r="JLF36" s="611"/>
      <c r="JLG36" s="611"/>
      <c r="JLH36" s="611"/>
      <c r="JLI36" s="611"/>
      <c r="JLJ36" s="611"/>
      <c r="JLK36" s="611"/>
      <c r="JLL36" s="611"/>
      <c r="JLM36" s="611"/>
      <c r="JLN36" s="611"/>
      <c r="JLO36" s="611"/>
      <c r="JLP36" s="611"/>
      <c r="JLQ36" s="611"/>
      <c r="JLR36" s="611"/>
      <c r="JLS36" s="611"/>
      <c r="JLT36" s="611"/>
      <c r="JLU36" s="611"/>
      <c r="JLV36" s="611"/>
      <c r="JLW36" s="611"/>
      <c r="JLX36" s="611"/>
      <c r="JLY36" s="611"/>
      <c r="JLZ36" s="611"/>
      <c r="JMA36" s="611"/>
      <c r="JMB36" s="611"/>
      <c r="JMC36" s="611"/>
      <c r="JMD36" s="611"/>
      <c r="JME36" s="611"/>
      <c r="JMF36" s="611"/>
      <c r="JMG36" s="611"/>
      <c r="JMH36" s="611"/>
      <c r="JMI36" s="611"/>
      <c r="JMJ36" s="611"/>
      <c r="JMK36" s="611"/>
      <c r="JML36" s="611"/>
      <c r="JMM36" s="611"/>
      <c r="JMN36" s="611"/>
      <c r="JMO36" s="611"/>
      <c r="JMP36" s="611"/>
      <c r="JMQ36" s="611"/>
      <c r="JMR36" s="611"/>
      <c r="JMS36" s="611"/>
      <c r="JMT36" s="611"/>
      <c r="JMU36" s="611"/>
      <c r="JMV36" s="611"/>
      <c r="JMW36" s="611"/>
      <c r="JMX36" s="611"/>
      <c r="JMY36" s="611"/>
      <c r="JMZ36" s="611"/>
      <c r="JNA36" s="611"/>
      <c r="JNB36" s="611"/>
      <c r="JNC36" s="611"/>
      <c r="JND36" s="611"/>
      <c r="JNE36" s="611"/>
      <c r="JNF36" s="611"/>
      <c r="JNG36" s="611"/>
      <c r="JNH36" s="611"/>
      <c r="JNI36" s="611"/>
      <c r="JNJ36" s="611"/>
      <c r="JNK36" s="611"/>
      <c r="JNL36" s="611"/>
      <c r="JNM36" s="611"/>
      <c r="JNN36" s="611"/>
      <c r="JNO36" s="611"/>
      <c r="JNP36" s="611"/>
      <c r="JNQ36" s="611"/>
      <c r="JNR36" s="611"/>
      <c r="JNS36" s="611"/>
      <c r="JNT36" s="611"/>
      <c r="JNU36" s="611"/>
      <c r="JNV36" s="611"/>
      <c r="JNW36" s="611"/>
      <c r="JNX36" s="611"/>
      <c r="JNY36" s="611"/>
      <c r="JNZ36" s="611"/>
      <c r="JOA36" s="611"/>
      <c r="JOB36" s="611"/>
      <c r="JOC36" s="611"/>
      <c r="JOD36" s="611"/>
      <c r="JOE36" s="611"/>
      <c r="JOF36" s="611"/>
      <c r="JOG36" s="611"/>
      <c r="JOH36" s="611"/>
      <c r="JOI36" s="611"/>
      <c r="JOJ36" s="611"/>
      <c r="JOK36" s="611"/>
      <c r="JOL36" s="611"/>
      <c r="JOM36" s="611"/>
      <c r="JON36" s="611"/>
      <c r="JOO36" s="611"/>
      <c r="JOP36" s="611"/>
      <c r="JOQ36" s="611"/>
      <c r="JOR36" s="611"/>
      <c r="JOS36" s="611"/>
      <c r="JOT36" s="611"/>
      <c r="JOU36" s="611"/>
      <c r="JOV36" s="611"/>
      <c r="JOW36" s="611"/>
      <c r="JOX36" s="611"/>
      <c r="JOY36" s="611"/>
      <c r="JOZ36" s="611"/>
      <c r="JPA36" s="611"/>
      <c r="JPB36" s="611"/>
      <c r="JPC36" s="611"/>
      <c r="JPD36" s="611"/>
      <c r="JPE36" s="611"/>
      <c r="JPF36" s="611"/>
      <c r="JPG36" s="611"/>
      <c r="JPH36" s="611"/>
      <c r="JPI36" s="611"/>
      <c r="JPJ36" s="611"/>
      <c r="JPK36" s="611"/>
      <c r="JPL36" s="611"/>
      <c r="JPM36" s="611"/>
      <c r="JPN36" s="611"/>
      <c r="JPO36" s="611"/>
      <c r="JPP36" s="611"/>
      <c r="JPQ36" s="611"/>
      <c r="JPR36" s="611"/>
      <c r="JPS36" s="611"/>
      <c r="JPT36" s="611"/>
      <c r="JPU36" s="611"/>
      <c r="JPV36" s="611"/>
      <c r="JPW36" s="611"/>
      <c r="JPX36" s="611"/>
      <c r="JPY36" s="611"/>
      <c r="JPZ36" s="611"/>
      <c r="JQA36" s="611"/>
      <c r="JQB36" s="611"/>
      <c r="JQC36" s="611"/>
      <c r="JQD36" s="611"/>
      <c r="JQE36" s="611"/>
      <c r="JQF36" s="611"/>
      <c r="JQG36" s="611"/>
      <c r="JQH36" s="611"/>
      <c r="JQI36" s="611"/>
      <c r="JQJ36" s="611"/>
      <c r="JQK36" s="611"/>
      <c r="JQL36" s="611"/>
      <c r="JQM36" s="611"/>
      <c r="JQN36" s="611"/>
      <c r="JQO36" s="611"/>
      <c r="JQP36" s="611"/>
      <c r="JQQ36" s="611"/>
      <c r="JQR36" s="611"/>
      <c r="JQS36" s="611"/>
      <c r="JQT36" s="611"/>
      <c r="JQU36" s="611"/>
      <c r="JQV36" s="611"/>
      <c r="JQW36" s="611"/>
      <c r="JQX36" s="611"/>
      <c r="JQY36" s="611"/>
      <c r="JQZ36" s="611"/>
      <c r="JRA36" s="611"/>
      <c r="JRB36" s="611"/>
      <c r="JRC36" s="611"/>
      <c r="JRD36" s="611"/>
      <c r="JRE36" s="611"/>
      <c r="JRF36" s="611"/>
      <c r="JRG36" s="611"/>
      <c r="JRH36" s="611"/>
      <c r="JRI36" s="611"/>
      <c r="JRJ36" s="611"/>
      <c r="JRK36" s="611"/>
      <c r="JRL36" s="611"/>
      <c r="JRM36" s="611"/>
      <c r="JRN36" s="611"/>
      <c r="JRO36" s="611"/>
      <c r="JRP36" s="611"/>
      <c r="JRQ36" s="611"/>
      <c r="JRR36" s="611"/>
      <c r="JRS36" s="611"/>
      <c r="JRT36" s="611"/>
      <c r="JRU36" s="611"/>
      <c r="JRV36" s="611"/>
      <c r="JRW36" s="611"/>
      <c r="JRX36" s="611"/>
      <c r="JRY36" s="611"/>
      <c r="JRZ36" s="611"/>
      <c r="JSA36" s="611"/>
      <c r="JSB36" s="611"/>
      <c r="JSC36" s="611"/>
      <c r="JSD36" s="611"/>
      <c r="JSE36" s="611"/>
      <c r="JSF36" s="611"/>
      <c r="JSG36" s="611"/>
      <c r="JSH36" s="611"/>
      <c r="JSI36" s="611"/>
      <c r="JSJ36" s="611"/>
      <c r="JSK36" s="611"/>
      <c r="JSL36" s="611"/>
      <c r="JSM36" s="611"/>
      <c r="JSN36" s="611"/>
      <c r="JSO36" s="611"/>
      <c r="JSP36" s="611"/>
      <c r="JSQ36" s="611"/>
      <c r="JSR36" s="611"/>
      <c r="JSS36" s="611"/>
      <c r="JST36" s="611"/>
      <c r="JSU36" s="611"/>
      <c r="JSV36" s="611"/>
      <c r="JSW36" s="611"/>
      <c r="JSX36" s="611"/>
      <c r="JSY36" s="611"/>
      <c r="JSZ36" s="611"/>
      <c r="JTA36" s="611"/>
      <c r="JTB36" s="611"/>
      <c r="JTC36" s="611"/>
      <c r="JTD36" s="611"/>
      <c r="JTE36" s="611"/>
      <c r="JTF36" s="611"/>
      <c r="JTG36" s="611"/>
      <c r="JTH36" s="611"/>
      <c r="JTI36" s="611"/>
      <c r="JTJ36" s="611"/>
      <c r="JTK36" s="611"/>
      <c r="JTL36" s="611"/>
      <c r="JTM36" s="611"/>
      <c r="JTN36" s="611"/>
      <c r="JTO36" s="611"/>
      <c r="JTP36" s="611"/>
      <c r="JTQ36" s="611"/>
      <c r="JTR36" s="611"/>
      <c r="JTS36" s="611"/>
      <c r="JTT36" s="611"/>
      <c r="JTU36" s="611"/>
      <c r="JTV36" s="611"/>
      <c r="JTW36" s="611"/>
      <c r="JTX36" s="611"/>
      <c r="JTY36" s="611"/>
      <c r="JTZ36" s="611"/>
      <c r="JUA36" s="611"/>
      <c r="JUB36" s="611"/>
      <c r="JUC36" s="611"/>
      <c r="JUD36" s="611"/>
      <c r="JUE36" s="611"/>
      <c r="JUF36" s="611"/>
      <c r="JUG36" s="611"/>
      <c r="JUH36" s="611"/>
      <c r="JUI36" s="611"/>
      <c r="JUJ36" s="611"/>
      <c r="JUK36" s="611"/>
      <c r="JUL36" s="611"/>
      <c r="JUM36" s="611"/>
      <c r="JUN36" s="611"/>
      <c r="JUO36" s="611"/>
      <c r="JUP36" s="611"/>
      <c r="JUQ36" s="611"/>
      <c r="JUR36" s="611"/>
      <c r="JUS36" s="611"/>
      <c r="JUT36" s="611"/>
      <c r="JUU36" s="611"/>
      <c r="JUV36" s="611"/>
      <c r="JUW36" s="611"/>
      <c r="JUX36" s="611"/>
      <c r="JUY36" s="611"/>
      <c r="JUZ36" s="611"/>
      <c r="JVA36" s="611"/>
      <c r="JVB36" s="611"/>
      <c r="JVC36" s="611"/>
      <c r="JVD36" s="611"/>
      <c r="JVE36" s="611"/>
      <c r="JVF36" s="611"/>
      <c r="JVG36" s="611"/>
      <c r="JVH36" s="611"/>
      <c r="JVI36" s="611"/>
      <c r="JVJ36" s="611"/>
      <c r="JVK36" s="611"/>
      <c r="JVL36" s="611"/>
      <c r="JVM36" s="611"/>
      <c r="JVN36" s="611"/>
      <c r="JVO36" s="611"/>
      <c r="JVP36" s="611"/>
      <c r="JVQ36" s="611"/>
      <c r="JVR36" s="611"/>
      <c r="JVS36" s="611"/>
      <c r="JVT36" s="611"/>
      <c r="JVU36" s="611"/>
      <c r="JVV36" s="611"/>
      <c r="JVW36" s="611"/>
      <c r="JVX36" s="611"/>
      <c r="JVY36" s="611"/>
      <c r="JVZ36" s="611"/>
      <c r="JWA36" s="611"/>
      <c r="JWB36" s="611"/>
      <c r="JWC36" s="611"/>
      <c r="JWD36" s="611"/>
      <c r="JWE36" s="611"/>
      <c r="JWF36" s="611"/>
      <c r="JWG36" s="611"/>
      <c r="JWH36" s="611"/>
      <c r="JWI36" s="611"/>
      <c r="JWJ36" s="611"/>
      <c r="JWK36" s="611"/>
      <c r="JWL36" s="611"/>
      <c r="JWM36" s="611"/>
      <c r="JWN36" s="611"/>
      <c r="JWO36" s="611"/>
      <c r="JWP36" s="611"/>
      <c r="JWQ36" s="611"/>
      <c r="JWR36" s="611"/>
      <c r="JWS36" s="611"/>
      <c r="JWT36" s="611"/>
      <c r="JWU36" s="611"/>
      <c r="JWV36" s="611"/>
      <c r="JWW36" s="611"/>
      <c r="JWX36" s="611"/>
      <c r="JWY36" s="611"/>
      <c r="JWZ36" s="611"/>
      <c r="JXA36" s="611"/>
      <c r="JXB36" s="611"/>
      <c r="JXC36" s="611"/>
      <c r="JXD36" s="611"/>
      <c r="JXE36" s="611"/>
      <c r="JXF36" s="611"/>
      <c r="JXG36" s="611"/>
      <c r="JXH36" s="611"/>
      <c r="JXI36" s="611"/>
      <c r="JXJ36" s="611"/>
      <c r="JXK36" s="611"/>
      <c r="JXL36" s="611"/>
      <c r="JXM36" s="611"/>
      <c r="JXN36" s="611"/>
      <c r="JXO36" s="611"/>
      <c r="JXP36" s="611"/>
      <c r="JXQ36" s="611"/>
      <c r="JXR36" s="611"/>
      <c r="JXS36" s="611"/>
      <c r="JXT36" s="611"/>
      <c r="JXU36" s="611"/>
      <c r="JXV36" s="611"/>
      <c r="JXW36" s="611"/>
      <c r="JXX36" s="611"/>
      <c r="JXY36" s="611"/>
      <c r="JXZ36" s="611"/>
      <c r="JYA36" s="611"/>
      <c r="JYB36" s="611"/>
      <c r="JYC36" s="611"/>
      <c r="JYD36" s="611"/>
      <c r="JYE36" s="611"/>
      <c r="JYF36" s="611"/>
      <c r="JYG36" s="611"/>
      <c r="JYH36" s="611"/>
      <c r="JYI36" s="611"/>
      <c r="JYJ36" s="611"/>
      <c r="JYK36" s="611"/>
      <c r="JYL36" s="611"/>
      <c r="JYM36" s="611"/>
      <c r="JYN36" s="611"/>
      <c r="JYO36" s="611"/>
      <c r="JYP36" s="611"/>
      <c r="JYQ36" s="611"/>
      <c r="JYR36" s="611"/>
      <c r="JYS36" s="611"/>
      <c r="JYT36" s="611"/>
      <c r="JYU36" s="611"/>
      <c r="JYV36" s="611"/>
      <c r="JYW36" s="611"/>
      <c r="JYX36" s="611"/>
      <c r="JYY36" s="611"/>
      <c r="JYZ36" s="611"/>
      <c r="JZA36" s="611"/>
      <c r="JZB36" s="611"/>
      <c r="JZC36" s="611"/>
      <c r="JZD36" s="611"/>
      <c r="JZE36" s="611"/>
      <c r="JZF36" s="611"/>
      <c r="JZG36" s="611"/>
      <c r="JZH36" s="611"/>
      <c r="JZI36" s="611"/>
      <c r="JZJ36" s="611"/>
      <c r="JZK36" s="611"/>
      <c r="JZL36" s="611"/>
      <c r="JZM36" s="611"/>
      <c r="JZN36" s="611"/>
      <c r="JZO36" s="611"/>
      <c r="JZP36" s="611"/>
      <c r="JZQ36" s="611"/>
      <c r="JZR36" s="611"/>
      <c r="JZS36" s="611"/>
      <c r="JZT36" s="611"/>
      <c r="JZU36" s="611"/>
      <c r="JZV36" s="611"/>
      <c r="JZW36" s="611"/>
      <c r="JZX36" s="611"/>
      <c r="JZY36" s="611"/>
      <c r="JZZ36" s="611"/>
      <c r="KAA36" s="611"/>
      <c r="KAB36" s="611"/>
      <c r="KAC36" s="611"/>
      <c r="KAD36" s="611"/>
      <c r="KAE36" s="611"/>
      <c r="KAF36" s="611"/>
      <c r="KAG36" s="611"/>
      <c r="KAH36" s="611"/>
      <c r="KAI36" s="611"/>
      <c r="KAJ36" s="611"/>
      <c r="KAK36" s="611"/>
      <c r="KAL36" s="611"/>
      <c r="KAM36" s="611"/>
      <c r="KAN36" s="611"/>
      <c r="KAO36" s="611"/>
      <c r="KAP36" s="611"/>
      <c r="KAQ36" s="611"/>
      <c r="KAR36" s="611"/>
      <c r="KAS36" s="611"/>
      <c r="KAT36" s="611"/>
      <c r="KAU36" s="611"/>
      <c r="KAV36" s="611"/>
      <c r="KAW36" s="611"/>
      <c r="KAX36" s="611"/>
      <c r="KAY36" s="611"/>
      <c r="KAZ36" s="611"/>
      <c r="KBA36" s="611"/>
      <c r="KBB36" s="611"/>
      <c r="KBC36" s="611"/>
      <c r="KBD36" s="611"/>
      <c r="KBE36" s="611"/>
      <c r="KBF36" s="611"/>
      <c r="KBG36" s="611"/>
      <c r="KBH36" s="611"/>
      <c r="KBI36" s="611"/>
      <c r="KBJ36" s="611"/>
      <c r="KBK36" s="611"/>
      <c r="KBL36" s="611"/>
      <c r="KBM36" s="611"/>
      <c r="KBN36" s="611"/>
      <c r="KBO36" s="611"/>
      <c r="KBP36" s="611"/>
      <c r="KBQ36" s="611"/>
      <c r="KBR36" s="611"/>
      <c r="KBS36" s="611"/>
      <c r="KBT36" s="611"/>
      <c r="KBU36" s="611"/>
      <c r="KBV36" s="611"/>
      <c r="KBW36" s="611"/>
      <c r="KBX36" s="611"/>
      <c r="KBY36" s="611"/>
      <c r="KBZ36" s="611"/>
      <c r="KCA36" s="611"/>
      <c r="KCB36" s="611"/>
      <c r="KCC36" s="611"/>
      <c r="KCD36" s="611"/>
      <c r="KCE36" s="611"/>
      <c r="KCF36" s="611"/>
      <c r="KCG36" s="611"/>
      <c r="KCH36" s="611"/>
      <c r="KCI36" s="611"/>
      <c r="KCJ36" s="611"/>
      <c r="KCK36" s="611"/>
      <c r="KCL36" s="611"/>
      <c r="KCM36" s="611"/>
      <c r="KCN36" s="611"/>
      <c r="KCO36" s="611"/>
      <c r="KCP36" s="611"/>
      <c r="KCQ36" s="611"/>
      <c r="KCR36" s="611"/>
      <c r="KCS36" s="611"/>
      <c r="KCT36" s="611"/>
      <c r="KCU36" s="611"/>
      <c r="KCV36" s="611"/>
      <c r="KCW36" s="611"/>
      <c r="KCX36" s="611"/>
      <c r="KCY36" s="611"/>
      <c r="KCZ36" s="611"/>
      <c r="KDA36" s="611"/>
      <c r="KDB36" s="611"/>
      <c r="KDC36" s="611"/>
      <c r="KDD36" s="611"/>
      <c r="KDE36" s="611"/>
      <c r="KDF36" s="611"/>
      <c r="KDG36" s="611"/>
      <c r="KDH36" s="611"/>
      <c r="KDI36" s="611"/>
      <c r="KDJ36" s="611"/>
      <c r="KDK36" s="611"/>
      <c r="KDL36" s="611"/>
      <c r="KDM36" s="611"/>
      <c r="KDN36" s="611"/>
      <c r="KDO36" s="611"/>
      <c r="KDP36" s="611"/>
      <c r="KDQ36" s="611"/>
      <c r="KDR36" s="611"/>
      <c r="KDS36" s="611"/>
      <c r="KDT36" s="611"/>
      <c r="KDU36" s="611"/>
      <c r="KDV36" s="611"/>
      <c r="KDW36" s="611"/>
      <c r="KDX36" s="611"/>
      <c r="KDY36" s="611"/>
      <c r="KDZ36" s="611"/>
      <c r="KEA36" s="611"/>
      <c r="KEB36" s="611"/>
      <c r="KEC36" s="611"/>
      <c r="KED36" s="611"/>
      <c r="KEE36" s="611"/>
      <c r="KEF36" s="611"/>
      <c r="KEG36" s="611"/>
      <c r="KEH36" s="611"/>
      <c r="KEI36" s="611"/>
      <c r="KEJ36" s="611"/>
      <c r="KEK36" s="611"/>
      <c r="KEL36" s="611"/>
      <c r="KEM36" s="611"/>
      <c r="KEN36" s="611"/>
      <c r="KEO36" s="611"/>
      <c r="KEP36" s="611"/>
      <c r="KEQ36" s="611"/>
      <c r="KER36" s="611"/>
      <c r="KES36" s="611"/>
      <c r="KET36" s="611"/>
      <c r="KEU36" s="611"/>
      <c r="KEV36" s="611"/>
      <c r="KEW36" s="611"/>
      <c r="KEX36" s="611"/>
      <c r="KEY36" s="611"/>
      <c r="KEZ36" s="611"/>
      <c r="KFA36" s="611"/>
      <c r="KFB36" s="611"/>
      <c r="KFC36" s="611"/>
      <c r="KFD36" s="611"/>
      <c r="KFE36" s="611"/>
      <c r="KFF36" s="611"/>
      <c r="KFG36" s="611"/>
      <c r="KFH36" s="611"/>
      <c r="KFI36" s="611"/>
      <c r="KFJ36" s="611"/>
      <c r="KFK36" s="611"/>
      <c r="KFL36" s="611"/>
      <c r="KFM36" s="611"/>
      <c r="KFN36" s="611"/>
      <c r="KFO36" s="611"/>
      <c r="KFP36" s="611"/>
      <c r="KFQ36" s="611"/>
      <c r="KFR36" s="611"/>
      <c r="KFS36" s="611"/>
      <c r="KFT36" s="611"/>
      <c r="KFU36" s="611"/>
      <c r="KFV36" s="611"/>
      <c r="KFW36" s="611"/>
      <c r="KFX36" s="611"/>
      <c r="KFY36" s="611"/>
      <c r="KFZ36" s="611"/>
      <c r="KGA36" s="611"/>
      <c r="KGB36" s="611"/>
      <c r="KGC36" s="611"/>
      <c r="KGD36" s="611"/>
      <c r="KGE36" s="611"/>
      <c r="KGF36" s="611"/>
      <c r="KGG36" s="611"/>
      <c r="KGH36" s="611"/>
      <c r="KGI36" s="611"/>
      <c r="KGJ36" s="611"/>
      <c r="KGK36" s="611"/>
      <c r="KGL36" s="611"/>
      <c r="KGM36" s="611"/>
      <c r="KGN36" s="611"/>
      <c r="KGO36" s="611"/>
      <c r="KGP36" s="611"/>
      <c r="KGQ36" s="611"/>
      <c r="KGR36" s="611"/>
      <c r="KGS36" s="611"/>
      <c r="KGT36" s="611"/>
      <c r="KGU36" s="611"/>
      <c r="KGV36" s="611"/>
      <c r="KGW36" s="611"/>
      <c r="KGX36" s="611"/>
      <c r="KGY36" s="611"/>
      <c r="KGZ36" s="611"/>
      <c r="KHA36" s="611"/>
      <c r="KHB36" s="611"/>
      <c r="KHC36" s="611"/>
      <c r="KHD36" s="611"/>
      <c r="KHE36" s="611"/>
      <c r="KHF36" s="611"/>
      <c r="KHG36" s="611"/>
      <c r="KHH36" s="611"/>
      <c r="KHI36" s="611"/>
      <c r="KHJ36" s="611"/>
      <c r="KHK36" s="611"/>
      <c r="KHL36" s="611"/>
      <c r="KHM36" s="611"/>
      <c r="KHN36" s="611"/>
      <c r="KHO36" s="611"/>
      <c r="KHP36" s="611"/>
      <c r="KHQ36" s="611"/>
      <c r="KHR36" s="611"/>
      <c r="KHS36" s="611"/>
      <c r="KHT36" s="611"/>
      <c r="KHU36" s="611"/>
      <c r="KHV36" s="611"/>
      <c r="KHW36" s="611"/>
      <c r="KHX36" s="611"/>
      <c r="KHY36" s="611"/>
      <c r="KHZ36" s="611"/>
      <c r="KIA36" s="611"/>
      <c r="KIB36" s="611"/>
      <c r="KIC36" s="611"/>
      <c r="KID36" s="611"/>
      <c r="KIE36" s="611"/>
      <c r="KIF36" s="611"/>
      <c r="KIG36" s="611"/>
      <c r="KIH36" s="611"/>
      <c r="KII36" s="611"/>
      <c r="KIJ36" s="611"/>
      <c r="KIK36" s="611"/>
      <c r="KIL36" s="611"/>
      <c r="KIM36" s="611"/>
      <c r="KIN36" s="611"/>
      <c r="KIO36" s="611"/>
      <c r="KIP36" s="611"/>
      <c r="KIQ36" s="611"/>
      <c r="KIR36" s="611"/>
      <c r="KIS36" s="611"/>
      <c r="KIT36" s="611"/>
      <c r="KIU36" s="611"/>
      <c r="KIV36" s="611"/>
      <c r="KIW36" s="611"/>
      <c r="KIX36" s="611"/>
      <c r="KIY36" s="611"/>
      <c r="KIZ36" s="611"/>
      <c r="KJA36" s="611"/>
      <c r="KJB36" s="611"/>
      <c r="KJC36" s="611"/>
      <c r="KJD36" s="611"/>
      <c r="KJE36" s="611"/>
      <c r="KJF36" s="611"/>
      <c r="KJG36" s="611"/>
      <c r="KJH36" s="611"/>
      <c r="KJI36" s="611"/>
      <c r="KJJ36" s="611"/>
      <c r="KJK36" s="611"/>
      <c r="KJL36" s="611"/>
      <c r="KJM36" s="611"/>
      <c r="KJN36" s="611"/>
      <c r="KJO36" s="611"/>
      <c r="KJP36" s="611"/>
      <c r="KJQ36" s="611"/>
      <c r="KJR36" s="611"/>
      <c r="KJS36" s="611"/>
      <c r="KJT36" s="611"/>
      <c r="KJU36" s="611"/>
      <c r="KJV36" s="611"/>
      <c r="KJW36" s="611"/>
      <c r="KJX36" s="611"/>
      <c r="KJY36" s="611"/>
      <c r="KJZ36" s="611"/>
      <c r="KKA36" s="611"/>
      <c r="KKB36" s="611"/>
      <c r="KKC36" s="611"/>
      <c r="KKD36" s="611"/>
      <c r="KKE36" s="611"/>
      <c r="KKF36" s="611"/>
      <c r="KKG36" s="611"/>
      <c r="KKH36" s="611"/>
      <c r="KKI36" s="611"/>
      <c r="KKJ36" s="611"/>
      <c r="KKK36" s="611"/>
      <c r="KKL36" s="611"/>
      <c r="KKM36" s="611"/>
      <c r="KKN36" s="611"/>
      <c r="KKO36" s="611"/>
      <c r="KKP36" s="611"/>
      <c r="KKQ36" s="611"/>
      <c r="KKR36" s="611"/>
      <c r="KKS36" s="611"/>
      <c r="KKT36" s="611"/>
      <c r="KKU36" s="611"/>
      <c r="KKV36" s="611"/>
      <c r="KKW36" s="611"/>
      <c r="KKX36" s="611"/>
      <c r="KKY36" s="611"/>
      <c r="KKZ36" s="611"/>
      <c r="KLA36" s="611"/>
      <c r="KLB36" s="611"/>
      <c r="KLC36" s="611"/>
      <c r="KLD36" s="611"/>
      <c r="KLE36" s="611"/>
      <c r="KLF36" s="611"/>
      <c r="KLG36" s="611"/>
      <c r="KLH36" s="611"/>
      <c r="KLI36" s="611"/>
      <c r="KLJ36" s="611"/>
      <c r="KLK36" s="611"/>
      <c r="KLL36" s="611"/>
      <c r="KLM36" s="611"/>
      <c r="KLN36" s="611"/>
      <c r="KLO36" s="611"/>
      <c r="KLP36" s="611"/>
      <c r="KLQ36" s="611"/>
      <c r="KLR36" s="611"/>
      <c r="KLS36" s="611"/>
      <c r="KLT36" s="611"/>
      <c r="KLU36" s="611"/>
      <c r="KLV36" s="611"/>
      <c r="KLW36" s="611"/>
      <c r="KLX36" s="611"/>
      <c r="KLY36" s="611"/>
      <c r="KLZ36" s="611"/>
      <c r="KMA36" s="611"/>
      <c r="KMB36" s="611"/>
      <c r="KMC36" s="611"/>
      <c r="KMD36" s="611"/>
      <c r="KME36" s="611"/>
      <c r="KMF36" s="611"/>
      <c r="KMG36" s="611"/>
      <c r="KMH36" s="611"/>
      <c r="KMI36" s="611"/>
      <c r="KMJ36" s="611"/>
      <c r="KMK36" s="611"/>
      <c r="KML36" s="611"/>
      <c r="KMM36" s="611"/>
      <c r="KMN36" s="611"/>
      <c r="KMO36" s="611"/>
      <c r="KMP36" s="611"/>
      <c r="KMQ36" s="611"/>
      <c r="KMR36" s="611"/>
      <c r="KMS36" s="611"/>
      <c r="KMT36" s="611"/>
      <c r="KMU36" s="611"/>
      <c r="KMV36" s="611"/>
      <c r="KMW36" s="611"/>
      <c r="KMX36" s="611"/>
      <c r="KMY36" s="611"/>
      <c r="KMZ36" s="611"/>
      <c r="KNA36" s="611"/>
      <c r="KNB36" s="611"/>
      <c r="KNC36" s="611"/>
      <c r="KND36" s="611"/>
      <c r="KNE36" s="611"/>
      <c r="KNF36" s="611"/>
      <c r="KNG36" s="611"/>
      <c r="KNH36" s="611"/>
      <c r="KNI36" s="611"/>
      <c r="KNJ36" s="611"/>
      <c r="KNK36" s="611"/>
      <c r="KNL36" s="611"/>
      <c r="KNM36" s="611"/>
      <c r="KNN36" s="611"/>
      <c r="KNO36" s="611"/>
      <c r="KNP36" s="611"/>
      <c r="KNQ36" s="611"/>
      <c r="KNR36" s="611"/>
      <c r="KNS36" s="611"/>
      <c r="KNT36" s="611"/>
      <c r="KNU36" s="611"/>
      <c r="KNV36" s="611"/>
      <c r="KNW36" s="611"/>
      <c r="KNX36" s="611"/>
      <c r="KNY36" s="611"/>
      <c r="KNZ36" s="611"/>
      <c r="KOA36" s="611"/>
      <c r="KOB36" s="611"/>
      <c r="KOC36" s="611"/>
      <c r="KOD36" s="611"/>
      <c r="KOE36" s="611"/>
      <c r="KOF36" s="611"/>
      <c r="KOG36" s="611"/>
      <c r="KOH36" s="611"/>
      <c r="KOI36" s="611"/>
      <c r="KOJ36" s="611"/>
      <c r="KOK36" s="611"/>
      <c r="KOL36" s="611"/>
      <c r="KOM36" s="611"/>
      <c r="KON36" s="611"/>
      <c r="KOO36" s="611"/>
      <c r="KOP36" s="611"/>
      <c r="KOQ36" s="611"/>
      <c r="KOR36" s="611"/>
      <c r="KOS36" s="611"/>
      <c r="KOT36" s="611"/>
      <c r="KOU36" s="611"/>
      <c r="KOV36" s="611"/>
      <c r="KOW36" s="611"/>
      <c r="KOX36" s="611"/>
      <c r="KOY36" s="611"/>
      <c r="KOZ36" s="611"/>
      <c r="KPA36" s="611"/>
      <c r="KPB36" s="611"/>
      <c r="KPC36" s="611"/>
      <c r="KPD36" s="611"/>
      <c r="KPE36" s="611"/>
      <c r="KPF36" s="611"/>
      <c r="KPG36" s="611"/>
      <c r="KPH36" s="611"/>
      <c r="KPI36" s="611"/>
      <c r="KPJ36" s="611"/>
      <c r="KPK36" s="611"/>
      <c r="KPL36" s="611"/>
      <c r="KPM36" s="611"/>
      <c r="KPN36" s="611"/>
      <c r="KPO36" s="611"/>
      <c r="KPP36" s="611"/>
      <c r="KPQ36" s="611"/>
      <c r="KPR36" s="611"/>
      <c r="KPS36" s="611"/>
      <c r="KPT36" s="611"/>
      <c r="KPU36" s="611"/>
      <c r="KPV36" s="611"/>
      <c r="KPW36" s="611"/>
      <c r="KPX36" s="611"/>
      <c r="KPY36" s="611"/>
      <c r="KPZ36" s="611"/>
      <c r="KQA36" s="611"/>
      <c r="KQB36" s="611"/>
      <c r="KQC36" s="611"/>
      <c r="KQD36" s="611"/>
      <c r="KQE36" s="611"/>
      <c r="KQF36" s="611"/>
      <c r="KQG36" s="611"/>
      <c r="KQH36" s="611"/>
      <c r="KQI36" s="611"/>
      <c r="KQJ36" s="611"/>
      <c r="KQK36" s="611"/>
      <c r="KQL36" s="611"/>
      <c r="KQM36" s="611"/>
      <c r="KQN36" s="611"/>
      <c r="KQO36" s="611"/>
      <c r="KQP36" s="611"/>
      <c r="KQQ36" s="611"/>
      <c r="KQR36" s="611"/>
      <c r="KQS36" s="611"/>
      <c r="KQT36" s="611"/>
      <c r="KQU36" s="611"/>
      <c r="KQV36" s="611"/>
      <c r="KQW36" s="611"/>
      <c r="KQX36" s="611"/>
      <c r="KQY36" s="611"/>
      <c r="KQZ36" s="611"/>
      <c r="KRA36" s="611"/>
      <c r="KRB36" s="611"/>
      <c r="KRC36" s="611"/>
      <c r="KRD36" s="611"/>
      <c r="KRE36" s="611"/>
      <c r="KRF36" s="611"/>
      <c r="KRG36" s="611"/>
      <c r="KRH36" s="611"/>
      <c r="KRI36" s="611"/>
      <c r="KRJ36" s="611"/>
      <c r="KRK36" s="611"/>
      <c r="KRL36" s="611"/>
      <c r="KRM36" s="611"/>
      <c r="KRN36" s="611"/>
      <c r="KRO36" s="611"/>
      <c r="KRP36" s="611"/>
      <c r="KRQ36" s="611"/>
      <c r="KRR36" s="611"/>
      <c r="KRS36" s="611"/>
      <c r="KRT36" s="611"/>
      <c r="KRU36" s="611"/>
      <c r="KRV36" s="611"/>
      <c r="KRW36" s="611"/>
      <c r="KRX36" s="611"/>
      <c r="KRY36" s="611"/>
      <c r="KRZ36" s="611"/>
      <c r="KSA36" s="611"/>
      <c r="KSB36" s="611"/>
      <c r="KSC36" s="611"/>
      <c r="KSD36" s="611"/>
      <c r="KSE36" s="611"/>
      <c r="KSF36" s="611"/>
      <c r="KSG36" s="611"/>
      <c r="KSH36" s="611"/>
      <c r="KSI36" s="611"/>
      <c r="KSJ36" s="611"/>
      <c r="KSK36" s="611"/>
      <c r="KSL36" s="611"/>
      <c r="KSM36" s="611"/>
      <c r="KSN36" s="611"/>
      <c r="KSO36" s="611"/>
      <c r="KSP36" s="611"/>
      <c r="KSQ36" s="611"/>
      <c r="KSR36" s="611"/>
      <c r="KSS36" s="611"/>
      <c r="KST36" s="611"/>
      <c r="KSU36" s="611"/>
      <c r="KSV36" s="611"/>
      <c r="KSW36" s="611"/>
      <c r="KSX36" s="611"/>
      <c r="KSY36" s="611"/>
      <c r="KSZ36" s="611"/>
      <c r="KTA36" s="611"/>
      <c r="KTB36" s="611"/>
      <c r="KTC36" s="611"/>
      <c r="KTD36" s="611"/>
      <c r="KTE36" s="611"/>
      <c r="KTF36" s="611"/>
      <c r="KTG36" s="611"/>
      <c r="KTH36" s="611"/>
      <c r="KTI36" s="611"/>
      <c r="KTJ36" s="611"/>
      <c r="KTK36" s="611"/>
      <c r="KTL36" s="611"/>
      <c r="KTM36" s="611"/>
      <c r="KTN36" s="611"/>
      <c r="KTO36" s="611"/>
      <c r="KTP36" s="611"/>
      <c r="KTQ36" s="611"/>
      <c r="KTR36" s="611"/>
      <c r="KTS36" s="611"/>
      <c r="KTT36" s="611"/>
      <c r="KTU36" s="611"/>
      <c r="KTV36" s="611"/>
      <c r="KTW36" s="611"/>
      <c r="KTX36" s="611"/>
      <c r="KTY36" s="611"/>
      <c r="KTZ36" s="611"/>
      <c r="KUA36" s="611"/>
      <c r="KUB36" s="611"/>
      <c r="KUC36" s="611"/>
      <c r="KUD36" s="611"/>
      <c r="KUE36" s="611"/>
      <c r="KUF36" s="611"/>
      <c r="KUG36" s="611"/>
      <c r="KUH36" s="611"/>
      <c r="KUI36" s="611"/>
      <c r="KUJ36" s="611"/>
      <c r="KUK36" s="611"/>
      <c r="KUL36" s="611"/>
      <c r="KUM36" s="611"/>
      <c r="KUN36" s="611"/>
      <c r="KUO36" s="611"/>
      <c r="KUP36" s="611"/>
      <c r="KUQ36" s="611"/>
      <c r="KUR36" s="611"/>
      <c r="KUS36" s="611"/>
      <c r="KUT36" s="611"/>
      <c r="KUU36" s="611"/>
      <c r="KUV36" s="611"/>
      <c r="KUW36" s="611"/>
      <c r="KUX36" s="611"/>
      <c r="KUY36" s="611"/>
      <c r="KUZ36" s="611"/>
      <c r="KVA36" s="611"/>
      <c r="KVB36" s="611"/>
      <c r="KVC36" s="611"/>
      <c r="KVD36" s="611"/>
      <c r="KVE36" s="611"/>
      <c r="KVF36" s="611"/>
      <c r="KVG36" s="611"/>
      <c r="KVH36" s="611"/>
      <c r="KVI36" s="611"/>
      <c r="KVJ36" s="611"/>
      <c r="KVK36" s="611"/>
      <c r="KVL36" s="611"/>
      <c r="KVM36" s="611"/>
      <c r="KVN36" s="611"/>
      <c r="KVO36" s="611"/>
      <c r="KVP36" s="611"/>
      <c r="KVQ36" s="611"/>
      <c r="KVR36" s="611"/>
      <c r="KVS36" s="611"/>
      <c r="KVT36" s="611"/>
      <c r="KVU36" s="611"/>
      <c r="KVV36" s="611"/>
      <c r="KVW36" s="611"/>
      <c r="KVX36" s="611"/>
      <c r="KVY36" s="611"/>
      <c r="KVZ36" s="611"/>
      <c r="KWA36" s="611"/>
      <c r="KWB36" s="611"/>
      <c r="KWC36" s="611"/>
      <c r="KWD36" s="611"/>
      <c r="KWE36" s="611"/>
      <c r="KWF36" s="611"/>
      <c r="KWG36" s="611"/>
      <c r="KWH36" s="611"/>
      <c r="KWI36" s="611"/>
      <c r="KWJ36" s="611"/>
      <c r="KWK36" s="611"/>
      <c r="KWL36" s="611"/>
      <c r="KWM36" s="611"/>
      <c r="KWN36" s="611"/>
      <c r="KWO36" s="611"/>
      <c r="KWP36" s="611"/>
      <c r="KWQ36" s="611"/>
      <c r="KWR36" s="611"/>
      <c r="KWS36" s="611"/>
      <c r="KWT36" s="611"/>
      <c r="KWU36" s="611"/>
      <c r="KWV36" s="611"/>
      <c r="KWW36" s="611"/>
      <c r="KWX36" s="611"/>
      <c r="KWY36" s="611"/>
      <c r="KWZ36" s="611"/>
      <c r="KXA36" s="611"/>
      <c r="KXB36" s="611"/>
      <c r="KXC36" s="611"/>
      <c r="KXD36" s="611"/>
      <c r="KXE36" s="611"/>
      <c r="KXF36" s="611"/>
      <c r="KXG36" s="611"/>
      <c r="KXH36" s="611"/>
      <c r="KXI36" s="611"/>
      <c r="KXJ36" s="611"/>
      <c r="KXK36" s="611"/>
      <c r="KXL36" s="611"/>
      <c r="KXM36" s="611"/>
      <c r="KXN36" s="611"/>
      <c r="KXO36" s="611"/>
      <c r="KXP36" s="611"/>
      <c r="KXQ36" s="611"/>
      <c r="KXR36" s="611"/>
      <c r="KXS36" s="611"/>
      <c r="KXT36" s="611"/>
      <c r="KXU36" s="611"/>
      <c r="KXV36" s="611"/>
      <c r="KXW36" s="611"/>
      <c r="KXX36" s="611"/>
      <c r="KXY36" s="611"/>
      <c r="KXZ36" s="611"/>
      <c r="KYA36" s="611"/>
      <c r="KYB36" s="611"/>
      <c r="KYC36" s="611"/>
      <c r="KYD36" s="611"/>
      <c r="KYE36" s="611"/>
      <c r="KYF36" s="611"/>
      <c r="KYG36" s="611"/>
      <c r="KYH36" s="611"/>
      <c r="KYI36" s="611"/>
      <c r="KYJ36" s="611"/>
      <c r="KYK36" s="611"/>
      <c r="KYL36" s="611"/>
      <c r="KYM36" s="611"/>
      <c r="KYN36" s="611"/>
      <c r="KYO36" s="611"/>
      <c r="KYP36" s="611"/>
      <c r="KYQ36" s="611"/>
      <c r="KYR36" s="611"/>
      <c r="KYS36" s="611"/>
      <c r="KYT36" s="611"/>
      <c r="KYU36" s="611"/>
      <c r="KYV36" s="611"/>
      <c r="KYW36" s="611"/>
      <c r="KYX36" s="611"/>
      <c r="KYY36" s="611"/>
      <c r="KYZ36" s="611"/>
      <c r="KZA36" s="611"/>
      <c r="KZB36" s="611"/>
      <c r="KZC36" s="611"/>
      <c r="KZD36" s="611"/>
      <c r="KZE36" s="611"/>
      <c r="KZF36" s="611"/>
      <c r="KZG36" s="611"/>
      <c r="KZH36" s="611"/>
      <c r="KZI36" s="611"/>
      <c r="KZJ36" s="611"/>
      <c r="KZK36" s="611"/>
      <c r="KZL36" s="611"/>
      <c r="KZM36" s="611"/>
      <c r="KZN36" s="611"/>
      <c r="KZO36" s="611"/>
      <c r="KZP36" s="611"/>
      <c r="KZQ36" s="611"/>
      <c r="KZR36" s="611"/>
      <c r="KZS36" s="611"/>
      <c r="KZT36" s="611"/>
      <c r="KZU36" s="611"/>
      <c r="KZV36" s="611"/>
      <c r="KZW36" s="611"/>
      <c r="KZX36" s="611"/>
      <c r="KZY36" s="611"/>
      <c r="KZZ36" s="611"/>
      <c r="LAA36" s="611"/>
      <c r="LAB36" s="611"/>
      <c r="LAC36" s="611"/>
      <c r="LAD36" s="611"/>
      <c r="LAE36" s="611"/>
      <c r="LAF36" s="611"/>
      <c r="LAG36" s="611"/>
      <c r="LAH36" s="611"/>
      <c r="LAI36" s="611"/>
      <c r="LAJ36" s="611"/>
      <c r="LAK36" s="611"/>
      <c r="LAL36" s="611"/>
      <c r="LAM36" s="611"/>
      <c r="LAN36" s="611"/>
      <c r="LAO36" s="611"/>
      <c r="LAP36" s="611"/>
      <c r="LAQ36" s="611"/>
      <c r="LAR36" s="611"/>
      <c r="LAS36" s="611"/>
      <c r="LAT36" s="611"/>
      <c r="LAU36" s="611"/>
      <c r="LAV36" s="611"/>
      <c r="LAW36" s="611"/>
      <c r="LAX36" s="611"/>
      <c r="LAY36" s="611"/>
      <c r="LAZ36" s="611"/>
      <c r="LBA36" s="611"/>
      <c r="LBB36" s="611"/>
      <c r="LBC36" s="611"/>
      <c r="LBD36" s="611"/>
      <c r="LBE36" s="611"/>
      <c r="LBF36" s="611"/>
      <c r="LBG36" s="611"/>
      <c r="LBH36" s="611"/>
      <c r="LBI36" s="611"/>
      <c r="LBJ36" s="611"/>
      <c r="LBK36" s="611"/>
      <c r="LBL36" s="611"/>
      <c r="LBM36" s="611"/>
      <c r="LBN36" s="611"/>
      <c r="LBO36" s="611"/>
      <c r="LBP36" s="611"/>
      <c r="LBQ36" s="611"/>
      <c r="LBR36" s="611"/>
      <c r="LBS36" s="611"/>
      <c r="LBT36" s="611"/>
      <c r="LBU36" s="611"/>
      <c r="LBV36" s="611"/>
      <c r="LBW36" s="611"/>
      <c r="LBX36" s="611"/>
      <c r="LBY36" s="611"/>
      <c r="LBZ36" s="611"/>
      <c r="LCA36" s="611"/>
      <c r="LCB36" s="611"/>
      <c r="LCC36" s="611"/>
      <c r="LCD36" s="611"/>
      <c r="LCE36" s="611"/>
      <c r="LCF36" s="611"/>
      <c r="LCG36" s="611"/>
      <c r="LCH36" s="611"/>
      <c r="LCI36" s="611"/>
      <c r="LCJ36" s="611"/>
      <c r="LCK36" s="611"/>
      <c r="LCL36" s="611"/>
      <c r="LCM36" s="611"/>
      <c r="LCN36" s="611"/>
      <c r="LCO36" s="611"/>
      <c r="LCP36" s="611"/>
      <c r="LCQ36" s="611"/>
      <c r="LCR36" s="611"/>
      <c r="LCS36" s="611"/>
      <c r="LCT36" s="611"/>
      <c r="LCU36" s="611"/>
      <c r="LCV36" s="611"/>
      <c r="LCW36" s="611"/>
      <c r="LCX36" s="611"/>
      <c r="LCY36" s="611"/>
      <c r="LCZ36" s="611"/>
      <c r="LDA36" s="611"/>
      <c r="LDB36" s="611"/>
      <c r="LDC36" s="611"/>
      <c r="LDD36" s="611"/>
      <c r="LDE36" s="611"/>
      <c r="LDF36" s="611"/>
      <c r="LDG36" s="611"/>
      <c r="LDH36" s="611"/>
      <c r="LDI36" s="611"/>
      <c r="LDJ36" s="611"/>
      <c r="LDK36" s="611"/>
      <c r="LDL36" s="611"/>
      <c r="LDM36" s="611"/>
      <c r="LDN36" s="611"/>
      <c r="LDO36" s="611"/>
      <c r="LDP36" s="611"/>
      <c r="LDQ36" s="611"/>
      <c r="LDR36" s="611"/>
      <c r="LDS36" s="611"/>
      <c r="LDT36" s="611"/>
      <c r="LDU36" s="611"/>
      <c r="LDV36" s="611"/>
      <c r="LDW36" s="611"/>
      <c r="LDX36" s="611"/>
      <c r="LDY36" s="611"/>
      <c r="LDZ36" s="611"/>
      <c r="LEA36" s="611"/>
      <c r="LEB36" s="611"/>
      <c r="LEC36" s="611"/>
      <c r="LED36" s="611"/>
      <c r="LEE36" s="611"/>
      <c r="LEF36" s="611"/>
      <c r="LEG36" s="611"/>
      <c r="LEH36" s="611"/>
      <c r="LEI36" s="611"/>
      <c r="LEJ36" s="611"/>
      <c r="LEK36" s="611"/>
      <c r="LEL36" s="611"/>
      <c r="LEM36" s="611"/>
      <c r="LEN36" s="611"/>
      <c r="LEO36" s="611"/>
      <c r="LEP36" s="611"/>
      <c r="LEQ36" s="611"/>
      <c r="LER36" s="611"/>
      <c r="LES36" s="611"/>
      <c r="LET36" s="611"/>
      <c r="LEU36" s="611"/>
      <c r="LEV36" s="611"/>
      <c r="LEW36" s="611"/>
      <c r="LEX36" s="611"/>
      <c r="LEY36" s="611"/>
      <c r="LEZ36" s="611"/>
      <c r="LFA36" s="611"/>
      <c r="LFB36" s="611"/>
      <c r="LFC36" s="611"/>
      <c r="LFD36" s="611"/>
      <c r="LFE36" s="611"/>
      <c r="LFF36" s="611"/>
      <c r="LFG36" s="611"/>
      <c r="LFH36" s="611"/>
      <c r="LFI36" s="611"/>
      <c r="LFJ36" s="611"/>
      <c r="LFK36" s="611"/>
      <c r="LFL36" s="611"/>
      <c r="LFM36" s="611"/>
      <c r="LFN36" s="611"/>
      <c r="LFO36" s="611"/>
      <c r="LFP36" s="611"/>
      <c r="LFQ36" s="611"/>
      <c r="LFR36" s="611"/>
      <c r="LFS36" s="611"/>
      <c r="LFT36" s="611"/>
      <c r="LFU36" s="611"/>
      <c r="LFV36" s="611"/>
      <c r="LFW36" s="611"/>
      <c r="LFX36" s="611"/>
      <c r="LFY36" s="611"/>
      <c r="LFZ36" s="611"/>
      <c r="LGA36" s="611"/>
      <c r="LGB36" s="611"/>
      <c r="LGC36" s="611"/>
      <c r="LGD36" s="611"/>
      <c r="LGE36" s="611"/>
      <c r="LGF36" s="611"/>
      <c r="LGG36" s="611"/>
      <c r="LGH36" s="611"/>
      <c r="LGI36" s="611"/>
      <c r="LGJ36" s="611"/>
      <c r="LGK36" s="611"/>
      <c r="LGL36" s="611"/>
      <c r="LGM36" s="611"/>
      <c r="LGN36" s="611"/>
      <c r="LGO36" s="611"/>
      <c r="LGP36" s="611"/>
      <c r="LGQ36" s="611"/>
      <c r="LGR36" s="611"/>
      <c r="LGS36" s="611"/>
      <c r="LGT36" s="611"/>
      <c r="LGU36" s="611"/>
      <c r="LGV36" s="611"/>
      <c r="LGW36" s="611"/>
      <c r="LGX36" s="611"/>
      <c r="LGY36" s="611"/>
      <c r="LGZ36" s="611"/>
      <c r="LHA36" s="611"/>
      <c r="LHB36" s="611"/>
      <c r="LHC36" s="611"/>
      <c r="LHD36" s="611"/>
      <c r="LHE36" s="611"/>
      <c r="LHF36" s="611"/>
      <c r="LHG36" s="611"/>
      <c r="LHH36" s="611"/>
      <c r="LHI36" s="611"/>
      <c r="LHJ36" s="611"/>
      <c r="LHK36" s="611"/>
      <c r="LHL36" s="611"/>
      <c r="LHM36" s="611"/>
      <c r="LHN36" s="611"/>
      <c r="LHO36" s="611"/>
      <c r="LHP36" s="611"/>
      <c r="LHQ36" s="611"/>
      <c r="LHR36" s="611"/>
      <c r="LHS36" s="611"/>
      <c r="LHT36" s="611"/>
      <c r="LHU36" s="611"/>
      <c r="LHV36" s="611"/>
      <c r="LHW36" s="611"/>
      <c r="LHX36" s="611"/>
      <c r="LHY36" s="611"/>
      <c r="LHZ36" s="611"/>
      <c r="LIA36" s="611"/>
      <c r="LIB36" s="611"/>
      <c r="LIC36" s="611"/>
      <c r="LID36" s="611"/>
      <c r="LIE36" s="611"/>
      <c r="LIF36" s="611"/>
      <c r="LIG36" s="611"/>
      <c r="LIH36" s="611"/>
      <c r="LII36" s="611"/>
      <c r="LIJ36" s="611"/>
      <c r="LIK36" s="611"/>
      <c r="LIL36" s="611"/>
      <c r="LIM36" s="611"/>
      <c r="LIN36" s="611"/>
      <c r="LIO36" s="611"/>
      <c r="LIP36" s="611"/>
      <c r="LIQ36" s="611"/>
      <c r="LIR36" s="611"/>
      <c r="LIS36" s="611"/>
      <c r="LIT36" s="611"/>
      <c r="LIU36" s="611"/>
      <c r="LIV36" s="611"/>
      <c r="LIW36" s="611"/>
      <c r="LIX36" s="611"/>
      <c r="LIY36" s="611"/>
      <c r="LIZ36" s="611"/>
      <c r="LJA36" s="611"/>
      <c r="LJB36" s="611"/>
      <c r="LJC36" s="611"/>
      <c r="LJD36" s="611"/>
      <c r="LJE36" s="611"/>
      <c r="LJF36" s="611"/>
      <c r="LJG36" s="611"/>
      <c r="LJH36" s="611"/>
      <c r="LJI36" s="611"/>
      <c r="LJJ36" s="611"/>
      <c r="LJK36" s="611"/>
      <c r="LJL36" s="611"/>
      <c r="LJM36" s="611"/>
      <c r="LJN36" s="611"/>
      <c r="LJO36" s="611"/>
      <c r="LJP36" s="611"/>
      <c r="LJQ36" s="611"/>
      <c r="LJR36" s="611"/>
      <c r="LJS36" s="611"/>
      <c r="LJT36" s="611"/>
      <c r="LJU36" s="611"/>
      <c r="LJV36" s="611"/>
      <c r="LJW36" s="611"/>
      <c r="LJX36" s="611"/>
      <c r="LJY36" s="611"/>
      <c r="LJZ36" s="611"/>
      <c r="LKA36" s="611"/>
      <c r="LKB36" s="611"/>
      <c r="LKC36" s="611"/>
      <c r="LKD36" s="611"/>
      <c r="LKE36" s="611"/>
      <c r="LKF36" s="611"/>
      <c r="LKG36" s="611"/>
      <c r="LKH36" s="611"/>
      <c r="LKI36" s="611"/>
      <c r="LKJ36" s="611"/>
      <c r="LKK36" s="611"/>
      <c r="LKL36" s="611"/>
      <c r="LKM36" s="611"/>
      <c r="LKN36" s="611"/>
      <c r="LKO36" s="611"/>
      <c r="LKP36" s="611"/>
      <c r="LKQ36" s="611"/>
      <c r="LKR36" s="611"/>
      <c r="LKS36" s="611"/>
      <c r="LKT36" s="611"/>
      <c r="LKU36" s="611"/>
      <c r="LKV36" s="611"/>
      <c r="LKW36" s="611"/>
      <c r="LKX36" s="611"/>
      <c r="LKY36" s="611"/>
      <c r="LKZ36" s="611"/>
      <c r="LLA36" s="611"/>
      <c r="LLB36" s="611"/>
      <c r="LLC36" s="611"/>
      <c r="LLD36" s="611"/>
      <c r="LLE36" s="611"/>
      <c r="LLF36" s="611"/>
      <c r="LLG36" s="611"/>
      <c r="LLH36" s="611"/>
      <c r="LLI36" s="611"/>
      <c r="LLJ36" s="611"/>
      <c r="LLK36" s="611"/>
      <c r="LLL36" s="611"/>
      <c r="LLM36" s="611"/>
      <c r="LLN36" s="611"/>
      <c r="LLO36" s="611"/>
      <c r="LLP36" s="611"/>
      <c r="LLQ36" s="611"/>
      <c r="LLR36" s="611"/>
      <c r="LLS36" s="611"/>
      <c r="LLT36" s="611"/>
      <c r="LLU36" s="611"/>
      <c r="LLV36" s="611"/>
      <c r="LLW36" s="611"/>
      <c r="LLX36" s="611"/>
      <c r="LLY36" s="611"/>
      <c r="LLZ36" s="611"/>
      <c r="LMA36" s="611"/>
      <c r="LMB36" s="611"/>
      <c r="LMC36" s="611"/>
      <c r="LMD36" s="611"/>
      <c r="LME36" s="611"/>
      <c r="LMF36" s="611"/>
      <c r="LMG36" s="611"/>
      <c r="LMH36" s="611"/>
      <c r="LMI36" s="611"/>
      <c r="LMJ36" s="611"/>
      <c r="LMK36" s="611"/>
      <c r="LML36" s="611"/>
      <c r="LMM36" s="611"/>
      <c r="LMN36" s="611"/>
      <c r="LMO36" s="611"/>
      <c r="LMP36" s="611"/>
      <c r="LMQ36" s="611"/>
      <c r="LMR36" s="611"/>
      <c r="LMS36" s="611"/>
      <c r="LMT36" s="611"/>
      <c r="LMU36" s="611"/>
      <c r="LMV36" s="611"/>
      <c r="LMW36" s="611"/>
      <c r="LMX36" s="611"/>
      <c r="LMY36" s="611"/>
      <c r="LMZ36" s="611"/>
      <c r="LNA36" s="611"/>
      <c r="LNB36" s="611"/>
      <c r="LNC36" s="611"/>
      <c r="LND36" s="611"/>
      <c r="LNE36" s="611"/>
      <c r="LNF36" s="611"/>
      <c r="LNG36" s="611"/>
      <c r="LNH36" s="611"/>
      <c r="LNI36" s="611"/>
      <c r="LNJ36" s="611"/>
      <c r="LNK36" s="611"/>
      <c r="LNL36" s="611"/>
      <c r="LNM36" s="611"/>
      <c r="LNN36" s="611"/>
      <c r="LNO36" s="611"/>
      <c r="LNP36" s="611"/>
      <c r="LNQ36" s="611"/>
      <c r="LNR36" s="611"/>
      <c r="LNS36" s="611"/>
      <c r="LNT36" s="611"/>
      <c r="LNU36" s="611"/>
      <c r="LNV36" s="611"/>
      <c r="LNW36" s="611"/>
      <c r="LNX36" s="611"/>
      <c r="LNY36" s="611"/>
      <c r="LNZ36" s="611"/>
      <c r="LOA36" s="611"/>
      <c r="LOB36" s="611"/>
      <c r="LOC36" s="611"/>
      <c r="LOD36" s="611"/>
      <c r="LOE36" s="611"/>
      <c r="LOF36" s="611"/>
      <c r="LOG36" s="611"/>
      <c r="LOH36" s="611"/>
      <c r="LOI36" s="611"/>
      <c r="LOJ36" s="611"/>
      <c r="LOK36" s="611"/>
      <c r="LOL36" s="611"/>
      <c r="LOM36" s="611"/>
      <c r="LON36" s="611"/>
      <c r="LOO36" s="611"/>
      <c r="LOP36" s="611"/>
      <c r="LOQ36" s="611"/>
      <c r="LOR36" s="611"/>
      <c r="LOS36" s="611"/>
      <c r="LOT36" s="611"/>
      <c r="LOU36" s="611"/>
      <c r="LOV36" s="611"/>
      <c r="LOW36" s="611"/>
      <c r="LOX36" s="611"/>
      <c r="LOY36" s="611"/>
      <c r="LOZ36" s="611"/>
      <c r="LPA36" s="611"/>
      <c r="LPB36" s="611"/>
      <c r="LPC36" s="611"/>
      <c r="LPD36" s="611"/>
      <c r="LPE36" s="611"/>
      <c r="LPF36" s="611"/>
      <c r="LPG36" s="611"/>
      <c r="LPH36" s="611"/>
      <c r="LPI36" s="611"/>
      <c r="LPJ36" s="611"/>
      <c r="LPK36" s="611"/>
      <c r="LPL36" s="611"/>
      <c r="LPM36" s="611"/>
      <c r="LPN36" s="611"/>
      <c r="LPO36" s="611"/>
      <c r="LPP36" s="611"/>
      <c r="LPQ36" s="611"/>
      <c r="LPR36" s="611"/>
      <c r="LPS36" s="611"/>
      <c r="LPT36" s="611"/>
      <c r="LPU36" s="611"/>
      <c r="LPV36" s="611"/>
      <c r="LPW36" s="611"/>
      <c r="LPX36" s="611"/>
      <c r="LPY36" s="611"/>
      <c r="LPZ36" s="611"/>
      <c r="LQA36" s="611"/>
      <c r="LQB36" s="611"/>
      <c r="LQC36" s="611"/>
      <c r="LQD36" s="611"/>
      <c r="LQE36" s="611"/>
      <c r="LQF36" s="611"/>
      <c r="LQG36" s="611"/>
      <c r="LQH36" s="611"/>
      <c r="LQI36" s="611"/>
      <c r="LQJ36" s="611"/>
      <c r="LQK36" s="611"/>
      <c r="LQL36" s="611"/>
      <c r="LQM36" s="611"/>
      <c r="LQN36" s="611"/>
      <c r="LQO36" s="611"/>
      <c r="LQP36" s="611"/>
      <c r="LQQ36" s="611"/>
      <c r="LQR36" s="611"/>
      <c r="LQS36" s="611"/>
      <c r="LQT36" s="611"/>
      <c r="LQU36" s="611"/>
      <c r="LQV36" s="611"/>
      <c r="LQW36" s="611"/>
      <c r="LQX36" s="611"/>
      <c r="LQY36" s="611"/>
      <c r="LQZ36" s="611"/>
      <c r="LRA36" s="611"/>
      <c r="LRB36" s="611"/>
      <c r="LRC36" s="611"/>
      <c r="LRD36" s="611"/>
      <c r="LRE36" s="611"/>
      <c r="LRF36" s="611"/>
      <c r="LRG36" s="611"/>
      <c r="LRH36" s="611"/>
      <c r="LRI36" s="611"/>
      <c r="LRJ36" s="611"/>
      <c r="LRK36" s="611"/>
      <c r="LRL36" s="611"/>
      <c r="LRM36" s="611"/>
      <c r="LRN36" s="611"/>
      <c r="LRO36" s="611"/>
      <c r="LRP36" s="611"/>
      <c r="LRQ36" s="611"/>
      <c r="LRR36" s="611"/>
      <c r="LRS36" s="611"/>
      <c r="LRT36" s="611"/>
      <c r="LRU36" s="611"/>
      <c r="LRV36" s="611"/>
      <c r="LRW36" s="611"/>
      <c r="LRX36" s="611"/>
      <c r="LRY36" s="611"/>
      <c r="LRZ36" s="611"/>
      <c r="LSA36" s="611"/>
      <c r="LSB36" s="611"/>
      <c r="LSC36" s="611"/>
      <c r="LSD36" s="611"/>
      <c r="LSE36" s="611"/>
      <c r="LSF36" s="611"/>
      <c r="LSG36" s="611"/>
      <c r="LSH36" s="611"/>
      <c r="LSI36" s="611"/>
      <c r="LSJ36" s="611"/>
      <c r="LSK36" s="611"/>
      <c r="LSL36" s="611"/>
      <c r="LSM36" s="611"/>
      <c r="LSN36" s="611"/>
      <c r="LSO36" s="611"/>
      <c r="LSP36" s="611"/>
      <c r="LSQ36" s="611"/>
      <c r="LSR36" s="611"/>
      <c r="LSS36" s="611"/>
      <c r="LST36" s="611"/>
      <c r="LSU36" s="611"/>
      <c r="LSV36" s="611"/>
      <c r="LSW36" s="611"/>
      <c r="LSX36" s="611"/>
      <c r="LSY36" s="611"/>
      <c r="LSZ36" s="611"/>
      <c r="LTA36" s="611"/>
      <c r="LTB36" s="611"/>
      <c r="LTC36" s="611"/>
      <c r="LTD36" s="611"/>
      <c r="LTE36" s="611"/>
      <c r="LTF36" s="611"/>
      <c r="LTG36" s="611"/>
      <c r="LTH36" s="611"/>
      <c r="LTI36" s="611"/>
      <c r="LTJ36" s="611"/>
      <c r="LTK36" s="611"/>
      <c r="LTL36" s="611"/>
      <c r="LTM36" s="611"/>
      <c r="LTN36" s="611"/>
      <c r="LTO36" s="611"/>
      <c r="LTP36" s="611"/>
      <c r="LTQ36" s="611"/>
      <c r="LTR36" s="611"/>
      <c r="LTS36" s="611"/>
      <c r="LTT36" s="611"/>
      <c r="LTU36" s="611"/>
      <c r="LTV36" s="611"/>
      <c r="LTW36" s="611"/>
      <c r="LTX36" s="611"/>
      <c r="LTY36" s="611"/>
      <c r="LTZ36" s="611"/>
      <c r="LUA36" s="611"/>
      <c r="LUB36" s="611"/>
      <c r="LUC36" s="611"/>
      <c r="LUD36" s="611"/>
      <c r="LUE36" s="611"/>
      <c r="LUF36" s="611"/>
      <c r="LUG36" s="611"/>
      <c r="LUH36" s="611"/>
      <c r="LUI36" s="611"/>
      <c r="LUJ36" s="611"/>
      <c r="LUK36" s="611"/>
      <c r="LUL36" s="611"/>
      <c r="LUM36" s="611"/>
      <c r="LUN36" s="611"/>
      <c r="LUO36" s="611"/>
      <c r="LUP36" s="611"/>
      <c r="LUQ36" s="611"/>
      <c r="LUR36" s="611"/>
      <c r="LUS36" s="611"/>
      <c r="LUT36" s="611"/>
      <c r="LUU36" s="611"/>
      <c r="LUV36" s="611"/>
      <c r="LUW36" s="611"/>
      <c r="LUX36" s="611"/>
      <c r="LUY36" s="611"/>
      <c r="LUZ36" s="611"/>
      <c r="LVA36" s="611"/>
      <c r="LVB36" s="611"/>
      <c r="LVC36" s="611"/>
      <c r="LVD36" s="611"/>
      <c r="LVE36" s="611"/>
      <c r="LVF36" s="611"/>
      <c r="LVG36" s="611"/>
      <c r="LVH36" s="611"/>
      <c r="LVI36" s="611"/>
      <c r="LVJ36" s="611"/>
      <c r="LVK36" s="611"/>
      <c r="LVL36" s="611"/>
      <c r="LVM36" s="611"/>
      <c r="LVN36" s="611"/>
      <c r="LVO36" s="611"/>
      <c r="LVP36" s="611"/>
      <c r="LVQ36" s="611"/>
      <c r="LVR36" s="611"/>
      <c r="LVS36" s="611"/>
      <c r="LVT36" s="611"/>
      <c r="LVU36" s="611"/>
      <c r="LVV36" s="611"/>
      <c r="LVW36" s="611"/>
      <c r="LVX36" s="611"/>
      <c r="LVY36" s="611"/>
      <c r="LVZ36" s="611"/>
      <c r="LWA36" s="611"/>
      <c r="LWB36" s="611"/>
      <c r="LWC36" s="611"/>
      <c r="LWD36" s="611"/>
      <c r="LWE36" s="611"/>
      <c r="LWF36" s="611"/>
      <c r="LWG36" s="611"/>
      <c r="LWH36" s="611"/>
      <c r="LWI36" s="611"/>
      <c r="LWJ36" s="611"/>
      <c r="LWK36" s="611"/>
      <c r="LWL36" s="611"/>
      <c r="LWM36" s="611"/>
      <c r="LWN36" s="611"/>
      <c r="LWO36" s="611"/>
      <c r="LWP36" s="611"/>
      <c r="LWQ36" s="611"/>
      <c r="LWR36" s="611"/>
      <c r="LWS36" s="611"/>
      <c r="LWT36" s="611"/>
      <c r="LWU36" s="611"/>
      <c r="LWV36" s="611"/>
      <c r="LWW36" s="611"/>
      <c r="LWX36" s="611"/>
      <c r="LWY36" s="611"/>
      <c r="LWZ36" s="611"/>
      <c r="LXA36" s="611"/>
      <c r="LXB36" s="611"/>
      <c r="LXC36" s="611"/>
      <c r="LXD36" s="611"/>
      <c r="LXE36" s="611"/>
      <c r="LXF36" s="611"/>
      <c r="LXG36" s="611"/>
      <c r="LXH36" s="611"/>
      <c r="LXI36" s="611"/>
      <c r="LXJ36" s="611"/>
      <c r="LXK36" s="611"/>
      <c r="LXL36" s="611"/>
      <c r="LXM36" s="611"/>
      <c r="LXN36" s="611"/>
      <c r="LXO36" s="611"/>
      <c r="LXP36" s="611"/>
      <c r="LXQ36" s="611"/>
      <c r="LXR36" s="611"/>
      <c r="LXS36" s="611"/>
      <c r="LXT36" s="611"/>
      <c r="LXU36" s="611"/>
      <c r="LXV36" s="611"/>
      <c r="LXW36" s="611"/>
      <c r="LXX36" s="611"/>
      <c r="LXY36" s="611"/>
      <c r="LXZ36" s="611"/>
      <c r="LYA36" s="611"/>
      <c r="LYB36" s="611"/>
      <c r="LYC36" s="611"/>
      <c r="LYD36" s="611"/>
      <c r="LYE36" s="611"/>
      <c r="LYF36" s="611"/>
      <c r="LYG36" s="611"/>
      <c r="LYH36" s="611"/>
      <c r="LYI36" s="611"/>
      <c r="LYJ36" s="611"/>
      <c r="LYK36" s="611"/>
      <c r="LYL36" s="611"/>
      <c r="LYM36" s="611"/>
      <c r="LYN36" s="611"/>
      <c r="LYO36" s="611"/>
      <c r="LYP36" s="611"/>
      <c r="LYQ36" s="611"/>
      <c r="LYR36" s="611"/>
      <c r="LYS36" s="611"/>
      <c r="LYT36" s="611"/>
      <c r="LYU36" s="611"/>
      <c r="LYV36" s="611"/>
      <c r="LYW36" s="611"/>
      <c r="LYX36" s="611"/>
      <c r="LYY36" s="611"/>
      <c r="LYZ36" s="611"/>
      <c r="LZA36" s="611"/>
      <c r="LZB36" s="611"/>
      <c r="LZC36" s="611"/>
      <c r="LZD36" s="611"/>
      <c r="LZE36" s="611"/>
      <c r="LZF36" s="611"/>
      <c r="LZG36" s="611"/>
      <c r="LZH36" s="611"/>
      <c r="LZI36" s="611"/>
      <c r="LZJ36" s="611"/>
      <c r="LZK36" s="611"/>
      <c r="LZL36" s="611"/>
      <c r="LZM36" s="611"/>
      <c r="LZN36" s="611"/>
      <c r="LZO36" s="611"/>
      <c r="LZP36" s="611"/>
      <c r="LZQ36" s="611"/>
      <c r="LZR36" s="611"/>
      <c r="LZS36" s="611"/>
      <c r="LZT36" s="611"/>
      <c r="LZU36" s="611"/>
      <c r="LZV36" s="611"/>
      <c r="LZW36" s="611"/>
      <c r="LZX36" s="611"/>
      <c r="LZY36" s="611"/>
      <c r="LZZ36" s="611"/>
      <c r="MAA36" s="611"/>
      <c r="MAB36" s="611"/>
      <c r="MAC36" s="611"/>
      <c r="MAD36" s="611"/>
      <c r="MAE36" s="611"/>
      <c r="MAF36" s="611"/>
      <c r="MAG36" s="611"/>
      <c r="MAH36" s="611"/>
      <c r="MAI36" s="611"/>
      <c r="MAJ36" s="611"/>
      <c r="MAK36" s="611"/>
      <c r="MAL36" s="611"/>
      <c r="MAM36" s="611"/>
      <c r="MAN36" s="611"/>
      <c r="MAO36" s="611"/>
      <c r="MAP36" s="611"/>
      <c r="MAQ36" s="611"/>
      <c r="MAR36" s="611"/>
      <c r="MAS36" s="611"/>
      <c r="MAT36" s="611"/>
      <c r="MAU36" s="611"/>
      <c r="MAV36" s="611"/>
      <c r="MAW36" s="611"/>
      <c r="MAX36" s="611"/>
      <c r="MAY36" s="611"/>
      <c r="MAZ36" s="611"/>
      <c r="MBA36" s="611"/>
      <c r="MBB36" s="611"/>
      <c r="MBC36" s="611"/>
      <c r="MBD36" s="611"/>
      <c r="MBE36" s="611"/>
      <c r="MBF36" s="611"/>
      <c r="MBG36" s="611"/>
      <c r="MBH36" s="611"/>
      <c r="MBI36" s="611"/>
      <c r="MBJ36" s="611"/>
      <c r="MBK36" s="611"/>
      <c r="MBL36" s="611"/>
      <c r="MBM36" s="611"/>
      <c r="MBN36" s="611"/>
      <c r="MBO36" s="611"/>
      <c r="MBP36" s="611"/>
      <c r="MBQ36" s="611"/>
      <c r="MBR36" s="611"/>
      <c r="MBS36" s="611"/>
      <c r="MBT36" s="611"/>
      <c r="MBU36" s="611"/>
      <c r="MBV36" s="611"/>
      <c r="MBW36" s="611"/>
      <c r="MBX36" s="611"/>
      <c r="MBY36" s="611"/>
      <c r="MBZ36" s="611"/>
      <c r="MCA36" s="611"/>
      <c r="MCB36" s="611"/>
      <c r="MCC36" s="611"/>
      <c r="MCD36" s="611"/>
      <c r="MCE36" s="611"/>
      <c r="MCF36" s="611"/>
      <c r="MCG36" s="611"/>
      <c r="MCH36" s="611"/>
      <c r="MCI36" s="611"/>
      <c r="MCJ36" s="611"/>
      <c r="MCK36" s="611"/>
      <c r="MCL36" s="611"/>
      <c r="MCM36" s="611"/>
      <c r="MCN36" s="611"/>
      <c r="MCO36" s="611"/>
      <c r="MCP36" s="611"/>
      <c r="MCQ36" s="611"/>
      <c r="MCR36" s="611"/>
      <c r="MCS36" s="611"/>
      <c r="MCT36" s="611"/>
      <c r="MCU36" s="611"/>
      <c r="MCV36" s="611"/>
      <c r="MCW36" s="611"/>
      <c r="MCX36" s="611"/>
      <c r="MCY36" s="611"/>
      <c r="MCZ36" s="611"/>
      <c r="MDA36" s="611"/>
      <c r="MDB36" s="611"/>
      <c r="MDC36" s="611"/>
      <c r="MDD36" s="611"/>
      <c r="MDE36" s="611"/>
      <c r="MDF36" s="611"/>
      <c r="MDG36" s="611"/>
      <c r="MDH36" s="611"/>
      <c r="MDI36" s="611"/>
      <c r="MDJ36" s="611"/>
      <c r="MDK36" s="611"/>
      <c r="MDL36" s="611"/>
      <c r="MDM36" s="611"/>
      <c r="MDN36" s="611"/>
      <c r="MDO36" s="611"/>
      <c r="MDP36" s="611"/>
      <c r="MDQ36" s="611"/>
      <c r="MDR36" s="611"/>
      <c r="MDS36" s="611"/>
      <c r="MDT36" s="611"/>
      <c r="MDU36" s="611"/>
      <c r="MDV36" s="611"/>
      <c r="MDW36" s="611"/>
      <c r="MDX36" s="611"/>
      <c r="MDY36" s="611"/>
      <c r="MDZ36" s="611"/>
      <c r="MEA36" s="611"/>
      <c r="MEB36" s="611"/>
      <c r="MEC36" s="611"/>
      <c r="MED36" s="611"/>
      <c r="MEE36" s="611"/>
      <c r="MEF36" s="611"/>
      <c r="MEG36" s="611"/>
      <c r="MEH36" s="611"/>
      <c r="MEI36" s="611"/>
      <c r="MEJ36" s="611"/>
      <c r="MEK36" s="611"/>
      <c r="MEL36" s="611"/>
      <c r="MEM36" s="611"/>
      <c r="MEN36" s="611"/>
      <c r="MEO36" s="611"/>
      <c r="MEP36" s="611"/>
      <c r="MEQ36" s="611"/>
      <c r="MER36" s="611"/>
      <c r="MES36" s="611"/>
      <c r="MET36" s="611"/>
      <c r="MEU36" s="611"/>
      <c r="MEV36" s="611"/>
      <c r="MEW36" s="611"/>
      <c r="MEX36" s="611"/>
      <c r="MEY36" s="611"/>
      <c r="MEZ36" s="611"/>
      <c r="MFA36" s="611"/>
      <c r="MFB36" s="611"/>
      <c r="MFC36" s="611"/>
      <c r="MFD36" s="611"/>
      <c r="MFE36" s="611"/>
      <c r="MFF36" s="611"/>
      <c r="MFG36" s="611"/>
      <c r="MFH36" s="611"/>
      <c r="MFI36" s="611"/>
      <c r="MFJ36" s="611"/>
      <c r="MFK36" s="611"/>
      <c r="MFL36" s="611"/>
      <c r="MFM36" s="611"/>
      <c r="MFN36" s="611"/>
      <c r="MFO36" s="611"/>
      <c r="MFP36" s="611"/>
      <c r="MFQ36" s="611"/>
      <c r="MFR36" s="611"/>
      <c r="MFS36" s="611"/>
      <c r="MFT36" s="611"/>
      <c r="MFU36" s="611"/>
      <c r="MFV36" s="611"/>
      <c r="MFW36" s="611"/>
      <c r="MFX36" s="611"/>
      <c r="MFY36" s="611"/>
      <c r="MFZ36" s="611"/>
      <c r="MGA36" s="611"/>
      <c r="MGB36" s="611"/>
      <c r="MGC36" s="611"/>
      <c r="MGD36" s="611"/>
      <c r="MGE36" s="611"/>
      <c r="MGF36" s="611"/>
      <c r="MGG36" s="611"/>
      <c r="MGH36" s="611"/>
      <c r="MGI36" s="611"/>
      <c r="MGJ36" s="611"/>
      <c r="MGK36" s="611"/>
      <c r="MGL36" s="611"/>
      <c r="MGM36" s="611"/>
      <c r="MGN36" s="611"/>
      <c r="MGO36" s="611"/>
      <c r="MGP36" s="611"/>
      <c r="MGQ36" s="611"/>
      <c r="MGR36" s="611"/>
      <c r="MGS36" s="611"/>
      <c r="MGT36" s="611"/>
      <c r="MGU36" s="611"/>
      <c r="MGV36" s="611"/>
      <c r="MGW36" s="611"/>
      <c r="MGX36" s="611"/>
      <c r="MGY36" s="611"/>
      <c r="MGZ36" s="611"/>
      <c r="MHA36" s="611"/>
      <c r="MHB36" s="611"/>
      <c r="MHC36" s="611"/>
      <c r="MHD36" s="611"/>
      <c r="MHE36" s="611"/>
      <c r="MHF36" s="611"/>
      <c r="MHG36" s="611"/>
      <c r="MHH36" s="611"/>
      <c r="MHI36" s="611"/>
      <c r="MHJ36" s="611"/>
      <c r="MHK36" s="611"/>
      <c r="MHL36" s="611"/>
      <c r="MHM36" s="611"/>
      <c r="MHN36" s="611"/>
      <c r="MHO36" s="611"/>
      <c r="MHP36" s="611"/>
      <c r="MHQ36" s="611"/>
      <c r="MHR36" s="611"/>
      <c r="MHS36" s="611"/>
      <c r="MHT36" s="611"/>
      <c r="MHU36" s="611"/>
      <c r="MHV36" s="611"/>
      <c r="MHW36" s="611"/>
      <c r="MHX36" s="611"/>
      <c r="MHY36" s="611"/>
      <c r="MHZ36" s="611"/>
      <c r="MIA36" s="611"/>
      <c r="MIB36" s="611"/>
      <c r="MIC36" s="611"/>
      <c r="MID36" s="611"/>
      <c r="MIE36" s="611"/>
      <c r="MIF36" s="611"/>
      <c r="MIG36" s="611"/>
      <c r="MIH36" s="611"/>
      <c r="MII36" s="611"/>
      <c r="MIJ36" s="611"/>
      <c r="MIK36" s="611"/>
      <c r="MIL36" s="611"/>
      <c r="MIM36" s="611"/>
      <c r="MIN36" s="611"/>
      <c r="MIO36" s="611"/>
      <c r="MIP36" s="611"/>
      <c r="MIQ36" s="611"/>
      <c r="MIR36" s="611"/>
      <c r="MIS36" s="611"/>
      <c r="MIT36" s="611"/>
      <c r="MIU36" s="611"/>
      <c r="MIV36" s="611"/>
      <c r="MIW36" s="611"/>
      <c r="MIX36" s="611"/>
      <c r="MIY36" s="611"/>
      <c r="MIZ36" s="611"/>
      <c r="MJA36" s="611"/>
      <c r="MJB36" s="611"/>
      <c r="MJC36" s="611"/>
      <c r="MJD36" s="611"/>
      <c r="MJE36" s="611"/>
      <c r="MJF36" s="611"/>
      <c r="MJG36" s="611"/>
      <c r="MJH36" s="611"/>
      <c r="MJI36" s="611"/>
      <c r="MJJ36" s="611"/>
      <c r="MJK36" s="611"/>
      <c r="MJL36" s="611"/>
      <c r="MJM36" s="611"/>
      <c r="MJN36" s="611"/>
      <c r="MJO36" s="611"/>
      <c r="MJP36" s="611"/>
      <c r="MJQ36" s="611"/>
      <c r="MJR36" s="611"/>
      <c r="MJS36" s="611"/>
      <c r="MJT36" s="611"/>
      <c r="MJU36" s="611"/>
      <c r="MJV36" s="611"/>
      <c r="MJW36" s="611"/>
      <c r="MJX36" s="611"/>
      <c r="MJY36" s="611"/>
      <c r="MJZ36" s="611"/>
      <c r="MKA36" s="611"/>
      <c r="MKB36" s="611"/>
      <c r="MKC36" s="611"/>
      <c r="MKD36" s="611"/>
      <c r="MKE36" s="611"/>
      <c r="MKF36" s="611"/>
      <c r="MKG36" s="611"/>
      <c r="MKH36" s="611"/>
      <c r="MKI36" s="611"/>
      <c r="MKJ36" s="611"/>
      <c r="MKK36" s="611"/>
      <c r="MKL36" s="611"/>
      <c r="MKM36" s="611"/>
      <c r="MKN36" s="611"/>
      <c r="MKO36" s="611"/>
      <c r="MKP36" s="611"/>
      <c r="MKQ36" s="611"/>
      <c r="MKR36" s="611"/>
      <c r="MKS36" s="611"/>
      <c r="MKT36" s="611"/>
      <c r="MKU36" s="611"/>
      <c r="MKV36" s="611"/>
      <c r="MKW36" s="611"/>
      <c r="MKX36" s="611"/>
      <c r="MKY36" s="611"/>
      <c r="MKZ36" s="611"/>
      <c r="MLA36" s="611"/>
      <c r="MLB36" s="611"/>
      <c r="MLC36" s="611"/>
      <c r="MLD36" s="611"/>
      <c r="MLE36" s="611"/>
      <c r="MLF36" s="611"/>
      <c r="MLG36" s="611"/>
      <c r="MLH36" s="611"/>
      <c r="MLI36" s="611"/>
      <c r="MLJ36" s="611"/>
      <c r="MLK36" s="611"/>
      <c r="MLL36" s="611"/>
      <c r="MLM36" s="611"/>
      <c r="MLN36" s="611"/>
      <c r="MLO36" s="611"/>
      <c r="MLP36" s="611"/>
      <c r="MLQ36" s="611"/>
      <c r="MLR36" s="611"/>
      <c r="MLS36" s="611"/>
      <c r="MLT36" s="611"/>
      <c r="MLU36" s="611"/>
      <c r="MLV36" s="611"/>
      <c r="MLW36" s="611"/>
      <c r="MLX36" s="611"/>
      <c r="MLY36" s="611"/>
      <c r="MLZ36" s="611"/>
      <c r="MMA36" s="611"/>
      <c r="MMB36" s="611"/>
      <c r="MMC36" s="611"/>
      <c r="MMD36" s="611"/>
      <c r="MME36" s="611"/>
      <c r="MMF36" s="611"/>
      <c r="MMG36" s="611"/>
      <c r="MMH36" s="611"/>
      <c r="MMI36" s="611"/>
      <c r="MMJ36" s="611"/>
      <c r="MMK36" s="611"/>
      <c r="MML36" s="611"/>
      <c r="MMM36" s="611"/>
      <c r="MMN36" s="611"/>
      <c r="MMO36" s="611"/>
      <c r="MMP36" s="611"/>
      <c r="MMQ36" s="611"/>
      <c r="MMR36" s="611"/>
      <c r="MMS36" s="611"/>
      <c r="MMT36" s="611"/>
      <c r="MMU36" s="611"/>
      <c r="MMV36" s="611"/>
      <c r="MMW36" s="611"/>
      <c r="MMX36" s="611"/>
      <c r="MMY36" s="611"/>
      <c r="MMZ36" s="611"/>
      <c r="MNA36" s="611"/>
      <c r="MNB36" s="611"/>
      <c r="MNC36" s="611"/>
      <c r="MND36" s="611"/>
      <c r="MNE36" s="611"/>
      <c r="MNF36" s="611"/>
      <c r="MNG36" s="611"/>
      <c r="MNH36" s="611"/>
      <c r="MNI36" s="611"/>
      <c r="MNJ36" s="611"/>
      <c r="MNK36" s="611"/>
      <c r="MNL36" s="611"/>
      <c r="MNM36" s="611"/>
      <c r="MNN36" s="611"/>
      <c r="MNO36" s="611"/>
      <c r="MNP36" s="611"/>
      <c r="MNQ36" s="611"/>
      <c r="MNR36" s="611"/>
      <c r="MNS36" s="611"/>
      <c r="MNT36" s="611"/>
      <c r="MNU36" s="611"/>
      <c r="MNV36" s="611"/>
      <c r="MNW36" s="611"/>
      <c r="MNX36" s="611"/>
      <c r="MNY36" s="611"/>
      <c r="MNZ36" s="611"/>
      <c r="MOA36" s="611"/>
      <c r="MOB36" s="611"/>
      <c r="MOC36" s="611"/>
      <c r="MOD36" s="611"/>
      <c r="MOE36" s="611"/>
      <c r="MOF36" s="611"/>
      <c r="MOG36" s="611"/>
      <c r="MOH36" s="611"/>
      <c r="MOI36" s="611"/>
      <c r="MOJ36" s="611"/>
      <c r="MOK36" s="611"/>
      <c r="MOL36" s="611"/>
      <c r="MOM36" s="611"/>
      <c r="MON36" s="611"/>
      <c r="MOO36" s="611"/>
      <c r="MOP36" s="611"/>
      <c r="MOQ36" s="611"/>
      <c r="MOR36" s="611"/>
      <c r="MOS36" s="611"/>
      <c r="MOT36" s="611"/>
      <c r="MOU36" s="611"/>
      <c r="MOV36" s="611"/>
      <c r="MOW36" s="611"/>
      <c r="MOX36" s="611"/>
      <c r="MOY36" s="611"/>
      <c r="MOZ36" s="611"/>
      <c r="MPA36" s="611"/>
      <c r="MPB36" s="611"/>
      <c r="MPC36" s="611"/>
      <c r="MPD36" s="611"/>
      <c r="MPE36" s="611"/>
      <c r="MPF36" s="611"/>
      <c r="MPG36" s="611"/>
      <c r="MPH36" s="611"/>
      <c r="MPI36" s="611"/>
      <c r="MPJ36" s="611"/>
      <c r="MPK36" s="611"/>
      <c r="MPL36" s="611"/>
      <c r="MPM36" s="611"/>
      <c r="MPN36" s="611"/>
      <c r="MPO36" s="611"/>
      <c r="MPP36" s="611"/>
      <c r="MPQ36" s="611"/>
      <c r="MPR36" s="611"/>
      <c r="MPS36" s="611"/>
      <c r="MPT36" s="611"/>
      <c r="MPU36" s="611"/>
      <c r="MPV36" s="611"/>
      <c r="MPW36" s="611"/>
      <c r="MPX36" s="611"/>
      <c r="MPY36" s="611"/>
      <c r="MPZ36" s="611"/>
      <c r="MQA36" s="611"/>
      <c r="MQB36" s="611"/>
      <c r="MQC36" s="611"/>
      <c r="MQD36" s="611"/>
      <c r="MQE36" s="611"/>
      <c r="MQF36" s="611"/>
      <c r="MQG36" s="611"/>
      <c r="MQH36" s="611"/>
      <c r="MQI36" s="611"/>
      <c r="MQJ36" s="611"/>
      <c r="MQK36" s="611"/>
      <c r="MQL36" s="611"/>
      <c r="MQM36" s="611"/>
      <c r="MQN36" s="611"/>
      <c r="MQO36" s="611"/>
      <c r="MQP36" s="611"/>
      <c r="MQQ36" s="611"/>
      <c r="MQR36" s="611"/>
      <c r="MQS36" s="611"/>
      <c r="MQT36" s="611"/>
      <c r="MQU36" s="611"/>
      <c r="MQV36" s="611"/>
      <c r="MQW36" s="611"/>
      <c r="MQX36" s="611"/>
      <c r="MQY36" s="611"/>
      <c r="MQZ36" s="611"/>
      <c r="MRA36" s="611"/>
      <c r="MRB36" s="611"/>
      <c r="MRC36" s="611"/>
      <c r="MRD36" s="611"/>
      <c r="MRE36" s="611"/>
      <c r="MRF36" s="611"/>
      <c r="MRG36" s="611"/>
      <c r="MRH36" s="611"/>
      <c r="MRI36" s="611"/>
      <c r="MRJ36" s="611"/>
      <c r="MRK36" s="611"/>
      <c r="MRL36" s="611"/>
      <c r="MRM36" s="611"/>
      <c r="MRN36" s="611"/>
      <c r="MRO36" s="611"/>
      <c r="MRP36" s="611"/>
      <c r="MRQ36" s="611"/>
      <c r="MRR36" s="611"/>
      <c r="MRS36" s="611"/>
      <c r="MRT36" s="611"/>
      <c r="MRU36" s="611"/>
      <c r="MRV36" s="611"/>
      <c r="MRW36" s="611"/>
      <c r="MRX36" s="611"/>
      <c r="MRY36" s="611"/>
      <c r="MRZ36" s="611"/>
      <c r="MSA36" s="611"/>
      <c r="MSB36" s="611"/>
      <c r="MSC36" s="611"/>
      <c r="MSD36" s="611"/>
      <c r="MSE36" s="611"/>
      <c r="MSF36" s="611"/>
      <c r="MSG36" s="611"/>
      <c r="MSH36" s="611"/>
      <c r="MSI36" s="611"/>
      <c r="MSJ36" s="611"/>
      <c r="MSK36" s="611"/>
      <c r="MSL36" s="611"/>
      <c r="MSM36" s="611"/>
      <c r="MSN36" s="611"/>
      <c r="MSO36" s="611"/>
      <c r="MSP36" s="611"/>
      <c r="MSQ36" s="611"/>
      <c r="MSR36" s="611"/>
      <c r="MSS36" s="611"/>
      <c r="MST36" s="611"/>
      <c r="MSU36" s="611"/>
      <c r="MSV36" s="611"/>
      <c r="MSW36" s="611"/>
      <c r="MSX36" s="611"/>
      <c r="MSY36" s="611"/>
      <c r="MSZ36" s="611"/>
      <c r="MTA36" s="611"/>
      <c r="MTB36" s="611"/>
      <c r="MTC36" s="611"/>
      <c r="MTD36" s="611"/>
      <c r="MTE36" s="611"/>
      <c r="MTF36" s="611"/>
      <c r="MTG36" s="611"/>
      <c r="MTH36" s="611"/>
      <c r="MTI36" s="611"/>
      <c r="MTJ36" s="611"/>
      <c r="MTK36" s="611"/>
      <c r="MTL36" s="611"/>
      <c r="MTM36" s="611"/>
      <c r="MTN36" s="611"/>
      <c r="MTO36" s="611"/>
      <c r="MTP36" s="611"/>
      <c r="MTQ36" s="611"/>
      <c r="MTR36" s="611"/>
      <c r="MTS36" s="611"/>
      <c r="MTT36" s="611"/>
      <c r="MTU36" s="611"/>
      <c r="MTV36" s="611"/>
      <c r="MTW36" s="611"/>
      <c r="MTX36" s="611"/>
      <c r="MTY36" s="611"/>
      <c r="MTZ36" s="611"/>
      <c r="MUA36" s="611"/>
      <c r="MUB36" s="611"/>
      <c r="MUC36" s="611"/>
      <c r="MUD36" s="611"/>
      <c r="MUE36" s="611"/>
      <c r="MUF36" s="611"/>
      <c r="MUG36" s="611"/>
      <c r="MUH36" s="611"/>
      <c r="MUI36" s="611"/>
      <c r="MUJ36" s="611"/>
      <c r="MUK36" s="611"/>
      <c r="MUL36" s="611"/>
      <c r="MUM36" s="611"/>
      <c r="MUN36" s="611"/>
      <c r="MUO36" s="611"/>
      <c r="MUP36" s="611"/>
      <c r="MUQ36" s="611"/>
      <c r="MUR36" s="611"/>
      <c r="MUS36" s="611"/>
      <c r="MUT36" s="611"/>
      <c r="MUU36" s="611"/>
      <c r="MUV36" s="611"/>
      <c r="MUW36" s="611"/>
      <c r="MUX36" s="611"/>
      <c r="MUY36" s="611"/>
      <c r="MUZ36" s="611"/>
      <c r="MVA36" s="611"/>
      <c r="MVB36" s="611"/>
      <c r="MVC36" s="611"/>
      <c r="MVD36" s="611"/>
      <c r="MVE36" s="611"/>
      <c r="MVF36" s="611"/>
      <c r="MVG36" s="611"/>
      <c r="MVH36" s="611"/>
      <c r="MVI36" s="611"/>
      <c r="MVJ36" s="611"/>
      <c r="MVK36" s="611"/>
      <c r="MVL36" s="611"/>
      <c r="MVM36" s="611"/>
      <c r="MVN36" s="611"/>
      <c r="MVO36" s="611"/>
      <c r="MVP36" s="611"/>
      <c r="MVQ36" s="611"/>
      <c r="MVR36" s="611"/>
      <c r="MVS36" s="611"/>
      <c r="MVT36" s="611"/>
      <c r="MVU36" s="611"/>
      <c r="MVV36" s="611"/>
      <c r="MVW36" s="611"/>
      <c r="MVX36" s="611"/>
      <c r="MVY36" s="611"/>
      <c r="MVZ36" s="611"/>
      <c r="MWA36" s="611"/>
      <c r="MWB36" s="611"/>
      <c r="MWC36" s="611"/>
      <c r="MWD36" s="611"/>
      <c r="MWE36" s="611"/>
      <c r="MWF36" s="611"/>
      <c r="MWG36" s="611"/>
      <c r="MWH36" s="611"/>
      <c r="MWI36" s="611"/>
      <c r="MWJ36" s="611"/>
      <c r="MWK36" s="611"/>
      <c r="MWL36" s="611"/>
      <c r="MWM36" s="611"/>
      <c r="MWN36" s="611"/>
      <c r="MWO36" s="611"/>
      <c r="MWP36" s="611"/>
      <c r="MWQ36" s="611"/>
      <c r="MWR36" s="611"/>
      <c r="MWS36" s="611"/>
      <c r="MWT36" s="611"/>
      <c r="MWU36" s="611"/>
      <c r="MWV36" s="611"/>
      <c r="MWW36" s="611"/>
      <c r="MWX36" s="611"/>
      <c r="MWY36" s="611"/>
      <c r="MWZ36" s="611"/>
      <c r="MXA36" s="611"/>
      <c r="MXB36" s="611"/>
      <c r="MXC36" s="611"/>
      <c r="MXD36" s="611"/>
      <c r="MXE36" s="611"/>
      <c r="MXF36" s="611"/>
      <c r="MXG36" s="611"/>
      <c r="MXH36" s="611"/>
      <c r="MXI36" s="611"/>
      <c r="MXJ36" s="611"/>
      <c r="MXK36" s="611"/>
      <c r="MXL36" s="611"/>
      <c r="MXM36" s="611"/>
      <c r="MXN36" s="611"/>
      <c r="MXO36" s="611"/>
      <c r="MXP36" s="611"/>
      <c r="MXQ36" s="611"/>
      <c r="MXR36" s="611"/>
      <c r="MXS36" s="611"/>
      <c r="MXT36" s="611"/>
      <c r="MXU36" s="611"/>
      <c r="MXV36" s="611"/>
      <c r="MXW36" s="611"/>
      <c r="MXX36" s="611"/>
      <c r="MXY36" s="611"/>
      <c r="MXZ36" s="611"/>
      <c r="MYA36" s="611"/>
      <c r="MYB36" s="611"/>
      <c r="MYC36" s="611"/>
      <c r="MYD36" s="611"/>
      <c r="MYE36" s="611"/>
      <c r="MYF36" s="611"/>
      <c r="MYG36" s="611"/>
      <c r="MYH36" s="611"/>
      <c r="MYI36" s="611"/>
      <c r="MYJ36" s="611"/>
      <c r="MYK36" s="611"/>
      <c r="MYL36" s="611"/>
      <c r="MYM36" s="611"/>
      <c r="MYN36" s="611"/>
      <c r="MYO36" s="611"/>
      <c r="MYP36" s="611"/>
      <c r="MYQ36" s="611"/>
      <c r="MYR36" s="611"/>
      <c r="MYS36" s="611"/>
      <c r="MYT36" s="611"/>
      <c r="MYU36" s="611"/>
      <c r="MYV36" s="611"/>
      <c r="MYW36" s="611"/>
      <c r="MYX36" s="611"/>
      <c r="MYY36" s="611"/>
      <c r="MYZ36" s="611"/>
      <c r="MZA36" s="611"/>
      <c r="MZB36" s="611"/>
      <c r="MZC36" s="611"/>
      <c r="MZD36" s="611"/>
      <c r="MZE36" s="611"/>
      <c r="MZF36" s="611"/>
      <c r="MZG36" s="611"/>
      <c r="MZH36" s="611"/>
      <c r="MZI36" s="611"/>
      <c r="MZJ36" s="611"/>
      <c r="MZK36" s="611"/>
      <c r="MZL36" s="611"/>
      <c r="MZM36" s="611"/>
      <c r="MZN36" s="611"/>
      <c r="MZO36" s="611"/>
      <c r="MZP36" s="611"/>
      <c r="MZQ36" s="611"/>
      <c r="MZR36" s="611"/>
      <c r="MZS36" s="611"/>
      <c r="MZT36" s="611"/>
      <c r="MZU36" s="611"/>
      <c r="MZV36" s="611"/>
      <c r="MZW36" s="611"/>
      <c r="MZX36" s="611"/>
      <c r="MZY36" s="611"/>
      <c r="MZZ36" s="611"/>
      <c r="NAA36" s="611"/>
      <c r="NAB36" s="611"/>
      <c r="NAC36" s="611"/>
      <c r="NAD36" s="611"/>
      <c r="NAE36" s="611"/>
      <c r="NAF36" s="611"/>
      <c r="NAG36" s="611"/>
      <c r="NAH36" s="611"/>
      <c r="NAI36" s="611"/>
      <c r="NAJ36" s="611"/>
      <c r="NAK36" s="611"/>
      <c r="NAL36" s="611"/>
      <c r="NAM36" s="611"/>
      <c r="NAN36" s="611"/>
      <c r="NAO36" s="611"/>
      <c r="NAP36" s="611"/>
      <c r="NAQ36" s="611"/>
      <c r="NAR36" s="611"/>
      <c r="NAS36" s="611"/>
      <c r="NAT36" s="611"/>
      <c r="NAU36" s="611"/>
      <c r="NAV36" s="611"/>
      <c r="NAW36" s="611"/>
      <c r="NAX36" s="611"/>
      <c r="NAY36" s="611"/>
      <c r="NAZ36" s="611"/>
      <c r="NBA36" s="611"/>
      <c r="NBB36" s="611"/>
      <c r="NBC36" s="611"/>
      <c r="NBD36" s="611"/>
      <c r="NBE36" s="611"/>
      <c r="NBF36" s="611"/>
      <c r="NBG36" s="611"/>
      <c r="NBH36" s="611"/>
      <c r="NBI36" s="611"/>
      <c r="NBJ36" s="611"/>
      <c r="NBK36" s="611"/>
      <c r="NBL36" s="611"/>
      <c r="NBM36" s="611"/>
      <c r="NBN36" s="611"/>
      <c r="NBO36" s="611"/>
      <c r="NBP36" s="611"/>
      <c r="NBQ36" s="611"/>
      <c r="NBR36" s="611"/>
      <c r="NBS36" s="611"/>
      <c r="NBT36" s="611"/>
      <c r="NBU36" s="611"/>
      <c r="NBV36" s="611"/>
      <c r="NBW36" s="611"/>
      <c r="NBX36" s="611"/>
      <c r="NBY36" s="611"/>
      <c r="NBZ36" s="611"/>
      <c r="NCA36" s="611"/>
      <c r="NCB36" s="611"/>
      <c r="NCC36" s="611"/>
      <c r="NCD36" s="611"/>
      <c r="NCE36" s="611"/>
      <c r="NCF36" s="611"/>
      <c r="NCG36" s="611"/>
      <c r="NCH36" s="611"/>
      <c r="NCI36" s="611"/>
      <c r="NCJ36" s="611"/>
      <c r="NCK36" s="611"/>
      <c r="NCL36" s="611"/>
      <c r="NCM36" s="611"/>
      <c r="NCN36" s="611"/>
      <c r="NCO36" s="611"/>
      <c r="NCP36" s="611"/>
      <c r="NCQ36" s="611"/>
      <c r="NCR36" s="611"/>
      <c r="NCS36" s="611"/>
      <c r="NCT36" s="611"/>
      <c r="NCU36" s="611"/>
      <c r="NCV36" s="611"/>
      <c r="NCW36" s="611"/>
      <c r="NCX36" s="611"/>
      <c r="NCY36" s="611"/>
      <c r="NCZ36" s="611"/>
      <c r="NDA36" s="611"/>
      <c r="NDB36" s="611"/>
      <c r="NDC36" s="611"/>
      <c r="NDD36" s="611"/>
      <c r="NDE36" s="611"/>
      <c r="NDF36" s="611"/>
      <c r="NDG36" s="611"/>
      <c r="NDH36" s="611"/>
      <c r="NDI36" s="611"/>
      <c r="NDJ36" s="611"/>
      <c r="NDK36" s="611"/>
      <c r="NDL36" s="611"/>
      <c r="NDM36" s="611"/>
      <c r="NDN36" s="611"/>
      <c r="NDO36" s="611"/>
      <c r="NDP36" s="611"/>
      <c r="NDQ36" s="611"/>
      <c r="NDR36" s="611"/>
      <c r="NDS36" s="611"/>
      <c r="NDT36" s="611"/>
      <c r="NDU36" s="611"/>
      <c r="NDV36" s="611"/>
      <c r="NDW36" s="611"/>
      <c r="NDX36" s="611"/>
      <c r="NDY36" s="611"/>
      <c r="NDZ36" s="611"/>
      <c r="NEA36" s="611"/>
      <c r="NEB36" s="611"/>
      <c r="NEC36" s="611"/>
      <c r="NED36" s="611"/>
      <c r="NEE36" s="611"/>
      <c r="NEF36" s="611"/>
      <c r="NEG36" s="611"/>
      <c r="NEH36" s="611"/>
      <c r="NEI36" s="611"/>
      <c r="NEJ36" s="611"/>
      <c r="NEK36" s="611"/>
      <c r="NEL36" s="611"/>
      <c r="NEM36" s="611"/>
      <c r="NEN36" s="611"/>
      <c r="NEO36" s="611"/>
      <c r="NEP36" s="611"/>
      <c r="NEQ36" s="611"/>
      <c r="NER36" s="611"/>
      <c r="NES36" s="611"/>
      <c r="NET36" s="611"/>
      <c r="NEU36" s="611"/>
      <c r="NEV36" s="611"/>
      <c r="NEW36" s="611"/>
      <c r="NEX36" s="611"/>
      <c r="NEY36" s="611"/>
      <c r="NEZ36" s="611"/>
      <c r="NFA36" s="611"/>
      <c r="NFB36" s="611"/>
      <c r="NFC36" s="611"/>
      <c r="NFD36" s="611"/>
      <c r="NFE36" s="611"/>
      <c r="NFF36" s="611"/>
      <c r="NFG36" s="611"/>
      <c r="NFH36" s="611"/>
      <c r="NFI36" s="611"/>
      <c r="NFJ36" s="611"/>
      <c r="NFK36" s="611"/>
      <c r="NFL36" s="611"/>
      <c r="NFM36" s="611"/>
      <c r="NFN36" s="611"/>
      <c r="NFO36" s="611"/>
      <c r="NFP36" s="611"/>
      <c r="NFQ36" s="611"/>
      <c r="NFR36" s="611"/>
      <c r="NFS36" s="611"/>
      <c r="NFT36" s="611"/>
      <c r="NFU36" s="611"/>
      <c r="NFV36" s="611"/>
      <c r="NFW36" s="611"/>
      <c r="NFX36" s="611"/>
      <c r="NFY36" s="611"/>
      <c r="NFZ36" s="611"/>
      <c r="NGA36" s="611"/>
      <c r="NGB36" s="611"/>
      <c r="NGC36" s="611"/>
      <c r="NGD36" s="611"/>
      <c r="NGE36" s="611"/>
      <c r="NGF36" s="611"/>
      <c r="NGG36" s="611"/>
      <c r="NGH36" s="611"/>
      <c r="NGI36" s="611"/>
      <c r="NGJ36" s="611"/>
      <c r="NGK36" s="611"/>
      <c r="NGL36" s="611"/>
      <c r="NGM36" s="611"/>
      <c r="NGN36" s="611"/>
      <c r="NGO36" s="611"/>
      <c r="NGP36" s="611"/>
      <c r="NGQ36" s="611"/>
      <c r="NGR36" s="611"/>
      <c r="NGS36" s="611"/>
      <c r="NGT36" s="611"/>
      <c r="NGU36" s="611"/>
      <c r="NGV36" s="611"/>
      <c r="NGW36" s="611"/>
      <c r="NGX36" s="611"/>
      <c r="NGY36" s="611"/>
      <c r="NGZ36" s="611"/>
      <c r="NHA36" s="611"/>
      <c r="NHB36" s="611"/>
      <c r="NHC36" s="611"/>
      <c r="NHD36" s="611"/>
      <c r="NHE36" s="611"/>
      <c r="NHF36" s="611"/>
      <c r="NHG36" s="611"/>
      <c r="NHH36" s="611"/>
      <c r="NHI36" s="611"/>
      <c r="NHJ36" s="611"/>
      <c r="NHK36" s="611"/>
      <c r="NHL36" s="611"/>
      <c r="NHM36" s="611"/>
      <c r="NHN36" s="611"/>
      <c r="NHO36" s="611"/>
      <c r="NHP36" s="611"/>
      <c r="NHQ36" s="611"/>
      <c r="NHR36" s="611"/>
      <c r="NHS36" s="611"/>
      <c r="NHT36" s="611"/>
      <c r="NHU36" s="611"/>
      <c r="NHV36" s="611"/>
      <c r="NHW36" s="611"/>
      <c r="NHX36" s="611"/>
      <c r="NHY36" s="611"/>
      <c r="NHZ36" s="611"/>
      <c r="NIA36" s="611"/>
      <c r="NIB36" s="611"/>
      <c r="NIC36" s="611"/>
      <c r="NID36" s="611"/>
      <c r="NIE36" s="611"/>
      <c r="NIF36" s="611"/>
      <c r="NIG36" s="611"/>
      <c r="NIH36" s="611"/>
      <c r="NII36" s="611"/>
      <c r="NIJ36" s="611"/>
      <c r="NIK36" s="611"/>
      <c r="NIL36" s="611"/>
      <c r="NIM36" s="611"/>
      <c r="NIN36" s="611"/>
      <c r="NIO36" s="611"/>
      <c r="NIP36" s="611"/>
      <c r="NIQ36" s="611"/>
      <c r="NIR36" s="611"/>
      <c r="NIS36" s="611"/>
      <c r="NIT36" s="611"/>
      <c r="NIU36" s="611"/>
      <c r="NIV36" s="611"/>
      <c r="NIW36" s="611"/>
      <c r="NIX36" s="611"/>
      <c r="NIY36" s="611"/>
      <c r="NIZ36" s="611"/>
      <c r="NJA36" s="611"/>
      <c r="NJB36" s="611"/>
      <c r="NJC36" s="611"/>
      <c r="NJD36" s="611"/>
      <c r="NJE36" s="611"/>
      <c r="NJF36" s="611"/>
      <c r="NJG36" s="611"/>
      <c r="NJH36" s="611"/>
      <c r="NJI36" s="611"/>
      <c r="NJJ36" s="611"/>
      <c r="NJK36" s="611"/>
      <c r="NJL36" s="611"/>
      <c r="NJM36" s="611"/>
      <c r="NJN36" s="611"/>
      <c r="NJO36" s="611"/>
      <c r="NJP36" s="611"/>
      <c r="NJQ36" s="611"/>
      <c r="NJR36" s="611"/>
      <c r="NJS36" s="611"/>
      <c r="NJT36" s="611"/>
      <c r="NJU36" s="611"/>
      <c r="NJV36" s="611"/>
      <c r="NJW36" s="611"/>
      <c r="NJX36" s="611"/>
      <c r="NJY36" s="611"/>
      <c r="NJZ36" s="611"/>
      <c r="NKA36" s="611"/>
      <c r="NKB36" s="611"/>
      <c r="NKC36" s="611"/>
      <c r="NKD36" s="611"/>
      <c r="NKE36" s="611"/>
      <c r="NKF36" s="611"/>
      <c r="NKG36" s="611"/>
      <c r="NKH36" s="611"/>
      <c r="NKI36" s="611"/>
      <c r="NKJ36" s="611"/>
      <c r="NKK36" s="611"/>
      <c r="NKL36" s="611"/>
      <c r="NKM36" s="611"/>
      <c r="NKN36" s="611"/>
      <c r="NKO36" s="611"/>
      <c r="NKP36" s="611"/>
      <c r="NKQ36" s="611"/>
      <c r="NKR36" s="611"/>
      <c r="NKS36" s="611"/>
      <c r="NKT36" s="611"/>
      <c r="NKU36" s="611"/>
      <c r="NKV36" s="611"/>
      <c r="NKW36" s="611"/>
      <c r="NKX36" s="611"/>
      <c r="NKY36" s="611"/>
      <c r="NKZ36" s="611"/>
      <c r="NLA36" s="611"/>
      <c r="NLB36" s="611"/>
      <c r="NLC36" s="611"/>
      <c r="NLD36" s="611"/>
      <c r="NLE36" s="611"/>
      <c r="NLF36" s="611"/>
      <c r="NLG36" s="611"/>
      <c r="NLH36" s="611"/>
      <c r="NLI36" s="611"/>
      <c r="NLJ36" s="611"/>
      <c r="NLK36" s="611"/>
      <c r="NLL36" s="611"/>
      <c r="NLM36" s="611"/>
      <c r="NLN36" s="611"/>
      <c r="NLO36" s="611"/>
      <c r="NLP36" s="611"/>
      <c r="NLQ36" s="611"/>
      <c r="NLR36" s="611"/>
      <c r="NLS36" s="611"/>
      <c r="NLT36" s="611"/>
      <c r="NLU36" s="611"/>
      <c r="NLV36" s="611"/>
      <c r="NLW36" s="611"/>
      <c r="NLX36" s="611"/>
      <c r="NLY36" s="611"/>
      <c r="NLZ36" s="611"/>
      <c r="NMA36" s="611"/>
      <c r="NMB36" s="611"/>
      <c r="NMC36" s="611"/>
      <c r="NMD36" s="611"/>
      <c r="NME36" s="611"/>
      <c r="NMF36" s="611"/>
      <c r="NMG36" s="611"/>
      <c r="NMH36" s="611"/>
      <c r="NMI36" s="611"/>
      <c r="NMJ36" s="611"/>
      <c r="NMK36" s="611"/>
      <c r="NML36" s="611"/>
      <c r="NMM36" s="611"/>
      <c r="NMN36" s="611"/>
      <c r="NMO36" s="611"/>
      <c r="NMP36" s="611"/>
      <c r="NMQ36" s="611"/>
      <c r="NMR36" s="611"/>
      <c r="NMS36" s="611"/>
      <c r="NMT36" s="611"/>
      <c r="NMU36" s="611"/>
      <c r="NMV36" s="611"/>
      <c r="NMW36" s="611"/>
      <c r="NMX36" s="611"/>
      <c r="NMY36" s="611"/>
      <c r="NMZ36" s="611"/>
      <c r="NNA36" s="611"/>
      <c r="NNB36" s="611"/>
      <c r="NNC36" s="611"/>
      <c r="NND36" s="611"/>
      <c r="NNE36" s="611"/>
      <c r="NNF36" s="611"/>
      <c r="NNG36" s="611"/>
      <c r="NNH36" s="611"/>
      <c r="NNI36" s="611"/>
      <c r="NNJ36" s="611"/>
      <c r="NNK36" s="611"/>
      <c r="NNL36" s="611"/>
      <c r="NNM36" s="611"/>
      <c r="NNN36" s="611"/>
      <c r="NNO36" s="611"/>
      <c r="NNP36" s="611"/>
      <c r="NNQ36" s="611"/>
      <c r="NNR36" s="611"/>
      <c r="NNS36" s="611"/>
      <c r="NNT36" s="611"/>
      <c r="NNU36" s="611"/>
      <c r="NNV36" s="611"/>
      <c r="NNW36" s="611"/>
      <c r="NNX36" s="611"/>
      <c r="NNY36" s="611"/>
      <c r="NNZ36" s="611"/>
      <c r="NOA36" s="611"/>
      <c r="NOB36" s="611"/>
      <c r="NOC36" s="611"/>
      <c r="NOD36" s="611"/>
      <c r="NOE36" s="611"/>
      <c r="NOF36" s="611"/>
      <c r="NOG36" s="611"/>
      <c r="NOH36" s="611"/>
      <c r="NOI36" s="611"/>
      <c r="NOJ36" s="611"/>
      <c r="NOK36" s="611"/>
      <c r="NOL36" s="611"/>
      <c r="NOM36" s="611"/>
      <c r="NON36" s="611"/>
      <c r="NOO36" s="611"/>
      <c r="NOP36" s="611"/>
      <c r="NOQ36" s="611"/>
      <c r="NOR36" s="611"/>
      <c r="NOS36" s="611"/>
      <c r="NOT36" s="611"/>
      <c r="NOU36" s="611"/>
      <c r="NOV36" s="611"/>
      <c r="NOW36" s="611"/>
      <c r="NOX36" s="611"/>
      <c r="NOY36" s="611"/>
      <c r="NOZ36" s="611"/>
      <c r="NPA36" s="611"/>
      <c r="NPB36" s="611"/>
      <c r="NPC36" s="611"/>
      <c r="NPD36" s="611"/>
      <c r="NPE36" s="611"/>
      <c r="NPF36" s="611"/>
      <c r="NPG36" s="611"/>
      <c r="NPH36" s="611"/>
      <c r="NPI36" s="611"/>
      <c r="NPJ36" s="611"/>
      <c r="NPK36" s="611"/>
      <c r="NPL36" s="611"/>
      <c r="NPM36" s="611"/>
      <c r="NPN36" s="611"/>
      <c r="NPO36" s="611"/>
      <c r="NPP36" s="611"/>
      <c r="NPQ36" s="611"/>
      <c r="NPR36" s="611"/>
      <c r="NPS36" s="611"/>
      <c r="NPT36" s="611"/>
      <c r="NPU36" s="611"/>
      <c r="NPV36" s="611"/>
      <c r="NPW36" s="611"/>
      <c r="NPX36" s="611"/>
      <c r="NPY36" s="611"/>
      <c r="NPZ36" s="611"/>
      <c r="NQA36" s="611"/>
      <c r="NQB36" s="611"/>
      <c r="NQC36" s="611"/>
      <c r="NQD36" s="611"/>
      <c r="NQE36" s="611"/>
      <c r="NQF36" s="611"/>
      <c r="NQG36" s="611"/>
      <c r="NQH36" s="611"/>
      <c r="NQI36" s="611"/>
      <c r="NQJ36" s="611"/>
      <c r="NQK36" s="611"/>
      <c r="NQL36" s="611"/>
      <c r="NQM36" s="611"/>
      <c r="NQN36" s="611"/>
      <c r="NQO36" s="611"/>
      <c r="NQP36" s="611"/>
      <c r="NQQ36" s="611"/>
      <c r="NQR36" s="611"/>
      <c r="NQS36" s="611"/>
      <c r="NQT36" s="611"/>
      <c r="NQU36" s="611"/>
      <c r="NQV36" s="611"/>
      <c r="NQW36" s="611"/>
      <c r="NQX36" s="611"/>
      <c r="NQY36" s="611"/>
      <c r="NQZ36" s="611"/>
      <c r="NRA36" s="611"/>
      <c r="NRB36" s="611"/>
      <c r="NRC36" s="611"/>
      <c r="NRD36" s="611"/>
      <c r="NRE36" s="611"/>
      <c r="NRF36" s="611"/>
      <c r="NRG36" s="611"/>
      <c r="NRH36" s="611"/>
      <c r="NRI36" s="611"/>
      <c r="NRJ36" s="611"/>
      <c r="NRK36" s="611"/>
      <c r="NRL36" s="611"/>
      <c r="NRM36" s="611"/>
      <c r="NRN36" s="611"/>
      <c r="NRO36" s="611"/>
      <c r="NRP36" s="611"/>
      <c r="NRQ36" s="611"/>
      <c r="NRR36" s="611"/>
      <c r="NRS36" s="611"/>
      <c r="NRT36" s="611"/>
      <c r="NRU36" s="611"/>
      <c r="NRV36" s="611"/>
      <c r="NRW36" s="611"/>
      <c r="NRX36" s="611"/>
      <c r="NRY36" s="611"/>
      <c r="NRZ36" s="611"/>
      <c r="NSA36" s="611"/>
      <c r="NSB36" s="611"/>
      <c r="NSC36" s="611"/>
      <c r="NSD36" s="611"/>
      <c r="NSE36" s="611"/>
      <c r="NSF36" s="611"/>
      <c r="NSG36" s="611"/>
      <c r="NSH36" s="611"/>
      <c r="NSI36" s="611"/>
      <c r="NSJ36" s="611"/>
      <c r="NSK36" s="611"/>
      <c r="NSL36" s="611"/>
      <c r="NSM36" s="611"/>
      <c r="NSN36" s="611"/>
      <c r="NSO36" s="611"/>
      <c r="NSP36" s="611"/>
      <c r="NSQ36" s="611"/>
      <c r="NSR36" s="611"/>
      <c r="NSS36" s="611"/>
      <c r="NST36" s="611"/>
      <c r="NSU36" s="611"/>
      <c r="NSV36" s="611"/>
      <c r="NSW36" s="611"/>
      <c r="NSX36" s="611"/>
      <c r="NSY36" s="611"/>
      <c r="NSZ36" s="611"/>
      <c r="NTA36" s="611"/>
      <c r="NTB36" s="611"/>
      <c r="NTC36" s="611"/>
      <c r="NTD36" s="611"/>
      <c r="NTE36" s="611"/>
      <c r="NTF36" s="611"/>
      <c r="NTG36" s="611"/>
      <c r="NTH36" s="611"/>
      <c r="NTI36" s="611"/>
      <c r="NTJ36" s="611"/>
      <c r="NTK36" s="611"/>
      <c r="NTL36" s="611"/>
      <c r="NTM36" s="611"/>
      <c r="NTN36" s="611"/>
      <c r="NTO36" s="611"/>
      <c r="NTP36" s="611"/>
      <c r="NTQ36" s="611"/>
      <c r="NTR36" s="611"/>
      <c r="NTS36" s="611"/>
      <c r="NTT36" s="611"/>
      <c r="NTU36" s="611"/>
      <c r="NTV36" s="611"/>
      <c r="NTW36" s="611"/>
      <c r="NTX36" s="611"/>
      <c r="NTY36" s="611"/>
      <c r="NTZ36" s="611"/>
      <c r="NUA36" s="611"/>
      <c r="NUB36" s="611"/>
      <c r="NUC36" s="611"/>
      <c r="NUD36" s="611"/>
      <c r="NUE36" s="611"/>
      <c r="NUF36" s="611"/>
      <c r="NUG36" s="611"/>
      <c r="NUH36" s="611"/>
      <c r="NUI36" s="611"/>
      <c r="NUJ36" s="611"/>
      <c r="NUK36" s="611"/>
      <c r="NUL36" s="611"/>
      <c r="NUM36" s="611"/>
      <c r="NUN36" s="611"/>
      <c r="NUO36" s="611"/>
      <c r="NUP36" s="611"/>
      <c r="NUQ36" s="611"/>
      <c r="NUR36" s="611"/>
      <c r="NUS36" s="611"/>
      <c r="NUT36" s="611"/>
      <c r="NUU36" s="611"/>
      <c r="NUV36" s="611"/>
      <c r="NUW36" s="611"/>
      <c r="NUX36" s="611"/>
      <c r="NUY36" s="611"/>
      <c r="NUZ36" s="611"/>
      <c r="NVA36" s="611"/>
      <c r="NVB36" s="611"/>
      <c r="NVC36" s="611"/>
      <c r="NVD36" s="611"/>
      <c r="NVE36" s="611"/>
      <c r="NVF36" s="611"/>
      <c r="NVG36" s="611"/>
      <c r="NVH36" s="611"/>
      <c r="NVI36" s="611"/>
      <c r="NVJ36" s="611"/>
      <c r="NVK36" s="611"/>
      <c r="NVL36" s="611"/>
      <c r="NVM36" s="611"/>
      <c r="NVN36" s="611"/>
      <c r="NVO36" s="611"/>
      <c r="NVP36" s="611"/>
      <c r="NVQ36" s="611"/>
      <c r="NVR36" s="611"/>
      <c r="NVS36" s="611"/>
      <c r="NVT36" s="611"/>
      <c r="NVU36" s="611"/>
      <c r="NVV36" s="611"/>
      <c r="NVW36" s="611"/>
      <c r="NVX36" s="611"/>
      <c r="NVY36" s="611"/>
      <c r="NVZ36" s="611"/>
      <c r="NWA36" s="611"/>
      <c r="NWB36" s="611"/>
      <c r="NWC36" s="611"/>
      <c r="NWD36" s="611"/>
      <c r="NWE36" s="611"/>
      <c r="NWF36" s="611"/>
      <c r="NWG36" s="611"/>
      <c r="NWH36" s="611"/>
      <c r="NWI36" s="611"/>
      <c r="NWJ36" s="611"/>
      <c r="NWK36" s="611"/>
      <c r="NWL36" s="611"/>
      <c r="NWM36" s="611"/>
      <c r="NWN36" s="611"/>
      <c r="NWO36" s="611"/>
      <c r="NWP36" s="611"/>
      <c r="NWQ36" s="611"/>
      <c r="NWR36" s="611"/>
      <c r="NWS36" s="611"/>
      <c r="NWT36" s="611"/>
      <c r="NWU36" s="611"/>
      <c r="NWV36" s="611"/>
      <c r="NWW36" s="611"/>
      <c r="NWX36" s="611"/>
      <c r="NWY36" s="611"/>
      <c r="NWZ36" s="611"/>
      <c r="NXA36" s="611"/>
      <c r="NXB36" s="611"/>
      <c r="NXC36" s="611"/>
      <c r="NXD36" s="611"/>
      <c r="NXE36" s="611"/>
      <c r="NXF36" s="611"/>
      <c r="NXG36" s="611"/>
      <c r="NXH36" s="611"/>
      <c r="NXI36" s="611"/>
      <c r="NXJ36" s="611"/>
      <c r="NXK36" s="611"/>
      <c r="NXL36" s="611"/>
      <c r="NXM36" s="611"/>
      <c r="NXN36" s="611"/>
      <c r="NXO36" s="611"/>
      <c r="NXP36" s="611"/>
      <c r="NXQ36" s="611"/>
      <c r="NXR36" s="611"/>
      <c r="NXS36" s="611"/>
      <c r="NXT36" s="611"/>
      <c r="NXU36" s="611"/>
      <c r="NXV36" s="611"/>
      <c r="NXW36" s="611"/>
      <c r="NXX36" s="611"/>
      <c r="NXY36" s="611"/>
      <c r="NXZ36" s="611"/>
      <c r="NYA36" s="611"/>
      <c r="NYB36" s="611"/>
      <c r="NYC36" s="611"/>
      <c r="NYD36" s="611"/>
      <c r="NYE36" s="611"/>
      <c r="NYF36" s="611"/>
      <c r="NYG36" s="611"/>
      <c r="NYH36" s="611"/>
      <c r="NYI36" s="611"/>
      <c r="NYJ36" s="611"/>
      <c r="NYK36" s="611"/>
      <c r="NYL36" s="611"/>
      <c r="NYM36" s="611"/>
      <c r="NYN36" s="611"/>
      <c r="NYO36" s="611"/>
      <c r="NYP36" s="611"/>
      <c r="NYQ36" s="611"/>
      <c r="NYR36" s="611"/>
      <c r="NYS36" s="611"/>
      <c r="NYT36" s="611"/>
      <c r="NYU36" s="611"/>
      <c r="NYV36" s="611"/>
      <c r="NYW36" s="611"/>
      <c r="NYX36" s="611"/>
      <c r="NYY36" s="611"/>
      <c r="NYZ36" s="611"/>
      <c r="NZA36" s="611"/>
      <c r="NZB36" s="611"/>
      <c r="NZC36" s="611"/>
      <c r="NZD36" s="611"/>
      <c r="NZE36" s="611"/>
      <c r="NZF36" s="611"/>
      <c r="NZG36" s="611"/>
      <c r="NZH36" s="611"/>
      <c r="NZI36" s="611"/>
      <c r="NZJ36" s="611"/>
      <c r="NZK36" s="611"/>
      <c r="NZL36" s="611"/>
      <c r="NZM36" s="611"/>
      <c r="NZN36" s="611"/>
      <c r="NZO36" s="611"/>
      <c r="NZP36" s="611"/>
      <c r="NZQ36" s="611"/>
      <c r="NZR36" s="611"/>
      <c r="NZS36" s="611"/>
      <c r="NZT36" s="611"/>
      <c r="NZU36" s="611"/>
      <c r="NZV36" s="611"/>
      <c r="NZW36" s="611"/>
      <c r="NZX36" s="611"/>
      <c r="NZY36" s="611"/>
      <c r="NZZ36" s="611"/>
      <c r="OAA36" s="611"/>
      <c r="OAB36" s="611"/>
      <c r="OAC36" s="611"/>
      <c r="OAD36" s="611"/>
      <c r="OAE36" s="611"/>
      <c r="OAF36" s="611"/>
      <c r="OAG36" s="611"/>
      <c r="OAH36" s="611"/>
      <c r="OAI36" s="611"/>
      <c r="OAJ36" s="611"/>
      <c r="OAK36" s="611"/>
      <c r="OAL36" s="611"/>
      <c r="OAM36" s="611"/>
      <c r="OAN36" s="611"/>
      <c r="OAO36" s="611"/>
      <c r="OAP36" s="611"/>
      <c r="OAQ36" s="611"/>
      <c r="OAR36" s="611"/>
      <c r="OAS36" s="611"/>
      <c r="OAT36" s="611"/>
      <c r="OAU36" s="611"/>
      <c r="OAV36" s="611"/>
      <c r="OAW36" s="611"/>
      <c r="OAX36" s="611"/>
      <c r="OAY36" s="611"/>
      <c r="OAZ36" s="611"/>
      <c r="OBA36" s="611"/>
      <c r="OBB36" s="611"/>
      <c r="OBC36" s="611"/>
      <c r="OBD36" s="611"/>
      <c r="OBE36" s="611"/>
      <c r="OBF36" s="611"/>
      <c r="OBG36" s="611"/>
      <c r="OBH36" s="611"/>
      <c r="OBI36" s="611"/>
      <c r="OBJ36" s="611"/>
      <c r="OBK36" s="611"/>
      <c r="OBL36" s="611"/>
      <c r="OBM36" s="611"/>
      <c r="OBN36" s="611"/>
      <c r="OBO36" s="611"/>
      <c r="OBP36" s="611"/>
      <c r="OBQ36" s="611"/>
      <c r="OBR36" s="611"/>
      <c r="OBS36" s="611"/>
      <c r="OBT36" s="611"/>
      <c r="OBU36" s="611"/>
      <c r="OBV36" s="611"/>
      <c r="OBW36" s="611"/>
      <c r="OBX36" s="611"/>
      <c r="OBY36" s="611"/>
      <c r="OBZ36" s="611"/>
      <c r="OCA36" s="611"/>
      <c r="OCB36" s="611"/>
      <c r="OCC36" s="611"/>
      <c r="OCD36" s="611"/>
      <c r="OCE36" s="611"/>
      <c r="OCF36" s="611"/>
      <c r="OCG36" s="611"/>
      <c r="OCH36" s="611"/>
      <c r="OCI36" s="611"/>
      <c r="OCJ36" s="611"/>
      <c r="OCK36" s="611"/>
      <c r="OCL36" s="611"/>
      <c r="OCM36" s="611"/>
      <c r="OCN36" s="611"/>
      <c r="OCO36" s="611"/>
      <c r="OCP36" s="611"/>
      <c r="OCQ36" s="611"/>
      <c r="OCR36" s="611"/>
      <c r="OCS36" s="611"/>
      <c r="OCT36" s="611"/>
      <c r="OCU36" s="611"/>
      <c r="OCV36" s="611"/>
      <c r="OCW36" s="611"/>
      <c r="OCX36" s="611"/>
      <c r="OCY36" s="611"/>
      <c r="OCZ36" s="611"/>
      <c r="ODA36" s="611"/>
      <c r="ODB36" s="611"/>
      <c r="ODC36" s="611"/>
      <c r="ODD36" s="611"/>
      <c r="ODE36" s="611"/>
      <c r="ODF36" s="611"/>
      <c r="ODG36" s="611"/>
      <c r="ODH36" s="611"/>
      <c r="ODI36" s="611"/>
      <c r="ODJ36" s="611"/>
      <c r="ODK36" s="611"/>
      <c r="ODL36" s="611"/>
      <c r="ODM36" s="611"/>
      <c r="ODN36" s="611"/>
      <c r="ODO36" s="611"/>
      <c r="ODP36" s="611"/>
      <c r="ODQ36" s="611"/>
      <c r="ODR36" s="611"/>
      <c r="ODS36" s="611"/>
      <c r="ODT36" s="611"/>
      <c r="ODU36" s="611"/>
      <c r="ODV36" s="611"/>
      <c r="ODW36" s="611"/>
      <c r="ODX36" s="611"/>
      <c r="ODY36" s="611"/>
      <c r="ODZ36" s="611"/>
      <c r="OEA36" s="611"/>
      <c r="OEB36" s="611"/>
      <c r="OEC36" s="611"/>
      <c r="OED36" s="611"/>
      <c r="OEE36" s="611"/>
      <c r="OEF36" s="611"/>
      <c r="OEG36" s="611"/>
      <c r="OEH36" s="611"/>
      <c r="OEI36" s="611"/>
      <c r="OEJ36" s="611"/>
      <c r="OEK36" s="611"/>
      <c r="OEL36" s="611"/>
      <c r="OEM36" s="611"/>
      <c r="OEN36" s="611"/>
      <c r="OEO36" s="611"/>
      <c r="OEP36" s="611"/>
      <c r="OEQ36" s="611"/>
      <c r="OER36" s="611"/>
      <c r="OES36" s="611"/>
      <c r="OET36" s="611"/>
      <c r="OEU36" s="611"/>
      <c r="OEV36" s="611"/>
      <c r="OEW36" s="611"/>
      <c r="OEX36" s="611"/>
      <c r="OEY36" s="611"/>
      <c r="OEZ36" s="611"/>
      <c r="OFA36" s="611"/>
      <c r="OFB36" s="611"/>
      <c r="OFC36" s="611"/>
      <c r="OFD36" s="611"/>
      <c r="OFE36" s="611"/>
      <c r="OFF36" s="611"/>
      <c r="OFG36" s="611"/>
      <c r="OFH36" s="611"/>
      <c r="OFI36" s="611"/>
      <c r="OFJ36" s="611"/>
      <c r="OFK36" s="611"/>
      <c r="OFL36" s="611"/>
      <c r="OFM36" s="611"/>
      <c r="OFN36" s="611"/>
      <c r="OFO36" s="611"/>
      <c r="OFP36" s="611"/>
      <c r="OFQ36" s="611"/>
      <c r="OFR36" s="611"/>
      <c r="OFS36" s="611"/>
      <c r="OFT36" s="611"/>
      <c r="OFU36" s="611"/>
      <c r="OFV36" s="611"/>
      <c r="OFW36" s="611"/>
      <c r="OFX36" s="611"/>
      <c r="OFY36" s="611"/>
      <c r="OFZ36" s="611"/>
      <c r="OGA36" s="611"/>
      <c r="OGB36" s="611"/>
      <c r="OGC36" s="611"/>
      <c r="OGD36" s="611"/>
      <c r="OGE36" s="611"/>
      <c r="OGF36" s="611"/>
      <c r="OGG36" s="611"/>
      <c r="OGH36" s="611"/>
      <c r="OGI36" s="611"/>
      <c r="OGJ36" s="611"/>
      <c r="OGK36" s="611"/>
      <c r="OGL36" s="611"/>
      <c r="OGM36" s="611"/>
      <c r="OGN36" s="611"/>
      <c r="OGO36" s="611"/>
      <c r="OGP36" s="611"/>
      <c r="OGQ36" s="611"/>
      <c r="OGR36" s="611"/>
      <c r="OGS36" s="611"/>
      <c r="OGT36" s="611"/>
      <c r="OGU36" s="611"/>
      <c r="OGV36" s="611"/>
      <c r="OGW36" s="611"/>
      <c r="OGX36" s="611"/>
      <c r="OGY36" s="611"/>
      <c r="OGZ36" s="611"/>
      <c r="OHA36" s="611"/>
      <c r="OHB36" s="611"/>
      <c r="OHC36" s="611"/>
      <c r="OHD36" s="611"/>
      <c r="OHE36" s="611"/>
      <c r="OHF36" s="611"/>
      <c r="OHG36" s="611"/>
      <c r="OHH36" s="611"/>
      <c r="OHI36" s="611"/>
      <c r="OHJ36" s="611"/>
      <c r="OHK36" s="611"/>
      <c r="OHL36" s="611"/>
      <c r="OHM36" s="611"/>
      <c r="OHN36" s="611"/>
      <c r="OHO36" s="611"/>
      <c r="OHP36" s="611"/>
      <c r="OHQ36" s="611"/>
      <c r="OHR36" s="611"/>
      <c r="OHS36" s="611"/>
      <c r="OHT36" s="611"/>
      <c r="OHU36" s="611"/>
      <c r="OHV36" s="611"/>
      <c r="OHW36" s="611"/>
      <c r="OHX36" s="611"/>
      <c r="OHY36" s="611"/>
      <c r="OHZ36" s="611"/>
      <c r="OIA36" s="611"/>
      <c r="OIB36" s="611"/>
      <c r="OIC36" s="611"/>
      <c r="OID36" s="611"/>
      <c r="OIE36" s="611"/>
      <c r="OIF36" s="611"/>
      <c r="OIG36" s="611"/>
      <c r="OIH36" s="611"/>
      <c r="OII36" s="611"/>
      <c r="OIJ36" s="611"/>
      <c r="OIK36" s="611"/>
      <c r="OIL36" s="611"/>
      <c r="OIM36" s="611"/>
      <c r="OIN36" s="611"/>
      <c r="OIO36" s="611"/>
      <c r="OIP36" s="611"/>
      <c r="OIQ36" s="611"/>
      <c r="OIR36" s="611"/>
      <c r="OIS36" s="611"/>
      <c r="OIT36" s="611"/>
      <c r="OIU36" s="611"/>
      <c r="OIV36" s="611"/>
      <c r="OIW36" s="611"/>
      <c r="OIX36" s="611"/>
      <c r="OIY36" s="611"/>
      <c r="OIZ36" s="611"/>
      <c r="OJA36" s="611"/>
      <c r="OJB36" s="611"/>
      <c r="OJC36" s="611"/>
      <c r="OJD36" s="611"/>
      <c r="OJE36" s="611"/>
      <c r="OJF36" s="611"/>
      <c r="OJG36" s="611"/>
      <c r="OJH36" s="611"/>
      <c r="OJI36" s="611"/>
      <c r="OJJ36" s="611"/>
      <c r="OJK36" s="611"/>
      <c r="OJL36" s="611"/>
      <c r="OJM36" s="611"/>
      <c r="OJN36" s="611"/>
      <c r="OJO36" s="611"/>
      <c r="OJP36" s="611"/>
      <c r="OJQ36" s="611"/>
      <c r="OJR36" s="611"/>
      <c r="OJS36" s="611"/>
      <c r="OJT36" s="611"/>
      <c r="OJU36" s="611"/>
      <c r="OJV36" s="611"/>
      <c r="OJW36" s="611"/>
      <c r="OJX36" s="611"/>
      <c r="OJY36" s="611"/>
      <c r="OJZ36" s="611"/>
      <c r="OKA36" s="611"/>
      <c r="OKB36" s="611"/>
      <c r="OKC36" s="611"/>
      <c r="OKD36" s="611"/>
      <c r="OKE36" s="611"/>
      <c r="OKF36" s="611"/>
      <c r="OKG36" s="611"/>
      <c r="OKH36" s="611"/>
      <c r="OKI36" s="611"/>
      <c r="OKJ36" s="611"/>
      <c r="OKK36" s="611"/>
      <c r="OKL36" s="611"/>
      <c r="OKM36" s="611"/>
      <c r="OKN36" s="611"/>
      <c r="OKO36" s="611"/>
      <c r="OKP36" s="611"/>
      <c r="OKQ36" s="611"/>
      <c r="OKR36" s="611"/>
      <c r="OKS36" s="611"/>
      <c r="OKT36" s="611"/>
      <c r="OKU36" s="611"/>
      <c r="OKV36" s="611"/>
      <c r="OKW36" s="611"/>
      <c r="OKX36" s="611"/>
      <c r="OKY36" s="611"/>
      <c r="OKZ36" s="611"/>
      <c r="OLA36" s="611"/>
      <c r="OLB36" s="611"/>
      <c r="OLC36" s="611"/>
      <c r="OLD36" s="611"/>
      <c r="OLE36" s="611"/>
      <c r="OLF36" s="611"/>
      <c r="OLG36" s="611"/>
      <c r="OLH36" s="611"/>
      <c r="OLI36" s="611"/>
      <c r="OLJ36" s="611"/>
      <c r="OLK36" s="611"/>
      <c r="OLL36" s="611"/>
      <c r="OLM36" s="611"/>
      <c r="OLN36" s="611"/>
      <c r="OLO36" s="611"/>
      <c r="OLP36" s="611"/>
      <c r="OLQ36" s="611"/>
      <c r="OLR36" s="611"/>
      <c r="OLS36" s="611"/>
      <c r="OLT36" s="611"/>
      <c r="OLU36" s="611"/>
      <c r="OLV36" s="611"/>
      <c r="OLW36" s="611"/>
      <c r="OLX36" s="611"/>
      <c r="OLY36" s="611"/>
      <c r="OLZ36" s="611"/>
      <c r="OMA36" s="611"/>
      <c r="OMB36" s="611"/>
      <c r="OMC36" s="611"/>
      <c r="OMD36" s="611"/>
      <c r="OME36" s="611"/>
      <c r="OMF36" s="611"/>
      <c r="OMG36" s="611"/>
      <c r="OMH36" s="611"/>
      <c r="OMI36" s="611"/>
      <c r="OMJ36" s="611"/>
      <c r="OMK36" s="611"/>
      <c r="OML36" s="611"/>
      <c r="OMM36" s="611"/>
      <c r="OMN36" s="611"/>
      <c r="OMO36" s="611"/>
      <c r="OMP36" s="611"/>
      <c r="OMQ36" s="611"/>
      <c r="OMR36" s="611"/>
      <c r="OMS36" s="611"/>
      <c r="OMT36" s="611"/>
      <c r="OMU36" s="611"/>
      <c r="OMV36" s="611"/>
      <c r="OMW36" s="611"/>
      <c r="OMX36" s="611"/>
      <c r="OMY36" s="611"/>
      <c r="OMZ36" s="611"/>
      <c r="ONA36" s="611"/>
      <c r="ONB36" s="611"/>
      <c r="ONC36" s="611"/>
      <c r="OND36" s="611"/>
      <c r="ONE36" s="611"/>
      <c r="ONF36" s="611"/>
      <c r="ONG36" s="611"/>
      <c r="ONH36" s="611"/>
      <c r="ONI36" s="611"/>
      <c r="ONJ36" s="611"/>
      <c r="ONK36" s="611"/>
      <c r="ONL36" s="611"/>
      <c r="ONM36" s="611"/>
      <c r="ONN36" s="611"/>
      <c r="ONO36" s="611"/>
      <c r="ONP36" s="611"/>
      <c r="ONQ36" s="611"/>
      <c r="ONR36" s="611"/>
      <c r="ONS36" s="611"/>
      <c r="ONT36" s="611"/>
      <c r="ONU36" s="611"/>
      <c r="ONV36" s="611"/>
      <c r="ONW36" s="611"/>
      <c r="ONX36" s="611"/>
      <c r="ONY36" s="611"/>
      <c r="ONZ36" s="611"/>
      <c r="OOA36" s="611"/>
      <c r="OOB36" s="611"/>
      <c r="OOC36" s="611"/>
      <c r="OOD36" s="611"/>
      <c r="OOE36" s="611"/>
      <c r="OOF36" s="611"/>
      <c r="OOG36" s="611"/>
      <c r="OOH36" s="611"/>
      <c r="OOI36" s="611"/>
      <c r="OOJ36" s="611"/>
      <c r="OOK36" s="611"/>
      <c r="OOL36" s="611"/>
      <c r="OOM36" s="611"/>
      <c r="OON36" s="611"/>
      <c r="OOO36" s="611"/>
      <c r="OOP36" s="611"/>
      <c r="OOQ36" s="611"/>
      <c r="OOR36" s="611"/>
      <c r="OOS36" s="611"/>
      <c r="OOT36" s="611"/>
      <c r="OOU36" s="611"/>
      <c r="OOV36" s="611"/>
      <c r="OOW36" s="611"/>
      <c r="OOX36" s="611"/>
      <c r="OOY36" s="611"/>
      <c r="OOZ36" s="611"/>
      <c r="OPA36" s="611"/>
      <c r="OPB36" s="611"/>
      <c r="OPC36" s="611"/>
      <c r="OPD36" s="611"/>
      <c r="OPE36" s="611"/>
      <c r="OPF36" s="611"/>
      <c r="OPG36" s="611"/>
      <c r="OPH36" s="611"/>
      <c r="OPI36" s="611"/>
      <c r="OPJ36" s="611"/>
      <c r="OPK36" s="611"/>
      <c r="OPL36" s="611"/>
      <c r="OPM36" s="611"/>
      <c r="OPN36" s="611"/>
      <c r="OPO36" s="611"/>
      <c r="OPP36" s="611"/>
      <c r="OPQ36" s="611"/>
      <c r="OPR36" s="611"/>
      <c r="OPS36" s="611"/>
      <c r="OPT36" s="611"/>
      <c r="OPU36" s="611"/>
      <c r="OPV36" s="611"/>
      <c r="OPW36" s="611"/>
      <c r="OPX36" s="611"/>
      <c r="OPY36" s="611"/>
      <c r="OPZ36" s="611"/>
      <c r="OQA36" s="611"/>
      <c r="OQB36" s="611"/>
      <c r="OQC36" s="611"/>
      <c r="OQD36" s="611"/>
      <c r="OQE36" s="611"/>
      <c r="OQF36" s="611"/>
      <c r="OQG36" s="611"/>
      <c r="OQH36" s="611"/>
      <c r="OQI36" s="611"/>
      <c r="OQJ36" s="611"/>
      <c r="OQK36" s="611"/>
      <c r="OQL36" s="611"/>
      <c r="OQM36" s="611"/>
      <c r="OQN36" s="611"/>
      <c r="OQO36" s="611"/>
      <c r="OQP36" s="611"/>
      <c r="OQQ36" s="611"/>
      <c r="OQR36" s="611"/>
      <c r="OQS36" s="611"/>
      <c r="OQT36" s="611"/>
      <c r="OQU36" s="611"/>
      <c r="OQV36" s="611"/>
      <c r="OQW36" s="611"/>
      <c r="OQX36" s="611"/>
      <c r="OQY36" s="611"/>
      <c r="OQZ36" s="611"/>
      <c r="ORA36" s="611"/>
      <c r="ORB36" s="611"/>
      <c r="ORC36" s="611"/>
      <c r="ORD36" s="611"/>
      <c r="ORE36" s="611"/>
      <c r="ORF36" s="611"/>
      <c r="ORG36" s="611"/>
      <c r="ORH36" s="611"/>
      <c r="ORI36" s="611"/>
      <c r="ORJ36" s="611"/>
      <c r="ORK36" s="611"/>
      <c r="ORL36" s="611"/>
      <c r="ORM36" s="611"/>
      <c r="ORN36" s="611"/>
      <c r="ORO36" s="611"/>
      <c r="ORP36" s="611"/>
      <c r="ORQ36" s="611"/>
      <c r="ORR36" s="611"/>
      <c r="ORS36" s="611"/>
      <c r="ORT36" s="611"/>
      <c r="ORU36" s="611"/>
      <c r="ORV36" s="611"/>
      <c r="ORW36" s="611"/>
      <c r="ORX36" s="611"/>
      <c r="ORY36" s="611"/>
      <c r="ORZ36" s="611"/>
      <c r="OSA36" s="611"/>
      <c r="OSB36" s="611"/>
      <c r="OSC36" s="611"/>
      <c r="OSD36" s="611"/>
      <c r="OSE36" s="611"/>
      <c r="OSF36" s="611"/>
      <c r="OSG36" s="611"/>
      <c r="OSH36" s="611"/>
      <c r="OSI36" s="611"/>
      <c r="OSJ36" s="611"/>
      <c r="OSK36" s="611"/>
      <c r="OSL36" s="611"/>
      <c r="OSM36" s="611"/>
      <c r="OSN36" s="611"/>
      <c r="OSO36" s="611"/>
      <c r="OSP36" s="611"/>
      <c r="OSQ36" s="611"/>
      <c r="OSR36" s="611"/>
      <c r="OSS36" s="611"/>
      <c r="OST36" s="611"/>
      <c r="OSU36" s="611"/>
      <c r="OSV36" s="611"/>
      <c r="OSW36" s="611"/>
      <c r="OSX36" s="611"/>
      <c r="OSY36" s="611"/>
      <c r="OSZ36" s="611"/>
      <c r="OTA36" s="611"/>
      <c r="OTB36" s="611"/>
      <c r="OTC36" s="611"/>
      <c r="OTD36" s="611"/>
      <c r="OTE36" s="611"/>
      <c r="OTF36" s="611"/>
      <c r="OTG36" s="611"/>
      <c r="OTH36" s="611"/>
      <c r="OTI36" s="611"/>
      <c r="OTJ36" s="611"/>
      <c r="OTK36" s="611"/>
      <c r="OTL36" s="611"/>
      <c r="OTM36" s="611"/>
      <c r="OTN36" s="611"/>
      <c r="OTO36" s="611"/>
      <c r="OTP36" s="611"/>
      <c r="OTQ36" s="611"/>
      <c r="OTR36" s="611"/>
      <c r="OTS36" s="611"/>
      <c r="OTT36" s="611"/>
      <c r="OTU36" s="611"/>
      <c r="OTV36" s="611"/>
      <c r="OTW36" s="611"/>
      <c r="OTX36" s="611"/>
      <c r="OTY36" s="611"/>
      <c r="OTZ36" s="611"/>
      <c r="OUA36" s="611"/>
      <c r="OUB36" s="611"/>
      <c r="OUC36" s="611"/>
      <c r="OUD36" s="611"/>
      <c r="OUE36" s="611"/>
      <c r="OUF36" s="611"/>
      <c r="OUG36" s="611"/>
      <c r="OUH36" s="611"/>
      <c r="OUI36" s="611"/>
      <c r="OUJ36" s="611"/>
      <c r="OUK36" s="611"/>
      <c r="OUL36" s="611"/>
      <c r="OUM36" s="611"/>
      <c r="OUN36" s="611"/>
      <c r="OUO36" s="611"/>
      <c r="OUP36" s="611"/>
      <c r="OUQ36" s="611"/>
      <c r="OUR36" s="611"/>
      <c r="OUS36" s="611"/>
      <c r="OUT36" s="611"/>
      <c r="OUU36" s="611"/>
      <c r="OUV36" s="611"/>
      <c r="OUW36" s="611"/>
      <c r="OUX36" s="611"/>
      <c r="OUY36" s="611"/>
      <c r="OUZ36" s="611"/>
      <c r="OVA36" s="611"/>
      <c r="OVB36" s="611"/>
      <c r="OVC36" s="611"/>
      <c r="OVD36" s="611"/>
      <c r="OVE36" s="611"/>
      <c r="OVF36" s="611"/>
      <c r="OVG36" s="611"/>
      <c r="OVH36" s="611"/>
      <c r="OVI36" s="611"/>
      <c r="OVJ36" s="611"/>
      <c r="OVK36" s="611"/>
      <c r="OVL36" s="611"/>
      <c r="OVM36" s="611"/>
      <c r="OVN36" s="611"/>
      <c r="OVO36" s="611"/>
      <c r="OVP36" s="611"/>
      <c r="OVQ36" s="611"/>
      <c r="OVR36" s="611"/>
      <c r="OVS36" s="611"/>
      <c r="OVT36" s="611"/>
      <c r="OVU36" s="611"/>
      <c r="OVV36" s="611"/>
      <c r="OVW36" s="611"/>
      <c r="OVX36" s="611"/>
      <c r="OVY36" s="611"/>
      <c r="OVZ36" s="611"/>
      <c r="OWA36" s="611"/>
      <c r="OWB36" s="611"/>
      <c r="OWC36" s="611"/>
      <c r="OWD36" s="611"/>
      <c r="OWE36" s="611"/>
      <c r="OWF36" s="611"/>
      <c r="OWG36" s="611"/>
      <c r="OWH36" s="611"/>
      <c r="OWI36" s="611"/>
      <c r="OWJ36" s="611"/>
      <c r="OWK36" s="611"/>
      <c r="OWL36" s="611"/>
      <c r="OWM36" s="611"/>
      <c r="OWN36" s="611"/>
      <c r="OWO36" s="611"/>
      <c r="OWP36" s="611"/>
      <c r="OWQ36" s="611"/>
      <c r="OWR36" s="611"/>
      <c r="OWS36" s="611"/>
      <c r="OWT36" s="611"/>
      <c r="OWU36" s="611"/>
      <c r="OWV36" s="611"/>
      <c r="OWW36" s="611"/>
      <c r="OWX36" s="611"/>
      <c r="OWY36" s="611"/>
      <c r="OWZ36" s="611"/>
      <c r="OXA36" s="611"/>
      <c r="OXB36" s="611"/>
      <c r="OXC36" s="611"/>
      <c r="OXD36" s="611"/>
      <c r="OXE36" s="611"/>
      <c r="OXF36" s="611"/>
      <c r="OXG36" s="611"/>
      <c r="OXH36" s="611"/>
      <c r="OXI36" s="611"/>
      <c r="OXJ36" s="611"/>
      <c r="OXK36" s="611"/>
      <c r="OXL36" s="611"/>
      <c r="OXM36" s="611"/>
      <c r="OXN36" s="611"/>
      <c r="OXO36" s="611"/>
      <c r="OXP36" s="611"/>
      <c r="OXQ36" s="611"/>
      <c r="OXR36" s="611"/>
      <c r="OXS36" s="611"/>
      <c r="OXT36" s="611"/>
      <c r="OXU36" s="611"/>
      <c r="OXV36" s="611"/>
      <c r="OXW36" s="611"/>
      <c r="OXX36" s="611"/>
      <c r="OXY36" s="611"/>
      <c r="OXZ36" s="611"/>
      <c r="OYA36" s="611"/>
      <c r="OYB36" s="611"/>
      <c r="OYC36" s="611"/>
      <c r="OYD36" s="611"/>
      <c r="OYE36" s="611"/>
      <c r="OYF36" s="611"/>
      <c r="OYG36" s="611"/>
      <c r="OYH36" s="611"/>
      <c r="OYI36" s="611"/>
      <c r="OYJ36" s="611"/>
      <c r="OYK36" s="611"/>
      <c r="OYL36" s="611"/>
      <c r="OYM36" s="611"/>
      <c r="OYN36" s="611"/>
      <c r="OYO36" s="611"/>
      <c r="OYP36" s="611"/>
      <c r="OYQ36" s="611"/>
      <c r="OYR36" s="611"/>
      <c r="OYS36" s="611"/>
      <c r="OYT36" s="611"/>
      <c r="OYU36" s="611"/>
      <c r="OYV36" s="611"/>
      <c r="OYW36" s="611"/>
      <c r="OYX36" s="611"/>
      <c r="OYY36" s="611"/>
      <c r="OYZ36" s="611"/>
      <c r="OZA36" s="611"/>
      <c r="OZB36" s="611"/>
      <c r="OZC36" s="611"/>
      <c r="OZD36" s="611"/>
      <c r="OZE36" s="611"/>
      <c r="OZF36" s="611"/>
      <c r="OZG36" s="611"/>
      <c r="OZH36" s="611"/>
      <c r="OZI36" s="611"/>
      <c r="OZJ36" s="611"/>
      <c r="OZK36" s="611"/>
      <c r="OZL36" s="611"/>
      <c r="OZM36" s="611"/>
      <c r="OZN36" s="611"/>
      <c r="OZO36" s="611"/>
      <c r="OZP36" s="611"/>
      <c r="OZQ36" s="611"/>
      <c r="OZR36" s="611"/>
      <c r="OZS36" s="611"/>
      <c r="OZT36" s="611"/>
      <c r="OZU36" s="611"/>
      <c r="OZV36" s="611"/>
      <c r="OZW36" s="611"/>
      <c r="OZX36" s="611"/>
      <c r="OZY36" s="611"/>
      <c r="OZZ36" s="611"/>
      <c r="PAA36" s="611"/>
      <c r="PAB36" s="611"/>
      <c r="PAC36" s="611"/>
      <c r="PAD36" s="611"/>
      <c r="PAE36" s="611"/>
      <c r="PAF36" s="611"/>
      <c r="PAG36" s="611"/>
      <c r="PAH36" s="611"/>
      <c r="PAI36" s="611"/>
      <c r="PAJ36" s="611"/>
      <c r="PAK36" s="611"/>
      <c r="PAL36" s="611"/>
      <c r="PAM36" s="611"/>
      <c r="PAN36" s="611"/>
      <c r="PAO36" s="611"/>
      <c r="PAP36" s="611"/>
      <c r="PAQ36" s="611"/>
      <c r="PAR36" s="611"/>
      <c r="PAS36" s="611"/>
      <c r="PAT36" s="611"/>
      <c r="PAU36" s="611"/>
      <c r="PAV36" s="611"/>
      <c r="PAW36" s="611"/>
      <c r="PAX36" s="611"/>
      <c r="PAY36" s="611"/>
      <c r="PAZ36" s="611"/>
      <c r="PBA36" s="611"/>
      <c r="PBB36" s="611"/>
      <c r="PBC36" s="611"/>
      <c r="PBD36" s="611"/>
      <c r="PBE36" s="611"/>
      <c r="PBF36" s="611"/>
      <c r="PBG36" s="611"/>
      <c r="PBH36" s="611"/>
      <c r="PBI36" s="611"/>
      <c r="PBJ36" s="611"/>
      <c r="PBK36" s="611"/>
      <c r="PBL36" s="611"/>
      <c r="PBM36" s="611"/>
      <c r="PBN36" s="611"/>
      <c r="PBO36" s="611"/>
      <c r="PBP36" s="611"/>
      <c r="PBQ36" s="611"/>
      <c r="PBR36" s="611"/>
      <c r="PBS36" s="611"/>
      <c r="PBT36" s="611"/>
      <c r="PBU36" s="611"/>
      <c r="PBV36" s="611"/>
      <c r="PBW36" s="611"/>
      <c r="PBX36" s="611"/>
      <c r="PBY36" s="611"/>
      <c r="PBZ36" s="611"/>
      <c r="PCA36" s="611"/>
      <c r="PCB36" s="611"/>
      <c r="PCC36" s="611"/>
      <c r="PCD36" s="611"/>
      <c r="PCE36" s="611"/>
      <c r="PCF36" s="611"/>
      <c r="PCG36" s="611"/>
      <c r="PCH36" s="611"/>
      <c r="PCI36" s="611"/>
      <c r="PCJ36" s="611"/>
      <c r="PCK36" s="611"/>
      <c r="PCL36" s="611"/>
      <c r="PCM36" s="611"/>
      <c r="PCN36" s="611"/>
      <c r="PCO36" s="611"/>
      <c r="PCP36" s="611"/>
      <c r="PCQ36" s="611"/>
      <c r="PCR36" s="611"/>
      <c r="PCS36" s="611"/>
      <c r="PCT36" s="611"/>
      <c r="PCU36" s="611"/>
      <c r="PCV36" s="611"/>
      <c r="PCW36" s="611"/>
      <c r="PCX36" s="611"/>
      <c r="PCY36" s="611"/>
      <c r="PCZ36" s="611"/>
      <c r="PDA36" s="611"/>
      <c r="PDB36" s="611"/>
      <c r="PDC36" s="611"/>
      <c r="PDD36" s="611"/>
      <c r="PDE36" s="611"/>
      <c r="PDF36" s="611"/>
      <c r="PDG36" s="611"/>
      <c r="PDH36" s="611"/>
      <c r="PDI36" s="611"/>
      <c r="PDJ36" s="611"/>
      <c r="PDK36" s="611"/>
      <c r="PDL36" s="611"/>
      <c r="PDM36" s="611"/>
      <c r="PDN36" s="611"/>
      <c r="PDO36" s="611"/>
      <c r="PDP36" s="611"/>
      <c r="PDQ36" s="611"/>
      <c r="PDR36" s="611"/>
      <c r="PDS36" s="611"/>
      <c r="PDT36" s="611"/>
      <c r="PDU36" s="611"/>
      <c r="PDV36" s="611"/>
      <c r="PDW36" s="611"/>
      <c r="PDX36" s="611"/>
      <c r="PDY36" s="611"/>
      <c r="PDZ36" s="611"/>
      <c r="PEA36" s="611"/>
      <c r="PEB36" s="611"/>
      <c r="PEC36" s="611"/>
      <c r="PED36" s="611"/>
      <c r="PEE36" s="611"/>
      <c r="PEF36" s="611"/>
      <c r="PEG36" s="611"/>
      <c r="PEH36" s="611"/>
      <c r="PEI36" s="611"/>
      <c r="PEJ36" s="611"/>
      <c r="PEK36" s="611"/>
      <c r="PEL36" s="611"/>
      <c r="PEM36" s="611"/>
      <c r="PEN36" s="611"/>
      <c r="PEO36" s="611"/>
      <c r="PEP36" s="611"/>
      <c r="PEQ36" s="611"/>
      <c r="PER36" s="611"/>
      <c r="PES36" s="611"/>
      <c r="PET36" s="611"/>
      <c r="PEU36" s="611"/>
      <c r="PEV36" s="611"/>
      <c r="PEW36" s="611"/>
      <c r="PEX36" s="611"/>
      <c r="PEY36" s="611"/>
      <c r="PEZ36" s="611"/>
      <c r="PFA36" s="611"/>
      <c r="PFB36" s="611"/>
      <c r="PFC36" s="611"/>
      <c r="PFD36" s="611"/>
      <c r="PFE36" s="611"/>
      <c r="PFF36" s="611"/>
      <c r="PFG36" s="611"/>
      <c r="PFH36" s="611"/>
      <c r="PFI36" s="611"/>
      <c r="PFJ36" s="611"/>
      <c r="PFK36" s="611"/>
      <c r="PFL36" s="611"/>
      <c r="PFM36" s="611"/>
      <c r="PFN36" s="611"/>
      <c r="PFO36" s="611"/>
      <c r="PFP36" s="611"/>
      <c r="PFQ36" s="611"/>
      <c r="PFR36" s="611"/>
      <c r="PFS36" s="611"/>
      <c r="PFT36" s="611"/>
      <c r="PFU36" s="611"/>
      <c r="PFV36" s="611"/>
      <c r="PFW36" s="611"/>
      <c r="PFX36" s="611"/>
      <c r="PFY36" s="611"/>
      <c r="PFZ36" s="611"/>
      <c r="PGA36" s="611"/>
      <c r="PGB36" s="611"/>
      <c r="PGC36" s="611"/>
      <c r="PGD36" s="611"/>
      <c r="PGE36" s="611"/>
      <c r="PGF36" s="611"/>
      <c r="PGG36" s="611"/>
      <c r="PGH36" s="611"/>
      <c r="PGI36" s="611"/>
      <c r="PGJ36" s="611"/>
      <c r="PGK36" s="611"/>
      <c r="PGL36" s="611"/>
      <c r="PGM36" s="611"/>
      <c r="PGN36" s="611"/>
      <c r="PGO36" s="611"/>
      <c r="PGP36" s="611"/>
      <c r="PGQ36" s="611"/>
      <c r="PGR36" s="611"/>
      <c r="PGS36" s="611"/>
      <c r="PGT36" s="611"/>
      <c r="PGU36" s="611"/>
      <c r="PGV36" s="611"/>
      <c r="PGW36" s="611"/>
      <c r="PGX36" s="611"/>
      <c r="PGY36" s="611"/>
      <c r="PGZ36" s="611"/>
      <c r="PHA36" s="611"/>
      <c r="PHB36" s="611"/>
      <c r="PHC36" s="611"/>
      <c r="PHD36" s="611"/>
      <c r="PHE36" s="611"/>
      <c r="PHF36" s="611"/>
      <c r="PHG36" s="611"/>
      <c r="PHH36" s="611"/>
      <c r="PHI36" s="611"/>
      <c r="PHJ36" s="611"/>
      <c r="PHK36" s="611"/>
      <c r="PHL36" s="611"/>
      <c r="PHM36" s="611"/>
      <c r="PHN36" s="611"/>
      <c r="PHO36" s="611"/>
      <c r="PHP36" s="611"/>
      <c r="PHQ36" s="611"/>
      <c r="PHR36" s="611"/>
      <c r="PHS36" s="611"/>
      <c r="PHT36" s="611"/>
      <c r="PHU36" s="611"/>
      <c r="PHV36" s="611"/>
      <c r="PHW36" s="611"/>
      <c r="PHX36" s="611"/>
      <c r="PHY36" s="611"/>
      <c r="PHZ36" s="611"/>
      <c r="PIA36" s="611"/>
      <c r="PIB36" s="611"/>
      <c r="PIC36" s="611"/>
      <c r="PID36" s="611"/>
      <c r="PIE36" s="611"/>
      <c r="PIF36" s="611"/>
      <c r="PIG36" s="611"/>
      <c r="PIH36" s="611"/>
      <c r="PII36" s="611"/>
      <c r="PIJ36" s="611"/>
      <c r="PIK36" s="611"/>
      <c r="PIL36" s="611"/>
      <c r="PIM36" s="611"/>
      <c r="PIN36" s="611"/>
      <c r="PIO36" s="611"/>
      <c r="PIP36" s="611"/>
      <c r="PIQ36" s="611"/>
      <c r="PIR36" s="611"/>
      <c r="PIS36" s="611"/>
      <c r="PIT36" s="611"/>
      <c r="PIU36" s="611"/>
      <c r="PIV36" s="611"/>
      <c r="PIW36" s="611"/>
      <c r="PIX36" s="611"/>
      <c r="PIY36" s="611"/>
      <c r="PIZ36" s="611"/>
      <c r="PJA36" s="611"/>
      <c r="PJB36" s="611"/>
      <c r="PJC36" s="611"/>
      <c r="PJD36" s="611"/>
      <c r="PJE36" s="611"/>
      <c r="PJF36" s="611"/>
      <c r="PJG36" s="611"/>
      <c r="PJH36" s="611"/>
      <c r="PJI36" s="611"/>
      <c r="PJJ36" s="611"/>
      <c r="PJK36" s="611"/>
      <c r="PJL36" s="611"/>
      <c r="PJM36" s="611"/>
      <c r="PJN36" s="611"/>
      <c r="PJO36" s="611"/>
      <c r="PJP36" s="611"/>
      <c r="PJQ36" s="611"/>
      <c r="PJR36" s="611"/>
      <c r="PJS36" s="611"/>
      <c r="PJT36" s="611"/>
      <c r="PJU36" s="611"/>
      <c r="PJV36" s="611"/>
      <c r="PJW36" s="611"/>
      <c r="PJX36" s="611"/>
      <c r="PJY36" s="611"/>
      <c r="PJZ36" s="611"/>
      <c r="PKA36" s="611"/>
      <c r="PKB36" s="611"/>
      <c r="PKC36" s="611"/>
      <c r="PKD36" s="611"/>
      <c r="PKE36" s="611"/>
      <c r="PKF36" s="611"/>
      <c r="PKG36" s="611"/>
      <c r="PKH36" s="611"/>
      <c r="PKI36" s="611"/>
      <c r="PKJ36" s="611"/>
      <c r="PKK36" s="611"/>
      <c r="PKL36" s="611"/>
      <c r="PKM36" s="611"/>
      <c r="PKN36" s="611"/>
      <c r="PKO36" s="611"/>
      <c r="PKP36" s="611"/>
      <c r="PKQ36" s="611"/>
      <c r="PKR36" s="611"/>
      <c r="PKS36" s="611"/>
      <c r="PKT36" s="611"/>
      <c r="PKU36" s="611"/>
      <c r="PKV36" s="611"/>
      <c r="PKW36" s="611"/>
      <c r="PKX36" s="611"/>
      <c r="PKY36" s="611"/>
      <c r="PKZ36" s="611"/>
      <c r="PLA36" s="611"/>
      <c r="PLB36" s="611"/>
      <c r="PLC36" s="611"/>
      <c r="PLD36" s="611"/>
      <c r="PLE36" s="611"/>
      <c r="PLF36" s="611"/>
      <c r="PLG36" s="611"/>
      <c r="PLH36" s="611"/>
      <c r="PLI36" s="611"/>
      <c r="PLJ36" s="611"/>
      <c r="PLK36" s="611"/>
      <c r="PLL36" s="611"/>
      <c r="PLM36" s="611"/>
      <c r="PLN36" s="611"/>
      <c r="PLO36" s="611"/>
      <c r="PLP36" s="611"/>
      <c r="PLQ36" s="611"/>
      <c r="PLR36" s="611"/>
      <c r="PLS36" s="611"/>
      <c r="PLT36" s="611"/>
      <c r="PLU36" s="611"/>
      <c r="PLV36" s="611"/>
      <c r="PLW36" s="611"/>
      <c r="PLX36" s="611"/>
      <c r="PLY36" s="611"/>
      <c r="PLZ36" s="611"/>
      <c r="PMA36" s="611"/>
      <c r="PMB36" s="611"/>
      <c r="PMC36" s="611"/>
      <c r="PMD36" s="611"/>
      <c r="PME36" s="611"/>
      <c r="PMF36" s="611"/>
      <c r="PMG36" s="611"/>
      <c r="PMH36" s="611"/>
      <c r="PMI36" s="611"/>
      <c r="PMJ36" s="611"/>
      <c r="PMK36" s="611"/>
      <c r="PML36" s="611"/>
      <c r="PMM36" s="611"/>
      <c r="PMN36" s="611"/>
      <c r="PMO36" s="611"/>
      <c r="PMP36" s="611"/>
      <c r="PMQ36" s="611"/>
      <c r="PMR36" s="611"/>
      <c r="PMS36" s="611"/>
      <c r="PMT36" s="611"/>
      <c r="PMU36" s="611"/>
      <c r="PMV36" s="611"/>
      <c r="PMW36" s="611"/>
      <c r="PMX36" s="611"/>
      <c r="PMY36" s="611"/>
      <c r="PMZ36" s="611"/>
      <c r="PNA36" s="611"/>
      <c r="PNB36" s="611"/>
      <c r="PNC36" s="611"/>
      <c r="PND36" s="611"/>
      <c r="PNE36" s="611"/>
      <c r="PNF36" s="611"/>
      <c r="PNG36" s="611"/>
      <c r="PNH36" s="611"/>
      <c r="PNI36" s="611"/>
      <c r="PNJ36" s="611"/>
      <c r="PNK36" s="611"/>
      <c r="PNL36" s="611"/>
      <c r="PNM36" s="611"/>
      <c r="PNN36" s="611"/>
      <c r="PNO36" s="611"/>
      <c r="PNP36" s="611"/>
      <c r="PNQ36" s="611"/>
      <c r="PNR36" s="611"/>
      <c r="PNS36" s="611"/>
      <c r="PNT36" s="611"/>
      <c r="PNU36" s="611"/>
      <c r="PNV36" s="611"/>
      <c r="PNW36" s="611"/>
      <c r="PNX36" s="611"/>
      <c r="PNY36" s="611"/>
      <c r="PNZ36" s="611"/>
      <c r="POA36" s="611"/>
      <c r="POB36" s="611"/>
      <c r="POC36" s="611"/>
      <c r="POD36" s="611"/>
      <c r="POE36" s="611"/>
      <c r="POF36" s="611"/>
      <c r="POG36" s="611"/>
      <c r="POH36" s="611"/>
      <c r="POI36" s="611"/>
      <c r="POJ36" s="611"/>
      <c r="POK36" s="611"/>
      <c r="POL36" s="611"/>
      <c r="POM36" s="611"/>
      <c r="PON36" s="611"/>
      <c r="POO36" s="611"/>
      <c r="POP36" s="611"/>
      <c r="POQ36" s="611"/>
      <c r="POR36" s="611"/>
      <c r="POS36" s="611"/>
      <c r="POT36" s="611"/>
      <c r="POU36" s="611"/>
      <c r="POV36" s="611"/>
      <c r="POW36" s="611"/>
      <c r="POX36" s="611"/>
      <c r="POY36" s="611"/>
      <c r="POZ36" s="611"/>
      <c r="PPA36" s="611"/>
      <c r="PPB36" s="611"/>
      <c r="PPC36" s="611"/>
      <c r="PPD36" s="611"/>
      <c r="PPE36" s="611"/>
      <c r="PPF36" s="611"/>
      <c r="PPG36" s="611"/>
      <c r="PPH36" s="611"/>
      <c r="PPI36" s="611"/>
      <c r="PPJ36" s="611"/>
      <c r="PPK36" s="611"/>
      <c r="PPL36" s="611"/>
      <c r="PPM36" s="611"/>
      <c r="PPN36" s="611"/>
      <c r="PPO36" s="611"/>
      <c r="PPP36" s="611"/>
      <c r="PPQ36" s="611"/>
      <c r="PPR36" s="611"/>
      <c r="PPS36" s="611"/>
      <c r="PPT36" s="611"/>
      <c r="PPU36" s="611"/>
      <c r="PPV36" s="611"/>
      <c r="PPW36" s="611"/>
      <c r="PPX36" s="611"/>
      <c r="PPY36" s="611"/>
      <c r="PPZ36" s="611"/>
      <c r="PQA36" s="611"/>
      <c r="PQB36" s="611"/>
      <c r="PQC36" s="611"/>
      <c r="PQD36" s="611"/>
      <c r="PQE36" s="611"/>
      <c r="PQF36" s="611"/>
      <c r="PQG36" s="611"/>
      <c r="PQH36" s="611"/>
      <c r="PQI36" s="611"/>
      <c r="PQJ36" s="611"/>
      <c r="PQK36" s="611"/>
      <c r="PQL36" s="611"/>
      <c r="PQM36" s="611"/>
      <c r="PQN36" s="611"/>
      <c r="PQO36" s="611"/>
      <c r="PQP36" s="611"/>
      <c r="PQQ36" s="611"/>
      <c r="PQR36" s="611"/>
      <c r="PQS36" s="611"/>
      <c r="PQT36" s="611"/>
      <c r="PQU36" s="611"/>
      <c r="PQV36" s="611"/>
      <c r="PQW36" s="611"/>
      <c r="PQX36" s="611"/>
      <c r="PQY36" s="611"/>
      <c r="PQZ36" s="611"/>
      <c r="PRA36" s="611"/>
      <c r="PRB36" s="611"/>
      <c r="PRC36" s="611"/>
      <c r="PRD36" s="611"/>
      <c r="PRE36" s="611"/>
      <c r="PRF36" s="611"/>
      <c r="PRG36" s="611"/>
      <c r="PRH36" s="611"/>
      <c r="PRI36" s="611"/>
      <c r="PRJ36" s="611"/>
      <c r="PRK36" s="611"/>
      <c r="PRL36" s="611"/>
      <c r="PRM36" s="611"/>
      <c r="PRN36" s="611"/>
      <c r="PRO36" s="611"/>
      <c r="PRP36" s="611"/>
      <c r="PRQ36" s="611"/>
      <c r="PRR36" s="611"/>
      <c r="PRS36" s="611"/>
      <c r="PRT36" s="611"/>
      <c r="PRU36" s="611"/>
      <c r="PRV36" s="611"/>
      <c r="PRW36" s="611"/>
      <c r="PRX36" s="611"/>
      <c r="PRY36" s="611"/>
      <c r="PRZ36" s="611"/>
      <c r="PSA36" s="611"/>
      <c r="PSB36" s="611"/>
      <c r="PSC36" s="611"/>
      <c r="PSD36" s="611"/>
      <c r="PSE36" s="611"/>
      <c r="PSF36" s="611"/>
      <c r="PSG36" s="611"/>
      <c r="PSH36" s="611"/>
      <c r="PSI36" s="611"/>
      <c r="PSJ36" s="611"/>
      <c r="PSK36" s="611"/>
      <c r="PSL36" s="611"/>
      <c r="PSM36" s="611"/>
      <c r="PSN36" s="611"/>
      <c r="PSO36" s="611"/>
      <c r="PSP36" s="611"/>
      <c r="PSQ36" s="611"/>
      <c r="PSR36" s="611"/>
      <c r="PSS36" s="611"/>
      <c r="PST36" s="611"/>
      <c r="PSU36" s="611"/>
      <c r="PSV36" s="611"/>
      <c r="PSW36" s="611"/>
      <c r="PSX36" s="611"/>
      <c r="PSY36" s="611"/>
      <c r="PSZ36" s="611"/>
      <c r="PTA36" s="611"/>
      <c r="PTB36" s="611"/>
      <c r="PTC36" s="611"/>
      <c r="PTD36" s="611"/>
      <c r="PTE36" s="611"/>
      <c r="PTF36" s="611"/>
      <c r="PTG36" s="611"/>
      <c r="PTH36" s="611"/>
      <c r="PTI36" s="611"/>
      <c r="PTJ36" s="611"/>
      <c r="PTK36" s="611"/>
      <c r="PTL36" s="611"/>
      <c r="PTM36" s="611"/>
      <c r="PTN36" s="611"/>
      <c r="PTO36" s="611"/>
      <c r="PTP36" s="611"/>
      <c r="PTQ36" s="611"/>
      <c r="PTR36" s="611"/>
      <c r="PTS36" s="611"/>
      <c r="PTT36" s="611"/>
      <c r="PTU36" s="611"/>
      <c r="PTV36" s="611"/>
      <c r="PTW36" s="611"/>
      <c r="PTX36" s="611"/>
      <c r="PTY36" s="611"/>
      <c r="PTZ36" s="611"/>
      <c r="PUA36" s="611"/>
      <c r="PUB36" s="611"/>
      <c r="PUC36" s="611"/>
      <c r="PUD36" s="611"/>
      <c r="PUE36" s="611"/>
      <c r="PUF36" s="611"/>
      <c r="PUG36" s="611"/>
      <c r="PUH36" s="611"/>
      <c r="PUI36" s="611"/>
      <c r="PUJ36" s="611"/>
      <c r="PUK36" s="611"/>
      <c r="PUL36" s="611"/>
      <c r="PUM36" s="611"/>
      <c r="PUN36" s="611"/>
      <c r="PUO36" s="611"/>
      <c r="PUP36" s="611"/>
      <c r="PUQ36" s="611"/>
      <c r="PUR36" s="611"/>
      <c r="PUS36" s="611"/>
      <c r="PUT36" s="611"/>
      <c r="PUU36" s="611"/>
      <c r="PUV36" s="611"/>
      <c r="PUW36" s="611"/>
      <c r="PUX36" s="611"/>
      <c r="PUY36" s="611"/>
      <c r="PUZ36" s="611"/>
      <c r="PVA36" s="611"/>
      <c r="PVB36" s="611"/>
      <c r="PVC36" s="611"/>
      <c r="PVD36" s="611"/>
      <c r="PVE36" s="611"/>
      <c r="PVF36" s="611"/>
      <c r="PVG36" s="611"/>
      <c r="PVH36" s="611"/>
      <c r="PVI36" s="611"/>
      <c r="PVJ36" s="611"/>
      <c r="PVK36" s="611"/>
      <c r="PVL36" s="611"/>
      <c r="PVM36" s="611"/>
      <c r="PVN36" s="611"/>
      <c r="PVO36" s="611"/>
      <c r="PVP36" s="611"/>
      <c r="PVQ36" s="611"/>
      <c r="PVR36" s="611"/>
      <c r="PVS36" s="611"/>
      <c r="PVT36" s="611"/>
      <c r="PVU36" s="611"/>
      <c r="PVV36" s="611"/>
      <c r="PVW36" s="611"/>
      <c r="PVX36" s="611"/>
      <c r="PVY36" s="611"/>
      <c r="PVZ36" s="611"/>
      <c r="PWA36" s="611"/>
      <c r="PWB36" s="611"/>
      <c r="PWC36" s="611"/>
      <c r="PWD36" s="611"/>
      <c r="PWE36" s="611"/>
      <c r="PWF36" s="611"/>
      <c r="PWG36" s="611"/>
      <c r="PWH36" s="611"/>
      <c r="PWI36" s="611"/>
      <c r="PWJ36" s="611"/>
      <c r="PWK36" s="611"/>
      <c r="PWL36" s="611"/>
      <c r="PWM36" s="611"/>
      <c r="PWN36" s="611"/>
      <c r="PWO36" s="611"/>
      <c r="PWP36" s="611"/>
      <c r="PWQ36" s="611"/>
      <c r="PWR36" s="611"/>
      <c r="PWS36" s="611"/>
      <c r="PWT36" s="611"/>
      <c r="PWU36" s="611"/>
      <c r="PWV36" s="611"/>
      <c r="PWW36" s="611"/>
      <c r="PWX36" s="611"/>
      <c r="PWY36" s="611"/>
      <c r="PWZ36" s="611"/>
      <c r="PXA36" s="611"/>
      <c r="PXB36" s="611"/>
      <c r="PXC36" s="611"/>
      <c r="PXD36" s="611"/>
      <c r="PXE36" s="611"/>
      <c r="PXF36" s="611"/>
      <c r="PXG36" s="611"/>
      <c r="PXH36" s="611"/>
      <c r="PXI36" s="611"/>
      <c r="PXJ36" s="611"/>
      <c r="PXK36" s="611"/>
      <c r="PXL36" s="611"/>
      <c r="PXM36" s="611"/>
      <c r="PXN36" s="611"/>
      <c r="PXO36" s="611"/>
      <c r="PXP36" s="611"/>
      <c r="PXQ36" s="611"/>
      <c r="PXR36" s="611"/>
      <c r="PXS36" s="611"/>
      <c r="PXT36" s="611"/>
      <c r="PXU36" s="611"/>
      <c r="PXV36" s="611"/>
      <c r="PXW36" s="611"/>
      <c r="PXX36" s="611"/>
      <c r="PXY36" s="611"/>
      <c r="PXZ36" s="611"/>
      <c r="PYA36" s="611"/>
      <c r="PYB36" s="611"/>
      <c r="PYC36" s="611"/>
      <c r="PYD36" s="611"/>
      <c r="PYE36" s="611"/>
      <c r="PYF36" s="611"/>
      <c r="PYG36" s="611"/>
      <c r="PYH36" s="611"/>
      <c r="PYI36" s="611"/>
      <c r="PYJ36" s="611"/>
      <c r="PYK36" s="611"/>
      <c r="PYL36" s="611"/>
      <c r="PYM36" s="611"/>
      <c r="PYN36" s="611"/>
      <c r="PYO36" s="611"/>
      <c r="PYP36" s="611"/>
      <c r="PYQ36" s="611"/>
      <c r="PYR36" s="611"/>
      <c r="PYS36" s="611"/>
      <c r="PYT36" s="611"/>
      <c r="PYU36" s="611"/>
      <c r="PYV36" s="611"/>
      <c r="PYW36" s="611"/>
      <c r="PYX36" s="611"/>
      <c r="PYY36" s="611"/>
      <c r="PYZ36" s="611"/>
      <c r="PZA36" s="611"/>
      <c r="PZB36" s="611"/>
      <c r="PZC36" s="611"/>
      <c r="PZD36" s="611"/>
      <c r="PZE36" s="611"/>
      <c r="PZF36" s="611"/>
      <c r="PZG36" s="611"/>
      <c r="PZH36" s="611"/>
      <c r="PZI36" s="611"/>
      <c r="PZJ36" s="611"/>
      <c r="PZK36" s="611"/>
      <c r="PZL36" s="611"/>
      <c r="PZM36" s="611"/>
      <c r="PZN36" s="611"/>
      <c r="PZO36" s="611"/>
      <c r="PZP36" s="611"/>
      <c r="PZQ36" s="611"/>
      <c r="PZR36" s="611"/>
      <c r="PZS36" s="611"/>
      <c r="PZT36" s="611"/>
      <c r="PZU36" s="611"/>
      <c r="PZV36" s="611"/>
      <c r="PZW36" s="611"/>
      <c r="PZX36" s="611"/>
      <c r="PZY36" s="611"/>
      <c r="PZZ36" s="611"/>
      <c r="QAA36" s="611"/>
      <c r="QAB36" s="611"/>
      <c r="QAC36" s="611"/>
      <c r="QAD36" s="611"/>
      <c r="QAE36" s="611"/>
      <c r="QAF36" s="611"/>
      <c r="QAG36" s="611"/>
      <c r="QAH36" s="611"/>
      <c r="QAI36" s="611"/>
      <c r="QAJ36" s="611"/>
      <c r="QAK36" s="611"/>
      <c r="QAL36" s="611"/>
      <c r="QAM36" s="611"/>
      <c r="QAN36" s="611"/>
      <c r="QAO36" s="611"/>
      <c r="QAP36" s="611"/>
      <c r="QAQ36" s="611"/>
      <c r="QAR36" s="611"/>
      <c r="QAS36" s="611"/>
      <c r="QAT36" s="611"/>
      <c r="QAU36" s="611"/>
      <c r="QAV36" s="611"/>
      <c r="QAW36" s="611"/>
      <c r="QAX36" s="611"/>
      <c r="QAY36" s="611"/>
      <c r="QAZ36" s="611"/>
      <c r="QBA36" s="611"/>
      <c r="QBB36" s="611"/>
      <c r="QBC36" s="611"/>
      <c r="QBD36" s="611"/>
      <c r="QBE36" s="611"/>
      <c r="QBF36" s="611"/>
      <c r="QBG36" s="611"/>
      <c r="QBH36" s="611"/>
      <c r="QBI36" s="611"/>
      <c r="QBJ36" s="611"/>
      <c r="QBK36" s="611"/>
      <c r="QBL36" s="611"/>
      <c r="QBM36" s="611"/>
      <c r="QBN36" s="611"/>
      <c r="QBO36" s="611"/>
      <c r="QBP36" s="611"/>
      <c r="QBQ36" s="611"/>
      <c r="QBR36" s="611"/>
      <c r="QBS36" s="611"/>
      <c r="QBT36" s="611"/>
      <c r="QBU36" s="611"/>
      <c r="QBV36" s="611"/>
      <c r="QBW36" s="611"/>
      <c r="QBX36" s="611"/>
      <c r="QBY36" s="611"/>
      <c r="QBZ36" s="611"/>
      <c r="QCA36" s="611"/>
      <c r="QCB36" s="611"/>
      <c r="QCC36" s="611"/>
      <c r="QCD36" s="611"/>
      <c r="QCE36" s="611"/>
      <c r="QCF36" s="611"/>
      <c r="QCG36" s="611"/>
      <c r="QCH36" s="611"/>
      <c r="QCI36" s="611"/>
      <c r="QCJ36" s="611"/>
      <c r="QCK36" s="611"/>
      <c r="QCL36" s="611"/>
      <c r="QCM36" s="611"/>
      <c r="QCN36" s="611"/>
      <c r="QCO36" s="611"/>
      <c r="QCP36" s="611"/>
      <c r="QCQ36" s="611"/>
      <c r="QCR36" s="611"/>
      <c r="QCS36" s="611"/>
      <c r="QCT36" s="611"/>
      <c r="QCU36" s="611"/>
      <c r="QCV36" s="611"/>
      <c r="QCW36" s="611"/>
      <c r="QCX36" s="611"/>
      <c r="QCY36" s="611"/>
      <c r="QCZ36" s="611"/>
      <c r="QDA36" s="611"/>
      <c r="QDB36" s="611"/>
      <c r="QDC36" s="611"/>
      <c r="QDD36" s="611"/>
      <c r="QDE36" s="611"/>
      <c r="QDF36" s="611"/>
      <c r="QDG36" s="611"/>
      <c r="QDH36" s="611"/>
      <c r="QDI36" s="611"/>
      <c r="QDJ36" s="611"/>
      <c r="QDK36" s="611"/>
      <c r="QDL36" s="611"/>
      <c r="QDM36" s="611"/>
      <c r="QDN36" s="611"/>
      <c r="QDO36" s="611"/>
      <c r="QDP36" s="611"/>
      <c r="QDQ36" s="611"/>
      <c r="QDR36" s="611"/>
      <c r="QDS36" s="611"/>
      <c r="QDT36" s="611"/>
      <c r="QDU36" s="611"/>
      <c r="QDV36" s="611"/>
      <c r="QDW36" s="611"/>
      <c r="QDX36" s="611"/>
      <c r="QDY36" s="611"/>
      <c r="QDZ36" s="611"/>
      <c r="QEA36" s="611"/>
      <c r="QEB36" s="611"/>
      <c r="QEC36" s="611"/>
      <c r="QED36" s="611"/>
      <c r="QEE36" s="611"/>
      <c r="QEF36" s="611"/>
      <c r="QEG36" s="611"/>
      <c r="QEH36" s="611"/>
      <c r="QEI36" s="611"/>
      <c r="QEJ36" s="611"/>
      <c r="QEK36" s="611"/>
      <c r="QEL36" s="611"/>
      <c r="QEM36" s="611"/>
      <c r="QEN36" s="611"/>
      <c r="QEO36" s="611"/>
      <c r="QEP36" s="611"/>
      <c r="QEQ36" s="611"/>
      <c r="QER36" s="611"/>
      <c r="QES36" s="611"/>
      <c r="QET36" s="611"/>
      <c r="QEU36" s="611"/>
      <c r="QEV36" s="611"/>
      <c r="QEW36" s="611"/>
      <c r="QEX36" s="611"/>
      <c r="QEY36" s="611"/>
      <c r="QEZ36" s="611"/>
      <c r="QFA36" s="611"/>
      <c r="QFB36" s="611"/>
      <c r="QFC36" s="611"/>
      <c r="QFD36" s="611"/>
      <c r="QFE36" s="611"/>
      <c r="QFF36" s="611"/>
      <c r="QFG36" s="611"/>
      <c r="QFH36" s="611"/>
      <c r="QFI36" s="611"/>
      <c r="QFJ36" s="611"/>
      <c r="QFK36" s="611"/>
      <c r="QFL36" s="611"/>
      <c r="QFM36" s="611"/>
      <c r="QFN36" s="611"/>
      <c r="QFO36" s="611"/>
      <c r="QFP36" s="611"/>
      <c r="QFQ36" s="611"/>
      <c r="QFR36" s="611"/>
      <c r="QFS36" s="611"/>
      <c r="QFT36" s="611"/>
      <c r="QFU36" s="611"/>
      <c r="QFV36" s="611"/>
      <c r="QFW36" s="611"/>
      <c r="QFX36" s="611"/>
      <c r="QFY36" s="611"/>
      <c r="QFZ36" s="611"/>
      <c r="QGA36" s="611"/>
      <c r="QGB36" s="611"/>
      <c r="QGC36" s="611"/>
      <c r="QGD36" s="611"/>
      <c r="QGE36" s="611"/>
      <c r="QGF36" s="611"/>
      <c r="QGG36" s="611"/>
      <c r="QGH36" s="611"/>
      <c r="QGI36" s="611"/>
      <c r="QGJ36" s="611"/>
      <c r="QGK36" s="611"/>
      <c r="QGL36" s="611"/>
      <c r="QGM36" s="611"/>
      <c r="QGN36" s="611"/>
      <c r="QGO36" s="611"/>
      <c r="QGP36" s="611"/>
      <c r="QGQ36" s="611"/>
      <c r="QGR36" s="611"/>
      <c r="QGS36" s="611"/>
      <c r="QGT36" s="611"/>
      <c r="QGU36" s="611"/>
      <c r="QGV36" s="611"/>
      <c r="QGW36" s="611"/>
      <c r="QGX36" s="611"/>
      <c r="QGY36" s="611"/>
      <c r="QGZ36" s="611"/>
      <c r="QHA36" s="611"/>
      <c r="QHB36" s="611"/>
      <c r="QHC36" s="611"/>
      <c r="QHD36" s="611"/>
      <c r="QHE36" s="611"/>
      <c r="QHF36" s="611"/>
      <c r="QHG36" s="611"/>
      <c r="QHH36" s="611"/>
      <c r="QHI36" s="611"/>
      <c r="QHJ36" s="611"/>
      <c r="QHK36" s="611"/>
      <c r="QHL36" s="611"/>
      <c r="QHM36" s="611"/>
      <c r="QHN36" s="611"/>
      <c r="QHO36" s="611"/>
      <c r="QHP36" s="611"/>
      <c r="QHQ36" s="611"/>
      <c r="QHR36" s="611"/>
      <c r="QHS36" s="611"/>
      <c r="QHT36" s="611"/>
      <c r="QHU36" s="611"/>
      <c r="QHV36" s="611"/>
      <c r="QHW36" s="611"/>
      <c r="QHX36" s="611"/>
      <c r="QHY36" s="611"/>
      <c r="QHZ36" s="611"/>
      <c r="QIA36" s="611"/>
      <c r="QIB36" s="611"/>
      <c r="QIC36" s="611"/>
      <c r="QID36" s="611"/>
      <c r="QIE36" s="611"/>
      <c r="QIF36" s="611"/>
      <c r="QIG36" s="611"/>
      <c r="QIH36" s="611"/>
      <c r="QII36" s="611"/>
      <c r="QIJ36" s="611"/>
      <c r="QIK36" s="611"/>
      <c r="QIL36" s="611"/>
      <c r="QIM36" s="611"/>
      <c r="QIN36" s="611"/>
      <c r="QIO36" s="611"/>
      <c r="QIP36" s="611"/>
      <c r="QIQ36" s="611"/>
      <c r="QIR36" s="611"/>
      <c r="QIS36" s="611"/>
      <c r="QIT36" s="611"/>
      <c r="QIU36" s="611"/>
      <c r="QIV36" s="611"/>
      <c r="QIW36" s="611"/>
      <c r="QIX36" s="611"/>
      <c r="QIY36" s="611"/>
      <c r="QIZ36" s="611"/>
      <c r="QJA36" s="611"/>
      <c r="QJB36" s="611"/>
      <c r="QJC36" s="611"/>
      <c r="QJD36" s="611"/>
      <c r="QJE36" s="611"/>
      <c r="QJF36" s="611"/>
      <c r="QJG36" s="611"/>
      <c r="QJH36" s="611"/>
      <c r="QJI36" s="611"/>
      <c r="QJJ36" s="611"/>
      <c r="QJK36" s="611"/>
      <c r="QJL36" s="611"/>
      <c r="QJM36" s="611"/>
      <c r="QJN36" s="611"/>
      <c r="QJO36" s="611"/>
      <c r="QJP36" s="611"/>
      <c r="QJQ36" s="611"/>
      <c r="QJR36" s="611"/>
      <c r="QJS36" s="611"/>
      <c r="QJT36" s="611"/>
      <c r="QJU36" s="611"/>
      <c r="QJV36" s="611"/>
      <c r="QJW36" s="611"/>
      <c r="QJX36" s="611"/>
      <c r="QJY36" s="611"/>
      <c r="QJZ36" s="611"/>
      <c r="QKA36" s="611"/>
      <c r="QKB36" s="611"/>
      <c r="QKC36" s="611"/>
      <c r="QKD36" s="611"/>
      <c r="QKE36" s="611"/>
      <c r="QKF36" s="611"/>
      <c r="QKG36" s="611"/>
      <c r="QKH36" s="611"/>
      <c r="QKI36" s="611"/>
      <c r="QKJ36" s="611"/>
      <c r="QKK36" s="611"/>
      <c r="QKL36" s="611"/>
      <c r="QKM36" s="611"/>
      <c r="QKN36" s="611"/>
      <c r="QKO36" s="611"/>
      <c r="QKP36" s="611"/>
      <c r="QKQ36" s="611"/>
      <c r="QKR36" s="611"/>
      <c r="QKS36" s="611"/>
      <c r="QKT36" s="611"/>
      <c r="QKU36" s="611"/>
      <c r="QKV36" s="611"/>
      <c r="QKW36" s="611"/>
      <c r="QKX36" s="611"/>
      <c r="QKY36" s="611"/>
      <c r="QKZ36" s="611"/>
      <c r="QLA36" s="611"/>
      <c r="QLB36" s="611"/>
      <c r="QLC36" s="611"/>
      <c r="QLD36" s="611"/>
      <c r="QLE36" s="611"/>
      <c r="QLF36" s="611"/>
      <c r="QLG36" s="611"/>
      <c r="QLH36" s="611"/>
      <c r="QLI36" s="611"/>
      <c r="QLJ36" s="611"/>
      <c r="QLK36" s="611"/>
      <c r="QLL36" s="611"/>
      <c r="QLM36" s="611"/>
      <c r="QLN36" s="611"/>
      <c r="QLO36" s="611"/>
      <c r="QLP36" s="611"/>
      <c r="QLQ36" s="611"/>
      <c r="QLR36" s="611"/>
      <c r="QLS36" s="611"/>
      <c r="QLT36" s="611"/>
      <c r="QLU36" s="611"/>
      <c r="QLV36" s="611"/>
      <c r="QLW36" s="611"/>
      <c r="QLX36" s="611"/>
      <c r="QLY36" s="611"/>
      <c r="QLZ36" s="611"/>
      <c r="QMA36" s="611"/>
      <c r="QMB36" s="611"/>
      <c r="QMC36" s="611"/>
      <c r="QMD36" s="611"/>
      <c r="QME36" s="611"/>
      <c r="QMF36" s="611"/>
      <c r="QMG36" s="611"/>
      <c r="QMH36" s="611"/>
      <c r="QMI36" s="611"/>
      <c r="QMJ36" s="611"/>
      <c r="QMK36" s="611"/>
      <c r="QML36" s="611"/>
      <c r="QMM36" s="611"/>
      <c r="QMN36" s="611"/>
      <c r="QMO36" s="611"/>
      <c r="QMP36" s="611"/>
      <c r="QMQ36" s="611"/>
      <c r="QMR36" s="611"/>
      <c r="QMS36" s="611"/>
      <c r="QMT36" s="611"/>
      <c r="QMU36" s="611"/>
      <c r="QMV36" s="611"/>
      <c r="QMW36" s="611"/>
      <c r="QMX36" s="611"/>
      <c r="QMY36" s="611"/>
      <c r="QMZ36" s="611"/>
      <c r="QNA36" s="611"/>
      <c r="QNB36" s="611"/>
      <c r="QNC36" s="611"/>
      <c r="QND36" s="611"/>
      <c r="QNE36" s="611"/>
      <c r="QNF36" s="611"/>
      <c r="QNG36" s="611"/>
      <c r="QNH36" s="611"/>
      <c r="QNI36" s="611"/>
      <c r="QNJ36" s="611"/>
      <c r="QNK36" s="611"/>
      <c r="QNL36" s="611"/>
      <c r="QNM36" s="611"/>
      <c r="QNN36" s="611"/>
      <c r="QNO36" s="611"/>
      <c r="QNP36" s="611"/>
      <c r="QNQ36" s="611"/>
      <c r="QNR36" s="611"/>
      <c r="QNS36" s="611"/>
      <c r="QNT36" s="611"/>
      <c r="QNU36" s="611"/>
      <c r="QNV36" s="611"/>
      <c r="QNW36" s="611"/>
      <c r="QNX36" s="611"/>
      <c r="QNY36" s="611"/>
      <c r="QNZ36" s="611"/>
      <c r="QOA36" s="611"/>
      <c r="QOB36" s="611"/>
      <c r="QOC36" s="611"/>
      <c r="QOD36" s="611"/>
      <c r="QOE36" s="611"/>
      <c r="QOF36" s="611"/>
      <c r="QOG36" s="611"/>
      <c r="QOH36" s="611"/>
      <c r="QOI36" s="611"/>
      <c r="QOJ36" s="611"/>
      <c r="QOK36" s="611"/>
      <c r="QOL36" s="611"/>
      <c r="QOM36" s="611"/>
      <c r="QON36" s="611"/>
      <c r="QOO36" s="611"/>
      <c r="QOP36" s="611"/>
      <c r="QOQ36" s="611"/>
      <c r="QOR36" s="611"/>
      <c r="QOS36" s="611"/>
      <c r="QOT36" s="611"/>
      <c r="QOU36" s="611"/>
      <c r="QOV36" s="611"/>
      <c r="QOW36" s="611"/>
      <c r="QOX36" s="611"/>
      <c r="QOY36" s="611"/>
      <c r="QOZ36" s="611"/>
      <c r="QPA36" s="611"/>
      <c r="QPB36" s="611"/>
      <c r="QPC36" s="611"/>
      <c r="QPD36" s="611"/>
      <c r="QPE36" s="611"/>
      <c r="QPF36" s="611"/>
      <c r="QPG36" s="611"/>
      <c r="QPH36" s="611"/>
      <c r="QPI36" s="611"/>
      <c r="QPJ36" s="611"/>
      <c r="QPK36" s="611"/>
      <c r="QPL36" s="611"/>
      <c r="QPM36" s="611"/>
      <c r="QPN36" s="611"/>
      <c r="QPO36" s="611"/>
      <c r="QPP36" s="611"/>
      <c r="QPQ36" s="611"/>
      <c r="QPR36" s="611"/>
      <c r="QPS36" s="611"/>
      <c r="QPT36" s="611"/>
      <c r="QPU36" s="611"/>
      <c r="QPV36" s="611"/>
      <c r="QPW36" s="611"/>
      <c r="QPX36" s="611"/>
      <c r="QPY36" s="611"/>
      <c r="QPZ36" s="611"/>
      <c r="QQA36" s="611"/>
      <c r="QQB36" s="611"/>
      <c r="QQC36" s="611"/>
      <c r="QQD36" s="611"/>
      <c r="QQE36" s="611"/>
      <c r="QQF36" s="611"/>
      <c r="QQG36" s="611"/>
      <c r="QQH36" s="611"/>
      <c r="QQI36" s="611"/>
      <c r="QQJ36" s="611"/>
      <c r="QQK36" s="611"/>
      <c r="QQL36" s="611"/>
      <c r="QQM36" s="611"/>
      <c r="QQN36" s="611"/>
      <c r="QQO36" s="611"/>
      <c r="QQP36" s="611"/>
      <c r="QQQ36" s="611"/>
      <c r="QQR36" s="611"/>
      <c r="QQS36" s="611"/>
      <c r="QQT36" s="611"/>
      <c r="QQU36" s="611"/>
      <c r="QQV36" s="611"/>
      <c r="QQW36" s="611"/>
      <c r="QQX36" s="611"/>
      <c r="QQY36" s="611"/>
      <c r="QQZ36" s="611"/>
      <c r="QRA36" s="611"/>
      <c r="QRB36" s="611"/>
      <c r="QRC36" s="611"/>
      <c r="QRD36" s="611"/>
      <c r="QRE36" s="611"/>
      <c r="QRF36" s="611"/>
      <c r="QRG36" s="611"/>
      <c r="QRH36" s="611"/>
      <c r="QRI36" s="611"/>
      <c r="QRJ36" s="611"/>
      <c r="QRK36" s="611"/>
      <c r="QRL36" s="611"/>
      <c r="QRM36" s="611"/>
      <c r="QRN36" s="611"/>
      <c r="QRO36" s="611"/>
      <c r="QRP36" s="611"/>
      <c r="QRQ36" s="611"/>
      <c r="QRR36" s="611"/>
      <c r="QRS36" s="611"/>
      <c r="QRT36" s="611"/>
      <c r="QRU36" s="611"/>
      <c r="QRV36" s="611"/>
      <c r="QRW36" s="611"/>
      <c r="QRX36" s="611"/>
      <c r="QRY36" s="611"/>
      <c r="QRZ36" s="611"/>
      <c r="QSA36" s="611"/>
      <c r="QSB36" s="611"/>
      <c r="QSC36" s="611"/>
      <c r="QSD36" s="611"/>
      <c r="QSE36" s="611"/>
      <c r="QSF36" s="611"/>
      <c r="QSG36" s="611"/>
      <c r="QSH36" s="611"/>
      <c r="QSI36" s="611"/>
      <c r="QSJ36" s="611"/>
      <c r="QSK36" s="611"/>
      <c r="QSL36" s="611"/>
      <c r="QSM36" s="611"/>
      <c r="QSN36" s="611"/>
      <c r="QSO36" s="611"/>
      <c r="QSP36" s="611"/>
      <c r="QSQ36" s="611"/>
      <c r="QSR36" s="611"/>
      <c r="QSS36" s="611"/>
      <c r="QST36" s="611"/>
      <c r="QSU36" s="611"/>
      <c r="QSV36" s="611"/>
      <c r="QSW36" s="611"/>
      <c r="QSX36" s="611"/>
      <c r="QSY36" s="611"/>
      <c r="QSZ36" s="611"/>
      <c r="QTA36" s="611"/>
      <c r="QTB36" s="611"/>
      <c r="QTC36" s="611"/>
      <c r="QTD36" s="611"/>
      <c r="QTE36" s="611"/>
      <c r="QTF36" s="611"/>
      <c r="QTG36" s="611"/>
      <c r="QTH36" s="611"/>
      <c r="QTI36" s="611"/>
      <c r="QTJ36" s="611"/>
      <c r="QTK36" s="611"/>
      <c r="QTL36" s="611"/>
      <c r="QTM36" s="611"/>
      <c r="QTN36" s="611"/>
      <c r="QTO36" s="611"/>
      <c r="QTP36" s="611"/>
      <c r="QTQ36" s="611"/>
      <c r="QTR36" s="611"/>
      <c r="QTS36" s="611"/>
      <c r="QTT36" s="611"/>
      <c r="QTU36" s="611"/>
      <c r="QTV36" s="611"/>
      <c r="QTW36" s="611"/>
      <c r="QTX36" s="611"/>
      <c r="QTY36" s="611"/>
      <c r="QTZ36" s="611"/>
      <c r="QUA36" s="611"/>
      <c r="QUB36" s="611"/>
      <c r="QUC36" s="611"/>
      <c r="QUD36" s="611"/>
      <c r="QUE36" s="611"/>
      <c r="QUF36" s="611"/>
      <c r="QUG36" s="611"/>
      <c r="QUH36" s="611"/>
      <c r="QUI36" s="611"/>
      <c r="QUJ36" s="611"/>
      <c r="QUK36" s="611"/>
      <c r="QUL36" s="611"/>
      <c r="QUM36" s="611"/>
      <c r="QUN36" s="611"/>
      <c r="QUO36" s="611"/>
      <c r="QUP36" s="611"/>
      <c r="QUQ36" s="611"/>
      <c r="QUR36" s="611"/>
      <c r="QUS36" s="611"/>
      <c r="QUT36" s="611"/>
      <c r="QUU36" s="611"/>
      <c r="QUV36" s="611"/>
      <c r="QUW36" s="611"/>
      <c r="QUX36" s="611"/>
      <c r="QUY36" s="611"/>
      <c r="QUZ36" s="611"/>
      <c r="QVA36" s="611"/>
      <c r="QVB36" s="611"/>
      <c r="QVC36" s="611"/>
      <c r="QVD36" s="611"/>
      <c r="QVE36" s="611"/>
      <c r="QVF36" s="611"/>
      <c r="QVG36" s="611"/>
      <c r="QVH36" s="611"/>
      <c r="QVI36" s="611"/>
      <c r="QVJ36" s="611"/>
      <c r="QVK36" s="611"/>
      <c r="QVL36" s="611"/>
      <c r="QVM36" s="611"/>
      <c r="QVN36" s="611"/>
      <c r="QVO36" s="611"/>
      <c r="QVP36" s="611"/>
      <c r="QVQ36" s="611"/>
      <c r="QVR36" s="611"/>
      <c r="QVS36" s="611"/>
      <c r="QVT36" s="611"/>
      <c r="QVU36" s="611"/>
      <c r="QVV36" s="611"/>
      <c r="QVW36" s="611"/>
      <c r="QVX36" s="611"/>
      <c r="QVY36" s="611"/>
      <c r="QVZ36" s="611"/>
      <c r="QWA36" s="611"/>
      <c r="QWB36" s="611"/>
      <c r="QWC36" s="611"/>
      <c r="QWD36" s="611"/>
      <c r="QWE36" s="611"/>
      <c r="QWF36" s="611"/>
      <c r="QWG36" s="611"/>
      <c r="QWH36" s="611"/>
      <c r="QWI36" s="611"/>
      <c r="QWJ36" s="611"/>
      <c r="QWK36" s="611"/>
      <c r="QWL36" s="611"/>
      <c r="QWM36" s="611"/>
      <c r="QWN36" s="611"/>
      <c r="QWO36" s="611"/>
      <c r="QWP36" s="611"/>
      <c r="QWQ36" s="611"/>
      <c r="QWR36" s="611"/>
      <c r="QWS36" s="611"/>
      <c r="QWT36" s="611"/>
      <c r="QWU36" s="611"/>
      <c r="QWV36" s="611"/>
      <c r="QWW36" s="611"/>
      <c r="QWX36" s="611"/>
      <c r="QWY36" s="611"/>
      <c r="QWZ36" s="611"/>
      <c r="QXA36" s="611"/>
      <c r="QXB36" s="611"/>
      <c r="QXC36" s="611"/>
      <c r="QXD36" s="611"/>
      <c r="QXE36" s="611"/>
      <c r="QXF36" s="611"/>
      <c r="QXG36" s="611"/>
      <c r="QXH36" s="611"/>
      <c r="QXI36" s="611"/>
      <c r="QXJ36" s="611"/>
      <c r="QXK36" s="611"/>
      <c r="QXL36" s="611"/>
      <c r="QXM36" s="611"/>
      <c r="QXN36" s="611"/>
      <c r="QXO36" s="611"/>
      <c r="QXP36" s="611"/>
      <c r="QXQ36" s="611"/>
      <c r="QXR36" s="611"/>
      <c r="QXS36" s="611"/>
      <c r="QXT36" s="611"/>
      <c r="QXU36" s="611"/>
      <c r="QXV36" s="611"/>
      <c r="QXW36" s="611"/>
      <c r="QXX36" s="611"/>
      <c r="QXY36" s="611"/>
      <c r="QXZ36" s="611"/>
      <c r="QYA36" s="611"/>
      <c r="QYB36" s="611"/>
      <c r="QYC36" s="611"/>
      <c r="QYD36" s="611"/>
      <c r="QYE36" s="611"/>
      <c r="QYF36" s="611"/>
      <c r="QYG36" s="611"/>
      <c r="QYH36" s="611"/>
      <c r="QYI36" s="611"/>
      <c r="QYJ36" s="611"/>
      <c r="QYK36" s="611"/>
      <c r="QYL36" s="611"/>
      <c r="QYM36" s="611"/>
      <c r="QYN36" s="611"/>
      <c r="QYO36" s="611"/>
      <c r="QYP36" s="611"/>
      <c r="QYQ36" s="611"/>
      <c r="QYR36" s="611"/>
      <c r="QYS36" s="611"/>
      <c r="QYT36" s="611"/>
      <c r="QYU36" s="611"/>
      <c r="QYV36" s="611"/>
      <c r="QYW36" s="611"/>
      <c r="QYX36" s="611"/>
      <c r="QYY36" s="611"/>
      <c r="QYZ36" s="611"/>
      <c r="QZA36" s="611"/>
      <c r="QZB36" s="611"/>
      <c r="QZC36" s="611"/>
      <c r="QZD36" s="611"/>
      <c r="QZE36" s="611"/>
      <c r="QZF36" s="611"/>
      <c r="QZG36" s="611"/>
      <c r="QZH36" s="611"/>
      <c r="QZI36" s="611"/>
      <c r="QZJ36" s="611"/>
      <c r="QZK36" s="611"/>
      <c r="QZL36" s="611"/>
      <c r="QZM36" s="611"/>
      <c r="QZN36" s="611"/>
      <c r="QZO36" s="611"/>
      <c r="QZP36" s="611"/>
      <c r="QZQ36" s="611"/>
      <c r="QZR36" s="611"/>
      <c r="QZS36" s="611"/>
      <c r="QZT36" s="611"/>
      <c r="QZU36" s="611"/>
      <c r="QZV36" s="611"/>
      <c r="QZW36" s="611"/>
      <c r="QZX36" s="611"/>
      <c r="QZY36" s="611"/>
      <c r="QZZ36" s="611"/>
      <c r="RAA36" s="611"/>
      <c r="RAB36" s="611"/>
      <c r="RAC36" s="611"/>
      <c r="RAD36" s="611"/>
      <c r="RAE36" s="611"/>
      <c r="RAF36" s="611"/>
      <c r="RAG36" s="611"/>
      <c r="RAH36" s="611"/>
      <c r="RAI36" s="611"/>
      <c r="RAJ36" s="611"/>
      <c r="RAK36" s="611"/>
      <c r="RAL36" s="611"/>
      <c r="RAM36" s="611"/>
      <c r="RAN36" s="611"/>
      <c r="RAO36" s="611"/>
      <c r="RAP36" s="611"/>
      <c r="RAQ36" s="611"/>
      <c r="RAR36" s="611"/>
      <c r="RAS36" s="611"/>
      <c r="RAT36" s="611"/>
      <c r="RAU36" s="611"/>
      <c r="RAV36" s="611"/>
      <c r="RAW36" s="611"/>
      <c r="RAX36" s="611"/>
      <c r="RAY36" s="611"/>
      <c r="RAZ36" s="611"/>
      <c r="RBA36" s="611"/>
      <c r="RBB36" s="611"/>
      <c r="RBC36" s="611"/>
      <c r="RBD36" s="611"/>
      <c r="RBE36" s="611"/>
      <c r="RBF36" s="611"/>
      <c r="RBG36" s="611"/>
      <c r="RBH36" s="611"/>
      <c r="RBI36" s="611"/>
      <c r="RBJ36" s="611"/>
      <c r="RBK36" s="611"/>
      <c r="RBL36" s="611"/>
      <c r="RBM36" s="611"/>
      <c r="RBN36" s="611"/>
      <c r="RBO36" s="611"/>
      <c r="RBP36" s="611"/>
      <c r="RBQ36" s="611"/>
      <c r="RBR36" s="611"/>
      <c r="RBS36" s="611"/>
      <c r="RBT36" s="611"/>
      <c r="RBU36" s="611"/>
      <c r="RBV36" s="611"/>
      <c r="RBW36" s="611"/>
      <c r="RBX36" s="611"/>
      <c r="RBY36" s="611"/>
      <c r="RBZ36" s="611"/>
      <c r="RCA36" s="611"/>
      <c r="RCB36" s="611"/>
      <c r="RCC36" s="611"/>
      <c r="RCD36" s="611"/>
      <c r="RCE36" s="611"/>
      <c r="RCF36" s="611"/>
      <c r="RCG36" s="611"/>
      <c r="RCH36" s="611"/>
      <c r="RCI36" s="611"/>
      <c r="RCJ36" s="611"/>
      <c r="RCK36" s="611"/>
      <c r="RCL36" s="611"/>
      <c r="RCM36" s="611"/>
      <c r="RCN36" s="611"/>
      <c r="RCO36" s="611"/>
      <c r="RCP36" s="611"/>
      <c r="RCQ36" s="611"/>
      <c r="RCR36" s="611"/>
      <c r="RCS36" s="611"/>
      <c r="RCT36" s="611"/>
      <c r="RCU36" s="611"/>
      <c r="RCV36" s="611"/>
      <c r="RCW36" s="611"/>
      <c r="RCX36" s="611"/>
      <c r="RCY36" s="611"/>
      <c r="RCZ36" s="611"/>
      <c r="RDA36" s="611"/>
      <c r="RDB36" s="611"/>
      <c r="RDC36" s="611"/>
      <c r="RDD36" s="611"/>
      <c r="RDE36" s="611"/>
      <c r="RDF36" s="611"/>
      <c r="RDG36" s="611"/>
      <c r="RDH36" s="611"/>
      <c r="RDI36" s="611"/>
      <c r="RDJ36" s="611"/>
      <c r="RDK36" s="611"/>
      <c r="RDL36" s="611"/>
      <c r="RDM36" s="611"/>
      <c r="RDN36" s="611"/>
      <c r="RDO36" s="611"/>
      <c r="RDP36" s="611"/>
      <c r="RDQ36" s="611"/>
      <c r="RDR36" s="611"/>
      <c r="RDS36" s="611"/>
      <c r="RDT36" s="611"/>
      <c r="RDU36" s="611"/>
      <c r="RDV36" s="611"/>
      <c r="RDW36" s="611"/>
      <c r="RDX36" s="611"/>
      <c r="RDY36" s="611"/>
      <c r="RDZ36" s="611"/>
      <c r="REA36" s="611"/>
      <c r="REB36" s="611"/>
      <c r="REC36" s="611"/>
      <c r="RED36" s="611"/>
      <c r="REE36" s="611"/>
      <c r="REF36" s="611"/>
      <c r="REG36" s="611"/>
      <c r="REH36" s="611"/>
      <c r="REI36" s="611"/>
      <c r="REJ36" s="611"/>
      <c r="REK36" s="611"/>
      <c r="REL36" s="611"/>
      <c r="REM36" s="611"/>
      <c r="REN36" s="611"/>
      <c r="REO36" s="611"/>
      <c r="REP36" s="611"/>
      <c r="REQ36" s="611"/>
      <c r="RER36" s="611"/>
      <c r="RES36" s="611"/>
      <c r="RET36" s="611"/>
      <c r="REU36" s="611"/>
      <c r="REV36" s="611"/>
      <c r="REW36" s="611"/>
      <c r="REX36" s="611"/>
      <c r="REY36" s="611"/>
      <c r="REZ36" s="611"/>
      <c r="RFA36" s="611"/>
      <c r="RFB36" s="611"/>
      <c r="RFC36" s="611"/>
      <c r="RFD36" s="611"/>
      <c r="RFE36" s="611"/>
      <c r="RFF36" s="611"/>
      <c r="RFG36" s="611"/>
      <c r="RFH36" s="611"/>
      <c r="RFI36" s="611"/>
      <c r="RFJ36" s="611"/>
      <c r="RFK36" s="611"/>
      <c r="RFL36" s="611"/>
      <c r="RFM36" s="611"/>
      <c r="RFN36" s="611"/>
      <c r="RFO36" s="611"/>
      <c r="RFP36" s="611"/>
      <c r="RFQ36" s="611"/>
      <c r="RFR36" s="611"/>
      <c r="RFS36" s="611"/>
      <c r="RFT36" s="611"/>
      <c r="RFU36" s="611"/>
      <c r="RFV36" s="611"/>
      <c r="RFW36" s="611"/>
      <c r="RFX36" s="611"/>
      <c r="RFY36" s="611"/>
      <c r="RFZ36" s="611"/>
      <c r="RGA36" s="611"/>
      <c r="RGB36" s="611"/>
      <c r="RGC36" s="611"/>
      <c r="RGD36" s="611"/>
      <c r="RGE36" s="611"/>
      <c r="RGF36" s="611"/>
      <c r="RGG36" s="611"/>
      <c r="RGH36" s="611"/>
      <c r="RGI36" s="611"/>
      <c r="RGJ36" s="611"/>
      <c r="RGK36" s="611"/>
      <c r="RGL36" s="611"/>
      <c r="RGM36" s="611"/>
      <c r="RGN36" s="611"/>
      <c r="RGO36" s="611"/>
      <c r="RGP36" s="611"/>
      <c r="RGQ36" s="611"/>
      <c r="RGR36" s="611"/>
      <c r="RGS36" s="611"/>
      <c r="RGT36" s="611"/>
      <c r="RGU36" s="611"/>
      <c r="RGV36" s="611"/>
      <c r="RGW36" s="611"/>
      <c r="RGX36" s="611"/>
      <c r="RGY36" s="611"/>
      <c r="RGZ36" s="611"/>
      <c r="RHA36" s="611"/>
      <c r="RHB36" s="611"/>
      <c r="RHC36" s="611"/>
      <c r="RHD36" s="611"/>
      <c r="RHE36" s="611"/>
      <c r="RHF36" s="611"/>
      <c r="RHG36" s="611"/>
      <c r="RHH36" s="611"/>
      <c r="RHI36" s="611"/>
      <c r="RHJ36" s="611"/>
      <c r="RHK36" s="611"/>
      <c r="RHL36" s="611"/>
      <c r="RHM36" s="611"/>
      <c r="RHN36" s="611"/>
      <c r="RHO36" s="611"/>
      <c r="RHP36" s="611"/>
      <c r="RHQ36" s="611"/>
      <c r="RHR36" s="611"/>
      <c r="RHS36" s="611"/>
      <c r="RHT36" s="611"/>
      <c r="RHU36" s="611"/>
      <c r="RHV36" s="611"/>
      <c r="RHW36" s="611"/>
      <c r="RHX36" s="611"/>
      <c r="RHY36" s="611"/>
      <c r="RHZ36" s="611"/>
      <c r="RIA36" s="611"/>
      <c r="RIB36" s="611"/>
      <c r="RIC36" s="611"/>
      <c r="RID36" s="611"/>
      <c r="RIE36" s="611"/>
      <c r="RIF36" s="611"/>
      <c r="RIG36" s="611"/>
      <c r="RIH36" s="611"/>
      <c r="RII36" s="611"/>
      <c r="RIJ36" s="611"/>
      <c r="RIK36" s="611"/>
      <c r="RIL36" s="611"/>
      <c r="RIM36" s="611"/>
      <c r="RIN36" s="611"/>
      <c r="RIO36" s="611"/>
      <c r="RIP36" s="611"/>
      <c r="RIQ36" s="611"/>
      <c r="RIR36" s="611"/>
      <c r="RIS36" s="611"/>
      <c r="RIT36" s="611"/>
      <c r="RIU36" s="611"/>
      <c r="RIV36" s="611"/>
      <c r="RIW36" s="611"/>
      <c r="RIX36" s="611"/>
      <c r="RIY36" s="611"/>
      <c r="RIZ36" s="611"/>
      <c r="RJA36" s="611"/>
      <c r="RJB36" s="611"/>
      <c r="RJC36" s="611"/>
      <c r="RJD36" s="611"/>
      <c r="RJE36" s="611"/>
      <c r="RJF36" s="611"/>
      <c r="RJG36" s="611"/>
      <c r="RJH36" s="611"/>
      <c r="RJI36" s="611"/>
      <c r="RJJ36" s="611"/>
      <c r="RJK36" s="611"/>
      <c r="RJL36" s="611"/>
      <c r="RJM36" s="611"/>
      <c r="RJN36" s="611"/>
      <c r="RJO36" s="611"/>
      <c r="RJP36" s="611"/>
      <c r="RJQ36" s="611"/>
      <c r="RJR36" s="611"/>
      <c r="RJS36" s="611"/>
      <c r="RJT36" s="611"/>
      <c r="RJU36" s="611"/>
      <c r="RJV36" s="611"/>
      <c r="RJW36" s="611"/>
      <c r="RJX36" s="611"/>
      <c r="RJY36" s="611"/>
      <c r="RJZ36" s="611"/>
      <c r="RKA36" s="611"/>
      <c r="RKB36" s="611"/>
      <c r="RKC36" s="611"/>
      <c r="RKD36" s="611"/>
      <c r="RKE36" s="611"/>
      <c r="RKF36" s="611"/>
      <c r="RKG36" s="611"/>
      <c r="RKH36" s="611"/>
      <c r="RKI36" s="611"/>
      <c r="RKJ36" s="611"/>
      <c r="RKK36" s="611"/>
      <c r="RKL36" s="611"/>
      <c r="RKM36" s="611"/>
      <c r="RKN36" s="611"/>
      <c r="RKO36" s="611"/>
      <c r="RKP36" s="611"/>
      <c r="RKQ36" s="611"/>
      <c r="RKR36" s="611"/>
      <c r="RKS36" s="611"/>
      <c r="RKT36" s="611"/>
      <c r="RKU36" s="611"/>
      <c r="RKV36" s="611"/>
      <c r="RKW36" s="611"/>
      <c r="RKX36" s="611"/>
      <c r="RKY36" s="611"/>
      <c r="RKZ36" s="611"/>
      <c r="RLA36" s="611"/>
      <c r="RLB36" s="611"/>
      <c r="RLC36" s="611"/>
      <c r="RLD36" s="611"/>
      <c r="RLE36" s="611"/>
      <c r="RLF36" s="611"/>
      <c r="RLG36" s="611"/>
      <c r="RLH36" s="611"/>
      <c r="RLI36" s="611"/>
      <c r="RLJ36" s="611"/>
      <c r="RLK36" s="611"/>
      <c r="RLL36" s="611"/>
      <c r="RLM36" s="611"/>
      <c r="RLN36" s="611"/>
      <c r="RLO36" s="611"/>
      <c r="RLP36" s="611"/>
      <c r="RLQ36" s="611"/>
      <c r="RLR36" s="611"/>
      <c r="RLS36" s="611"/>
      <c r="RLT36" s="611"/>
      <c r="RLU36" s="611"/>
      <c r="RLV36" s="611"/>
      <c r="RLW36" s="611"/>
      <c r="RLX36" s="611"/>
      <c r="RLY36" s="611"/>
      <c r="RLZ36" s="611"/>
      <c r="RMA36" s="611"/>
      <c r="RMB36" s="611"/>
      <c r="RMC36" s="611"/>
      <c r="RMD36" s="611"/>
      <c r="RME36" s="611"/>
      <c r="RMF36" s="611"/>
      <c r="RMG36" s="611"/>
      <c r="RMH36" s="611"/>
      <c r="RMI36" s="611"/>
      <c r="RMJ36" s="611"/>
      <c r="RMK36" s="611"/>
      <c r="RML36" s="611"/>
      <c r="RMM36" s="611"/>
      <c r="RMN36" s="611"/>
      <c r="RMO36" s="611"/>
      <c r="RMP36" s="611"/>
      <c r="RMQ36" s="611"/>
      <c r="RMR36" s="611"/>
      <c r="RMS36" s="611"/>
      <c r="RMT36" s="611"/>
      <c r="RMU36" s="611"/>
      <c r="RMV36" s="611"/>
      <c r="RMW36" s="611"/>
      <c r="RMX36" s="611"/>
      <c r="RMY36" s="611"/>
      <c r="RMZ36" s="611"/>
      <c r="RNA36" s="611"/>
      <c r="RNB36" s="611"/>
      <c r="RNC36" s="611"/>
      <c r="RND36" s="611"/>
      <c r="RNE36" s="611"/>
      <c r="RNF36" s="611"/>
      <c r="RNG36" s="611"/>
      <c r="RNH36" s="611"/>
      <c r="RNI36" s="611"/>
      <c r="RNJ36" s="611"/>
      <c r="RNK36" s="611"/>
      <c r="RNL36" s="611"/>
      <c r="RNM36" s="611"/>
      <c r="RNN36" s="611"/>
      <c r="RNO36" s="611"/>
      <c r="RNP36" s="611"/>
      <c r="RNQ36" s="611"/>
      <c r="RNR36" s="611"/>
      <c r="RNS36" s="611"/>
      <c r="RNT36" s="611"/>
      <c r="RNU36" s="611"/>
      <c r="RNV36" s="611"/>
      <c r="RNW36" s="611"/>
      <c r="RNX36" s="611"/>
      <c r="RNY36" s="611"/>
      <c r="RNZ36" s="611"/>
      <c r="ROA36" s="611"/>
      <c r="ROB36" s="611"/>
      <c r="ROC36" s="611"/>
      <c r="ROD36" s="611"/>
      <c r="ROE36" s="611"/>
      <c r="ROF36" s="611"/>
      <c r="ROG36" s="611"/>
      <c r="ROH36" s="611"/>
      <c r="ROI36" s="611"/>
      <c r="ROJ36" s="611"/>
      <c r="ROK36" s="611"/>
      <c r="ROL36" s="611"/>
      <c r="ROM36" s="611"/>
      <c r="RON36" s="611"/>
      <c r="ROO36" s="611"/>
      <c r="ROP36" s="611"/>
      <c r="ROQ36" s="611"/>
      <c r="ROR36" s="611"/>
      <c r="ROS36" s="611"/>
      <c r="ROT36" s="611"/>
      <c r="ROU36" s="611"/>
      <c r="ROV36" s="611"/>
      <c r="ROW36" s="611"/>
      <c r="ROX36" s="611"/>
      <c r="ROY36" s="611"/>
      <c r="ROZ36" s="611"/>
      <c r="RPA36" s="611"/>
      <c r="RPB36" s="611"/>
      <c r="RPC36" s="611"/>
      <c r="RPD36" s="611"/>
      <c r="RPE36" s="611"/>
      <c r="RPF36" s="611"/>
      <c r="RPG36" s="611"/>
      <c r="RPH36" s="611"/>
      <c r="RPI36" s="611"/>
      <c r="RPJ36" s="611"/>
      <c r="RPK36" s="611"/>
      <c r="RPL36" s="611"/>
      <c r="RPM36" s="611"/>
      <c r="RPN36" s="611"/>
      <c r="RPO36" s="611"/>
      <c r="RPP36" s="611"/>
      <c r="RPQ36" s="611"/>
      <c r="RPR36" s="611"/>
      <c r="RPS36" s="611"/>
      <c r="RPT36" s="611"/>
      <c r="RPU36" s="611"/>
      <c r="RPV36" s="611"/>
      <c r="RPW36" s="611"/>
      <c r="RPX36" s="611"/>
      <c r="RPY36" s="611"/>
      <c r="RPZ36" s="611"/>
      <c r="RQA36" s="611"/>
      <c r="RQB36" s="611"/>
      <c r="RQC36" s="611"/>
      <c r="RQD36" s="611"/>
      <c r="RQE36" s="611"/>
      <c r="RQF36" s="611"/>
      <c r="RQG36" s="611"/>
      <c r="RQH36" s="611"/>
      <c r="RQI36" s="611"/>
      <c r="RQJ36" s="611"/>
      <c r="RQK36" s="611"/>
      <c r="RQL36" s="611"/>
      <c r="RQM36" s="611"/>
      <c r="RQN36" s="611"/>
      <c r="RQO36" s="611"/>
      <c r="RQP36" s="611"/>
      <c r="RQQ36" s="611"/>
      <c r="RQR36" s="611"/>
      <c r="RQS36" s="611"/>
      <c r="RQT36" s="611"/>
      <c r="RQU36" s="611"/>
      <c r="RQV36" s="611"/>
      <c r="RQW36" s="611"/>
      <c r="RQX36" s="611"/>
      <c r="RQY36" s="611"/>
      <c r="RQZ36" s="611"/>
      <c r="RRA36" s="611"/>
      <c r="RRB36" s="611"/>
      <c r="RRC36" s="611"/>
      <c r="RRD36" s="611"/>
      <c r="RRE36" s="611"/>
      <c r="RRF36" s="611"/>
      <c r="RRG36" s="611"/>
      <c r="RRH36" s="611"/>
      <c r="RRI36" s="611"/>
      <c r="RRJ36" s="611"/>
      <c r="RRK36" s="611"/>
      <c r="RRL36" s="611"/>
      <c r="RRM36" s="611"/>
      <c r="RRN36" s="611"/>
      <c r="RRO36" s="611"/>
      <c r="RRP36" s="611"/>
      <c r="RRQ36" s="611"/>
      <c r="RRR36" s="611"/>
      <c r="RRS36" s="611"/>
      <c r="RRT36" s="611"/>
      <c r="RRU36" s="611"/>
      <c r="RRV36" s="611"/>
      <c r="RRW36" s="611"/>
      <c r="RRX36" s="611"/>
      <c r="RRY36" s="611"/>
      <c r="RRZ36" s="611"/>
      <c r="RSA36" s="611"/>
      <c r="RSB36" s="611"/>
      <c r="RSC36" s="611"/>
      <c r="RSD36" s="611"/>
      <c r="RSE36" s="611"/>
      <c r="RSF36" s="611"/>
      <c r="RSG36" s="611"/>
      <c r="RSH36" s="611"/>
      <c r="RSI36" s="611"/>
      <c r="RSJ36" s="611"/>
      <c r="RSK36" s="611"/>
      <c r="RSL36" s="611"/>
      <c r="RSM36" s="611"/>
      <c r="RSN36" s="611"/>
      <c r="RSO36" s="611"/>
      <c r="RSP36" s="611"/>
      <c r="RSQ36" s="611"/>
      <c r="RSR36" s="611"/>
      <c r="RSS36" s="611"/>
      <c r="RST36" s="611"/>
      <c r="RSU36" s="611"/>
      <c r="RSV36" s="611"/>
      <c r="RSW36" s="611"/>
      <c r="RSX36" s="611"/>
      <c r="RSY36" s="611"/>
      <c r="RSZ36" s="611"/>
      <c r="RTA36" s="611"/>
      <c r="RTB36" s="611"/>
      <c r="RTC36" s="611"/>
      <c r="RTD36" s="611"/>
      <c r="RTE36" s="611"/>
      <c r="RTF36" s="611"/>
      <c r="RTG36" s="611"/>
      <c r="RTH36" s="611"/>
      <c r="RTI36" s="611"/>
      <c r="RTJ36" s="611"/>
      <c r="RTK36" s="611"/>
      <c r="RTL36" s="611"/>
      <c r="RTM36" s="611"/>
      <c r="RTN36" s="611"/>
      <c r="RTO36" s="611"/>
      <c r="RTP36" s="611"/>
      <c r="RTQ36" s="611"/>
      <c r="RTR36" s="611"/>
      <c r="RTS36" s="611"/>
      <c r="RTT36" s="611"/>
      <c r="RTU36" s="611"/>
      <c r="RTV36" s="611"/>
      <c r="RTW36" s="611"/>
      <c r="RTX36" s="611"/>
      <c r="RTY36" s="611"/>
      <c r="RTZ36" s="611"/>
      <c r="RUA36" s="611"/>
      <c r="RUB36" s="611"/>
      <c r="RUC36" s="611"/>
      <c r="RUD36" s="611"/>
      <c r="RUE36" s="611"/>
      <c r="RUF36" s="611"/>
      <c r="RUG36" s="611"/>
      <c r="RUH36" s="611"/>
      <c r="RUI36" s="611"/>
      <c r="RUJ36" s="611"/>
      <c r="RUK36" s="611"/>
      <c r="RUL36" s="611"/>
      <c r="RUM36" s="611"/>
      <c r="RUN36" s="611"/>
      <c r="RUO36" s="611"/>
      <c r="RUP36" s="611"/>
      <c r="RUQ36" s="611"/>
      <c r="RUR36" s="611"/>
      <c r="RUS36" s="611"/>
      <c r="RUT36" s="611"/>
      <c r="RUU36" s="611"/>
      <c r="RUV36" s="611"/>
      <c r="RUW36" s="611"/>
      <c r="RUX36" s="611"/>
      <c r="RUY36" s="611"/>
      <c r="RUZ36" s="611"/>
      <c r="RVA36" s="611"/>
      <c r="RVB36" s="611"/>
      <c r="RVC36" s="611"/>
      <c r="RVD36" s="611"/>
      <c r="RVE36" s="611"/>
      <c r="RVF36" s="611"/>
      <c r="RVG36" s="611"/>
      <c r="RVH36" s="611"/>
      <c r="RVI36" s="611"/>
      <c r="RVJ36" s="611"/>
      <c r="RVK36" s="611"/>
      <c r="RVL36" s="611"/>
      <c r="RVM36" s="611"/>
      <c r="RVN36" s="611"/>
      <c r="RVO36" s="611"/>
      <c r="RVP36" s="611"/>
      <c r="RVQ36" s="611"/>
      <c r="RVR36" s="611"/>
      <c r="RVS36" s="611"/>
      <c r="RVT36" s="611"/>
      <c r="RVU36" s="611"/>
      <c r="RVV36" s="611"/>
      <c r="RVW36" s="611"/>
      <c r="RVX36" s="611"/>
      <c r="RVY36" s="611"/>
      <c r="RVZ36" s="611"/>
      <c r="RWA36" s="611"/>
      <c r="RWB36" s="611"/>
      <c r="RWC36" s="611"/>
      <c r="RWD36" s="611"/>
      <c r="RWE36" s="611"/>
      <c r="RWF36" s="611"/>
      <c r="RWG36" s="611"/>
      <c r="RWH36" s="611"/>
      <c r="RWI36" s="611"/>
      <c r="RWJ36" s="611"/>
      <c r="RWK36" s="611"/>
      <c r="RWL36" s="611"/>
      <c r="RWM36" s="611"/>
      <c r="RWN36" s="611"/>
      <c r="RWO36" s="611"/>
      <c r="RWP36" s="611"/>
      <c r="RWQ36" s="611"/>
      <c r="RWR36" s="611"/>
      <c r="RWS36" s="611"/>
      <c r="RWT36" s="611"/>
      <c r="RWU36" s="611"/>
      <c r="RWV36" s="611"/>
      <c r="RWW36" s="611"/>
      <c r="RWX36" s="611"/>
      <c r="RWY36" s="611"/>
      <c r="RWZ36" s="611"/>
      <c r="RXA36" s="611"/>
      <c r="RXB36" s="611"/>
      <c r="RXC36" s="611"/>
      <c r="RXD36" s="611"/>
      <c r="RXE36" s="611"/>
      <c r="RXF36" s="611"/>
      <c r="RXG36" s="611"/>
      <c r="RXH36" s="611"/>
      <c r="RXI36" s="611"/>
      <c r="RXJ36" s="611"/>
      <c r="RXK36" s="611"/>
      <c r="RXL36" s="611"/>
      <c r="RXM36" s="611"/>
      <c r="RXN36" s="611"/>
      <c r="RXO36" s="611"/>
      <c r="RXP36" s="611"/>
      <c r="RXQ36" s="611"/>
      <c r="RXR36" s="611"/>
      <c r="RXS36" s="611"/>
      <c r="RXT36" s="611"/>
      <c r="RXU36" s="611"/>
      <c r="RXV36" s="611"/>
      <c r="RXW36" s="611"/>
      <c r="RXX36" s="611"/>
      <c r="RXY36" s="611"/>
      <c r="RXZ36" s="611"/>
      <c r="RYA36" s="611"/>
      <c r="RYB36" s="611"/>
      <c r="RYC36" s="611"/>
      <c r="RYD36" s="611"/>
      <c r="RYE36" s="611"/>
      <c r="RYF36" s="611"/>
      <c r="RYG36" s="611"/>
      <c r="RYH36" s="611"/>
      <c r="RYI36" s="611"/>
      <c r="RYJ36" s="611"/>
      <c r="RYK36" s="611"/>
      <c r="RYL36" s="611"/>
      <c r="RYM36" s="611"/>
      <c r="RYN36" s="611"/>
      <c r="RYO36" s="611"/>
      <c r="RYP36" s="611"/>
      <c r="RYQ36" s="611"/>
      <c r="RYR36" s="611"/>
      <c r="RYS36" s="611"/>
      <c r="RYT36" s="611"/>
      <c r="RYU36" s="611"/>
      <c r="RYV36" s="611"/>
      <c r="RYW36" s="611"/>
      <c r="RYX36" s="611"/>
      <c r="RYY36" s="611"/>
      <c r="RYZ36" s="611"/>
      <c r="RZA36" s="611"/>
      <c r="RZB36" s="611"/>
      <c r="RZC36" s="611"/>
      <c r="RZD36" s="611"/>
      <c r="RZE36" s="611"/>
      <c r="RZF36" s="611"/>
      <c r="RZG36" s="611"/>
      <c r="RZH36" s="611"/>
      <c r="RZI36" s="611"/>
      <c r="RZJ36" s="611"/>
      <c r="RZK36" s="611"/>
      <c r="RZL36" s="611"/>
      <c r="RZM36" s="611"/>
      <c r="RZN36" s="611"/>
      <c r="RZO36" s="611"/>
      <c r="RZP36" s="611"/>
      <c r="RZQ36" s="611"/>
      <c r="RZR36" s="611"/>
      <c r="RZS36" s="611"/>
      <c r="RZT36" s="611"/>
      <c r="RZU36" s="611"/>
      <c r="RZV36" s="611"/>
      <c r="RZW36" s="611"/>
      <c r="RZX36" s="611"/>
      <c r="RZY36" s="611"/>
      <c r="RZZ36" s="611"/>
      <c r="SAA36" s="611"/>
      <c r="SAB36" s="611"/>
      <c r="SAC36" s="611"/>
      <c r="SAD36" s="611"/>
      <c r="SAE36" s="611"/>
      <c r="SAF36" s="611"/>
      <c r="SAG36" s="611"/>
      <c r="SAH36" s="611"/>
      <c r="SAI36" s="611"/>
      <c r="SAJ36" s="611"/>
      <c r="SAK36" s="611"/>
      <c r="SAL36" s="611"/>
      <c r="SAM36" s="611"/>
      <c r="SAN36" s="611"/>
      <c r="SAO36" s="611"/>
      <c r="SAP36" s="611"/>
      <c r="SAQ36" s="611"/>
      <c r="SAR36" s="611"/>
      <c r="SAS36" s="611"/>
      <c r="SAT36" s="611"/>
      <c r="SAU36" s="611"/>
      <c r="SAV36" s="611"/>
      <c r="SAW36" s="611"/>
      <c r="SAX36" s="611"/>
      <c r="SAY36" s="611"/>
      <c r="SAZ36" s="611"/>
      <c r="SBA36" s="611"/>
      <c r="SBB36" s="611"/>
      <c r="SBC36" s="611"/>
      <c r="SBD36" s="611"/>
      <c r="SBE36" s="611"/>
      <c r="SBF36" s="611"/>
      <c r="SBG36" s="611"/>
      <c r="SBH36" s="611"/>
      <c r="SBI36" s="611"/>
      <c r="SBJ36" s="611"/>
      <c r="SBK36" s="611"/>
      <c r="SBL36" s="611"/>
      <c r="SBM36" s="611"/>
      <c r="SBN36" s="611"/>
      <c r="SBO36" s="611"/>
      <c r="SBP36" s="611"/>
      <c r="SBQ36" s="611"/>
      <c r="SBR36" s="611"/>
      <c r="SBS36" s="611"/>
      <c r="SBT36" s="611"/>
      <c r="SBU36" s="611"/>
      <c r="SBV36" s="611"/>
      <c r="SBW36" s="611"/>
      <c r="SBX36" s="611"/>
      <c r="SBY36" s="611"/>
      <c r="SBZ36" s="611"/>
      <c r="SCA36" s="611"/>
      <c r="SCB36" s="611"/>
      <c r="SCC36" s="611"/>
      <c r="SCD36" s="611"/>
      <c r="SCE36" s="611"/>
      <c r="SCF36" s="611"/>
      <c r="SCG36" s="611"/>
      <c r="SCH36" s="611"/>
      <c r="SCI36" s="611"/>
      <c r="SCJ36" s="611"/>
      <c r="SCK36" s="611"/>
      <c r="SCL36" s="611"/>
      <c r="SCM36" s="611"/>
      <c r="SCN36" s="611"/>
      <c r="SCO36" s="611"/>
      <c r="SCP36" s="611"/>
      <c r="SCQ36" s="611"/>
      <c r="SCR36" s="611"/>
      <c r="SCS36" s="611"/>
      <c r="SCT36" s="611"/>
      <c r="SCU36" s="611"/>
      <c r="SCV36" s="611"/>
      <c r="SCW36" s="611"/>
      <c r="SCX36" s="611"/>
      <c r="SCY36" s="611"/>
      <c r="SCZ36" s="611"/>
      <c r="SDA36" s="611"/>
      <c r="SDB36" s="611"/>
      <c r="SDC36" s="611"/>
      <c r="SDD36" s="611"/>
      <c r="SDE36" s="611"/>
      <c r="SDF36" s="611"/>
      <c r="SDG36" s="611"/>
      <c r="SDH36" s="611"/>
      <c r="SDI36" s="611"/>
      <c r="SDJ36" s="611"/>
      <c r="SDK36" s="611"/>
      <c r="SDL36" s="611"/>
      <c r="SDM36" s="611"/>
      <c r="SDN36" s="611"/>
      <c r="SDO36" s="611"/>
      <c r="SDP36" s="611"/>
      <c r="SDQ36" s="611"/>
      <c r="SDR36" s="611"/>
      <c r="SDS36" s="611"/>
      <c r="SDT36" s="611"/>
      <c r="SDU36" s="611"/>
      <c r="SDV36" s="611"/>
      <c r="SDW36" s="611"/>
      <c r="SDX36" s="611"/>
      <c r="SDY36" s="611"/>
      <c r="SDZ36" s="611"/>
      <c r="SEA36" s="611"/>
      <c r="SEB36" s="611"/>
      <c r="SEC36" s="611"/>
      <c r="SED36" s="611"/>
      <c r="SEE36" s="611"/>
      <c r="SEF36" s="611"/>
      <c r="SEG36" s="611"/>
      <c r="SEH36" s="611"/>
      <c r="SEI36" s="611"/>
      <c r="SEJ36" s="611"/>
      <c r="SEK36" s="611"/>
      <c r="SEL36" s="611"/>
      <c r="SEM36" s="611"/>
      <c r="SEN36" s="611"/>
      <c r="SEO36" s="611"/>
      <c r="SEP36" s="611"/>
      <c r="SEQ36" s="611"/>
      <c r="SER36" s="611"/>
      <c r="SES36" s="611"/>
      <c r="SET36" s="611"/>
      <c r="SEU36" s="611"/>
      <c r="SEV36" s="611"/>
      <c r="SEW36" s="611"/>
      <c r="SEX36" s="611"/>
      <c r="SEY36" s="611"/>
      <c r="SEZ36" s="611"/>
      <c r="SFA36" s="611"/>
      <c r="SFB36" s="611"/>
      <c r="SFC36" s="611"/>
      <c r="SFD36" s="611"/>
      <c r="SFE36" s="611"/>
      <c r="SFF36" s="611"/>
      <c r="SFG36" s="611"/>
      <c r="SFH36" s="611"/>
      <c r="SFI36" s="611"/>
      <c r="SFJ36" s="611"/>
      <c r="SFK36" s="611"/>
      <c r="SFL36" s="611"/>
      <c r="SFM36" s="611"/>
      <c r="SFN36" s="611"/>
      <c r="SFO36" s="611"/>
      <c r="SFP36" s="611"/>
      <c r="SFQ36" s="611"/>
      <c r="SFR36" s="611"/>
      <c r="SFS36" s="611"/>
      <c r="SFT36" s="611"/>
      <c r="SFU36" s="611"/>
      <c r="SFV36" s="611"/>
      <c r="SFW36" s="611"/>
      <c r="SFX36" s="611"/>
      <c r="SFY36" s="611"/>
      <c r="SFZ36" s="611"/>
      <c r="SGA36" s="611"/>
      <c r="SGB36" s="611"/>
      <c r="SGC36" s="611"/>
      <c r="SGD36" s="611"/>
      <c r="SGE36" s="611"/>
      <c r="SGF36" s="611"/>
      <c r="SGG36" s="611"/>
      <c r="SGH36" s="611"/>
      <c r="SGI36" s="611"/>
      <c r="SGJ36" s="611"/>
      <c r="SGK36" s="611"/>
      <c r="SGL36" s="611"/>
      <c r="SGM36" s="611"/>
      <c r="SGN36" s="611"/>
      <c r="SGO36" s="611"/>
      <c r="SGP36" s="611"/>
      <c r="SGQ36" s="611"/>
      <c r="SGR36" s="611"/>
      <c r="SGS36" s="611"/>
      <c r="SGT36" s="611"/>
      <c r="SGU36" s="611"/>
      <c r="SGV36" s="611"/>
      <c r="SGW36" s="611"/>
      <c r="SGX36" s="611"/>
      <c r="SGY36" s="611"/>
      <c r="SGZ36" s="611"/>
      <c r="SHA36" s="611"/>
      <c r="SHB36" s="611"/>
      <c r="SHC36" s="611"/>
      <c r="SHD36" s="611"/>
      <c r="SHE36" s="611"/>
      <c r="SHF36" s="611"/>
      <c r="SHG36" s="611"/>
      <c r="SHH36" s="611"/>
      <c r="SHI36" s="611"/>
      <c r="SHJ36" s="611"/>
      <c r="SHK36" s="611"/>
      <c r="SHL36" s="611"/>
      <c r="SHM36" s="611"/>
      <c r="SHN36" s="611"/>
      <c r="SHO36" s="611"/>
      <c r="SHP36" s="611"/>
      <c r="SHQ36" s="611"/>
      <c r="SHR36" s="611"/>
      <c r="SHS36" s="611"/>
      <c r="SHT36" s="611"/>
      <c r="SHU36" s="611"/>
      <c r="SHV36" s="611"/>
      <c r="SHW36" s="611"/>
      <c r="SHX36" s="611"/>
      <c r="SHY36" s="611"/>
      <c r="SHZ36" s="611"/>
      <c r="SIA36" s="611"/>
      <c r="SIB36" s="611"/>
      <c r="SIC36" s="611"/>
      <c r="SID36" s="611"/>
      <c r="SIE36" s="611"/>
      <c r="SIF36" s="611"/>
      <c r="SIG36" s="611"/>
      <c r="SIH36" s="611"/>
      <c r="SII36" s="611"/>
      <c r="SIJ36" s="611"/>
      <c r="SIK36" s="611"/>
      <c r="SIL36" s="611"/>
      <c r="SIM36" s="611"/>
      <c r="SIN36" s="611"/>
      <c r="SIO36" s="611"/>
      <c r="SIP36" s="611"/>
      <c r="SIQ36" s="611"/>
      <c r="SIR36" s="611"/>
      <c r="SIS36" s="611"/>
      <c r="SIT36" s="611"/>
      <c r="SIU36" s="611"/>
      <c r="SIV36" s="611"/>
      <c r="SIW36" s="611"/>
      <c r="SIX36" s="611"/>
      <c r="SIY36" s="611"/>
      <c r="SIZ36" s="611"/>
      <c r="SJA36" s="611"/>
      <c r="SJB36" s="611"/>
      <c r="SJC36" s="611"/>
      <c r="SJD36" s="611"/>
      <c r="SJE36" s="611"/>
      <c r="SJF36" s="611"/>
      <c r="SJG36" s="611"/>
      <c r="SJH36" s="611"/>
      <c r="SJI36" s="611"/>
      <c r="SJJ36" s="611"/>
      <c r="SJK36" s="611"/>
      <c r="SJL36" s="611"/>
      <c r="SJM36" s="611"/>
      <c r="SJN36" s="611"/>
      <c r="SJO36" s="611"/>
      <c r="SJP36" s="611"/>
      <c r="SJQ36" s="611"/>
      <c r="SJR36" s="611"/>
      <c r="SJS36" s="611"/>
      <c r="SJT36" s="611"/>
      <c r="SJU36" s="611"/>
      <c r="SJV36" s="611"/>
      <c r="SJW36" s="611"/>
      <c r="SJX36" s="611"/>
      <c r="SJY36" s="611"/>
      <c r="SJZ36" s="611"/>
      <c r="SKA36" s="611"/>
      <c r="SKB36" s="611"/>
      <c r="SKC36" s="611"/>
      <c r="SKD36" s="611"/>
      <c r="SKE36" s="611"/>
      <c r="SKF36" s="611"/>
      <c r="SKG36" s="611"/>
      <c r="SKH36" s="611"/>
      <c r="SKI36" s="611"/>
      <c r="SKJ36" s="611"/>
      <c r="SKK36" s="611"/>
      <c r="SKL36" s="611"/>
      <c r="SKM36" s="611"/>
      <c r="SKN36" s="611"/>
      <c r="SKO36" s="611"/>
      <c r="SKP36" s="611"/>
      <c r="SKQ36" s="611"/>
      <c r="SKR36" s="611"/>
      <c r="SKS36" s="611"/>
      <c r="SKT36" s="611"/>
      <c r="SKU36" s="611"/>
      <c r="SKV36" s="611"/>
      <c r="SKW36" s="611"/>
      <c r="SKX36" s="611"/>
      <c r="SKY36" s="611"/>
      <c r="SKZ36" s="611"/>
      <c r="SLA36" s="611"/>
      <c r="SLB36" s="611"/>
      <c r="SLC36" s="611"/>
      <c r="SLD36" s="611"/>
      <c r="SLE36" s="611"/>
      <c r="SLF36" s="611"/>
      <c r="SLG36" s="611"/>
      <c r="SLH36" s="611"/>
      <c r="SLI36" s="611"/>
      <c r="SLJ36" s="611"/>
      <c r="SLK36" s="611"/>
      <c r="SLL36" s="611"/>
      <c r="SLM36" s="611"/>
      <c r="SLN36" s="611"/>
      <c r="SLO36" s="611"/>
      <c r="SLP36" s="611"/>
      <c r="SLQ36" s="611"/>
      <c r="SLR36" s="611"/>
      <c r="SLS36" s="611"/>
      <c r="SLT36" s="611"/>
      <c r="SLU36" s="611"/>
      <c r="SLV36" s="611"/>
      <c r="SLW36" s="611"/>
      <c r="SLX36" s="611"/>
      <c r="SLY36" s="611"/>
      <c r="SLZ36" s="611"/>
      <c r="SMA36" s="611"/>
      <c r="SMB36" s="611"/>
      <c r="SMC36" s="611"/>
      <c r="SMD36" s="611"/>
      <c r="SME36" s="611"/>
      <c r="SMF36" s="611"/>
      <c r="SMG36" s="611"/>
      <c r="SMH36" s="611"/>
      <c r="SMI36" s="611"/>
      <c r="SMJ36" s="611"/>
      <c r="SMK36" s="611"/>
      <c r="SML36" s="611"/>
      <c r="SMM36" s="611"/>
      <c r="SMN36" s="611"/>
      <c r="SMO36" s="611"/>
      <c r="SMP36" s="611"/>
      <c r="SMQ36" s="611"/>
      <c r="SMR36" s="611"/>
      <c r="SMS36" s="611"/>
      <c r="SMT36" s="611"/>
      <c r="SMU36" s="611"/>
      <c r="SMV36" s="611"/>
      <c r="SMW36" s="611"/>
      <c r="SMX36" s="611"/>
      <c r="SMY36" s="611"/>
      <c r="SMZ36" s="611"/>
      <c r="SNA36" s="611"/>
      <c r="SNB36" s="611"/>
      <c r="SNC36" s="611"/>
      <c r="SND36" s="611"/>
      <c r="SNE36" s="611"/>
      <c r="SNF36" s="611"/>
      <c r="SNG36" s="611"/>
      <c r="SNH36" s="611"/>
      <c r="SNI36" s="611"/>
      <c r="SNJ36" s="611"/>
      <c r="SNK36" s="611"/>
      <c r="SNL36" s="611"/>
      <c r="SNM36" s="611"/>
      <c r="SNN36" s="611"/>
      <c r="SNO36" s="611"/>
      <c r="SNP36" s="611"/>
      <c r="SNQ36" s="611"/>
      <c r="SNR36" s="611"/>
      <c r="SNS36" s="611"/>
      <c r="SNT36" s="611"/>
      <c r="SNU36" s="611"/>
      <c r="SNV36" s="611"/>
      <c r="SNW36" s="611"/>
      <c r="SNX36" s="611"/>
      <c r="SNY36" s="611"/>
      <c r="SNZ36" s="611"/>
      <c r="SOA36" s="611"/>
      <c r="SOB36" s="611"/>
      <c r="SOC36" s="611"/>
      <c r="SOD36" s="611"/>
      <c r="SOE36" s="611"/>
      <c r="SOF36" s="611"/>
      <c r="SOG36" s="611"/>
      <c r="SOH36" s="611"/>
      <c r="SOI36" s="611"/>
      <c r="SOJ36" s="611"/>
      <c r="SOK36" s="611"/>
      <c r="SOL36" s="611"/>
      <c r="SOM36" s="611"/>
      <c r="SON36" s="611"/>
      <c r="SOO36" s="611"/>
      <c r="SOP36" s="611"/>
      <c r="SOQ36" s="611"/>
      <c r="SOR36" s="611"/>
      <c r="SOS36" s="611"/>
      <c r="SOT36" s="611"/>
      <c r="SOU36" s="611"/>
      <c r="SOV36" s="611"/>
      <c r="SOW36" s="611"/>
      <c r="SOX36" s="611"/>
      <c r="SOY36" s="611"/>
      <c r="SOZ36" s="611"/>
      <c r="SPA36" s="611"/>
      <c r="SPB36" s="611"/>
      <c r="SPC36" s="611"/>
      <c r="SPD36" s="611"/>
      <c r="SPE36" s="611"/>
      <c r="SPF36" s="611"/>
      <c r="SPG36" s="611"/>
      <c r="SPH36" s="611"/>
      <c r="SPI36" s="611"/>
      <c r="SPJ36" s="611"/>
      <c r="SPK36" s="611"/>
      <c r="SPL36" s="611"/>
      <c r="SPM36" s="611"/>
      <c r="SPN36" s="611"/>
      <c r="SPO36" s="611"/>
      <c r="SPP36" s="611"/>
      <c r="SPQ36" s="611"/>
      <c r="SPR36" s="611"/>
      <c r="SPS36" s="611"/>
      <c r="SPT36" s="611"/>
      <c r="SPU36" s="611"/>
      <c r="SPV36" s="611"/>
      <c r="SPW36" s="611"/>
      <c r="SPX36" s="611"/>
      <c r="SPY36" s="611"/>
      <c r="SPZ36" s="611"/>
      <c r="SQA36" s="611"/>
      <c r="SQB36" s="611"/>
      <c r="SQC36" s="611"/>
      <c r="SQD36" s="611"/>
      <c r="SQE36" s="611"/>
      <c r="SQF36" s="611"/>
      <c r="SQG36" s="611"/>
      <c r="SQH36" s="611"/>
      <c r="SQI36" s="611"/>
      <c r="SQJ36" s="611"/>
      <c r="SQK36" s="611"/>
      <c r="SQL36" s="611"/>
      <c r="SQM36" s="611"/>
      <c r="SQN36" s="611"/>
      <c r="SQO36" s="611"/>
      <c r="SQP36" s="611"/>
      <c r="SQQ36" s="611"/>
      <c r="SQR36" s="611"/>
      <c r="SQS36" s="611"/>
      <c r="SQT36" s="611"/>
      <c r="SQU36" s="611"/>
      <c r="SQV36" s="611"/>
      <c r="SQW36" s="611"/>
      <c r="SQX36" s="611"/>
      <c r="SQY36" s="611"/>
      <c r="SQZ36" s="611"/>
      <c r="SRA36" s="611"/>
      <c r="SRB36" s="611"/>
      <c r="SRC36" s="611"/>
      <c r="SRD36" s="611"/>
      <c r="SRE36" s="611"/>
      <c r="SRF36" s="611"/>
      <c r="SRG36" s="611"/>
      <c r="SRH36" s="611"/>
      <c r="SRI36" s="611"/>
      <c r="SRJ36" s="611"/>
      <c r="SRK36" s="611"/>
      <c r="SRL36" s="611"/>
      <c r="SRM36" s="611"/>
      <c r="SRN36" s="611"/>
      <c r="SRO36" s="611"/>
      <c r="SRP36" s="611"/>
      <c r="SRQ36" s="611"/>
      <c r="SRR36" s="611"/>
      <c r="SRS36" s="611"/>
      <c r="SRT36" s="611"/>
      <c r="SRU36" s="611"/>
      <c r="SRV36" s="611"/>
      <c r="SRW36" s="611"/>
      <c r="SRX36" s="611"/>
      <c r="SRY36" s="611"/>
      <c r="SRZ36" s="611"/>
      <c r="SSA36" s="611"/>
      <c r="SSB36" s="611"/>
      <c r="SSC36" s="611"/>
      <c r="SSD36" s="611"/>
      <c r="SSE36" s="611"/>
      <c r="SSF36" s="611"/>
      <c r="SSG36" s="611"/>
      <c r="SSH36" s="611"/>
      <c r="SSI36" s="611"/>
      <c r="SSJ36" s="611"/>
      <c r="SSK36" s="611"/>
      <c r="SSL36" s="611"/>
      <c r="SSM36" s="611"/>
      <c r="SSN36" s="611"/>
      <c r="SSO36" s="611"/>
      <c r="SSP36" s="611"/>
      <c r="SSQ36" s="611"/>
      <c r="SSR36" s="611"/>
      <c r="SSS36" s="611"/>
      <c r="SST36" s="611"/>
      <c r="SSU36" s="611"/>
      <c r="SSV36" s="611"/>
      <c r="SSW36" s="611"/>
      <c r="SSX36" s="611"/>
      <c r="SSY36" s="611"/>
      <c r="SSZ36" s="611"/>
      <c r="STA36" s="611"/>
      <c r="STB36" s="611"/>
      <c r="STC36" s="611"/>
      <c r="STD36" s="611"/>
      <c r="STE36" s="611"/>
      <c r="STF36" s="611"/>
      <c r="STG36" s="611"/>
      <c r="STH36" s="611"/>
      <c r="STI36" s="611"/>
      <c r="STJ36" s="611"/>
      <c r="STK36" s="611"/>
      <c r="STL36" s="611"/>
      <c r="STM36" s="611"/>
      <c r="STN36" s="611"/>
      <c r="STO36" s="611"/>
      <c r="STP36" s="611"/>
      <c r="STQ36" s="611"/>
      <c r="STR36" s="611"/>
      <c r="STS36" s="611"/>
      <c r="STT36" s="611"/>
      <c r="STU36" s="611"/>
      <c r="STV36" s="611"/>
      <c r="STW36" s="611"/>
      <c r="STX36" s="611"/>
      <c r="STY36" s="611"/>
      <c r="STZ36" s="611"/>
      <c r="SUA36" s="611"/>
      <c r="SUB36" s="611"/>
      <c r="SUC36" s="611"/>
      <c r="SUD36" s="611"/>
      <c r="SUE36" s="611"/>
      <c r="SUF36" s="611"/>
      <c r="SUG36" s="611"/>
      <c r="SUH36" s="611"/>
      <c r="SUI36" s="611"/>
      <c r="SUJ36" s="611"/>
      <c r="SUK36" s="611"/>
      <c r="SUL36" s="611"/>
      <c r="SUM36" s="611"/>
      <c r="SUN36" s="611"/>
      <c r="SUO36" s="611"/>
      <c r="SUP36" s="611"/>
      <c r="SUQ36" s="611"/>
      <c r="SUR36" s="611"/>
      <c r="SUS36" s="611"/>
      <c r="SUT36" s="611"/>
      <c r="SUU36" s="611"/>
      <c r="SUV36" s="611"/>
      <c r="SUW36" s="611"/>
      <c r="SUX36" s="611"/>
      <c r="SUY36" s="611"/>
      <c r="SUZ36" s="611"/>
      <c r="SVA36" s="611"/>
      <c r="SVB36" s="611"/>
      <c r="SVC36" s="611"/>
      <c r="SVD36" s="611"/>
      <c r="SVE36" s="611"/>
      <c r="SVF36" s="611"/>
      <c r="SVG36" s="611"/>
      <c r="SVH36" s="611"/>
      <c r="SVI36" s="611"/>
      <c r="SVJ36" s="611"/>
      <c r="SVK36" s="611"/>
      <c r="SVL36" s="611"/>
      <c r="SVM36" s="611"/>
      <c r="SVN36" s="611"/>
      <c r="SVO36" s="611"/>
      <c r="SVP36" s="611"/>
      <c r="SVQ36" s="611"/>
      <c r="SVR36" s="611"/>
      <c r="SVS36" s="611"/>
      <c r="SVT36" s="611"/>
      <c r="SVU36" s="611"/>
      <c r="SVV36" s="611"/>
      <c r="SVW36" s="611"/>
      <c r="SVX36" s="611"/>
      <c r="SVY36" s="611"/>
      <c r="SVZ36" s="611"/>
      <c r="SWA36" s="611"/>
      <c r="SWB36" s="611"/>
      <c r="SWC36" s="611"/>
      <c r="SWD36" s="611"/>
      <c r="SWE36" s="611"/>
      <c r="SWF36" s="611"/>
      <c r="SWG36" s="611"/>
      <c r="SWH36" s="611"/>
      <c r="SWI36" s="611"/>
      <c r="SWJ36" s="611"/>
      <c r="SWK36" s="611"/>
      <c r="SWL36" s="611"/>
      <c r="SWM36" s="611"/>
      <c r="SWN36" s="611"/>
      <c r="SWO36" s="611"/>
      <c r="SWP36" s="611"/>
      <c r="SWQ36" s="611"/>
      <c r="SWR36" s="611"/>
      <c r="SWS36" s="611"/>
      <c r="SWT36" s="611"/>
      <c r="SWU36" s="611"/>
      <c r="SWV36" s="611"/>
      <c r="SWW36" s="611"/>
      <c r="SWX36" s="611"/>
      <c r="SWY36" s="611"/>
      <c r="SWZ36" s="611"/>
      <c r="SXA36" s="611"/>
      <c r="SXB36" s="611"/>
      <c r="SXC36" s="611"/>
      <c r="SXD36" s="611"/>
      <c r="SXE36" s="611"/>
      <c r="SXF36" s="611"/>
      <c r="SXG36" s="611"/>
      <c r="SXH36" s="611"/>
      <c r="SXI36" s="611"/>
      <c r="SXJ36" s="611"/>
      <c r="SXK36" s="611"/>
      <c r="SXL36" s="611"/>
      <c r="SXM36" s="611"/>
      <c r="SXN36" s="611"/>
      <c r="SXO36" s="611"/>
      <c r="SXP36" s="611"/>
      <c r="SXQ36" s="611"/>
      <c r="SXR36" s="611"/>
      <c r="SXS36" s="611"/>
      <c r="SXT36" s="611"/>
      <c r="SXU36" s="611"/>
      <c r="SXV36" s="611"/>
      <c r="SXW36" s="611"/>
      <c r="SXX36" s="611"/>
      <c r="SXY36" s="611"/>
      <c r="SXZ36" s="611"/>
      <c r="SYA36" s="611"/>
      <c r="SYB36" s="611"/>
      <c r="SYC36" s="611"/>
      <c r="SYD36" s="611"/>
      <c r="SYE36" s="611"/>
      <c r="SYF36" s="611"/>
      <c r="SYG36" s="611"/>
      <c r="SYH36" s="611"/>
      <c r="SYI36" s="611"/>
      <c r="SYJ36" s="611"/>
      <c r="SYK36" s="611"/>
      <c r="SYL36" s="611"/>
      <c r="SYM36" s="611"/>
      <c r="SYN36" s="611"/>
      <c r="SYO36" s="611"/>
      <c r="SYP36" s="611"/>
      <c r="SYQ36" s="611"/>
      <c r="SYR36" s="611"/>
      <c r="SYS36" s="611"/>
      <c r="SYT36" s="611"/>
      <c r="SYU36" s="611"/>
      <c r="SYV36" s="611"/>
      <c r="SYW36" s="611"/>
      <c r="SYX36" s="611"/>
      <c r="SYY36" s="611"/>
      <c r="SYZ36" s="611"/>
      <c r="SZA36" s="611"/>
      <c r="SZB36" s="611"/>
      <c r="SZC36" s="611"/>
      <c r="SZD36" s="611"/>
      <c r="SZE36" s="611"/>
      <c r="SZF36" s="611"/>
      <c r="SZG36" s="611"/>
      <c r="SZH36" s="611"/>
      <c r="SZI36" s="611"/>
      <c r="SZJ36" s="611"/>
      <c r="SZK36" s="611"/>
      <c r="SZL36" s="611"/>
      <c r="SZM36" s="611"/>
      <c r="SZN36" s="611"/>
      <c r="SZO36" s="611"/>
      <c r="SZP36" s="611"/>
      <c r="SZQ36" s="611"/>
      <c r="SZR36" s="611"/>
      <c r="SZS36" s="611"/>
      <c r="SZT36" s="611"/>
      <c r="SZU36" s="611"/>
      <c r="SZV36" s="611"/>
      <c r="SZW36" s="611"/>
      <c r="SZX36" s="611"/>
      <c r="SZY36" s="611"/>
      <c r="SZZ36" s="611"/>
      <c r="TAA36" s="611"/>
      <c r="TAB36" s="611"/>
      <c r="TAC36" s="611"/>
      <c r="TAD36" s="611"/>
      <c r="TAE36" s="611"/>
      <c r="TAF36" s="611"/>
      <c r="TAG36" s="611"/>
      <c r="TAH36" s="611"/>
      <c r="TAI36" s="611"/>
      <c r="TAJ36" s="611"/>
      <c r="TAK36" s="611"/>
      <c r="TAL36" s="611"/>
      <c r="TAM36" s="611"/>
      <c r="TAN36" s="611"/>
      <c r="TAO36" s="611"/>
      <c r="TAP36" s="611"/>
      <c r="TAQ36" s="611"/>
      <c r="TAR36" s="611"/>
      <c r="TAS36" s="611"/>
      <c r="TAT36" s="611"/>
      <c r="TAU36" s="611"/>
      <c r="TAV36" s="611"/>
      <c r="TAW36" s="611"/>
      <c r="TAX36" s="611"/>
      <c r="TAY36" s="611"/>
      <c r="TAZ36" s="611"/>
      <c r="TBA36" s="611"/>
      <c r="TBB36" s="611"/>
      <c r="TBC36" s="611"/>
      <c r="TBD36" s="611"/>
      <c r="TBE36" s="611"/>
      <c r="TBF36" s="611"/>
      <c r="TBG36" s="611"/>
      <c r="TBH36" s="611"/>
      <c r="TBI36" s="611"/>
      <c r="TBJ36" s="611"/>
      <c r="TBK36" s="611"/>
      <c r="TBL36" s="611"/>
      <c r="TBM36" s="611"/>
      <c r="TBN36" s="611"/>
      <c r="TBO36" s="611"/>
      <c r="TBP36" s="611"/>
      <c r="TBQ36" s="611"/>
      <c r="TBR36" s="611"/>
      <c r="TBS36" s="611"/>
      <c r="TBT36" s="611"/>
      <c r="TBU36" s="611"/>
      <c r="TBV36" s="611"/>
      <c r="TBW36" s="611"/>
      <c r="TBX36" s="611"/>
      <c r="TBY36" s="611"/>
      <c r="TBZ36" s="611"/>
      <c r="TCA36" s="611"/>
      <c r="TCB36" s="611"/>
      <c r="TCC36" s="611"/>
      <c r="TCD36" s="611"/>
      <c r="TCE36" s="611"/>
      <c r="TCF36" s="611"/>
      <c r="TCG36" s="611"/>
      <c r="TCH36" s="611"/>
      <c r="TCI36" s="611"/>
      <c r="TCJ36" s="611"/>
      <c r="TCK36" s="611"/>
      <c r="TCL36" s="611"/>
      <c r="TCM36" s="611"/>
      <c r="TCN36" s="611"/>
      <c r="TCO36" s="611"/>
      <c r="TCP36" s="611"/>
      <c r="TCQ36" s="611"/>
      <c r="TCR36" s="611"/>
      <c r="TCS36" s="611"/>
      <c r="TCT36" s="611"/>
      <c r="TCU36" s="611"/>
      <c r="TCV36" s="611"/>
      <c r="TCW36" s="611"/>
      <c r="TCX36" s="611"/>
      <c r="TCY36" s="611"/>
      <c r="TCZ36" s="611"/>
      <c r="TDA36" s="611"/>
      <c r="TDB36" s="611"/>
      <c r="TDC36" s="611"/>
      <c r="TDD36" s="611"/>
      <c r="TDE36" s="611"/>
      <c r="TDF36" s="611"/>
      <c r="TDG36" s="611"/>
      <c r="TDH36" s="611"/>
      <c r="TDI36" s="611"/>
      <c r="TDJ36" s="611"/>
      <c r="TDK36" s="611"/>
      <c r="TDL36" s="611"/>
      <c r="TDM36" s="611"/>
      <c r="TDN36" s="611"/>
      <c r="TDO36" s="611"/>
      <c r="TDP36" s="611"/>
      <c r="TDQ36" s="611"/>
      <c r="TDR36" s="611"/>
      <c r="TDS36" s="611"/>
      <c r="TDT36" s="611"/>
      <c r="TDU36" s="611"/>
      <c r="TDV36" s="611"/>
      <c r="TDW36" s="611"/>
      <c r="TDX36" s="611"/>
      <c r="TDY36" s="611"/>
      <c r="TDZ36" s="611"/>
      <c r="TEA36" s="611"/>
      <c r="TEB36" s="611"/>
      <c r="TEC36" s="611"/>
      <c r="TED36" s="611"/>
      <c r="TEE36" s="611"/>
      <c r="TEF36" s="611"/>
      <c r="TEG36" s="611"/>
      <c r="TEH36" s="611"/>
      <c r="TEI36" s="611"/>
      <c r="TEJ36" s="611"/>
      <c r="TEK36" s="611"/>
      <c r="TEL36" s="611"/>
      <c r="TEM36" s="611"/>
      <c r="TEN36" s="611"/>
      <c r="TEO36" s="611"/>
      <c r="TEP36" s="611"/>
      <c r="TEQ36" s="611"/>
      <c r="TER36" s="611"/>
      <c r="TES36" s="611"/>
      <c r="TET36" s="611"/>
      <c r="TEU36" s="611"/>
      <c r="TEV36" s="611"/>
      <c r="TEW36" s="611"/>
      <c r="TEX36" s="611"/>
      <c r="TEY36" s="611"/>
      <c r="TEZ36" s="611"/>
      <c r="TFA36" s="611"/>
      <c r="TFB36" s="611"/>
      <c r="TFC36" s="611"/>
      <c r="TFD36" s="611"/>
      <c r="TFE36" s="611"/>
      <c r="TFF36" s="611"/>
      <c r="TFG36" s="611"/>
      <c r="TFH36" s="611"/>
      <c r="TFI36" s="611"/>
      <c r="TFJ36" s="611"/>
      <c r="TFK36" s="611"/>
      <c r="TFL36" s="611"/>
      <c r="TFM36" s="611"/>
      <c r="TFN36" s="611"/>
      <c r="TFO36" s="611"/>
      <c r="TFP36" s="611"/>
      <c r="TFQ36" s="611"/>
      <c r="TFR36" s="611"/>
      <c r="TFS36" s="611"/>
      <c r="TFT36" s="611"/>
      <c r="TFU36" s="611"/>
      <c r="TFV36" s="611"/>
      <c r="TFW36" s="611"/>
      <c r="TFX36" s="611"/>
      <c r="TFY36" s="611"/>
      <c r="TFZ36" s="611"/>
      <c r="TGA36" s="611"/>
      <c r="TGB36" s="611"/>
      <c r="TGC36" s="611"/>
      <c r="TGD36" s="611"/>
      <c r="TGE36" s="611"/>
      <c r="TGF36" s="611"/>
      <c r="TGG36" s="611"/>
      <c r="TGH36" s="611"/>
      <c r="TGI36" s="611"/>
      <c r="TGJ36" s="611"/>
      <c r="TGK36" s="611"/>
      <c r="TGL36" s="611"/>
      <c r="TGM36" s="611"/>
      <c r="TGN36" s="611"/>
      <c r="TGO36" s="611"/>
      <c r="TGP36" s="611"/>
      <c r="TGQ36" s="611"/>
      <c r="TGR36" s="611"/>
      <c r="TGS36" s="611"/>
      <c r="TGT36" s="611"/>
      <c r="TGU36" s="611"/>
      <c r="TGV36" s="611"/>
      <c r="TGW36" s="611"/>
      <c r="TGX36" s="611"/>
      <c r="TGY36" s="611"/>
      <c r="TGZ36" s="611"/>
      <c r="THA36" s="611"/>
      <c r="THB36" s="611"/>
      <c r="THC36" s="611"/>
      <c r="THD36" s="611"/>
      <c r="THE36" s="611"/>
      <c r="THF36" s="611"/>
      <c r="THG36" s="611"/>
      <c r="THH36" s="611"/>
      <c r="THI36" s="611"/>
      <c r="THJ36" s="611"/>
      <c r="THK36" s="611"/>
      <c r="THL36" s="611"/>
      <c r="THM36" s="611"/>
      <c r="THN36" s="611"/>
      <c r="THO36" s="611"/>
      <c r="THP36" s="611"/>
      <c r="THQ36" s="611"/>
      <c r="THR36" s="611"/>
      <c r="THS36" s="611"/>
      <c r="THT36" s="611"/>
      <c r="THU36" s="611"/>
      <c r="THV36" s="611"/>
      <c r="THW36" s="611"/>
      <c r="THX36" s="611"/>
      <c r="THY36" s="611"/>
      <c r="THZ36" s="611"/>
      <c r="TIA36" s="611"/>
      <c r="TIB36" s="611"/>
      <c r="TIC36" s="611"/>
      <c r="TID36" s="611"/>
      <c r="TIE36" s="611"/>
      <c r="TIF36" s="611"/>
      <c r="TIG36" s="611"/>
      <c r="TIH36" s="611"/>
      <c r="TII36" s="611"/>
      <c r="TIJ36" s="611"/>
      <c r="TIK36" s="611"/>
      <c r="TIL36" s="611"/>
      <c r="TIM36" s="611"/>
      <c r="TIN36" s="611"/>
      <c r="TIO36" s="611"/>
      <c r="TIP36" s="611"/>
      <c r="TIQ36" s="611"/>
      <c r="TIR36" s="611"/>
      <c r="TIS36" s="611"/>
      <c r="TIT36" s="611"/>
      <c r="TIU36" s="611"/>
      <c r="TIV36" s="611"/>
      <c r="TIW36" s="611"/>
      <c r="TIX36" s="611"/>
      <c r="TIY36" s="611"/>
      <c r="TIZ36" s="611"/>
      <c r="TJA36" s="611"/>
      <c r="TJB36" s="611"/>
      <c r="TJC36" s="611"/>
      <c r="TJD36" s="611"/>
      <c r="TJE36" s="611"/>
      <c r="TJF36" s="611"/>
      <c r="TJG36" s="611"/>
      <c r="TJH36" s="611"/>
      <c r="TJI36" s="611"/>
      <c r="TJJ36" s="611"/>
      <c r="TJK36" s="611"/>
      <c r="TJL36" s="611"/>
      <c r="TJM36" s="611"/>
      <c r="TJN36" s="611"/>
      <c r="TJO36" s="611"/>
      <c r="TJP36" s="611"/>
      <c r="TJQ36" s="611"/>
      <c r="TJR36" s="611"/>
      <c r="TJS36" s="611"/>
      <c r="TJT36" s="611"/>
      <c r="TJU36" s="611"/>
      <c r="TJV36" s="611"/>
      <c r="TJW36" s="611"/>
      <c r="TJX36" s="611"/>
      <c r="TJY36" s="611"/>
      <c r="TJZ36" s="611"/>
      <c r="TKA36" s="611"/>
      <c r="TKB36" s="611"/>
      <c r="TKC36" s="611"/>
      <c r="TKD36" s="611"/>
      <c r="TKE36" s="611"/>
      <c r="TKF36" s="611"/>
      <c r="TKG36" s="611"/>
      <c r="TKH36" s="611"/>
      <c r="TKI36" s="611"/>
      <c r="TKJ36" s="611"/>
      <c r="TKK36" s="611"/>
      <c r="TKL36" s="611"/>
      <c r="TKM36" s="611"/>
      <c r="TKN36" s="611"/>
      <c r="TKO36" s="611"/>
      <c r="TKP36" s="611"/>
      <c r="TKQ36" s="611"/>
      <c r="TKR36" s="611"/>
      <c r="TKS36" s="611"/>
      <c r="TKT36" s="611"/>
      <c r="TKU36" s="611"/>
      <c r="TKV36" s="611"/>
      <c r="TKW36" s="611"/>
      <c r="TKX36" s="611"/>
      <c r="TKY36" s="611"/>
      <c r="TKZ36" s="611"/>
      <c r="TLA36" s="611"/>
      <c r="TLB36" s="611"/>
      <c r="TLC36" s="611"/>
      <c r="TLD36" s="611"/>
      <c r="TLE36" s="611"/>
      <c r="TLF36" s="611"/>
      <c r="TLG36" s="611"/>
      <c r="TLH36" s="611"/>
      <c r="TLI36" s="611"/>
      <c r="TLJ36" s="611"/>
      <c r="TLK36" s="611"/>
      <c r="TLL36" s="611"/>
      <c r="TLM36" s="611"/>
      <c r="TLN36" s="611"/>
      <c r="TLO36" s="611"/>
      <c r="TLP36" s="611"/>
      <c r="TLQ36" s="611"/>
      <c r="TLR36" s="611"/>
      <c r="TLS36" s="611"/>
      <c r="TLT36" s="611"/>
      <c r="TLU36" s="611"/>
      <c r="TLV36" s="611"/>
      <c r="TLW36" s="611"/>
      <c r="TLX36" s="611"/>
      <c r="TLY36" s="611"/>
      <c r="TLZ36" s="611"/>
      <c r="TMA36" s="611"/>
      <c r="TMB36" s="611"/>
      <c r="TMC36" s="611"/>
      <c r="TMD36" s="611"/>
      <c r="TME36" s="611"/>
      <c r="TMF36" s="611"/>
      <c r="TMG36" s="611"/>
      <c r="TMH36" s="611"/>
      <c r="TMI36" s="611"/>
      <c r="TMJ36" s="611"/>
      <c r="TMK36" s="611"/>
      <c r="TML36" s="611"/>
      <c r="TMM36" s="611"/>
      <c r="TMN36" s="611"/>
      <c r="TMO36" s="611"/>
      <c r="TMP36" s="611"/>
      <c r="TMQ36" s="611"/>
      <c r="TMR36" s="611"/>
      <c r="TMS36" s="611"/>
      <c r="TMT36" s="611"/>
      <c r="TMU36" s="611"/>
      <c r="TMV36" s="611"/>
      <c r="TMW36" s="611"/>
      <c r="TMX36" s="611"/>
      <c r="TMY36" s="611"/>
      <c r="TMZ36" s="611"/>
      <c r="TNA36" s="611"/>
      <c r="TNB36" s="611"/>
      <c r="TNC36" s="611"/>
      <c r="TND36" s="611"/>
      <c r="TNE36" s="611"/>
      <c r="TNF36" s="611"/>
      <c r="TNG36" s="611"/>
      <c r="TNH36" s="611"/>
      <c r="TNI36" s="611"/>
      <c r="TNJ36" s="611"/>
      <c r="TNK36" s="611"/>
      <c r="TNL36" s="611"/>
      <c r="TNM36" s="611"/>
      <c r="TNN36" s="611"/>
      <c r="TNO36" s="611"/>
      <c r="TNP36" s="611"/>
      <c r="TNQ36" s="611"/>
      <c r="TNR36" s="611"/>
      <c r="TNS36" s="611"/>
      <c r="TNT36" s="611"/>
      <c r="TNU36" s="611"/>
      <c r="TNV36" s="611"/>
      <c r="TNW36" s="611"/>
      <c r="TNX36" s="611"/>
      <c r="TNY36" s="611"/>
      <c r="TNZ36" s="611"/>
      <c r="TOA36" s="611"/>
      <c r="TOB36" s="611"/>
      <c r="TOC36" s="611"/>
      <c r="TOD36" s="611"/>
      <c r="TOE36" s="611"/>
      <c r="TOF36" s="611"/>
      <c r="TOG36" s="611"/>
      <c r="TOH36" s="611"/>
      <c r="TOI36" s="611"/>
      <c r="TOJ36" s="611"/>
      <c r="TOK36" s="611"/>
      <c r="TOL36" s="611"/>
      <c r="TOM36" s="611"/>
      <c r="TON36" s="611"/>
      <c r="TOO36" s="611"/>
      <c r="TOP36" s="611"/>
      <c r="TOQ36" s="611"/>
      <c r="TOR36" s="611"/>
      <c r="TOS36" s="611"/>
      <c r="TOT36" s="611"/>
      <c r="TOU36" s="611"/>
      <c r="TOV36" s="611"/>
      <c r="TOW36" s="611"/>
      <c r="TOX36" s="611"/>
      <c r="TOY36" s="611"/>
      <c r="TOZ36" s="611"/>
      <c r="TPA36" s="611"/>
      <c r="TPB36" s="611"/>
      <c r="TPC36" s="611"/>
      <c r="TPD36" s="611"/>
      <c r="TPE36" s="611"/>
      <c r="TPF36" s="611"/>
      <c r="TPG36" s="611"/>
      <c r="TPH36" s="611"/>
      <c r="TPI36" s="611"/>
      <c r="TPJ36" s="611"/>
      <c r="TPK36" s="611"/>
      <c r="TPL36" s="611"/>
      <c r="TPM36" s="611"/>
      <c r="TPN36" s="611"/>
      <c r="TPO36" s="611"/>
      <c r="TPP36" s="611"/>
      <c r="TPQ36" s="611"/>
      <c r="TPR36" s="611"/>
      <c r="TPS36" s="611"/>
      <c r="TPT36" s="611"/>
      <c r="TPU36" s="611"/>
      <c r="TPV36" s="611"/>
      <c r="TPW36" s="611"/>
      <c r="TPX36" s="611"/>
      <c r="TPY36" s="611"/>
      <c r="TPZ36" s="611"/>
      <c r="TQA36" s="611"/>
      <c r="TQB36" s="611"/>
      <c r="TQC36" s="611"/>
      <c r="TQD36" s="611"/>
      <c r="TQE36" s="611"/>
      <c r="TQF36" s="611"/>
      <c r="TQG36" s="611"/>
      <c r="TQH36" s="611"/>
      <c r="TQI36" s="611"/>
      <c r="TQJ36" s="611"/>
      <c r="TQK36" s="611"/>
      <c r="TQL36" s="611"/>
      <c r="TQM36" s="611"/>
      <c r="TQN36" s="611"/>
      <c r="TQO36" s="611"/>
      <c r="TQP36" s="611"/>
      <c r="TQQ36" s="611"/>
      <c r="TQR36" s="611"/>
      <c r="TQS36" s="611"/>
      <c r="TQT36" s="611"/>
      <c r="TQU36" s="611"/>
      <c r="TQV36" s="611"/>
      <c r="TQW36" s="611"/>
      <c r="TQX36" s="611"/>
      <c r="TQY36" s="611"/>
      <c r="TQZ36" s="611"/>
      <c r="TRA36" s="611"/>
      <c r="TRB36" s="611"/>
      <c r="TRC36" s="611"/>
      <c r="TRD36" s="611"/>
      <c r="TRE36" s="611"/>
      <c r="TRF36" s="611"/>
      <c r="TRG36" s="611"/>
      <c r="TRH36" s="611"/>
      <c r="TRI36" s="611"/>
      <c r="TRJ36" s="611"/>
      <c r="TRK36" s="611"/>
      <c r="TRL36" s="611"/>
      <c r="TRM36" s="611"/>
      <c r="TRN36" s="611"/>
      <c r="TRO36" s="611"/>
      <c r="TRP36" s="611"/>
      <c r="TRQ36" s="611"/>
      <c r="TRR36" s="611"/>
      <c r="TRS36" s="611"/>
      <c r="TRT36" s="611"/>
      <c r="TRU36" s="611"/>
      <c r="TRV36" s="611"/>
      <c r="TRW36" s="611"/>
      <c r="TRX36" s="611"/>
      <c r="TRY36" s="611"/>
      <c r="TRZ36" s="611"/>
      <c r="TSA36" s="611"/>
      <c r="TSB36" s="611"/>
      <c r="TSC36" s="611"/>
      <c r="TSD36" s="611"/>
      <c r="TSE36" s="611"/>
      <c r="TSF36" s="611"/>
      <c r="TSG36" s="611"/>
      <c r="TSH36" s="611"/>
      <c r="TSI36" s="611"/>
      <c r="TSJ36" s="611"/>
      <c r="TSK36" s="611"/>
      <c r="TSL36" s="611"/>
      <c r="TSM36" s="611"/>
      <c r="TSN36" s="611"/>
      <c r="TSO36" s="611"/>
      <c r="TSP36" s="611"/>
      <c r="TSQ36" s="611"/>
      <c r="TSR36" s="611"/>
      <c r="TSS36" s="611"/>
      <c r="TST36" s="611"/>
      <c r="TSU36" s="611"/>
      <c r="TSV36" s="611"/>
      <c r="TSW36" s="611"/>
      <c r="TSX36" s="611"/>
      <c r="TSY36" s="611"/>
      <c r="TSZ36" s="611"/>
      <c r="TTA36" s="611"/>
      <c r="TTB36" s="611"/>
      <c r="TTC36" s="611"/>
      <c r="TTD36" s="611"/>
      <c r="TTE36" s="611"/>
      <c r="TTF36" s="611"/>
      <c r="TTG36" s="611"/>
      <c r="TTH36" s="611"/>
      <c r="TTI36" s="611"/>
      <c r="TTJ36" s="611"/>
      <c r="TTK36" s="611"/>
      <c r="TTL36" s="611"/>
      <c r="TTM36" s="611"/>
      <c r="TTN36" s="611"/>
      <c r="TTO36" s="611"/>
      <c r="TTP36" s="611"/>
      <c r="TTQ36" s="611"/>
      <c r="TTR36" s="611"/>
      <c r="TTS36" s="611"/>
      <c r="TTT36" s="611"/>
      <c r="TTU36" s="611"/>
      <c r="TTV36" s="611"/>
      <c r="TTW36" s="611"/>
      <c r="TTX36" s="611"/>
      <c r="TTY36" s="611"/>
      <c r="TTZ36" s="611"/>
      <c r="TUA36" s="611"/>
      <c r="TUB36" s="611"/>
      <c r="TUC36" s="611"/>
      <c r="TUD36" s="611"/>
      <c r="TUE36" s="611"/>
      <c r="TUF36" s="611"/>
      <c r="TUG36" s="611"/>
      <c r="TUH36" s="611"/>
      <c r="TUI36" s="611"/>
      <c r="TUJ36" s="611"/>
      <c r="TUK36" s="611"/>
      <c r="TUL36" s="611"/>
      <c r="TUM36" s="611"/>
      <c r="TUN36" s="611"/>
      <c r="TUO36" s="611"/>
      <c r="TUP36" s="611"/>
      <c r="TUQ36" s="611"/>
      <c r="TUR36" s="611"/>
      <c r="TUS36" s="611"/>
      <c r="TUT36" s="611"/>
      <c r="TUU36" s="611"/>
      <c r="TUV36" s="611"/>
      <c r="TUW36" s="611"/>
      <c r="TUX36" s="611"/>
      <c r="TUY36" s="611"/>
      <c r="TUZ36" s="611"/>
      <c r="TVA36" s="611"/>
      <c r="TVB36" s="611"/>
      <c r="TVC36" s="611"/>
      <c r="TVD36" s="611"/>
      <c r="TVE36" s="611"/>
      <c r="TVF36" s="611"/>
      <c r="TVG36" s="611"/>
      <c r="TVH36" s="611"/>
      <c r="TVI36" s="611"/>
      <c r="TVJ36" s="611"/>
      <c r="TVK36" s="611"/>
      <c r="TVL36" s="611"/>
      <c r="TVM36" s="611"/>
      <c r="TVN36" s="611"/>
      <c r="TVO36" s="611"/>
      <c r="TVP36" s="611"/>
      <c r="TVQ36" s="611"/>
      <c r="TVR36" s="611"/>
      <c r="TVS36" s="611"/>
      <c r="TVT36" s="611"/>
      <c r="TVU36" s="611"/>
      <c r="TVV36" s="611"/>
      <c r="TVW36" s="611"/>
      <c r="TVX36" s="611"/>
      <c r="TVY36" s="611"/>
      <c r="TVZ36" s="611"/>
      <c r="TWA36" s="611"/>
      <c r="TWB36" s="611"/>
      <c r="TWC36" s="611"/>
      <c r="TWD36" s="611"/>
      <c r="TWE36" s="611"/>
      <c r="TWF36" s="611"/>
      <c r="TWG36" s="611"/>
      <c r="TWH36" s="611"/>
      <c r="TWI36" s="611"/>
      <c r="TWJ36" s="611"/>
      <c r="TWK36" s="611"/>
      <c r="TWL36" s="611"/>
      <c r="TWM36" s="611"/>
      <c r="TWN36" s="611"/>
      <c r="TWO36" s="611"/>
      <c r="TWP36" s="611"/>
      <c r="TWQ36" s="611"/>
      <c r="TWR36" s="611"/>
      <c r="TWS36" s="611"/>
      <c r="TWT36" s="611"/>
      <c r="TWU36" s="611"/>
      <c r="TWV36" s="611"/>
      <c r="TWW36" s="611"/>
      <c r="TWX36" s="611"/>
      <c r="TWY36" s="611"/>
      <c r="TWZ36" s="611"/>
      <c r="TXA36" s="611"/>
      <c r="TXB36" s="611"/>
      <c r="TXC36" s="611"/>
      <c r="TXD36" s="611"/>
      <c r="TXE36" s="611"/>
      <c r="TXF36" s="611"/>
      <c r="TXG36" s="611"/>
      <c r="TXH36" s="611"/>
      <c r="TXI36" s="611"/>
      <c r="TXJ36" s="611"/>
      <c r="TXK36" s="611"/>
      <c r="TXL36" s="611"/>
      <c r="TXM36" s="611"/>
      <c r="TXN36" s="611"/>
      <c r="TXO36" s="611"/>
      <c r="TXP36" s="611"/>
      <c r="TXQ36" s="611"/>
      <c r="TXR36" s="611"/>
      <c r="TXS36" s="611"/>
      <c r="TXT36" s="611"/>
      <c r="TXU36" s="611"/>
      <c r="TXV36" s="611"/>
      <c r="TXW36" s="611"/>
      <c r="TXX36" s="611"/>
      <c r="TXY36" s="611"/>
      <c r="TXZ36" s="611"/>
      <c r="TYA36" s="611"/>
      <c r="TYB36" s="611"/>
      <c r="TYC36" s="611"/>
      <c r="TYD36" s="611"/>
      <c r="TYE36" s="611"/>
      <c r="TYF36" s="611"/>
      <c r="TYG36" s="611"/>
      <c r="TYH36" s="611"/>
      <c r="TYI36" s="611"/>
      <c r="TYJ36" s="611"/>
      <c r="TYK36" s="611"/>
      <c r="TYL36" s="611"/>
      <c r="TYM36" s="611"/>
      <c r="TYN36" s="611"/>
      <c r="TYO36" s="611"/>
      <c r="TYP36" s="611"/>
      <c r="TYQ36" s="611"/>
      <c r="TYR36" s="611"/>
      <c r="TYS36" s="611"/>
      <c r="TYT36" s="611"/>
      <c r="TYU36" s="611"/>
      <c r="TYV36" s="611"/>
      <c r="TYW36" s="611"/>
      <c r="TYX36" s="611"/>
      <c r="TYY36" s="611"/>
      <c r="TYZ36" s="611"/>
      <c r="TZA36" s="611"/>
      <c r="TZB36" s="611"/>
      <c r="TZC36" s="611"/>
      <c r="TZD36" s="611"/>
      <c r="TZE36" s="611"/>
      <c r="TZF36" s="611"/>
      <c r="TZG36" s="611"/>
      <c r="TZH36" s="611"/>
      <c r="TZI36" s="611"/>
      <c r="TZJ36" s="611"/>
      <c r="TZK36" s="611"/>
      <c r="TZL36" s="611"/>
      <c r="TZM36" s="611"/>
      <c r="TZN36" s="611"/>
      <c r="TZO36" s="611"/>
      <c r="TZP36" s="611"/>
      <c r="TZQ36" s="611"/>
      <c r="TZR36" s="611"/>
      <c r="TZS36" s="611"/>
      <c r="TZT36" s="611"/>
      <c r="TZU36" s="611"/>
      <c r="TZV36" s="611"/>
      <c r="TZW36" s="611"/>
      <c r="TZX36" s="611"/>
      <c r="TZY36" s="611"/>
      <c r="TZZ36" s="611"/>
      <c r="UAA36" s="611"/>
      <c r="UAB36" s="611"/>
      <c r="UAC36" s="611"/>
      <c r="UAD36" s="611"/>
      <c r="UAE36" s="611"/>
      <c r="UAF36" s="611"/>
      <c r="UAG36" s="611"/>
      <c r="UAH36" s="611"/>
      <c r="UAI36" s="611"/>
      <c r="UAJ36" s="611"/>
      <c r="UAK36" s="611"/>
      <c r="UAL36" s="611"/>
      <c r="UAM36" s="611"/>
      <c r="UAN36" s="611"/>
      <c r="UAO36" s="611"/>
      <c r="UAP36" s="611"/>
      <c r="UAQ36" s="611"/>
      <c r="UAR36" s="611"/>
      <c r="UAS36" s="611"/>
      <c r="UAT36" s="611"/>
      <c r="UAU36" s="611"/>
      <c r="UAV36" s="611"/>
      <c r="UAW36" s="611"/>
      <c r="UAX36" s="611"/>
      <c r="UAY36" s="611"/>
      <c r="UAZ36" s="611"/>
      <c r="UBA36" s="611"/>
      <c r="UBB36" s="611"/>
      <c r="UBC36" s="611"/>
      <c r="UBD36" s="611"/>
      <c r="UBE36" s="611"/>
      <c r="UBF36" s="611"/>
      <c r="UBG36" s="611"/>
      <c r="UBH36" s="611"/>
      <c r="UBI36" s="611"/>
      <c r="UBJ36" s="611"/>
      <c r="UBK36" s="611"/>
      <c r="UBL36" s="611"/>
      <c r="UBM36" s="611"/>
      <c r="UBN36" s="611"/>
      <c r="UBO36" s="611"/>
      <c r="UBP36" s="611"/>
      <c r="UBQ36" s="611"/>
      <c r="UBR36" s="611"/>
      <c r="UBS36" s="611"/>
      <c r="UBT36" s="611"/>
      <c r="UBU36" s="611"/>
      <c r="UBV36" s="611"/>
      <c r="UBW36" s="611"/>
      <c r="UBX36" s="611"/>
      <c r="UBY36" s="611"/>
      <c r="UBZ36" s="611"/>
      <c r="UCA36" s="611"/>
      <c r="UCB36" s="611"/>
      <c r="UCC36" s="611"/>
      <c r="UCD36" s="611"/>
      <c r="UCE36" s="611"/>
      <c r="UCF36" s="611"/>
      <c r="UCG36" s="611"/>
      <c r="UCH36" s="611"/>
      <c r="UCI36" s="611"/>
      <c r="UCJ36" s="611"/>
      <c r="UCK36" s="611"/>
      <c r="UCL36" s="611"/>
      <c r="UCM36" s="611"/>
      <c r="UCN36" s="611"/>
      <c r="UCO36" s="611"/>
      <c r="UCP36" s="611"/>
      <c r="UCQ36" s="611"/>
      <c r="UCR36" s="611"/>
      <c r="UCS36" s="611"/>
      <c r="UCT36" s="611"/>
      <c r="UCU36" s="611"/>
      <c r="UCV36" s="611"/>
      <c r="UCW36" s="611"/>
      <c r="UCX36" s="611"/>
      <c r="UCY36" s="611"/>
      <c r="UCZ36" s="611"/>
      <c r="UDA36" s="611"/>
      <c r="UDB36" s="611"/>
      <c r="UDC36" s="611"/>
      <c r="UDD36" s="611"/>
      <c r="UDE36" s="611"/>
      <c r="UDF36" s="611"/>
      <c r="UDG36" s="611"/>
      <c r="UDH36" s="611"/>
      <c r="UDI36" s="611"/>
      <c r="UDJ36" s="611"/>
      <c r="UDK36" s="611"/>
      <c r="UDL36" s="611"/>
      <c r="UDM36" s="611"/>
      <c r="UDN36" s="611"/>
      <c r="UDO36" s="611"/>
      <c r="UDP36" s="611"/>
      <c r="UDQ36" s="611"/>
      <c r="UDR36" s="611"/>
      <c r="UDS36" s="611"/>
      <c r="UDT36" s="611"/>
      <c r="UDU36" s="611"/>
      <c r="UDV36" s="611"/>
      <c r="UDW36" s="611"/>
      <c r="UDX36" s="611"/>
      <c r="UDY36" s="611"/>
      <c r="UDZ36" s="611"/>
      <c r="UEA36" s="611"/>
      <c r="UEB36" s="611"/>
      <c r="UEC36" s="611"/>
      <c r="UED36" s="611"/>
      <c r="UEE36" s="611"/>
      <c r="UEF36" s="611"/>
      <c r="UEG36" s="611"/>
      <c r="UEH36" s="611"/>
      <c r="UEI36" s="611"/>
      <c r="UEJ36" s="611"/>
      <c r="UEK36" s="611"/>
      <c r="UEL36" s="611"/>
      <c r="UEM36" s="611"/>
      <c r="UEN36" s="611"/>
      <c r="UEO36" s="611"/>
      <c r="UEP36" s="611"/>
      <c r="UEQ36" s="611"/>
      <c r="UER36" s="611"/>
      <c r="UES36" s="611"/>
      <c r="UET36" s="611"/>
      <c r="UEU36" s="611"/>
      <c r="UEV36" s="611"/>
      <c r="UEW36" s="611"/>
      <c r="UEX36" s="611"/>
      <c r="UEY36" s="611"/>
      <c r="UEZ36" s="611"/>
      <c r="UFA36" s="611"/>
      <c r="UFB36" s="611"/>
      <c r="UFC36" s="611"/>
      <c r="UFD36" s="611"/>
      <c r="UFE36" s="611"/>
      <c r="UFF36" s="611"/>
      <c r="UFG36" s="611"/>
      <c r="UFH36" s="611"/>
      <c r="UFI36" s="611"/>
      <c r="UFJ36" s="611"/>
      <c r="UFK36" s="611"/>
      <c r="UFL36" s="611"/>
      <c r="UFM36" s="611"/>
      <c r="UFN36" s="611"/>
      <c r="UFO36" s="611"/>
      <c r="UFP36" s="611"/>
      <c r="UFQ36" s="611"/>
      <c r="UFR36" s="611"/>
      <c r="UFS36" s="611"/>
      <c r="UFT36" s="611"/>
      <c r="UFU36" s="611"/>
      <c r="UFV36" s="611"/>
      <c r="UFW36" s="611"/>
      <c r="UFX36" s="611"/>
      <c r="UFY36" s="611"/>
      <c r="UFZ36" s="611"/>
      <c r="UGA36" s="611"/>
      <c r="UGB36" s="611"/>
      <c r="UGC36" s="611"/>
      <c r="UGD36" s="611"/>
      <c r="UGE36" s="611"/>
      <c r="UGF36" s="611"/>
      <c r="UGG36" s="611"/>
      <c r="UGH36" s="611"/>
      <c r="UGI36" s="611"/>
      <c r="UGJ36" s="611"/>
      <c r="UGK36" s="611"/>
      <c r="UGL36" s="611"/>
      <c r="UGM36" s="611"/>
      <c r="UGN36" s="611"/>
      <c r="UGO36" s="611"/>
      <c r="UGP36" s="611"/>
      <c r="UGQ36" s="611"/>
      <c r="UGR36" s="611"/>
      <c r="UGS36" s="611"/>
      <c r="UGT36" s="611"/>
      <c r="UGU36" s="611"/>
      <c r="UGV36" s="611"/>
      <c r="UGW36" s="611"/>
      <c r="UGX36" s="611"/>
      <c r="UGY36" s="611"/>
      <c r="UGZ36" s="611"/>
      <c r="UHA36" s="611"/>
      <c r="UHB36" s="611"/>
      <c r="UHC36" s="611"/>
      <c r="UHD36" s="611"/>
      <c r="UHE36" s="611"/>
      <c r="UHF36" s="611"/>
      <c r="UHG36" s="611"/>
      <c r="UHH36" s="611"/>
      <c r="UHI36" s="611"/>
      <c r="UHJ36" s="611"/>
      <c r="UHK36" s="611"/>
      <c r="UHL36" s="611"/>
      <c r="UHM36" s="611"/>
      <c r="UHN36" s="611"/>
      <c r="UHO36" s="611"/>
      <c r="UHP36" s="611"/>
      <c r="UHQ36" s="611"/>
      <c r="UHR36" s="611"/>
      <c r="UHS36" s="611"/>
      <c r="UHT36" s="611"/>
      <c r="UHU36" s="611"/>
      <c r="UHV36" s="611"/>
      <c r="UHW36" s="611"/>
      <c r="UHX36" s="611"/>
      <c r="UHY36" s="611"/>
      <c r="UHZ36" s="611"/>
      <c r="UIA36" s="611"/>
      <c r="UIB36" s="611"/>
      <c r="UIC36" s="611"/>
      <c r="UID36" s="611"/>
      <c r="UIE36" s="611"/>
      <c r="UIF36" s="611"/>
      <c r="UIG36" s="611"/>
      <c r="UIH36" s="611"/>
      <c r="UII36" s="611"/>
      <c r="UIJ36" s="611"/>
      <c r="UIK36" s="611"/>
      <c r="UIL36" s="611"/>
      <c r="UIM36" s="611"/>
      <c r="UIN36" s="611"/>
      <c r="UIO36" s="611"/>
      <c r="UIP36" s="611"/>
      <c r="UIQ36" s="611"/>
      <c r="UIR36" s="611"/>
      <c r="UIS36" s="611"/>
      <c r="UIT36" s="611"/>
      <c r="UIU36" s="611"/>
      <c r="UIV36" s="611"/>
      <c r="UIW36" s="611"/>
      <c r="UIX36" s="611"/>
      <c r="UIY36" s="611"/>
      <c r="UIZ36" s="611"/>
      <c r="UJA36" s="611"/>
      <c r="UJB36" s="611"/>
      <c r="UJC36" s="611"/>
      <c r="UJD36" s="611"/>
      <c r="UJE36" s="611"/>
      <c r="UJF36" s="611"/>
      <c r="UJG36" s="611"/>
      <c r="UJH36" s="611"/>
      <c r="UJI36" s="611"/>
      <c r="UJJ36" s="611"/>
      <c r="UJK36" s="611"/>
      <c r="UJL36" s="611"/>
      <c r="UJM36" s="611"/>
      <c r="UJN36" s="611"/>
      <c r="UJO36" s="611"/>
      <c r="UJP36" s="611"/>
      <c r="UJQ36" s="611"/>
      <c r="UJR36" s="611"/>
      <c r="UJS36" s="611"/>
      <c r="UJT36" s="611"/>
      <c r="UJU36" s="611"/>
      <c r="UJV36" s="611"/>
      <c r="UJW36" s="611"/>
      <c r="UJX36" s="611"/>
      <c r="UJY36" s="611"/>
      <c r="UJZ36" s="611"/>
      <c r="UKA36" s="611"/>
      <c r="UKB36" s="611"/>
      <c r="UKC36" s="611"/>
      <c r="UKD36" s="611"/>
      <c r="UKE36" s="611"/>
      <c r="UKF36" s="611"/>
      <c r="UKG36" s="611"/>
      <c r="UKH36" s="611"/>
      <c r="UKI36" s="611"/>
      <c r="UKJ36" s="611"/>
      <c r="UKK36" s="611"/>
      <c r="UKL36" s="611"/>
      <c r="UKM36" s="611"/>
      <c r="UKN36" s="611"/>
      <c r="UKO36" s="611"/>
      <c r="UKP36" s="611"/>
      <c r="UKQ36" s="611"/>
      <c r="UKR36" s="611"/>
      <c r="UKS36" s="611"/>
      <c r="UKT36" s="611"/>
      <c r="UKU36" s="611"/>
      <c r="UKV36" s="611"/>
      <c r="UKW36" s="611"/>
      <c r="UKX36" s="611"/>
      <c r="UKY36" s="611"/>
      <c r="UKZ36" s="611"/>
      <c r="ULA36" s="611"/>
      <c r="ULB36" s="611"/>
      <c r="ULC36" s="611"/>
      <c r="ULD36" s="611"/>
      <c r="ULE36" s="611"/>
      <c r="ULF36" s="611"/>
      <c r="ULG36" s="611"/>
      <c r="ULH36" s="611"/>
      <c r="ULI36" s="611"/>
      <c r="ULJ36" s="611"/>
      <c r="ULK36" s="611"/>
      <c r="ULL36" s="611"/>
      <c r="ULM36" s="611"/>
      <c r="ULN36" s="611"/>
      <c r="ULO36" s="611"/>
      <c r="ULP36" s="611"/>
      <c r="ULQ36" s="611"/>
      <c r="ULR36" s="611"/>
      <c r="ULS36" s="611"/>
      <c r="ULT36" s="611"/>
      <c r="ULU36" s="611"/>
      <c r="ULV36" s="611"/>
      <c r="ULW36" s="611"/>
      <c r="ULX36" s="611"/>
      <c r="ULY36" s="611"/>
      <c r="ULZ36" s="611"/>
      <c r="UMA36" s="611"/>
      <c r="UMB36" s="611"/>
      <c r="UMC36" s="611"/>
      <c r="UMD36" s="611"/>
      <c r="UME36" s="611"/>
      <c r="UMF36" s="611"/>
      <c r="UMG36" s="611"/>
      <c r="UMH36" s="611"/>
      <c r="UMI36" s="611"/>
      <c r="UMJ36" s="611"/>
      <c r="UMK36" s="611"/>
      <c r="UML36" s="611"/>
      <c r="UMM36" s="611"/>
      <c r="UMN36" s="611"/>
      <c r="UMO36" s="611"/>
      <c r="UMP36" s="611"/>
      <c r="UMQ36" s="611"/>
      <c r="UMR36" s="611"/>
      <c r="UMS36" s="611"/>
      <c r="UMT36" s="611"/>
      <c r="UMU36" s="611"/>
      <c r="UMV36" s="611"/>
      <c r="UMW36" s="611"/>
      <c r="UMX36" s="611"/>
      <c r="UMY36" s="611"/>
      <c r="UMZ36" s="611"/>
      <c r="UNA36" s="611"/>
      <c r="UNB36" s="611"/>
      <c r="UNC36" s="611"/>
      <c r="UND36" s="611"/>
      <c r="UNE36" s="611"/>
      <c r="UNF36" s="611"/>
      <c r="UNG36" s="611"/>
      <c r="UNH36" s="611"/>
      <c r="UNI36" s="611"/>
      <c r="UNJ36" s="611"/>
      <c r="UNK36" s="611"/>
      <c r="UNL36" s="611"/>
      <c r="UNM36" s="611"/>
      <c r="UNN36" s="611"/>
      <c r="UNO36" s="611"/>
      <c r="UNP36" s="611"/>
      <c r="UNQ36" s="611"/>
      <c r="UNR36" s="611"/>
      <c r="UNS36" s="611"/>
      <c r="UNT36" s="611"/>
      <c r="UNU36" s="611"/>
      <c r="UNV36" s="611"/>
      <c r="UNW36" s="611"/>
      <c r="UNX36" s="611"/>
      <c r="UNY36" s="611"/>
      <c r="UNZ36" s="611"/>
      <c r="UOA36" s="611"/>
      <c r="UOB36" s="611"/>
      <c r="UOC36" s="611"/>
      <c r="UOD36" s="611"/>
      <c r="UOE36" s="611"/>
      <c r="UOF36" s="611"/>
      <c r="UOG36" s="611"/>
      <c r="UOH36" s="611"/>
      <c r="UOI36" s="611"/>
      <c r="UOJ36" s="611"/>
      <c r="UOK36" s="611"/>
      <c r="UOL36" s="611"/>
      <c r="UOM36" s="611"/>
      <c r="UON36" s="611"/>
      <c r="UOO36" s="611"/>
      <c r="UOP36" s="611"/>
      <c r="UOQ36" s="611"/>
      <c r="UOR36" s="611"/>
      <c r="UOS36" s="611"/>
      <c r="UOT36" s="611"/>
      <c r="UOU36" s="611"/>
      <c r="UOV36" s="611"/>
      <c r="UOW36" s="611"/>
      <c r="UOX36" s="611"/>
      <c r="UOY36" s="611"/>
      <c r="UOZ36" s="611"/>
      <c r="UPA36" s="611"/>
      <c r="UPB36" s="611"/>
      <c r="UPC36" s="611"/>
      <c r="UPD36" s="611"/>
      <c r="UPE36" s="611"/>
      <c r="UPF36" s="611"/>
      <c r="UPG36" s="611"/>
      <c r="UPH36" s="611"/>
      <c r="UPI36" s="611"/>
      <c r="UPJ36" s="611"/>
      <c r="UPK36" s="611"/>
      <c r="UPL36" s="611"/>
      <c r="UPM36" s="611"/>
      <c r="UPN36" s="611"/>
      <c r="UPO36" s="611"/>
      <c r="UPP36" s="611"/>
      <c r="UPQ36" s="611"/>
      <c r="UPR36" s="611"/>
      <c r="UPS36" s="611"/>
      <c r="UPT36" s="611"/>
      <c r="UPU36" s="611"/>
      <c r="UPV36" s="611"/>
      <c r="UPW36" s="611"/>
      <c r="UPX36" s="611"/>
      <c r="UPY36" s="611"/>
      <c r="UPZ36" s="611"/>
      <c r="UQA36" s="611"/>
      <c r="UQB36" s="611"/>
      <c r="UQC36" s="611"/>
      <c r="UQD36" s="611"/>
      <c r="UQE36" s="611"/>
      <c r="UQF36" s="611"/>
      <c r="UQG36" s="611"/>
      <c r="UQH36" s="611"/>
      <c r="UQI36" s="611"/>
      <c r="UQJ36" s="611"/>
      <c r="UQK36" s="611"/>
      <c r="UQL36" s="611"/>
      <c r="UQM36" s="611"/>
      <c r="UQN36" s="611"/>
      <c r="UQO36" s="611"/>
      <c r="UQP36" s="611"/>
      <c r="UQQ36" s="611"/>
      <c r="UQR36" s="611"/>
      <c r="UQS36" s="611"/>
      <c r="UQT36" s="611"/>
      <c r="UQU36" s="611"/>
      <c r="UQV36" s="611"/>
      <c r="UQW36" s="611"/>
      <c r="UQX36" s="611"/>
      <c r="UQY36" s="611"/>
      <c r="UQZ36" s="611"/>
      <c r="URA36" s="611"/>
      <c r="URB36" s="611"/>
      <c r="URC36" s="611"/>
      <c r="URD36" s="611"/>
      <c r="URE36" s="611"/>
      <c r="URF36" s="611"/>
      <c r="URG36" s="611"/>
      <c r="URH36" s="611"/>
      <c r="URI36" s="611"/>
      <c r="URJ36" s="611"/>
      <c r="URK36" s="611"/>
      <c r="URL36" s="611"/>
      <c r="URM36" s="611"/>
      <c r="URN36" s="611"/>
      <c r="URO36" s="611"/>
      <c r="URP36" s="611"/>
      <c r="URQ36" s="611"/>
      <c r="URR36" s="611"/>
      <c r="URS36" s="611"/>
      <c r="URT36" s="611"/>
      <c r="URU36" s="611"/>
      <c r="URV36" s="611"/>
      <c r="URW36" s="611"/>
      <c r="URX36" s="611"/>
      <c r="URY36" s="611"/>
      <c r="URZ36" s="611"/>
      <c r="USA36" s="611"/>
      <c r="USB36" s="611"/>
      <c r="USC36" s="611"/>
      <c r="USD36" s="611"/>
      <c r="USE36" s="611"/>
      <c r="USF36" s="611"/>
      <c r="USG36" s="611"/>
      <c r="USH36" s="611"/>
      <c r="USI36" s="611"/>
      <c r="USJ36" s="611"/>
      <c r="USK36" s="611"/>
      <c r="USL36" s="611"/>
      <c r="USM36" s="611"/>
      <c r="USN36" s="611"/>
      <c r="USO36" s="611"/>
      <c r="USP36" s="611"/>
      <c r="USQ36" s="611"/>
      <c r="USR36" s="611"/>
      <c r="USS36" s="611"/>
      <c r="UST36" s="611"/>
      <c r="USU36" s="611"/>
      <c r="USV36" s="611"/>
      <c r="USW36" s="611"/>
      <c r="USX36" s="611"/>
      <c r="USY36" s="611"/>
      <c r="USZ36" s="611"/>
      <c r="UTA36" s="611"/>
      <c r="UTB36" s="611"/>
      <c r="UTC36" s="611"/>
      <c r="UTD36" s="611"/>
      <c r="UTE36" s="611"/>
      <c r="UTF36" s="611"/>
      <c r="UTG36" s="611"/>
      <c r="UTH36" s="611"/>
      <c r="UTI36" s="611"/>
      <c r="UTJ36" s="611"/>
      <c r="UTK36" s="611"/>
      <c r="UTL36" s="611"/>
      <c r="UTM36" s="611"/>
      <c r="UTN36" s="611"/>
      <c r="UTO36" s="611"/>
      <c r="UTP36" s="611"/>
      <c r="UTQ36" s="611"/>
      <c r="UTR36" s="611"/>
      <c r="UTS36" s="611"/>
      <c r="UTT36" s="611"/>
      <c r="UTU36" s="611"/>
      <c r="UTV36" s="611"/>
      <c r="UTW36" s="611"/>
      <c r="UTX36" s="611"/>
      <c r="UTY36" s="611"/>
      <c r="UTZ36" s="611"/>
      <c r="UUA36" s="611"/>
      <c r="UUB36" s="611"/>
      <c r="UUC36" s="611"/>
      <c r="UUD36" s="611"/>
      <c r="UUE36" s="611"/>
      <c r="UUF36" s="611"/>
      <c r="UUG36" s="611"/>
      <c r="UUH36" s="611"/>
      <c r="UUI36" s="611"/>
      <c r="UUJ36" s="611"/>
      <c r="UUK36" s="611"/>
      <c r="UUL36" s="611"/>
      <c r="UUM36" s="611"/>
      <c r="UUN36" s="611"/>
      <c r="UUO36" s="611"/>
      <c r="UUP36" s="611"/>
      <c r="UUQ36" s="611"/>
      <c r="UUR36" s="611"/>
      <c r="UUS36" s="611"/>
      <c r="UUT36" s="611"/>
      <c r="UUU36" s="611"/>
      <c r="UUV36" s="611"/>
      <c r="UUW36" s="611"/>
      <c r="UUX36" s="611"/>
      <c r="UUY36" s="611"/>
      <c r="UUZ36" s="611"/>
      <c r="UVA36" s="611"/>
      <c r="UVB36" s="611"/>
      <c r="UVC36" s="611"/>
      <c r="UVD36" s="611"/>
      <c r="UVE36" s="611"/>
      <c r="UVF36" s="611"/>
      <c r="UVG36" s="611"/>
      <c r="UVH36" s="611"/>
      <c r="UVI36" s="611"/>
      <c r="UVJ36" s="611"/>
      <c r="UVK36" s="611"/>
      <c r="UVL36" s="611"/>
      <c r="UVM36" s="611"/>
      <c r="UVN36" s="611"/>
      <c r="UVO36" s="611"/>
      <c r="UVP36" s="611"/>
      <c r="UVQ36" s="611"/>
      <c r="UVR36" s="611"/>
      <c r="UVS36" s="611"/>
      <c r="UVT36" s="611"/>
      <c r="UVU36" s="611"/>
      <c r="UVV36" s="611"/>
      <c r="UVW36" s="611"/>
      <c r="UVX36" s="611"/>
      <c r="UVY36" s="611"/>
      <c r="UVZ36" s="611"/>
      <c r="UWA36" s="611"/>
      <c r="UWB36" s="611"/>
      <c r="UWC36" s="611"/>
      <c r="UWD36" s="611"/>
      <c r="UWE36" s="611"/>
      <c r="UWF36" s="611"/>
      <c r="UWG36" s="611"/>
      <c r="UWH36" s="611"/>
      <c r="UWI36" s="611"/>
      <c r="UWJ36" s="611"/>
      <c r="UWK36" s="611"/>
      <c r="UWL36" s="611"/>
      <c r="UWM36" s="611"/>
      <c r="UWN36" s="611"/>
      <c r="UWO36" s="611"/>
      <c r="UWP36" s="611"/>
      <c r="UWQ36" s="611"/>
      <c r="UWR36" s="611"/>
      <c r="UWS36" s="611"/>
      <c r="UWT36" s="611"/>
      <c r="UWU36" s="611"/>
      <c r="UWV36" s="611"/>
      <c r="UWW36" s="611"/>
      <c r="UWX36" s="611"/>
      <c r="UWY36" s="611"/>
      <c r="UWZ36" s="611"/>
      <c r="UXA36" s="611"/>
      <c r="UXB36" s="611"/>
      <c r="UXC36" s="611"/>
      <c r="UXD36" s="611"/>
      <c r="UXE36" s="611"/>
      <c r="UXF36" s="611"/>
      <c r="UXG36" s="611"/>
      <c r="UXH36" s="611"/>
      <c r="UXI36" s="611"/>
      <c r="UXJ36" s="611"/>
      <c r="UXK36" s="611"/>
      <c r="UXL36" s="611"/>
      <c r="UXM36" s="611"/>
      <c r="UXN36" s="611"/>
      <c r="UXO36" s="611"/>
      <c r="UXP36" s="611"/>
      <c r="UXQ36" s="611"/>
      <c r="UXR36" s="611"/>
      <c r="UXS36" s="611"/>
      <c r="UXT36" s="611"/>
      <c r="UXU36" s="611"/>
      <c r="UXV36" s="611"/>
      <c r="UXW36" s="611"/>
      <c r="UXX36" s="611"/>
      <c r="UXY36" s="611"/>
      <c r="UXZ36" s="611"/>
      <c r="UYA36" s="611"/>
      <c r="UYB36" s="611"/>
      <c r="UYC36" s="611"/>
      <c r="UYD36" s="611"/>
      <c r="UYE36" s="611"/>
      <c r="UYF36" s="611"/>
      <c r="UYG36" s="611"/>
      <c r="UYH36" s="611"/>
      <c r="UYI36" s="611"/>
      <c r="UYJ36" s="611"/>
      <c r="UYK36" s="611"/>
      <c r="UYL36" s="611"/>
      <c r="UYM36" s="611"/>
      <c r="UYN36" s="611"/>
      <c r="UYO36" s="611"/>
      <c r="UYP36" s="611"/>
      <c r="UYQ36" s="611"/>
      <c r="UYR36" s="611"/>
      <c r="UYS36" s="611"/>
      <c r="UYT36" s="611"/>
      <c r="UYU36" s="611"/>
      <c r="UYV36" s="611"/>
      <c r="UYW36" s="611"/>
      <c r="UYX36" s="611"/>
      <c r="UYY36" s="611"/>
      <c r="UYZ36" s="611"/>
      <c r="UZA36" s="611"/>
      <c r="UZB36" s="611"/>
      <c r="UZC36" s="611"/>
      <c r="UZD36" s="611"/>
      <c r="UZE36" s="611"/>
      <c r="UZF36" s="611"/>
      <c r="UZG36" s="611"/>
      <c r="UZH36" s="611"/>
      <c r="UZI36" s="611"/>
      <c r="UZJ36" s="611"/>
      <c r="UZK36" s="611"/>
      <c r="UZL36" s="611"/>
      <c r="UZM36" s="611"/>
      <c r="UZN36" s="611"/>
      <c r="UZO36" s="611"/>
      <c r="UZP36" s="611"/>
      <c r="UZQ36" s="611"/>
      <c r="UZR36" s="611"/>
      <c r="UZS36" s="611"/>
      <c r="UZT36" s="611"/>
      <c r="UZU36" s="611"/>
      <c r="UZV36" s="611"/>
      <c r="UZW36" s="611"/>
      <c r="UZX36" s="611"/>
      <c r="UZY36" s="611"/>
      <c r="UZZ36" s="611"/>
      <c r="VAA36" s="611"/>
      <c r="VAB36" s="611"/>
      <c r="VAC36" s="611"/>
      <c r="VAD36" s="611"/>
      <c r="VAE36" s="611"/>
      <c r="VAF36" s="611"/>
      <c r="VAG36" s="611"/>
      <c r="VAH36" s="611"/>
      <c r="VAI36" s="611"/>
      <c r="VAJ36" s="611"/>
      <c r="VAK36" s="611"/>
      <c r="VAL36" s="611"/>
      <c r="VAM36" s="611"/>
      <c r="VAN36" s="611"/>
      <c r="VAO36" s="611"/>
      <c r="VAP36" s="611"/>
      <c r="VAQ36" s="611"/>
      <c r="VAR36" s="611"/>
      <c r="VAS36" s="611"/>
      <c r="VAT36" s="611"/>
      <c r="VAU36" s="611"/>
      <c r="VAV36" s="611"/>
      <c r="VAW36" s="611"/>
      <c r="VAX36" s="611"/>
      <c r="VAY36" s="611"/>
      <c r="VAZ36" s="611"/>
      <c r="VBA36" s="611"/>
      <c r="VBB36" s="611"/>
      <c r="VBC36" s="611"/>
      <c r="VBD36" s="611"/>
      <c r="VBE36" s="611"/>
      <c r="VBF36" s="611"/>
      <c r="VBG36" s="611"/>
      <c r="VBH36" s="611"/>
      <c r="VBI36" s="611"/>
      <c r="VBJ36" s="611"/>
      <c r="VBK36" s="611"/>
      <c r="VBL36" s="611"/>
      <c r="VBM36" s="611"/>
      <c r="VBN36" s="611"/>
      <c r="VBO36" s="611"/>
      <c r="VBP36" s="611"/>
      <c r="VBQ36" s="611"/>
      <c r="VBR36" s="611"/>
      <c r="VBS36" s="611"/>
      <c r="VBT36" s="611"/>
      <c r="VBU36" s="611"/>
      <c r="VBV36" s="611"/>
      <c r="VBW36" s="611"/>
      <c r="VBX36" s="611"/>
      <c r="VBY36" s="611"/>
      <c r="VBZ36" s="611"/>
      <c r="VCA36" s="611"/>
      <c r="VCB36" s="611"/>
      <c r="VCC36" s="611"/>
      <c r="VCD36" s="611"/>
      <c r="VCE36" s="611"/>
      <c r="VCF36" s="611"/>
      <c r="VCG36" s="611"/>
      <c r="VCH36" s="611"/>
      <c r="VCI36" s="611"/>
      <c r="VCJ36" s="611"/>
      <c r="VCK36" s="611"/>
      <c r="VCL36" s="611"/>
      <c r="VCM36" s="611"/>
      <c r="VCN36" s="611"/>
      <c r="VCO36" s="611"/>
      <c r="VCP36" s="611"/>
      <c r="VCQ36" s="611"/>
      <c r="VCR36" s="611"/>
      <c r="VCS36" s="611"/>
      <c r="VCT36" s="611"/>
      <c r="VCU36" s="611"/>
      <c r="VCV36" s="611"/>
      <c r="VCW36" s="611"/>
      <c r="VCX36" s="611"/>
      <c r="VCY36" s="611"/>
      <c r="VCZ36" s="611"/>
      <c r="VDA36" s="611"/>
      <c r="VDB36" s="611"/>
      <c r="VDC36" s="611"/>
      <c r="VDD36" s="611"/>
      <c r="VDE36" s="611"/>
      <c r="VDF36" s="611"/>
      <c r="VDG36" s="611"/>
      <c r="VDH36" s="611"/>
      <c r="VDI36" s="611"/>
      <c r="VDJ36" s="611"/>
      <c r="VDK36" s="611"/>
      <c r="VDL36" s="611"/>
      <c r="VDM36" s="611"/>
      <c r="VDN36" s="611"/>
      <c r="VDO36" s="611"/>
      <c r="VDP36" s="611"/>
      <c r="VDQ36" s="611"/>
      <c r="VDR36" s="611"/>
      <c r="VDS36" s="611"/>
      <c r="VDT36" s="611"/>
      <c r="VDU36" s="611"/>
      <c r="VDV36" s="611"/>
      <c r="VDW36" s="611"/>
      <c r="VDX36" s="611"/>
      <c r="VDY36" s="611"/>
      <c r="VDZ36" s="611"/>
      <c r="VEA36" s="611"/>
      <c r="VEB36" s="611"/>
      <c r="VEC36" s="611"/>
      <c r="VED36" s="611"/>
      <c r="VEE36" s="611"/>
      <c r="VEF36" s="611"/>
      <c r="VEG36" s="611"/>
      <c r="VEH36" s="611"/>
      <c r="VEI36" s="611"/>
      <c r="VEJ36" s="611"/>
      <c r="VEK36" s="611"/>
      <c r="VEL36" s="611"/>
      <c r="VEM36" s="611"/>
      <c r="VEN36" s="611"/>
      <c r="VEO36" s="611"/>
      <c r="VEP36" s="611"/>
      <c r="VEQ36" s="611"/>
      <c r="VER36" s="611"/>
      <c r="VES36" s="611"/>
      <c r="VET36" s="611"/>
      <c r="VEU36" s="611"/>
      <c r="VEV36" s="611"/>
      <c r="VEW36" s="611"/>
      <c r="VEX36" s="611"/>
      <c r="VEY36" s="611"/>
      <c r="VEZ36" s="611"/>
      <c r="VFA36" s="611"/>
      <c r="VFB36" s="611"/>
      <c r="VFC36" s="611"/>
      <c r="VFD36" s="611"/>
      <c r="VFE36" s="611"/>
      <c r="VFF36" s="611"/>
      <c r="VFG36" s="611"/>
      <c r="VFH36" s="611"/>
      <c r="VFI36" s="611"/>
      <c r="VFJ36" s="611"/>
      <c r="VFK36" s="611"/>
      <c r="VFL36" s="611"/>
      <c r="VFM36" s="611"/>
      <c r="VFN36" s="611"/>
      <c r="VFO36" s="611"/>
      <c r="VFP36" s="611"/>
      <c r="VFQ36" s="611"/>
      <c r="VFR36" s="611"/>
      <c r="VFS36" s="611"/>
      <c r="VFT36" s="611"/>
      <c r="VFU36" s="611"/>
      <c r="VFV36" s="611"/>
      <c r="VFW36" s="611"/>
      <c r="VFX36" s="611"/>
      <c r="VFY36" s="611"/>
      <c r="VFZ36" s="611"/>
      <c r="VGA36" s="611"/>
      <c r="VGB36" s="611"/>
      <c r="VGC36" s="611"/>
      <c r="VGD36" s="611"/>
      <c r="VGE36" s="611"/>
      <c r="VGF36" s="611"/>
      <c r="VGG36" s="611"/>
      <c r="VGH36" s="611"/>
      <c r="VGI36" s="611"/>
      <c r="VGJ36" s="611"/>
      <c r="VGK36" s="611"/>
      <c r="VGL36" s="611"/>
      <c r="VGM36" s="611"/>
      <c r="VGN36" s="611"/>
      <c r="VGO36" s="611"/>
      <c r="VGP36" s="611"/>
      <c r="VGQ36" s="611"/>
      <c r="VGR36" s="611"/>
      <c r="VGS36" s="611"/>
      <c r="VGT36" s="611"/>
      <c r="VGU36" s="611"/>
      <c r="VGV36" s="611"/>
      <c r="VGW36" s="611"/>
      <c r="VGX36" s="611"/>
      <c r="VGY36" s="611"/>
      <c r="VGZ36" s="611"/>
      <c r="VHA36" s="611"/>
      <c r="VHB36" s="611"/>
      <c r="VHC36" s="611"/>
      <c r="VHD36" s="611"/>
      <c r="VHE36" s="611"/>
      <c r="VHF36" s="611"/>
      <c r="VHG36" s="611"/>
      <c r="VHH36" s="611"/>
      <c r="VHI36" s="611"/>
      <c r="VHJ36" s="611"/>
      <c r="VHK36" s="611"/>
      <c r="VHL36" s="611"/>
      <c r="VHM36" s="611"/>
      <c r="VHN36" s="611"/>
      <c r="VHO36" s="611"/>
      <c r="VHP36" s="611"/>
      <c r="VHQ36" s="611"/>
      <c r="VHR36" s="611"/>
      <c r="VHS36" s="611"/>
      <c r="VHT36" s="611"/>
      <c r="VHU36" s="611"/>
      <c r="VHV36" s="611"/>
      <c r="VHW36" s="611"/>
      <c r="VHX36" s="611"/>
      <c r="VHY36" s="611"/>
      <c r="VHZ36" s="611"/>
      <c r="VIA36" s="611"/>
      <c r="VIB36" s="611"/>
      <c r="VIC36" s="611"/>
      <c r="VID36" s="611"/>
      <c r="VIE36" s="611"/>
      <c r="VIF36" s="611"/>
      <c r="VIG36" s="611"/>
      <c r="VIH36" s="611"/>
      <c r="VII36" s="611"/>
      <c r="VIJ36" s="611"/>
      <c r="VIK36" s="611"/>
      <c r="VIL36" s="611"/>
      <c r="VIM36" s="611"/>
      <c r="VIN36" s="611"/>
      <c r="VIO36" s="611"/>
      <c r="VIP36" s="611"/>
      <c r="VIQ36" s="611"/>
      <c r="VIR36" s="611"/>
      <c r="VIS36" s="611"/>
      <c r="VIT36" s="611"/>
      <c r="VIU36" s="611"/>
      <c r="VIV36" s="611"/>
      <c r="VIW36" s="611"/>
      <c r="VIX36" s="611"/>
      <c r="VIY36" s="611"/>
      <c r="VIZ36" s="611"/>
      <c r="VJA36" s="611"/>
      <c r="VJB36" s="611"/>
      <c r="VJC36" s="611"/>
      <c r="VJD36" s="611"/>
      <c r="VJE36" s="611"/>
      <c r="VJF36" s="611"/>
      <c r="VJG36" s="611"/>
      <c r="VJH36" s="611"/>
      <c r="VJI36" s="611"/>
      <c r="VJJ36" s="611"/>
      <c r="VJK36" s="611"/>
      <c r="VJL36" s="611"/>
      <c r="VJM36" s="611"/>
      <c r="VJN36" s="611"/>
      <c r="VJO36" s="611"/>
      <c r="VJP36" s="611"/>
      <c r="VJQ36" s="611"/>
      <c r="VJR36" s="611"/>
      <c r="VJS36" s="611"/>
      <c r="VJT36" s="611"/>
      <c r="VJU36" s="611"/>
      <c r="VJV36" s="611"/>
      <c r="VJW36" s="611"/>
      <c r="VJX36" s="611"/>
      <c r="VJY36" s="611"/>
      <c r="VJZ36" s="611"/>
      <c r="VKA36" s="611"/>
      <c r="VKB36" s="611"/>
      <c r="VKC36" s="611"/>
      <c r="VKD36" s="611"/>
      <c r="VKE36" s="611"/>
      <c r="VKF36" s="611"/>
      <c r="VKG36" s="611"/>
      <c r="VKH36" s="611"/>
      <c r="VKI36" s="611"/>
      <c r="VKJ36" s="611"/>
      <c r="VKK36" s="611"/>
      <c r="VKL36" s="611"/>
      <c r="VKM36" s="611"/>
      <c r="VKN36" s="611"/>
      <c r="VKO36" s="611"/>
      <c r="VKP36" s="611"/>
      <c r="VKQ36" s="611"/>
      <c r="VKR36" s="611"/>
      <c r="VKS36" s="611"/>
      <c r="VKT36" s="611"/>
      <c r="VKU36" s="611"/>
      <c r="VKV36" s="611"/>
      <c r="VKW36" s="611"/>
      <c r="VKX36" s="611"/>
      <c r="VKY36" s="611"/>
      <c r="VKZ36" s="611"/>
      <c r="VLA36" s="611"/>
      <c r="VLB36" s="611"/>
      <c r="VLC36" s="611"/>
      <c r="VLD36" s="611"/>
      <c r="VLE36" s="611"/>
      <c r="VLF36" s="611"/>
      <c r="VLG36" s="611"/>
      <c r="VLH36" s="611"/>
      <c r="VLI36" s="611"/>
      <c r="VLJ36" s="611"/>
      <c r="VLK36" s="611"/>
      <c r="VLL36" s="611"/>
      <c r="VLM36" s="611"/>
      <c r="VLN36" s="611"/>
      <c r="VLO36" s="611"/>
      <c r="VLP36" s="611"/>
      <c r="VLQ36" s="611"/>
      <c r="VLR36" s="611"/>
      <c r="VLS36" s="611"/>
      <c r="VLT36" s="611"/>
      <c r="VLU36" s="611"/>
      <c r="VLV36" s="611"/>
      <c r="VLW36" s="611"/>
      <c r="VLX36" s="611"/>
      <c r="VLY36" s="611"/>
      <c r="VLZ36" s="611"/>
      <c r="VMA36" s="611"/>
      <c r="VMB36" s="611"/>
      <c r="VMC36" s="611"/>
      <c r="VMD36" s="611"/>
      <c r="VME36" s="611"/>
      <c r="VMF36" s="611"/>
      <c r="VMG36" s="611"/>
      <c r="VMH36" s="611"/>
      <c r="VMI36" s="611"/>
      <c r="VMJ36" s="611"/>
      <c r="VMK36" s="611"/>
      <c r="VML36" s="611"/>
      <c r="VMM36" s="611"/>
      <c r="VMN36" s="611"/>
      <c r="VMO36" s="611"/>
      <c r="VMP36" s="611"/>
      <c r="VMQ36" s="611"/>
      <c r="VMR36" s="611"/>
      <c r="VMS36" s="611"/>
      <c r="VMT36" s="611"/>
      <c r="VMU36" s="611"/>
      <c r="VMV36" s="611"/>
      <c r="VMW36" s="611"/>
      <c r="VMX36" s="611"/>
      <c r="VMY36" s="611"/>
      <c r="VMZ36" s="611"/>
      <c r="VNA36" s="611"/>
      <c r="VNB36" s="611"/>
      <c r="VNC36" s="611"/>
      <c r="VND36" s="611"/>
      <c r="VNE36" s="611"/>
      <c r="VNF36" s="611"/>
      <c r="VNG36" s="611"/>
      <c r="VNH36" s="611"/>
      <c r="VNI36" s="611"/>
      <c r="VNJ36" s="611"/>
      <c r="VNK36" s="611"/>
      <c r="VNL36" s="611"/>
      <c r="VNM36" s="611"/>
      <c r="VNN36" s="611"/>
      <c r="VNO36" s="611"/>
      <c r="VNP36" s="611"/>
      <c r="VNQ36" s="611"/>
      <c r="VNR36" s="611"/>
      <c r="VNS36" s="611"/>
      <c r="VNT36" s="611"/>
      <c r="VNU36" s="611"/>
      <c r="VNV36" s="611"/>
      <c r="VNW36" s="611"/>
      <c r="VNX36" s="611"/>
      <c r="VNY36" s="611"/>
      <c r="VNZ36" s="611"/>
      <c r="VOA36" s="611"/>
      <c r="VOB36" s="611"/>
      <c r="VOC36" s="611"/>
      <c r="VOD36" s="611"/>
      <c r="VOE36" s="611"/>
      <c r="VOF36" s="611"/>
      <c r="VOG36" s="611"/>
      <c r="VOH36" s="611"/>
      <c r="VOI36" s="611"/>
      <c r="VOJ36" s="611"/>
      <c r="VOK36" s="611"/>
      <c r="VOL36" s="611"/>
      <c r="VOM36" s="611"/>
      <c r="VON36" s="611"/>
      <c r="VOO36" s="611"/>
      <c r="VOP36" s="611"/>
      <c r="VOQ36" s="611"/>
      <c r="VOR36" s="611"/>
      <c r="VOS36" s="611"/>
      <c r="VOT36" s="611"/>
      <c r="VOU36" s="611"/>
      <c r="VOV36" s="611"/>
      <c r="VOW36" s="611"/>
      <c r="VOX36" s="611"/>
      <c r="VOY36" s="611"/>
      <c r="VOZ36" s="611"/>
      <c r="VPA36" s="611"/>
      <c r="VPB36" s="611"/>
      <c r="VPC36" s="611"/>
      <c r="VPD36" s="611"/>
      <c r="VPE36" s="611"/>
      <c r="VPF36" s="611"/>
      <c r="VPG36" s="611"/>
      <c r="VPH36" s="611"/>
      <c r="VPI36" s="611"/>
      <c r="VPJ36" s="611"/>
      <c r="VPK36" s="611"/>
      <c r="VPL36" s="611"/>
      <c r="VPM36" s="611"/>
      <c r="VPN36" s="611"/>
      <c r="VPO36" s="611"/>
      <c r="VPP36" s="611"/>
      <c r="VPQ36" s="611"/>
      <c r="VPR36" s="611"/>
      <c r="VPS36" s="611"/>
      <c r="VPT36" s="611"/>
      <c r="VPU36" s="611"/>
      <c r="VPV36" s="611"/>
      <c r="VPW36" s="611"/>
      <c r="VPX36" s="611"/>
      <c r="VPY36" s="611"/>
      <c r="VPZ36" s="611"/>
      <c r="VQA36" s="611"/>
      <c r="VQB36" s="611"/>
      <c r="VQC36" s="611"/>
      <c r="VQD36" s="611"/>
      <c r="VQE36" s="611"/>
      <c r="VQF36" s="611"/>
      <c r="VQG36" s="611"/>
      <c r="VQH36" s="611"/>
      <c r="VQI36" s="611"/>
      <c r="VQJ36" s="611"/>
      <c r="VQK36" s="611"/>
      <c r="VQL36" s="611"/>
      <c r="VQM36" s="611"/>
      <c r="VQN36" s="611"/>
      <c r="VQO36" s="611"/>
      <c r="VQP36" s="611"/>
      <c r="VQQ36" s="611"/>
      <c r="VQR36" s="611"/>
      <c r="VQS36" s="611"/>
      <c r="VQT36" s="611"/>
      <c r="VQU36" s="611"/>
      <c r="VQV36" s="611"/>
      <c r="VQW36" s="611"/>
      <c r="VQX36" s="611"/>
      <c r="VQY36" s="611"/>
      <c r="VQZ36" s="611"/>
      <c r="VRA36" s="611"/>
      <c r="VRB36" s="611"/>
      <c r="VRC36" s="611"/>
      <c r="VRD36" s="611"/>
      <c r="VRE36" s="611"/>
      <c r="VRF36" s="611"/>
      <c r="VRG36" s="611"/>
      <c r="VRH36" s="611"/>
      <c r="VRI36" s="611"/>
      <c r="VRJ36" s="611"/>
      <c r="VRK36" s="611"/>
      <c r="VRL36" s="611"/>
      <c r="VRM36" s="611"/>
      <c r="VRN36" s="611"/>
      <c r="VRO36" s="611"/>
      <c r="VRP36" s="611"/>
      <c r="VRQ36" s="611"/>
      <c r="VRR36" s="611"/>
      <c r="VRS36" s="611"/>
      <c r="VRT36" s="611"/>
      <c r="VRU36" s="611"/>
      <c r="VRV36" s="611"/>
      <c r="VRW36" s="611"/>
      <c r="VRX36" s="611"/>
      <c r="VRY36" s="611"/>
      <c r="VRZ36" s="611"/>
      <c r="VSA36" s="611"/>
      <c r="VSB36" s="611"/>
      <c r="VSC36" s="611"/>
      <c r="VSD36" s="611"/>
      <c r="VSE36" s="611"/>
      <c r="VSF36" s="611"/>
      <c r="VSG36" s="611"/>
      <c r="VSH36" s="611"/>
      <c r="VSI36" s="611"/>
      <c r="VSJ36" s="611"/>
      <c r="VSK36" s="611"/>
      <c r="VSL36" s="611"/>
      <c r="VSM36" s="611"/>
      <c r="VSN36" s="611"/>
      <c r="VSO36" s="611"/>
      <c r="VSP36" s="611"/>
      <c r="VSQ36" s="611"/>
      <c r="VSR36" s="611"/>
      <c r="VSS36" s="611"/>
      <c r="VST36" s="611"/>
      <c r="VSU36" s="611"/>
      <c r="VSV36" s="611"/>
      <c r="VSW36" s="611"/>
      <c r="VSX36" s="611"/>
      <c r="VSY36" s="611"/>
      <c r="VSZ36" s="611"/>
      <c r="VTA36" s="611"/>
      <c r="VTB36" s="611"/>
      <c r="VTC36" s="611"/>
      <c r="VTD36" s="611"/>
      <c r="VTE36" s="611"/>
      <c r="VTF36" s="611"/>
      <c r="VTG36" s="611"/>
      <c r="VTH36" s="611"/>
      <c r="VTI36" s="611"/>
      <c r="VTJ36" s="611"/>
      <c r="VTK36" s="611"/>
      <c r="VTL36" s="611"/>
      <c r="VTM36" s="611"/>
      <c r="VTN36" s="611"/>
      <c r="VTO36" s="611"/>
      <c r="VTP36" s="611"/>
      <c r="VTQ36" s="611"/>
      <c r="VTR36" s="611"/>
      <c r="VTS36" s="611"/>
      <c r="VTT36" s="611"/>
      <c r="VTU36" s="611"/>
      <c r="VTV36" s="611"/>
      <c r="VTW36" s="611"/>
      <c r="VTX36" s="611"/>
      <c r="VTY36" s="611"/>
      <c r="VTZ36" s="611"/>
      <c r="VUA36" s="611"/>
      <c r="VUB36" s="611"/>
      <c r="VUC36" s="611"/>
      <c r="VUD36" s="611"/>
      <c r="VUE36" s="611"/>
      <c r="VUF36" s="611"/>
      <c r="VUG36" s="611"/>
      <c r="VUH36" s="611"/>
      <c r="VUI36" s="611"/>
      <c r="VUJ36" s="611"/>
      <c r="VUK36" s="611"/>
      <c r="VUL36" s="611"/>
      <c r="VUM36" s="611"/>
      <c r="VUN36" s="611"/>
      <c r="VUO36" s="611"/>
      <c r="VUP36" s="611"/>
      <c r="VUQ36" s="611"/>
      <c r="VUR36" s="611"/>
      <c r="VUS36" s="611"/>
      <c r="VUT36" s="611"/>
      <c r="VUU36" s="611"/>
      <c r="VUV36" s="611"/>
      <c r="VUW36" s="611"/>
      <c r="VUX36" s="611"/>
      <c r="VUY36" s="611"/>
      <c r="VUZ36" s="611"/>
      <c r="VVA36" s="611"/>
      <c r="VVB36" s="611"/>
      <c r="VVC36" s="611"/>
      <c r="VVD36" s="611"/>
      <c r="VVE36" s="611"/>
      <c r="VVF36" s="611"/>
      <c r="VVG36" s="611"/>
      <c r="VVH36" s="611"/>
      <c r="VVI36" s="611"/>
      <c r="VVJ36" s="611"/>
      <c r="VVK36" s="611"/>
      <c r="VVL36" s="611"/>
      <c r="VVM36" s="611"/>
      <c r="VVN36" s="611"/>
      <c r="VVO36" s="611"/>
      <c r="VVP36" s="611"/>
      <c r="VVQ36" s="611"/>
      <c r="VVR36" s="611"/>
      <c r="VVS36" s="611"/>
      <c r="VVT36" s="611"/>
      <c r="VVU36" s="611"/>
      <c r="VVV36" s="611"/>
      <c r="VVW36" s="611"/>
      <c r="VVX36" s="611"/>
      <c r="VVY36" s="611"/>
      <c r="VVZ36" s="611"/>
      <c r="VWA36" s="611"/>
      <c r="VWB36" s="611"/>
      <c r="VWC36" s="611"/>
      <c r="VWD36" s="611"/>
      <c r="VWE36" s="611"/>
      <c r="VWF36" s="611"/>
      <c r="VWG36" s="611"/>
      <c r="VWH36" s="611"/>
      <c r="VWI36" s="611"/>
      <c r="VWJ36" s="611"/>
      <c r="VWK36" s="611"/>
      <c r="VWL36" s="611"/>
      <c r="VWM36" s="611"/>
      <c r="VWN36" s="611"/>
      <c r="VWO36" s="611"/>
      <c r="VWP36" s="611"/>
      <c r="VWQ36" s="611"/>
      <c r="VWR36" s="611"/>
      <c r="VWS36" s="611"/>
      <c r="VWT36" s="611"/>
      <c r="VWU36" s="611"/>
      <c r="VWV36" s="611"/>
      <c r="VWW36" s="611"/>
      <c r="VWX36" s="611"/>
      <c r="VWY36" s="611"/>
      <c r="VWZ36" s="611"/>
      <c r="VXA36" s="611"/>
      <c r="VXB36" s="611"/>
      <c r="VXC36" s="611"/>
      <c r="VXD36" s="611"/>
      <c r="VXE36" s="611"/>
      <c r="VXF36" s="611"/>
      <c r="VXG36" s="611"/>
      <c r="VXH36" s="611"/>
      <c r="VXI36" s="611"/>
      <c r="VXJ36" s="611"/>
      <c r="VXK36" s="611"/>
      <c r="VXL36" s="611"/>
      <c r="VXM36" s="611"/>
      <c r="VXN36" s="611"/>
      <c r="VXO36" s="611"/>
      <c r="VXP36" s="611"/>
      <c r="VXQ36" s="611"/>
      <c r="VXR36" s="611"/>
      <c r="VXS36" s="611"/>
      <c r="VXT36" s="611"/>
      <c r="VXU36" s="611"/>
      <c r="VXV36" s="611"/>
      <c r="VXW36" s="611"/>
      <c r="VXX36" s="611"/>
      <c r="VXY36" s="611"/>
      <c r="VXZ36" s="611"/>
      <c r="VYA36" s="611"/>
      <c r="VYB36" s="611"/>
      <c r="VYC36" s="611"/>
      <c r="VYD36" s="611"/>
      <c r="VYE36" s="611"/>
      <c r="VYF36" s="611"/>
      <c r="VYG36" s="611"/>
      <c r="VYH36" s="611"/>
      <c r="VYI36" s="611"/>
      <c r="VYJ36" s="611"/>
      <c r="VYK36" s="611"/>
      <c r="VYL36" s="611"/>
      <c r="VYM36" s="611"/>
      <c r="VYN36" s="611"/>
      <c r="VYO36" s="611"/>
      <c r="VYP36" s="611"/>
      <c r="VYQ36" s="611"/>
      <c r="VYR36" s="611"/>
      <c r="VYS36" s="611"/>
      <c r="VYT36" s="611"/>
      <c r="VYU36" s="611"/>
      <c r="VYV36" s="611"/>
      <c r="VYW36" s="611"/>
      <c r="VYX36" s="611"/>
      <c r="VYY36" s="611"/>
      <c r="VYZ36" s="611"/>
      <c r="VZA36" s="611"/>
      <c r="VZB36" s="611"/>
      <c r="VZC36" s="611"/>
      <c r="VZD36" s="611"/>
      <c r="VZE36" s="611"/>
      <c r="VZF36" s="611"/>
      <c r="VZG36" s="611"/>
      <c r="VZH36" s="611"/>
      <c r="VZI36" s="611"/>
      <c r="VZJ36" s="611"/>
      <c r="VZK36" s="611"/>
      <c r="VZL36" s="611"/>
      <c r="VZM36" s="611"/>
      <c r="VZN36" s="611"/>
      <c r="VZO36" s="611"/>
      <c r="VZP36" s="611"/>
      <c r="VZQ36" s="611"/>
      <c r="VZR36" s="611"/>
      <c r="VZS36" s="611"/>
      <c r="VZT36" s="611"/>
      <c r="VZU36" s="611"/>
      <c r="VZV36" s="611"/>
      <c r="VZW36" s="611"/>
      <c r="VZX36" s="611"/>
      <c r="VZY36" s="611"/>
      <c r="VZZ36" s="611"/>
      <c r="WAA36" s="611"/>
      <c r="WAB36" s="611"/>
      <c r="WAC36" s="611"/>
      <c r="WAD36" s="611"/>
      <c r="WAE36" s="611"/>
      <c r="WAF36" s="611"/>
      <c r="WAG36" s="611"/>
      <c r="WAH36" s="611"/>
      <c r="WAI36" s="611"/>
      <c r="WAJ36" s="611"/>
      <c r="WAK36" s="611"/>
      <c r="WAL36" s="611"/>
      <c r="WAM36" s="611"/>
      <c r="WAN36" s="611"/>
      <c r="WAO36" s="611"/>
      <c r="WAP36" s="611"/>
      <c r="WAQ36" s="611"/>
      <c r="WAR36" s="611"/>
      <c r="WAS36" s="611"/>
      <c r="WAT36" s="611"/>
      <c r="WAU36" s="611"/>
      <c r="WAV36" s="611"/>
      <c r="WAW36" s="611"/>
      <c r="WAX36" s="611"/>
      <c r="WAY36" s="611"/>
      <c r="WAZ36" s="611"/>
      <c r="WBA36" s="611"/>
      <c r="WBB36" s="611"/>
      <c r="WBC36" s="611"/>
      <c r="WBD36" s="611"/>
      <c r="WBE36" s="611"/>
      <c r="WBF36" s="611"/>
      <c r="WBG36" s="611"/>
      <c r="WBH36" s="611"/>
      <c r="WBI36" s="611"/>
      <c r="WBJ36" s="611"/>
      <c r="WBK36" s="611"/>
      <c r="WBL36" s="611"/>
      <c r="WBM36" s="611"/>
      <c r="WBN36" s="611"/>
      <c r="WBO36" s="611"/>
      <c r="WBP36" s="611"/>
      <c r="WBQ36" s="611"/>
      <c r="WBR36" s="611"/>
      <c r="WBS36" s="611"/>
      <c r="WBT36" s="611"/>
      <c r="WBU36" s="611"/>
      <c r="WBV36" s="611"/>
      <c r="WBW36" s="611"/>
      <c r="WBX36" s="611"/>
      <c r="WBY36" s="611"/>
      <c r="WBZ36" s="611"/>
      <c r="WCA36" s="611"/>
      <c r="WCB36" s="611"/>
      <c r="WCC36" s="611"/>
      <c r="WCD36" s="611"/>
      <c r="WCE36" s="611"/>
      <c r="WCF36" s="611"/>
      <c r="WCG36" s="611"/>
      <c r="WCH36" s="611"/>
      <c r="WCI36" s="611"/>
      <c r="WCJ36" s="611"/>
      <c r="WCK36" s="611"/>
      <c r="WCL36" s="611"/>
      <c r="WCM36" s="611"/>
      <c r="WCN36" s="611"/>
      <c r="WCO36" s="611"/>
      <c r="WCP36" s="611"/>
      <c r="WCQ36" s="611"/>
      <c r="WCR36" s="611"/>
      <c r="WCS36" s="611"/>
      <c r="WCT36" s="611"/>
      <c r="WCU36" s="611"/>
      <c r="WCV36" s="611"/>
      <c r="WCW36" s="611"/>
      <c r="WCX36" s="611"/>
      <c r="WCY36" s="611"/>
      <c r="WCZ36" s="611"/>
      <c r="WDA36" s="611"/>
      <c r="WDB36" s="611"/>
      <c r="WDC36" s="611"/>
      <c r="WDD36" s="611"/>
      <c r="WDE36" s="611"/>
      <c r="WDF36" s="611"/>
      <c r="WDG36" s="611"/>
      <c r="WDH36" s="611"/>
      <c r="WDI36" s="611"/>
      <c r="WDJ36" s="611"/>
      <c r="WDK36" s="611"/>
      <c r="WDL36" s="611"/>
      <c r="WDM36" s="611"/>
      <c r="WDN36" s="611"/>
      <c r="WDO36" s="611"/>
      <c r="WDP36" s="611"/>
      <c r="WDQ36" s="611"/>
      <c r="WDR36" s="611"/>
      <c r="WDS36" s="611"/>
      <c r="WDT36" s="611"/>
      <c r="WDU36" s="611"/>
      <c r="WDV36" s="611"/>
      <c r="WDW36" s="611"/>
      <c r="WDX36" s="611"/>
      <c r="WDY36" s="611"/>
      <c r="WDZ36" s="611"/>
      <c r="WEA36" s="611"/>
      <c r="WEB36" s="611"/>
      <c r="WEC36" s="611"/>
      <c r="WED36" s="611"/>
      <c r="WEE36" s="611"/>
      <c r="WEF36" s="611"/>
      <c r="WEG36" s="611"/>
      <c r="WEH36" s="611"/>
      <c r="WEI36" s="611"/>
      <c r="WEJ36" s="611"/>
      <c r="WEK36" s="611"/>
      <c r="WEL36" s="611"/>
      <c r="WEM36" s="611"/>
      <c r="WEN36" s="611"/>
      <c r="WEO36" s="611"/>
      <c r="WEP36" s="611"/>
      <c r="WEQ36" s="611"/>
      <c r="WER36" s="611"/>
      <c r="WES36" s="611"/>
      <c r="WET36" s="611"/>
      <c r="WEU36" s="611"/>
      <c r="WEV36" s="611"/>
      <c r="WEW36" s="611"/>
      <c r="WEX36" s="611"/>
      <c r="WEY36" s="611"/>
      <c r="WEZ36" s="611"/>
      <c r="WFA36" s="611"/>
      <c r="WFB36" s="611"/>
      <c r="WFC36" s="611"/>
      <c r="WFD36" s="611"/>
      <c r="WFE36" s="611"/>
      <c r="WFF36" s="611"/>
      <c r="WFG36" s="611"/>
      <c r="WFH36" s="611"/>
      <c r="WFI36" s="611"/>
      <c r="WFJ36" s="611"/>
      <c r="WFK36" s="611"/>
      <c r="WFL36" s="611"/>
      <c r="WFM36" s="611"/>
      <c r="WFN36" s="611"/>
      <c r="WFO36" s="611"/>
      <c r="WFP36" s="611"/>
      <c r="WFQ36" s="611"/>
      <c r="WFR36" s="611"/>
      <c r="WFS36" s="611"/>
      <c r="WFT36" s="611"/>
      <c r="WFU36" s="611"/>
      <c r="WFV36" s="611"/>
      <c r="WFW36" s="611"/>
      <c r="WFX36" s="611"/>
      <c r="WFY36" s="611"/>
      <c r="WFZ36" s="611"/>
      <c r="WGA36" s="611"/>
      <c r="WGB36" s="611"/>
      <c r="WGC36" s="611"/>
      <c r="WGD36" s="611"/>
      <c r="WGE36" s="611"/>
      <c r="WGF36" s="611"/>
      <c r="WGG36" s="611"/>
      <c r="WGH36" s="611"/>
      <c r="WGI36" s="611"/>
      <c r="WGJ36" s="611"/>
      <c r="WGK36" s="611"/>
      <c r="WGL36" s="611"/>
      <c r="WGM36" s="611"/>
      <c r="WGN36" s="611"/>
      <c r="WGO36" s="611"/>
      <c r="WGP36" s="611"/>
      <c r="WGQ36" s="611"/>
      <c r="WGR36" s="611"/>
      <c r="WGS36" s="611"/>
      <c r="WGT36" s="611"/>
      <c r="WGU36" s="611"/>
      <c r="WGV36" s="611"/>
      <c r="WGW36" s="611"/>
      <c r="WGX36" s="611"/>
      <c r="WGY36" s="611"/>
      <c r="WGZ36" s="611"/>
      <c r="WHA36" s="611"/>
      <c r="WHB36" s="611"/>
      <c r="WHC36" s="611"/>
      <c r="WHD36" s="611"/>
      <c r="WHE36" s="611"/>
      <c r="WHF36" s="611"/>
      <c r="WHG36" s="611"/>
      <c r="WHH36" s="611"/>
      <c r="WHI36" s="611"/>
      <c r="WHJ36" s="611"/>
      <c r="WHK36" s="611"/>
      <c r="WHL36" s="611"/>
      <c r="WHM36" s="611"/>
      <c r="WHN36" s="611"/>
      <c r="WHO36" s="611"/>
      <c r="WHP36" s="611"/>
      <c r="WHQ36" s="611"/>
      <c r="WHR36" s="611"/>
      <c r="WHS36" s="611"/>
      <c r="WHT36" s="611"/>
      <c r="WHU36" s="611"/>
      <c r="WHV36" s="611"/>
      <c r="WHW36" s="611"/>
      <c r="WHX36" s="611"/>
      <c r="WHY36" s="611"/>
      <c r="WHZ36" s="611"/>
      <c r="WIA36" s="611"/>
      <c r="WIB36" s="611"/>
      <c r="WIC36" s="611"/>
      <c r="WID36" s="611"/>
      <c r="WIE36" s="611"/>
      <c r="WIF36" s="611"/>
      <c r="WIG36" s="611"/>
      <c r="WIH36" s="611"/>
      <c r="WII36" s="611"/>
      <c r="WIJ36" s="611"/>
      <c r="WIK36" s="611"/>
      <c r="WIL36" s="611"/>
      <c r="WIM36" s="611"/>
      <c r="WIN36" s="611"/>
      <c r="WIO36" s="611"/>
      <c r="WIP36" s="611"/>
      <c r="WIQ36" s="611"/>
      <c r="WIR36" s="611"/>
      <c r="WIS36" s="611"/>
      <c r="WIT36" s="611"/>
      <c r="WIU36" s="611"/>
      <c r="WIV36" s="611"/>
      <c r="WIW36" s="611"/>
      <c r="WIX36" s="611"/>
      <c r="WIY36" s="611"/>
      <c r="WIZ36" s="611"/>
      <c r="WJA36" s="611"/>
      <c r="WJB36" s="611"/>
      <c r="WJC36" s="611"/>
      <c r="WJD36" s="611"/>
      <c r="WJE36" s="611"/>
      <c r="WJF36" s="611"/>
      <c r="WJG36" s="611"/>
      <c r="WJH36" s="611"/>
      <c r="WJI36" s="611"/>
      <c r="WJJ36" s="611"/>
      <c r="WJK36" s="611"/>
      <c r="WJL36" s="611"/>
      <c r="WJM36" s="611"/>
      <c r="WJN36" s="611"/>
      <c r="WJO36" s="611"/>
      <c r="WJP36" s="611"/>
      <c r="WJQ36" s="611"/>
      <c r="WJR36" s="611"/>
      <c r="WJS36" s="611"/>
      <c r="WJT36" s="611"/>
      <c r="WJU36" s="611"/>
      <c r="WJV36" s="611"/>
      <c r="WJW36" s="611"/>
      <c r="WJX36" s="611"/>
      <c r="WJY36" s="611"/>
      <c r="WJZ36" s="611"/>
      <c r="WKA36" s="611"/>
      <c r="WKB36" s="611"/>
      <c r="WKC36" s="611"/>
      <c r="WKD36" s="611"/>
      <c r="WKE36" s="611"/>
      <c r="WKF36" s="611"/>
      <c r="WKG36" s="611"/>
      <c r="WKH36" s="611"/>
      <c r="WKI36" s="611"/>
      <c r="WKJ36" s="611"/>
      <c r="WKK36" s="611"/>
      <c r="WKL36" s="611"/>
      <c r="WKM36" s="611"/>
      <c r="WKN36" s="611"/>
      <c r="WKO36" s="611"/>
      <c r="WKP36" s="611"/>
      <c r="WKQ36" s="611"/>
      <c r="WKR36" s="611"/>
      <c r="WKS36" s="611"/>
      <c r="WKT36" s="611"/>
      <c r="WKU36" s="611"/>
      <c r="WKV36" s="611"/>
      <c r="WKW36" s="611"/>
      <c r="WKX36" s="611"/>
      <c r="WKY36" s="611"/>
      <c r="WKZ36" s="611"/>
      <c r="WLA36" s="611"/>
      <c r="WLB36" s="611"/>
      <c r="WLC36" s="611"/>
      <c r="WLD36" s="611"/>
      <c r="WLE36" s="611"/>
      <c r="WLF36" s="611"/>
      <c r="WLG36" s="611"/>
      <c r="WLH36" s="611"/>
      <c r="WLI36" s="611"/>
      <c r="WLJ36" s="611"/>
      <c r="WLK36" s="611"/>
      <c r="WLL36" s="611"/>
      <c r="WLM36" s="611"/>
      <c r="WLN36" s="611"/>
      <c r="WLO36" s="611"/>
      <c r="WLP36" s="611"/>
      <c r="WLQ36" s="611"/>
      <c r="WLR36" s="611"/>
      <c r="WLS36" s="611"/>
      <c r="WLT36" s="611"/>
      <c r="WLU36" s="611"/>
      <c r="WLV36" s="611"/>
      <c r="WLW36" s="611"/>
      <c r="WLX36" s="611"/>
      <c r="WLY36" s="611"/>
      <c r="WLZ36" s="611"/>
      <c r="WMA36" s="611"/>
      <c r="WMB36" s="611"/>
      <c r="WMC36" s="611"/>
      <c r="WMD36" s="611"/>
      <c r="WME36" s="611"/>
      <c r="WMF36" s="611"/>
      <c r="WMG36" s="611"/>
      <c r="WMH36" s="611"/>
      <c r="WMI36" s="611"/>
      <c r="WMJ36" s="611"/>
      <c r="WMK36" s="611"/>
      <c r="WML36" s="611"/>
      <c r="WMM36" s="611"/>
      <c r="WMN36" s="611"/>
      <c r="WMO36" s="611"/>
      <c r="WMP36" s="611"/>
      <c r="WMQ36" s="611"/>
      <c r="WMR36" s="611"/>
      <c r="WMS36" s="611"/>
      <c r="WMT36" s="611"/>
      <c r="WMU36" s="611"/>
      <c r="WMV36" s="611"/>
      <c r="WMW36" s="611"/>
      <c r="WMX36" s="611"/>
      <c r="WMY36" s="611"/>
      <c r="WMZ36" s="611"/>
      <c r="WNA36" s="611"/>
      <c r="WNB36" s="611"/>
      <c r="WNC36" s="611"/>
      <c r="WND36" s="611"/>
      <c r="WNE36" s="611"/>
      <c r="WNF36" s="611"/>
      <c r="WNG36" s="611"/>
      <c r="WNH36" s="611"/>
      <c r="WNI36" s="611"/>
      <c r="WNJ36" s="611"/>
      <c r="WNK36" s="611"/>
      <c r="WNL36" s="611"/>
      <c r="WNM36" s="611"/>
      <c r="WNN36" s="611"/>
      <c r="WNO36" s="611"/>
      <c r="WNP36" s="611"/>
      <c r="WNQ36" s="611"/>
      <c r="WNR36" s="611"/>
      <c r="WNS36" s="611"/>
      <c r="WNT36" s="611"/>
      <c r="WNU36" s="611"/>
      <c r="WNV36" s="611"/>
      <c r="WNW36" s="611"/>
      <c r="WNX36" s="611"/>
      <c r="WNY36" s="611"/>
      <c r="WNZ36" s="611"/>
      <c r="WOA36" s="611"/>
      <c r="WOB36" s="611"/>
      <c r="WOC36" s="611"/>
      <c r="WOD36" s="611"/>
      <c r="WOE36" s="611"/>
      <c r="WOF36" s="611"/>
      <c r="WOG36" s="611"/>
      <c r="WOH36" s="611"/>
      <c r="WOI36" s="611"/>
      <c r="WOJ36" s="611"/>
      <c r="WOK36" s="611"/>
      <c r="WOL36" s="611"/>
      <c r="WOM36" s="611"/>
      <c r="WON36" s="611"/>
      <c r="WOO36" s="611"/>
      <c r="WOP36" s="611"/>
      <c r="WOQ36" s="611"/>
      <c r="WOR36" s="611"/>
      <c r="WOS36" s="611"/>
      <c r="WOT36" s="611"/>
      <c r="WOU36" s="611"/>
      <c r="WOV36" s="611"/>
      <c r="WOW36" s="611"/>
      <c r="WOX36" s="611"/>
      <c r="WOY36" s="611"/>
      <c r="WOZ36" s="611"/>
      <c r="WPA36" s="611"/>
      <c r="WPB36" s="611"/>
      <c r="WPC36" s="611"/>
      <c r="WPD36" s="611"/>
      <c r="WPE36" s="611"/>
      <c r="WPF36" s="611"/>
      <c r="WPG36" s="611"/>
      <c r="WPH36" s="611"/>
      <c r="WPI36" s="611"/>
      <c r="WPJ36" s="611"/>
      <c r="WPK36" s="611"/>
      <c r="WPL36" s="611"/>
      <c r="WPM36" s="611"/>
      <c r="WPN36" s="611"/>
      <c r="WPO36" s="611"/>
      <c r="WPP36" s="611"/>
      <c r="WPQ36" s="611"/>
      <c r="WPR36" s="611"/>
      <c r="WPS36" s="611"/>
      <c r="WPT36" s="611"/>
      <c r="WPU36" s="611"/>
      <c r="WPV36" s="611"/>
      <c r="WPW36" s="611"/>
      <c r="WPX36" s="611"/>
      <c r="WPY36" s="611"/>
      <c r="WPZ36" s="611"/>
      <c r="WQA36" s="611"/>
      <c r="WQB36" s="611"/>
      <c r="WQC36" s="611"/>
      <c r="WQD36" s="611"/>
      <c r="WQE36" s="611"/>
      <c r="WQF36" s="611"/>
      <c r="WQG36" s="611"/>
      <c r="WQH36" s="611"/>
      <c r="WQI36" s="611"/>
      <c r="WQJ36" s="611"/>
      <c r="WQK36" s="611"/>
      <c r="WQL36" s="611"/>
      <c r="WQM36" s="611"/>
      <c r="WQN36" s="611"/>
      <c r="WQO36" s="611"/>
      <c r="WQP36" s="611"/>
      <c r="WQQ36" s="611"/>
      <c r="WQR36" s="611"/>
      <c r="WQS36" s="611"/>
      <c r="WQT36" s="611"/>
      <c r="WQU36" s="611"/>
      <c r="WQV36" s="611"/>
      <c r="WQW36" s="611"/>
      <c r="WQX36" s="611"/>
      <c r="WQY36" s="611"/>
      <c r="WQZ36" s="611"/>
      <c r="WRA36" s="611"/>
      <c r="WRB36" s="611"/>
      <c r="WRC36" s="611"/>
      <c r="WRD36" s="611"/>
      <c r="WRE36" s="611"/>
      <c r="WRF36" s="611"/>
      <c r="WRG36" s="611"/>
      <c r="WRH36" s="611"/>
      <c r="WRI36" s="611"/>
      <c r="WRJ36" s="611"/>
      <c r="WRK36" s="611"/>
      <c r="WRL36" s="611"/>
      <c r="WRM36" s="611"/>
      <c r="WRN36" s="611"/>
      <c r="WRO36" s="611"/>
      <c r="WRP36" s="611"/>
      <c r="WRQ36" s="611"/>
      <c r="WRR36" s="611"/>
      <c r="WRS36" s="611"/>
      <c r="WRT36" s="611"/>
      <c r="WRU36" s="611"/>
      <c r="WRV36" s="611"/>
      <c r="WRW36" s="611"/>
      <c r="WRX36" s="611"/>
      <c r="WRY36" s="611"/>
      <c r="WRZ36" s="611"/>
      <c r="WSA36" s="611"/>
      <c r="WSB36" s="611"/>
      <c r="WSC36" s="611"/>
      <c r="WSD36" s="611"/>
      <c r="WSE36" s="611"/>
      <c r="WSF36" s="611"/>
      <c r="WSG36" s="611"/>
      <c r="WSH36" s="611"/>
      <c r="WSI36" s="611"/>
      <c r="WSJ36" s="611"/>
      <c r="WSK36" s="611"/>
      <c r="WSL36" s="611"/>
      <c r="WSM36" s="611"/>
      <c r="WSN36" s="611"/>
      <c r="WSO36" s="611"/>
      <c r="WSP36" s="611"/>
      <c r="WSQ36" s="611"/>
      <c r="WSR36" s="611"/>
      <c r="WSS36" s="611"/>
      <c r="WST36" s="611"/>
      <c r="WSU36" s="611"/>
      <c r="WSV36" s="611"/>
      <c r="WSW36" s="611"/>
      <c r="WSX36" s="611"/>
      <c r="WSY36" s="611"/>
      <c r="WSZ36" s="611"/>
      <c r="WTA36" s="611"/>
      <c r="WTB36" s="611"/>
      <c r="WTC36" s="611"/>
      <c r="WTD36" s="611"/>
      <c r="WTE36" s="611"/>
      <c r="WTF36" s="611"/>
      <c r="WTG36" s="611"/>
      <c r="WTH36" s="611"/>
      <c r="WTI36" s="611"/>
      <c r="WTJ36" s="611"/>
      <c r="WTK36" s="611"/>
      <c r="WTL36" s="611"/>
      <c r="WTM36" s="611"/>
      <c r="WTN36" s="611"/>
      <c r="WTO36" s="611"/>
      <c r="WTP36" s="611"/>
      <c r="WTQ36" s="611"/>
      <c r="WTR36" s="611"/>
      <c r="WTS36" s="611"/>
      <c r="WTT36" s="611"/>
      <c r="WTU36" s="611"/>
      <c r="WTV36" s="611"/>
      <c r="WTW36" s="611"/>
      <c r="WTX36" s="611"/>
      <c r="WTY36" s="611"/>
      <c r="WTZ36" s="611"/>
      <c r="WUA36" s="611"/>
      <c r="WUB36" s="611"/>
      <c r="WUC36" s="611"/>
      <c r="WUD36" s="611"/>
      <c r="WUE36" s="611"/>
      <c r="WUF36" s="611"/>
      <c r="WUG36" s="611"/>
      <c r="WUH36" s="611"/>
      <c r="WUI36" s="611"/>
      <c r="WUJ36" s="611"/>
      <c r="WUK36" s="611"/>
      <c r="WUL36" s="611"/>
      <c r="WUM36" s="611"/>
      <c r="WUN36" s="611"/>
      <c r="WUO36" s="611"/>
      <c r="WUP36" s="611"/>
      <c r="WUQ36" s="611"/>
      <c r="WUR36" s="611"/>
      <c r="WUS36" s="611"/>
      <c r="WUT36" s="611"/>
      <c r="WUU36" s="611"/>
      <c r="WUV36" s="611"/>
      <c r="WUW36" s="611"/>
      <c r="WUX36" s="611"/>
      <c r="WUY36" s="611"/>
      <c r="WUZ36" s="611"/>
      <c r="WVA36" s="611"/>
      <c r="WVB36" s="611"/>
      <c r="WVC36" s="611"/>
      <c r="WVD36" s="611"/>
      <c r="WVE36" s="611"/>
      <c r="WVF36" s="611"/>
      <c r="WVG36" s="611"/>
      <c r="WVH36" s="611"/>
      <c r="WVI36" s="611"/>
      <c r="WVJ36" s="611"/>
      <c r="WVK36" s="611"/>
      <c r="WVL36" s="611"/>
      <c r="WVM36" s="611"/>
      <c r="WVN36" s="611"/>
      <c r="WVO36" s="611"/>
      <c r="WVP36" s="611"/>
      <c r="WVQ36" s="611"/>
      <c r="WVR36" s="611"/>
      <c r="WVS36" s="611"/>
      <c r="WVT36" s="611"/>
      <c r="WVU36" s="611"/>
      <c r="WVV36" s="611"/>
      <c r="WVW36" s="611"/>
      <c r="WVX36" s="611"/>
      <c r="WVY36" s="611"/>
      <c r="WVZ36" s="611"/>
      <c r="WWA36" s="611"/>
      <c r="WWB36" s="611"/>
      <c r="WWC36" s="611"/>
      <c r="WWD36" s="611"/>
      <c r="WWE36" s="611"/>
      <c r="WWF36" s="611"/>
      <c r="WWG36" s="611"/>
      <c r="WWH36" s="611"/>
      <c r="WWI36" s="611"/>
      <c r="WWJ36" s="611"/>
      <c r="WWK36" s="611"/>
      <c r="WWL36" s="611"/>
      <c r="WWM36" s="611"/>
      <c r="WWN36" s="611"/>
      <c r="WWO36" s="611"/>
      <c r="WWP36" s="611"/>
      <c r="WWQ36" s="611"/>
      <c r="WWR36" s="611"/>
      <c r="WWS36" s="611"/>
      <c r="WWT36" s="611"/>
      <c r="WWU36" s="611"/>
      <c r="WWV36" s="611"/>
      <c r="WWW36" s="611"/>
      <c r="WWX36" s="611"/>
      <c r="WWY36" s="611"/>
      <c r="WWZ36" s="611"/>
      <c r="WXA36" s="611"/>
      <c r="WXB36" s="611"/>
      <c r="WXC36" s="611"/>
      <c r="WXD36" s="611"/>
      <c r="WXE36" s="611"/>
      <c r="WXF36" s="611"/>
      <c r="WXG36" s="611"/>
      <c r="WXH36" s="611"/>
      <c r="WXI36" s="611"/>
      <c r="WXJ36" s="611"/>
      <c r="WXK36" s="611"/>
      <c r="WXL36" s="611"/>
      <c r="WXM36" s="611"/>
      <c r="WXN36" s="611"/>
      <c r="WXO36" s="611"/>
      <c r="WXP36" s="611"/>
      <c r="WXQ36" s="611"/>
      <c r="WXR36" s="611"/>
      <c r="WXS36" s="611"/>
      <c r="WXT36" s="611"/>
      <c r="WXU36" s="611"/>
      <c r="WXV36" s="611"/>
      <c r="WXW36" s="611"/>
      <c r="WXX36" s="611"/>
      <c r="WXY36" s="611"/>
      <c r="WXZ36" s="611"/>
      <c r="WYA36" s="611"/>
      <c r="WYB36" s="611"/>
      <c r="WYC36" s="611"/>
      <c r="WYD36" s="611"/>
      <c r="WYE36" s="611"/>
      <c r="WYF36" s="611"/>
      <c r="WYG36" s="611"/>
      <c r="WYH36" s="611"/>
      <c r="WYI36" s="611"/>
      <c r="WYJ36" s="611"/>
      <c r="WYK36" s="611"/>
      <c r="WYL36" s="611"/>
      <c r="WYM36" s="611"/>
      <c r="WYN36" s="611"/>
      <c r="WYO36" s="611"/>
      <c r="WYP36" s="611"/>
      <c r="WYQ36" s="611"/>
      <c r="WYR36" s="611"/>
      <c r="WYS36" s="611"/>
      <c r="WYT36" s="611"/>
      <c r="WYU36" s="611"/>
      <c r="WYV36" s="611"/>
      <c r="WYW36" s="611"/>
      <c r="WYX36" s="611"/>
      <c r="WYY36" s="611"/>
      <c r="WYZ36" s="611"/>
      <c r="WZA36" s="611"/>
      <c r="WZB36" s="611"/>
      <c r="WZC36" s="611"/>
      <c r="WZD36" s="611"/>
      <c r="WZE36" s="611"/>
      <c r="WZF36" s="611"/>
      <c r="WZG36" s="611"/>
      <c r="WZH36" s="611"/>
      <c r="WZI36" s="611"/>
      <c r="WZJ36" s="611"/>
      <c r="WZK36" s="611"/>
      <c r="WZL36" s="611"/>
      <c r="WZM36" s="611"/>
      <c r="WZN36" s="611"/>
      <c r="WZO36" s="611"/>
      <c r="WZP36" s="611"/>
      <c r="WZQ36" s="611"/>
      <c r="WZR36" s="611"/>
      <c r="WZS36" s="611"/>
      <c r="WZT36" s="611"/>
      <c r="WZU36" s="611"/>
      <c r="WZV36" s="611"/>
      <c r="WZW36" s="611"/>
      <c r="WZX36" s="611"/>
      <c r="WZY36" s="611"/>
      <c r="WZZ36" s="611"/>
      <c r="XAA36" s="611"/>
      <c r="XAB36" s="611"/>
      <c r="XAC36" s="611"/>
      <c r="XAD36" s="611"/>
      <c r="XAE36" s="611"/>
      <c r="XAF36" s="611"/>
      <c r="XAG36" s="611"/>
      <c r="XAH36" s="611"/>
      <c r="XAI36" s="611"/>
      <c r="XAJ36" s="611"/>
      <c r="XAK36" s="611"/>
      <c r="XAL36" s="611"/>
      <c r="XAM36" s="611"/>
      <c r="XAN36" s="611"/>
      <c r="XAO36" s="611"/>
      <c r="XAP36" s="611"/>
      <c r="XAQ36" s="611"/>
      <c r="XAR36" s="611"/>
      <c r="XAS36" s="611"/>
      <c r="XAT36" s="611"/>
      <c r="XAU36" s="611"/>
      <c r="XAV36" s="611"/>
      <c r="XAW36" s="611"/>
      <c r="XAX36" s="611"/>
      <c r="XAY36" s="611"/>
      <c r="XAZ36" s="611"/>
      <c r="XBA36" s="611"/>
      <c r="XBB36" s="611"/>
      <c r="XBC36" s="611"/>
      <c r="XBD36" s="611"/>
      <c r="XBE36" s="611"/>
      <c r="XBF36" s="611"/>
      <c r="XBG36" s="611"/>
      <c r="XBH36" s="611"/>
      <c r="XBI36" s="611"/>
      <c r="XBJ36" s="611"/>
      <c r="XBK36" s="611"/>
      <c r="XBL36" s="611"/>
      <c r="XBM36" s="611"/>
      <c r="XBN36" s="611"/>
      <c r="XBO36" s="611"/>
      <c r="XBP36" s="611"/>
      <c r="XBQ36" s="611"/>
      <c r="XBR36" s="611"/>
      <c r="XBS36" s="611"/>
      <c r="XBT36" s="611"/>
      <c r="XBU36" s="611"/>
      <c r="XBV36" s="611"/>
      <c r="XBW36" s="611"/>
      <c r="XBX36" s="611"/>
      <c r="XBY36" s="611"/>
      <c r="XBZ36" s="611"/>
      <c r="XCA36" s="611"/>
      <c r="XCB36" s="611"/>
      <c r="XCC36" s="611"/>
      <c r="XCD36" s="611"/>
      <c r="XCE36" s="611"/>
      <c r="XCF36" s="611"/>
      <c r="XCG36" s="611"/>
      <c r="XCH36" s="611"/>
      <c r="XCI36" s="611"/>
      <c r="XCJ36" s="611"/>
      <c r="XCK36" s="611"/>
      <c r="XCL36" s="611"/>
      <c r="XCM36" s="611"/>
      <c r="XCN36" s="611"/>
      <c r="XCO36" s="611"/>
      <c r="XCP36" s="611"/>
      <c r="XCQ36" s="611"/>
      <c r="XCR36" s="611"/>
      <c r="XCS36" s="611"/>
      <c r="XCT36" s="611"/>
      <c r="XCU36" s="611"/>
      <c r="XCV36" s="611"/>
      <c r="XCW36" s="611"/>
      <c r="XCX36" s="611"/>
      <c r="XCY36" s="611"/>
      <c r="XCZ36" s="611"/>
      <c r="XDA36" s="611"/>
      <c r="XDB36" s="611"/>
      <c r="XDC36" s="611"/>
      <c r="XDD36" s="611"/>
      <c r="XDE36" s="611"/>
      <c r="XDF36" s="611"/>
      <c r="XDG36" s="611"/>
      <c r="XDH36" s="611"/>
      <c r="XDI36" s="611"/>
      <c r="XDJ36" s="611"/>
      <c r="XDK36" s="611"/>
      <c r="XDL36" s="611"/>
      <c r="XDM36" s="611"/>
      <c r="XDN36" s="611"/>
      <c r="XDO36" s="611"/>
      <c r="XDP36" s="611"/>
      <c r="XDQ36" s="611"/>
      <c r="XDR36" s="611"/>
      <c r="XDS36" s="611"/>
      <c r="XDT36" s="611"/>
      <c r="XDU36" s="611"/>
      <c r="XDV36" s="611"/>
      <c r="XDW36" s="611"/>
      <c r="XDX36" s="611"/>
      <c r="XDY36" s="611"/>
      <c r="XDZ36" s="611"/>
      <c r="XEA36" s="611"/>
      <c r="XEB36" s="611"/>
      <c r="XEC36" s="611"/>
      <c r="XED36" s="611"/>
      <c r="XEE36" s="611"/>
      <c r="XEF36" s="611"/>
      <c r="XEG36" s="611"/>
      <c r="XEH36" s="611"/>
      <c r="XEI36" s="611"/>
      <c r="XEJ36" s="611"/>
      <c r="XEK36" s="611"/>
      <c r="XEL36" s="611"/>
      <c r="XEM36" s="611"/>
      <c r="XEN36" s="611"/>
      <c r="XEO36" s="611"/>
    </row>
    <row r="37" spans="1:16369" s="328" customFormat="1" ht="15" customHeight="1">
      <c r="A37" s="1731"/>
      <c r="B37" s="2351" t="s">
        <v>2136</v>
      </c>
      <c r="C37" s="2352" t="s">
        <v>14</v>
      </c>
      <c r="D37" s="2445" t="str">
        <f>CONCATENATE("Column ", LEFT(ADDRESS(ROW(TLAC!C12),COLUMN(TLAC!C16),4), 1))</f>
        <v>Column C</v>
      </c>
      <c r="E37" s="2445" t="str">
        <f>CONCATENATE("Column ", LEFT(ADDRESS(ROW(TLAC!D12),COLUMN(TLAC!D16),4), 1))</f>
        <v>Column D</v>
      </c>
      <c r="G37" s="611"/>
      <c r="H37" s="611"/>
      <c r="I37" s="611"/>
      <c r="J37" s="611"/>
      <c r="K37" s="611"/>
      <c r="L37" s="611"/>
      <c r="M37" s="611"/>
      <c r="N37" s="611"/>
      <c r="O37" s="611"/>
      <c r="P37" s="611"/>
      <c r="Q37" s="611"/>
      <c r="R37" s="611"/>
      <c r="S37" s="611"/>
      <c r="T37" s="611"/>
      <c r="U37" s="611"/>
      <c r="V37" s="611"/>
      <c r="AB37" s="2296"/>
    </row>
    <row r="38" spans="1:16369" s="328" customFormat="1" ht="15" customHeight="1">
      <c r="A38" s="1731"/>
      <c r="B38" s="2370" t="s">
        <v>2137</v>
      </c>
      <c r="C38" s="2371" t="str">
        <f>TLAC!B16</f>
        <v>Check: row 15 ≤ row 14</v>
      </c>
      <c r="D38" s="2372" t="str">
        <f>TLAC!C16</f>
        <v>Pass</v>
      </c>
      <c r="E38" s="2373" t="str">
        <f>TLAC!D16</f>
        <v>Pass</v>
      </c>
      <c r="G38" s="611"/>
      <c r="H38" s="611"/>
      <c r="I38" s="611"/>
      <c r="J38" s="611"/>
      <c r="K38" s="611"/>
      <c r="L38" s="611"/>
      <c r="M38" s="611"/>
      <c r="N38" s="611"/>
      <c r="O38" s="611"/>
      <c r="P38" s="611"/>
      <c r="Q38" s="611"/>
      <c r="R38" s="611"/>
      <c r="S38" s="611"/>
      <c r="T38" s="611"/>
      <c r="U38" s="611"/>
      <c r="V38" s="611"/>
      <c r="AB38" s="2296"/>
    </row>
    <row r="39" spans="1:16369" s="328" customFormat="1" ht="15" customHeight="1">
      <c r="A39" s="1731"/>
      <c r="B39" s="611"/>
      <c r="C39" s="611"/>
      <c r="D39" s="611"/>
      <c r="E39" s="611"/>
      <c r="F39" s="611"/>
      <c r="G39" s="611"/>
      <c r="H39" s="611"/>
      <c r="I39" s="611"/>
      <c r="J39" s="611"/>
      <c r="K39" s="611"/>
      <c r="L39" s="611"/>
      <c r="M39" s="611"/>
      <c r="N39" s="611"/>
      <c r="O39" s="611"/>
      <c r="P39" s="611"/>
      <c r="Q39" s="611"/>
      <c r="R39" s="611"/>
      <c r="S39" s="611"/>
      <c r="T39" s="611"/>
      <c r="U39" s="611"/>
      <c r="V39" s="611"/>
      <c r="W39" s="2374"/>
      <c r="AB39" s="2296"/>
    </row>
    <row r="40" spans="1:16369" s="328" customFormat="1" ht="45" customHeight="1">
      <c r="A40" s="2476" t="s">
        <v>2149</v>
      </c>
      <c r="B40" s="1814"/>
      <c r="C40" s="1814"/>
      <c r="D40" s="1814"/>
      <c r="E40" s="1814"/>
      <c r="F40" s="1814"/>
      <c r="G40" s="1814"/>
      <c r="H40" s="1814"/>
      <c r="I40" s="1814"/>
      <c r="J40" s="1814"/>
      <c r="K40" s="1814"/>
      <c r="L40" s="1814"/>
      <c r="M40" s="1814"/>
      <c r="N40" s="1814"/>
      <c r="O40" s="1814"/>
      <c r="P40" s="1814"/>
      <c r="Q40" s="1814"/>
      <c r="R40" s="1814"/>
      <c r="S40" s="1814"/>
      <c r="T40" s="1814"/>
      <c r="U40" s="1814"/>
      <c r="V40" s="1814"/>
      <c r="W40" s="1814"/>
      <c r="X40" s="1814"/>
      <c r="Y40" s="1814"/>
      <c r="Z40" s="1814"/>
      <c r="AA40" s="1814"/>
      <c r="AB40" s="2350"/>
      <c r="AC40" s="1814"/>
      <c r="AD40" s="1814"/>
      <c r="AE40" s="1814"/>
      <c r="AF40" s="1814"/>
      <c r="AG40" s="1814"/>
      <c r="AH40" s="1814"/>
      <c r="AI40" s="1814"/>
      <c r="AJ40" s="1814"/>
      <c r="AK40" s="1814"/>
      <c r="AL40" s="1814"/>
      <c r="AM40" s="1814"/>
      <c r="AN40" s="1814"/>
      <c r="AO40" s="1814"/>
      <c r="AP40" s="1814"/>
      <c r="AQ40" s="1814"/>
      <c r="AR40" s="1814"/>
      <c r="AS40" s="1814"/>
      <c r="AT40" s="1814"/>
      <c r="AU40" s="1814"/>
      <c r="AV40" s="1814"/>
      <c r="AW40" s="1814"/>
      <c r="AX40" s="1814"/>
      <c r="AY40" s="1814"/>
      <c r="AZ40" s="1814"/>
      <c r="BA40" s="1814"/>
      <c r="BB40" s="1814"/>
      <c r="BC40" s="1814"/>
      <c r="BD40" s="1814"/>
      <c r="BE40" s="1814"/>
      <c r="BF40" s="1814"/>
      <c r="BG40" s="1814"/>
      <c r="BH40" s="1814"/>
      <c r="BI40" s="1814"/>
      <c r="BJ40" s="1814"/>
      <c r="BK40" s="1814"/>
      <c r="BL40" s="1814"/>
      <c r="BM40" s="1814"/>
      <c r="BN40" s="1814"/>
      <c r="BO40" s="1814"/>
      <c r="BP40" s="1814"/>
      <c r="BQ40" s="1814"/>
      <c r="BR40" s="1814"/>
      <c r="BS40" s="1814"/>
      <c r="BT40" s="1814"/>
      <c r="BU40" s="1814"/>
      <c r="BV40" s="1814"/>
      <c r="BW40" s="1814"/>
      <c r="BX40" s="1814"/>
      <c r="BY40" s="1814"/>
      <c r="BZ40" s="1814"/>
      <c r="CA40" s="1814"/>
      <c r="CB40" s="1814"/>
      <c r="CC40" s="1814"/>
      <c r="CD40" s="1814"/>
      <c r="CE40" s="1814"/>
      <c r="CF40" s="1814"/>
      <c r="CG40" s="1814"/>
      <c r="CH40" s="1814"/>
      <c r="CI40" s="1814"/>
      <c r="CJ40" s="1814"/>
      <c r="CK40" s="1814"/>
      <c r="CL40" s="1814"/>
      <c r="CM40" s="1814"/>
      <c r="CN40" s="1814"/>
      <c r="CO40" s="1814"/>
      <c r="CP40" s="1814"/>
      <c r="CQ40" s="1814"/>
      <c r="CR40" s="1814"/>
      <c r="CS40" s="1814"/>
      <c r="CT40" s="1814"/>
      <c r="CU40" s="1814"/>
      <c r="CV40" s="1814"/>
      <c r="CW40" s="1814"/>
      <c r="CX40" s="1814"/>
      <c r="CY40" s="1814"/>
      <c r="CZ40" s="1814"/>
      <c r="DA40" s="1814"/>
      <c r="DB40" s="1814"/>
      <c r="DC40" s="1814"/>
      <c r="DD40" s="1814"/>
      <c r="DE40" s="1814"/>
      <c r="DF40" s="1814"/>
      <c r="DG40" s="1814"/>
      <c r="DH40" s="1814"/>
      <c r="DI40" s="1814"/>
      <c r="DJ40" s="1814"/>
      <c r="DK40" s="1814"/>
      <c r="DL40" s="1814"/>
      <c r="DM40" s="1814"/>
      <c r="DN40" s="1814"/>
      <c r="DO40" s="1814"/>
      <c r="DP40" s="1814"/>
      <c r="DQ40" s="1814"/>
      <c r="DR40" s="1814"/>
      <c r="DS40" s="1814"/>
      <c r="DT40" s="1814"/>
      <c r="DU40" s="1814"/>
      <c r="DV40" s="1814"/>
      <c r="DW40" s="1814"/>
      <c r="DX40" s="1814"/>
      <c r="DY40" s="1814"/>
      <c r="DZ40" s="1814"/>
      <c r="EA40" s="1814"/>
      <c r="EB40" s="1814"/>
      <c r="EC40" s="1814"/>
      <c r="ED40" s="1814"/>
      <c r="EE40" s="1814"/>
      <c r="EF40" s="1814"/>
      <c r="EG40" s="1814"/>
      <c r="EH40" s="1814"/>
      <c r="EI40" s="1814"/>
      <c r="EJ40" s="1814"/>
      <c r="EK40" s="1814"/>
      <c r="EL40" s="1814"/>
      <c r="EM40" s="1814"/>
      <c r="EN40" s="1814"/>
      <c r="EO40" s="1814"/>
      <c r="EP40" s="1814"/>
      <c r="EQ40" s="1814"/>
      <c r="ER40" s="1814"/>
      <c r="ES40" s="1814"/>
      <c r="ET40" s="1814"/>
      <c r="EU40" s="1814"/>
      <c r="EV40" s="1814"/>
      <c r="EW40" s="1814"/>
      <c r="EX40" s="1814"/>
      <c r="EY40" s="1814"/>
      <c r="EZ40" s="1814"/>
      <c r="FA40" s="1814"/>
      <c r="FB40" s="1814"/>
      <c r="FC40" s="1814"/>
      <c r="FD40" s="1814"/>
      <c r="FE40" s="1814"/>
      <c r="FF40" s="1814"/>
      <c r="FG40" s="1814"/>
      <c r="FH40" s="1814"/>
      <c r="FI40" s="1814"/>
      <c r="FJ40" s="1814"/>
      <c r="FK40" s="1814"/>
      <c r="FL40" s="1814"/>
      <c r="FM40" s="1814"/>
      <c r="FN40" s="1814"/>
      <c r="FO40" s="1814"/>
      <c r="FP40" s="1814"/>
      <c r="FQ40" s="1814"/>
      <c r="FR40" s="1814"/>
      <c r="FS40" s="1814"/>
      <c r="FT40" s="1814"/>
      <c r="FU40" s="1814"/>
      <c r="FV40" s="1814"/>
      <c r="FW40" s="1814"/>
      <c r="FX40" s="1814"/>
      <c r="FY40" s="1814"/>
      <c r="FZ40" s="1814"/>
      <c r="GA40" s="1814"/>
      <c r="GB40" s="1814"/>
      <c r="GC40" s="1814"/>
      <c r="GD40" s="1814"/>
      <c r="GE40" s="1814"/>
      <c r="GF40" s="1814"/>
      <c r="GG40" s="1814"/>
      <c r="GH40" s="1814"/>
      <c r="GI40" s="1814"/>
      <c r="GJ40" s="1814"/>
      <c r="GK40" s="1814"/>
      <c r="GL40" s="1814"/>
      <c r="GM40" s="1814"/>
      <c r="GN40" s="1814"/>
      <c r="GO40" s="1814"/>
      <c r="GP40" s="1814"/>
      <c r="GQ40" s="1814"/>
      <c r="GR40" s="1814"/>
      <c r="GS40" s="1814"/>
      <c r="GT40" s="1814"/>
      <c r="GU40" s="1814"/>
      <c r="GV40" s="1814"/>
      <c r="GW40" s="1814"/>
      <c r="GX40" s="1814"/>
      <c r="GY40" s="1814"/>
      <c r="GZ40" s="1814"/>
      <c r="HA40" s="1814"/>
      <c r="HB40" s="1814"/>
      <c r="HC40" s="1814"/>
      <c r="HD40" s="1814"/>
      <c r="HE40" s="1814"/>
      <c r="HF40" s="1814"/>
      <c r="HG40" s="1814"/>
      <c r="HH40" s="1814"/>
      <c r="HI40" s="1814"/>
      <c r="HJ40" s="1814"/>
      <c r="HK40" s="1814"/>
      <c r="HL40" s="1814"/>
      <c r="HM40" s="1814"/>
      <c r="HN40" s="1814"/>
      <c r="HO40" s="1814"/>
      <c r="HP40" s="1814"/>
      <c r="HQ40" s="1814"/>
      <c r="HR40" s="1814"/>
      <c r="HS40" s="1814"/>
      <c r="HT40" s="1814"/>
      <c r="HU40" s="1814"/>
      <c r="HV40" s="1814"/>
      <c r="HW40" s="1814"/>
      <c r="HX40" s="1814"/>
      <c r="HY40" s="1814"/>
      <c r="HZ40" s="1814"/>
      <c r="IA40" s="1814"/>
      <c r="IB40" s="1814"/>
      <c r="IC40" s="1814"/>
      <c r="ID40" s="1814"/>
      <c r="IE40" s="1814"/>
      <c r="IF40" s="1814"/>
      <c r="IG40" s="1814"/>
      <c r="IH40" s="1814"/>
      <c r="II40" s="1814"/>
      <c r="IJ40" s="1814"/>
      <c r="IK40" s="1814"/>
      <c r="IL40" s="1814"/>
      <c r="IM40" s="1814"/>
      <c r="IN40" s="1814"/>
      <c r="IO40" s="1814"/>
      <c r="IP40" s="1814"/>
      <c r="IQ40" s="1814"/>
      <c r="IR40" s="1814"/>
      <c r="IS40" s="1814"/>
      <c r="IT40" s="1814"/>
      <c r="IU40" s="1814"/>
      <c r="IV40" s="1814"/>
      <c r="IW40" s="1814"/>
      <c r="IX40" s="1814"/>
      <c r="IY40" s="1814"/>
      <c r="IZ40" s="1814"/>
      <c r="JA40" s="1814"/>
      <c r="JB40" s="1814"/>
      <c r="JC40" s="1814"/>
      <c r="JD40" s="1814"/>
      <c r="JE40" s="1814"/>
      <c r="JF40" s="1814"/>
      <c r="JG40" s="1814"/>
      <c r="JH40" s="1814"/>
      <c r="JI40" s="1814"/>
      <c r="JJ40" s="1814"/>
      <c r="JK40" s="1814"/>
      <c r="JL40" s="1814"/>
      <c r="JM40" s="1814"/>
      <c r="JN40" s="1814"/>
      <c r="JO40" s="1814"/>
      <c r="JP40" s="1814"/>
      <c r="JQ40" s="1814"/>
      <c r="JR40" s="1814"/>
      <c r="JS40" s="1814"/>
      <c r="JT40" s="1814"/>
      <c r="JU40" s="1814"/>
      <c r="JV40" s="1814"/>
      <c r="JW40" s="1814"/>
      <c r="JX40" s="1814"/>
      <c r="JY40" s="1814"/>
      <c r="JZ40" s="1814"/>
      <c r="KA40" s="1814"/>
      <c r="KB40" s="1814"/>
      <c r="KC40" s="1814"/>
      <c r="KD40" s="1814"/>
      <c r="KE40" s="1814"/>
      <c r="KF40" s="1814"/>
      <c r="KG40" s="1814"/>
      <c r="KH40" s="1814"/>
      <c r="KI40" s="1814"/>
      <c r="KJ40" s="1814"/>
      <c r="KK40" s="1814"/>
      <c r="KL40" s="1814"/>
      <c r="KM40" s="1814"/>
      <c r="KN40" s="1814"/>
      <c r="KO40" s="1814"/>
      <c r="KP40" s="1814"/>
      <c r="KQ40" s="1814"/>
      <c r="KR40" s="1814"/>
      <c r="KS40" s="1814"/>
      <c r="KT40" s="1814"/>
      <c r="KU40" s="1814"/>
      <c r="KV40" s="1814"/>
      <c r="KW40" s="1814"/>
      <c r="KX40" s="1814"/>
      <c r="KY40" s="1814"/>
      <c r="KZ40" s="1814"/>
      <c r="LA40" s="1814"/>
      <c r="LB40" s="1814"/>
      <c r="LC40" s="1814"/>
      <c r="LD40" s="1814"/>
      <c r="LE40" s="1814"/>
      <c r="LF40" s="1814"/>
      <c r="LG40" s="1814"/>
      <c r="LH40" s="1814"/>
      <c r="LI40" s="1814"/>
      <c r="LJ40" s="1814"/>
      <c r="LK40" s="1814"/>
      <c r="LL40" s="1814"/>
      <c r="LM40" s="1814"/>
      <c r="LN40" s="1814"/>
      <c r="LO40" s="1814"/>
      <c r="LP40" s="1814"/>
      <c r="LQ40" s="1814"/>
      <c r="LR40" s="1814"/>
      <c r="LS40" s="1814"/>
      <c r="LT40" s="1814"/>
      <c r="LU40" s="1814"/>
      <c r="LV40" s="1814"/>
      <c r="LW40" s="1814"/>
      <c r="LX40" s="1814"/>
      <c r="LY40" s="1814"/>
      <c r="LZ40" s="1814"/>
      <c r="MA40" s="1814"/>
      <c r="MB40" s="1814"/>
      <c r="MC40" s="1814"/>
      <c r="MD40" s="1814"/>
      <c r="ME40" s="1814"/>
      <c r="MF40" s="1814"/>
      <c r="MG40" s="1814"/>
      <c r="MH40" s="1814"/>
      <c r="MI40" s="1814"/>
      <c r="MJ40" s="1814"/>
      <c r="MK40" s="1814"/>
      <c r="ML40" s="1814"/>
      <c r="MM40" s="1814"/>
      <c r="MN40" s="1814"/>
      <c r="MO40" s="1814"/>
      <c r="MP40" s="1814"/>
      <c r="MQ40" s="1814"/>
      <c r="MR40" s="1814"/>
      <c r="MS40" s="1814"/>
      <c r="MT40" s="1814"/>
      <c r="MU40" s="1814"/>
      <c r="MV40" s="1814"/>
      <c r="MW40" s="1814"/>
      <c r="MX40" s="1814"/>
      <c r="MY40" s="1814"/>
      <c r="MZ40" s="1814"/>
      <c r="NA40" s="1814"/>
      <c r="NB40" s="1814"/>
      <c r="NC40" s="1814"/>
      <c r="ND40" s="1814"/>
      <c r="NE40" s="1814"/>
      <c r="NF40" s="1814"/>
      <c r="NG40" s="1814"/>
      <c r="NH40" s="1814"/>
      <c r="NI40" s="1814"/>
      <c r="NJ40" s="1814"/>
      <c r="NK40" s="1814"/>
      <c r="NL40" s="1814"/>
      <c r="NM40" s="1814"/>
      <c r="NN40" s="1814"/>
      <c r="NO40" s="1814"/>
      <c r="NP40" s="1814"/>
      <c r="NQ40" s="1814"/>
      <c r="NR40" s="1814"/>
      <c r="NS40" s="1814"/>
      <c r="NT40" s="1814"/>
      <c r="NU40" s="1814"/>
      <c r="NV40" s="1814"/>
      <c r="NW40" s="1814"/>
      <c r="NX40" s="1814"/>
      <c r="NY40" s="1814"/>
      <c r="NZ40" s="1814"/>
      <c r="OA40" s="1814"/>
      <c r="OB40" s="1814"/>
      <c r="OC40" s="1814"/>
      <c r="OD40" s="1814"/>
      <c r="OE40" s="1814"/>
      <c r="OF40" s="1814"/>
      <c r="OG40" s="1814"/>
      <c r="OH40" s="1814"/>
      <c r="OI40" s="1814"/>
      <c r="OJ40" s="1814"/>
      <c r="OK40" s="1814"/>
      <c r="OL40" s="1814"/>
      <c r="OM40" s="1814"/>
      <c r="ON40" s="1814"/>
      <c r="OO40" s="1814"/>
      <c r="OP40" s="1814"/>
      <c r="OQ40" s="1814"/>
      <c r="OR40" s="1814"/>
      <c r="OS40" s="1814"/>
      <c r="OT40" s="1814"/>
      <c r="OU40" s="1814"/>
      <c r="OV40" s="1814"/>
      <c r="OW40" s="1814"/>
      <c r="OX40" s="1814"/>
      <c r="OY40" s="1814"/>
      <c r="OZ40" s="1814"/>
      <c r="PA40" s="1814"/>
      <c r="PB40" s="1814"/>
      <c r="PC40" s="1814"/>
      <c r="PD40" s="1814"/>
      <c r="PE40" s="1814"/>
      <c r="PF40" s="1814"/>
      <c r="PG40" s="1814"/>
      <c r="PH40" s="1814"/>
      <c r="PI40" s="1814"/>
      <c r="PJ40" s="1814"/>
      <c r="PK40" s="1814"/>
      <c r="PL40" s="1814"/>
      <c r="PM40" s="1814"/>
      <c r="PN40" s="1814"/>
      <c r="PO40" s="1814"/>
      <c r="PP40" s="1814"/>
      <c r="PQ40" s="1814"/>
      <c r="PR40" s="1814"/>
      <c r="PS40" s="1814"/>
      <c r="PT40" s="1814"/>
      <c r="PU40" s="1814"/>
      <c r="PV40" s="1814"/>
      <c r="PW40" s="1814"/>
      <c r="PX40" s="1814"/>
      <c r="PY40" s="1814"/>
      <c r="PZ40" s="1814"/>
      <c r="QA40" s="1814"/>
      <c r="QB40" s="1814"/>
      <c r="QC40" s="1814"/>
      <c r="QD40" s="1814"/>
      <c r="QE40" s="1814"/>
      <c r="QF40" s="1814"/>
      <c r="QG40" s="1814"/>
      <c r="QH40" s="1814"/>
      <c r="QI40" s="1814"/>
      <c r="QJ40" s="1814"/>
      <c r="QK40" s="1814"/>
      <c r="QL40" s="1814"/>
      <c r="QM40" s="1814"/>
      <c r="QN40" s="1814"/>
      <c r="QO40" s="1814"/>
      <c r="QP40" s="1814"/>
      <c r="QQ40" s="1814"/>
      <c r="QR40" s="1814"/>
      <c r="QS40" s="1814"/>
      <c r="QT40" s="1814"/>
      <c r="QU40" s="1814"/>
      <c r="QV40" s="1814"/>
      <c r="QW40" s="1814"/>
      <c r="QX40" s="1814"/>
      <c r="QY40" s="1814"/>
      <c r="QZ40" s="1814"/>
      <c r="RA40" s="1814"/>
      <c r="RB40" s="1814"/>
      <c r="RC40" s="1814"/>
      <c r="RD40" s="1814"/>
      <c r="RE40" s="1814"/>
      <c r="RF40" s="1814"/>
      <c r="RG40" s="1814"/>
      <c r="RH40" s="1814"/>
      <c r="RI40" s="1814"/>
      <c r="RJ40" s="1814"/>
      <c r="RK40" s="1814"/>
      <c r="RL40" s="1814"/>
      <c r="RM40" s="1814"/>
      <c r="RN40" s="1814"/>
      <c r="RO40" s="1814"/>
      <c r="RP40" s="1814"/>
      <c r="RQ40" s="1814"/>
      <c r="RR40" s="1814"/>
      <c r="RS40" s="1814"/>
      <c r="RT40" s="1814"/>
      <c r="RU40" s="1814"/>
      <c r="RV40" s="1814"/>
      <c r="RW40" s="1814"/>
      <c r="RX40" s="1814"/>
      <c r="RY40" s="1814"/>
      <c r="RZ40" s="1814"/>
      <c r="SA40" s="1814"/>
      <c r="SB40" s="1814"/>
      <c r="SC40" s="1814"/>
      <c r="SD40" s="1814"/>
      <c r="SE40" s="1814"/>
      <c r="SF40" s="1814"/>
      <c r="SG40" s="1814"/>
      <c r="SH40" s="1814"/>
      <c r="SI40" s="1814"/>
      <c r="SJ40" s="1814"/>
      <c r="SK40" s="1814"/>
      <c r="SL40" s="1814"/>
      <c r="SM40" s="1814"/>
      <c r="SN40" s="1814"/>
      <c r="SO40" s="1814"/>
      <c r="SP40" s="1814"/>
      <c r="SQ40" s="1814"/>
      <c r="SR40" s="1814"/>
      <c r="SS40" s="1814"/>
      <c r="ST40" s="1814"/>
      <c r="SU40" s="1814"/>
      <c r="SV40" s="1814"/>
      <c r="SW40" s="1814"/>
      <c r="SX40" s="1814"/>
      <c r="SY40" s="1814"/>
      <c r="SZ40" s="1814"/>
      <c r="TA40" s="1814"/>
      <c r="TB40" s="1814"/>
      <c r="TC40" s="1814"/>
      <c r="TD40" s="1814"/>
      <c r="TE40" s="1814"/>
      <c r="TF40" s="1814"/>
      <c r="TG40" s="1814"/>
      <c r="TH40" s="1814"/>
      <c r="TI40" s="1814"/>
      <c r="TJ40" s="1814"/>
      <c r="TK40" s="1814"/>
      <c r="TL40" s="1814"/>
      <c r="TM40" s="1814"/>
      <c r="TN40" s="1814"/>
      <c r="TO40" s="1814"/>
      <c r="TP40" s="1814"/>
      <c r="TQ40" s="1814"/>
      <c r="TR40" s="1814"/>
      <c r="TS40" s="1814"/>
      <c r="TT40" s="1814"/>
      <c r="TU40" s="1814"/>
      <c r="TV40" s="1814"/>
      <c r="TW40" s="1814"/>
      <c r="TX40" s="1814"/>
      <c r="TY40" s="1814"/>
      <c r="TZ40" s="1814"/>
      <c r="UA40" s="1814"/>
      <c r="UB40" s="1814"/>
      <c r="UC40" s="1814"/>
      <c r="UD40" s="1814"/>
      <c r="UE40" s="1814"/>
      <c r="UF40" s="1814"/>
      <c r="UG40" s="1814"/>
      <c r="UH40" s="1814"/>
      <c r="UI40" s="1814"/>
      <c r="UJ40" s="1814"/>
      <c r="UK40" s="1814"/>
      <c r="UL40" s="1814"/>
      <c r="UM40" s="1814"/>
      <c r="UN40" s="1814"/>
      <c r="UO40" s="1814"/>
      <c r="UP40" s="1814"/>
      <c r="UQ40" s="1814"/>
      <c r="UR40" s="1814"/>
      <c r="US40" s="1814"/>
      <c r="UT40" s="1814"/>
      <c r="UU40" s="1814"/>
      <c r="UV40" s="1814"/>
      <c r="UW40" s="1814"/>
      <c r="UX40" s="1814"/>
      <c r="UY40" s="1814"/>
      <c r="UZ40" s="1814"/>
      <c r="VA40" s="1814"/>
      <c r="VB40" s="1814"/>
      <c r="VC40" s="1814"/>
      <c r="VD40" s="1814"/>
      <c r="VE40" s="1814"/>
      <c r="VF40" s="1814"/>
      <c r="VG40" s="1814"/>
      <c r="VH40" s="1814"/>
      <c r="VI40" s="1814"/>
      <c r="VJ40" s="1814"/>
      <c r="VK40" s="1814"/>
      <c r="VL40" s="1814"/>
      <c r="VM40" s="1814"/>
      <c r="VN40" s="1814"/>
      <c r="VO40" s="1814"/>
      <c r="VP40" s="1814"/>
      <c r="VQ40" s="1814"/>
      <c r="VR40" s="1814"/>
      <c r="VS40" s="1814"/>
      <c r="VT40" s="1814"/>
      <c r="VU40" s="1814"/>
      <c r="VV40" s="1814"/>
      <c r="VW40" s="1814"/>
      <c r="VX40" s="1814"/>
      <c r="VY40" s="1814"/>
      <c r="VZ40" s="1814"/>
      <c r="WA40" s="1814"/>
      <c r="WB40" s="1814"/>
      <c r="WC40" s="1814"/>
      <c r="WD40" s="1814"/>
      <c r="WE40" s="1814"/>
      <c r="WF40" s="1814"/>
      <c r="WG40" s="1814"/>
      <c r="WH40" s="1814"/>
      <c r="WI40" s="1814"/>
      <c r="WJ40" s="1814"/>
      <c r="WK40" s="1814"/>
      <c r="WL40" s="1814"/>
      <c r="WM40" s="1814"/>
      <c r="WN40" s="1814"/>
      <c r="WO40" s="1814"/>
      <c r="WP40" s="1814"/>
      <c r="WQ40" s="1814"/>
      <c r="WR40" s="1814"/>
      <c r="WS40" s="1814"/>
      <c r="WT40" s="1814"/>
      <c r="WU40" s="1814"/>
      <c r="WV40" s="1814"/>
      <c r="WW40" s="1814"/>
      <c r="WX40" s="1814"/>
      <c r="WY40" s="1814"/>
      <c r="WZ40" s="1814"/>
      <c r="XA40" s="1814"/>
      <c r="XB40" s="1814"/>
      <c r="XC40" s="1814"/>
      <c r="XD40" s="1814"/>
      <c r="XE40" s="1814"/>
      <c r="XF40" s="1814"/>
      <c r="XG40" s="1814"/>
      <c r="XH40" s="1814"/>
      <c r="XI40" s="1814"/>
      <c r="XJ40" s="1814"/>
      <c r="XK40" s="1814"/>
      <c r="XL40" s="1814"/>
      <c r="XM40" s="1814"/>
      <c r="XN40" s="1814"/>
      <c r="XO40" s="1814"/>
      <c r="XP40" s="1814"/>
      <c r="XQ40" s="1814"/>
      <c r="XR40" s="1814"/>
      <c r="XS40" s="1814"/>
      <c r="XT40" s="1814"/>
      <c r="XU40" s="1814"/>
      <c r="XV40" s="1814"/>
      <c r="XW40" s="1814"/>
      <c r="XX40" s="1814"/>
      <c r="XY40" s="1814"/>
      <c r="XZ40" s="1814"/>
      <c r="YA40" s="1814"/>
      <c r="YB40" s="1814"/>
      <c r="YC40" s="1814"/>
      <c r="YD40" s="1814"/>
      <c r="YE40" s="1814"/>
      <c r="YF40" s="1814"/>
      <c r="YG40" s="1814"/>
      <c r="YH40" s="1814"/>
      <c r="YI40" s="1814"/>
      <c r="YJ40" s="1814"/>
      <c r="YK40" s="1814"/>
      <c r="YL40" s="1814"/>
      <c r="YM40" s="1814"/>
      <c r="YN40" s="1814"/>
      <c r="YO40" s="1814"/>
      <c r="YP40" s="1814"/>
      <c r="YQ40" s="1814"/>
      <c r="YR40" s="1814"/>
      <c r="YS40" s="1814"/>
      <c r="YT40" s="1814"/>
      <c r="YU40" s="1814"/>
      <c r="YV40" s="1814"/>
      <c r="YW40" s="1814"/>
      <c r="YX40" s="1814"/>
      <c r="YY40" s="1814"/>
      <c r="YZ40" s="1814"/>
      <c r="ZA40" s="1814"/>
      <c r="ZB40" s="1814"/>
      <c r="ZC40" s="1814"/>
      <c r="ZD40" s="1814"/>
      <c r="ZE40" s="1814"/>
      <c r="ZF40" s="1814"/>
      <c r="ZG40" s="1814"/>
      <c r="ZH40" s="1814"/>
      <c r="ZI40" s="1814"/>
      <c r="ZJ40" s="1814"/>
      <c r="ZK40" s="1814"/>
      <c r="ZL40" s="1814"/>
      <c r="ZM40" s="1814"/>
      <c r="ZN40" s="1814"/>
      <c r="ZO40" s="1814"/>
      <c r="ZP40" s="1814"/>
      <c r="ZQ40" s="1814"/>
      <c r="ZR40" s="1814"/>
      <c r="ZS40" s="1814"/>
      <c r="ZT40" s="1814"/>
      <c r="ZU40" s="1814"/>
      <c r="ZV40" s="1814"/>
      <c r="ZW40" s="1814"/>
      <c r="ZX40" s="1814"/>
      <c r="ZY40" s="1814"/>
      <c r="ZZ40" s="1814"/>
      <c r="AAA40" s="1814"/>
      <c r="AAB40" s="1814"/>
      <c r="AAC40" s="1814"/>
      <c r="AAD40" s="1814"/>
      <c r="AAE40" s="1814"/>
      <c r="AAF40" s="1814"/>
      <c r="AAG40" s="1814"/>
      <c r="AAH40" s="1814"/>
      <c r="AAI40" s="1814"/>
      <c r="AAJ40" s="1814"/>
      <c r="AAK40" s="1814"/>
      <c r="AAL40" s="1814"/>
      <c r="AAM40" s="1814"/>
      <c r="AAN40" s="1814"/>
      <c r="AAO40" s="1814"/>
      <c r="AAP40" s="1814"/>
      <c r="AAQ40" s="1814"/>
      <c r="AAR40" s="1814"/>
      <c r="AAS40" s="1814"/>
      <c r="AAT40" s="1814"/>
      <c r="AAU40" s="1814"/>
      <c r="AAV40" s="1814"/>
      <c r="AAW40" s="1814"/>
      <c r="AAX40" s="1814"/>
      <c r="AAY40" s="1814"/>
      <c r="AAZ40" s="1814"/>
      <c r="ABA40" s="1814"/>
      <c r="ABB40" s="1814"/>
      <c r="ABC40" s="1814"/>
      <c r="ABD40" s="1814"/>
      <c r="ABE40" s="1814"/>
      <c r="ABF40" s="1814"/>
      <c r="ABG40" s="1814"/>
      <c r="ABH40" s="1814"/>
      <c r="ABI40" s="1814"/>
      <c r="ABJ40" s="1814"/>
      <c r="ABK40" s="1814"/>
      <c r="ABL40" s="1814"/>
      <c r="ABM40" s="1814"/>
      <c r="ABN40" s="1814"/>
      <c r="ABO40" s="1814"/>
      <c r="ABP40" s="1814"/>
      <c r="ABQ40" s="1814"/>
      <c r="ABR40" s="1814"/>
      <c r="ABS40" s="1814"/>
      <c r="ABT40" s="1814"/>
      <c r="ABU40" s="1814"/>
      <c r="ABV40" s="1814"/>
      <c r="ABW40" s="1814"/>
      <c r="ABX40" s="1814"/>
      <c r="ABY40" s="1814"/>
      <c r="ABZ40" s="1814"/>
      <c r="ACA40" s="1814"/>
      <c r="ACB40" s="1814"/>
      <c r="ACC40" s="1814"/>
      <c r="ACD40" s="1814"/>
      <c r="ACE40" s="1814"/>
      <c r="ACF40" s="1814"/>
      <c r="ACG40" s="1814"/>
      <c r="ACH40" s="1814"/>
      <c r="ACI40" s="1814"/>
      <c r="ACJ40" s="1814"/>
      <c r="ACK40" s="1814"/>
      <c r="ACL40" s="1814"/>
      <c r="ACM40" s="1814"/>
      <c r="ACN40" s="1814"/>
      <c r="ACO40" s="1814"/>
      <c r="ACP40" s="1814"/>
      <c r="ACQ40" s="1814"/>
      <c r="ACR40" s="1814"/>
      <c r="ACS40" s="1814"/>
      <c r="ACT40" s="1814"/>
      <c r="ACU40" s="1814"/>
      <c r="ACV40" s="1814"/>
      <c r="ACW40" s="1814"/>
      <c r="ACX40" s="1814"/>
      <c r="ACY40" s="1814"/>
      <c r="ACZ40" s="1814"/>
      <c r="ADA40" s="1814"/>
      <c r="ADB40" s="1814"/>
      <c r="ADC40" s="1814"/>
      <c r="ADD40" s="1814"/>
      <c r="ADE40" s="1814"/>
      <c r="ADF40" s="1814"/>
      <c r="ADG40" s="1814"/>
      <c r="ADH40" s="1814"/>
      <c r="ADI40" s="1814"/>
      <c r="ADJ40" s="1814"/>
      <c r="ADK40" s="1814"/>
      <c r="ADL40" s="1814"/>
      <c r="ADM40" s="1814"/>
      <c r="ADN40" s="1814"/>
      <c r="ADO40" s="1814"/>
      <c r="ADP40" s="1814"/>
      <c r="ADQ40" s="1814"/>
      <c r="ADR40" s="1814"/>
      <c r="ADS40" s="1814"/>
      <c r="ADT40" s="1814"/>
      <c r="ADU40" s="1814"/>
      <c r="ADV40" s="1814"/>
      <c r="ADW40" s="1814"/>
      <c r="ADX40" s="1814"/>
      <c r="ADY40" s="1814"/>
      <c r="ADZ40" s="1814"/>
      <c r="AEA40" s="1814"/>
      <c r="AEB40" s="1814"/>
      <c r="AEC40" s="1814"/>
      <c r="AED40" s="1814"/>
      <c r="AEE40" s="1814"/>
      <c r="AEF40" s="1814"/>
      <c r="AEG40" s="1814"/>
      <c r="AEH40" s="1814"/>
      <c r="AEI40" s="1814"/>
      <c r="AEJ40" s="1814"/>
      <c r="AEK40" s="1814"/>
      <c r="AEL40" s="1814"/>
      <c r="AEM40" s="1814"/>
      <c r="AEN40" s="1814"/>
      <c r="AEO40" s="1814"/>
      <c r="AEP40" s="1814"/>
      <c r="AEQ40" s="1814"/>
      <c r="AER40" s="1814"/>
      <c r="AES40" s="1814"/>
      <c r="AET40" s="1814"/>
      <c r="AEU40" s="1814"/>
      <c r="AEV40" s="1814"/>
      <c r="AEW40" s="1814"/>
      <c r="AEX40" s="1814"/>
      <c r="AEY40" s="1814"/>
      <c r="AEZ40" s="1814"/>
      <c r="AFA40" s="1814"/>
      <c r="AFB40" s="1814"/>
      <c r="AFC40" s="1814"/>
      <c r="AFD40" s="1814"/>
      <c r="AFE40" s="1814"/>
      <c r="AFF40" s="1814"/>
      <c r="AFG40" s="1814"/>
      <c r="AFH40" s="1814"/>
      <c r="AFI40" s="1814"/>
      <c r="AFJ40" s="1814"/>
      <c r="AFK40" s="1814"/>
      <c r="AFL40" s="1814"/>
      <c r="AFM40" s="1814"/>
      <c r="AFN40" s="1814"/>
      <c r="AFO40" s="1814"/>
      <c r="AFP40" s="1814"/>
      <c r="AFQ40" s="1814"/>
      <c r="AFR40" s="1814"/>
      <c r="AFS40" s="1814"/>
      <c r="AFT40" s="1814"/>
      <c r="AFU40" s="1814"/>
      <c r="AFV40" s="1814"/>
      <c r="AFW40" s="1814"/>
      <c r="AFX40" s="1814"/>
      <c r="AFY40" s="1814"/>
      <c r="AFZ40" s="1814"/>
      <c r="AGA40" s="1814"/>
      <c r="AGB40" s="1814"/>
      <c r="AGC40" s="1814"/>
      <c r="AGD40" s="1814"/>
      <c r="AGE40" s="1814"/>
      <c r="AGF40" s="1814"/>
      <c r="AGG40" s="1814"/>
      <c r="AGH40" s="1814"/>
      <c r="AGI40" s="1814"/>
      <c r="AGJ40" s="1814"/>
      <c r="AGK40" s="1814"/>
      <c r="AGL40" s="1814"/>
      <c r="AGM40" s="1814"/>
      <c r="AGN40" s="1814"/>
      <c r="AGO40" s="1814"/>
      <c r="AGP40" s="1814"/>
      <c r="AGQ40" s="1814"/>
      <c r="AGR40" s="1814"/>
      <c r="AGS40" s="1814"/>
      <c r="AGT40" s="1814"/>
      <c r="AGU40" s="1814"/>
      <c r="AGV40" s="1814"/>
      <c r="AGW40" s="1814"/>
      <c r="AGX40" s="1814"/>
      <c r="AGY40" s="1814"/>
      <c r="AGZ40" s="1814"/>
      <c r="AHA40" s="1814"/>
      <c r="AHB40" s="1814"/>
      <c r="AHC40" s="1814"/>
      <c r="AHD40" s="1814"/>
      <c r="AHE40" s="1814"/>
      <c r="AHF40" s="1814"/>
      <c r="AHG40" s="1814"/>
      <c r="AHH40" s="1814"/>
      <c r="AHI40" s="1814"/>
      <c r="AHJ40" s="1814"/>
      <c r="AHK40" s="1814"/>
      <c r="AHL40" s="1814"/>
      <c r="AHM40" s="1814"/>
      <c r="AHN40" s="1814"/>
      <c r="AHO40" s="1814"/>
      <c r="AHP40" s="1814"/>
      <c r="AHQ40" s="1814"/>
      <c r="AHR40" s="1814"/>
      <c r="AHS40" s="1814"/>
      <c r="AHT40" s="1814"/>
      <c r="AHU40" s="1814"/>
      <c r="AHV40" s="1814"/>
      <c r="AHW40" s="1814"/>
      <c r="AHX40" s="1814"/>
      <c r="AHY40" s="1814"/>
      <c r="AHZ40" s="1814"/>
      <c r="AIA40" s="1814"/>
      <c r="AIB40" s="1814"/>
      <c r="AIC40" s="1814"/>
      <c r="AID40" s="1814"/>
      <c r="AIE40" s="1814"/>
      <c r="AIF40" s="1814"/>
      <c r="AIG40" s="1814"/>
      <c r="AIH40" s="1814"/>
      <c r="AII40" s="1814"/>
      <c r="AIJ40" s="1814"/>
      <c r="AIK40" s="1814"/>
      <c r="AIL40" s="1814"/>
      <c r="AIM40" s="1814"/>
      <c r="AIN40" s="1814"/>
      <c r="AIO40" s="1814"/>
      <c r="AIP40" s="1814"/>
      <c r="AIQ40" s="1814"/>
      <c r="AIR40" s="1814"/>
      <c r="AIS40" s="1814"/>
      <c r="AIT40" s="1814"/>
      <c r="AIU40" s="1814"/>
      <c r="AIV40" s="1814"/>
      <c r="AIW40" s="1814"/>
      <c r="AIX40" s="1814"/>
      <c r="AIY40" s="1814"/>
      <c r="AIZ40" s="1814"/>
      <c r="AJA40" s="1814"/>
      <c r="AJB40" s="1814"/>
      <c r="AJC40" s="1814"/>
      <c r="AJD40" s="1814"/>
      <c r="AJE40" s="1814"/>
      <c r="AJF40" s="1814"/>
      <c r="AJG40" s="1814"/>
      <c r="AJH40" s="1814"/>
      <c r="AJI40" s="1814"/>
      <c r="AJJ40" s="1814"/>
      <c r="AJK40" s="1814"/>
      <c r="AJL40" s="1814"/>
      <c r="AJM40" s="1814"/>
      <c r="AJN40" s="1814"/>
      <c r="AJO40" s="1814"/>
      <c r="AJP40" s="1814"/>
      <c r="AJQ40" s="1814"/>
      <c r="AJR40" s="1814"/>
      <c r="AJS40" s="1814"/>
      <c r="AJT40" s="1814"/>
      <c r="AJU40" s="1814"/>
      <c r="AJV40" s="1814"/>
      <c r="AJW40" s="1814"/>
      <c r="AJX40" s="1814"/>
      <c r="AJY40" s="1814"/>
      <c r="AJZ40" s="1814"/>
      <c r="AKA40" s="1814"/>
      <c r="AKB40" s="1814"/>
      <c r="AKC40" s="1814"/>
      <c r="AKD40" s="1814"/>
      <c r="AKE40" s="1814"/>
      <c r="AKF40" s="1814"/>
      <c r="AKG40" s="1814"/>
      <c r="AKH40" s="1814"/>
      <c r="AKI40" s="1814"/>
      <c r="AKJ40" s="1814"/>
      <c r="AKK40" s="1814"/>
      <c r="AKL40" s="1814"/>
      <c r="AKM40" s="1814"/>
      <c r="AKN40" s="1814"/>
      <c r="AKO40" s="1814"/>
      <c r="AKP40" s="1814"/>
      <c r="AKQ40" s="1814"/>
      <c r="AKR40" s="1814"/>
      <c r="AKS40" s="1814"/>
      <c r="AKT40" s="1814"/>
      <c r="AKU40" s="1814"/>
      <c r="AKV40" s="1814"/>
      <c r="AKW40" s="1814"/>
      <c r="AKX40" s="1814"/>
      <c r="AKY40" s="1814"/>
      <c r="AKZ40" s="1814"/>
      <c r="ALA40" s="1814"/>
      <c r="ALB40" s="1814"/>
      <c r="ALC40" s="1814"/>
      <c r="ALD40" s="1814"/>
      <c r="ALE40" s="1814"/>
      <c r="ALF40" s="1814"/>
      <c r="ALG40" s="1814"/>
      <c r="ALH40" s="1814"/>
      <c r="ALI40" s="1814"/>
      <c r="ALJ40" s="1814"/>
      <c r="ALK40" s="1814"/>
      <c r="ALL40" s="1814"/>
      <c r="ALM40" s="1814"/>
      <c r="ALN40" s="1814"/>
      <c r="ALO40" s="1814"/>
      <c r="ALP40" s="1814"/>
      <c r="ALQ40" s="1814"/>
      <c r="ALR40" s="1814"/>
      <c r="ALS40" s="1814"/>
      <c r="ALT40" s="1814"/>
      <c r="ALU40" s="1814"/>
      <c r="ALV40" s="1814"/>
      <c r="ALW40" s="1814"/>
      <c r="ALX40" s="1814"/>
      <c r="ALY40" s="1814"/>
      <c r="ALZ40" s="1814"/>
      <c r="AMA40" s="1814"/>
      <c r="AMB40" s="1814"/>
      <c r="AMC40" s="1814"/>
      <c r="AMD40" s="1814"/>
      <c r="AME40" s="1814"/>
      <c r="AMF40" s="1814"/>
      <c r="AMG40" s="1814"/>
      <c r="AMH40" s="1814"/>
      <c r="AMI40" s="1814"/>
      <c r="AMJ40" s="1814"/>
      <c r="AMK40" s="1814"/>
      <c r="AML40" s="1814"/>
      <c r="AMM40" s="1814"/>
      <c r="AMN40" s="1814"/>
      <c r="AMO40" s="1814"/>
      <c r="AMP40" s="1814"/>
      <c r="AMQ40" s="1814"/>
      <c r="AMR40" s="1814"/>
      <c r="AMS40" s="1814"/>
      <c r="AMT40" s="1814"/>
      <c r="AMU40" s="1814"/>
      <c r="AMV40" s="1814"/>
      <c r="AMW40" s="1814"/>
      <c r="AMX40" s="1814"/>
      <c r="AMY40" s="1814"/>
      <c r="AMZ40" s="1814"/>
      <c r="ANA40" s="1814"/>
      <c r="ANB40" s="1814"/>
      <c r="ANC40" s="1814"/>
      <c r="AND40" s="1814"/>
      <c r="ANE40" s="1814"/>
      <c r="ANF40" s="1814"/>
      <c r="ANG40" s="1814"/>
      <c r="ANH40" s="1814"/>
      <c r="ANI40" s="1814"/>
      <c r="ANJ40" s="1814"/>
      <c r="ANK40" s="1814"/>
      <c r="ANL40" s="1814"/>
      <c r="ANM40" s="1814"/>
      <c r="ANN40" s="1814"/>
      <c r="ANO40" s="1814"/>
      <c r="ANP40" s="1814"/>
      <c r="ANQ40" s="1814"/>
      <c r="ANR40" s="1814"/>
      <c r="ANS40" s="1814"/>
      <c r="ANT40" s="1814"/>
      <c r="ANU40" s="1814"/>
      <c r="ANV40" s="1814"/>
      <c r="ANW40" s="1814"/>
      <c r="ANX40" s="1814"/>
      <c r="ANY40" s="1814"/>
      <c r="ANZ40" s="1814"/>
      <c r="AOA40" s="1814"/>
      <c r="AOB40" s="1814"/>
      <c r="AOC40" s="1814"/>
      <c r="AOD40" s="1814"/>
      <c r="AOE40" s="1814"/>
      <c r="AOF40" s="1814"/>
      <c r="AOG40" s="1814"/>
      <c r="AOH40" s="1814"/>
      <c r="AOI40" s="1814"/>
      <c r="AOJ40" s="1814"/>
      <c r="AOK40" s="1814"/>
      <c r="AOL40" s="1814"/>
      <c r="AOM40" s="1814"/>
      <c r="AON40" s="1814"/>
      <c r="AOO40" s="1814"/>
      <c r="AOP40" s="1814"/>
      <c r="AOQ40" s="1814"/>
      <c r="AOR40" s="1814"/>
      <c r="AOS40" s="1814"/>
      <c r="AOT40" s="1814"/>
      <c r="AOU40" s="1814"/>
      <c r="AOV40" s="1814"/>
      <c r="AOW40" s="1814"/>
      <c r="AOX40" s="1814"/>
      <c r="AOY40" s="1814"/>
      <c r="AOZ40" s="1814"/>
      <c r="APA40" s="1814"/>
      <c r="APB40" s="1814"/>
      <c r="APC40" s="1814"/>
      <c r="APD40" s="1814"/>
      <c r="APE40" s="1814"/>
      <c r="APF40" s="1814"/>
      <c r="APG40" s="1814"/>
      <c r="APH40" s="1814"/>
      <c r="API40" s="1814"/>
      <c r="APJ40" s="1814"/>
      <c r="APK40" s="1814"/>
      <c r="APL40" s="1814"/>
      <c r="APM40" s="1814"/>
      <c r="APN40" s="1814"/>
      <c r="APO40" s="1814"/>
      <c r="APP40" s="1814"/>
      <c r="APQ40" s="1814"/>
      <c r="APR40" s="1814"/>
      <c r="APS40" s="1814"/>
      <c r="APT40" s="1814"/>
      <c r="APU40" s="1814"/>
      <c r="APV40" s="1814"/>
      <c r="APW40" s="1814"/>
      <c r="APX40" s="1814"/>
      <c r="APY40" s="1814"/>
      <c r="APZ40" s="1814"/>
      <c r="AQA40" s="1814"/>
      <c r="AQB40" s="1814"/>
      <c r="AQC40" s="1814"/>
      <c r="AQD40" s="1814"/>
      <c r="AQE40" s="1814"/>
      <c r="AQF40" s="1814"/>
      <c r="AQG40" s="1814"/>
      <c r="AQH40" s="1814"/>
      <c r="AQI40" s="1814"/>
      <c r="AQJ40" s="1814"/>
      <c r="AQK40" s="1814"/>
      <c r="AQL40" s="1814"/>
      <c r="AQM40" s="1814"/>
      <c r="AQN40" s="1814"/>
      <c r="AQO40" s="1814"/>
      <c r="AQP40" s="1814"/>
      <c r="AQQ40" s="1814"/>
      <c r="AQR40" s="1814"/>
      <c r="AQS40" s="1814"/>
      <c r="AQT40" s="1814"/>
      <c r="AQU40" s="1814"/>
      <c r="AQV40" s="1814"/>
      <c r="AQW40" s="1814"/>
      <c r="AQX40" s="1814"/>
      <c r="AQY40" s="1814"/>
      <c r="AQZ40" s="1814"/>
      <c r="ARA40" s="1814"/>
      <c r="ARB40" s="1814"/>
      <c r="ARC40" s="1814"/>
      <c r="ARD40" s="1814"/>
      <c r="ARE40" s="1814"/>
      <c r="ARF40" s="1814"/>
      <c r="ARG40" s="1814"/>
      <c r="ARH40" s="1814"/>
      <c r="ARI40" s="1814"/>
      <c r="ARJ40" s="1814"/>
      <c r="ARK40" s="1814"/>
      <c r="ARL40" s="1814"/>
      <c r="ARM40" s="1814"/>
      <c r="ARN40" s="1814"/>
      <c r="ARO40" s="1814"/>
      <c r="ARP40" s="1814"/>
      <c r="ARQ40" s="1814"/>
      <c r="ARR40" s="1814"/>
      <c r="ARS40" s="1814"/>
      <c r="ART40" s="1814"/>
      <c r="ARU40" s="1814"/>
      <c r="ARV40" s="1814"/>
      <c r="ARW40" s="1814"/>
      <c r="ARX40" s="1814"/>
      <c r="ARY40" s="1814"/>
      <c r="ARZ40" s="1814"/>
      <c r="ASA40" s="1814"/>
      <c r="ASB40" s="1814"/>
      <c r="ASC40" s="1814"/>
      <c r="ASD40" s="1814"/>
      <c r="ASE40" s="1814"/>
      <c r="ASF40" s="1814"/>
      <c r="ASG40" s="1814"/>
      <c r="ASH40" s="1814"/>
      <c r="ASI40" s="1814"/>
      <c r="ASJ40" s="1814"/>
      <c r="ASK40" s="1814"/>
      <c r="ASL40" s="1814"/>
      <c r="ASM40" s="1814"/>
      <c r="ASN40" s="1814"/>
      <c r="ASO40" s="1814"/>
      <c r="ASP40" s="1814"/>
      <c r="ASQ40" s="1814"/>
      <c r="ASR40" s="1814"/>
      <c r="ASS40" s="1814"/>
      <c r="AST40" s="1814"/>
      <c r="ASU40" s="1814"/>
      <c r="ASV40" s="1814"/>
      <c r="ASW40" s="1814"/>
      <c r="ASX40" s="1814"/>
      <c r="ASY40" s="1814"/>
      <c r="ASZ40" s="1814"/>
      <c r="ATA40" s="1814"/>
      <c r="ATB40" s="1814"/>
      <c r="ATC40" s="1814"/>
      <c r="ATD40" s="1814"/>
      <c r="ATE40" s="1814"/>
      <c r="ATF40" s="1814"/>
      <c r="ATG40" s="1814"/>
      <c r="ATH40" s="1814"/>
      <c r="ATI40" s="1814"/>
      <c r="ATJ40" s="1814"/>
      <c r="ATK40" s="1814"/>
      <c r="ATL40" s="1814"/>
      <c r="ATM40" s="1814"/>
      <c r="ATN40" s="1814"/>
      <c r="ATO40" s="1814"/>
      <c r="ATP40" s="1814"/>
      <c r="ATQ40" s="1814"/>
      <c r="ATR40" s="1814"/>
      <c r="ATS40" s="1814"/>
      <c r="ATT40" s="1814"/>
      <c r="ATU40" s="1814"/>
      <c r="ATV40" s="1814"/>
      <c r="ATW40" s="1814"/>
      <c r="ATX40" s="1814"/>
      <c r="ATY40" s="1814"/>
      <c r="ATZ40" s="1814"/>
      <c r="AUA40" s="1814"/>
      <c r="AUB40" s="1814"/>
      <c r="AUC40" s="1814"/>
      <c r="AUD40" s="1814"/>
      <c r="AUE40" s="1814"/>
      <c r="AUF40" s="1814"/>
      <c r="AUG40" s="1814"/>
      <c r="AUH40" s="1814"/>
      <c r="AUI40" s="1814"/>
      <c r="AUJ40" s="1814"/>
      <c r="AUK40" s="1814"/>
      <c r="AUL40" s="1814"/>
      <c r="AUM40" s="1814"/>
      <c r="AUN40" s="1814"/>
      <c r="AUO40" s="1814"/>
      <c r="AUP40" s="1814"/>
      <c r="AUQ40" s="1814"/>
      <c r="AUR40" s="1814"/>
      <c r="AUS40" s="1814"/>
      <c r="AUT40" s="1814"/>
      <c r="AUU40" s="1814"/>
      <c r="AUV40" s="1814"/>
      <c r="AUW40" s="1814"/>
      <c r="AUX40" s="1814"/>
      <c r="AUY40" s="1814"/>
      <c r="AUZ40" s="1814"/>
      <c r="AVA40" s="1814"/>
      <c r="AVB40" s="1814"/>
      <c r="AVC40" s="1814"/>
      <c r="AVD40" s="1814"/>
      <c r="AVE40" s="1814"/>
      <c r="AVF40" s="1814"/>
      <c r="AVG40" s="1814"/>
      <c r="AVH40" s="1814"/>
      <c r="AVI40" s="1814"/>
      <c r="AVJ40" s="1814"/>
      <c r="AVK40" s="1814"/>
      <c r="AVL40" s="1814"/>
      <c r="AVM40" s="1814"/>
      <c r="AVN40" s="1814"/>
      <c r="AVO40" s="1814"/>
      <c r="AVP40" s="1814"/>
      <c r="AVQ40" s="1814"/>
      <c r="AVR40" s="1814"/>
      <c r="AVS40" s="1814"/>
      <c r="AVT40" s="1814"/>
      <c r="AVU40" s="1814"/>
      <c r="AVV40" s="1814"/>
      <c r="AVW40" s="1814"/>
      <c r="AVX40" s="1814"/>
      <c r="AVY40" s="1814"/>
      <c r="AVZ40" s="1814"/>
      <c r="AWA40" s="1814"/>
      <c r="AWB40" s="1814"/>
      <c r="AWC40" s="1814"/>
      <c r="AWD40" s="1814"/>
      <c r="AWE40" s="1814"/>
      <c r="AWF40" s="1814"/>
      <c r="AWG40" s="1814"/>
      <c r="AWH40" s="1814"/>
      <c r="AWI40" s="1814"/>
      <c r="AWJ40" s="1814"/>
      <c r="AWK40" s="1814"/>
      <c r="AWL40" s="1814"/>
      <c r="AWM40" s="1814"/>
      <c r="AWN40" s="1814"/>
      <c r="AWO40" s="1814"/>
      <c r="AWP40" s="1814"/>
      <c r="AWQ40" s="1814"/>
      <c r="AWR40" s="1814"/>
      <c r="AWS40" s="1814"/>
      <c r="AWT40" s="1814"/>
      <c r="AWU40" s="1814"/>
      <c r="AWV40" s="1814"/>
      <c r="AWW40" s="1814"/>
      <c r="AWX40" s="1814"/>
      <c r="AWY40" s="1814"/>
      <c r="AWZ40" s="1814"/>
      <c r="AXA40" s="1814"/>
      <c r="AXB40" s="1814"/>
      <c r="AXC40" s="1814"/>
      <c r="AXD40" s="1814"/>
      <c r="AXE40" s="1814"/>
      <c r="AXF40" s="1814"/>
      <c r="AXG40" s="1814"/>
      <c r="AXH40" s="1814"/>
      <c r="AXI40" s="1814"/>
      <c r="AXJ40" s="1814"/>
      <c r="AXK40" s="1814"/>
      <c r="AXL40" s="1814"/>
      <c r="AXM40" s="1814"/>
      <c r="AXN40" s="1814"/>
      <c r="AXO40" s="1814"/>
      <c r="AXP40" s="1814"/>
      <c r="AXQ40" s="1814"/>
      <c r="AXR40" s="1814"/>
      <c r="AXS40" s="1814"/>
      <c r="AXT40" s="1814"/>
      <c r="AXU40" s="1814"/>
      <c r="AXV40" s="1814"/>
      <c r="AXW40" s="1814"/>
      <c r="AXX40" s="1814"/>
      <c r="AXY40" s="1814"/>
      <c r="AXZ40" s="1814"/>
      <c r="AYA40" s="1814"/>
      <c r="AYB40" s="1814"/>
      <c r="AYC40" s="1814"/>
      <c r="AYD40" s="1814"/>
      <c r="AYE40" s="1814"/>
      <c r="AYF40" s="1814"/>
      <c r="AYG40" s="1814"/>
      <c r="AYH40" s="1814"/>
      <c r="AYI40" s="1814"/>
      <c r="AYJ40" s="1814"/>
      <c r="AYK40" s="1814"/>
      <c r="AYL40" s="1814"/>
      <c r="AYM40" s="1814"/>
      <c r="AYN40" s="1814"/>
      <c r="AYO40" s="1814"/>
      <c r="AYP40" s="1814"/>
      <c r="AYQ40" s="1814"/>
      <c r="AYR40" s="1814"/>
      <c r="AYS40" s="1814"/>
      <c r="AYT40" s="1814"/>
      <c r="AYU40" s="1814"/>
      <c r="AYV40" s="1814"/>
      <c r="AYW40" s="1814"/>
      <c r="AYX40" s="1814"/>
      <c r="AYY40" s="1814"/>
      <c r="AYZ40" s="1814"/>
      <c r="AZA40" s="1814"/>
      <c r="AZB40" s="1814"/>
      <c r="AZC40" s="1814"/>
      <c r="AZD40" s="1814"/>
      <c r="AZE40" s="1814"/>
      <c r="AZF40" s="1814"/>
      <c r="AZG40" s="1814"/>
      <c r="AZH40" s="1814"/>
      <c r="AZI40" s="1814"/>
      <c r="AZJ40" s="1814"/>
      <c r="AZK40" s="1814"/>
      <c r="AZL40" s="1814"/>
      <c r="AZM40" s="1814"/>
      <c r="AZN40" s="1814"/>
      <c r="AZO40" s="1814"/>
      <c r="AZP40" s="1814"/>
      <c r="AZQ40" s="1814"/>
      <c r="AZR40" s="1814"/>
      <c r="AZS40" s="1814"/>
      <c r="AZT40" s="1814"/>
      <c r="AZU40" s="1814"/>
      <c r="AZV40" s="1814"/>
      <c r="AZW40" s="1814"/>
      <c r="AZX40" s="1814"/>
      <c r="AZY40" s="1814"/>
      <c r="AZZ40" s="1814"/>
      <c r="BAA40" s="1814"/>
      <c r="BAB40" s="1814"/>
      <c r="BAC40" s="1814"/>
      <c r="BAD40" s="1814"/>
      <c r="BAE40" s="1814"/>
      <c r="BAF40" s="1814"/>
      <c r="BAG40" s="1814"/>
      <c r="BAH40" s="1814"/>
      <c r="BAI40" s="1814"/>
      <c r="BAJ40" s="1814"/>
      <c r="BAK40" s="1814"/>
      <c r="BAL40" s="1814"/>
      <c r="BAM40" s="1814"/>
      <c r="BAN40" s="1814"/>
      <c r="BAO40" s="1814"/>
      <c r="BAP40" s="1814"/>
      <c r="BAQ40" s="1814"/>
      <c r="BAR40" s="1814"/>
      <c r="BAS40" s="1814"/>
      <c r="BAT40" s="1814"/>
      <c r="BAU40" s="1814"/>
      <c r="BAV40" s="1814"/>
      <c r="BAW40" s="1814"/>
      <c r="BAX40" s="1814"/>
      <c r="BAY40" s="1814"/>
      <c r="BAZ40" s="1814"/>
      <c r="BBA40" s="1814"/>
      <c r="BBB40" s="1814"/>
      <c r="BBC40" s="1814"/>
      <c r="BBD40" s="1814"/>
      <c r="BBE40" s="1814"/>
      <c r="BBF40" s="1814"/>
      <c r="BBG40" s="1814"/>
      <c r="BBH40" s="1814"/>
      <c r="BBI40" s="1814"/>
      <c r="BBJ40" s="1814"/>
      <c r="BBK40" s="1814"/>
      <c r="BBL40" s="1814"/>
      <c r="BBM40" s="1814"/>
      <c r="BBN40" s="1814"/>
      <c r="BBO40" s="1814"/>
      <c r="BBP40" s="1814"/>
      <c r="BBQ40" s="1814"/>
      <c r="BBR40" s="1814"/>
      <c r="BBS40" s="1814"/>
      <c r="BBT40" s="1814"/>
      <c r="BBU40" s="1814"/>
      <c r="BBV40" s="1814"/>
      <c r="BBW40" s="1814"/>
      <c r="BBX40" s="1814"/>
      <c r="BBY40" s="1814"/>
      <c r="BBZ40" s="1814"/>
      <c r="BCA40" s="1814"/>
      <c r="BCB40" s="1814"/>
      <c r="BCC40" s="1814"/>
      <c r="BCD40" s="1814"/>
      <c r="BCE40" s="1814"/>
      <c r="BCF40" s="1814"/>
      <c r="BCG40" s="1814"/>
      <c r="BCH40" s="1814"/>
      <c r="BCI40" s="1814"/>
      <c r="BCJ40" s="1814"/>
      <c r="BCK40" s="1814"/>
      <c r="BCL40" s="1814"/>
      <c r="BCM40" s="1814"/>
      <c r="BCN40" s="1814"/>
      <c r="BCO40" s="1814"/>
      <c r="BCP40" s="1814"/>
      <c r="BCQ40" s="1814"/>
      <c r="BCR40" s="1814"/>
      <c r="BCS40" s="1814"/>
      <c r="BCT40" s="1814"/>
      <c r="BCU40" s="1814"/>
      <c r="BCV40" s="1814"/>
      <c r="BCW40" s="1814"/>
      <c r="BCX40" s="1814"/>
      <c r="BCY40" s="1814"/>
      <c r="BCZ40" s="1814"/>
      <c r="BDA40" s="1814"/>
      <c r="BDB40" s="1814"/>
      <c r="BDC40" s="1814"/>
      <c r="BDD40" s="1814"/>
      <c r="BDE40" s="1814"/>
      <c r="BDF40" s="1814"/>
      <c r="BDG40" s="1814"/>
      <c r="BDH40" s="1814"/>
      <c r="BDI40" s="1814"/>
      <c r="BDJ40" s="1814"/>
      <c r="BDK40" s="1814"/>
      <c r="BDL40" s="1814"/>
      <c r="BDM40" s="1814"/>
      <c r="BDN40" s="1814"/>
      <c r="BDO40" s="1814"/>
      <c r="BDP40" s="1814"/>
      <c r="BDQ40" s="1814"/>
      <c r="BDR40" s="1814"/>
      <c r="BDS40" s="1814"/>
      <c r="BDT40" s="1814"/>
      <c r="BDU40" s="1814"/>
      <c r="BDV40" s="1814"/>
      <c r="BDW40" s="1814"/>
      <c r="BDX40" s="1814"/>
      <c r="BDY40" s="1814"/>
      <c r="BDZ40" s="1814"/>
      <c r="BEA40" s="1814"/>
      <c r="BEB40" s="1814"/>
      <c r="BEC40" s="1814"/>
      <c r="BED40" s="1814"/>
      <c r="BEE40" s="1814"/>
      <c r="BEF40" s="1814"/>
      <c r="BEG40" s="1814"/>
      <c r="BEH40" s="1814"/>
      <c r="BEI40" s="1814"/>
      <c r="BEJ40" s="1814"/>
      <c r="BEK40" s="1814"/>
      <c r="BEL40" s="1814"/>
      <c r="BEM40" s="1814"/>
      <c r="BEN40" s="1814"/>
      <c r="BEO40" s="1814"/>
      <c r="BEP40" s="1814"/>
      <c r="BEQ40" s="1814"/>
      <c r="BER40" s="1814"/>
      <c r="BES40" s="1814"/>
      <c r="BET40" s="1814"/>
      <c r="BEU40" s="1814"/>
      <c r="BEV40" s="1814"/>
      <c r="BEW40" s="1814"/>
      <c r="BEX40" s="1814"/>
      <c r="BEY40" s="1814"/>
      <c r="BEZ40" s="1814"/>
      <c r="BFA40" s="1814"/>
      <c r="BFB40" s="1814"/>
      <c r="BFC40" s="1814"/>
      <c r="BFD40" s="1814"/>
      <c r="BFE40" s="1814"/>
      <c r="BFF40" s="1814"/>
      <c r="BFG40" s="1814"/>
      <c r="BFH40" s="1814"/>
      <c r="BFI40" s="1814"/>
      <c r="BFJ40" s="1814"/>
      <c r="BFK40" s="1814"/>
      <c r="BFL40" s="1814"/>
      <c r="BFM40" s="1814"/>
      <c r="BFN40" s="1814"/>
      <c r="BFO40" s="1814"/>
      <c r="BFP40" s="1814"/>
      <c r="BFQ40" s="1814"/>
      <c r="BFR40" s="1814"/>
      <c r="BFS40" s="1814"/>
      <c r="BFT40" s="1814"/>
      <c r="BFU40" s="1814"/>
      <c r="BFV40" s="1814"/>
      <c r="BFW40" s="1814"/>
      <c r="BFX40" s="1814"/>
      <c r="BFY40" s="1814"/>
      <c r="BFZ40" s="1814"/>
      <c r="BGA40" s="1814"/>
      <c r="BGB40" s="1814"/>
      <c r="BGC40" s="1814"/>
      <c r="BGD40" s="1814"/>
      <c r="BGE40" s="1814"/>
      <c r="BGF40" s="1814"/>
      <c r="BGG40" s="1814"/>
      <c r="BGH40" s="1814"/>
      <c r="BGI40" s="1814"/>
      <c r="BGJ40" s="1814"/>
      <c r="BGK40" s="1814"/>
      <c r="BGL40" s="1814"/>
      <c r="BGM40" s="1814"/>
      <c r="BGN40" s="1814"/>
      <c r="BGO40" s="1814"/>
      <c r="BGP40" s="1814"/>
      <c r="BGQ40" s="1814"/>
      <c r="BGR40" s="1814"/>
      <c r="BGS40" s="1814"/>
      <c r="BGT40" s="1814"/>
      <c r="BGU40" s="1814"/>
      <c r="BGV40" s="1814"/>
      <c r="BGW40" s="1814"/>
      <c r="BGX40" s="1814"/>
      <c r="BGY40" s="1814"/>
      <c r="BGZ40" s="1814"/>
      <c r="BHA40" s="1814"/>
      <c r="BHB40" s="1814"/>
      <c r="BHC40" s="1814"/>
      <c r="BHD40" s="1814"/>
      <c r="BHE40" s="1814"/>
      <c r="BHF40" s="1814"/>
      <c r="BHG40" s="1814"/>
      <c r="BHH40" s="1814"/>
      <c r="BHI40" s="1814"/>
      <c r="BHJ40" s="1814"/>
      <c r="BHK40" s="1814"/>
      <c r="BHL40" s="1814"/>
      <c r="BHM40" s="1814"/>
      <c r="BHN40" s="1814"/>
      <c r="BHO40" s="1814"/>
      <c r="BHP40" s="1814"/>
      <c r="BHQ40" s="1814"/>
      <c r="BHR40" s="1814"/>
      <c r="BHS40" s="1814"/>
      <c r="BHT40" s="1814"/>
      <c r="BHU40" s="1814"/>
      <c r="BHV40" s="1814"/>
      <c r="BHW40" s="1814"/>
      <c r="BHX40" s="1814"/>
      <c r="BHY40" s="1814"/>
      <c r="BHZ40" s="1814"/>
      <c r="BIA40" s="1814"/>
      <c r="BIB40" s="1814"/>
      <c r="BIC40" s="1814"/>
      <c r="BID40" s="1814"/>
      <c r="BIE40" s="1814"/>
      <c r="BIF40" s="1814"/>
      <c r="BIG40" s="1814"/>
      <c r="BIH40" s="1814"/>
      <c r="BII40" s="1814"/>
      <c r="BIJ40" s="1814"/>
      <c r="BIK40" s="1814"/>
      <c r="BIL40" s="1814"/>
      <c r="BIM40" s="1814"/>
      <c r="BIN40" s="1814"/>
      <c r="BIO40" s="1814"/>
      <c r="BIP40" s="1814"/>
      <c r="BIQ40" s="1814"/>
      <c r="BIR40" s="1814"/>
      <c r="BIS40" s="1814"/>
      <c r="BIT40" s="1814"/>
      <c r="BIU40" s="1814"/>
      <c r="BIV40" s="1814"/>
      <c r="BIW40" s="1814"/>
      <c r="BIX40" s="1814"/>
      <c r="BIY40" s="1814"/>
      <c r="BIZ40" s="1814"/>
      <c r="BJA40" s="1814"/>
      <c r="BJB40" s="1814"/>
      <c r="BJC40" s="1814"/>
      <c r="BJD40" s="1814"/>
      <c r="BJE40" s="1814"/>
      <c r="BJF40" s="1814"/>
      <c r="BJG40" s="1814"/>
      <c r="BJH40" s="1814"/>
      <c r="BJI40" s="1814"/>
      <c r="BJJ40" s="1814"/>
      <c r="BJK40" s="1814"/>
      <c r="BJL40" s="1814"/>
      <c r="BJM40" s="1814"/>
      <c r="BJN40" s="1814"/>
      <c r="BJO40" s="1814"/>
      <c r="BJP40" s="1814"/>
      <c r="BJQ40" s="1814"/>
      <c r="BJR40" s="1814"/>
      <c r="BJS40" s="1814"/>
      <c r="BJT40" s="1814"/>
      <c r="BJU40" s="1814"/>
      <c r="BJV40" s="1814"/>
      <c r="BJW40" s="1814"/>
      <c r="BJX40" s="1814"/>
      <c r="BJY40" s="1814"/>
      <c r="BJZ40" s="1814"/>
      <c r="BKA40" s="1814"/>
      <c r="BKB40" s="1814"/>
      <c r="BKC40" s="1814"/>
      <c r="BKD40" s="1814"/>
      <c r="BKE40" s="1814"/>
      <c r="BKF40" s="1814"/>
      <c r="BKG40" s="1814"/>
      <c r="BKH40" s="1814"/>
      <c r="BKI40" s="1814"/>
      <c r="BKJ40" s="1814"/>
      <c r="BKK40" s="1814"/>
      <c r="BKL40" s="1814"/>
      <c r="BKM40" s="1814"/>
      <c r="BKN40" s="1814"/>
      <c r="BKO40" s="1814"/>
      <c r="BKP40" s="1814"/>
      <c r="BKQ40" s="1814"/>
      <c r="BKR40" s="1814"/>
      <c r="BKS40" s="1814"/>
      <c r="BKT40" s="1814"/>
      <c r="BKU40" s="1814"/>
      <c r="BKV40" s="1814"/>
      <c r="BKW40" s="1814"/>
      <c r="BKX40" s="1814"/>
      <c r="BKY40" s="1814"/>
      <c r="BKZ40" s="1814"/>
      <c r="BLA40" s="1814"/>
      <c r="BLB40" s="1814"/>
      <c r="BLC40" s="1814"/>
      <c r="BLD40" s="1814"/>
      <c r="BLE40" s="1814"/>
      <c r="BLF40" s="1814"/>
      <c r="BLG40" s="1814"/>
      <c r="BLH40" s="1814"/>
      <c r="BLI40" s="1814"/>
      <c r="BLJ40" s="1814"/>
      <c r="BLK40" s="1814"/>
      <c r="BLL40" s="1814"/>
      <c r="BLM40" s="1814"/>
      <c r="BLN40" s="1814"/>
      <c r="BLO40" s="1814"/>
      <c r="BLP40" s="1814"/>
      <c r="BLQ40" s="1814"/>
      <c r="BLR40" s="1814"/>
      <c r="BLS40" s="1814"/>
      <c r="BLT40" s="1814"/>
      <c r="BLU40" s="1814"/>
      <c r="BLV40" s="1814"/>
      <c r="BLW40" s="1814"/>
      <c r="BLX40" s="1814"/>
      <c r="BLY40" s="1814"/>
      <c r="BLZ40" s="1814"/>
      <c r="BMA40" s="1814"/>
      <c r="BMB40" s="1814"/>
      <c r="BMC40" s="1814"/>
      <c r="BMD40" s="1814"/>
      <c r="BME40" s="1814"/>
      <c r="BMF40" s="1814"/>
      <c r="BMG40" s="1814"/>
      <c r="BMH40" s="1814"/>
      <c r="BMI40" s="1814"/>
      <c r="BMJ40" s="1814"/>
      <c r="BMK40" s="1814"/>
      <c r="BML40" s="1814"/>
      <c r="BMM40" s="1814"/>
      <c r="BMN40" s="1814"/>
      <c r="BMO40" s="1814"/>
      <c r="BMP40" s="1814"/>
      <c r="BMQ40" s="1814"/>
      <c r="BMR40" s="1814"/>
      <c r="BMS40" s="1814"/>
      <c r="BMT40" s="1814"/>
      <c r="BMU40" s="1814"/>
      <c r="BMV40" s="1814"/>
      <c r="BMW40" s="1814"/>
      <c r="BMX40" s="1814"/>
      <c r="BMY40" s="1814"/>
      <c r="BMZ40" s="1814"/>
      <c r="BNA40" s="1814"/>
      <c r="BNB40" s="1814"/>
      <c r="BNC40" s="1814"/>
      <c r="BND40" s="1814"/>
      <c r="BNE40" s="1814"/>
      <c r="BNF40" s="1814"/>
      <c r="BNG40" s="1814"/>
      <c r="BNH40" s="1814"/>
      <c r="BNI40" s="1814"/>
      <c r="BNJ40" s="1814"/>
      <c r="BNK40" s="1814"/>
      <c r="BNL40" s="1814"/>
      <c r="BNM40" s="1814"/>
      <c r="BNN40" s="1814"/>
      <c r="BNO40" s="1814"/>
      <c r="BNP40" s="1814"/>
      <c r="BNQ40" s="1814"/>
      <c r="BNR40" s="1814"/>
      <c r="BNS40" s="1814"/>
      <c r="BNT40" s="1814"/>
      <c r="BNU40" s="1814"/>
      <c r="BNV40" s="1814"/>
      <c r="BNW40" s="1814"/>
      <c r="BNX40" s="1814"/>
      <c r="BNY40" s="1814"/>
      <c r="BNZ40" s="1814"/>
      <c r="BOA40" s="1814"/>
      <c r="BOB40" s="1814"/>
      <c r="BOC40" s="1814"/>
      <c r="BOD40" s="1814"/>
      <c r="BOE40" s="1814"/>
      <c r="BOF40" s="1814"/>
      <c r="BOG40" s="1814"/>
      <c r="BOH40" s="1814"/>
      <c r="BOI40" s="1814"/>
      <c r="BOJ40" s="1814"/>
      <c r="BOK40" s="1814"/>
      <c r="BOL40" s="1814"/>
      <c r="BOM40" s="1814"/>
      <c r="BON40" s="1814"/>
      <c r="BOO40" s="1814"/>
      <c r="BOP40" s="1814"/>
      <c r="BOQ40" s="1814"/>
      <c r="BOR40" s="1814"/>
      <c r="BOS40" s="1814"/>
      <c r="BOT40" s="1814"/>
      <c r="BOU40" s="1814"/>
      <c r="BOV40" s="1814"/>
      <c r="BOW40" s="1814"/>
      <c r="BOX40" s="1814"/>
      <c r="BOY40" s="1814"/>
      <c r="BOZ40" s="1814"/>
      <c r="BPA40" s="1814"/>
      <c r="BPB40" s="1814"/>
      <c r="BPC40" s="1814"/>
      <c r="BPD40" s="1814"/>
      <c r="BPE40" s="1814"/>
      <c r="BPF40" s="1814"/>
      <c r="BPG40" s="1814"/>
      <c r="BPH40" s="1814"/>
      <c r="BPI40" s="1814"/>
      <c r="BPJ40" s="1814"/>
      <c r="BPK40" s="1814"/>
      <c r="BPL40" s="1814"/>
      <c r="BPM40" s="1814"/>
      <c r="BPN40" s="1814"/>
      <c r="BPO40" s="1814"/>
      <c r="BPP40" s="1814"/>
      <c r="BPQ40" s="1814"/>
      <c r="BPR40" s="1814"/>
      <c r="BPS40" s="1814"/>
      <c r="BPT40" s="1814"/>
      <c r="BPU40" s="1814"/>
      <c r="BPV40" s="1814"/>
      <c r="BPW40" s="1814"/>
      <c r="BPX40" s="1814"/>
      <c r="BPY40" s="1814"/>
      <c r="BPZ40" s="1814"/>
      <c r="BQA40" s="1814"/>
      <c r="BQB40" s="1814"/>
      <c r="BQC40" s="1814"/>
      <c r="BQD40" s="1814"/>
      <c r="BQE40" s="1814"/>
      <c r="BQF40" s="1814"/>
      <c r="BQG40" s="1814"/>
      <c r="BQH40" s="1814"/>
      <c r="BQI40" s="1814"/>
      <c r="BQJ40" s="1814"/>
      <c r="BQK40" s="1814"/>
      <c r="BQL40" s="1814"/>
      <c r="BQM40" s="1814"/>
      <c r="BQN40" s="1814"/>
      <c r="BQO40" s="1814"/>
      <c r="BQP40" s="1814"/>
      <c r="BQQ40" s="1814"/>
      <c r="BQR40" s="1814"/>
      <c r="BQS40" s="1814"/>
      <c r="BQT40" s="1814"/>
      <c r="BQU40" s="1814"/>
      <c r="BQV40" s="1814"/>
      <c r="BQW40" s="1814"/>
      <c r="BQX40" s="1814"/>
      <c r="BQY40" s="1814"/>
      <c r="BQZ40" s="1814"/>
      <c r="BRA40" s="1814"/>
      <c r="BRB40" s="1814"/>
      <c r="BRC40" s="1814"/>
      <c r="BRD40" s="1814"/>
      <c r="BRE40" s="1814"/>
      <c r="BRF40" s="1814"/>
      <c r="BRG40" s="1814"/>
      <c r="BRH40" s="1814"/>
      <c r="BRI40" s="1814"/>
      <c r="BRJ40" s="1814"/>
      <c r="BRK40" s="1814"/>
      <c r="BRL40" s="1814"/>
      <c r="BRM40" s="1814"/>
      <c r="BRN40" s="1814"/>
      <c r="BRO40" s="1814"/>
      <c r="BRP40" s="1814"/>
      <c r="BRQ40" s="1814"/>
      <c r="BRR40" s="1814"/>
      <c r="BRS40" s="1814"/>
      <c r="BRT40" s="1814"/>
      <c r="BRU40" s="1814"/>
      <c r="BRV40" s="1814"/>
      <c r="BRW40" s="1814"/>
      <c r="BRX40" s="1814"/>
      <c r="BRY40" s="1814"/>
      <c r="BRZ40" s="1814"/>
      <c r="BSA40" s="1814"/>
      <c r="BSB40" s="1814"/>
      <c r="BSC40" s="1814"/>
      <c r="BSD40" s="1814"/>
      <c r="BSE40" s="1814"/>
      <c r="BSF40" s="1814"/>
      <c r="BSG40" s="1814"/>
      <c r="BSH40" s="1814"/>
      <c r="BSI40" s="1814"/>
      <c r="BSJ40" s="1814"/>
      <c r="BSK40" s="1814"/>
      <c r="BSL40" s="1814"/>
      <c r="BSM40" s="1814"/>
      <c r="BSN40" s="1814"/>
      <c r="BSO40" s="1814"/>
      <c r="BSP40" s="1814"/>
      <c r="BSQ40" s="1814"/>
      <c r="BSR40" s="1814"/>
      <c r="BSS40" s="1814"/>
      <c r="BST40" s="1814"/>
      <c r="BSU40" s="1814"/>
      <c r="BSV40" s="1814"/>
      <c r="BSW40" s="1814"/>
      <c r="BSX40" s="1814"/>
      <c r="BSY40" s="1814"/>
      <c r="BSZ40" s="1814"/>
      <c r="BTA40" s="1814"/>
      <c r="BTB40" s="1814"/>
      <c r="BTC40" s="1814"/>
      <c r="BTD40" s="1814"/>
      <c r="BTE40" s="1814"/>
      <c r="BTF40" s="1814"/>
      <c r="BTG40" s="1814"/>
      <c r="BTH40" s="1814"/>
      <c r="BTI40" s="1814"/>
      <c r="BTJ40" s="1814"/>
      <c r="BTK40" s="1814"/>
      <c r="BTL40" s="1814"/>
      <c r="BTM40" s="1814"/>
      <c r="BTN40" s="1814"/>
      <c r="BTO40" s="1814"/>
      <c r="BTP40" s="1814"/>
      <c r="BTQ40" s="1814"/>
      <c r="BTR40" s="1814"/>
      <c r="BTS40" s="1814"/>
      <c r="BTT40" s="1814"/>
      <c r="BTU40" s="1814"/>
      <c r="BTV40" s="1814"/>
      <c r="BTW40" s="1814"/>
      <c r="BTX40" s="1814"/>
      <c r="BTY40" s="1814"/>
      <c r="BTZ40" s="1814"/>
      <c r="BUA40" s="1814"/>
      <c r="BUB40" s="1814"/>
      <c r="BUC40" s="1814"/>
      <c r="BUD40" s="1814"/>
      <c r="BUE40" s="1814"/>
      <c r="BUF40" s="1814"/>
      <c r="BUG40" s="1814"/>
      <c r="BUH40" s="1814"/>
      <c r="BUI40" s="1814"/>
      <c r="BUJ40" s="1814"/>
      <c r="BUK40" s="1814"/>
      <c r="BUL40" s="1814"/>
      <c r="BUM40" s="1814"/>
      <c r="BUN40" s="1814"/>
      <c r="BUO40" s="1814"/>
      <c r="BUP40" s="1814"/>
      <c r="BUQ40" s="1814"/>
      <c r="BUR40" s="1814"/>
      <c r="BUS40" s="1814"/>
      <c r="BUT40" s="1814"/>
      <c r="BUU40" s="1814"/>
      <c r="BUV40" s="1814"/>
      <c r="BUW40" s="1814"/>
      <c r="BUX40" s="1814"/>
      <c r="BUY40" s="1814"/>
      <c r="BUZ40" s="1814"/>
      <c r="BVA40" s="1814"/>
      <c r="BVB40" s="1814"/>
      <c r="BVC40" s="1814"/>
      <c r="BVD40" s="1814"/>
      <c r="BVE40" s="1814"/>
      <c r="BVF40" s="1814"/>
      <c r="BVG40" s="1814"/>
      <c r="BVH40" s="1814"/>
      <c r="BVI40" s="1814"/>
      <c r="BVJ40" s="1814"/>
      <c r="BVK40" s="1814"/>
      <c r="BVL40" s="1814"/>
      <c r="BVM40" s="1814"/>
      <c r="BVN40" s="1814"/>
      <c r="BVO40" s="1814"/>
      <c r="BVP40" s="1814"/>
      <c r="BVQ40" s="1814"/>
      <c r="BVR40" s="1814"/>
      <c r="BVS40" s="1814"/>
      <c r="BVT40" s="1814"/>
      <c r="BVU40" s="1814"/>
      <c r="BVV40" s="1814"/>
      <c r="BVW40" s="1814"/>
      <c r="BVX40" s="1814"/>
      <c r="BVY40" s="1814"/>
      <c r="BVZ40" s="1814"/>
      <c r="BWA40" s="1814"/>
      <c r="BWB40" s="1814"/>
      <c r="BWC40" s="1814"/>
      <c r="BWD40" s="1814"/>
      <c r="BWE40" s="1814"/>
      <c r="BWF40" s="1814"/>
      <c r="BWG40" s="1814"/>
      <c r="BWH40" s="1814"/>
      <c r="BWI40" s="1814"/>
      <c r="BWJ40" s="1814"/>
      <c r="BWK40" s="1814"/>
      <c r="BWL40" s="1814"/>
      <c r="BWM40" s="1814"/>
      <c r="BWN40" s="1814"/>
      <c r="BWO40" s="1814"/>
      <c r="BWP40" s="1814"/>
      <c r="BWQ40" s="1814"/>
      <c r="BWR40" s="1814"/>
      <c r="BWS40" s="1814"/>
      <c r="BWT40" s="1814"/>
      <c r="BWU40" s="1814"/>
      <c r="BWV40" s="1814"/>
      <c r="BWW40" s="1814"/>
      <c r="BWX40" s="1814"/>
      <c r="BWY40" s="1814"/>
      <c r="BWZ40" s="1814"/>
      <c r="BXA40" s="1814"/>
      <c r="BXB40" s="1814"/>
      <c r="BXC40" s="1814"/>
      <c r="BXD40" s="1814"/>
      <c r="BXE40" s="1814"/>
      <c r="BXF40" s="1814"/>
      <c r="BXG40" s="1814"/>
      <c r="BXH40" s="1814"/>
      <c r="BXI40" s="1814"/>
      <c r="BXJ40" s="1814"/>
      <c r="BXK40" s="1814"/>
      <c r="BXL40" s="1814"/>
      <c r="BXM40" s="1814"/>
      <c r="BXN40" s="1814"/>
      <c r="BXO40" s="1814"/>
      <c r="BXP40" s="1814"/>
      <c r="BXQ40" s="1814"/>
      <c r="BXR40" s="1814"/>
      <c r="BXS40" s="1814"/>
      <c r="BXT40" s="1814"/>
      <c r="BXU40" s="1814"/>
      <c r="BXV40" s="1814"/>
      <c r="BXW40" s="1814"/>
      <c r="BXX40" s="1814"/>
      <c r="BXY40" s="1814"/>
      <c r="BXZ40" s="1814"/>
      <c r="BYA40" s="1814"/>
      <c r="BYB40" s="1814"/>
      <c r="BYC40" s="1814"/>
      <c r="BYD40" s="1814"/>
      <c r="BYE40" s="1814"/>
      <c r="BYF40" s="1814"/>
      <c r="BYG40" s="1814"/>
      <c r="BYH40" s="1814"/>
      <c r="BYI40" s="1814"/>
      <c r="BYJ40" s="1814"/>
      <c r="BYK40" s="1814"/>
      <c r="BYL40" s="1814"/>
      <c r="BYM40" s="1814"/>
      <c r="BYN40" s="1814"/>
      <c r="BYO40" s="1814"/>
      <c r="BYP40" s="1814"/>
      <c r="BYQ40" s="1814"/>
      <c r="BYR40" s="1814"/>
      <c r="BYS40" s="1814"/>
      <c r="BYT40" s="1814"/>
      <c r="BYU40" s="1814"/>
      <c r="BYV40" s="1814"/>
      <c r="BYW40" s="1814"/>
      <c r="BYX40" s="1814"/>
      <c r="BYY40" s="1814"/>
      <c r="BYZ40" s="1814"/>
      <c r="BZA40" s="1814"/>
      <c r="BZB40" s="1814"/>
      <c r="BZC40" s="1814"/>
      <c r="BZD40" s="1814"/>
      <c r="BZE40" s="1814"/>
      <c r="BZF40" s="1814"/>
      <c r="BZG40" s="1814"/>
      <c r="BZH40" s="1814"/>
      <c r="BZI40" s="1814"/>
      <c r="BZJ40" s="1814"/>
      <c r="BZK40" s="1814"/>
      <c r="BZL40" s="1814"/>
      <c r="BZM40" s="1814"/>
      <c r="BZN40" s="1814"/>
      <c r="BZO40" s="1814"/>
      <c r="BZP40" s="1814"/>
      <c r="BZQ40" s="1814"/>
      <c r="BZR40" s="1814"/>
      <c r="BZS40" s="1814"/>
      <c r="BZT40" s="1814"/>
      <c r="BZU40" s="1814"/>
      <c r="BZV40" s="1814"/>
      <c r="BZW40" s="1814"/>
      <c r="BZX40" s="1814"/>
      <c r="BZY40" s="1814"/>
      <c r="BZZ40" s="1814"/>
      <c r="CAA40" s="1814"/>
      <c r="CAB40" s="1814"/>
      <c r="CAC40" s="1814"/>
      <c r="CAD40" s="1814"/>
      <c r="CAE40" s="1814"/>
      <c r="CAF40" s="1814"/>
      <c r="CAG40" s="1814"/>
      <c r="CAH40" s="1814"/>
      <c r="CAI40" s="1814"/>
      <c r="CAJ40" s="1814"/>
      <c r="CAK40" s="1814"/>
      <c r="CAL40" s="1814"/>
      <c r="CAM40" s="1814"/>
      <c r="CAN40" s="1814"/>
      <c r="CAO40" s="1814"/>
      <c r="CAP40" s="1814"/>
      <c r="CAQ40" s="1814"/>
      <c r="CAR40" s="1814"/>
      <c r="CAS40" s="1814"/>
      <c r="CAT40" s="1814"/>
      <c r="CAU40" s="1814"/>
      <c r="CAV40" s="1814"/>
      <c r="CAW40" s="1814"/>
      <c r="CAX40" s="1814"/>
      <c r="CAY40" s="1814"/>
      <c r="CAZ40" s="1814"/>
      <c r="CBA40" s="1814"/>
      <c r="CBB40" s="1814"/>
      <c r="CBC40" s="1814"/>
      <c r="CBD40" s="1814"/>
      <c r="CBE40" s="1814"/>
      <c r="CBF40" s="1814"/>
      <c r="CBG40" s="1814"/>
      <c r="CBH40" s="1814"/>
      <c r="CBI40" s="1814"/>
      <c r="CBJ40" s="1814"/>
      <c r="CBK40" s="1814"/>
      <c r="CBL40" s="1814"/>
      <c r="CBM40" s="1814"/>
      <c r="CBN40" s="1814"/>
      <c r="CBO40" s="1814"/>
      <c r="CBP40" s="1814"/>
      <c r="CBQ40" s="1814"/>
      <c r="CBR40" s="1814"/>
      <c r="CBS40" s="1814"/>
      <c r="CBT40" s="1814"/>
      <c r="CBU40" s="1814"/>
      <c r="CBV40" s="1814"/>
      <c r="CBW40" s="1814"/>
      <c r="CBX40" s="1814"/>
      <c r="CBY40" s="1814"/>
      <c r="CBZ40" s="1814"/>
      <c r="CCA40" s="1814"/>
      <c r="CCB40" s="1814"/>
      <c r="CCC40" s="1814"/>
      <c r="CCD40" s="1814"/>
      <c r="CCE40" s="1814"/>
      <c r="CCF40" s="1814"/>
      <c r="CCG40" s="1814"/>
      <c r="CCH40" s="1814"/>
      <c r="CCI40" s="1814"/>
      <c r="CCJ40" s="1814"/>
      <c r="CCK40" s="1814"/>
      <c r="CCL40" s="1814"/>
      <c r="CCM40" s="1814"/>
      <c r="CCN40" s="1814"/>
      <c r="CCO40" s="1814"/>
      <c r="CCP40" s="1814"/>
      <c r="CCQ40" s="1814"/>
      <c r="CCR40" s="1814"/>
      <c r="CCS40" s="1814"/>
      <c r="CCT40" s="1814"/>
      <c r="CCU40" s="1814"/>
      <c r="CCV40" s="1814"/>
      <c r="CCW40" s="1814"/>
      <c r="CCX40" s="1814"/>
      <c r="CCY40" s="1814"/>
      <c r="CCZ40" s="1814"/>
      <c r="CDA40" s="1814"/>
      <c r="CDB40" s="1814"/>
      <c r="CDC40" s="1814"/>
      <c r="CDD40" s="1814"/>
      <c r="CDE40" s="1814"/>
      <c r="CDF40" s="1814"/>
      <c r="CDG40" s="1814"/>
      <c r="CDH40" s="1814"/>
      <c r="CDI40" s="1814"/>
      <c r="CDJ40" s="1814"/>
      <c r="CDK40" s="1814"/>
      <c r="CDL40" s="1814"/>
      <c r="CDM40" s="1814"/>
      <c r="CDN40" s="1814"/>
      <c r="CDO40" s="1814"/>
      <c r="CDP40" s="1814"/>
      <c r="CDQ40" s="1814"/>
      <c r="CDR40" s="1814"/>
      <c r="CDS40" s="1814"/>
      <c r="CDT40" s="1814"/>
      <c r="CDU40" s="1814"/>
      <c r="CDV40" s="1814"/>
      <c r="CDW40" s="1814"/>
      <c r="CDX40" s="1814"/>
      <c r="CDY40" s="1814"/>
      <c r="CDZ40" s="1814"/>
      <c r="CEA40" s="1814"/>
      <c r="CEB40" s="1814"/>
      <c r="CEC40" s="1814"/>
      <c r="CED40" s="1814"/>
      <c r="CEE40" s="1814"/>
      <c r="CEF40" s="1814"/>
      <c r="CEG40" s="1814"/>
      <c r="CEH40" s="1814"/>
      <c r="CEI40" s="1814"/>
      <c r="CEJ40" s="1814"/>
      <c r="CEK40" s="1814"/>
      <c r="CEL40" s="1814"/>
      <c r="CEM40" s="1814"/>
      <c r="CEN40" s="1814"/>
      <c r="CEO40" s="1814"/>
      <c r="CEP40" s="1814"/>
      <c r="CEQ40" s="1814"/>
      <c r="CER40" s="1814"/>
      <c r="CES40" s="1814"/>
      <c r="CET40" s="1814"/>
      <c r="CEU40" s="1814"/>
      <c r="CEV40" s="1814"/>
      <c r="CEW40" s="1814"/>
      <c r="CEX40" s="1814"/>
      <c r="CEY40" s="1814"/>
      <c r="CEZ40" s="1814"/>
      <c r="CFA40" s="1814"/>
      <c r="CFB40" s="1814"/>
      <c r="CFC40" s="1814"/>
      <c r="CFD40" s="1814"/>
      <c r="CFE40" s="1814"/>
      <c r="CFF40" s="1814"/>
      <c r="CFG40" s="1814"/>
      <c r="CFH40" s="1814"/>
      <c r="CFI40" s="1814"/>
      <c r="CFJ40" s="1814"/>
      <c r="CFK40" s="1814"/>
      <c r="CFL40" s="1814"/>
      <c r="CFM40" s="1814"/>
      <c r="CFN40" s="1814"/>
      <c r="CFO40" s="1814"/>
      <c r="CFP40" s="1814"/>
      <c r="CFQ40" s="1814"/>
      <c r="CFR40" s="1814"/>
      <c r="CFS40" s="1814"/>
      <c r="CFT40" s="1814"/>
      <c r="CFU40" s="1814"/>
      <c r="CFV40" s="1814"/>
      <c r="CFW40" s="1814"/>
      <c r="CFX40" s="1814"/>
      <c r="CFY40" s="1814"/>
      <c r="CFZ40" s="1814"/>
      <c r="CGA40" s="1814"/>
      <c r="CGB40" s="1814"/>
      <c r="CGC40" s="1814"/>
      <c r="CGD40" s="1814"/>
      <c r="CGE40" s="1814"/>
      <c r="CGF40" s="1814"/>
      <c r="CGG40" s="1814"/>
      <c r="CGH40" s="1814"/>
      <c r="CGI40" s="1814"/>
      <c r="CGJ40" s="1814"/>
      <c r="CGK40" s="1814"/>
      <c r="CGL40" s="1814"/>
      <c r="CGM40" s="1814"/>
      <c r="CGN40" s="1814"/>
      <c r="CGO40" s="1814"/>
      <c r="CGP40" s="1814"/>
      <c r="CGQ40" s="1814"/>
      <c r="CGR40" s="1814"/>
      <c r="CGS40" s="1814"/>
      <c r="CGT40" s="1814"/>
      <c r="CGU40" s="1814"/>
      <c r="CGV40" s="1814"/>
      <c r="CGW40" s="1814"/>
      <c r="CGX40" s="1814"/>
      <c r="CGY40" s="1814"/>
      <c r="CGZ40" s="1814"/>
      <c r="CHA40" s="1814"/>
      <c r="CHB40" s="1814"/>
      <c r="CHC40" s="1814"/>
      <c r="CHD40" s="1814"/>
      <c r="CHE40" s="1814"/>
      <c r="CHF40" s="1814"/>
      <c r="CHG40" s="1814"/>
      <c r="CHH40" s="1814"/>
      <c r="CHI40" s="1814"/>
      <c r="CHJ40" s="1814"/>
      <c r="CHK40" s="1814"/>
      <c r="CHL40" s="1814"/>
      <c r="CHM40" s="1814"/>
      <c r="CHN40" s="1814"/>
      <c r="CHO40" s="1814"/>
      <c r="CHP40" s="1814"/>
      <c r="CHQ40" s="1814"/>
      <c r="CHR40" s="1814"/>
      <c r="CHS40" s="1814"/>
      <c r="CHT40" s="1814"/>
      <c r="CHU40" s="1814"/>
      <c r="CHV40" s="1814"/>
      <c r="CHW40" s="1814"/>
      <c r="CHX40" s="1814"/>
      <c r="CHY40" s="1814"/>
      <c r="CHZ40" s="1814"/>
      <c r="CIA40" s="1814"/>
      <c r="CIB40" s="1814"/>
      <c r="CIC40" s="1814"/>
      <c r="CID40" s="1814"/>
      <c r="CIE40" s="1814"/>
      <c r="CIF40" s="1814"/>
      <c r="CIG40" s="1814"/>
      <c r="CIH40" s="1814"/>
      <c r="CII40" s="1814"/>
      <c r="CIJ40" s="1814"/>
      <c r="CIK40" s="1814"/>
      <c r="CIL40" s="1814"/>
      <c r="CIM40" s="1814"/>
      <c r="CIN40" s="1814"/>
      <c r="CIO40" s="1814"/>
      <c r="CIP40" s="1814"/>
      <c r="CIQ40" s="1814"/>
      <c r="CIR40" s="1814"/>
      <c r="CIS40" s="1814"/>
      <c r="CIT40" s="1814"/>
      <c r="CIU40" s="1814"/>
      <c r="CIV40" s="1814"/>
      <c r="CIW40" s="1814"/>
      <c r="CIX40" s="1814"/>
      <c r="CIY40" s="1814"/>
      <c r="CIZ40" s="1814"/>
      <c r="CJA40" s="1814"/>
      <c r="CJB40" s="1814"/>
      <c r="CJC40" s="1814"/>
      <c r="CJD40" s="1814"/>
      <c r="CJE40" s="1814"/>
      <c r="CJF40" s="1814"/>
      <c r="CJG40" s="1814"/>
      <c r="CJH40" s="1814"/>
      <c r="CJI40" s="1814"/>
      <c r="CJJ40" s="1814"/>
      <c r="CJK40" s="1814"/>
      <c r="CJL40" s="1814"/>
      <c r="CJM40" s="1814"/>
      <c r="CJN40" s="1814"/>
      <c r="CJO40" s="1814"/>
      <c r="CJP40" s="1814"/>
      <c r="CJQ40" s="1814"/>
      <c r="CJR40" s="1814"/>
      <c r="CJS40" s="1814"/>
      <c r="CJT40" s="1814"/>
      <c r="CJU40" s="1814"/>
      <c r="CJV40" s="1814"/>
      <c r="CJW40" s="1814"/>
      <c r="CJX40" s="1814"/>
      <c r="CJY40" s="1814"/>
      <c r="CJZ40" s="1814"/>
      <c r="CKA40" s="1814"/>
      <c r="CKB40" s="1814"/>
      <c r="CKC40" s="1814"/>
      <c r="CKD40" s="1814"/>
      <c r="CKE40" s="1814"/>
      <c r="CKF40" s="1814"/>
      <c r="CKG40" s="1814"/>
      <c r="CKH40" s="1814"/>
      <c r="CKI40" s="1814"/>
      <c r="CKJ40" s="1814"/>
      <c r="CKK40" s="1814"/>
      <c r="CKL40" s="1814"/>
      <c r="CKM40" s="1814"/>
      <c r="CKN40" s="1814"/>
      <c r="CKO40" s="1814"/>
      <c r="CKP40" s="1814"/>
      <c r="CKQ40" s="1814"/>
      <c r="CKR40" s="1814"/>
      <c r="CKS40" s="1814"/>
      <c r="CKT40" s="1814"/>
      <c r="CKU40" s="1814"/>
      <c r="CKV40" s="1814"/>
      <c r="CKW40" s="1814"/>
      <c r="CKX40" s="1814"/>
      <c r="CKY40" s="1814"/>
      <c r="CKZ40" s="1814"/>
      <c r="CLA40" s="1814"/>
      <c r="CLB40" s="1814"/>
      <c r="CLC40" s="1814"/>
      <c r="CLD40" s="1814"/>
      <c r="CLE40" s="1814"/>
      <c r="CLF40" s="1814"/>
      <c r="CLG40" s="1814"/>
      <c r="CLH40" s="1814"/>
      <c r="CLI40" s="1814"/>
      <c r="CLJ40" s="1814"/>
      <c r="CLK40" s="1814"/>
      <c r="CLL40" s="1814"/>
      <c r="CLM40" s="1814"/>
      <c r="CLN40" s="1814"/>
      <c r="CLO40" s="1814"/>
      <c r="CLP40" s="1814"/>
      <c r="CLQ40" s="1814"/>
      <c r="CLR40" s="1814"/>
      <c r="CLS40" s="1814"/>
      <c r="CLT40" s="1814"/>
      <c r="CLU40" s="1814"/>
      <c r="CLV40" s="1814"/>
      <c r="CLW40" s="1814"/>
      <c r="CLX40" s="1814"/>
      <c r="CLY40" s="1814"/>
      <c r="CLZ40" s="1814"/>
      <c r="CMA40" s="1814"/>
      <c r="CMB40" s="1814"/>
      <c r="CMC40" s="1814"/>
      <c r="CMD40" s="1814"/>
      <c r="CME40" s="1814"/>
      <c r="CMF40" s="1814"/>
      <c r="CMG40" s="1814"/>
      <c r="CMH40" s="1814"/>
      <c r="CMI40" s="1814"/>
      <c r="CMJ40" s="1814"/>
      <c r="CMK40" s="1814"/>
      <c r="CML40" s="1814"/>
      <c r="CMM40" s="1814"/>
      <c r="CMN40" s="1814"/>
      <c r="CMO40" s="1814"/>
      <c r="CMP40" s="1814"/>
      <c r="CMQ40" s="1814"/>
      <c r="CMR40" s="1814"/>
      <c r="CMS40" s="1814"/>
      <c r="CMT40" s="1814"/>
      <c r="CMU40" s="1814"/>
      <c r="CMV40" s="1814"/>
      <c r="CMW40" s="1814"/>
      <c r="CMX40" s="1814"/>
      <c r="CMY40" s="1814"/>
      <c r="CMZ40" s="1814"/>
      <c r="CNA40" s="1814"/>
      <c r="CNB40" s="1814"/>
      <c r="CNC40" s="1814"/>
      <c r="CND40" s="1814"/>
      <c r="CNE40" s="1814"/>
      <c r="CNF40" s="1814"/>
      <c r="CNG40" s="1814"/>
      <c r="CNH40" s="1814"/>
      <c r="CNI40" s="1814"/>
      <c r="CNJ40" s="1814"/>
      <c r="CNK40" s="1814"/>
      <c r="CNL40" s="1814"/>
      <c r="CNM40" s="1814"/>
      <c r="CNN40" s="1814"/>
      <c r="CNO40" s="1814"/>
      <c r="CNP40" s="1814"/>
      <c r="CNQ40" s="1814"/>
      <c r="CNR40" s="1814"/>
      <c r="CNS40" s="1814"/>
      <c r="CNT40" s="1814"/>
      <c r="CNU40" s="1814"/>
      <c r="CNV40" s="1814"/>
      <c r="CNW40" s="1814"/>
      <c r="CNX40" s="1814"/>
      <c r="CNY40" s="1814"/>
      <c r="CNZ40" s="1814"/>
      <c r="COA40" s="1814"/>
      <c r="COB40" s="1814"/>
      <c r="COC40" s="1814"/>
      <c r="COD40" s="1814"/>
      <c r="COE40" s="1814"/>
      <c r="COF40" s="1814"/>
      <c r="COG40" s="1814"/>
      <c r="COH40" s="1814"/>
      <c r="COI40" s="1814"/>
      <c r="COJ40" s="1814"/>
      <c r="COK40" s="1814"/>
      <c r="COL40" s="1814"/>
      <c r="COM40" s="1814"/>
      <c r="CON40" s="1814"/>
      <c r="COO40" s="1814"/>
      <c r="COP40" s="1814"/>
      <c r="COQ40" s="1814"/>
      <c r="COR40" s="1814"/>
      <c r="COS40" s="1814"/>
      <c r="COT40" s="1814"/>
      <c r="COU40" s="1814"/>
      <c r="COV40" s="1814"/>
      <c r="COW40" s="1814"/>
      <c r="COX40" s="1814"/>
      <c r="COY40" s="1814"/>
      <c r="COZ40" s="1814"/>
      <c r="CPA40" s="1814"/>
      <c r="CPB40" s="1814"/>
      <c r="CPC40" s="1814"/>
      <c r="CPD40" s="1814"/>
      <c r="CPE40" s="1814"/>
      <c r="CPF40" s="1814"/>
      <c r="CPG40" s="1814"/>
      <c r="CPH40" s="1814"/>
      <c r="CPI40" s="1814"/>
      <c r="CPJ40" s="1814"/>
      <c r="CPK40" s="1814"/>
      <c r="CPL40" s="1814"/>
      <c r="CPM40" s="1814"/>
      <c r="CPN40" s="1814"/>
      <c r="CPO40" s="1814"/>
      <c r="CPP40" s="1814"/>
      <c r="CPQ40" s="1814"/>
      <c r="CPR40" s="1814"/>
      <c r="CPS40" s="1814"/>
      <c r="CPT40" s="1814"/>
      <c r="CPU40" s="1814"/>
      <c r="CPV40" s="1814"/>
      <c r="CPW40" s="1814"/>
      <c r="CPX40" s="1814"/>
      <c r="CPY40" s="1814"/>
      <c r="CPZ40" s="1814"/>
      <c r="CQA40" s="1814"/>
      <c r="CQB40" s="1814"/>
      <c r="CQC40" s="1814"/>
      <c r="CQD40" s="1814"/>
      <c r="CQE40" s="1814"/>
      <c r="CQF40" s="1814"/>
      <c r="CQG40" s="1814"/>
      <c r="CQH40" s="1814"/>
      <c r="CQI40" s="1814"/>
      <c r="CQJ40" s="1814"/>
      <c r="CQK40" s="1814"/>
      <c r="CQL40" s="1814"/>
      <c r="CQM40" s="1814"/>
      <c r="CQN40" s="1814"/>
      <c r="CQO40" s="1814"/>
      <c r="CQP40" s="1814"/>
      <c r="CQQ40" s="1814"/>
      <c r="CQR40" s="1814"/>
      <c r="CQS40" s="1814"/>
      <c r="CQT40" s="1814"/>
      <c r="CQU40" s="1814"/>
      <c r="CQV40" s="1814"/>
      <c r="CQW40" s="1814"/>
      <c r="CQX40" s="1814"/>
      <c r="CQY40" s="1814"/>
      <c r="CQZ40" s="1814"/>
      <c r="CRA40" s="1814"/>
      <c r="CRB40" s="1814"/>
      <c r="CRC40" s="1814"/>
      <c r="CRD40" s="1814"/>
      <c r="CRE40" s="1814"/>
      <c r="CRF40" s="1814"/>
      <c r="CRG40" s="1814"/>
      <c r="CRH40" s="1814"/>
      <c r="CRI40" s="1814"/>
      <c r="CRJ40" s="1814"/>
      <c r="CRK40" s="1814"/>
      <c r="CRL40" s="1814"/>
      <c r="CRM40" s="1814"/>
      <c r="CRN40" s="1814"/>
      <c r="CRO40" s="1814"/>
      <c r="CRP40" s="1814"/>
      <c r="CRQ40" s="1814"/>
      <c r="CRR40" s="1814"/>
      <c r="CRS40" s="1814"/>
      <c r="CRT40" s="1814"/>
      <c r="CRU40" s="1814"/>
      <c r="CRV40" s="1814"/>
      <c r="CRW40" s="1814"/>
      <c r="CRX40" s="1814"/>
      <c r="CRY40" s="1814"/>
      <c r="CRZ40" s="1814"/>
      <c r="CSA40" s="1814"/>
      <c r="CSB40" s="1814"/>
      <c r="CSC40" s="1814"/>
      <c r="CSD40" s="1814"/>
      <c r="CSE40" s="1814"/>
      <c r="CSF40" s="1814"/>
      <c r="CSG40" s="1814"/>
      <c r="CSH40" s="1814"/>
      <c r="CSI40" s="1814"/>
      <c r="CSJ40" s="1814"/>
      <c r="CSK40" s="1814"/>
      <c r="CSL40" s="1814"/>
      <c r="CSM40" s="1814"/>
      <c r="CSN40" s="1814"/>
      <c r="CSO40" s="1814"/>
      <c r="CSP40" s="1814"/>
      <c r="CSQ40" s="1814"/>
      <c r="CSR40" s="1814"/>
      <c r="CSS40" s="1814"/>
      <c r="CST40" s="1814"/>
      <c r="CSU40" s="1814"/>
      <c r="CSV40" s="1814"/>
      <c r="CSW40" s="1814"/>
      <c r="CSX40" s="1814"/>
      <c r="CSY40" s="1814"/>
      <c r="CSZ40" s="1814"/>
      <c r="CTA40" s="1814"/>
      <c r="CTB40" s="1814"/>
      <c r="CTC40" s="1814"/>
      <c r="CTD40" s="1814"/>
      <c r="CTE40" s="1814"/>
      <c r="CTF40" s="1814"/>
      <c r="CTG40" s="1814"/>
      <c r="CTH40" s="1814"/>
      <c r="CTI40" s="1814"/>
      <c r="CTJ40" s="1814"/>
      <c r="CTK40" s="1814"/>
      <c r="CTL40" s="1814"/>
      <c r="CTM40" s="1814"/>
      <c r="CTN40" s="1814"/>
      <c r="CTO40" s="1814"/>
      <c r="CTP40" s="1814"/>
      <c r="CTQ40" s="1814"/>
      <c r="CTR40" s="1814"/>
      <c r="CTS40" s="1814"/>
      <c r="CTT40" s="1814"/>
      <c r="CTU40" s="1814"/>
      <c r="CTV40" s="1814"/>
      <c r="CTW40" s="1814"/>
      <c r="CTX40" s="1814"/>
      <c r="CTY40" s="1814"/>
      <c r="CTZ40" s="1814"/>
      <c r="CUA40" s="1814"/>
      <c r="CUB40" s="1814"/>
      <c r="CUC40" s="1814"/>
      <c r="CUD40" s="1814"/>
      <c r="CUE40" s="1814"/>
      <c r="CUF40" s="1814"/>
      <c r="CUG40" s="1814"/>
      <c r="CUH40" s="1814"/>
      <c r="CUI40" s="1814"/>
      <c r="CUJ40" s="1814"/>
      <c r="CUK40" s="1814"/>
      <c r="CUL40" s="1814"/>
      <c r="CUM40" s="1814"/>
      <c r="CUN40" s="1814"/>
      <c r="CUO40" s="1814"/>
      <c r="CUP40" s="1814"/>
      <c r="CUQ40" s="1814"/>
      <c r="CUR40" s="1814"/>
      <c r="CUS40" s="1814"/>
      <c r="CUT40" s="1814"/>
      <c r="CUU40" s="1814"/>
      <c r="CUV40" s="1814"/>
      <c r="CUW40" s="1814"/>
      <c r="CUX40" s="1814"/>
      <c r="CUY40" s="1814"/>
      <c r="CUZ40" s="1814"/>
      <c r="CVA40" s="1814"/>
      <c r="CVB40" s="1814"/>
      <c r="CVC40" s="1814"/>
      <c r="CVD40" s="1814"/>
      <c r="CVE40" s="1814"/>
      <c r="CVF40" s="1814"/>
      <c r="CVG40" s="1814"/>
      <c r="CVH40" s="1814"/>
      <c r="CVI40" s="1814"/>
      <c r="CVJ40" s="1814"/>
      <c r="CVK40" s="1814"/>
      <c r="CVL40" s="1814"/>
      <c r="CVM40" s="1814"/>
      <c r="CVN40" s="1814"/>
      <c r="CVO40" s="1814"/>
      <c r="CVP40" s="1814"/>
      <c r="CVQ40" s="1814"/>
      <c r="CVR40" s="1814"/>
      <c r="CVS40" s="1814"/>
      <c r="CVT40" s="1814"/>
      <c r="CVU40" s="1814"/>
      <c r="CVV40" s="1814"/>
      <c r="CVW40" s="1814"/>
      <c r="CVX40" s="1814"/>
      <c r="CVY40" s="1814"/>
      <c r="CVZ40" s="1814"/>
      <c r="CWA40" s="1814"/>
      <c r="CWB40" s="1814"/>
      <c r="CWC40" s="1814"/>
      <c r="CWD40" s="1814"/>
      <c r="CWE40" s="1814"/>
      <c r="CWF40" s="1814"/>
      <c r="CWG40" s="1814"/>
      <c r="CWH40" s="1814"/>
      <c r="CWI40" s="1814"/>
      <c r="CWJ40" s="1814"/>
      <c r="CWK40" s="1814"/>
      <c r="CWL40" s="1814"/>
      <c r="CWM40" s="1814"/>
      <c r="CWN40" s="1814"/>
      <c r="CWO40" s="1814"/>
      <c r="CWP40" s="1814"/>
      <c r="CWQ40" s="1814"/>
      <c r="CWR40" s="1814"/>
      <c r="CWS40" s="1814"/>
      <c r="CWT40" s="1814"/>
      <c r="CWU40" s="1814"/>
      <c r="CWV40" s="1814"/>
      <c r="CWW40" s="1814"/>
      <c r="CWX40" s="1814"/>
      <c r="CWY40" s="1814"/>
      <c r="CWZ40" s="1814"/>
      <c r="CXA40" s="1814"/>
      <c r="CXB40" s="1814"/>
      <c r="CXC40" s="1814"/>
      <c r="CXD40" s="1814"/>
      <c r="CXE40" s="1814"/>
      <c r="CXF40" s="1814"/>
      <c r="CXG40" s="1814"/>
      <c r="CXH40" s="1814"/>
      <c r="CXI40" s="1814"/>
      <c r="CXJ40" s="1814"/>
      <c r="CXK40" s="1814"/>
      <c r="CXL40" s="1814"/>
      <c r="CXM40" s="1814"/>
      <c r="CXN40" s="1814"/>
      <c r="CXO40" s="1814"/>
      <c r="CXP40" s="1814"/>
      <c r="CXQ40" s="1814"/>
      <c r="CXR40" s="1814"/>
      <c r="CXS40" s="1814"/>
      <c r="CXT40" s="1814"/>
      <c r="CXU40" s="1814"/>
      <c r="CXV40" s="1814"/>
      <c r="CXW40" s="1814"/>
      <c r="CXX40" s="1814"/>
      <c r="CXY40" s="1814"/>
      <c r="CXZ40" s="1814"/>
      <c r="CYA40" s="1814"/>
      <c r="CYB40" s="1814"/>
      <c r="CYC40" s="1814"/>
      <c r="CYD40" s="1814"/>
      <c r="CYE40" s="1814"/>
      <c r="CYF40" s="1814"/>
      <c r="CYG40" s="1814"/>
      <c r="CYH40" s="1814"/>
      <c r="CYI40" s="1814"/>
      <c r="CYJ40" s="1814"/>
      <c r="CYK40" s="1814"/>
      <c r="CYL40" s="1814"/>
      <c r="CYM40" s="1814"/>
      <c r="CYN40" s="1814"/>
      <c r="CYO40" s="1814"/>
      <c r="CYP40" s="1814"/>
      <c r="CYQ40" s="1814"/>
      <c r="CYR40" s="1814"/>
      <c r="CYS40" s="1814"/>
      <c r="CYT40" s="1814"/>
      <c r="CYU40" s="1814"/>
      <c r="CYV40" s="1814"/>
      <c r="CYW40" s="1814"/>
      <c r="CYX40" s="1814"/>
      <c r="CYY40" s="1814"/>
      <c r="CYZ40" s="1814"/>
      <c r="CZA40" s="1814"/>
      <c r="CZB40" s="1814"/>
      <c r="CZC40" s="1814"/>
      <c r="CZD40" s="1814"/>
      <c r="CZE40" s="1814"/>
      <c r="CZF40" s="1814"/>
      <c r="CZG40" s="1814"/>
      <c r="CZH40" s="1814"/>
      <c r="CZI40" s="1814"/>
      <c r="CZJ40" s="1814"/>
      <c r="CZK40" s="1814"/>
      <c r="CZL40" s="1814"/>
      <c r="CZM40" s="1814"/>
      <c r="CZN40" s="1814"/>
      <c r="CZO40" s="1814"/>
      <c r="CZP40" s="1814"/>
      <c r="CZQ40" s="1814"/>
      <c r="CZR40" s="1814"/>
      <c r="CZS40" s="1814"/>
      <c r="CZT40" s="1814"/>
      <c r="CZU40" s="1814"/>
      <c r="CZV40" s="1814"/>
      <c r="CZW40" s="1814"/>
      <c r="CZX40" s="1814"/>
      <c r="CZY40" s="1814"/>
      <c r="CZZ40" s="1814"/>
      <c r="DAA40" s="1814"/>
      <c r="DAB40" s="1814"/>
      <c r="DAC40" s="1814"/>
      <c r="DAD40" s="1814"/>
      <c r="DAE40" s="1814"/>
      <c r="DAF40" s="1814"/>
      <c r="DAG40" s="1814"/>
      <c r="DAH40" s="1814"/>
      <c r="DAI40" s="1814"/>
      <c r="DAJ40" s="1814"/>
      <c r="DAK40" s="1814"/>
      <c r="DAL40" s="1814"/>
      <c r="DAM40" s="1814"/>
      <c r="DAN40" s="1814"/>
      <c r="DAO40" s="1814"/>
      <c r="DAP40" s="1814"/>
      <c r="DAQ40" s="1814"/>
      <c r="DAR40" s="1814"/>
      <c r="DAS40" s="1814"/>
      <c r="DAT40" s="1814"/>
      <c r="DAU40" s="1814"/>
      <c r="DAV40" s="1814"/>
      <c r="DAW40" s="1814"/>
      <c r="DAX40" s="1814"/>
      <c r="DAY40" s="1814"/>
      <c r="DAZ40" s="1814"/>
      <c r="DBA40" s="1814"/>
      <c r="DBB40" s="1814"/>
      <c r="DBC40" s="1814"/>
      <c r="DBD40" s="1814"/>
      <c r="DBE40" s="1814"/>
      <c r="DBF40" s="1814"/>
      <c r="DBG40" s="1814"/>
      <c r="DBH40" s="1814"/>
      <c r="DBI40" s="1814"/>
      <c r="DBJ40" s="1814"/>
      <c r="DBK40" s="1814"/>
      <c r="DBL40" s="1814"/>
      <c r="DBM40" s="1814"/>
      <c r="DBN40" s="1814"/>
      <c r="DBO40" s="1814"/>
      <c r="DBP40" s="1814"/>
      <c r="DBQ40" s="1814"/>
      <c r="DBR40" s="1814"/>
      <c r="DBS40" s="1814"/>
      <c r="DBT40" s="1814"/>
      <c r="DBU40" s="1814"/>
      <c r="DBV40" s="1814"/>
      <c r="DBW40" s="1814"/>
      <c r="DBX40" s="1814"/>
      <c r="DBY40" s="1814"/>
      <c r="DBZ40" s="1814"/>
      <c r="DCA40" s="1814"/>
      <c r="DCB40" s="1814"/>
      <c r="DCC40" s="1814"/>
      <c r="DCD40" s="1814"/>
      <c r="DCE40" s="1814"/>
      <c r="DCF40" s="1814"/>
      <c r="DCG40" s="1814"/>
      <c r="DCH40" s="1814"/>
      <c r="DCI40" s="1814"/>
      <c r="DCJ40" s="1814"/>
      <c r="DCK40" s="1814"/>
      <c r="DCL40" s="1814"/>
      <c r="DCM40" s="1814"/>
      <c r="DCN40" s="1814"/>
      <c r="DCO40" s="1814"/>
      <c r="DCP40" s="1814"/>
      <c r="DCQ40" s="1814"/>
      <c r="DCR40" s="1814"/>
      <c r="DCS40" s="1814"/>
      <c r="DCT40" s="1814"/>
      <c r="DCU40" s="1814"/>
      <c r="DCV40" s="1814"/>
      <c r="DCW40" s="1814"/>
      <c r="DCX40" s="1814"/>
      <c r="DCY40" s="1814"/>
      <c r="DCZ40" s="1814"/>
      <c r="DDA40" s="1814"/>
      <c r="DDB40" s="1814"/>
      <c r="DDC40" s="1814"/>
      <c r="DDD40" s="1814"/>
      <c r="DDE40" s="1814"/>
      <c r="DDF40" s="1814"/>
      <c r="DDG40" s="1814"/>
      <c r="DDH40" s="1814"/>
      <c r="DDI40" s="1814"/>
      <c r="DDJ40" s="1814"/>
      <c r="DDK40" s="1814"/>
      <c r="DDL40" s="1814"/>
      <c r="DDM40" s="1814"/>
      <c r="DDN40" s="1814"/>
      <c r="DDO40" s="1814"/>
      <c r="DDP40" s="1814"/>
      <c r="DDQ40" s="1814"/>
      <c r="DDR40" s="1814"/>
      <c r="DDS40" s="1814"/>
      <c r="DDT40" s="1814"/>
      <c r="DDU40" s="1814"/>
      <c r="DDV40" s="1814"/>
      <c r="DDW40" s="1814"/>
      <c r="DDX40" s="1814"/>
      <c r="DDY40" s="1814"/>
      <c r="DDZ40" s="1814"/>
      <c r="DEA40" s="1814"/>
      <c r="DEB40" s="1814"/>
      <c r="DEC40" s="1814"/>
      <c r="DED40" s="1814"/>
      <c r="DEE40" s="1814"/>
      <c r="DEF40" s="1814"/>
      <c r="DEG40" s="1814"/>
      <c r="DEH40" s="1814"/>
      <c r="DEI40" s="1814"/>
      <c r="DEJ40" s="1814"/>
      <c r="DEK40" s="1814"/>
      <c r="DEL40" s="1814"/>
      <c r="DEM40" s="1814"/>
      <c r="DEN40" s="1814"/>
      <c r="DEO40" s="1814"/>
      <c r="DEP40" s="1814"/>
      <c r="DEQ40" s="1814"/>
      <c r="DER40" s="1814"/>
      <c r="DES40" s="1814"/>
      <c r="DET40" s="1814"/>
      <c r="DEU40" s="1814"/>
      <c r="DEV40" s="1814"/>
      <c r="DEW40" s="1814"/>
      <c r="DEX40" s="1814"/>
      <c r="DEY40" s="1814"/>
      <c r="DEZ40" s="1814"/>
      <c r="DFA40" s="1814"/>
      <c r="DFB40" s="1814"/>
      <c r="DFC40" s="1814"/>
      <c r="DFD40" s="1814"/>
      <c r="DFE40" s="1814"/>
      <c r="DFF40" s="1814"/>
      <c r="DFG40" s="1814"/>
      <c r="DFH40" s="1814"/>
      <c r="DFI40" s="1814"/>
      <c r="DFJ40" s="1814"/>
      <c r="DFK40" s="1814"/>
      <c r="DFL40" s="1814"/>
      <c r="DFM40" s="1814"/>
      <c r="DFN40" s="1814"/>
      <c r="DFO40" s="1814"/>
      <c r="DFP40" s="1814"/>
      <c r="DFQ40" s="1814"/>
      <c r="DFR40" s="1814"/>
      <c r="DFS40" s="1814"/>
      <c r="DFT40" s="1814"/>
      <c r="DFU40" s="1814"/>
      <c r="DFV40" s="1814"/>
      <c r="DFW40" s="1814"/>
      <c r="DFX40" s="1814"/>
      <c r="DFY40" s="1814"/>
      <c r="DFZ40" s="1814"/>
      <c r="DGA40" s="1814"/>
      <c r="DGB40" s="1814"/>
      <c r="DGC40" s="1814"/>
      <c r="DGD40" s="1814"/>
      <c r="DGE40" s="1814"/>
      <c r="DGF40" s="1814"/>
      <c r="DGG40" s="1814"/>
      <c r="DGH40" s="1814"/>
      <c r="DGI40" s="1814"/>
      <c r="DGJ40" s="1814"/>
      <c r="DGK40" s="1814"/>
      <c r="DGL40" s="1814"/>
      <c r="DGM40" s="1814"/>
      <c r="DGN40" s="1814"/>
      <c r="DGO40" s="1814"/>
      <c r="DGP40" s="1814"/>
      <c r="DGQ40" s="1814"/>
      <c r="DGR40" s="1814"/>
      <c r="DGS40" s="1814"/>
      <c r="DGT40" s="1814"/>
      <c r="DGU40" s="1814"/>
      <c r="DGV40" s="1814"/>
      <c r="DGW40" s="1814"/>
      <c r="DGX40" s="1814"/>
      <c r="DGY40" s="1814"/>
      <c r="DGZ40" s="1814"/>
      <c r="DHA40" s="1814"/>
      <c r="DHB40" s="1814"/>
      <c r="DHC40" s="1814"/>
      <c r="DHD40" s="1814"/>
      <c r="DHE40" s="1814"/>
      <c r="DHF40" s="1814"/>
      <c r="DHG40" s="1814"/>
      <c r="DHH40" s="1814"/>
      <c r="DHI40" s="1814"/>
      <c r="DHJ40" s="1814"/>
      <c r="DHK40" s="1814"/>
      <c r="DHL40" s="1814"/>
      <c r="DHM40" s="1814"/>
      <c r="DHN40" s="1814"/>
      <c r="DHO40" s="1814"/>
      <c r="DHP40" s="1814"/>
      <c r="DHQ40" s="1814"/>
      <c r="DHR40" s="1814"/>
      <c r="DHS40" s="1814"/>
      <c r="DHT40" s="1814"/>
      <c r="DHU40" s="1814"/>
      <c r="DHV40" s="1814"/>
      <c r="DHW40" s="1814"/>
      <c r="DHX40" s="1814"/>
      <c r="DHY40" s="1814"/>
      <c r="DHZ40" s="1814"/>
      <c r="DIA40" s="1814"/>
      <c r="DIB40" s="1814"/>
      <c r="DIC40" s="1814"/>
      <c r="DID40" s="1814"/>
      <c r="DIE40" s="1814"/>
      <c r="DIF40" s="1814"/>
      <c r="DIG40" s="1814"/>
      <c r="DIH40" s="1814"/>
      <c r="DII40" s="1814"/>
      <c r="DIJ40" s="1814"/>
      <c r="DIK40" s="1814"/>
      <c r="DIL40" s="1814"/>
      <c r="DIM40" s="1814"/>
      <c r="DIN40" s="1814"/>
      <c r="DIO40" s="1814"/>
      <c r="DIP40" s="1814"/>
      <c r="DIQ40" s="1814"/>
      <c r="DIR40" s="1814"/>
      <c r="DIS40" s="1814"/>
      <c r="DIT40" s="1814"/>
      <c r="DIU40" s="1814"/>
      <c r="DIV40" s="1814"/>
      <c r="DIW40" s="1814"/>
      <c r="DIX40" s="1814"/>
      <c r="DIY40" s="1814"/>
      <c r="DIZ40" s="1814"/>
      <c r="DJA40" s="1814"/>
      <c r="DJB40" s="1814"/>
      <c r="DJC40" s="1814"/>
      <c r="DJD40" s="1814"/>
      <c r="DJE40" s="1814"/>
      <c r="DJF40" s="1814"/>
      <c r="DJG40" s="1814"/>
      <c r="DJH40" s="1814"/>
      <c r="DJI40" s="1814"/>
      <c r="DJJ40" s="1814"/>
      <c r="DJK40" s="1814"/>
      <c r="DJL40" s="1814"/>
      <c r="DJM40" s="1814"/>
      <c r="DJN40" s="1814"/>
      <c r="DJO40" s="1814"/>
      <c r="DJP40" s="1814"/>
      <c r="DJQ40" s="1814"/>
      <c r="DJR40" s="1814"/>
      <c r="DJS40" s="1814"/>
      <c r="DJT40" s="1814"/>
      <c r="DJU40" s="1814"/>
      <c r="DJV40" s="1814"/>
      <c r="DJW40" s="1814"/>
      <c r="DJX40" s="1814"/>
      <c r="DJY40" s="1814"/>
      <c r="DJZ40" s="1814"/>
      <c r="DKA40" s="1814"/>
      <c r="DKB40" s="1814"/>
      <c r="DKC40" s="1814"/>
      <c r="DKD40" s="1814"/>
      <c r="DKE40" s="1814"/>
      <c r="DKF40" s="1814"/>
      <c r="DKG40" s="1814"/>
      <c r="DKH40" s="1814"/>
      <c r="DKI40" s="1814"/>
      <c r="DKJ40" s="1814"/>
      <c r="DKK40" s="1814"/>
      <c r="DKL40" s="1814"/>
      <c r="DKM40" s="1814"/>
      <c r="DKN40" s="1814"/>
      <c r="DKO40" s="1814"/>
      <c r="DKP40" s="1814"/>
      <c r="DKQ40" s="1814"/>
      <c r="DKR40" s="1814"/>
      <c r="DKS40" s="1814"/>
      <c r="DKT40" s="1814"/>
      <c r="DKU40" s="1814"/>
      <c r="DKV40" s="1814"/>
      <c r="DKW40" s="1814"/>
      <c r="DKX40" s="1814"/>
      <c r="DKY40" s="1814"/>
      <c r="DKZ40" s="1814"/>
      <c r="DLA40" s="1814"/>
      <c r="DLB40" s="1814"/>
      <c r="DLC40" s="1814"/>
      <c r="DLD40" s="1814"/>
      <c r="DLE40" s="1814"/>
      <c r="DLF40" s="1814"/>
      <c r="DLG40" s="1814"/>
      <c r="DLH40" s="1814"/>
      <c r="DLI40" s="1814"/>
      <c r="DLJ40" s="1814"/>
      <c r="DLK40" s="1814"/>
      <c r="DLL40" s="1814"/>
      <c r="DLM40" s="1814"/>
      <c r="DLN40" s="1814"/>
      <c r="DLO40" s="1814"/>
      <c r="DLP40" s="1814"/>
      <c r="DLQ40" s="1814"/>
      <c r="DLR40" s="1814"/>
      <c r="DLS40" s="1814"/>
      <c r="DLT40" s="1814"/>
      <c r="DLU40" s="1814"/>
      <c r="DLV40" s="1814"/>
      <c r="DLW40" s="1814"/>
      <c r="DLX40" s="1814"/>
      <c r="DLY40" s="1814"/>
      <c r="DLZ40" s="1814"/>
      <c r="DMA40" s="1814"/>
      <c r="DMB40" s="1814"/>
      <c r="DMC40" s="1814"/>
      <c r="DMD40" s="1814"/>
      <c r="DME40" s="1814"/>
      <c r="DMF40" s="1814"/>
      <c r="DMG40" s="1814"/>
      <c r="DMH40" s="1814"/>
      <c r="DMI40" s="1814"/>
      <c r="DMJ40" s="1814"/>
      <c r="DMK40" s="1814"/>
      <c r="DML40" s="1814"/>
      <c r="DMM40" s="1814"/>
      <c r="DMN40" s="1814"/>
      <c r="DMO40" s="1814"/>
      <c r="DMP40" s="1814"/>
      <c r="DMQ40" s="1814"/>
      <c r="DMR40" s="1814"/>
      <c r="DMS40" s="1814"/>
      <c r="DMT40" s="1814"/>
      <c r="DMU40" s="1814"/>
      <c r="DMV40" s="1814"/>
      <c r="DMW40" s="1814"/>
      <c r="DMX40" s="1814"/>
      <c r="DMY40" s="1814"/>
      <c r="DMZ40" s="1814"/>
      <c r="DNA40" s="1814"/>
      <c r="DNB40" s="1814"/>
      <c r="DNC40" s="1814"/>
      <c r="DND40" s="1814"/>
      <c r="DNE40" s="1814"/>
      <c r="DNF40" s="1814"/>
      <c r="DNG40" s="1814"/>
      <c r="DNH40" s="1814"/>
      <c r="DNI40" s="1814"/>
      <c r="DNJ40" s="1814"/>
      <c r="DNK40" s="1814"/>
      <c r="DNL40" s="1814"/>
      <c r="DNM40" s="1814"/>
      <c r="DNN40" s="1814"/>
      <c r="DNO40" s="1814"/>
      <c r="DNP40" s="1814"/>
      <c r="DNQ40" s="1814"/>
      <c r="DNR40" s="1814"/>
      <c r="DNS40" s="1814"/>
      <c r="DNT40" s="1814"/>
      <c r="DNU40" s="1814"/>
      <c r="DNV40" s="1814"/>
      <c r="DNW40" s="1814"/>
      <c r="DNX40" s="1814"/>
      <c r="DNY40" s="1814"/>
      <c r="DNZ40" s="1814"/>
      <c r="DOA40" s="1814"/>
      <c r="DOB40" s="1814"/>
      <c r="DOC40" s="1814"/>
      <c r="DOD40" s="1814"/>
      <c r="DOE40" s="1814"/>
      <c r="DOF40" s="1814"/>
      <c r="DOG40" s="1814"/>
      <c r="DOH40" s="1814"/>
      <c r="DOI40" s="1814"/>
      <c r="DOJ40" s="1814"/>
      <c r="DOK40" s="1814"/>
      <c r="DOL40" s="1814"/>
      <c r="DOM40" s="1814"/>
      <c r="DON40" s="1814"/>
      <c r="DOO40" s="1814"/>
      <c r="DOP40" s="1814"/>
      <c r="DOQ40" s="1814"/>
      <c r="DOR40" s="1814"/>
      <c r="DOS40" s="1814"/>
      <c r="DOT40" s="1814"/>
      <c r="DOU40" s="1814"/>
      <c r="DOV40" s="1814"/>
      <c r="DOW40" s="1814"/>
      <c r="DOX40" s="1814"/>
      <c r="DOY40" s="1814"/>
      <c r="DOZ40" s="1814"/>
      <c r="DPA40" s="1814"/>
      <c r="DPB40" s="1814"/>
      <c r="DPC40" s="1814"/>
      <c r="DPD40" s="1814"/>
      <c r="DPE40" s="1814"/>
      <c r="DPF40" s="1814"/>
      <c r="DPG40" s="1814"/>
      <c r="DPH40" s="1814"/>
      <c r="DPI40" s="1814"/>
      <c r="DPJ40" s="1814"/>
      <c r="DPK40" s="1814"/>
      <c r="DPL40" s="1814"/>
      <c r="DPM40" s="1814"/>
      <c r="DPN40" s="1814"/>
      <c r="DPO40" s="1814"/>
      <c r="DPP40" s="1814"/>
      <c r="DPQ40" s="1814"/>
      <c r="DPR40" s="1814"/>
      <c r="DPS40" s="1814"/>
      <c r="DPT40" s="1814"/>
      <c r="DPU40" s="1814"/>
      <c r="DPV40" s="1814"/>
      <c r="DPW40" s="1814"/>
      <c r="DPX40" s="1814"/>
      <c r="DPY40" s="1814"/>
      <c r="DPZ40" s="1814"/>
      <c r="DQA40" s="1814"/>
      <c r="DQB40" s="1814"/>
      <c r="DQC40" s="1814"/>
      <c r="DQD40" s="1814"/>
      <c r="DQE40" s="1814"/>
      <c r="DQF40" s="1814"/>
      <c r="DQG40" s="1814"/>
      <c r="DQH40" s="1814"/>
      <c r="DQI40" s="1814"/>
      <c r="DQJ40" s="1814"/>
      <c r="DQK40" s="1814"/>
      <c r="DQL40" s="1814"/>
      <c r="DQM40" s="1814"/>
      <c r="DQN40" s="1814"/>
      <c r="DQO40" s="1814"/>
      <c r="DQP40" s="1814"/>
      <c r="DQQ40" s="1814"/>
      <c r="DQR40" s="1814"/>
      <c r="DQS40" s="1814"/>
      <c r="DQT40" s="1814"/>
      <c r="DQU40" s="1814"/>
      <c r="DQV40" s="1814"/>
      <c r="DQW40" s="1814"/>
      <c r="DQX40" s="1814"/>
      <c r="DQY40" s="1814"/>
      <c r="DQZ40" s="1814"/>
      <c r="DRA40" s="1814"/>
      <c r="DRB40" s="1814"/>
      <c r="DRC40" s="1814"/>
      <c r="DRD40" s="1814"/>
      <c r="DRE40" s="1814"/>
      <c r="DRF40" s="1814"/>
      <c r="DRG40" s="1814"/>
      <c r="DRH40" s="1814"/>
      <c r="DRI40" s="1814"/>
      <c r="DRJ40" s="1814"/>
      <c r="DRK40" s="1814"/>
      <c r="DRL40" s="1814"/>
      <c r="DRM40" s="1814"/>
      <c r="DRN40" s="1814"/>
      <c r="DRO40" s="1814"/>
      <c r="DRP40" s="1814"/>
      <c r="DRQ40" s="1814"/>
      <c r="DRR40" s="1814"/>
      <c r="DRS40" s="1814"/>
      <c r="DRT40" s="1814"/>
      <c r="DRU40" s="1814"/>
      <c r="DRV40" s="1814"/>
      <c r="DRW40" s="1814"/>
      <c r="DRX40" s="1814"/>
      <c r="DRY40" s="1814"/>
      <c r="DRZ40" s="1814"/>
      <c r="DSA40" s="1814"/>
      <c r="DSB40" s="1814"/>
      <c r="DSC40" s="1814"/>
      <c r="DSD40" s="1814"/>
      <c r="DSE40" s="1814"/>
      <c r="DSF40" s="1814"/>
      <c r="DSG40" s="1814"/>
      <c r="DSH40" s="1814"/>
      <c r="DSI40" s="1814"/>
      <c r="DSJ40" s="1814"/>
      <c r="DSK40" s="1814"/>
      <c r="DSL40" s="1814"/>
      <c r="DSM40" s="1814"/>
      <c r="DSN40" s="1814"/>
      <c r="DSO40" s="1814"/>
      <c r="DSP40" s="1814"/>
      <c r="DSQ40" s="1814"/>
      <c r="DSR40" s="1814"/>
      <c r="DSS40" s="1814"/>
      <c r="DST40" s="1814"/>
      <c r="DSU40" s="1814"/>
      <c r="DSV40" s="1814"/>
      <c r="DSW40" s="1814"/>
      <c r="DSX40" s="1814"/>
      <c r="DSY40" s="1814"/>
      <c r="DSZ40" s="1814"/>
      <c r="DTA40" s="1814"/>
      <c r="DTB40" s="1814"/>
      <c r="DTC40" s="1814"/>
      <c r="DTD40" s="1814"/>
      <c r="DTE40" s="1814"/>
      <c r="DTF40" s="1814"/>
      <c r="DTG40" s="1814"/>
      <c r="DTH40" s="1814"/>
      <c r="DTI40" s="1814"/>
      <c r="DTJ40" s="1814"/>
      <c r="DTK40" s="1814"/>
      <c r="DTL40" s="1814"/>
      <c r="DTM40" s="1814"/>
      <c r="DTN40" s="1814"/>
      <c r="DTO40" s="1814"/>
      <c r="DTP40" s="1814"/>
      <c r="DTQ40" s="1814"/>
      <c r="DTR40" s="1814"/>
      <c r="DTS40" s="1814"/>
      <c r="DTT40" s="1814"/>
      <c r="DTU40" s="1814"/>
      <c r="DTV40" s="1814"/>
      <c r="DTW40" s="1814"/>
      <c r="DTX40" s="1814"/>
      <c r="DTY40" s="1814"/>
      <c r="DTZ40" s="1814"/>
      <c r="DUA40" s="1814"/>
      <c r="DUB40" s="1814"/>
      <c r="DUC40" s="1814"/>
      <c r="DUD40" s="1814"/>
      <c r="DUE40" s="1814"/>
      <c r="DUF40" s="1814"/>
      <c r="DUG40" s="1814"/>
      <c r="DUH40" s="1814"/>
      <c r="DUI40" s="1814"/>
      <c r="DUJ40" s="1814"/>
      <c r="DUK40" s="1814"/>
      <c r="DUL40" s="1814"/>
      <c r="DUM40" s="1814"/>
      <c r="DUN40" s="1814"/>
      <c r="DUO40" s="1814"/>
      <c r="DUP40" s="1814"/>
      <c r="DUQ40" s="1814"/>
      <c r="DUR40" s="1814"/>
      <c r="DUS40" s="1814"/>
      <c r="DUT40" s="1814"/>
      <c r="DUU40" s="1814"/>
      <c r="DUV40" s="1814"/>
      <c r="DUW40" s="1814"/>
      <c r="DUX40" s="1814"/>
      <c r="DUY40" s="1814"/>
      <c r="DUZ40" s="1814"/>
      <c r="DVA40" s="1814"/>
      <c r="DVB40" s="1814"/>
      <c r="DVC40" s="1814"/>
      <c r="DVD40" s="1814"/>
      <c r="DVE40" s="1814"/>
      <c r="DVF40" s="1814"/>
      <c r="DVG40" s="1814"/>
      <c r="DVH40" s="1814"/>
      <c r="DVI40" s="1814"/>
      <c r="DVJ40" s="1814"/>
      <c r="DVK40" s="1814"/>
      <c r="DVL40" s="1814"/>
      <c r="DVM40" s="1814"/>
      <c r="DVN40" s="1814"/>
      <c r="DVO40" s="1814"/>
      <c r="DVP40" s="1814"/>
      <c r="DVQ40" s="1814"/>
      <c r="DVR40" s="1814"/>
      <c r="DVS40" s="1814"/>
      <c r="DVT40" s="1814"/>
      <c r="DVU40" s="1814"/>
      <c r="DVV40" s="1814"/>
      <c r="DVW40" s="1814"/>
      <c r="DVX40" s="1814"/>
      <c r="DVY40" s="1814"/>
      <c r="DVZ40" s="1814"/>
      <c r="DWA40" s="1814"/>
      <c r="DWB40" s="1814"/>
      <c r="DWC40" s="1814"/>
      <c r="DWD40" s="1814"/>
      <c r="DWE40" s="1814"/>
      <c r="DWF40" s="1814"/>
      <c r="DWG40" s="1814"/>
      <c r="DWH40" s="1814"/>
      <c r="DWI40" s="1814"/>
      <c r="DWJ40" s="1814"/>
      <c r="DWK40" s="1814"/>
      <c r="DWL40" s="1814"/>
      <c r="DWM40" s="1814"/>
      <c r="DWN40" s="1814"/>
      <c r="DWO40" s="1814"/>
      <c r="DWP40" s="1814"/>
      <c r="DWQ40" s="1814"/>
      <c r="DWR40" s="1814"/>
      <c r="DWS40" s="1814"/>
      <c r="DWT40" s="1814"/>
      <c r="DWU40" s="1814"/>
      <c r="DWV40" s="1814"/>
      <c r="DWW40" s="1814"/>
      <c r="DWX40" s="1814"/>
      <c r="DWY40" s="1814"/>
      <c r="DWZ40" s="1814"/>
      <c r="DXA40" s="1814"/>
      <c r="DXB40" s="1814"/>
      <c r="DXC40" s="1814"/>
      <c r="DXD40" s="1814"/>
      <c r="DXE40" s="1814"/>
      <c r="DXF40" s="1814"/>
      <c r="DXG40" s="1814"/>
      <c r="DXH40" s="1814"/>
      <c r="DXI40" s="1814"/>
      <c r="DXJ40" s="1814"/>
      <c r="DXK40" s="1814"/>
      <c r="DXL40" s="1814"/>
      <c r="DXM40" s="1814"/>
      <c r="DXN40" s="1814"/>
      <c r="DXO40" s="1814"/>
      <c r="DXP40" s="1814"/>
      <c r="DXQ40" s="1814"/>
      <c r="DXR40" s="1814"/>
      <c r="DXS40" s="1814"/>
      <c r="DXT40" s="1814"/>
      <c r="DXU40" s="1814"/>
      <c r="DXV40" s="1814"/>
      <c r="DXW40" s="1814"/>
      <c r="DXX40" s="1814"/>
      <c r="DXY40" s="1814"/>
      <c r="DXZ40" s="1814"/>
      <c r="DYA40" s="1814"/>
      <c r="DYB40" s="1814"/>
      <c r="DYC40" s="1814"/>
      <c r="DYD40" s="1814"/>
      <c r="DYE40" s="1814"/>
      <c r="DYF40" s="1814"/>
      <c r="DYG40" s="1814"/>
      <c r="DYH40" s="1814"/>
      <c r="DYI40" s="1814"/>
      <c r="DYJ40" s="1814"/>
      <c r="DYK40" s="1814"/>
      <c r="DYL40" s="1814"/>
      <c r="DYM40" s="1814"/>
      <c r="DYN40" s="1814"/>
      <c r="DYO40" s="1814"/>
      <c r="DYP40" s="1814"/>
      <c r="DYQ40" s="1814"/>
      <c r="DYR40" s="1814"/>
      <c r="DYS40" s="1814"/>
      <c r="DYT40" s="1814"/>
      <c r="DYU40" s="1814"/>
      <c r="DYV40" s="1814"/>
      <c r="DYW40" s="1814"/>
      <c r="DYX40" s="1814"/>
      <c r="DYY40" s="1814"/>
      <c r="DYZ40" s="1814"/>
      <c r="DZA40" s="1814"/>
      <c r="DZB40" s="1814"/>
      <c r="DZC40" s="1814"/>
      <c r="DZD40" s="1814"/>
      <c r="DZE40" s="1814"/>
      <c r="DZF40" s="1814"/>
      <c r="DZG40" s="1814"/>
      <c r="DZH40" s="1814"/>
      <c r="DZI40" s="1814"/>
      <c r="DZJ40" s="1814"/>
      <c r="DZK40" s="1814"/>
      <c r="DZL40" s="1814"/>
      <c r="DZM40" s="1814"/>
      <c r="DZN40" s="1814"/>
      <c r="DZO40" s="1814"/>
      <c r="DZP40" s="1814"/>
      <c r="DZQ40" s="1814"/>
      <c r="DZR40" s="1814"/>
      <c r="DZS40" s="1814"/>
      <c r="DZT40" s="1814"/>
      <c r="DZU40" s="1814"/>
      <c r="DZV40" s="1814"/>
      <c r="DZW40" s="1814"/>
      <c r="DZX40" s="1814"/>
      <c r="DZY40" s="1814"/>
      <c r="DZZ40" s="1814"/>
      <c r="EAA40" s="1814"/>
      <c r="EAB40" s="1814"/>
      <c r="EAC40" s="1814"/>
      <c r="EAD40" s="1814"/>
      <c r="EAE40" s="1814"/>
      <c r="EAF40" s="1814"/>
      <c r="EAG40" s="1814"/>
      <c r="EAH40" s="1814"/>
      <c r="EAI40" s="1814"/>
      <c r="EAJ40" s="1814"/>
      <c r="EAK40" s="1814"/>
      <c r="EAL40" s="1814"/>
      <c r="EAM40" s="1814"/>
      <c r="EAN40" s="1814"/>
      <c r="EAO40" s="1814"/>
      <c r="EAP40" s="1814"/>
      <c r="EAQ40" s="1814"/>
      <c r="EAR40" s="1814"/>
      <c r="EAS40" s="1814"/>
      <c r="EAT40" s="1814"/>
      <c r="EAU40" s="1814"/>
      <c r="EAV40" s="1814"/>
      <c r="EAW40" s="1814"/>
      <c r="EAX40" s="1814"/>
      <c r="EAY40" s="1814"/>
      <c r="EAZ40" s="1814"/>
      <c r="EBA40" s="1814"/>
      <c r="EBB40" s="1814"/>
      <c r="EBC40" s="1814"/>
      <c r="EBD40" s="1814"/>
      <c r="EBE40" s="1814"/>
      <c r="EBF40" s="1814"/>
      <c r="EBG40" s="1814"/>
      <c r="EBH40" s="1814"/>
      <c r="EBI40" s="1814"/>
      <c r="EBJ40" s="1814"/>
      <c r="EBK40" s="1814"/>
      <c r="EBL40" s="1814"/>
      <c r="EBM40" s="1814"/>
      <c r="EBN40" s="1814"/>
      <c r="EBO40" s="1814"/>
      <c r="EBP40" s="1814"/>
      <c r="EBQ40" s="1814"/>
      <c r="EBR40" s="1814"/>
      <c r="EBS40" s="1814"/>
      <c r="EBT40" s="1814"/>
      <c r="EBU40" s="1814"/>
      <c r="EBV40" s="1814"/>
      <c r="EBW40" s="1814"/>
      <c r="EBX40" s="1814"/>
      <c r="EBY40" s="1814"/>
      <c r="EBZ40" s="1814"/>
      <c r="ECA40" s="1814"/>
      <c r="ECB40" s="1814"/>
      <c r="ECC40" s="1814"/>
      <c r="ECD40" s="1814"/>
      <c r="ECE40" s="1814"/>
      <c r="ECF40" s="1814"/>
      <c r="ECG40" s="1814"/>
      <c r="ECH40" s="1814"/>
      <c r="ECI40" s="1814"/>
      <c r="ECJ40" s="1814"/>
      <c r="ECK40" s="1814"/>
      <c r="ECL40" s="1814"/>
      <c r="ECM40" s="1814"/>
      <c r="ECN40" s="1814"/>
      <c r="ECO40" s="1814"/>
      <c r="ECP40" s="1814"/>
      <c r="ECQ40" s="1814"/>
      <c r="ECR40" s="1814"/>
      <c r="ECS40" s="1814"/>
      <c r="ECT40" s="1814"/>
      <c r="ECU40" s="1814"/>
      <c r="ECV40" s="1814"/>
      <c r="ECW40" s="1814"/>
      <c r="ECX40" s="1814"/>
      <c r="ECY40" s="1814"/>
      <c r="ECZ40" s="1814"/>
      <c r="EDA40" s="1814"/>
      <c r="EDB40" s="1814"/>
      <c r="EDC40" s="1814"/>
      <c r="EDD40" s="1814"/>
      <c r="EDE40" s="1814"/>
      <c r="EDF40" s="1814"/>
      <c r="EDG40" s="1814"/>
      <c r="EDH40" s="1814"/>
      <c r="EDI40" s="1814"/>
      <c r="EDJ40" s="1814"/>
      <c r="EDK40" s="1814"/>
      <c r="EDL40" s="1814"/>
      <c r="EDM40" s="1814"/>
      <c r="EDN40" s="1814"/>
      <c r="EDO40" s="1814"/>
      <c r="EDP40" s="1814"/>
      <c r="EDQ40" s="1814"/>
      <c r="EDR40" s="1814"/>
      <c r="EDS40" s="1814"/>
      <c r="EDT40" s="1814"/>
      <c r="EDU40" s="1814"/>
      <c r="EDV40" s="1814"/>
      <c r="EDW40" s="1814"/>
      <c r="EDX40" s="1814"/>
      <c r="EDY40" s="1814"/>
      <c r="EDZ40" s="1814"/>
      <c r="EEA40" s="1814"/>
      <c r="EEB40" s="1814"/>
      <c r="EEC40" s="1814"/>
      <c r="EED40" s="1814"/>
      <c r="EEE40" s="1814"/>
      <c r="EEF40" s="1814"/>
      <c r="EEG40" s="1814"/>
      <c r="EEH40" s="1814"/>
      <c r="EEI40" s="1814"/>
      <c r="EEJ40" s="1814"/>
      <c r="EEK40" s="1814"/>
      <c r="EEL40" s="1814"/>
      <c r="EEM40" s="1814"/>
      <c r="EEN40" s="1814"/>
      <c r="EEO40" s="1814"/>
      <c r="EEP40" s="1814"/>
      <c r="EEQ40" s="1814"/>
      <c r="EER40" s="1814"/>
      <c r="EES40" s="1814"/>
      <c r="EET40" s="1814"/>
      <c r="EEU40" s="1814"/>
      <c r="EEV40" s="1814"/>
      <c r="EEW40" s="1814"/>
      <c r="EEX40" s="1814"/>
      <c r="EEY40" s="1814"/>
      <c r="EEZ40" s="1814"/>
      <c r="EFA40" s="1814"/>
      <c r="EFB40" s="1814"/>
      <c r="EFC40" s="1814"/>
      <c r="EFD40" s="1814"/>
      <c r="EFE40" s="1814"/>
      <c r="EFF40" s="1814"/>
      <c r="EFG40" s="1814"/>
      <c r="EFH40" s="1814"/>
      <c r="EFI40" s="1814"/>
      <c r="EFJ40" s="1814"/>
      <c r="EFK40" s="1814"/>
      <c r="EFL40" s="1814"/>
      <c r="EFM40" s="1814"/>
      <c r="EFN40" s="1814"/>
      <c r="EFO40" s="1814"/>
      <c r="EFP40" s="1814"/>
      <c r="EFQ40" s="1814"/>
      <c r="EFR40" s="1814"/>
      <c r="EFS40" s="1814"/>
      <c r="EFT40" s="1814"/>
      <c r="EFU40" s="1814"/>
      <c r="EFV40" s="1814"/>
      <c r="EFW40" s="1814"/>
      <c r="EFX40" s="1814"/>
      <c r="EFY40" s="1814"/>
      <c r="EFZ40" s="1814"/>
      <c r="EGA40" s="1814"/>
      <c r="EGB40" s="1814"/>
      <c r="EGC40" s="1814"/>
      <c r="EGD40" s="1814"/>
      <c r="EGE40" s="1814"/>
      <c r="EGF40" s="1814"/>
      <c r="EGG40" s="1814"/>
      <c r="EGH40" s="1814"/>
      <c r="EGI40" s="1814"/>
      <c r="EGJ40" s="1814"/>
      <c r="EGK40" s="1814"/>
      <c r="EGL40" s="1814"/>
      <c r="EGM40" s="1814"/>
      <c r="EGN40" s="1814"/>
      <c r="EGO40" s="1814"/>
      <c r="EGP40" s="1814"/>
      <c r="EGQ40" s="1814"/>
      <c r="EGR40" s="1814"/>
      <c r="EGS40" s="1814"/>
      <c r="EGT40" s="1814"/>
      <c r="EGU40" s="1814"/>
      <c r="EGV40" s="1814"/>
      <c r="EGW40" s="1814"/>
      <c r="EGX40" s="1814"/>
      <c r="EGY40" s="1814"/>
      <c r="EGZ40" s="1814"/>
      <c r="EHA40" s="1814"/>
      <c r="EHB40" s="1814"/>
      <c r="EHC40" s="1814"/>
      <c r="EHD40" s="1814"/>
      <c r="EHE40" s="1814"/>
      <c r="EHF40" s="1814"/>
      <c r="EHG40" s="1814"/>
      <c r="EHH40" s="1814"/>
      <c r="EHI40" s="1814"/>
      <c r="EHJ40" s="1814"/>
      <c r="EHK40" s="1814"/>
      <c r="EHL40" s="1814"/>
      <c r="EHM40" s="1814"/>
      <c r="EHN40" s="1814"/>
      <c r="EHO40" s="1814"/>
      <c r="EHP40" s="1814"/>
      <c r="EHQ40" s="1814"/>
      <c r="EHR40" s="1814"/>
      <c r="EHS40" s="1814"/>
      <c r="EHT40" s="1814"/>
      <c r="EHU40" s="1814"/>
      <c r="EHV40" s="1814"/>
      <c r="EHW40" s="1814"/>
      <c r="EHX40" s="1814"/>
      <c r="EHY40" s="1814"/>
      <c r="EHZ40" s="1814"/>
      <c r="EIA40" s="1814"/>
      <c r="EIB40" s="1814"/>
      <c r="EIC40" s="1814"/>
      <c r="EID40" s="1814"/>
      <c r="EIE40" s="1814"/>
      <c r="EIF40" s="1814"/>
      <c r="EIG40" s="1814"/>
      <c r="EIH40" s="1814"/>
      <c r="EII40" s="1814"/>
      <c r="EIJ40" s="1814"/>
      <c r="EIK40" s="1814"/>
      <c r="EIL40" s="1814"/>
      <c r="EIM40" s="1814"/>
      <c r="EIN40" s="1814"/>
      <c r="EIO40" s="1814"/>
      <c r="EIP40" s="1814"/>
      <c r="EIQ40" s="1814"/>
      <c r="EIR40" s="1814"/>
      <c r="EIS40" s="1814"/>
      <c r="EIT40" s="1814"/>
      <c r="EIU40" s="1814"/>
      <c r="EIV40" s="1814"/>
      <c r="EIW40" s="1814"/>
      <c r="EIX40" s="1814"/>
      <c r="EIY40" s="1814"/>
      <c r="EIZ40" s="1814"/>
      <c r="EJA40" s="1814"/>
      <c r="EJB40" s="1814"/>
      <c r="EJC40" s="1814"/>
      <c r="EJD40" s="1814"/>
      <c r="EJE40" s="1814"/>
      <c r="EJF40" s="1814"/>
      <c r="EJG40" s="1814"/>
      <c r="EJH40" s="1814"/>
      <c r="EJI40" s="1814"/>
      <c r="EJJ40" s="1814"/>
      <c r="EJK40" s="1814"/>
      <c r="EJL40" s="1814"/>
      <c r="EJM40" s="1814"/>
      <c r="EJN40" s="1814"/>
      <c r="EJO40" s="1814"/>
      <c r="EJP40" s="1814"/>
      <c r="EJQ40" s="1814"/>
      <c r="EJR40" s="1814"/>
      <c r="EJS40" s="1814"/>
      <c r="EJT40" s="1814"/>
      <c r="EJU40" s="1814"/>
      <c r="EJV40" s="1814"/>
      <c r="EJW40" s="1814"/>
      <c r="EJX40" s="1814"/>
      <c r="EJY40" s="1814"/>
      <c r="EJZ40" s="1814"/>
      <c r="EKA40" s="1814"/>
      <c r="EKB40" s="1814"/>
      <c r="EKC40" s="1814"/>
      <c r="EKD40" s="1814"/>
      <c r="EKE40" s="1814"/>
      <c r="EKF40" s="1814"/>
      <c r="EKG40" s="1814"/>
      <c r="EKH40" s="1814"/>
      <c r="EKI40" s="1814"/>
      <c r="EKJ40" s="1814"/>
      <c r="EKK40" s="1814"/>
      <c r="EKL40" s="1814"/>
      <c r="EKM40" s="1814"/>
      <c r="EKN40" s="1814"/>
      <c r="EKO40" s="1814"/>
      <c r="EKP40" s="1814"/>
      <c r="EKQ40" s="1814"/>
      <c r="EKR40" s="1814"/>
      <c r="EKS40" s="1814"/>
      <c r="EKT40" s="1814"/>
      <c r="EKU40" s="1814"/>
      <c r="EKV40" s="1814"/>
      <c r="EKW40" s="1814"/>
      <c r="EKX40" s="1814"/>
      <c r="EKY40" s="1814"/>
      <c r="EKZ40" s="1814"/>
      <c r="ELA40" s="1814"/>
      <c r="ELB40" s="1814"/>
      <c r="ELC40" s="1814"/>
      <c r="ELD40" s="1814"/>
      <c r="ELE40" s="1814"/>
      <c r="ELF40" s="1814"/>
      <c r="ELG40" s="1814"/>
      <c r="ELH40" s="1814"/>
      <c r="ELI40" s="1814"/>
      <c r="ELJ40" s="1814"/>
      <c r="ELK40" s="1814"/>
      <c r="ELL40" s="1814"/>
      <c r="ELM40" s="1814"/>
      <c r="ELN40" s="1814"/>
      <c r="ELO40" s="1814"/>
      <c r="ELP40" s="1814"/>
      <c r="ELQ40" s="1814"/>
      <c r="ELR40" s="1814"/>
      <c r="ELS40" s="1814"/>
      <c r="ELT40" s="1814"/>
      <c r="ELU40" s="1814"/>
      <c r="ELV40" s="1814"/>
      <c r="ELW40" s="1814"/>
      <c r="ELX40" s="1814"/>
      <c r="ELY40" s="1814"/>
      <c r="ELZ40" s="1814"/>
      <c r="EMA40" s="1814"/>
      <c r="EMB40" s="1814"/>
      <c r="EMC40" s="1814"/>
      <c r="EMD40" s="1814"/>
      <c r="EME40" s="1814"/>
      <c r="EMF40" s="1814"/>
      <c r="EMG40" s="1814"/>
      <c r="EMH40" s="1814"/>
      <c r="EMI40" s="1814"/>
      <c r="EMJ40" s="1814"/>
      <c r="EMK40" s="1814"/>
      <c r="EML40" s="1814"/>
      <c r="EMM40" s="1814"/>
      <c r="EMN40" s="1814"/>
      <c r="EMO40" s="1814"/>
      <c r="EMP40" s="1814"/>
      <c r="EMQ40" s="1814"/>
      <c r="EMR40" s="1814"/>
      <c r="EMS40" s="1814"/>
      <c r="EMT40" s="1814"/>
      <c r="EMU40" s="1814"/>
      <c r="EMV40" s="1814"/>
      <c r="EMW40" s="1814"/>
      <c r="EMX40" s="1814"/>
      <c r="EMY40" s="1814"/>
      <c r="EMZ40" s="1814"/>
      <c r="ENA40" s="1814"/>
      <c r="ENB40" s="1814"/>
      <c r="ENC40" s="1814"/>
      <c r="END40" s="1814"/>
      <c r="ENE40" s="1814"/>
      <c r="ENF40" s="1814"/>
      <c r="ENG40" s="1814"/>
      <c r="ENH40" s="1814"/>
      <c r="ENI40" s="1814"/>
      <c r="ENJ40" s="1814"/>
      <c r="ENK40" s="1814"/>
      <c r="ENL40" s="1814"/>
      <c r="ENM40" s="1814"/>
      <c r="ENN40" s="1814"/>
      <c r="ENO40" s="1814"/>
      <c r="ENP40" s="1814"/>
      <c r="ENQ40" s="1814"/>
      <c r="ENR40" s="1814"/>
      <c r="ENS40" s="1814"/>
      <c r="ENT40" s="1814"/>
      <c r="ENU40" s="1814"/>
      <c r="ENV40" s="1814"/>
      <c r="ENW40" s="1814"/>
      <c r="ENX40" s="1814"/>
      <c r="ENY40" s="1814"/>
      <c r="ENZ40" s="1814"/>
      <c r="EOA40" s="1814"/>
      <c r="EOB40" s="1814"/>
      <c r="EOC40" s="1814"/>
      <c r="EOD40" s="1814"/>
      <c r="EOE40" s="1814"/>
      <c r="EOF40" s="1814"/>
      <c r="EOG40" s="1814"/>
      <c r="EOH40" s="1814"/>
      <c r="EOI40" s="1814"/>
      <c r="EOJ40" s="1814"/>
      <c r="EOK40" s="1814"/>
      <c r="EOL40" s="1814"/>
      <c r="EOM40" s="1814"/>
      <c r="EON40" s="1814"/>
      <c r="EOO40" s="1814"/>
      <c r="EOP40" s="1814"/>
      <c r="EOQ40" s="1814"/>
      <c r="EOR40" s="1814"/>
      <c r="EOS40" s="1814"/>
      <c r="EOT40" s="1814"/>
      <c r="EOU40" s="1814"/>
      <c r="EOV40" s="1814"/>
      <c r="EOW40" s="1814"/>
      <c r="EOX40" s="1814"/>
      <c r="EOY40" s="1814"/>
      <c r="EOZ40" s="1814"/>
      <c r="EPA40" s="1814"/>
      <c r="EPB40" s="1814"/>
      <c r="EPC40" s="1814"/>
      <c r="EPD40" s="1814"/>
      <c r="EPE40" s="1814"/>
      <c r="EPF40" s="1814"/>
      <c r="EPG40" s="1814"/>
      <c r="EPH40" s="1814"/>
      <c r="EPI40" s="1814"/>
      <c r="EPJ40" s="1814"/>
      <c r="EPK40" s="1814"/>
      <c r="EPL40" s="1814"/>
      <c r="EPM40" s="1814"/>
      <c r="EPN40" s="1814"/>
      <c r="EPO40" s="1814"/>
      <c r="EPP40" s="1814"/>
      <c r="EPQ40" s="1814"/>
      <c r="EPR40" s="1814"/>
      <c r="EPS40" s="1814"/>
      <c r="EPT40" s="1814"/>
      <c r="EPU40" s="1814"/>
      <c r="EPV40" s="1814"/>
      <c r="EPW40" s="1814"/>
      <c r="EPX40" s="1814"/>
      <c r="EPY40" s="1814"/>
      <c r="EPZ40" s="1814"/>
      <c r="EQA40" s="1814"/>
      <c r="EQB40" s="1814"/>
      <c r="EQC40" s="1814"/>
      <c r="EQD40" s="1814"/>
      <c r="EQE40" s="1814"/>
      <c r="EQF40" s="1814"/>
      <c r="EQG40" s="1814"/>
      <c r="EQH40" s="1814"/>
      <c r="EQI40" s="1814"/>
      <c r="EQJ40" s="1814"/>
      <c r="EQK40" s="1814"/>
      <c r="EQL40" s="1814"/>
      <c r="EQM40" s="1814"/>
      <c r="EQN40" s="1814"/>
      <c r="EQO40" s="1814"/>
      <c r="EQP40" s="1814"/>
      <c r="EQQ40" s="1814"/>
      <c r="EQR40" s="1814"/>
      <c r="EQS40" s="1814"/>
      <c r="EQT40" s="1814"/>
      <c r="EQU40" s="1814"/>
      <c r="EQV40" s="1814"/>
      <c r="EQW40" s="1814"/>
      <c r="EQX40" s="1814"/>
      <c r="EQY40" s="1814"/>
      <c r="EQZ40" s="1814"/>
      <c r="ERA40" s="1814"/>
      <c r="ERB40" s="1814"/>
      <c r="ERC40" s="1814"/>
      <c r="ERD40" s="1814"/>
      <c r="ERE40" s="1814"/>
      <c r="ERF40" s="1814"/>
      <c r="ERG40" s="1814"/>
      <c r="ERH40" s="1814"/>
      <c r="ERI40" s="1814"/>
      <c r="ERJ40" s="1814"/>
      <c r="ERK40" s="1814"/>
      <c r="ERL40" s="1814"/>
      <c r="ERM40" s="1814"/>
      <c r="ERN40" s="1814"/>
      <c r="ERO40" s="1814"/>
      <c r="ERP40" s="1814"/>
      <c r="ERQ40" s="1814"/>
      <c r="ERR40" s="1814"/>
      <c r="ERS40" s="1814"/>
      <c r="ERT40" s="1814"/>
      <c r="ERU40" s="1814"/>
      <c r="ERV40" s="1814"/>
      <c r="ERW40" s="1814"/>
      <c r="ERX40" s="1814"/>
      <c r="ERY40" s="1814"/>
      <c r="ERZ40" s="1814"/>
      <c r="ESA40" s="1814"/>
      <c r="ESB40" s="1814"/>
      <c r="ESC40" s="1814"/>
      <c r="ESD40" s="1814"/>
      <c r="ESE40" s="1814"/>
      <c r="ESF40" s="1814"/>
      <c r="ESG40" s="1814"/>
      <c r="ESH40" s="1814"/>
      <c r="ESI40" s="1814"/>
      <c r="ESJ40" s="1814"/>
      <c r="ESK40" s="1814"/>
      <c r="ESL40" s="1814"/>
      <c r="ESM40" s="1814"/>
      <c r="ESN40" s="1814"/>
      <c r="ESO40" s="1814"/>
      <c r="ESP40" s="1814"/>
      <c r="ESQ40" s="1814"/>
      <c r="ESR40" s="1814"/>
      <c r="ESS40" s="1814"/>
      <c r="EST40" s="1814"/>
      <c r="ESU40" s="1814"/>
      <c r="ESV40" s="1814"/>
      <c r="ESW40" s="1814"/>
      <c r="ESX40" s="1814"/>
      <c r="ESY40" s="1814"/>
      <c r="ESZ40" s="1814"/>
      <c r="ETA40" s="1814"/>
      <c r="ETB40" s="1814"/>
      <c r="ETC40" s="1814"/>
      <c r="ETD40" s="1814"/>
      <c r="ETE40" s="1814"/>
      <c r="ETF40" s="1814"/>
      <c r="ETG40" s="1814"/>
      <c r="ETH40" s="1814"/>
      <c r="ETI40" s="1814"/>
      <c r="ETJ40" s="1814"/>
      <c r="ETK40" s="1814"/>
      <c r="ETL40" s="1814"/>
      <c r="ETM40" s="1814"/>
      <c r="ETN40" s="1814"/>
      <c r="ETO40" s="1814"/>
      <c r="ETP40" s="1814"/>
      <c r="ETQ40" s="1814"/>
      <c r="ETR40" s="1814"/>
      <c r="ETS40" s="1814"/>
      <c r="ETT40" s="1814"/>
      <c r="ETU40" s="1814"/>
      <c r="ETV40" s="1814"/>
      <c r="ETW40" s="1814"/>
      <c r="ETX40" s="1814"/>
      <c r="ETY40" s="1814"/>
      <c r="ETZ40" s="1814"/>
      <c r="EUA40" s="1814"/>
      <c r="EUB40" s="1814"/>
      <c r="EUC40" s="1814"/>
      <c r="EUD40" s="1814"/>
      <c r="EUE40" s="1814"/>
      <c r="EUF40" s="1814"/>
      <c r="EUG40" s="1814"/>
      <c r="EUH40" s="1814"/>
      <c r="EUI40" s="1814"/>
      <c r="EUJ40" s="1814"/>
      <c r="EUK40" s="1814"/>
      <c r="EUL40" s="1814"/>
      <c r="EUM40" s="1814"/>
      <c r="EUN40" s="1814"/>
      <c r="EUO40" s="1814"/>
      <c r="EUP40" s="1814"/>
      <c r="EUQ40" s="1814"/>
      <c r="EUR40" s="1814"/>
      <c r="EUS40" s="1814"/>
      <c r="EUT40" s="1814"/>
      <c r="EUU40" s="1814"/>
      <c r="EUV40" s="1814"/>
      <c r="EUW40" s="1814"/>
      <c r="EUX40" s="1814"/>
      <c r="EUY40" s="1814"/>
      <c r="EUZ40" s="1814"/>
      <c r="EVA40" s="1814"/>
      <c r="EVB40" s="1814"/>
      <c r="EVC40" s="1814"/>
      <c r="EVD40" s="1814"/>
      <c r="EVE40" s="1814"/>
      <c r="EVF40" s="1814"/>
      <c r="EVG40" s="1814"/>
      <c r="EVH40" s="1814"/>
      <c r="EVI40" s="1814"/>
      <c r="EVJ40" s="1814"/>
      <c r="EVK40" s="1814"/>
      <c r="EVL40" s="1814"/>
      <c r="EVM40" s="1814"/>
      <c r="EVN40" s="1814"/>
      <c r="EVO40" s="1814"/>
      <c r="EVP40" s="1814"/>
      <c r="EVQ40" s="1814"/>
      <c r="EVR40" s="1814"/>
      <c r="EVS40" s="1814"/>
      <c r="EVT40" s="1814"/>
      <c r="EVU40" s="1814"/>
      <c r="EVV40" s="1814"/>
      <c r="EVW40" s="1814"/>
      <c r="EVX40" s="1814"/>
      <c r="EVY40" s="1814"/>
      <c r="EVZ40" s="1814"/>
      <c r="EWA40" s="1814"/>
      <c r="EWB40" s="1814"/>
      <c r="EWC40" s="1814"/>
      <c r="EWD40" s="1814"/>
      <c r="EWE40" s="1814"/>
      <c r="EWF40" s="1814"/>
      <c r="EWG40" s="1814"/>
      <c r="EWH40" s="1814"/>
      <c r="EWI40" s="1814"/>
      <c r="EWJ40" s="1814"/>
      <c r="EWK40" s="1814"/>
      <c r="EWL40" s="1814"/>
      <c r="EWM40" s="1814"/>
      <c r="EWN40" s="1814"/>
      <c r="EWO40" s="1814"/>
      <c r="EWP40" s="1814"/>
      <c r="EWQ40" s="1814"/>
      <c r="EWR40" s="1814"/>
      <c r="EWS40" s="1814"/>
      <c r="EWT40" s="1814"/>
      <c r="EWU40" s="1814"/>
      <c r="EWV40" s="1814"/>
      <c r="EWW40" s="1814"/>
      <c r="EWX40" s="1814"/>
      <c r="EWY40" s="1814"/>
      <c r="EWZ40" s="1814"/>
      <c r="EXA40" s="1814"/>
      <c r="EXB40" s="1814"/>
      <c r="EXC40" s="1814"/>
      <c r="EXD40" s="1814"/>
      <c r="EXE40" s="1814"/>
      <c r="EXF40" s="1814"/>
      <c r="EXG40" s="1814"/>
      <c r="EXH40" s="1814"/>
      <c r="EXI40" s="1814"/>
      <c r="EXJ40" s="1814"/>
      <c r="EXK40" s="1814"/>
      <c r="EXL40" s="1814"/>
      <c r="EXM40" s="1814"/>
      <c r="EXN40" s="1814"/>
      <c r="EXO40" s="1814"/>
      <c r="EXP40" s="1814"/>
      <c r="EXQ40" s="1814"/>
      <c r="EXR40" s="1814"/>
      <c r="EXS40" s="1814"/>
      <c r="EXT40" s="1814"/>
      <c r="EXU40" s="1814"/>
      <c r="EXV40" s="1814"/>
      <c r="EXW40" s="1814"/>
      <c r="EXX40" s="1814"/>
      <c r="EXY40" s="1814"/>
      <c r="EXZ40" s="1814"/>
      <c r="EYA40" s="1814"/>
      <c r="EYB40" s="1814"/>
      <c r="EYC40" s="1814"/>
      <c r="EYD40" s="1814"/>
      <c r="EYE40" s="1814"/>
      <c r="EYF40" s="1814"/>
      <c r="EYG40" s="1814"/>
      <c r="EYH40" s="1814"/>
      <c r="EYI40" s="1814"/>
      <c r="EYJ40" s="1814"/>
      <c r="EYK40" s="1814"/>
      <c r="EYL40" s="1814"/>
      <c r="EYM40" s="1814"/>
      <c r="EYN40" s="1814"/>
      <c r="EYO40" s="1814"/>
      <c r="EYP40" s="1814"/>
      <c r="EYQ40" s="1814"/>
      <c r="EYR40" s="1814"/>
      <c r="EYS40" s="1814"/>
      <c r="EYT40" s="1814"/>
      <c r="EYU40" s="1814"/>
      <c r="EYV40" s="1814"/>
      <c r="EYW40" s="1814"/>
      <c r="EYX40" s="1814"/>
      <c r="EYY40" s="1814"/>
      <c r="EYZ40" s="1814"/>
      <c r="EZA40" s="1814"/>
      <c r="EZB40" s="1814"/>
      <c r="EZC40" s="1814"/>
      <c r="EZD40" s="1814"/>
      <c r="EZE40" s="1814"/>
      <c r="EZF40" s="1814"/>
      <c r="EZG40" s="1814"/>
      <c r="EZH40" s="1814"/>
      <c r="EZI40" s="1814"/>
      <c r="EZJ40" s="1814"/>
      <c r="EZK40" s="1814"/>
      <c r="EZL40" s="1814"/>
      <c r="EZM40" s="1814"/>
      <c r="EZN40" s="1814"/>
      <c r="EZO40" s="1814"/>
      <c r="EZP40" s="1814"/>
      <c r="EZQ40" s="1814"/>
      <c r="EZR40" s="1814"/>
      <c r="EZS40" s="1814"/>
      <c r="EZT40" s="1814"/>
      <c r="EZU40" s="1814"/>
      <c r="EZV40" s="1814"/>
      <c r="EZW40" s="1814"/>
      <c r="EZX40" s="1814"/>
      <c r="EZY40" s="1814"/>
      <c r="EZZ40" s="1814"/>
      <c r="FAA40" s="1814"/>
      <c r="FAB40" s="1814"/>
      <c r="FAC40" s="1814"/>
      <c r="FAD40" s="1814"/>
      <c r="FAE40" s="1814"/>
      <c r="FAF40" s="1814"/>
      <c r="FAG40" s="1814"/>
      <c r="FAH40" s="1814"/>
      <c r="FAI40" s="1814"/>
      <c r="FAJ40" s="1814"/>
      <c r="FAK40" s="1814"/>
      <c r="FAL40" s="1814"/>
      <c r="FAM40" s="1814"/>
      <c r="FAN40" s="1814"/>
      <c r="FAO40" s="1814"/>
      <c r="FAP40" s="1814"/>
      <c r="FAQ40" s="1814"/>
      <c r="FAR40" s="1814"/>
      <c r="FAS40" s="1814"/>
      <c r="FAT40" s="1814"/>
      <c r="FAU40" s="1814"/>
      <c r="FAV40" s="1814"/>
      <c r="FAW40" s="1814"/>
      <c r="FAX40" s="1814"/>
      <c r="FAY40" s="1814"/>
      <c r="FAZ40" s="1814"/>
      <c r="FBA40" s="1814"/>
      <c r="FBB40" s="1814"/>
      <c r="FBC40" s="1814"/>
      <c r="FBD40" s="1814"/>
      <c r="FBE40" s="1814"/>
      <c r="FBF40" s="1814"/>
      <c r="FBG40" s="1814"/>
      <c r="FBH40" s="1814"/>
      <c r="FBI40" s="1814"/>
      <c r="FBJ40" s="1814"/>
      <c r="FBK40" s="1814"/>
      <c r="FBL40" s="1814"/>
      <c r="FBM40" s="1814"/>
      <c r="FBN40" s="1814"/>
      <c r="FBO40" s="1814"/>
      <c r="FBP40" s="1814"/>
      <c r="FBQ40" s="1814"/>
      <c r="FBR40" s="1814"/>
      <c r="FBS40" s="1814"/>
      <c r="FBT40" s="1814"/>
      <c r="FBU40" s="1814"/>
      <c r="FBV40" s="1814"/>
      <c r="FBW40" s="1814"/>
      <c r="FBX40" s="1814"/>
      <c r="FBY40" s="1814"/>
      <c r="FBZ40" s="1814"/>
      <c r="FCA40" s="1814"/>
      <c r="FCB40" s="1814"/>
      <c r="FCC40" s="1814"/>
      <c r="FCD40" s="1814"/>
      <c r="FCE40" s="1814"/>
      <c r="FCF40" s="1814"/>
      <c r="FCG40" s="1814"/>
      <c r="FCH40" s="1814"/>
      <c r="FCI40" s="1814"/>
      <c r="FCJ40" s="1814"/>
      <c r="FCK40" s="1814"/>
      <c r="FCL40" s="1814"/>
      <c r="FCM40" s="1814"/>
      <c r="FCN40" s="1814"/>
      <c r="FCO40" s="1814"/>
      <c r="FCP40" s="1814"/>
      <c r="FCQ40" s="1814"/>
      <c r="FCR40" s="1814"/>
      <c r="FCS40" s="1814"/>
      <c r="FCT40" s="1814"/>
      <c r="FCU40" s="1814"/>
      <c r="FCV40" s="1814"/>
      <c r="FCW40" s="1814"/>
      <c r="FCX40" s="1814"/>
      <c r="FCY40" s="1814"/>
      <c r="FCZ40" s="1814"/>
      <c r="FDA40" s="1814"/>
      <c r="FDB40" s="1814"/>
      <c r="FDC40" s="1814"/>
      <c r="FDD40" s="1814"/>
      <c r="FDE40" s="1814"/>
      <c r="FDF40" s="1814"/>
      <c r="FDG40" s="1814"/>
      <c r="FDH40" s="1814"/>
      <c r="FDI40" s="1814"/>
      <c r="FDJ40" s="1814"/>
      <c r="FDK40" s="1814"/>
      <c r="FDL40" s="1814"/>
      <c r="FDM40" s="1814"/>
      <c r="FDN40" s="1814"/>
      <c r="FDO40" s="1814"/>
      <c r="FDP40" s="1814"/>
      <c r="FDQ40" s="1814"/>
      <c r="FDR40" s="1814"/>
      <c r="FDS40" s="1814"/>
      <c r="FDT40" s="1814"/>
      <c r="FDU40" s="1814"/>
      <c r="FDV40" s="1814"/>
      <c r="FDW40" s="1814"/>
      <c r="FDX40" s="1814"/>
      <c r="FDY40" s="1814"/>
      <c r="FDZ40" s="1814"/>
      <c r="FEA40" s="1814"/>
      <c r="FEB40" s="1814"/>
      <c r="FEC40" s="1814"/>
      <c r="FED40" s="1814"/>
      <c r="FEE40" s="1814"/>
      <c r="FEF40" s="1814"/>
      <c r="FEG40" s="1814"/>
      <c r="FEH40" s="1814"/>
      <c r="FEI40" s="1814"/>
      <c r="FEJ40" s="1814"/>
      <c r="FEK40" s="1814"/>
      <c r="FEL40" s="1814"/>
      <c r="FEM40" s="1814"/>
      <c r="FEN40" s="1814"/>
      <c r="FEO40" s="1814"/>
      <c r="FEP40" s="1814"/>
      <c r="FEQ40" s="1814"/>
      <c r="FER40" s="1814"/>
      <c r="FES40" s="1814"/>
      <c r="FET40" s="1814"/>
      <c r="FEU40" s="1814"/>
      <c r="FEV40" s="1814"/>
      <c r="FEW40" s="1814"/>
      <c r="FEX40" s="1814"/>
      <c r="FEY40" s="1814"/>
      <c r="FEZ40" s="1814"/>
      <c r="FFA40" s="1814"/>
      <c r="FFB40" s="1814"/>
      <c r="FFC40" s="1814"/>
      <c r="FFD40" s="1814"/>
      <c r="FFE40" s="1814"/>
      <c r="FFF40" s="1814"/>
      <c r="FFG40" s="1814"/>
      <c r="FFH40" s="1814"/>
      <c r="FFI40" s="1814"/>
      <c r="FFJ40" s="1814"/>
      <c r="FFK40" s="1814"/>
      <c r="FFL40" s="1814"/>
      <c r="FFM40" s="1814"/>
      <c r="FFN40" s="1814"/>
      <c r="FFO40" s="1814"/>
      <c r="FFP40" s="1814"/>
      <c r="FFQ40" s="1814"/>
      <c r="FFR40" s="1814"/>
      <c r="FFS40" s="1814"/>
      <c r="FFT40" s="1814"/>
      <c r="FFU40" s="1814"/>
      <c r="FFV40" s="1814"/>
      <c r="FFW40" s="1814"/>
      <c r="FFX40" s="1814"/>
      <c r="FFY40" s="1814"/>
      <c r="FFZ40" s="1814"/>
      <c r="FGA40" s="1814"/>
      <c r="FGB40" s="1814"/>
      <c r="FGC40" s="1814"/>
      <c r="FGD40" s="1814"/>
      <c r="FGE40" s="1814"/>
      <c r="FGF40" s="1814"/>
      <c r="FGG40" s="1814"/>
      <c r="FGH40" s="1814"/>
      <c r="FGI40" s="1814"/>
      <c r="FGJ40" s="1814"/>
      <c r="FGK40" s="1814"/>
      <c r="FGL40" s="1814"/>
      <c r="FGM40" s="1814"/>
      <c r="FGN40" s="1814"/>
      <c r="FGO40" s="1814"/>
      <c r="FGP40" s="1814"/>
      <c r="FGQ40" s="1814"/>
      <c r="FGR40" s="1814"/>
      <c r="FGS40" s="1814"/>
      <c r="FGT40" s="1814"/>
      <c r="FGU40" s="1814"/>
      <c r="FGV40" s="1814"/>
      <c r="FGW40" s="1814"/>
      <c r="FGX40" s="1814"/>
      <c r="FGY40" s="1814"/>
      <c r="FGZ40" s="1814"/>
      <c r="FHA40" s="1814"/>
      <c r="FHB40" s="1814"/>
      <c r="FHC40" s="1814"/>
      <c r="FHD40" s="1814"/>
      <c r="FHE40" s="1814"/>
      <c r="FHF40" s="1814"/>
      <c r="FHG40" s="1814"/>
      <c r="FHH40" s="1814"/>
      <c r="FHI40" s="1814"/>
      <c r="FHJ40" s="1814"/>
      <c r="FHK40" s="1814"/>
      <c r="FHL40" s="1814"/>
      <c r="FHM40" s="1814"/>
      <c r="FHN40" s="1814"/>
      <c r="FHO40" s="1814"/>
      <c r="FHP40" s="1814"/>
      <c r="FHQ40" s="1814"/>
      <c r="FHR40" s="1814"/>
      <c r="FHS40" s="1814"/>
      <c r="FHT40" s="1814"/>
      <c r="FHU40" s="1814"/>
      <c r="FHV40" s="1814"/>
      <c r="FHW40" s="1814"/>
      <c r="FHX40" s="1814"/>
      <c r="FHY40" s="1814"/>
      <c r="FHZ40" s="1814"/>
      <c r="FIA40" s="1814"/>
      <c r="FIB40" s="1814"/>
      <c r="FIC40" s="1814"/>
      <c r="FID40" s="1814"/>
      <c r="FIE40" s="1814"/>
      <c r="FIF40" s="1814"/>
      <c r="FIG40" s="1814"/>
      <c r="FIH40" s="1814"/>
      <c r="FII40" s="1814"/>
      <c r="FIJ40" s="1814"/>
      <c r="FIK40" s="1814"/>
      <c r="FIL40" s="1814"/>
      <c r="FIM40" s="1814"/>
      <c r="FIN40" s="1814"/>
      <c r="FIO40" s="1814"/>
      <c r="FIP40" s="1814"/>
      <c r="FIQ40" s="1814"/>
      <c r="FIR40" s="1814"/>
      <c r="FIS40" s="1814"/>
      <c r="FIT40" s="1814"/>
      <c r="FIU40" s="1814"/>
      <c r="FIV40" s="1814"/>
      <c r="FIW40" s="1814"/>
      <c r="FIX40" s="1814"/>
      <c r="FIY40" s="1814"/>
      <c r="FIZ40" s="1814"/>
      <c r="FJA40" s="1814"/>
      <c r="FJB40" s="1814"/>
      <c r="FJC40" s="1814"/>
      <c r="FJD40" s="1814"/>
      <c r="FJE40" s="1814"/>
      <c r="FJF40" s="1814"/>
      <c r="FJG40" s="1814"/>
      <c r="FJH40" s="1814"/>
      <c r="FJI40" s="1814"/>
      <c r="FJJ40" s="1814"/>
      <c r="FJK40" s="1814"/>
      <c r="FJL40" s="1814"/>
      <c r="FJM40" s="1814"/>
      <c r="FJN40" s="1814"/>
      <c r="FJO40" s="1814"/>
      <c r="FJP40" s="1814"/>
      <c r="FJQ40" s="1814"/>
      <c r="FJR40" s="1814"/>
      <c r="FJS40" s="1814"/>
      <c r="FJT40" s="1814"/>
      <c r="FJU40" s="1814"/>
      <c r="FJV40" s="1814"/>
      <c r="FJW40" s="1814"/>
      <c r="FJX40" s="1814"/>
      <c r="FJY40" s="1814"/>
      <c r="FJZ40" s="1814"/>
      <c r="FKA40" s="1814"/>
      <c r="FKB40" s="1814"/>
      <c r="FKC40" s="1814"/>
      <c r="FKD40" s="1814"/>
      <c r="FKE40" s="1814"/>
      <c r="FKF40" s="1814"/>
      <c r="FKG40" s="1814"/>
      <c r="FKH40" s="1814"/>
      <c r="FKI40" s="1814"/>
      <c r="FKJ40" s="1814"/>
      <c r="FKK40" s="1814"/>
      <c r="FKL40" s="1814"/>
      <c r="FKM40" s="1814"/>
      <c r="FKN40" s="1814"/>
      <c r="FKO40" s="1814"/>
      <c r="FKP40" s="1814"/>
      <c r="FKQ40" s="1814"/>
      <c r="FKR40" s="1814"/>
      <c r="FKS40" s="1814"/>
      <c r="FKT40" s="1814"/>
      <c r="FKU40" s="1814"/>
      <c r="FKV40" s="1814"/>
      <c r="FKW40" s="1814"/>
      <c r="FKX40" s="1814"/>
      <c r="FKY40" s="1814"/>
      <c r="FKZ40" s="1814"/>
      <c r="FLA40" s="1814"/>
      <c r="FLB40" s="1814"/>
      <c r="FLC40" s="1814"/>
      <c r="FLD40" s="1814"/>
      <c r="FLE40" s="1814"/>
      <c r="FLF40" s="1814"/>
      <c r="FLG40" s="1814"/>
      <c r="FLH40" s="1814"/>
      <c r="FLI40" s="1814"/>
      <c r="FLJ40" s="1814"/>
      <c r="FLK40" s="1814"/>
      <c r="FLL40" s="1814"/>
      <c r="FLM40" s="1814"/>
      <c r="FLN40" s="1814"/>
      <c r="FLO40" s="1814"/>
      <c r="FLP40" s="1814"/>
      <c r="FLQ40" s="1814"/>
      <c r="FLR40" s="1814"/>
      <c r="FLS40" s="1814"/>
      <c r="FLT40" s="1814"/>
      <c r="FLU40" s="1814"/>
      <c r="FLV40" s="1814"/>
      <c r="FLW40" s="1814"/>
      <c r="FLX40" s="1814"/>
      <c r="FLY40" s="1814"/>
      <c r="FLZ40" s="1814"/>
      <c r="FMA40" s="1814"/>
      <c r="FMB40" s="1814"/>
      <c r="FMC40" s="1814"/>
      <c r="FMD40" s="1814"/>
      <c r="FME40" s="1814"/>
      <c r="FMF40" s="1814"/>
      <c r="FMG40" s="1814"/>
      <c r="FMH40" s="1814"/>
      <c r="FMI40" s="1814"/>
      <c r="FMJ40" s="1814"/>
      <c r="FMK40" s="1814"/>
      <c r="FML40" s="1814"/>
      <c r="FMM40" s="1814"/>
      <c r="FMN40" s="1814"/>
      <c r="FMO40" s="1814"/>
      <c r="FMP40" s="1814"/>
      <c r="FMQ40" s="1814"/>
      <c r="FMR40" s="1814"/>
      <c r="FMS40" s="1814"/>
      <c r="FMT40" s="1814"/>
      <c r="FMU40" s="1814"/>
      <c r="FMV40" s="1814"/>
      <c r="FMW40" s="1814"/>
      <c r="FMX40" s="1814"/>
      <c r="FMY40" s="1814"/>
      <c r="FMZ40" s="1814"/>
      <c r="FNA40" s="1814"/>
      <c r="FNB40" s="1814"/>
      <c r="FNC40" s="1814"/>
      <c r="FND40" s="1814"/>
      <c r="FNE40" s="1814"/>
      <c r="FNF40" s="1814"/>
      <c r="FNG40" s="1814"/>
      <c r="FNH40" s="1814"/>
      <c r="FNI40" s="1814"/>
      <c r="FNJ40" s="1814"/>
      <c r="FNK40" s="1814"/>
      <c r="FNL40" s="1814"/>
      <c r="FNM40" s="1814"/>
      <c r="FNN40" s="1814"/>
      <c r="FNO40" s="1814"/>
      <c r="FNP40" s="1814"/>
      <c r="FNQ40" s="1814"/>
      <c r="FNR40" s="1814"/>
      <c r="FNS40" s="1814"/>
      <c r="FNT40" s="1814"/>
      <c r="FNU40" s="1814"/>
      <c r="FNV40" s="1814"/>
      <c r="FNW40" s="1814"/>
      <c r="FNX40" s="1814"/>
      <c r="FNY40" s="1814"/>
      <c r="FNZ40" s="1814"/>
      <c r="FOA40" s="1814"/>
      <c r="FOB40" s="1814"/>
      <c r="FOC40" s="1814"/>
      <c r="FOD40" s="1814"/>
      <c r="FOE40" s="1814"/>
      <c r="FOF40" s="1814"/>
      <c r="FOG40" s="1814"/>
      <c r="FOH40" s="1814"/>
      <c r="FOI40" s="1814"/>
      <c r="FOJ40" s="1814"/>
      <c r="FOK40" s="1814"/>
      <c r="FOL40" s="1814"/>
      <c r="FOM40" s="1814"/>
      <c r="FON40" s="1814"/>
      <c r="FOO40" s="1814"/>
      <c r="FOP40" s="1814"/>
      <c r="FOQ40" s="1814"/>
      <c r="FOR40" s="1814"/>
      <c r="FOS40" s="1814"/>
      <c r="FOT40" s="1814"/>
      <c r="FOU40" s="1814"/>
      <c r="FOV40" s="1814"/>
      <c r="FOW40" s="1814"/>
      <c r="FOX40" s="1814"/>
      <c r="FOY40" s="1814"/>
      <c r="FOZ40" s="1814"/>
      <c r="FPA40" s="1814"/>
      <c r="FPB40" s="1814"/>
      <c r="FPC40" s="1814"/>
      <c r="FPD40" s="1814"/>
      <c r="FPE40" s="1814"/>
      <c r="FPF40" s="1814"/>
      <c r="FPG40" s="1814"/>
      <c r="FPH40" s="1814"/>
      <c r="FPI40" s="1814"/>
      <c r="FPJ40" s="1814"/>
      <c r="FPK40" s="1814"/>
      <c r="FPL40" s="1814"/>
      <c r="FPM40" s="1814"/>
      <c r="FPN40" s="1814"/>
      <c r="FPO40" s="1814"/>
      <c r="FPP40" s="1814"/>
      <c r="FPQ40" s="1814"/>
      <c r="FPR40" s="1814"/>
      <c r="FPS40" s="1814"/>
      <c r="FPT40" s="1814"/>
      <c r="FPU40" s="1814"/>
      <c r="FPV40" s="1814"/>
      <c r="FPW40" s="1814"/>
      <c r="FPX40" s="1814"/>
      <c r="FPY40" s="1814"/>
      <c r="FPZ40" s="1814"/>
      <c r="FQA40" s="1814"/>
      <c r="FQB40" s="1814"/>
      <c r="FQC40" s="1814"/>
      <c r="FQD40" s="1814"/>
      <c r="FQE40" s="1814"/>
      <c r="FQF40" s="1814"/>
      <c r="FQG40" s="1814"/>
      <c r="FQH40" s="1814"/>
      <c r="FQI40" s="1814"/>
      <c r="FQJ40" s="1814"/>
      <c r="FQK40" s="1814"/>
      <c r="FQL40" s="1814"/>
      <c r="FQM40" s="1814"/>
      <c r="FQN40" s="1814"/>
      <c r="FQO40" s="1814"/>
      <c r="FQP40" s="1814"/>
      <c r="FQQ40" s="1814"/>
      <c r="FQR40" s="1814"/>
      <c r="FQS40" s="1814"/>
      <c r="FQT40" s="1814"/>
      <c r="FQU40" s="1814"/>
      <c r="FQV40" s="1814"/>
      <c r="FQW40" s="1814"/>
      <c r="FQX40" s="1814"/>
      <c r="FQY40" s="1814"/>
      <c r="FQZ40" s="1814"/>
      <c r="FRA40" s="1814"/>
      <c r="FRB40" s="1814"/>
      <c r="FRC40" s="1814"/>
      <c r="FRD40" s="1814"/>
      <c r="FRE40" s="1814"/>
      <c r="FRF40" s="1814"/>
      <c r="FRG40" s="1814"/>
      <c r="FRH40" s="1814"/>
      <c r="FRI40" s="1814"/>
      <c r="FRJ40" s="1814"/>
      <c r="FRK40" s="1814"/>
      <c r="FRL40" s="1814"/>
      <c r="FRM40" s="1814"/>
      <c r="FRN40" s="1814"/>
      <c r="FRO40" s="1814"/>
      <c r="FRP40" s="1814"/>
      <c r="FRQ40" s="1814"/>
      <c r="FRR40" s="1814"/>
      <c r="FRS40" s="1814"/>
      <c r="FRT40" s="1814"/>
      <c r="FRU40" s="1814"/>
      <c r="FRV40" s="1814"/>
      <c r="FRW40" s="1814"/>
      <c r="FRX40" s="1814"/>
      <c r="FRY40" s="1814"/>
      <c r="FRZ40" s="1814"/>
      <c r="FSA40" s="1814"/>
      <c r="FSB40" s="1814"/>
      <c r="FSC40" s="1814"/>
      <c r="FSD40" s="1814"/>
      <c r="FSE40" s="1814"/>
      <c r="FSF40" s="1814"/>
      <c r="FSG40" s="1814"/>
      <c r="FSH40" s="1814"/>
      <c r="FSI40" s="1814"/>
      <c r="FSJ40" s="1814"/>
      <c r="FSK40" s="1814"/>
      <c r="FSL40" s="1814"/>
      <c r="FSM40" s="1814"/>
      <c r="FSN40" s="1814"/>
      <c r="FSO40" s="1814"/>
      <c r="FSP40" s="1814"/>
      <c r="FSQ40" s="1814"/>
      <c r="FSR40" s="1814"/>
      <c r="FSS40" s="1814"/>
      <c r="FST40" s="1814"/>
      <c r="FSU40" s="1814"/>
      <c r="FSV40" s="1814"/>
      <c r="FSW40" s="1814"/>
      <c r="FSX40" s="1814"/>
      <c r="FSY40" s="1814"/>
      <c r="FSZ40" s="1814"/>
      <c r="FTA40" s="1814"/>
      <c r="FTB40" s="1814"/>
      <c r="FTC40" s="1814"/>
      <c r="FTD40" s="1814"/>
      <c r="FTE40" s="1814"/>
      <c r="FTF40" s="1814"/>
      <c r="FTG40" s="1814"/>
      <c r="FTH40" s="1814"/>
      <c r="FTI40" s="1814"/>
      <c r="FTJ40" s="1814"/>
      <c r="FTK40" s="1814"/>
      <c r="FTL40" s="1814"/>
      <c r="FTM40" s="1814"/>
      <c r="FTN40" s="1814"/>
      <c r="FTO40" s="1814"/>
      <c r="FTP40" s="1814"/>
      <c r="FTQ40" s="1814"/>
      <c r="FTR40" s="1814"/>
      <c r="FTS40" s="1814"/>
      <c r="FTT40" s="1814"/>
      <c r="FTU40" s="1814"/>
      <c r="FTV40" s="1814"/>
      <c r="FTW40" s="1814"/>
      <c r="FTX40" s="1814"/>
      <c r="FTY40" s="1814"/>
      <c r="FTZ40" s="1814"/>
      <c r="FUA40" s="1814"/>
      <c r="FUB40" s="1814"/>
      <c r="FUC40" s="1814"/>
      <c r="FUD40" s="1814"/>
      <c r="FUE40" s="1814"/>
      <c r="FUF40" s="1814"/>
      <c r="FUG40" s="1814"/>
      <c r="FUH40" s="1814"/>
      <c r="FUI40" s="1814"/>
      <c r="FUJ40" s="1814"/>
      <c r="FUK40" s="1814"/>
      <c r="FUL40" s="1814"/>
      <c r="FUM40" s="1814"/>
      <c r="FUN40" s="1814"/>
      <c r="FUO40" s="1814"/>
      <c r="FUP40" s="1814"/>
      <c r="FUQ40" s="1814"/>
      <c r="FUR40" s="1814"/>
      <c r="FUS40" s="1814"/>
      <c r="FUT40" s="1814"/>
      <c r="FUU40" s="1814"/>
      <c r="FUV40" s="1814"/>
      <c r="FUW40" s="1814"/>
      <c r="FUX40" s="1814"/>
      <c r="FUY40" s="1814"/>
      <c r="FUZ40" s="1814"/>
      <c r="FVA40" s="1814"/>
      <c r="FVB40" s="1814"/>
      <c r="FVC40" s="1814"/>
      <c r="FVD40" s="1814"/>
      <c r="FVE40" s="1814"/>
      <c r="FVF40" s="1814"/>
      <c r="FVG40" s="1814"/>
      <c r="FVH40" s="1814"/>
      <c r="FVI40" s="1814"/>
      <c r="FVJ40" s="1814"/>
      <c r="FVK40" s="1814"/>
      <c r="FVL40" s="1814"/>
      <c r="FVM40" s="1814"/>
      <c r="FVN40" s="1814"/>
      <c r="FVO40" s="1814"/>
      <c r="FVP40" s="1814"/>
      <c r="FVQ40" s="1814"/>
      <c r="FVR40" s="1814"/>
      <c r="FVS40" s="1814"/>
      <c r="FVT40" s="1814"/>
      <c r="FVU40" s="1814"/>
      <c r="FVV40" s="1814"/>
      <c r="FVW40" s="1814"/>
      <c r="FVX40" s="1814"/>
      <c r="FVY40" s="1814"/>
      <c r="FVZ40" s="1814"/>
      <c r="FWA40" s="1814"/>
      <c r="FWB40" s="1814"/>
      <c r="FWC40" s="1814"/>
      <c r="FWD40" s="1814"/>
      <c r="FWE40" s="1814"/>
      <c r="FWF40" s="1814"/>
      <c r="FWG40" s="1814"/>
      <c r="FWH40" s="1814"/>
      <c r="FWI40" s="1814"/>
      <c r="FWJ40" s="1814"/>
      <c r="FWK40" s="1814"/>
      <c r="FWL40" s="1814"/>
      <c r="FWM40" s="1814"/>
      <c r="FWN40" s="1814"/>
      <c r="FWO40" s="1814"/>
      <c r="FWP40" s="1814"/>
      <c r="FWQ40" s="1814"/>
      <c r="FWR40" s="1814"/>
      <c r="FWS40" s="1814"/>
      <c r="FWT40" s="1814"/>
      <c r="FWU40" s="1814"/>
      <c r="FWV40" s="1814"/>
      <c r="FWW40" s="1814"/>
      <c r="FWX40" s="1814"/>
      <c r="FWY40" s="1814"/>
      <c r="FWZ40" s="1814"/>
      <c r="FXA40" s="1814"/>
      <c r="FXB40" s="1814"/>
      <c r="FXC40" s="1814"/>
      <c r="FXD40" s="1814"/>
      <c r="FXE40" s="1814"/>
      <c r="FXF40" s="1814"/>
      <c r="FXG40" s="1814"/>
      <c r="FXH40" s="1814"/>
      <c r="FXI40" s="1814"/>
      <c r="FXJ40" s="1814"/>
      <c r="FXK40" s="1814"/>
      <c r="FXL40" s="1814"/>
      <c r="FXM40" s="1814"/>
      <c r="FXN40" s="1814"/>
      <c r="FXO40" s="1814"/>
      <c r="FXP40" s="1814"/>
      <c r="FXQ40" s="1814"/>
      <c r="FXR40" s="1814"/>
      <c r="FXS40" s="1814"/>
      <c r="FXT40" s="1814"/>
      <c r="FXU40" s="1814"/>
      <c r="FXV40" s="1814"/>
      <c r="FXW40" s="1814"/>
      <c r="FXX40" s="1814"/>
      <c r="FXY40" s="1814"/>
      <c r="FXZ40" s="1814"/>
      <c r="FYA40" s="1814"/>
      <c r="FYB40" s="1814"/>
      <c r="FYC40" s="1814"/>
      <c r="FYD40" s="1814"/>
      <c r="FYE40" s="1814"/>
      <c r="FYF40" s="1814"/>
      <c r="FYG40" s="1814"/>
      <c r="FYH40" s="1814"/>
      <c r="FYI40" s="1814"/>
      <c r="FYJ40" s="1814"/>
      <c r="FYK40" s="1814"/>
      <c r="FYL40" s="1814"/>
      <c r="FYM40" s="1814"/>
      <c r="FYN40" s="1814"/>
      <c r="FYO40" s="1814"/>
      <c r="FYP40" s="1814"/>
      <c r="FYQ40" s="1814"/>
      <c r="FYR40" s="1814"/>
      <c r="FYS40" s="1814"/>
      <c r="FYT40" s="1814"/>
      <c r="FYU40" s="1814"/>
      <c r="FYV40" s="1814"/>
      <c r="FYW40" s="1814"/>
      <c r="FYX40" s="1814"/>
      <c r="FYY40" s="1814"/>
      <c r="FYZ40" s="1814"/>
      <c r="FZA40" s="1814"/>
      <c r="FZB40" s="1814"/>
      <c r="FZC40" s="1814"/>
      <c r="FZD40" s="1814"/>
      <c r="FZE40" s="1814"/>
      <c r="FZF40" s="1814"/>
      <c r="FZG40" s="1814"/>
      <c r="FZH40" s="1814"/>
      <c r="FZI40" s="1814"/>
      <c r="FZJ40" s="1814"/>
      <c r="FZK40" s="1814"/>
      <c r="FZL40" s="1814"/>
      <c r="FZM40" s="1814"/>
      <c r="FZN40" s="1814"/>
      <c r="FZO40" s="1814"/>
      <c r="FZP40" s="1814"/>
      <c r="FZQ40" s="1814"/>
      <c r="FZR40" s="1814"/>
      <c r="FZS40" s="1814"/>
      <c r="FZT40" s="1814"/>
      <c r="FZU40" s="1814"/>
      <c r="FZV40" s="1814"/>
      <c r="FZW40" s="1814"/>
      <c r="FZX40" s="1814"/>
      <c r="FZY40" s="1814"/>
      <c r="FZZ40" s="1814"/>
      <c r="GAA40" s="1814"/>
      <c r="GAB40" s="1814"/>
      <c r="GAC40" s="1814"/>
      <c r="GAD40" s="1814"/>
      <c r="GAE40" s="1814"/>
      <c r="GAF40" s="1814"/>
      <c r="GAG40" s="1814"/>
      <c r="GAH40" s="1814"/>
      <c r="GAI40" s="1814"/>
      <c r="GAJ40" s="1814"/>
      <c r="GAK40" s="1814"/>
      <c r="GAL40" s="1814"/>
      <c r="GAM40" s="1814"/>
      <c r="GAN40" s="1814"/>
      <c r="GAO40" s="1814"/>
      <c r="GAP40" s="1814"/>
      <c r="GAQ40" s="1814"/>
      <c r="GAR40" s="1814"/>
      <c r="GAS40" s="1814"/>
      <c r="GAT40" s="1814"/>
      <c r="GAU40" s="1814"/>
      <c r="GAV40" s="1814"/>
      <c r="GAW40" s="1814"/>
      <c r="GAX40" s="1814"/>
      <c r="GAY40" s="1814"/>
      <c r="GAZ40" s="1814"/>
      <c r="GBA40" s="1814"/>
      <c r="GBB40" s="1814"/>
      <c r="GBC40" s="1814"/>
      <c r="GBD40" s="1814"/>
      <c r="GBE40" s="1814"/>
      <c r="GBF40" s="1814"/>
      <c r="GBG40" s="1814"/>
      <c r="GBH40" s="1814"/>
      <c r="GBI40" s="1814"/>
      <c r="GBJ40" s="1814"/>
      <c r="GBK40" s="1814"/>
      <c r="GBL40" s="1814"/>
      <c r="GBM40" s="1814"/>
      <c r="GBN40" s="1814"/>
      <c r="GBO40" s="1814"/>
      <c r="GBP40" s="1814"/>
      <c r="GBQ40" s="1814"/>
      <c r="GBR40" s="1814"/>
      <c r="GBS40" s="1814"/>
      <c r="GBT40" s="1814"/>
      <c r="GBU40" s="1814"/>
      <c r="GBV40" s="1814"/>
      <c r="GBW40" s="1814"/>
      <c r="GBX40" s="1814"/>
      <c r="GBY40" s="1814"/>
      <c r="GBZ40" s="1814"/>
      <c r="GCA40" s="1814"/>
      <c r="GCB40" s="1814"/>
      <c r="GCC40" s="1814"/>
      <c r="GCD40" s="1814"/>
      <c r="GCE40" s="1814"/>
      <c r="GCF40" s="1814"/>
      <c r="GCG40" s="1814"/>
      <c r="GCH40" s="1814"/>
      <c r="GCI40" s="1814"/>
      <c r="GCJ40" s="1814"/>
      <c r="GCK40" s="1814"/>
      <c r="GCL40" s="1814"/>
      <c r="GCM40" s="1814"/>
      <c r="GCN40" s="1814"/>
      <c r="GCO40" s="1814"/>
      <c r="GCP40" s="1814"/>
      <c r="GCQ40" s="1814"/>
      <c r="GCR40" s="1814"/>
      <c r="GCS40" s="1814"/>
      <c r="GCT40" s="1814"/>
      <c r="GCU40" s="1814"/>
      <c r="GCV40" s="1814"/>
      <c r="GCW40" s="1814"/>
      <c r="GCX40" s="1814"/>
      <c r="GCY40" s="1814"/>
      <c r="GCZ40" s="1814"/>
      <c r="GDA40" s="1814"/>
      <c r="GDB40" s="1814"/>
      <c r="GDC40" s="1814"/>
      <c r="GDD40" s="1814"/>
      <c r="GDE40" s="1814"/>
      <c r="GDF40" s="1814"/>
      <c r="GDG40" s="1814"/>
      <c r="GDH40" s="1814"/>
      <c r="GDI40" s="1814"/>
      <c r="GDJ40" s="1814"/>
      <c r="GDK40" s="1814"/>
      <c r="GDL40" s="1814"/>
      <c r="GDM40" s="1814"/>
      <c r="GDN40" s="1814"/>
      <c r="GDO40" s="1814"/>
      <c r="GDP40" s="1814"/>
      <c r="GDQ40" s="1814"/>
      <c r="GDR40" s="1814"/>
      <c r="GDS40" s="1814"/>
      <c r="GDT40" s="1814"/>
      <c r="GDU40" s="1814"/>
      <c r="GDV40" s="1814"/>
      <c r="GDW40" s="1814"/>
      <c r="GDX40" s="1814"/>
      <c r="GDY40" s="1814"/>
      <c r="GDZ40" s="1814"/>
      <c r="GEA40" s="1814"/>
      <c r="GEB40" s="1814"/>
      <c r="GEC40" s="1814"/>
      <c r="GED40" s="1814"/>
      <c r="GEE40" s="1814"/>
      <c r="GEF40" s="1814"/>
      <c r="GEG40" s="1814"/>
      <c r="GEH40" s="1814"/>
      <c r="GEI40" s="1814"/>
      <c r="GEJ40" s="1814"/>
      <c r="GEK40" s="1814"/>
      <c r="GEL40" s="1814"/>
      <c r="GEM40" s="1814"/>
      <c r="GEN40" s="1814"/>
      <c r="GEO40" s="1814"/>
      <c r="GEP40" s="1814"/>
      <c r="GEQ40" s="1814"/>
      <c r="GER40" s="1814"/>
      <c r="GES40" s="1814"/>
      <c r="GET40" s="1814"/>
      <c r="GEU40" s="1814"/>
      <c r="GEV40" s="1814"/>
      <c r="GEW40" s="1814"/>
      <c r="GEX40" s="1814"/>
      <c r="GEY40" s="1814"/>
      <c r="GEZ40" s="1814"/>
      <c r="GFA40" s="1814"/>
      <c r="GFB40" s="1814"/>
      <c r="GFC40" s="1814"/>
      <c r="GFD40" s="1814"/>
      <c r="GFE40" s="1814"/>
      <c r="GFF40" s="1814"/>
      <c r="GFG40" s="1814"/>
      <c r="GFH40" s="1814"/>
      <c r="GFI40" s="1814"/>
      <c r="GFJ40" s="1814"/>
      <c r="GFK40" s="1814"/>
      <c r="GFL40" s="1814"/>
      <c r="GFM40" s="1814"/>
      <c r="GFN40" s="1814"/>
      <c r="GFO40" s="1814"/>
      <c r="GFP40" s="1814"/>
      <c r="GFQ40" s="1814"/>
      <c r="GFR40" s="1814"/>
      <c r="GFS40" s="1814"/>
      <c r="GFT40" s="1814"/>
      <c r="GFU40" s="1814"/>
      <c r="GFV40" s="1814"/>
      <c r="GFW40" s="1814"/>
      <c r="GFX40" s="1814"/>
      <c r="GFY40" s="1814"/>
      <c r="GFZ40" s="1814"/>
      <c r="GGA40" s="1814"/>
      <c r="GGB40" s="1814"/>
      <c r="GGC40" s="1814"/>
      <c r="GGD40" s="1814"/>
      <c r="GGE40" s="1814"/>
      <c r="GGF40" s="1814"/>
      <c r="GGG40" s="1814"/>
      <c r="GGH40" s="1814"/>
      <c r="GGI40" s="1814"/>
      <c r="GGJ40" s="1814"/>
      <c r="GGK40" s="1814"/>
      <c r="GGL40" s="1814"/>
      <c r="GGM40" s="1814"/>
      <c r="GGN40" s="1814"/>
      <c r="GGO40" s="1814"/>
      <c r="GGP40" s="1814"/>
      <c r="GGQ40" s="1814"/>
      <c r="GGR40" s="1814"/>
      <c r="GGS40" s="1814"/>
      <c r="GGT40" s="1814"/>
      <c r="GGU40" s="1814"/>
      <c r="GGV40" s="1814"/>
      <c r="GGW40" s="1814"/>
      <c r="GGX40" s="1814"/>
      <c r="GGY40" s="1814"/>
      <c r="GGZ40" s="1814"/>
      <c r="GHA40" s="1814"/>
      <c r="GHB40" s="1814"/>
      <c r="GHC40" s="1814"/>
      <c r="GHD40" s="1814"/>
      <c r="GHE40" s="1814"/>
      <c r="GHF40" s="1814"/>
      <c r="GHG40" s="1814"/>
      <c r="GHH40" s="1814"/>
      <c r="GHI40" s="1814"/>
      <c r="GHJ40" s="1814"/>
      <c r="GHK40" s="1814"/>
      <c r="GHL40" s="1814"/>
      <c r="GHM40" s="1814"/>
      <c r="GHN40" s="1814"/>
      <c r="GHO40" s="1814"/>
      <c r="GHP40" s="1814"/>
      <c r="GHQ40" s="1814"/>
      <c r="GHR40" s="1814"/>
      <c r="GHS40" s="1814"/>
      <c r="GHT40" s="1814"/>
      <c r="GHU40" s="1814"/>
      <c r="GHV40" s="1814"/>
      <c r="GHW40" s="1814"/>
      <c r="GHX40" s="1814"/>
      <c r="GHY40" s="1814"/>
      <c r="GHZ40" s="1814"/>
      <c r="GIA40" s="1814"/>
      <c r="GIB40" s="1814"/>
      <c r="GIC40" s="1814"/>
      <c r="GID40" s="1814"/>
      <c r="GIE40" s="1814"/>
      <c r="GIF40" s="1814"/>
      <c r="GIG40" s="1814"/>
      <c r="GIH40" s="1814"/>
      <c r="GII40" s="1814"/>
      <c r="GIJ40" s="1814"/>
      <c r="GIK40" s="1814"/>
      <c r="GIL40" s="1814"/>
      <c r="GIM40" s="1814"/>
      <c r="GIN40" s="1814"/>
      <c r="GIO40" s="1814"/>
      <c r="GIP40" s="1814"/>
      <c r="GIQ40" s="1814"/>
      <c r="GIR40" s="1814"/>
      <c r="GIS40" s="1814"/>
      <c r="GIT40" s="1814"/>
      <c r="GIU40" s="1814"/>
      <c r="GIV40" s="1814"/>
      <c r="GIW40" s="1814"/>
      <c r="GIX40" s="1814"/>
      <c r="GIY40" s="1814"/>
      <c r="GIZ40" s="1814"/>
      <c r="GJA40" s="1814"/>
      <c r="GJB40" s="1814"/>
      <c r="GJC40" s="1814"/>
      <c r="GJD40" s="1814"/>
      <c r="GJE40" s="1814"/>
      <c r="GJF40" s="1814"/>
      <c r="GJG40" s="1814"/>
      <c r="GJH40" s="1814"/>
      <c r="GJI40" s="1814"/>
      <c r="GJJ40" s="1814"/>
      <c r="GJK40" s="1814"/>
      <c r="GJL40" s="1814"/>
      <c r="GJM40" s="1814"/>
      <c r="GJN40" s="1814"/>
      <c r="GJO40" s="1814"/>
      <c r="GJP40" s="1814"/>
      <c r="GJQ40" s="1814"/>
      <c r="GJR40" s="1814"/>
      <c r="GJS40" s="1814"/>
      <c r="GJT40" s="1814"/>
      <c r="GJU40" s="1814"/>
      <c r="GJV40" s="1814"/>
      <c r="GJW40" s="1814"/>
      <c r="GJX40" s="1814"/>
      <c r="GJY40" s="1814"/>
      <c r="GJZ40" s="1814"/>
      <c r="GKA40" s="1814"/>
      <c r="GKB40" s="1814"/>
      <c r="GKC40" s="1814"/>
      <c r="GKD40" s="1814"/>
      <c r="GKE40" s="1814"/>
      <c r="GKF40" s="1814"/>
      <c r="GKG40" s="1814"/>
      <c r="GKH40" s="1814"/>
      <c r="GKI40" s="1814"/>
      <c r="GKJ40" s="1814"/>
      <c r="GKK40" s="1814"/>
      <c r="GKL40" s="1814"/>
      <c r="GKM40" s="1814"/>
      <c r="GKN40" s="1814"/>
      <c r="GKO40" s="1814"/>
      <c r="GKP40" s="1814"/>
      <c r="GKQ40" s="1814"/>
      <c r="GKR40" s="1814"/>
      <c r="GKS40" s="1814"/>
      <c r="GKT40" s="1814"/>
      <c r="GKU40" s="1814"/>
      <c r="GKV40" s="1814"/>
      <c r="GKW40" s="1814"/>
      <c r="GKX40" s="1814"/>
      <c r="GKY40" s="1814"/>
      <c r="GKZ40" s="1814"/>
      <c r="GLA40" s="1814"/>
      <c r="GLB40" s="1814"/>
      <c r="GLC40" s="1814"/>
      <c r="GLD40" s="1814"/>
      <c r="GLE40" s="1814"/>
      <c r="GLF40" s="1814"/>
      <c r="GLG40" s="1814"/>
      <c r="GLH40" s="1814"/>
      <c r="GLI40" s="1814"/>
      <c r="GLJ40" s="1814"/>
      <c r="GLK40" s="1814"/>
      <c r="GLL40" s="1814"/>
      <c r="GLM40" s="1814"/>
      <c r="GLN40" s="1814"/>
      <c r="GLO40" s="1814"/>
      <c r="GLP40" s="1814"/>
      <c r="GLQ40" s="1814"/>
      <c r="GLR40" s="1814"/>
      <c r="GLS40" s="1814"/>
      <c r="GLT40" s="1814"/>
      <c r="GLU40" s="1814"/>
      <c r="GLV40" s="1814"/>
      <c r="GLW40" s="1814"/>
      <c r="GLX40" s="1814"/>
      <c r="GLY40" s="1814"/>
      <c r="GLZ40" s="1814"/>
      <c r="GMA40" s="1814"/>
      <c r="GMB40" s="1814"/>
      <c r="GMC40" s="1814"/>
      <c r="GMD40" s="1814"/>
      <c r="GME40" s="1814"/>
      <c r="GMF40" s="1814"/>
      <c r="GMG40" s="1814"/>
      <c r="GMH40" s="1814"/>
      <c r="GMI40" s="1814"/>
      <c r="GMJ40" s="1814"/>
      <c r="GMK40" s="1814"/>
      <c r="GML40" s="1814"/>
      <c r="GMM40" s="1814"/>
      <c r="GMN40" s="1814"/>
      <c r="GMO40" s="1814"/>
      <c r="GMP40" s="1814"/>
      <c r="GMQ40" s="1814"/>
      <c r="GMR40" s="1814"/>
      <c r="GMS40" s="1814"/>
      <c r="GMT40" s="1814"/>
      <c r="GMU40" s="1814"/>
      <c r="GMV40" s="1814"/>
      <c r="GMW40" s="1814"/>
      <c r="GMX40" s="1814"/>
      <c r="GMY40" s="1814"/>
      <c r="GMZ40" s="1814"/>
      <c r="GNA40" s="1814"/>
      <c r="GNB40" s="1814"/>
      <c r="GNC40" s="1814"/>
      <c r="GND40" s="1814"/>
      <c r="GNE40" s="1814"/>
      <c r="GNF40" s="1814"/>
      <c r="GNG40" s="1814"/>
      <c r="GNH40" s="1814"/>
      <c r="GNI40" s="1814"/>
      <c r="GNJ40" s="1814"/>
      <c r="GNK40" s="1814"/>
      <c r="GNL40" s="1814"/>
      <c r="GNM40" s="1814"/>
      <c r="GNN40" s="1814"/>
      <c r="GNO40" s="1814"/>
      <c r="GNP40" s="1814"/>
      <c r="GNQ40" s="1814"/>
      <c r="GNR40" s="1814"/>
      <c r="GNS40" s="1814"/>
      <c r="GNT40" s="1814"/>
      <c r="GNU40" s="1814"/>
      <c r="GNV40" s="1814"/>
      <c r="GNW40" s="1814"/>
      <c r="GNX40" s="1814"/>
      <c r="GNY40" s="1814"/>
      <c r="GNZ40" s="1814"/>
      <c r="GOA40" s="1814"/>
      <c r="GOB40" s="1814"/>
      <c r="GOC40" s="1814"/>
      <c r="GOD40" s="1814"/>
      <c r="GOE40" s="1814"/>
      <c r="GOF40" s="1814"/>
      <c r="GOG40" s="1814"/>
      <c r="GOH40" s="1814"/>
      <c r="GOI40" s="1814"/>
      <c r="GOJ40" s="1814"/>
      <c r="GOK40" s="1814"/>
      <c r="GOL40" s="1814"/>
      <c r="GOM40" s="1814"/>
      <c r="GON40" s="1814"/>
      <c r="GOO40" s="1814"/>
      <c r="GOP40" s="1814"/>
      <c r="GOQ40" s="1814"/>
      <c r="GOR40" s="1814"/>
      <c r="GOS40" s="1814"/>
      <c r="GOT40" s="1814"/>
      <c r="GOU40" s="1814"/>
      <c r="GOV40" s="1814"/>
      <c r="GOW40" s="1814"/>
      <c r="GOX40" s="1814"/>
      <c r="GOY40" s="1814"/>
      <c r="GOZ40" s="1814"/>
      <c r="GPA40" s="1814"/>
      <c r="GPB40" s="1814"/>
      <c r="GPC40" s="1814"/>
      <c r="GPD40" s="1814"/>
      <c r="GPE40" s="1814"/>
      <c r="GPF40" s="1814"/>
      <c r="GPG40" s="1814"/>
      <c r="GPH40" s="1814"/>
      <c r="GPI40" s="1814"/>
      <c r="GPJ40" s="1814"/>
      <c r="GPK40" s="1814"/>
      <c r="GPL40" s="1814"/>
      <c r="GPM40" s="1814"/>
      <c r="GPN40" s="1814"/>
      <c r="GPO40" s="1814"/>
      <c r="GPP40" s="1814"/>
      <c r="GPQ40" s="1814"/>
      <c r="GPR40" s="1814"/>
      <c r="GPS40" s="1814"/>
      <c r="GPT40" s="1814"/>
      <c r="GPU40" s="1814"/>
      <c r="GPV40" s="1814"/>
      <c r="GPW40" s="1814"/>
      <c r="GPX40" s="1814"/>
      <c r="GPY40" s="1814"/>
      <c r="GPZ40" s="1814"/>
      <c r="GQA40" s="1814"/>
      <c r="GQB40" s="1814"/>
      <c r="GQC40" s="1814"/>
      <c r="GQD40" s="1814"/>
      <c r="GQE40" s="1814"/>
      <c r="GQF40" s="1814"/>
      <c r="GQG40" s="1814"/>
      <c r="GQH40" s="1814"/>
      <c r="GQI40" s="1814"/>
      <c r="GQJ40" s="1814"/>
      <c r="GQK40" s="1814"/>
      <c r="GQL40" s="1814"/>
      <c r="GQM40" s="1814"/>
      <c r="GQN40" s="1814"/>
      <c r="GQO40" s="1814"/>
      <c r="GQP40" s="1814"/>
      <c r="GQQ40" s="1814"/>
      <c r="GQR40" s="1814"/>
      <c r="GQS40" s="1814"/>
      <c r="GQT40" s="1814"/>
      <c r="GQU40" s="1814"/>
      <c r="GQV40" s="1814"/>
      <c r="GQW40" s="1814"/>
      <c r="GQX40" s="1814"/>
      <c r="GQY40" s="1814"/>
      <c r="GQZ40" s="1814"/>
      <c r="GRA40" s="1814"/>
      <c r="GRB40" s="1814"/>
      <c r="GRC40" s="1814"/>
      <c r="GRD40" s="1814"/>
      <c r="GRE40" s="1814"/>
      <c r="GRF40" s="1814"/>
      <c r="GRG40" s="1814"/>
      <c r="GRH40" s="1814"/>
      <c r="GRI40" s="1814"/>
      <c r="GRJ40" s="1814"/>
      <c r="GRK40" s="1814"/>
      <c r="GRL40" s="1814"/>
      <c r="GRM40" s="1814"/>
      <c r="GRN40" s="1814"/>
      <c r="GRO40" s="1814"/>
      <c r="GRP40" s="1814"/>
      <c r="GRQ40" s="1814"/>
      <c r="GRR40" s="1814"/>
      <c r="GRS40" s="1814"/>
      <c r="GRT40" s="1814"/>
      <c r="GRU40" s="1814"/>
      <c r="GRV40" s="1814"/>
      <c r="GRW40" s="1814"/>
      <c r="GRX40" s="1814"/>
      <c r="GRY40" s="1814"/>
      <c r="GRZ40" s="1814"/>
      <c r="GSA40" s="1814"/>
      <c r="GSB40" s="1814"/>
      <c r="GSC40" s="1814"/>
      <c r="GSD40" s="1814"/>
      <c r="GSE40" s="1814"/>
      <c r="GSF40" s="1814"/>
      <c r="GSG40" s="1814"/>
      <c r="GSH40" s="1814"/>
      <c r="GSI40" s="1814"/>
      <c r="GSJ40" s="1814"/>
      <c r="GSK40" s="1814"/>
      <c r="GSL40" s="1814"/>
      <c r="GSM40" s="1814"/>
      <c r="GSN40" s="1814"/>
      <c r="GSO40" s="1814"/>
      <c r="GSP40" s="1814"/>
      <c r="GSQ40" s="1814"/>
      <c r="GSR40" s="1814"/>
      <c r="GSS40" s="1814"/>
      <c r="GST40" s="1814"/>
      <c r="GSU40" s="1814"/>
      <c r="GSV40" s="1814"/>
      <c r="GSW40" s="1814"/>
      <c r="GSX40" s="1814"/>
      <c r="GSY40" s="1814"/>
      <c r="GSZ40" s="1814"/>
      <c r="GTA40" s="1814"/>
      <c r="GTB40" s="1814"/>
      <c r="GTC40" s="1814"/>
      <c r="GTD40" s="1814"/>
      <c r="GTE40" s="1814"/>
      <c r="GTF40" s="1814"/>
      <c r="GTG40" s="1814"/>
      <c r="GTH40" s="1814"/>
      <c r="GTI40" s="1814"/>
      <c r="GTJ40" s="1814"/>
      <c r="GTK40" s="1814"/>
      <c r="GTL40" s="1814"/>
      <c r="GTM40" s="1814"/>
      <c r="GTN40" s="1814"/>
      <c r="GTO40" s="1814"/>
      <c r="GTP40" s="1814"/>
      <c r="GTQ40" s="1814"/>
      <c r="GTR40" s="1814"/>
      <c r="GTS40" s="1814"/>
      <c r="GTT40" s="1814"/>
      <c r="GTU40" s="1814"/>
      <c r="GTV40" s="1814"/>
      <c r="GTW40" s="1814"/>
      <c r="GTX40" s="1814"/>
      <c r="GTY40" s="1814"/>
      <c r="GTZ40" s="1814"/>
      <c r="GUA40" s="1814"/>
      <c r="GUB40" s="1814"/>
      <c r="GUC40" s="1814"/>
      <c r="GUD40" s="1814"/>
      <c r="GUE40" s="1814"/>
      <c r="GUF40" s="1814"/>
      <c r="GUG40" s="1814"/>
      <c r="GUH40" s="1814"/>
      <c r="GUI40" s="1814"/>
      <c r="GUJ40" s="1814"/>
      <c r="GUK40" s="1814"/>
      <c r="GUL40" s="1814"/>
      <c r="GUM40" s="1814"/>
      <c r="GUN40" s="1814"/>
      <c r="GUO40" s="1814"/>
      <c r="GUP40" s="1814"/>
      <c r="GUQ40" s="1814"/>
      <c r="GUR40" s="1814"/>
      <c r="GUS40" s="1814"/>
      <c r="GUT40" s="1814"/>
      <c r="GUU40" s="1814"/>
      <c r="GUV40" s="1814"/>
      <c r="GUW40" s="1814"/>
      <c r="GUX40" s="1814"/>
      <c r="GUY40" s="1814"/>
      <c r="GUZ40" s="1814"/>
      <c r="GVA40" s="1814"/>
      <c r="GVB40" s="1814"/>
      <c r="GVC40" s="1814"/>
      <c r="GVD40" s="1814"/>
      <c r="GVE40" s="1814"/>
      <c r="GVF40" s="1814"/>
      <c r="GVG40" s="1814"/>
      <c r="GVH40" s="1814"/>
      <c r="GVI40" s="1814"/>
      <c r="GVJ40" s="1814"/>
      <c r="GVK40" s="1814"/>
      <c r="GVL40" s="1814"/>
      <c r="GVM40" s="1814"/>
      <c r="GVN40" s="1814"/>
      <c r="GVO40" s="1814"/>
      <c r="GVP40" s="1814"/>
      <c r="GVQ40" s="1814"/>
      <c r="GVR40" s="1814"/>
      <c r="GVS40" s="1814"/>
      <c r="GVT40" s="1814"/>
      <c r="GVU40" s="1814"/>
      <c r="GVV40" s="1814"/>
      <c r="GVW40" s="1814"/>
      <c r="GVX40" s="1814"/>
      <c r="GVY40" s="1814"/>
      <c r="GVZ40" s="1814"/>
      <c r="GWA40" s="1814"/>
      <c r="GWB40" s="1814"/>
      <c r="GWC40" s="1814"/>
      <c r="GWD40" s="1814"/>
      <c r="GWE40" s="1814"/>
      <c r="GWF40" s="1814"/>
      <c r="GWG40" s="1814"/>
      <c r="GWH40" s="1814"/>
      <c r="GWI40" s="1814"/>
      <c r="GWJ40" s="1814"/>
      <c r="GWK40" s="1814"/>
      <c r="GWL40" s="1814"/>
      <c r="GWM40" s="1814"/>
      <c r="GWN40" s="1814"/>
      <c r="GWO40" s="1814"/>
      <c r="GWP40" s="1814"/>
      <c r="GWQ40" s="1814"/>
      <c r="GWR40" s="1814"/>
      <c r="GWS40" s="1814"/>
      <c r="GWT40" s="1814"/>
      <c r="GWU40" s="1814"/>
      <c r="GWV40" s="1814"/>
      <c r="GWW40" s="1814"/>
      <c r="GWX40" s="1814"/>
      <c r="GWY40" s="1814"/>
      <c r="GWZ40" s="1814"/>
      <c r="GXA40" s="1814"/>
      <c r="GXB40" s="1814"/>
      <c r="GXC40" s="1814"/>
      <c r="GXD40" s="1814"/>
      <c r="GXE40" s="1814"/>
      <c r="GXF40" s="1814"/>
      <c r="GXG40" s="1814"/>
      <c r="GXH40" s="1814"/>
      <c r="GXI40" s="1814"/>
      <c r="GXJ40" s="1814"/>
      <c r="GXK40" s="1814"/>
      <c r="GXL40" s="1814"/>
      <c r="GXM40" s="1814"/>
      <c r="GXN40" s="1814"/>
      <c r="GXO40" s="1814"/>
      <c r="GXP40" s="1814"/>
      <c r="GXQ40" s="1814"/>
      <c r="GXR40" s="1814"/>
      <c r="GXS40" s="1814"/>
      <c r="GXT40" s="1814"/>
      <c r="GXU40" s="1814"/>
      <c r="GXV40" s="1814"/>
      <c r="GXW40" s="1814"/>
      <c r="GXX40" s="1814"/>
      <c r="GXY40" s="1814"/>
      <c r="GXZ40" s="1814"/>
      <c r="GYA40" s="1814"/>
      <c r="GYB40" s="1814"/>
      <c r="GYC40" s="1814"/>
      <c r="GYD40" s="1814"/>
      <c r="GYE40" s="1814"/>
      <c r="GYF40" s="1814"/>
      <c r="GYG40" s="1814"/>
      <c r="GYH40" s="1814"/>
      <c r="GYI40" s="1814"/>
      <c r="GYJ40" s="1814"/>
      <c r="GYK40" s="1814"/>
      <c r="GYL40" s="1814"/>
      <c r="GYM40" s="1814"/>
      <c r="GYN40" s="1814"/>
      <c r="GYO40" s="1814"/>
      <c r="GYP40" s="1814"/>
      <c r="GYQ40" s="1814"/>
      <c r="GYR40" s="1814"/>
      <c r="GYS40" s="1814"/>
      <c r="GYT40" s="1814"/>
      <c r="GYU40" s="1814"/>
      <c r="GYV40" s="1814"/>
      <c r="GYW40" s="1814"/>
      <c r="GYX40" s="1814"/>
      <c r="GYY40" s="1814"/>
      <c r="GYZ40" s="1814"/>
      <c r="GZA40" s="1814"/>
      <c r="GZB40" s="1814"/>
      <c r="GZC40" s="1814"/>
      <c r="GZD40" s="1814"/>
      <c r="GZE40" s="1814"/>
      <c r="GZF40" s="1814"/>
      <c r="GZG40" s="1814"/>
      <c r="GZH40" s="1814"/>
      <c r="GZI40" s="1814"/>
      <c r="GZJ40" s="1814"/>
      <c r="GZK40" s="1814"/>
      <c r="GZL40" s="1814"/>
      <c r="GZM40" s="1814"/>
      <c r="GZN40" s="1814"/>
      <c r="GZO40" s="1814"/>
      <c r="GZP40" s="1814"/>
      <c r="GZQ40" s="1814"/>
      <c r="GZR40" s="1814"/>
      <c r="GZS40" s="1814"/>
      <c r="GZT40" s="1814"/>
      <c r="GZU40" s="1814"/>
      <c r="GZV40" s="1814"/>
      <c r="GZW40" s="1814"/>
      <c r="GZX40" s="1814"/>
      <c r="GZY40" s="1814"/>
      <c r="GZZ40" s="1814"/>
      <c r="HAA40" s="1814"/>
      <c r="HAB40" s="1814"/>
      <c r="HAC40" s="1814"/>
      <c r="HAD40" s="1814"/>
      <c r="HAE40" s="1814"/>
      <c r="HAF40" s="1814"/>
      <c r="HAG40" s="1814"/>
      <c r="HAH40" s="1814"/>
      <c r="HAI40" s="1814"/>
      <c r="HAJ40" s="1814"/>
      <c r="HAK40" s="1814"/>
      <c r="HAL40" s="1814"/>
      <c r="HAM40" s="1814"/>
      <c r="HAN40" s="1814"/>
      <c r="HAO40" s="1814"/>
      <c r="HAP40" s="1814"/>
      <c r="HAQ40" s="1814"/>
      <c r="HAR40" s="1814"/>
      <c r="HAS40" s="1814"/>
      <c r="HAT40" s="1814"/>
      <c r="HAU40" s="1814"/>
      <c r="HAV40" s="1814"/>
      <c r="HAW40" s="1814"/>
      <c r="HAX40" s="1814"/>
      <c r="HAY40" s="1814"/>
      <c r="HAZ40" s="1814"/>
      <c r="HBA40" s="1814"/>
      <c r="HBB40" s="1814"/>
      <c r="HBC40" s="1814"/>
      <c r="HBD40" s="1814"/>
      <c r="HBE40" s="1814"/>
      <c r="HBF40" s="1814"/>
      <c r="HBG40" s="1814"/>
      <c r="HBH40" s="1814"/>
      <c r="HBI40" s="1814"/>
      <c r="HBJ40" s="1814"/>
      <c r="HBK40" s="1814"/>
      <c r="HBL40" s="1814"/>
      <c r="HBM40" s="1814"/>
      <c r="HBN40" s="1814"/>
      <c r="HBO40" s="1814"/>
      <c r="HBP40" s="1814"/>
      <c r="HBQ40" s="1814"/>
      <c r="HBR40" s="1814"/>
      <c r="HBS40" s="1814"/>
      <c r="HBT40" s="1814"/>
      <c r="HBU40" s="1814"/>
      <c r="HBV40" s="1814"/>
      <c r="HBW40" s="1814"/>
      <c r="HBX40" s="1814"/>
      <c r="HBY40" s="1814"/>
      <c r="HBZ40" s="1814"/>
      <c r="HCA40" s="1814"/>
      <c r="HCB40" s="1814"/>
      <c r="HCC40" s="1814"/>
      <c r="HCD40" s="1814"/>
      <c r="HCE40" s="1814"/>
      <c r="HCF40" s="1814"/>
      <c r="HCG40" s="1814"/>
      <c r="HCH40" s="1814"/>
      <c r="HCI40" s="1814"/>
      <c r="HCJ40" s="1814"/>
      <c r="HCK40" s="1814"/>
      <c r="HCL40" s="1814"/>
      <c r="HCM40" s="1814"/>
      <c r="HCN40" s="1814"/>
      <c r="HCO40" s="1814"/>
      <c r="HCP40" s="1814"/>
      <c r="HCQ40" s="1814"/>
      <c r="HCR40" s="1814"/>
      <c r="HCS40" s="1814"/>
      <c r="HCT40" s="1814"/>
      <c r="HCU40" s="1814"/>
      <c r="HCV40" s="1814"/>
      <c r="HCW40" s="1814"/>
      <c r="HCX40" s="1814"/>
      <c r="HCY40" s="1814"/>
      <c r="HCZ40" s="1814"/>
      <c r="HDA40" s="1814"/>
      <c r="HDB40" s="1814"/>
      <c r="HDC40" s="1814"/>
      <c r="HDD40" s="1814"/>
      <c r="HDE40" s="1814"/>
      <c r="HDF40" s="1814"/>
      <c r="HDG40" s="1814"/>
      <c r="HDH40" s="1814"/>
      <c r="HDI40" s="1814"/>
      <c r="HDJ40" s="1814"/>
      <c r="HDK40" s="1814"/>
      <c r="HDL40" s="1814"/>
      <c r="HDM40" s="1814"/>
      <c r="HDN40" s="1814"/>
      <c r="HDO40" s="1814"/>
      <c r="HDP40" s="1814"/>
      <c r="HDQ40" s="1814"/>
      <c r="HDR40" s="1814"/>
      <c r="HDS40" s="1814"/>
      <c r="HDT40" s="1814"/>
      <c r="HDU40" s="1814"/>
      <c r="HDV40" s="1814"/>
      <c r="HDW40" s="1814"/>
      <c r="HDX40" s="1814"/>
      <c r="HDY40" s="1814"/>
      <c r="HDZ40" s="1814"/>
      <c r="HEA40" s="1814"/>
      <c r="HEB40" s="1814"/>
      <c r="HEC40" s="1814"/>
      <c r="HED40" s="1814"/>
      <c r="HEE40" s="1814"/>
      <c r="HEF40" s="1814"/>
      <c r="HEG40" s="1814"/>
      <c r="HEH40" s="1814"/>
      <c r="HEI40" s="1814"/>
      <c r="HEJ40" s="1814"/>
      <c r="HEK40" s="1814"/>
      <c r="HEL40" s="1814"/>
      <c r="HEM40" s="1814"/>
      <c r="HEN40" s="1814"/>
      <c r="HEO40" s="1814"/>
      <c r="HEP40" s="1814"/>
      <c r="HEQ40" s="1814"/>
      <c r="HER40" s="1814"/>
      <c r="HES40" s="1814"/>
      <c r="HET40" s="1814"/>
      <c r="HEU40" s="1814"/>
      <c r="HEV40" s="1814"/>
      <c r="HEW40" s="1814"/>
      <c r="HEX40" s="1814"/>
      <c r="HEY40" s="1814"/>
      <c r="HEZ40" s="1814"/>
      <c r="HFA40" s="1814"/>
      <c r="HFB40" s="1814"/>
      <c r="HFC40" s="1814"/>
      <c r="HFD40" s="1814"/>
      <c r="HFE40" s="1814"/>
      <c r="HFF40" s="1814"/>
      <c r="HFG40" s="1814"/>
      <c r="HFH40" s="1814"/>
      <c r="HFI40" s="1814"/>
      <c r="HFJ40" s="1814"/>
      <c r="HFK40" s="1814"/>
      <c r="HFL40" s="1814"/>
      <c r="HFM40" s="1814"/>
      <c r="HFN40" s="1814"/>
      <c r="HFO40" s="1814"/>
      <c r="HFP40" s="1814"/>
      <c r="HFQ40" s="1814"/>
      <c r="HFR40" s="1814"/>
      <c r="HFS40" s="1814"/>
      <c r="HFT40" s="1814"/>
      <c r="HFU40" s="1814"/>
      <c r="HFV40" s="1814"/>
      <c r="HFW40" s="1814"/>
      <c r="HFX40" s="1814"/>
      <c r="HFY40" s="1814"/>
      <c r="HFZ40" s="1814"/>
      <c r="HGA40" s="1814"/>
      <c r="HGB40" s="1814"/>
      <c r="HGC40" s="1814"/>
      <c r="HGD40" s="1814"/>
      <c r="HGE40" s="1814"/>
      <c r="HGF40" s="1814"/>
      <c r="HGG40" s="1814"/>
      <c r="HGH40" s="1814"/>
      <c r="HGI40" s="1814"/>
      <c r="HGJ40" s="1814"/>
      <c r="HGK40" s="1814"/>
      <c r="HGL40" s="1814"/>
      <c r="HGM40" s="1814"/>
      <c r="HGN40" s="1814"/>
      <c r="HGO40" s="1814"/>
      <c r="HGP40" s="1814"/>
      <c r="HGQ40" s="1814"/>
      <c r="HGR40" s="1814"/>
      <c r="HGS40" s="1814"/>
      <c r="HGT40" s="1814"/>
      <c r="HGU40" s="1814"/>
      <c r="HGV40" s="1814"/>
      <c r="HGW40" s="1814"/>
      <c r="HGX40" s="1814"/>
      <c r="HGY40" s="1814"/>
      <c r="HGZ40" s="1814"/>
      <c r="HHA40" s="1814"/>
      <c r="HHB40" s="1814"/>
      <c r="HHC40" s="1814"/>
      <c r="HHD40" s="1814"/>
      <c r="HHE40" s="1814"/>
      <c r="HHF40" s="1814"/>
      <c r="HHG40" s="1814"/>
      <c r="HHH40" s="1814"/>
      <c r="HHI40" s="1814"/>
      <c r="HHJ40" s="1814"/>
      <c r="HHK40" s="1814"/>
      <c r="HHL40" s="1814"/>
      <c r="HHM40" s="1814"/>
      <c r="HHN40" s="1814"/>
      <c r="HHO40" s="1814"/>
      <c r="HHP40" s="1814"/>
      <c r="HHQ40" s="1814"/>
      <c r="HHR40" s="1814"/>
      <c r="HHS40" s="1814"/>
      <c r="HHT40" s="1814"/>
      <c r="HHU40" s="1814"/>
      <c r="HHV40" s="1814"/>
      <c r="HHW40" s="1814"/>
      <c r="HHX40" s="1814"/>
      <c r="HHY40" s="1814"/>
      <c r="HHZ40" s="1814"/>
      <c r="HIA40" s="1814"/>
      <c r="HIB40" s="1814"/>
      <c r="HIC40" s="1814"/>
      <c r="HID40" s="1814"/>
      <c r="HIE40" s="1814"/>
      <c r="HIF40" s="1814"/>
      <c r="HIG40" s="1814"/>
      <c r="HIH40" s="1814"/>
      <c r="HII40" s="1814"/>
      <c r="HIJ40" s="1814"/>
      <c r="HIK40" s="1814"/>
      <c r="HIL40" s="1814"/>
      <c r="HIM40" s="1814"/>
      <c r="HIN40" s="1814"/>
      <c r="HIO40" s="1814"/>
      <c r="HIP40" s="1814"/>
      <c r="HIQ40" s="1814"/>
      <c r="HIR40" s="1814"/>
      <c r="HIS40" s="1814"/>
      <c r="HIT40" s="1814"/>
      <c r="HIU40" s="1814"/>
      <c r="HIV40" s="1814"/>
      <c r="HIW40" s="1814"/>
      <c r="HIX40" s="1814"/>
      <c r="HIY40" s="1814"/>
      <c r="HIZ40" s="1814"/>
      <c r="HJA40" s="1814"/>
      <c r="HJB40" s="1814"/>
      <c r="HJC40" s="1814"/>
      <c r="HJD40" s="1814"/>
      <c r="HJE40" s="1814"/>
      <c r="HJF40" s="1814"/>
      <c r="HJG40" s="1814"/>
      <c r="HJH40" s="1814"/>
      <c r="HJI40" s="1814"/>
      <c r="HJJ40" s="1814"/>
      <c r="HJK40" s="1814"/>
      <c r="HJL40" s="1814"/>
      <c r="HJM40" s="1814"/>
      <c r="HJN40" s="1814"/>
      <c r="HJO40" s="1814"/>
      <c r="HJP40" s="1814"/>
      <c r="HJQ40" s="1814"/>
      <c r="HJR40" s="1814"/>
      <c r="HJS40" s="1814"/>
      <c r="HJT40" s="1814"/>
      <c r="HJU40" s="1814"/>
      <c r="HJV40" s="1814"/>
      <c r="HJW40" s="1814"/>
      <c r="HJX40" s="1814"/>
      <c r="HJY40" s="1814"/>
      <c r="HJZ40" s="1814"/>
      <c r="HKA40" s="1814"/>
      <c r="HKB40" s="1814"/>
      <c r="HKC40" s="1814"/>
      <c r="HKD40" s="1814"/>
      <c r="HKE40" s="1814"/>
      <c r="HKF40" s="1814"/>
      <c r="HKG40" s="1814"/>
      <c r="HKH40" s="1814"/>
      <c r="HKI40" s="1814"/>
      <c r="HKJ40" s="1814"/>
      <c r="HKK40" s="1814"/>
      <c r="HKL40" s="1814"/>
      <c r="HKM40" s="1814"/>
      <c r="HKN40" s="1814"/>
      <c r="HKO40" s="1814"/>
      <c r="HKP40" s="1814"/>
      <c r="HKQ40" s="1814"/>
      <c r="HKR40" s="1814"/>
      <c r="HKS40" s="1814"/>
      <c r="HKT40" s="1814"/>
      <c r="HKU40" s="1814"/>
      <c r="HKV40" s="1814"/>
      <c r="HKW40" s="1814"/>
      <c r="HKX40" s="1814"/>
      <c r="HKY40" s="1814"/>
      <c r="HKZ40" s="1814"/>
      <c r="HLA40" s="1814"/>
      <c r="HLB40" s="1814"/>
      <c r="HLC40" s="1814"/>
      <c r="HLD40" s="1814"/>
      <c r="HLE40" s="1814"/>
      <c r="HLF40" s="1814"/>
      <c r="HLG40" s="1814"/>
      <c r="HLH40" s="1814"/>
      <c r="HLI40" s="1814"/>
      <c r="HLJ40" s="1814"/>
      <c r="HLK40" s="1814"/>
      <c r="HLL40" s="1814"/>
      <c r="HLM40" s="1814"/>
      <c r="HLN40" s="1814"/>
      <c r="HLO40" s="1814"/>
      <c r="HLP40" s="1814"/>
      <c r="HLQ40" s="1814"/>
      <c r="HLR40" s="1814"/>
      <c r="HLS40" s="1814"/>
      <c r="HLT40" s="1814"/>
      <c r="HLU40" s="1814"/>
      <c r="HLV40" s="1814"/>
      <c r="HLW40" s="1814"/>
      <c r="HLX40" s="1814"/>
      <c r="HLY40" s="1814"/>
      <c r="HLZ40" s="1814"/>
      <c r="HMA40" s="1814"/>
      <c r="HMB40" s="1814"/>
      <c r="HMC40" s="1814"/>
      <c r="HMD40" s="1814"/>
      <c r="HME40" s="1814"/>
      <c r="HMF40" s="1814"/>
      <c r="HMG40" s="1814"/>
      <c r="HMH40" s="1814"/>
      <c r="HMI40" s="1814"/>
      <c r="HMJ40" s="1814"/>
      <c r="HMK40" s="1814"/>
      <c r="HML40" s="1814"/>
      <c r="HMM40" s="1814"/>
      <c r="HMN40" s="1814"/>
      <c r="HMO40" s="1814"/>
      <c r="HMP40" s="1814"/>
      <c r="HMQ40" s="1814"/>
      <c r="HMR40" s="1814"/>
      <c r="HMS40" s="1814"/>
      <c r="HMT40" s="1814"/>
      <c r="HMU40" s="1814"/>
      <c r="HMV40" s="1814"/>
      <c r="HMW40" s="1814"/>
      <c r="HMX40" s="1814"/>
      <c r="HMY40" s="1814"/>
      <c r="HMZ40" s="1814"/>
      <c r="HNA40" s="1814"/>
      <c r="HNB40" s="1814"/>
      <c r="HNC40" s="1814"/>
      <c r="HND40" s="1814"/>
      <c r="HNE40" s="1814"/>
      <c r="HNF40" s="1814"/>
      <c r="HNG40" s="1814"/>
      <c r="HNH40" s="1814"/>
      <c r="HNI40" s="1814"/>
      <c r="HNJ40" s="1814"/>
      <c r="HNK40" s="1814"/>
      <c r="HNL40" s="1814"/>
      <c r="HNM40" s="1814"/>
      <c r="HNN40" s="1814"/>
      <c r="HNO40" s="1814"/>
      <c r="HNP40" s="1814"/>
      <c r="HNQ40" s="1814"/>
      <c r="HNR40" s="1814"/>
      <c r="HNS40" s="1814"/>
      <c r="HNT40" s="1814"/>
      <c r="HNU40" s="1814"/>
      <c r="HNV40" s="1814"/>
      <c r="HNW40" s="1814"/>
      <c r="HNX40" s="1814"/>
      <c r="HNY40" s="1814"/>
      <c r="HNZ40" s="1814"/>
      <c r="HOA40" s="1814"/>
      <c r="HOB40" s="1814"/>
      <c r="HOC40" s="1814"/>
      <c r="HOD40" s="1814"/>
      <c r="HOE40" s="1814"/>
      <c r="HOF40" s="1814"/>
      <c r="HOG40" s="1814"/>
      <c r="HOH40" s="1814"/>
      <c r="HOI40" s="1814"/>
      <c r="HOJ40" s="1814"/>
      <c r="HOK40" s="1814"/>
      <c r="HOL40" s="1814"/>
      <c r="HOM40" s="1814"/>
      <c r="HON40" s="1814"/>
      <c r="HOO40" s="1814"/>
      <c r="HOP40" s="1814"/>
      <c r="HOQ40" s="1814"/>
      <c r="HOR40" s="1814"/>
      <c r="HOS40" s="1814"/>
      <c r="HOT40" s="1814"/>
      <c r="HOU40" s="1814"/>
      <c r="HOV40" s="1814"/>
      <c r="HOW40" s="1814"/>
      <c r="HOX40" s="1814"/>
      <c r="HOY40" s="1814"/>
      <c r="HOZ40" s="1814"/>
      <c r="HPA40" s="1814"/>
      <c r="HPB40" s="1814"/>
      <c r="HPC40" s="1814"/>
      <c r="HPD40" s="1814"/>
      <c r="HPE40" s="1814"/>
      <c r="HPF40" s="1814"/>
      <c r="HPG40" s="1814"/>
      <c r="HPH40" s="1814"/>
      <c r="HPI40" s="1814"/>
      <c r="HPJ40" s="1814"/>
      <c r="HPK40" s="1814"/>
      <c r="HPL40" s="1814"/>
      <c r="HPM40" s="1814"/>
      <c r="HPN40" s="1814"/>
      <c r="HPO40" s="1814"/>
      <c r="HPP40" s="1814"/>
      <c r="HPQ40" s="1814"/>
      <c r="HPR40" s="1814"/>
      <c r="HPS40" s="1814"/>
      <c r="HPT40" s="1814"/>
      <c r="HPU40" s="1814"/>
      <c r="HPV40" s="1814"/>
      <c r="HPW40" s="1814"/>
      <c r="HPX40" s="1814"/>
      <c r="HPY40" s="1814"/>
      <c r="HPZ40" s="1814"/>
      <c r="HQA40" s="1814"/>
      <c r="HQB40" s="1814"/>
      <c r="HQC40" s="1814"/>
      <c r="HQD40" s="1814"/>
      <c r="HQE40" s="1814"/>
      <c r="HQF40" s="1814"/>
      <c r="HQG40" s="1814"/>
      <c r="HQH40" s="1814"/>
      <c r="HQI40" s="1814"/>
      <c r="HQJ40" s="1814"/>
      <c r="HQK40" s="1814"/>
      <c r="HQL40" s="1814"/>
      <c r="HQM40" s="1814"/>
      <c r="HQN40" s="1814"/>
      <c r="HQO40" s="1814"/>
      <c r="HQP40" s="1814"/>
      <c r="HQQ40" s="1814"/>
      <c r="HQR40" s="1814"/>
      <c r="HQS40" s="1814"/>
      <c r="HQT40" s="1814"/>
      <c r="HQU40" s="1814"/>
      <c r="HQV40" s="1814"/>
      <c r="HQW40" s="1814"/>
      <c r="HQX40" s="1814"/>
      <c r="HQY40" s="1814"/>
      <c r="HQZ40" s="1814"/>
      <c r="HRA40" s="1814"/>
      <c r="HRB40" s="1814"/>
      <c r="HRC40" s="1814"/>
      <c r="HRD40" s="1814"/>
      <c r="HRE40" s="1814"/>
      <c r="HRF40" s="1814"/>
      <c r="HRG40" s="1814"/>
      <c r="HRH40" s="1814"/>
      <c r="HRI40" s="1814"/>
      <c r="HRJ40" s="1814"/>
      <c r="HRK40" s="1814"/>
      <c r="HRL40" s="1814"/>
      <c r="HRM40" s="1814"/>
      <c r="HRN40" s="1814"/>
      <c r="HRO40" s="1814"/>
      <c r="HRP40" s="1814"/>
      <c r="HRQ40" s="1814"/>
      <c r="HRR40" s="1814"/>
      <c r="HRS40" s="1814"/>
      <c r="HRT40" s="1814"/>
      <c r="HRU40" s="1814"/>
      <c r="HRV40" s="1814"/>
      <c r="HRW40" s="1814"/>
      <c r="HRX40" s="1814"/>
      <c r="HRY40" s="1814"/>
      <c r="HRZ40" s="1814"/>
      <c r="HSA40" s="1814"/>
      <c r="HSB40" s="1814"/>
      <c r="HSC40" s="1814"/>
      <c r="HSD40" s="1814"/>
      <c r="HSE40" s="1814"/>
      <c r="HSF40" s="1814"/>
      <c r="HSG40" s="1814"/>
      <c r="HSH40" s="1814"/>
      <c r="HSI40" s="1814"/>
      <c r="HSJ40" s="1814"/>
      <c r="HSK40" s="1814"/>
      <c r="HSL40" s="1814"/>
      <c r="HSM40" s="1814"/>
      <c r="HSN40" s="1814"/>
      <c r="HSO40" s="1814"/>
      <c r="HSP40" s="1814"/>
      <c r="HSQ40" s="1814"/>
      <c r="HSR40" s="1814"/>
      <c r="HSS40" s="1814"/>
      <c r="HST40" s="1814"/>
      <c r="HSU40" s="1814"/>
      <c r="HSV40" s="1814"/>
      <c r="HSW40" s="1814"/>
      <c r="HSX40" s="1814"/>
      <c r="HSY40" s="1814"/>
      <c r="HSZ40" s="1814"/>
      <c r="HTA40" s="1814"/>
      <c r="HTB40" s="1814"/>
      <c r="HTC40" s="1814"/>
      <c r="HTD40" s="1814"/>
      <c r="HTE40" s="1814"/>
      <c r="HTF40" s="1814"/>
      <c r="HTG40" s="1814"/>
      <c r="HTH40" s="1814"/>
      <c r="HTI40" s="1814"/>
      <c r="HTJ40" s="1814"/>
      <c r="HTK40" s="1814"/>
      <c r="HTL40" s="1814"/>
      <c r="HTM40" s="1814"/>
      <c r="HTN40" s="1814"/>
      <c r="HTO40" s="1814"/>
      <c r="HTP40" s="1814"/>
      <c r="HTQ40" s="1814"/>
      <c r="HTR40" s="1814"/>
      <c r="HTS40" s="1814"/>
      <c r="HTT40" s="1814"/>
      <c r="HTU40" s="1814"/>
      <c r="HTV40" s="1814"/>
      <c r="HTW40" s="1814"/>
      <c r="HTX40" s="1814"/>
      <c r="HTY40" s="1814"/>
      <c r="HTZ40" s="1814"/>
      <c r="HUA40" s="1814"/>
      <c r="HUB40" s="1814"/>
      <c r="HUC40" s="1814"/>
      <c r="HUD40" s="1814"/>
      <c r="HUE40" s="1814"/>
      <c r="HUF40" s="1814"/>
      <c r="HUG40" s="1814"/>
      <c r="HUH40" s="1814"/>
      <c r="HUI40" s="1814"/>
      <c r="HUJ40" s="1814"/>
      <c r="HUK40" s="1814"/>
      <c r="HUL40" s="1814"/>
      <c r="HUM40" s="1814"/>
      <c r="HUN40" s="1814"/>
      <c r="HUO40" s="1814"/>
      <c r="HUP40" s="1814"/>
      <c r="HUQ40" s="1814"/>
      <c r="HUR40" s="1814"/>
      <c r="HUS40" s="1814"/>
      <c r="HUT40" s="1814"/>
      <c r="HUU40" s="1814"/>
      <c r="HUV40" s="1814"/>
      <c r="HUW40" s="1814"/>
      <c r="HUX40" s="1814"/>
      <c r="HUY40" s="1814"/>
      <c r="HUZ40" s="1814"/>
      <c r="HVA40" s="1814"/>
      <c r="HVB40" s="1814"/>
      <c r="HVC40" s="1814"/>
      <c r="HVD40" s="1814"/>
      <c r="HVE40" s="1814"/>
      <c r="HVF40" s="1814"/>
      <c r="HVG40" s="1814"/>
      <c r="HVH40" s="1814"/>
      <c r="HVI40" s="1814"/>
      <c r="HVJ40" s="1814"/>
      <c r="HVK40" s="1814"/>
      <c r="HVL40" s="1814"/>
      <c r="HVM40" s="1814"/>
      <c r="HVN40" s="1814"/>
      <c r="HVO40" s="1814"/>
      <c r="HVP40" s="1814"/>
      <c r="HVQ40" s="1814"/>
      <c r="HVR40" s="1814"/>
      <c r="HVS40" s="1814"/>
      <c r="HVT40" s="1814"/>
      <c r="HVU40" s="1814"/>
      <c r="HVV40" s="1814"/>
      <c r="HVW40" s="1814"/>
      <c r="HVX40" s="1814"/>
      <c r="HVY40" s="1814"/>
      <c r="HVZ40" s="1814"/>
      <c r="HWA40" s="1814"/>
      <c r="HWB40" s="1814"/>
      <c r="HWC40" s="1814"/>
      <c r="HWD40" s="1814"/>
      <c r="HWE40" s="1814"/>
      <c r="HWF40" s="1814"/>
      <c r="HWG40" s="1814"/>
      <c r="HWH40" s="1814"/>
      <c r="HWI40" s="1814"/>
      <c r="HWJ40" s="1814"/>
      <c r="HWK40" s="1814"/>
      <c r="HWL40" s="1814"/>
      <c r="HWM40" s="1814"/>
      <c r="HWN40" s="1814"/>
      <c r="HWO40" s="1814"/>
      <c r="HWP40" s="1814"/>
      <c r="HWQ40" s="1814"/>
      <c r="HWR40" s="1814"/>
      <c r="HWS40" s="1814"/>
      <c r="HWT40" s="1814"/>
      <c r="HWU40" s="1814"/>
      <c r="HWV40" s="1814"/>
      <c r="HWW40" s="1814"/>
      <c r="HWX40" s="1814"/>
      <c r="HWY40" s="1814"/>
      <c r="HWZ40" s="1814"/>
      <c r="HXA40" s="1814"/>
      <c r="HXB40" s="1814"/>
      <c r="HXC40" s="1814"/>
      <c r="HXD40" s="1814"/>
      <c r="HXE40" s="1814"/>
      <c r="HXF40" s="1814"/>
      <c r="HXG40" s="1814"/>
      <c r="HXH40" s="1814"/>
      <c r="HXI40" s="1814"/>
      <c r="HXJ40" s="1814"/>
      <c r="HXK40" s="1814"/>
      <c r="HXL40" s="1814"/>
      <c r="HXM40" s="1814"/>
      <c r="HXN40" s="1814"/>
      <c r="HXO40" s="1814"/>
      <c r="HXP40" s="1814"/>
      <c r="HXQ40" s="1814"/>
      <c r="HXR40" s="1814"/>
      <c r="HXS40" s="1814"/>
      <c r="HXT40" s="1814"/>
      <c r="HXU40" s="1814"/>
      <c r="HXV40" s="1814"/>
      <c r="HXW40" s="1814"/>
      <c r="HXX40" s="1814"/>
      <c r="HXY40" s="1814"/>
      <c r="HXZ40" s="1814"/>
      <c r="HYA40" s="1814"/>
      <c r="HYB40" s="1814"/>
      <c r="HYC40" s="1814"/>
      <c r="HYD40" s="1814"/>
      <c r="HYE40" s="1814"/>
      <c r="HYF40" s="1814"/>
      <c r="HYG40" s="1814"/>
      <c r="HYH40" s="1814"/>
      <c r="HYI40" s="1814"/>
      <c r="HYJ40" s="1814"/>
      <c r="HYK40" s="1814"/>
      <c r="HYL40" s="1814"/>
      <c r="HYM40" s="1814"/>
      <c r="HYN40" s="1814"/>
      <c r="HYO40" s="1814"/>
      <c r="HYP40" s="1814"/>
      <c r="HYQ40" s="1814"/>
      <c r="HYR40" s="1814"/>
      <c r="HYS40" s="1814"/>
      <c r="HYT40" s="1814"/>
      <c r="HYU40" s="1814"/>
      <c r="HYV40" s="1814"/>
      <c r="HYW40" s="1814"/>
      <c r="HYX40" s="1814"/>
      <c r="HYY40" s="1814"/>
      <c r="HYZ40" s="1814"/>
      <c r="HZA40" s="1814"/>
      <c r="HZB40" s="1814"/>
      <c r="HZC40" s="1814"/>
      <c r="HZD40" s="1814"/>
      <c r="HZE40" s="1814"/>
      <c r="HZF40" s="1814"/>
      <c r="HZG40" s="1814"/>
      <c r="HZH40" s="1814"/>
      <c r="HZI40" s="1814"/>
      <c r="HZJ40" s="1814"/>
      <c r="HZK40" s="1814"/>
      <c r="HZL40" s="1814"/>
      <c r="HZM40" s="1814"/>
      <c r="HZN40" s="1814"/>
      <c r="HZO40" s="1814"/>
      <c r="HZP40" s="1814"/>
      <c r="HZQ40" s="1814"/>
      <c r="HZR40" s="1814"/>
      <c r="HZS40" s="1814"/>
      <c r="HZT40" s="1814"/>
      <c r="HZU40" s="1814"/>
      <c r="HZV40" s="1814"/>
      <c r="HZW40" s="1814"/>
      <c r="HZX40" s="1814"/>
      <c r="HZY40" s="1814"/>
      <c r="HZZ40" s="1814"/>
      <c r="IAA40" s="1814"/>
      <c r="IAB40" s="1814"/>
      <c r="IAC40" s="1814"/>
      <c r="IAD40" s="1814"/>
      <c r="IAE40" s="1814"/>
      <c r="IAF40" s="1814"/>
      <c r="IAG40" s="1814"/>
      <c r="IAH40" s="1814"/>
      <c r="IAI40" s="1814"/>
      <c r="IAJ40" s="1814"/>
      <c r="IAK40" s="1814"/>
      <c r="IAL40" s="1814"/>
      <c r="IAM40" s="1814"/>
      <c r="IAN40" s="1814"/>
      <c r="IAO40" s="1814"/>
      <c r="IAP40" s="1814"/>
      <c r="IAQ40" s="1814"/>
      <c r="IAR40" s="1814"/>
      <c r="IAS40" s="1814"/>
      <c r="IAT40" s="1814"/>
      <c r="IAU40" s="1814"/>
      <c r="IAV40" s="1814"/>
      <c r="IAW40" s="1814"/>
      <c r="IAX40" s="1814"/>
      <c r="IAY40" s="1814"/>
      <c r="IAZ40" s="1814"/>
      <c r="IBA40" s="1814"/>
      <c r="IBB40" s="1814"/>
      <c r="IBC40" s="1814"/>
      <c r="IBD40" s="1814"/>
      <c r="IBE40" s="1814"/>
      <c r="IBF40" s="1814"/>
      <c r="IBG40" s="1814"/>
      <c r="IBH40" s="1814"/>
      <c r="IBI40" s="1814"/>
      <c r="IBJ40" s="1814"/>
      <c r="IBK40" s="1814"/>
      <c r="IBL40" s="1814"/>
      <c r="IBM40" s="1814"/>
      <c r="IBN40" s="1814"/>
      <c r="IBO40" s="1814"/>
      <c r="IBP40" s="1814"/>
      <c r="IBQ40" s="1814"/>
      <c r="IBR40" s="1814"/>
      <c r="IBS40" s="1814"/>
      <c r="IBT40" s="1814"/>
      <c r="IBU40" s="1814"/>
      <c r="IBV40" s="1814"/>
      <c r="IBW40" s="1814"/>
      <c r="IBX40" s="1814"/>
      <c r="IBY40" s="1814"/>
      <c r="IBZ40" s="1814"/>
      <c r="ICA40" s="1814"/>
      <c r="ICB40" s="1814"/>
      <c r="ICC40" s="1814"/>
      <c r="ICD40" s="1814"/>
      <c r="ICE40" s="1814"/>
      <c r="ICF40" s="1814"/>
      <c r="ICG40" s="1814"/>
      <c r="ICH40" s="1814"/>
      <c r="ICI40" s="1814"/>
      <c r="ICJ40" s="1814"/>
      <c r="ICK40" s="1814"/>
      <c r="ICL40" s="1814"/>
      <c r="ICM40" s="1814"/>
      <c r="ICN40" s="1814"/>
      <c r="ICO40" s="1814"/>
      <c r="ICP40" s="1814"/>
      <c r="ICQ40" s="1814"/>
      <c r="ICR40" s="1814"/>
      <c r="ICS40" s="1814"/>
      <c r="ICT40" s="1814"/>
      <c r="ICU40" s="1814"/>
      <c r="ICV40" s="1814"/>
      <c r="ICW40" s="1814"/>
      <c r="ICX40" s="1814"/>
      <c r="ICY40" s="1814"/>
      <c r="ICZ40" s="1814"/>
      <c r="IDA40" s="1814"/>
      <c r="IDB40" s="1814"/>
      <c r="IDC40" s="1814"/>
      <c r="IDD40" s="1814"/>
      <c r="IDE40" s="1814"/>
      <c r="IDF40" s="1814"/>
      <c r="IDG40" s="1814"/>
      <c r="IDH40" s="1814"/>
      <c r="IDI40" s="1814"/>
      <c r="IDJ40" s="1814"/>
      <c r="IDK40" s="1814"/>
      <c r="IDL40" s="1814"/>
      <c r="IDM40" s="1814"/>
      <c r="IDN40" s="1814"/>
      <c r="IDO40" s="1814"/>
      <c r="IDP40" s="1814"/>
      <c r="IDQ40" s="1814"/>
      <c r="IDR40" s="1814"/>
      <c r="IDS40" s="1814"/>
      <c r="IDT40" s="1814"/>
      <c r="IDU40" s="1814"/>
      <c r="IDV40" s="1814"/>
      <c r="IDW40" s="1814"/>
      <c r="IDX40" s="1814"/>
      <c r="IDY40" s="1814"/>
      <c r="IDZ40" s="1814"/>
      <c r="IEA40" s="1814"/>
      <c r="IEB40" s="1814"/>
      <c r="IEC40" s="1814"/>
      <c r="IED40" s="1814"/>
      <c r="IEE40" s="1814"/>
      <c r="IEF40" s="1814"/>
      <c r="IEG40" s="1814"/>
      <c r="IEH40" s="1814"/>
      <c r="IEI40" s="1814"/>
      <c r="IEJ40" s="1814"/>
      <c r="IEK40" s="1814"/>
      <c r="IEL40" s="1814"/>
      <c r="IEM40" s="1814"/>
      <c r="IEN40" s="1814"/>
      <c r="IEO40" s="1814"/>
      <c r="IEP40" s="1814"/>
      <c r="IEQ40" s="1814"/>
      <c r="IER40" s="1814"/>
      <c r="IES40" s="1814"/>
      <c r="IET40" s="1814"/>
      <c r="IEU40" s="1814"/>
      <c r="IEV40" s="1814"/>
      <c r="IEW40" s="1814"/>
      <c r="IEX40" s="1814"/>
      <c r="IEY40" s="1814"/>
      <c r="IEZ40" s="1814"/>
      <c r="IFA40" s="1814"/>
      <c r="IFB40" s="1814"/>
      <c r="IFC40" s="1814"/>
      <c r="IFD40" s="1814"/>
      <c r="IFE40" s="1814"/>
      <c r="IFF40" s="1814"/>
      <c r="IFG40" s="1814"/>
      <c r="IFH40" s="1814"/>
      <c r="IFI40" s="1814"/>
      <c r="IFJ40" s="1814"/>
      <c r="IFK40" s="1814"/>
      <c r="IFL40" s="1814"/>
      <c r="IFM40" s="1814"/>
      <c r="IFN40" s="1814"/>
      <c r="IFO40" s="1814"/>
      <c r="IFP40" s="1814"/>
      <c r="IFQ40" s="1814"/>
      <c r="IFR40" s="1814"/>
      <c r="IFS40" s="1814"/>
      <c r="IFT40" s="1814"/>
      <c r="IFU40" s="1814"/>
      <c r="IFV40" s="1814"/>
      <c r="IFW40" s="1814"/>
      <c r="IFX40" s="1814"/>
      <c r="IFY40" s="1814"/>
      <c r="IFZ40" s="1814"/>
      <c r="IGA40" s="1814"/>
      <c r="IGB40" s="1814"/>
      <c r="IGC40" s="1814"/>
      <c r="IGD40" s="1814"/>
      <c r="IGE40" s="1814"/>
      <c r="IGF40" s="1814"/>
      <c r="IGG40" s="1814"/>
      <c r="IGH40" s="1814"/>
      <c r="IGI40" s="1814"/>
      <c r="IGJ40" s="1814"/>
      <c r="IGK40" s="1814"/>
      <c r="IGL40" s="1814"/>
      <c r="IGM40" s="1814"/>
      <c r="IGN40" s="1814"/>
      <c r="IGO40" s="1814"/>
      <c r="IGP40" s="1814"/>
      <c r="IGQ40" s="1814"/>
      <c r="IGR40" s="1814"/>
      <c r="IGS40" s="1814"/>
      <c r="IGT40" s="1814"/>
      <c r="IGU40" s="1814"/>
      <c r="IGV40" s="1814"/>
      <c r="IGW40" s="1814"/>
      <c r="IGX40" s="1814"/>
      <c r="IGY40" s="1814"/>
      <c r="IGZ40" s="1814"/>
      <c r="IHA40" s="1814"/>
      <c r="IHB40" s="1814"/>
      <c r="IHC40" s="1814"/>
      <c r="IHD40" s="1814"/>
      <c r="IHE40" s="1814"/>
      <c r="IHF40" s="1814"/>
      <c r="IHG40" s="1814"/>
      <c r="IHH40" s="1814"/>
      <c r="IHI40" s="1814"/>
      <c r="IHJ40" s="1814"/>
      <c r="IHK40" s="1814"/>
      <c r="IHL40" s="1814"/>
      <c r="IHM40" s="1814"/>
      <c r="IHN40" s="1814"/>
      <c r="IHO40" s="1814"/>
      <c r="IHP40" s="1814"/>
      <c r="IHQ40" s="1814"/>
      <c r="IHR40" s="1814"/>
      <c r="IHS40" s="1814"/>
      <c r="IHT40" s="1814"/>
      <c r="IHU40" s="1814"/>
      <c r="IHV40" s="1814"/>
      <c r="IHW40" s="1814"/>
      <c r="IHX40" s="1814"/>
      <c r="IHY40" s="1814"/>
      <c r="IHZ40" s="1814"/>
      <c r="IIA40" s="1814"/>
      <c r="IIB40" s="1814"/>
      <c r="IIC40" s="1814"/>
      <c r="IID40" s="1814"/>
      <c r="IIE40" s="1814"/>
      <c r="IIF40" s="1814"/>
      <c r="IIG40" s="1814"/>
      <c r="IIH40" s="1814"/>
      <c r="III40" s="1814"/>
      <c r="IIJ40" s="1814"/>
      <c r="IIK40" s="1814"/>
      <c r="IIL40" s="1814"/>
      <c r="IIM40" s="1814"/>
      <c r="IIN40" s="1814"/>
      <c r="IIO40" s="1814"/>
      <c r="IIP40" s="1814"/>
      <c r="IIQ40" s="1814"/>
      <c r="IIR40" s="1814"/>
      <c r="IIS40" s="1814"/>
      <c r="IIT40" s="1814"/>
      <c r="IIU40" s="1814"/>
      <c r="IIV40" s="1814"/>
      <c r="IIW40" s="1814"/>
      <c r="IIX40" s="1814"/>
      <c r="IIY40" s="1814"/>
      <c r="IIZ40" s="1814"/>
      <c r="IJA40" s="1814"/>
      <c r="IJB40" s="1814"/>
      <c r="IJC40" s="1814"/>
      <c r="IJD40" s="1814"/>
      <c r="IJE40" s="1814"/>
      <c r="IJF40" s="1814"/>
      <c r="IJG40" s="1814"/>
      <c r="IJH40" s="1814"/>
      <c r="IJI40" s="1814"/>
      <c r="IJJ40" s="1814"/>
      <c r="IJK40" s="1814"/>
      <c r="IJL40" s="1814"/>
      <c r="IJM40" s="1814"/>
      <c r="IJN40" s="1814"/>
      <c r="IJO40" s="1814"/>
      <c r="IJP40" s="1814"/>
      <c r="IJQ40" s="1814"/>
      <c r="IJR40" s="1814"/>
      <c r="IJS40" s="1814"/>
      <c r="IJT40" s="1814"/>
      <c r="IJU40" s="1814"/>
      <c r="IJV40" s="1814"/>
      <c r="IJW40" s="1814"/>
      <c r="IJX40" s="1814"/>
      <c r="IJY40" s="1814"/>
      <c r="IJZ40" s="1814"/>
      <c r="IKA40" s="1814"/>
      <c r="IKB40" s="1814"/>
      <c r="IKC40" s="1814"/>
      <c r="IKD40" s="1814"/>
      <c r="IKE40" s="1814"/>
      <c r="IKF40" s="1814"/>
      <c r="IKG40" s="1814"/>
      <c r="IKH40" s="1814"/>
      <c r="IKI40" s="1814"/>
      <c r="IKJ40" s="1814"/>
      <c r="IKK40" s="1814"/>
      <c r="IKL40" s="1814"/>
      <c r="IKM40" s="1814"/>
      <c r="IKN40" s="1814"/>
      <c r="IKO40" s="1814"/>
      <c r="IKP40" s="1814"/>
      <c r="IKQ40" s="1814"/>
      <c r="IKR40" s="1814"/>
      <c r="IKS40" s="1814"/>
      <c r="IKT40" s="1814"/>
      <c r="IKU40" s="1814"/>
      <c r="IKV40" s="1814"/>
      <c r="IKW40" s="1814"/>
      <c r="IKX40" s="1814"/>
      <c r="IKY40" s="1814"/>
      <c r="IKZ40" s="1814"/>
      <c r="ILA40" s="1814"/>
      <c r="ILB40" s="1814"/>
      <c r="ILC40" s="1814"/>
      <c r="ILD40" s="1814"/>
      <c r="ILE40" s="1814"/>
      <c r="ILF40" s="1814"/>
      <c r="ILG40" s="1814"/>
      <c r="ILH40" s="1814"/>
      <c r="ILI40" s="1814"/>
      <c r="ILJ40" s="1814"/>
      <c r="ILK40" s="1814"/>
      <c r="ILL40" s="1814"/>
      <c r="ILM40" s="1814"/>
      <c r="ILN40" s="1814"/>
      <c r="ILO40" s="1814"/>
      <c r="ILP40" s="1814"/>
      <c r="ILQ40" s="1814"/>
      <c r="ILR40" s="1814"/>
      <c r="ILS40" s="1814"/>
      <c r="ILT40" s="1814"/>
      <c r="ILU40" s="1814"/>
      <c r="ILV40" s="1814"/>
      <c r="ILW40" s="1814"/>
      <c r="ILX40" s="1814"/>
      <c r="ILY40" s="1814"/>
      <c r="ILZ40" s="1814"/>
      <c r="IMA40" s="1814"/>
      <c r="IMB40" s="1814"/>
      <c r="IMC40" s="1814"/>
      <c r="IMD40" s="1814"/>
      <c r="IME40" s="1814"/>
      <c r="IMF40" s="1814"/>
      <c r="IMG40" s="1814"/>
      <c r="IMH40" s="1814"/>
      <c r="IMI40" s="1814"/>
      <c r="IMJ40" s="1814"/>
      <c r="IMK40" s="1814"/>
      <c r="IML40" s="1814"/>
      <c r="IMM40" s="1814"/>
      <c r="IMN40" s="1814"/>
      <c r="IMO40" s="1814"/>
      <c r="IMP40" s="1814"/>
      <c r="IMQ40" s="1814"/>
      <c r="IMR40" s="1814"/>
      <c r="IMS40" s="1814"/>
      <c r="IMT40" s="1814"/>
      <c r="IMU40" s="1814"/>
      <c r="IMV40" s="1814"/>
      <c r="IMW40" s="1814"/>
      <c r="IMX40" s="1814"/>
      <c r="IMY40" s="1814"/>
      <c r="IMZ40" s="1814"/>
      <c r="INA40" s="1814"/>
      <c r="INB40" s="1814"/>
      <c r="INC40" s="1814"/>
      <c r="IND40" s="1814"/>
      <c r="INE40" s="1814"/>
      <c r="INF40" s="1814"/>
      <c r="ING40" s="1814"/>
      <c r="INH40" s="1814"/>
      <c r="INI40" s="1814"/>
      <c r="INJ40" s="1814"/>
      <c r="INK40" s="1814"/>
      <c r="INL40" s="1814"/>
      <c r="INM40" s="1814"/>
      <c r="INN40" s="1814"/>
      <c r="INO40" s="1814"/>
      <c r="INP40" s="1814"/>
      <c r="INQ40" s="1814"/>
      <c r="INR40" s="1814"/>
      <c r="INS40" s="1814"/>
      <c r="INT40" s="1814"/>
      <c r="INU40" s="1814"/>
      <c r="INV40" s="1814"/>
      <c r="INW40" s="1814"/>
      <c r="INX40" s="1814"/>
      <c r="INY40" s="1814"/>
      <c r="INZ40" s="1814"/>
      <c r="IOA40" s="1814"/>
      <c r="IOB40" s="1814"/>
      <c r="IOC40" s="1814"/>
      <c r="IOD40" s="1814"/>
      <c r="IOE40" s="1814"/>
      <c r="IOF40" s="1814"/>
      <c r="IOG40" s="1814"/>
      <c r="IOH40" s="1814"/>
      <c r="IOI40" s="1814"/>
      <c r="IOJ40" s="1814"/>
      <c r="IOK40" s="1814"/>
      <c r="IOL40" s="1814"/>
      <c r="IOM40" s="1814"/>
      <c r="ION40" s="1814"/>
      <c r="IOO40" s="1814"/>
      <c r="IOP40" s="1814"/>
      <c r="IOQ40" s="1814"/>
      <c r="IOR40" s="1814"/>
      <c r="IOS40" s="1814"/>
      <c r="IOT40" s="1814"/>
      <c r="IOU40" s="1814"/>
      <c r="IOV40" s="1814"/>
      <c r="IOW40" s="1814"/>
      <c r="IOX40" s="1814"/>
      <c r="IOY40" s="1814"/>
      <c r="IOZ40" s="1814"/>
      <c r="IPA40" s="1814"/>
      <c r="IPB40" s="1814"/>
      <c r="IPC40" s="1814"/>
      <c r="IPD40" s="1814"/>
      <c r="IPE40" s="1814"/>
      <c r="IPF40" s="1814"/>
      <c r="IPG40" s="1814"/>
      <c r="IPH40" s="1814"/>
      <c r="IPI40" s="1814"/>
      <c r="IPJ40" s="1814"/>
      <c r="IPK40" s="1814"/>
      <c r="IPL40" s="1814"/>
      <c r="IPM40" s="1814"/>
      <c r="IPN40" s="1814"/>
      <c r="IPO40" s="1814"/>
      <c r="IPP40" s="1814"/>
      <c r="IPQ40" s="1814"/>
      <c r="IPR40" s="1814"/>
      <c r="IPS40" s="1814"/>
      <c r="IPT40" s="1814"/>
      <c r="IPU40" s="1814"/>
      <c r="IPV40" s="1814"/>
      <c r="IPW40" s="1814"/>
      <c r="IPX40" s="1814"/>
      <c r="IPY40" s="1814"/>
      <c r="IPZ40" s="1814"/>
      <c r="IQA40" s="1814"/>
      <c r="IQB40" s="1814"/>
      <c r="IQC40" s="1814"/>
      <c r="IQD40" s="1814"/>
      <c r="IQE40" s="1814"/>
      <c r="IQF40" s="1814"/>
      <c r="IQG40" s="1814"/>
      <c r="IQH40" s="1814"/>
      <c r="IQI40" s="1814"/>
      <c r="IQJ40" s="1814"/>
      <c r="IQK40" s="1814"/>
      <c r="IQL40" s="1814"/>
      <c r="IQM40" s="1814"/>
      <c r="IQN40" s="1814"/>
      <c r="IQO40" s="1814"/>
      <c r="IQP40" s="1814"/>
      <c r="IQQ40" s="1814"/>
      <c r="IQR40" s="1814"/>
      <c r="IQS40" s="1814"/>
      <c r="IQT40" s="1814"/>
      <c r="IQU40" s="1814"/>
      <c r="IQV40" s="1814"/>
      <c r="IQW40" s="1814"/>
      <c r="IQX40" s="1814"/>
      <c r="IQY40" s="1814"/>
      <c r="IQZ40" s="1814"/>
      <c r="IRA40" s="1814"/>
      <c r="IRB40" s="1814"/>
      <c r="IRC40" s="1814"/>
      <c r="IRD40" s="1814"/>
      <c r="IRE40" s="1814"/>
      <c r="IRF40" s="1814"/>
      <c r="IRG40" s="1814"/>
      <c r="IRH40" s="1814"/>
      <c r="IRI40" s="1814"/>
      <c r="IRJ40" s="1814"/>
      <c r="IRK40" s="1814"/>
      <c r="IRL40" s="1814"/>
      <c r="IRM40" s="1814"/>
      <c r="IRN40" s="1814"/>
      <c r="IRO40" s="1814"/>
      <c r="IRP40" s="1814"/>
      <c r="IRQ40" s="1814"/>
      <c r="IRR40" s="1814"/>
      <c r="IRS40" s="1814"/>
      <c r="IRT40" s="1814"/>
      <c r="IRU40" s="1814"/>
      <c r="IRV40" s="1814"/>
      <c r="IRW40" s="1814"/>
      <c r="IRX40" s="1814"/>
      <c r="IRY40" s="1814"/>
      <c r="IRZ40" s="1814"/>
      <c r="ISA40" s="1814"/>
      <c r="ISB40" s="1814"/>
      <c r="ISC40" s="1814"/>
      <c r="ISD40" s="1814"/>
      <c r="ISE40" s="1814"/>
      <c r="ISF40" s="1814"/>
      <c r="ISG40" s="1814"/>
      <c r="ISH40" s="1814"/>
      <c r="ISI40" s="1814"/>
      <c r="ISJ40" s="1814"/>
      <c r="ISK40" s="1814"/>
      <c r="ISL40" s="1814"/>
      <c r="ISM40" s="1814"/>
      <c r="ISN40" s="1814"/>
      <c r="ISO40" s="1814"/>
      <c r="ISP40" s="1814"/>
      <c r="ISQ40" s="1814"/>
      <c r="ISR40" s="1814"/>
      <c r="ISS40" s="1814"/>
      <c r="IST40" s="1814"/>
      <c r="ISU40" s="1814"/>
      <c r="ISV40" s="1814"/>
      <c r="ISW40" s="1814"/>
      <c r="ISX40" s="1814"/>
      <c r="ISY40" s="1814"/>
      <c r="ISZ40" s="1814"/>
      <c r="ITA40" s="1814"/>
      <c r="ITB40" s="1814"/>
      <c r="ITC40" s="1814"/>
      <c r="ITD40" s="1814"/>
      <c r="ITE40" s="1814"/>
      <c r="ITF40" s="1814"/>
      <c r="ITG40" s="1814"/>
      <c r="ITH40" s="1814"/>
      <c r="ITI40" s="1814"/>
      <c r="ITJ40" s="1814"/>
      <c r="ITK40" s="1814"/>
      <c r="ITL40" s="1814"/>
      <c r="ITM40" s="1814"/>
      <c r="ITN40" s="1814"/>
      <c r="ITO40" s="1814"/>
      <c r="ITP40" s="1814"/>
      <c r="ITQ40" s="1814"/>
      <c r="ITR40" s="1814"/>
      <c r="ITS40" s="1814"/>
      <c r="ITT40" s="1814"/>
      <c r="ITU40" s="1814"/>
      <c r="ITV40" s="1814"/>
      <c r="ITW40" s="1814"/>
      <c r="ITX40" s="1814"/>
      <c r="ITY40" s="1814"/>
      <c r="ITZ40" s="1814"/>
      <c r="IUA40" s="1814"/>
      <c r="IUB40" s="1814"/>
      <c r="IUC40" s="1814"/>
      <c r="IUD40" s="1814"/>
      <c r="IUE40" s="1814"/>
      <c r="IUF40" s="1814"/>
      <c r="IUG40" s="1814"/>
      <c r="IUH40" s="1814"/>
      <c r="IUI40" s="1814"/>
      <c r="IUJ40" s="1814"/>
      <c r="IUK40" s="1814"/>
      <c r="IUL40" s="1814"/>
      <c r="IUM40" s="1814"/>
      <c r="IUN40" s="1814"/>
      <c r="IUO40" s="1814"/>
      <c r="IUP40" s="1814"/>
      <c r="IUQ40" s="1814"/>
      <c r="IUR40" s="1814"/>
      <c r="IUS40" s="1814"/>
      <c r="IUT40" s="1814"/>
      <c r="IUU40" s="1814"/>
      <c r="IUV40" s="1814"/>
      <c r="IUW40" s="1814"/>
      <c r="IUX40" s="1814"/>
      <c r="IUY40" s="1814"/>
      <c r="IUZ40" s="1814"/>
      <c r="IVA40" s="1814"/>
      <c r="IVB40" s="1814"/>
      <c r="IVC40" s="1814"/>
      <c r="IVD40" s="1814"/>
      <c r="IVE40" s="1814"/>
      <c r="IVF40" s="1814"/>
      <c r="IVG40" s="1814"/>
      <c r="IVH40" s="1814"/>
      <c r="IVI40" s="1814"/>
      <c r="IVJ40" s="1814"/>
      <c r="IVK40" s="1814"/>
      <c r="IVL40" s="1814"/>
      <c r="IVM40" s="1814"/>
      <c r="IVN40" s="1814"/>
      <c r="IVO40" s="1814"/>
      <c r="IVP40" s="1814"/>
      <c r="IVQ40" s="1814"/>
      <c r="IVR40" s="1814"/>
      <c r="IVS40" s="1814"/>
      <c r="IVT40" s="1814"/>
      <c r="IVU40" s="1814"/>
      <c r="IVV40" s="1814"/>
      <c r="IVW40" s="1814"/>
      <c r="IVX40" s="1814"/>
      <c r="IVY40" s="1814"/>
      <c r="IVZ40" s="1814"/>
      <c r="IWA40" s="1814"/>
      <c r="IWB40" s="1814"/>
      <c r="IWC40" s="1814"/>
      <c r="IWD40" s="1814"/>
      <c r="IWE40" s="1814"/>
      <c r="IWF40" s="1814"/>
      <c r="IWG40" s="1814"/>
      <c r="IWH40" s="1814"/>
      <c r="IWI40" s="1814"/>
      <c r="IWJ40" s="1814"/>
      <c r="IWK40" s="1814"/>
      <c r="IWL40" s="1814"/>
      <c r="IWM40" s="1814"/>
      <c r="IWN40" s="1814"/>
      <c r="IWO40" s="1814"/>
      <c r="IWP40" s="1814"/>
      <c r="IWQ40" s="1814"/>
      <c r="IWR40" s="1814"/>
      <c r="IWS40" s="1814"/>
      <c r="IWT40" s="1814"/>
      <c r="IWU40" s="1814"/>
      <c r="IWV40" s="1814"/>
      <c r="IWW40" s="1814"/>
      <c r="IWX40" s="1814"/>
      <c r="IWY40" s="1814"/>
      <c r="IWZ40" s="1814"/>
      <c r="IXA40" s="1814"/>
      <c r="IXB40" s="1814"/>
      <c r="IXC40" s="1814"/>
      <c r="IXD40" s="1814"/>
      <c r="IXE40" s="1814"/>
      <c r="IXF40" s="1814"/>
      <c r="IXG40" s="1814"/>
      <c r="IXH40" s="1814"/>
      <c r="IXI40" s="1814"/>
      <c r="IXJ40" s="1814"/>
      <c r="IXK40" s="1814"/>
      <c r="IXL40" s="1814"/>
      <c r="IXM40" s="1814"/>
      <c r="IXN40" s="1814"/>
      <c r="IXO40" s="1814"/>
      <c r="IXP40" s="1814"/>
      <c r="IXQ40" s="1814"/>
      <c r="IXR40" s="1814"/>
      <c r="IXS40" s="1814"/>
      <c r="IXT40" s="1814"/>
      <c r="IXU40" s="1814"/>
      <c r="IXV40" s="1814"/>
      <c r="IXW40" s="1814"/>
      <c r="IXX40" s="1814"/>
      <c r="IXY40" s="1814"/>
      <c r="IXZ40" s="1814"/>
      <c r="IYA40" s="1814"/>
      <c r="IYB40" s="1814"/>
      <c r="IYC40" s="1814"/>
      <c r="IYD40" s="1814"/>
      <c r="IYE40" s="1814"/>
      <c r="IYF40" s="1814"/>
      <c r="IYG40" s="1814"/>
      <c r="IYH40" s="1814"/>
      <c r="IYI40" s="1814"/>
      <c r="IYJ40" s="1814"/>
      <c r="IYK40" s="1814"/>
      <c r="IYL40" s="1814"/>
      <c r="IYM40" s="1814"/>
      <c r="IYN40" s="1814"/>
      <c r="IYO40" s="1814"/>
      <c r="IYP40" s="1814"/>
      <c r="IYQ40" s="1814"/>
      <c r="IYR40" s="1814"/>
      <c r="IYS40" s="1814"/>
      <c r="IYT40" s="1814"/>
      <c r="IYU40" s="1814"/>
      <c r="IYV40" s="1814"/>
      <c r="IYW40" s="1814"/>
      <c r="IYX40" s="1814"/>
      <c r="IYY40" s="1814"/>
      <c r="IYZ40" s="1814"/>
      <c r="IZA40" s="1814"/>
      <c r="IZB40" s="1814"/>
      <c r="IZC40" s="1814"/>
      <c r="IZD40" s="1814"/>
      <c r="IZE40" s="1814"/>
      <c r="IZF40" s="1814"/>
      <c r="IZG40" s="1814"/>
      <c r="IZH40" s="1814"/>
      <c r="IZI40" s="1814"/>
      <c r="IZJ40" s="1814"/>
      <c r="IZK40" s="1814"/>
      <c r="IZL40" s="1814"/>
      <c r="IZM40" s="1814"/>
      <c r="IZN40" s="1814"/>
      <c r="IZO40" s="1814"/>
      <c r="IZP40" s="1814"/>
      <c r="IZQ40" s="1814"/>
      <c r="IZR40" s="1814"/>
      <c r="IZS40" s="1814"/>
      <c r="IZT40" s="1814"/>
      <c r="IZU40" s="1814"/>
      <c r="IZV40" s="1814"/>
      <c r="IZW40" s="1814"/>
      <c r="IZX40" s="1814"/>
      <c r="IZY40" s="1814"/>
      <c r="IZZ40" s="1814"/>
      <c r="JAA40" s="1814"/>
      <c r="JAB40" s="1814"/>
      <c r="JAC40" s="1814"/>
      <c r="JAD40" s="1814"/>
      <c r="JAE40" s="1814"/>
      <c r="JAF40" s="1814"/>
      <c r="JAG40" s="1814"/>
      <c r="JAH40" s="1814"/>
      <c r="JAI40" s="1814"/>
      <c r="JAJ40" s="1814"/>
      <c r="JAK40" s="1814"/>
      <c r="JAL40" s="1814"/>
      <c r="JAM40" s="1814"/>
      <c r="JAN40" s="1814"/>
      <c r="JAO40" s="1814"/>
      <c r="JAP40" s="1814"/>
      <c r="JAQ40" s="1814"/>
      <c r="JAR40" s="1814"/>
      <c r="JAS40" s="1814"/>
      <c r="JAT40" s="1814"/>
      <c r="JAU40" s="1814"/>
      <c r="JAV40" s="1814"/>
      <c r="JAW40" s="1814"/>
      <c r="JAX40" s="1814"/>
      <c r="JAY40" s="1814"/>
      <c r="JAZ40" s="1814"/>
      <c r="JBA40" s="1814"/>
      <c r="JBB40" s="1814"/>
      <c r="JBC40" s="1814"/>
      <c r="JBD40" s="1814"/>
      <c r="JBE40" s="1814"/>
      <c r="JBF40" s="1814"/>
      <c r="JBG40" s="1814"/>
      <c r="JBH40" s="1814"/>
      <c r="JBI40" s="1814"/>
      <c r="JBJ40" s="1814"/>
      <c r="JBK40" s="1814"/>
      <c r="JBL40" s="1814"/>
      <c r="JBM40" s="1814"/>
      <c r="JBN40" s="1814"/>
      <c r="JBO40" s="1814"/>
      <c r="JBP40" s="1814"/>
      <c r="JBQ40" s="1814"/>
      <c r="JBR40" s="1814"/>
      <c r="JBS40" s="1814"/>
      <c r="JBT40" s="1814"/>
      <c r="JBU40" s="1814"/>
      <c r="JBV40" s="1814"/>
      <c r="JBW40" s="1814"/>
      <c r="JBX40" s="1814"/>
      <c r="JBY40" s="1814"/>
      <c r="JBZ40" s="1814"/>
      <c r="JCA40" s="1814"/>
      <c r="JCB40" s="1814"/>
      <c r="JCC40" s="1814"/>
      <c r="JCD40" s="1814"/>
      <c r="JCE40" s="1814"/>
      <c r="JCF40" s="1814"/>
      <c r="JCG40" s="1814"/>
      <c r="JCH40" s="1814"/>
      <c r="JCI40" s="1814"/>
      <c r="JCJ40" s="1814"/>
      <c r="JCK40" s="1814"/>
      <c r="JCL40" s="1814"/>
      <c r="JCM40" s="1814"/>
      <c r="JCN40" s="1814"/>
      <c r="JCO40" s="1814"/>
      <c r="JCP40" s="1814"/>
      <c r="JCQ40" s="1814"/>
      <c r="JCR40" s="1814"/>
      <c r="JCS40" s="1814"/>
      <c r="JCT40" s="1814"/>
      <c r="JCU40" s="1814"/>
      <c r="JCV40" s="1814"/>
      <c r="JCW40" s="1814"/>
      <c r="JCX40" s="1814"/>
      <c r="JCY40" s="1814"/>
      <c r="JCZ40" s="1814"/>
      <c r="JDA40" s="1814"/>
      <c r="JDB40" s="1814"/>
      <c r="JDC40" s="1814"/>
      <c r="JDD40" s="1814"/>
      <c r="JDE40" s="1814"/>
      <c r="JDF40" s="1814"/>
      <c r="JDG40" s="1814"/>
      <c r="JDH40" s="1814"/>
      <c r="JDI40" s="1814"/>
      <c r="JDJ40" s="1814"/>
      <c r="JDK40" s="1814"/>
      <c r="JDL40" s="1814"/>
      <c r="JDM40" s="1814"/>
      <c r="JDN40" s="1814"/>
      <c r="JDO40" s="1814"/>
      <c r="JDP40" s="1814"/>
      <c r="JDQ40" s="1814"/>
      <c r="JDR40" s="1814"/>
      <c r="JDS40" s="1814"/>
      <c r="JDT40" s="1814"/>
      <c r="JDU40" s="1814"/>
      <c r="JDV40" s="1814"/>
      <c r="JDW40" s="1814"/>
      <c r="JDX40" s="1814"/>
      <c r="JDY40" s="1814"/>
      <c r="JDZ40" s="1814"/>
      <c r="JEA40" s="1814"/>
      <c r="JEB40" s="1814"/>
      <c r="JEC40" s="1814"/>
      <c r="JED40" s="1814"/>
      <c r="JEE40" s="1814"/>
      <c r="JEF40" s="1814"/>
      <c r="JEG40" s="1814"/>
      <c r="JEH40" s="1814"/>
      <c r="JEI40" s="1814"/>
      <c r="JEJ40" s="1814"/>
      <c r="JEK40" s="1814"/>
      <c r="JEL40" s="1814"/>
      <c r="JEM40" s="1814"/>
      <c r="JEN40" s="1814"/>
      <c r="JEO40" s="1814"/>
      <c r="JEP40" s="1814"/>
      <c r="JEQ40" s="1814"/>
      <c r="JER40" s="1814"/>
      <c r="JES40" s="1814"/>
      <c r="JET40" s="1814"/>
      <c r="JEU40" s="1814"/>
      <c r="JEV40" s="1814"/>
      <c r="JEW40" s="1814"/>
      <c r="JEX40" s="1814"/>
      <c r="JEY40" s="1814"/>
      <c r="JEZ40" s="1814"/>
      <c r="JFA40" s="1814"/>
      <c r="JFB40" s="1814"/>
      <c r="JFC40" s="1814"/>
      <c r="JFD40" s="1814"/>
      <c r="JFE40" s="1814"/>
      <c r="JFF40" s="1814"/>
      <c r="JFG40" s="1814"/>
      <c r="JFH40" s="1814"/>
      <c r="JFI40" s="1814"/>
      <c r="JFJ40" s="1814"/>
      <c r="JFK40" s="1814"/>
      <c r="JFL40" s="1814"/>
      <c r="JFM40" s="1814"/>
      <c r="JFN40" s="1814"/>
      <c r="JFO40" s="1814"/>
      <c r="JFP40" s="1814"/>
      <c r="JFQ40" s="1814"/>
      <c r="JFR40" s="1814"/>
      <c r="JFS40" s="1814"/>
      <c r="JFT40" s="1814"/>
      <c r="JFU40" s="1814"/>
      <c r="JFV40" s="1814"/>
      <c r="JFW40" s="1814"/>
      <c r="JFX40" s="1814"/>
      <c r="JFY40" s="1814"/>
      <c r="JFZ40" s="1814"/>
      <c r="JGA40" s="1814"/>
      <c r="JGB40" s="1814"/>
      <c r="JGC40" s="1814"/>
      <c r="JGD40" s="1814"/>
      <c r="JGE40" s="1814"/>
      <c r="JGF40" s="1814"/>
      <c r="JGG40" s="1814"/>
      <c r="JGH40" s="1814"/>
      <c r="JGI40" s="1814"/>
      <c r="JGJ40" s="1814"/>
      <c r="JGK40" s="1814"/>
      <c r="JGL40" s="1814"/>
      <c r="JGM40" s="1814"/>
      <c r="JGN40" s="1814"/>
      <c r="JGO40" s="1814"/>
      <c r="JGP40" s="1814"/>
      <c r="JGQ40" s="1814"/>
      <c r="JGR40" s="1814"/>
      <c r="JGS40" s="1814"/>
      <c r="JGT40" s="1814"/>
      <c r="JGU40" s="1814"/>
      <c r="JGV40" s="1814"/>
      <c r="JGW40" s="1814"/>
      <c r="JGX40" s="1814"/>
      <c r="JGY40" s="1814"/>
      <c r="JGZ40" s="1814"/>
      <c r="JHA40" s="1814"/>
      <c r="JHB40" s="1814"/>
      <c r="JHC40" s="1814"/>
      <c r="JHD40" s="1814"/>
      <c r="JHE40" s="1814"/>
      <c r="JHF40" s="1814"/>
      <c r="JHG40" s="1814"/>
      <c r="JHH40" s="1814"/>
      <c r="JHI40" s="1814"/>
      <c r="JHJ40" s="1814"/>
      <c r="JHK40" s="1814"/>
      <c r="JHL40" s="1814"/>
      <c r="JHM40" s="1814"/>
      <c r="JHN40" s="1814"/>
      <c r="JHO40" s="1814"/>
      <c r="JHP40" s="1814"/>
      <c r="JHQ40" s="1814"/>
      <c r="JHR40" s="1814"/>
      <c r="JHS40" s="1814"/>
      <c r="JHT40" s="1814"/>
      <c r="JHU40" s="1814"/>
      <c r="JHV40" s="1814"/>
      <c r="JHW40" s="1814"/>
      <c r="JHX40" s="1814"/>
      <c r="JHY40" s="1814"/>
      <c r="JHZ40" s="1814"/>
      <c r="JIA40" s="1814"/>
      <c r="JIB40" s="1814"/>
      <c r="JIC40" s="1814"/>
      <c r="JID40" s="1814"/>
      <c r="JIE40" s="1814"/>
      <c r="JIF40" s="1814"/>
      <c r="JIG40" s="1814"/>
      <c r="JIH40" s="1814"/>
      <c r="JII40" s="1814"/>
      <c r="JIJ40" s="1814"/>
      <c r="JIK40" s="1814"/>
      <c r="JIL40" s="1814"/>
      <c r="JIM40" s="1814"/>
      <c r="JIN40" s="1814"/>
      <c r="JIO40" s="1814"/>
      <c r="JIP40" s="1814"/>
      <c r="JIQ40" s="1814"/>
      <c r="JIR40" s="1814"/>
      <c r="JIS40" s="1814"/>
      <c r="JIT40" s="1814"/>
      <c r="JIU40" s="1814"/>
      <c r="JIV40" s="1814"/>
      <c r="JIW40" s="1814"/>
      <c r="JIX40" s="1814"/>
      <c r="JIY40" s="1814"/>
      <c r="JIZ40" s="1814"/>
      <c r="JJA40" s="1814"/>
      <c r="JJB40" s="1814"/>
      <c r="JJC40" s="1814"/>
      <c r="JJD40" s="1814"/>
      <c r="JJE40" s="1814"/>
      <c r="JJF40" s="1814"/>
      <c r="JJG40" s="1814"/>
      <c r="JJH40" s="1814"/>
      <c r="JJI40" s="1814"/>
      <c r="JJJ40" s="1814"/>
      <c r="JJK40" s="1814"/>
      <c r="JJL40" s="1814"/>
      <c r="JJM40" s="1814"/>
      <c r="JJN40" s="1814"/>
      <c r="JJO40" s="1814"/>
      <c r="JJP40" s="1814"/>
      <c r="JJQ40" s="1814"/>
      <c r="JJR40" s="1814"/>
      <c r="JJS40" s="1814"/>
      <c r="JJT40" s="1814"/>
      <c r="JJU40" s="1814"/>
      <c r="JJV40" s="1814"/>
      <c r="JJW40" s="1814"/>
      <c r="JJX40" s="1814"/>
      <c r="JJY40" s="1814"/>
      <c r="JJZ40" s="1814"/>
      <c r="JKA40" s="1814"/>
      <c r="JKB40" s="1814"/>
      <c r="JKC40" s="1814"/>
      <c r="JKD40" s="1814"/>
      <c r="JKE40" s="1814"/>
      <c r="JKF40" s="1814"/>
      <c r="JKG40" s="1814"/>
      <c r="JKH40" s="1814"/>
      <c r="JKI40" s="1814"/>
      <c r="JKJ40" s="1814"/>
      <c r="JKK40" s="1814"/>
      <c r="JKL40" s="1814"/>
      <c r="JKM40" s="1814"/>
      <c r="JKN40" s="1814"/>
      <c r="JKO40" s="1814"/>
      <c r="JKP40" s="1814"/>
      <c r="JKQ40" s="1814"/>
      <c r="JKR40" s="1814"/>
      <c r="JKS40" s="1814"/>
      <c r="JKT40" s="1814"/>
      <c r="JKU40" s="1814"/>
      <c r="JKV40" s="1814"/>
      <c r="JKW40" s="1814"/>
      <c r="JKX40" s="1814"/>
      <c r="JKY40" s="1814"/>
      <c r="JKZ40" s="1814"/>
      <c r="JLA40" s="1814"/>
      <c r="JLB40" s="1814"/>
      <c r="JLC40" s="1814"/>
      <c r="JLD40" s="1814"/>
      <c r="JLE40" s="1814"/>
      <c r="JLF40" s="1814"/>
      <c r="JLG40" s="1814"/>
      <c r="JLH40" s="1814"/>
      <c r="JLI40" s="1814"/>
      <c r="JLJ40" s="1814"/>
      <c r="JLK40" s="1814"/>
      <c r="JLL40" s="1814"/>
      <c r="JLM40" s="1814"/>
      <c r="JLN40" s="1814"/>
      <c r="JLO40" s="1814"/>
      <c r="JLP40" s="1814"/>
      <c r="JLQ40" s="1814"/>
      <c r="JLR40" s="1814"/>
      <c r="JLS40" s="1814"/>
      <c r="JLT40" s="1814"/>
      <c r="JLU40" s="1814"/>
      <c r="JLV40" s="1814"/>
      <c r="JLW40" s="1814"/>
      <c r="JLX40" s="1814"/>
      <c r="JLY40" s="1814"/>
      <c r="JLZ40" s="1814"/>
      <c r="JMA40" s="1814"/>
      <c r="JMB40" s="1814"/>
      <c r="JMC40" s="1814"/>
      <c r="JMD40" s="1814"/>
      <c r="JME40" s="1814"/>
      <c r="JMF40" s="1814"/>
      <c r="JMG40" s="1814"/>
      <c r="JMH40" s="1814"/>
      <c r="JMI40" s="1814"/>
      <c r="JMJ40" s="1814"/>
      <c r="JMK40" s="1814"/>
      <c r="JML40" s="1814"/>
      <c r="JMM40" s="1814"/>
      <c r="JMN40" s="1814"/>
      <c r="JMO40" s="1814"/>
      <c r="JMP40" s="1814"/>
      <c r="JMQ40" s="1814"/>
      <c r="JMR40" s="1814"/>
      <c r="JMS40" s="1814"/>
      <c r="JMT40" s="1814"/>
      <c r="JMU40" s="1814"/>
      <c r="JMV40" s="1814"/>
      <c r="JMW40" s="1814"/>
      <c r="JMX40" s="1814"/>
      <c r="JMY40" s="1814"/>
      <c r="JMZ40" s="1814"/>
      <c r="JNA40" s="1814"/>
      <c r="JNB40" s="1814"/>
      <c r="JNC40" s="1814"/>
      <c r="JND40" s="1814"/>
      <c r="JNE40" s="1814"/>
      <c r="JNF40" s="1814"/>
      <c r="JNG40" s="1814"/>
      <c r="JNH40" s="1814"/>
      <c r="JNI40" s="1814"/>
      <c r="JNJ40" s="1814"/>
      <c r="JNK40" s="1814"/>
      <c r="JNL40" s="1814"/>
      <c r="JNM40" s="1814"/>
      <c r="JNN40" s="1814"/>
      <c r="JNO40" s="1814"/>
      <c r="JNP40" s="1814"/>
      <c r="JNQ40" s="1814"/>
      <c r="JNR40" s="1814"/>
      <c r="JNS40" s="1814"/>
      <c r="JNT40" s="1814"/>
      <c r="JNU40" s="1814"/>
      <c r="JNV40" s="1814"/>
      <c r="JNW40" s="1814"/>
      <c r="JNX40" s="1814"/>
      <c r="JNY40" s="1814"/>
      <c r="JNZ40" s="1814"/>
      <c r="JOA40" s="1814"/>
      <c r="JOB40" s="1814"/>
      <c r="JOC40" s="1814"/>
      <c r="JOD40" s="1814"/>
      <c r="JOE40" s="1814"/>
      <c r="JOF40" s="1814"/>
      <c r="JOG40" s="1814"/>
      <c r="JOH40" s="1814"/>
      <c r="JOI40" s="1814"/>
      <c r="JOJ40" s="1814"/>
      <c r="JOK40" s="1814"/>
      <c r="JOL40" s="1814"/>
      <c r="JOM40" s="1814"/>
      <c r="JON40" s="1814"/>
      <c r="JOO40" s="1814"/>
      <c r="JOP40" s="1814"/>
      <c r="JOQ40" s="1814"/>
      <c r="JOR40" s="1814"/>
      <c r="JOS40" s="1814"/>
      <c r="JOT40" s="1814"/>
      <c r="JOU40" s="1814"/>
      <c r="JOV40" s="1814"/>
      <c r="JOW40" s="1814"/>
      <c r="JOX40" s="1814"/>
      <c r="JOY40" s="1814"/>
      <c r="JOZ40" s="1814"/>
      <c r="JPA40" s="1814"/>
      <c r="JPB40" s="1814"/>
      <c r="JPC40" s="1814"/>
      <c r="JPD40" s="1814"/>
      <c r="JPE40" s="1814"/>
      <c r="JPF40" s="1814"/>
      <c r="JPG40" s="1814"/>
      <c r="JPH40" s="1814"/>
      <c r="JPI40" s="1814"/>
      <c r="JPJ40" s="1814"/>
      <c r="JPK40" s="1814"/>
      <c r="JPL40" s="1814"/>
      <c r="JPM40" s="1814"/>
      <c r="JPN40" s="1814"/>
      <c r="JPO40" s="1814"/>
      <c r="JPP40" s="1814"/>
      <c r="JPQ40" s="1814"/>
      <c r="JPR40" s="1814"/>
      <c r="JPS40" s="1814"/>
      <c r="JPT40" s="1814"/>
      <c r="JPU40" s="1814"/>
      <c r="JPV40" s="1814"/>
      <c r="JPW40" s="1814"/>
      <c r="JPX40" s="1814"/>
      <c r="JPY40" s="1814"/>
      <c r="JPZ40" s="1814"/>
      <c r="JQA40" s="1814"/>
      <c r="JQB40" s="1814"/>
      <c r="JQC40" s="1814"/>
      <c r="JQD40" s="1814"/>
      <c r="JQE40" s="1814"/>
      <c r="JQF40" s="1814"/>
      <c r="JQG40" s="1814"/>
      <c r="JQH40" s="1814"/>
      <c r="JQI40" s="1814"/>
      <c r="JQJ40" s="1814"/>
      <c r="JQK40" s="1814"/>
      <c r="JQL40" s="1814"/>
      <c r="JQM40" s="1814"/>
      <c r="JQN40" s="1814"/>
      <c r="JQO40" s="1814"/>
      <c r="JQP40" s="1814"/>
      <c r="JQQ40" s="1814"/>
      <c r="JQR40" s="1814"/>
      <c r="JQS40" s="1814"/>
      <c r="JQT40" s="1814"/>
      <c r="JQU40" s="1814"/>
      <c r="JQV40" s="1814"/>
      <c r="JQW40" s="1814"/>
      <c r="JQX40" s="1814"/>
      <c r="JQY40" s="1814"/>
      <c r="JQZ40" s="1814"/>
      <c r="JRA40" s="1814"/>
      <c r="JRB40" s="1814"/>
      <c r="JRC40" s="1814"/>
      <c r="JRD40" s="1814"/>
      <c r="JRE40" s="1814"/>
      <c r="JRF40" s="1814"/>
      <c r="JRG40" s="1814"/>
      <c r="JRH40" s="1814"/>
      <c r="JRI40" s="1814"/>
      <c r="JRJ40" s="1814"/>
      <c r="JRK40" s="1814"/>
      <c r="JRL40" s="1814"/>
      <c r="JRM40" s="1814"/>
      <c r="JRN40" s="1814"/>
      <c r="JRO40" s="1814"/>
      <c r="JRP40" s="1814"/>
      <c r="JRQ40" s="1814"/>
      <c r="JRR40" s="1814"/>
      <c r="JRS40" s="1814"/>
      <c r="JRT40" s="1814"/>
      <c r="JRU40" s="1814"/>
      <c r="JRV40" s="1814"/>
      <c r="JRW40" s="1814"/>
      <c r="JRX40" s="1814"/>
      <c r="JRY40" s="1814"/>
      <c r="JRZ40" s="1814"/>
      <c r="JSA40" s="1814"/>
      <c r="JSB40" s="1814"/>
      <c r="JSC40" s="1814"/>
      <c r="JSD40" s="1814"/>
      <c r="JSE40" s="1814"/>
      <c r="JSF40" s="1814"/>
      <c r="JSG40" s="1814"/>
      <c r="JSH40" s="1814"/>
      <c r="JSI40" s="1814"/>
      <c r="JSJ40" s="1814"/>
      <c r="JSK40" s="1814"/>
      <c r="JSL40" s="1814"/>
      <c r="JSM40" s="1814"/>
      <c r="JSN40" s="1814"/>
      <c r="JSO40" s="1814"/>
      <c r="JSP40" s="1814"/>
      <c r="JSQ40" s="1814"/>
      <c r="JSR40" s="1814"/>
      <c r="JSS40" s="1814"/>
      <c r="JST40" s="1814"/>
      <c r="JSU40" s="1814"/>
      <c r="JSV40" s="1814"/>
      <c r="JSW40" s="1814"/>
      <c r="JSX40" s="1814"/>
      <c r="JSY40" s="1814"/>
      <c r="JSZ40" s="1814"/>
      <c r="JTA40" s="1814"/>
      <c r="JTB40" s="1814"/>
      <c r="JTC40" s="1814"/>
      <c r="JTD40" s="1814"/>
      <c r="JTE40" s="1814"/>
      <c r="JTF40" s="1814"/>
      <c r="JTG40" s="1814"/>
      <c r="JTH40" s="1814"/>
      <c r="JTI40" s="1814"/>
      <c r="JTJ40" s="1814"/>
      <c r="JTK40" s="1814"/>
      <c r="JTL40" s="1814"/>
      <c r="JTM40" s="1814"/>
      <c r="JTN40" s="1814"/>
      <c r="JTO40" s="1814"/>
      <c r="JTP40" s="1814"/>
      <c r="JTQ40" s="1814"/>
      <c r="JTR40" s="1814"/>
      <c r="JTS40" s="1814"/>
      <c r="JTT40" s="1814"/>
      <c r="JTU40" s="1814"/>
      <c r="JTV40" s="1814"/>
      <c r="JTW40" s="1814"/>
      <c r="JTX40" s="1814"/>
      <c r="JTY40" s="1814"/>
      <c r="JTZ40" s="1814"/>
      <c r="JUA40" s="1814"/>
      <c r="JUB40" s="1814"/>
      <c r="JUC40" s="1814"/>
      <c r="JUD40" s="1814"/>
      <c r="JUE40" s="1814"/>
      <c r="JUF40" s="1814"/>
      <c r="JUG40" s="1814"/>
      <c r="JUH40" s="1814"/>
      <c r="JUI40" s="1814"/>
      <c r="JUJ40" s="1814"/>
      <c r="JUK40" s="1814"/>
      <c r="JUL40" s="1814"/>
      <c r="JUM40" s="1814"/>
      <c r="JUN40" s="1814"/>
      <c r="JUO40" s="1814"/>
      <c r="JUP40" s="1814"/>
      <c r="JUQ40" s="1814"/>
      <c r="JUR40" s="1814"/>
      <c r="JUS40" s="1814"/>
      <c r="JUT40" s="1814"/>
      <c r="JUU40" s="1814"/>
      <c r="JUV40" s="1814"/>
      <c r="JUW40" s="1814"/>
      <c r="JUX40" s="1814"/>
      <c r="JUY40" s="1814"/>
      <c r="JUZ40" s="1814"/>
      <c r="JVA40" s="1814"/>
      <c r="JVB40" s="1814"/>
      <c r="JVC40" s="1814"/>
      <c r="JVD40" s="1814"/>
      <c r="JVE40" s="1814"/>
      <c r="JVF40" s="1814"/>
      <c r="JVG40" s="1814"/>
      <c r="JVH40" s="1814"/>
      <c r="JVI40" s="1814"/>
      <c r="JVJ40" s="1814"/>
      <c r="JVK40" s="1814"/>
      <c r="JVL40" s="1814"/>
      <c r="JVM40" s="1814"/>
      <c r="JVN40" s="1814"/>
      <c r="JVO40" s="1814"/>
      <c r="JVP40" s="1814"/>
      <c r="JVQ40" s="1814"/>
      <c r="JVR40" s="1814"/>
      <c r="JVS40" s="1814"/>
      <c r="JVT40" s="1814"/>
      <c r="JVU40" s="1814"/>
      <c r="JVV40" s="1814"/>
      <c r="JVW40" s="1814"/>
      <c r="JVX40" s="1814"/>
      <c r="JVY40" s="1814"/>
      <c r="JVZ40" s="1814"/>
      <c r="JWA40" s="1814"/>
      <c r="JWB40" s="1814"/>
      <c r="JWC40" s="1814"/>
      <c r="JWD40" s="1814"/>
      <c r="JWE40" s="1814"/>
      <c r="JWF40" s="1814"/>
      <c r="JWG40" s="1814"/>
      <c r="JWH40" s="1814"/>
      <c r="JWI40" s="1814"/>
      <c r="JWJ40" s="1814"/>
      <c r="JWK40" s="1814"/>
      <c r="JWL40" s="1814"/>
      <c r="JWM40" s="1814"/>
      <c r="JWN40" s="1814"/>
      <c r="JWO40" s="1814"/>
      <c r="JWP40" s="1814"/>
      <c r="JWQ40" s="1814"/>
      <c r="JWR40" s="1814"/>
      <c r="JWS40" s="1814"/>
      <c r="JWT40" s="1814"/>
      <c r="JWU40" s="1814"/>
      <c r="JWV40" s="1814"/>
      <c r="JWW40" s="1814"/>
      <c r="JWX40" s="1814"/>
      <c r="JWY40" s="1814"/>
      <c r="JWZ40" s="1814"/>
      <c r="JXA40" s="1814"/>
      <c r="JXB40" s="1814"/>
      <c r="JXC40" s="1814"/>
      <c r="JXD40" s="1814"/>
      <c r="JXE40" s="1814"/>
      <c r="JXF40" s="1814"/>
      <c r="JXG40" s="1814"/>
      <c r="JXH40" s="1814"/>
      <c r="JXI40" s="1814"/>
      <c r="JXJ40" s="1814"/>
      <c r="JXK40" s="1814"/>
      <c r="JXL40" s="1814"/>
      <c r="JXM40" s="1814"/>
      <c r="JXN40" s="1814"/>
      <c r="JXO40" s="1814"/>
      <c r="JXP40" s="1814"/>
      <c r="JXQ40" s="1814"/>
      <c r="JXR40" s="1814"/>
      <c r="JXS40" s="1814"/>
      <c r="JXT40" s="1814"/>
      <c r="JXU40" s="1814"/>
      <c r="JXV40" s="1814"/>
      <c r="JXW40" s="1814"/>
      <c r="JXX40" s="1814"/>
      <c r="JXY40" s="1814"/>
      <c r="JXZ40" s="1814"/>
      <c r="JYA40" s="1814"/>
      <c r="JYB40" s="1814"/>
      <c r="JYC40" s="1814"/>
      <c r="JYD40" s="1814"/>
      <c r="JYE40" s="1814"/>
      <c r="JYF40" s="1814"/>
      <c r="JYG40" s="1814"/>
      <c r="JYH40" s="1814"/>
      <c r="JYI40" s="1814"/>
      <c r="JYJ40" s="1814"/>
      <c r="JYK40" s="1814"/>
      <c r="JYL40" s="1814"/>
      <c r="JYM40" s="1814"/>
      <c r="JYN40" s="1814"/>
      <c r="JYO40" s="1814"/>
      <c r="JYP40" s="1814"/>
      <c r="JYQ40" s="1814"/>
      <c r="JYR40" s="1814"/>
      <c r="JYS40" s="1814"/>
      <c r="JYT40" s="1814"/>
      <c r="JYU40" s="1814"/>
      <c r="JYV40" s="1814"/>
      <c r="JYW40" s="1814"/>
      <c r="JYX40" s="1814"/>
      <c r="JYY40" s="1814"/>
      <c r="JYZ40" s="1814"/>
      <c r="JZA40" s="1814"/>
      <c r="JZB40" s="1814"/>
      <c r="JZC40" s="1814"/>
      <c r="JZD40" s="1814"/>
      <c r="JZE40" s="1814"/>
      <c r="JZF40" s="1814"/>
      <c r="JZG40" s="1814"/>
      <c r="JZH40" s="1814"/>
      <c r="JZI40" s="1814"/>
      <c r="JZJ40" s="1814"/>
      <c r="JZK40" s="1814"/>
      <c r="JZL40" s="1814"/>
      <c r="JZM40" s="1814"/>
      <c r="JZN40" s="1814"/>
      <c r="JZO40" s="1814"/>
      <c r="JZP40" s="1814"/>
      <c r="JZQ40" s="1814"/>
      <c r="JZR40" s="1814"/>
      <c r="JZS40" s="1814"/>
      <c r="JZT40" s="1814"/>
      <c r="JZU40" s="1814"/>
      <c r="JZV40" s="1814"/>
      <c r="JZW40" s="1814"/>
      <c r="JZX40" s="1814"/>
      <c r="JZY40" s="1814"/>
      <c r="JZZ40" s="1814"/>
      <c r="KAA40" s="1814"/>
      <c r="KAB40" s="1814"/>
      <c r="KAC40" s="1814"/>
      <c r="KAD40" s="1814"/>
      <c r="KAE40" s="1814"/>
      <c r="KAF40" s="1814"/>
      <c r="KAG40" s="1814"/>
      <c r="KAH40" s="1814"/>
      <c r="KAI40" s="1814"/>
      <c r="KAJ40" s="1814"/>
      <c r="KAK40" s="1814"/>
      <c r="KAL40" s="1814"/>
      <c r="KAM40" s="1814"/>
      <c r="KAN40" s="1814"/>
      <c r="KAO40" s="1814"/>
      <c r="KAP40" s="1814"/>
      <c r="KAQ40" s="1814"/>
      <c r="KAR40" s="1814"/>
      <c r="KAS40" s="1814"/>
      <c r="KAT40" s="1814"/>
      <c r="KAU40" s="1814"/>
      <c r="KAV40" s="1814"/>
      <c r="KAW40" s="1814"/>
      <c r="KAX40" s="1814"/>
      <c r="KAY40" s="1814"/>
      <c r="KAZ40" s="1814"/>
      <c r="KBA40" s="1814"/>
      <c r="KBB40" s="1814"/>
      <c r="KBC40" s="1814"/>
      <c r="KBD40" s="1814"/>
      <c r="KBE40" s="1814"/>
      <c r="KBF40" s="1814"/>
      <c r="KBG40" s="1814"/>
      <c r="KBH40" s="1814"/>
      <c r="KBI40" s="1814"/>
      <c r="KBJ40" s="1814"/>
      <c r="KBK40" s="1814"/>
      <c r="KBL40" s="1814"/>
      <c r="KBM40" s="1814"/>
      <c r="KBN40" s="1814"/>
      <c r="KBO40" s="1814"/>
      <c r="KBP40" s="1814"/>
      <c r="KBQ40" s="1814"/>
      <c r="KBR40" s="1814"/>
      <c r="KBS40" s="1814"/>
      <c r="KBT40" s="1814"/>
      <c r="KBU40" s="1814"/>
      <c r="KBV40" s="1814"/>
      <c r="KBW40" s="1814"/>
      <c r="KBX40" s="1814"/>
      <c r="KBY40" s="1814"/>
      <c r="KBZ40" s="1814"/>
      <c r="KCA40" s="1814"/>
      <c r="KCB40" s="1814"/>
      <c r="KCC40" s="1814"/>
      <c r="KCD40" s="1814"/>
      <c r="KCE40" s="1814"/>
      <c r="KCF40" s="1814"/>
      <c r="KCG40" s="1814"/>
      <c r="KCH40" s="1814"/>
      <c r="KCI40" s="1814"/>
      <c r="KCJ40" s="1814"/>
      <c r="KCK40" s="1814"/>
      <c r="KCL40" s="1814"/>
      <c r="KCM40" s="1814"/>
      <c r="KCN40" s="1814"/>
      <c r="KCO40" s="1814"/>
      <c r="KCP40" s="1814"/>
      <c r="KCQ40" s="1814"/>
      <c r="KCR40" s="1814"/>
      <c r="KCS40" s="1814"/>
      <c r="KCT40" s="1814"/>
      <c r="KCU40" s="1814"/>
      <c r="KCV40" s="1814"/>
      <c r="KCW40" s="1814"/>
      <c r="KCX40" s="1814"/>
      <c r="KCY40" s="1814"/>
      <c r="KCZ40" s="1814"/>
      <c r="KDA40" s="1814"/>
      <c r="KDB40" s="1814"/>
      <c r="KDC40" s="1814"/>
      <c r="KDD40" s="1814"/>
      <c r="KDE40" s="1814"/>
      <c r="KDF40" s="1814"/>
      <c r="KDG40" s="1814"/>
      <c r="KDH40" s="1814"/>
      <c r="KDI40" s="1814"/>
      <c r="KDJ40" s="1814"/>
      <c r="KDK40" s="1814"/>
      <c r="KDL40" s="1814"/>
      <c r="KDM40" s="1814"/>
      <c r="KDN40" s="1814"/>
      <c r="KDO40" s="1814"/>
      <c r="KDP40" s="1814"/>
      <c r="KDQ40" s="1814"/>
      <c r="KDR40" s="1814"/>
      <c r="KDS40" s="1814"/>
      <c r="KDT40" s="1814"/>
      <c r="KDU40" s="1814"/>
      <c r="KDV40" s="1814"/>
      <c r="KDW40" s="1814"/>
      <c r="KDX40" s="1814"/>
      <c r="KDY40" s="1814"/>
      <c r="KDZ40" s="1814"/>
      <c r="KEA40" s="1814"/>
      <c r="KEB40" s="1814"/>
      <c r="KEC40" s="1814"/>
      <c r="KED40" s="1814"/>
      <c r="KEE40" s="1814"/>
      <c r="KEF40" s="1814"/>
      <c r="KEG40" s="1814"/>
      <c r="KEH40" s="1814"/>
      <c r="KEI40" s="1814"/>
      <c r="KEJ40" s="1814"/>
      <c r="KEK40" s="1814"/>
      <c r="KEL40" s="1814"/>
      <c r="KEM40" s="1814"/>
      <c r="KEN40" s="1814"/>
      <c r="KEO40" s="1814"/>
      <c r="KEP40" s="1814"/>
      <c r="KEQ40" s="1814"/>
      <c r="KER40" s="1814"/>
      <c r="KES40" s="1814"/>
      <c r="KET40" s="1814"/>
      <c r="KEU40" s="1814"/>
      <c r="KEV40" s="1814"/>
      <c r="KEW40" s="1814"/>
      <c r="KEX40" s="1814"/>
      <c r="KEY40" s="1814"/>
      <c r="KEZ40" s="1814"/>
      <c r="KFA40" s="1814"/>
      <c r="KFB40" s="1814"/>
      <c r="KFC40" s="1814"/>
      <c r="KFD40" s="1814"/>
      <c r="KFE40" s="1814"/>
      <c r="KFF40" s="1814"/>
      <c r="KFG40" s="1814"/>
      <c r="KFH40" s="1814"/>
      <c r="KFI40" s="1814"/>
      <c r="KFJ40" s="1814"/>
      <c r="KFK40" s="1814"/>
      <c r="KFL40" s="1814"/>
      <c r="KFM40" s="1814"/>
      <c r="KFN40" s="1814"/>
      <c r="KFO40" s="1814"/>
      <c r="KFP40" s="1814"/>
      <c r="KFQ40" s="1814"/>
      <c r="KFR40" s="1814"/>
      <c r="KFS40" s="1814"/>
      <c r="KFT40" s="1814"/>
      <c r="KFU40" s="1814"/>
      <c r="KFV40" s="1814"/>
      <c r="KFW40" s="1814"/>
      <c r="KFX40" s="1814"/>
      <c r="KFY40" s="1814"/>
      <c r="KFZ40" s="1814"/>
      <c r="KGA40" s="1814"/>
      <c r="KGB40" s="1814"/>
      <c r="KGC40" s="1814"/>
      <c r="KGD40" s="1814"/>
      <c r="KGE40" s="1814"/>
      <c r="KGF40" s="1814"/>
      <c r="KGG40" s="1814"/>
      <c r="KGH40" s="1814"/>
      <c r="KGI40" s="1814"/>
      <c r="KGJ40" s="1814"/>
      <c r="KGK40" s="1814"/>
      <c r="KGL40" s="1814"/>
      <c r="KGM40" s="1814"/>
      <c r="KGN40" s="1814"/>
      <c r="KGO40" s="1814"/>
      <c r="KGP40" s="1814"/>
      <c r="KGQ40" s="1814"/>
      <c r="KGR40" s="1814"/>
      <c r="KGS40" s="1814"/>
      <c r="KGT40" s="1814"/>
      <c r="KGU40" s="1814"/>
      <c r="KGV40" s="1814"/>
      <c r="KGW40" s="1814"/>
      <c r="KGX40" s="1814"/>
      <c r="KGY40" s="1814"/>
      <c r="KGZ40" s="1814"/>
      <c r="KHA40" s="1814"/>
      <c r="KHB40" s="1814"/>
      <c r="KHC40" s="1814"/>
      <c r="KHD40" s="1814"/>
      <c r="KHE40" s="1814"/>
      <c r="KHF40" s="1814"/>
      <c r="KHG40" s="1814"/>
      <c r="KHH40" s="1814"/>
      <c r="KHI40" s="1814"/>
      <c r="KHJ40" s="1814"/>
      <c r="KHK40" s="1814"/>
      <c r="KHL40" s="1814"/>
      <c r="KHM40" s="1814"/>
      <c r="KHN40" s="1814"/>
      <c r="KHO40" s="1814"/>
      <c r="KHP40" s="1814"/>
      <c r="KHQ40" s="1814"/>
      <c r="KHR40" s="1814"/>
      <c r="KHS40" s="1814"/>
      <c r="KHT40" s="1814"/>
      <c r="KHU40" s="1814"/>
      <c r="KHV40" s="1814"/>
      <c r="KHW40" s="1814"/>
      <c r="KHX40" s="1814"/>
      <c r="KHY40" s="1814"/>
      <c r="KHZ40" s="1814"/>
      <c r="KIA40" s="1814"/>
      <c r="KIB40" s="1814"/>
      <c r="KIC40" s="1814"/>
      <c r="KID40" s="1814"/>
      <c r="KIE40" s="1814"/>
      <c r="KIF40" s="1814"/>
      <c r="KIG40" s="1814"/>
      <c r="KIH40" s="1814"/>
      <c r="KII40" s="1814"/>
      <c r="KIJ40" s="1814"/>
      <c r="KIK40" s="1814"/>
      <c r="KIL40" s="1814"/>
      <c r="KIM40" s="1814"/>
      <c r="KIN40" s="1814"/>
      <c r="KIO40" s="1814"/>
      <c r="KIP40" s="1814"/>
      <c r="KIQ40" s="1814"/>
      <c r="KIR40" s="1814"/>
      <c r="KIS40" s="1814"/>
      <c r="KIT40" s="1814"/>
      <c r="KIU40" s="1814"/>
      <c r="KIV40" s="1814"/>
      <c r="KIW40" s="1814"/>
      <c r="KIX40" s="1814"/>
      <c r="KIY40" s="1814"/>
      <c r="KIZ40" s="1814"/>
      <c r="KJA40" s="1814"/>
      <c r="KJB40" s="1814"/>
      <c r="KJC40" s="1814"/>
      <c r="KJD40" s="1814"/>
      <c r="KJE40" s="1814"/>
      <c r="KJF40" s="1814"/>
      <c r="KJG40" s="1814"/>
      <c r="KJH40" s="1814"/>
      <c r="KJI40" s="1814"/>
      <c r="KJJ40" s="1814"/>
      <c r="KJK40" s="1814"/>
      <c r="KJL40" s="1814"/>
      <c r="KJM40" s="1814"/>
      <c r="KJN40" s="1814"/>
      <c r="KJO40" s="1814"/>
      <c r="KJP40" s="1814"/>
      <c r="KJQ40" s="1814"/>
      <c r="KJR40" s="1814"/>
      <c r="KJS40" s="1814"/>
      <c r="KJT40" s="1814"/>
      <c r="KJU40" s="1814"/>
      <c r="KJV40" s="1814"/>
      <c r="KJW40" s="1814"/>
      <c r="KJX40" s="1814"/>
      <c r="KJY40" s="1814"/>
      <c r="KJZ40" s="1814"/>
      <c r="KKA40" s="1814"/>
      <c r="KKB40" s="1814"/>
      <c r="KKC40" s="1814"/>
      <c r="KKD40" s="1814"/>
      <c r="KKE40" s="1814"/>
      <c r="KKF40" s="1814"/>
      <c r="KKG40" s="1814"/>
      <c r="KKH40" s="1814"/>
      <c r="KKI40" s="1814"/>
      <c r="KKJ40" s="1814"/>
      <c r="KKK40" s="1814"/>
      <c r="KKL40" s="1814"/>
      <c r="KKM40" s="1814"/>
      <c r="KKN40" s="1814"/>
      <c r="KKO40" s="1814"/>
      <c r="KKP40" s="1814"/>
      <c r="KKQ40" s="1814"/>
      <c r="KKR40" s="1814"/>
      <c r="KKS40" s="1814"/>
      <c r="KKT40" s="1814"/>
      <c r="KKU40" s="1814"/>
      <c r="KKV40" s="1814"/>
      <c r="KKW40" s="1814"/>
      <c r="KKX40" s="1814"/>
      <c r="KKY40" s="1814"/>
      <c r="KKZ40" s="1814"/>
      <c r="KLA40" s="1814"/>
      <c r="KLB40" s="1814"/>
      <c r="KLC40" s="1814"/>
      <c r="KLD40" s="1814"/>
      <c r="KLE40" s="1814"/>
      <c r="KLF40" s="1814"/>
      <c r="KLG40" s="1814"/>
      <c r="KLH40" s="1814"/>
      <c r="KLI40" s="1814"/>
      <c r="KLJ40" s="1814"/>
      <c r="KLK40" s="1814"/>
      <c r="KLL40" s="1814"/>
      <c r="KLM40" s="1814"/>
      <c r="KLN40" s="1814"/>
      <c r="KLO40" s="1814"/>
      <c r="KLP40" s="1814"/>
      <c r="KLQ40" s="1814"/>
      <c r="KLR40" s="1814"/>
      <c r="KLS40" s="1814"/>
      <c r="KLT40" s="1814"/>
      <c r="KLU40" s="1814"/>
      <c r="KLV40" s="1814"/>
      <c r="KLW40" s="1814"/>
      <c r="KLX40" s="1814"/>
      <c r="KLY40" s="1814"/>
      <c r="KLZ40" s="1814"/>
      <c r="KMA40" s="1814"/>
      <c r="KMB40" s="1814"/>
      <c r="KMC40" s="1814"/>
      <c r="KMD40" s="1814"/>
      <c r="KME40" s="1814"/>
      <c r="KMF40" s="1814"/>
      <c r="KMG40" s="1814"/>
      <c r="KMH40" s="1814"/>
      <c r="KMI40" s="1814"/>
      <c r="KMJ40" s="1814"/>
      <c r="KMK40" s="1814"/>
      <c r="KML40" s="1814"/>
      <c r="KMM40" s="1814"/>
      <c r="KMN40" s="1814"/>
      <c r="KMO40" s="1814"/>
      <c r="KMP40" s="1814"/>
      <c r="KMQ40" s="1814"/>
      <c r="KMR40" s="1814"/>
      <c r="KMS40" s="1814"/>
      <c r="KMT40" s="1814"/>
      <c r="KMU40" s="1814"/>
      <c r="KMV40" s="1814"/>
      <c r="KMW40" s="1814"/>
      <c r="KMX40" s="1814"/>
      <c r="KMY40" s="1814"/>
      <c r="KMZ40" s="1814"/>
      <c r="KNA40" s="1814"/>
      <c r="KNB40" s="1814"/>
      <c r="KNC40" s="1814"/>
      <c r="KND40" s="1814"/>
      <c r="KNE40" s="1814"/>
      <c r="KNF40" s="1814"/>
      <c r="KNG40" s="1814"/>
      <c r="KNH40" s="1814"/>
      <c r="KNI40" s="1814"/>
      <c r="KNJ40" s="1814"/>
      <c r="KNK40" s="1814"/>
      <c r="KNL40" s="1814"/>
      <c r="KNM40" s="1814"/>
      <c r="KNN40" s="1814"/>
      <c r="KNO40" s="1814"/>
      <c r="KNP40" s="1814"/>
      <c r="KNQ40" s="1814"/>
      <c r="KNR40" s="1814"/>
      <c r="KNS40" s="1814"/>
      <c r="KNT40" s="1814"/>
      <c r="KNU40" s="1814"/>
      <c r="KNV40" s="1814"/>
      <c r="KNW40" s="1814"/>
      <c r="KNX40" s="1814"/>
      <c r="KNY40" s="1814"/>
      <c r="KNZ40" s="1814"/>
      <c r="KOA40" s="1814"/>
      <c r="KOB40" s="1814"/>
      <c r="KOC40" s="1814"/>
      <c r="KOD40" s="1814"/>
      <c r="KOE40" s="1814"/>
      <c r="KOF40" s="1814"/>
      <c r="KOG40" s="1814"/>
      <c r="KOH40" s="1814"/>
      <c r="KOI40" s="1814"/>
      <c r="KOJ40" s="1814"/>
      <c r="KOK40" s="1814"/>
      <c r="KOL40" s="1814"/>
      <c r="KOM40" s="1814"/>
      <c r="KON40" s="1814"/>
      <c r="KOO40" s="1814"/>
      <c r="KOP40" s="1814"/>
      <c r="KOQ40" s="1814"/>
      <c r="KOR40" s="1814"/>
      <c r="KOS40" s="1814"/>
      <c r="KOT40" s="1814"/>
      <c r="KOU40" s="1814"/>
      <c r="KOV40" s="1814"/>
      <c r="KOW40" s="1814"/>
      <c r="KOX40" s="1814"/>
      <c r="KOY40" s="1814"/>
      <c r="KOZ40" s="1814"/>
      <c r="KPA40" s="1814"/>
      <c r="KPB40" s="1814"/>
      <c r="KPC40" s="1814"/>
      <c r="KPD40" s="1814"/>
      <c r="KPE40" s="1814"/>
      <c r="KPF40" s="1814"/>
      <c r="KPG40" s="1814"/>
      <c r="KPH40" s="1814"/>
      <c r="KPI40" s="1814"/>
      <c r="KPJ40" s="1814"/>
      <c r="KPK40" s="1814"/>
      <c r="KPL40" s="1814"/>
      <c r="KPM40" s="1814"/>
      <c r="KPN40" s="1814"/>
      <c r="KPO40" s="1814"/>
      <c r="KPP40" s="1814"/>
      <c r="KPQ40" s="1814"/>
      <c r="KPR40" s="1814"/>
      <c r="KPS40" s="1814"/>
      <c r="KPT40" s="1814"/>
      <c r="KPU40" s="1814"/>
      <c r="KPV40" s="1814"/>
      <c r="KPW40" s="1814"/>
      <c r="KPX40" s="1814"/>
      <c r="KPY40" s="1814"/>
      <c r="KPZ40" s="1814"/>
      <c r="KQA40" s="1814"/>
      <c r="KQB40" s="1814"/>
      <c r="KQC40" s="1814"/>
      <c r="KQD40" s="1814"/>
      <c r="KQE40" s="1814"/>
      <c r="KQF40" s="1814"/>
      <c r="KQG40" s="1814"/>
      <c r="KQH40" s="1814"/>
      <c r="KQI40" s="1814"/>
      <c r="KQJ40" s="1814"/>
      <c r="KQK40" s="1814"/>
      <c r="KQL40" s="1814"/>
      <c r="KQM40" s="1814"/>
      <c r="KQN40" s="1814"/>
      <c r="KQO40" s="1814"/>
      <c r="KQP40" s="1814"/>
      <c r="KQQ40" s="1814"/>
      <c r="KQR40" s="1814"/>
      <c r="KQS40" s="1814"/>
      <c r="KQT40" s="1814"/>
      <c r="KQU40" s="1814"/>
      <c r="KQV40" s="1814"/>
      <c r="KQW40" s="1814"/>
      <c r="KQX40" s="1814"/>
      <c r="KQY40" s="1814"/>
      <c r="KQZ40" s="1814"/>
      <c r="KRA40" s="1814"/>
      <c r="KRB40" s="1814"/>
      <c r="KRC40" s="1814"/>
      <c r="KRD40" s="1814"/>
      <c r="KRE40" s="1814"/>
      <c r="KRF40" s="1814"/>
      <c r="KRG40" s="1814"/>
      <c r="KRH40" s="1814"/>
      <c r="KRI40" s="1814"/>
      <c r="KRJ40" s="1814"/>
      <c r="KRK40" s="1814"/>
      <c r="KRL40" s="1814"/>
      <c r="KRM40" s="1814"/>
      <c r="KRN40" s="1814"/>
      <c r="KRO40" s="1814"/>
      <c r="KRP40" s="1814"/>
      <c r="KRQ40" s="1814"/>
      <c r="KRR40" s="1814"/>
      <c r="KRS40" s="1814"/>
      <c r="KRT40" s="1814"/>
      <c r="KRU40" s="1814"/>
      <c r="KRV40" s="1814"/>
      <c r="KRW40" s="1814"/>
      <c r="KRX40" s="1814"/>
      <c r="KRY40" s="1814"/>
      <c r="KRZ40" s="1814"/>
      <c r="KSA40" s="1814"/>
      <c r="KSB40" s="1814"/>
      <c r="KSC40" s="1814"/>
      <c r="KSD40" s="1814"/>
      <c r="KSE40" s="1814"/>
      <c r="KSF40" s="1814"/>
      <c r="KSG40" s="1814"/>
      <c r="KSH40" s="1814"/>
      <c r="KSI40" s="1814"/>
      <c r="KSJ40" s="1814"/>
      <c r="KSK40" s="1814"/>
      <c r="KSL40" s="1814"/>
      <c r="KSM40" s="1814"/>
      <c r="KSN40" s="1814"/>
      <c r="KSO40" s="1814"/>
      <c r="KSP40" s="1814"/>
      <c r="KSQ40" s="1814"/>
      <c r="KSR40" s="1814"/>
      <c r="KSS40" s="1814"/>
      <c r="KST40" s="1814"/>
      <c r="KSU40" s="1814"/>
      <c r="KSV40" s="1814"/>
      <c r="KSW40" s="1814"/>
      <c r="KSX40" s="1814"/>
      <c r="KSY40" s="1814"/>
      <c r="KSZ40" s="1814"/>
      <c r="KTA40" s="1814"/>
      <c r="KTB40" s="1814"/>
      <c r="KTC40" s="1814"/>
      <c r="KTD40" s="1814"/>
      <c r="KTE40" s="1814"/>
      <c r="KTF40" s="1814"/>
      <c r="KTG40" s="1814"/>
      <c r="KTH40" s="1814"/>
      <c r="KTI40" s="1814"/>
      <c r="KTJ40" s="1814"/>
      <c r="KTK40" s="1814"/>
      <c r="KTL40" s="1814"/>
      <c r="KTM40" s="1814"/>
      <c r="KTN40" s="1814"/>
      <c r="KTO40" s="1814"/>
      <c r="KTP40" s="1814"/>
      <c r="KTQ40" s="1814"/>
      <c r="KTR40" s="1814"/>
      <c r="KTS40" s="1814"/>
      <c r="KTT40" s="1814"/>
      <c r="KTU40" s="1814"/>
      <c r="KTV40" s="1814"/>
      <c r="KTW40" s="1814"/>
      <c r="KTX40" s="1814"/>
      <c r="KTY40" s="1814"/>
      <c r="KTZ40" s="1814"/>
      <c r="KUA40" s="1814"/>
      <c r="KUB40" s="1814"/>
      <c r="KUC40" s="1814"/>
      <c r="KUD40" s="1814"/>
      <c r="KUE40" s="1814"/>
      <c r="KUF40" s="1814"/>
      <c r="KUG40" s="1814"/>
      <c r="KUH40" s="1814"/>
      <c r="KUI40" s="1814"/>
      <c r="KUJ40" s="1814"/>
      <c r="KUK40" s="1814"/>
      <c r="KUL40" s="1814"/>
      <c r="KUM40" s="1814"/>
      <c r="KUN40" s="1814"/>
      <c r="KUO40" s="1814"/>
      <c r="KUP40" s="1814"/>
      <c r="KUQ40" s="1814"/>
      <c r="KUR40" s="1814"/>
      <c r="KUS40" s="1814"/>
      <c r="KUT40" s="1814"/>
      <c r="KUU40" s="1814"/>
      <c r="KUV40" s="1814"/>
      <c r="KUW40" s="1814"/>
      <c r="KUX40" s="1814"/>
      <c r="KUY40" s="1814"/>
      <c r="KUZ40" s="1814"/>
      <c r="KVA40" s="1814"/>
      <c r="KVB40" s="1814"/>
      <c r="KVC40" s="1814"/>
      <c r="KVD40" s="1814"/>
      <c r="KVE40" s="1814"/>
      <c r="KVF40" s="1814"/>
      <c r="KVG40" s="1814"/>
      <c r="KVH40" s="1814"/>
      <c r="KVI40" s="1814"/>
      <c r="KVJ40" s="1814"/>
      <c r="KVK40" s="1814"/>
      <c r="KVL40" s="1814"/>
      <c r="KVM40" s="1814"/>
      <c r="KVN40" s="1814"/>
      <c r="KVO40" s="1814"/>
      <c r="KVP40" s="1814"/>
      <c r="KVQ40" s="1814"/>
      <c r="KVR40" s="1814"/>
      <c r="KVS40" s="1814"/>
      <c r="KVT40" s="1814"/>
      <c r="KVU40" s="1814"/>
      <c r="KVV40" s="1814"/>
      <c r="KVW40" s="1814"/>
      <c r="KVX40" s="1814"/>
      <c r="KVY40" s="1814"/>
      <c r="KVZ40" s="1814"/>
      <c r="KWA40" s="1814"/>
      <c r="KWB40" s="1814"/>
      <c r="KWC40" s="1814"/>
      <c r="KWD40" s="1814"/>
      <c r="KWE40" s="1814"/>
      <c r="KWF40" s="1814"/>
      <c r="KWG40" s="1814"/>
      <c r="KWH40" s="1814"/>
      <c r="KWI40" s="1814"/>
      <c r="KWJ40" s="1814"/>
      <c r="KWK40" s="1814"/>
      <c r="KWL40" s="1814"/>
      <c r="KWM40" s="1814"/>
      <c r="KWN40" s="1814"/>
      <c r="KWO40" s="1814"/>
      <c r="KWP40" s="1814"/>
      <c r="KWQ40" s="1814"/>
      <c r="KWR40" s="1814"/>
      <c r="KWS40" s="1814"/>
      <c r="KWT40" s="1814"/>
      <c r="KWU40" s="1814"/>
      <c r="KWV40" s="1814"/>
      <c r="KWW40" s="1814"/>
      <c r="KWX40" s="1814"/>
      <c r="KWY40" s="1814"/>
      <c r="KWZ40" s="1814"/>
      <c r="KXA40" s="1814"/>
      <c r="KXB40" s="1814"/>
      <c r="KXC40" s="1814"/>
      <c r="KXD40" s="1814"/>
      <c r="KXE40" s="1814"/>
      <c r="KXF40" s="1814"/>
      <c r="KXG40" s="1814"/>
      <c r="KXH40" s="1814"/>
      <c r="KXI40" s="1814"/>
      <c r="KXJ40" s="1814"/>
      <c r="KXK40" s="1814"/>
      <c r="KXL40" s="1814"/>
      <c r="KXM40" s="1814"/>
      <c r="KXN40" s="1814"/>
      <c r="KXO40" s="1814"/>
      <c r="KXP40" s="1814"/>
      <c r="KXQ40" s="1814"/>
      <c r="KXR40" s="1814"/>
      <c r="KXS40" s="1814"/>
      <c r="KXT40" s="1814"/>
      <c r="KXU40" s="1814"/>
      <c r="KXV40" s="1814"/>
      <c r="KXW40" s="1814"/>
      <c r="KXX40" s="1814"/>
      <c r="KXY40" s="1814"/>
      <c r="KXZ40" s="1814"/>
      <c r="KYA40" s="1814"/>
      <c r="KYB40" s="1814"/>
      <c r="KYC40" s="1814"/>
      <c r="KYD40" s="1814"/>
      <c r="KYE40" s="1814"/>
      <c r="KYF40" s="1814"/>
      <c r="KYG40" s="1814"/>
      <c r="KYH40" s="1814"/>
      <c r="KYI40" s="1814"/>
      <c r="KYJ40" s="1814"/>
      <c r="KYK40" s="1814"/>
      <c r="KYL40" s="1814"/>
      <c r="KYM40" s="1814"/>
      <c r="KYN40" s="1814"/>
      <c r="KYO40" s="1814"/>
      <c r="KYP40" s="1814"/>
      <c r="KYQ40" s="1814"/>
      <c r="KYR40" s="1814"/>
      <c r="KYS40" s="1814"/>
      <c r="KYT40" s="1814"/>
      <c r="KYU40" s="1814"/>
      <c r="KYV40" s="1814"/>
      <c r="KYW40" s="1814"/>
      <c r="KYX40" s="1814"/>
      <c r="KYY40" s="1814"/>
      <c r="KYZ40" s="1814"/>
      <c r="KZA40" s="1814"/>
      <c r="KZB40" s="1814"/>
      <c r="KZC40" s="1814"/>
      <c r="KZD40" s="1814"/>
      <c r="KZE40" s="1814"/>
      <c r="KZF40" s="1814"/>
      <c r="KZG40" s="1814"/>
      <c r="KZH40" s="1814"/>
      <c r="KZI40" s="1814"/>
      <c r="KZJ40" s="1814"/>
      <c r="KZK40" s="1814"/>
      <c r="KZL40" s="1814"/>
      <c r="KZM40" s="1814"/>
      <c r="KZN40" s="1814"/>
      <c r="KZO40" s="1814"/>
      <c r="KZP40" s="1814"/>
      <c r="KZQ40" s="1814"/>
      <c r="KZR40" s="1814"/>
      <c r="KZS40" s="1814"/>
      <c r="KZT40" s="1814"/>
      <c r="KZU40" s="1814"/>
      <c r="KZV40" s="1814"/>
      <c r="KZW40" s="1814"/>
      <c r="KZX40" s="1814"/>
      <c r="KZY40" s="1814"/>
      <c r="KZZ40" s="1814"/>
      <c r="LAA40" s="1814"/>
      <c r="LAB40" s="1814"/>
      <c r="LAC40" s="1814"/>
      <c r="LAD40" s="1814"/>
      <c r="LAE40" s="1814"/>
      <c r="LAF40" s="1814"/>
      <c r="LAG40" s="1814"/>
      <c r="LAH40" s="1814"/>
      <c r="LAI40" s="1814"/>
      <c r="LAJ40" s="1814"/>
      <c r="LAK40" s="1814"/>
      <c r="LAL40" s="1814"/>
      <c r="LAM40" s="1814"/>
      <c r="LAN40" s="1814"/>
      <c r="LAO40" s="1814"/>
      <c r="LAP40" s="1814"/>
      <c r="LAQ40" s="1814"/>
      <c r="LAR40" s="1814"/>
      <c r="LAS40" s="1814"/>
      <c r="LAT40" s="1814"/>
      <c r="LAU40" s="1814"/>
      <c r="LAV40" s="1814"/>
      <c r="LAW40" s="1814"/>
      <c r="LAX40" s="1814"/>
      <c r="LAY40" s="1814"/>
      <c r="LAZ40" s="1814"/>
      <c r="LBA40" s="1814"/>
      <c r="LBB40" s="1814"/>
      <c r="LBC40" s="1814"/>
      <c r="LBD40" s="1814"/>
      <c r="LBE40" s="1814"/>
      <c r="LBF40" s="1814"/>
      <c r="LBG40" s="1814"/>
      <c r="LBH40" s="1814"/>
      <c r="LBI40" s="1814"/>
      <c r="LBJ40" s="1814"/>
      <c r="LBK40" s="1814"/>
      <c r="LBL40" s="1814"/>
      <c r="LBM40" s="1814"/>
      <c r="LBN40" s="1814"/>
      <c r="LBO40" s="1814"/>
      <c r="LBP40" s="1814"/>
      <c r="LBQ40" s="1814"/>
      <c r="LBR40" s="1814"/>
      <c r="LBS40" s="1814"/>
      <c r="LBT40" s="1814"/>
      <c r="LBU40" s="1814"/>
      <c r="LBV40" s="1814"/>
      <c r="LBW40" s="1814"/>
      <c r="LBX40" s="1814"/>
      <c r="LBY40" s="1814"/>
      <c r="LBZ40" s="1814"/>
      <c r="LCA40" s="1814"/>
      <c r="LCB40" s="1814"/>
      <c r="LCC40" s="1814"/>
      <c r="LCD40" s="1814"/>
      <c r="LCE40" s="1814"/>
      <c r="LCF40" s="1814"/>
      <c r="LCG40" s="1814"/>
      <c r="LCH40" s="1814"/>
      <c r="LCI40" s="1814"/>
      <c r="LCJ40" s="1814"/>
      <c r="LCK40" s="1814"/>
      <c r="LCL40" s="1814"/>
      <c r="LCM40" s="1814"/>
      <c r="LCN40" s="1814"/>
      <c r="LCO40" s="1814"/>
      <c r="LCP40" s="1814"/>
      <c r="LCQ40" s="1814"/>
      <c r="LCR40" s="1814"/>
      <c r="LCS40" s="1814"/>
      <c r="LCT40" s="1814"/>
      <c r="LCU40" s="1814"/>
      <c r="LCV40" s="1814"/>
      <c r="LCW40" s="1814"/>
      <c r="LCX40" s="1814"/>
      <c r="LCY40" s="1814"/>
      <c r="LCZ40" s="1814"/>
      <c r="LDA40" s="1814"/>
      <c r="LDB40" s="1814"/>
      <c r="LDC40" s="1814"/>
      <c r="LDD40" s="1814"/>
      <c r="LDE40" s="1814"/>
      <c r="LDF40" s="1814"/>
      <c r="LDG40" s="1814"/>
      <c r="LDH40" s="1814"/>
      <c r="LDI40" s="1814"/>
      <c r="LDJ40" s="1814"/>
      <c r="LDK40" s="1814"/>
      <c r="LDL40" s="1814"/>
      <c r="LDM40" s="1814"/>
      <c r="LDN40" s="1814"/>
      <c r="LDO40" s="1814"/>
      <c r="LDP40" s="1814"/>
      <c r="LDQ40" s="1814"/>
      <c r="LDR40" s="1814"/>
      <c r="LDS40" s="1814"/>
      <c r="LDT40" s="1814"/>
      <c r="LDU40" s="1814"/>
      <c r="LDV40" s="1814"/>
      <c r="LDW40" s="1814"/>
      <c r="LDX40" s="1814"/>
      <c r="LDY40" s="1814"/>
      <c r="LDZ40" s="1814"/>
      <c r="LEA40" s="1814"/>
      <c r="LEB40" s="1814"/>
      <c r="LEC40" s="1814"/>
      <c r="LED40" s="1814"/>
      <c r="LEE40" s="1814"/>
      <c r="LEF40" s="1814"/>
      <c r="LEG40" s="1814"/>
      <c r="LEH40" s="1814"/>
      <c r="LEI40" s="1814"/>
      <c r="LEJ40" s="1814"/>
      <c r="LEK40" s="1814"/>
      <c r="LEL40" s="1814"/>
      <c r="LEM40" s="1814"/>
      <c r="LEN40" s="1814"/>
      <c r="LEO40" s="1814"/>
      <c r="LEP40" s="1814"/>
      <c r="LEQ40" s="1814"/>
      <c r="LER40" s="1814"/>
      <c r="LES40" s="1814"/>
      <c r="LET40" s="1814"/>
      <c r="LEU40" s="1814"/>
      <c r="LEV40" s="1814"/>
      <c r="LEW40" s="1814"/>
      <c r="LEX40" s="1814"/>
      <c r="LEY40" s="1814"/>
      <c r="LEZ40" s="1814"/>
      <c r="LFA40" s="1814"/>
      <c r="LFB40" s="1814"/>
      <c r="LFC40" s="1814"/>
      <c r="LFD40" s="1814"/>
      <c r="LFE40" s="1814"/>
      <c r="LFF40" s="1814"/>
      <c r="LFG40" s="1814"/>
      <c r="LFH40" s="1814"/>
      <c r="LFI40" s="1814"/>
      <c r="LFJ40" s="1814"/>
      <c r="LFK40" s="1814"/>
      <c r="LFL40" s="1814"/>
      <c r="LFM40" s="1814"/>
      <c r="LFN40" s="1814"/>
      <c r="LFO40" s="1814"/>
      <c r="LFP40" s="1814"/>
      <c r="LFQ40" s="1814"/>
      <c r="LFR40" s="1814"/>
      <c r="LFS40" s="1814"/>
      <c r="LFT40" s="1814"/>
      <c r="LFU40" s="1814"/>
      <c r="LFV40" s="1814"/>
      <c r="LFW40" s="1814"/>
      <c r="LFX40" s="1814"/>
      <c r="LFY40" s="1814"/>
      <c r="LFZ40" s="1814"/>
      <c r="LGA40" s="1814"/>
      <c r="LGB40" s="1814"/>
      <c r="LGC40" s="1814"/>
      <c r="LGD40" s="1814"/>
      <c r="LGE40" s="1814"/>
      <c r="LGF40" s="1814"/>
      <c r="LGG40" s="1814"/>
      <c r="LGH40" s="1814"/>
      <c r="LGI40" s="1814"/>
      <c r="LGJ40" s="1814"/>
      <c r="LGK40" s="1814"/>
      <c r="LGL40" s="1814"/>
      <c r="LGM40" s="1814"/>
      <c r="LGN40" s="1814"/>
      <c r="LGO40" s="1814"/>
      <c r="LGP40" s="1814"/>
      <c r="LGQ40" s="1814"/>
      <c r="LGR40" s="1814"/>
      <c r="LGS40" s="1814"/>
      <c r="LGT40" s="1814"/>
      <c r="LGU40" s="1814"/>
      <c r="LGV40" s="1814"/>
      <c r="LGW40" s="1814"/>
      <c r="LGX40" s="1814"/>
      <c r="LGY40" s="1814"/>
      <c r="LGZ40" s="1814"/>
      <c r="LHA40" s="1814"/>
      <c r="LHB40" s="1814"/>
      <c r="LHC40" s="1814"/>
      <c r="LHD40" s="1814"/>
      <c r="LHE40" s="1814"/>
      <c r="LHF40" s="1814"/>
      <c r="LHG40" s="1814"/>
      <c r="LHH40" s="1814"/>
      <c r="LHI40" s="1814"/>
      <c r="LHJ40" s="1814"/>
      <c r="LHK40" s="1814"/>
      <c r="LHL40" s="1814"/>
      <c r="LHM40" s="1814"/>
      <c r="LHN40" s="1814"/>
      <c r="LHO40" s="1814"/>
      <c r="LHP40" s="1814"/>
      <c r="LHQ40" s="1814"/>
      <c r="LHR40" s="1814"/>
      <c r="LHS40" s="1814"/>
      <c r="LHT40" s="1814"/>
      <c r="LHU40" s="1814"/>
      <c r="LHV40" s="1814"/>
      <c r="LHW40" s="1814"/>
      <c r="LHX40" s="1814"/>
      <c r="LHY40" s="1814"/>
      <c r="LHZ40" s="1814"/>
      <c r="LIA40" s="1814"/>
      <c r="LIB40" s="1814"/>
      <c r="LIC40" s="1814"/>
      <c r="LID40" s="1814"/>
      <c r="LIE40" s="1814"/>
      <c r="LIF40" s="1814"/>
      <c r="LIG40" s="1814"/>
      <c r="LIH40" s="1814"/>
      <c r="LII40" s="1814"/>
      <c r="LIJ40" s="1814"/>
      <c r="LIK40" s="1814"/>
      <c r="LIL40" s="1814"/>
      <c r="LIM40" s="1814"/>
      <c r="LIN40" s="1814"/>
      <c r="LIO40" s="1814"/>
      <c r="LIP40" s="1814"/>
      <c r="LIQ40" s="1814"/>
      <c r="LIR40" s="1814"/>
      <c r="LIS40" s="1814"/>
      <c r="LIT40" s="1814"/>
      <c r="LIU40" s="1814"/>
      <c r="LIV40" s="1814"/>
      <c r="LIW40" s="1814"/>
      <c r="LIX40" s="1814"/>
      <c r="LIY40" s="1814"/>
      <c r="LIZ40" s="1814"/>
      <c r="LJA40" s="1814"/>
      <c r="LJB40" s="1814"/>
      <c r="LJC40" s="1814"/>
      <c r="LJD40" s="1814"/>
      <c r="LJE40" s="1814"/>
      <c r="LJF40" s="1814"/>
      <c r="LJG40" s="1814"/>
      <c r="LJH40" s="1814"/>
      <c r="LJI40" s="1814"/>
      <c r="LJJ40" s="1814"/>
      <c r="LJK40" s="1814"/>
      <c r="LJL40" s="1814"/>
      <c r="LJM40" s="1814"/>
      <c r="LJN40" s="1814"/>
      <c r="LJO40" s="1814"/>
      <c r="LJP40" s="1814"/>
      <c r="LJQ40" s="1814"/>
      <c r="LJR40" s="1814"/>
      <c r="LJS40" s="1814"/>
      <c r="LJT40" s="1814"/>
      <c r="LJU40" s="1814"/>
      <c r="LJV40" s="1814"/>
      <c r="LJW40" s="1814"/>
      <c r="LJX40" s="1814"/>
      <c r="LJY40" s="1814"/>
      <c r="LJZ40" s="1814"/>
      <c r="LKA40" s="1814"/>
      <c r="LKB40" s="1814"/>
      <c r="LKC40" s="1814"/>
      <c r="LKD40" s="1814"/>
      <c r="LKE40" s="1814"/>
      <c r="LKF40" s="1814"/>
      <c r="LKG40" s="1814"/>
      <c r="LKH40" s="1814"/>
      <c r="LKI40" s="1814"/>
      <c r="LKJ40" s="1814"/>
      <c r="LKK40" s="1814"/>
      <c r="LKL40" s="1814"/>
      <c r="LKM40" s="1814"/>
      <c r="LKN40" s="1814"/>
      <c r="LKO40" s="1814"/>
      <c r="LKP40" s="1814"/>
      <c r="LKQ40" s="1814"/>
      <c r="LKR40" s="1814"/>
      <c r="LKS40" s="1814"/>
      <c r="LKT40" s="1814"/>
      <c r="LKU40" s="1814"/>
      <c r="LKV40" s="1814"/>
      <c r="LKW40" s="1814"/>
      <c r="LKX40" s="1814"/>
      <c r="LKY40" s="1814"/>
      <c r="LKZ40" s="1814"/>
      <c r="LLA40" s="1814"/>
      <c r="LLB40" s="1814"/>
      <c r="LLC40" s="1814"/>
      <c r="LLD40" s="1814"/>
      <c r="LLE40" s="1814"/>
      <c r="LLF40" s="1814"/>
      <c r="LLG40" s="1814"/>
      <c r="LLH40" s="1814"/>
      <c r="LLI40" s="1814"/>
      <c r="LLJ40" s="1814"/>
      <c r="LLK40" s="1814"/>
      <c r="LLL40" s="1814"/>
      <c r="LLM40" s="1814"/>
      <c r="LLN40" s="1814"/>
      <c r="LLO40" s="1814"/>
      <c r="LLP40" s="1814"/>
      <c r="LLQ40" s="1814"/>
      <c r="LLR40" s="1814"/>
      <c r="LLS40" s="1814"/>
      <c r="LLT40" s="1814"/>
      <c r="LLU40" s="1814"/>
      <c r="LLV40" s="1814"/>
      <c r="LLW40" s="1814"/>
      <c r="LLX40" s="1814"/>
      <c r="LLY40" s="1814"/>
      <c r="LLZ40" s="1814"/>
      <c r="LMA40" s="1814"/>
      <c r="LMB40" s="1814"/>
      <c r="LMC40" s="1814"/>
      <c r="LMD40" s="1814"/>
      <c r="LME40" s="1814"/>
      <c r="LMF40" s="1814"/>
      <c r="LMG40" s="1814"/>
      <c r="LMH40" s="1814"/>
      <c r="LMI40" s="1814"/>
      <c r="LMJ40" s="1814"/>
      <c r="LMK40" s="1814"/>
      <c r="LML40" s="1814"/>
      <c r="LMM40" s="1814"/>
      <c r="LMN40" s="1814"/>
      <c r="LMO40" s="1814"/>
      <c r="LMP40" s="1814"/>
      <c r="LMQ40" s="1814"/>
      <c r="LMR40" s="1814"/>
      <c r="LMS40" s="1814"/>
      <c r="LMT40" s="1814"/>
      <c r="LMU40" s="1814"/>
      <c r="LMV40" s="1814"/>
      <c r="LMW40" s="1814"/>
      <c r="LMX40" s="1814"/>
      <c r="LMY40" s="1814"/>
      <c r="LMZ40" s="1814"/>
      <c r="LNA40" s="1814"/>
      <c r="LNB40" s="1814"/>
      <c r="LNC40" s="1814"/>
      <c r="LND40" s="1814"/>
      <c r="LNE40" s="1814"/>
      <c r="LNF40" s="1814"/>
      <c r="LNG40" s="1814"/>
      <c r="LNH40" s="1814"/>
      <c r="LNI40" s="1814"/>
      <c r="LNJ40" s="1814"/>
      <c r="LNK40" s="1814"/>
      <c r="LNL40" s="1814"/>
      <c r="LNM40" s="1814"/>
      <c r="LNN40" s="1814"/>
      <c r="LNO40" s="1814"/>
      <c r="LNP40" s="1814"/>
      <c r="LNQ40" s="1814"/>
      <c r="LNR40" s="1814"/>
      <c r="LNS40" s="1814"/>
      <c r="LNT40" s="1814"/>
      <c r="LNU40" s="1814"/>
      <c r="LNV40" s="1814"/>
      <c r="LNW40" s="1814"/>
      <c r="LNX40" s="1814"/>
      <c r="LNY40" s="1814"/>
      <c r="LNZ40" s="1814"/>
      <c r="LOA40" s="1814"/>
      <c r="LOB40" s="1814"/>
      <c r="LOC40" s="1814"/>
      <c r="LOD40" s="1814"/>
      <c r="LOE40" s="1814"/>
      <c r="LOF40" s="1814"/>
      <c r="LOG40" s="1814"/>
      <c r="LOH40" s="1814"/>
      <c r="LOI40" s="1814"/>
      <c r="LOJ40" s="1814"/>
      <c r="LOK40" s="1814"/>
      <c r="LOL40" s="1814"/>
      <c r="LOM40" s="1814"/>
      <c r="LON40" s="1814"/>
      <c r="LOO40" s="1814"/>
      <c r="LOP40" s="1814"/>
      <c r="LOQ40" s="1814"/>
      <c r="LOR40" s="1814"/>
      <c r="LOS40" s="1814"/>
      <c r="LOT40" s="1814"/>
      <c r="LOU40" s="1814"/>
      <c r="LOV40" s="1814"/>
      <c r="LOW40" s="1814"/>
      <c r="LOX40" s="1814"/>
      <c r="LOY40" s="1814"/>
      <c r="LOZ40" s="1814"/>
      <c r="LPA40" s="1814"/>
      <c r="LPB40" s="1814"/>
      <c r="LPC40" s="1814"/>
      <c r="LPD40" s="1814"/>
      <c r="LPE40" s="1814"/>
      <c r="LPF40" s="1814"/>
      <c r="LPG40" s="1814"/>
      <c r="LPH40" s="1814"/>
      <c r="LPI40" s="1814"/>
      <c r="LPJ40" s="1814"/>
      <c r="LPK40" s="1814"/>
      <c r="LPL40" s="1814"/>
      <c r="LPM40" s="1814"/>
      <c r="LPN40" s="1814"/>
      <c r="LPO40" s="1814"/>
      <c r="LPP40" s="1814"/>
      <c r="LPQ40" s="1814"/>
      <c r="LPR40" s="1814"/>
      <c r="LPS40" s="1814"/>
      <c r="LPT40" s="1814"/>
      <c r="LPU40" s="1814"/>
      <c r="LPV40" s="1814"/>
      <c r="LPW40" s="1814"/>
      <c r="LPX40" s="1814"/>
      <c r="LPY40" s="1814"/>
      <c r="LPZ40" s="1814"/>
      <c r="LQA40" s="1814"/>
      <c r="LQB40" s="1814"/>
      <c r="LQC40" s="1814"/>
      <c r="LQD40" s="1814"/>
      <c r="LQE40" s="1814"/>
      <c r="LQF40" s="1814"/>
      <c r="LQG40" s="1814"/>
      <c r="LQH40" s="1814"/>
      <c r="LQI40" s="1814"/>
      <c r="LQJ40" s="1814"/>
      <c r="LQK40" s="1814"/>
      <c r="LQL40" s="1814"/>
      <c r="LQM40" s="1814"/>
      <c r="LQN40" s="1814"/>
      <c r="LQO40" s="1814"/>
      <c r="LQP40" s="1814"/>
      <c r="LQQ40" s="1814"/>
      <c r="LQR40" s="1814"/>
      <c r="LQS40" s="1814"/>
      <c r="LQT40" s="1814"/>
      <c r="LQU40" s="1814"/>
      <c r="LQV40" s="1814"/>
      <c r="LQW40" s="1814"/>
      <c r="LQX40" s="1814"/>
      <c r="LQY40" s="1814"/>
      <c r="LQZ40" s="1814"/>
      <c r="LRA40" s="1814"/>
      <c r="LRB40" s="1814"/>
      <c r="LRC40" s="1814"/>
      <c r="LRD40" s="1814"/>
      <c r="LRE40" s="1814"/>
      <c r="LRF40" s="1814"/>
      <c r="LRG40" s="1814"/>
      <c r="LRH40" s="1814"/>
      <c r="LRI40" s="1814"/>
      <c r="LRJ40" s="1814"/>
      <c r="LRK40" s="1814"/>
      <c r="LRL40" s="1814"/>
      <c r="LRM40" s="1814"/>
      <c r="LRN40" s="1814"/>
      <c r="LRO40" s="1814"/>
      <c r="LRP40" s="1814"/>
      <c r="LRQ40" s="1814"/>
      <c r="LRR40" s="1814"/>
      <c r="LRS40" s="1814"/>
      <c r="LRT40" s="1814"/>
      <c r="LRU40" s="1814"/>
      <c r="LRV40" s="1814"/>
      <c r="LRW40" s="1814"/>
      <c r="LRX40" s="1814"/>
      <c r="LRY40" s="1814"/>
      <c r="LRZ40" s="1814"/>
      <c r="LSA40" s="1814"/>
      <c r="LSB40" s="1814"/>
      <c r="LSC40" s="1814"/>
      <c r="LSD40" s="1814"/>
      <c r="LSE40" s="1814"/>
      <c r="LSF40" s="1814"/>
      <c r="LSG40" s="1814"/>
      <c r="LSH40" s="1814"/>
      <c r="LSI40" s="1814"/>
      <c r="LSJ40" s="1814"/>
      <c r="LSK40" s="1814"/>
      <c r="LSL40" s="1814"/>
      <c r="LSM40" s="1814"/>
      <c r="LSN40" s="1814"/>
      <c r="LSO40" s="1814"/>
      <c r="LSP40" s="1814"/>
      <c r="LSQ40" s="1814"/>
      <c r="LSR40" s="1814"/>
      <c r="LSS40" s="1814"/>
      <c r="LST40" s="1814"/>
      <c r="LSU40" s="1814"/>
      <c r="LSV40" s="1814"/>
      <c r="LSW40" s="1814"/>
      <c r="LSX40" s="1814"/>
      <c r="LSY40" s="1814"/>
      <c r="LSZ40" s="1814"/>
      <c r="LTA40" s="1814"/>
      <c r="LTB40" s="1814"/>
      <c r="LTC40" s="1814"/>
      <c r="LTD40" s="1814"/>
      <c r="LTE40" s="1814"/>
      <c r="LTF40" s="1814"/>
      <c r="LTG40" s="1814"/>
      <c r="LTH40" s="1814"/>
      <c r="LTI40" s="1814"/>
      <c r="LTJ40" s="1814"/>
      <c r="LTK40" s="1814"/>
      <c r="LTL40" s="1814"/>
      <c r="LTM40" s="1814"/>
      <c r="LTN40" s="1814"/>
      <c r="LTO40" s="1814"/>
      <c r="LTP40" s="1814"/>
      <c r="LTQ40" s="1814"/>
      <c r="LTR40" s="1814"/>
      <c r="LTS40" s="1814"/>
      <c r="LTT40" s="1814"/>
      <c r="LTU40" s="1814"/>
      <c r="LTV40" s="1814"/>
      <c r="LTW40" s="1814"/>
      <c r="LTX40" s="1814"/>
      <c r="LTY40" s="1814"/>
      <c r="LTZ40" s="1814"/>
      <c r="LUA40" s="1814"/>
      <c r="LUB40" s="1814"/>
      <c r="LUC40" s="1814"/>
      <c r="LUD40" s="1814"/>
      <c r="LUE40" s="1814"/>
      <c r="LUF40" s="1814"/>
      <c r="LUG40" s="1814"/>
      <c r="LUH40" s="1814"/>
      <c r="LUI40" s="1814"/>
      <c r="LUJ40" s="1814"/>
      <c r="LUK40" s="1814"/>
      <c r="LUL40" s="1814"/>
      <c r="LUM40" s="1814"/>
      <c r="LUN40" s="1814"/>
      <c r="LUO40" s="1814"/>
      <c r="LUP40" s="1814"/>
      <c r="LUQ40" s="1814"/>
      <c r="LUR40" s="1814"/>
      <c r="LUS40" s="1814"/>
      <c r="LUT40" s="1814"/>
      <c r="LUU40" s="1814"/>
      <c r="LUV40" s="1814"/>
      <c r="LUW40" s="1814"/>
      <c r="LUX40" s="1814"/>
      <c r="LUY40" s="1814"/>
      <c r="LUZ40" s="1814"/>
      <c r="LVA40" s="1814"/>
      <c r="LVB40" s="1814"/>
      <c r="LVC40" s="1814"/>
      <c r="LVD40" s="1814"/>
      <c r="LVE40" s="1814"/>
      <c r="LVF40" s="1814"/>
      <c r="LVG40" s="1814"/>
      <c r="LVH40" s="1814"/>
      <c r="LVI40" s="1814"/>
      <c r="LVJ40" s="1814"/>
      <c r="LVK40" s="1814"/>
      <c r="LVL40" s="1814"/>
      <c r="LVM40" s="1814"/>
      <c r="LVN40" s="1814"/>
      <c r="LVO40" s="1814"/>
      <c r="LVP40" s="1814"/>
      <c r="LVQ40" s="1814"/>
      <c r="LVR40" s="1814"/>
      <c r="LVS40" s="1814"/>
      <c r="LVT40" s="1814"/>
      <c r="LVU40" s="1814"/>
      <c r="LVV40" s="1814"/>
      <c r="LVW40" s="1814"/>
      <c r="LVX40" s="1814"/>
      <c r="LVY40" s="1814"/>
      <c r="LVZ40" s="1814"/>
      <c r="LWA40" s="1814"/>
      <c r="LWB40" s="1814"/>
      <c r="LWC40" s="1814"/>
      <c r="LWD40" s="1814"/>
      <c r="LWE40" s="1814"/>
      <c r="LWF40" s="1814"/>
      <c r="LWG40" s="1814"/>
      <c r="LWH40" s="1814"/>
      <c r="LWI40" s="1814"/>
      <c r="LWJ40" s="1814"/>
      <c r="LWK40" s="1814"/>
      <c r="LWL40" s="1814"/>
      <c r="LWM40" s="1814"/>
      <c r="LWN40" s="1814"/>
      <c r="LWO40" s="1814"/>
      <c r="LWP40" s="1814"/>
      <c r="LWQ40" s="1814"/>
      <c r="LWR40" s="1814"/>
      <c r="LWS40" s="1814"/>
      <c r="LWT40" s="1814"/>
      <c r="LWU40" s="1814"/>
      <c r="LWV40" s="1814"/>
      <c r="LWW40" s="1814"/>
      <c r="LWX40" s="1814"/>
      <c r="LWY40" s="1814"/>
      <c r="LWZ40" s="1814"/>
      <c r="LXA40" s="1814"/>
      <c r="LXB40" s="1814"/>
      <c r="LXC40" s="1814"/>
      <c r="LXD40" s="1814"/>
      <c r="LXE40" s="1814"/>
      <c r="LXF40" s="1814"/>
      <c r="LXG40" s="1814"/>
      <c r="LXH40" s="1814"/>
      <c r="LXI40" s="1814"/>
      <c r="LXJ40" s="1814"/>
      <c r="LXK40" s="1814"/>
      <c r="LXL40" s="1814"/>
      <c r="LXM40" s="1814"/>
      <c r="LXN40" s="1814"/>
      <c r="LXO40" s="1814"/>
      <c r="LXP40" s="1814"/>
      <c r="LXQ40" s="1814"/>
      <c r="LXR40" s="1814"/>
      <c r="LXS40" s="1814"/>
      <c r="LXT40" s="1814"/>
      <c r="LXU40" s="1814"/>
      <c r="LXV40" s="1814"/>
      <c r="LXW40" s="1814"/>
      <c r="LXX40" s="1814"/>
      <c r="LXY40" s="1814"/>
      <c r="LXZ40" s="1814"/>
      <c r="LYA40" s="1814"/>
      <c r="LYB40" s="1814"/>
      <c r="LYC40" s="1814"/>
      <c r="LYD40" s="1814"/>
      <c r="LYE40" s="1814"/>
      <c r="LYF40" s="1814"/>
      <c r="LYG40" s="1814"/>
      <c r="LYH40" s="1814"/>
      <c r="LYI40" s="1814"/>
      <c r="LYJ40" s="1814"/>
      <c r="LYK40" s="1814"/>
      <c r="LYL40" s="1814"/>
      <c r="LYM40" s="1814"/>
      <c r="LYN40" s="1814"/>
      <c r="LYO40" s="1814"/>
      <c r="LYP40" s="1814"/>
      <c r="LYQ40" s="1814"/>
      <c r="LYR40" s="1814"/>
      <c r="LYS40" s="1814"/>
      <c r="LYT40" s="1814"/>
      <c r="LYU40" s="1814"/>
      <c r="LYV40" s="1814"/>
      <c r="LYW40" s="1814"/>
      <c r="LYX40" s="1814"/>
      <c r="LYY40" s="1814"/>
      <c r="LYZ40" s="1814"/>
      <c r="LZA40" s="1814"/>
      <c r="LZB40" s="1814"/>
      <c r="LZC40" s="1814"/>
      <c r="LZD40" s="1814"/>
      <c r="LZE40" s="1814"/>
      <c r="LZF40" s="1814"/>
      <c r="LZG40" s="1814"/>
      <c r="LZH40" s="1814"/>
      <c r="LZI40" s="1814"/>
      <c r="LZJ40" s="1814"/>
      <c r="LZK40" s="1814"/>
      <c r="LZL40" s="1814"/>
      <c r="LZM40" s="1814"/>
      <c r="LZN40" s="1814"/>
      <c r="LZO40" s="1814"/>
      <c r="LZP40" s="1814"/>
      <c r="LZQ40" s="1814"/>
      <c r="LZR40" s="1814"/>
      <c r="LZS40" s="1814"/>
      <c r="LZT40" s="1814"/>
      <c r="LZU40" s="1814"/>
      <c r="LZV40" s="1814"/>
      <c r="LZW40" s="1814"/>
      <c r="LZX40" s="1814"/>
      <c r="LZY40" s="1814"/>
      <c r="LZZ40" s="1814"/>
      <c r="MAA40" s="1814"/>
      <c r="MAB40" s="1814"/>
      <c r="MAC40" s="1814"/>
      <c r="MAD40" s="1814"/>
      <c r="MAE40" s="1814"/>
      <c r="MAF40" s="1814"/>
      <c r="MAG40" s="1814"/>
      <c r="MAH40" s="1814"/>
      <c r="MAI40" s="1814"/>
      <c r="MAJ40" s="1814"/>
      <c r="MAK40" s="1814"/>
      <c r="MAL40" s="1814"/>
      <c r="MAM40" s="1814"/>
      <c r="MAN40" s="1814"/>
      <c r="MAO40" s="1814"/>
      <c r="MAP40" s="1814"/>
      <c r="MAQ40" s="1814"/>
      <c r="MAR40" s="1814"/>
      <c r="MAS40" s="1814"/>
      <c r="MAT40" s="1814"/>
      <c r="MAU40" s="1814"/>
      <c r="MAV40" s="1814"/>
      <c r="MAW40" s="1814"/>
      <c r="MAX40" s="1814"/>
      <c r="MAY40" s="1814"/>
      <c r="MAZ40" s="1814"/>
      <c r="MBA40" s="1814"/>
      <c r="MBB40" s="1814"/>
      <c r="MBC40" s="1814"/>
      <c r="MBD40" s="1814"/>
      <c r="MBE40" s="1814"/>
      <c r="MBF40" s="1814"/>
      <c r="MBG40" s="1814"/>
      <c r="MBH40" s="1814"/>
      <c r="MBI40" s="1814"/>
      <c r="MBJ40" s="1814"/>
      <c r="MBK40" s="1814"/>
      <c r="MBL40" s="1814"/>
      <c r="MBM40" s="1814"/>
      <c r="MBN40" s="1814"/>
      <c r="MBO40" s="1814"/>
      <c r="MBP40" s="1814"/>
      <c r="MBQ40" s="1814"/>
      <c r="MBR40" s="1814"/>
      <c r="MBS40" s="1814"/>
      <c r="MBT40" s="1814"/>
      <c r="MBU40" s="1814"/>
      <c r="MBV40" s="1814"/>
      <c r="MBW40" s="1814"/>
      <c r="MBX40" s="1814"/>
      <c r="MBY40" s="1814"/>
      <c r="MBZ40" s="1814"/>
      <c r="MCA40" s="1814"/>
      <c r="MCB40" s="1814"/>
      <c r="MCC40" s="1814"/>
      <c r="MCD40" s="1814"/>
      <c r="MCE40" s="1814"/>
      <c r="MCF40" s="1814"/>
      <c r="MCG40" s="1814"/>
      <c r="MCH40" s="1814"/>
      <c r="MCI40" s="1814"/>
      <c r="MCJ40" s="1814"/>
      <c r="MCK40" s="1814"/>
      <c r="MCL40" s="1814"/>
      <c r="MCM40" s="1814"/>
      <c r="MCN40" s="1814"/>
      <c r="MCO40" s="1814"/>
      <c r="MCP40" s="1814"/>
      <c r="MCQ40" s="1814"/>
      <c r="MCR40" s="1814"/>
      <c r="MCS40" s="1814"/>
      <c r="MCT40" s="1814"/>
      <c r="MCU40" s="1814"/>
      <c r="MCV40" s="1814"/>
      <c r="MCW40" s="1814"/>
      <c r="MCX40" s="1814"/>
      <c r="MCY40" s="1814"/>
      <c r="MCZ40" s="1814"/>
      <c r="MDA40" s="1814"/>
      <c r="MDB40" s="1814"/>
      <c r="MDC40" s="1814"/>
      <c r="MDD40" s="1814"/>
      <c r="MDE40" s="1814"/>
      <c r="MDF40" s="1814"/>
      <c r="MDG40" s="1814"/>
      <c r="MDH40" s="1814"/>
      <c r="MDI40" s="1814"/>
      <c r="MDJ40" s="1814"/>
      <c r="MDK40" s="1814"/>
      <c r="MDL40" s="1814"/>
      <c r="MDM40" s="1814"/>
      <c r="MDN40" s="1814"/>
      <c r="MDO40" s="1814"/>
      <c r="MDP40" s="1814"/>
      <c r="MDQ40" s="1814"/>
      <c r="MDR40" s="1814"/>
      <c r="MDS40" s="1814"/>
      <c r="MDT40" s="1814"/>
      <c r="MDU40" s="1814"/>
      <c r="MDV40" s="1814"/>
      <c r="MDW40" s="1814"/>
      <c r="MDX40" s="1814"/>
      <c r="MDY40" s="1814"/>
      <c r="MDZ40" s="1814"/>
      <c r="MEA40" s="1814"/>
      <c r="MEB40" s="1814"/>
      <c r="MEC40" s="1814"/>
      <c r="MED40" s="1814"/>
      <c r="MEE40" s="1814"/>
      <c r="MEF40" s="1814"/>
      <c r="MEG40" s="1814"/>
      <c r="MEH40" s="1814"/>
      <c r="MEI40" s="1814"/>
      <c r="MEJ40" s="1814"/>
      <c r="MEK40" s="1814"/>
      <c r="MEL40" s="1814"/>
      <c r="MEM40" s="1814"/>
      <c r="MEN40" s="1814"/>
      <c r="MEO40" s="1814"/>
      <c r="MEP40" s="1814"/>
      <c r="MEQ40" s="1814"/>
      <c r="MER40" s="1814"/>
      <c r="MES40" s="1814"/>
      <c r="MET40" s="1814"/>
      <c r="MEU40" s="1814"/>
      <c r="MEV40" s="1814"/>
      <c r="MEW40" s="1814"/>
      <c r="MEX40" s="1814"/>
      <c r="MEY40" s="1814"/>
      <c r="MEZ40" s="1814"/>
      <c r="MFA40" s="1814"/>
      <c r="MFB40" s="1814"/>
      <c r="MFC40" s="1814"/>
      <c r="MFD40" s="1814"/>
      <c r="MFE40" s="1814"/>
      <c r="MFF40" s="1814"/>
      <c r="MFG40" s="1814"/>
      <c r="MFH40" s="1814"/>
      <c r="MFI40" s="1814"/>
      <c r="MFJ40" s="1814"/>
      <c r="MFK40" s="1814"/>
      <c r="MFL40" s="1814"/>
      <c r="MFM40" s="1814"/>
      <c r="MFN40" s="1814"/>
      <c r="MFO40" s="1814"/>
      <c r="MFP40" s="1814"/>
      <c r="MFQ40" s="1814"/>
      <c r="MFR40" s="1814"/>
      <c r="MFS40" s="1814"/>
      <c r="MFT40" s="1814"/>
      <c r="MFU40" s="1814"/>
      <c r="MFV40" s="1814"/>
      <c r="MFW40" s="1814"/>
      <c r="MFX40" s="1814"/>
      <c r="MFY40" s="1814"/>
      <c r="MFZ40" s="1814"/>
      <c r="MGA40" s="1814"/>
      <c r="MGB40" s="1814"/>
      <c r="MGC40" s="1814"/>
      <c r="MGD40" s="1814"/>
      <c r="MGE40" s="1814"/>
      <c r="MGF40" s="1814"/>
      <c r="MGG40" s="1814"/>
      <c r="MGH40" s="1814"/>
      <c r="MGI40" s="1814"/>
      <c r="MGJ40" s="1814"/>
      <c r="MGK40" s="1814"/>
      <c r="MGL40" s="1814"/>
      <c r="MGM40" s="1814"/>
      <c r="MGN40" s="1814"/>
      <c r="MGO40" s="1814"/>
      <c r="MGP40" s="1814"/>
      <c r="MGQ40" s="1814"/>
      <c r="MGR40" s="1814"/>
      <c r="MGS40" s="1814"/>
      <c r="MGT40" s="1814"/>
      <c r="MGU40" s="1814"/>
      <c r="MGV40" s="1814"/>
      <c r="MGW40" s="1814"/>
      <c r="MGX40" s="1814"/>
      <c r="MGY40" s="1814"/>
      <c r="MGZ40" s="1814"/>
      <c r="MHA40" s="1814"/>
      <c r="MHB40" s="1814"/>
      <c r="MHC40" s="1814"/>
      <c r="MHD40" s="1814"/>
      <c r="MHE40" s="1814"/>
      <c r="MHF40" s="1814"/>
      <c r="MHG40" s="1814"/>
      <c r="MHH40" s="1814"/>
      <c r="MHI40" s="1814"/>
      <c r="MHJ40" s="1814"/>
      <c r="MHK40" s="1814"/>
      <c r="MHL40" s="1814"/>
      <c r="MHM40" s="1814"/>
      <c r="MHN40" s="1814"/>
      <c r="MHO40" s="1814"/>
      <c r="MHP40" s="1814"/>
      <c r="MHQ40" s="1814"/>
      <c r="MHR40" s="1814"/>
      <c r="MHS40" s="1814"/>
      <c r="MHT40" s="1814"/>
      <c r="MHU40" s="1814"/>
      <c r="MHV40" s="1814"/>
      <c r="MHW40" s="1814"/>
      <c r="MHX40" s="1814"/>
      <c r="MHY40" s="1814"/>
      <c r="MHZ40" s="1814"/>
      <c r="MIA40" s="1814"/>
      <c r="MIB40" s="1814"/>
      <c r="MIC40" s="1814"/>
      <c r="MID40" s="1814"/>
      <c r="MIE40" s="1814"/>
      <c r="MIF40" s="1814"/>
      <c r="MIG40" s="1814"/>
      <c r="MIH40" s="1814"/>
      <c r="MII40" s="1814"/>
      <c r="MIJ40" s="1814"/>
      <c r="MIK40" s="1814"/>
      <c r="MIL40" s="1814"/>
      <c r="MIM40" s="1814"/>
      <c r="MIN40" s="1814"/>
      <c r="MIO40" s="1814"/>
      <c r="MIP40" s="1814"/>
      <c r="MIQ40" s="1814"/>
      <c r="MIR40" s="1814"/>
      <c r="MIS40" s="1814"/>
      <c r="MIT40" s="1814"/>
      <c r="MIU40" s="1814"/>
      <c r="MIV40" s="1814"/>
      <c r="MIW40" s="1814"/>
      <c r="MIX40" s="1814"/>
      <c r="MIY40" s="1814"/>
      <c r="MIZ40" s="1814"/>
      <c r="MJA40" s="1814"/>
      <c r="MJB40" s="1814"/>
      <c r="MJC40" s="1814"/>
      <c r="MJD40" s="1814"/>
      <c r="MJE40" s="1814"/>
      <c r="MJF40" s="1814"/>
      <c r="MJG40" s="1814"/>
      <c r="MJH40" s="1814"/>
      <c r="MJI40" s="1814"/>
      <c r="MJJ40" s="1814"/>
      <c r="MJK40" s="1814"/>
      <c r="MJL40" s="1814"/>
      <c r="MJM40" s="1814"/>
      <c r="MJN40" s="1814"/>
      <c r="MJO40" s="1814"/>
      <c r="MJP40" s="1814"/>
      <c r="MJQ40" s="1814"/>
      <c r="MJR40" s="1814"/>
      <c r="MJS40" s="1814"/>
      <c r="MJT40" s="1814"/>
      <c r="MJU40" s="1814"/>
      <c r="MJV40" s="1814"/>
      <c r="MJW40" s="1814"/>
      <c r="MJX40" s="1814"/>
      <c r="MJY40" s="1814"/>
      <c r="MJZ40" s="1814"/>
      <c r="MKA40" s="1814"/>
      <c r="MKB40" s="1814"/>
      <c r="MKC40" s="1814"/>
      <c r="MKD40" s="1814"/>
      <c r="MKE40" s="1814"/>
      <c r="MKF40" s="1814"/>
      <c r="MKG40" s="1814"/>
      <c r="MKH40" s="1814"/>
      <c r="MKI40" s="1814"/>
      <c r="MKJ40" s="1814"/>
      <c r="MKK40" s="1814"/>
      <c r="MKL40" s="1814"/>
      <c r="MKM40" s="1814"/>
      <c r="MKN40" s="1814"/>
      <c r="MKO40" s="1814"/>
      <c r="MKP40" s="1814"/>
      <c r="MKQ40" s="1814"/>
      <c r="MKR40" s="1814"/>
      <c r="MKS40" s="1814"/>
      <c r="MKT40" s="1814"/>
      <c r="MKU40" s="1814"/>
      <c r="MKV40" s="1814"/>
      <c r="MKW40" s="1814"/>
      <c r="MKX40" s="1814"/>
      <c r="MKY40" s="1814"/>
      <c r="MKZ40" s="1814"/>
      <c r="MLA40" s="1814"/>
      <c r="MLB40" s="1814"/>
      <c r="MLC40" s="1814"/>
      <c r="MLD40" s="1814"/>
      <c r="MLE40" s="1814"/>
      <c r="MLF40" s="1814"/>
      <c r="MLG40" s="1814"/>
      <c r="MLH40" s="1814"/>
      <c r="MLI40" s="1814"/>
      <c r="MLJ40" s="1814"/>
      <c r="MLK40" s="1814"/>
      <c r="MLL40" s="1814"/>
      <c r="MLM40" s="1814"/>
      <c r="MLN40" s="1814"/>
      <c r="MLO40" s="1814"/>
      <c r="MLP40" s="1814"/>
      <c r="MLQ40" s="1814"/>
      <c r="MLR40" s="1814"/>
      <c r="MLS40" s="1814"/>
      <c r="MLT40" s="1814"/>
      <c r="MLU40" s="1814"/>
      <c r="MLV40" s="1814"/>
      <c r="MLW40" s="1814"/>
      <c r="MLX40" s="1814"/>
      <c r="MLY40" s="1814"/>
      <c r="MLZ40" s="1814"/>
      <c r="MMA40" s="1814"/>
      <c r="MMB40" s="1814"/>
      <c r="MMC40" s="1814"/>
      <c r="MMD40" s="1814"/>
      <c r="MME40" s="1814"/>
      <c r="MMF40" s="1814"/>
      <c r="MMG40" s="1814"/>
      <c r="MMH40" s="1814"/>
      <c r="MMI40" s="1814"/>
      <c r="MMJ40" s="1814"/>
      <c r="MMK40" s="1814"/>
      <c r="MML40" s="1814"/>
      <c r="MMM40" s="1814"/>
      <c r="MMN40" s="1814"/>
      <c r="MMO40" s="1814"/>
      <c r="MMP40" s="1814"/>
      <c r="MMQ40" s="1814"/>
      <c r="MMR40" s="1814"/>
      <c r="MMS40" s="1814"/>
      <c r="MMT40" s="1814"/>
      <c r="MMU40" s="1814"/>
      <c r="MMV40" s="1814"/>
      <c r="MMW40" s="1814"/>
      <c r="MMX40" s="1814"/>
      <c r="MMY40" s="1814"/>
      <c r="MMZ40" s="1814"/>
      <c r="MNA40" s="1814"/>
      <c r="MNB40" s="1814"/>
      <c r="MNC40" s="1814"/>
      <c r="MND40" s="1814"/>
      <c r="MNE40" s="1814"/>
      <c r="MNF40" s="1814"/>
      <c r="MNG40" s="1814"/>
      <c r="MNH40" s="1814"/>
      <c r="MNI40" s="1814"/>
      <c r="MNJ40" s="1814"/>
      <c r="MNK40" s="1814"/>
      <c r="MNL40" s="1814"/>
      <c r="MNM40" s="1814"/>
      <c r="MNN40" s="1814"/>
      <c r="MNO40" s="1814"/>
      <c r="MNP40" s="1814"/>
      <c r="MNQ40" s="1814"/>
      <c r="MNR40" s="1814"/>
      <c r="MNS40" s="1814"/>
      <c r="MNT40" s="1814"/>
      <c r="MNU40" s="1814"/>
      <c r="MNV40" s="1814"/>
      <c r="MNW40" s="1814"/>
      <c r="MNX40" s="1814"/>
      <c r="MNY40" s="1814"/>
      <c r="MNZ40" s="1814"/>
      <c r="MOA40" s="1814"/>
      <c r="MOB40" s="1814"/>
      <c r="MOC40" s="1814"/>
      <c r="MOD40" s="1814"/>
      <c r="MOE40" s="1814"/>
      <c r="MOF40" s="1814"/>
      <c r="MOG40" s="1814"/>
      <c r="MOH40" s="1814"/>
      <c r="MOI40" s="1814"/>
      <c r="MOJ40" s="1814"/>
      <c r="MOK40" s="1814"/>
      <c r="MOL40" s="1814"/>
      <c r="MOM40" s="1814"/>
      <c r="MON40" s="1814"/>
      <c r="MOO40" s="1814"/>
      <c r="MOP40" s="1814"/>
      <c r="MOQ40" s="1814"/>
      <c r="MOR40" s="1814"/>
      <c r="MOS40" s="1814"/>
      <c r="MOT40" s="1814"/>
      <c r="MOU40" s="1814"/>
      <c r="MOV40" s="1814"/>
      <c r="MOW40" s="1814"/>
      <c r="MOX40" s="1814"/>
      <c r="MOY40" s="1814"/>
      <c r="MOZ40" s="1814"/>
      <c r="MPA40" s="1814"/>
      <c r="MPB40" s="1814"/>
      <c r="MPC40" s="1814"/>
      <c r="MPD40" s="1814"/>
      <c r="MPE40" s="1814"/>
      <c r="MPF40" s="1814"/>
      <c r="MPG40" s="1814"/>
      <c r="MPH40" s="1814"/>
      <c r="MPI40" s="1814"/>
      <c r="MPJ40" s="1814"/>
      <c r="MPK40" s="1814"/>
      <c r="MPL40" s="1814"/>
      <c r="MPM40" s="1814"/>
      <c r="MPN40" s="1814"/>
      <c r="MPO40" s="1814"/>
      <c r="MPP40" s="1814"/>
      <c r="MPQ40" s="1814"/>
      <c r="MPR40" s="1814"/>
      <c r="MPS40" s="1814"/>
      <c r="MPT40" s="1814"/>
      <c r="MPU40" s="1814"/>
      <c r="MPV40" s="1814"/>
      <c r="MPW40" s="1814"/>
      <c r="MPX40" s="1814"/>
      <c r="MPY40" s="1814"/>
      <c r="MPZ40" s="1814"/>
      <c r="MQA40" s="1814"/>
      <c r="MQB40" s="1814"/>
      <c r="MQC40" s="1814"/>
      <c r="MQD40" s="1814"/>
      <c r="MQE40" s="1814"/>
      <c r="MQF40" s="1814"/>
      <c r="MQG40" s="1814"/>
      <c r="MQH40" s="1814"/>
      <c r="MQI40" s="1814"/>
      <c r="MQJ40" s="1814"/>
      <c r="MQK40" s="1814"/>
      <c r="MQL40" s="1814"/>
      <c r="MQM40" s="1814"/>
      <c r="MQN40" s="1814"/>
      <c r="MQO40" s="1814"/>
      <c r="MQP40" s="1814"/>
      <c r="MQQ40" s="1814"/>
      <c r="MQR40" s="1814"/>
      <c r="MQS40" s="1814"/>
      <c r="MQT40" s="1814"/>
      <c r="MQU40" s="1814"/>
      <c r="MQV40" s="1814"/>
      <c r="MQW40" s="1814"/>
      <c r="MQX40" s="1814"/>
      <c r="MQY40" s="1814"/>
      <c r="MQZ40" s="1814"/>
      <c r="MRA40" s="1814"/>
      <c r="MRB40" s="1814"/>
      <c r="MRC40" s="1814"/>
      <c r="MRD40" s="1814"/>
      <c r="MRE40" s="1814"/>
      <c r="MRF40" s="1814"/>
      <c r="MRG40" s="1814"/>
      <c r="MRH40" s="1814"/>
      <c r="MRI40" s="1814"/>
      <c r="MRJ40" s="1814"/>
      <c r="MRK40" s="1814"/>
      <c r="MRL40" s="1814"/>
      <c r="MRM40" s="1814"/>
      <c r="MRN40" s="1814"/>
      <c r="MRO40" s="1814"/>
      <c r="MRP40" s="1814"/>
      <c r="MRQ40" s="1814"/>
      <c r="MRR40" s="1814"/>
      <c r="MRS40" s="1814"/>
      <c r="MRT40" s="1814"/>
      <c r="MRU40" s="1814"/>
      <c r="MRV40" s="1814"/>
      <c r="MRW40" s="1814"/>
      <c r="MRX40" s="1814"/>
      <c r="MRY40" s="1814"/>
      <c r="MRZ40" s="1814"/>
      <c r="MSA40" s="1814"/>
      <c r="MSB40" s="1814"/>
      <c r="MSC40" s="1814"/>
      <c r="MSD40" s="1814"/>
      <c r="MSE40" s="1814"/>
      <c r="MSF40" s="1814"/>
      <c r="MSG40" s="1814"/>
      <c r="MSH40" s="1814"/>
      <c r="MSI40" s="1814"/>
      <c r="MSJ40" s="1814"/>
      <c r="MSK40" s="1814"/>
      <c r="MSL40" s="1814"/>
      <c r="MSM40" s="1814"/>
      <c r="MSN40" s="1814"/>
      <c r="MSO40" s="1814"/>
      <c r="MSP40" s="1814"/>
      <c r="MSQ40" s="1814"/>
      <c r="MSR40" s="1814"/>
      <c r="MSS40" s="1814"/>
      <c r="MST40" s="1814"/>
      <c r="MSU40" s="1814"/>
      <c r="MSV40" s="1814"/>
      <c r="MSW40" s="1814"/>
      <c r="MSX40" s="1814"/>
      <c r="MSY40" s="1814"/>
      <c r="MSZ40" s="1814"/>
      <c r="MTA40" s="1814"/>
      <c r="MTB40" s="1814"/>
      <c r="MTC40" s="1814"/>
      <c r="MTD40" s="1814"/>
      <c r="MTE40" s="1814"/>
      <c r="MTF40" s="1814"/>
      <c r="MTG40" s="1814"/>
      <c r="MTH40" s="1814"/>
      <c r="MTI40" s="1814"/>
      <c r="MTJ40" s="1814"/>
      <c r="MTK40" s="1814"/>
      <c r="MTL40" s="1814"/>
      <c r="MTM40" s="1814"/>
      <c r="MTN40" s="1814"/>
      <c r="MTO40" s="1814"/>
      <c r="MTP40" s="1814"/>
      <c r="MTQ40" s="1814"/>
      <c r="MTR40" s="1814"/>
      <c r="MTS40" s="1814"/>
      <c r="MTT40" s="1814"/>
      <c r="MTU40" s="1814"/>
      <c r="MTV40" s="1814"/>
      <c r="MTW40" s="1814"/>
      <c r="MTX40" s="1814"/>
      <c r="MTY40" s="1814"/>
      <c r="MTZ40" s="1814"/>
      <c r="MUA40" s="1814"/>
      <c r="MUB40" s="1814"/>
      <c r="MUC40" s="1814"/>
      <c r="MUD40" s="1814"/>
      <c r="MUE40" s="1814"/>
      <c r="MUF40" s="1814"/>
      <c r="MUG40" s="1814"/>
      <c r="MUH40" s="1814"/>
      <c r="MUI40" s="1814"/>
      <c r="MUJ40" s="1814"/>
      <c r="MUK40" s="1814"/>
      <c r="MUL40" s="1814"/>
      <c r="MUM40" s="1814"/>
      <c r="MUN40" s="1814"/>
      <c r="MUO40" s="1814"/>
      <c r="MUP40" s="1814"/>
      <c r="MUQ40" s="1814"/>
      <c r="MUR40" s="1814"/>
      <c r="MUS40" s="1814"/>
      <c r="MUT40" s="1814"/>
      <c r="MUU40" s="1814"/>
      <c r="MUV40" s="1814"/>
      <c r="MUW40" s="1814"/>
      <c r="MUX40" s="1814"/>
      <c r="MUY40" s="1814"/>
      <c r="MUZ40" s="1814"/>
      <c r="MVA40" s="1814"/>
      <c r="MVB40" s="1814"/>
      <c r="MVC40" s="1814"/>
      <c r="MVD40" s="1814"/>
      <c r="MVE40" s="1814"/>
      <c r="MVF40" s="1814"/>
      <c r="MVG40" s="1814"/>
      <c r="MVH40" s="1814"/>
      <c r="MVI40" s="1814"/>
      <c r="MVJ40" s="1814"/>
      <c r="MVK40" s="1814"/>
      <c r="MVL40" s="1814"/>
      <c r="MVM40" s="1814"/>
      <c r="MVN40" s="1814"/>
      <c r="MVO40" s="1814"/>
      <c r="MVP40" s="1814"/>
      <c r="MVQ40" s="1814"/>
      <c r="MVR40" s="1814"/>
      <c r="MVS40" s="1814"/>
      <c r="MVT40" s="1814"/>
      <c r="MVU40" s="1814"/>
      <c r="MVV40" s="1814"/>
      <c r="MVW40" s="1814"/>
      <c r="MVX40" s="1814"/>
      <c r="MVY40" s="1814"/>
      <c r="MVZ40" s="1814"/>
      <c r="MWA40" s="1814"/>
      <c r="MWB40" s="1814"/>
      <c r="MWC40" s="1814"/>
      <c r="MWD40" s="1814"/>
      <c r="MWE40" s="1814"/>
      <c r="MWF40" s="1814"/>
      <c r="MWG40" s="1814"/>
      <c r="MWH40" s="1814"/>
      <c r="MWI40" s="1814"/>
      <c r="MWJ40" s="1814"/>
      <c r="MWK40" s="1814"/>
      <c r="MWL40" s="1814"/>
      <c r="MWM40" s="1814"/>
      <c r="MWN40" s="1814"/>
      <c r="MWO40" s="1814"/>
      <c r="MWP40" s="1814"/>
      <c r="MWQ40" s="1814"/>
      <c r="MWR40" s="1814"/>
      <c r="MWS40" s="1814"/>
      <c r="MWT40" s="1814"/>
      <c r="MWU40" s="1814"/>
      <c r="MWV40" s="1814"/>
      <c r="MWW40" s="1814"/>
      <c r="MWX40" s="1814"/>
      <c r="MWY40" s="1814"/>
      <c r="MWZ40" s="1814"/>
      <c r="MXA40" s="1814"/>
      <c r="MXB40" s="1814"/>
      <c r="MXC40" s="1814"/>
      <c r="MXD40" s="1814"/>
      <c r="MXE40" s="1814"/>
      <c r="MXF40" s="1814"/>
      <c r="MXG40" s="1814"/>
      <c r="MXH40" s="1814"/>
      <c r="MXI40" s="1814"/>
      <c r="MXJ40" s="1814"/>
      <c r="MXK40" s="1814"/>
      <c r="MXL40" s="1814"/>
      <c r="MXM40" s="1814"/>
      <c r="MXN40" s="1814"/>
      <c r="MXO40" s="1814"/>
      <c r="MXP40" s="1814"/>
      <c r="MXQ40" s="1814"/>
      <c r="MXR40" s="1814"/>
      <c r="MXS40" s="1814"/>
      <c r="MXT40" s="1814"/>
      <c r="MXU40" s="1814"/>
      <c r="MXV40" s="1814"/>
      <c r="MXW40" s="1814"/>
      <c r="MXX40" s="1814"/>
      <c r="MXY40" s="1814"/>
      <c r="MXZ40" s="1814"/>
      <c r="MYA40" s="1814"/>
      <c r="MYB40" s="1814"/>
      <c r="MYC40" s="1814"/>
      <c r="MYD40" s="1814"/>
      <c r="MYE40" s="1814"/>
      <c r="MYF40" s="1814"/>
      <c r="MYG40" s="1814"/>
      <c r="MYH40" s="1814"/>
      <c r="MYI40" s="1814"/>
      <c r="MYJ40" s="1814"/>
      <c r="MYK40" s="1814"/>
      <c r="MYL40" s="1814"/>
      <c r="MYM40" s="1814"/>
      <c r="MYN40" s="1814"/>
      <c r="MYO40" s="1814"/>
      <c r="MYP40" s="1814"/>
      <c r="MYQ40" s="1814"/>
      <c r="MYR40" s="1814"/>
      <c r="MYS40" s="1814"/>
      <c r="MYT40" s="1814"/>
      <c r="MYU40" s="1814"/>
      <c r="MYV40" s="1814"/>
      <c r="MYW40" s="1814"/>
      <c r="MYX40" s="1814"/>
      <c r="MYY40" s="1814"/>
      <c r="MYZ40" s="1814"/>
      <c r="MZA40" s="1814"/>
      <c r="MZB40" s="1814"/>
      <c r="MZC40" s="1814"/>
      <c r="MZD40" s="1814"/>
      <c r="MZE40" s="1814"/>
      <c r="MZF40" s="1814"/>
      <c r="MZG40" s="1814"/>
      <c r="MZH40" s="1814"/>
      <c r="MZI40" s="1814"/>
      <c r="MZJ40" s="1814"/>
      <c r="MZK40" s="1814"/>
      <c r="MZL40" s="1814"/>
      <c r="MZM40" s="1814"/>
      <c r="MZN40" s="1814"/>
      <c r="MZO40" s="1814"/>
      <c r="MZP40" s="1814"/>
      <c r="MZQ40" s="1814"/>
      <c r="MZR40" s="1814"/>
      <c r="MZS40" s="1814"/>
      <c r="MZT40" s="1814"/>
      <c r="MZU40" s="1814"/>
      <c r="MZV40" s="1814"/>
      <c r="MZW40" s="1814"/>
      <c r="MZX40" s="1814"/>
      <c r="MZY40" s="1814"/>
      <c r="MZZ40" s="1814"/>
      <c r="NAA40" s="1814"/>
      <c r="NAB40" s="1814"/>
      <c r="NAC40" s="1814"/>
      <c r="NAD40" s="1814"/>
      <c r="NAE40" s="1814"/>
      <c r="NAF40" s="1814"/>
      <c r="NAG40" s="1814"/>
      <c r="NAH40" s="1814"/>
      <c r="NAI40" s="1814"/>
      <c r="NAJ40" s="1814"/>
      <c r="NAK40" s="1814"/>
      <c r="NAL40" s="1814"/>
      <c r="NAM40" s="1814"/>
      <c r="NAN40" s="1814"/>
      <c r="NAO40" s="1814"/>
      <c r="NAP40" s="1814"/>
      <c r="NAQ40" s="1814"/>
      <c r="NAR40" s="1814"/>
      <c r="NAS40" s="1814"/>
      <c r="NAT40" s="1814"/>
      <c r="NAU40" s="1814"/>
      <c r="NAV40" s="1814"/>
      <c r="NAW40" s="1814"/>
      <c r="NAX40" s="1814"/>
      <c r="NAY40" s="1814"/>
      <c r="NAZ40" s="1814"/>
      <c r="NBA40" s="1814"/>
      <c r="NBB40" s="1814"/>
      <c r="NBC40" s="1814"/>
      <c r="NBD40" s="1814"/>
      <c r="NBE40" s="1814"/>
      <c r="NBF40" s="1814"/>
      <c r="NBG40" s="1814"/>
      <c r="NBH40" s="1814"/>
      <c r="NBI40" s="1814"/>
      <c r="NBJ40" s="1814"/>
      <c r="NBK40" s="1814"/>
      <c r="NBL40" s="1814"/>
      <c r="NBM40" s="1814"/>
      <c r="NBN40" s="1814"/>
      <c r="NBO40" s="1814"/>
      <c r="NBP40" s="1814"/>
      <c r="NBQ40" s="1814"/>
      <c r="NBR40" s="1814"/>
      <c r="NBS40" s="1814"/>
      <c r="NBT40" s="1814"/>
      <c r="NBU40" s="1814"/>
      <c r="NBV40" s="1814"/>
      <c r="NBW40" s="1814"/>
      <c r="NBX40" s="1814"/>
      <c r="NBY40" s="1814"/>
      <c r="NBZ40" s="1814"/>
      <c r="NCA40" s="1814"/>
      <c r="NCB40" s="1814"/>
      <c r="NCC40" s="1814"/>
      <c r="NCD40" s="1814"/>
      <c r="NCE40" s="1814"/>
      <c r="NCF40" s="1814"/>
      <c r="NCG40" s="1814"/>
      <c r="NCH40" s="1814"/>
      <c r="NCI40" s="1814"/>
      <c r="NCJ40" s="1814"/>
      <c r="NCK40" s="1814"/>
      <c r="NCL40" s="1814"/>
      <c r="NCM40" s="1814"/>
      <c r="NCN40" s="1814"/>
      <c r="NCO40" s="1814"/>
      <c r="NCP40" s="1814"/>
      <c r="NCQ40" s="1814"/>
      <c r="NCR40" s="1814"/>
      <c r="NCS40" s="1814"/>
      <c r="NCT40" s="1814"/>
      <c r="NCU40" s="1814"/>
      <c r="NCV40" s="1814"/>
      <c r="NCW40" s="1814"/>
      <c r="NCX40" s="1814"/>
      <c r="NCY40" s="1814"/>
      <c r="NCZ40" s="1814"/>
      <c r="NDA40" s="1814"/>
      <c r="NDB40" s="1814"/>
      <c r="NDC40" s="1814"/>
      <c r="NDD40" s="1814"/>
      <c r="NDE40" s="1814"/>
      <c r="NDF40" s="1814"/>
      <c r="NDG40" s="1814"/>
      <c r="NDH40" s="1814"/>
      <c r="NDI40" s="1814"/>
      <c r="NDJ40" s="1814"/>
      <c r="NDK40" s="1814"/>
      <c r="NDL40" s="1814"/>
      <c r="NDM40" s="1814"/>
      <c r="NDN40" s="1814"/>
      <c r="NDO40" s="1814"/>
      <c r="NDP40" s="1814"/>
      <c r="NDQ40" s="1814"/>
      <c r="NDR40" s="1814"/>
      <c r="NDS40" s="1814"/>
      <c r="NDT40" s="1814"/>
      <c r="NDU40" s="1814"/>
      <c r="NDV40" s="1814"/>
      <c r="NDW40" s="1814"/>
      <c r="NDX40" s="1814"/>
      <c r="NDY40" s="1814"/>
      <c r="NDZ40" s="1814"/>
      <c r="NEA40" s="1814"/>
      <c r="NEB40" s="1814"/>
      <c r="NEC40" s="1814"/>
      <c r="NED40" s="1814"/>
      <c r="NEE40" s="1814"/>
      <c r="NEF40" s="1814"/>
      <c r="NEG40" s="1814"/>
      <c r="NEH40" s="1814"/>
      <c r="NEI40" s="1814"/>
      <c r="NEJ40" s="1814"/>
      <c r="NEK40" s="1814"/>
      <c r="NEL40" s="1814"/>
      <c r="NEM40" s="1814"/>
      <c r="NEN40" s="1814"/>
      <c r="NEO40" s="1814"/>
      <c r="NEP40" s="1814"/>
      <c r="NEQ40" s="1814"/>
      <c r="NER40" s="1814"/>
      <c r="NES40" s="1814"/>
      <c r="NET40" s="1814"/>
      <c r="NEU40" s="1814"/>
      <c r="NEV40" s="1814"/>
      <c r="NEW40" s="1814"/>
      <c r="NEX40" s="1814"/>
      <c r="NEY40" s="1814"/>
      <c r="NEZ40" s="1814"/>
      <c r="NFA40" s="1814"/>
      <c r="NFB40" s="1814"/>
      <c r="NFC40" s="1814"/>
      <c r="NFD40" s="1814"/>
      <c r="NFE40" s="1814"/>
      <c r="NFF40" s="1814"/>
      <c r="NFG40" s="1814"/>
      <c r="NFH40" s="1814"/>
      <c r="NFI40" s="1814"/>
      <c r="NFJ40" s="1814"/>
      <c r="NFK40" s="1814"/>
      <c r="NFL40" s="1814"/>
      <c r="NFM40" s="1814"/>
      <c r="NFN40" s="1814"/>
      <c r="NFO40" s="1814"/>
      <c r="NFP40" s="1814"/>
      <c r="NFQ40" s="1814"/>
      <c r="NFR40" s="1814"/>
      <c r="NFS40" s="1814"/>
      <c r="NFT40" s="1814"/>
      <c r="NFU40" s="1814"/>
      <c r="NFV40" s="1814"/>
      <c r="NFW40" s="1814"/>
      <c r="NFX40" s="1814"/>
      <c r="NFY40" s="1814"/>
      <c r="NFZ40" s="1814"/>
      <c r="NGA40" s="1814"/>
      <c r="NGB40" s="1814"/>
      <c r="NGC40" s="1814"/>
      <c r="NGD40" s="1814"/>
      <c r="NGE40" s="1814"/>
      <c r="NGF40" s="1814"/>
      <c r="NGG40" s="1814"/>
      <c r="NGH40" s="1814"/>
      <c r="NGI40" s="1814"/>
      <c r="NGJ40" s="1814"/>
      <c r="NGK40" s="1814"/>
      <c r="NGL40" s="1814"/>
      <c r="NGM40" s="1814"/>
      <c r="NGN40" s="1814"/>
      <c r="NGO40" s="1814"/>
      <c r="NGP40" s="1814"/>
      <c r="NGQ40" s="1814"/>
      <c r="NGR40" s="1814"/>
      <c r="NGS40" s="1814"/>
      <c r="NGT40" s="1814"/>
      <c r="NGU40" s="1814"/>
      <c r="NGV40" s="1814"/>
      <c r="NGW40" s="1814"/>
      <c r="NGX40" s="1814"/>
      <c r="NGY40" s="1814"/>
      <c r="NGZ40" s="1814"/>
      <c r="NHA40" s="1814"/>
      <c r="NHB40" s="1814"/>
      <c r="NHC40" s="1814"/>
      <c r="NHD40" s="1814"/>
      <c r="NHE40" s="1814"/>
      <c r="NHF40" s="1814"/>
      <c r="NHG40" s="1814"/>
      <c r="NHH40" s="1814"/>
      <c r="NHI40" s="1814"/>
      <c r="NHJ40" s="1814"/>
      <c r="NHK40" s="1814"/>
      <c r="NHL40" s="1814"/>
      <c r="NHM40" s="1814"/>
      <c r="NHN40" s="1814"/>
      <c r="NHO40" s="1814"/>
      <c r="NHP40" s="1814"/>
      <c r="NHQ40" s="1814"/>
      <c r="NHR40" s="1814"/>
      <c r="NHS40" s="1814"/>
      <c r="NHT40" s="1814"/>
      <c r="NHU40" s="1814"/>
      <c r="NHV40" s="1814"/>
      <c r="NHW40" s="1814"/>
      <c r="NHX40" s="1814"/>
      <c r="NHY40" s="1814"/>
      <c r="NHZ40" s="1814"/>
      <c r="NIA40" s="1814"/>
      <c r="NIB40" s="1814"/>
      <c r="NIC40" s="1814"/>
      <c r="NID40" s="1814"/>
      <c r="NIE40" s="1814"/>
      <c r="NIF40" s="1814"/>
      <c r="NIG40" s="1814"/>
      <c r="NIH40" s="1814"/>
      <c r="NII40" s="1814"/>
      <c r="NIJ40" s="1814"/>
      <c r="NIK40" s="1814"/>
      <c r="NIL40" s="1814"/>
      <c r="NIM40" s="1814"/>
      <c r="NIN40" s="1814"/>
      <c r="NIO40" s="1814"/>
      <c r="NIP40" s="1814"/>
      <c r="NIQ40" s="1814"/>
      <c r="NIR40" s="1814"/>
      <c r="NIS40" s="1814"/>
      <c r="NIT40" s="1814"/>
      <c r="NIU40" s="1814"/>
      <c r="NIV40" s="1814"/>
      <c r="NIW40" s="1814"/>
      <c r="NIX40" s="1814"/>
      <c r="NIY40" s="1814"/>
      <c r="NIZ40" s="1814"/>
      <c r="NJA40" s="1814"/>
      <c r="NJB40" s="1814"/>
      <c r="NJC40" s="1814"/>
      <c r="NJD40" s="1814"/>
      <c r="NJE40" s="1814"/>
      <c r="NJF40" s="1814"/>
      <c r="NJG40" s="1814"/>
      <c r="NJH40" s="1814"/>
      <c r="NJI40" s="1814"/>
      <c r="NJJ40" s="1814"/>
      <c r="NJK40" s="1814"/>
      <c r="NJL40" s="1814"/>
      <c r="NJM40" s="1814"/>
      <c r="NJN40" s="1814"/>
      <c r="NJO40" s="1814"/>
      <c r="NJP40" s="1814"/>
      <c r="NJQ40" s="1814"/>
      <c r="NJR40" s="1814"/>
      <c r="NJS40" s="1814"/>
      <c r="NJT40" s="1814"/>
      <c r="NJU40" s="1814"/>
      <c r="NJV40" s="1814"/>
      <c r="NJW40" s="1814"/>
      <c r="NJX40" s="1814"/>
      <c r="NJY40" s="1814"/>
      <c r="NJZ40" s="1814"/>
      <c r="NKA40" s="1814"/>
      <c r="NKB40" s="1814"/>
      <c r="NKC40" s="1814"/>
      <c r="NKD40" s="1814"/>
      <c r="NKE40" s="1814"/>
      <c r="NKF40" s="1814"/>
      <c r="NKG40" s="1814"/>
      <c r="NKH40" s="1814"/>
      <c r="NKI40" s="1814"/>
      <c r="NKJ40" s="1814"/>
      <c r="NKK40" s="1814"/>
      <c r="NKL40" s="1814"/>
      <c r="NKM40" s="1814"/>
      <c r="NKN40" s="1814"/>
      <c r="NKO40" s="1814"/>
      <c r="NKP40" s="1814"/>
      <c r="NKQ40" s="1814"/>
      <c r="NKR40" s="1814"/>
      <c r="NKS40" s="1814"/>
      <c r="NKT40" s="1814"/>
      <c r="NKU40" s="1814"/>
      <c r="NKV40" s="1814"/>
      <c r="NKW40" s="1814"/>
      <c r="NKX40" s="1814"/>
      <c r="NKY40" s="1814"/>
      <c r="NKZ40" s="1814"/>
      <c r="NLA40" s="1814"/>
      <c r="NLB40" s="1814"/>
      <c r="NLC40" s="1814"/>
      <c r="NLD40" s="1814"/>
      <c r="NLE40" s="1814"/>
      <c r="NLF40" s="1814"/>
      <c r="NLG40" s="1814"/>
      <c r="NLH40" s="1814"/>
      <c r="NLI40" s="1814"/>
      <c r="NLJ40" s="1814"/>
      <c r="NLK40" s="1814"/>
      <c r="NLL40" s="1814"/>
      <c r="NLM40" s="1814"/>
      <c r="NLN40" s="1814"/>
      <c r="NLO40" s="1814"/>
      <c r="NLP40" s="1814"/>
      <c r="NLQ40" s="1814"/>
      <c r="NLR40" s="1814"/>
      <c r="NLS40" s="1814"/>
      <c r="NLT40" s="1814"/>
      <c r="NLU40" s="1814"/>
      <c r="NLV40" s="1814"/>
      <c r="NLW40" s="1814"/>
      <c r="NLX40" s="1814"/>
      <c r="NLY40" s="1814"/>
      <c r="NLZ40" s="1814"/>
      <c r="NMA40" s="1814"/>
      <c r="NMB40" s="1814"/>
      <c r="NMC40" s="1814"/>
      <c r="NMD40" s="1814"/>
      <c r="NME40" s="1814"/>
      <c r="NMF40" s="1814"/>
      <c r="NMG40" s="1814"/>
      <c r="NMH40" s="1814"/>
      <c r="NMI40" s="1814"/>
      <c r="NMJ40" s="1814"/>
      <c r="NMK40" s="1814"/>
      <c r="NML40" s="1814"/>
      <c r="NMM40" s="1814"/>
      <c r="NMN40" s="1814"/>
      <c r="NMO40" s="1814"/>
      <c r="NMP40" s="1814"/>
      <c r="NMQ40" s="1814"/>
      <c r="NMR40" s="1814"/>
      <c r="NMS40" s="1814"/>
      <c r="NMT40" s="1814"/>
      <c r="NMU40" s="1814"/>
      <c r="NMV40" s="1814"/>
      <c r="NMW40" s="1814"/>
      <c r="NMX40" s="1814"/>
      <c r="NMY40" s="1814"/>
      <c r="NMZ40" s="1814"/>
      <c r="NNA40" s="1814"/>
      <c r="NNB40" s="1814"/>
      <c r="NNC40" s="1814"/>
      <c r="NND40" s="1814"/>
      <c r="NNE40" s="1814"/>
      <c r="NNF40" s="1814"/>
      <c r="NNG40" s="1814"/>
      <c r="NNH40" s="1814"/>
      <c r="NNI40" s="1814"/>
      <c r="NNJ40" s="1814"/>
      <c r="NNK40" s="1814"/>
      <c r="NNL40" s="1814"/>
      <c r="NNM40" s="1814"/>
      <c r="NNN40" s="1814"/>
      <c r="NNO40" s="1814"/>
      <c r="NNP40" s="1814"/>
      <c r="NNQ40" s="1814"/>
      <c r="NNR40" s="1814"/>
      <c r="NNS40" s="1814"/>
      <c r="NNT40" s="1814"/>
      <c r="NNU40" s="1814"/>
      <c r="NNV40" s="1814"/>
      <c r="NNW40" s="1814"/>
      <c r="NNX40" s="1814"/>
      <c r="NNY40" s="1814"/>
      <c r="NNZ40" s="1814"/>
      <c r="NOA40" s="1814"/>
      <c r="NOB40" s="1814"/>
      <c r="NOC40" s="1814"/>
      <c r="NOD40" s="1814"/>
      <c r="NOE40" s="1814"/>
      <c r="NOF40" s="1814"/>
      <c r="NOG40" s="1814"/>
      <c r="NOH40" s="1814"/>
      <c r="NOI40" s="1814"/>
      <c r="NOJ40" s="1814"/>
      <c r="NOK40" s="1814"/>
      <c r="NOL40" s="1814"/>
      <c r="NOM40" s="1814"/>
      <c r="NON40" s="1814"/>
      <c r="NOO40" s="1814"/>
      <c r="NOP40" s="1814"/>
      <c r="NOQ40" s="1814"/>
      <c r="NOR40" s="1814"/>
      <c r="NOS40" s="1814"/>
      <c r="NOT40" s="1814"/>
      <c r="NOU40" s="1814"/>
      <c r="NOV40" s="1814"/>
      <c r="NOW40" s="1814"/>
      <c r="NOX40" s="1814"/>
      <c r="NOY40" s="1814"/>
      <c r="NOZ40" s="1814"/>
      <c r="NPA40" s="1814"/>
      <c r="NPB40" s="1814"/>
      <c r="NPC40" s="1814"/>
      <c r="NPD40" s="1814"/>
      <c r="NPE40" s="1814"/>
      <c r="NPF40" s="1814"/>
      <c r="NPG40" s="1814"/>
      <c r="NPH40" s="1814"/>
      <c r="NPI40" s="1814"/>
      <c r="NPJ40" s="1814"/>
      <c r="NPK40" s="1814"/>
      <c r="NPL40" s="1814"/>
      <c r="NPM40" s="1814"/>
      <c r="NPN40" s="1814"/>
      <c r="NPO40" s="1814"/>
      <c r="NPP40" s="1814"/>
      <c r="NPQ40" s="1814"/>
      <c r="NPR40" s="1814"/>
      <c r="NPS40" s="1814"/>
      <c r="NPT40" s="1814"/>
      <c r="NPU40" s="1814"/>
      <c r="NPV40" s="1814"/>
      <c r="NPW40" s="1814"/>
      <c r="NPX40" s="1814"/>
      <c r="NPY40" s="1814"/>
      <c r="NPZ40" s="1814"/>
      <c r="NQA40" s="1814"/>
      <c r="NQB40" s="1814"/>
      <c r="NQC40" s="1814"/>
      <c r="NQD40" s="1814"/>
      <c r="NQE40" s="1814"/>
      <c r="NQF40" s="1814"/>
      <c r="NQG40" s="1814"/>
      <c r="NQH40" s="1814"/>
      <c r="NQI40" s="1814"/>
      <c r="NQJ40" s="1814"/>
      <c r="NQK40" s="1814"/>
      <c r="NQL40" s="1814"/>
      <c r="NQM40" s="1814"/>
      <c r="NQN40" s="1814"/>
      <c r="NQO40" s="1814"/>
      <c r="NQP40" s="1814"/>
      <c r="NQQ40" s="1814"/>
      <c r="NQR40" s="1814"/>
      <c r="NQS40" s="1814"/>
      <c r="NQT40" s="1814"/>
      <c r="NQU40" s="1814"/>
      <c r="NQV40" s="1814"/>
      <c r="NQW40" s="1814"/>
      <c r="NQX40" s="1814"/>
      <c r="NQY40" s="1814"/>
      <c r="NQZ40" s="1814"/>
      <c r="NRA40" s="1814"/>
      <c r="NRB40" s="1814"/>
      <c r="NRC40" s="1814"/>
      <c r="NRD40" s="1814"/>
      <c r="NRE40" s="1814"/>
      <c r="NRF40" s="1814"/>
      <c r="NRG40" s="1814"/>
      <c r="NRH40" s="1814"/>
      <c r="NRI40" s="1814"/>
      <c r="NRJ40" s="1814"/>
      <c r="NRK40" s="1814"/>
      <c r="NRL40" s="1814"/>
      <c r="NRM40" s="1814"/>
      <c r="NRN40" s="1814"/>
      <c r="NRO40" s="1814"/>
      <c r="NRP40" s="1814"/>
      <c r="NRQ40" s="1814"/>
      <c r="NRR40" s="1814"/>
      <c r="NRS40" s="1814"/>
      <c r="NRT40" s="1814"/>
      <c r="NRU40" s="1814"/>
      <c r="NRV40" s="1814"/>
      <c r="NRW40" s="1814"/>
      <c r="NRX40" s="1814"/>
      <c r="NRY40" s="1814"/>
      <c r="NRZ40" s="1814"/>
      <c r="NSA40" s="1814"/>
      <c r="NSB40" s="1814"/>
      <c r="NSC40" s="1814"/>
      <c r="NSD40" s="1814"/>
      <c r="NSE40" s="1814"/>
      <c r="NSF40" s="1814"/>
      <c r="NSG40" s="1814"/>
      <c r="NSH40" s="1814"/>
      <c r="NSI40" s="1814"/>
      <c r="NSJ40" s="1814"/>
      <c r="NSK40" s="1814"/>
      <c r="NSL40" s="1814"/>
      <c r="NSM40" s="1814"/>
      <c r="NSN40" s="1814"/>
      <c r="NSO40" s="1814"/>
      <c r="NSP40" s="1814"/>
      <c r="NSQ40" s="1814"/>
      <c r="NSR40" s="1814"/>
      <c r="NSS40" s="1814"/>
      <c r="NST40" s="1814"/>
      <c r="NSU40" s="1814"/>
      <c r="NSV40" s="1814"/>
      <c r="NSW40" s="1814"/>
      <c r="NSX40" s="1814"/>
      <c r="NSY40" s="1814"/>
      <c r="NSZ40" s="1814"/>
      <c r="NTA40" s="1814"/>
      <c r="NTB40" s="1814"/>
      <c r="NTC40" s="1814"/>
      <c r="NTD40" s="1814"/>
      <c r="NTE40" s="1814"/>
      <c r="NTF40" s="1814"/>
      <c r="NTG40" s="1814"/>
      <c r="NTH40" s="1814"/>
      <c r="NTI40" s="1814"/>
      <c r="NTJ40" s="1814"/>
      <c r="NTK40" s="1814"/>
      <c r="NTL40" s="1814"/>
      <c r="NTM40" s="1814"/>
      <c r="NTN40" s="1814"/>
      <c r="NTO40" s="1814"/>
      <c r="NTP40" s="1814"/>
      <c r="NTQ40" s="1814"/>
      <c r="NTR40" s="1814"/>
      <c r="NTS40" s="1814"/>
      <c r="NTT40" s="1814"/>
      <c r="NTU40" s="1814"/>
      <c r="NTV40" s="1814"/>
      <c r="NTW40" s="1814"/>
      <c r="NTX40" s="1814"/>
      <c r="NTY40" s="1814"/>
      <c r="NTZ40" s="1814"/>
      <c r="NUA40" s="1814"/>
      <c r="NUB40" s="1814"/>
      <c r="NUC40" s="1814"/>
      <c r="NUD40" s="1814"/>
      <c r="NUE40" s="1814"/>
      <c r="NUF40" s="1814"/>
      <c r="NUG40" s="1814"/>
      <c r="NUH40" s="1814"/>
      <c r="NUI40" s="1814"/>
      <c r="NUJ40" s="1814"/>
      <c r="NUK40" s="1814"/>
      <c r="NUL40" s="1814"/>
      <c r="NUM40" s="1814"/>
      <c r="NUN40" s="1814"/>
      <c r="NUO40" s="1814"/>
      <c r="NUP40" s="1814"/>
      <c r="NUQ40" s="1814"/>
      <c r="NUR40" s="1814"/>
      <c r="NUS40" s="1814"/>
      <c r="NUT40" s="1814"/>
      <c r="NUU40" s="1814"/>
      <c r="NUV40" s="1814"/>
      <c r="NUW40" s="1814"/>
      <c r="NUX40" s="1814"/>
      <c r="NUY40" s="1814"/>
      <c r="NUZ40" s="1814"/>
      <c r="NVA40" s="1814"/>
      <c r="NVB40" s="1814"/>
      <c r="NVC40" s="1814"/>
      <c r="NVD40" s="1814"/>
      <c r="NVE40" s="1814"/>
      <c r="NVF40" s="1814"/>
      <c r="NVG40" s="1814"/>
      <c r="NVH40" s="1814"/>
      <c r="NVI40" s="1814"/>
      <c r="NVJ40" s="1814"/>
      <c r="NVK40" s="1814"/>
      <c r="NVL40" s="1814"/>
      <c r="NVM40" s="1814"/>
      <c r="NVN40" s="1814"/>
      <c r="NVO40" s="1814"/>
      <c r="NVP40" s="1814"/>
      <c r="NVQ40" s="1814"/>
      <c r="NVR40" s="1814"/>
      <c r="NVS40" s="1814"/>
      <c r="NVT40" s="1814"/>
      <c r="NVU40" s="1814"/>
      <c r="NVV40" s="1814"/>
      <c r="NVW40" s="1814"/>
      <c r="NVX40" s="1814"/>
      <c r="NVY40" s="1814"/>
      <c r="NVZ40" s="1814"/>
      <c r="NWA40" s="1814"/>
      <c r="NWB40" s="1814"/>
      <c r="NWC40" s="1814"/>
      <c r="NWD40" s="1814"/>
      <c r="NWE40" s="1814"/>
      <c r="NWF40" s="1814"/>
      <c r="NWG40" s="1814"/>
      <c r="NWH40" s="1814"/>
      <c r="NWI40" s="1814"/>
      <c r="NWJ40" s="1814"/>
      <c r="NWK40" s="1814"/>
      <c r="NWL40" s="1814"/>
      <c r="NWM40" s="1814"/>
      <c r="NWN40" s="1814"/>
      <c r="NWO40" s="1814"/>
      <c r="NWP40" s="1814"/>
      <c r="NWQ40" s="1814"/>
      <c r="NWR40" s="1814"/>
      <c r="NWS40" s="1814"/>
      <c r="NWT40" s="1814"/>
      <c r="NWU40" s="1814"/>
      <c r="NWV40" s="1814"/>
      <c r="NWW40" s="1814"/>
      <c r="NWX40" s="1814"/>
      <c r="NWY40" s="1814"/>
      <c r="NWZ40" s="1814"/>
      <c r="NXA40" s="1814"/>
      <c r="NXB40" s="1814"/>
      <c r="NXC40" s="1814"/>
      <c r="NXD40" s="1814"/>
      <c r="NXE40" s="1814"/>
      <c r="NXF40" s="1814"/>
      <c r="NXG40" s="1814"/>
      <c r="NXH40" s="1814"/>
      <c r="NXI40" s="1814"/>
      <c r="NXJ40" s="1814"/>
      <c r="NXK40" s="1814"/>
      <c r="NXL40" s="1814"/>
      <c r="NXM40" s="1814"/>
      <c r="NXN40" s="1814"/>
      <c r="NXO40" s="1814"/>
      <c r="NXP40" s="1814"/>
      <c r="NXQ40" s="1814"/>
      <c r="NXR40" s="1814"/>
      <c r="NXS40" s="1814"/>
      <c r="NXT40" s="1814"/>
      <c r="NXU40" s="1814"/>
      <c r="NXV40" s="1814"/>
      <c r="NXW40" s="1814"/>
      <c r="NXX40" s="1814"/>
      <c r="NXY40" s="1814"/>
      <c r="NXZ40" s="1814"/>
      <c r="NYA40" s="1814"/>
      <c r="NYB40" s="1814"/>
      <c r="NYC40" s="1814"/>
      <c r="NYD40" s="1814"/>
      <c r="NYE40" s="1814"/>
      <c r="NYF40" s="1814"/>
      <c r="NYG40" s="1814"/>
      <c r="NYH40" s="1814"/>
      <c r="NYI40" s="1814"/>
      <c r="NYJ40" s="1814"/>
      <c r="NYK40" s="1814"/>
      <c r="NYL40" s="1814"/>
      <c r="NYM40" s="1814"/>
      <c r="NYN40" s="1814"/>
      <c r="NYO40" s="1814"/>
      <c r="NYP40" s="1814"/>
      <c r="NYQ40" s="1814"/>
      <c r="NYR40" s="1814"/>
      <c r="NYS40" s="1814"/>
      <c r="NYT40" s="1814"/>
      <c r="NYU40" s="1814"/>
      <c r="NYV40" s="1814"/>
      <c r="NYW40" s="1814"/>
      <c r="NYX40" s="1814"/>
      <c r="NYY40" s="1814"/>
      <c r="NYZ40" s="1814"/>
      <c r="NZA40" s="1814"/>
      <c r="NZB40" s="1814"/>
      <c r="NZC40" s="1814"/>
      <c r="NZD40" s="1814"/>
      <c r="NZE40" s="1814"/>
      <c r="NZF40" s="1814"/>
      <c r="NZG40" s="1814"/>
      <c r="NZH40" s="1814"/>
      <c r="NZI40" s="1814"/>
      <c r="NZJ40" s="1814"/>
      <c r="NZK40" s="1814"/>
      <c r="NZL40" s="1814"/>
      <c r="NZM40" s="1814"/>
      <c r="NZN40" s="1814"/>
      <c r="NZO40" s="1814"/>
      <c r="NZP40" s="1814"/>
      <c r="NZQ40" s="1814"/>
      <c r="NZR40" s="1814"/>
      <c r="NZS40" s="1814"/>
      <c r="NZT40" s="1814"/>
      <c r="NZU40" s="1814"/>
      <c r="NZV40" s="1814"/>
      <c r="NZW40" s="1814"/>
      <c r="NZX40" s="1814"/>
      <c r="NZY40" s="1814"/>
      <c r="NZZ40" s="1814"/>
      <c r="OAA40" s="1814"/>
      <c r="OAB40" s="1814"/>
      <c r="OAC40" s="1814"/>
      <c r="OAD40" s="1814"/>
      <c r="OAE40" s="1814"/>
      <c r="OAF40" s="1814"/>
      <c r="OAG40" s="1814"/>
      <c r="OAH40" s="1814"/>
      <c r="OAI40" s="1814"/>
      <c r="OAJ40" s="1814"/>
      <c r="OAK40" s="1814"/>
      <c r="OAL40" s="1814"/>
      <c r="OAM40" s="1814"/>
      <c r="OAN40" s="1814"/>
      <c r="OAO40" s="1814"/>
      <c r="OAP40" s="1814"/>
      <c r="OAQ40" s="1814"/>
      <c r="OAR40" s="1814"/>
      <c r="OAS40" s="1814"/>
      <c r="OAT40" s="1814"/>
      <c r="OAU40" s="1814"/>
      <c r="OAV40" s="1814"/>
      <c r="OAW40" s="1814"/>
      <c r="OAX40" s="1814"/>
      <c r="OAY40" s="1814"/>
      <c r="OAZ40" s="1814"/>
      <c r="OBA40" s="1814"/>
      <c r="OBB40" s="1814"/>
      <c r="OBC40" s="1814"/>
      <c r="OBD40" s="1814"/>
      <c r="OBE40" s="1814"/>
      <c r="OBF40" s="1814"/>
      <c r="OBG40" s="1814"/>
      <c r="OBH40" s="1814"/>
      <c r="OBI40" s="1814"/>
      <c r="OBJ40" s="1814"/>
      <c r="OBK40" s="1814"/>
      <c r="OBL40" s="1814"/>
      <c r="OBM40" s="1814"/>
      <c r="OBN40" s="1814"/>
      <c r="OBO40" s="1814"/>
      <c r="OBP40" s="1814"/>
      <c r="OBQ40" s="1814"/>
      <c r="OBR40" s="1814"/>
      <c r="OBS40" s="1814"/>
      <c r="OBT40" s="1814"/>
      <c r="OBU40" s="1814"/>
      <c r="OBV40" s="1814"/>
      <c r="OBW40" s="1814"/>
      <c r="OBX40" s="1814"/>
      <c r="OBY40" s="1814"/>
      <c r="OBZ40" s="1814"/>
      <c r="OCA40" s="1814"/>
      <c r="OCB40" s="1814"/>
      <c r="OCC40" s="1814"/>
      <c r="OCD40" s="1814"/>
      <c r="OCE40" s="1814"/>
      <c r="OCF40" s="1814"/>
      <c r="OCG40" s="1814"/>
      <c r="OCH40" s="1814"/>
      <c r="OCI40" s="1814"/>
      <c r="OCJ40" s="1814"/>
      <c r="OCK40" s="1814"/>
      <c r="OCL40" s="1814"/>
      <c r="OCM40" s="1814"/>
      <c r="OCN40" s="1814"/>
      <c r="OCO40" s="1814"/>
      <c r="OCP40" s="1814"/>
      <c r="OCQ40" s="1814"/>
      <c r="OCR40" s="1814"/>
      <c r="OCS40" s="1814"/>
      <c r="OCT40" s="1814"/>
      <c r="OCU40" s="1814"/>
      <c r="OCV40" s="1814"/>
      <c r="OCW40" s="1814"/>
      <c r="OCX40" s="1814"/>
      <c r="OCY40" s="1814"/>
      <c r="OCZ40" s="1814"/>
      <c r="ODA40" s="1814"/>
      <c r="ODB40" s="1814"/>
      <c r="ODC40" s="1814"/>
      <c r="ODD40" s="1814"/>
      <c r="ODE40" s="1814"/>
      <c r="ODF40" s="1814"/>
      <c r="ODG40" s="1814"/>
      <c r="ODH40" s="1814"/>
      <c r="ODI40" s="1814"/>
      <c r="ODJ40" s="1814"/>
      <c r="ODK40" s="1814"/>
      <c r="ODL40" s="1814"/>
      <c r="ODM40" s="1814"/>
      <c r="ODN40" s="1814"/>
      <c r="ODO40" s="1814"/>
      <c r="ODP40" s="1814"/>
      <c r="ODQ40" s="1814"/>
      <c r="ODR40" s="1814"/>
      <c r="ODS40" s="1814"/>
      <c r="ODT40" s="1814"/>
      <c r="ODU40" s="1814"/>
      <c r="ODV40" s="1814"/>
      <c r="ODW40" s="1814"/>
      <c r="ODX40" s="1814"/>
      <c r="ODY40" s="1814"/>
      <c r="ODZ40" s="1814"/>
      <c r="OEA40" s="1814"/>
      <c r="OEB40" s="1814"/>
      <c r="OEC40" s="1814"/>
      <c r="OED40" s="1814"/>
      <c r="OEE40" s="1814"/>
      <c r="OEF40" s="1814"/>
      <c r="OEG40" s="1814"/>
      <c r="OEH40" s="1814"/>
      <c r="OEI40" s="1814"/>
      <c r="OEJ40" s="1814"/>
      <c r="OEK40" s="1814"/>
      <c r="OEL40" s="1814"/>
      <c r="OEM40" s="1814"/>
      <c r="OEN40" s="1814"/>
      <c r="OEO40" s="1814"/>
      <c r="OEP40" s="1814"/>
      <c r="OEQ40" s="1814"/>
      <c r="OER40" s="1814"/>
      <c r="OES40" s="1814"/>
      <c r="OET40" s="1814"/>
      <c r="OEU40" s="1814"/>
      <c r="OEV40" s="1814"/>
      <c r="OEW40" s="1814"/>
      <c r="OEX40" s="1814"/>
      <c r="OEY40" s="1814"/>
      <c r="OEZ40" s="1814"/>
      <c r="OFA40" s="1814"/>
      <c r="OFB40" s="1814"/>
      <c r="OFC40" s="1814"/>
      <c r="OFD40" s="1814"/>
      <c r="OFE40" s="1814"/>
      <c r="OFF40" s="1814"/>
      <c r="OFG40" s="1814"/>
      <c r="OFH40" s="1814"/>
      <c r="OFI40" s="1814"/>
      <c r="OFJ40" s="1814"/>
      <c r="OFK40" s="1814"/>
      <c r="OFL40" s="1814"/>
      <c r="OFM40" s="1814"/>
      <c r="OFN40" s="1814"/>
      <c r="OFO40" s="1814"/>
      <c r="OFP40" s="1814"/>
      <c r="OFQ40" s="1814"/>
      <c r="OFR40" s="1814"/>
      <c r="OFS40" s="1814"/>
      <c r="OFT40" s="1814"/>
      <c r="OFU40" s="1814"/>
      <c r="OFV40" s="1814"/>
      <c r="OFW40" s="1814"/>
      <c r="OFX40" s="1814"/>
      <c r="OFY40" s="1814"/>
      <c r="OFZ40" s="1814"/>
      <c r="OGA40" s="1814"/>
      <c r="OGB40" s="1814"/>
      <c r="OGC40" s="1814"/>
      <c r="OGD40" s="1814"/>
      <c r="OGE40" s="1814"/>
      <c r="OGF40" s="1814"/>
      <c r="OGG40" s="1814"/>
      <c r="OGH40" s="1814"/>
      <c r="OGI40" s="1814"/>
      <c r="OGJ40" s="1814"/>
      <c r="OGK40" s="1814"/>
      <c r="OGL40" s="1814"/>
      <c r="OGM40" s="1814"/>
      <c r="OGN40" s="1814"/>
      <c r="OGO40" s="1814"/>
      <c r="OGP40" s="1814"/>
      <c r="OGQ40" s="1814"/>
      <c r="OGR40" s="1814"/>
      <c r="OGS40" s="1814"/>
      <c r="OGT40" s="1814"/>
      <c r="OGU40" s="1814"/>
      <c r="OGV40" s="1814"/>
      <c r="OGW40" s="1814"/>
      <c r="OGX40" s="1814"/>
      <c r="OGY40" s="1814"/>
      <c r="OGZ40" s="1814"/>
      <c r="OHA40" s="1814"/>
      <c r="OHB40" s="1814"/>
      <c r="OHC40" s="1814"/>
      <c r="OHD40" s="1814"/>
      <c r="OHE40" s="1814"/>
      <c r="OHF40" s="1814"/>
      <c r="OHG40" s="1814"/>
      <c r="OHH40" s="1814"/>
      <c r="OHI40" s="1814"/>
      <c r="OHJ40" s="1814"/>
      <c r="OHK40" s="1814"/>
      <c r="OHL40" s="1814"/>
      <c r="OHM40" s="1814"/>
      <c r="OHN40" s="1814"/>
      <c r="OHO40" s="1814"/>
      <c r="OHP40" s="1814"/>
      <c r="OHQ40" s="1814"/>
      <c r="OHR40" s="1814"/>
      <c r="OHS40" s="1814"/>
      <c r="OHT40" s="1814"/>
      <c r="OHU40" s="1814"/>
      <c r="OHV40" s="1814"/>
      <c r="OHW40" s="1814"/>
      <c r="OHX40" s="1814"/>
      <c r="OHY40" s="1814"/>
      <c r="OHZ40" s="1814"/>
      <c r="OIA40" s="1814"/>
      <c r="OIB40" s="1814"/>
      <c r="OIC40" s="1814"/>
      <c r="OID40" s="1814"/>
      <c r="OIE40" s="1814"/>
      <c r="OIF40" s="1814"/>
      <c r="OIG40" s="1814"/>
      <c r="OIH40" s="1814"/>
      <c r="OII40" s="1814"/>
      <c r="OIJ40" s="1814"/>
      <c r="OIK40" s="1814"/>
      <c r="OIL40" s="1814"/>
      <c r="OIM40" s="1814"/>
      <c r="OIN40" s="1814"/>
      <c r="OIO40" s="1814"/>
      <c r="OIP40" s="1814"/>
      <c r="OIQ40" s="1814"/>
      <c r="OIR40" s="1814"/>
      <c r="OIS40" s="1814"/>
      <c r="OIT40" s="1814"/>
      <c r="OIU40" s="1814"/>
      <c r="OIV40" s="1814"/>
      <c r="OIW40" s="1814"/>
      <c r="OIX40" s="1814"/>
      <c r="OIY40" s="1814"/>
      <c r="OIZ40" s="1814"/>
      <c r="OJA40" s="1814"/>
      <c r="OJB40" s="1814"/>
      <c r="OJC40" s="1814"/>
      <c r="OJD40" s="1814"/>
      <c r="OJE40" s="1814"/>
      <c r="OJF40" s="1814"/>
      <c r="OJG40" s="1814"/>
      <c r="OJH40" s="1814"/>
      <c r="OJI40" s="1814"/>
      <c r="OJJ40" s="1814"/>
      <c r="OJK40" s="1814"/>
      <c r="OJL40" s="1814"/>
      <c r="OJM40" s="1814"/>
      <c r="OJN40" s="1814"/>
      <c r="OJO40" s="1814"/>
      <c r="OJP40" s="1814"/>
      <c r="OJQ40" s="1814"/>
      <c r="OJR40" s="1814"/>
      <c r="OJS40" s="1814"/>
      <c r="OJT40" s="1814"/>
      <c r="OJU40" s="1814"/>
      <c r="OJV40" s="1814"/>
      <c r="OJW40" s="1814"/>
      <c r="OJX40" s="1814"/>
      <c r="OJY40" s="1814"/>
      <c r="OJZ40" s="1814"/>
      <c r="OKA40" s="1814"/>
      <c r="OKB40" s="1814"/>
      <c r="OKC40" s="1814"/>
      <c r="OKD40" s="1814"/>
      <c r="OKE40" s="1814"/>
      <c r="OKF40" s="1814"/>
      <c r="OKG40" s="1814"/>
      <c r="OKH40" s="1814"/>
      <c r="OKI40" s="1814"/>
      <c r="OKJ40" s="1814"/>
      <c r="OKK40" s="1814"/>
      <c r="OKL40" s="1814"/>
      <c r="OKM40" s="1814"/>
      <c r="OKN40" s="1814"/>
      <c r="OKO40" s="1814"/>
      <c r="OKP40" s="1814"/>
      <c r="OKQ40" s="1814"/>
      <c r="OKR40" s="1814"/>
      <c r="OKS40" s="1814"/>
      <c r="OKT40" s="1814"/>
      <c r="OKU40" s="1814"/>
      <c r="OKV40" s="1814"/>
      <c r="OKW40" s="1814"/>
      <c r="OKX40" s="1814"/>
      <c r="OKY40" s="1814"/>
      <c r="OKZ40" s="1814"/>
      <c r="OLA40" s="1814"/>
      <c r="OLB40" s="1814"/>
      <c r="OLC40" s="1814"/>
      <c r="OLD40" s="1814"/>
      <c r="OLE40" s="1814"/>
      <c r="OLF40" s="1814"/>
      <c r="OLG40" s="1814"/>
      <c r="OLH40" s="1814"/>
      <c r="OLI40" s="1814"/>
      <c r="OLJ40" s="1814"/>
      <c r="OLK40" s="1814"/>
      <c r="OLL40" s="1814"/>
      <c r="OLM40" s="1814"/>
      <c r="OLN40" s="1814"/>
      <c r="OLO40" s="1814"/>
      <c r="OLP40" s="1814"/>
      <c r="OLQ40" s="1814"/>
      <c r="OLR40" s="1814"/>
      <c r="OLS40" s="1814"/>
      <c r="OLT40" s="1814"/>
      <c r="OLU40" s="1814"/>
      <c r="OLV40" s="1814"/>
      <c r="OLW40" s="1814"/>
      <c r="OLX40" s="1814"/>
      <c r="OLY40" s="1814"/>
      <c r="OLZ40" s="1814"/>
      <c r="OMA40" s="1814"/>
      <c r="OMB40" s="1814"/>
      <c r="OMC40" s="1814"/>
      <c r="OMD40" s="1814"/>
      <c r="OME40" s="1814"/>
      <c r="OMF40" s="1814"/>
      <c r="OMG40" s="1814"/>
      <c r="OMH40" s="1814"/>
      <c r="OMI40" s="1814"/>
      <c r="OMJ40" s="1814"/>
      <c r="OMK40" s="1814"/>
      <c r="OML40" s="1814"/>
      <c r="OMM40" s="1814"/>
      <c r="OMN40" s="1814"/>
      <c r="OMO40" s="1814"/>
      <c r="OMP40" s="1814"/>
      <c r="OMQ40" s="1814"/>
      <c r="OMR40" s="1814"/>
      <c r="OMS40" s="1814"/>
      <c r="OMT40" s="1814"/>
      <c r="OMU40" s="1814"/>
      <c r="OMV40" s="1814"/>
      <c r="OMW40" s="1814"/>
      <c r="OMX40" s="1814"/>
      <c r="OMY40" s="1814"/>
      <c r="OMZ40" s="1814"/>
      <c r="ONA40" s="1814"/>
      <c r="ONB40" s="1814"/>
      <c r="ONC40" s="1814"/>
      <c r="OND40" s="1814"/>
      <c r="ONE40" s="1814"/>
      <c r="ONF40" s="1814"/>
      <c r="ONG40" s="1814"/>
      <c r="ONH40" s="1814"/>
      <c r="ONI40" s="1814"/>
      <c r="ONJ40" s="1814"/>
      <c r="ONK40" s="1814"/>
      <c r="ONL40" s="1814"/>
      <c r="ONM40" s="1814"/>
      <c r="ONN40" s="1814"/>
      <c r="ONO40" s="1814"/>
      <c r="ONP40" s="1814"/>
      <c r="ONQ40" s="1814"/>
      <c r="ONR40" s="1814"/>
      <c r="ONS40" s="1814"/>
      <c r="ONT40" s="1814"/>
      <c r="ONU40" s="1814"/>
      <c r="ONV40" s="1814"/>
      <c r="ONW40" s="1814"/>
      <c r="ONX40" s="1814"/>
      <c r="ONY40" s="1814"/>
      <c r="ONZ40" s="1814"/>
      <c r="OOA40" s="1814"/>
      <c r="OOB40" s="1814"/>
      <c r="OOC40" s="1814"/>
      <c r="OOD40" s="1814"/>
      <c r="OOE40" s="1814"/>
      <c r="OOF40" s="1814"/>
      <c r="OOG40" s="1814"/>
      <c r="OOH40" s="1814"/>
      <c r="OOI40" s="1814"/>
      <c r="OOJ40" s="1814"/>
      <c r="OOK40" s="1814"/>
      <c r="OOL40" s="1814"/>
      <c r="OOM40" s="1814"/>
      <c r="OON40" s="1814"/>
      <c r="OOO40" s="1814"/>
      <c r="OOP40" s="1814"/>
      <c r="OOQ40" s="1814"/>
      <c r="OOR40" s="1814"/>
      <c r="OOS40" s="1814"/>
      <c r="OOT40" s="1814"/>
      <c r="OOU40" s="1814"/>
      <c r="OOV40" s="1814"/>
      <c r="OOW40" s="1814"/>
      <c r="OOX40" s="1814"/>
      <c r="OOY40" s="1814"/>
      <c r="OOZ40" s="1814"/>
      <c r="OPA40" s="1814"/>
      <c r="OPB40" s="1814"/>
      <c r="OPC40" s="1814"/>
      <c r="OPD40" s="1814"/>
      <c r="OPE40" s="1814"/>
      <c r="OPF40" s="1814"/>
      <c r="OPG40" s="1814"/>
      <c r="OPH40" s="1814"/>
      <c r="OPI40" s="1814"/>
      <c r="OPJ40" s="1814"/>
      <c r="OPK40" s="1814"/>
      <c r="OPL40" s="1814"/>
      <c r="OPM40" s="1814"/>
      <c r="OPN40" s="1814"/>
      <c r="OPO40" s="1814"/>
      <c r="OPP40" s="1814"/>
      <c r="OPQ40" s="1814"/>
      <c r="OPR40" s="1814"/>
      <c r="OPS40" s="1814"/>
      <c r="OPT40" s="1814"/>
      <c r="OPU40" s="1814"/>
      <c r="OPV40" s="1814"/>
      <c r="OPW40" s="1814"/>
      <c r="OPX40" s="1814"/>
      <c r="OPY40" s="1814"/>
      <c r="OPZ40" s="1814"/>
      <c r="OQA40" s="1814"/>
      <c r="OQB40" s="1814"/>
      <c r="OQC40" s="1814"/>
      <c r="OQD40" s="1814"/>
      <c r="OQE40" s="1814"/>
      <c r="OQF40" s="1814"/>
      <c r="OQG40" s="1814"/>
      <c r="OQH40" s="1814"/>
      <c r="OQI40" s="1814"/>
      <c r="OQJ40" s="1814"/>
      <c r="OQK40" s="1814"/>
      <c r="OQL40" s="1814"/>
      <c r="OQM40" s="1814"/>
      <c r="OQN40" s="1814"/>
      <c r="OQO40" s="1814"/>
      <c r="OQP40" s="1814"/>
      <c r="OQQ40" s="1814"/>
      <c r="OQR40" s="1814"/>
      <c r="OQS40" s="1814"/>
      <c r="OQT40" s="1814"/>
      <c r="OQU40" s="1814"/>
      <c r="OQV40" s="1814"/>
      <c r="OQW40" s="1814"/>
      <c r="OQX40" s="1814"/>
      <c r="OQY40" s="1814"/>
      <c r="OQZ40" s="1814"/>
      <c r="ORA40" s="1814"/>
      <c r="ORB40" s="1814"/>
      <c r="ORC40" s="1814"/>
      <c r="ORD40" s="1814"/>
      <c r="ORE40" s="1814"/>
      <c r="ORF40" s="1814"/>
      <c r="ORG40" s="1814"/>
      <c r="ORH40" s="1814"/>
      <c r="ORI40" s="1814"/>
      <c r="ORJ40" s="1814"/>
      <c r="ORK40" s="1814"/>
      <c r="ORL40" s="1814"/>
      <c r="ORM40" s="1814"/>
      <c r="ORN40" s="1814"/>
      <c r="ORO40" s="1814"/>
      <c r="ORP40" s="1814"/>
      <c r="ORQ40" s="1814"/>
      <c r="ORR40" s="1814"/>
      <c r="ORS40" s="1814"/>
      <c r="ORT40" s="1814"/>
      <c r="ORU40" s="1814"/>
      <c r="ORV40" s="1814"/>
      <c r="ORW40" s="1814"/>
      <c r="ORX40" s="1814"/>
      <c r="ORY40" s="1814"/>
      <c r="ORZ40" s="1814"/>
      <c r="OSA40" s="1814"/>
      <c r="OSB40" s="1814"/>
      <c r="OSC40" s="1814"/>
      <c r="OSD40" s="1814"/>
      <c r="OSE40" s="1814"/>
      <c r="OSF40" s="1814"/>
      <c r="OSG40" s="1814"/>
      <c r="OSH40" s="1814"/>
      <c r="OSI40" s="1814"/>
      <c r="OSJ40" s="1814"/>
      <c r="OSK40" s="1814"/>
      <c r="OSL40" s="1814"/>
      <c r="OSM40" s="1814"/>
      <c r="OSN40" s="1814"/>
      <c r="OSO40" s="1814"/>
      <c r="OSP40" s="1814"/>
      <c r="OSQ40" s="1814"/>
      <c r="OSR40" s="1814"/>
      <c r="OSS40" s="1814"/>
      <c r="OST40" s="1814"/>
      <c r="OSU40" s="1814"/>
      <c r="OSV40" s="1814"/>
      <c r="OSW40" s="1814"/>
      <c r="OSX40" s="1814"/>
      <c r="OSY40" s="1814"/>
      <c r="OSZ40" s="1814"/>
      <c r="OTA40" s="1814"/>
      <c r="OTB40" s="1814"/>
      <c r="OTC40" s="1814"/>
      <c r="OTD40" s="1814"/>
      <c r="OTE40" s="1814"/>
      <c r="OTF40" s="1814"/>
      <c r="OTG40" s="1814"/>
      <c r="OTH40" s="1814"/>
      <c r="OTI40" s="1814"/>
      <c r="OTJ40" s="1814"/>
      <c r="OTK40" s="1814"/>
      <c r="OTL40" s="1814"/>
      <c r="OTM40" s="1814"/>
      <c r="OTN40" s="1814"/>
      <c r="OTO40" s="1814"/>
      <c r="OTP40" s="1814"/>
      <c r="OTQ40" s="1814"/>
      <c r="OTR40" s="1814"/>
      <c r="OTS40" s="1814"/>
      <c r="OTT40" s="1814"/>
      <c r="OTU40" s="1814"/>
      <c r="OTV40" s="1814"/>
      <c r="OTW40" s="1814"/>
      <c r="OTX40" s="1814"/>
      <c r="OTY40" s="1814"/>
      <c r="OTZ40" s="1814"/>
      <c r="OUA40" s="1814"/>
      <c r="OUB40" s="1814"/>
      <c r="OUC40" s="1814"/>
      <c r="OUD40" s="1814"/>
      <c r="OUE40" s="1814"/>
      <c r="OUF40" s="1814"/>
      <c r="OUG40" s="1814"/>
      <c r="OUH40" s="1814"/>
      <c r="OUI40" s="1814"/>
      <c r="OUJ40" s="1814"/>
      <c r="OUK40" s="1814"/>
      <c r="OUL40" s="1814"/>
      <c r="OUM40" s="1814"/>
      <c r="OUN40" s="1814"/>
      <c r="OUO40" s="1814"/>
      <c r="OUP40" s="1814"/>
      <c r="OUQ40" s="1814"/>
      <c r="OUR40" s="1814"/>
      <c r="OUS40" s="1814"/>
      <c r="OUT40" s="1814"/>
      <c r="OUU40" s="1814"/>
      <c r="OUV40" s="1814"/>
      <c r="OUW40" s="1814"/>
      <c r="OUX40" s="1814"/>
      <c r="OUY40" s="1814"/>
      <c r="OUZ40" s="1814"/>
      <c r="OVA40" s="1814"/>
      <c r="OVB40" s="1814"/>
      <c r="OVC40" s="1814"/>
      <c r="OVD40" s="1814"/>
      <c r="OVE40" s="1814"/>
      <c r="OVF40" s="1814"/>
      <c r="OVG40" s="1814"/>
      <c r="OVH40" s="1814"/>
      <c r="OVI40" s="1814"/>
      <c r="OVJ40" s="1814"/>
      <c r="OVK40" s="1814"/>
      <c r="OVL40" s="1814"/>
      <c r="OVM40" s="1814"/>
      <c r="OVN40" s="1814"/>
      <c r="OVO40" s="1814"/>
      <c r="OVP40" s="1814"/>
      <c r="OVQ40" s="1814"/>
      <c r="OVR40" s="1814"/>
      <c r="OVS40" s="1814"/>
      <c r="OVT40" s="1814"/>
      <c r="OVU40" s="1814"/>
      <c r="OVV40" s="1814"/>
      <c r="OVW40" s="1814"/>
      <c r="OVX40" s="1814"/>
      <c r="OVY40" s="1814"/>
      <c r="OVZ40" s="1814"/>
      <c r="OWA40" s="1814"/>
      <c r="OWB40" s="1814"/>
      <c r="OWC40" s="1814"/>
      <c r="OWD40" s="1814"/>
      <c r="OWE40" s="1814"/>
      <c r="OWF40" s="1814"/>
      <c r="OWG40" s="1814"/>
      <c r="OWH40" s="1814"/>
      <c r="OWI40" s="1814"/>
      <c r="OWJ40" s="1814"/>
      <c r="OWK40" s="1814"/>
      <c r="OWL40" s="1814"/>
      <c r="OWM40" s="1814"/>
      <c r="OWN40" s="1814"/>
      <c r="OWO40" s="1814"/>
      <c r="OWP40" s="1814"/>
      <c r="OWQ40" s="1814"/>
      <c r="OWR40" s="1814"/>
      <c r="OWS40" s="1814"/>
      <c r="OWT40" s="1814"/>
      <c r="OWU40" s="1814"/>
      <c r="OWV40" s="1814"/>
      <c r="OWW40" s="1814"/>
      <c r="OWX40" s="1814"/>
      <c r="OWY40" s="1814"/>
      <c r="OWZ40" s="1814"/>
      <c r="OXA40" s="1814"/>
      <c r="OXB40" s="1814"/>
      <c r="OXC40" s="1814"/>
      <c r="OXD40" s="1814"/>
      <c r="OXE40" s="1814"/>
      <c r="OXF40" s="1814"/>
      <c r="OXG40" s="1814"/>
      <c r="OXH40" s="1814"/>
      <c r="OXI40" s="1814"/>
      <c r="OXJ40" s="1814"/>
      <c r="OXK40" s="1814"/>
      <c r="OXL40" s="1814"/>
      <c r="OXM40" s="1814"/>
      <c r="OXN40" s="1814"/>
      <c r="OXO40" s="1814"/>
      <c r="OXP40" s="1814"/>
      <c r="OXQ40" s="1814"/>
      <c r="OXR40" s="1814"/>
      <c r="OXS40" s="1814"/>
      <c r="OXT40" s="1814"/>
      <c r="OXU40" s="1814"/>
      <c r="OXV40" s="1814"/>
      <c r="OXW40" s="1814"/>
      <c r="OXX40" s="1814"/>
      <c r="OXY40" s="1814"/>
      <c r="OXZ40" s="1814"/>
      <c r="OYA40" s="1814"/>
      <c r="OYB40" s="1814"/>
      <c r="OYC40" s="1814"/>
      <c r="OYD40" s="1814"/>
      <c r="OYE40" s="1814"/>
      <c r="OYF40" s="1814"/>
      <c r="OYG40" s="1814"/>
      <c r="OYH40" s="1814"/>
      <c r="OYI40" s="1814"/>
      <c r="OYJ40" s="1814"/>
      <c r="OYK40" s="1814"/>
      <c r="OYL40" s="1814"/>
      <c r="OYM40" s="1814"/>
      <c r="OYN40" s="1814"/>
      <c r="OYO40" s="1814"/>
      <c r="OYP40" s="1814"/>
      <c r="OYQ40" s="1814"/>
      <c r="OYR40" s="1814"/>
      <c r="OYS40" s="1814"/>
      <c r="OYT40" s="1814"/>
      <c r="OYU40" s="1814"/>
      <c r="OYV40" s="1814"/>
      <c r="OYW40" s="1814"/>
      <c r="OYX40" s="1814"/>
      <c r="OYY40" s="1814"/>
      <c r="OYZ40" s="1814"/>
      <c r="OZA40" s="1814"/>
      <c r="OZB40" s="1814"/>
      <c r="OZC40" s="1814"/>
      <c r="OZD40" s="1814"/>
      <c r="OZE40" s="1814"/>
      <c r="OZF40" s="1814"/>
      <c r="OZG40" s="1814"/>
      <c r="OZH40" s="1814"/>
      <c r="OZI40" s="1814"/>
      <c r="OZJ40" s="1814"/>
      <c r="OZK40" s="1814"/>
      <c r="OZL40" s="1814"/>
      <c r="OZM40" s="1814"/>
      <c r="OZN40" s="1814"/>
      <c r="OZO40" s="1814"/>
      <c r="OZP40" s="1814"/>
      <c r="OZQ40" s="1814"/>
      <c r="OZR40" s="1814"/>
      <c r="OZS40" s="1814"/>
      <c r="OZT40" s="1814"/>
      <c r="OZU40" s="1814"/>
      <c r="OZV40" s="1814"/>
      <c r="OZW40" s="1814"/>
      <c r="OZX40" s="1814"/>
      <c r="OZY40" s="1814"/>
      <c r="OZZ40" s="1814"/>
      <c r="PAA40" s="1814"/>
      <c r="PAB40" s="1814"/>
      <c r="PAC40" s="1814"/>
      <c r="PAD40" s="1814"/>
      <c r="PAE40" s="1814"/>
      <c r="PAF40" s="1814"/>
      <c r="PAG40" s="1814"/>
      <c r="PAH40" s="1814"/>
      <c r="PAI40" s="1814"/>
      <c r="PAJ40" s="1814"/>
      <c r="PAK40" s="1814"/>
      <c r="PAL40" s="1814"/>
      <c r="PAM40" s="1814"/>
      <c r="PAN40" s="1814"/>
      <c r="PAO40" s="1814"/>
      <c r="PAP40" s="1814"/>
      <c r="PAQ40" s="1814"/>
      <c r="PAR40" s="1814"/>
      <c r="PAS40" s="1814"/>
      <c r="PAT40" s="1814"/>
      <c r="PAU40" s="1814"/>
      <c r="PAV40" s="1814"/>
      <c r="PAW40" s="1814"/>
      <c r="PAX40" s="1814"/>
      <c r="PAY40" s="1814"/>
      <c r="PAZ40" s="1814"/>
      <c r="PBA40" s="1814"/>
      <c r="PBB40" s="1814"/>
      <c r="PBC40" s="1814"/>
      <c r="PBD40" s="1814"/>
      <c r="PBE40" s="1814"/>
      <c r="PBF40" s="1814"/>
      <c r="PBG40" s="1814"/>
      <c r="PBH40" s="1814"/>
      <c r="PBI40" s="1814"/>
      <c r="PBJ40" s="1814"/>
      <c r="PBK40" s="1814"/>
      <c r="PBL40" s="1814"/>
      <c r="PBM40" s="1814"/>
      <c r="PBN40" s="1814"/>
      <c r="PBO40" s="1814"/>
      <c r="PBP40" s="1814"/>
      <c r="PBQ40" s="1814"/>
      <c r="PBR40" s="1814"/>
      <c r="PBS40" s="1814"/>
      <c r="PBT40" s="1814"/>
      <c r="PBU40" s="1814"/>
      <c r="PBV40" s="1814"/>
      <c r="PBW40" s="1814"/>
      <c r="PBX40" s="1814"/>
      <c r="PBY40" s="1814"/>
      <c r="PBZ40" s="1814"/>
      <c r="PCA40" s="1814"/>
      <c r="PCB40" s="1814"/>
      <c r="PCC40" s="1814"/>
      <c r="PCD40" s="1814"/>
      <c r="PCE40" s="1814"/>
      <c r="PCF40" s="1814"/>
      <c r="PCG40" s="1814"/>
      <c r="PCH40" s="1814"/>
      <c r="PCI40" s="1814"/>
      <c r="PCJ40" s="1814"/>
      <c r="PCK40" s="1814"/>
      <c r="PCL40" s="1814"/>
      <c r="PCM40" s="1814"/>
      <c r="PCN40" s="1814"/>
      <c r="PCO40" s="1814"/>
      <c r="PCP40" s="1814"/>
      <c r="PCQ40" s="1814"/>
      <c r="PCR40" s="1814"/>
      <c r="PCS40" s="1814"/>
      <c r="PCT40" s="1814"/>
      <c r="PCU40" s="1814"/>
      <c r="PCV40" s="1814"/>
      <c r="PCW40" s="1814"/>
      <c r="PCX40" s="1814"/>
      <c r="PCY40" s="1814"/>
      <c r="PCZ40" s="1814"/>
      <c r="PDA40" s="1814"/>
      <c r="PDB40" s="1814"/>
      <c r="PDC40" s="1814"/>
      <c r="PDD40" s="1814"/>
      <c r="PDE40" s="1814"/>
      <c r="PDF40" s="1814"/>
      <c r="PDG40" s="1814"/>
      <c r="PDH40" s="1814"/>
      <c r="PDI40" s="1814"/>
      <c r="PDJ40" s="1814"/>
      <c r="PDK40" s="1814"/>
      <c r="PDL40" s="1814"/>
      <c r="PDM40" s="1814"/>
      <c r="PDN40" s="1814"/>
      <c r="PDO40" s="1814"/>
      <c r="PDP40" s="1814"/>
      <c r="PDQ40" s="1814"/>
      <c r="PDR40" s="1814"/>
      <c r="PDS40" s="1814"/>
      <c r="PDT40" s="1814"/>
      <c r="PDU40" s="1814"/>
      <c r="PDV40" s="1814"/>
      <c r="PDW40" s="1814"/>
      <c r="PDX40" s="1814"/>
      <c r="PDY40" s="1814"/>
      <c r="PDZ40" s="1814"/>
      <c r="PEA40" s="1814"/>
      <c r="PEB40" s="1814"/>
      <c r="PEC40" s="1814"/>
      <c r="PED40" s="1814"/>
      <c r="PEE40" s="1814"/>
      <c r="PEF40" s="1814"/>
      <c r="PEG40" s="1814"/>
      <c r="PEH40" s="1814"/>
      <c r="PEI40" s="1814"/>
      <c r="PEJ40" s="1814"/>
      <c r="PEK40" s="1814"/>
      <c r="PEL40" s="1814"/>
      <c r="PEM40" s="1814"/>
      <c r="PEN40" s="1814"/>
      <c r="PEO40" s="1814"/>
      <c r="PEP40" s="1814"/>
      <c r="PEQ40" s="1814"/>
      <c r="PER40" s="1814"/>
      <c r="PES40" s="1814"/>
      <c r="PET40" s="1814"/>
      <c r="PEU40" s="1814"/>
      <c r="PEV40" s="1814"/>
      <c r="PEW40" s="1814"/>
      <c r="PEX40" s="1814"/>
      <c r="PEY40" s="1814"/>
      <c r="PEZ40" s="1814"/>
      <c r="PFA40" s="1814"/>
      <c r="PFB40" s="1814"/>
      <c r="PFC40" s="1814"/>
      <c r="PFD40" s="1814"/>
      <c r="PFE40" s="1814"/>
      <c r="PFF40" s="1814"/>
      <c r="PFG40" s="1814"/>
      <c r="PFH40" s="1814"/>
      <c r="PFI40" s="1814"/>
      <c r="PFJ40" s="1814"/>
      <c r="PFK40" s="1814"/>
      <c r="PFL40" s="1814"/>
      <c r="PFM40" s="1814"/>
      <c r="PFN40" s="1814"/>
      <c r="PFO40" s="1814"/>
      <c r="PFP40" s="1814"/>
      <c r="PFQ40" s="1814"/>
      <c r="PFR40" s="1814"/>
      <c r="PFS40" s="1814"/>
      <c r="PFT40" s="1814"/>
      <c r="PFU40" s="1814"/>
      <c r="PFV40" s="1814"/>
      <c r="PFW40" s="1814"/>
      <c r="PFX40" s="1814"/>
      <c r="PFY40" s="1814"/>
      <c r="PFZ40" s="1814"/>
      <c r="PGA40" s="1814"/>
      <c r="PGB40" s="1814"/>
      <c r="PGC40" s="1814"/>
      <c r="PGD40" s="1814"/>
      <c r="PGE40" s="1814"/>
      <c r="PGF40" s="1814"/>
      <c r="PGG40" s="1814"/>
      <c r="PGH40" s="1814"/>
      <c r="PGI40" s="1814"/>
      <c r="PGJ40" s="1814"/>
      <c r="PGK40" s="1814"/>
      <c r="PGL40" s="1814"/>
      <c r="PGM40" s="1814"/>
      <c r="PGN40" s="1814"/>
      <c r="PGO40" s="1814"/>
      <c r="PGP40" s="1814"/>
      <c r="PGQ40" s="1814"/>
      <c r="PGR40" s="1814"/>
      <c r="PGS40" s="1814"/>
      <c r="PGT40" s="1814"/>
      <c r="PGU40" s="1814"/>
      <c r="PGV40" s="1814"/>
      <c r="PGW40" s="1814"/>
      <c r="PGX40" s="1814"/>
      <c r="PGY40" s="1814"/>
      <c r="PGZ40" s="1814"/>
      <c r="PHA40" s="1814"/>
      <c r="PHB40" s="1814"/>
      <c r="PHC40" s="1814"/>
      <c r="PHD40" s="1814"/>
      <c r="PHE40" s="1814"/>
      <c r="PHF40" s="1814"/>
      <c r="PHG40" s="1814"/>
      <c r="PHH40" s="1814"/>
      <c r="PHI40" s="1814"/>
      <c r="PHJ40" s="1814"/>
      <c r="PHK40" s="1814"/>
      <c r="PHL40" s="1814"/>
      <c r="PHM40" s="1814"/>
      <c r="PHN40" s="1814"/>
      <c r="PHO40" s="1814"/>
      <c r="PHP40" s="1814"/>
      <c r="PHQ40" s="1814"/>
      <c r="PHR40" s="1814"/>
      <c r="PHS40" s="1814"/>
      <c r="PHT40" s="1814"/>
      <c r="PHU40" s="1814"/>
      <c r="PHV40" s="1814"/>
      <c r="PHW40" s="1814"/>
      <c r="PHX40" s="1814"/>
      <c r="PHY40" s="1814"/>
      <c r="PHZ40" s="1814"/>
      <c r="PIA40" s="1814"/>
      <c r="PIB40" s="1814"/>
      <c r="PIC40" s="1814"/>
      <c r="PID40" s="1814"/>
      <c r="PIE40" s="1814"/>
      <c r="PIF40" s="1814"/>
      <c r="PIG40" s="1814"/>
      <c r="PIH40" s="1814"/>
      <c r="PII40" s="1814"/>
      <c r="PIJ40" s="1814"/>
      <c r="PIK40" s="1814"/>
      <c r="PIL40" s="1814"/>
      <c r="PIM40" s="1814"/>
      <c r="PIN40" s="1814"/>
      <c r="PIO40" s="1814"/>
      <c r="PIP40" s="1814"/>
      <c r="PIQ40" s="1814"/>
      <c r="PIR40" s="1814"/>
      <c r="PIS40" s="1814"/>
      <c r="PIT40" s="1814"/>
      <c r="PIU40" s="1814"/>
      <c r="PIV40" s="1814"/>
      <c r="PIW40" s="1814"/>
      <c r="PIX40" s="1814"/>
      <c r="PIY40" s="1814"/>
      <c r="PIZ40" s="1814"/>
      <c r="PJA40" s="1814"/>
      <c r="PJB40" s="1814"/>
      <c r="PJC40" s="1814"/>
      <c r="PJD40" s="1814"/>
      <c r="PJE40" s="1814"/>
      <c r="PJF40" s="1814"/>
      <c r="PJG40" s="1814"/>
      <c r="PJH40" s="1814"/>
      <c r="PJI40" s="1814"/>
      <c r="PJJ40" s="1814"/>
      <c r="PJK40" s="1814"/>
      <c r="PJL40" s="1814"/>
      <c r="PJM40" s="1814"/>
      <c r="PJN40" s="1814"/>
      <c r="PJO40" s="1814"/>
      <c r="PJP40" s="1814"/>
      <c r="PJQ40" s="1814"/>
      <c r="PJR40" s="1814"/>
      <c r="PJS40" s="1814"/>
      <c r="PJT40" s="1814"/>
      <c r="PJU40" s="1814"/>
      <c r="PJV40" s="1814"/>
      <c r="PJW40" s="1814"/>
      <c r="PJX40" s="1814"/>
      <c r="PJY40" s="1814"/>
      <c r="PJZ40" s="1814"/>
      <c r="PKA40" s="1814"/>
      <c r="PKB40" s="1814"/>
      <c r="PKC40" s="1814"/>
      <c r="PKD40" s="1814"/>
      <c r="PKE40" s="1814"/>
      <c r="PKF40" s="1814"/>
      <c r="PKG40" s="1814"/>
      <c r="PKH40" s="1814"/>
      <c r="PKI40" s="1814"/>
      <c r="PKJ40" s="1814"/>
      <c r="PKK40" s="1814"/>
      <c r="PKL40" s="1814"/>
      <c r="PKM40" s="1814"/>
      <c r="PKN40" s="1814"/>
      <c r="PKO40" s="1814"/>
      <c r="PKP40" s="1814"/>
      <c r="PKQ40" s="1814"/>
      <c r="PKR40" s="1814"/>
      <c r="PKS40" s="1814"/>
      <c r="PKT40" s="1814"/>
      <c r="PKU40" s="1814"/>
      <c r="PKV40" s="1814"/>
      <c r="PKW40" s="1814"/>
      <c r="PKX40" s="1814"/>
      <c r="PKY40" s="1814"/>
      <c r="PKZ40" s="1814"/>
      <c r="PLA40" s="1814"/>
      <c r="PLB40" s="1814"/>
      <c r="PLC40" s="1814"/>
      <c r="PLD40" s="1814"/>
      <c r="PLE40" s="1814"/>
      <c r="PLF40" s="1814"/>
      <c r="PLG40" s="1814"/>
      <c r="PLH40" s="1814"/>
      <c r="PLI40" s="1814"/>
      <c r="PLJ40" s="1814"/>
      <c r="PLK40" s="1814"/>
      <c r="PLL40" s="1814"/>
      <c r="PLM40" s="1814"/>
      <c r="PLN40" s="1814"/>
      <c r="PLO40" s="1814"/>
      <c r="PLP40" s="1814"/>
      <c r="PLQ40" s="1814"/>
      <c r="PLR40" s="1814"/>
      <c r="PLS40" s="1814"/>
      <c r="PLT40" s="1814"/>
      <c r="PLU40" s="1814"/>
      <c r="PLV40" s="1814"/>
      <c r="PLW40" s="1814"/>
      <c r="PLX40" s="1814"/>
      <c r="PLY40" s="1814"/>
      <c r="PLZ40" s="1814"/>
      <c r="PMA40" s="1814"/>
      <c r="PMB40" s="1814"/>
      <c r="PMC40" s="1814"/>
      <c r="PMD40" s="1814"/>
      <c r="PME40" s="1814"/>
      <c r="PMF40" s="1814"/>
      <c r="PMG40" s="1814"/>
      <c r="PMH40" s="1814"/>
      <c r="PMI40" s="1814"/>
      <c r="PMJ40" s="1814"/>
      <c r="PMK40" s="1814"/>
      <c r="PML40" s="1814"/>
      <c r="PMM40" s="1814"/>
      <c r="PMN40" s="1814"/>
      <c r="PMO40" s="1814"/>
      <c r="PMP40" s="1814"/>
      <c r="PMQ40" s="1814"/>
      <c r="PMR40" s="1814"/>
      <c r="PMS40" s="1814"/>
      <c r="PMT40" s="1814"/>
      <c r="PMU40" s="1814"/>
      <c r="PMV40" s="1814"/>
      <c r="PMW40" s="1814"/>
      <c r="PMX40" s="1814"/>
      <c r="PMY40" s="1814"/>
      <c r="PMZ40" s="1814"/>
      <c r="PNA40" s="1814"/>
      <c r="PNB40" s="1814"/>
      <c r="PNC40" s="1814"/>
      <c r="PND40" s="1814"/>
      <c r="PNE40" s="1814"/>
      <c r="PNF40" s="1814"/>
      <c r="PNG40" s="1814"/>
      <c r="PNH40" s="1814"/>
      <c r="PNI40" s="1814"/>
      <c r="PNJ40" s="1814"/>
      <c r="PNK40" s="1814"/>
      <c r="PNL40" s="1814"/>
      <c r="PNM40" s="1814"/>
      <c r="PNN40" s="1814"/>
      <c r="PNO40" s="1814"/>
      <c r="PNP40" s="1814"/>
      <c r="PNQ40" s="1814"/>
      <c r="PNR40" s="1814"/>
      <c r="PNS40" s="1814"/>
      <c r="PNT40" s="1814"/>
      <c r="PNU40" s="1814"/>
      <c r="PNV40" s="1814"/>
      <c r="PNW40" s="1814"/>
      <c r="PNX40" s="1814"/>
      <c r="PNY40" s="1814"/>
      <c r="PNZ40" s="1814"/>
      <c r="POA40" s="1814"/>
      <c r="POB40" s="1814"/>
      <c r="POC40" s="1814"/>
      <c r="POD40" s="1814"/>
      <c r="POE40" s="1814"/>
      <c r="POF40" s="1814"/>
      <c r="POG40" s="1814"/>
      <c r="POH40" s="1814"/>
      <c r="POI40" s="1814"/>
      <c r="POJ40" s="1814"/>
      <c r="POK40" s="1814"/>
      <c r="POL40" s="1814"/>
      <c r="POM40" s="1814"/>
      <c r="PON40" s="1814"/>
      <c r="POO40" s="1814"/>
      <c r="POP40" s="1814"/>
      <c r="POQ40" s="1814"/>
      <c r="POR40" s="1814"/>
      <c r="POS40" s="1814"/>
      <c r="POT40" s="1814"/>
      <c r="POU40" s="1814"/>
      <c r="POV40" s="1814"/>
      <c r="POW40" s="1814"/>
      <c r="POX40" s="1814"/>
      <c r="POY40" s="1814"/>
      <c r="POZ40" s="1814"/>
      <c r="PPA40" s="1814"/>
      <c r="PPB40" s="1814"/>
      <c r="PPC40" s="1814"/>
      <c r="PPD40" s="1814"/>
      <c r="PPE40" s="1814"/>
      <c r="PPF40" s="1814"/>
      <c r="PPG40" s="1814"/>
      <c r="PPH40" s="1814"/>
      <c r="PPI40" s="1814"/>
      <c r="PPJ40" s="1814"/>
      <c r="PPK40" s="1814"/>
      <c r="PPL40" s="1814"/>
      <c r="PPM40" s="1814"/>
      <c r="PPN40" s="1814"/>
      <c r="PPO40" s="1814"/>
      <c r="PPP40" s="1814"/>
      <c r="PPQ40" s="1814"/>
      <c r="PPR40" s="1814"/>
      <c r="PPS40" s="1814"/>
      <c r="PPT40" s="1814"/>
      <c r="PPU40" s="1814"/>
      <c r="PPV40" s="1814"/>
      <c r="PPW40" s="1814"/>
      <c r="PPX40" s="1814"/>
      <c r="PPY40" s="1814"/>
      <c r="PPZ40" s="1814"/>
      <c r="PQA40" s="1814"/>
      <c r="PQB40" s="1814"/>
      <c r="PQC40" s="1814"/>
      <c r="PQD40" s="1814"/>
      <c r="PQE40" s="1814"/>
      <c r="PQF40" s="1814"/>
      <c r="PQG40" s="1814"/>
      <c r="PQH40" s="1814"/>
      <c r="PQI40" s="1814"/>
      <c r="PQJ40" s="1814"/>
      <c r="PQK40" s="1814"/>
      <c r="PQL40" s="1814"/>
      <c r="PQM40" s="1814"/>
      <c r="PQN40" s="1814"/>
      <c r="PQO40" s="1814"/>
      <c r="PQP40" s="1814"/>
      <c r="PQQ40" s="1814"/>
      <c r="PQR40" s="1814"/>
      <c r="PQS40" s="1814"/>
      <c r="PQT40" s="1814"/>
      <c r="PQU40" s="1814"/>
      <c r="PQV40" s="1814"/>
      <c r="PQW40" s="1814"/>
      <c r="PQX40" s="1814"/>
      <c r="PQY40" s="1814"/>
      <c r="PQZ40" s="1814"/>
      <c r="PRA40" s="1814"/>
      <c r="PRB40" s="1814"/>
      <c r="PRC40" s="1814"/>
      <c r="PRD40" s="1814"/>
      <c r="PRE40" s="1814"/>
      <c r="PRF40" s="1814"/>
      <c r="PRG40" s="1814"/>
      <c r="PRH40" s="1814"/>
      <c r="PRI40" s="1814"/>
      <c r="PRJ40" s="1814"/>
      <c r="PRK40" s="1814"/>
      <c r="PRL40" s="1814"/>
      <c r="PRM40" s="1814"/>
      <c r="PRN40" s="1814"/>
      <c r="PRO40" s="1814"/>
      <c r="PRP40" s="1814"/>
      <c r="PRQ40" s="1814"/>
      <c r="PRR40" s="1814"/>
      <c r="PRS40" s="1814"/>
      <c r="PRT40" s="1814"/>
      <c r="PRU40" s="1814"/>
      <c r="PRV40" s="1814"/>
      <c r="PRW40" s="1814"/>
      <c r="PRX40" s="1814"/>
      <c r="PRY40" s="1814"/>
      <c r="PRZ40" s="1814"/>
      <c r="PSA40" s="1814"/>
      <c r="PSB40" s="1814"/>
      <c r="PSC40" s="1814"/>
      <c r="PSD40" s="1814"/>
      <c r="PSE40" s="1814"/>
      <c r="PSF40" s="1814"/>
      <c r="PSG40" s="1814"/>
      <c r="PSH40" s="1814"/>
      <c r="PSI40" s="1814"/>
      <c r="PSJ40" s="1814"/>
      <c r="PSK40" s="1814"/>
      <c r="PSL40" s="1814"/>
      <c r="PSM40" s="1814"/>
      <c r="PSN40" s="1814"/>
      <c r="PSO40" s="1814"/>
      <c r="PSP40" s="1814"/>
      <c r="PSQ40" s="1814"/>
      <c r="PSR40" s="1814"/>
      <c r="PSS40" s="1814"/>
      <c r="PST40" s="1814"/>
      <c r="PSU40" s="1814"/>
      <c r="PSV40" s="1814"/>
      <c r="PSW40" s="1814"/>
      <c r="PSX40" s="1814"/>
      <c r="PSY40" s="1814"/>
      <c r="PSZ40" s="1814"/>
      <c r="PTA40" s="1814"/>
      <c r="PTB40" s="1814"/>
      <c r="PTC40" s="1814"/>
      <c r="PTD40" s="1814"/>
      <c r="PTE40" s="1814"/>
      <c r="PTF40" s="1814"/>
      <c r="PTG40" s="1814"/>
      <c r="PTH40" s="1814"/>
      <c r="PTI40" s="1814"/>
      <c r="PTJ40" s="1814"/>
      <c r="PTK40" s="1814"/>
      <c r="PTL40" s="1814"/>
      <c r="PTM40" s="1814"/>
      <c r="PTN40" s="1814"/>
      <c r="PTO40" s="1814"/>
      <c r="PTP40" s="1814"/>
      <c r="PTQ40" s="1814"/>
      <c r="PTR40" s="1814"/>
      <c r="PTS40" s="1814"/>
      <c r="PTT40" s="1814"/>
      <c r="PTU40" s="1814"/>
      <c r="PTV40" s="1814"/>
      <c r="PTW40" s="1814"/>
      <c r="PTX40" s="1814"/>
      <c r="PTY40" s="1814"/>
      <c r="PTZ40" s="1814"/>
      <c r="PUA40" s="1814"/>
      <c r="PUB40" s="1814"/>
      <c r="PUC40" s="1814"/>
      <c r="PUD40" s="1814"/>
      <c r="PUE40" s="1814"/>
      <c r="PUF40" s="1814"/>
      <c r="PUG40" s="1814"/>
      <c r="PUH40" s="1814"/>
      <c r="PUI40" s="1814"/>
      <c r="PUJ40" s="1814"/>
      <c r="PUK40" s="1814"/>
      <c r="PUL40" s="1814"/>
      <c r="PUM40" s="1814"/>
      <c r="PUN40" s="1814"/>
      <c r="PUO40" s="1814"/>
      <c r="PUP40" s="1814"/>
      <c r="PUQ40" s="1814"/>
      <c r="PUR40" s="1814"/>
      <c r="PUS40" s="1814"/>
      <c r="PUT40" s="1814"/>
      <c r="PUU40" s="1814"/>
      <c r="PUV40" s="1814"/>
      <c r="PUW40" s="1814"/>
      <c r="PUX40" s="1814"/>
      <c r="PUY40" s="1814"/>
      <c r="PUZ40" s="1814"/>
      <c r="PVA40" s="1814"/>
      <c r="PVB40" s="1814"/>
      <c r="PVC40" s="1814"/>
      <c r="PVD40" s="1814"/>
      <c r="PVE40" s="1814"/>
      <c r="PVF40" s="1814"/>
      <c r="PVG40" s="1814"/>
      <c r="PVH40" s="1814"/>
      <c r="PVI40" s="1814"/>
      <c r="PVJ40" s="1814"/>
      <c r="PVK40" s="1814"/>
      <c r="PVL40" s="1814"/>
      <c r="PVM40" s="1814"/>
      <c r="PVN40" s="1814"/>
      <c r="PVO40" s="1814"/>
      <c r="PVP40" s="1814"/>
      <c r="PVQ40" s="1814"/>
      <c r="PVR40" s="1814"/>
      <c r="PVS40" s="1814"/>
      <c r="PVT40" s="1814"/>
      <c r="PVU40" s="1814"/>
      <c r="PVV40" s="1814"/>
      <c r="PVW40" s="1814"/>
      <c r="PVX40" s="1814"/>
      <c r="PVY40" s="1814"/>
      <c r="PVZ40" s="1814"/>
      <c r="PWA40" s="1814"/>
      <c r="PWB40" s="1814"/>
      <c r="PWC40" s="1814"/>
      <c r="PWD40" s="1814"/>
      <c r="PWE40" s="1814"/>
      <c r="PWF40" s="1814"/>
      <c r="PWG40" s="1814"/>
      <c r="PWH40" s="1814"/>
      <c r="PWI40" s="1814"/>
      <c r="PWJ40" s="1814"/>
      <c r="PWK40" s="1814"/>
      <c r="PWL40" s="1814"/>
      <c r="PWM40" s="1814"/>
      <c r="PWN40" s="1814"/>
      <c r="PWO40" s="1814"/>
      <c r="PWP40" s="1814"/>
      <c r="PWQ40" s="1814"/>
      <c r="PWR40" s="1814"/>
      <c r="PWS40" s="1814"/>
      <c r="PWT40" s="1814"/>
      <c r="PWU40" s="1814"/>
      <c r="PWV40" s="1814"/>
      <c r="PWW40" s="1814"/>
      <c r="PWX40" s="1814"/>
      <c r="PWY40" s="1814"/>
      <c r="PWZ40" s="1814"/>
      <c r="PXA40" s="1814"/>
      <c r="PXB40" s="1814"/>
      <c r="PXC40" s="1814"/>
      <c r="PXD40" s="1814"/>
      <c r="PXE40" s="1814"/>
      <c r="PXF40" s="1814"/>
      <c r="PXG40" s="1814"/>
      <c r="PXH40" s="1814"/>
      <c r="PXI40" s="1814"/>
      <c r="PXJ40" s="1814"/>
      <c r="PXK40" s="1814"/>
      <c r="PXL40" s="1814"/>
      <c r="PXM40" s="1814"/>
      <c r="PXN40" s="1814"/>
      <c r="PXO40" s="1814"/>
      <c r="PXP40" s="1814"/>
      <c r="PXQ40" s="1814"/>
      <c r="PXR40" s="1814"/>
      <c r="PXS40" s="1814"/>
      <c r="PXT40" s="1814"/>
      <c r="PXU40" s="1814"/>
      <c r="PXV40" s="1814"/>
      <c r="PXW40" s="1814"/>
      <c r="PXX40" s="1814"/>
      <c r="PXY40" s="1814"/>
      <c r="PXZ40" s="1814"/>
      <c r="PYA40" s="1814"/>
      <c r="PYB40" s="1814"/>
      <c r="PYC40" s="1814"/>
      <c r="PYD40" s="1814"/>
      <c r="PYE40" s="1814"/>
      <c r="PYF40" s="1814"/>
      <c r="PYG40" s="1814"/>
      <c r="PYH40" s="1814"/>
      <c r="PYI40" s="1814"/>
      <c r="PYJ40" s="1814"/>
      <c r="PYK40" s="1814"/>
      <c r="PYL40" s="1814"/>
      <c r="PYM40" s="1814"/>
      <c r="PYN40" s="1814"/>
      <c r="PYO40" s="1814"/>
      <c r="PYP40" s="1814"/>
      <c r="PYQ40" s="1814"/>
      <c r="PYR40" s="1814"/>
      <c r="PYS40" s="1814"/>
      <c r="PYT40" s="1814"/>
      <c r="PYU40" s="1814"/>
      <c r="PYV40" s="1814"/>
      <c r="PYW40" s="1814"/>
      <c r="PYX40" s="1814"/>
      <c r="PYY40" s="1814"/>
      <c r="PYZ40" s="1814"/>
      <c r="PZA40" s="1814"/>
      <c r="PZB40" s="1814"/>
      <c r="PZC40" s="1814"/>
      <c r="PZD40" s="1814"/>
      <c r="PZE40" s="1814"/>
      <c r="PZF40" s="1814"/>
      <c r="PZG40" s="1814"/>
      <c r="PZH40" s="1814"/>
      <c r="PZI40" s="1814"/>
      <c r="PZJ40" s="1814"/>
      <c r="PZK40" s="1814"/>
      <c r="PZL40" s="1814"/>
      <c r="PZM40" s="1814"/>
      <c r="PZN40" s="1814"/>
      <c r="PZO40" s="1814"/>
      <c r="PZP40" s="1814"/>
      <c r="PZQ40" s="1814"/>
      <c r="PZR40" s="1814"/>
      <c r="PZS40" s="1814"/>
      <c r="PZT40" s="1814"/>
      <c r="PZU40" s="1814"/>
      <c r="PZV40" s="1814"/>
      <c r="PZW40" s="1814"/>
      <c r="PZX40" s="1814"/>
      <c r="PZY40" s="1814"/>
      <c r="PZZ40" s="1814"/>
      <c r="QAA40" s="1814"/>
      <c r="QAB40" s="1814"/>
      <c r="QAC40" s="1814"/>
      <c r="QAD40" s="1814"/>
      <c r="QAE40" s="1814"/>
      <c r="QAF40" s="1814"/>
      <c r="QAG40" s="1814"/>
      <c r="QAH40" s="1814"/>
      <c r="QAI40" s="1814"/>
      <c r="QAJ40" s="1814"/>
      <c r="QAK40" s="1814"/>
      <c r="QAL40" s="1814"/>
      <c r="QAM40" s="1814"/>
      <c r="QAN40" s="1814"/>
      <c r="QAO40" s="1814"/>
      <c r="QAP40" s="1814"/>
      <c r="QAQ40" s="1814"/>
      <c r="QAR40" s="1814"/>
      <c r="QAS40" s="1814"/>
      <c r="QAT40" s="1814"/>
      <c r="QAU40" s="1814"/>
      <c r="QAV40" s="1814"/>
      <c r="QAW40" s="1814"/>
      <c r="QAX40" s="1814"/>
      <c r="QAY40" s="1814"/>
      <c r="QAZ40" s="1814"/>
      <c r="QBA40" s="1814"/>
      <c r="QBB40" s="1814"/>
      <c r="QBC40" s="1814"/>
      <c r="QBD40" s="1814"/>
      <c r="QBE40" s="1814"/>
      <c r="QBF40" s="1814"/>
      <c r="QBG40" s="1814"/>
      <c r="QBH40" s="1814"/>
      <c r="QBI40" s="1814"/>
      <c r="QBJ40" s="1814"/>
      <c r="QBK40" s="1814"/>
      <c r="QBL40" s="1814"/>
      <c r="QBM40" s="1814"/>
      <c r="QBN40" s="1814"/>
      <c r="QBO40" s="1814"/>
      <c r="QBP40" s="1814"/>
      <c r="QBQ40" s="1814"/>
      <c r="QBR40" s="1814"/>
      <c r="QBS40" s="1814"/>
      <c r="QBT40" s="1814"/>
      <c r="QBU40" s="1814"/>
      <c r="QBV40" s="1814"/>
      <c r="QBW40" s="1814"/>
      <c r="QBX40" s="1814"/>
      <c r="QBY40" s="1814"/>
      <c r="QBZ40" s="1814"/>
      <c r="QCA40" s="1814"/>
      <c r="QCB40" s="1814"/>
      <c r="QCC40" s="1814"/>
      <c r="QCD40" s="1814"/>
      <c r="QCE40" s="1814"/>
      <c r="QCF40" s="1814"/>
      <c r="QCG40" s="1814"/>
      <c r="QCH40" s="1814"/>
      <c r="QCI40" s="1814"/>
      <c r="QCJ40" s="1814"/>
      <c r="QCK40" s="1814"/>
      <c r="QCL40" s="1814"/>
      <c r="QCM40" s="1814"/>
      <c r="QCN40" s="1814"/>
      <c r="QCO40" s="1814"/>
      <c r="QCP40" s="1814"/>
      <c r="QCQ40" s="1814"/>
      <c r="QCR40" s="1814"/>
      <c r="QCS40" s="1814"/>
      <c r="QCT40" s="1814"/>
      <c r="QCU40" s="1814"/>
      <c r="QCV40" s="1814"/>
      <c r="QCW40" s="1814"/>
      <c r="QCX40" s="1814"/>
      <c r="QCY40" s="1814"/>
      <c r="QCZ40" s="1814"/>
      <c r="QDA40" s="1814"/>
      <c r="QDB40" s="1814"/>
      <c r="QDC40" s="1814"/>
      <c r="QDD40" s="1814"/>
      <c r="QDE40" s="1814"/>
      <c r="QDF40" s="1814"/>
      <c r="QDG40" s="1814"/>
      <c r="QDH40" s="1814"/>
      <c r="QDI40" s="1814"/>
      <c r="QDJ40" s="1814"/>
      <c r="QDK40" s="1814"/>
      <c r="QDL40" s="1814"/>
      <c r="QDM40" s="1814"/>
      <c r="QDN40" s="1814"/>
      <c r="QDO40" s="1814"/>
      <c r="QDP40" s="1814"/>
      <c r="QDQ40" s="1814"/>
      <c r="QDR40" s="1814"/>
      <c r="QDS40" s="1814"/>
      <c r="QDT40" s="1814"/>
      <c r="QDU40" s="1814"/>
      <c r="QDV40" s="1814"/>
      <c r="QDW40" s="1814"/>
      <c r="QDX40" s="1814"/>
      <c r="QDY40" s="1814"/>
      <c r="QDZ40" s="1814"/>
      <c r="QEA40" s="1814"/>
      <c r="QEB40" s="1814"/>
      <c r="QEC40" s="1814"/>
      <c r="QED40" s="1814"/>
      <c r="QEE40" s="1814"/>
      <c r="QEF40" s="1814"/>
      <c r="QEG40" s="1814"/>
      <c r="QEH40" s="1814"/>
      <c r="QEI40" s="1814"/>
      <c r="QEJ40" s="1814"/>
      <c r="QEK40" s="1814"/>
      <c r="QEL40" s="1814"/>
      <c r="QEM40" s="1814"/>
      <c r="QEN40" s="1814"/>
      <c r="QEO40" s="1814"/>
      <c r="QEP40" s="1814"/>
      <c r="QEQ40" s="1814"/>
      <c r="QER40" s="1814"/>
      <c r="QES40" s="1814"/>
      <c r="QET40" s="1814"/>
      <c r="QEU40" s="1814"/>
      <c r="QEV40" s="1814"/>
      <c r="QEW40" s="1814"/>
      <c r="QEX40" s="1814"/>
      <c r="QEY40" s="1814"/>
      <c r="QEZ40" s="1814"/>
      <c r="QFA40" s="1814"/>
      <c r="QFB40" s="1814"/>
      <c r="QFC40" s="1814"/>
      <c r="QFD40" s="1814"/>
      <c r="QFE40" s="1814"/>
      <c r="QFF40" s="1814"/>
      <c r="QFG40" s="1814"/>
      <c r="QFH40" s="1814"/>
      <c r="QFI40" s="1814"/>
      <c r="QFJ40" s="1814"/>
      <c r="QFK40" s="1814"/>
      <c r="QFL40" s="1814"/>
      <c r="QFM40" s="1814"/>
      <c r="QFN40" s="1814"/>
      <c r="QFO40" s="1814"/>
      <c r="QFP40" s="1814"/>
      <c r="QFQ40" s="1814"/>
      <c r="QFR40" s="1814"/>
      <c r="QFS40" s="1814"/>
      <c r="QFT40" s="1814"/>
      <c r="QFU40" s="1814"/>
      <c r="QFV40" s="1814"/>
      <c r="QFW40" s="1814"/>
      <c r="QFX40" s="1814"/>
      <c r="QFY40" s="1814"/>
      <c r="QFZ40" s="1814"/>
      <c r="QGA40" s="1814"/>
      <c r="QGB40" s="1814"/>
      <c r="QGC40" s="1814"/>
      <c r="QGD40" s="1814"/>
      <c r="QGE40" s="1814"/>
      <c r="QGF40" s="1814"/>
      <c r="QGG40" s="1814"/>
      <c r="QGH40" s="1814"/>
      <c r="QGI40" s="1814"/>
      <c r="QGJ40" s="1814"/>
      <c r="QGK40" s="1814"/>
      <c r="QGL40" s="1814"/>
      <c r="QGM40" s="1814"/>
      <c r="QGN40" s="1814"/>
      <c r="QGO40" s="1814"/>
      <c r="QGP40" s="1814"/>
      <c r="QGQ40" s="1814"/>
      <c r="QGR40" s="1814"/>
      <c r="QGS40" s="1814"/>
      <c r="QGT40" s="1814"/>
      <c r="QGU40" s="1814"/>
      <c r="QGV40" s="1814"/>
      <c r="QGW40" s="1814"/>
      <c r="QGX40" s="1814"/>
      <c r="QGY40" s="1814"/>
      <c r="QGZ40" s="1814"/>
      <c r="QHA40" s="1814"/>
      <c r="QHB40" s="1814"/>
      <c r="QHC40" s="1814"/>
      <c r="QHD40" s="1814"/>
      <c r="QHE40" s="1814"/>
      <c r="QHF40" s="1814"/>
      <c r="QHG40" s="1814"/>
      <c r="QHH40" s="1814"/>
      <c r="QHI40" s="1814"/>
      <c r="QHJ40" s="1814"/>
      <c r="QHK40" s="1814"/>
      <c r="QHL40" s="1814"/>
      <c r="QHM40" s="1814"/>
      <c r="QHN40" s="1814"/>
      <c r="QHO40" s="1814"/>
      <c r="QHP40" s="1814"/>
      <c r="QHQ40" s="1814"/>
      <c r="QHR40" s="1814"/>
      <c r="QHS40" s="1814"/>
      <c r="QHT40" s="1814"/>
      <c r="QHU40" s="1814"/>
      <c r="QHV40" s="1814"/>
      <c r="QHW40" s="1814"/>
      <c r="QHX40" s="1814"/>
      <c r="QHY40" s="1814"/>
      <c r="QHZ40" s="1814"/>
      <c r="QIA40" s="1814"/>
      <c r="QIB40" s="1814"/>
      <c r="QIC40" s="1814"/>
      <c r="QID40" s="1814"/>
      <c r="QIE40" s="1814"/>
      <c r="QIF40" s="1814"/>
      <c r="QIG40" s="1814"/>
      <c r="QIH40" s="1814"/>
      <c r="QII40" s="1814"/>
      <c r="QIJ40" s="1814"/>
      <c r="QIK40" s="1814"/>
      <c r="QIL40" s="1814"/>
      <c r="QIM40" s="1814"/>
      <c r="QIN40" s="1814"/>
      <c r="QIO40" s="1814"/>
      <c r="QIP40" s="1814"/>
      <c r="QIQ40" s="1814"/>
      <c r="QIR40" s="1814"/>
      <c r="QIS40" s="1814"/>
      <c r="QIT40" s="1814"/>
      <c r="QIU40" s="1814"/>
      <c r="QIV40" s="1814"/>
      <c r="QIW40" s="1814"/>
      <c r="QIX40" s="1814"/>
      <c r="QIY40" s="1814"/>
      <c r="QIZ40" s="1814"/>
      <c r="QJA40" s="1814"/>
      <c r="QJB40" s="1814"/>
      <c r="QJC40" s="1814"/>
      <c r="QJD40" s="1814"/>
      <c r="QJE40" s="1814"/>
      <c r="QJF40" s="1814"/>
      <c r="QJG40" s="1814"/>
      <c r="QJH40" s="1814"/>
      <c r="QJI40" s="1814"/>
      <c r="QJJ40" s="1814"/>
      <c r="QJK40" s="1814"/>
      <c r="QJL40" s="1814"/>
      <c r="QJM40" s="1814"/>
      <c r="QJN40" s="1814"/>
      <c r="QJO40" s="1814"/>
      <c r="QJP40" s="1814"/>
      <c r="QJQ40" s="1814"/>
      <c r="QJR40" s="1814"/>
      <c r="QJS40" s="1814"/>
      <c r="QJT40" s="1814"/>
      <c r="QJU40" s="1814"/>
      <c r="QJV40" s="1814"/>
      <c r="QJW40" s="1814"/>
      <c r="QJX40" s="1814"/>
      <c r="QJY40" s="1814"/>
      <c r="QJZ40" s="1814"/>
      <c r="QKA40" s="1814"/>
      <c r="QKB40" s="1814"/>
      <c r="QKC40" s="1814"/>
      <c r="QKD40" s="1814"/>
      <c r="QKE40" s="1814"/>
      <c r="QKF40" s="1814"/>
      <c r="QKG40" s="1814"/>
      <c r="QKH40" s="1814"/>
      <c r="QKI40" s="1814"/>
      <c r="QKJ40" s="1814"/>
      <c r="QKK40" s="1814"/>
      <c r="QKL40" s="1814"/>
      <c r="QKM40" s="1814"/>
      <c r="QKN40" s="1814"/>
      <c r="QKO40" s="1814"/>
      <c r="QKP40" s="1814"/>
      <c r="QKQ40" s="1814"/>
      <c r="QKR40" s="1814"/>
      <c r="QKS40" s="1814"/>
      <c r="QKT40" s="1814"/>
      <c r="QKU40" s="1814"/>
      <c r="QKV40" s="1814"/>
      <c r="QKW40" s="1814"/>
      <c r="QKX40" s="1814"/>
      <c r="QKY40" s="1814"/>
      <c r="QKZ40" s="1814"/>
      <c r="QLA40" s="1814"/>
      <c r="QLB40" s="1814"/>
      <c r="QLC40" s="1814"/>
      <c r="QLD40" s="1814"/>
      <c r="QLE40" s="1814"/>
      <c r="QLF40" s="1814"/>
      <c r="QLG40" s="1814"/>
      <c r="QLH40" s="1814"/>
      <c r="QLI40" s="1814"/>
      <c r="QLJ40" s="1814"/>
      <c r="QLK40" s="1814"/>
      <c r="QLL40" s="1814"/>
      <c r="QLM40" s="1814"/>
      <c r="QLN40" s="1814"/>
      <c r="QLO40" s="1814"/>
      <c r="QLP40" s="1814"/>
      <c r="QLQ40" s="1814"/>
      <c r="QLR40" s="1814"/>
      <c r="QLS40" s="1814"/>
      <c r="QLT40" s="1814"/>
      <c r="QLU40" s="1814"/>
      <c r="QLV40" s="1814"/>
      <c r="QLW40" s="1814"/>
      <c r="QLX40" s="1814"/>
      <c r="QLY40" s="1814"/>
      <c r="QLZ40" s="1814"/>
      <c r="QMA40" s="1814"/>
      <c r="QMB40" s="1814"/>
      <c r="QMC40" s="1814"/>
      <c r="QMD40" s="1814"/>
      <c r="QME40" s="1814"/>
      <c r="QMF40" s="1814"/>
      <c r="QMG40" s="1814"/>
      <c r="QMH40" s="1814"/>
      <c r="QMI40" s="1814"/>
      <c r="QMJ40" s="1814"/>
      <c r="QMK40" s="1814"/>
      <c r="QML40" s="1814"/>
      <c r="QMM40" s="1814"/>
      <c r="QMN40" s="1814"/>
      <c r="QMO40" s="1814"/>
      <c r="QMP40" s="1814"/>
      <c r="QMQ40" s="1814"/>
      <c r="QMR40" s="1814"/>
      <c r="QMS40" s="1814"/>
      <c r="QMT40" s="1814"/>
      <c r="QMU40" s="1814"/>
      <c r="QMV40" s="1814"/>
      <c r="QMW40" s="1814"/>
      <c r="QMX40" s="1814"/>
      <c r="QMY40" s="1814"/>
      <c r="QMZ40" s="1814"/>
      <c r="QNA40" s="1814"/>
      <c r="QNB40" s="1814"/>
      <c r="QNC40" s="1814"/>
      <c r="QND40" s="1814"/>
      <c r="QNE40" s="1814"/>
      <c r="QNF40" s="1814"/>
      <c r="QNG40" s="1814"/>
      <c r="QNH40" s="1814"/>
      <c r="QNI40" s="1814"/>
      <c r="QNJ40" s="1814"/>
      <c r="QNK40" s="1814"/>
      <c r="QNL40" s="1814"/>
      <c r="QNM40" s="1814"/>
      <c r="QNN40" s="1814"/>
      <c r="QNO40" s="1814"/>
      <c r="QNP40" s="1814"/>
      <c r="QNQ40" s="1814"/>
      <c r="QNR40" s="1814"/>
      <c r="QNS40" s="1814"/>
      <c r="QNT40" s="1814"/>
      <c r="QNU40" s="1814"/>
      <c r="QNV40" s="1814"/>
      <c r="QNW40" s="1814"/>
      <c r="QNX40" s="1814"/>
      <c r="QNY40" s="1814"/>
      <c r="QNZ40" s="1814"/>
      <c r="QOA40" s="1814"/>
      <c r="QOB40" s="1814"/>
      <c r="QOC40" s="1814"/>
      <c r="QOD40" s="1814"/>
      <c r="QOE40" s="1814"/>
      <c r="QOF40" s="1814"/>
      <c r="QOG40" s="1814"/>
      <c r="QOH40" s="1814"/>
      <c r="QOI40" s="1814"/>
      <c r="QOJ40" s="1814"/>
      <c r="QOK40" s="1814"/>
      <c r="QOL40" s="1814"/>
      <c r="QOM40" s="1814"/>
      <c r="QON40" s="1814"/>
      <c r="QOO40" s="1814"/>
      <c r="QOP40" s="1814"/>
      <c r="QOQ40" s="1814"/>
      <c r="QOR40" s="1814"/>
      <c r="QOS40" s="1814"/>
      <c r="QOT40" s="1814"/>
      <c r="QOU40" s="1814"/>
      <c r="QOV40" s="1814"/>
      <c r="QOW40" s="1814"/>
      <c r="QOX40" s="1814"/>
      <c r="QOY40" s="1814"/>
      <c r="QOZ40" s="1814"/>
      <c r="QPA40" s="1814"/>
      <c r="QPB40" s="1814"/>
      <c r="QPC40" s="1814"/>
      <c r="QPD40" s="1814"/>
      <c r="QPE40" s="1814"/>
      <c r="QPF40" s="1814"/>
      <c r="QPG40" s="1814"/>
      <c r="QPH40" s="1814"/>
      <c r="QPI40" s="1814"/>
      <c r="QPJ40" s="1814"/>
      <c r="QPK40" s="1814"/>
      <c r="QPL40" s="1814"/>
      <c r="QPM40" s="1814"/>
      <c r="QPN40" s="1814"/>
      <c r="QPO40" s="1814"/>
      <c r="QPP40" s="1814"/>
      <c r="QPQ40" s="1814"/>
      <c r="QPR40" s="1814"/>
      <c r="QPS40" s="1814"/>
      <c r="QPT40" s="1814"/>
      <c r="QPU40" s="1814"/>
      <c r="QPV40" s="1814"/>
      <c r="QPW40" s="1814"/>
      <c r="QPX40" s="1814"/>
      <c r="QPY40" s="1814"/>
      <c r="QPZ40" s="1814"/>
      <c r="QQA40" s="1814"/>
      <c r="QQB40" s="1814"/>
      <c r="QQC40" s="1814"/>
      <c r="QQD40" s="1814"/>
      <c r="QQE40" s="1814"/>
      <c r="QQF40" s="1814"/>
      <c r="QQG40" s="1814"/>
      <c r="QQH40" s="1814"/>
      <c r="QQI40" s="1814"/>
      <c r="QQJ40" s="1814"/>
      <c r="QQK40" s="1814"/>
      <c r="QQL40" s="1814"/>
      <c r="QQM40" s="1814"/>
      <c r="QQN40" s="1814"/>
      <c r="QQO40" s="1814"/>
      <c r="QQP40" s="1814"/>
      <c r="QQQ40" s="1814"/>
      <c r="QQR40" s="1814"/>
      <c r="QQS40" s="1814"/>
      <c r="QQT40" s="1814"/>
      <c r="QQU40" s="1814"/>
      <c r="QQV40" s="1814"/>
      <c r="QQW40" s="1814"/>
      <c r="QQX40" s="1814"/>
      <c r="QQY40" s="1814"/>
      <c r="QQZ40" s="1814"/>
      <c r="QRA40" s="1814"/>
      <c r="QRB40" s="1814"/>
      <c r="QRC40" s="1814"/>
      <c r="QRD40" s="1814"/>
      <c r="QRE40" s="1814"/>
      <c r="QRF40" s="1814"/>
      <c r="QRG40" s="1814"/>
      <c r="QRH40" s="1814"/>
      <c r="QRI40" s="1814"/>
      <c r="QRJ40" s="1814"/>
      <c r="QRK40" s="1814"/>
      <c r="QRL40" s="1814"/>
      <c r="QRM40" s="1814"/>
      <c r="QRN40" s="1814"/>
      <c r="QRO40" s="1814"/>
      <c r="QRP40" s="1814"/>
      <c r="QRQ40" s="1814"/>
      <c r="QRR40" s="1814"/>
      <c r="QRS40" s="1814"/>
      <c r="QRT40" s="1814"/>
      <c r="QRU40" s="1814"/>
      <c r="QRV40" s="1814"/>
      <c r="QRW40" s="1814"/>
      <c r="QRX40" s="1814"/>
      <c r="QRY40" s="1814"/>
      <c r="QRZ40" s="1814"/>
      <c r="QSA40" s="1814"/>
      <c r="QSB40" s="1814"/>
      <c r="QSC40" s="1814"/>
      <c r="QSD40" s="1814"/>
      <c r="QSE40" s="1814"/>
      <c r="QSF40" s="1814"/>
      <c r="QSG40" s="1814"/>
      <c r="QSH40" s="1814"/>
      <c r="QSI40" s="1814"/>
      <c r="QSJ40" s="1814"/>
      <c r="QSK40" s="1814"/>
      <c r="QSL40" s="1814"/>
      <c r="QSM40" s="1814"/>
      <c r="QSN40" s="1814"/>
      <c r="QSO40" s="1814"/>
      <c r="QSP40" s="1814"/>
      <c r="QSQ40" s="1814"/>
      <c r="QSR40" s="1814"/>
      <c r="QSS40" s="1814"/>
      <c r="QST40" s="1814"/>
      <c r="QSU40" s="1814"/>
      <c r="QSV40" s="1814"/>
      <c r="QSW40" s="1814"/>
      <c r="QSX40" s="1814"/>
      <c r="QSY40" s="1814"/>
      <c r="QSZ40" s="1814"/>
      <c r="QTA40" s="1814"/>
      <c r="QTB40" s="1814"/>
      <c r="QTC40" s="1814"/>
      <c r="QTD40" s="1814"/>
      <c r="QTE40" s="1814"/>
      <c r="QTF40" s="1814"/>
      <c r="QTG40" s="1814"/>
      <c r="QTH40" s="1814"/>
      <c r="QTI40" s="1814"/>
      <c r="QTJ40" s="1814"/>
      <c r="QTK40" s="1814"/>
      <c r="QTL40" s="1814"/>
      <c r="QTM40" s="1814"/>
      <c r="QTN40" s="1814"/>
      <c r="QTO40" s="1814"/>
      <c r="QTP40" s="1814"/>
      <c r="QTQ40" s="1814"/>
      <c r="QTR40" s="1814"/>
      <c r="QTS40" s="1814"/>
      <c r="QTT40" s="1814"/>
      <c r="QTU40" s="1814"/>
      <c r="QTV40" s="1814"/>
      <c r="QTW40" s="1814"/>
      <c r="QTX40" s="1814"/>
      <c r="QTY40" s="1814"/>
      <c r="QTZ40" s="1814"/>
      <c r="QUA40" s="1814"/>
      <c r="QUB40" s="1814"/>
      <c r="QUC40" s="1814"/>
      <c r="QUD40" s="1814"/>
      <c r="QUE40" s="1814"/>
      <c r="QUF40" s="1814"/>
      <c r="QUG40" s="1814"/>
      <c r="QUH40" s="1814"/>
      <c r="QUI40" s="1814"/>
      <c r="QUJ40" s="1814"/>
      <c r="QUK40" s="1814"/>
      <c r="QUL40" s="1814"/>
      <c r="QUM40" s="1814"/>
      <c r="QUN40" s="1814"/>
      <c r="QUO40" s="1814"/>
      <c r="QUP40" s="1814"/>
      <c r="QUQ40" s="1814"/>
      <c r="QUR40" s="1814"/>
      <c r="QUS40" s="1814"/>
      <c r="QUT40" s="1814"/>
      <c r="QUU40" s="1814"/>
      <c r="QUV40" s="1814"/>
      <c r="QUW40" s="1814"/>
      <c r="QUX40" s="1814"/>
      <c r="QUY40" s="1814"/>
      <c r="QUZ40" s="1814"/>
      <c r="QVA40" s="1814"/>
      <c r="QVB40" s="1814"/>
      <c r="QVC40" s="1814"/>
      <c r="QVD40" s="1814"/>
      <c r="QVE40" s="1814"/>
      <c r="QVF40" s="1814"/>
      <c r="QVG40" s="1814"/>
      <c r="QVH40" s="1814"/>
      <c r="QVI40" s="1814"/>
      <c r="QVJ40" s="1814"/>
      <c r="QVK40" s="1814"/>
      <c r="QVL40" s="1814"/>
      <c r="QVM40" s="1814"/>
      <c r="QVN40" s="1814"/>
      <c r="QVO40" s="1814"/>
      <c r="QVP40" s="1814"/>
      <c r="QVQ40" s="1814"/>
      <c r="QVR40" s="1814"/>
      <c r="QVS40" s="1814"/>
      <c r="QVT40" s="1814"/>
      <c r="QVU40" s="1814"/>
      <c r="QVV40" s="1814"/>
      <c r="QVW40" s="1814"/>
      <c r="QVX40" s="1814"/>
      <c r="QVY40" s="1814"/>
      <c r="QVZ40" s="1814"/>
      <c r="QWA40" s="1814"/>
      <c r="QWB40" s="1814"/>
      <c r="QWC40" s="1814"/>
      <c r="QWD40" s="1814"/>
      <c r="QWE40" s="1814"/>
      <c r="QWF40" s="1814"/>
      <c r="QWG40" s="1814"/>
      <c r="QWH40" s="1814"/>
      <c r="QWI40" s="1814"/>
      <c r="QWJ40" s="1814"/>
      <c r="QWK40" s="1814"/>
      <c r="QWL40" s="1814"/>
      <c r="QWM40" s="1814"/>
      <c r="QWN40" s="1814"/>
      <c r="QWO40" s="1814"/>
      <c r="QWP40" s="1814"/>
      <c r="QWQ40" s="1814"/>
      <c r="QWR40" s="1814"/>
      <c r="QWS40" s="1814"/>
      <c r="QWT40" s="1814"/>
      <c r="QWU40" s="1814"/>
      <c r="QWV40" s="1814"/>
      <c r="QWW40" s="1814"/>
      <c r="QWX40" s="1814"/>
      <c r="QWY40" s="1814"/>
      <c r="QWZ40" s="1814"/>
      <c r="QXA40" s="1814"/>
      <c r="QXB40" s="1814"/>
      <c r="QXC40" s="1814"/>
      <c r="QXD40" s="1814"/>
      <c r="QXE40" s="1814"/>
      <c r="QXF40" s="1814"/>
      <c r="QXG40" s="1814"/>
      <c r="QXH40" s="1814"/>
      <c r="QXI40" s="1814"/>
      <c r="QXJ40" s="1814"/>
      <c r="QXK40" s="1814"/>
      <c r="QXL40" s="1814"/>
      <c r="QXM40" s="1814"/>
      <c r="QXN40" s="1814"/>
      <c r="QXO40" s="1814"/>
      <c r="QXP40" s="1814"/>
      <c r="QXQ40" s="1814"/>
      <c r="QXR40" s="1814"/>
      <c r="QXS40" s="1814"/>
      <c r="QXT40" s="1814"/>
      <c r="QXU40" s="1814"/>
      <c r="QXV40" s="1814"/>
      <c r="QXW40" s="1814"/>
      <c r="QXX40" s="1814"/>
      <c r="QXY40" s="1814"/>
      <c r="QXZ40" s="1814"/>
      <c r="QYA40" s="1814"/>
      <c r="QYB40" s="1814"/>
      <c r="QYC40" s="1814"/>
      <c r="QYD40" s="1814"/>
      <c r="QYE40" s="1814"/>
      <c r="QYF40" s="1814"/>
      <c r="QYG40" s="1814"/>
      <c r="QYH40" s="1814"/>
      <c r="QYI40" s="1814"/>
      <c r="QYJ40" s="1814"/>
      <c r="QYK40" s="1814"/>
      <c r="QYL40" s="1814"/>
      <c r="QYM40" s="1814"/>
      <c r="QYN40" s="1814"/>
      <c r="QYO40" s="1814"/>
      <c r="QYP40" s="1814"/>
      <c r="QYQ40" s="1814"/>
      <c r="QYR40" s="1814"/>
      <c r="QYS40" s="1814"/>
      <c r="QYT40" s="1814"/>
      <c r="QYU40" s="1814"/>
      <c r="QYV40" s="1814"/>
      <c r="QYW40" s="1814"/>
      <c r="QYX40" s="1814"/>
      <c r="QYY40" s="1814"/>
      <c r="QYZ40" s="1814"/>
      <c r="QZA40" s="1814"/>
      <c r="QZB40" s="1814"/>
      <c r="QZC40" s="1814"/>
      <c r="QZD40" s="1814"/>
      <c r="QZE40" s="1814"/>
      <c r="QZF40" s="1814"/>
      <c r="QZG40" s="1814"/>
      <c r="QZH40" s="1814"/>
      <c r="QZI40" s="1814"/>
      <c r="QZJ40" s="1814"/>
      <c r="QZK40" s="1814"/>
      <c r="QZL40" s="1814"/>
      <c r="QZM40" s="1814"/>
      <c r="QZN40" s="1814"/>
      <c r="QZO40" s="1814"/>
      <c r="QZP40" s="1814"/>
      <c r="QZQ40" s="1814"/>
      <c r="QZR40" s="1814"/>
      <c r="QZS40" s="1814"/>
      <c r="QZT40" s="1814"/>
      <c r="QZU40" s="1814"/>
      <c r="QZV40" s="1814"/>
      <c r="QZW40" s="1814"/>
      <c r="QZX40" s="1814"/>
      <c r="QZY40" s="1814"/>
      <c r="QZZ40" s="1814"/>
      <c r="RAA40" s="1814"/>
      <c r="RAB40" s="1814"/>
      <c r="RAC40" s="1814"/>
      <c r="RAD40" s="1814"/>
      <c r="RAE40" s="1814"/>
      <c r="RAF40" s="1814"/>
      <c r="RAG40" s="1814"/>
      <c r="RAH40" s="1814"/>
      <c r="RAI40" s="1814"/>
      <c r="RAJ40" s="1814"/>
      <c r="RAK40" s="1814"/>
      <c r="RAL40" s="1814"/>
      <c r="RAM40" s="1814"/>
      <c r="RAN40" s="1814"/>
      <c r="RAO40" s="1814"/>
      <c r="RAP40" s="1814"/>
      <c r="RAQ40" s="1814"/>
      <c r="RAR40" s="1814"/>
      <c r="RAS40" s="1814"/>
      <c r="RAT40" s="1814"/>
      <c r="RAU40" s="1814"/>
      <c r="RAV40" s="1814"/>
      <c r="RAW40" s="1814"/>
      <c r="RAX40" s="1814"/>
      <c r="RAY40" s="1814"/>
      <c r="RAZ40" s="1814"/>
      <c r="RBA40" s="1814"/>
      <c r="RBB40" s="1814"/>
      <c r="RBC40" s="1814"/>
      <c r="RBD40" s="1814"/>
      <c r="RBE40" s="1814"/>
      <c r="RBF40" s="1814"/>
      <c r="RBG40" s="1814"/>
      <c r="RBH40" s="1814"/>
      <c r="RBI40" s="1814"/>
      <c r="RBJ40" s="1814"/>
      <c r="RBK40" s="1814"/>
      <c r="RBL40" s="1814"/>
      <c r="RBM40" s="1814"/>
      <c r="RBN40" s="1814"/>
      <c r="RBO40" s="1814"/>
      <c r="RBP40" s="1814"/>
      <c r="RBQ40" s="1814"/>
      <c r="RBR40" s="1814"/>
      <c r="RBS40" s="1814"/>
      <c r="RBT40" s="1814"/>
      <c r="RBU40" s="1814"/>
      <c r="RBV40" s="1814"/>
      <c r="RBW40" s="1814"/>
      <c r="RBX40" s="1814"/>
      <c r="RBY40" s="1814"/>
      <c r="RBZ40" s="1814"/>
      <c r="RCA40" s="1814"/>
      <c r="RCB40" s="1814"/>
      <c r="RCC40" s="1814"/>
      <c r="RCD40" s="1814"/>
      <c r="RCE40" s="1814"/>
      <c r="RCF40" s="1814"/>
      <c r="RCG40" s="1814"/>
      <c r="RCH40" s="1814"/>
      <c r="RCI40" s="1814"/>
      <c r="RCJ40" s="1814"/>
      <c r="RCK40" s="1814"/>
      <c r="RCL40" s="1814"/>
      <c r="RCM40" s="1814"/>
      <c r="RCN40" s="1814"/>
      <c r="RCO40" s="1814"/>
      <c r="RCP40" s="1814"/>
      <c r="RCQ40" s="1814"/>
      <c r="RCR40" s="1814"/>
      <c r="RCS40" s="1814"/>
      <c r="RCT40" s="1814"/>
      <c r="RCU40" s="1814"/>
      <c r="RCV40" s="1814"/>
      <c r="RCW40" s="1814"/>
      <c r="RCX40" s="1814"/>
      <c r="RCY40" s="1814"/>
      <c r="RCZ40" s="1814"/>
      <c r="RDA40" s="1814"/>
      <c r="RDB40" s="1814"/>
      <c r="RDC40" s="1814"/>
      <c r="RDD40" s="1814"/>
      <c r="RDE40" s="1814"/>
      <c r="RDF40" s="1814"/>
      <c r="RDG40" s="1814"/>
      <c r="RDH40" s="1814"/>
      <c r="RDI40" s="1814"/>
      <c r="RDJ40" s="1814"/>
      <c r="RDK40" s="1814"/>
      <c r="RDL40" s="1814"/>
      <c r="RDM40" s="1814"/>
      <c r="RDN40" s="1814"/>
      <c r="RDO40" s="1814"/>
      <c r="RDP40" s="1814"/>
      <c r="RDQ40" s="1814"/>
      <c r="RDR40" s="1814"/>
      <c r="RDS40" s="1814"/>
      <c r="RDT40" s="1814"/>
      <c r="RDU40" s="1814"/>
      <c r="RDV40" s="1814"/>
      <c r="RDW40" s="1814"/>
      <c r="RDX40" s="1814"/>
      <c r="RDY40" s="1814"/>
      <c r="RDZ40" s="1814"/>
      <c r="REA40" s="1814"/>
      <c r="REB40" s="1814"/>
      <c r="REC40" s="1814"/>
      <c r="RED40" s="1814"/>
      <c r="REE40" s="1814"/>
      <c r="REF40" s="1814"/>
      <c r="REG40" s="1814"/>
      <c r="REH40" s="1814"/>
      <c r="REI40" s="1814"/>
      <c r="REJ40" s="1814"/>
      <c r="REK40" s="1814"/>
      <c r="REL40" s="1814"/>
      <c r="REM40" s="1814"/>
      <c r="REN40" s="1814"/>
      <c r="REO40" s="1814"/>
      <c r="REP40" s="1814"/>
      <c r="REQ40" s="1814"/>
      <c r="RER40" s="1814"/>
      <c r="RES40" s="1814"/>
      <c r="RET40" s="1814"/>
      <c r="REU40" s="1814"/>
      <c r="REV40" s="1814"/>
      <c r="REW40" s="1814"/>
      <c r="REX40" s="1814"/>
      <c r="REY40" s="1814"/>
      <c r="REZ40" s="1814"/>
      <c r="RFA40" s="1814"/>
      <c r="RFB40" s="1814"/>
      <c r="RFC40" s="1814"/>
      <c r="RFD40" s="1814"/>
      <c r="RFE40" s="1814"/>
      <c r="RFF40" s="1814"/>
      <c r="RFG40" s="1814"/>
      <c r="RFH40" s="1814"/>
      <c r="RFI40" s="1814"/>
      <c r="RFJ40" s="1814"/>
      <c r="RFK40" s="1814"/>
      <c r="RFL40" s="1814"/>
      <c r="RFM40" s="1814"/>
      <c r="RFN40" s="1814"/>
      <c r="RFO40" s="1814"/>
      <c r="RFP40" s="1814"/>
      <c r="RFQ40" s="1814"/>
      <c r="RFR40" s="1814"/>
      <c r="RFS40" s="1814"/>
      <c r="RFT40" s="1814"/>
      <c r="RFU40" s="1814"/>
      <c r="RFV40" s="1814"/>
      <c r="RFW40" s="1814"/>
      <c r="RFX40" s="1814"/>
      <c r="RFY40" s="1814"/>
      <c r="RFZ40" s="1814"/>
      <c r="RGA40" s="1814"/>
      <c r="RGB40" s="1814"/>
      <c r="RGC40" s="1814"/>
      <c r="RGD40" s="1814"/>
      <c r="RGE40" s="1814"/>
      <c r="RGF40" s="1814"/>
      <c r="RGG40" s="1814"/>
      <c r="RGH40" s="1814"/>
      <c r="RGI40" s="1814"/>
      <c r="RGJ40" s="1814"/>
      <c r="RGK40" s="1814"/>
      <c r="RGL40" s="1814"/>
      <c r="RGM40" s="1814"/>
      <c r="RGN40" s="1814"/>
      <c r="RGO40" s="1814"/>
      <c r="RGP40" s="1814"/>
      <c r="RGQ40" s="1814"/>
      <c r="RGR40" s="1814"/>
      <c r="RGS40" s="1814"/>
      <c r="RGT40" s="1814"/>
      <c r="RGU40" s="1814"/>
      <c r="RGV40" s="1814"/>
      <c r="RGW40" s="1814"/>
      <c r="RGX40" s="1814"/>
      <c r="RGY40" s="1814"/>
      <c r="RGZ40" s="1814"/>
      <c r="RHA40" s="1814"/>
      <c r="RHB40" s="1814"/>
      <c r="RHC40" s="1814"/>
      <c r="RHD40" s="1814"/>
      <c r="RHE40" s="1814"/>
      <c r="RHF40" s="1814"/>
      <c r="RHG40" s="1814"/>
      <c r="RHH40" s="1814"/>
      <c r="RHI40" s="1814"/>
      <c r="RHJ40" s="1814"/>
      <c r="RHK40" s="1814"/>
      <c r="RHL40" s="1814"/>
      <c r="RHM40" s="1814"/>
      <c r="RHN40" s="1814"/>
      <c r="RHO40" s="1814"/>
      <c r="RHP40" s="1814"/>
      <c r="RHQ40" s="1814"/>
      <c r="RHR40" s="1814"/>
      <c r="RHS40" s="1814"/>
      <c r="RHT40" s="1814"/>
      <c r="RHU40" s="1814"/>
      <c r="RHV40" s="1814"/>
      <c r="RHW40" s="1814"/>
      <c r="RHX40" s="1814"/>
      <c r="RHY40" s="1814"/>
      <c r="RHZ40" s="1814"/>
      <c r="RIA40" s="1814"/>
      <c r="RIB40" s="1814"/>
      <c r="RIC40" s="1814"/>
      <c r="RID40" s="1814"/>
      <c r="RIE40" s="1814"/>
      <c r="RIF40" s="1814"/>
      <c r="RIG40" s="1814"/>
      <c r="RIH40" s="1814"/>
      <c r="RII40" s="1814"/>
      <c r="RIJ40" s="1814"/>
      <c r="RIK40" s="1814"/>
      <c r="RIL40" s="1814"/>
      <c r="RIM40" s="1814"/>
      <c r="RIN40" s="1814"/>
      <c r="RIO40" s="1814"/>
      <c r="RIP40" s="1814"/>
      <c r="RIQ40" s="1814"/>
      <c r="RIR40" s="1814"/>
      <c r="RIS40" s="1814"/>
      <c r="RIT40" s="1814"/>
      <c r="RIU40" s="1814"/>
      <c r="RIV40" s="1814"/>
      <c r="RIW40" s="1814"/>
      <c r="RIX40" s="1814"/>
      <c r="RIY40" s="1814"/>
      <c r="RIZ40" s="1814"/>
      <c r="RJA40" s="1814"/>
      <c r="RJB40" s="1814"/>
      <c r="RJC40" s="1814"/>
      <c r="RJD40" s="1814"/>
      <c r="RJE40" s="1814"/>
      <c r="RJF40" s="1814"/>
      <c r="RJG40" s="1814"/>
      <c r="RJH40" s="1814"/>
      <c r="RJI40" s="1814"/>
      <c r="RJJ40" s="1814"/>
      <c r="RJK40" s="1814"/>
      <c r="RJL40" s="1814"/>
      <c r="RJM40" s="1814"/>
      <c r="RJN40" s="1814"/>
      <c r="RJO40" s="1814"/>
      <c r="RJP40" s="1814"/>
      <c r="RJQ40" s="1814"/>
      <c r="RJR40" s="1814"/>
      <c r="RJS40" s="1814"/>
      <c r="RJT40" s="1814"/>
      <c r="RJU40" s="1814"/>
      <c r="RJV40" s="1814"/>
      <c r="RJW40" s="1814"/>
      <c r="RJX40" s="1814"/>
      <c r="RJY40" s="1814"/>
      <c r="RJZ40" s="1814"/>
      <c r="RKA40" s="1814"/>
      <c r="RKB40" s="1814"/>
      <c r="RKC40" s="1814"/>
      <c r="RKD40" s="1814"/>
      <c r="RKE40" s="1814"/>
      <c r="RKF40" s="1814"/>
      <c r="RKG40" s="1814"/>
      <c r="RKH40" s="1814"/>
      <c r="RKI40" s="1814"/>
      <c r="RKJ40" s="1814"/>
      <c r="RKK40" s="1814"/>
      <c r="RKL40" s="1814"/>
      <c r="RKM40" s="1814"/>
      <c r="RKN40" s="1814"/>
      <c r="RKO40" s="1814"/>
      <c r="RKP40" s="1814"/>
      <c r="RKQ40" s="1814"/>
      <c r="RKR40" s="1814"/>
      <c r="RKS40" s="1814"/>
      <c r="RKT40" s="1814"/>
      <c r="RKU40" s="1814"/>
      <c r="RKV40" s="1814"/>
      <c r="RKW40" s="1814"/>
      <c r="RKX40" s="1814"/>
      <c r="RKY40" s="1814"/>
      <c r="RKZ40" s="1814"/>
      <c r="RLA40" s="1814"/>
      <c r="RLB40" s="1814"/>
      <c r="RLC40" s="1814"/>
      <c r="RLD40" s="1814"/>
      <c r="RLE40" s="1814"/>
      <c r="RLF40" s="1814"/>
      <c r="RLG40" s="1814"/>
      <c r="RLH40" s="1814"/>
      <c r="RLI40" s="1814"/>
      <c r="RLJ40" s="1814"/>
      <c r="RLK40" s="1814"/>
      <c r="RLL40" s="1814"/>
      <c r="RLM40" s="1814"/>
      <c r="RLN40" s="1814"/>
      <c r="RLO40" s="1814"/>
      <c r="RLP40" s="1814"/>
      <c r="RLQ40" s="1814"/>
      <c r="RLR40" s="1814"/>
      <c r="RLS40" s="1814"/>
      <c r="RLT40" s="1814"/>
      <c r="RLU40" s="1814"/>
      <c r="RLV40" s="1814"/>
      <c r="RLW40" s="1814"/>
      <c r="RLX40" s="1814"/>
      <c r="RLY40" s="1814"/>
      <c r="RLZ40" s="1814"/>
      <c r="RMA40" s="1814"/>
      <c r="RMB40" s="1814"/>
      <c r="RMC40" s="1814"/>
      <c r="RMD40" s="1814"/>
      <c r="RME40" s="1814"/>
      <c r="RMF40" s="1814"/>
      <c r="RMG40" s="1814"/>
      <c r="RMH40" s="1814"/>
      <c r="RMI40" s="1814"/>
      <c r="RMJ40" s="1814"/>
      <c r="RMK40" s="1814"/>
      <c r="RML40" s="1814"/>
      <c r="RMM40" s="1814"/>
      <c r="RMN40" s="1814"/>
      <c r="RMO40" s="1814"/>
      <c r="RMP40" s="1814"/>
      <c r="RMQ40" s="1814"/>
      <c r="RMR40" s="1814"/>
      <c r="RMS40" s="1814"/>
      <c r="RMT40" s="1814"/>
      <c r="RMU40" s="1814"/>
      <c r="RMV40" s="1814"/>
      <c r="RMW40" s="1814"/>
      <c r="RMX40" s="1814"/>
      <c r="RMY40" s="1814"/>
      <c r="RMZ40" s="1814"/>
      <c r="RNA40" s="1814"/>
      <c r="RNB40" s="1814"/>
      <c r="RNC40" s="1814"/>
      <c r="RND40" s="1814"/>
      <c r="RNE40" s="1814"/>
      <c r="RNF40" s="1814"/>
      <c r="RNG40" s="1814"/>
      <c r="RNH40" s="1814"/>
      <c r="RNI40" s="1814"/>
      <c r="RNJ40" s="1814"/>
      <c r="RNK40" s="1814"/>
      <c r="RNL40" s="1814"/>
      <c r="RNM40" s="1814"/>
      <c r="RNN40" s="1814"/>
      <c r="RNO40" s="1814"/>
      <c r="RNP40" s="1814"/>
      <c r="RNQ40" s="1814"/>
      <c r="RNR40" s="1814"/>
      <c r="RNS40" s="1814"/>
      <c r="RNT40" s="1814"/>
      <c r="RNU40" s="1814"/>
      <c r="RNV40" s="1814"/>
      <c r="RNW40" s="1814"/>
      <c r="RNX40" s="1814"/>
      <c r="RNY40" s="1814"/>
      <c r="RNZ40" s="1814"/>
      <c r="ROA40" s="1814"/>
      <c r="ROB40" s="1814"/>
      <c r="ROC40" s="1814"/>
      <c r="ROD40" s="1814"/>
      <c r="ROE40" s="1814"/>
      <c r="ROF40" s="1814"/>
      <c r="ROG40" s="1814"/>
      <c r="ROH40" s="1814"/>
      <c r="ROI40" s="1814"/>
      <c r="ROJ40" s="1814"/>
      <c r="ROK40" s="1814"/>
      <c r="ROL40" s="1814"/>
      <c r="ROM40" s="1814"/>
      <c r="RON40" s="1814"/>
      <c r="ROO40" s="1814"/>
      <c r="ROP40" s="1814"/>
      <c r="ROQ40" s="1814"/>
      <c r="ROR40" s="1814"/>
      <c r="ROS40" s="1814"/>
      <c r="ROT40" s="1814"/>
      <c r="ROU40" s="1814"/>
      <c r="ROV40" s="1814"/>
      <c r="ROW40" s="1814"/>
      <c r="ROX40" s="1814"/>
      <c r="ROY40" s="1814"/>
      <c r="ROZ40" s="1814"/>
      <c r="RPA40" s="1814"/>
      <c r="RPB40" s="1814"/>
      <c r="RPC40" s="1814"/>
      <c r="RPD40" s="1814"/>
      <c r="RPE40" s="1814"/>
      <c r="RPF40" s="1814"/>
      <c r="RPG40" s="1814"/>
      <c r="RPH40" s="1814"/>
      <c r="RPI40" s="1814"/>
      <c r="RPJ40" s="1814"/>
      <c r="RPK40" s="1814"/>
      <c r="RPL40" s="1814"/>
      <c r="RPM40" s="1814"/>
      <c r="RPN40" s="1814"/>
      <c r="RPO40" s="1814"/>
      <c r="RPP40" s="1814"/>
      <c r="RPQ40" s="1814"/>
      <c r="RPR40" s="1814"/>
      <c r="RPS40" s="1814"/>
      <c r="RPT40" s="1814"/>
      <c r="RPU40" s="1814"/>
      <c r="RPV40" s="1814"/>
      <c r="RPW40" s="1814"/>
      <c r="RPX40" s="1814"/>
      <c r="RPY40" s="1814"/>
      <c r="RPZ40" s="1814"/>
      <c r="RQA40" s="1814"/>
      <c r="RQB40" s="1814"/>
      <c r="RQC40" s="1814"/>
      <c r="RQD40" s="1814"/>
      <c r="RQE40" s="1814"/>
      <c r="RQF40" s="1814"/>
      <c r="RQG40" s="1814"/>
      <c r="RQH40" s="1814"/>
      <c r="RQI40" s="1814"/>
      <c r="RQJ40" s="1814"/>
      <c r="RQK40" s="1814"/>
      <c r="RQL40" s="1814"/>
      <c r="RQM40" s="1814"/>
      <c r="RQN40" s="1814"/>
      <c r="RQO40" s="1814"/>
      <c r="RQP40" s="1814"/>
      <c r="RQQ40" s="1814"/>
      <c r="RQR40" s="1814"/>
      <c r="RQS40" s="1814"/>
      <c r="RQT40" s="1814"/>
      <c r="RQU40" s="1814"/>
      <c r="RQV40" s="1814"/>
      <c r="RQW40" s="1814"/>
      <c r="RQX40" s="1814"/>
      <c r="RQY40" s="1814"/>
      <c r="RQZ40" s="1814"/>
      <c r="RRA40" s="1814"/>
      <c r="RRB40" s="1814"/>
      <c r="RRC40" s="1814"/>
      <c r="RRD40" s="1814"/>
      <c r="RRE40" s="1814"/>
      <c r="RRF40" s="1814"/>
      <c r="RRG40" s="1814"/>
      <c r="RRH40" s="1814"/>
      <c r="RRI40" s="1814"/>
      <c r="RRJ40" s="1814"/>
      <c r="RRK40" s="1814"/>
      <c r="RRL40" s="1814"/>
      <c r="RRM40" s="1814"/>
      <c r="RRN40" s="1814"/>
      <c r="RRO40" s="1814"/>
      <c r="RRP40" s="1814"/>
      <c r="RRQ40" s="1814"/>
      <c r="RRR40" s="1814"/>
      <c r="RRS40" s="1814"/>
      <c r="RRT40" s="1814"/>
      <c r="RRU40" s="1814"/>
      <c r="RRV40" s="1814"/>
      <c r="RRW40" s="1814"/>
      <c r="RRX40" s="1814"/>
      <c r="RRY40" s="1814"/>
      <c r="RRZ40" s="1814"/>
      <c r="RSA40" s="1814"/>
      <c r="RSB40" s="1814"/>
      <c r="RSC40" s="1814"/>
      <c r="RSD40" s="1814"/>
      <c r="RSE40" s="1814"/>
      <c r="RSF40" s="1814"/>
      <c r="RSG40" s="1814"/>
      <c r="RSH40" s="1814"/>
      <c r="RSI40" s="1814"/>
      <c r="RSJ40" s="1814"/>
      <c r="RSK40" s="1814"/>
      <c r="RSL40" s="1814"/>
      <c r="RSM40" s="1814"/>
      <c r="RSN40" s="1814"/>
      <c r="RSO40" s="1814"/>
      <c r="RSP40" s="1814"/>
      <c r="RSQ40" s="1814"/>
      <c r="RSR40" s="1814"/>
      <c r="RSS40" s="1814"/>
      <c r="RST40" s="1814"/>
      <c r="RSU40" s="1814"/>
      <c r="RSV40" s="1814"/>
      <c r="RSW40" s="1814"/>
      <c r="RSX40" s="1814"/>
      <c r="RSY40" s="1814"/>
      <c r="RSZ40" s="1814"/>
      <c r="RTA40" s="1814"/>
      <c r="RTB40" s="1814"/>
      <c r="RTC40" s="1814"/>
      <c r="RTD40" s="1814"/>
      <c r="RTE40" s="1814"/>
      <c r="RTF40" s="1814"/>
      <c r="RTG40" s="1814"/>
      <c r="RTH40" s="1814"/>
      <c r="RTI40" s="1814"/>
      <c r="RTJ40" s="1814"/>
      <c r="RTK40" s="1814"/>
      <c r="RTL40" s="1814"/>
      <c r="RTM40" s="1814"/>
      <c r="RTN40" s="1814"/>
      <c r="RTO40" s="1814"/>
      <c r="RTP40" s="1814"/>
      <c r="RTQ40" s="1814"/>
      <c r="RTR40" s="1814"/>
      <c r="RTS40" s="1814"/>
      <c r="RTT40" s="1814"/>
      <c r="RTU40" s="1814"/>
      <c r="RTV40" s="1814"/>
      <c r="RTW40" s="1814"/>
      <c r="RTX40" s="1814"/>
      <c r="RTY40" s="1814"/>
      <c r="RTZ40" s="1814"/>
      <c r="RUA40" s="1814"/>
      <c r="RUB40" s="1814"/>
      <c r="RUC40" s="1814"/>
      <c r="RUD40" s="1814"/>
      <c r="RUE40" s="1814"/>
      <c r="RUF40" s="1814"/>
      <c r="RUG40" s="1814"/>
      <c r="RUH40" s="1814"/>
      <c r="RUI40" s="1814"/>
      <c r="RUJ40" s="1814"/>
      <c r="RUK40" s="1814"/>
      <c r="RUL40" s="1814"/>
      <c r="RUM40" s="1814"/>
      <c r="RUN40" s="1814"/>
      <c r="RUO40" s="1814"/>
      <c r="RUP40" s="1814"/>
      <c r="RUQ40" s="1814"/>
      <c r="RUR40" s="1814"/>
      <c r="RUS40" s="1814"/>
      <c r="RUT40" s="1814"/>
      <c r="RUU40" s="1814"/>
      <c r="RUV40" s="1814"/>
      <c r="RUW40" s="1814"/>
      <c r="RUX40" s="1814"/>
      <c r="RUY40" s="1814"/>
      <c r="RUZ40" s="1814"/>
      <c r="RVA40" s="1814"/>
      <c r="RVB40" s="1814"/>
      <c r="RVC40" s="1814"/>
      <c r="RVD40" s="1814"/>
      <c r="RVE40" s="1814"/>
      <c r="RVF40" s="1814"/>
      <c r="RVG40" s="1814"/>
      <c r="RVH40" s="1814"/>
      <c r="RVI40" s="1814"/>
      <c r="RVJ40" s="1814"/>
      <c r="RVK40" s="1814"/>
      <c r="RVL40" s="1814"/>
      <c r="RVM40" s="1814"/>
      <c r="RVN40" s="1814"/>
      <c r="RVO40" s="1814"/>
      <c r="RVP40" s="1814"/>
      <c r="RVQ40" s="1814"/>
      <c r="RVR40" s="1814"/>
      <c r="RVS40" s="1814"/>
      <c r="RVT40" s="1814"/>
      <c r="RVU40" s="1814"/>
      <c r="RVV40" s="1814"/>
      <c r="RVW40" s="1814"/>
      <c r="RVX40" s="1814"/>
      <c r="RVY40" s="1814"/>
      <c r="RVZ40" s="1814"/>
      <c r="RWA40" s="1814"/>
      <c r="RWB40" s="1814"/>
      <c r="RWC40" s="1814"/>
      <c r="RWD40" s="1814"/>
      <c r="RWE40" s="1814"/>
      <c r="RWF40" s="1814"/>
      <c r="RWG40" s="1814"/>
      <c r="RWH40" s="1814"/>
      <c r="RWI40" s="1814"/>
      <c r="RWJ40" s="1814"/>
      <c r="RWK40" s="1814"/>
      <c r="RWL40" s="1814"/>
      <c r="RWM40" s="1814"/>
      <c r="RWN40" s="1814"/>
      <c r="RWO40" s="1814"/>
      <c r="RWP40" s="1814"/>
      <c r="RWQ40" s="1814"/>
      <c r="RWR40" s="1814"/>
      <c r="RWS40" s="1814"/>
      <c r="RWT40" s="1814"/>
      <c r="RWU40" s="1814"/>
      <c r="RWV40" s="1814"/>
      <c r="RWW40" s="1814"/>
      <c r="RWX40" s="1814"/>
      <c r="RWY40" s="1814"/>
      <c r="RWZ40" s="1814"/>
      <c r="RXA40" s="1814"/>
      <c r="RXB40" s="1814"/>
      <c r="RXC40" s="1814"/>
      <c r="RXD40" s="1814"/>
      <c r="RXE40" s="1814"/>
      <c r="RXF40" s="1814"/>
      <c r="RXG40" s="1814"/>
      <c r="RXH40" s="1814"/>
      <c r="RXI40" s="1814"/>
      <c r="RXJ40" s="1814"/>
      <c r="RXK40" s="1814"/>
      <c r="RXL40" s="1814"/>
      <c r="RXM40" s="1814"/>
      <c r="RXN40" s="1814"/>
      <c r="RXO40" s="1814"/>
      <c r="RXP40" s="1814"/>
      <c r="RXQ40" s="1814"/>
      <c r="RXR40" s="1814"/>
      <c r="RXS40" s="1814"/>
      <c r="RXT40" s="1814"/>
      <c r="RXU40" s="1814"/>
      <c r="RXV40" s="1814"/>
      <c r="RXW40" s="1814"/>
      <c r="RXX40" s="1814"/>
      <c r="RXY40" s="1814"/>
      <c r="RXZ40" s="1814"/>
      <c r="RYA40" s="1814"/>
      <c r="RYB40" s="1814"/>
      <c r="RYC40" s="1814"/>
      <c r="RYD40" s="1814"/>
      <c r="RYE40" s="1814"/>
      <c r="RYF40" s="1814"/>
      <c r="RYG40" s="1814"/>
      <c r="RYH40" s="1814"/>
      <c r="RYI40" s="1814"/>
      <c r="RYJ40" s="1814"/>
      <c r="RYK40" s="1814"/>
      <c r="RYL40" s="1814"/>
      <c r="RYM40" s="1814"/>
      <c r="RYN40" s="1814"/>
      <c r="RYO40" s="1814"/>
      <c r="RYP40" s="1814"/>
      <c r="RYQ40" s="1814"/>
      <c r="RYR40" s="1814"/>
      <c r="RYS40" s="1814"/>
      <c r="RYT40" s="1814"/>
      <c r="RYU40" s="1814"/>
      <c r="RYV40" s="1814"/>
      <c r="RYW40" s="1814"/>
      <c r="RYX40" s="1814"/>
      <c r="RYY40" s="1814"/>
      <c r="RYZ40" s="1814"/>
      <c r="RZA40" s="1814"/>
      <c r="RZB40" s="1814"/>
      <c r="RZC40" s="1814"/>
      <c r="RZD40" s="1814"/>
      <c r="RZE40" s="1814"/>
      <c r="RZF40" s="1814"/>
      <c r="RZG40" s="1814"/>
      <c r="RZH40" s="1814"/>
      <c r="RZI40" s="1814"/>
      <c r="RZJ40" s="1814"/>
      <c r="RZK40" s="1814"/>
      <c r="RZL40" s="1814"/>
      <c r="RZM40" s="1814"/>
      <c r="RZN40" s="1814"/>
      <c r="RZO40" s="1814"/>
      <c r="RZP40" s="1814"/>
      <c r="RZQ40" s="1814"/>
      <c r="RZR40" s="1814"/>
      <c r="RZS40" s="1814"/>
      <c r="RZT40" s="1814"/>
      <c r="RZU40" s="1814"/>
      <c r="RZV40" s="1814"/>
      <c r="RZW40" s="1814"/>
      <c r="RZX40" s="1814"/>
      <c r="RZY40" s="1814"/>
      <c r="RZZ40" s="1814"/>
      <c r="SAA40" s="1814"/>
      <c r="SAB40" s="1814"/>
      <c r="SAC40" s="1814"/>
      <c r="SAD40" s="1814"/>
      <c r="SAE40" s="1814"/>
      <c r="SAF40" s="1814"/>
      <c r="SAG40" s="1814"/>
      <c r="SAH40" s="1814"/>
      <c r="SAI40" s="1814"/>
      <c r="SAJ40" s="1814"/>
      <c r="SAK40" s="1814"/>
      <c r="SAL40" s="1814"/>
      <c r="SAM40" s="1814"/>
      <c r="SAN40" s="1814"/>
      <c r="SAO40" s="1814"/>
      <c r="SAP40" s="1814"/>
      <c r="SAQ40" s="1814"/>
      <c r="SAR40" s="1814"/>
      <c r="SAS40" s="1814"/>
      <c r="SAT40" s="1814"/>
      <c r="SAU40" s="1814"/>
      <c r="SAV40" s="1814"/>
      <c r="SAW40" s="1814"/>
      <c r="SAX40" s="1814"/>
      <c r="SAY40" s="1814"/>
      <c r="SAZ40" s="1814"/>
      <c r="SBA40" s="1814"/>
      <c r="SBB40" s="1814"/>
      <c r="SBC40" s="1814"/>
      <c r="SBD40" s="1814"/>
      <c r="SBE40" s="1814"/>
      <c r="SBF40" s="1814"/>
      <c r="SBG40" s="1814"/>
      <c r="SBH40" s="1814"/>
      <c r="SBI40" s="1814"/>
      <c r="SBJ40" s="1814"/>
      <c r="SBK40" s="1814"/>
      <c r="SBL40" s="1814"/>
      <c r="SBM40" s="1814"/>
      <c r="SBN40" s="1814"/>
      <c r="SBO40" s="1814"/>
      <c r="SBP40" s="1814"/>
      <c r="SBQ40" s="1814"/>
      <c r="SBR40" s="1814"/>
      <c r="SBS40" s="1814"/>
      <c r="SBT40" s="1814"/>
      <c r="SBU40" s="1814"/>
      <c r="SBV40" s="1814"/>
      <c r="SBW40" s="1814"/>
      <c r="SBX40" s="1814"/>
      <c r="SBY40" s="1814"/>
      <c r="SBZ40" s="1814"/>
      <c r="SCA40" s="1814"/>
      <c r="SCB40" s="1814"/>
      <c r="SCC40" s="1814"/>
      <c r="SCD40" s="1814"/>
      <c r="SCE40" s="1814"/>
      <c r="SCF40" s="1814"/>
      <c r="SCG40" s="1814"/>
      <c r="SCH40" s="1814"/>
      <c r="SCI40" s="1814"/>
      <c r="SCJ40" s="1814"/>
      <c r="SCK40" s="1814"/>
      <c r="SCL40" s="1814"/>
      <c r="SCM40" s="1814"/>
      <c r="SCN40" s="1814"/>
      <c r="SCO40" s="1814"/>
      <c r="SCP40" s="1814"/>
      <c r="SCQ40" s="1814"/>
      <c r="SCR40" s="1814"/>
      <c r="SCS40" s="1814"/>
      <c r="SCT40" s="1814"/>
      <c r="SCU40" s="1814"/>
      <c r="SCV40" s="1814"/>
      <c r="SCW40" s="1814"/>
      <c r="SCX40" s="1814"/>
      <c r="SCY40" s="1814"/>
      <c r="SCZ40" s="1814"/>
      <c r="SDA40" s="1814"/>
      <c r="SDB40" s="1814"/>
      <c r="SDC40" s="1814"/>
      <c r="SDD40" s="1814"/>
      <c r="SDE40" s="1814"/>
      <c r="SDF40" s="1814"/>
      <c r="SDG40" s="1814"/>
      <c r="SDH40" s="1814"/>
      <c r="SDI40" s="1814"/>
      <c r="SDJ40" s="1814"/>
      <c r="SDK40" s="1814"/>
      <c r="SDL40" s="1814"/>
      <c r="SDM40" s="1814"/>
      <c r="SDN40" s="1814"/>
      <c r="SDO40" s="1814"/>
      <c r="SDP40" s="1814"/>
      <c r="SDQ40" s="1814"/>
      <c r="SDR40" s="1814"/>
      <c r="SDS40" s="1814"/>
      <c r="SDT40" s="1814"/>
      <c r="SDU40" s="1814"/>
      <c r="SDV40" s="1814"/>
      <c r="SDW40" s="1814"/>
      <c r="SDX40" s="1814"/>
      <c r="SDY40" s="1814"/>
      <c r="SDZ40" s="1814"/>
      <c r="SEA40" s="1814"/>
      <c r="SEB40" s="1814"/>
      <c r="SEC40" s="1814"/>
      <c r="SED40" s="1814"/>
      <c r="SEE40" s="1814"/>
      <c r="SEF40" s="1814"/>
      <c r="SEG40" s="1814"/>
      <c r="SEH40" s="1814"/>
      <c r="SEI40" s="1814"/>
      <c r="SEJ40" s="1814"/>
      <c r="SEK40" s="1814"/>
      <c r="SEL40" s="1814"/>
      <c r="SEM40" s="1814"/>
      <c r="SEN40" s="1814"/>
      <c r="SEO40" s="1814"/>
      <c r="SEP40" s="1814"/>
      <c r="SEQ40" s="1814"/>
      <c r="SER40" s="1814"/>
      <c r="SES40" s="1814"/>
      <c r="SET40" s="1814"/>
      <c r="SEU40" s="1814"/>
      <c r="SEV40" s="1814"/>
      <c r="SEW40" s="1814"/>
      <c r="SEX40" s="1814"/>
      <c r="SEY40" s="1814"/>
      <c r="SEZ40" s="1814"/>
      <c r="SFA40" s="1814"/>
      <c r="SFB40" s="1814"/>
      <c r="SFC40" s="1814"/>
      <c r="SFD40" s="1814"/>
      <c r="SFE40" s="1814"/>
      <c r="SFF40" s="1814"/>
      <c r="SFG40" s="1814"/>
      <c r="SFH40" s="1814"/>
      <c r="SFI40" s="1814"/>
      <c r="SFJ40" s="1814"/>
      <c r="SFK40" s="1814"/>
      <c r="SFL40" s="1814"/>
      <c r="SFM40" s="1814"/>
      <c r="SFN40" s="1814"/>
      <c r="SFO40" s="1814"/>
      <c r="SFP40" s="1814"/>
      <c r="SFQ40" s="1814"/>
      <c r="SFR40" s="1814"/>
      <c r="SFS40" s="1814"/>
      <c r="SFT40" s="1814"/>
      <c r="SFU40" s="1814"/>
      <c r="SFV40" s="1814"/>
      <c r="SFW40" s="1814"/>
      <c r="SFX40" s="1814"/>
      <c r="SFY40" s="1814"/>
      <c r="SFZ40" s="1814"/>
      <c r="SGA40" s="1814"/>
      <c r="SGB40" s="1814"/>
      <c r="SGC40" s="1814"/>
      <c r="SGD40" s="1814"/>
      <c r="SGE40" s="1814"/>
      <c r="SGF40" s="1814"/>
      <c r="SGG40" s="1814"/>
      <c r="SGH40" s="1814"/>
      <c r="SGI40" s="1814"/>
      <c r="SGJ40" s="1814"/>
      <c r="SGK40" s="1814"/>
      <c r="SGL40" s="1814"/>
      <c r="SGM40" s="1814"/>
      <c r="SGN40" s="1814"/>
      <c r="SGO40" s="1814"/>
      <c r="SGP40" s="1814"/>
      <c r="SGQ40" s="1814"/>
      <c r="SGR40" s="1814"/>
      <c r="SGS40" s="1814"/>
      <c r="SGT40" s="1814"/>
      <c r="SGU40" s="1814"/>
      <c r="SGV40" s="1814"/>
      <c r="SGW40" s="1814"/>
      <c r="SGX40" s="1814"/>
      <c r="SGY40" s="1814"/>
      <c r="SGZ40" s="1814"/>
      <c r="SHA40" s="1814"/>
      <c r="SHB40" s="1814"/>
      <c r="SHC40" s="1814"/>
      <c r="SHD40" s="1814"/>
      <c r="SHE40" s="1814"/>
      <c r="SHF40" s="1814"/>
      <c r="SHG40" s="1814"/>
      <c r="SHH40" s="1814"/>
      <c r="SHI40" s="1814"/>
      <c r="SHJ40" s="1814"/>
      <c r="SHK40" s="1814"/>
      <c r="SHL40" s="1814"/>
      <c r="SHM40" s="1814"/>
      <c r="SHN40" s="1814"/>
      <c r="SHO40" s="1814"/>
      <c r="SHP40" s="1814"/>
      <c r="SHQ40" s="1814"/>
      <c r="SHR40" s="1814"/>
      <c r="SHS40" s="1814"/>
      <c r="SHT40" s="1814"/>
      <c r="SHU40" s="1814"/>
      <c r="SHV40" s="1814"/>
      <c r="SHW40" s="1814"/>
      <c r="SHX40" s="1814"/>
      <c r="SHY40" s="1814"/>
      <c r="SHZ40" s="1814"/>
      <c r="SIA40" s="1814"/>
      <c r="SIB40" s="1814"/>
      <c r="SIC40" s="1814"/>
      <c r="SID40" s="1814"/>
      <c r="SIE40" s="1814"/>
      <c r="SIF40" s="1814"/>
      <c r="SIG40" s="1814"/>
      <c r="SIH40" s="1814"/>
      <c r="SII40" s="1814"/>
      <c r="SIJ40" s="1814"/>
      <c r="SIK40" s="1814"/>
      <c r="SIL40" s="1814"/>
      <c r="SIM40" s="1814"/>
      <c r="SIN40" s="1814"/>
      <c r="SIO40" s="1814"/>
      <c r="SIP40" s="1814"/>
      <c r="SIQ40" s="1814"/>
      <c r="SIR40" s="1814"/>
      <c r="SIS40" s="1814"/>
      <c r="SIT40" s="1814"/>
      <c r="SIU40" s="1814"/>
      <c r="SIV40" s="1814"/>
      <c r="SIW40" s="1814"/>
      <c r="SIX40" s="1814"/>
      <c r="SIY40" s="1814"/>
      <c r="SIZ40" s="1814"/>
      <c r="SJA40" s="1814"/>
      <c r="SJB40" s="1814"/>
      <c r="SJC40" s="1814"/>
      <c r="SJD40" s="1814"/>
      <c r="SJE40" s="1814"/>
      <c r="SJF40" s="1814"/>
      <c r="SJG40" s="1814"/>
      <c r="SJH40" s="1814"/>
      <c r="SJI40" s="1814"/>
      <c r="SJJ40" s="1814"/>
      <c r="SJK40" s="1814"/>
      <c r="SJL40" s="1814"/>
      <c r="SJM40" s="1814"/>
      <c r="SJN40" s="1814"/>
      <c r="SJO40" s="1814"/>
      <c r="SJP40" s="1814"/>
      <c r="SJQ40" s="1814"/>
      <c r="SJR40" s="1814"/>
      <c r="SJS40" s="1814"/>
      <c r="SJT40" s="1814"/>
      <c r="SJU40" s="1814"/>
      <c r="SJV40" s="1814"/>
      <c r="SJW40" s="1814"/>
      <c r="SJX40" s="1814"/>
      <c r="SJY40" s="1814"/>
      <c r="SJZ40" s="1814"/>
      <c r="SKA40" s="1814"/>
      <c r="SKB40" s="1814"/>
      <c r="SKC40" s="1814"/>
      <c r="SKD40" s="1814"/>
      <c r="SKE40" s="1814"/>
      <c r="SKF40" s="1814"/>
      <c r="SKG40" s="1814"/>
      <c r="SKH40" s="1814"/>
      <c r="SKI40" s="1814"/>
      <c r="SKJ40" s="1814"/>
      <c r="SKK40" s="1814"/>
      <c r="SKL40" s="1814"/>
      <c r="SKM40" s="1814"/>
      <c r="SKN40" s="1814"/>
      <c r="SKO40" s="1814"/>
      <c r="SKP40" s="1814"/>
      <c r="SKQ40" s="1814"/>
      <c r="SKR40" s="1814"/>
      <c r="SKS40" s="1814"/>
      <c r="SKT40" s="1814"/>
      <c r="SKU40" s="1814"/>
      <c r="SKV40" s="1814"/>
      <c r="SKW40" s="1814"/>
      <c r="SKX40" s="1814"/>
      <c r="SKY40" s="1814"/>
      <c r="SKZ40" s="1814"/>
      <c r="SLA40" s="1814"/>
      <c r="SLB40" s="1814"/>
      <c r="SLC40" s="1814"/>
      <c r="SLD40" s="1814"/>
      <c r="SLE40" s="1814"/>
      <c r="SLF40" s="1814"/>
      <c r="SLG40" s="1814"/>
      <c r="SLH40" s="1814"/>
      <c r="SLI40" s="1814"/>
      <c r="SLJ40" s="1814"/>
      <c r="SLK40" s="1814"/>
      <c r="SLL40" s="1814"/>
      <c r="SLM40" s="1814"/>
      <c r="SLN40" s="1814"/>
      <c r="SLO40" s="1814"/>
      <c r="SLP40" s="1814"/>
      <c r="SLQ40" s="1814"/>
      <c r="SLR40" s="1814"/>
      <c r="SLS40" s="1814"/>
      <c r="SLT40" s="1814"/>
      <c r="SLU40" s="1814"/>
      <c r="SLV40" s="1814"/>
      <c r="SLW40" s="1814"/>
      <c r="SLX40" s="1814"/>
      <c r="SLY40" s="1814"/>
      <c r="SLZ40" s="1814"/>
      <c r="SMA40" s="1814"/>
      <c r="SMB40" s="1814"/>
      <c r="SMC40" s="1814"/>
      <c r="SMD40" s="1814"/>
      <c r="SME40" s="1814"/>
      <c r="SMF40" s="1814"/>
      <c r="SMG40" s="1814"/>
      <c r="SMH40" s="1814"/>
      <c r="SMI40" s="1814"/>
      <c r="SMJ40" s="1814"/>
      <c r="SMK40" s="1814"/>
      <c r="SML40" s="1814"/>
      <c r="SMM40" s="1814"/>
      <c r="SMN40" s="1814"/>
      <c r="SMO40" s="1814"/>
      <c r="SMP40" s="1814"/>
      <c r="SMQ40" s="1814"/>
      <c r="SMR40" s="1814"/>
      <c r="SMS40" s="1814"/>
      <c r="SMT40" s="1814"/>
      <c r="SMU40" s="1814"/>
      <c r="SMV40" s="1814"/>
      <c r="SMW40" s="1814"/>
      <c r="SMX40" s="1814"/>
      <c r="SMY40" s="1814"/>
      <c r="SMZ40" s="1814"/>
      <c r="SNA40" s="1814"/>
      <c r="SNB40" s="1814"/>
      <c r="SNC40" s="1814"/>
      <c r="SND40" s="1814"/>
      <c r="SNE40" s="1814"/>
      <c r="SNF40" s="1814"/>
      <c r="SNG40" s="1814"/>
      <c r="SNH40" s="1814"/>
      <c r="SNI40" s="1814"/>
      <c r="SNJ40" s="1814"/>
      <c r="SNK40" s="1814"/>
      <c r="SNL40" s="1814"/>
      <c r="SNM40" s="1814"/>
      <c r="SNN40" s="1814"/>
      <c r="SNO40" s="1814"/>
      <c r="SNP40" s="1814"/>
      <c r="SNQ40" s="1814"/>
      <c r="SNR40" s="1814"/>
      <c r="SNS40" s="1814"/>
      <c r="SNT40" s="1814"/>
      <c r="SNU40" s="1814"/>
      <c r="SNV40" s="1814"/>
      <c r="SNW40" s="1814"/>
      <c r="SNX40" s="1814"/>
      <c r="SNY40" s="1814"/>
      <c r="SNZ40" s="1814"/>
      <c r="SOA40" s="1814"/>
      <c r="SOB40" s="1814"/>
      <c r="SOC40" s="1814"/>
      <c r="SOD40" s="1814"/>
      <c r="SOE40" s="1814"/>
      <c r="SOF40" s="1814"/>
      <c r="SOG40" s="1814"/>
      <c r="SOH40" s="1814"/>
      <c r="SOI40" s="1814"/>
      <c r="SOJ40" s="1814"/>
      <c r="SOK40" s="1814"/>
      <c r="SOL40" s="1814"/>
      <c r="SOM40" s="1814"/>
      <c r="SON40" s="1814"/>
      <c r="SOO40" s="1814"/>
      <c r="SOP40" s="1814"/>
      <c r="SOQ40" s="1814"/>
      <c r="SOR40" s="1814"/>
      <c r="SOS40" s="1814"/>
      <c r="SOT40" s="1814"/>
      <c r="SOU40" s="1814"/>
      <c r="SOV40" s="1814"/>
      <c r="SOW40" s="1814"/>
      <c r="SOX40" s="1814"/>
      <c r="SOY40" s="1814"/>
      <c r="SOZ40" s="1814"/>
      <c r="SPA40" s="1814"/>
      <c r="SPB40" s="1814"/>
      <c r="SPC40" s="1814"/>
      <c r="SPD40" s="1814"/>
      <c r="SPE40" s="1814"/>
      <c r="SPF40" s="1814"/>
      <c r="SPG40" s="1814"/>
      <c r="SPH40" s="1814"/>
      <c r="SPI40" s="1814"/>
      <c r="SPJ40" s="1814"/>
      <c r="SPK40" s="1814"/>
      <c r="SPL40" s="1814"/>
      <c r="SPM40" s="1814"/>
      <c r="SPN40" s="1814"/>
      <c r="SPO40" s="1814"/>
      <c r="SPP40" s="1814"/>
      <c r="SPQ40" s="1814"/>
      <c r="SPR40" s="1814"/>
      <c r="SPS40" s="1814"/>
      <c r="SPT40" s="1814"/>
      <c r="SPU40" s="1814"/>
      <c r="SPV40" s="1814"/>
      <c r="SPW40" s="1814"/>
      <c r="SPX40" s="1814"/>
      <c r="SPY40" s="1814"/>
      <c r="SPZ40" s="1814"/>
      <c r="SQA40" s="1814"/>
      <c r="SQB40" s="1814"/>
      <c r="SQC40" s="1814"/>
      <c r="SQD40" s="1814"/>
      <c r="SQE40" s="1814"/>
      <c r="SQF40" s="1814"/>
      <c r="SQG40" s="1814"/>
      <c r="SQH40" s="1814"/>
      <c r="SQI40" s="1814"/>
      <c r="SQJ40" s="1814"/>
      <c r="SQK40" s="1814"/>
      <c r="SQL40" s="1814"/>
      <c r="SQM40" s="1814"/>
      <c r="SQN40" s="1814"/>
      <c r="SQO40" s="1814"/>
      <c r="SQP40" s="1814"/>
      <c r="SQQ40" s="1814"/>
      <c r="SQR40" s="1814"/>
      <c r="SQS40" s="1814"/>
      <c r="SQT40" s="1814"/>
      <c r="SQU40" s="1814"/>
      <c r="SQV40" s="1814"/>
      <c r="SQW40" s="1814"/>
      <c r="SQX40" s="1814"/>
      <c r="SQY40" s="1814"/>
      <c r="SQZ40" s="1814"/>
      <c r="SRA40" s="1814"/>
      <c r="SRB40" s="1814"/>
      <c r="SRC40" s="1814"/>
      <c r="SRD40" s="1814"/>
      <c r="SRE40" s="1814"/>
      <c r="SRF40" s="1814"/>
      <c r="SRG40" s="1814"/>
      <c r="SRH40" s="1814"/>
      <c r="SRI40" s="1814"/>
      <c r="SRJ40" s="1814"/>
      <c r="SRK40" s="1814"/>
      <c r="SRL40" s="1814"/>
      <c r="SRM40" s="1814"/>
      <c r="SRN40" s="1814"/>
      <c r="SRO40" s="1814"/>
      <c r="SRP40" s="1814"/>
      <c r="SRQ40" s="1814"/>
      <c r="SRR40" s="1814"/>
      <c r="SRS40" s="1814"/>
      <c r="SRT40" s="1814"/>
      <c r="SRU40" s="1814"/>
      <c r="SRV40" s="1814"/>
      <c r="SRW40" s="1814"/>
      <c r="SRX40" s="1814"/>
      <c r="SRY40" s="1814"/>
      <c r="SRZ40" s="1814"/>
      <c r="SSA40" s="1814"/>
      <c r="SSB40" s="1814"/>
      <c r="SSC40" s="1814"/>
      <c r="SSD40" s="1814"/>
      <c r="SSE40" s="1814"/>
      <c r="SSF40" s="1814"/>
      <c r="SSG40" s="1814"/>
      <c r="SSH40" s="1814"/>
      <c r="SSI40" s="1814"/>
      <c r="SSJ40" s="1814"/>
      <c r="SSK40" s="1814"/>
      <c r="SSL40" s="1814"/>
      <c r="SSM40" s="1814"/>
      <c r="SSN40" s="1814"/>
      <c r="SSO40" s="1814"/>
      <c r="SSP40" s="1814"/>
      <c r="SSQ40" s="1814"/>
      <c r="SSR40" s="1814"/>
      <c r="SSS40" s="1814"/>
      <c r="SST40" s="1814"/>
      <c r="SSU40" s="1814"/>
      <c r="SSV40" s="1814"/>
      <c r="SSW40" s="1814"/>
      <c r="SSX40" s="1814"/>
      <c r="SSY40" s="1814"/>
      <c r="SSZ40" s="1814"/>
      <c r="STA40" s="1814"/>
      <c r="STB40" s="1814"/>
      <c r="STC40" s="1814"/>
      <c r="STD40" s="1814"/>
      <c r="STE40" s="1814"/>
      <c r="STF40" s="1814"/>
      <c r="STG40" s="1814"/>
      <c r="STH40" s="1814"/>
      <c r="STI40" s="1814"/>
      <c r="STJ40" s="1814"/>
      <c r="STK40" s="1814"/>
      <c r="STL40" s="1814"/>
      <c r="STM40" s="1814"/>
      <c r="STN40" s="1814"/>
      <c r="STO40" s="1814"/>
      <c r="STP40" s="1814"/>
      <c r="STQ40" s="1814"/>
      <c r="STR40" s="1814"/>
      <c r="STS40" s="1814"/>
      <c r="STT40" s="1814"/>
      <c r="STU40" s="1814"/>
      <c r="STV40" s="1814"/>
      <c r="STW40" s="1814"/>
      <c r="STX40" s="1814"/>
      <c r="STY40" s="1814"/>
      <c r="STZ40" s="1814"/>
      <c r="SUA40" s="1814"/>
      <c r="SUB40" s="1814"/>
      <c r="SUC40" s="1814"/>
      <c r="SUD40" s="1814"/>
      <c r="SUE40" s="1814"/>
      <c r="SUF40" s="1814"/>
      <c r="SUG40" s="1814"/>
      <c r="SUH40" s="1814"/>
      <c r="SUI40" s="1814"/>
      <c r="SUJ40" s="1814"/>
      <c r="SUK40" s="1814"/>
      <c r="SUL40" s="1814"/>
      <c r="SUM40" s="1814"/>
      <c r="SUN40" s="1814"/>
      <c r="SUO40" s="1814"/>
      <c r="SUP40" s="1814"/>
      <c r="SUQ40" s="1814"/>
      <c r="SUR40" s="1814"/>
      <c r="SUS40" s="1814"/>
      <c r="SUT40" s="1814"/>
      <c r="SUU40" s="1814"/>
      <c r="SUV40" s="1814"/>
      <c r="SUW40" s="1814"/>
      <c r="SUX40" s="1814"/>
      <c r="SUY40" s="1814"/>
      <c r="SUZ40" s="1814"/>
      <c r="SVA40" s="1814"/>
      <c r="SVB40" s="1814"/>
      <c r="SVC40" s="1814"/>
      <c r="SVD40" s="1814"/>
      <c r="SVE40" s="1814"/>
      <c r="SVF40" s="1814"/>
      <c r="SVG40" s="1814"/>
      <c r="SVH40" s="1814"/>
      <c r="SVI40" s="1814"/>
      <c r="SVJ40" s="1814"/>
      <c r="SVK40" s="1814"/>
      <c r="SVL40" s="1814"/>
      <c r="SVM40" s="1814"/>
      <c r="SVN40" s="1814"/>
      <c r="SVO40" s="1814"/>
      <c r="SVP40" s="1814"/>
      <c r="SVQ40" s="1814"/>
      <c r="SVR40" s="1814"/>
      <c r="SVS40" s="1814"/>
      <c r="SVT40" s="1814"/>
      <c r="SVU40" s="1814"/>
      <c r="SVV40" s="1814"/>
      <c r="SVW40" s="1814"/>
      <c r="SVX40" s="1814"/>
      <c r="SVY40" s="1814"/>
      <c r="SVZ40" s="1814"/>
      <c r="SWA40" s="1814"/>
      <c r="SWB40" s="1814"/>
      <c r="SWC40" s="1814"/>
      <c r="SWD40" s="1814"/>
      <c r="SWE40" s="1814"/>
      <c r="SWF40" s="1814"/>
      <c r="SWG40" s="1814"/>
      <c r="SWH40" s="1814"/>
      <c r="SWI40" s="1814"/>
      <c r="SWJ40" s="1814"/>
      <c r="SWK40" s="1814"/>
      <c r="SWL40" s="1814"/>
      <c r="SWM40" s="1814"/>
      <c r="SWN40" s="1814"/>
      <c r="SWO40" s="1814"/>
      <c r="SWP40" s="1814"/>
      <c r="SWQ40" s="1814"/>
      <c r="SWR40" s="1814"/>
      <c r="SWS40" s="1814"/>
      <c r="SWT40" s="1814"/>
      <c r="SWU40" s="1814"/>
      <c r="SWV40" s="1814"/>
      <c r="SWW40" s="1814"/>
      <c r="SWX40" s="1814"/>
      <c r="SWY40" s="1814"/>
      <c r="SWZ40" s="1814"/>
      <c r="SXA40" s="1814"/>
      <c r="SXB40" s="1814"/>
      <c r="SXC40" s="1814"/>
      <c r="SXD40" s="1814"/>
      <c r="SXE40" s="1814"/>
      <c r="SXF40" s="1814"/>
      <c r="SXG40" s="1814"/>
      <c r="SXH40" s="1814"/>
      <c r="SXI40" s="1814"/>
      <c r="SXJ40" s="1814"/>
      <c r="SXK40" s="1814"/>
      <c r="SXL40" s="1814"/>
      <c r="SXM40" s="1814"/>
      <c r="SXN40" s="1814"/>
      <c r="SXO40" s="1814"/>
      <c r="SXP40" s="1814"/>
      <c r="SXQ40" s="1814"/>
      <c r="SXR40" s="1814"/>
      <c r="SXS40" s="1814"/>
      <c r="SXT40" s="1814"/>
      <c r="SXU40" s="1814"/>
      <c r="SXV40" s="1814"/>
      <c r="SXW40" s="1814"/>
      <c r="SXX40" s="1814"/>
      <c r="SXY40" s="1814"/>
      <c r="SXZ40" s="1814"/>
      <c r="SYA40" s="1814"/>
      <c r="SYB40" s="1814"/>
      <c r="SYC40" s="1814"/>
      <c r="SYD40" s="1814"/>
      <c r="SYE40" s="1814"/>
      <c r="SYF40" s="1814"/>
      <c r="SYG40" s="1814"/>
      <c r="SYH40" s="1814"/>
      <c r="SYI40" s="1814"/>
      <c r="SYJ40" s="1814"/>
      <c r="SYK40" s="1814"/>
      <c r="SYL40" s="1814"/>
      <c r="SYM40" s="1814"/>
      <c r="SYN40" s="1814"/>
      <c r="SYO40" s="1814"/>
      <c r="SYP40" s="1814"/>
      <c r="SYQ40" s="1814"/>
      <c r="SYR40" s="1814"/>
      <c r="SYS40" s="1814"/>
      <c r="SYT40" s="1814"/>
      <c r="SYU40" s="1814"/>
      <c r="SYV40" s="1814"/>
      <c r="SYW40" s="1814"/>
      <c r="SYX40" s="1814"/>
      <c r="SYY40" s="1814"/>
      <c r="SYZ40" s="1814"/>
      <c r="SZA40" s="1814"/>
      <c r="SZB40" s="1814"/>
      <c r="SZC40" s="1814"/>
      <c r="SZD40" s="1814"/>
      <c r="SZE40" s="1814"/>
      <c r="SZF40" s="1814"/>
      <c r="SZG40" s="1814"/>
      <c r="SZH40" s="1814"/>
      <c r="SZI40" s="1814"/>
      <c r="SZJ40" s="1814"/>
      <c r="SZK40" s="1814"/>
      <c r="SZL40" s="1814"/>
      <c r="SZM40" s="1814"/>
      <c r="SZN40" s="1814"/>
      <c r="SZO40" s="1814"/>
      <c r="SZP40" s="1814"/>
      <c r="SZQ40" s="1814"/>
      <c r="SZR40" s="1814"/>
      <c r="SZS40" s="1814"/>
      <c r="SZT40" s="1814"/>
      <c r="SZU40" s="1814"/>
      <c r="SZV40" s="1814"/>
      <c r="SZW40" s="1814"/>
      <c r="SZX40" s="1814"/>
      <c r="SZY40" s="1814"/>
      <c r="SZZ40" s="1814"/>
      <c r="TAA40" s="1814"/>
      <c r="TAB40" s="1814"/>
      <c r="TAC40" s="1814"/>
      <c r="TAD40" s="1814"/>
      <c r="TAE40" s="1814"/>
      <c r="TAF40" s="1814"/>
      <c r="TAG40" s="1814"/>
      <c r="TAH40" s="1814"/>
      <c r="TAI40" s="1814"/>
      <c r="TAJ40" s="1814"/>
      <c r="TAK40" s="1814"/>
      <c r="TAL40" s="1814"/>
      <c r="TAM40" s="1814"/>
      <c r="TAN40" s="1814"/>
      <c r="TAO40" s="1814"/>
      <c r="TAP40" s="1814"/>
      <c r="TAQ40" s="1814"/>
      <c r="TAR40" s="1814"/>
      <c r="TAS40" s="1814"/>
      <c r="TAT40" s="1814"/>
      <c r="TAU40" s="1814"/>
      <c r="TAV40" s="1814"/>
      <c r="TAW40" s="1814"/>
      <c r="TAX40" s="1814"/>
      <c r="TAY40" s="1814"/>
      <c r="TAZ40" s="1814"/>
      <c r="TBA40" s="1814"/>
      <c r="TBB40" s="1814"/>
      <c r="TBC40" s="1814"/>
      <c r="TBD40" s="1814"/>
      <c r="TBE40" s="1814"/>
      <c r="TBF40" s="1814"/>
      <c r="TBG40" s="1814"/>
      <c r="TBH40" s="1814"/>
      <c r="TBI40" s="1814"/>
      <c r="TBJ40" s="1814"/>
      <c r="TBK40" s="1814"/>
      <c r="TBL40" s="1814"/>
      <c r="TBM40" s="1814"/>
      <c r="TBN40" s="1814"/>
      <c r="TBO40" s="1814"/>
      <c r="TBP40" s="1814"/>
      <c r="TBQ40" s="1814"/>
      <c r="TBR40" s="1814"/>
      <c r="TBS40" s="1814"/>
      <c r="TBT40" s="1814"/>
      <c r="TBU40" s="1814"/>
      <c r="TBV40" s="1814"/>
      <c r="TBW40" s="1814"/>
      <c r="TBX40" s="1814"/>
      <c r="TBY40" s="1814"/>
      <c r="TBZ40" s="1814"/>
      <c r="TCA40" s="1814"/>
      <c r="TCB40" s="1814"/>
      <c r="TCC40" s="1814"/>
      <c r="TCD40" s="1814"/>
      <c r="TCE40" s="1814"/>
      <c r="TCF40" s="1814"/>
      <c r="TCG40" s="1814"/>
      <c r="TCH40" s="1814"/>
      <c r="TCI40" s="1814"/>
      <c r="TCJ40" s="1814"/>
      <c r="TCK40" s="1814"/>
      <c r="TCL40" s="1814"/>
      <c r="TCM40" s="1814"/>
      <c r="TCN40" s="1814"/>
      <c r="TCO40" s="1814"/>
      <c r="TCP40" s="1814"/>
      <c r="TCQ40" s="1814"/>
      <c r="TCR40" s="1814"/>
      <c r="TCS40" s="1814"/>
      <c r="TCT40" s="1814"/>
      <c r="TCU40" s="1814"/>
      <c r="TCV40" s="1814"/>
      <c r="TCW40" s="1814"/>
      <c r="TCX40" s="1814"/>
      <c r="TCY40" s="1814"/>
      <c r="TCZ40" s="1814"/>
      <c r="TDA40" s="1814"/>
      <c r="TDB40" s="1814"/>
      <c r="TDC40" s="1814"/>
      <c r="TDD40" s="1814"/>
      <c r="TDE40" s="1814"/>
      <c r="TDF40" s="1814"/>
      <c r="TDG40" s="1814"/>
      <c r="TDH40" s="1814"/>
      <c r="TDI40" s="1814"/>
      <c r="TDJ40" s="1814"/>
      <c r="TDK40" s="1814"/>
      <c r="TDL40" s="1814"/>
      <c r="TDM40" s="1814"/>
      <c r="TDN40" s="1814"/>
      <c r="TDO40" s="1814"/>
      <c r="TDP40" s="1814"/>
      <c r="TDQ40" s="1814"/>
      <c r="TDR40" s="1814"/>
      <c r="TDS40" s="1814"/>
      <c r="TDT40" s="1814"/>
      <c r="TDU40" s="1814"/>
      <c r="TDV40" s="1814"/>
      <c r="TDW40" s="1814"/>
      <c r="TDX40" s="1814"/>
      <c r="TDY40" s="1814"/>
      <c r="TDZ40" s="1814"/>
      <c r="TEA40" s="1814"/>
      <c r="TEB40" s="1814"/>
      <c r="TEC40" s="1814"/>
      <c r="TED40" s="1814"/>
      <c r="TEE40" s="1814"/>
      <c r="TEF40" s="1814"/>
      <c r="TEG40" s="1814"/>
      <c r="TEH40" s="1814"/>
      <c r="TEI40" s="1814"/>
      <c r="TEJ40" s="1814"/>
      <c r="TEK40" s="1814"/>
      <c r="TEL40" s="1814"/>
      <c r="TEM40" s="1814"/>
      <c r="TEN40" s="1814"/>
      <c r="TEO40" s="1814"/>
      <c r="TEP40" s="1814"/>
      <c r="TEQ40" s="1814"/>
      <c r="TER40" s="1814"/>
      <c r="TES40" s="1814"/>
      <c r="TET40" s="1814"/>
      <c r="TEU40" s="1814"/>
      <c r="TEV40" s="1814"/>
      <c r="TEW40" s="1814"/>
      <c r="TEX40" s="1814"/>
      <c r="TEY40" s="1814"/>
      <c r="TEZ40" s="1814"/>
      <c r="TFA40" s="1814"/>
      <c r="TFB40" s="1814"/>
      <c r="TFC40" s="1814"/>
      <c r="TFD40" s="1814"/>
      <c r="TFE40" s="1814"/>
      <c r="TFF40" s="1814"/>
      <c r="TFG40" s="1814"/>
      <c r="TFH40" s="1814"/>
      <c r="TFI40" s="1814"/>
      <c r="TFJ40" s="1814"/>
      <c r="TFK40" s="1814"/>
      <c r="TFL40" s="1814"/>
      <c r="TFM40" s="1814"/>
      <c r="TFN40" s="1814"/>
      <c r="TFO40" s="1814"/>
      <c r="TFP40" s="1814"/>
      <c r="TFQ40" s="1814"/>
      <c r="TFR40" s="1814"/>
      <c r="TFS40" s="1814"/>
      <c r="TFT40" s="1814"/>
      <c r="TFU40" s="1814"/>
      <c r="TFV40" s="1814"/>
      <c r="TFW40" s="1814"/>
      <c r="TFX40" s="1814"/>
      <c r="TFY40" s="1814"/>
      <c r="TFZ40" s="1814"/>
      <c r="TGA40" s="1814"/>
      <c r="TGB40" s="1814"/>
      <c r="TGC40" s="1814"/>
      <c r="TGD40" s="1814"/>
      <c r="TGE40" s="1814"/>
      <c r="TGF40" s="1814"/>
      <c r="TGG40" s="1814"/>
      <c r="TGH40" s="1814"/>
      <c r="TGI40" s="1814"/>
      <c r="TGJ40" s="1814"/>
      <c r="TGK40" s="1814"/>
      <c r="TGL40" s="1814"/>
      <c r="TGM40" s="1814"/>
      <c r="TGN40" s="1814"/>
      <c r="TGO40" s="1814"/>
      <c r="TGP40" s="1814"/>
      <c r="TGQ40" s="1814"/>
      <c r="TGR40" s="1814"/>
      <c r="TGS40" s="1814"/>
      <c r="TGT40" s="1814"/>
      <c r="TGU40" s="1814"/>
      <c r="TGV40" s="1814"/>
      <c r="TGW40" s="1814"/>
      <c r="TGX40" s="1814"/>
      <c r="TGY40" s="1814"/>
      <c r="TGZ40" s="1814"/>
      <c r="THA40" s="1814"/>
      <c r="THB40" s="1814"/>
      <c r="THC40" s="1814"/>
      <c r="THD40" s="1814"/>
      <c r="THE40" s="1814"/>
      <c r="THF40" s="1814"/>
      <c r="THG40" s="1814"/>
      <c r="THH40" s="1814"/>
      <c r="THI40" s="1814"/>
      <c r="THJ40" s="1814"/>
      <c r="THK40" s="1814"/>
      <c r="THL40" s="1814"/>
      <c r="THM40" s="1814"/>
      <c r="THN40" s="1814"/>
      <c r="THO40" s="1814"/>
      <c r="THP40" s="1814"/>
      <c r="THQ40" s="1814"/>
      <c r="THR40" s="1814"/>
      <c r="THS40" s="1814"/>
      <c r="THT40" s="1814"/>
      <c r="THU40" s="1814"/>
      <c r="THV40" s="1814"/>
      <c r="THW40" s="1814"/>
      <c r="THX40" s="1814"/>
      <c r="THY40" s="1814"/>
      <c r="THZ40" s="1814"/>
      <c r="TIA40" s="1814"/>
      <c r="TIB40" s="1814"/>
      <c r="TIC40" s="1814"/>
      <c r="TID40" s="1814"/>
      <c r="TIE40" s="1814"/>
      <c r="TIF40" s="1814"/>
      <c r="TIG40" s="1814"/>
      <c r="TIH40" s="1814"/>
      <c r="TII40" s="1814"/>
      <c r="TIJ40" s="1814"/>
      <c r="TIK40" s="1814"/>
      <c r="TIL40" s="1814"/>
      <c r="TIM40" s="1814"/>
      <c r="TIN40" s="1814"/>
      <c r="TIO40" s="1814"/>
      <c r="TIP40" s="1814"/>
      <c r="TIQ40" s="1814"/>
      <c r="TIR40" s="1814"/>
      <c r="TIS40" s="1814"/>
      <c r="TIT40" s="1814"/>
      <c r="TIU40" s="1814"/>
      <c r="TIV40" s="1814"/>
      <c r="TIW40" s="1814"/>
      <c r="TIX40" s="1814"/>
      <c r="TIY40" s="1814"/>
      <c r="TIZ40" s="1814"/>
      <c r="TJA40" s="1814"/>
      <c r="TJB40" s="1814"/>
      <c r="TJC40" s="1814"/>
      <c r="TJD40" s="1814"/>
      <c r="TJE40" s="1814"/>
      <c r="TJF40" s="1814"/>
      <c r="TJG40" s="1814"/>
      <c r="TJH40" s="1814"/>
      <c r="TJI40" s="1814"/>
      <c r="TJJ40" s="1814"/>
      <c r="TJK40" s="1814"/>
      <c r="TJL40" s="1814"/>
      <c r="TJM40" s="1814"/>
      <c r="TJN40" s="1814"/>
      <c r="TJO40" s="1814"/>
      <c r="TJP40" s="1814"/>
      <c r="TJQ40" s="1814"/>
      <c r="TJR40" s="1814"/>
      <c r="TJS40" s="1814"/>
      <c r="TJT40" s="1814"/>
      <c r="TJU40" s="1814"/>
      <c r="TJV40" s="1814"/>
      <c r="TJW40" s="1814"/>
      <c r="TJX40" s="1814"/>
      <c r="TJY40" s="1814"/>
      <c r="TJZ40" s="1814"/>
      <c r="TKA40" s="1814"/>
      <c r="TKB40" s="1814"/>
      <c r="TKC40" s="1814"/>
      <c r="TKD40" s="1814"/>
      <c r="TKE40" s="1814"/>
      <c r="TKF40" s="1814"/>
      <c r="TKG40" s="1814"/>
      <c r="TKH40" s="1814"/>
      <c r="TKI40" s="1814"/>
      <c r="TKJ40" s="1814"/>
      <c r="TKK40" s="1814"/>
      <c r="TKL40" s="1814"/>
      <c r="TKM40" s="1814"/>
      <c r="TKN40" s="1814"/>
      <c r="TKO40" s="1814"/>
      <c r="TKP40" s="1814"/>
      <c r="TKQ40" s="1814"/>
      <c r="TKR40" s="1814"/>
      <c r="TKS40" s="1814"/>
      <c r="TKT40" s="1814"/>
      <c r="TKU40" s="1814"/>
      <c r="TKV40" s="1814"/>
      <c r="TKW40" s="1814"/>
      <c r="TKX40" s="1814"/>
      <c r="TKY40" s="1814"/>
      <c r="TKZ40" s="1814"/>
      <c r="TLA40" s="1814"/>
      <c r="TLB40" s="1814"/>
      <c r="TLC40" s="1814"/>
      <c r="TLD40" s="1814"/>
      <c r="TLE40" s="1814"/>
      <c r="TLF40" s="1814"/>
      <c r="TLG40" s="1814"/>
      <c r="TLH40" s="1814"/>
      <c r="TLI40" s="1814"/>
      <c r="TLJ40" s="1814"/>
      <c r="TLK40" s="1814"/>
      <c r="TLL40" s="1814"/>
      <c r="TLM40" s="1814"/>
      <c r="TLN40" s="1814"/>
      <c r="TLO40" s="1814"/>
      <c r="TLP40" s="1814"/>
      <c r="TLQ40" s="1814"/>
      <c r="TLR40" s="1814"/>
      <c r="TLS40" s="1814"/>
      <c r="TLT40" s="1814"/>
      <c r="TLU40" s="1814"/>
      <c r="TLV40" s="1814"/>
      <c r="TLW40" s="1814"/>
      <c r="TLX40" s="1814"/>
      <c r="TLY40" s="1814"/>
      <c r="TLZ40" s="1814"/>
      <c r="TMA40" s="1814"/>
      <c r="TMB40" s="1814"/>
      <c r="TMC40" s="1814"/>
      <c r="TMD40" s="1814"/>
      <c r="TME40" s="1814"/>
      <c r="TMF40" s="1814"/>
      <c r="TMG40" s="1814"/>
      <c r="TMH40" s="1814"/>
      <c r="TMI40" s="1814"/>
      <c r="TMJ40" s="1814"/>
      <c r="TMK40" s="1814"/>
      <c r="TML40" s="1814"/>
      <c r="TMM40" s="1814"/>
      <c r="TMN40" s="1814"/>
      <c r="TMO40" s="1814"/>
      <c r="TMP40" s="1814"/>
      <c r="TMQ40" s="1814"/>
      <c r="TMR40" s="1814"/>
      <c r="TMS40" s="1814"/>
      <c r="TMT40" s="1814"/>
      <c r="TMU40" s="1814"/>
      <c r="TMV40" s="1814"/>
      <c r="TMW40" s="1814"/>
      <c r="TMX40" s="1814"/>
      <c r="TMY40" s="1814"/>
      <c r="TMZ40" s="1814"/>
      <c r="TNA40" s="1814"/>
      <c r="TNB40" s="1814"/>
      <c r="TNC40" s="1814"/>
      <c r="TND40" s="1814"/>
      <c r="TNE40" s="1814"/>
      <c r="TNF40" s="1814"/>
      <c r="TNG40" s="1814"/>
      <c r="TNH40" s="1814"/>
      <c r="TNI40" s="1814"/>
      <c r="TNJ40" s="1814"/>
      <c r="TNK40" s="1814"/>
      <c r="TNL40" s="1814"/>
      <c r="TNM40" s="1814"/>
      <c r="TNN40" s="1814"/>
      <c r="TNO40" s="1814"/>
      <c r="TNP40" s="1814"/>
      <c r="TNQ40" s="1814"/>
      <c r="TNR40" s="1814"/>
      <c r="TNS40" s="1814"/>
      <c r="TNT40" s="1814"/>
      <c r="TNU40" s="1814"/>
      <c r="TNV40" s="1814"/>
      <c r="TNW40" s="1814"/>
      <c r="TNX40" s="1814"/>
      <c r="TNY40" s="1814"/>
      <c r="TNZ40" s="1814"/>
      <c r="TOA40" s="1814"/>
      <c r="TOB40" s="1814"/>
      <c r="TOC40" s="1814"/>
      <c r="TOD40" s="1814"/>
      <c r="TOE40" s="1814"/>
      <c r="TOF40" s="1814"/>
      <c r="TOG40" s="1814"/>
      <c r="TOH40" s="1814"/>
      <c r="TOI40" s="1814"/>
      <c r="TOJ40" s="1814"/>
      <c r="TOK40" s="1814"/>
      <c r="TOL40" s="1814"/>
      <c r="TOM40" s="1814"/>
      <c r="TON40" s="1814"/>
      <c r="TOO40" s="1814"/>
      <c r="TOP40" s="1814"/>
      <c r="TOQ40" s="1814"/>
      <c r="TOR40" s="1814"/>
      <c r="TOS40" s="1814"/>
      <c r="TOT40" s="1814"/>
      <c r="TOU40" s="1814"/>
      <c r="TOV40" s="1814"/>
      <c r="TOW40" s="1814"/>
      <c r="TOX40" s="1814"/>
      <c r="TOY40" s="1814"/>
      <c r="TOZ40" s="1814"/>
      <c r="TPA40" s="1814"/>
      <c r="TPB40" s="1814"/>
      <c r="TPC40" s="1814"/>
      <c r="TPD40" s="1814"/>
      <c r="TPE40" s="1814"/>
      <c r="TPF40" s="1814"/>
      <c r="TPG40" s="1814"/>
      <c r="TPH40" s="1814"/>
      <c r="TPI40" s="1814"/>
      <c r="TPJ40" s="1814"/>
      <c r="TPK40" s="1814"/>
      <c r="TPL40" s="1814"/>
      <c r="TPM40" s="1814"/>
      <c r="TPN40" s="1814"/>
      <c r="TPO40" s="1814"/>
      <c r="TPP40" s="1814"/>
      <c r="TPQ40" s="1814"/>
      <c r="TPR40" s="1814"/>
      <c r="TPS40" s="1814"/>
      <c r="TPT40" s="1814"/>
      <c r="TPU40" s="1814"/>
      <c r="TPV40" s="1814"/>
      <c r="TPW40" s="1814"/>
      <c r="TPX40" s="1814"/>
      <c r="TPY40" s="1814"/>
      <c r="TPZ40" s="1814"/>
      <c r="TQA40" s="1814"/>
      <c r="TQB40" s="1814"/>
      <c r="TQC40" s="1814"/>
      <c r="TQD40" s="1814"/>
      <c r="TQE40" s="1814"/>
      <c r="TQF40" s="1814"/>
      <c r="TQG40" s="1814"/>
      <c r="TQH40" s="1814"/>
      <c r="TQI40" s="1814"/>
      <c r="TQJ40" s="1814"/>
      <c r="TQK40" s="1814"/>
      <c r="TQL40" s="1814"/>
      <c r="TQM40" s="1814"/>
      <c r="TQN40" s="1814"/>
      <c r="TQO40" s="1814"/>
      <c r="TQP40" s="1814"/>
      <c r="TQQ40" s="1814"/>
      <c r="TQR40" s="1814"/>
      <c r="TQS40" s="1814"/>
      <c r="TQT40" s="1814"/>
      <c r="TQU40" s="1814"/>
      <c r="TQV40" s="1814"/>
      <c r="TQW40" s="1814"/>
      <c r="TQX40" s="1814"/>
      <c r="TQY40" s="1814"/>
      <c r="TQZ40" s="1814"/>
      <c r="TRA40" s="1814"/>
      <c r="TRB40" s="1814"/>
      <c r="TRC40" s="1814"/>
      <c r="TRD40" s="1814"/>
      <c r="TRE40" s="1814"/>
      <c r="TRF40" s="1814"/>
      <c r="TRG40" s="1814"/>
      <c r="TRH40" s="1814"/>
      <c r="TRI40" s="1814"/>
      <c r="TRJ40" s="1814"/>
      <c r="TRK40" s="1814"/>
      <c r="TRL40" s="1814"/>
      <c r="TRM40" s="1814"/>
      <c r="TRN40" s="1814"/>
      <c r="TRO40" s="1814"/>
      <c r="TRP40" s="1814"/>
      <c r="TRQ40" s="1814"/>
      <c r="TRR40" s="1814"/>
      <c r="TRS40" s="1814"/>
      <c r="TRT40" s="1814"/>
      <c r="TRU40" s="1814"/>
      <c r="TRV40" s="1814"/>
      <c r="TRW40" s="1814"/>
      <c r="TRX40" s="1814"/>
      <c r="TRY40" s="1814"/>
      <c r="TRZ40" s="1814"/>
      <c r="TSA40" s="1814"/>
      <c r="TSB40" s="1814"/>
      <c r="TSC40" s="1814"/>
      <c r="TSD40" s="1814"/>
      <c r="TSE40" s="1814"/>
      <c r="TSF40" s="1814"/>
      <c r="TSG40" s="1814"/>
      <c r="TSH40" s="1814"/>
      <c r="TSI40" s="1814"/>
      <c r="TSJ40" s="1814"/>
      <c r="TSK40" s="1814"/>
      <c r="TSL40" s="1814"/>
      <c r="TSM40" s="1814"/>
      <c r="TSN40" s="1814"/>
      <c r="TSO40" s="1814"/>
      <c r="TSP40" s="1814"/>
      <c r="TSQ40" s="1814"/>
      <c r="TSR40" s="1814"/>
      <c r="TSS40" s="1814"/>
      <c r="TST40" s="1814"/>
      <c r="TSU40" s="1814"/>
      <c r="TSV40" s="1814"/>
      <c r="TSW40" s="1814"/>
      <c r="TSX40" s="1814"/>
      <c r="TSY40" s="1814"/>
      <c r="TSZ40" s="1814"/>
      <c r="TTA40" s="1814"/>
      <c r="TTB40" s="1814"/>
      <c r="TTC40" s="1814"/>
      <c r="TTD40" s="1814"/>
      <c r="TTE40" s="1814"/>
      <c r="TTF40" s="1814"/>
      <c r="TTG40" s="1814"/>
      <c r="TTH40" s="1814"/>
      <c r="TTI40" s="1814"/>
      <c r="TTJ40" s="1814"/>
      <c r="TTK40" s="1814"/>
      <c r="TTL40" s="1814"/>
      <c r="TTM40" s="1814"/>
      <c r="TTN40" s="1814"/>
      <c r="TTO40" s="1814"/>
      <c r="TTP40" s="1814"/>
      <c r="TTQ40" s="1814"/>
      <c r="TTR40" s="1814"/>
      <c r="TTS40" s="1814"/>
      <c r="TTT40" s="1814"/>
      <c r="TTU40" s="1814"/>
      <c r="TTV40" s="1814"/>
      <c r="TTW40" s="1814"/>
      <c r="TTX40" s="1814"/>
      <c r="TTY40" s="1814"/>
      <c r="TTZ40" s="1814"/>
      <c r="TUA40" s="1814"/>
      <c r="TUB40" s="1814"/>
      <c r="TUC40" s="1814"/>
      <c r="TUD40" s="1814"/>
      <c r="TUE40" s="1814"/>
      <c r="TUF40" s="1814"/>
      <c r="TUG40" s="1814"/>
      <c r="TUH40" s="1814"/>
      <c r="TUI40" s="1814"/>
      <c r="TUJ40" s="1814"/>
      <c r="TUK40" s="1814"/>
      <c r="TUL40" s="1814"/>
      <c r="TUM40" s="1814"/>
      <c r="TUN40" s="1814"/>
      <c r="TUO40" s="1814"/>
      <c r="TUP40" s="1814"/>
      <c r="TUQ40" s="1814"/>
      <c r="TUR40" s="1814"/>
      <c r="TUS40" s="1814"/>
      <c r="TUT40" s="1814"/>
      <c r="TUU40" s="1814"/>
      <c r="TUV40" s="1814"/>
      <c r="TUW40" s="1814"/>
      <c r="TUX40" s="1814"/>
      <c r="TUY40" s="1814"/>
      <c r="TUZ40" s="1814"/>
      <c r="TVA40" s="1814"/>
      <c r="TVB40" s="1814"/>
      <c r="TVC40" s="1814"/>
      <c r="TVD40" s="1814"/>
      <c r="TVE40" s="1814"/>
      <c r="TVF40" s="1814"/>
      <c r="TVG40" s="1814"/>
      <c r="TVH40" s="1814"/>
      <c r="TVI40" s="1814"/>
      <c r="TVJ40" s="1814"/>
      <c r="TVK40" s="1814"/>
      <c r="TVL40" s="1814"/>
      <c r="TVM40" s="1814"/>
      <c r="TVN40" s="1814"/>
      <c r="TVO40" s="1814"/>
      <c r="TVP40" s="1814"/>
      <c r="TVQ40" s="1814"/>
      <c r="TVR40" s="1814"/>
      <c r="TVS40" s="1814"/>
      <c r="TVT40" s="1814"/>
      <c r="TVU40" s="1814"/>
      <c r="TVV40" s="1814"/>
      <c r="TVW40" s="1814"/>
      <c r="TVX40" s="1814"/>
      <c r="TVY40" s="1814"/>
      <c r="TVZ40" s="1814"/>
      <c r="TWA40" s="1814"/>
      <c r="TWB40" s="1814"/>
      <c r="TWC40" s="1814"/>
      <c r="TWD40" s="1814"/>
      <c r="TWE40" s="1814"/>
      <c r="TWF40" s="1814"/>
      <c r="TWG40" s="1814"/>
      <c r="TWH40" s="1814"/>
      <c r="TWI40" s="1814"/>
      <c r="TWJ40" s="1814"/>
      <c r="TWK40" s="1814"/>
      <c r="TWL40" s="1814"/>
      <c r="TWM40" s="1814"/>
      <c r="TWN40" s="1814"/>
      <c r="TWO40" s="1814"/>
      <c r="TWP40" s="1814"/>
      <c r="TWQ40" s="1814"/>
      <c r="TWR40" s="1814"/>
      <c r="TWS40" s="1814"/>
      <c r="TWT40" s="1814"/>
      <c r="TWU40" s="1814"/>
      <c r="TWV40" s="1814"/>
      <c r="TWW40" s="1814"/>
      <c r="TWX40" s="1814"/>
      <c r="TWY40" s="1814"/>
      <c r="TWZ40" s="1814"/>
      <c r="TXA40" s="1814"/>
      <c r="TXB40" s="1814"/>
      <c r="TXC40" s="1814"/>
      <c r="TXD40" s="1814"/>
      <c r="TXE40" s="1814"/>
      <c r="TXF40" s="1814"/>
      <c r="TXG40" s="1814"/>
      <c r="TXH40" s="1814"/>
      <c r="TXI40" s="1814"/>
      <c r="TXJ40" s="1814"/>
      <c r="TXK40" s="1814"/>
      <c r="TXL40" s="1814"/>
      <c r="TXM40" s="1814"/>
      <c r="TXN40" s="1814"/>
      <c r="TXO40" s="1814"/>
      <c r="TXP40" s="1814"/>
      <c r="TXQ40" s="1814"/>
      <c r="TXR40" s="1814"/>
      <c r="TXS40" s="1814"/>
      <c r="TXT40" s="1814"/>
      <c r="TXU40" s="1814"/>
      <c r="TXV40" s="1814"/>
      <c r="TXW40" s="1814"/>
      <c r="TXX40" s="1814"/>
      <c r="TXY40" s="1814"/>
      <c r="TXZ40" s="1814"/>
      <c r="TYA40" s="1814"/>
      <c r="TYB40" s="1814"/>
      <c r="TYC40" s="1814"/>
      <c r="TYD40" s="1814"/>
      <c r="TYE40" s="1814"/>
      <c r="TYF40" s="1814"/>
      <c r="TYG40" s="1814"/>
      <c r="TYH40" s="1814"/>
      <c r="TYI40" s="1814"/>
      <c r="TYJ40" s="1814"/>
      <c r="TYK40" s="1814"/>
      <c r="TYL40" s="1814"/>
      <c r="TYM40" s="1814"/>
      <c r="TYN40" s="1814"/>
      <c r="TYO40" s="1814"/>
      <c r="TYP40" s="1814"/>
      <c r="TYQ40" s="1814"/>
      <c r="TYR40" s="1814"/>
      <c r="TYS40" s="1814"/>
      <c r="TYT40" s="1814"/>
      <c r="TYU40" s="1814"/>
      <c r="TYV40" s="1814"/>
      <c r="TYW40" s="1814"/>
      <c r="TYX40" s="1814"/>
      <c r="TYY40" s="1814"/>
      <c r="TYZ40" s="1814"/>
      <c r="TZA40" s="1814"/>
      <c r="TZB40" s="1814"/>
      <c r="TZC40" s="1814"/>
      <c r="TZD40" s="1814"/>
      <c r="TZE40" s="1814"/>
      <c r="TZF40" s="1814"/>
      <c r="TZG40" s="1814"/>
      <c r="TZH40" s="1814"/>
      <c r="TZI40" s="1814"/>
      <c r="TZJ40" s="1814"/>
      <c r="TZK40" s="1814"/>
      <c r="TZL40" s="1814"/>
      <c r="TZM40" s="1814"/>
      <c r="TZN40" s="1814"/>
      <c r="TZO40" s="1814"/>
      <c r="TZP40" s="1814"/>
      <c r="TZQ40" s="1814"/>
      <c r="TZR40" s="1814"/>
      <c r="TZS40" s="1814"/>
      <c r="TZT40" s="1814"/>
      <c r="TZU40" s="1814"/>
      <c r="TZV40" s="1814"/>
      <c r="TZW40" s="1814"/>
      <c r="TZX40" s="1814"/>
      <c r="TZY40" s="1814"/>
      <c r="TZZ40" s="1814"/>
      <c r="UAA40" s="1814"/>
      <c r="UAB40" s="1814"/>
      <c r="UAC40" s="1814"/>
      <c r="UAD40" s="1814"/>
      <c r="UAE40" s="1814"/>
      <c r="UAF40" s="1814"/>
      <c r="UAG40" s="1814"/>
      <c r="UAH40" s="1814"/>
      <c r="UAI40" s="1814"/>
      <c r="UAJ40" s="1814"/>
      <c r="UAK40" s="1814"/>
      <c r="UAL40" s="1814"/>
      <c r="UAM40" s="1814"/>
      <c r="UAN40" s="1814"/>
      <c r="UAO40" s="1814"/>
      <c r="UAP40" s="1814"/>
      <c r="UAQ40" s="1814"/>
      <c r="UAR40" s="1814"/>
      <c r="UAS40" s="1814"/>
      <c r="UAT40" s="1814"/>
      <c r="UAU40" s="1814"/>
      <c r="UAV40" s="1814"/>
      <c r="UAW40" s="1814"/>
      <c r="UAX40" s="1814"/>
      <c r="UAY40" s="1814"/>
      <c r="UAZ40" s="1814"/>
      <c r="UBA40" s="1814"/>
      <c r="UBB40" s="1814"/>
      <c r="UBC40" s="1814"/>
      <c r="UBD40" s="1814"/>
      <c r="UBE40" s="1814"/>
      <c r="UBF40" s="1814"/>
      <c r="UBG40" s="1814"/>
      <c r="UBH40" s="1814"/>
      <c r="UBI40" s="1814"/>
      <c r="UBJ40" s="1814"/>
      <c r="UBK40" s="1814"/>
      <c r="UBL40" s="1814"/>
      <c r="UBM40" s="1814"/>
      <c r="UBN40" s="1814"/>
      <c r="UBO40" s="1814"/>
      <c r="UBP40" s="1814"/>
      <c r="UBQ40" s="1814"/>
      <c r="UBR40" s="1814"/>
      <c r="UBS40" s="1814"/>
      <c r="UBT40" s="1814"/>
      <c r="UBU40" s="1814"/>
      <c r="UBV40" s="1814"/>
      <c r="UBW40" s="1814"/>
      <c r="UBX40" s="1814"/>
      <c r="UBY40" s="1814"/>
      <c r="UBZ40" s="1814"/>
      <c r="UCA40" s="1814"/>
      <c r="UCB40" s="1814"/>
      <c r="UCC40" s="1814"/>
      <c r="UCD40" s="1814"/>
      <c r="UCE40" s="1814"/>
      <c r="UCF40" s="1814"/>
      <c r="UCG40" s="1814"/>
      <c r="UCH40" s="1814"/>
      <c r="UCI40" s="1814"/>
      <c r="UCJ40" s="1814"/>
      <c r="UCK40" s="1814"/>
      <c r="UCL40" s="1814"/>
      <c r="UCM40" s="1814"/>
      <c r="UCN40" s="1814"/>
      <c r="UCO40" s="1814"/>
      <c r="UCP40" s="1814"/>
      <c r="UCQ40" s="1814"/>
      <c r="UCR40" s="1814"/>
      <c r="UCS40" s="1814"/>
      <c r="UCT40" s="1814"/>
      <c r="UCU40" s="1814"/>
      <c r="UCV40" s="1814"/>
      <c r="UCW40" s="1814"/>
      <c r="UCX40" s="1814"/>
      <c r="UCY40" s="1814"/>
      <c r="UCZ40" s="1814"/>
      <c r="UDA40" s="1814"/>
      <c r="UDB40" s="1814"/>
      <c r="UDC40" s="1814"/>
      <c r="UDD40" s="1814"/>
      <c r="UDE40" s="1814"/>
      <c r="UDF40" s="1814"/>
      <c r="UDG40" s="1814"/>
      <c r="UDH40" s="1814"/>
      <c r="UDI40" s="1814"/>
      <c r="UDJ40" s="1814"/>
      <c r="UDK40" s="1814"/>
      <c r="UDL40" s="1814"/>
      <c r="UDM40" s="1814"/>
      <c r="UDN40" s="1814"/>
      <c r="UDO40" s="1814"/>
      <c r="UDP40" s="1814"/>
      <c r="UDQ40" s="1814"/>
      <c r="UDR40" s="1814"/>
      <c r="UDS40" s="1814"/>
      <c r="UDT40" s="1814"/>
      <c r="UDU40" s="1814"/>
      <c r="UDV40" s="1814"/>
      <c r="UDW40" s="1814"/>
      <c r="UDX40" s="1814"/>
      <c r="UDY40" s="1814"/>
      <c r="UDZ40" s="1814"/>
      <c r="UEA40" s="1814"/>
      <c r="UEB40" s="1814"/>
      <c r="UEC40" s="1814"/>
      <c r="UED40" s="1814"/>
      <c r="UEE40" s="1814"/>
      <c r="UEF40" s="1814"/>
      <c r="UEG40" s="1814"/>
      <c r="UEH40" s="1814"/>
      <c r="UEI40" s="1814"/>
      <c r="UEJ40" s="1814"/>
      <c r="UEK40" s="1814"/>
      <c r="UEL40" s="1814"/>
      <c r="UEM40" s="1814"/>
      <c r="UEN40" s="1814"/>
      <c r="UEO40" s="1814"/>
      <c r="UEP40" s="1814"/>
      <c r="UEQ40" s="1814"/>
      <c r="UER40" s="1814"/>
      <c r="UES40" s="1814"/>
      <c r="UET40" s="1814"/>
      <c r="UEU40" s="1814"/>
      <c r="UEV40" s="1814"/>
      <c r="UEW40" s="1814"/>
      <c r="UEX40" s="1814"/>
      <c r="UEY40" s="1814"/>
      <c r="UEZ40" s="1814"/>
      <c r="UFA40" s="1814"/>
      <c r="UFB40" s="1814"/>
      <c r="UFC40" s="1814"/>
      <c r="UFD40" s="1814"/>
      <c r="UFE40" s="1814"/>
      <c r="UFF40" s="1814"/>
      <c r="UFG40" s="1814"/>
      <c r="UFH40" s="1814"/>
      <c r="UFI40" s="1814"/>
      <c r="UFJ40" s="1814"/>
      <c r="UFK40" s="1814"/>
      <c r="UFL40" s="1814"/>
      <c r="UFM40" s="1814"/>
      <c r="UFN40" s="1814"/>
      <c r="UFO40" s="1814"/>
      <c r="UFP40" s="1814"/>
      <c r="UFQ40" s="1814"/>
      <c r="UFR40" s="1814"/>
      <c r="UFS40" s="1814"/>
      <c r="UFT40" s="1814"/>
      <c r="UFU40" s="1814"/>
      <c r="UFV40" s="1814"/>
      <c r="UFW40" s="1814"/>
      <c r="UFX40" s="1814"/>
      <c r="UFY40" s="1814"/>
      <c r="UFZ40" s="1814"/>
      <c r="UGA40" s="1814"/>
      <c r="UGB40" s="1814"/>
      <c r="UGC40" s="1814"/>
      <c r="UGD40" s="1814"/>
      <c r="UGE40" s="1814"/>
      <c r="UGF40" s="1814"/>
      <c r="UGG40" s="1814"/>
      <c r="UGH40" s="1814"/>
      <c r="UGI40" s="1814"/>
      <c r="UGJ40" s="1814"/>
      <c r="UGK40" s="1814"/>
      <c r="UGL40" s="1814"/>
      <c r="UGM40" s="1814"/>
      <c r="UGN40" s="1814"/>
      <c r="UGO40" s="1814"/>
      <c r="UGP40" s="1814"/>
      <c r="UGQ40" s="1814"/>
      <c r="UGR40" s="1814"/>
      <c r="UGS40" s="1814"/>
      <c r="UGT40" s="1814"/>
      <c r="UGU40" s="1814"/>
      <c r="UGV40" s="1814"/>
      <c r="UGW40" s="1814"/>
      <c r="UGX40" s="1814"/>
      <c r="UGY40" s="1814"/>
      <c r="UGZ40" s="1814"/>
      <c r="UHA40" s="1814"/>
      <c r="UHB40" s="1814"/>
      <c r="UHC40" s="1814"/>
      <c r="UHD40" s="1814"/>
      <c r="UHE40" s="1814"/>
      <c r="UHF40" s="1814"/>
      <c r="UHG40" s="1814"/>
      <c r="UHH40" s="1814"/>
      <c r="UHI40" s="1814"/>
      <c r="UHJ40" s="1814"/>
      <c r="UHK40" s="1814"/>
      <c r="UHL40" s="1814"/>
      <c r="UHM40" s="1814"/>
      <c r="UHN40" s="1814"/>
      <c r="UHO40" s="1814"/>
      <c r="UHP40" s="1814"/>
      <c r="UHQ40" s="1814"/>
      <c r="UHR40" s="1814"/>
      <c r="UHS40" s="1814"/>
      <c r="UHT40" s="1814"/>
      <c r="UHU40" s="1814"/>
      <c r="UHV40" s="1814"/>
      <c r="UHW40" s="1814"/>
      <c r="UHX40" s="1814"/>
      <c r="UHY40" s="1814"/>
      <c r="UHZ40" s="1814"/>
      <c r="UIA40" s="1814"/>
      <c r="UIB40" s="1814"/>
      <c r="UIC40" s="1814"/>
      <c r="UID40" s="1814"/>
      <c r="UIE40" s="1814"/>
      <c r="UIF40" s="1814"/>
      <c r="UIG40" s="1814"/>
      <c r="UIH40" s="1814"/>
      <c r="UII40" s="1814"/>
      <c r="UIJ40" s="1814"/>
      <c r="UIK40" s="1814"/>
      <c r="UIL40" s="1814"/>
      <c r="UIM40" s="1814"/>
      <c r="UIN40" s="1814"/>
      <c r="UIO40" s="1814"/>
      <c r="UIP40" s="1814"/>
      <c r="UIQ40" s="1814"/>
      <c r="UIR40" s="1814"/>
      <c r="UIS40" s="1814"/>
      <c r="UIT40" s="1814"/>
      <c r="UIU40" s="1814"/>
      <c r="UIV40" s="1814"/>
      <c r="UIW40" s="1814"/>
      <c r="UIX40" s="1814"/>
      <c r="UIY40" s="1814"/>
      <c r="UIZ40" s="1814"/>
      <c r="UJA40" s="1814"/>
      <c r="UJB40" s="1814"/>
      <c r="UJC40" s="1814"/>
      <c r="UJD40" s="1814"/>
      <c r="UJE40" s="1814"/>
      <c r="UJF40" s="1814"/>
      <c r="UJG40" s="1814"/>
      <c r="UJH40" s="1814"/>
      <c r="UJI40" s="1814"/>
      <c r="UJJ40" s="1814"/>
      <c r="UJK40" s="1814"/>
      <c r="UJL40" s="1814"/>
      <c r="UJM40" s="1814"/>
      <c r="UJN40" s="1814"/>
      <c r="UJO40" s="1814"/>
      <c r="UJP40" s="1814"/>
      <c r="UJQ40" s="1814"/>
      <c r="UJR40" s="1814"/>
      <c r="UJS40" s="1814"/>
      <c r="UJT40" s="1814"/>
      <c r="UJU40" s="1814"/>
      <c r="UJV40" s="1814"/>
      <c r="UJW40" s="1814"/>
      <c r="UJX40" s="1814"/>
      <c r="UJY40" s="1814"/>
      <c r="UJZ40" s="1814"/>
      <c r="UKA40" s="1814"/>
      <c r="UKB40" s="1814"/>
      <c r="UKC40" s="1814"/>
      <c r="UKD40" s="1814"/>
      <c r="UKE40" s="1814"/>
      <c r="UKF40" s="1814"/>
      <c r="UKG40" s="1814"/>
      <c r="UKH40" s="1814"/>
      <c r="UKI40" s="1814"/>
      <c r="UKJ40" s="1814"/>
      <c r="UKK40" s="1814"/>
      <c r="UKL40" s="1814"/>
      <c r="UKM40" s="1814"/>
      <c r="UKN40" s="1814"/>
      <c r="UKO40" s="1814"/>
      <c r="UKP40" s="1814"/>
      <c r="UKQ40" s="1814"/>
      <c r="UKR40" s="1814"/>
      <c r="UKS40" s="1814"/>
      <c r="UKT40" s="1814"/>
      <c r="UKU40" s="1814"/>
      <c r="UKV40" s="1814"/>
      <c r="UKW40" s="1814"/>
      <c r="UKX40" s="1814"/>
      <c r="UKY40" s="1814"/>
      <c r="UKZ40" s="1814"/>
      <c r="ULA40" s="1814"/>
      <c r="ULB40" s="1814"/>
      <c r="ULC40" s="1814"/>
      <c r="ULD40" s="1814"/>
      <c r="ULE40" s="1814"/>
      <c r="ULF40" s="1814"/>
      <c r="ULG40" s="1814"/>
      <c r="ULH40" s="1814"/>
      <c r="ULI40" s="1814"/>
      <c r="ULJ40" s="1814"/>
      <c r="ULK40" s="1814"/>
      <c r="ULL40" s="1814"/>
      <c r="ULM40" s="1814"/>
      <c r="ULN40" s="1814"/>
      <c r="ULO40" s="1814"/>
      <c r="ULP40" s="1814"/>
      <c r="ULQ40" s="1814"/>
      <c r="ULR40" s="1814"/>
      <c r="ULS40" s="1814"/>
      <c r="ULT40" s="1814"/>
      <c r="ULU40" s="1814"/>
      <c r="ULV40" s="1814"/>
      <c r="ULW40" s="1814"/>
      <c r="ULX40" s="1814"/>
      <c r="ULY40" s="1814"/>
      <c r="ULZ40" s="1814"/>
      <c r="UMA40" s="1814"/>
      <c r="UMB40" s="1814"/>
      <c r="UMC40" s="1814"/>
      <c r="UMD40" s="1814"/>
      <c r="UME40" s="1814"/>
      <c r="UMF40" s="1814"/>
      <c r="UMG40" s="1814"/>
      <c r="UMH40" s="1814"/>
      <c r="UMI40" s="1814"/>
      <c r="UMJ40" s="1814"/>
      <c r="UMK40" s="1814"/>
      <c r="UML40" s="1814"/>
      <c r="UMM40" s="1814"/>
      <c r="UMN40" s="1814"/>
      <c r="UMO40" s="1814"/>
      <c r="UMP40" s="1814"/>
      <c r="UMQ40" s="1814"/>
      <c r="UMR40" s="1814"/>
      <c r="UMS40" s="1814"/>
      <c r="UMT40" s="1814"/>
      <c r="UMU40" s="1814"/>
      <c r="UMV40" s="1814"/>
      <c r="UMW40" s="1814"/>
      <c r="UMX40" s="1814"/>
      <c r="UMY40" s="1814"/>
      <c r="UMZ40" s="1814"/>
      <c r="UNA40" s="1814"/>
      <c r="UNB40" s="1814"/>
      <c r="UNC40" s="1814"/>
      <c r="UND40" s="1814"/>
      <c r="UNE40" s="1814"/>
      <c r="UNF40" s="1814"/>
      <c r="UNG40" s="1814"/>
      <c r="UNH40" s="1814"/>
      <c r="UNI40" s="1814"/>
      <c r="UNJ40" s="1814"/>
      <c r="UNK40" s="1814"/>
      <c r="UNL40" s="1814"/>
      <c r="UNM40" s="1814"/>
      <c r="UNN40" s="1814"/>
      <c r="UNO40" s="1814"/>
      <c r="UNP40" s="1814"/>
      <c r="UNQ40" s="1814"/>
      <c r="UNR40" s="1814"/>
      <c r="UNS40" s="1814"/>
      <c r="UNT40" s="1814"/>
      <c r="UNU40" s="1814"/>
      <c r="UNV40" s="1814"/>
      <c r="UNW40" s="1814"/>
      <c r="UNX40" s="1814"/>
      <c r="UNY40" s="1814"/>
      <c r="UNZ40" s="1814"/>
      <c r="UOA40" s="1814"/>
      <c r="UOB40" s="1814"/>
      <c r="UOC40" s="1814"/>
      <c r="UOD40" s="1814"/>
      <c r="UOE40" s="1814"/>
      <c r="UOF40" s="1814"/>
      <c r="UOG40" s="1814"/>
      <c r="UOH40" s="1814"/>
      <c r="UOI40" s="1814"/>
      <c r="UOJ40" s="1814"/>
      <c r="UOK40" s="1814"/>
      <c r="UOL40" s="1814"/>
      <c r="UOM40" s="1814"/>
      <c r="UON40" s="1814"/>
      <c r="UOO40" s="1814"/>
      <c r="UOP40" s="1814"/>
      <c r="UOQ40" s="1814"/>
      <c r="UOR40" s="1814"/>
      <c r="UOS40" s="1814"/>
      <c r="UOT40" s="1814"/>
      <c r="UOU40" s="1814"/>
      <c r="UOV40" s="1814"/>
      <c r="UOW40" s="1814"/>
      <c r="UOX40" s="1814"/>
      <c r="UOY40" s="1814"/>
      <c r="UOZ40" s="1814"/>
      <c r="UPA40" s="1814"/>
      <c r="UPB40" s="1814"/>
      <c r="UPC40" s="1814"/>
      <c r="UPD40" s="1814"/>
      <c r="UPE40" s="1814"/>
      <c r="UPF40" s="1814"/>
      <c r="UPG40" s="1814"/>
      <c r="UPH40" s="1814"/>
      <c r="UPI40" s="1814"/>
      <c r="UPJ40" s="1814"/>
      <c r="UPK40" s="1814"/>
      <c r="UPL40" s="1814"/>
      <c r="UPM40" s="1814"/>
      <c r="UPN40" s="1814"/>
      <c r="UPO40" s="1814"/>
      <c r="UPP40" s="1814"/>
      <c r="UPQ40" s="1814"/>
      <c r="UPR40" s="1814"/>
      <c r="UPS40" s="1814"/>
      <c r="UPT40" s="1814"/>
      <c r="UPU40" s="1814"/>
      <c r="UPV40" s="1814"/>
      <c r="UPW40" s="1814"/>
      <c r="UPX40" s="1814"/>
      <c r="UPY40" s="1814"/>
      <c r="UPZ40" s="1814"/>
      <c r="UQA40" s="1814"/>
      <c r="UQB40" s="1814"/>
      <c r="UQC40" s="1814"/>
      <c r="UQD40" s="1814"/>
      <c r="UQE40" s="1814"/>
      <c r="UQF40" s="1814"/>
      <c r="UQG40" s="1814"/>
      <c r="UQH40" s="1814"/>
      <c r="UQI40" s="1814"/>
      <c r="UQJ40" s="1814"/>
      <c r="UQK40" s="1814"/>
      <c r="UQL40" s="1814"/>
      <c r="UQM40" s="1814"/>
      <c r="UQN40" s="1814"/>
      <c r="UQO40" s="1814"/>
      <c r="UQP40" s="1814"/>
      <c r="UQQ40" s="1814"/>
      <c r="UQR40" s="1814"/>
      <c r="UQS40" s="1814"/>
      <c r="UQT40" s="1814"/>
      <c r="UQU40" s="1814"/>
      <c r="UQV40" s="1814"/>
      <c r="UQW40" s="1814"/>
      <c r="UQX40" s="1814"/>
      <c r="UQY40" s="1814"/>
      <c r="UQZ40" s="1814"/>
      <c r="URA40" s="1814"/>
      <c r="URB40" s="1814"/>
      <c r="URC40" s="1814"/>
      <c r="URD40" s="1814"/>
      <c r="URE40" s="1814"/>
      <c r="URF40" s="1814"/>
      <c r="URG40" s="1814"/>
      <c r="URH40" s="1814"/>
      <c r="URI40" s="1814"/>
      <c r="URJ40" s="1814"/>
      <c r="URK40" s="1814"/>
      <c r="URL40" s="1814"/>
      <c r="URM40" s="1814"/>
      <c r="URN40" s="1814"/>
      <c r="URO40" s="1814"/>
      <c r="URP40" s="1814"/>
      <c r="URQ40" s="1814"/>
      <c r="URR40" s="1814"/>
      <c r="URS40" s="1814"/>
      <c r="URT40" s="1814"/>
      <c r="URU40" s="1814"/>
      <c r="URV40" s="1814"/>
      <c r="URW40" s="1814"/>
      <c r="URX40" s="1814"/>
      <c r="URY40" s="1814"/>
      <c r="URZ40" s="1814"/>
      <c r="USA40" s="1814"/>
      <c r="USB40" s="1814"/>
      <c r="USC40" s="1814"/>
      <c r="USD40" s="1814"/>
      <c r="USE40" s="1814"/>
      <c r="USF40" s="1814"/>
      <c r="USG40" s="1814"/>
      <c r="USH40" s="1814"/>
      <c r="USI40" s="1814"/>
      <c r="USJ40" s="1814"/>
      <c r="USK40" s="1814"/>
      <c r="USL40" s="1814"/>
      <c r="USM40" s="1814"/>
      <c r="USN40" s="1814"/>
      <c r="USO40" s="1814"/>
      <c r="USP40" s="1814"/>
      <c r="USQ40" s="1814"/>
      <c r="USR40" s="1814"/>
      <c r="USS40" s="1814"/>
      <c r="UST40" s="1814"/>
      <c r="USU40" s="1814"/>
      <c r="USV40" s="1814"/>
      <c r="USW40" s="1814"/>
      <c r="USX40" s="1814"/>
      <c r="USY40" s="1814"/>
      <c r="USZ40" s="1814"/>
      <c r="UTA40" s="1814"/>
      <c r="UTB40" s="1814"/>
      <c r="UTC40" s="1814"/>
      <c r="UTD40" s="1814"/>
      <c r="UTE40" s="1814"/>
      <c r="UTF40" s="1814"/>
      <c r="UTG40" s="1814"/>
      <c r="UTH40" s="1814"/>
      <c r="UTI40" s="1814"/>
      <c r="UTJ40" s="1814"/>
      <c r="UTK40" s="1814"/>
      <c r="UTL40" s="1814"/>
      <c r="UTM40" s="1814"/>
      <c r="UTN40" s="1814"/>
      <c r="UTO40" s="1814"/>
      <c r="UTP40" s="1814"/>
      <c r="UTQ40" s="1814"/>
      <c r="UTR40" s="1814"/>
      <c r="UTS40" s="1814"/>
      <c r="UTT40" s="1814"/>
      <c r="UTU40" s="1814"/>
      <c r="UTV40" s="1814"/>
      <c r="UTW40" s="1814"/>
      <c r="UTX40" s="1814"/>
      <c r="UTY40" s="1814"/>
      <c r="UTZ40" s="1814"/>
      <c r="UUA40" s="1814"/>
      <c r="UUB40" s="1814"/>
      <c r="UUC40" s="1814"/>
      <c r="UUD40" s="1814"/>
      <c r="UUE40" s="1814"/>
      <c r="UUF40" s="1814"/>
      <c r="UUG40" s="1814"/>
      <c r="UUH40" s="1814"/>
      <c r="UUI40" s="1814"/>
      <c r="UUJ40" s="1814"/>
      <c r="UUK40" s="1814"/>
      <c r="UUL40" s="1814"/>
      <c r="UUM40" s="1814"/>
      <c r="UUN40" s="1814"/>
      <c r="UUO40" s="1814"/>
      <c r="UUP40" s="1814"/>
      <c r="UUQ40" s="1814"/>
      <c r="UUR40" s="1814"/>
      <c r="UUS40" s="1814"/>
      <c r="UUT40" s="1814"/>
      <c r="UUU40" s="1814"/>
      <c r="UUV40" s="1814"/>
      <c r="UUW40" s="1814"/>
      <c r="UUX40" s="1814"/>
      <c r="UUY40" s="1814"/>
      <c r="UUZ40" s="1814"/>
      <c r="UVA40" s="1814"/>
      <c r="UVB40" s="1814"/>
      <c r="UVC40" s="1814"/>
      <c r="UVD40" s="1814"/>
      <c r="UVE40" s="1814"/>
      <c r="UVF40" s="1814"/>
      <c r="UVG40" s="1814"/>
      <c r="UVH40" s="1814"/>
      <c r="UVI40" s="1814"/>
      <c r="UVJ40" s="1814"/>
      <c r="UVK40" s="1814"/>
      <c r="UVL40" s="1814"/>
      <c r="UVM40" s="1814"/>
      <c r="UVN40" s="1814"/>
      <c r="UVO40" s="1814"/>
      <c r="UVP40" s="1814"/>
      <c r="UVQ40" s="1814"/>
      <c r="UVR40" s="1814"/>
      <c r="UVS40" s="1814"/>
      <c r="UVT40" s="1814"/>
      <c r="UVU40" s="1814"/>
      <c r="UVV40" s="1814"/>
      <c r="UVW40" s="1814"/>
      <c r="UVX40" s="1814"/>
      <c r="UVY40" s="1814"/>
      <c r="UVZ40" s="1814"/>
      <c r="UWA40" s="1814"/>
      <c r="UWB40" s="1814"/>
      <c r="UWC40" s="1814"/>
      <c r="UWD40" s="1814"/>
      <c r="UWE40" s="1814"/>
      <c r="UWF40" s="1814"/>
      <c r="UWG40" s="1814"/>
      <c r="UWH40" s="1814"/>
      <c r="UWI40" s="1814"/>
      <c r="UWJ40" s="1814"/>
      <c r="UWK40" s="1814"/>
      <c r="UWL40" s="1814"/>
      <c r="UWM40" s="1814"/>
      <c r="UWN40" s="1814"/>
      <c r="UWO40" s="1814"/>
      <c r="UWP40" s="1814"/>
      <c r="UWQ40" s="1814"/>
      <c r="UWR40" s="1814"/>
      <c r="UWS40" s="1814"/>
      <c r="UWT40" s="1814"/>
      <c r="UWU40" s="1814"/>
      <c r="UWV40" s="1814"/>
      <c r="UWW40" s="1814"/>
      <c r="UWX40" s="1814"/>
      <c r="UWY40" s="1814"/>
      <c r="UWZ40" s="1814"/>
      <c r="UXA40" s="1814"/>
      <c r="UXB40" s="1814"/>
      <c r="UXC40" s="1814"/>
      <c r="UXD40" s="1814"/>
      <c r="UXE40" s="1814"/>
      <c r="UXF40" s="1814"/>
      <c r="UXG40" s="1814"/>
      <c r="UXH40" s="1814"/>
      <c r="UXI40" s="1814"/>
      <c r="UXJ40" s="1814"/>
      <c r="UXK40" s="1814"/>
      <c r="UXL40" s="1814"/>
      <c r="UXM40" s="1814"/>
      <c r="UXN40" s="1814"/>
      <c r="UXO40" s="1814"/>
      <c r="UXP40" s="1814"/>
      <c r="UXQ40" s="1814"/>
      <c r="UXR40" s="1814"/>
      <c r="UXS40" s="1814"/>
      <c r="UXT40" s="1814"/>
      <c r="UXU40" s="1814"/>
      <c r="UXV40" s="1814"/>
      <c r="UXW40" s="1814"/>
      <c r="UXX40" s="1814"/>
      <c r="UXY40" s="1814"/>
      <c r="UXZ40" s="1814"/>
      <c r="UYA40" s="1814"/>
      <c r="UYB40" s="1814"/>
      <c r="UYC40" s="1814"/>
      <c r="UYD40" s="1814"/>
      <c r="UYE40" s="1814"/>
      <c r="UYF40" s="1814"/>
      <c r="UYG40" s="1814"/>
      <c r="UYH40" s="1814"/>
      <c r="UYI40" s="1814"/>
      <c r="UYJ40" s="1814"/>
      <c r="UYK40" s="1814"/>
      <c r="UYL40" s="1814"/>
      <c r="UYM40" s="1814"/>
      <c r="UYN40" s="1814"/>
      <c r="UYO40" s="1814"/>
      <c r="UYP40" s="1814"/>
      <c r="UYQ40" s="1814"/>
      <c r="UYR40" s="1814"/>
      <c r="UYS40" s="1814"/>
      <c r="UYT40" s="1814"/>
      <c r="UYU40" s="1814"/>
      <c r="UYV40" s="1814"/>
      <c r="UYW40" s="1814"/>
      <c r="UYX40" s="1814"/>
      <c r="UYY40" s="1814"/>
      <c r="UYZ40" s="1814"/>
      <c r="UZA40" s="1814"/>
      <c r="UZB40" s="1814"/>
      <c r="UZC40" s="1814"/>
      <c r="UZD40" s="1814"/>
      <c r="UZE40" s="1814"/>
      <c r="UZF40" s="1814"/>
      <c r="UZG40" s="1814"/>
      <c r="UZH40" s="1814"/>
      <c r="UZI40" s="1814"/>
      <c r="UZJ40" s="1814"/>
      <c r="UZK40" s="1814"/>
      <c r="UZL40" s="1814"/>
      <c r="UZM40" s="1814"/>
      <c r="UZN40" s="1814"/>
      <c r="UZO40" s="1814"/>
      <c r="UZP40" s="1814"/>
      <c r="UZQ40" s="1814"/>
      <c r="UZR40" s="1814"/>
      <c r="UZS40" s="1814"/>
      <c r="UZT40" s="1814"/>
      <c r="UZU40" s="1814"/>
      <c r="UZV40" s="1814"/>
      <c r="UZW40" s="1814"/>
      <c r="UZX40" s="1814"/>
      <c r="UZY40" s="1814"/>
      <c r="UZZ40" s="1814"/>
      <c r="VAA40" s="1814"/>
      <c r="VAB40" s="1814"/>
      <c r="VAC40" s="1814"/>
      <c r="VAD40" s="1814"/>
      <c r="VAE40" s="1814"/>
      <c r="VAF40" s="1814"/>
      <c r="VAG40" s="1814"/>
      <c r="VAH40" s="1814"/>
      <c r="VAI40" s="1814"/>
      <c r="VAJ40" s="1814"/>
      <c r="VAK40" s="1814"/>
      <c r="VAL40" s="1814"/>
      <c r="VAM40" s="1814"/>
      <c r="VAN40" s="1814"/>
      <c r="VAO40" s="1814"/>
      <c r="VAP40" s="1814"/>
      <c r="VAQ40" s="1814"/>
      <c r="VAR40" s="1814"/>
      <c r="VAS40" s="1814"/>
      <c r="VAT40" s="1814"/>
      <c r="VAU40" s="1814"/>
      <c r="VAV40" s="1814"/>
      <c r="VAW40" s="1814"/>
      <c r="VAX40" s="1814"/>
      <c r="VAY40" s="1814"/>
      <c r="VAZ40" s="1814"/>
      <c r="VBA40" s="1814"/>
      <c r="VBB40" s="1814"/>
      <c r="VBC40" s="1814"/>
      <c r="VBD40" s="1814"/>
      <c r="VBE40" s="1814"/>
      <c r="VBF40" s="1814"/>
      <c r="VBG40" s="1814"/>
      <c r="VBH40" s="1814"/>
      <c r="VBI40" s="1814"/>
      <c r="VBJ40" s="1814"/>
      <c r="VBK40" s="1814"/>
      <c r="VBL40" s="1814"/>
      <c r="VBM40" s="1814"/>
      <c r="VBN40" s="1814"/>
      <c r="VBO40" s="1814"/>
      <c r="VBP40" s="1814"/>
      <c r="VBQ40" s="1814"/>
      <c r="VBR40" s="1814"/>
      <c r="VBS40" s="1814"/>
      <c r="VBT40" s="1814"/>
      <c r="VBU40" s="1814"/>
      <c r="VBV40" s="1814"/>
      <c r="VBW40" s="1814"/>
      <c r="VBX40" s="1814"/>
      <c r="VBY40" s="1814"/>
      <c r="VBZ40" s="1814"/>
      <c r="VCA40" s="1814"/>
      <c r="VCB40" s="1814"/>
      <c r="VCC40" s="1814"/>
      <c r="VCD40" s="1814"/>
      <c r="VCE40" s="1814"/>
      <c r="VCF40" s="1814"/>
      <c r="VCG40" s="1814"/>
      <c r="VCH40" s="1814"/>
      <c r="VCI40" s="1814"/>
      <c r="VCJ40" s="1814"/>
      <c r="VCK40" s="1814"/>
      <c r="VCL40" s="1814"/>
      <c r="VCM40" s="1814"/>
      <c r="VCN40" s="1814"/>
      <c r="VCO40" s="1814"/>
      <c r="VCP40" s="1814"/>
      <c r="VCQ40" s="1814"/>
      <c r="VCR40" s="1814"/>
      <c r="VCS40" s="1814"/>
      <c r="VCT40" s="1814"/>
      <c r="VCU40" s="1814"/>
      <c r="VCV40" s="1814"/>
      <c r="VCW40" s="1814"/>
      <c r="VCX40" s="1814"/>
      <c r="VCY40" s="1814"/>
      <c r="VCZ40" s="1814"/>
      <c r="VDA40" s="1814"/>
      <c r="VDB40" s="1814"/>
      <c r="VDC40" s="1814"/>
      <c r="VDD40" s="1814"/>
      <c r="VDE40" s="1814"/>
      <c r="VDF40" s="1814"/>
      <c r="VDG40" s="1814"/>
      <c r="VDH40" s="1814"/>
      <c r="VDI40" s="1814"/>
      <c r="VDJ40" s="1814"/>
      <c r="VDK40" s="1814"/>
      <c r="VDL40" s="1814"/>
      <c r="VDM40" s="1814"/>
      <c r="VDN40" s="1814"/>
      <c r="VDO40" s="1814"/>
      <c r="VDP40" s="1814"/>
      <c r="VDQ40" s="1814"/>
      <c r="VDR40" s="1814"/>
      <c r="VDS40" s="1814"/>
      <c r="VDT40" s="1814"/>
      <c r="VDU40" s="1814"/>
      <c r="VDV40" s="1814"/>
      <c r="VDW40" s="1814"/>
      <c r="VDX40" s="1814"/>
      <c r="VDY40" s="1814"/>
      <c r="VDZ40" s="1814"/>
      <c r="VEA40" s="1814"/>
      <c r="VEB40" s="1814"/>
      <c r="VEC40" s="1814"/>
      <c r="VED40" s="1814"/>
      <c r="VEE40" s="1814"/>
      <c r="VEF40" s="1814"/>
      <c r="VEG40" s="1814"/>
      <c r="VEH40" s="1814"/>
      <c r="VEI40" s="1814"/>
      <c r="VEJ40" s="1814"/>
      <c r="VEK40" s="1814"/>
      <c r="VEL40" s="1814"/>
      <c r="VEM40" s="1814"/>
      <c r="VEN40" s="1814"/>
      <c r="VEO40" s="1814"/>
      <c r="VEP40" s="1814"/>
      <c r="VEQ40" s="1814"/>
      <c r="VER40" s="1814"/>
      <c r="VES40" s="1814"/>
      <c r="VET40" s="1814"/>
      <c r="VEU40" s="1814"/>
      <c r="VEV40" s="1814"/>
      <c r="VEW40" s="1814"/>
      <c r="VEX40" s="1814"/>
      <c r="VEY40" s="1814"/>
      <c r="VEZ40" s="1814"/>
      <c r="VFA40" s="1814"/>
      <c r="VFB40" s="1814"/>
      <c r="VFC40" s="1814"/>
      <c r="VFD40" s="1814"/>
      <c r="VFE40" s="1814"/>
      <c r="VFF40" s="1814"/>
      <c r="VFG40" s="1814"/>
      <c r="VFH40" s="1814"/>
      <c r="VFI40" s="1814"/>
      <c r="VFJ40" s="1814"/>
      <c r="VFK40" s="1814"/>
      <c r="VFL40" s="1814"/>
      <c r="VFM40" s="1814"/>
      <c r="VFN40" s="1814"/>
      <c r="VFO40" s="1814"/>
      <c r="VFP40" s="1814"/>
      <c r="VFQ40" s="1814"/>
      <c r="VFR40" s="1814"/>
      <c r="VFS40" s="1814"/>
      <c r="VFT40" s="1814"/>
      <c r="VFU40" s="1814"/>
      <c r="VFV40" s="1814"/>
      <c r="VFW40" s="1814"/>
      <c r="VFX40" s="1814"/>
      <c r="VFY40" s="1814"/>
      <c r="VFZ40" s="1814"/>
      <c r="VGA40" s="1814"/>
      <c r="VGB40" s="1814"/>
      <c r="VGC40" s="1814"/>
      <c r="VGD40" s="1814"/>
      <c r="VGE40" s="1814"/>
      <c r="VGF40" s="1814"/>
      <c r="VGG40" s="1814"/>
      <c r="VGH40" s="1814"/>
      <c r="VGI40" s="1814"/>
      <c r="VGJ40" s="1814"/>
      <c r="VGK40" s="1814"/>
      <c r="VGL40" s="1814"/>
      <c r="VGM40" s="1814"/>
      <c r="VGN40" s="1814"/>
      <c r="VGO40" s="1814"/>
      <c r="VGP40" s="1814"/>
      <c r="VGQ40" s="1814"/>
      <c r="VGR40" s="1814"/>
      <c r="VGS40" s="1814"/>
      <c r="VGT40" s="1814"/>
      <c r="VGU40" s="1814"/>
      <c r="VGV40" s="1814"/>
      <c r="VGW40" s="1814"/>
      <c r="VGX40" s="1814"/>
      <c r="VGY40" s="1814"/>
      <c r="VGZ40" s="1814"/>
      <c r="VHA40" s="1814"/>
      <c r="VHB40" s="1814"/>
      <c r="VHC40" s="1814"/>
      <c r="VHD40" s="1814"/>
      <c r="VHE40" s="1814"/>
      <c r="VHF40" s="1814"/>
      <c r="VHG40" s="1814"/>
      <c r="VHH40" s="1814"/>
      <c r="VHI40" s="1814"/>
      <c r="VHJ40" s="1814"/>
      <c r="VHK40" s="1814"/>
      <c r="VHL40" s="1814"/>
      <c r="VHM40" s="1814"/>
      <c r="VHN40" s="1814"/>
      <c r="VHO40" s="1814"/>
      <c r="VHP40" s="1814"/>
      <c r="VHQ40" s="1814"/>
      <c r="VHR40" s="1814"/>
      <c r="VHS40" s="1814"/>
      <c r="VHT40" s="1814"/>
      <c r="VHU40" s="1814"/>
      <c r="VHV40" s="1814"/>
      <c r="VHW40" s="1814"/>
      <c r="VHX40" s="1814"/>
      <c r="VHY40" s="1814"/>
      <c r="VHZ40" s="1814"/>
      <c r="VIA40" s="1814"/>
      <c r="VIB40" s="1814"/>
      <c r="VIC40" s="1814"/>
      <c r="VID40" s="1814"/>
      <c r="VIE40" s="1814"/>
      <c r="VIF40" s="1814"/>
      <c r="VIG40" s="1814"/>
      <c r="VIH40" s="1814"/>
      <c r="VII40" s="1814"/>
      <c r="VIJ40" s="1814"/>
      <c r="VIK40" s="1814"/>
      <c r="VIL40" s="1814"/>
      <c r="VIM40" s="1814"/>
      <c r="VIN40" s="1814"/>
      <c r="VIO40" s="1814"/>
      <c r="VIP40" s="1814"/>
      <c r="VIQ40" s="1814"/>
      <c r="VIR40" s="1814"/>
      <c r="VIS40" s="1814"/>
      <c r="VIT40" s="1814"/>
      <c r="VIU40" s="1814"/>
      <c r="VIV40" s="1814"/>
      <c r="VIW40" s="1814"/>
      <c r="VIX40" s="1814"/>
      <c r="VIY40" s="1814"/>
      <c r="VIZ40" s="1814"/>
      <c r="VJA40" s="1814"/>
      <c r="VJB40" s="1814"/>
      <c r="VJC40" s="1814"/>
      <c r="VJD40" s="1814"/>
      <c r="VJE40" s="1814"/>
      <c r="VJF40" s="1814"/>
      <c r="VJG40" s="1814"/>
      <c r="VJH40" s="1814"/>
      <c r="VJI40" s="1814"/>
      <c r="VJJ40" s="1814"/>
      <c r="VJK40" s="1814"/>
      <c r="VJL40" s="1814"/>
      <c r="VJM40" s="1814"/>
      <c r="VJN40" s="1814"/>
      <c r="VJO40" s="1814"/>
      <c r="VJP40" s="1814"/>
      <c r="VJQ40" s="1814"/>
      <c r="VJR40" s="1814"/>
      <c r="VJS40" s="1814"/>
      <c r="VJT40" s="1814"/>
      <c r="VJU40" s="1814"/>
      <c r="VJV40" s="1814"/>
      <c r="VJW40" s="1814"/>
      <c r="VJX40" s="1814"/>
      <c r="VJY40" s="1814"/>
      <c r="VJZ40" s="1814"/>
      <c r="VKA40" s="1814"/>
      <c r="VKB40" s="1814"/>
      <c r="VKC40" s="1814"/>
      <c r="VKD40" s="1814"/>
      <c r="VKE40" s="1814"/>
      <c r="VKF40" s="1814"/>
      <c r="VKG40" s="1814"/>
      <c r="VKH40" s="1814"/>
      <c r="VKI40" s="1814"/>
      <c r="VKJ40" s="1814"/>
      <c r="VKK40" s="1814"/>
      <c r="VKL40" s="1814"/>
      <c r="VKM40" s="1814"/>
      <c r="VKN40" s="1814"/>
      <c r="VKO40" s="1814"/>
      <c r="VKP40" s="1814"/>
      <c r="VKQ40" s="1814"/>
      <c r="VKR40" s="1814"/>
      <c r="VKS40" s="1814"/>
      <c r="VKT40" s="1814"/>
      <c r="VKU40" s="1814"/>
      <c r="VKV40" s="1814"/>
      <c r="VKW40" s="1814"/>
      <c r="VKX40" s="1814"/>
      <c r="VKY40" s="1814"/>
      <c r="VKZ40" s="1814"/>
      <c r="VLA40" s="1814"/>
      <c r="VLB40" s="1814"/>
      <c r="VLC40" s="1814"/>
      <c r="VLD40" s="1814"/>
      <c r="VLE40" s="1814"/>
      <c r="VLF40" s="1814"/>
      <c r="VLG40" s="1814"/>
      <c r="VLH40" s="1814"/>
      <c r="VLI40" s="1814"/>
      <c r="VLJ40" s="1814"/>
      <c r="VLK40" s="1814"/>
      <c r="VLL40" s="1814"/>
      <c r="VLM40" s="1814"/>
      <c r="VLN40" s="1814"/>
      <c r="VLO40" s="1814"/>
      <c r="VLP40" s="1814"/>
      <c r="VLQ40" s="1814"/>
      <c r="VLR40" s="1814"/>
      <c r="VLS40" s="1814"/>
      <c r="VLT40" s="1814"/>
      <c r="VLU40" s="1814"/>
      <c r="VLV40" s="1814"/>
      <c r="VLW40" s="1814"/>
      <c r="VLX40" s="1814"/>
      <c r="VLY40" s="1814"/>
      <c r="VLZ40" s="1814"/>
      <c r="VMA40" s="1814"/>
      <c r="VMB40" s="1814"/>
      <c r="VMC40" s="1814"/>
      <c r="VMD40" s="1814"/>
      <c r="VME40" s="1814"/>
      <c r="VMF40" s="1814"/>
      <c r="VMG40" s="1814"/>
      <c r="VMH40" s="1814"/>
      <c r="VMI40" s="1814"/>
      <c r="VMJ40" s="1814"/>
      <c r="VMK40" s="1814"/>
      <c r="VML40" s="1814"/>
      <c r="VMM40" s="1814"/>
      <c r="VMN40" s="1814"/>
      <c r="VMO40" s="1814"/>
      <c r="VMP40" s="1814"/>
      <c r="VMQ40" s="1814"/>
      <c r="VMR40" s="1814"/>
      <c r="VMS40" s="1814"/>
      <c r="VMT40" s="1814"/>
      <c r="VMU40" s="1814"/>
      <c r="VMV40" s="1814"/>
      <c r="VMW40" s="1814"/>
      <c r="VMX40" s="1814"/>
      <c r="VMY40" s="1814"/>
      <c r="VMZ40" s="1814"/>
      <c r="VNA40" s="1814"/>
      <c r="VNB40" s="1814"/>
      <c r="VNC40" s="1814"/>
      <c r="VND40" s="1814"/>
      <c r="VNE40" s="1814"/>
      <c r="VNF40" s="1814"/>
      <c r="VNG40" s="1814"/>
      <c r="VNH40" s="1814"/>
      <c r="VNI40" s="1814"/>
      <c r="VNJ40" s="1814"/>
      <c r="VNK40" s="1814"/>
      <c r="VNL40" s="1814"/>
      <c r="VNM40" s="1814"/>
      <c r="VNN40" s="1814"/>
      <c r="VNO40" s="1814"/>
      <c r="VNP40" s="1814"/>
      <c r="VNQ40" s="1814"/>
      <c r="VNR40" s="1814"/>
      <c r="VNS40" s="1814"/>
      <c r="VNT40" s="1814"/>
      <c r="VNU40" s="1814"/>
      <c r="VNV40" s="1814"/>
      <c r="VNW40" s="1814"/>
      <c r="VNX40" s="1814"/>
      <c r="VNY40" s="1814"/>
      <c r="VNZ40" s="1814"/>
      <c r="VOA40" s="1814"/>
      <c r="VOB40" s="1814"/>
      <c r="VOC40" s="1814"/>
      <c r="VOD40" s="1814"/>
      <c r="VOE40" s="1814"/>
      <c r="VOF40" s="1814"/>
      <c r="VOG40" s="1814"/>
      <c r="VOH40" s="1814"/>
      <c r="VOI40" s="1814"/>
      <c r="VOJ40" s="1814"/>
      <c r="VOK40" s="1814"/>
      <c r="VOL40" s="1814"/>
      <c r="VOM40" s="1814"/>
      <c r="VON40" s="1814"/>
      <c r="VOO40" s="1814"/>
      <c r="VOP40" s="1814"/>
      <c r="VOQ40" s="1814"/>
      <c r="VOR40" s="1814"/>
      <c r="VOS40" s="1814"/>
      <c r="VOT40" s="1814"/>
      <c r="VOU40" s="1814"/>
      <c r="VOV40" s="1814"/>
      <c r="VOW40" s="1814"/>
      <c r="VOX40" s="1814"/>
      <c r="VOY40" s="1814"/>
      <c r="VOZ40" s="1814"/>
      <c r="VPA40" s="1814"/>
      <c r="VPB40" s="1814"/>
      <c r="VPC40" s="1814"/>
      <c r="VPD40" s="1814"/>
      <c r="VPE40" s="1814"/>
      <c r="VPF40" s="1814"/>
      <c r="VPG40" s="1814"/>
      <c r="VPH40" s="1814"/>
      <c r="VPI40" s="1814"/>
      <c r="VPJ40" s="1814"/>
      <c r="VPK40" s="1814"/>
      <c r="VPL40" s="1814"/>
      <c r="VPM40" s="1814"/>
      <c r="VPN40" s="1814"/>
      <c r="VPO40" s="1814"/>
      <c r="VPP40" s="1814"/>
      <c r="VPQ40" s="1814"/>
      <c r="VPR40" s="1814"/>
      <c r="VPS40" s="1814"/>
      <c r="VPT40" s="1814"/>
      <c r="VPU40" s="1814"/>
      <c r="VPV40" s="1814"/>
      <c r="VPW40" s="1814"/>
      <c r="VPX40" s="1814"/>
      <c r="VPY40" s="1814"/>
      <c r="VPZ40" s="1814"/>
      <c r="VQA40" s="1814"/>
      <c r="VQB40" s="1814"/>
      <c r="VQC40" s="1814"/>
      <c r="VQD40" s="1814"/>
      <c r="VQE40" s="1814"/>
      <c r="VQF40" s="1814"/>
      <c r="VQG40" s="1814"/>
      <c r="VQH40" s="1814"/>
      <c r="VQI40" s="1814"/>
      <c r="VQJ40" s="1814"/>
      <c r="VQK40" s="1814"/>
      <c r="VQL40" s="1814"/>
      <c r="VQM40" s="1814"/>
      <c r="VQN40" s="1814"/>
      <c r="VQO40" s="1814"/>
      <c r="VQP40" s="1814"/>
      <c r="VQQ40" s="1814"/>
      <c r="VQR40" s="1814"/>
      <c r="VQS40" s="1814"/>
      <c r="VQT40" s="1814"/>
      <c r="VQU40" s="1814"/>
      <c r="VQV40" s="1814"/>
      <c r="VQW40" s="1814"/>
      <c r="VQX40" s="1814"/>
      <c r="VQY40" s="1814"/>
      <c r="VQZ40" s="1814"/>
      <c r="VRA40" s="1814"/>
      <c r="VRB40" s="1814"/>
      <c r="VRC40" s="1814"/>
      <c r="VRD40" s="1814"/>
      <c r="VRE40" s="1814"/>
      <c r="VRF40" s="1814"/>
      <c r="VRG40" s="1814"/>
      <c r="VRH40" s="1814"/>
      <c r="VRI40" s="1814"/>
      <c r="VRJ40" s="1814"/>
      <c r="VRK40" s="1814"/>
      <c r="VRL40" s="1814"/>
      <c r="VRM40" s="1814"/>
      <c r="VRN40" s="1814"/>
      <c r="VRO40" s="1814"/>
      <c r="VRP40" s="1814"/>
      <c r="VRQ40" s="1814"/>
      <c r="VRR40" s="1814"/>
      <c r="VRS40" s="1814"/>
      <c r="VRT40" s="1814"/>
      <c r="VRU40" s="1814"/>
      <c r="VRV40" s="1814"/>
      <c r="VRW40" s="1814"/>
      <c r="VRX40" s="1814"/>
      <c r="VRY40" s="1814"/>
      <c r="VRZ40" s="1814"/>
      <c r="VSA40" s="1814"/>
      <c r="VSB40" s="1814"/>
      <c r="VSC40" s="1814"/>
      <c r="VSD40" s="1814"/>
      <c r="VSE40" s="1814"/>
      <c r="VSF40" s="1814"/>
      <c r="VSG40" s="1814"/>
      <c r="VSH40" s="1814"/>
      <c r="VSI40" s="1814"/>
      <c r="VSJ40" s="1814"/>
      <c r="VSK40" s="1814"/>
      <c r="VSL40" s="1814"/>
      <c r="VSM40" s="1814"/>
      <c r="VSN40" s="1814"/>
      <c r="VSO40" s="1814"/>
      <c r="VSP40" s="1814"/>
      <c r="VSQ40" s="1814"/>
      <c r="VSR40" s="1814"/>
      <c r="VSS40" s="1814"/>
      <c r="VST40" s="1814"/>
      <c r="VSU40" s="1814"/>
      <c r="VSV40" s="1814"/>
      <c r="VSW40" s="1814"/>
      <c r="VSX40" s="1814"/>
      <c r="VSY40" s="1814"/>
      <c r="VSZ40" s="1814"/>
      <c r="VTA40" s="1814"/>
      <c r="VTB40" s="1814"/>
      <c r="VTC40" s="1814"/>
      <c r="VTD40" s="1814"/>
      <c r="VTE40" s="1814"/>
      <c r="VTF40" s="1814"/>
      <c r="VTG40" s="1814"/>
      <c r="VTH40" s="1814"/>
      <c r="VTI40" s="1814"/>
      <c r="VTJ40" s="1814"/>
      <c r="VTK40" s="1814"/>
      <c r="VTL40" s="1814"/>
      <c r="VTM40" s="1814"/>
      <c r="VTN40" s="1814"/>
      <c r="VTO40" s="1814"/>
      <c r="VTP40" s="1814"/>
      <c r="VTQ40" s="1814"/>
      <c r="VTR40" s="1814"/>
      <c r="VTS40" s="1814"/>
      <c r="VTT40" s="1814"/>
      <c r="VTU40" s="1814"/>
      <c r="VTV40" s="1814"/>
      <c r="VTW40" s="1814"/>
      <c r="VTX40" s="1814"/>
      <c r="VTY40" s="1814"/>
      <c r="VTZ40" s="1814"/>
      <c r="VUA40" s="1814"/>
      <c r="VUB40" s="1814"/>
      <c r="VUC40" s="1814"/>
      <c r="VUD40" s="1814"/>
      <c r="VUE40" s="1814"/>
      <c r="VUF40" s="1814"/>
      <c r="VUG40" s="1814"/>
      <c r="VUH40" s="1814"/>
      <c r="VUI40" s="1814"/>
      <c r="VUJ40" s="1814"/>
      <c r="VUK40" s="1814"/>
      <c r="VUL40" s="1814"/>
      <c r="VUM40" s="1814"/>
      <c r="VUN40" s="1814"/>
      <c r="VUO40" s="1814"/>
      <c r="VUP40" s="1814"/>
      <c r="VUQ40" s="1814"/>
      <c r="VUR40" s="1814"/>
      <c r="VUS40" s="1814"/>
      <c r="VUT40" s="1814"/>
      <c r="VUU40" s="1814"/>
      <c r="VUV40" s="1814"/>
      <c r="VUW40" s="1814"/>
      <c r="VUX40" s="1814"/>
      <c r="VUY40" s="1814"/>
      <c r="VUZ40" s="1814"/>
      <c r="VVA40" s="1814"/>
      <c r="VVB40" s="1814"/>
      <c r="VVC40" s="1814"/>
      <c r="VVD40" s="1814"/>
      <c r="VVE40" s="1814"/>
      <c r="VVF40" s="1814"/>
      <c r="VVG40" s="1814"/>
      <c r="VVH40" s="1814"/>
      <c r="VVI40" s="1814"/>
      <c r="VVJ40" s="1814"/>
      <c r="VVK40" s="1814"/>
      <c r="VVL40" s="1814"/>
      <c r="VVM40" s="1814"/>
      <c r="VVN40" s="1814"/>
      <c r="VVO40" s="1814"/>
      <c r="VVP40" s="1814"/>
      <c r="VVQ40" s="1814"/>
      <c r="VVR40" s="1814"/>
      <c r="VVS40" s="1814"/>
      <c r="VVT40" s="1814"/>
      <c r="VVU40" s="1814"/>
      <c r="VVV40" s="1814"/>
      <c r="VVW40" s="1814"/>
      <c r="VVX40" s="1814"/>
      <c r="VVY40" s="1814"/>
      <c r="VVZ40" s="1814"/>
      <c r="VWA40" s="1814"/>
      <c r="VWB40" s="1814"/>
      <c r="VWC40" s="1814"/>
      <c r="VWD40" s="1814"/>
      <c r="VWE40" s="1814"/>
      <c r="VWF40" s="1814"/>
      <c r="VWG40" s="1814"/>
      <c r="VWH40" s="1814"/>
      <c r="VWI40" s="1814"/>
      <c r="VWJ40" s="1814"/>
      <c r="VWK40" s="1814"/>
      <c r="VWL40" s="1814"/>
      <c r="VWM40" s="1814"/>
      <c r="VWN40" s="1814"/>
      <c r="VWO40" s="1814"/>
      <c r="VWP40" s="1814"/>
      <c r="VWQ40" s="1814"/>
      <c r="VWR40" s="1814"/>
      <c r="VWS40" s="1814"/>
      <c r="VWT40" s="1814"/>
      <c r="VWU40" s="1814"/>
      <c r="VWV40" s="1814"/>
      <c r="VWW40" s="1814"/>
      <c r="VWX40" s="1814"/>
      <c r="VWY40" s="1814"/>
      <c r="VWZ40" s="1814"/>
      <c r="VXA40" s="1814"/>
      <c r="VXB40" s="1814"/>
      <c r="VXC40" s="1814"/>
      <c r="VXD40" s="1814"/>
      <c r="VXE40" s="1814"/>
      <c r="VXF40" s="1814"/>
      <c r="VXG40" s="1814"/>
      <c r="VXH40" s="1814"/>
      <c r="VXI40" s="1814"/>
      <c r="VXJ40" s="1814"/>
      <c r="VXK40" s="1814"/>
      <c r="VXL40" s="1814"/>
      <c r="VXM40" s="1814"/>
      <c r="VXN40" s="1814"/>
      <c r="VXO40" s="1814"/>
      <c r="VXP40" s="1814"/>
      <c r="VXQ40" s="1814"/>
      <c r="VXR40" s="1814"/>
      <c r="VXS40" s="1814"/>
      <c r="VXT40" s="1814"/>
      <c r="VXU40" s="1814"/>
      <c r="VXV40" s="1814"/>
      <c r="VXW40" s="1814"/>
      <c r="VXX40" s="1814"/>
      <c r="VXY40" s="1814"/>
      <c r="VXZ40" s="1814"/>
      <c r="VYA40" s="1814"/>
      <c r="VYB40" s="1814"/>
      <c r="VYC40" s="1814"/>
      <c r="VYD40" s="1814"/>
      <c r="VYE40" s="1814"/>
      <c r="VYF40" s="1814"/>
      <c r="VYG40" s="1814"/>
      <c r="VYH40" s="1814"/>
      <c r="VYI40" s="1814"/>
      <c r="VYJ40" s="1814"/>
      <c r="VYK40" s="1814"/>
      <c r="VYL40" s="1814"/>
      <c r="VYM40" s="1814"/>
      <c r="VYN40" s="1814"/>
      <c r="VYO40" s="1814"/>
      <c r="VYP40" s="1814"/>
      <c r="VYQ40" s="1814"/>
      <c r="VYR40" s="1814"/>
      <c r="VYS40" s="1814"/>
      <c r="VYT40" s="1814"/>
      <c r="VYU40" s="1814"/>
      <c r="VYV40" s="1814"/>
      <c r="VYW40" s="1814"/>
      <c r="VYX40" s="1814"/>
      <c r="VYY40" s="1814"/>
      <c r="VYZ40" s="1814"/>
      <c r="VZA40" s="1814"/>
      <c r="VZB40" s="1814"/>
      <c r="VZC40" s="1814"/>
      <c r="VZD40" s="1814"/>
      <c r="VZE40" s="1814"/>
      <c r="VZF40" s="1814"/>
      <c r="VZG40" s="1814"/>
      <c r="VZH40" s="1814"/>
      <c r="VZI40" s="1814"/>
      <c r="VZJ40" s="1814"/>
      <c r="VZK40" s="1814"/>
      <c r="VZL40" s="1814"/>
      <c r="VZM40" s="1814"/>
      <c r="VZN40" s="1814"/>
      <c r="VZO40" s="1814"/>
      <c r="VZP40" s="1814"/>
      <c r="VZQ40" s="1814"/>
      <c r="VZR40" s="1814"/>
      <c r="VZS40" s="1814"/>
      <c r="VZT40" s="1814"/>
      <c r="VZU40" s="1814"/>
      <c r="VZV40" s="1814"/>
      <c r="VZW40" s="1814"/>
      <c r="VZX40" s="1814"/>
      <c r="VZY40" s="1814"/>
      <c r="VZZ40" s="1814"/>
      <c r="WAA40" s="1814"/>
      <c r="WAB40" s="1814"/>
      <c r="WAC40" s="1814"/>
      <c r="WAD40" s="1814"/>
      <c r="WAE40" s="1814"/>
      <c r="WAF40" s="1814"/>
      <c r="WAG40" s="1814"/>
      <c r="WAH40" s="1814"/>
      <c r="WAI40" s="1814"/>
      <c r="WAJ40" s="1814"/>
      <c r="WAK40" s="1814"/>
      <c r="WAL40" s="1814"/>
      <c r="WAM40" s="1814"/>
      <c r="WAN40" s="1814"/>
      <c r="WAO40" s="1814"/>
      <c r="WAP40" s="1814"/>
      <c r="WAQ40" s="1814"/>
      <c r="WAR40" s="1814"/>
      <c r="WAS40" s="1814"/>
      <c r="WAT40" s="1814"/>
      <c r="WAU40" s="1814"/>
      <c r="WAV40" s="1814"/>
      <c r="WAW40" s="1814"/>
      <c r="WAX40" s="1814"/>
      <c r="WAY40" s="1814"/>
      <c r="WAZ40" s="1814"/>
      <c r="WBA40" s="1814"/>
      <c r="WBB40" s="1814"/>
      <c r="WBC40" s="1814"/>
      <c r="WBD40" s="1814"/>
      <c r="WBE40" s="1814"/>
      <c r="WBF40" s="1814"/>
      <c r="WBG40" s="1814"/>
      <c r="WBH40" s="1814"/>
      <c r="WBI40" s="1814"/>
      <c r="WBJ40" s="1814"/>
      <c r="WBK40" s="1814"/>
      <c r="WBL40" s="1814"/>
      <c r="WBM40" s="1814"/>
      <c r="WBN40" s="1814"/>
      <c r="WBO40" s="1814"/>
      <c r="WBP40" s="1814"/>
      <c r="WBQ40" s="1814"/>
      <c r="WBR40" s="1814"/>
      <c r="WBS40" s="1814"/>
      <c r="WBT40" s="1814"/>
      <c r="WBU40" s="1814"/>
      <c r="WBV40" s="1814"/>
      <c r="WBW40" s="1814"/>
      <c r="WBX40" s="1814"/>
      <c r="WBY40" s="1814"/>
      <c r="WBZ40" s="1814"/>
      <c r="WCA40" s="1814"/>
      <c r="WCB40" s="1814"/>
      <c r="WCC40" s="1814"/>
      <c r="WCD40" s="1814"/>
      <c r="WCE40" s="1814"/>
      <c r="WCF40" s="1814"/>
      <c r="WCG40" s="1814"/>
      <c r="WCH40" s="1814"/>
      <c r="WCI40" s="1814"/>
      <c r="WCJ40" s="1814"/>
      <c r="WCK40" s="1814"/>
      <c r="WCL40" s="1814"/>
      <c r="WCM40" s="1814"/>
      <c r="WCN40" s="1814"/>
      <c r="WCO40" s="1814"/>
      <c r="WCP40" s="1814"/>
      <c r="WCQ40" s="1814"/>
      <c r="WCR40" s="1814"/>
      <c r="WCS40" s="1814"/>
      <c r="WCT40" s="1814"/>
      <c r="WCU40" s="1814"/>
      <c r="WCV40" s="1814"/>
      <c r="WCW40" s="1814"/>
      <c r="WCX40" s="1814"/>
      <c r="WCY40" s="1814"/>
      <c r="WCZ40" s="1814"/>
      <c r="WDA40" s="1814"/>
      <c r="WDB40" s="1814"/>
      <c r="WDC40" s="1814"/>
      <c r="WDD40" s="1814"/>
      <c r="WDE40" s="1814"/>
      <c r="WDF40" s="1814"/>
      <c r="WDG40" s="1814"/>
      <c r="WDH40" s="1814"/>
      <c r="WDI40" s="1814"/>
      <c r="WDJ40" s="1814"/>
      <c r="WDK40" s="1814"/>
      <c r="WDL40" s="1814"/>
      <c r="WDM40" s="1814"/>
      <c r="WDN40" s="1814"/>
      <c r="WDO40" s="1814"/>
      <c r="WDP40" s="1814"/>
      <c r="WDQ40" s="1814"/>
      <c r="WDR40" s="1814"/>
      <c r="WDS40" s="1814"/>
      <c r="WDT40" s="1814"/>
      <c r="WDU40" s="1814"/>
      <c r="WDV40" s="1814"/>
      <c r="WDW40" s="1814"/>
      <c r="WDX40" s="1814"/>
      <c r="WDY40" s="1814"/>
      <c r="WDZ40" s="1814"/>
      <c r="WEA40" s="1814"/>
      <c r="WEB40" s="1814"/>
      <c r="WEC40" s="1814"/>
      <c r="WED40" s="1814"/>
      <c r="WEE40" s="1814"/>
      <c r="WEF40" s="1814"/>
      <c r="WEG40" s="1814"/>
      <c r="WEH40" s="1814"/>
      <c r="WEI40" s="1814"/>
      <c r="WEJ40" s="1814"/>
      <c r="WEK40" s="1814"/>
      <c r="WEL40" s="1814"/>
      <c r="WEM40" s="1814"/>
      <c r="WEN40" s="1814"/>
      <c r="WEO40" s="1814"/>
      <c r="WEP40" s="1814"/>
      <c r="WEQ40" s="1814"/>
      <c r="WER40" s="1814"/>
      <c r="WES40" s="1814"/>
      <c r="WET40" s="1814"/>
      <c r="WEU40" s="1814"/>
      <c r="WEV40" s="1814"/>
      <c r="WEW40" s="1814"/>
      <c r="WEX40" s="1814"/>
      <c r="WEY40" s="1814"/>
      <c r="WEZ40" s="1814"/>
      <c r="WFA40" s="1814"/>
      <c r="WFB40" s="1814"/>
      <c r="WFC40" s="1814"/>
      <c r="WFD40" s="1814"/>
      <c r="WFE40" s="1814"/>
      <c r="WFF40" s="1814"/>
      <c r="WFG40" s="1814"/>
      <c r="WFH40" s="1814"/>
      <c r="WFI40" s="1814"/>
      <c r="WFJ40" s="1814"/>
      <c r="WFK40" s="1814"/>
      <c r="WFL40" s="1814"/>
      <c r="WFM40" s="1814"/>
      <c r="WFN40" s="1814"/>
      <c r="WFO40" s="1814"/>
      <c r="WFP40" s="1814"/>
      <c r="WFQ40" s="1814"/>
      <c r="WFR40" s="1814"/>
      <c r="WFS40" s="1814"/>
      <c r="WFT40" s="1814"/>
      <c r="WFU40" s="1814"/>
      <c r="WFV40" s="1814"/>
      <c r="WFW40" s="1814"/>
      <c r="WFX40" s="1814"/>
      <c r="WFY40" s="1814"/>
      <c r="WFZ40" s="1814"/>
      <c r="WGA40" s="1814"/>
      <c r="WGB40" s="1814"/>
      <c r="WGC40" s="1814"/>
      <c r="WGD40" s="1814"/>
      <c r="WGE40" s="1814"/>
      <c r="WGF40" s="1814"/>
      <c r="WGG40" s="1814"/>
      <c r="WGH40" s="1814"/>
      <c r="WGI40" s="1814"/>
      <c r="WGJ40" s="1814"/>
      <c r="WGK40" s="1814"/>
      <c r="WGL40" s="1814"/>
      <c r="WGM40" s="1814"/>
      <c r="WGN40" s="1814"/>
      <c r="WGO40" s="1814"/>
      <c r="WGP40" s="1814"/>
      <c r="WGQ40" s="1814"/>
      <c r="WGR40" s="1814"/>
      <c r="WGS40" s="1814"/>
      <c r="WGT40" s="1814"/>
      <c r="WGU40" s="1814"/>
      <c r="WGV40" s="1814"/>
      <c r="WGW40" s="1814"/>
      <c r="WGX40" s="1814"/>
      <c r="WGY40" s="1814"/>
      <c r="WGZ40" s="1814"/>
      <c r="WHA40" s="1814"/>
      <c r="WHB40" s="1814"/>
      <c r="WHC40" s="1814"/>
      <c r="WHD40" s="1814"/>
      <c r="WHE40" s="1814"/>
      <c r="WHF40" s="1814"/>
      <c r="WHG40" s="1814"/>
      <c r="WHH40" s="1814"/>
      <c r="WHI40" s="1814"/>
      <c r="WHJ40" s="1814"/>
      <c r="WHK40" s="1814"/>
      <c r="WHL40" s="1814"/>
      <c r="WHM40" s="1814"/>
      <c r="WHN40" s="1814"/>
      <c r="WHO40" s="1814"/>
      <c r="WHP40" s="1814"/>
      <c r="WHQ40" s="1814"/>
      <c r="WHR40" s="1814"/>
      <c r="WHS40" s="1814"/>
      <c r="WHT40" s="1814"/>
      <c r="WHU40" s="1814"/>
      <c r="WHV40" s="1814"/>
      <c r="WHW40" s="1814"/>
      <c r="WHX40" s="1814"/>
      <c r="WHY40" s="1814"/>
      <c r="WHZ40" s="1814"/>
      <c r="WIA40" s="1814"/>
      <c r="WIB40" s="1814"/>
      <c r="WIC40" s="1814"/>
      <c r="WID40" s="1814"/>
      <c r="WIE40" s="1814"/>
      <c r="WIF40" s="1814"/>
      <c r="WIG40" s="1814"/>
      <c r="WIH40" s="1814"/>
      <c r="WII40" s="1814"/>
      <c r="WIJ40" s="1814"/>
      <c r="WIK40" s="1814"/>
      <c r="WIL40" s="1814"/>
      <c r="WIM40" s="1814"/>
      <c r="WIN40" s="1814"/>
      <c r="WIO40" s="1814"/>
      <c r="WIP40" s="1814"/>
      <c r="WIQ40" s="1814"/>
      <c r="WIR40" s="1814"/>
      <c r="WIS40" s="1814"/>
      <c r="WIT40" s="1814"/>
      <c r="WIU40" s="1814"/>
      <c r="WIV40" s="1814"/>
      <c r="WIW40" s="1814"/>
      <c r="WIX40" s="1814"/>
      <c r="WIY40" s="1814"/>
      <c r="WIZ40" s="1814"/>
      <c r="WJA40" s="1814"/>
      <c r="WJB40" s="1814"/>
      <c r="WJC40" s="1814"/>
      <c r="WJD40" s="1814"/>
      <c r="WJE40" s="1814"/>
      <c r="WJF40" s="1814"/>
      <c r="WJG40" s="1814"/>
      <c r="WJH40" s="1814"/>
      <c r="WJI40" s="1814"/>
      <c r="WJJ40" s="1814"/>
      <c r="WJK40" s="1814"/>
      <c r="WJL40" s="1814"/>
      <c r="WJM40" s="1814"/>
      <c r="WJN40" s="1814"/>
      <c r="WJO40" s="1814"/>
      <c r="WJP40" s="1814"/>
      <c r="WJQ40" s="1814"/>
      <c r="WJR40" s="1814"/>
      <c r="WJS40" s="1814"/>
      <c r="WJT40" s="1814"/>
      <c r="WJU40" s="1814"/>
      <c r="WJV40" s="1814"/>
      <c r="WJW40" s="1814"/>
      <c r="WJX40" s="1814"/>
      <c r="WJY40" s="1814"/>
      <c r="WJZ40" s="1814"/>
      <c r="WKA40" s="1814"/>
      <c r="WKB40" s="1814"/>
      <c r="WKC40" s="1814"/>
      <c r="WKD40" s="1814"/>
      <c r="WKE40" s="1814"/>
      <c r="WKF40" s="1814"/>
      <c r="WKG40" s="1814"/>
      <c r="WKH40" s="1814"/>
      <c r="WKI40" s="1814"/>
      <c r="WKJ40" s="1814"/>
      <c r="WKK40" s="1814"/>
      <c r="WKL40" s="1814"/>
      <c r="WKM40" s="1814"/>
      <c r="WKN40" s="1814"/>
      <c r="WKO40" s="1814"/>
      <c r="WKP40" s="1814"/>
      <c r="WKQ40" s="1814"/>
      <c r="WKR40" s="1814"/>
      <c r="WKS40" s="1814"/>
      <c r="WKT40" s="1814"/>
      <c r="WKU40" s="1814"/>
      <c r="WKV40" s="1814"/>
      <c r="WKW40" s="1814"/>
      <c r="WKX40" s="1814"/>
      <c r="WKY40" s="1814"/>
      <c r="WKZ40" s="1814"/>
      <c r="WLA40" s="1814"/>
      <c r="WLB40" s="1814"/>
      <c r="WLC40" s="1814"/>
      <c r="WLD40" s="1814"/>
      <c r="WLE40" s="1814"/>
      <c r="WLF40" s="1814"/>
      <c r="WLG40" s="1814"/>
      <c r="WLH40" s="1814"/>
      <c r="WLI40" s="1814"/>
      <c r="WLJ40" s="1814"/>
      <c r="WLK40" s="1814"/>
      <c r="WLL40" s="1814"/>
      <c r="WLM40" s="1814"/>
      <c r="WLN40" s="1814"/>
      <c r="WLO40" s="1814"/>
      <c r="WLP40" s="1814"/>
      <c r="WLQ40" s="1814"/>
      <c r="WLR40" s="1814"/>
      <c r="WLS40" s="1814"/>
      <c r="WLT40" s="1814"/>
      <c r="WLU40" s="1814"/>
      <c r="WLV40" s="1814"/>
      <c r="WLW40" s="1814"/>
      <c r="WLX40" s="1814"/>
      <c r="WLY40" s="1814"/>
      <c r="WLZ40" s="1814"/>
      <c r="WMA40" s="1814"/>
      <c r="WMB40" s="1814"/>
      <c r="WMC40" s="1814"/>
      <c r="WMD40" s="1814"/>
      <c r="WME40" s="1814"/>
      <c r="WMF40" s="1814"/>
      <c r="WMG40" s="1814"/>
      <c r="WMH40" s="1814"/>
      <c r="WMI40" s="1814"/>
      <c r="WMJ40" s="1814"/>
      <c r="WMK40" s="1814"/>
      <c r="WML40" s="1814"/>
      <c r="WMM40" s="1814"/>
      <c r="WMN40" s="1814"/>
      <c r="WMO40" s="1814"/>
      <c r="WMP40" s="1814"/>
      <c r="WMQ40" s="1814"/>
      <c r="WMR40" s="1814"/>
      <c r="WMS40" s="1814"/>
      <c r="WMT40" s="1814"/>
      <c r="WMU40" s="1814"/>
      <c r="WMV40" s="1814"/>
      <c r="WMW40" s="1814"/>
      <c r="WMX40" s="1814"/>
      <c r="WMY40" s="1814"/>
      <c r="WMZ40" s="1814"/>
      <c r="WNA40" s="1814"/>
      <c r="WNB40" s="1814"/>
      <c r="WNC40" s="1814"/>
      <c r="WND40" s="1814"/>
      <c r="WNE40" s="1814"/>
      <c r="WNF40" s="1814"/>
      <c r="WNG40" s="1814"/>
      <c r="WNH40" s="1814"/>
      <c r="WNI40" s="1814"/>
      <c r="WNJ40" s="1814"/>
      <c r="WNK40" s="1814"/>
      <c r="WNL40" s="1814"/>
      <c r="WNM40" s="1814"/>
      <c r="WNN40" s="1814"/>
      <c r="WNO40" s="1814"/>
      <c r="WNP40" s="1814"/>
      <c r="WNQ40" s="1814"/>
      <c r="WNR40" s="1814"/>
      <c r="WNS40" s="1814"/>
      <c r="WNT40" s="1814"/>
      <c r="WNU40" s="1814"/>
      <c r="WNV40" s="1814"/>
      <c r="WNW40" s="1814"/>
      <c r="WNX40" s="1814"/>
      <c r="WNY40" s="1814"/>
      <c r="WNZ40" s="1814"/>
      <c r="WOA40" s="1814"/>
      <c r="WOB40" s="1814"/>
      <c r="WOC40" s="1814"/>
      <c r="WOD40" s="1814"/>
      <c r="WOE40" s="1814"/>
      <c r="WOF40" s="1814"/>
      <c r="WOG40" s="1814"/>
      <c r="WOH40" s="1814"/>
      <c r="WOI40" s="1814"/>
      <c r="WOJ40" s="1814"/>
      <c r="WOK40" s="1814"/>
      <c r="WOL40" s="1814"/>
      <c r="WOM40" s="1814"/>
      <c r="WON40" s="1814"/>
      <c r="WOO40" s="1814"/>
      <c r="WOP40" s="1814"/>
      <c r="WOQ40" s="1814"/>
      <c r="WOR40" s="1814"/>
      <c r="WOS40" s="1814"/>
      <c r="WOT40" s="1814"/>
      <c r="WOU40" s="1814"/>
      <c r="WOV40" s="1814"/>
      <c r="WOW40" s="1814"/>
      <c r="WOX40" s="1814"/>
      <c r="WOY40" s="1814"/>
      <c r="WOZ40" s="1814"/>
      <c r="WPA40" s="1814"/>
      <c r="WPB40" s="1814"/>
      <c r="WPC40" s="1814"/>
      <c r="WPD40" s="1814"/>
      <c r="WPE40" s="1814"/>
      <c r="WPF40" s="1814"/>
      <c r="WPG40" s="1814"/>
      <c r="WPH40" s="1814"/>
      <c r="WPI40" s="1814"/>
      <c r="WPJ40" s="1814"/>
      <c r="WPK40" s="1814"/>
      <c r="WPL40" s="1814"/>
      <c r="WPM40" s="1814"/>
      <c r="WPN40" s="1814"/>
      <c r="WPO40" s="1814"/>
      <c r="WPP40" s="1814"/>
      <c r="WPQ40" s="1814"/>
      <c r="WPR40" s="1814"/>
      <c r="WPS40" s="1814"/>
      <c r="WPT40" s="1814"/>
      <c r="WPU40" s="1814"/>
      <c r="WPV40" s="1814"/>
      <c r="WPW40" s="1814"/>
      <c r="WPX40" s="1814"/>
      <c r="WPY40" s="1814"/>
      <c r="WPZ40" s="1814"/>
      <c r="WQA40" s="1814"/>
      <c r="WQB40" s="1814"/>
      <c r="WQC40" s="1814"/>
      <c r="WQD40" s="1814"/>
      <c r="WQE40" s="1814"/>
      <c r="WQF40" s="1814"/>
      <c r="WQG40" s="1814"/>
      <c r="WQH40" s="1814"/>
      <c r="WQI40" s="1814"/>
      <c r="WQJ40" s="1814"/>
      <c r="WQK40" s="1814"/>
      <c r="WQL40" s="1814"/>
      <c r="WQM40" s="1814"/>
      <c r="WQN40" s="1814"/>
      <c r="WQO40" s="1814"/>
      <c r="WQP40" s="1814"/>
      <c r="WQQ40" s="1814"/>
      <c r="WQR40" s="1814"/>
      <c r="WQS40" s="1814"/>
      <c r="WQT40" s="1814"/>
      <c r="WQU40" s="1814"/>
      <c r="WQV40" s="1814"/>
      <c r="WQW40" s="1814"/>
      <c r="WQX40" s="1814"/>
      <c r="WQY40" s="1814"/>
      <c r="WQZ40" s="1814"/>
      <c r="WRA40" s="1814"/>
      <c r="WRB40" s="1814"/>
      <c r="WRC40" s="1814"/>
      <c r="WRD40" s="1814"/>
      <c r="WRE40" s="1814"/>
      <c r="WRF40" s="1814"/>
      <c r="WRG40" s="1814"/>
      <c r="WRH40" s="1814"/>
      <c r="WRI40" s="1814"/>
      <c r="WRJ40" s="1814"/>
      <c r="WRK40" s="1814"/>
      <c r="WRL40" s="1814"/>
      <c r="WRM40" s="1814"/>
      <c r="WRN40" s="1814"/>
      <c r="WRO40" s="1814"/>
      <c r="WRP40" s="1814"/>
      <c r="WRQ40" s="1814"/>
      <c r="WRR40" s="1814"/>
      <c r="WRS40" s="1814"/>
      <c r="WRT40" s="1814"/>
      <c r="WRU40" s="1814"/>
      <c r="WRV40" s="1814"/>
      <c r="WRW40" s="1814"/>
      <c r="WRX40" s="1814"/>
      <c r="WRY40" s="1814"/>
      <c r="WRZ40" s="1814"/>
      <c r="WSA40" s="1814"/>
      <c r="WSB40" s="1814"/>
      <c r="WSC40" s="1814"/>
      <c r="WSD40" s="1814"/>
      <c r="WSE40" s="1814"/>
      <c r="WSF40" s="1814"/>
      <c r="WSG40" s="1814"/>
      <c r="WSH40" s="1814"/>
      <c r="WSI40" s="1814"/>
      <c r="WSJ40" s="1814"/>
      <c r="WSK40" s="1814"/>
      <c r="WSL40" s="1814"/>
      <c r="WSM40" s="1814"/>
      <c r="WSN40" s="1814"/>
      <c r="WSO40" s="1814"/>
      <c r="WSP40" s="1814"/>
      <c r="WSQ40" s="1814"/>
      <c r="WSR40" s="1814"/>
      <c r="WSS40" s="1814"/>
      <c r="WST40" s="1814"/>
      <c r="WSU40" s="1814"/>
      <c r="WSV40" s="1814"/>
      <c r="WSW40" s="1814"/>
      <c r="WSX40" s="1814"/>
      <c r="WSY40" s="1814"/>
      <c r="WSZ40" s="1814"/>
      <c r="WTA40" s="1814"/>
      <c r="WTB40" s="1814"/>
      <c r="WTC40" s="1814"/>
      <c r="WTD40" s="1814"/>
      <c r="WTE40" s="1814"/>
      <c r="WTF40" s="1814"/>
      <c r="WTG40" s="1814"/>
      <c r="WTH40" s="1814"/>
      <c r="WTI40" s="1814"/>
      <c r="WTJ40" s="1814"/>
      <c r="WTK40" s="1814"/>
      <c r="WTL40" s="1814"/>
      <c r="WTM40" s="1814"/>
      <c r="WTN40" s="1814"/>
      <c r="WTO40" s="1814"/>
      <c r="WTP40" s="1814"/>
      <c r="WTQ40" s="1814"/>
      <c r="WTR40" s="1814"/>
      <c r="WTS40" s="1814"/>
      <c r="WTT40" s="1814"/>
      <c r="WTU40" s="1814"/>
      <c r="WTV40" s="1814"/>
      <c r="WTW40" s="1814"/>
      <c r="WTX40" s="1814"/>
      <c r="WTY40" s="1814"/>
      <c r="WTZ40" s="1814"/>
      <c r="WUA40" s="1814"/>
      <c r="WUB40" s="1814"/>
      <c r="WUC40" s="1814"/>
      <c r="WUD40" s="1814"/>
      <c r="WUE40" s="1814"/>
      <c r="WUF40" s="1814"/>
      <c r="WUG40" s="1814"/>
      <c r="WUH40" s="1814"/>
      <c r="WUI40" s="1814"/>
      <c r="WUJ40" s="1814"/>
      <c r="WUK40" s="1814"/>
      <c r="WUL40" s="1814"/>
      <c r="WUM40" s="1814"/>
      <c r="WUN40" s="1814"/>
      <c r="WUO40" s="1814"/>
      <c r="WUP40" s="1814"/>
      <c r="WUQ40" s="1814"/>
      <c r="WUR40" s="1814"/>
      <c r="WUS40" s="1814"/>
      <c r="WUT40" s="1814"/>
      <c r="WUU40" s="1814"/>
      <c r="WUV40" s="1814"/>
      <c r="WUW40" s="1814"/>
      <c r="WUX40" s="1814"/>
      <c r="WUY40" s="1814"/>
      <c r="WUZ40" s="1814"/>
      <c r="WVA40" s="1814"/>
      <c r="WVB40" s="1814"/>
      <c r="WVC40" s="1814"/>
      <c r="WVD40" s="1814"/>
      <c r="WVE40" s="1814"/>
      <c r="WVF40" s="1814"/>
      <c r="WVG40" s="1814"/>
      <c r="WVH40" s="1814"/>
      <c r="WVI40" s="1814"/>
      <c r="WVJ40" s="1814"/>
      <c r="WVK40" s="1814"/>
      <c r="WVL40" s="1814"/>
      <c r="WVM40" s="1814"/>
      <c r="WVN40" s="1814"/>
      <c r="WVO40" s="1814"/>
      <c r="WVP40" s="1814"/>
      <c r="WVQ40" s="1814"/>
      <c r="WVR40" s="1814"/>
      <c r="WVS40" s="1814"/>
      <c r="WVT40" s="1814"/>
      <c r="WVU40" s="1814"/>
      <c r="WVV40" s="1814"/>
      <c r="WVW40" s="1814"/>
      <c r="WVX40" s="1814"/>
      <c r="WVY40" s="1814"/>
      <c r="WVZ40" s="1814"/>
      <c r="WWA40" s="1814"/>
      <c r="WWB40" s="1814"/>
      <c r="WWC40" s="1814"/>
      <c r="WWD40" s="1814"/>
      <c r="WWE40" s="1814"/>
      <c r="WWF40" s="1814"/>
      <c r="WWG40" s="1814"/>
      <c r="WWH40" s="1814"/>
      <c r="WWI40" s="1814"/>
      <c r="WWJ40" s="1814"/>
      <c r="WWK40" s="1814"/>
      <c r="WWL40" s="1814"/>
      <c r="WWM40" s="1814"/>
      <c r="WWN40" s="1814"/>
      <c r="WWO40" s="1814"/>
      <c r="WWP40" s="1814"/>
      <c r="WWQ40" s="1814"/>
      <c r="WWR40" s="1814"/>
      <c r="WWS40" s="1814"/>
      <c r="WWT40" s="1814"/>
      <c r="WWU40" s="1814"/>
      <c r="WWV40" s="1814"/>
      <c r="WWW40" s="1814"/>
      <c r="WWX40" s="1814"/>
      <c r="WWY40" s="1814"/>
      <c r="WWZ40" s="1814"/>
      <c r="WXA40" s="1814"/>
      <c r="WXB40" s="1814"/>
      <c r="WXC40" s="1814"/>
      <c r="WXD40" s="1814"/>
      <c r="WXE40" s="1814"/>
      <c r="WXF40" s="1814"/>
      <c r="WXG40" s="1814"/>
      <c r="WXH40" s="1814"/>
      <c r="WXI40" s="1814"/>
      <c r="WXJ40" s="1814"/>
      <c r="WXK40" s="1814"/>
      <c r="WXL40" s="1814"/>
      <c r="WXM40" s="1814"/>
      <c r="WXN40" s="1814"/>
      <c r="WXO40" s="1814"/>
      <c r="WXP40" s="1814"/>
      <c r="WXQ40" s="1814"/>
      <c r="WXR40" s="1814"/>
      <c r="WXS40" s="1814"/>
      <c r="WXT40" s="1814"/>
      <c r="WXU40" s="1814"/>
      <c r="WXV40" s="1814"/>
      <c r="WXW40" s="1814"/>
      <c r="WXX40" s="1814"/>
      <c r="WXY40" s="1814"/>
      <c r="WXZ40" s="1814"/>
      <c r="WYA40" s="1814"/>
      <c r="WYB40" s="1814"/>
      <c r="WYC40" s="1814"/>
      <c r="WYD40" s="1814"/>
      <c r="WYE40" s="1814"/>
      <c r="WYF40" s="1814"/>
      <c r="WYG40" s="1814"/>
      <c r="WYH40" s="1814"/>
      <c r="WYI40" s="1814"/>
      <c r="WYJ40" s="1814"/>
      <c r="WYK40" s="1814"/>
      <c r="WYL40" s="1814"/>
      <c r="WYM40" s="1814"/>
      <c r="WYN40" s="1814"/>
      <c r="WYO40" s="1814"/>
      <c r="WYP40" s="1814"/>
      <c r="WYQ40" s="1814"/>
      <c r="WYR40" s="1814"/>
      <c r="WYS40" s="1814"/>
      <c r="WYT40" s="1814"/>
      <c r="WYU40" s="1814"/>
      <c r="WYV40" s="1814"/>
      <c r="WYW40" s="1814"/>
      <c r="WYX40" s="1814"/>
      <c r="WYY40" s="1814"/>
      <c r="WYZ40" s="1814"/>
      <c r="WZA40" s="1814"/>
      <c r="WZB40" s="1814"/>
      <c r="WZC40" s="1814"/>
      <c r="WZD40" s="1814"/>
      <c r="WZE40" s="1814"/>
      <c r="WZF40" s="1814"/>
      <c r="WZG40" s="1814"/>
      <c r="WZH40" s="1814"/>
      <c r="WZI40" s="1814"/>
      <c r="WZJ40" s="1814"/>
      <c r="WZK40" s="1814"/>
      <c r="WZL40" s="1814"/>
      <c r="WZM40" s="1814"/>
      <c r="WZN40" s="1814"/>
      <c r="WZO40" s="1814"/>
      <c r="WZP40" s="1814"/>
      <c r="WZQ40" s="1814"/>
      <c r="WZR40" s="1814"/>
      <c r="WZS40" s="1814"/>
      <c r="WZT40" s="1814"/>
      <c r="WZU40" s="1814"/>
      <c r="WZV40" s="1814"/>
      <c r="WZW40" s="1814"/>
      <c r="WZX40" s="1814"/>
      <c r="WZY40" s="1814"/>
      <c r="WZZ40" s="1814"/>
      <c r="XAA40" s="1814"/>
      <c r="XAB40" s="1814"/>
      <c r="XAC40" s="1814"/>
      <c r="XAD40" s="1814"/>
      <c r="XAE40" s="1814"/>
      <c r="XAF40" s="1814"/>
      <c r="XAG40" s="1814"/>
      <c r="XAH40" s="1814"/>
      <c r="XAI40" s="1814"/>
      <c r="XAJ40" s="1814"/>
      <c r="XAK40" s="1814"/>
      <c r="XAL40" s="1814"/>
      <c r="XAM40" s="1814"/>
      <c r="XAN40" s="1814"/>
      <c r="XAO40" s="1814"/>
      <c r="XAP40" s="1814"/>
      <c r="XAQ40" s="1814"/>
      <c r="XAR40" s="1814"/>
      <c r="XAS40" s="1814"/>
      <c r="XAT40" s="1814"/>
      <c r="XAU40" s="1814"/>
      <c r="XAV40" s="1814"/>
      <c r="XAW40" s="1814"/>
      <c r="XAX40" s="1814"/>
      <c r="XAY40" s="1814"/>
      <c r="XAZ40" s="1814"/>
      <c r="XBA40" s="1814"/>
      <c r="XBB40" s="1814"/>
      <c r="XBC40" s="1814"/>
      <c r="XBD40" s="1814"/>
      <c r="XBE40" s="1814"/>
      <c r="XBF40" s="1814"/>
      <c r="XBG40" s="1814"/>
      <c r="XBH40" s="1814"/>
      <c r="XBI40" s="1814"/>
      <c r="XBJ40" s="1814"/>
      <c r="XBK40" s="1814"/>
      <c r="XBL40" s="1814"/>
      <c r="XBM40" s="1814"/>
      <c r="XBN40" s="1814"/>
      <c r="XBO40" s="1814"/>
      <c r="XBP40" s="1814"/>
      <c r="XBQ40" s="1814"/>
      <c r="XBR40" s="1814"/>
      <c r="XBS40" s="1814"/>
      <c r="XBT40" s="1814"/>
      <c r="XBU40" s="1814"/>
      <c r="XBV40" s="1814"/>
      <c r="XBW40" s="1814"/>
      <c r="XBX40" s="1814"/>
      <c r="XBY40" s="1814"/>
      <c r="XBZ40" s="1814"/>
      <c r="XCA40" s="1814"/>
      <c r="XCB40" s="1814"/>
      <c r="XCC40" s="1814"/>
      <c r="XCD40" s="1814"/>
      <c r="XCE40" s="1814"/>
      <c r="XCF40" s="1814"/>
      <c r="XCG40" s="1814"/>
      <c r="XCH40" s="1814"/>
      <c r="XCI40" s="1814"/>
      <c r="XCJ40" s="1814"/>
      <c r="XCK40" s="1814"/>
      <c r="XCL40" s="1814"/>
      <c r="XCM40" s="1814"/>
      <c r="XCN40" s="1814"/>
      <c r="XCO40" s="1814"/>
      <c r="XCP40" s="1814"/>
      <c r="XCQ40" s="1814"/>
      <c r="XCR40" s="1814"/>
      <c r="XCS40" s="1814"/>
      <c r="XCT40" s="1814"/>
      <c r="XCU40" s="1814"/>
      <c r="XCV40" s="1814"/>
      <c r="XCW40" s="1814"/>
      <c r="XCX40" s="1814"/>
      <c r="XCY40" s="1814"/>
      <c r="XCZ40" s="1814"/>
      <c r="XDA40" s="1814"/>
      <c r="XDB40" s="1814"/>
      <c r="XDC40" s="1814"/>
      <c r="XDD40" s="1814"/>
      <c r="XDE40" s="1814"/>
      <c r="XDF40" s="1814"/>
      <c r="XDG40" s="1814"/>
      <c r="XDH40" s="1814"/>
      <c r="XDI40" s="1814"/>
      <c r="XDJ40" s="1814"/>
      <c r="XDK40" s="1814"/>
      <c r="XDL40" s="1814"/>
      <c r="XDM40" s="1814"/>
      <c r="XDN40" s="1814"/>
      <c r="XDO40" s="1814"/>
      <c r="XDP40" s="1814"/>
      <c r="XDQ40" s="1814"/>
      <c r="XDR40" s="1814"/>
      <c r="XDS40" s="1814"/>
      <c r="XDT40" s="1814"/>
      <c r="XDU40" s="1814"/>
      <c r="XDV40" s="1814"/>
      <c r="XDW40" s="1814"/>
      <c r="XDX40" s="1814"/>
      <c r="XDY40" s="1814"/>
      <c r="XDZ40" s="1814"/>
      <c r="XEA40" s="1814"/>
      <c r="XEB40" s="1814"/>
      <c r="XEC40" s="1814"/>
      <c r="XED40" s="1814"/>
      <c r="XEE40" s="1814"/>
      <c r="XEF40" s="1814"/>
      <c r="XEG40" s="1814"/>
      <c r="XEH40" s="1814"/>
      <c r="XEI40" s="1814"/>
      <c r="XEJ40" s="1814"/>
      <c r="XEK40" s="1814"/>
      <c r="XEL40" s="1814"/>
      <c r="XEM40" s="1814"/>
      <c r="XEN40" s="1814"/>
      <c r="XEO40" s="1814"/>
    </row>
    <row r="41" spans="1:16369" s="328" customFormat="1" ht="45" customHeight="1">
      <c r="A41" s="2357" t="s">
        <v>2150</v>
      </c>
      <c r="B41" s="611"/>
      <c r="C41" s="611"/>
      <c r="D41" s="611"/>
      <c r="E41" s="611"/>
      <c r="F41" s="611"/>
      <c r="G41" s="611"/>
      <c r="H41" s="611"/>
      <c r="I41" s="611"/>
      <c r="J41" s="611"/>
      <c r="K41" s="611"/>
      <c r="L41" s="611"/>
      <c r="M41" s="611"/>
      <c r="N41" s="611"/>
      <c r="O41" s="611"/>
      <c r="P41" s="611"/>
      <c r="Q41" s="611"/>
      <c r="R41" s="611"/>
      <c r="S41" s="611"/>
      <c r="T41" s="611"/>
      <c r="U41" s="611"/>
      <c r="V41" s="611"/>
      <c r="W41" s="611"/>
      <c r="X41" s="611"/>
      <c r="Y41" s="611"/>
      <c r="Z41" s="611"/>
      <c r="AA41" s="611"/>
      <c r="AB41" s="2227"/>
      <c r="AC41" s="611"/>
      <c r="AD41" s="611"/>
      <c r="AE41" s="611"/>
      <c r="AF41" s="611"/>
      <c r="AG41" s="611"/>
      <c r="AH41" s="611"/>
      <c r="AI41" s="611"/>
      <c r="AJ41" s="611"/>
      <c r="AK41" s="611"/>
      <c r="AL41" s="611"/>
      <c r="AM41" s="611"/>
      <c r="AN41" s="611"/>
      <c r="AO41" s="611"/>
      <c r="AP41" s="611"/>
      <c r="AQ41" s="611"/>
      <c r="AR41" s="611"/>
      <c r="AS41" s="611"/>
      <c r="AT41" s="611"/>
      <c r="AU41" s="611"/>
      <c r="AV41" s="611"/>
      <c r="AW41" s="611"/>
      <c r="AX41" s="611"/>
      <c r="AY41" s="611"/>
      <c r="AZ41" s="611"/>
      <c r="BA41" s="611"/>
      <c r="BB41" s="611"/>
      <c r="BC41" s="611"/>
      <c r="BD41" s="611"/>
      <c r="BE41" s="611"/>
      <c r="BF41" s="611"/>
      <c r="BG41" s="611"/>
      <c r="BH41" s="611"/>
      <c r="BI41" s="611"/>
      <c r="BJ41" s="611"/>
      <c r="BK41" s="611"/>
      <c r="BL41" s="611"/>
      <c r="BM41" s="611"/>
      <c r="BN41" s="611"/>
      <c r="BO41" s="611"/>
      <c r="BP41" s="611"/>
      <c r="BQ41" s="611"/>
      <c r="BR41" s="611"/>
      <c r="BS41" s="611"/>
      <c r="BT41" s="611"/>
      <c r="BU41" s="611"/>
      <c r="BV41" s="611"/>
      <c r="BW41" s="611"/>
      <c r="BX41" s="611"/>
      <c r="BY41" s="611"/>
      <c r="BZ41" s="611"/>
      <c r="CA41" s="611"/>
      <c r="CB41" s="611"/>
      <c r="CC41" s="611"/>
      <c r="CD41" s="611"/>
      <c r="CE41" s="611"/>
      <c r="CF41" s="611"/>
      <c r="CG41" s="611"/>
      <c r="CH41" s="611"/>
      <c r="CI41" s="611"/>
      <c r="CJ41" s="611"/>
      <c r="CK41" s="611"/>
      <c r="CL41" s="611"/>
      <c r="CM41" s="611"/>
      <c r="CN41" s="611"/>
      <c r="CO41" s="611"/>
      <c r="CP41" s="611"/>
      <c r="CQ41" s="611"/>
      <c r="CR41" s="611"/>
      <c r="CS41" s="611"/>
      <c r="CT41" s="611"/>
      <c r="CU41" s="611"/>
      <c r="CV41" s="611"/>
      <c r="CW41" s="611"/>
      <c r="CX41" s="611"/>
      <c r="CY41" s="611"/>
      <c r="CZ41" s="611"/>
      <c r="DA41" s="611"/>
      <c r="DB41" s="611"/>
      <c r="DC41" s="611"/>
      <c r="DD41" s="611"/>
      <c r="DE41" s="611"/>
      <c r="DF41" s="611"/>
      <c r="DG41" s="611"/>
      <c r="DH41" s="611"/>
      <c r="DI41" s="611"/>
      <c r="DJ41" s="611"/>
      <c r="DK41" s="611"/>
      <c r="DL41" s="611"/>
      <c r="DM41" s="611"/>
      <c r="DN41" s="611"/>
      <c r="DO41" s="611"/>
      <c r="DP41" s="611"/>
      <c r="DQ41" s="611"/>
      <c r="DR41" s="611"/>
      <c r="DS41" s="611"/>
      <c r="DT41" s="611"/>
      <c r="DU41" s="611"/>
      <c r="DV41" s="611"/>
      <c r="DW41" s="611"/>
      <c r="DX41" s="611"/>
      <c r="DY41" s="611"/>
      <c r="DZ41" s="611"/>
      <c r="EA41" s="611"/>
      <c r="EB41" s="611"/>
      <c r="EC41" s="611"/>
      <c r="ED41" s="611"/>
      <c r="EE41" s="611"/>
      <c r="EF41" s="611"/>
      <c r="EG41" s="611"/>
      <c r="EH41" s="611"/>
      <c r="EI41" s="611"/>
      <c r="EJ41" s="611"/>
      <c r="EK41" s="611"/>
      <c r="EL41" s="611"/>
      <c r="EM41" s="611"/>
      <c r="EN41" s="611"/>
      <c r="EO41" s="611"/>
      <c r="EP41" s="611"/>
      <c r="EQ41" s="611"/>
      <c r="ER41" s="611"/>
      <c r="ES41" s="611"/>
      <c r="ET41" s="611"/>
      <c r="EU41" s="611"/>
      <c r="EV41" s="611"/>
      <c r="EW41" s="611"/>
      <c r="EX41" s="611"/>
      <c r="EY41" s="611"/>
      <c r="EZ41" s="611"/>
      <c r="FA41" s="611"/>
      <c r="FB41" s="611"/>
      <c r="FC41" s="611"/>
      <c r="FD41" s="611"/>
      <c r="FE41" s="611"/>
      <c r="FF41" s="611"/>
      <c r="FG41" s="611"/>
      <c r="FH41" s="611"/>
      <c r="FI41" s="611"/>
      <c r="FJ41" s="611"/>
      <c r="FK41" s="611"/>
      <c r="FL41" s="611"/>
      <c r="FM41" s="611"/>
      <c r="FN41" s="611"/>
      <c r="FO41" s="611"/>
      <c r="FP41" s="611"/>
      <c r="FQ41" s="611"/>
      <c r="FR41" s="611"/>
      <c r="FS41" s="611"/>
      <c r="FT41" s="611"/>
      <c r="FU41" s="611"/>
      <c r="FV41" s="611"/>
      <c r="FW41" s="611"/>
      <c r="FX41" s="611"/>
      <c r="FY41" s="611"/>
      <c r="FZ41" s="611"/>
      <c r="GA41" s="611"/>
      <c r="GB41" s="611"/>
      <c r="GC41" s="611"/>
      <c r="GD41" s="611"/>
      <c r="GE41" s="611"/>
      <c r="GF41" s="611"/>
      <c r="GG41" s="611"/>
      <c r="GH41" s="611"/>
      <c r="GI41" s="611"/>
      <c r="GJ41" s="611"/>
      <c r="GK41" s="611"/>
      <c r="GL41" s="611"/>
      <c r="GM41" s="611"/>
      <c r="GN41" s="611"/>
      <c r="GO41" s="611"/>
      <c r="GP41" s="611"/>
      <c r="GQ41" s="611"/>
      <c r="GR41" s="611"/>
      <c r="GS41" s="611"/>
      <c r="GT41" s="611"/>
      <c r="GU41" s="611"/>
      <c r="GV41" s="611"/>
      <c r="GW41" s="611"/>
      <c r="GX41" s="611"/>
      <c r="GY41" s="611"/>
      <c r="GZ41" s="611"/>
      <c r="HA41" s="611"/>
      <c r="HB41" s="611"/>
      <c r="HC41" s="611"/>
      <c r="HD41" s="611"/>
      <c r="HE41" s="611"/>
      <c r="HF41" s="611"/>
      <c r="HG41" s="611"/>
      <c r="HH41" s="611"/>
      <c r="HI41" s="611"/>
      <c r="HJ41" s="611"/>
      <c r="HK41" s="611"/>
      <c r="HL41" s="611"/>
      <c r="HM41" s="611"/>
      <c r="HN41" s="611"/>
      <c r="HO41" s="611"/>
      <c r="HP41" s="611"/>
      <c r="HQ41" s="611"/>
      <c r="HR41" s="611"/>
      <c r="HS41" s="611"/>
      <c r="HT41" s="611"/>
      <c r="HU41" s="611"/>
      <c r="HV41" s="611"/>
      <c r="HW41" s="611"/>
      <c r="HX41" s="611"/>
      <c r="HY41" s="611"/>
      <c r="HZ41" s="611"/>
      <c r="IA41" s="611"/>
      <c r="IB41" s="611"/>
      <c r="IC41" s="611"/>
      <c r="ID41" s="611"/>
      <c r="IE41" s="611"/>
      <c r="IF41" s="611"/>
      <c r="IG41" s="611"/>
      <c r="IH41" s="611"/>
      <c r="II41" s="611"/>
      <c r="IJ41" s="611"/>
      <c r="IK41" s="611"/>
      <c r="IL41" s="611"/>
      <c r="IM41" s="611"/>
      <c r="IN41" s="611"/>
      <c r="IO41" s="611"/>
      <c r="IP41" s="611"/>
      <c r="IQ41" s="611"/>
      <c r="IR41" s="611"/>
      <c r="IS41" s="611"/>
      <c r="IT41" s="611"/>
      <c r="IU41" s="611"/>
      <c r="IV41" s="611"/>
      <c r="IW41" s="611"/>
      <c r="IX41" s="611"/>
      <c r="IY41" s="611"/>
      <c r="IZ41" s="611"/>
      <c r="JA41" s="611"/>
      <c r="JB41" s="611"/>
      <c r="JC41" s="611"/>
      <c r="JD41" s="611"/>
      <c r="JE41" s="611"/>
      <c r="JF41" s="611"/>
      <c r="JG41" s="611"/>
      <c r="JH41" s="611"/>
      <c r="JI41" s="611"/>
      <c r="JJ41" s="611"/>
      <c r="JK41" s="611"/>
      <c r="JL41" s="611"/>
      <c r="JM41" s="611"/>
      <c r="JN41" s="611"/>
      <c r="JO41" s="611"/>
      <c r="JP41" s="611"/>
      <c r="JQ41" s="611"/>
      <c r="JR41" s="611"/>
      <c r="JS41" s="611"/>
      <c r="JT41" s="611"/>
      <c r="JU41" s="611"/>
      <c r="JV41" s="611"/>
      <c r="JW41" s="611"/>
      <c r="JX41" s="611"/>
      <c r="JY41" s="611"/>
      <c r="JZ41" s="611"/>
      <c r="KA41" s="611"/>
      <c r="KB41" s="611"/>
      <c r="KC41" s="611"/>
      <c r="KD41" s="611"/>
      <c r="KE41" s="611"/>
      <c r="KF41" s="611"/>
      <c r="KG41" s="611"/>
      <c r="KH41" s="611"/>
      <c r="KI41" s="611"/>
      <c r="KJ41" s="611"/>
      <c r="KK41" s="611"/>
      <c r="KL41" s="611"/>
      <c r="KM41" s="611"/>
      <c r="KN41" s="611"/>
      <c r="KO41" s="611"/>
      <c r="KP41" s="611"/>
      <c r="KQ41" s="611"/>
      <c r="KR41" s="611"/>
      <c r="KS41" s="611"/>
      <c r="KT41" s="611"/>
      <c r="KU41" s="611"/>
      <c r="KV41" s="611"/>
      <c r="KW41" s="611"/>
      <c r="KX41" s="611"/>
      <c r="KY41" s="611"/>
      <c r="KZ41" s="611"/>
      <c r="LA41" s="611"/>
      <c r="LB41" s="611"/>
      <c r="LC41" s="611"/>
      <c r="LD41" s="611"/>
      <c r="LE41" s="611"/>
      <c r="LF41" s="611"/>
      <c r="LG41" s="611"/>
      <c r="LH41" s="611"/>
      <c r="LI41" s="611"/>
      <c r="LJ41" s="611"/>
      <c r="LK41" s="611"/>
      <c r="LL41" s="611"/>
      <c r="LM41" s="611"/>
      <c r="LN41" s="611"/>
      <c r="LO41" s="611"/>
      <c r="LP41" s="611"/>
      <c r="LQ41" s="611"/>
      <c r="LR41" s="611"/>
      <c r="LS41" s="611"/>
      <c r="LT41" s="611"/>
      <c r="LU41" s="611"/>
      <c r="LV41" s="611"/>
      <c r="LW41" s="611"/>
      <c r="LX41" s="611"/>
      <c r="LY41" s="611"/>
      <c r="LZ41" s="611"/>
      <c r="MA41" s="611"/>
      <c r="MB41" s="611"/>
      <c r="MC41" s="611"/>
      <c r="MD41" s="611"/>
      <c r="ME41" s="611"/>
      <c r="MF41" s="611"/>
      <c r="MG41" s="611"/>
      <c r="MH41" s="611"/>
      <c r="MI41" s="611"/>
      <c r="MJ41" s="611"/>
      <c r="MK41" s="611"/>
      <c r="ML41" s="611"/>
      <c r="MM41" s="611"/>
      <c r="MN41" s="611"/>
      <c r="MO41" s="611"/>
      <c r="MP41" s="611"/>
      <c r="MQ41" s="611"/>
      <c r="MR41" s="611"/>
      <c r="MS41" s="611"/>
      <c r="MT41" s="611"/>
      <c r="MU41" s="611"/>
      <c r="MV41" s="611"/>
      <c r="MW41" s="611"/>
      <c r="MX41" s="611"/>
      <c r="MY41" s="611"/>
      <c r="MZ41" s="611"/>
      <c r="NA41" s="611"/>
      <c r="NB41" s="611"/>
      <c r="NC41" s="611"/>
      <c r="ND41" s="611"/>
      <c r="NE41" s="611"/>
      <c r="NF41" s="611"/>
      <c r="NG41" s="611"/>
      <c r="NH41" s="611"/>
      <c r="NI41" s="611"/>
      <c r="NJ41" s="611"/>
      <c r="NK41" s="611"/>
      <c r="NL41" s="611"/>
      <c r="NM41" s="611"/>
      <c r="NN41" s="611"/>
      <c r="NO41" s="611"/>
      <c r="NP41" s="611"/>
      <c r="NQ41" s="611"/>
      <c r="NR41" s="611"/>
      <c r="NS41" s="611"/>
      <c r="NT41" s="611"/>
      <c r="NU41" s="611"/>
      <c r="NV41" s="611"/>
      <c r="NW41" s="611"/>
      <c r="NX41" s="611"/>
      <c r="NY41" s="611"/>
      <c r="NZ41" s="611"/>
      <c r="OA41" s="611"/>
      <c r="OB41" s="611"/>
      <c r="OC41" s="611"/>
      <c r="OD41" s="611"/>
      <c r="OE41" s="611"/>
      <c r="OF41" s="611"/>
      <c r="OG41" s="611"/>
      <c r="OH41" s="611"/>
      <c r="OI41" s="611"/>
      <c r="OJ41" s="611"/>
      <c r="OK41" s="611"/>
      <c r="OL41" s="611"/>
      <c r="OM41" s="611"/>
      <c r="ON41" s="611"/>
      <c r="OO41" s="611"/>
      <c r="OP41" s="611"/>
      <c r="OQ41" s="611"/>
      <c r="OR41" s="611"/>
      <c r="OS41" s="611"/>
      <c r="OT41" s="611"/>
      <c r="OU41" s="611"/>
      <c r="OV41" s="611"/>
      <c r="OW41" s="611"/>
      <c r="OX41" s="611"/>
      <c r="OY41" s="611"/>
      <c r="OZ41" s="611"/>
      <c r="PA41" s="611"/>
      <c r="PB41" s="611"/>
      <c r="PC41" s="611"/>
      <c r="PD41" s="611"/>
      <c r="PE41" s="611"/>
      <c r="PF41" s="611"/>
      <c r="PG41" s="611"/>
      <c r="PH41" s="611"/>
      <c r="PI41" s="611"/>
      <c r="PJ41" s="611"/>
      <c r="PK41" s="611"/>
      <c r="PL41" s="611"/>
      <c r="PM41" s="611"/>
      <c r="PN41" s="611"/>
      <c r="PO41" s="611"/>
      <c r="PP41" s="611"/>
      <c r="PQ41" s="611"/>
      <c r="PR41" s="611"/>
      <c r="PS41" s="611"/>
      <c r="PT41" s="611"/>
      <c r="PU41" s="611"/>
      <c r="PV41" s="611"/>
      <c r="PW41" s="611"/>
      <c r="PX41" s="611"/>
      <c r="PY41" s="611"/>
      <c r="PZ41" s="611"/>
      <c r="QA41" s="611"/>
      <c r="QB41" s="611"/>
      <c r="QC41" s="611"/>
      <c r="QD41" s="611"/>
      <c r="QE41" s="611"/>
      <c r="QF41" s="611"/>
      <c r="QG41" s="611"/>
      <c r="QH41" s="611"/>
      <c r="QI41" s="611"/>
      <c r="QJ41" s="611"/>
      <c r="QK41" s="611"/>
      <c r="QL41" s="611"/>
      <c r="QM41" s="611"/>
      <c r="QN41" s="611"/>
      <c r="QO41" s="611"/>
      <c r="QP41" s="611"/>
      <c r="QQ41" s="611"/>
      <c r="QR41" s="611"/>
      <c r="QS41" s="611"/>
      <c r="QT41" s="611"/>
      <c r="QU41" s="611"/>
      <c r="QV41" s="611"/>
      <c r="QW41" s="611"/>
      <c r="QX41" s="611"/>
      <c r="QY41" s="611"/>
      <c r="QZ41" s="611"/>
      <c r="RA41" s="611"/>
      <c r="RB41" s="611"/>
      <c r="RC41" s="611"/>
      <c r="RD41" s="611"/>
      <c r="RE41" s="611"/>
      <c r="RF41" s="611"/>
      <c r="RG41" s="611"/>
      <c r="RH41" s="611"/>
      <c r="RI41" s="611"/>
      <c r="RJ41" s="611"/>
      <c r="RK41" s="611"/>
      <c r="RL41" s="611"/>
      <c r="RM41" s="611"/>
      <c r="RN41" s="611"/>
      <c r="RO41" s="611"/>
      <c r="RP41" s="611"/>
      <c r="RQ41" s="611"/>
      <c r="RR41" s="611"/>
      <c r="RS41" s="611"/>
      <c r="RT41" s="611"/>
      <c r="RU41" s="611"/>
      <c r="RV41" s="611"/>
      <c r="RW41" s="611"/>
      <c r="RX41" s="611"/>
      <c r="RY41" s="611"/>
      <c r="RZ41" s="611"/>
      <c r="SA41" s="611"/>
      <c r="SB41" s="611"/>
      <c r="SC41" s="611"/>
      <c r="SD41" s="611"/>
      <c r="SE41" s="611"/>
      <c r="SF41" s="611"/>
      <c r="SG41" s="611"/>
      <c r="SH41" s="611"/>
      <c r="SI41" s="611"/>
      <c r="SJ41" s="611"/>
      <c r="SK41" s="611"/>
      <c r="SL41" s="611"/>
      <c r="SM41" s="611"/>
      <c r="SN41" s="611"/>
      <c r="SO41" s="611"/>
      <c r="SP41" s="611"/>
      <c r="SQ41" s="611"/>
      <c r="SR41" s="611"/>
      <c r="SS41" s="611"/>
      <c r="ST41" s="611"/>
      <c r="SU41" s="611"/>
      <c r="SV41" s="611"/>
      <c r="SW41" s="611"/>
      <c r="SX41" s="611"/>
      <c r="SY41" s="611"/>
      <c r="SZ41" s="611"/>
      <c r="TA41" s="611"/>
      <c r="TB41" s="611"/>
      <c r="TC41" s="611"/>
      <c r="TD41" s="611"/>
      <c r="TE41" s="611"/>
      <c r="TF41" s="611"/>
      <c r="TG41" s="611"/>
      <c r="TH41" s="611"/>
      <c r="TI41" s="611"/>
      <c r="TJ41" s="611"/>
      <c r="TK41" s="611"/>
      <c r="TL41" s="611"/>
      <c r="TM41" s="611"/>
      <c r="TN41" s="611"/>
      <c r="TO41" s="611"/>
      <c r="TP41" s="611"/>
      <c r="TQ41" s="611"/>
      <c r="TR41" s="611"/>
      <c r="TS41" s="611"/>
      <c r="TT41" s="611"/>
      <c r="TU41" s="611"/>
      <c r="TV41" s="611"/>
      <c r="TW41" s="611"/>
      <c r="TX41" s="611"/>
      <c r="TY41" s="611"/>
      <c r="TZ41" s="611"/>
      <c r="UA41" s="611"/>
      <c r="UB41" s="611"/>
      <c r="UC41" s="611"/>
      <c r="UD41" s="611"/>
      <c r="UE41" s="611"/>
      <c r="UF41" s="611"/>
      <c r="UG41" s="611"/>
      <c r="UH41" s="611"/>
      <c r="UI41" s="611"/>
      <c r="UJ41" s="611"/>
      <c r="UK41" s="611"/>
      <c r="UL41" s="611"/>
      <c r="UM41" s="611"/>
      <c r="UN41" s="611"/>
      <c r="UO41" s="611"/>
      <c r="UP41" s="611"/>
      <c r="UQ41" s="611"/>
      <c r="UR41" s="611"/>
      <c r="US41" s="611"/>
      <c r="UT41" s="611"/>
      <c r="UU41" s="611"/>
      <c r="UV41" s="611"/>
      <c r="UW41" s="611"/>
      <c r="UX41" s="611"/>
      <c r="UY41" s="611"/>
      <c r="UZ41" s="611"/>
      <c r="VA41" s="611"/>
      <c r="VB41" s="611"/>
      <c r="VC41" s="611"/>
      <c r="VD41" s="611"/>
      <c r="VE41" s="611"/>
      <c r="VF41" s="611"/>
      <c r="VG41" s="611"/>
      <c r="VH41" s="611"/>
      <c r="VI41" s="611"/>
      <c r="VJ41" s="611"/>
      <c r="VK41" s="611"/>
      <c r="VL41" s="611"/>
      <c r="VM41" s="611"/>
      <c r="VN41" s="611"/>
      <c r="VO41" s="611"/>
      <c r="VP41" s="611"/>
      <c r="VQ41" s="611"/>
      <c r="VR41" s="611"/>
      <c r="VS41" s="611"/>
      <c r="VT41" s="611"/>
      <c r="VU41" s="611"/>
      <c r="VV41" s="611"/>
      <c r="VW41" s="611"/>
      <c r="VX41" s="611"/>
      <c r="VY41" s="611"/>
      <c r="VZ41" s="611"/>
      <c r="WA41" s="611"/>
      <c r="WB41" s="611"/>
      <c r="WC41" s="611"/>
      <c r="WD41" s="611"/>
      <c r="WE41" s="611"/>
      <c r="WF41" s="611"/>
      <c r="WG41" s="611"/>
      <c r="WH41" s="611"/>
      <c r="WI41" s="611"/>
      <c r="WJ41" s="611"/>
      <c r="WK41" s="611"/>
      <c r="WL41" s="611"/>
      <c r="WM41" s="611"/>
      <c r="WN41" s="611"/>
      <c r="WO41" s="611"/>
      <c r="WP41" s="611"/>
      <c r="WQ41" s="611"/>
      <c r="WR41" s="611"/>
      <c r="WS41" s="611"/>
      <c r="WT41" s="611"/>
      <c r="WU41" s="611"/>
      <c r="WV41" s="611"/>
      <c r="WW41" s="611"/>
      <c r="WX41" s="611"/>
      <c r="WY41" s="611"/>
      <c r="WZ41" s="611"/>
      <c r="XA41" s="611"/>
      <c r="XB41" s="611"/>
      <c r="XC41" s="611"/>
      <c r="XD41" s="611"/>
      <c r="XE41" s="611"/>
      <c r="XF41" s="611"/>
      <c r="XG41" s="611"/>
      <c r="XH41" s="611"/>
      <c r="XI41" s="611"/>
      <c r="XJ41" s="611"/>
      <c r="XK41" s="611"/>
      <c r="XL41" s="611"/>
      <c r="XM41" s="611"/>
      <c r="XN41" s="611"/>
      <c r="XO41" s="611"/>
      <c r="XP41" s="611"/>
      <c r="XQ41" s="611"/>
      <c r="XR41" s="611"/>
      <c r="XS41" s="611"/>
      <c r="XT41" s="611"/>
      <c r="XU41" s="611"/>
      <c r="XV41" s="611"/>
      <c r="XW41" s="611"/>
      <c r="XX41" s="611"/>
      <c r="XY41" s="611"/>
      <c r="XZ41" s="611"/>
      <c r="YA41" s="611"/>
      <c r="YB41" s="611"/>
      <c r="YC41" s="611"/>
      <c r="YD41" s="611"/>
      <c r="YE41" s="611"/>
      <c r="YF41" s="611"/>
      <c r="YG41" s="611"/>
      <c r="YH41" s="611"/>
      <c r="YI41" s="611"/>
      <c r="YJ41" s="611"/>
      <c r="YK41" s="611"/>
      <c r="YL41" s="611"/>
      <c r="YM41" s="611"/>
      <c r="YN41" s="611"/>
      <c r="YO41" s="611"/>
      <c r="YP41" s="611"/>
      <c r="YQ41" s="611"/>
      <c r="YR41" s="611"/>
      <c r="YS41" s="611"/>
      <c r="YT41" s="611"/>
      <c r="YU41" s="611"/>
      <c r="YV41" s="611"/>
      <c r="YW41" s="611"/>
      <c r="YX41" s="611"/>
      <c r="YY41" s="611"/>
      <c r="YZ41" s="611"/>
      <c r="ZA41" s="611"/>
      <c r="ZB41" s="611"/>
      <c r="ZC41" s="611"/>
      <c r="ZD41" s="611"/>
      <c r="ZE41" s="611"/>
      <c r="ZF41" s="611"/>
      <c r="ZG41" s="611"/>
      <c r="ZH41" s="611"/>
      <c r="ZI41" s="611"/>
      <c r="ZJ41" s="611"/>
      <c r="ZK41" s="611"/>
      <c r="ZL41" s="611"/>
      <c r="ZM41" s="611"/>
      <c r="ZN41" s="611"/>
      <c r="ZO41" s="611"/>
      <c r="ZP41" s="611"/>
      <c r="ZQ41" s="611"/>
      <c r="ZR41" s="611"/>
      <c r="ZS41" s="611"/>
      <c r="ZT41" s="611"/>
      <c r="ZU41" s="611"/>
      <c r="ZV41" s="611"/>
      <c r="ZW41" s="611"/>
      <c r="ZX41" s="611"/>
      <c r="ZY41" s="611"/>
      <c r="ZZ41" s="611"/>
      <c r="AAA41" s="611"/>
      <c r="AAB41" s="611"/>
      <c r="AAC41" s="611"/>
      <c r="AAD41" s="611"/>
      <c r="AAE41" s="611"/>
      <c r="AAF41" s="611"/>
      <c r="AAG41" s="611"/>
      <c r="AAH41" s="611"/>
      <c r="AAI41" s="611"/>
      <c r="AAJ41" s="611"/>
      <c r="AAK41" s="611"/>
      <c r="AAL41" s="611"/>
      <c r="AAM41" s="611"/>
      <c r="AAN41" s="611"/>
      <c r="AAO41" s="611"/>
      <c r="AAP41" s="611"/>
      <c r="AAQ41" s="611"/>
      <c r="AAR41" s="611"/>
      <c r="AAS41" s="611"/>
      <c r="AAT41" s="611"/>
      <c r="AAU41" s="611"/>
      <c r="AAV41" s="611"/>
      <c r="AAW41" s="611"/>
      <c r="AAX41" s="611"/>
      <c r="AAY41" s="611"/>
      <c r="AAZ41" s="611"/>
      <c r="ABA41" s="611"/>
      <c r="ABB41" s="611"/>
      <c r="ABC41" s="611"/>
      <c r="ABD41" s="611"/>
      <c r="ABE41" s="611"/>
      <c r="ABF41" s="611"/>
      <c r="ABG41" s="611"/>
      <c r="ABH41" s="611"/>
      <c r="ABI41" s="611"/>
      <c r="ABJ41" s="611"/>
      <c r="ABK41" s="611"/>
      <c r="ABL41" s="611"/>
      <c r="ABM41" s="611"/>
      <c r="ABN41" s="611"/>
      <c r="ABO41" s="611"/>
      <c r="ABP41" s="611"/>
      <c r="ABQ41" s="611"/>
      <c r="ABR41" s="611"/>
      <c r="ABS41" s="611"/>
      <c r="ABT41" s="611"/>
      <c r="ABU41" s="611"/>
      <c r="ABV41" s="611"/>
      <c r="ABW41" s="611"/>
      <c r="ABX41" s="611"/>
      <c r="ABY41" s="611"/>
      <c r="ABZ41" s="611"/>
      <c r="ACA41" s="611"/>
      <c r="ACB41" s="611"/>
      <c r="ACC41" s="611"/>
      <c r="ACD41" s="611"/>
      <c r="ACE41" s="611"/>
      <c r="ACF41" s="611"/>
      <c r="ACG41" s="611"/>
      <c r="ACH41" s="611"/>
      <c r="ACI41" s="611"/>
      <c r="ACJ41" s="611"/>
      <c r="ACK41" s="611"/>
      <c r="ACL41" s="611"/>
      <c r="ACM41" s="611"/>
      <c r="ACN41" s="611"/>
      <c r="ACO41" s="611"/>
      <c r="ACP41" s="611"/>
      <c r="ACQ41" s="611"/>
      <c r="ACR41" s="611"/>
      <c r="ACS41" s="611"/>
      <c r="ACT41" s="611"/>
      <c r="ACU41" s="611"/>
      <c r="ACV41" s="611"/>
      <c r="ACW41" s="611"/>
      <c r="ACX41" s="611"/>
      <c r="ACY41" s="611"/>
      <c r="ACZ41" s="611"/>
      <c r="ADA41" s="611"/>
      <c r="ADB41" s="611"/>
      <c r="ADC41" s="611"/>
      <c r="ADD41" s="611"/>
      <c r="ADE41" s="611"/>
      <c r="ADF41" s="611"/>
      <c r="ADG41" s="611"/>
      <c r="ADH41" s="611"/>
      <c r="ADI41" s="611"/>
      <c r="ADJ41" s="611"/>
      <c r="ADK41" s="611"/>
      <c r="ADL41" s="611"/>
      <c r="ADM41" s="611"/>
      <c r="ADN41" s="611"/>
      <c r="ADO41" s="611"/>
      <c r="ADP41" s="611"/>
      <c r="ADQ41" s="611"/>
      <c r="ADR41" s="611"/>
      <c r="ADS41" s="611"/>
      <c r="ADT41" s="611"/>
      <c r="ADU41" s="611"/>
      <c r="ADV41" s="611"/>
      <c r="ADW41" s="611"/>
      <c r="ADX41" s="611"/>
      <c r="ADY41" s="611"/>
      <c r="ADZ41" s="611"/>
      <c r="AEA41" s="611"/>
      <c r="AEB41" s="611"/>
      <c r="AEC41" s="611"/>
      <c r="AED41" s="611"/>
      <c r="AEE41" s="611"/>
      <c r="AEF41" s="611"/>
      <c r="AEG41" s="611"/>
      <c r="AEH41" s="611"/>
      <c r="AEI41" s="611"/>
      <c r="AEJ41" s="611"/>
      <c r="AEK41" s="611"/>
      <c r="AEL41" s="611"/>
      <c r="AEM41" s="611"/>
      <c r="AEN41" s="611"/>
      <c r="AEO41" s="611"/>
      <c r="AEP41" s="611"/>
      <c r="AEQ41" s="611"/>
      <c r="AER41" s="611"/>
      <c r="AES41" s="611"/>
      <c r="AET41" s="611"/>
      <c r="AEU41" s="611"/>
      <c r="AEV41" s="611"/>
      <c r="AEW41" s="611"/>
      <c r="AEX41" s="611"/>
      <c r="AEY41" s="611"/>
      <c r="AEZ41" s="611"/>
      <c r="AFA41" s="611"/>
      <c r="AFB41" s="611"/>
      <c r="AFC41" s="611"/>
      <c r="AFD41" s="611"/>
      <c r="AFE41" s="611"/>
      <c r="AFF41" s="611"/>
      <c r="AFG41" s="611"/>
      <c r="AFH41" s="611"/>
      <c r="AFI41" s="611"/>
      <c r="AFJ41" s="611"/>
      <c r="AFK41" s="611"/>
      <c r="AFL41" s="611"/>
      <c r="AFM41" s="611"/>
      <c r="AFN41" s="611"/>
      <c r="AFO41" s="611"/>
      <c r="AFP41" s="611"/>
      <c r="AFQ41" s="611"/>
      <c r="AFR41" s="611"/>
      <c r="AFS41" s="611"/>
      <c r="AFT41" s="611"/>
      <c r="AFU41" s="611"/>
      <c r="AFV41" s="611"/>
      <c r="AFW41" s="611"/>
      <c r="AFX41" s="611"/>
      <c r="AFY41" s="611"/>
      <c r="AFZ41" s="611"/>
      <c r="AGA41" s="611"/>
      <c r="AGB41" s="611"/>
      <c r="AGC41" s="611"/>
      <c r="AGD41" s="611"/>
      <c r="AGE41" s="611"/>
      <c r="AGF41" s="611"/>
      <c r="AGG41" s="611"/>
      <c r="AGH41" s="611"/>
      <c r="AGI41" s="611"/>
      <c r="AGJ41" s="611"/>
      <c r="AGK41" s="611"/>
      <c r="AGL41" s="611"/>
      <c r="AGM41" s="611"/>
      <c r="AGN41" s="611"/>
      <c r="AGO41" s="611"/>
      <c r="AGP41" s="611"/>
      <c r="AGQ41" s="611"/>
      <c r="AGR41" s="611"/>
      <c r="AGS41" s="611"/>
      <c r="AGT41" s="611"/>
      <c r="AGU41" s="611"/>
      <c r="AGV41" s="611"/>
      <c r="AGW41" s="611"/>
      <c r="AGX41" s="611"/>
      <c r="AGY41" s="611"/>
      <c r="AGZ41" s="611"/>
      <c r="AHA41" s="611"/>
      <c r="AHB41" s="611"/>
      <c r="AHC41" s="611"/>
      <c r="AHD41" s="611"/>
      <c r="AHE41" s="611"/>
      <c r="AHF41" s="611"/>
      <c r="AHG41" s="611"/>
      <c r="AHH41" s="611"/>
      <c r="AHI41" s="611"/>
      <c r="AHJ41" s="611"/>
      <c r="AHK41" s="611"/>
      <c r="AHL41" s="611"/>
      <c r="AHM41" s="611"/>
      <c r="AHN41" s="611"/>
      <c r="AHO41" s="611"/>
      <c r="AHP41" s="611"/>
      <c r="AHQ41" s="611"/>
      <c r="AHR41" s="611"/>
      <c r="AHS41" s="611"/>
      <c r="AHT41" s="611"/>
      <c r="AHU41" s="611"/>
      <c r="AHV41" s="611"/>
      <c r="AHW41" s="611"/>
      <c r="AHX41" s="611"/>
      <c r="AHY41" s="611"/>
      <c r="AHZ41" s="611"/>
      <c r="AIA41" s="611"/>
      <c r="AIB41" s="611"/>
      <c r="AIC41" s="611"/>
      <c r="AID41" s="611"/>
      <c r="AIE41" s="611"/>
      <c r="AIF41" s="611"/>
      <c r="AIG41" s="611"/>
      <c r="AIH41" s="611"/>
      <c r="AII41" s="611"/>
      <c r="AIJ41" s="611"/>
      <c r="AIK41" s="611"/>
      <c r="AIL41" s="611"/>
      <c r="AIM41" s="611"/>
      <c r="AIN41" s="611"/>
      <c r="AIO41" s="611"/>
      <c r="AIP41" s="611"/>
      <c r="AIQ41" s="611"/>
      <c r="AIR41" s="611"/>
      <c r="AIS41" s="611"/>
      <c r="AIT41" s="611"/>
      <c r="AIU41" s="611"/>
      <c r="AIV41" s="611"/>
      <c r="AIW41" s="611"/>
      <c r="AIX41" s="611"/>
      <c r="AIY41" s="611"/>
      <c r="AIZ41" s="611"/>
      <c r="AJA41" s="611"/>
      <c r="AJB41" s="611"/>
      <c r="AJC41" s="611"/>
      <c r="AJD41" s="611"/>
      <c r="AJE41" s="611"/>
      <c r="AJF41" s="611"/>
      <c r="AJG41" s="611"/>
      <c r="AJH41" s="611"/>
      <c r="AJI41" s="611"/>
      <c r="AJJ41" s="611"/>
      <c r="AJK41" s="611"/>
      <c r="AJL41" s="611"/>
      <c r="AJM41" s="611"/>
      <c r="AJN41" s="611"/>
      <c r="AJO41" s="611"/>
      <c r="AJP41" s="611"/>
      <c r="AJQ41" s="611"/>
      <c r="AJR41" s="611"/>
      <c r="AJS41" s="611"/>
      <c r="AJT41" s="611"/>
      <c r="AJU41" s="611"/>
      <c r="AJV41" s="611"/>
      <c r="AJW41" s="611"/>
      <c r="AJX41" s="611"/>
      <c r="AJY41" s="611"/>
      <c r="AJZ41" s="611"/>
      <c r="AKA41" s="611"/>
      <c r="AKB41" s="611"/>
      <c r="AKC41" s="611"/>
      <c r="AKD41" s="611"/>
      <c r="AKE41" s="611"/>
      <c r="AKF41" s="611"/>
      <c r="AKG41" s="611"/>
      <c r="AKH41" s="611"/>
      <c r="AKI41" s="611"/>
      <c r="AKJ41" s="611"/>
      <c r="AKK41" s="611"/>
      <c r="AKL41" s="611"/>
      <c r="AKM41" s="611"/>
      <c r="AKN41" s="611"/>
      <c r="AKO41" s="611"/>
      <c r="AKP41" s="611"/>
      <c r="AKQ41" s="611"/>
      <c r="AKR41" s="611"/>
      <c r="AKS41" s="611"/>
      <c r="AKT41" s="611"/>
      <c r="AKU41" s="611"/>
      <c r="AKV41" s="611"/>
      <c r="AKW41" s="611"/>
      <c r="AKX41" s="611"/>
      <c r="AKY41" s="611"/>
      <c r="AKZ41" s="611"/>
      <c r="ALA41" s="611"/>
      <c r="ALB41" s="611"/>
      <c r="ALC41" s="611"/>
      <c r="ALD41" s="611"/>
      <c r="ALE41" s="611"/>
      <c r="ALF41" s="611"/>
      <c r="ALG41" s="611"/>
      <c r="ALH41" s="611"/>
      <c r="ALI41" s="611"/>
      <c r="ALJ41" s="611"/>
      <c r="ALK41" s="611"/>
      <c r="ALL41" s="611"/>
      <c r="ALM41" s="611"/>
      <c r="ALN41" s="611"/>
      <c r="ALO41" s="611"/>
      <c r="ALP41" s="611"/>
      <c r="ALQ41" s="611"/>
      <c r="ALR41" s="611"/>
      <c r="ALS41" s="611"/>
      <c r="ALT41" s="611"/>
      <c r="ALU41" s="611"/>
      <c r="ALV41" s="611"/>
      <c r="ALW41" s="611"/>
      <c r="ALX41" s="611"/>
      <c r="ALY41" s="611"/>
      <c r="ALZ41" s="611"/>
      <c r="AMA41" s="611"/>
      <c r="AMB41" s="611"/>
      <c r="AMC41" s="611"/>
      <c r="AMD41" s="611"/>
      <c r="AME41" s="611"/>
      <c r="AMF41" s="611"/>
      <c r="AMG41" s="611"/>
      <c r="AMH41" s="611"/>
      <c r="AMI41" s="611"/>
      <c r="AMJ41" s="611"/>
      <c r="AMK41" s="611"/>
      <c r="AML41" s="611"/>
      <c r="AMM41" s="611"/>
      <c r="AMN41" s="611"/>
      <c r="AMO41" s="611"/>
      <c r="AMP41" s="611"/>
      <c r="AMQ41" s="611"/>
      <c r="AMR41" s="611"/>
      <c r="AMS41" s="611"/>
      <c r="AMT41" s="611"/>
      <c r="AMU41" s="611"/>
      <c r="AMV41" s="611"/>
      <c r="AMW41" s="611"/>
      <c r="AMX41" s="611"/>
      <c r="AMY41" s="611"/>
      <c r="AMZ41" s="611"/>
      <c r="ANA41" s="611"/>
      <c r="ANB41" s="611"/>
      <c r="ANC41" s="611"/>
      <c r="AND41" s="611"/>
      <c r="ANE41" s="611"/>
      <c r="ANF41" s="611"/>
      <c r="ANG41" s="611"/>
      <c r="ANH41" s="611"/>
      <c r="ANI41" s="611"/>
      <c r="ANJ41" s="611"/>
      <c r="ANK41" s="611"/>
      <c r="ANL41" s="611"/>
      <c r="ANM41" s="611"/>
      <c r="ANN41" s="611"/>
      <c r="ANO41" s="611"/>
      <c r="ANP41" s="611"/>
      <c r="ANQ41" s="611"/>
      <c r="ANR41" s="611"/>
      <c r="ANS41" s="611"/>
      <c r="ANT41" s="611"/>
      <c r="ANU41" s="611"/>
      <c r="ANV41" s="611"/>
      <c r="ANW41" s="611"/>
      <c r="ANX41" s="611"/>
      <c r="ANY41" s="611"/>
      <c r="ANZ41" s="611"/>
      <c r="AOA41" s="611"/>
      <c r="AOB41" s="611"/>
      <c r="AOC41" s="611"/>
      <c r="AOD41" s="611"/>
      <c r="AOE41" s="611"/>
      <c r="AOF41" s="611"/>
      <c r="AOG41" s="611"/>
      <c r="AOH41" s="611"/>
      <c r="AOI41" s="611"/>
      <c r="AOJ41" s="611"/>
      <c r="AOK41" s="611"/>
      <c r="AOL41" s="611"/>
      <c r="AOM41" s="611"/>
      <c r="AON41" s="611"/>
      <c r="AOO41" s="611"/>
      <c r="AOP41" s="611"/>
      <c r="AOQ41" s="611"/>
      <c r="AOR41" s="611"/>
      <c r="AOS41" s="611"/>
      <c r="AOT41" s="611"/>
      <c r="AOU41" s="611"/>
      <c r="AOV41" s="611"/>
      <c r="AOW41" s="611"/>
      <c r="AOX41" s="611"/>
      <c r="AOY41" s="611"/>
      <c r="AOZ41" s="611"/>
      <c r="APA41" s="611"/>
      <c r="APB41" s="611"/>
      <c r="APC41" s="611"/>
      <c r="APD41" s="611"/>
      <c r="APE41" s="611"/>
      <c r="APF41" s="611"/>
      <c r="APG41" s="611"/>
      <c r="APH41" s="611"/>
      <c r="API41" s="611"/>
      <c r="APJ41" s="611"/>
      <c r="APK41" s="611"/>
      <c r="APL41" s="611"/>
      <c r="APM41" s="611"/>
      <c r="APN41" s="611"/>
      <c r="APO41" s="611"/>
      <c r="APP41" s="611"/>
      <c r="APQ41" s="611"/>
      <c r="APR41" s="611"/>
      <c r="APS41" s="611"/>
      <c r="APT41" s="611"/>
      <c r="APU41" s="611"/>
      <c r="APV41" s="611"/>
      <c r="APW41" s="611"/>
      <c r="APX41" s="611"/>
      <c r="APY41" s="611"/>
      <c r="APZ41" s="611"/>
      <c r="AQA41" s="611"/>
      <c r="AQB41" s="611"/>
      <c r="AQC41" s="611"/>
      <c r="AQD41" s="611"/>
      <c r="AQE41" s="611"/>
      <c r="AQF41" s="611"/>
      <c r="AQG41" s="611"/>
      <c r="AQH41" s="611"/>
      <c r="AQI41" s="611"/>
      <c r="AQJ41" s="611"/>
      <c r="AQK41" s="611"/>
      <c r="AQL41" s="611"/>
      <c r="AQM41" s="611"/>
      <c r="AQN41" s="611"/>
      <c r="AQO41" s="611"/>
      <c r="AQP41" s="611"/>
      <c r="AQQ41" s="611"/>
      <c r="AQR41" s="611"/>
      <c r="AQS41" s="611"/>
      <c r="AQT41" s="611"/>
      <c r="AQU41" s="611"/>
      <c r="AQV41" s="611"/>
      <c r="AQW41" s="611"/>
      <c r="AQX41" s="611"/>
      <c r="AQY41" s="611"/>
      <c r="AQZ41" s="611"/>
      <c r="ARA41" s="611"/>
      <c r="ARB41" s="611"/>
      <c r="ARC41" s="611"/>
      <c r="ARD41" s="611"/>
      <c r="ARE41" s="611"/>
      <c r="ARF41" s="611"/>
      <c r="ARG41" s="611"/>
      <c r="ARH41" s="611"/>
      <c r="ARI41" s="611"/>
      <c r="ARJ41" s="611"/>
      <c r="ARK41" s="611"/>
      <c r="ARL41" s="611"/>
      <c r="ARM41" s="611"/>
      <c r="ARN41" s="611"/>
      <c r="ARO41" s="611"/>
      <c r="ARP41" s="611"/>
      <c r="ARQ41" s="611"/>
      <c r="ARR41" s="611"/>
      <c r="ARS41" s="611"/>
      <c r="ART41" s="611"/>
      <c r="ARU41" s="611"/>
      <c r="ARV41" s="611"/>
      <c r="ARW41" s="611"/>
      <c r="ARX41" s="611"/>
      <c r="ARY41" s="611"/>
      <c r="ARZ41" s="611"/>
      <c r="ASA41" s="611"/>
      <c r="ASB41" s="611"/>
      <c r="ASC41" s="611"/>
      <c r="ASD41" s="611"/>
      <c r="ASE41" s="611"/>
      <c r="ASF41" s="611"/>
      <c r="ASG41" s="611"/>
      <c r="ASH41" s="611"/>
      <c r="ASI41" s="611"/>
      <c r="ASJ41" s="611"/>
      <c r="ASK41" s="611"/>
      <c r="ASL41" s="611"/>
      <c r="ASM41" s="611"/>
      <c r="ASN41" s="611"/>
      <c r="ASO41" s="611"/>
      <c r="ASP41" s="611"/>
      <c r="ASQ41" s="611"/>
      <c r="ASR41" s="611"/>
      <c r="ASS41" s="611"/>
      <c r="AST41" s="611"/>
      <c r="ASU41" s="611"/>
      <c r="ASV41" s="611"/>
      <c r="ASW41" s="611"/>
      <c r="ASX41" s="611"/>
      <c r="ASY41" s="611"/>
      <c r="ASZ41" s="611"/>
      <c r="ATA41" s="611"/>
      <c r="ATB41" s="611"/>
      <c r="ATC41" s="611"/>
      <c r="ATD41" s="611"/>
      <c r="ATE41" s="611"/>
      <c r="ATF41" s="611"/>
      <c r="ATG41" s="611"/>
      <c r="ATH41" s="611"/>
      <c r="ATI41" s="611"/>
      <c r="ATJ41" s="611"/>
      <c r="ATK41" s="611"/>
      <c r="ATL41" s="611"/>
      <c r="ATM41" s="611"/>
      <c r="ATN41" s="611"/>
      <c r="ATO41" s="611"/>
      <c r="ATP41" s="611"/>
      <c r="ATQ41" s="611"/>
      <c r="ATR41" s="611"/>
      <c r="ATS41" s="611"/>
      <c r="ATT41" s="611"/>
      <c r="ATU41" s="611"/>
      <c r="ATV41" s="611"/>
      <c r="ATW41" s="611"/>
      <c r="ATX41" s="611"/>
      <c r="ATY41" s="611"/>
      <c r="ATZ41" s="611"/>
      <c r="AUA41" s="611"/>
      <c r="AUB41" s="611"/>
      <c r="AUC41" s="611"/>
      <c r="AUD41" s="611"/>
      <c r="AUE41" s="611"/>
      <c r="AUF41" s="611"/>
      <c r="AUG41" s="611"/>
      <c r="AUH41" s="611"/>
      <c r="AUI41" s="611"/>
      <c r="AUJ41" s="611"/>
      <c r="AUK41" s="611"/>
      <c r="AUL41" s="611"/>
      <c r="AUM41" s="611"/>
      <c r="AUN41" s="611"/>
      <c r="AUO41" s="611"/>
      <c r="AUP41" s="611"/>
      <c r="AUQ41" s="611"/>
      <c r="AUR41" s="611"/>
      <c r="AUS41" s="611"/>
      <c r="AUT41" s="611"/>
      <c r="AUU41" s="611"/>
      <c r="AUV41" s="611"/>
      <c r="AUW41" s="611"/>
      <c r="AUX41" s="611"/>
      <c r="AUY41" s="611"/>
      <c r="AUZ41" s="611"/>
      <c r="AVA41" s="611"/>
      <c r="AVB41" s="611"/>
      <c r="AVC41" s="611"/>
      <c r="AVD41" s="611"/>
      <c r="AVE41" s="611"/>
      <c r="AVF41" s="611"/>
      <c r="AVG41" s="611"/>
      <c r="AVH41" s="611"/>
      <c r="AVI41" s="611"/>
      <c r="AVJ41" s="611"/>
      <c r="AVK41" s="611"/>
      <c r="AVL41" s="611"/>
      <c r="AVM41" s="611"/>
      <c r="AVN41" s="611"/>
      <c r="AVO41" s="611"/>
      <c r="AVP41" s="611"/>
      <c r="AVQ41" s="611"/>
      <c r="AVR41" s="611"/>
      <c r="AVS41" s="611"/>
      <c r="AVT41" s="611"/>
      <c r="AVU41" s="611"/>
      <c r="AVV41" s="611"/>
      <c r="AVW41" s="611"/>
      <c r="AVX41" s="611"/>
      <c r="AVY41" s="611"/>
      <c r="AVZ41" s="611"/>
      <c r="AWA41" s="611"/>
      <c r="AWB41" s="611"/>
      <c r="AWC41" s="611"/>
      <c r="AWD41" s="611"/>
      <c r="AWE41" s="611"/>
      <c r="AWF41" s="611"/>
      <c r="AWG41" s="611"/>
      <c r="AWH41" s="611"/>
      <c r="AWI41" s="611"/>
      <c r="AWJ41" s="611"/>
      <c r="AWK41" s="611"/>
      <c r="AWL41" s="611"/>
      <c r="AWM41" s="611"/>
      <c r="AWN41" s="611"/>
      <c r="AWO41" s="611"/>
      <c r="AWP41" s="611"/>
      <c r="AWQ41" s="611"/>
      <c r="AWR41" s="611"/>
      <c r="AWS41" s="611"/>
      <c r="AWT41" s="611"/>
      <c r="AWU41" s="611"/>
      <c r="AWV41" s="611"/>
      <c r="AWW41" s="611"/>
      <c r="AWX41" s="611"/>
      <c r="AWY41" s="611"/>
      <c r="AWZ41" s="611"/>
      <c r="AXA41" s="611"/>
      <c r="AXB41" s="611"/>
      <c r="AXC41" s="611"/>
      <c r="AXD41" s="611"/>
      <c r="AXE41" s="611"/>
      <c r="AXF41" s="611"/>
      <c r="AXG41" s="611"/>
      <c r="AXH41" s="611"/>
      <c r="AXI41" s="611"/>
      <c r="AXJ41" s="611"/>
      <c r="AXK41" s="611"/>
      <c r="AXL41" s="611"/>
      <c r="AXM41" s="611"/>
      <c r="AXN41" s="611"/>
      <c r="AXO41" s="611"/>
      <c r="AXP41" s="611"/>
      <c r="AXQ41" s="611"/>
      <c r="AXR41" s="611"/>
      <c r="AXS41" s="611"/>
      <c r="AXT41" s="611"/>
      <c r="AXU41" s="611"/>
      <c r="AXV41" s="611"/>
      <c r="AXW41" s="611"/>
      <c r="AXX41" s="611"/>
      <c r="AXY41" s="611"/>
      <c r="AXZ41" s="611"/>
      <c r="AYA41" s="611"/>
      <c r="AYB41" s="611"/>
      <c r="AYC41" s="611"/>
      <c r="AYD41" s="611"/>
      <c r="AYE41" s="611"/>
      <c r="AYF41" s="611"/>
      <c r="AYG41" s="611"/>
      <c r="AYH41" s="611"/>
      <c r="AYI41" s="611"/>
      <c r="AYJ41" s="611"/>
      <c r="AYK41" s="611"/>
      <c r="AYL41" s="611"/>
      <c r="AYM41" s="611"/>
      <c r="AYN41" s="611"/>
      <c r="AYO41" s="611"/>
      <c r="AYP41" s="611"/>
      <c r="AYQ41" s="611"/>
      <c r="AYR41" s="611"/>
      <c r="AYS41" s="611"/>
      <c r="AYT41" s="611"/>
      <c r="AYU41" s="611"/>
      <c r="AYV41" s="611"/>
      <c r="AYW41" s="611"/>
      <c r="AYX41" s="611"/>
      <c r="AYY41" s="611"/>
      <c r="AYZ41" s="611"/>
      <c r="AZA41" s="611"/>
      <c r="AZB41" s="611"/>
      <c r="AZC41" s="611"/>
      <c r="AZD41" s="611"/>
      <c r="AZE41" s="611"/>
      <c r="AZF41" s="611"/>
      <c r="AZG41" s="611"/>
      <c r="AZH41" s="611"/>
      <c r="AZI41" s="611"/>
      <c r="AZJ41" s="611"/>
      <c r="AZK41" s="611"/>
      <c r="AZL41" s="611"/>
      <c r="AZM41" s="611"/>
      <c r="AZN41" s="611"/>
      <c r="AZO41" s="611"/>
      <c r="AZP41" s="611"/>
      <c r="AZQ41" s="611"/>
      <c r="AZR41" s="611"/>
      <c r="AZS41" s="611"/>
      <c r="AZT41" s="611"/>
      <c r="AZU41" s="611"/>
      <c r="AZV41" s="611"/>
      <c r="AZW41" s="611"/>
      <c r="AZX41" s="611"/>
      <c r="AZY41" s="611"/>
      <c r="AZZ41" s="611"/>
      <c r="BAA41" s="611"/>
      <c r="BAB41" s="611"/>
      <c r="BAC41" s="611"/>
      <c r="BAD41" s="611"/>
      <c r="BAE41" s="611"/>
      <c r="BAF41" s="611"/>
      <c r="BAG41" s="611"/>
      <c r="BAH41" s="611"/>
      <c r="BAI41" s="611"/>
      <c r="BAJ41" s="611"/>
      <c r="BAK41" s="611"/>
      <c r="BAL41" s="611"/>
      <c r="BAM41" s="611"/>
      <c r="BAN41" s="611"/>
      <c r="BAO41" s="611"/>
      <c r="BAP41" s="611"/>
      <c r="BAQ41" s="611"/>
      <c r="BAR41" s="611"/>
      <c r="BAS41" s="611"/>
      <c r="BAT41" s="611"/>
      <c r="BAU41" s="611"/>
      <c r="BAV41" s="611"/>
      <c r="BAW41" s="611"/>
      <c r="BAX41" s="611"/>
      <c r="BAY41" s="611"/>
      <c r="BAZ41" s="611"/>
      <c r="BBA41" s="611"/>
      <c r="BBB41" s="611"/>
      <c r="BBC41" s="611"/>
      <c r="BBD41" s="611"/>
      <c r="BBE41" s="611"/>
      <c r="BBF41" s="611"/>
      <c r="BBG41" s="611"/>
      <c r="BBH41" s="611"/>
      <c r="BBI41" s="611"/>
      <c r="BBJ41" s="611"/>
      <c r="BBK41" s="611"/>
      <c r="BBL41" s="611"/>
      <c r="BBM41" s="611"/>
      <c r="BBN41" s="611"/>
      <c r="BBO41" s="611"/>
      <c r="BBP41" s="611"/>
      <c r="BBQ41" s="611"/>
      <c r="BBR41" s="611"/>
      <c r="BBS41" s="611"/>
      <c r="BBT41" s="611"/>
      <c r="BBU41" s="611"/>
      <c r="BBV41" s="611"/>
      <c r="BBW41" s="611"/>
      <c r="BBX41" s="611"/>
      <c r="BBY41" s="611"/>
      <c r="BBZ41" s="611"/>
      <c r="BCA41" s="611"/>
      <c r="BCB41" s="611"/>
      <c r="BCC41" s="611"/>
      <c r="BCD41" s="611"/>
      <c r="BCE41" s="611"/>
      <c r="BCF41" s="611"/>
      <c r="BCG41" s="611"/>
      <c r="BCH41" s="611"/>
      <c r="BCI41" s="611"/>
      <c r="BCJ41" s="611"/>
      <c r="BCK41" s="611"/>
      <c r="BCL41" s="611"/>
      <c r="BCM41" s="611"/>
      <c r="BCN41" s="611"/>
      <c r="BCO41" s="611"/>
      <c r="BCP41" s="611"/>
      <c r="BCQ41" s="611"/>
      <c r="BCR41" s="611"/>
      <c r="BCS41" s="611"/>
      <c r="BCT41" s="611"/>
      <c r="BCU41" s="611"/>
      <c r="BCV41" s="611"/>
      <c r="BCW41" s="611"/>
      <c r="BCX41" s="611"/>
      <c r="BCY41" s="611"/>
      <c r="BCZ41" s="611"/>
      <c r="BDA41" s="611"/>
      <c r="BDB41" s="611"/>
      <c r="BDC41" s="611"/>
      <c r="BDD41" s="611"/>
      <c r="BDE41" s="611"/>
      <c r="BDF41" s="611"/>
      <c r="BDG41" s="611"/>
      <c r="BDH41" s="611"/>
      <c r="BDI41" s="611"/>
      <c r="BDJ41" s="611"/>
      <c r="BDK41" s="611"/>
      <c r="BDL41" s="611"/>
      <c r="BDM41" s="611"/>
      <c r="BDN41" s="611"/>
      <c r="BDO41" s="611"/>
      <c r="BDP41" s="611"/>
      <c r="BDQ41" s="611"/>
      <c r="BDR41" s="611"/>
      <c r="BDS41" s="611"/>
      <c r="BDT41" s="611"/>
      <c r="BDU41" s="611"/>
      <c r="BDV41" s="611"/>
      <c r="BDW41" s="611"/>
      <c r="BDX41" s="611"/>
      <c r="BDY41" s="611"/>
      <c r="BDZ41" s="611"/>
      <c r="BEA41" s="611"/>
      <c r="BEB41" s="611"/>
      <c r="BEC41" s="611"/>
      <c r="BED41" s="611"/>
      <c r="BEE41" s="611"/>
      <c r="BEF41" s="611"/>
      <c r="BEG41" s="611"/>
      <c r="BEH41" s="611"/>
      <c r="BEI41" s="611"/>
      <c r="BEJ41" s="611"/>
      <c r="BEK41" s="611"/>
      <c r="BEL41" s="611"/>
      <c r="BEM41" s="611"/>
      <c r="BEN41" s="611"/>
      <c r="BEO41" s="611"/>
      <c r="BEP41" s="611"/>
      <c r="BEQ41" s="611"/>
      <c r="BER41" s="611"/>
      <c r="BES41" s="611"/>
      <c r="BET41" s="611"/>
      <c r="BEU41" s="611"/>
      <c r="BEV41" s="611"/>
      <c r="BEW41" s="611"/>
      <c r="BEX41" s="611"/>
      <c r="BEY41" s="611"/>
      <c r="BEZ41" s="611"/>
      <c r="BFA41" s="611"/>
      <c r="BFB41" s="611"/>
      <c r="BFC41" s="611"/>
      <c r="BFD41" s="611"/>
      <c r="BFE41" s="611"/>
      <c r="BFF41" s="611"/>
      <c r="BFG41" s="611"/>
      <c r="BFH41" s="611"/>
      <c r="BFI41" s="611"/>
      <c r="BFJ41" s="611"/>
      <c r="BFK41" s="611"/>
      <c r="BFL41" s="611"/>
      <c r="BFM41" s="611"/>
      <c r="BFN41" s="611"/>
      <c r="BFO41" s="611"/>
      <c r="BFP41" s="611"/>
      <c r="BFQ41" s="611"/>
      <c r="BFR41" s="611"/>
      <c r="BFS41" s="611"/>
      <c r="BFT41" s="611"/>
      <c r="BFU41" s="611"/>
      <c r="BFV41" s="611"/>
      <c r="BFW41" s="611"/>
      <c r="BFX41" s="611"/>
      <c r="BFY41" s="611"/>
      <c r="BFZ41" s="611"/>
      <c r="BGA41" s="611"/>
      <c r="BGB41" s="611"/>
      <c r="BGC41" s="611"/>
      <c r="BGD41" s="611"/>
      <c r="BGE41" s="611"/>
      <c r="BGF41" s="611"/>
      <c r="BGG41" s="611"/>
      <c r="BGH41" s="611"/>
      <c r="BGI41" s="611"/>
      <c r="BGJ41" s="611"/>
      <c r="BGK41" s="611"/>
      <c r="BGL41" s="611"/>
      <c r="BGM41" s="611"/>
      <c r="BGN41" s="611"/>
      <c r="BGO41" s="611"/>
      <c r="BGP41" s="611"/>
      <c r="BGQ41" s="611"/>
      <c r="BGR41" s="611"/>
      <c r="BGS41" s="611"/>
      <c r="BGT41" s="611"/>
      <c r="BGU41" s="611"/>
      <c r="BGV41" s="611"/>
      <c r="BGW41" s="611"/>
      <c r="BGX41" s="611"/>
      <c r="BGY41" s="611"/>
      <c r="BGZ41" s="611"/>
      <c r="BHA41" s="611"/>
      <c r="BHB41" s="611"/>
      <c r="BHC41" s="611"/>
      <c r="BHD41" s="611"/>
      <c r="BHE41" s="611"/>
      <c r="BHF41" s="611"/>
      <c r="BHG41" s="611"/>
      <c r="BHH41" s="611"/>
      <c r="BHI41" s="611"/>
      <c r="BHJ41" s="611"/>
      <c r="BHK41" s="611"/>
      <c r="BHL41" s="611"/>
      <c r="BHM41" s="611"/>
      <c r="BHN41" s="611"/>
      <c r="BHO41" s="611"/>
      <c r="BHP41" s="611"/>
      <c r="BHQ41" s="611"/>
      <c r="BHR41" s="611"/>
      <c r="BHS41" s="611"/>
      <c r="BHT41" s="611"/>
      <c r="BHU41" s="611"/>
      <c r="BHV41" s="611"/>
      <c r="BHW41" s="611"/>
      <c r="BHX41" s="611"/>
      <c r="BHY41" s="611"/>
      <c r="BHZ41" s="611"/>
      <c r="BIA41" s="611"/>
      <c r="BIB41" s="611"/>
      <c r="BIC41" s="611"/>
      <c r="BID41" s="611"/>
      <c r="BIE41" s="611"/>
      <c r="BIF41" s="611"/>
      <c r="BIG41" s="611"/>
      <c r="BIH41" s="611"/>
      <c r="BII41" s="611"/>
      <c r="BIJ41" s="611"/>
      <c r="BIK41" s="611"/>
      <c r="BIL41" s="611"/>
      <c r="BIM41" s="611"/>
      <c r="BIN41" s="611"/>
      <c r="BIO41" s="611"/>
      <c r="BIP41" s="611"/>
      <c r="BIQ41" s="611"/>
      <c r="BIR41" s="611"/>
      <c r="BIS41" s="611"/>
      <c r="BIT41" s="611"/>
      <c r="BIU41" s="611"/>
      <c r="BIV41" s="611"/>
      <c r="BIW41" s="611"/>
      <c r="BIX41" s="611"/>
      <c r="BIY41" s="611"/>
      <c r="BIZ41" s="611"/>
      <c r="BJA41" s="611"/>
      <c r="BJB41" s="611"/>
      <c r="BJC41" s="611"/>
      <c r="BJD41" s="611"/>
      <c r="BJE41" s="611"/>
      <c r="BJF41" s="611"/>
      <c r="BJG41" s="611"/>
      <c r="BJH41" s="611"/>
      <c r="BJI41" s="611"/>
      <c r="BJJ41" s="611"/>
      <c r="BJK41" s="611"/>
      <c r="BJL41" s="611"/>
      <c r="BJM41" s="611"/>
      <c r="BJN41" s="611"/>
      <c r="BJO41" s="611"/>
      <c r="BJP41" s="611"/>
      <c r="BJQ41" s="611"/>
      <c r="BJR41" s="611"/>
      <c r="BJS41" s="611"/>
      <c r="BJT41" s="611"/>
      <c r="BJU41" s="611"/>
      <c r="BJV41" s="611"/>
      <c r="BJW41" s="611"/>
      <c r="BJX41" s="611"/>
      <c r="BJY41" s="611"/>
      <c r="BJZ41" s="611"/>
      <c r="BKA41" s="611"/>
      <c r="BKB41" s="611"/>
      <c r="BKC41" s="611"/>
      <c r="BKD41" s="611"/>
      <c r="BKE41" s="611"/>
      <c r="BKF41" s="611"/>
      <c r="BKG41" s="611"/>
      <c r="BKH41" s="611"/>
      <c r="BKI41" s="611"/>
      <c r="BKJ41" s="611"/>
      <c r="BKK41" s="611"/>
      <c r="BKL41" s="611"/>
      <c r="BKM41" s="611"/>
      <c r="BKN41" s="611"/>
      <c r="BKO41" s="611"/>
      <c r="BKP41" s="611"/>
      <c r="BKQ41" s="611"/>
      <c r="BKR41" s="611"/>
      <c r="BKS41" s="611"/>
      <c r="BKT41" s="611"/>
      <c r="BKU41" s="611"/>
      <c r="BKV41" s="611"/>
      <c r="BKW41" s="611"/>
      <c r="BKX41" s="611"/>
      <c r="BKY41" s="611"/>
      <c r="BKZ41" s="611"/>
      <c r="BLA41" s="611"/>
      <c r="BLB41" s="611"/>
      <c r="BLC41" s="611"/>
      <c r="BLD41" s="611"/>
      <c r="BLE41" s="611"/>
      <c r="BLF41" s="611"/>
      <c r="BLG41" s="611"/>
      <c r="BLH41" s="611"/>
      <c r="BLI41" s="611"/>
      <c r="BLJ41" s="611"/>
      <c r="BLK41" s="611"/>
      <c r="BLL41" s="611"/>
      <c r="BLM41" s="611"/>
      <c r="BLN41" s="611"/>
      <c r="BLO41" s="611"/>
      <c r="BLP41" s="611"/>
      <c r="BLQ41" s="611"/>
      <c r="BLR41" s="611"/>
      <c r="BLS41" s="611"/>
      <c r="BLT41" s="611"/>
      <c r="BLU41" s="611"/>
      <c r="BLV41" s="611"/>
      <c r="BLW41" s="611"/>
      <c r="BLX41" s="611"/>
      <c r="BLY41" s="611"/>
      <c r="BLZ41" s="611"/>
      <c r="BMA41" s="611"/>
      <c r="BMB41" s="611"/>
      <c r="BMC41" s="611"/>
      <c r="BMD41" s="611"/>
      <c r="BME41" s="611"/>
      <c r="BMF41" s="611"/>
      <c r="BMG41" s="611"/>
      <c r="BMH41" s="611"/>
      <c r="BMI41" s="611"/>
      <c r="BMJ41" s="611"/>
      <c r="BMK41" s="611"/>
      <c r="BML41" s="611"/>
      <c r="BMM41" s="611"/>
      <c r="BMN41" s="611"/>
      <c r="BMO41" s="611"/>
      <c r="BMP41" s="611"/>
      <c r="BMQ41" s="611"/>
      <c r="BMR41" s="611"/>
      <c r="BMS41" s="611"/>
      <c r="BMT41" s="611"/>
      <c r="BMU41" s="611"/>
      <c r="BMV41" s="611"/>
      <c r="BMW41" s="611"/>
      <c r="BMX41" s="611"/>
      <c r="BMY41" s="611"/>
      <c r="BMZ41" s="611"/>
      <c r="BNA41" s="611"/>
      <c r="BNB41" s="611"/>
      <c r="BNC41" s="611"/>
      <c r="BND41" s="611"/>
      <c r="BNE41" s="611"/>
      <c r="BNF41" s="611"/>
      <c r="BNG41" s="611"/>
      <c r="BNH41" s="611"/>
      <c r="BNI41" s="611"/>
      <c r="BNJ41" s="611"/>
      <c r="BNK41" s="611"/>
      <c r="BNL41" s="611"/>
      <c r="BNM41" s="611"/>
      <c r="BNN41" s="611"/>
      <c r="BNO41" s="611"/>
      <c r="BNP41" s="611"/>
      <c r="BNQ41" s="611"/>
      <c r="BNR41" s="611"/>
      <c r="BNS41" s="611"/>
      <c r="BNT41" s="611"/>
      <c r="BNU41" s="611"/>
      <c r="BNV41" s="611"/>
      <c r="BNW41" s="611"/>
      <c r="BNX41" s="611"/>
      <c r="BNY41" s="611"/>
      <c r="BNZ41" s="611"/>
      <c r="BOA41" s="611"/>
      <c r="BOB41" s="611"/>
      <c r="BOC41" s="611"/>
      <c r="BOD41" s="611"/>
      <c r="BOE41" s="611"/>
      <c r="BOF41" s="611"/>
      <c r="BOG41" s="611"/>
      <c r="BOH41" s="611"/>
      <c r="BOI41" s="611"/>
      <c r="BOJ41" s="611"/>
      <c r="BOK41" s="611"/>
      <c r="BOL41" s="611"/>
      <c r="BOM41" s="611"/>
      <c r="BON41" s="611"/>
      <c r="BOO41" s="611"/>
      <c r="BOP41" s="611"/>
      <c r="BOQ41" s="611"/>
      <c r="BOR41" s="611"/>
      <c r="BOS41" s="611"/>
      <c r="BOT41" s="611"/>
      <c r="BOU41" s="611"/>
      <c r="BOV41" s="611"/>
      <c r="BOW41" s="611"/>
      <c r="BOX41" s="611"/>
      <c r="BOY41" s="611"/>
      <c r="BOZ41" s="611"/>
      <c r="BPA41" s="611"/>
      <c r="BPB41" s="611"/>
      <c r="BPC41" s="611"/>
      <c r="BPD41" s="611"/>
      <c r="BPE41" s="611"/>
      <c r="BPF41" s="611"/>
      <c r="BPG41" s="611"/>
      <c r="BPH41" s="611"/>
      <c r="BPI41" s="611"/>
      <c r="BPJ41" s="611"/>
      <c r="BPK41" s="611"/>
      <c r="BPL41" s="611"/>
      <c r="BPM41" s="611"/>
      <c r="BPN41" s="611"/>
      <c r="BPO41" s="611"/>
      <c r="BPP41" s="611"/>
      <c r="BPQ41" s="611"/>
      <c r="BPR41" s="611"/>
      <c r="BPS41" s="611"/>
      <c r="BPT41" s="611"/>
      <c r="BPU41" s="611"/>
      <c r="BPV41" s="611"/>
      <c r="BPW41" s="611"/>
      <c r="BPX41" s="611"/>
      <c r="BPY41" s="611"/>
      <c r="BPZ41" s="611"/>
      <c r="BQA41" s="611"/>
      <c r="BQB41" s="611"/>
      <c r="BQC41" s="611"/>
      <c r="BQD41" s="611"/>
      <c r="BQE41" s="611"/>
      <c r="BQF41" s="611"/>
      <c r="BQG41" s="611"/>
      <c r="BQH41" s="611"/>
      <c r="BQI41" s="611"/>
      <c r="BQJ41" s="611"/>
      <c r="BQK41" s="611"/>
      <c r="BQL41" s="611"/>
      <c r="BQM41" s="611"/>
      <c r="BQN41" s="611"/>
      <c r="BQO41" s="611"/>
      <c r="BQP41" s="611"/>
      <c r="BQQ41" s="611"/>
      <c r="BQR41" s="611"/>
      <c r="BQS41" s="611"/>
      <c r="BQT41" s="611"/>
      <c r="BQU41" s="611"/>
      <c r="BQV41" s="611"/>
      <c r="BQW41" s="611"/>
      <c r="BQX41" s="611"/>
      <c r="BQY41" s="611"/>
      <c r="BQZ41" s="611"/>
      <c r="BRA41" s="611"/>
      <c r="BRB41" s="611"/>
      <c r="BRC41" s="611"/>
      <c r="BRD41" s="611"/>
      <c r="BRE41" s="611"/>
      <c r="BRF41" s="611"/>
      <c r="BRG41" s="611"/>
      <c r="BRH41" s="611"/>
      <c r="BRI41" s="611"/>
      <c r="BRJ41" s="611"/>
      <c r="BRK41" s="611"/>
      <c r="BRL41" s="611"/>
      <c r="BRM41" s="611"/>
      <c r="BRN41" s="611"/>
      <c r="BRO41" s="611"/>
      <c r="BRP41" s="611"/>
      <c r="BRQ41" s="611"/>
      <c r="BRR41" s="611"/>
      <c r="BRS41" s="611"/>
      <c r="BRT41" s="611"/>
      <c r="BRU41" s="611"/>
      <c r="BRV41" s="611"/>
      <c r="BRW41" s="611"/>
      <c r="BRX41" s="611"/>
      <c r="BRY41" s="611"/>
      <c r="BRZ41" s="611"/>
      <c r="BSA41" s="611"/>
      <c r="BSB41" s="611"/>
      <c r="BSC41" s="611"/>
      <c r="BSD41" s="611"/>
      <c r="BSE41" s="611"/>
      <c r="BSF41" s="611"/>
      <c r="BSG41" s="611"/>
      <c r="BSH41" s="611"/>
      <c r="BSI41" s="611"/>
      <c r="BSJ41" s="611"/>
      <c r="BSK41" s="611"/>
      <c r="BSL41" s="611"/>
      <c r="BSM41" s="611"/>
      <c r="BSN41" s="611"/>
      <c r="BSO41" s="611"/>
      <c r="BSP41" s="611"/>
      <c r="BSQ41" s="611"/>
      <c r="BSR41" s="611"/>
      <c r="BSS41" s="611"/>
      <c r="BST41" s="611"/>
      <c r="BSU41" s="611"/>
      <c r="BSV41" s="611"/>
      <c r="BSW41" s="611"/>
      <c r="BSX41" s="611"/>
      <c r="BSY41" s="611"/>
      <c r="BSZ41" s="611"/>
      <c r="BTA41" s="611"/>
      <c r="BTB41" s="611"/>
      <c r="BTC41" s="611"/>
      <c r="BTD41" s="611"/>
      <c r="BTE41" s="611"/>
      <c r="BTF41" s="611"/>
      <c r="BTG41" s="611"/>
      <c r="BTH41" s="611"/>
      <c r="BTI41" s="611"/>
      <c r="BTJ41" s="611"/>
      <c r="BTK41" s="611"/>
      <c r="BTL41" s="611"/>
      <c r="BTM41" s="611"/>
      <c r="BTN41" s="611"/>
      <c r="BTO41" s="611"/>
      <c r="BTP41" s="611"/>
      <c r="BTQ41" s="611"/>
      <c r="BTR41" s="611"/>
      <c r="BTS41" s="611"/>
      <c r="BTT41" s="611"/>
      <c r="BTU41" s="611"/>
      <c r="BTV41" s="611"/>
      <c r="BTW41" s="611"/>
      <c r="BTX41" s="611"/>
      <c r="BTY41" s="611"/>
      <c r="BTZ41" s="611"/>
      <c r="BUA41" s="611"/>
      <c r="BUB41" s="611"/>
      <c r="BUC41" s="611"/>
      <c r="BUD41" s="611"/>
      <c r="BUE41" s="611"/>
      <c r="BUF41" s="611"/>
      <c r="BUG41" s="611"/>
      <c r="BUH41" s="611"/>
      <c r="BUI41" s="611"/>
      <c r="BUJ41" s="611"/>
      <c r="BUK41" s="611"/>
      <c r="BUL41" s="611"/>
      <c r="BUM41" s="611"/>
      <c r="BUN41" s="611"/>
      <c r="BUO41" s="611"/>
      <c r="BUP41" s="611"/>
      <c r="BUQ41" s="611"/>
      <c r="BUR41" s="611"/>
      <c r="BUS41" s="611"/>
      <c r="BUT41" s="611"/>
      <c r="BUU41" s="611"/>
      <c r="BUV41" s="611"/>
      <c r="BUW41" s="611"/>
      <c r="BUX41" s="611"/>
      <c r="BUY41" s="611"/>
      <c r="BUZ41" s="611"/>
      <c r="BVA41" s="611"/>
      <c r="BVB41" s="611"/>
      <c r="BVC41" s="611"/>
      <c r="BVD41" s="611"/>
      <c r="BVE41" s="611"/>
      <c r="BVF41" s="611"/>
      <c r="BVG41" s="611"/>
      <c r="BVH41" s="611"/>
      <c r="BVI41" s="611"/>
      <c r="BVJ41" s="611"/>
      <c r="BVK41" s="611"/>
      <c r="BVL41" s="611"/>
      <c r="BVM41" s="611"/>
      <c r="BVN41" s="611"/>
      <c r="BVO41" s="611"/>
      <c r="BVP41" s="611"/>
      <c r="BVQ41" s="611"/>
      <c r="BVR41" s="611"/>
      <c r="BVS41" s="611"/>
      <c r="BVT41" s="611"/>
      <c r="BVU41" s="611"/>
      <c r="BVV41" s="611"/>
      <c r="BVW41" s="611"/>
      <c r="BVX41" s="611"/>
      <c r="BVY41" s="611"/>
      <c r="BVZ41" s="611"/>
      <c r="BWA41" s="611"/>
      <c r="BWB41" s="611"/>
      <c r="BWC41" s="611"/>
      <c r="BWD41" s="611"/>
      <c r="BWE41" s="611"/>
      <c r="BWF41" s="611"/>
      <c r="BWG41" s="611"/>
      <c r="BWH41" s="611"/>
      <c r="BWI41" s="611"/>
      <c r="BWJ41" s="611"/>
      <c r="BWK41" s="611"/>
      <c r="BWL41" s="611"/>
      <c r="BWM41" s="611"/>
      <c r="BWN41" s="611"/>
      <c r="BWO41" s="611"/>
      <c r="BWP41" s="611"/>
      <c r="BWQ41" s="611"/>
      <c r="BWR41" s="611"/>
      <c r="BWS41" s="611"/>
      <c r="BWT41" s="611"/>
      <c r="BWU41" s="611"/>
      <c r="BWV41" s="611"/>
      <c r="BWW41" s="611"/>
      <c r="BWX41" s="611"/>
      <c r="BWY41" s="611"/>
      <c r="BWZ41" s="611"/>
      <c r="BXA41" s="611"/>
      <c r="BXB41" s="611"/>
      <c r="BXC41" s="611"/>
      <c r="BXD41" s="611"/>
      <c r="BXE41" s="611"/>
      <c r="BXF41" s="611"/>
      <c r="BXG41" s="611"/>
      <c r="BXH41" s="611"/>
      <c r="BXI41" s="611"/>
      <c r="BXJ41" s="611"/>
      <c r="BXK41" s="611"/>
      <c r="BXL41" s="611"/>
      <c r="BXM41" s="611"/>
      <c r="BXN41" s="611"/>
      <c r="BXO41" s="611"/>
      <c r="BXP41" s="611"/>
      <c r="BXQ41" s="611"/>
      <c r="BXR41" s="611"/>
      <c r="BXS41" s="611"/>
      <c r="BXT41" s="611"/>
      <c r="BXU41" s="611"/>
      <c r="BXV41" s="611"/>
      <c r="BXW41" s="611"/>
      <c r="BXX41" s="611"/>
      <c r="BXY41" s="611"/>
      <c r="BXZ41" s="611"/>
      <c r="BYA41" s="611"/>
      <c r="BYB41" s="611"/>
      <c r="BYC41" s="611"/>
      <c r="BYD41" s="611"/>
      <c r="BYE41" s="611"/>
      <c r="BYF41" s="611"/>
      <c r="BYG41" s="611"/>
      <c r="BYH41" s="611"/>
      <c r="BYI41" s="611"/>
      <c r="BYJ41" s="611"/>
      <c r="BYK41" s="611"/>
      <c r="BYL41" s="611"/>
      <c r="BYM41" s="611"/>
      <c r="BYN41" s="611"/>
      <c r="BYO41" s="611"/>
      <c r="BYP41" s="611"/>
      <c r="BYQ41" s="611"/>
      <c r="BYR41" s="611"/>
      <c r="BYS41" s="611"/>
      <c r="BYT41" s="611"/>
      <c r="BYU41" s="611"/>
      <c r="BYV41" s="611"/>
      <c r="BYW41" s="611"/>
      <c r="BYX41" s="611"/>
      <c r="BYY41" s="611"/>
      <c r="BYZ41" s="611"/>
      <c r="BZA41" s="611"/>
      <c r="BZB41" s="611"/>
      <c r="BZC41" s="611"/>
      <c r="BZD41" s="611"/>
      <c r="BZE41" s="611"/>
      <c r="BZF41" s="611"/>
      <c r="BZG41" s="611"/>
      <c r="BZH41" s="611"/>
      <c r="BZI41" s="611"/>
      <c r="BZJ41" s="611"/>
      <c r="BZK41" s="611"/>
      <c r="BZL41" s="611"/>
      <c r="BZM41" s="611"/>
      <c r="BZN41" s="611"/>
      <c r="BZO41" s="611"/>
      <c r="BZP41" s="611"/>
      <c r="BZQ41" s="611"/>
      <c r="BZR41" s="611"/>
      <c r="BZS41" s="611"/>
      <c r="BZT41" s="611"/>
      <c r="BZU41" s="611"/>
      <c r="BZV41" s="611"/>
      <c r="BZW41" s="611"/>
      <c r="BZX41" s="611"/>
      <c r="BZY41" s="611"/>
      <c r="BZZ41" s="611"/>
      <c r="CAA41" s="611"/>
      <c r="CAB41" s="611"/>
      <c r="CAC41" s="611"/>
      <c r="CAD41" s="611"/>
      <c r="CAE41" s="611"/>
      <c r="CAF41" s="611"/>
      <c r="CAG41" s="611"/>
      <c r="CAH41" s="611"/>
      <c r="CAI41" s="611"/>
      <c r="CAJ41" s="611"/>
      <c r="CAK41" s="611"/>
      <c r="CAL41" s="611"/>
      <c r="CAM41" s="611"/>
      <c r="CAN41" s="611"/>
      <c r="CAO41" s="611"/>
      <c r="CAP41" s="611"/>
      <c r="CAQ41" s="611"/>
      <c r="CAR41" s="611"/>
      <c r="CAS41" s="611"/>
      <c r="CAT41" s="611"/>
      <c r="CAU41" s="611"/>
      <c r="CAV41" s="611"/>
      <c r="CAW41" s="611"/>
      <c r="CAX41" s="611"/>
      <c r="CAY41" s="611"/>
      <c r="CAZ41" s="611"/>
      <c r="CBA41" s="611"/>
      <c r="CBB41" s="611"/>
      <c r="CBC41" s="611"/>
      <c r="CBD41" s="611"/>
      <c r="CBE41" s="611"/>
      <c r="CBF41" s="611"/>
      <c r="CBG41" s="611"/>
      <c r="CBH41" s="611"/>
      <c r="CBI41" s="611"/>
      <c r="CBJ41" s="611"/>
      <c r="CBK41" s="611"/>
      <c r="CBL41" s="611"/>
      <c r="CBM41" s="611"/>
      <c r="CBN41" s="611"/>
      <c r="CBO41" s="611"/>
      <c r="CBP41" s="611"/>
      <c r="CBQ41" s="611"/>
      <c r="CBR41" s="611"/>
      <c r="CBS41" s="611"/>
      <c r="CBT41" s="611"/>
      <c r="CBU41" s="611"/>
      <c r="CBV41" s="611"/>
      <c r="CBW41" s="611"/>
      <c r="CBX41" s="611"/>
      <c r="CBY41" s="611"/>
      <c r="CBZ41" s="611"/>
      <c r="CCA41" s="611"/>
      <c r="CCB41" s="611"/>
      <c r="CCC41" s="611"/>
      <c r="CCD41" s="611"/>
      <c r="CCE41" s="611"/>
      <c r="CCF41" s="611"/>
      <c r="CCG41" s="611"/>
      <c r="CCH41" s="611"/>
      <c r="CCI41" s="611"/>
      <c r="CCJ41" s="611"/>
      <c r="CCK41" s="611"/>
      <c r="CCL41" s="611"/>
      <c r="CCM41" s="611"/>
      <c r="CCN41" s="611"/>
      <c r="CCO41" s="611"/>
      <c r="CCP41" s="611"/>
      <c r="CCQ41" s="611"/>
      <c r="CCR41" s="611"/>
      <c r="CCS41" s="611"/>
      <c r="CCT41" s="611"/>
      <c r="CCU41" s="611"/>
      <c r="CCV41" s="611"/>
      <c r="CCW41" s="611"/>
      <c r="CCX41" s="611"/>
      <c r="CCY41" s="611"/>
      <c r="CCZ41" s="611"/>
      <c r="CDA41" s="611"/>
      <c r="CDB41" s="611"/>
      <c r="CDC41" s="611"/>
      <c r="CDD41" s="611"/>
      <c r="CDE41" s="611"/>
      <c r="CDF41" s="611"/>
      <c r="CDG41" s="611"/>
      <c r="CDH41" s="611"/>
      <c r="CDI41" s="611"/>
      <c r="CDJ41" s="611"/>
      <c r="CDK41" s="611"/>
      <c r="CDL41" s="611"/>
      <c r="CDM41" s="611"/>
      <c r="CDN41" s="611"/>
      <c r="CDO41" s="611"/>
      <c r="CDP41" s="611"/>
      <c r="CDQ41" s="611"/>
      <c r="CDR41" s="611"/>
      <c r="CDS41" s="611"/>
      <c r="CDT41" s="611"/>
      <c r="CDU41" s="611"/>
      <c r="CDV41" s="611"/>
      <c r="CDW41" s="611"/>
      <c r="CDX41" s="611"/>
      <c r="CDY41" s="611"/>
      <c r="CDZ41" s="611"/>
      <c r="CEA41" s="611"/>
      <c r="CEB41" s="611"/>
      <c r="CEC41" s="611"/>
      <c r="CED41" s="611"/>
      <c r="CEE41" s="611"/>
      <c r="CEF41" s="611"/>
      <c r="CEG41" s="611"/>
      <c r="CEH41" s="611"/>
      <c r="CEI41" s="611"/>
      <c r="CEJ41" s="611"/>
      <c r="CEK41" s="611"/>
      <c r="CEL41" s="611"/>
      <c r="CEM41" s="611"/>
      <c r="CEN41" s="611"/>
      <c r="CEO41" s="611"/>
      <c r="CEP41" s="611"/>
      <c r="CEQ41" s="611"/>
      <c r="CER41" s="611"/>
      <c r="CES41" s="611"/>
      <c r="CET41" s="611"/>
      <c r="CEU41" s="611"/>
      <c r="CEV41" s="611"/>
      <c r="CEW41" s="611"/>
      <c r="CEX41" s="611"/>
      <c r="CEY41" s="611"/>
      <c r="CEZ41" s="611"/>
      <c r="CFA41" s="611"/>
      <c r="CFB41" s="611"/>
      <c r="CFC41" s="611"/>
      <c r="CFD41" s="611"/>
      <c r="CFE41" s="611"/>
      <c r="CFF41" s="611"/>
      <c r="CFG41" s="611"/>
      <c r="CFH41" s="611"/>
      <c r="CFI41" s="611"/>
      <c r="CFJ41" s="611"/>
      <c r="CFK41" s="611"/>
      <c r="CFL41" s="611"/>
      <c r="CFM41" s="611"/>
      <c r="CFN41" s="611"/>
      <c r="CFO41" s="611"/>
      <c r="CFP41" s="611"/>
      <c r="CFQ41" s="611"/>
      <c r="CFR41" s="611"/>
      <c r="CFS41" s="611"/>
      <c r="CFT41" s="611"/>
      <c r="CFU41" s="611"/>
      <c r="CFV41" s="611"/>
      <c r="CFW41" s="611"/>
      <c r="CFX41" s="611"/>
      <c r="CFY41" s="611"/>
      <c r="CFZ41" s="611"/>
      <c r="CGA41" s="611"/>
      <c r="CGB41" s="611"/>
      <c r="CGC41" s="611"/>
      <c r="CGD41" s="611"/>
      <c r="CGE41" s="611"/>
      <c r="CGF41" s="611"/>
      <c r="CGG41" s="611"/>
      <c r="CGH41" s="611"/>
      <c r="CGI41" s="611"/>
      <c r="CGJ41" s="611"/>
      <c r="CGK41" s="611"/>
      <c r="CGL41" s="611"/>
      <c r="CGM41" s="611"/>
      <c r="CGN41" s="611"/>
      <c r="CGO41" s="611"/>
      <c r="CGP41" s="611"/>
      <c r="CGQ41" s="611"/>
      <c r="CGR41" s="611"/>
      <c r="CGS41" s="611"/>
      <c r="CGT41" s="611"/>
      <c r="CGU41" s="611"/>
      <c r="CGV41" s="611"/>
      <c r="CGW41" s="611"/>
      <c r="CGX41" s="611"/>
      <c r="CGY41" s="611"/>
      <c r="CGZ41" s="611"/>
      <c r="CHA41" s="611"/>
      <c r="CHB41" s="611"/>
      <c r="CHC41" s="611"/>
      <c r="CHD41" s="611"/>
      <c r="CHE41" s="611"/>
      <c r="CHF41" s="611"/>
      <c r="CHG41" s="611"/>
      <c r="CHH41" s="611"/>
      <c r="CHI41" s="611"/>
      <c r="CHJ41" s="611"/>
      <c r="CHK41" s="611"/>
      <c r="CHL41" s="611"/>
      <c r="CHM41" s="611"/>
      <c r="CHN41" s="611"/>
      <c r="CHO41" s="611"/>
      <c r="CHP41" s="611"/>
      <c r="CHQ41" s="611"/>
      <c r="CHR41" s="611"/>
      <c r="CHS41" s="611"/>
      <c r="CHT41" s="611"/>
      <c r="CHU41" s="611"/>
      <c r="CHV41" s="611"/>
      <c r="CHW41" s="611"/>
      <c r="CHX41" s="611"/>
      <c r="CHY41" s="611"/>
      <c r="CHZ41" s="611"/>
      <c r="CIA41" s="611"/>
      <c r="CIB41" s="611"/>
      <c r="CIC41" s="611"/>
      <c r="CID41" s="611"/>
      <c r="CIE41" s="611"/>
      <c r="CIF41" s="611"/>
      <c r="CIG41" s="611"/>
      <c r="CIH41" s="611"/>
      <c r="CII41" s="611"/>
      <c r="CIJ41" s="611"/>
      <c r="CIK41" s="611"/>
      <c r="CIL41" s="611"/>
      <c r="CIM41" s="611"/>
      <c r="CIN41" s="611"/>
      <c r="CIO41" s="611"/>
      <c r="CIP41" s="611"/>
      <c r="CIQ41" s="611"/>
      <c r="CIR41" s="611"/>
      <c r="CIS41" s="611"/>
      <c r="CIT41" s="611"/>
      <c r="CIU41" s="611"/>
      <c r="CIV41" s="611"/>
      <c r="CIW41" s="611"/>
      <c r="CIX41" s="611"/>
      <c r="CIY41" s="611"/>
      <c r="CIZ41" s="611"/>
      <c r="CJA41" s="611"/>
      <c r="CJB41" s="611"/>
      <c r="CJC41" s="611"/>
      <c r="CJD41" s="611"/>
      <c r="CJE41" s="611"/>
      <c r="CJF41" s="611"/>
      <c r="CJG41" s="611"/>
      <c r="CJH41" s="611"/>
      <c r="CJI41" s="611"/>
      <c r="CJJ41" s="611"/>
      <c r="CJK41" s="611"/>
      <c r="CJL41" s="611"/>
      <c r="CJM41" s="611"/>
      <c r="CJN41" s="611"/>
      <c r="CJO41" s="611"/>
      <c r="CJP41" s="611"/>
      <c r="CJQ41" s="611"/>
      <c r="CJR41" s="611"/>
      <c r="CJS41" s="611"/>
      <c r="CJT41" s="611"/>
      <c r="CJU41" s="611"/>
      <c r="CJV41" s="611"/>
      <c r="CJW41" s="611"/>
      <c r="CJX41" s="611"/>
      <c r="CJY41" s="611"/>
      <c r="CJZ41" s="611"/>
      <c r="CKA41" s="611"/>
      <c r="CKB41" s="611"/>
      <c r="CKC41" s="611"/>
      <c r="CKD41" s="611"/>
      <c r="CKE41" s="611"/>
      <c r="CKF41" s="611"/>
      <c r="CKG41" s="611"/>
      <c r="CKH41" s="611"/>
      <c r="CKI41" s="611"/>
      <c r="CKJ41" s="611"/>
      <c r="CKK41" s="611"/>
      <c r="CKL41" s="611"/>
      <c r="CKM41" s="611"/>
      <c r="CKN41" s="611"/>
      <c r="CKO41" s="611"/>
      <c r="CKP41" s="611"/>
      <c r="CKQ41" s="611"/>
      <c r="CKR41" s="611"/>
      <c r="CKS41" s="611"/>
      <c r="CKT41" s="611"/>
      <c r="CKU41" s="611"/>
      <c r="CKV41" s="611"/>
      <c r="CKW41" s="611"/>
      <c r="CKX41" s="611"/>
      <c r="CKY41" s="611"/>
      <c r="CKZ41" s="611"/>
      <c r="CLA41" s="611"/>
      <c r="CLB41" s="611"/>
      <c r="CLC41" s="611"/>
      <c r="CLD41" s="611"/>
      <c r="CLE41" s="611"/>
      <c r="CLF41" s="611"/>
      <c r="CLG41" s="611"/>
      <c r="CLH41" s="611"/>
      <c r="CLI41" s="611"/>
      <c r="CLJ41" s="611"/>
      <c r="CLK41" s="611"/>
      <c r="CLL41" s="611"/>
      <c r="CLM41" s="611"/>
      <c r="CLN41" s="611"/>
      <c r="CLO41" s="611"/>
      <c r="CLP41" s="611"/>
      <c r="CLQ41" s="611"/>
      <c r="CLR41" s="611"/>
      <c r="CLS41" s="611"/>
      <c r="CLT41" s="611"/>
      <c r="CLU41" s="611"/>
      <c r="CLV41" s="611"/>
      <c r="CLW41" s="611"/>
      <c r="CLX41" s="611"/>
      <c r="CLY41" s="611"/>
      <c r="CLZ41" s="611"/>
      <c r="CMA41" s="611"/>
      <c r="CMB41" s="611"/>
      <c r="CMC41" s="611"/>
      <c r="CMD41" s="611"/>
      <c r="CME41" s="611"/>
      <c r="CMF41" s="611"/>
      <c r="CMG41" s="611"/>
      <c r="CMH41" s="611"/>
      <c r="CMI41" s="611"/>
      <c r="CMJ41" s="611"/>
      <c r="CMK41" s="611"/>
      <c r="CML41" s="611"/>
      <c r="CMM41" s="611"/>
      <c r="CMN41" s="611"/>
      <c r="CMO41" s="611"/>
      <c r="CMP41" s="611"/>
      <c r="CMQ41" s="611"/>
      <c r="CMR41" s="611"/>
      <c r="CMS41" s="611"/>
      <c r="CMT41" s="611"/>
      <c r="CMU41" s="611"/>
      <c r="CMV41" s="611"/>
      <c r="CMW41" s="611"/>
      <c r="CMX41" s="611"/>
      <c r="CMY41" s="611"/>
      <c r="CMZ41" s="611"/>
      <c r="CNA41" s="611"/>
      <c r="CNB41" s="611"/>
      <c r="CNC41" s="611"/>
      <c r="CND41" s="611"/>
      <c r="CNE41" s="611"/>
      <c r="CNF41" s="611"/>
      <c r="CNG41" s="611"/>
      <c r="CNH41" s="611"/>
      <c r="CNI41" s="611"/>
      <c r="CNJ41" s="611"/>
      <c r="CNK41" s="611"/>
      <c r="CNL41" s="611"/>
      <c r="CNM41" s="611"/>
      <c r="CNN41" s="611"/>
      <c r="CNO41" s="611"/>
      <c r="CNP41" s="611"/>
      <c r="CNQ41" s="611"/>
      <c r="CNR41" s="611"/>
      <c r="CNS41" s="611"/>
      <c r="CNT41" s="611"/>
      <c r="CNU41" s="611"/>
      <c r="CNV41" s="611"/>
      <c r="CNW41" s="611"/>
      <c r="CNX41" s="611"/>
      <c r="CNY41" s="611"/>
      <c r="CNZ41" s="611"/>
      <c r="COA41" s="611"/>
      <c r="COB41" s="611"/>
      <c r="COC41" s="611"/>
      <c r="COD41" s="611"/>
      <c r="COE41" s="611"/>
      <c r="COF41" s="611"/>
      <c r="COG41" s="611"/>
      <c r="COH41" s="611"/>
      <c r="COI41" s="611"/>
      <c r="COJ41" s="611"/>
      <c r="COK41" s="611"/>
      <c r="COL41" s="611"/>
      <c r="COM41" s="611"/>
      <c r="CON41" s="611"/>
      <c r="COO41" s="611"/>
      <c r="COP41" s="611"/>
      <c r="COQ41" s="611"/>
      <c r="COR41" s="611"/>
      <c r="COS41" s="611"/>
      <c r="COT41" s="611"/>
      <c r="COU41" s="611"/>
      <c r="COV41" s="611"/>
      <c r="COW41" s="611"/>
      <c r="COX41" s="611"/>
      <c r="COY41" s="611"/>
      <c r="COZ41" s="611"/>
      <c r="CPA41" s="611"/>
      <c r="CPB41" s="611"/>
      <c r="CPC41" s="611"/>
      <c r="CPD41" s="611"/>
      <c r="CPE41" s="611"/>
      <c r="CPF41" s="611"/>
      <c r="CPG41" s="611"/>
      <c r="CPH41" s="611"/>
      <c r="CPI41" s="611"/>
      <c r="CPJ41" s="611"/>
      <c r="CPK41" s="611"/>
      <c r="CPL41" s="611"/>
      <c r="CPM41" s="611"/>
      <c r="CPN41" s="611"/>
      <c r="CPO41" s="611"/>
      <c r="CPP41" s="611"/>
      <c r="CPQ41" s="611"/>
      <c r="CPR41" s="611"/>
      <c r="CPS41" s="611"/>
      <c r="CPT41" s="611"/>
      <c r="CPU41" s="611"/>
      <c r="CPV41" s="611"/>
      <c r="CPW41" s="611"/>
      <c r="CPX41" s="611"/>
      <c r="CPY41" s="611"/>
      <c r="CPZ41" s="611"/>
      <c r="CQA41" s="611"/>
      <c r="CQB41" s="611"/>
      <c r="CQC41" s="611"/>
      <c r="CQD41" s="611"/>
      <c r="CQE41" s="611"/>
      <c r="CQF41" s="611"/>
      <c r="CQG41" s="611"/>
      <c r="CQH41" s="611"/>
      <c r="CQI41" s="611"/>
      <c r="CQJ41" s="611"/>
      <c r="CQK41" s="611"/>
      <c r="CQL41" s="611"/>
      <c r="CQM41" s="611"/>
      <c r="CQN41" s="611"/>
      <c r="CQO41" s="611"/>
      <c r="CQP41" s="611"/>
      <c r="CQQ41" s="611"/>
      <c r="CQR41" s="611"/>
      <c r="CQS41" s="611"/>
      <c r="CQT41" s="611"/>
      <c r="CQU41" s="611"/>
      <c r="CQV41" s="611"/>
      <c r="CQW41" s="611"/>
      <c r="CQX41" s="611"/>
      <c r="CQY41" s="611"/>
      <c r="CQZ41" s="611"/>
      <c r="CRA41" s="611"/>
      <c r="CRB41" s="611"/>
      <c r="CRC41" s="611"/>
      <c r="CRD41" s="611"/>
      <c r="CRE41" s="611"/>
      <c r="CRF41" s="611"/>
      <c r="CRG41" s="611"/>
      <c r="CRH41" s="611"/>
      <c r="CRI41" s="611"/>
      <c r="CRJ41" s="611"/>
      <c r="CRK41" s="611"/>
      <c r="CRL41" s="611"/>
      <c r="CRM41" s="611"/>
      <c r="CRN41" s="611"/>
      <c r="CRO41" s="611"/>
      <c r="CRP41" s="611"/>
      <c r="CRQ41" s="611"/>
      <c r="CRR41" s="611"/>
      <c r="CRS41" s="611"/>
      <c r="CRT41" s="611"/>
      <c r="CRU41" s="611"/>
      <c r="CRV41" s="611"/>
      <c r="CRW41" s="611"/>
      <c r="CRX41" s="611"/>
      <c r="CRY41" s="611"/>
      <c r="CRZ41" s="611"/>
      <c r="CSA41" s="611"/>
      <c r="CSB41" s="611"/>
      <c r="CSC41" s="611"/>
      <c r="CSD41" s="611"/>
      <c r="CSE41" s="611"/>
      <c r="CSF41" s="611"/>
      <c r="CSG41" s="611"/>
      <c r="CSH41" s="611"/>
      <c r="CSI41" s="611"/>
      <c r="CSJ41" s="611"/>
      <c r="CSK41" s="611"/>
      <c r="CSL41" s="611"/>
      <c r="CSM41" s="611"/>
      <c r="CSN41" s="611"/>
      <c r="CSO41" s="611"/>
      <c r="CSP41" s="611"/>
      <c r="CSQ41" s="611"/>
      <c r="CSR41" s="611"/>
      <c r="CSS41" s="611"/>
      <c r="CST41" s="611"/>
      <c r="CSU41" s="611"/>
      <c r="CSV41" s="611"/>
      <c r="CSW41" s="611"/>
      <c r="CSX41" s="611"/>
      <c r="CSY41" s="611"/>
      <c r="CSZ41" s="611"/>
      <c r="CTA41" s="611"/>
      <c r="CTB41" s="611"/>
      <c r="CTC41" s="611"/>
      <c r="CTD41" s="611"/>
      <c r="CTE41" s="611"/>
      <c r="CTF41" s="611"/>
      <c r="CTG41" s="611"/>
      <c r="CTH41" s="611"/>
      <c r="CTI41" s="611"/>
      <c r="CTJ41" s="611"/>
      <c r="CTK41" s="611"/>
      <c r="CTL41" s="611"/>
      <c r="CTM41" s="611"/>
      <c r="CTN41" s="611"/>
      <c r="CTO41" s="611"/>
      <c r="CTP41" s="611"/>
      <c r="CTQ41" s="611"/>
      <c r="CTR41" s="611"/>
      <c r="CTS41" s="611"/>
      <c r="CTT41" s="611"/>
      <c r="CTU41" s="611"/>
      <c r="CTV41" s="611"/>
      <c r="CTW41" s="611"/>
      <c r="CTX41" s="611"/>
      <c r="CTY41" s="611"/>
      <c r="CTZ41" s="611"/>
      <c r="CUA41" s="611"/>
      <c r="CUB41" s="611"/>
      <c r="CUC41" s="611"/>
      <c r="CUD41" s="611"/>
      <c r="CUE41" s="611"/>
      <c r="CUF41" s="611"/>
      <c r="CUG41" s="611"/>
      <c r="CUH41" s="611"/>
      <c r="CUI41" s="611"/>
      <c r="CUJ41" s="611"/>
      <c r="CUK41" s="611"/>
      <c r="CUL41" s="611"/>
      <c r="CUM41" s="611"/>
      <c r="CUN41" s="611"/>
      <c r="CUO41" s="611"/>
      <c r="CUP41" s="611"/>
      <c r="CUQ41" s="611"/>
      <c r="CUR41" s="611"/>
      <c r="CUS41" s="611"/>
      <c r="CUT41" s="611"/>
      <c r="CUU41" s="611"/>
      <c r="CUV41" s="611"/>
      <c r="CUW41" s="611"/>
      <c r="CUX41" s="611"/>
      <c r="CUY41" s="611"/>
      <c r="CUZ41" s="611"/>
      <c r="CVA41" s="611"/>
      <c r="CVB41" s="611"/>
      <c r="CVC41" s="611"/>
      <c r="CVD41" s="611"/>
      <c r="CVE41" s="611"/>
      <c r="CVF41" s="611"/>
      <c r="CVG41" s="611"/>
      <c r="CVH41" s="611"/>
      <c r="CVI41" s="611"/>
      <c r="CVJ41" s="611"/>
      <c r="CVK41" s="611"/>
      <c r="CVL41" s="611"/>
      <c r="CVM41" s="611"/>
      <c r="CVN41" s="611"/>
      <c r="CVO41" s="611"/>
      <c r="CVP41" s="611"/>
      <c r="CVQ41" s="611"/>
      <c r="CVR41" s="611"/>
      <c r="CVS41" s="611"/>
      <c r="CVT41" s="611"/>
      <c r="CVU41" s="611"/>
      <c r="CVV41" s="611"/>
      <c r="CVW41" s="611"/>
      <c r="CVX41" s="611"/>
      <c r="CVY41" s="611"/>
      <c r="CVZ41" s="611"/>
      <c r="CWA41" s="611"/>
      <c r="CWB41" s="611"/>
      <c r="CWC41" s="611"/>
      <c r="CWD41" s="611"/>
      <c r="CWE41" s="611"/>
      <c r="CWF41" s="611"/>
      <c r="CWG41" s="611"/>
      <c r="CWH41" s="611"/>
      <c r="CWI41" s="611"/>
      <c r="CWJ41" s="611"/>
      <c r="CWK41" s="611"/>
      <c r="CWL41" s="611"/>
      <c r="CWM41" s="611"/>
      <c r="CWN41" s="611"/>
      <c r="CWO41" s="611"/>
      <c r="CWP41" s="611"/>
      <c r="CWQ41" s="611"/>
      <c r="CWR41" s="611"/>
      <c r="CWS41" s="611"/>
      <c r="CWT41" s="611"/>
      <c r="CWU41" s="611"/>
      <c r="CWV41" s="611"/>
      <c r="CWW41" s="611"/>
      <c r="CWX41" s="611"/>
      <c r="CWY41" s="611"/>
      <c r="CWZ41" s="611"/>
      <c r="CXA41" s="611"/>
      <c r="CXB41" s="611"/>
      <c r="CXC41" s="611"/>
      <c r="CXD41" s="611"/>
      <c r="CXE41" s="611"/>
      <c r="CXF41" s="611"/>
      <c r="CXG41" s="611"/>
      <c r="CXH41" s="611"/>
      <c r="CXI41" s="611"/>
      <c r="CXJ41" s="611"/>
      <c r="CXK41" s="611"/>
      <c r="CXL41" s="611"/>
      <c r="CXM41" s="611"/>
      <c r="CXN41" s="611"/>
      <c r="CXO41" s="611"/>
      <c r="CXP41" s="611"/>
      <c r="CXQ41" s="611"/>
      <c r="CXR41" s="611"/>
      <c r="CXS41" s="611"/>
      <c r="CXT41" s="611"/>
      <c r="CXU41" s="611"/>
      <c r="CXV41" s="611"/>
      <c r="CXW41" s="611"/>
      <c r="CXX41" s="611"/>
      <c r="CXY41" s="611"/>
      <c r="CXZ41" s="611"/>
      <c r="CYA41" s="611"/>
      <c r="CYB41" s="611"/>
      <c r="CYC41" s="611"/>
      <c r="CYD41" s="611"/>
      <c r="CYE41" s="611"/>
      <c r="CYF41" s="611"/>
      <c r="CYG41" s="611"/>
      <c r="CYH41" s="611"/>
      <c r="CYI41" s="611"/>
      <c r="CYJ41" s="611"/>
      <c r="CYK41" s="611"/>
      <c r="CYL41" s="611"/>
      <c r="CYM41" s="611"/>
      <c r="CYN41" s="611"/>
      <c r="CYO41" s="611"/>
      <c r="CYP41" s="611"/>
      <c r="CYQ41" s="611"/>
      <c r="CYR41" s="611"/>
      <c r="CYS41" s="611"/>
      <c r="CYT41" s="611"/>
      <c r="CYU41" s="611"/>
      <c r="CYV41" s="611"/>
      <c r="CYW41" s="611"/>
      <c r="CYX41" s="611"/>
      <c r="CYY41" s="611"/>
      <c r="CYZ41" s="611"/>
      <c r="CZA41" s="611"/>
      <c r="CZB41" s="611"/>
      <c r="CZC41" s="611"/>
      <c r="CZD41" s="611"/>
      <c r="CZE41" s="611"/>
      <c r="CZF41" s="611"/>
      <c r="CZG41" s="611"/>
      <c r="CZH41" s="611"/>
      <c r="CZI41" s="611"/>
      <c r="CZJ41" s="611"/>
      <c r="CZK41" s="611"/>
      <c r="CZL41" s="611"/>
      <c r="CZM41" s="611"/>
      <c r="CZN41" s="611"/>
      <c r="CZO41" s="611"/>
      <c r="CZP41" s="611"/>
      <c r="CZQ41" s="611"/>
      <c r="CZR41" s="611"/>
      <c r="CZS41" s="611"/>
      <c r="CZT41" s="611"/>
      <c r="CZU41" s="611"/>
      <c r="CZV41" s="611"/>
      <c r="CZW41" s="611"/>
      <c r="CZX41" s="611"/>
      <c r="CZY41" s="611"/>
      <c r="CZZ41" s="611"/>
      <c r="DAA41" s="611"/>
      <c r="DAB41" s="611"/>
      <c r="DAC41" s="611"/>
      <c r="DAD41" s="611"/>
      <c r="DAE41" s="611"/>
      <c r="DAF41" s="611"/>
      <c r="DAG41" s="611"/>
      <c r="DAH41" s="611"/>
      <c r="DAI41" s="611"/>
      <c r="DAJ41" s="611"/>
      <c r="DAK41" s="611"/>
      <c r="DAL41" s="611"/>
      <c r="DAM41" s="611"/>
      <c r="DAN41" s="611"/>
      <c r="DAO41" s="611"/>
      <c r="DAP41" s="611"/>
      <c r="DAQ41" s="611"/>
      <c r="DAR41" s="611"/>
      <c r="DAS41" s="611"/>
      <c r="DAT41" s="611"/>
      <c r="DAU41" s="611"/>
      <c r="DAV41" s="611"/>
      <c r="DAW41" s="611"/>
      <c r="DAX41" s="611"/>
      <c r="DAY41" s="611"/>
      <c r="DAZ41" s="611"/>
      <c r="DBA41" s="611"/>
      <c r="DBB41" s="611"/>
      <c r="DBC41" s="611"/>
      <c r="DBD41" s="611"/>
      <c r="DBE41" s="611"/>
      <c r="DBF41" s="611"/>
      <c r="DBG41" s="611"/>
      <c r="DBH41" s="611"/>
      <c r="DBI41" s="611"/>
      <c r="DBJ41" s="611"/>
      <c r="DBK41" s="611"/>
      <c r="DBL41" s="611"/>
      <c r="DBM41" s="611"/>
      <c r="DBN41" s="611"/>
      <c r="DBO41" s="611"/>
      <c r="DBP41" s="611"/>
      <c r="DBQ41" s="611"/>
      <c r="DBR41" s="611"/>
      <c r="DBS41" s="611"/>
      <c r="DBT41" s="611"/>
      <c r="DBU41" s="611"/>
      <c r="DBV41" s="611"/>
      <c r="DBW41" s="611"/>
      <c r="DBX41" s="611"/>
      <c r="DBY41" s="611"/>
      <c r="DBZ41" s="611"/>
      <c r="DCA41" s="611"/>
      <c r="DCB41" s="611"/>
      <c r="DCC41" s="611"/>
      <c r="DCD41" s="611"/>
      <c r="DCE41" s="611"/>
      <c r="DCF41" s="611"/>
      <c r="DCG41" s="611"/>
      <c r="DCH41" s="611"/>
      <c r="DCI41" s="611"/>
      <c r="DCJ41" s="611"/>
      <c r="DCK41" s="611"/>
      <c r="DCL41" s="611"/>
      <c r="DCM41" s="611"/>
      <c r="DCN41" s="611"/>
      <c r="DCO41" s="611"/>
      <c r="DCP41" s="611"/>
      <c r="DCQ41" s="611"/>
      <c r="DCR41" s="611"/>
      <c r="DCS41" s="611"/>
      <c r="DCT41" s="611"/>
      <c r="DCU41" s="611"/>
      <c r="DCV41" s="611"/>
      <c r="DCW41" s="611"/>
      <c r="DCX41" s="611"/>
      <c r="DCY41" s="611"/>
      <c r="DCZ41" s="611"/>
      <c r="DDA41" s="611"/>
      <c r="DDB41" s="611"/>
      <c r="DDC41" s="611"/>
      <c r="DDD41" s="611"/>
      <c r="DDE41" s="611"/>
      <c r="DDF41" s="611"/>
      <c r="DDG41" s="611"/>
      <c r="DDH41" s="611"/>
      <c r="DDI41" s="611"/>
      <c r="DDJ41" s="611"/>
      <c r="DDK41" s="611"/>
      <c r="DDL41" s="611"/>
      <c r="DDM41" s="611"/>
      <c r="DDN41" s="611"/>
      <c r="DDO41" s="611"/>
      <c r="DDP41" s="611"/>
      <c r="DDQ41" s="611"/>
      <c r="DDR41" s="611"/>
      <c r="DDS41" s="611"/>
      <c r="DDT41" s="611"/>
      <c r="DDU41" s="611"/>
      <c r="DDV41" s="611"/>
      <c r="DDW41" s="611"/>
      <c r="DDX41" s="611"/>
      <c r="DDY41" s="611"/>
      <c r="DDZ41" s="611"/>
      <c r="DEA41" s="611"/>
      <c r="DEB41" s="611"/>
      <c r="DEC41" s="611"/>
      <c r="DED41" s="611"/>
      <c r="DEE41" s="611"/>
      <c r="DEF41" s="611"/>
      <c r="DEG41" s="611"/>
      <c r="DEH41" s="611"/>
      <c r="DEI41" s="611"/>
      <c r="DEJ41" s="611"/>
      <c r="DEK41" s="611"/>
      <c r="DEL41" s="611"/>
      <c r="DEM41" s="611"/>
      <c r="DEN41" s="611"/>
      <c r="DEO41" s="611"/>
      <c r="DEP41" s="611"/>
      <c r="DEQ41" s="611"/>
      <c r="DER41" s="611"/>
      <c r="DES41" s="611"/>
      <c r="DET41" s="611"/>
      <c r="DEU41" s="611"/>
      <c r="DEV41" s="611"/>
      <c r="DEW41" s="611"/>
      <c r="DEX41" s="611"/>
      <c r="DEY41" s="611"/>
      <c r="DEZ41" s="611"/>
      <c r="DFA41" s="611"/>
      <c r="DFB41" s="611"/>
      <c r="DFC41" s="611"/>
      <c r="DFD41" s="611"/>
      <c r="DFE41" s="611"/>
      <c r="DFF41" s="611"/>
      <c r="DFG41" s="611"/>
      <c r="DFH41" s="611"/>
      <c r="DFI41" s="611"/>
      <c r="DFJ41" s="611"/>
      <c r="DFK41" s="611"/>
      <c r="DFL41" s="611"/>
      <c r="DFM41" s="611"/>
      <c r="DFN41" s="611"/>
      <c r="DFO41" s="611"/>
      <c r="DFP41" s="611"/>
      <c r="DFQ41" s="611"/>
      <c r="DFR41" s="611"/>
      <c r="DFS41" s="611"/>
      <c r="DFT41" s="611"/>
      <c r="DFU41" s="611"/>
      <c r="DFV41" s="611"/>
      <c r="DFW41" s="611"/>
      <c r="DFX41" s="611"/>
      <c r="DFY41" s="611"/>
      <c r="DFZ41" s="611"/>
      <c r="DGA41" s="611"/>
      <c r="DGB41" s="611"/>
      <c r="DGC41" s="611"/>
      <c r="DGD41" s="611"/>
      <c r="DGE41" s="611"/>
      <c r="DGF41" s="611"/>
      <c r="DGG41" s="611"/>
      <c r="DGH41" s="611"/>
      <c r="DGI41" s="611"/>
      <c r="DGJ41" s="611"/>
      <c r="DGK41" s="611"/>
      <c r="DGL41" s="611"/>
      <c r="DGM41" s="611"/>
      <c r="DGN41" s="611"/>
      <c r="DGO41" s="611"/>
      <c r="DGP41" s="611"/>
      <c r="DGQ41" s="611"/>
      <c r="DGR41" s="611"/>
      <c r="DGS41" s="611"/>
      <c r="DGT41" s="611"/>
      <c r="DGU41" s="611"/>
      <c r="DGV41" s="611"/>
      <c r="DGW41" s="611"/>
      <c r="DGX41" s="611"/>
      <c r="DGY41" s="611"/>
      <c r="DGZ41" s="611"/>
      <c r="DHA41" s="611"/>
      <c r="DHB41" s="611"/>
      <c r="DHC41" s="611"/>
      <c r="DHD41" s="611"/>
      <c r="DHE41" s="611"/>
      <c r="DHF41" s="611"/>
      <c r="DHG41" s="611"/>
      <c r="DHH41" s="611"/>
      <c r="DHI41" s="611"/>
      <c r="DHJ41" s="611"/>
      <c r="DHK41" s="611"/>
      <c r="DHL41" s="611"/>
      <c r="DHM41" s="611"/>
      <c r="DHN41" s="611"/>
      <c r="DHO41" s="611"/>
      <c r="DHP41" s="611"/>
      <c r="DHQ41" s="611"/>
      <c r="DHR41" s="611"/>
      <c r="DHS41" s="611"/>
      <c r="DHT41" s="611"/>
      <c r="DHU41" s="611"/>
      <c r="DHV41" s="611"/>
      <c r="DHW41" s="611"/>
      <c r="DHX41" s="611"/>
      <c r="DHY41" s="611"/>
      <c r="DHZ41" s="611"/>
      <c r="DIA41" s="611"/>
      <c r="DIB41" s="611"/>
      <c r="DIC41" s="611"/>
      <c r="DID41" s="611"/>
      <c r="DIE41" s="611"/>
      <c r="DIF41" s="611"/>
      <c r="DIG41" s="611"/>
      <c r="DIH41" s="611"/>
      <c r="DII41" s="611"/>
      <c r="DIJ41" s="611"/>
      <c r="DIK41" s="611"/>
      <c r="DIL41" s="611"/>
      <c r="DIM41" s="611"/>
      <c r="DIN41" s="611"/>
      <c r="DIO41" s="611"/>
      <c r="DIP41" s="611"/>
      <c r="DIQ41" s="611"/>
      <c r="DIR41" s="611"/>
      <c r="DIS41" s="611"/>
      <c r="DIT41" s="611"/>
      <c r="DIU41" s="611"/>
      <c r="DIV41" s="611"/>
      <c r="DIW41" s="611"/>
      <c r="DIX41" s="611"/>
      <c r="DIY41" s="611"/>
      <c r="DIZ41" s="611"/>
      <c r="DJA41" s="611"/>
      <c r="DJB41" s="611"/>
      <c r="DJC41" s="611"/>
      <c r="DJD41" s="611"/>
      <c r="DJE41" s="611"/>
      <c r="DJF41" s="611"/>
      <c r="DJG41" s="611"/>
      <c r="DJH41" s="611"/>
      <c r="DJI41" s="611"/>
      <c r="DJJ41" s="611"/>
      <c r="DJK41" s="611"/>
      <c r="DJL41" s="611"/>
      <c r="DJM41" s="611"/>
      <c r="DJN41" s="611"/>
      <c r="DJO41" s="611"/>
      <c r="DJP41" s="611"/>
      <c r="DJQ41" s="611"/>
      <c r="DJR41" s="611"/>
      <c r="DJS41" s="611"/>
      <c r="DJT41" s="611"/>
      <c r="DJU41" s="611"/>
      <c r="DJV41" s="611"/>
      <c r="DJW41" s="611"/>
      <c r="DJX41" s="611"/>
      <c r="DJY41" s="611"/>
      <c r="DJZ41" s="611"/>
      <c r="DKA41" s="611"/>
      <c r="DKB41" s="611"/>
      <c r="DKC41" s="611"/>
      <c r="DKD41" s="611"/>
      <c r="DKE41" s="611"/>
      <c r="DKF41" s="611"/>
      <c r="DKG41" s="611"/>
      <c r="DKH41" s="611"/>
      <c r="DKI41" s="611"/>
      <c r="DKJ41" s="611"/>
      <c r="DKK41" s="611"/>
      <c r="DKL41" s="611"/>
      <c r="DKM41" s="611"/>
      <c r="DKN41" s="611"/>
      <c r="DKO41" s="611"/>
      <c r="DKP41" s="611"/>
      <c r="DKQ41" s="611"/>
      <c r="DKR41" s="611"/>
      <c r="DKS41" s="611"/>
      <c r="DKT41" s="611"/>
      <c r="DKU41" s="611"/>
      <c r="DKV41" s="611"/>
      <c r="DKW41" s="611"/>
      <c r="DKX41" s="611"/>
      <c r="DKY41" s="611"/>
      <c r="DKZ41" s="611"/>
      <c r="DLA41" s="611"/>
      <c r="DLB41" s="611"/>
      <c r="DLC41" s="611"/>
      <c r="DLD41" s="611"/>
      <c r="DLE41" s="611"/>
      <c r="DLF41" s="611"/>
      <c r="DLG41" s="611"/>
      <c r="DLH41" s="611"/>
      <c r="DLI41" s="611"/>
      <c r="DLJ41" s="611"/>
      <c r="DLK41" s="611"/>
      <c r="DLL41" s="611"/>
      <c r="DLM41" s="611"/>
      <c r="DLN41" s="611"/>
      <c r="DLO41" s="611"/>
      <c r="DLP41" s="611"/>
      <c r="DLQ41" s="611"/>
      <c r="DLR41" s="611"/>
      <c r="DLS41" s="611"/>
      <c r="DLT41" s="611"/>
      <c r="DLU41" s="611"/>
      <c r="DLV41" s="611"/>
      <c r="DLW41" s="611"/>
      <c r="DLX41" s="611"/>
      <c r="DLY41" s="611"/>
      <c r="DLZ41" s="611"/>
      <c r="DMA41" s="611"/>
      <c r="DMB41" s="611"/>
      <c r="DMC41" s="611"/>
      <c r="DMD41" s="611"/>
      <c r="DME41" s="611"/>
      <c r="DMF41" s="611"/>
      <c r="DMG41" s="611"/>
      <c r="DMH41" s="611"/>
      <c r="DMI41" s="611"/>
      <c r="DMJ41" s="611"/>
      <c r="DMK41" s="611"/>
      <c r="DML41" s="611"/>
      <c r="DMM41" s="611"/>
      <c r="DMN41" s="611"/>
      <c r="DMO41" s="611"/>
      <c r="DMP41" s="611"/>
      <c r="DMQ41" s="611"/>
      <c r="DMR41" s="611"/>
      <c r="DMS41" s="611"/>
      <c r="DMT41" s="611"/>
      <c r="DMU41" s="611"/>
      <c r="DMV41" s="611"/>
      <c r="DMW41" s="611"/>
      <c r="DMX41" s="611"/>
      <c r="DMY41" s="611"/>
      <c r="DMZ41" s="611"/>
      <c r="DNA41" s="611"/>
      <c r="DNB41" s="611"/>
      <c r="DNC41" s="611"/>
      <c r="DND41" s="611"/>
      <c r="DNE41" s="611"/>
      <c r="DNF41" s="611"/>
      <c r="DNG41" s="611"/>
      <c r="DNH41" s="611"/>
      <c r="DNI41" s="611"/>
      <c r="DNJ41" s="611"/>
      <c r="DNK41" s="611"/>
      <c r="DNL41" s="611"/>
      <c r="DNM41" s="611"/>
      <c r="DNN41" s="611"/>
      <c r="DNO41" s="611"/>
      <c r="DNP41" s="611"/>
      <c r="DNQ41" s="611"/>
      <c r="DNR41" s="611"/>
      <c r="DNS41" s="611"/>
      <c r="DNT41" s="611"/>
      <c r="DNU41" s="611"/>
      <c r="DNV41" s="611"/>
      <c r="DNW41" s="611"/>
      <c r="DNX41" s="611"/>
      <c r="DNY41" s="611"/>
      <c r="DNZ41" s="611"/>
      <c r="DOA41" s="611"/>
      <c r="DOB41" s="611"/>
      <c r="DOC41" s="611"/>
      <c r="DOD41" s="611"/>
      <c r="DOE41" s="611"/>
      <c r="DOF41" s="611"/>
      <c r="DOG41" s="611"/>
      <c r="DOH41" s="611"/>
      <c r="DOI41" s="611"/>
      <c r="DOJ41" s="611"/>
      <c r="DOK41" s="611"/>
      <c r="DOL41" s="611"/>
      <c r="DOM41" s="611"/>
      <c r="DON41" s="611"/>
      <c r="DOO41" s="611"/>
      <c r="DOP41" s="611"/>
      <c r="DOQ41" s="611"/>
      <c r="DOR41" s="611"/>
      <c r="DOS41" s="611"/>
      <c r="DOT41" s="611"/>
      <c r="DOU41" s="611"/>
      <c r="DOV41" s="611"/>
      <c r="DOW41" s="611"/>
      <c r="DOX41" s="611"/>
      <c r="DOY41" s="611"/>
      <c r="DOZ41" s="611"/>
      <c r="DPA41" s="611"/>
      <c r="DPB41" s="611"/>
      <c r="DPC41" s="611"/>
      <c r="DPD41" s="611"/>
      <c r="DPE41" s="611"/>
      <c r="DPF41" s="611"/>
      <c r="DPG41" s="611"/>
      <c r="DPH41" s="611"/>
      <c r="DPI41" s="611"/>
      <c r="DPJ41" s="611"/>
      <c r="DPK41" s="611"/>
      <c r="DPL41" s="611"/>
      <c r="DPM41" s="611"/>
      <c r="DPN41" s="611"/>
      <c r="DPO41" s="611"/>
      <c r="DPP41" s="611"/>
      <c r="DPQ41" s="611"/>
      <c r="DPR41" s="611"/>
      <c r="DPS41" s="611"/>
      <c r="DPT41" s="611"/>
      <c r="DPU41" s="611"/>
      <c r="DPV41" s="611"/>
      <c r="DPW41" s="611"/>
      <c r="DPX41" s="611"/>
      <c r="DPY41" s="611"/>
      <c r="DPZ41" s="611"/>
      <c r="DQA41" s="611"/>
      <c r="DQB41" s="611"/>
      <c r="DQC41" s="611"/>
      <c r="DQD41" s="611"/>
      <c r="DQE41" s="611"/>
      <c r="DQF41" s="611"/>
      <c r="DQG41" s="611"/>
      <c r="DQH41" s="611"/>
      <c r="DQI41" s="611"/>
      <c r="DQJ41" s="611"/>
      <c r="DQK41" s="611"/>
      <c r="DQL41" s="611"/>
      <c r="DQM41" s="611"/>
      <c r="DQN41" s="611"/>
      <c r="DQO41" s="611"/>
      <c r="DQP41" s="611"/>
      <c r="DQQ41" s="611"/>
      <c r="DQR41" s="611"/>
      <c r="DQS41" s="611"/>
      <c r="DQT41" s="611"/>
      <c r="DQU41" s="611"/>
      <c r="DQV41" s="611"/>
      <c r="DQW41" s="611"/>
      <c r="DQX41" s="611"/>
      <c r="DQY41" s="611"/>
      <c r="DQZ41" s="611"/>
      <c r="DRA41" s="611"/>
      <c r="DRB41" s="611"/>
      <c r="DRC41" s="611"/>
      <c r="DRD41" s="611"/>
      <c r="DRE41" s="611"/>
      <c r="DRF41" s="611"/>
      <c r="DRG41" s="611"/>
      <c r="DRH41" s="611"/>
      <c r="DRI41" s="611"/>
      <c r="DRJ41" s="611"/>
      <c r="DRK41" s="611"/>
      <c r="DRL41" s="611"/>
      <c r="DRM41" s="611"/>
      <c r="DRN41" s="611"/>
      <c r="DRO41" s="611"/>
      <c r="DRP41" s="611"/>
      <c r="DRQ41" s="611"/>
      <c r="DRR41" s="611"/>
      <c r="DRS41" s="611"/>
      <c r="DRT41" s="611"/>
      <c r="DRU41" s="611"/>
      <c r="DRV41" s="611"/>
      <c r="DRW41" s="611"/>
      <c r="DRX41" s="611"/>
      <c r="DRY41" s="611"/>
      <c r="DRZ41" s="611"/>
      <c r="DSA41" s="611"/>
      <c r="DSB41" s="611"/>
      <c r="DSC41" s="611"/>
      <c r="DSD41" s="611"/>
      <c r="DSE41" s="611"/>
      <c r="DSF41" s="611"/>
      <c r="DSG41" s="611"/>
      <c r="DSH41" s="611"/>
      <c r="DSI41" s="611"/>
      <c r="DSJ41" s="611"/>
      <c r="DSK41" s="611"/>
      <c r="DSL41" s="611"/>
      <c r="DSM41" s="611"/>
      <c r="DSN41" s="611"/>
      <c r="DSO41" s="611"/>
      <c r="DSP41" s="611"/>
      <c r="DSQ41" s="611"/>
      <c r="DSR41" s="611"/>
      <c r="DSS41" s="611"/>
      <c r="DST41" s="611"/>
      <c r="DSU41" s="611"/>
      <c r="DSV41" s="611"/>
      <c r="DSW41" s="611"/>
      <c r="DSX41" s="611"/>
      <c r="DSY41" s="611"/>
      <c r="DSZ41" s="611"/>
      <c r="DTA41" s="611"/>
      <c r="DTB41" s="611"/>
      <c r="DTC41" s="611"/>
      <c r="DTD41" s="611"/>
      <c r="DTE41" s="611"/>
      <c r="DTF41" s="611"/>
      <c r="DTG41" s="611"/>
      <c r="DTH41" s="611"/>
      <c r="DTI41" s="611"/>
      <c r="DTJ41" s="611"/>
      <c r="DTK41" s="611"/>
      <c r="DTL41" s="611"/>
      <c r="DTM41" s="611"/>
      <c r="DTN41" s="611"/>
      <c r="DTO41" s="611"/>
      <c r="DTP41" s="611"/>
      <c r="DTQ41" s="611"/>
      <c r="DTR41" s="611"/>
      <c r="DTS41" s="611"/>
      <c r="DTT41" s="611"/>
      <c r="DTU41" s="611"/>
      <c r="DTV41" s="611"/>
      <c r="DTW41" s="611"/>
      <c r="DTX41" s="611"/>
      <c r="DTY41" s="611"/>
      <c r="DTZ41" s="611"/>
      <c r="DUA41" s="611"/>
      <c r="DUB41" s="611"/>
      <c r="DUC41" s="611"/>
      <c r="DUD41" s="611"/>
      <c r="DUE41" s="611"/>
      <c r="DUF41" s="611"/>
      <c r="DUG41" s="611"/>
      <c r="DUH41" s="611"/>
      <c r="DUI41" s="611"/>
      <c r="DUJ41" s="611"/>
      <c r="DUK41" s="611"/>
      <c r="DUL41" s="611"/>
      <c r="DUM41" s="611"/>
      <c r="DUN41" s="611"/>
      <c r="DUO41" s="611"/>
      <c r="DUP41" s="611"/>
      <c r="DUQ41" s="611"/>
      <c r="DUR41" s="611"/>
      <c r="DUS41" s="611"/>
      <c r="DUT41" s="611"/>
      <c r="DUU41" s="611"/>
      <c r="DUV41" s="611"/>
      <c r="DUW41" s="611"/>
      <c r="DUX41" s="611"/>
      <c r="DUY41" s="611"/>
      <c r="DUZ41" s="611"/>
      <c r="DVA41" s="611"/>
      <c r="DVB41" s="611"/>
      <c r="DVC41" s="611"/>
      <c r="DVD41" s="611"/>
      <c r="DVE41" s="611"/>
      <c r="DVF41" s="611"/>
      <c r="DVG41" s="611"/>
      <c r="DVH41" s="611"/>
      <c r="DVI41" s="611"/>
      <c r="DVJ41" s="611"/>
      <c r="DVK41" s="611"/>
      <c r="DVL41" s="611"/>
      <c r="DVM41" s="611"/>
      <c r="DVN41" s="611"/>
      <c r="DVO41" s="611"/>
      <c r="DVP41" s="611"/>
      <c r="DVQ41" s="611"/>
      <c r="DVR41" s="611"/>
      <c r="DVS41" s="611"/>
      <c r="DVT41" s="611"/>
      <c r="DVU41" s="611"/>
      <c r="DVV41" s="611"/>
      <c r="DVW41" s="611"/>
      <c r="DVX41" s="611"/>
      <c r="DVY41" s="611"/>
      <c r="DVZ41" s="611"/>
      <c r="DWA41" s="611"/>
      <c r="DWB41" s="611"/>
      <c r="DWC41" s="611"/>
      <c r="DWD41" s="611"/>
      <c r="DWE41" s="611"/>
      <c r="DWF41" s="611"/>
      <c r="DWG41" s="611"/>
      <c r="DWH41" s="611"/>
      <c r="DWI41" s="611"/>
      <c r="DWJ41" s="611"/>
      <c r="DWK41" s="611"/>
      <c r="DWL41" s="611"/>
      <c r="DWM41" s="611"/>
      <c r="DWN41" s="611"/>
      <c r="DWO41" s="611"/>
      <c r="DWP41" s="611"/>
      <c r="DWQ41" s="611"/>
      <c r="DWR41" s="611"/>
      <c r="DWS41" s="611"/>
      <c r="DWT41" s="611"/>
      <c r="DWU41" s="611"/>
      <c r="DWV41" s="611"/>
      <c r="DWW41" s="611"/>
      <c r="DWX41" s="611"/>
      <c r="DWY41" s="611"/>
      <c r="DWZ41" s="611"/>
      <c r="DXA41" s="611"/>
      <c r="DXB41" s="611"/>
      <c r="DXC41" s="611"/>
      <c r="DXD41" s="611"/>
      <c r="DXE41" s="611"/>
      <c r="DXF41" s="611"/>
      <c r="DXG41" s="611"/>
      <c r="DXH41" s="611"/>
      <c r="DXI41" s="611"/>
      <c r="DXJ41" s="611"/>
      <c r="DXK41" s="611"/>
      <c r="DXL41" s="611"/>
      <c r="DXM41" s="611"/>
      <c r="DXN41" s="611"/>
      <c r="DXO41" s="611"/>
      <c r="DXP41" s="611"/>
      <c r="DXQ41" s="611"/>
      <c r="DXR41" s="611"/>
      <c r="DXS41" s="611"/>
      <c r="DXT41" s="611"/>
      <c r="DXU41" s="611"/>
      <c r="DXV41" s="611"/>
      <c r="DXW41" s="611"/>
      <c r="DXX41" s="611"/>
      <c r="DXY41" s="611"/>
      <c r="DXZ41" s="611"/>
      <c r="DYA41" s="611"/>
      <c r="DYB41" s="611"/>
      <c r="DYC41" s="611"/>
      <c r="DYD41" s="611"/>
      <c r="DYE41" s="611"/>
      <c r="DYF41" s="611"/>
      <c r="DYG41" s="611"/>
      <c r="DYH41" s="611"/>
      <c r="DYI41" s="611"/>
      <c r="DYJ41" s="611"/>
      <c r="DYK41" s="611"/>
      <c r="DYL41" s="611"/>
      <c r="DYM41" s="611"/>
      <c r="DYN41" s="611"/>
      <c r="DYO41" s="611"/>
      <c r="DYP41" s="611"/>
      <c r="DYQ41" s="611"/>
      <c r="DYR41" s="611"/>
      <c r="DYS41" s="611"/>
      <c r="DYT41" s="611"/>
      <c r="DYU41" s="611"/>
      <c r="DYV41" s="611"/>
      <c r="DYW41" s="611"/>
      <c r="DYX41" s="611"/>
      <c r="DYY41" s="611"/>
      <c r="DYZ41" s="611"/>
      <c r="DZA41" s="611"/>
      <c r="DZB41" s="611"/>
      <c r="DZC41" s="611"/>
      <c r="DZD41" s="611"/>
      <c r="DZE41" s="611"/>
      <c r="DZF41" s="611"/>
      <c r="DZG41" s="611"/>
      <c r="DZH41" s="611"/>
      <c r="DZI41" s="611"/>
      <c r="DZJ41" s="611"/>
      <c r="DZK41" s="611"/>
      <c r="DZL41" s="611"/>
      <c r="DZM41" s="611"/>
      <c r="DZN41" s="611"/>
      <c r="DZO41" s="611"/>
      <c r="DZP41" s="611"/>
      <c r="DZQ41" s="611"/>
      <c r="DZR41" s="611"/>
      <c r="DZS41" s="611"/>
      <c r="DZT41" s="611"/>
      <c r="DZU41" s="611"/>
      <c r="DZV41" s="611"/>
      <c r="DZW41" s="611"/>
      <c r="DZX41" s="611"/>
      <c r="DZY41" s="611"/>
      <c r="DZZ41" s="611"/>
      <c r="EAA41" s="611"/>
      <c r="EAB41" s="611"/>
      <c r="EAC41" s="611"/>
      <c r="EAD41" s="611"/>
      <c r="EAE41" s="611"/>
      <c r="EAF41" s="611"/>
      <c r="EAG41" s="611"/>
      <c r="EAH41" s="611"/>
      <c r="EAI41" s="611"/>
      <c r="EAJ41" s="611"/>
      <c r="EAK41" s="611"/>
      <c r="EAL41" s="611"/>
      <c r="EAM41" s="611"/>
      <c r="EAN41" s="611"/>
      <c r="EAO41" s="611"/>
      <c r="EAP41" s="611"/>
      <c r="EAQ41" s="611"/>
      <c r="EAR41" s="611"/>
      <c r="EAS41" s="611"/>
      <c r="EAT41" s="611"/>
      <c r="EAU41" s="611"/>
      <c r="EAV41" s="611"/>
      <c r="EAW41" s="611"/>
      <c r="EAX41" s="611"/>
      <c r="EAY41" s="611"/>
      <c r="EAZ41" s="611"/>
      <c r="EBA41" s="611"/>
      <c r="EBB41" s="611"/>
      <c r="EBC41" s="611"/>
      <c r="EBD41" s="611"/>
      <c r="EBE41" s="611"/>
      <c r="EBF41" s="611"/>
      <c r="EBG41" s="611"/>
      <c r="EBH41" s="611"/>
      <c r="EBI41" s="611"/>
      <c r="EBJ41" s="611"/>
      <c r="EBK41" s="611"/>
      <c r="EBL41" s="611"/>
      <c r="EBM41" s="611"/>
      <c r="EBN41" s="611"/>
      <c r="EBO41" s="611"/>
      <c r="EBP41" s="611"/>
      <c r="EBQ41" s="611"/>
      <c r="EBR41" s="611"/>
      <c r="EBS41" s="611"/>
      <c r="EBT41" s="611"/>
      <c r="EBU41" s="611"/>
      <c r="EBV41" s="611"/>
      <c r="EBW41" s="611"/>
      <c r="EBX41" s="611"/>
      <c r="EBY41" s="611"/>
      <c r="EBZ41" s="611"/>
      <c r="ECA41" s="611"/>
      <c r="ECB41" s="611"/>
      <c r="ECC41" s="611"/>
      <c r="ECD41" s="611"/>
      <c r="ECE41" s="611"/>
      <c r="ECF41" s="611"/>
      <c r="ECG41" s="611"/>
      <c r="ECH41" s="611"/>
      <c r="ECI41" s="611"/>
      <c r="ECJ41" s="611"/>
      <c r="ECK41" s="611"/>
      <c r="ECL41" s="611"/>
      <c r="ECM41" s="611"/>
      <c r="ECN41" s="611"/>
      <c r="ECO41" s="611"/>
      <c r="ECP41" s="611"/>
      <c r="ECQ41" s="611"/>
      <c r="ECR41" s="611"/>
      <c r="ECS41" s="611"/>
      <c r="ECT41" s="611"/>
      <c r="ECU41" s="611"/>
      <c r="ECV41" s="611"/>
      <c r="ECW41" s="611"/>
      <c r="ECX41" s="611"/>
      <c r="ECY41" s="611"/>
      <c r="ECZ41" s="611"/>
      <c r="EDA41" s="611"/>
      <c r="EDB41" s="611"/>
      <c r="EDC41" s="611"/>
      <c r="EDD41" s="611"/>
      <c r="EDE41" s="611"/>
      <c r="EDF41" s="611"/>
      <c r="EDG41" s="611"/>
      <c r="EDH41" s="611"/>
      <c r="EDI41" s="611"/>
      <c r="EDJ41" s="611"/>
      <c r="EDK41" s="611"/>
      <c r="EDL41" s="611"/>
      <c r="EDM41" s="611"/>
      <c r="EDN41" s="611"/>
      <c r="EDO41" s="611"/>
      <c r="EDP41" s="611"/>
      <c r="EDQ41" s="611"/>
      <c r="EDR41" s="611"/>
      <c r="EDS41" s="611"/>
      <c r="EDT41" s="611"/>
      <c r="EDU41" s="611"/>
      <c r="EDV41" s="611"/>
      <c r="EDW41" s="611"/>
      <c r="EDX41" s="611"/>
      <c r="EDY41" s="611"/>
      <c r="EDZ41" s="611"/>
      <c r="EEA41" s="611"/>
      <c r="EEB41" s="611"/>
      <c r="EEC41" s="611"/>
      <c r="EED41" s="611"/>
      <c r="EEE41" s="611"/>
      <c r="EEF41" s="611"/>
      <c r="EEG41" s="611"/>
      <c r="EEH41" s="611"/>
      <c r="EEI41" s="611"/>
      <c r="EEJ41" s="611"/>
      <c r="EEK41" s="611"/>
      <c r="EEL41" s="611"/>
      <c r="EEM41" s="611"/>
      <c r="EEN41" s="611"/>
      <c r="EEO41" s="611"/>
      <c r="EEP41" s="611"/>
      <c r="EEQ41" s="611"/>
      <c r="EER41" s="611"/>
      <c r="EES41" s="611"/>
      <c r="EET41" s="611"/>
      <c r="EEU41" s="611"/>
      <c r="EEV41" s="611"/>
      <c r="EEW41" s="611"/>
      <c r="EEX41" s="611"/>
      <c r="EEY41" s="611"/>
      <c r="EEZ41" s="611"/>
      <c r="EFA41" s="611"/>
      <c r="EFB41" s="611"/>
      <c r="EFC41" s="611"/>
      <c r="EFD41" s="611"/>
      <c r="EFE41" s="611"/>
      <c r="EFF41" s="611"/>
      <c r="EFG41" s="611"/>
      <c r="EFH41" s="611"/>
      <c r="EFI41" s="611"/>
      <c r="EFJ41" s="611"/>
      <c r="EFK41" s="611"/>
      <c r="EFL41" s="611"/>
      <c r="EFM41" s="611"/>
      <c r="EFN41" s="611"/>
      <c r="EFO41" s="611"/>
      <c r="EFP41" s="611"/>
      <c r="EFQ41" s="611"/>
      <c r="EFR41" s="611"/>
      <c r="EFS41" s="611"/>
      <c r="EFT41" s="611"/>
      <c r="EFU41" s="611"/>
      <c r="EFV41" s="611"/>
      <c r="EFW41" s="611"/>
      <c r="EFX41" s="611"/>
      <c r="EFY41" s="611"/>
      <c r="EFZ41" s="611"/>
      <c r="EGA41" s="611"/>
      <c r="EGB41" s="611"/>
      <c r="EGC41" s="611"/>
      <c r="EGD41" s="611"/>
      <c r="EGE41" s="611"/>
      <c r="EGF41" s="611"/>
      <c r="EGG41" s="611"/>
      <c r="EGH41" s="611"/>
      <c r="EGI41" s="611"/>
      <c r="EGJ41" s="611"/>
      <c r="EGK41" s="611"/>
      <c r="EGL41" s="611"/>
      <c r="EGM41" s="611"/>
      <c r="EGN41" s="611"/>
      <c r="EGO41" s="611"/>
      <c r="EGP41" s="611"/>
      <c r="EGQ41" s="611"/>
      <c r="EGR41" s="611"/>
      <c r="EGS41" s="611"/>
      <c r="EGT41" s="611"/>
      <c r="EGU41" s="611"/>
      <c r="EGV41" s="611"/>
      <c r="EGW41" s="611"/>
      <c r="EGX41" s="611"/>
      <c r="EGY41" s="611"/>
      <c r="EGZ41" s="611"/>
      <c r="EHA41" s="611"/>
      <c r="EHB41" s="611"/>
      <c r="EHC41" s="611"/>
      <c r="EHD41" s="611"/>
      <c r="EHE41" s="611"/>
      <c r="EHF41" s="611"/>
      <c r="EHG41" s="611"/>
      <c r="EHH41" s="611"/>
      <c r="EHI41" s="611"/>
      <c r="EHJ41" s="611"/>
      <c r="EHK41" s="611"/>
      <c r="EHL41" s="611"/>
      <c r="EHM41" s="611"/>
      <c r="EHN41" s="611"/>
      <c r="EHO41" s="611"/>
      <c r="EHP41" s="611"/>
      <c r="EHQ41" s="611"/>
      <c r="EHR41" s="611"/>
      <c r="EHS41" s="611"/>
      <c r="EHT41" s="611"/>
      <c r="EHU41" s="611"/>
      <c r="EHV41" s="611"/>
      <c r="EHW41" s="611"/>
      <c r="EHX41" s="611"/>
      <c r="EHY41" s="611"/>
      <c r="EHZ41" s="611"/>
      <c r="EIA41" s="611"/>
      <c r="EIB41" s="611"/>
      <c r="EIC41" s="611"/>
      <c r="EID41" s="611"/>
      <c r="EIE41" s="611"/>
      <c r="EIF41" s="611"/>
      <c r="EIG41" s="611"/>
      <c r="EIH41" s="611"/>
      <c r="EII41" s="611"/>
      <c r="EIJ41" s="611"/>
      <c r="EIK41" s="611"/>
      <c r="EIL41" s="611"/>
      <c r="EIM41" s="611"/>
      <c r="EIN41" s="611"/>
      <c r="EIO41" s="611"/>
      <c r="EIP41" s="611"/>
      <c r="EIQ41" s="611"/>
      <c r="EIR41" s="611"/>
      <c r="EIS41" s="611"/>
      <c r="EIT41" s="611"/>
      <c r="EIU41" s="611"/>
      <c r="EIV41" s="611"/>
      <c r="EIW41" s="611"/>
      <c r="EIX41" s="611"/>
      <c r="EIY41" s="611"/>
      <c r="EIZ41" s="611"/>
      <c r="EJA41" s="611"/>
      <c r="EJB41" s="611"/>
      <c r="EJC41" s="611"/>
      <c r="EJD41" s="611"/>
      <c r="EJE41" s="611"/>
      <c r="EJF41" s="611"/>
      <c r="EJG41" s="611"/>
      <c r="EJH41" s="611"/>
      <c r="EJI41" s="611"/>
      <c r="EJJ41" s="611"/>
      <c r="EJK41" s="611"/>
      <c r="EJL41" s="611"/>
      <c r="EJM41" s="611"/>
      <c r="EJN41" s="611"/>
      <c r="EJO41" s="611"/>
      <c r="EJP41" s="611"/>
      <c r="EJQ41" s="611"/>
      <c r="EJR41" s="611"/>
      <c r="EJS41" s="611"/>
      <c r="EJT41" s="611"/>
      <c r="EJU41" s="611"/>
      <c r="EJV41" s="611"/>
      <c r="EJW41" s="611"/>
      <c r="EJX41" s="611"/>
      <c r="EJY41" s="611"/>
      <c r="EJZ41" s="611"/>
      <c r="EKA41" s="611"/>
      <c r="EKB41" s="611"/>
      <c r="EKC41" s="611"/>
      <c r="EKD41" s="611"/>
      <c r="EKE41" s="611"/>
      <c r="EKF41" s="611"/>
      <c r="EKG41" s="611"/>
      <c r="EKH41" s="611"/>
      <c r="EKI41" s="611"/>
      <c r="EKJ41" s="611"/>
      <c r="EKK41" s="611"/>
      <c r="EKL41" s="611"/>
      <c r="EKM41" s="611"/>
      <c r="EKN41" s="611"/>
      <c r="EKO41" s="611"/>
      <c r="EKP41" s="611"/>
      <c r="EKQ41" s="611"/>
      <c r="EKR41" s="611"/>
      <c r="EKS41" s="611"/>
      <c r="EKT41" s="611"/>
      <c r="EKU41" s="611"/>
      <c r="EKV41" s="611"/>
      <c r="EKW41" s="611"/>
      <c r="EKX41" s="611"/>
      <c r="EKY41" s="611"/>
      <c r="EKZ41" s="611"/>
      <c r="ELA41" s="611"/>
      <c r="ELB41" s="611"/>
      <c r="ELC41" s="611"/>
      <c r="ELD41" s="611"/>
      <c r="ELE41" s="611"/>
      <c r="ELF41" s="611"/>
      <c r="ELG41" s="611"/>
      <c r="ELH41" s="611"/>
      <c r="ELI41" s="611"/>
      <c r="ELJ41" s="611"/>
      <c r="ELK41" s="611"/>
      <c r="ELL41" s="611"/>
      <c r="ELM41" s="611"/>
      <c r="ELN41" s="611"/>
      <c r="ELO41" s="611"/>
      <c r="ELP41" s="611"/>
      <c r="ELQ41" s="611"/>
      <c r="ELR41" s="611"/>
      <c r="ELS41" s="611"/>
      <c r="ELT41" s="611"/>
      <c r="ELU41" s="611"/>
      <c r="ELV41" s="611"/>
      <c r="ELW41" s="611"/>
      <c r="ELX41" s="611"/>
      <c r="ELY41" s="611"/>
      <c r="ELZ41" s="611"/>
      <c r="EMA41" s="611"/>
      <c r="EMB41" s="611"/>
      <c r="EMC41" s="611"/>
      <c r="EMD41" s="611"/>
      <c r="EME41" s="611"/>
      <c r="EMF41" s="611"/>
      <c r="EMG41" s="611"/>
      <c r="EMH41" s="611"/>
      <c r="EMI41" s="611"/>
      <c r="EMJ41" s="611"/>
      <c r="EMK41" s="611"/>
      <c r="EML41" s="611"/>
      <c r="EMM41" s="611"/>
      <c r="EMN41" s="611"/>
      <c r="EMO41" s="611"/>
      <c r="EMP41" s="611"/>
      <c r="EMQ41" s="611"/>
      <c r="EMR41" s="611"/>
      <c r="EMS41" s="611"/>
      <c r="EMT41" s="611"/>
      <c r="EMU41" s="611"/>
      <c r="EMV41" s="611"/>
      <c r="EMW41" s="611"/>
      <c r="EMX41" s="611"/>
      <c r="EMY41" s="611"/>
      <c r="EMZ41" s="611"/>
      <c r="ENA41" s="611"/>
      <c r="ENB41" s="611"/>
      <c r="ENC41" s="611"/>
      <c r="END41" s="611"/>
      <c r="ENE41" s="611"/>
      <c r="ENF41" s="611"/>
      <c r="ENG41" s="611"/>
      <c r="ENH41" s="611"/>
      <c r="ENI41" s="611"/>
      <c r="ENJ41" s="611"/>
      <c r="ENK41" s="611"/>
      <c r="ENL41" s="611"/>
      <c r="ENM41" s="611"/>
      <c r="ENN41" s="611"/>
      <c r="ENO41" s="611"/>
      <c r="ENP41" s="611"/>
      <c r="ENQ41" s="611"/>
      <c r="ENR41" s="611"/>
      <c r="ENS41" s="611"/>
      <c r="ENT41" s="611"/>
      <c r="ENU41" s="611"/>
      <c r="ENV41" s="611"/>
      <c r="ENW41" s="611"/>
      <c r="ENX41" s="611"/>
      <c r="ENY41" s="611"/>
      <c r="ENZ41" s="611"/>
      <c r="EOA41" s="611"/>
      <c r="EOB41" s="611"/>
      <c r="EOC41" s="611"/>
      <c r="EOD41" s="611"/>
      <c r="EOE41" s="611"/>
      <c r="EOF41" s="611"/>
      <c r="EOG41" s="611"/>
      <c r="EOH41" s="611"/>
      <c r="EOI41" s="611"/>
      <c r="EOJ41" s="611"/>
      <c r="EOK41" s="611"/>
      <c r="EOL41" s="611"/>
      <c r="EOM41" s="611"/>
      <c r="EON41" s="611"/>
      <c r="EOO41" s="611"/>
      <c r="EOP41" s="611"/>
      <c r="EOQ41" s="611"/>
      <c r="EOR41" s="611"/>
      <c r="EOS41" s="611"/>
      <c r="EOT41" s="611"/>
      <c r="EOU41" s="611"/>
      <c r="EOV41" s="611"/>
      <c r="EOW41" s="611"/>
      <c r="EOX41" s="611"/>
      <c r="EOY41" s="611"/>
      <c r="EOZ41" s="611"/>
      <c r="EPA41" s="611"/>
      <c r="EPB41" s="611"/>
      <c r="EPC41" s="611"/>
      <c r="EPD41" s="611"/>
      <c r="EPE41" s="611"/>
      <c r="EPF41" s="611"/>
      <c r="EPG41" s="611"/>
      <c r="EPH41" s="611"/>
      <c r="EPI41" s="611"/>
      <c r="EPJ41" s="611"/>
      <c r="EPK41" s="611"/>
      <c r="EPL41" s="611"/>
      <c r="EPM41" s="611"/>
      <c r="EPN41" s="611"/>
      <c r="EPO41" s="611"/>
      <c r="EPP41" s="611"/>
      <c r="EPQ41" s="611"/>
      <c r="EPR41" s="611"/>
      <c r="EPS41" s="611"/>
      <c r="EPT41" s="611"/>
      <c r="EPU41" s="611"/>
      <c r="EPV41" s="611"/>
      <c r="EPW41" s="611"/>
      <c r="EPX41" s="611"/>
      <c r="EPY41" s="611"/>
      <c r="EPZ41" s="611"/>
      <c r="EQA41" s="611"/>
      <c r="EQB41" s="611"/>
      <c r="EQC41" s="611"/>
      <c r="EQD41" s="611"/>
      <c r="EQE41" s="611"/>
      <c r="EQF41" s="611"/>
      <c r="EQG41" s="611"/>
      <c r="EQH41" s="611"/>
      <c r="EQI41" s="611"/>
      <c r="EQJ41" s="611"/>
      <c r="EQK41" s="611"/>
      <c r="EQL41" s="611"/>
      <c r="EQM41" s="611"/>
      <c r="EQN41" s="611"/>
      <c r="EQO41" s="611"/>
      <c r="EQP41" s="611"/>
      <c r="EQQ41" s="611"/>
      <c r="EQR41" s="611"/>
      <c r="EQS41" s="611"/>
      <c r="EQT41" s="611"/>
      <c r="EQU41" s="611"/>
      <c r="EQV41" s="611"/>
      <c r="EQW41" s="611"/>
      <c r="EQX41" s="611"/>
      <c r="EQY41" s="611"/>
      <c r="EQZ41" s="611"/>
      <c r="ERA41" s="611"/>
      <c r="ERB41" s="611"/>
      <c r="ERC41" s="611"/>
      <c r="ERD41" s="611"/>
      <c r="ERE41" s="611"/>
      <c r="ERF41" s="611"/>
      <c r="ERG41" s="611"/>
      <c r="ERH41" s="611"/>
      <c r="ERI41" s="611"/>
      <c r="ERJ41" s="611"/>
      <c r="ERK41" s="611"/>
      <c r="ERL41" s="611"/>
      <c r="ERM41" s="611"/>
      <c r="ERN41" s="611"/>
      <c r="ERO41" s="611"/>
      <c r="ERP41" s="611"/>
      <c r="ERQ41" s="611"/>
      <c r="ERR41" s="611"/>
      <c r="ERS41" s="611"/>
      <c r="ERT41" s="611"/>
      <c r="ERU41" s="611"/>
      <c r="ERV41" s="611"/>
      <c r="ERW41" s="611"/>
      <c r="ERX41" s="611"/>
      <c r="ERY41" s="611"/>
      <c r="ERZ41" s="611"/>
      <c r="ESA41" s="611"/>
      <c r="ESB41" s="611"/>
      <c r="ESC41" s="611"/>
      <c r="ESD41" s="611"/>
      <c r="ESE41" s="611"/>
      <c r="ESF41" s="611"/>
      <c r="ESG41" s="611"/>
      <c r="ESH41" s="611"/>
      <c r="ESI41" s="611"/>
      <c r="ESJ41" s="611"/>
      <c r="ESK41" s="611"/>
      <c r="ESL41" s="611"/>
      <c r="ESM41" s="611"/>
      <c r="ESN41" s="611"/>
      <c r="ESO41" s="611"/>
      <c r="ESP41" s="611"/>
      <c r="ESQ41" s="611"/>
      <c r="ESR41" s="611"/>
      <c r="ESS41" s="611"/>
      <c r="EST41" s="611"/>
      <c r="ESU41" s="611"/>
      <c r="ESV41" s="611"/>
      <c r="ESW41" s="611"/>
      <c r="ESX41" s="611"/>
      <c r="ESY41" s="611"/>
      <c r="ESZ41" s="611"/>
      <c r="ETA41" s="611"/>
      <c r="ETB41" s="611"/>
      <c r="ETC41" s="611"/>
      <c r="ETD41" s="611"/>
      <c r="ETE41" s="611"/>
      <c r="ETF41" s="611"/>
      <c r="ETG41" s="611"/>
      <c r="ETH41" s="611"/>
      <c r="ETI41" s="611"/>
      <c r="ETJ41" s="611"/>
      <c r="ETK41" s="611"/>
      <c r="ETL41" s="611"/>
      <c r="ETM41" s="611"/>
      <c r="ETN41" s="611"/>
      <c r="ETO41" s="611"/>
      <c r="ETP41" s="611"/>
      <c r="ETQ41" s="611"/>
      <c r="ETR41" s="611"/>
      <c r="ETS41" s="611"/>
      <c r="ETT41" s="611"/>
      <c r="ETU41" s="611"/>
      <c r="ETV41" s="611"/>
      <c r="ETW41" s="611"/>
      <c r="ETX41" s="611"/>
      <c r="ETY41" s="611"/>
      <c r="ETZ41" s="611"/>
      <c r="EUA41" s="611"/>
      <c r="EUB41" s="611"/>
      <c r="EUC41" s="611"/>
      <c r="EUD41" s="611"/>
      <c r="EUE41" s="611"/>
      <c r="EUF41" s="611"/>
      <c r="EUG41" s="611"/>
      <c r="EUH41" s="611"/>
      <c r="EUI41" s="611"/>
      <c r="EUJ41" s="611"/>
      <c r="EUK41" s="611"/>
      <c r="EUL41" s="611"/>
      <c r="EUM41" s="611"/>
      <c r="EUN41" s="611"/>
      <c r="EUO41" s="611"/>
      <c r="EUP41" s="611"/>
      <c r="EUQ41" s="611"/>
      <c r="EUR41" s="611"/>
      <c r="EUS41" s="611"/>
      <c r="EUT41" s="611"/>
      <c r="EUU41" s="611"/>
      <c r="EUV41" s="611"/>
      <c r="EUW41" s="611"/>
      <c r="EUX41" s="611"/>
      <c r="EUY41" s="611"/>
      <c r="EUZ41" s="611"/>
      <c r="EVA41" s="611"/>
      <c r="EVB41" s="611"/>
      <c r="EVC41" s="611"/>
      <c r="EVD41" s="611"/>
      <c r="EVE41" s="611"/>
      <c r="EVF41" s="611"/>
      <c r="EVG41" s="611"/>
      <c r="EVH41" s="611"/>
      <c r="EVI41" s="611"/>
      <c r="EVJ41" s="611"/>
      <c r="EVK41" s="611"/>
      <c r="EVL41" s="611"/>
      <c r="EVM41" s="611"/>
      <c r="EVN41" s="611"/>
      <c r="EVO41" s="611"/>
      <c r="EVP41" s="611"/>
      <c r="EVQ41" s="611"/>
      <c r="EVR41" s="611"/>
      <c r="EVS41" s="611"/>
      <c r="EVT41" s="611"/>
      <c r="EVU41" s="611"/>
      <c r="EVV41" s="611"/>
      <c r="EVW41" s="611"/>
      <c r="EVX41" s="611"/>
      <c r="EVY41" s="611"/>
      <c r="EVZ41" s="611"/>
      <c r="EWA41" s="611"/>
      <c r="EWB41" s="611"/>
      <c r="EWC41" s="611"/>
      <c r="EWD41" s="611"/>
      <c r="EWE41" s="611"/>
      <c r="EWF41" s="611"/>
      <c r="EWG41" s="611"/>
      <c r="EWH41" s="611"/>
      <c r="EWI41" s="611"/>
      <c r="EWJ41" s="611"/>
      <c r="EWK41" s="611"/>
      <c r="EWL41" s="611"/>
      <c r="EWM41" s="611"/>
      <c r="EWN41" s="611"/>
      <c r="EWO41" s="611"/>
      <c r="EWP41" s="611"/>
      <c r="EWQ41" s="611"/>
      <c r="EWR41" s="611"/>
      <c r="EWS41" s="611"/>
      <c r="EWT41" s="611"/>
      <c r="EWU41" s="611"/>
      <c r="EWV41" s="611"/>
      <c r="EWW41" s="611"/>
      <c r="EWX41" s="611"/>
      <c r="EWY41" s="611"/>
      <c r="EWZ41" s="611"/>
      <c r="EXA41" s="611"/>
      <c r="EXB41" s="611"/>
      <c r="EXC41" s="611"/>
      <c r="EXD41" s="611"/>
      <c r="EXE41" s="611"/>
      <c r="EXF41" s="611"/>
      <c r="EXG41" s="611"/>
      <c r="EXH41" s="611"/>
      <c r="EXI41" s="611"/>
      <c r="EXJ41" s="611"/>
      <c r="EXK41" s="611"/>
      <c r="EXL41" s="611"/>
      <c r="EXM41" s="611"/>
      <c r="EXN41" s="611"/>
      <c r="EXO41" s="611"/>
      <c r="EXP41" s="611"/>
      <c r="EXQ41" s="611"/>
      <c r="EXR41" s="611"/>
      <c r="EXS41" s="611"/>
      <c r="EXT41" s="611"/>
      <c r="EXU41" s="611"/>
      <c r="EXV41" s="611"/>
      <c r="EXW41" s="611"/>
      <c r="EXX41" s="611"/>
      <c r="EXY41" s="611"/>
      <c r="EXZ41" s="611"/>
      <c r="EYA41" s="611"/>
      <c r="EYB41" s="611"/>
      <c r="EYC41" s="611"/>
      <c r="EYD41" s="611"/>
      <c r="EYE41" s="611"/>
      <c r="EYF41" s="611"/>
      <c r="EYG41" s="611"/>
      <c r="EYH41" s="611"/>
      <c r="EYI41" s="611"/>
      <c r="EYJ41" s="611"/>
      <c r="EYK41" s="611"/>
      <c r="EYL41" s="611"/>
      <c r="EYM41" s="611"/>
      <c r="EYN41" s="611"/>
      <c r="EYO41" s="611"/>
      <c r="EYP41" s="611"/>
      <c r="EYQ41" s="611"/>
      <c r="EYR41" s="611"/>
      <c r="EYS41" s="611"/>
      <c r="EYT41" s="611"/>
      <c r="EYU41" s="611"/>
      <c r="EYV41" s="611"/>
      <c r="EYW41" s="611"/>
      <c r="EYX41" s="611"/>
      <c r="EYY41" s="611"/>
      <c r="EYZ41" s="611"/>
      <c r="EZA41" s="611"/>
      <c r="EZB41" s="611"/>
      <c r="EZC41" s="611"/>
      <c r="EZD41" s="611"/>
      <c r="EZE41" s="611"/>
      <c r="EZF41" s="611"/>
      <c r="EZG41" s="611"/>
      <c r="EZH41" s="611"/>
      <c r="EZI41" s="611"/>
      <c r="EZJ41" s="611"/>
      <c r="EZK41" s="611"/>
      <c r="EZL41" s="611"/>
      <c r="EZM41" s="611"/>
      <c r="EZN41" s="611"/>
      <c r="EZO41" s="611"/>
      <c r="EZP41" s="611"/>
      <c r="EZQ41" s="611"/>
      <c r="EZR41" s="611"/>
      <c r="EZS41" s="611"/>
      <c r="EZT41" s="611"/>
      <c r="EZU41" s="611"/>
      <c r="EZV41" s="611"/>
      <c r="EZW41" s="611"/>
      <c r="EZX41" s="611"/>
      <c r="EZY41" s="611"/>
      <c r="EZZ41" s="611"/>
      <c r="FAA41" s="611"/>
      <c r="FAB41" s="611"/>
      <c r="FAC41" s="611"/>
      <c r="FAD41" s="611"/>
      <c r="FAE41" s="611"/>
      <c r="FAF41" s="611"/>
      <c r="FAG41" s="611"/>
      <c r="FAH41" s="611"/>
      <c r="FAI41" s="611"/>
      <c r="FAJ41" s="611"/>
      <c r="FAK41" s="611"/>
      <c r="FAL41" s="611"/>
      <c r="FAM41" s="611"/>
      <c r="FAN41" s="611"/>
      <c r="FAO41" s="611"/>
      <c r="FAP41" s="611"/>
      <c r="FAQ41" s="611"/>
      <c r="FAR41" s="611"/>
      <c r="FAS41" s="611"/>
      <c r="FAT41" s="611"/>
      <c r="FAU41" s="611"/>
      <c r="FAV41" s="611"/>
      <c r="FAW41" s="611"/>
      <c r="FAX41" s="611"/>
      <c r="FAY41" s="611"/>
      <c r="FAZ41" s="611"/>
      <c r="FBA41" s="611"/>
      <c r="FBB41" s="611"/>
      <c r="FBC41" s="611"/>
      <c r="FBD41" s="611"/>
      <c r="FBE41" s="611"/>
      <c r="FBF41" s="611"/>
      <c r="FBG41" s="611"/>
      <c r="FBH41" s="611"/>
      <c r="FBI41" s="611"/>
      <c r="FBJ41" s="611"/>
      <c r="FBK41" s="611"/>
      <c r="FBL41" s="611"/>
      <c r="FBM41" s="611"/>
      <c r="FBN41" s="611"/>
      <c r="FBO41" s="611"/>
      <c r="FBP41" s="611"/>
      <c r="FBQ41" s="611"/>
      <c r="FBR41" s="611"/>
      <c r="FBS41" s="611"/>
      <c r="FBT41" s="611"/>
      <c r="FBU41" s="611"/>
      <c r="FBV41" s="611"/>
      <c r="FBW41" s="611"/>
      <c r="FBX41" s="611"/>
      <c r="FBY41" s="611"/>
      <c r="FBZ41" s="611"/>
      <c r="FCA41" s="611"/>
      <c r="FCB41" s="611"/>
      <c r="FCC41" s="611"/>
      <c r="FCD41" s="611"/>
      <c r="FCE41" s="611"/>
      <c r="FCF41" s="611"/>
      <c r="FCG41" s="611"/>
      <c r="FCH41" s="611"/>
      <c r="FCI41" s="611"/>
      <c r="FCJ41" s="611"/>
      <c r="FCK41" s="611"/>
      <c r="FCL41" s="611"/>
      <c r="FCM41" s="611"/>
      <c r="FCN41" s="611"/>
      <c r="FCO41" s="611"/>
      <c r="FCP41" s="611"/>
      <c r="FCQ41" s="611"/>
      <c r="FCR41" s="611"/>
      <c r="FCS41" s="611"/>
      <c r="FCT41" s="611"/>
      <c r="FCU41" s="611"/>
      <c r="FCV41" s="611"/>
      <c r="FCW41" s="611"/>
      <c r="FCX41" s="611"/>
      <c r="FCY41" s="611"/>
      <c r="FCZ41" s="611"/>
      <c r="FDA41" s="611"/>
      <c r="FDB41" s="611"/>
      <c r="FDC41" s="611"/>
      <c r="FDD41" s="611"/>
      <c r="FDE41" s="611"/>
      <c r="FDF41" s="611"/>
      <c r="FDG41" s="611"/>
      <c r="FDH41" s="611"/>
      <c r="FDI41" s="611"/>
      <c r="FDJ41" s="611"/>
      <c r="FDK41" s="611"/>
      <c r="FDL41" s="611"/>
      <c r="FDM41" s="611"/>
      <c r="FDN41" s="611"/>
      <c r="FDO41" s="611"/>
      <c r="FDP41" s="611"/>
      <c r="FDQ41" s="611"/>
      <c r="FDR41" s="611"/>
      <c r="FDS41" s="611"/>
      <c r="FDT41" s="611"/>
      <c r="FDU41" s="611"/>
      <c r="FDV41" s="611"/>
      <c r="FDW41" s="611"/>
      <c r="FDX41" s="611"/>
      <c r="FDY41" s="611"/>
      <c r="FDZ41" s="611"/>
      <c r="FEA41" s="611"/>
      <c r="FEB41" s="611"/>
      <c r="FEC41" s="611"/>
      <c r="FED41" s="611"/>
      <c r="FEE41" s="611"/>
      <c r="FEF41" s="611"/>
      <c r="FEG41" s="611"/>
      <c r="FEH41" s="611"/>
      <c r="FEI41" s="611"/>
      <c r="FEJ41" s="611"/>
      <c r="FEK41" s="611"/>
      <c r="FEL41" s="611"/>
      <c r="FEM41" s="611"/>
      <c r="FEN41" s="611"/>
      <c r="FEO41" s="611"/>
      <c r="FEP41" s="611"/>
      <c r="FEQ41" s="611"/>
      <c r="FER41" s="611"/>
      <c r="FES41" s="611"/>
      <c r="FET41" s="611"/>
      <c r="FEU41" s="611"/>
      <c r="FEV41" s="611"/>
      <c r="FEW41" s="611"/>
      <c r="FEX41" s="611"/>
      <c r="FEY41" s="611"/>
      <c r="FEZ41" s="611"/>
      <c r="FFA41" s="611"/>
      <c r="FFB41" s="611"/>
      <c r="FFC41" s="611"/>
      <c r="FFD41" s="611"/>
      <c r="FFE41" s="611"/>
      <c r="FFF41" s="611"/>
      <c r="FFG41" s="611"/>
      <c r="FFH41" s="611"/>
      <c r="FFI41" s="611"/>
      <c r="FFJ41" s="611"/>
      <c r="FFK41" s="611"/>
      <c r="FFL41" s="611"/>
      <c r="FFM41" s="611"/>
      <c r="FFN41" s="611"/>
      <c r="FFO41" s="611"/>
      <c r="FFP41" s="611"/>
      <c r="FFQ41" s="611"/>
      <c r="FFR41" s="611"/>
      <c r="FFS41" s="611"/>
      <c r="FFT41" s="611"/>
      <c r="FFU41" s="611"/>
      <c r="FFV41" s="611"/>
      <c r="FFW41" s="611"/>
      <c r="FFX41" s="611"/>
      <c r="FFY41" s="611"/>
      <c r="FFZ41" s="611"/>
      <c r="FGA41" s="611"/>
      <c r="FGB41" s="611"/>
      <c r="FGC41" s="611"/>
      <c r="FGD41" s="611"/>
      <c r="FGE41" s="611"/>
      <c r="FGF41" s="611"/>
      <c r="FGG41" s="611"/>
      <c r="FGH41" s="611"/>
      <c r="FGI41" s="611"/>
      <c r="FGJ41" s="611"/>
      <c r="FGK41" s="611"/>
      <c r="FGL41" s="611"/>
      <c r="FGM41" s="611"/>
      <c r="FGN41" s="611"/>
      <c r="FGO41" s="611"/>
      <c r="FGP41" s="611"/>
      <c r="FGQ41" s="611"/>
      <c r="FGR41" s="611"/>
      <c r="FGS41" s="611"/>
      <c r="FGT41" s="611"/>
      <c r="FGU41" s="611"/>
      <c r="FGV41" s="611"/>
      <c r="FGW41" s="611"/>
      <c r="FGX41" s="611"/>
      <c r="FGY41" s="611"/>
      <c r="FGZ41" s="611"/>
      <c r="FHA41" s="611"/>
      <c r="FHB41" s="611"/>
      <c r="FHC41" s="611"/>
      <c r="FHD41" s="611"/>
      <c r="FHE41" s="611"/>
      <c r="FHF41" s="611"/>
      <c r="FHG41" s="611"/>
      <c r="FHH41" s="611"/>
      <c r="FHI41" s="611"/>
      <c r="FHJ41" s="611"/>
      <c r="FHK41" s="611"/>
      <c r="FHL41" s="611"/>
      <c r="FHM41" s="611"/>
      <c r="FHN41" s="611"/>
      <c r="FHO41" s="611"/>
      <c r="FHP41" s="611"/>
      <c r="FHQ41" s="611"/>
      <c r="FHR41" s="611"/>
      <c r="FHS41" s="611"/>
      <c r="FHT41" s="611"/>
      <c r="FHU41" s="611"/>
      <c r="FHV41" s="611"/>
      <c r="FHW41" s="611"/>
      <c r="FHX41" s="611"/>
      <c r="FHY41" s="611"/>
      <c r="FHZ41" s="611"/>
      <c r="FIA41" s="611"/>
      <c r="FIB41" s="611"/>
      <c r="FIC41" s="611"/>
      <c r="FID41" s="611"/>
      <c r="FIE41" s="611"/>
      <c r="FIF41" s="611"/>
      <c r="FIG41" s="611"/>
      <c r="FIH41" s="611"/>
      <c r="FII41" s="611"/>
      <c r="FIJ41" s="611"/>
      <c r="FIK41" s="611"/>
      <c r="FIL41" s="611"/>
      <c r="FIM41" s="611"/>
      <c r="FIN41" s="611"/>
      <c r="FIO41" s="611"/>
      <c r="FIP41" s="611"/>
      <c r="FIQ41" s="611"/>
      <c r="FIR41" s="611"/>
      <c r="FIS41" s="611"/>
      <c r="FIT41" s="611"/>
      <c r="FIU41" s="611"/>
      <c r="FIV41" s="611"/>
      <c r="FIW41" s="611"/>
      <c r="FIX41" s="611"/>
      <c r="FIY41" s="611"/>
      <c r="FIZ41" s="611"/>
      <c r="FJA41" s="611"/>
      <c r="FJB41" s="611"/>
      <c r="FJC41" s="611"/>
      <c r="FJD41" s="611"/>
      <c r="FJE41" s="611"/>
      <c r="FJF41" s="611"/>
      <c r="FJG41" s="611"/>
      <c r="FJH41" s="611"/>
      <c r="FJI41" s="611"/>
      <c r="FJJ41" s="611"/>
      <c r="FJK41" s="611"/>
      <c r="FJL41" s="611"/>
      <c r="FJM41" s="611"/>
      <c r="FJN41" s="611"/>
      <c r="FJO41" s="611"/>
      <c r="FJP41" s="611"/>
      <c r="FJQ41" s="611"/>
      <c r="FJR41" s="611"/>
      <c r="FJS41" s="611"/>
      <c r="FJT41" s="611"/>
      <c r="FJU41" s="611"/>
      <c r="FJV41" s="611"/>
      <c r="FJW41" s="611"/>
      <c r="FJX41" s="611"/>
      <c r="FJY41" s="611"/>
      <c r="FJZ41" s="611"/>
      <c r="FKA41" s="611"/>
      <c r="FKB41" s="611"/>
      <c r="FKC41" s="611"/>
      <c r="FKD41" s="611"/>
      <c r="FKE41" s="611"/>
      <c r="FKF41" s="611"/>
      <c r="FKG41" s="611"/>
      <c r="FKH41" s="611"/>
      <c r="FKI41" s="611"/>
      <c r="FKJ41" s="611"/>
      <c r="FKK41" s="611"/>
      <c r="FKL41" s="611"/>
      <c r="FKM41" s="611"/>
      <c r="FKN41" s="611"/>
      <c r="FKO41" s="611"/>
      <c r="FKP41" s="611"/>
      <c r="FKQ41" s="611"/>
      <c r="FKR41" s="611"/>
      <c r="FKS41" s="611"/>
      <c r="FKT41" s="611"/>
      <c r="FKU41" s="611"/>
      <c r="FKV41" s="611"/>
      <c r="FKW41" s="611"/>
      <c r="FKX41" s="611"/>
      <c r="FKY41" s="611"/>
      <c r="FKZ41" s="611"/>
      <c r="FLA41" s="611"/>
      <c r="FLB41" s="611"/>
      <c r="FLC41" s="611"/>
      <c r="FLD41" s="611"/>
      <c r="FLE41" s="611"/>
      <c r="FLF41" s="611"/>
      <c r="FLG41" s="611"/>
      <c r="FLH41" s="611"/>
      <c r="FLI41" s="611"/>
      <c r="FLJ41" s="611"/>
      <c r="FLK41" s="611"/>
      <c r="FLL41" s="611"/>
      <c r="FLM41" s="611"/>
      <c r="FLN41" s="611"/>
      <c r="FLO41" s="611"/>
      <c r="FLP41" s="611"/>
      <c r="FLQ41" s="611"/>
      <c r="FLR41" s="611"/>
      <c r="FLS41" s="611"/>
      <c r="FLT41" s="611"/>
      <c r="FLU41" s="611"/>
      <c r="FLV41" s="611"/>
      <c r="FLW41" s="611"/>
      <c r="FLX41" s="611"/>
      <c r="FLY41" s="611"/>
      <c r="FLZ41" s="611"/>
      <c r="FMA41" s="611"/>
      <c r="FMB41" s="611"/>
      <c r="FMC41" s="611"/>
      <c r="FMD41" s="611"/>
      <c r="FME41" s="611"/>
      <c r="FMF41" s="611"/>
      <c r="FMG41" s="611"/>
      <c r="FMH41" s="611"/>
      <c r="FMI41" s="611"/>
      <c r="FMJ41" s="611"/>
      <c r="FMK41" s="611"/>
      <c r="FML41" s="611"/>
      <c r="FMM41" s="611"/>
      <c r="FMN41" s="611"/>
      <c r="FMO41" s="611"/>
      <c r="FMP41" s="611"/>
      <c r="FMQ41" s="611"/>
      <c r="FMR41" s="611"/>
      <c r="FMS41" s="611"/>
      <c r="FMT41" s="611"/>
      <c r="FMU41" s="611"/>
      <c r="FMV41" s="611"/>
      <c r="FMW41" s="611"/>
      <c r="FMX41" s="611"/>
      <c r="FMY41" s="611"/>
      <c r="FMZ41" s="611"/>
      <c r="FNA41" s="611"/>
      <c r="FNB41" s="611"/>
      <c r="FNC41" s="611"/>
      <c r="FND41" s="611"/>
      <c r="FNE41" s="611"/>
      <c r="FNF41" s="611"/>
      <c r="FNG41" s="611"/>
      <c r="FNH41" s="611"/>
      <c r="FNI41" s="611"/>
      <c r="FNJ41" s="611"/>
      <c r="FNK41" s="611"/>
      <c r="FNL41" s="611"/>
      <c r="FNM41" s="611"/>
      <c r="FNN41" s="611"/>
      <c r="FNO41" s="611"/>
      <c r="FNP41" s="611"/>
      <c r="FNQ41" s="611"/>
      <c r="FNR41" s="611"/>
      <c r="FNS41" s="611"/>
      <c r="FNT41" s="611"/>
      <c r="FNU41" s="611"/>
      <c r="FNV41" s="611"/>
      <c r="FNW41" s="611"/>
      <c r="FNX41" s="611"/>
      <c r="FNY41" s="611"/>
      <c r="FNZ41" s="611"/>
      <c r="FOA41" s="611"/>
      <c r="FOB41" s="611"/>
      <c r="FOC41" s="611"/>
      <c r="FOD41" s="611"/>
      <c r="FOE41" s="611"/>
      <c r="FOF41" s="611"/>
      <c r="FOG41" s="611"/>
      <c r="FOH41" s="611"/>
      <c r="FOI41" s="611"/>
      <c r="FOJ41" s="611"/>
      <c r="FOK41" s="611"/>
      <c r="FOL41" s="611"/>
      <c r="FOM41" s="611"/>
      <c r="FON41" s="611"/>
      <c r="FOO41" s="611"/>
      <c r="FOP41" s="611"/>
      <c r="FOQ41" s="611"/>
      <c r="FOR41" s="611"/>
      <c r="FOS41" s="611"/>
      <c r="FOT41" s="611"/>
      <c r="FOU41" s="611"/>
      <c r="FOV41" s="611"/>
      <c r="FOW41" s="611"/>
      <c r="FOX41" s="611"/>
      <c r="FOY41" s="611"/>
      <c r="FOZ41" s="611"/>
      <c r="FPA41" s="611"/>
      <c r="FPB41" s="611"/>
      <c r="FPC41" s="611"/>
      <c r="FPD41" s="611"/>
      <c r="FPE41" s="611"/>
      <c r="FPF41" s="611"/>
      <c r="FPG41" s="611"/>
      <c r="FPH41" s="611"/>
      <c r="FPI41" s="611"/>
      <c r="FPJ41" s="611"/>
      <c r="FPK41" s="611"/>
      <c r="FPL41" s="611"/>
      <c r="FPM41" s="611"/>
      <c r="FPN41" s="611"/>
      <c r="FPO41" s="611"/>
      <c r="FPP41" s="611"/>
      <c r="FPQ41" s="611"/>
      <c r="FPR41" s="611"/>
      <c r="FPS41" s="611"/>
      <c r="FPT41" s="611"/>
      <c r="FPU41" s="611"/>
      <c r="FPV41" s="611"/>
      <c r="FPW41" s="611"/>
      <c r="FPX41" s="611"/>
      <c r="FPY41" s="611"/>
      <c r="FPZ41" s="611"/>
      <c r="FQA41" s="611"/>
      <c r="FQB41" s="611"/>
      <c r="FQC41" s="611"/>
      <c r="FQD41" s="611"/>
      <c r="FQE41" s="611"/>
      <c r="FQF41" s="611"/>
      <c r="FQG41" s="611"/>
      <c r="FQH41" s="611"/>
      <c r="FQI41" s="611"/>
      <c r="FQJ41" s="611"/>
      <c r="FQK41" s="611"/>
      <c r="FQL41" s="611"/>
      <c r="FQM41" s="611"/>
      <c r="FQN41" s="611"/>
      <c r="FQO41" s="611"/>
      <c r="FQP41" s="611"/>
      <c r="FQQ41" s="611"/>
      <c r="FQR41" s="611"/>
      <c r="FQS41" s="611"/>
      <c r="FQT41" s="611"/>
      <c r="FQU41" s="611"/>
      <c r="FQV41" s="611"/>
      <c r="FQW41" s="611"/>
      <c r="FQX41" s="611"/>
      <c r="FQY41" s="611"/>
      <c r="FQZ41" s="611"/>
      <c r="FRA41" s="611"/>
      <c r="FRB41" s="611"/>
      <c r="FRC41" s="611"/>
      <c r="FRD41" s="611"/>
      <c r="FRE41" s="611"/>
      <c r="FRF41" s="611"/>
      <c r="FRG41" s="611"/>
      <c r="FRH41" s="611"/>
      <c r="FRI41" s="611"/>
      <c r="FRJ41" s="611"/>
      <c r="FRK41" s="611"/>
      <c r="FRL41" s="611"/>
      <c r="FRM41" s="611"/>
      <c r="FRN41" s="611"/>
      <c r="FRO41" s="611"/>
      <c r="FRP41" s="611"/>
      <c r="FRQ41" s="611"/>
      <c r="FRR41" s="611"/>
      <c r="FRS41" s="611"/>
      <c r="FRT41" s="611"/>
      <c r="FRU41" s="611"/>
      <c r="FRV41" s="611"/>
      <c r="FRW41" s="611"/>
      <c r="FRX41" s="611"/>
      <c r="FRY41" s="611"/>
      <c r="FRZ41" s="611"/>
      <c r="FSA41" s="611"/>
      <c r="FSB41" s="611"/>
      <c r="FSC41" s="611"/>
      <c r="FSD41" s="611"/>
      <c r="FSE41" s="611"/>
      <c r="FSF41" s="611"/>
      <c r="FSG41" s="611"/>
      <c r="FSH41" s="611"/>
      <c r="FSI41" s="611"/>
      <c r="FSJ41" s="611"/>
      <c r="FSK41" s="611"/>
      <c r="FSL41" s="611"/>
      <c r="FSM41" s="611"/>
      <c r="FSN41" s="611"/>
      <c r="FSO41" s="611"/>
      <c r="FSP41" s="611"/>
      <c r="FSQ41" s="611"/>
      <c r="FSR41" s="611"/>
      <c r="FSS41" s="611"/>
      <c r="FST41" s="611"/>
      <c r="FSU41" s="611"/>
      <c r="FSV41" s="611"/>
      <c r="FSW41" s="611"/>
      <c r="FSX41" s="611"/>
      <c r="FSY41" s="611"/>
      <c r="FSZ41" s="611"/>
      <c r="FTA41" s="611"/>
      <c r="FTB41" s="611"/>
      <c r="FTC41" s="611"/>
      <c r="FTD41" s="611"/>
      <c r="FTE41" s="611"/>
      <c r="FTF41" s="611"/>
      <c r="FTG41" s="611"/>
      <c r="FTH41" s="611"/>
      <c r="FTI41" s="611"/>
      <c r="FTJ41" s="611"/>
      <c r="FTK41" s="611"/>
      <c r="FTL41" s="611"/>
      <c r="FTM41" s="611"/>
      <c r="FTN41" s="611"/>
      <c r="FTO41" s="611"/>
      <c r="FTP41" s="611"/>
      <c r="FTQ41" s="611"/>
      <c r="FTR41" s="611"/>
      <c r="FTS41" s="611"/>
      <c r="FTT41" s="611"/>
      <c r="FTU41" s="611"/>
      <c r="FTV41" s="611"/>
      <c r="FTW41" s="611"/>
      <c r="FTX41" s="611"/>
      <c r="FTY41" s="611"/>
      <c r="FTZ41" s="611"/>
      <c r="FUA41" s="611"/>
      <c r="FUB41" s="611"/>
      <c r="FUC41" s="611"/>
      <c r="FUD41" s="611"/>
      <c r="FUE41" s="611"/>
      <c r="FUF41" s="611"/>
      <c r="FUG41" s="611"/>
      <c r="FUH41" s="611"/>
      <c r="FUI41" s="611"/>
      <c r="FUJ41" s="611"/>
      <c r="FUK41" s="611"/>
      <c r="FUL41" s="611"/>
      <c r="FUM41" s="611"/>
      <c r="FUN41" s="611"/>
      <c r="FUO41" s="611"/>
      <c r="FUP41" s="611"/>
      <c r="FUQ41" s="611"/>
      <c r="FUR41" s="611"/>
      <c r="FUS41" s="611"/>
      <c r="FUT41" s="611"/>
      <c r="FUU41" s="611"/>
      <c r="FUV41" s="611"/>
      <c r="FUW41" s="611"/>
      <c r="FUX41" s="611"/>
      <c r="FUY41" s="611"/>
      <c r="FUZ41" s="611"/>
      <c r="FVA41" s="611"/>
      <c r="FVB41" s="611"/>
      <c r="FVC41" s="611"/>
      <c r="FVD41" s="611"/>
      <c r="FVE41" s="611"/>
      <c r="FVF41" s="611"/>
      <c r="FVG41" s="611"/>
      <c r="FVH41" s="611"/>
      <c r="FVI41" s="611"/>
      <c r="FVJ41" s="611"/>
      <c r="FVK41" s="611"/>
      <c r="FVL41" s="611"/>
      <c r="FVM41" s="611"/>
      <c r="FVN41" s="611"/>
      <c r="FVO41" s="611"/>
      <c r="FVP41" s="611"/>
      <c r="FVQ41" s="611"/>
      <c r="FVR41" s="611"/>
      <c r="FVS41" s="611"/>
      <c r="FVT41" s="611"/>
      <c r="FVU41" s="611"/>
      <c r="FVV41" s="611"/>
      <c r="FVW41" s="611"/>
      <c r="FVX41" s="611"/>
      <c r="FVY41" s="611"/>
      <c r="FVZ41" s="611"/>
      <c r="FWA41" s="611"/>
      <c r="FWB41" s="611"/>
      <c r="FWC41" s="611"/>
      <c r="FWD41" s="611"/>
      <c r="FWE41" s="611"/>
      <c r="FWF41" s="611"/>
      <c r="FWG41" s="611"/>
      <c r="FWH41" s="611"/>
      <c r="FWI41" s="611"/>
      <c r="FWJ41" s="611"/>
      <c r="FWK41" s="611"/>
      <c r="FWL41" s="611"/>
      <c r="FWM41" s="611"/>
      <c r="FWN41" s="611"/>
      <c r="FWO41" s="611"/>
      <c r="FWP41" s="611"/>
      <c r="FWQ41" s="611"/>
      <c r="FWR41" s="611"/>
      <c r="FWS41" s="611"/>
      <c r="FWT41" s="611"/>
      <c r="FWU41" s="611"/>
      <c r="FWV41" s="611"/>
      <c r="FWW41" s="611"/>
      <c r="FWX41" s="611"/>
      <c r="FWY41" s="611"/>
      <c r="FWZ41" s="611"/>
      <c r="FXA41" s="611"/>
      <c r="FXB41" s="611"/>
      <c r="FXC41" s="611"/>
      <c r="FXD41" s="611"/>
      <c r="FXE41" s="611"/>
      <c r="FXF41" s="611"/>
      <c r="FXG41" s="611"/>
      <c r="FXH41" s="611"/>
      <c r="FXI41" s="611"/>
      <c r="FXJ41" s="611"/>
      <c r="FXK41" s="611"/>
      <c r="FXL41" s="611"/>
      <c r="FXM41" s="611"/>
      <c r="FXN41" s="611"/>
      <c r="FXO41" s="611"/>
      <c r="FXP41" s="611"/>
      <c r="FXQ41" s="611"/>
      <c r="FXR41" s="611"/>
      <c r="FXS41" s="611"/>
      <c r="FXT41" s="611"/>
      <c r="FXU41" s="611"/>
      <c r="FXV41" s="611"/>
      <c r="FXW41" s="611"/>
      <c r="FXX41" s="611"/>
      <c r="FXY41" s="611"/>
      <c r="FXZ41" s="611"/>
      <c r="FYA41" s="611"/>
      <c r="FYB41" s="611"/>
      <c r="FYC41" s="611"/>
      <c r="FYD41" s="611"/>
      <c r="FYE41" s="611"/>
      <c r="FYF41" s="611"/>
      <c r="FYG41" s="611"/>
      <c r="FYH41" s="611"/>
      <c r="FYI41" s="611"/>
      <c r="FYJ41" s="611"/>
      <c r="FYK41" s="611"/>
      <c r="FYL41" s="611"/>
      <c r="FYM41" s="611"/>
      <c r="FYN41" s="611"/>
      <c r="FYO41" s="611"/>
      <c r="FYP41" s="611"/>
      <c r="FYQ41" s="611"/>
      <c r="FYR41" s="611"/>
      <c r="FYS41" s="611"/>
      <c r="FYT41" s="611"/>
      <c r="FYU41" s="611"/>
      <c r="FYV41" s="611"/>
      <c r="FYW41" s="611"/>
      <c r="FYX41" s="611"/>
      <c r="FYY41" s="611"/>
      <c r="FYZ41" s="611"/>
      <c r="FZA41" s="611"/>
      <c r="FZB41" s="611"/>
      <c r="FZC41" s="611"/>
      <c r="FZD41" s="611"/>
      <c r="FZE41" s="611"/>
      <c r="FZF41" s="611"/>
      <c r="FZG41" s="611"/>
      <c r="FZH41" s="611"/>
      <c r="FZI41" s="611"/>
      <c r="FZJ41" s="611"/>
      <c r="FZK41" s="611"/>
      <c r="FZL41" s="611"/>
      <c r="FZM41" s="611"/>
      <c r="FZN41" s="611"/>
      <c r="FZO41" s="611"/>
      <c r="FZP41" s="611"/>
      <c r="FZQ41" s="611"/>
      <c r="FZR41" s="611"/>
      <c r="FZS41" s="611"/>
      <c r="FZT41" s="611"/>
      <c r="FZU41" s="611"/>
      <c r="FZV41" s="611"/>
      <c r="FZW41" s="611"/>
      <c r="FZX41" s="611"/>
      <c r="FZY41" s="611"/>
      <c r="FZZ41" s="611"/>
      <c r="GAA41" s="611"/>
      <c r="GAB41" s="611"/>
      <c r="GAC41" s="611"/>
      <c r="GAD41" s="611"/>
      <c r="GAE41" s="611"/>
      <c r="GAF41" s="611"/>
      <c r="GAG41" s="611"/>
      <c r="GAH41" s="611"/>
      <c r="GAI41" s="611"/>
      <c r="GAJ41" s="611"/>
      <c r="GAK41" s="611"/>
      <c r="GAL41" s="611"/>
      <c r="GAM41" s="611"/>
      <c r="GAN41" s="611"/>
      <c r="GAO41" s="611"/>
      <c r="GAP41" s="611"/>
      <c r="GAQ41" s="611"/>
      <c r="GAR41" s="611"/>
      <c r="GAS41" s="611"/>
      <c r="GAT41" s="611"/>
      <c r="GAU41" s="611"/>
      <c r="GAV41" s="611"/>
      <c r="GAW41" s="611"/>
      <c r="GAX41" s="611"/>
      <c r="GAY41" s="611"/>
      <c r="GAZ41" s="611"/>
      <c r="GBA41" s="611"/>
      <c r="GBB41" s="611"/>
      <c r="GBC41" s="611"/>
      <c r="GBD41" s="611"/>
      <c r="GBE41" s="611"/>
      <c r="GBF41" s="611"/>
      <c r="GBG41" s="611"/>
      <c r="GBH41" s="611"/>
      <c r="GBI41" s="611"/>
      <c r="GBJ41" s="611"/>
      <c r="GBK41" s="611"/>
      <c r="GBL41" s="611"/>
      <c r="GBM41" s="611"/>
      <c r="GBN41" s="611"/>
      <c r="GBO41" s="611"/>
      <c r="GBP41" s="611"/>
      <c r="GBQ41" s="611"/>
      <c r="GBR41" s="611"/>
      <c r="GBS41" s="611"/>
      <c r="GBT41" s="611"/>
      <c r="GBU41" s="611"/>
      <c r="GBV41" s="611"/>
      <c r="GBW41" s="611"/>
      <c r="GBX41" s="611"/>
      <c r="GBY41" s="611"/>
      <c r="GBZ41" s="611"/>
      <c r="GCA41" s="611"/>
      <c r="GCB41" s="611"/>
      <c r="GCC41" s="611"/>
      <c r="GCD41" s="611"/>
      <c r="GCE41" s="611"/>
      <c r="GCF41" s="611"/>
      <c r="GCG41" s="611"/>
      <c r="GCH41" s="611"/>
      <c r="GCI41" s="611"/>
      <c r="GCJ41" s="611"/>
      <c r="GCK41" s="611"/>
      <c r="GCL41" s="611"/>
      <c r="GCM41" s="611"/>
      <c r="GCN41" s="611"/>
      <c r="GCO41" s="611"/>
      <c r="GCP41" s="611"/>
      <c r="GCQ41" s="611"/>
      <c r="GCR41" s="611"/>
      <c r="GCS41" s="611"/>
      <c r="GCT41" s="611"/>
      <c r="GCU41" s="611"/>
      <c r="GCV41" s="611"/>
      <c r="GCW41" s="611"/>
      <c r="GCX41" s="611"/>
      <c r="GCY41" s="611"/>
      <c r="GCZ41" s="611"/>
      <c r="GDA41" s="611"/>
      <c r="GDB41" s="611"/>
      <c r="GDC41" s="611"/>
      <c r="GDD41" s="611"/>
      <c r="GDE41" s="611"/>
      <c r="GDF41" s="611"/>
      <c r="GDG41" s="611"/>
      <c r="GDH41" s="611"/>
      <c r="GDI41" s="611"/>
      <c r="GDJ41" s="611"/>
      <c r="GDK41" s="611"/>
      <c r="GDL41" s="611"/>
      <c r="GDM41" s="611"/>
      <c r="GDN41" s="611"/>
      <c r="GDO41" s="611"/>
      <c r="GDP41" s="611"/>
      <c r="GDQ41" s="611"/>
      <c r="GDR41" s="611"/>
      <c r="GDS41" s="611"/>
      <c r="GDT41" s="611"/>
      <c r="GDU41" s="611"/>
      <c r="GDV41" s="611"/>
      <c r="GDW41" s="611"/>
      <c r="GDX41" s="611"/>
      <c r="GDY41" s="611"/>
      <c r="GDZ41" s="611"/>
      <c r="GEA41" s="611"/>
      <c r="GEB41" s="611"/>
      <c r="GEC41" s="611"/>
      <c r="GED41" s="611"/>
      <c r="GEE41" s="611"/>
      <c r="GEF41" s="611"/>
      <c r="GEG41" s="611"/>
      <c r="GEH41" s="611"/>
      <c r="GEI41" s="611"/>
      <c r="GEJ41" s="611"/>
      <c r="GEK41" s="611"/>
      <c r="GEL41" s="611"/>
      <c r="GEM41" s="611"/>
      <c r="GEN41" s="611"/>
      <c r="GEO41" s="611"/>
      <c r="GEP41" s="611"/>
      <c r="GEQ41" s="611"/>
      <c r="GER41" s="611"/>
      <c r="GES41" s="611"/>
      <c r="GET41" s="611"/>
      <c r="GEU41" s="611"/>
      <c r="GEV41" s="611"/>
      <c r="GEW41" s="611"/>
      <c r="GEX41" s="611"/>
      <c r="GEY41" s="611"/>
      <c r="GEZ41" s="611"/>
      <c r="GFA41" s="611"/>
      <c r="GFB41" s="611"/>
      <c r="GFC41" s="611"/>
      <c r="GFD41" s="611"/>
      <c r="GFE41" s="611"/>
      <c r="GFF41" s="611"/>
      <c r="GFG41" s="611"/>
      <c r="GFH41" s="611"/>
      <c r="GFI41" s="611"/>
      <c r="GFJ41" s="611"/>
      <c r="GFK41" s="611"/>
      <c r="GFL41" s="611"/>
      <c r="GFM41" s="611"/>
      <c r="GFN41" s="611"/>
      <c r="GFO41" s="611"/>
      <c r="GFP41" s="611"/>
      <c r="GFQ41" s="611"/>
      <c r="GFR41" s="611"/>
      <c r="GFS41" s="611"/>
      <c r="GFT41" s="611"/>
      <c r="GFU41" s="611"/>
      <c r="GFV41" s="611"/>
      <c r="GFW41" s="611"/>
      <c r="GFX41" s="611"/>
      <c r="GFY41" s="611"/>
      <c r="GFZ41" s="611"/>
      <c r="GGA41" s="611"/>
      <c r="GGB41" s="611"/>
      <c r="GGC41" s="611"/>
      <c r="GGD41" s="611"/>
      <c r="GGE41" s="611"/>
      <c r="GGF41" s="611"/>
      <c r="GGG41" s="611"/>
      <c r="GGH41" s="611"/>
      <c r="GGI41" s="611"/>
      <c r="GGJ41" s="611"/>
      <c r="GGK41" s="611"/>
      <c r="GGL41" s="611"/>
      <c r="GGM41" s="611"/>
      <c r="GGN41" s="611"/>
      <c r="GGO41" s="611"/>
      <c r="GGP41" s="611"/>
      <c r="GGQ41" s="611"/>
      <c r="GGR41" s="611"/>
      <c r="GGS41" s="611"/>
      <c r="GGT41" s="611"/>
      <c r="GGU41" s="611"/>
      <c r="GGV41" s="611"/>
      <c r="GGW41" s="611"/>
      <c r="GGX41" s="611"/>
      <c r="GGY41" s="611"/>
      <c r="GGZ41" s="611"/>
      <c r="GHA41" s="611"/>
      <c r="GHB41" s="611"/>
      <c r="GHC41" s="611"/>
      <c r="GHD41" s="611"/>
      <c r="GHE41" s="611"/>
      <c r="GHF41" s="611"/>
      <c r="GHG41" s="611"/>
      <c r="GHH41" s="611"/>
      <c r="GHI41" s="611"/>
      <c r="GHJ41" s="611"/>
      <c r="GHK41" s="611"/>
      <c r="GHL41" s="611"/>
      <c r="GHM41" s="611"/>
      <c r="GHN41" s="611"/>
      <c r="GHO41" s="611"/>
      <c r="GHP41" s="611"/>
      <c r="GHQ41" s="611"/>
      <c r="GHR41" s="611"/>
      <c r="GHS41" s="611"/>
      <c r="GHT41" s="611"/>
      <c r="GHU41" s="611"/>
      <c r="GHV41" s="611"/>
      <c r="GHW41" s="611"/>
      <c r="GHX41" s="611"/>
      <c r="GHY41" s="611"/>
      <c r="GHZ41" s="611"/>
      <c r="GIA41" s="611"/>
      <c r="GIB41" s="611"/>
      <c r="GIC41" s="611"/>
      <c r="GID41" s="611"/>
      <c r="GIE41" s="611"/>
      <c r="GIF41" s="611"/>
      <c r="GIG41" s="611"/>
      <c r="GIH41" s="611"/>
      <c r="GII41" s="611"/>
      <c r="GIJ41" s="611"/>
      <c r="GIK41" s="611"/>
      <c r="GIL41" s="611"/>
      <c r="GIM41" s="611"/>
      <c r="GIN41" s="611"/>
      <c r="GIO41" s="611"/>
      <c r="GIP41" s="611"/>
      <c r="GIQ41" s="611"/>
      <c r="GIR41" s="611"/>
      <c r="GIS41" s="611"/>
      <c r="GIT41" s="611"/>
      <c r="GIU41" s="611"/>
      <c r="GIV41" s="611"/>
      <c r="GIW41" s="611"/>
      <c r="GIX41" s="611"/>
      <c r="GIY41" s="611"/>
      <c r="GIZ41" s="611"/>
      <c r="GJA41" s="611"/>
      <c r="GJB41" s="611"/>
      <c r="GJC41" s="611"/>
      <c r="GJD41" s="611"/>
      <c r="GJE41" s="611"/>
      <c r="GJF41" s="611"/>
      <c r="GJG41" s="611"/>
      <c r="GJH41" s="611"/>
      <c r="GJI41" s="611"/>
      <c r="GJJ41" s="611"/>
      <c r="GJK41" s="611"/>
      <c r="GJL41" s="611"/>
      <c r="GJM41" s="611"/>
      <c r="GJN41" s="611"/>
      <c r="GJO41" s="611"/>
      <c r="GJP41" s="611"/>
      <c r="GJQ41" s="611"/>
      <c r="GJR41" s="611"/>
      <c r="GJS41" s="611"/>
      <c r="GJT41" s="611"/>
      <c r="GJU41" s="611"/>
      <c r="GJV41" s="611"/>
      <c r="GJW41" s="611"/>
      <c r="GJX41" s="611"/>
      <c r="GJY41" s="611"/>
      <c r="GJZ41" s="611"/>
      <c r="GKA41" s="611"/>
      <c r="GKB41" s="611"/>
      <c r="GKC41" s="611"/>
      <c r="GKD41" s="611"/>
      <c r="GKE41" s="611"/>
      <c r="GKF41" s="611"/>
      <c r="GKG41" s="611"/>
      <c r="GKH41" s="611"/>
      <c r="GKI41" s="611"/>
      <c r="GKJ41" s="611"/>
      <c r="GKK41" s="611"/>
      <c r="GKL41" s="611"/>
      <c r="GKM41" s="611"/>
      <c r="GKN41" s="611"/>
      <c r="GKO41" s="611"/>
      <c r="GKP41" s="611"/>
      <c r="GKQ41" s="611"/>
      <c r="GKR41" s="611"/>
      <c r="GKS41" s="611"/>
      <c r="GKT41" s="611"/>
      <c r="GKU41" s="611"/>
      <c r="GKV41" s="611"/>
      <c r="GKW41" s="611"/>
      <c r="GKX41" s="611"/>
      <c r="GKY41" s="611"/>
      <c r="GKZ41" s="611"/>
      <c r="GLA41" s="611"/>
      <c r="GLB41" s="611"/>
      <c r="GLC41" s="611"/>
      <c r="GLD41" s="611"/>
      <c r="GLE41" s="611"/>
      <c r="GLF41" s="611"/>
      <c r="GLG41" s="611"/>
      <c r="GLH41" s="611"/>
      <c r="GLI41" s="611"/>
      <c r="GLJ41" s="611"/>
      <c r="GLK41" s="611"/>
      <c r="GLL41" s="611"/>
      <c r="GLM41" s="611"/>
      <c r="GLN41" s="611"/>
      <c r="GLO41" s="611"/>
      <c r="GLP41" s="611"/>
      <c r="GLQ41" s="611"/>
      <c r="GLR41" s="611"/>
      <c r="GLS41" s="611"/>
      <c r="GLT41" s="611"/>
      <c r="GLU41" s="611"/>
      <c r="GLV41" s="611"/>
      <c r="GLW41" s="611"/>
      <c r="GLX41" s="611"/>
      <c r="GLY41" s="611"/>
      <c r="GLZ41" s="611"/>
      <c r="GMA41" s="611"/>
      <c r="GMB41" s="611"/>
      <c r="GMC41" s="611"/>
      <c r="GMD41" s="611"/>
      <c r="GME41" s="611"/>
      <c r="GMF41" s="611"/>
      <c r="GMG41" s="611"/>
      <c r="GMH41" s="611"/>
      <c r="GMI41" s="611"/>
      <c r="GMJ41" s="611"/>
      <c r="GMK41" s="611"/>
      <c r="GML41" s="611"/>
      <c r="GMM41" s="611"/>
      <c r="GMN41" s="611"/>
      <c r="GMO41" s="611"/>
      <c r="GMP41" s="611"/>
      <c r="GMQ41" s="611"/>
      <c r="GMR41" s="611"/>
      <c r="GMS41" s="611"/>
      <c r="GMT41" s="611"/>
      <c r="GMU41" s="611"/>
      <c r="GMV41" s="611"/>
      <c r="GMW41" s="611"/>
      <c r="GMX41" s="611"/>
      <c r="GMY41" s="611"/>
      <c r="GMZ41" s="611"/>
      <c r="GNA41" s="611"/>
      <c r="GNB41" s="611"/>
      <c r="GNC41" s="611"/>
      <c r="GND41" s="611"/>
      <c r="GNE41" s="611"/>
      <c r="GNF41" s="611"/>
      <c r="GNG41" s="611"/>
      <c r="GNH41" s="611"/>
      <c r="GNI41" s="611"/>
      <c r="GNJ41" s="611"/>
      <c r="GNK41" s="611"/>
      <c r="GNL41" s="611"/>
      <c r="GNM41" s="611"/>
      <c r="GNN41" s="611"/>
      <c r="GNO41" s="611"/>
      <c r="GNP41" s="611"/>
      <c r="GNQ41" s="611"/>
      <c r="GNR41" s="611"/>
      <c r="GNS41" s="611"/>
      <c r="GNT41" s="611"/>
      <c r="GNU41" s="611"/>
      <c r="GNV41" s="611"/>
      <c r="GNW41" s="611"/>
      <c r="GNX41" s="611"/>
      <c r="GNY41" s="611"/>
      <c r="GNZ41" s="611"/>
      <c r="GOA41" s="611"/>
      <c r="GOB41" s="611"/>
      <c r="GOC41" s="611"/>
      <c r="GOD41" s="611"/>
      <c r="GOE41" s="611"/>
      <c r="GOF41" s="611"/>
      <c r="GOG41" s="611"/>
      <c r="GOH41" s="611"/>
      <c r="GOI41" s="611"/>
      <c r="GOJ41" s="611"/>
      <c r="GOK41" s="611"/>
      <c r="GOL41" s="611"/>
      <c r="GOM41" s="611"/>
      <c r="GON41" s="611"/>
      <c r="GOO41" s="611"/>
      <c r="GOP41" s="611"/>
      <c r="GOQ41" s="611"/>
      <c r="GOR41" s="611"/>
      <c r="GOS41" s="611"/>
      <c r="GOT41" s="611"/>
      <c r="GOU41" s="611"/>
      <c r="GOV41" s="611"/>
      <c r="GOW41" s="611"/>
      <c r="GOX41" s="611"/>
      <c r="GOY41" s="611"/>
      <c r="GOZ41" s="611"/>
      <c r="GPA41" s="611"/>
      <c r="GPB41" s="611"/>
      <c r="GPC41" s="611"/>
      <c r="GPD41" s="611"/>
      <c r="GPE41" s="611"/>
      <c r="GPF41" s="611"/>
      <c r="GPG41" s="611"/>
      <c r="GPH41" s="611"/>
      <c r="GPI41" s="611"/>
      <c r="GPJ41" s="611"/>
      <c r="GPK41" s="611"/>
      <c r="GPL41" s="611"/>
      <c r="GPM41" s="611"/>
      <c r="GPN41" s="611"/>
      <c r="GPO41" s="611"/>
      <c r="GPP41" s="611"/>
      <c r="GPQ41" s="611"/>
      <c r="GPR41" s="611"/>
      <c r="GPS41" s="611"/>
      <c r="GPT41" s="611"/>
      <c r="GPU41" s="611"/>
      <c r="GPV41" s="611"/>
      <c r="GPW41" s="611"/>
      <c r="GPX41" s="611"/>
      <c r="GPY41" s="611"/>
      <c r="GPZ41" s="611"/>
      <c r="GQA41" s="611"/>
      <c r="GQB41" s="611"/>
      <c r="GQC41" s="611"/>
      <c r="GQD41" s="611"/>
      <c r="GQE41" s="611"/>
      <c r="GQF41" s="611"/>
      <c r="GQG41" s="611"/>
      <c r="GQH41" s="611"/>
      <c r="GQI41" s="611"/>
      <c r="GQJ41" s="611"/>
      <c r="GQK41" s="611"/>
      <c r="GQL41" s="611"/>
      <c r="GQM41" s="611"/>
      <c r="GQN41" s="611"/>
      <c r="GQO41" s="611"/>
      <c r="GQP41" s="611"/>
      <c r="GQQ41" s="611"/>
      <c r="GQR41" s="611"/>
      <c r="GQS41" s="611"/>
      <c r="GQT41" s="611"/>
      <c r="GQU41" s="611"/>
      <c r="GQV41" s="611"/>
      <c r="GQW41" s="611"/>
      <c r="GQX41" s="611"/>
      <c r="GQY41" s="611"/>
      <c r="GQZ41" s="611"/>
      <c r="GRA41" s="611"/>
      <c r="GRB41" s="611"/>
      <c r="GRC41" s="611"/>
      <c r="GRD41" s="611"/>
      <c r="GRE41" s="611"/>
      <c r="GRF41" s="611"/>
      <c r="GRG41" s="611"/>
      <c r="GRH41" s="611"/>
      <c r="GRI41" s="611"/>
      <c r="GRJ41" s="611"/>
      <c r="GRK41" s="611"/>
      <c r="GRL41" s="611"/>
      <c r="GRM41" s="611"/>
      <c r="GRN41" s="611"/>
      <c r="GRO41" s="611"/>
      <c r="GRP41" s="611"/>
      <c r="GRQ41" s="611"/>
      <c r="GRR41" s="611"/>
      <c r="GRS41" s="611"/>
      <c r="GRT41" s="611"/>
      <c r="GRU41" s="611"/>
      <c r="GRV41" s="611"/>
      <c r="GRW41" s="611"/>
      <c r="GRX41" s="611"/>
      <c r="GRY41" s="611"/>
      <c r="GRZ41" s="611"/>
      <c r="GSA41" s="611"/>
      <c r="GSB41" s="611"/>
      <c r="GSC41" s="611"/>
      <c r="GSD41" s="611"/>
      <c r="GSE41" s="611"/>
      <c r="GSF41" s="611"/>
      <c r="GSG41" s="611"/>
      <c r="GSH41" s="611"/>
      <c r="GSI41" s="611"/>
      <c r="GSJ41" s="611"/>
      <c r="GSK41" s="611"/>
      <c r="GSL41" s="611"/>
      <c r="GSM41" s="611"/>
      <c r="GSN41" s="611"/>
      <c r="GSO41" s="611"/>
      <c r="GSP41" s="611"/>
      <c r="GSQ41" s="611"/>
      <c r="GSR41" s="611"/>
      <c r="GSS41" s="611"/>
      <c r="GST41" s="611"/>
      <c r="GSU41" s="611"/>
      <c r="GSV41" s="611"/>
      <c r="GSW41" s="611"/>
      <c r="GSX41" s="611"/>
      <c r="GSY41" s="611"/>
      <c r="GSZ41" s="611"/>
      <c r="GTA41" s="611"/>
      <c r="GTB41" s="611"/>
      <c r="GTC41" s="611"/>
      <c r="GTD41" s="611"/>
      <c r="GTE41" s="611"/>
      <c r="GTF41" s="611"/>
      <c r="GTG41" s="611"/>
      <c r="GTH41" s="611"/>
      <c r="GTI41" s="611"/>
      <c r="GTJ41" s="611"/>
      <c r="GTK41" s="611"/>
      <c r="GTL41" s="611"/>
      <c r="GTM41" s="611"/>
      <c r="GTN41" s="611"/>
      <c r="GTO41" s="611"/>
      <c r="GTP41" s="611"/>
      <c r="GTQ41" s="611"/>
      <c r="GTR41" s="611"/>
      <c r="GTS41" s="611"/>
      <c r="GTT41" s="611"/>
      <c r="GTU41" s="611"/>
      <c r="GTV41" s="611"/>
      <c r="GTW41" s="611"/>
      <c r="GTX41" s="611"/>
      <c r="GTY41" s="611"/>
      <c r="GTZ41" s="611"/>
      <c r="GUA41" s="611"/>
      <c r="GUB41" s="611"/>
      <c r="GUC41" s="611"/>
      <c r="GUD41" s="611"/>
      <c r="GUE41" s="611"/>
      <c r="GUF41" s="611"/>
      <c r="GUG41" s="611"/>
      <c r="GUH41" s="611"/>
      <c r="GUI41" s="611"/>
      <c r="GUJ41" s="611"/>
      <c r="GUK41" s="611"/>
      <c r="GUL41" s="611"/>
      <c r="GUM41" s="611"/>
      <c r="GUN41" s="611"/>
      <c r="GUO41" s="611"/>
      <c r="GUP41" s="611"/>
      <c r="GUQ41" s="611"/>
      <c r="GUR41" s="611"/>
      <c r="GUS41" s="611"/>
      <c r="GUT41" s="611"/>
      <c r="GUU41" s="611"/>
      <c r="GUV41" s="611"/>
      <c r="GUW41" s="611"/>
      <c r="GUX41" s="611"/>
      <c r="GUY41" s="611"/>
      <c r="GUZ41" s="611"/>
      <c r="GVA41" s="611"/>
      <c r="GVB41" s="611"/>
      <c r="GVC41" s="611"/>
      <c r="GVD41" s="611"/>
      <c r="GVE41" s="611"/>
      <c r="GVF41" s="611"/>
      <c r="GVG41" s="611"/>
      <c r="GVH41" s="611"/>
      <c r="GVI41" s="611"/>
      <c r="GVJ41" s="611"/>
      <c r="GVK41" s="611"/>
      <c r="GVL41" s="611"/>
      <c r="GVM41" s="611"/>
      <c r="GVN41" s="611"/>
      <c r="GVO41" s="611"/>
      <c r="GVP41" s="611"/>
      <c r="GVQ41" s="611"/>
      <c r="GVR41" s="611"/>
      <c r="GVS41" s="611"/>
      <c r="GVT41" s="611"/>
      <c r="GVU41" s="611"/>
      <c r="GVV41" s="611"/>
      <c r="GVW41" s="611"/>
      <c r="GVX41" s="611"/>
      <c r="GVY41" s="611"/>
      <c r="GVZ41" s="611"/>
      <c r="GWA41" s="611"/>
      <c r="GWB41" s="611"/>
      <c r="GWC41" s="611"/>
      <c r="GWD41" s="611"/>
      <c r="GWE41" s="611"/>
      <c r="GWF41" s="611"/>
      <c r="GWG41" s="611"/>
      <c r="GWH41" s="611"/>
      <c r="GWI41" s="611"/>
      <c r="GWJ41" s="611"/>
      <c r="GWK41" s="611"/>
      <c r="GWL41" s="611"/>
      <c r="GWM41" s="611"/>
      <c r="GWN41" s="611"/>
      <c r="GWO41" s="611"/>
      <c r="GWP41" s="611"/>
      <c r="GWQ41" s="611"/>
      <c r="GWR41" s="611"/>
      <c r="GWS41" s="611"/>
      <c r="GWT41" s="611"/>
      <c r="GWU41" s="611"/>
      <c r="GWV41" s="611"/>
      <c r="GWW41" s="611"/>
      <c r="GWX41" s="611"/>
      <c r="GWY41" s="611"/>
      <c r="GWZ41" s="611"/>
      <c r="GXA41" s="611"/>
      <c r="GXB41" s="611"/>
      <c r="GXC41" s="611"/>
      <c r="GXD41" s="611"/>
      <c r="GXE41" s="611"/>
      <c r="GXF41" s="611"/>
      <c r="GXG41" s="611"/>
      <c r="GXH41" s="611"/>
      <c r="GXI41" s="611"/>
      <c r="GXJ41" s="611"/>
      <c r="GXK41" s="611"/>
      <c r="GXL41" s="611"/>
      <c r="GXM41" s="611"/>
      <c r="GXN41" s="611"/>
      <c r="GXO41" s="611"/>
      <c r="GXP41" s="611"/>
      <c r="GXQ41" s="611"/>
      <c r="GXR41" s="611"/>
      <c r="GXS41" s="611"/>
      <c r="GXT41" s="611"/>
      <c r="GXU41" s="611"/>
      <c r="GXV41" s="611"/>
      <c r="GXW41" s="611"/>
      <c r="GXX41" s="611"/>
      <c r="GXY41" s="611"/>
      <c r="GXZ41" s="611"/>
      <c r="GYA41" s="611"/>
      <c r="GYB41" s="611"/>
      <c r="GYC41" s="611"/>
      <c r="GYD41" s="611"/>
      <c r="GYE41" s="611"/>
      <c r="GYF41" s="611"/>
      <c r="GYG41" s="611"/>
      <c r="GYH41" s="611"/>
      <c r="GYI41" s="611"/>
      <c r="GYJ41" s="611"/>
      <c r="GYK41" s="611"/>
      <c r="GYL41" s="611"/>
      <c r="GYM41" s="611"/>
      <c r="GYN41" s="611"/>
      <c r="GYO41" s="611"/>
      <c r="GYP41" s="611"/>
      <c r="GYQ41" s="611"/>
      <c r="GYR41" s="611"/>
      <c r="GYS41" s="611"/>
      <c r="GYT41" s="611"/>
      <c r="GYU41" s="611"/>
      <c r="GYV41" s="611"/>
      <c r="GYW41" s="611"/>
      <c r="GYX41" s="611"/>
      <c r="GYY41" s="611"/>
      <c r="GYZ41" s="611"/>
      <c r="GZA41" s="611"/>
      <c r="GZB41" s="611"/>
      <c r="GZC41" s="611"/>
      <c r="GZD41" s="611"/>
      <c r="GZE41" s="611"/>
      <c r="GZF41" s="611"/>
      <c r="GZG41" s="611"/>
      <c r="GZH41" s="611"/>
      <c r="GZI41" s="611"/>
      <c r="GZJ41" s="611"/>
      <c r="GZK41" s="611"/>
      <c r="GZL41" s="611"/>
      <c r="GZM41" s="611"/>
      <c r="GZN41" s="611"/>
      <c r="GZO41" s="611"/>
      <c r="GZP41" s="611"/>
      <c r="GZQ41" s="611"/>
      <c r="GZR41" s="611"/>
      <c r="GZS41" s="611"/>
      <c r="GZT41" s="611"/>
      <c r="GZU41" s="611"/>
      <c r="GZV41" s="611"/>
      <c r="GZW41" s="611"/>
      <c r="GZX41" s="611"/>
      <c r="GZY41" s="611"/>
      <c r="GZZ41" s="611"/>
      <c r="HAA41" s="611"/>
      <c r="HAB41" s="611"/>
      <c r="HAC41" s="611"/>
      <c r="HAD41" s="611"/>
      <c r="HAE41" s="611"/>
      <c r="HAF41" s="611"/>
      <c r="HAG41" s="611"/>
      <c r="HAH41" s="611"/>
      <c r="HAI41" s="611"/>
      <c r="HAJ41" s="611"/>
      <c r="HAK41" s="611"/>
      <c r="HAL41" s="611"/>
      <c r="HAM41" s="611"/>
      <c r="HAN41" s="611"/>
      <c r="HAO41" s="611"/>
      <c r="HAP41" s="611"/>
      <c r="HAQ41" s="611"/>
      <c r="HAR41" s="611"/>
      <c r="HAS41" s="611"/>
      <c r="HAT41" s="611"/>
      <c r="HAU41" s="611"/>
      <c r="HAV41" s="611"/>
      <c r="HAW41" s="611"/>
      <c r="HAX41" s="611"/>
      <c r="HAY41" s="611"/>
      <c r="HAZ41" s="611"/>
      <c r="HBA41" s="611"/>
      <c r="HBB41" s="611"/>
      <c r="HBC41" s="611"/>
      <c r="HBD41" s="611"/>
      <c r="HBE41" s="611"/>
      <c r="HBF41" s="611"/>
      <c r="HBG41" s="611"/>
      <c r="HBH41" s="611"/>
      <c r="HBI41" s="611"/>
      <c r="HBJ41" s="611"/>
      <c r="HBK41" s="611"/>
      <c r="HBL41" s="611"/>
      <c r="HBM41" s="611"/>
      <c r="HBN41" s="611"/>
      <c r="HBO41" s="611"/>
      <c r="HBP41" s="611"/>
      <c r="HBQ41" s="611"/>
      <c r="HBR41" s="611"/>
      <c r="HBS41" s="611"/>
      <c r="HBT41" s="611"/>
      <c r="HBU41" s="611"/>
      <c r="HBV41" s="611"/>
      <c r="HBW41" s="611"/>
      <c r="HBX41" s="611"/>
      <c r="HBY41" s="611"/>
      <c r="HBZ41" s="611"/>
      <c r="HCA41" s="611"/>
      <c r="HCB41" s="611"/>
      <c r="HCC41" s="611"/>
      <c r="HCD41" s="611"/>
      <c r="HCE41" s="611"/>
      <c r="HCF41" s="611"/>
      <c r="HCG41" s="611"/>
      <c r="HCH41" s="611"/>
      <c r="HCI41" s="611"/>
      <c r="HCJ41" s="611"/>
      <c r="HCK41" s="611"/>
      <c r="HCL41" s="611"/>
      <c r="HCM41" s="611"/>
      <c r="HCN41" s="611"/>
      <c r="HCO41" s="611"/>
      <c r="HCP41" s="611"/>
      <c r="HCQ41" s="611"/>
      <c r="HCR41" s="611"/>
      <c r="HCS41" s="611"/>
      <c r="HCT41" s="611"/>
      <c r="HCU41" s="611"/>
      <c r="HCV41" s="611"/>
      <c r="HCW41" s="611"/>
      <c r="HCX41" s="611"/>
      <c r="HCY41" s="611"/>
      <c r="HCZ41" s="611"/>
      <c r="HDA41" s="611"/>
      <c r="HDB41" s="611"/>
      <c r="HDC41" s="611"/>
      <c r="HDD41" s="611"/>
      <c r="HDE41" s="611"/>
      <c r="HDF41" s="611"/>
      <c r="HDG41" s="611"/>
      <c r="HDH41" s="611"/>
      <c r="HDI41" s="611"/>
      <c r="HDJ41" s="611"/>
      <c r="HDK41" s="611"/>
      <c r="HDL41" s="611"/>
      <c r="HDM41" s="611"/>
      <c r="HDN41" s="611"/>
      <c r="HDO41" s="611"/>
      <c r="HDP41" s="611"/>
      <c r="HDQ41" s="611"/>
      <c r="HDR41" s="611"/>
      <c r="HDS41" s="611"/>
      <c r="HDT41" s="611"/>
      <c r="HDU41" s="611"/>
      <c r="HDV41" s="611"/>
      <c r="HDW41" s="611"/>
      <c r="HDX41" s="611"/>
      <c r="HDY41" s="611"/>
      <c r="HDZ41" s="611"/>
      <c r="HEA41" s="611"/>
      <c r="HEB41" s="611"/>
      <c r="HEC41" s="611"/>
      <c r="HED41" s="611"/>
      <c r="HEE41" s="611"/>
      <c r="HEF41" s="611"/>
      <c r="HEG41" s="611"/>
      <c r="HEH41" s="611"/>
      <c r="HEI41" s="611"/>
      <c r="HEJ41" s="611"/>
      <c r="HEK41" s="611"/>
      <c r="HEL41" s="611"/>
      <c r="HEM41" s="611"/>
      <c r="HEN41" s="611"/>
      <c r="HEO41" s="611"/>
      <c r="HEP41" s="611"/>
      <c r="HEQ41" s="611"/>
      <c r="HER41" s="611"/>
      <c r="HES41" s="611"/>
      <c r="HET41" s="611"/>
      <c r="HEU41" s="611"/>
      <c r="HEV41" s="611"/>
      <c r="HEW41" s="611"/>
      <c r="HEX41" s="611"/>
      <c r="HEY41" s="611"/>
      <c r="HEZ41" s="611"/>
      <c r="HFA41" s="611"/>
      <c r="HFB41" s="611"/>
      <c r="HFC41" s="611"/>
      <c r="HFD41" s="611"/>
      <c r="HFE41" s="611"/>
      <c r="HFF41" s="611"/>
      <c r="HFG41" s="611"/>
      <c r="HFH41" s="611"/>
      <c r="HFI41" s="611"/>
      <c r="HFJ41" s="611"/>
      <c r="HFK41" s="611"/>
      <c r="HFL41" s="611"/>
      <c r="HFM41" s="611"/>
      <c r="HFN41" s="611"/>
      <c r="HFO41" s="611"/>
      <c r="HFP41" s="611"/>
      <c r="HFQ41" s="611"/>
      <c r="HFR41" s="611"/>
      <c r="HFS41" s="611"/>
      <c r="HFT41" s="611"/>
      <c r="HFU41" s="611"/>
      <c r="HFV41" s="611"/>
      <c r="HFW41" s="611"/>
      <c r="HFX41" s="611"/>
      <c r="HFY41" s="611"/>
      <c r="HFZ41" s="611"/>
      <c r="HGA41" s="611"/>
      <c r="HGB41" s="611"/>
      <c r="HGC41" s="611"/>
      <c r="HGD41" s="611"/>
      <c r="HGE41" s="611"/>
      <c r="HGF41" s="611"/>
      <c r="HGG41" s="611"/>
      <c r="HGH41" s="611"/>
      <c r="HGI41" s="611"/>
      <c r="HGJ41" s="611"/>
      <c r="HGK41" s="611"/>
      <c r="HGL41" s="611"/>
      <c r="HGM41" s="611"/>
      <c r="HGN41" s="611"/>
      <c r="HGO41" s="611"/>
      <c r="HGP41" s="611"/>
      <c r="HGQ41" s="611"/>
      <c r="HGR41" s="611"/>
      <c r="HGS41" s="611"/>
      <c r="HGT41" s="611"/>
      <c r="HGU41" s="611"/>
      <c r="HGV41" s="611"/>
      <c r="HGW41" s="611"/>
      <c r="HGX41" s="611"/>
      <c r="HGY41" s="611"/>
      <c r="HGZ41" s="611"/>
      <c r="HHA41" s="611"/>
      <c r="HHB41" s="611"/>
      <c r="HHC41" s="611"/>
      <c r="HHD41" s="611"/>
      <c r="HHE41" s="611"/>
      <c r="HHF41" s="611"/>
      <c r="HHG41" s="611"/>
      <c r="HHH41" s="611"/>
      <c r="HHI41" s="611"/>
      <c r="HHJ41" s="611"/>
      <c r="HHK41" s="611"/>
      <c r="HHL41" s="611"/>
      <c r="HHM41" s="611"/>
      <c r="HHN41" s="611"/>
      <c r="HHO41" s="611"/>
      <c r="HHP41" s="611"/>
      <c r="HHQ41" s="611"/>
      <c r="HHR41" s="611"/>
      <c r="HHS41" s="611"/>
      <c r="HHT41" s="611"/>
      <c r="HHU41" s="611"/>
      <c r="HHV41" s="611"/>
      <c r="HHW41" s="611"/>
      <c r="HHX41" s="611"/>
      <c r="HHY41" s="611"/>
      <c r="HHZ41" s="611"/>
      <c r="HIA41" s="611"/>
      <c r="HIB41" s="611"/>
      <c r="HIC41" s="611"/>
      <c r="HID41" s="611"/>
      <c r="HIE41" s="611"/>
      <c r="HIF41" s="611"/>
      <c r="HIG41" s="611"/>
      <c r="HIH41" s="611"/>
      <c r="HII41" s="611"/>
      <c r="HIJ41" s="611"/>
      <c r="HIK41" s="611"/>
      <c r="HIL41" s="611"/>
      <c r="HIM41" s="611"/>
      <c r="HIN41" s="611"/>
      <c r="HIO41" s="611"/>
      <c r="HIP41" s="611"/>
      <c r="HIQ41" s="611"/>
      <c r="HIR41" s="611"/>
      <c r="HIS41" s="611"/>
      <c r="HIT41" s="611"/>
      <c r="HIU41" s="611"/>
      <c r="HIV41" s="611"/>
      <c r="HIW41" s="611"/>
      <c r="HIX41" s="611"/>
      <c r="HIY41" s="611"/>
      <c r="HIZ41" s="611"/>
      <c r="HJA41" s="611"/>
      <c r="HJB41" s="611"/>
      <c r="HJC41" s="611"/>
      <c r="HJD41" s="611"/>
      <c r="HJE41" s="611"/>
      <c r="HJF41" s="611"/>
      <c r="HJG41" s="611"/>
      <c r="HJH41" s="611"/>
      <c r="HJI41" s="611"/>
      <c r="HJJ41" s="611"/>
      <c r="HJK41" s="611"/>
      <c r="HJL41" s="611"/>
      <c r="HJM41" s="611"/>
      <c r="HJN41" s="611"/>
      <c r="HJO41" s="611"/>
      <c r="HJP41" s="611"/>
      <c r="HJQ41" s="611"/>
      <c r="HJR41" s="611"/>
      <c r="HJS41" s="611"/>
      <c r="HJT41" s="611"/>
      <c r="HJU41" s="611"/>
      <c r="HJV41" s="611"/>
      <c r="HJW41" s="611"/>
      <c r="HJX41" s="611"/>
      <c r="HJY41" s="611"/>
      <c r="HJZ41" s="611"/>
      <c r="HKA41" s="611"/>
      <c r="HKB41" s="611"/>
      <c r="HKC41" s="611"/>
      <c r="HKD41" s="611"/>
      <c r="HKE41" s="611"/>
      <c r="HKF41" s="611"/>
      <c r="HKG41" s="611"/>
      <c r="HKH41" s="611"/>
      <c r="HKI41" s="611"/>
      <c r="HKJ41" s="611"/>
      <c r="HKK41" s="611"/>
      <c r="HKL41" s="611"/>
      <c r="HKM41" s="611"/>
      <c r="HKN41" s="611"/>
      <c r="HKO41" s="611"/>
      <c r="HKP41" s="611"/>
      <c r="HKQ41" s="611"/>
      <c r="HKR41" s="611"/>
      <c r="HKS41" s="611"/>
      <c r="HKT41" s="611"/>
      <c r="HKU41" s="611"/>
      <c r="HKV41" s="611"/>
      <c r="HKW41" s="611"/>
      <c r="HKX41" s="611"/>
      <c r="HKY41" s="611"/>
      <c r="HKZ41" s="611"/>
      <c r="HLA41" s="611"/>
      <c r="HLB41" s="611"/>
      <c r="HLC41" s="611"/>
      <c r="HLD41" s="611"/>
      <c r="HLE41" s="611"/>
      <c r="HLF41" s="611"/>
      <c r="HLG41" s="611"/>
      <c r="HLH41" s="611"/>
      <c r="HLI41" s="611"/>
      <c r="HLJ41" s="611"/>
      <c r="HLK41" s="611"/>
      <c r="HLL41" s="611"/>
      <c r="HLM41" s="611"/>
      <c r="HLN41" s="611"/>
      <c r="HLO41" s="611"/>
      <c r="HLP41" s="611"/>
      <c r="HLQ41" s="611"/>
      <c r="HLR41" s="611"/>
      <c r="HLS41" s="611"/>
      <c r="HLT41" s="611"/>
      <c r="HLU41" s="611"/>
      <c r="HLV41" s="611"/>
      <c r="HLW41" s="611"/>
      <c r="HLX41" s="611"/>
      <c r="HLY41" s="611"/>
      <c r="HLZ41" s="611"/>
      <c r="HMA41" s="611"/>
      <c r="HMB41" s="611"/>
      <c r="HMC41" s="611"/>
      <c r="HMD41" s="611"/>
      <c r="HME41" s="611"/>
      <c r="HMF41" s="611"/>
      <c r="HMG41" s="611"/>
      <c r="HMH41" s="611"/>
      <c r="HMI41" s="611"/>
      <c r="HMJ41" s="611"/>
      <c r="HMK41" s="611"/>
      <c r="HML41" s="611"/>
      <c r="HMM41" s="611"/>
      <c r="HMN41" s="611"/>
      <c r="HMO41" s="611"/>
      <c r="HMP41" s="611"/>
      <c r="HMQ41" s="611"/>
      <c r="HMR41" s="611"/>
      <c r="HMS41" s="611"/>
      <c r="HMT41" s="611"/>
      <c r="HMU41" s="611"/>
      <c r="HMV41" s="611"/>
      <c r="HMW41" s="611"/>
      <c r="HMX41" s="611"/>
      <c r="HMY41" s="611"/>
      <c r="HMZ41" s="611"/>
      <c r="HNA41" s="611"/>
      <c r="HNB41" s="611"/>
      <c r="HNC41" s="611"/>
      <c r="HND41" s="611"/>
      <c r="HNE41" s="611"/>
      <c r="HNF41" s="611"/>
      <c r="HNG41" s="611"/>
      <c r="HNH41" s="611"/>
      <c r="HNI41" s="611"/>
      <c r="HNJ41" s="611"/>
      <c r="HNK41" s="611"/>
      <c r="HNL41" s="611"/>
      <c r="HNM41" s="611"/>
      <c r="HNN41" s="611"/>
      <c r="HNO41" s="611"/>
      <c r="HNP41" s="611"/>
      <c r="HNQ41" s="611"/>
      <c r="HNR41" s="611"/>
      <c r="HNS41" s="611"/>
      <c r="HNT41" s="611"/>
      <c r="HNU41" s="611"/>
      <c r="HNV41" s="611"/>
      <c r="HNW41" s="611"/>
      <c r="HNX41" s="611"/>
      <c r="HNY41" s="611"/>
      <c r="HNZ41" s="611"/>
      <c r="HOA41" s="611"/>
      <c r="HOB41" s="611"/>
      <c r="HOC41" s="611"/>
      <c r="HOD41" s="611"/>
      <c r="HOE41" s="611"/>
      <c r="HOF41" s="611"/>
      <c r="HOG41" s="611"/>
      <c r="HOH41" s="611"/>
      <c r="HOI41" s="611"/>
      <c r="HOJ41" s="611"/>
      <c r="HOK41" s="611"/>
      <c r="HOL41" s="611"/>
      <c r="HOM41" s="611"/>
      <c r="HON41" s="611"/>
      <c r="HOO41" s="611"/>
      <c r="HOP41" s="611"/>
      <c r="HOQ41" s="611"/>
      <c r="HOR41" s="611"/>
      <c r="HOS41" s="611"/>
      <c r="HOT41" s="611"/>
      <c r="HOU41" s="611"/>
      <c r="HOV41" s="611"/>
      <c r="HOW41" s="611"/>
      <c r="HOX41" s="611"/>
      <c r="HOY41" s="611"/>
      <c r="HOZ41" s="611"/>
      <c r="HPA41" s="611"/>
      <c r="HPB41" s="611"/>
      <c r="HPC41" s="611"/>
      <c r="HPD41" s="611"/>
      <c r="HPE41" s="611"/>
      <c r="HPF41" s="611"/>
      <c r="HPG41" s="611"/>
      <c r="HPH41" s="611"/>
      <c r="HPI41" s="611"/>
      <c r="HPJ41" s="611"/>
      <c r="HPK41" s="611"/>
      <c r="HPL41" s="611"/>
      <c r="HPM41" s="611"/>
      <c r="HPN41" s="611"/>
      <c r="HPO41" s="611"/>
      <c r="HPP41" s="611"/>
      <c r="HPQ41" s="611"/>
      <c r="HPR41" s="611"/>
      <c r="HPS41" s="611"/>
      <c r="HPT41" s="611"/>
      <c r="HPU41" s="611"/>
      <c r="HPV41" s="611"/>
      <c r="HPW41" s="611"/>
      <c r="HPX41" s="611"/>
      <c r="HPY41" s="611"/>
      <c r="HPZ41" s="611"/>
      <c r="HQA41" s="611"/>
      <c r="HQB41" s="611"/>
      <c r="HQC41" s="611"/>
      <c r="HQD41" s="611"/>
      <c r="HQE41" s="611"/>
      <c r="HQF41" s="611"/>
      <c r="HQG41" s="611"/>
      <c r="HQH41" s="611"/>
      <c r="HQI41" s="611"/>
      <c r="HQJ41" s="611"/>
      <c r="HQK41" s="611"/>
      <c r="HQL41" s="611"/>
      <c r="HQM41" s="611"/>
      <c r="HQN41" s="611"/>
      <c r="HQO41" s="611"/>
      <c r="HQP41" s="611"/>
      <c r="HQQ41" s="611"/>
      <c r="HQR41" s="611"/>
      <c r="HQS41" s="611"/>
      <c r="HQT41" s="611"/>
      <c r="HQU41" s="611"/>
      <c r="HQV41" s="611"/>
      <c r="HQW41" s="611"/>
      <c r="HQX41" s="611"/>
      <c r="HQY41" s="611"/>
      <c r="HQZ41" s="611"/>
      <c r="HRA41" s="611"/>
      <c r="HRB41" s="611"/>
      <c r="HRC41" s="611"/>
      <c r="HRD41" s="611"/>
      <c r="HRE41" s="611"/>
      <c r="HRF41" s="611"/>
      <c r="HRG41" s="611"/>
      <c r="HRH41" s="611"/>
      <c r="HRI41" s="611"/>
      <c r="HRJ41" s="611"/>
      <c r="HRK41" s="611"/>
      <c r="HRL41" s="611"/>
      <c r="HRM41" s="611"/>
      <c r="HRN41" s="611"/>
      <c r="HRO41" s="611"/>
      <c r="HRP41" s="611"/>
      <c r="HRQ41" s="611"/>
      <c r="HRR41" s="611"/>
      <c r="HRS41" s="611"/>
      <c r="HRT41" s="611"/>
      <c r="HRU41" s="611"/>
      <c r="HRV41" s="611"/>
      <c r="HRW41" s="611"/>
      <c r="HRX41" s="611"/>
      <c r="HRY41" s="611"/>
      <c r="HRZ41" s="611"/>
      <c r="HSA41" s="611"/>
      <c r="HSB41" s="611"/>
      <c r="HSC41" s="611"/>
      <c r="HSD41" s="611"/>
      <c r="HSE41" s="611"/>
      <c r="HSF41" s="611"/>
      <c r="HSG41" s="611"/>
      <c r="HSH41" s="611"/>
      <c r="HSI41" s="611"/>
      <c r="HSJ41" s="611"/>
      <c r="HSK41" s="611"/>
      <c r="HSL41" s="611"/>
      <c r="HSM41" s="611"/>
      <c r="HSN41" s="611"/>
      <c r="HSO41" s="611"/>
      <c r="HSP41" s="611"/>
      <c r="HSQ41" s="611"/>
      <c r="HSR41" s="611"/>
      <c r="HSS41" s="611"/>
      <c r="HST41" s="611"/>
      <c r="HSU41" s="611"/>
      <c r="HSV41" s="611"/>
      <c r="HSW41" s="611"/>
      <c r="HSX41" s="611"/>
      <c r="HSY41" s="611"/>
      <c r="HSZ41" s="611"/>
      <c r="HTA41" s="611"/>
      <c r="HTB41" s="611"/>
      <c r="HTC41" s="611"/>
      <c r="HTD41" s="611"/>
      <c r="HTE41" s="611"/>
      <c r="HTF41" s="611"/>
      <c r="HTG41" s="611"/>
      <c r="HTH41" s="611"/>
      <c r="HTI41" s="611"/>
      <c r="HTJ41" s="611"/>
      <c r="HTK41" s="611"/>
      <c r="HTL41" s="611"/>
      <c r="HTM41" s="611"/>
      <c r="HTN41" s="611"/>
      <c r="HTO41" s="611"/>
      <c r="HTP41" s="611"/>
      <c r="HTQ41" s="611"/>
      <c r="HTR41" s="611"/>
      <c r="HTS41" s="611"/>
      <c r="HTT41" s="611"/>
      <c r="HTU41" s="611"/>
      <c r="HTV41" s="611"/>
      <c r="HTW41" s="611"/>
      <c r="HTX41" s="611"/>
      <c r="HTY41" s="611"/>
      <c r="HTZ41" s="611"/>
      <c r="HUA41" s="611"/>
      <c r="HUB41" s="611"/>
      <c r="HUC41" s="611"/>
      <c r="HUD41" s="611"/>
      <c r="HUE41" s="611"/>
      <c r="HUF41" s="611"/>
      <c r="HUG41" s="611"/>
      <c r="HUH41" s="611"/>
      <c r="HUI41" s="611"/>
      <c r="HUJ41" s="611"/>
      <c r="HUK41" s="611"/>
      <c r="HUL41" s="611"/>
      <c r="HUM41" s="611"/>
      <c r="HUN41" s="611"/>
      <c r="HUO41" s="611"/>
      <c r="HUP41" s="611"/>
      <c r="HUQ41" s="611"/>
      <c r="HUR41" s="611"/>
      <c r="HUS41" s="611"/>
      <c r="HUT41" s="611"/>
      <c r="HUU41" s="611"/>
      <c r="HUV41" s="611"/>
      <c r="HUW41" s="611"/>
      <c r="HUX41" s="611"/>
      <c r="HUY41" s="611"/>
      <c r="HUZ41" s="611"/>
      <c r="HVA41" s="611"/>
      <c r="HVB41" s="611"/>
      <c r="HVC41" s="611"/>
      <c r="HVD41" s="611"/>
      <c r="HVE41" s="611"/>
      <c r="HVF41" s="611"/>
      <c r="HVG41" s="611"/>
      <c r="HVH41" s="611"/>
      <c r="HVI41" s="611"/>
      <c r="HVJ41" s="611"/>
      <c r="HVK41" s="611"/>
      <c r="HVL41" s="611"/>
      <c r="HVM41" s="611"/>
      <c r="HVN41" s="611"/>
      <c r="HVO41" s="611"/>
      <c r="HVP41" s="611"/>
      <c r="HVQ41" s="611"/>
      <c r="HVR41" s="611"/>
      <c r="HVS41" s="611"/>
      <c r="HVT41" s="611"/>
      <c r="HVU41" s="611"/>
      <c r="HVV41" s="611"/>
      <c r="HVW41" s="611"/>
      <c r="HVX41" s="611"/>
      <c r="HVY41" s="611"/>
      <c r="HVZ41" s="611"/>
      <c r="HWA41" s="611"/>
      <c r="HWB41" s="611"/>
      <c r="HWC41" s="611"/>
      <c r="HWD41" s="611"/>
      <c r="HWE41" s="611"/>
      <c r="HWF41" s="611"/>
      <c r="HWG41" s="611"/>
      <c r="HWH41" s="611"/>
      <c r="HWI41" s="611"/>
      <c r="HWJ41" s="611"/>
      <c r="HWK41" s="611"/>
      <c r="HWL41" s="611"/>
      <c r="HWM41" s="611"/>
      <c r="HWN41" s="611"/>
      <c r="HWO41" s="611"/>
      <c r="HWP41" s="611"/>
      <c r="HWQ41" s="611"/>
      <c r="HWR41" s="611"/>
      <c r="HWS41" s="611"/>
      <c r="HWT41" s="611"/>
      <c r="HWU41" s="611"/>
      <c r="HWV41" s="611"/>
      <c r="HWW41" s="611"/>
      <c r="HWX41" s="611"/>
      <c r="HWY41" s="611"/>
      <c r="HWZ41" s="611"/>
      <c r="HXA41" s="611"/>
      <c r="HXB41" s="611"/>
      <c r="HXC41" s="611"/>
      <c r="HXD41" s="611"/>
      <c r="HXE41" s="611"/>
      <c r="HXF41" s="611"/>
      <c r="HXG41" s="611"/>
      <c r="HXH41" s="611"/>
      <c r="HXI41" s="611"/>
      <c r="HXJ41" s="611"/>
      <c r="HXK41" s="611"/>
      <c r="HXL41" s="611"/>
      <c r="HXM41" s="611"/>
      <c r="HXN41" s="611"/>
      <c r="HXO41" s="611"/>
      <c r="HXP41" s="611"/>
      <c r="HXQ41" s="611"/>
      <c r="HXR41" s="611"/>
      <c r="HXS41" s="611"/>
      <c r="HXT41" s="611"/>
      <c r="HXU41" s="611"/>
      <c r="HXV41" s="611"/>
      <c r="HXW41" s="611"/>
      <c r="HXX41" s="611"/>
      <c r="HXY41" s="611"/>
      <c r="HXZ41" s="611"/>
      <c r="HYA41" s="611"/>
      <c r="HYB41" s="611"/>
      <c r="HYC41" s="611"/>
      <c r="HYD41" s="611"/>
      <c r="HYE41" s="611"/>
      <c r="HYF41" s="611"/>
      <c r="HYG41" s="611"/>
      <c r="HYH41" s="611"/>
      <c r="HYI41" s="611"/>
      <c r="HYJ41" s="611"/>
      <c r="HYK41" s="611"/>
      <c r="HYL41" s="611"/>
      <c r="HYM41" s="611"/>
      <c r="HYN41" s="611"/>
      <c r="HYO41" s="611"/>
      <c r="HYP41" s="611"/>
      <c r="HYQ41" s="611"/>
      <c r="HYR41" s="611"/>
      <c r="HYS41" s="611"/>
      <c r="HYT41" s="611"/>
      <c r="HYU41" s="611"/>
      <c r="HYV41" s="611"/>
      <c r="HYW41" s="611"/>
      <c r="HYX41" s="611"/>
      <c r="HYY41" s="611"/>
      <c r="HYZ41" s="611"/>
      <c r="HZA41" s="611"/>
      <c r="HZB41" s="611"/>
      <c r="HZC41" s="611"/>
      <c r="HZD41" s="611"/>
      <c r="HZE41" s="611"/>
      <c r="HZF41" s="611"/>
      <c r="HZG41" s="611"/>
      <c r="HZH41" s="611"/>
      <c r="HZI41" s="611"/>
      <c r="HZJ41" s="611"/>
      <c r="HZK41" s="611"/>
      <c r="HZL41" s="611"/>
      <c r="HZM41" s="611"/>
      <c r="HZN41" s="611"/>
      <c r="HZO41" s="611"/>
      <c r="HZP41" s="611"/>
      <c r="HZQ41" s="611"/>
      <c r="HZR41" s="611"/>
      <c r="HZS41" s="611"/>
      <c r="HZT41" s="611"/>
      <c r="HZU41" s="611"/>
      <c r="HZV41" s="611"/>
      <c r="HZW41" s="611"/>
      <c r="HZX41" s="611"/>
      <c r="HZY41" s="611"/>
      <c r="HZZ41" s="611"/>
      <c r="IAA41" s="611"/>
      <c r="IAB41" s="611"/>
      <c r="IAC41" s="611"/>
      <c r="IAD41" s="611"/>
      <c r="IAE41" s="611"/>
      <c r="IAF41" s="611"/>
      <c r="IAG41" s="611"/>
      <c r="IAH41" s="611"/>
      <c r="IAI41" s="611"/>
      <c r="IAJ41" s="611"/>
      <c r="IAK41" s="611"/>
      <c r="IAL41" s="611"/>
      <c r="IAM41" s="611"/>
      <c r="IAN41" s="611"/>
      <c r="IAO41" s="611"/>
      <c r="IAP41" s="611"/>
      <c r="IAQ41" s="611"/>
      <c r="IAR41" s="611"/>
      <c r="IAS41" s="611"/>
      <c r="IAT41" s="611"/>
      <c r="IAU41" s="611"/>
      <c r="IAV41" s="611"/>
      <c r="IAW41" s="611"/>
      <c r="IAX41" s="611"/>
      <c r="IAY41" s="611"/>
      <c r="IAZ41" s="611"/>
      <c r="IBA41" s="611"/>
      <c r="IBB41" s="611"/>
      <c r="IBC41" s="611"/>
      <c r="IBD41" s="611"/>
      <c r="IBE41" s="611"/>
      <c r="IBF41" s="611"/>
      <c r="IBG41" s="611"/>
      <c r="IBH41" s="611"/>
      <c r="IBI41" s="611"/>
      <c r="IBJ41" s="611"/>
      <c r="IBK41" s="611"/>
      <c r="IBL41" s="611"/>
      <c r="IBM41" s="611"/>
      <c r="IBN41" s="611"/>
      <c r="IBO41" s="611"/>
      <c r="IBP41" s="611"/>
      <c r="IBQ41" s="611"/>
      <c r="IBR41" s="611"/>
      <c r="IBS41" s="611"/>
      <c r="IBT41" s="611"/>
      <c r="IBU41" s="611"/>
      <c r="IBV41" s="611"/>
      <c r="IBW41" s="611"/>
      <c r="IBX41" s="611"/>
      <c r="IBY41" s="611"/>
      <c r="IBZ41" s="611"/>
      <c r="ICA41" s="611"/>
      <c r="ICB41" s="611"/>
      <c r="ICC41" s="611"/>
      <c r="ICD41" s="611"/>
      <c r="ICE41" s="611"/>
      <c r="ICF41" s="611"/>
      <c r="ICG41" s="611"/>
      <c r="ICH41" s="611"/>
      <c r="ICI41" s="611"/>
      <c r="ICJ41" s="611"/>
      <c r="ICK41" s="611"/>
      <c r="ICL41" s="611"/>
      <c r="ICM41" s="611"/>
      <c r="ICN41" s="611"/>
      <c r="ICO41" s="611"/>
      <c r="ICP41" s="611"/>
      <c r="ICQ41" s="611"/>
      <c r="ICR41" s="611"/>
      <c r="ICS41" s="611"/>
      <c r="ICT41" s="611"/>
      <c r="ICU41" s="611"/>
      <c r="ICV41" s="611"/>
      <c r="ICW41" s="611"/>
      <c r="ICX41" s="611"/>
      <c r="ICY41" s="611"/>
      <c r="ICZ41" s="611"/>
      <c r="IDA41" s="611"/>
      <c r="IDB41" s="611"/>
      <c r="IDC41" s="611"/>
      <c r="IDD41" s="611"/>
      <c r="IDE41" s="611"/>
      <c r="IDF41" s="611"/>
      <c r="IDG41" s="611"/>
      <c r="IDH41" s="611"/>
      <c r="IDI41" s="611"/>
      <c r="IDJ41" s="611"/>
      <c r="IDK41" s="611"/>
      <c r="IDL41" s="611"/>
      <c r="IDM41" s="611"/>
      <c r="IDN41" s="611"/>
      <c r="IDO41" s="611"/>
      <c r="IDP41" s="611"/>
      <c r="IDQ41" s="611"/>
      <c r="IDR41" s="611"/>
      <c r="IDS41" s="611"/>
      <c r="IDT41" s="611"/>
      <c r="IDU41" s="611"/>
      <c r="IDV41" s="611"/>
      <c r="IDW41" s="611"/>
      <c r="IDX41" s="611"/>
      <c r="IDY41" s="611"/>
      <c r="IDZ41" s="611"/>
      <c r="IEA41" s="611"/>
      <c r="IEB41" s="611"/>
      <c r="IEC41" s="611"/>
      <c r="IED41" s="611"/>
      <c r="IEE41" s="611"/>
      <c r="IEF41" s="611"/>
      <c r="IEG41" s="611"/>
      <c r="IEH41" s="611"/>
      <c r="IEI41" s="611"/>
      <c r="IEJ41" s="611"/>
      <c r="IEK41" s="611"/>
      <c r="IEL41" s="611"/>
      <c r="IEM41" s="611"/>
      <c r="IEN41" s="611"/>
      <c r="IEO41" s="611"/>
      <c r="IEP41" s="611"/>
      <c r="IEQ41" s="611"/>
      <c r="IER41" s="611"/>
      <c r="IES41" s="611"/>
      <c r="IET41" s="611"/>
      <c r="IEU41" s="611"/>
      <c r="IEV41" s="611"/>
      <c r="IEW41" s="611"/>
      <c r="IEX41" s="611"/>
      <c r="IEY41" s="611"/>
      <c r="IEZ41" s="611"/>
      <c r="IFA41" s="611"/>
      <c r="IFB41" s="611"/>
      <c r="IFC41" s="611"/>
      <c r="IFD41" s="611"/>
      <c r="IFE41" s="611"/>
      <c r="IFF41" s="611"/>
      <c r="IFG41" s="611"/>
      <c r="IFH41" s="611"/>
      <c r="IFI41" s="611"/>
      <c r="IFJ41" s="611"/>
      <c r="IFK41" s="611"/>
      <c r="IFL41" s="611"/>
      <c r="IFM41" s="611"/>
      <c r="IFN41" s="611"/>
      <c r="IFO41" s="611"/>
      <c r="IFP41" s="611"/>
      <c r="IFQ41" s="611"/>
      <c r="IFR41" s="611"/>
      <c r="IFS41" s="611"/>
      <c r="IFT41" s="611"/>
      <c r="IFU41" s="611"/>
      <c r="IFV41" s="611"/>
      <c r="IFW41" s="611"/>
      <c r="IFX41" s="611"/>
      <c r="IFY41" s="611"/>
      <c r="IFZ41" s="611"/>
      <c r="IGA41" s="611"/>
      <c r="IGB41" s="611"/>
      <c r="IGC41" s="611"/>
      <c r="IGD41" s="611"/>
      <c r="IGE41" s="611"/>
      <c r="IGF41" s="611"/>
      <c r="IGG41" s="611"/>
      <c r="IGH41" s="611"/>
      <c r="IGI41" s="611"/>
      <c r="IGJ41" s="611"/>
      <c r="IGK41" s="611"/>
      <c r="IGL41" s="611"/>
      <c r="IGM41" s="611"/>
      <c r="IGN41" s="611"/>
      <c r="IGO41" s="611"/>
      <c r="IGP41" s="611"/>
      <c r="IGQ41" s="611"/>
      <c r="IGR41" s="611"/>
      <c r="IGS41" s="611"/>
      <c r="IGT41" s="611"/>
      <c r="IGU41" s="611"/>
      <c r="IGV41" s="611"/>
      <c r="IGW41" s="611"/>
      <c r="IGX41" s="611"/>
      <c r="IGY41" s="611"/>
      <c r="IGZ41" s="611"/>
      <c r="IHA41" s="611"/>
      <c r="IHB41" s="611"/>
      <c r="IHC41" s="611"/>
      <c r="IHD41" s="611"/>
      <c r="IHE41" s="611"/>
      <c r="IHF41" s="611"/>
      <c r="IHG41" s="611"/>
      <c r="IHH41" s="611"/>
      <c r="IHI41" s="611"/>
      <c r="IHJ41" s="611"/>
      <c r="IHK41" s="611"/>
      <c r="IHL41" s="611"/>
      <c r="IHM41" s="611"/>
      <c r="IHN41" s="611"/>
      <c r="IHO41" s="611"/>
      <c r="IHP41" s="611"/>
      <c r="IHQ41" s="611"/>
      <c r="IHR41" s="611"/>
      <c r="IHS41" s="611"/>
      <c r="IHT41" s="611"/>
      <c r="IHU41" s="611"/>
      <c r="IHV41" s="611"/>
      <c r="IHW41" s="611"/>
      <c r="IHX41" s="611"/>
      <c r="IHY41" s="611"/>
      <c r="IHZ41" s="611"/>
      <c r="IIA41" s="611"/>
      <c r="IIB41" s="611"/>
      <c r="IIC41" s="611"/>
      <c r="IID41" s="611"/>
      <c r="IIE41" s="611"/>
      <c r="IIF41" s="611"/>
      <c r="IIG41" s="611"/>
      <c r="IIH41" s="611"/>
      <c r="III41" s="611"/>
      <c r="IIJ41" s="611"/>
      <c r="IIK41" s="611"/>
      <c r="IIL41" s="611"/>
      <c r="IIM41" s="611"/>
      <c r="IIN41" s="611"/>
      <c r="IIO41" s="611"/>
      <c r="IIP41" s="611"/>
      <c r="IIQ41" s="611"/>
      <c r="IIR41" s="611"/>
      <c r="IIS41" s="611"/>
      <c r="IIT41" s="611"/>
      <c r="IIU41" s="611"/>
      <c r="IIV41" s="611"/>
      <c r="IIW41" s="611"/>
      <c r="IIX41" s="611"/>
      <c r="IIY41" s="611"/>
      <c r="IIZ41" s="611"/>
      <c r="IJA41" s="611"/>
      <c r="IJB41" s="611"/>
      <c r="IJC41" s="611"/>
      <c r="IJD41" s="611"/>
      <c r="IJE41" s="611"/>
      <c r="IJF41" s="611"/>
      <c r="IJG41" s="611"/>
      <c r="IJH41" s="611"/>
      <c r="IJI41" s="611"/>
      <c r="IJJ41" s="611"/>
      <c r="IJK41" s="611"/>
      <c r="IJL41" s="611"/>
      <c r="IJM41" s="611"/>
      <c r="IJN41" s="611"/>
      <c r="IJO41" s="611"/>
      <c r="IJP41" s="611"/>
      <c r="IJQ41" s="611"/>
      <c r="IJR41" s="611"/>
      <c r="IJS41" s="611"/>
      <c r="IJT41" s="611"/>
      <c r="IJU41" s="611"/>
      <c r="IJV41" s="611"/>
      <c r="IJW41" s="611"/>
      <c r="IJX41" s="611"/>
      <c r="IJY41" s="611"/>
      <c r="IJZ41" s="611"/>
      <c r="IKA41" s="611"/>
      <c r="IKB41" s="611"/>
      <c r="IKC41" s="611"/>
      <c r="IKD41" s="611"/>
      <c r="IKE41" s="611"/>
      <c r="IKF41" s="611"/>
      <c r="IKG41" s="611"/>
      <c r="IKH41" s="611"/>
      <c r="IKI41" s="611"/>
      <c r="IKJ41" s="611"/>
      <c r="IKK41" s="611"/>
      <c r="IKL41" s="611"/>
      <c r="IKM41" s="611"/>
      <c r="IKN41" s="611"/>
      <c r="IKO41" s="611"/>
      <c r="IKP41" s="611"/>
      <c r="IKQ41" s="611"/>
      <c r="IKR41" s="611"/>
      <c r="IKS41" s="611"/>
      <c r="IKT41" s="611"/>
      <c r="IKU41" s="611"/>
      <c r="IKV41" s="611"/>
      <c r="IKW41" s="611"/>
      <c r="IKX41" s="611"/>
      <c r="IKY41" s="611"/>
      <c r="IKZ41" s="611"/>
      <c r="ILA41" s="611"/>
      <c r="ILB41" s="611"/>
      <c r="ILC41" s="611"/>
      <c r="ILD41" s="611"/>
      <c r="ILE41" s="611"/>
      <c r="ILF41" s="611"/>
      <c r="ILG41" s="611"/>
      <c r="ILH41" s="611"/>
      <c r="ILI41" s="611"/>
      <c r="ILJ41" s="611"/>
      <c r="ILK41" s="611"/>
      <c r="ILL41" s="611"/>
      <c r="ILM41" s="611"/>
      <c r="ILN41" s="611"/>
      <c r="ILO41" s="611"/>
      <c r="ILP41" s="611"/>
      <c r="ILQ41" s="611"/>
      <c r="ILR41" s="611"/>
      <c r="ILS41" s="611"/>
      <c r="ILT41" s="611"/>
      <c r="ILU41" s="611"/>
      <c r="ILV41" s="611"/>
      <c r="ILW41" s="611"/>
      <c r="ILX41" s="611"/>
      <c r="ILY41" s="611"/>
      <c r="ILZ41" s="611"/>
      <c r="IMA41" s="611"/>
      <c r="IMB41" s="611"/>
      <c r="IMC41" s="611"/>
      <c r="IMD41" s="611"/>
      <c r="IME41" s="611"/>
      <c r="IMF41" s="611"/>
      <c r="IMG41" s="611"/>
      <c r="IMH41" s="611"/>
      <c r="IMI41" s="611"/>
      <c r="IMJ41" s="611"/>
      <c r="IMK41" s="611"/>
      <c r="IML41" s="611"/>
      <c r="IMM41" s="611"/>
      <c r="IMN41" s="611"/>
      <c r="IMO41" s="611"/>
      <c r="IMP41" s="611"/>
      <c r="IMQ41" s="611"/>
      <c r="IMR41" s="611"/>
      <c r="IMS41" s="611"/>
      <c r="IMT41" s="611"/>
      <c r="IMU41" s="611"/>
      <c r="IMV41" s="611"/>
      <c r="IMW41" s="611"/>
      <c r="IMX41" s="611"/>
      <c r="IMY41" s="611"/>
      <c r="IMZ41" s="611"/>
      <c r="INA41" s="611"/>
      <c r="INB41" s="611"/>
      <c r="INC41" s="611"/>
      <c r="IND41" s="611"/>
      <c r="INE41" s="611"/>
      <c r="INF41" s="611"/>
      <c r="ING41" s="611"/>
      <c r="INH41" s="611"/>
      <c r="INI41" s="611"/>
      <c r="INJ41" s="611"/>
      <c r="INK41" s="611"/>
      <c r="INL41" s="611"/>
      <c r="INM41" s="611"/>
      <c r="INN41" s="611"/>
      <c r="INO41" s="611"/>
      <c r="INP41" s="611"/>
      <c r="INQ41" s="611"/>
      <c r="INR41" s="611"/>
      <c r="INS41" s="611"/>
      <c r="INT41" s="611"/>
      <c r="INU41" s="611"/>
      <c r="INV41" s="611"/>
      <c r="INW41" s="611"/>
      <c r="INX41" s="611"/>
      <c r="INY41" s="611"/>
      <c r="INZ41" s="611"/>
      <c r="IOA41" s="611"/>
      <c r="IOB41" s="611"/>
      <c r="IOC41" s="611"/>
      <c r="IOD41" s="611"/>
      <c r="IOE41" s="611"/>
      <c r="IOF41" s="611"/>
      <c r="IOG41" s="611"/>
      <c r="IOH41" s="611"/>
      <c r="IOI41" s="611"/>
      <c r="IOJ41" s="611"/>
      <c r="IOK41" s="611"/>
      <c r="IOL41" s="611"/>
      <c r="IOM41" s="611"/>
      <c r="ION41" s="611"/>
      <c r="IOO41" s="611"/>
      <c r="IOP41" s="611"/>
      <c r="IOQ41" s="611"/>
      <c r="IOR41" s="611"/>
      <c r="IOS41" s="611"/>
      <c r="IOT41" s="611"/>
      <c r="IOU41" s="611"/>
      <c r="IOV41" s="611"/>
      <c r="IOW41" s="611"/>
      <c r="IOX41" s="611"/>
      <c r="IOY41" s="611"/>
      <c r="IOZ41" s="611"/>
      <c r="IPA41" s="611"/>
      <c r="IPB41" s="611"/>
      <c r="IPC41" s="611"/>
      <c r="IPD41" s="611"/>
      <c r="IPE41" s="611"/>
      <c r="IPF41" s="611"/>
      <c r="IPG41" s="611"/>
      <c r="IPH41" s="611"/>
      <c r="IPI41" s="611"/>
      <c r="IPJ41" s="611"/>
      <c r="IPK41" s="611"/>
      <c r="IPL41" s="611"/>
      <c r="IPM41" s="611"/>
      <c r="IPN41" s="611"/>
      <c r="IPO41" s="611"/>
      <c r="IPP41" s="611"/>
      <c r="IPQ41" s="611"/>
      <c r="IPR41" s="611"/>
      <c r="IPS41" s="611"/>
      <c r="IPT41" s="611"/>
      <c r="IPU41" s="611"/>
      <c r="IPV41" s="611"/>
      <c r="IPW41" s="611"/>
      <c r="IPX41" s="611"/>
      <c r="IPY41" s="611"/>
      <c r="IPZ41" s="611"/>
      <c r="IQA41" s="611"/>
      <c r="IQB41" s="611"/>
      <c r="IQC41" s="611"/>
      <c r="IQD41" s="611"/>
      <c r="IQE41" s="611"/>
      <c r="IQF41" s="611"/>
      <c r="IQG41" s="611"/>
      <c r="IQH41" s="611"/>
      <c r="IQI41" s="611"/>
      <c r="IQJ41" s="611"/>
      <c r="IQK41" s="611"/>
      <c r="IQL41" s="611"/>
      <c r="IQM41" s="611"/>
      <c r="IQN41" s="611"/>
      <c r="IQO41" s="611"/>
      <c r="IQP41" s="611"/>
      <c r="IQQ41" s="611"/>
      <c r="IQR41" s="611"/>
      <c r="IQS41" s="611"/>
      <c r="IQT41" s="611"/>
      <c r="IQU41" s="611"/>
      <c r="IQV41" s="611"/>
      <c r="IQW41" s="611"/>
      <c r="IQX41" s="611"/>
      <c r="IQY41" s="611"/>
      <c r="IQZ41" s="611"/>
      <c r="IRA41" s="611"/>
      <c r="IRB41" s="611"/>
      <c r="IRC41" s="611"/>
      <c r="IRD41" s="611"/>
      <c r="IRE41" s="611"/>
      <c r="IRF41" s="611"/>
      <c r="IRG41" s="611"/>
      <c r="IRH41" s="611"/>
      <c r="IRI41" s="611"/>
      <c r="IRJ41" s="611"/>
      <c r="IRK41" s="611"/>
      <c r="IRL41" s="611"/>
      <c r="IRM41" s="611"/>
      <c r="IRN41" s="611"/>
      <c r="IRO41" s="611"/>
      <c r="IRP41" s="611"/>
      <c r="IRQ41" s="611"/>
      <c r="IRR41" s="611"/>
      <c r="IRS41" s="611"/>
      <c r="IRT41" s="611"/>
      <c r="IRU41" s="611"/>
      <c r="IRV41" s="611"/>
      <c r="IRW41" s="611"/>
      <c r="IRX41" s="611"/>
      <c r="IRY41" s="611"/>
      <c r="IRZ41" s="611"/>
      <c r="ISA41" s="611"/>
      <c r="ISB41" s="611"/>
      <c r="ISC41" s="611"/>
      <c r="ISD41" s="611"/>
      <c r="ISE41" s="611"/>
      <c r="ISF41" s="611"/>
      <c r="ISG41" s="611"/>
      <c r="ISH41" s="611"/>
      <c r="ISI41" s="611"/>
      <c r="ISJ41" s="611"/>
      <c r="ISK41" s="611"/>
      <c r="ISL41" s="611"/>
      <c r="ISM41" s="611"/>
      <c r="ISN41" s="611"/>
      <c r="ISO41" s="611"/>
      <c r="ISP41" s="611"/>
      <c r="ISQ41" s="611"/>
      <c r="ISR41" s="611"/>
      <c r="ISS41" s="611"/>
      <c r="IST41" s="611"/>
      <c r="ISU41" s="611"/>
      <c r="ISV41" s="611"/>
      <c r="ISW41" s="611"/>
      <c r="ISX41" s="611"/>
      <c r="ISY41" s="611"/>
      <c r="ISZ41" s="611"/>
      <c r="ITA41" s="611"/>
      <c r="ITB41" s="611"/>
      <c r="ITC41" s="611"/>
      <c r="ITD41" s="611"/>
      <c r="ITE41" s="611"/>
      <c r="ITF41" s="611"/>
      <c r="ITG41" s="611"/>
      <c r="ITH41" s="611"/>
      <c r="ITI41" s="611"/>
      <c r="ITJ41" s="611"/>
      <c r="ITK41" s="611"/>
      <c r="ITL41" s="611"/>
      <c r="ITM41" s="611"/>
      <c r="ITN41" s="611"/>
      <c r="ITO41" s="611"/>
      <c r="ITP41" s="611"/>
      <c r="ITQ41" s="611"/>
      <c r="ITR41" s="611"/>
      <c r="ITS41" s="611"/>
      <c r="ITT41" s="611"/>
      <c r="ITU41" s="611"/>
      <c r="ITV41" s="611"/>
      <c r="ITW41" s="611"/>
      <c r="ITX41" s="611"/>
      <c r="ITY41" s="611"/>
      <c r="ITZ41" s="611"/>
      <c r="IUA41" s="611"/>
      <c r="IUB41" s="611"/>
      <c r="IUC41" s="611"/>
      <c r="IUD41" s="611"/>
      <c r="IUE41" s="611"/>
      <c r="IUF41" s="611"/>
      <c r="IUG41" s="611"/>
      <c r="IUH41" s="611"/>
      <c r="IUI41" s="611"/>
      <c r="IUJ41" s="611"/>
      <c r="IUK41" s="611"/>
      <c r="IUL41" s="611"/>
      <c r="IUM41" s="611"/>
      <c r="IUN41" s="611"/>
      <c r="IUO41" s="611"/>
      <c r="IUP41" s="611"/>
      <c r="IUQ41" s="611"/>
      <c r="IUR41" s="611"/>
      <c r="IUS41" s="611"/>
      <c r="IUT41" s="611"/>
      <c r="IUU41" s="611"/>
      <c r="IUV41" s="611"/>
      <c r="IUW41" s="611"/>
      <c r="IUX41" s="611"/>
      <c r="IUY41" s="611"/>
      <c r="IUZ41" s="611"/>
      <c r="IVA41" s="611"/>
      <c r="IVB41" s="611"/>
      <c r="IVC41" s="611"/>
      <c r="IVD41" s="611"/>
      <c r="IVE41" s="611"/>
      <c r="IVF41" s="611"/>
      <c r="IVG41" s="611"/>
      <c r="IVH41" s="611"/>
      <c r="IVI41" s="611"/>
      <c r="IVJ41" s="611"/>
      <c r="IVK41" s="611"/>
      <c r="IVL41" s="611"/>
      <c r="IVM41" s="611"/>
      <c r="IVN41" s="611"/>
      <c r="IVO41" s="611"/>
      <c r="IVP41" s="611"/>
      <c r="IVQ41" s="611"/>
      <c r="IVR41" s="611"/>
      <c r="IVS41" s="611"/>
      <c r="IVT41" s="611"/>
      <c r="IVU41" s="611"/>
      <c r="IVV41" s="611"/>
      <c r="IVW41" s="611"/>
      <c r="IVX41" s="611"/>
      <c r="IVY41" s="611"/>
      <c r="IVZ41" s="611"/>
      <c r="IWA41" s="611"/>
      <c r="IWB41" s="611"/>
      <c r="IWC41" s="611"/>
      <c r="IWD41" s="611"/>
      <c r="IWE41" s="611"/>
      <c r="IWF41" s="611"/>
      <c r="IWG41" s="611"/>
      <c r="IWH41" s="611"/>
      <c r="IWI41" s="611"/>
      <c r="IWJ41" s="611"/>
      <c r="IWK41" s="611"/>
      <c r="IWL41" s="611"/>
      <c r="IWM41" s="611"/>
      <c r="IWN41" s="611"/>
      <c r="IWO41" s="611"/>
      <c r="IWP41" s="611"/>
      <c r="IWQ41" s="611"/>
      <c r="IWR41" s="611"/>
      <c r="IWS41" s="611"/>
      <c r="IWT41" s="611"/>
      <c r="IWU41" s="611"/>
      <c r="IWV41" s="611"/>
      <c r="IWW41" s="611"/>
      <c r="IWX41" s="611"/>
      <c r="IWY41" s="611"/>
      <c r="IWZ41" s="611"/>
      <c r="IXA41" s="611"/>
      <c r="IXB41" s="611"/>
      <c r="IXC41" s="611"/>
      <c r="IXD41" s="611"/>
      <c r="IXE41" s="611"/>
      <c r="IXF41" s="611"/>
      <c r="IXG41" s="611"/>
      <c r="IXH41" s="611"/>
      <c r="IXI41" s="611"/>
      <c r="IXJ41" s="611"/>
      <c r="IXK41" s="611"/>
      <c r="IXL41" s="611"/>
      <c r="IXM41" s="611"/>
      <c r="IXN41" s="611"/>
      <c r="IXO41" s="611"/>
      <c r="IXP41" s="611"/>
      <c r="IXQ41" s="611"/>
      <c r="IXR41" s="611"/>
      <c r="IXS41" s="611"/>
      <c r="IXT41" s="611"/>
      <c r="IXU41" s="611"/>
      <c r="IXV41" s="611"/>
      <c r="IXW41" s="611"/>
      <c r="IXX41" s="611"/>
      <c r="IXY41" s="611"/>
      <c r="IXZ41" s="611"/>
      <c r="IYA41" s="611"/>
      <c r="IYB41" s="611"/>
      <c r="IYC41" s="611"/>
      <c r="IYD41" s="611"/>
      <c r="IYE41" s="611"/>
      <c r="IYF41" s="611"/>
      <c r="IYG41" s="611"/>
      <c r="IYH41" s="611"/>
      <c r="IYI41" s="611"/>
      <c r="IYJ41" s="611"/>
      <c r="IYK41" s="611"/>
      <c r="IYL41" s="611"/>
      <c r="IYM41" s="611"/>
      <c r="IYN41" s="611"/>
      <c r="IYO41" s="611"/>
      <c r="IYP41" s="611"/>
      <c r="IYQ41" s="611"/>
      <c r="IYR41" s="611"/>
      <c r="IYS41" s="611"/>
      <c r="IYT41" s="611"/>
      <c r="IYU41" s="611"/>
      <c r="IYV41" s="611"/>
      <c r="IYW41" s="611"/>
      <c r="IYX41" s="611"/>
      <c r="IYY41" s="611"/>
      <c r="IYZ41" s="611"/>
      <c r="IZA41" s="611"/>
      <c r="IZB41" s="611"/>
      <c r="IZC41" s="611"/>
      <c r="IZD41" s="611"/>
      <c r="IZE41" s="611"/>
      <c r="IZF41" s="611"/>
      <c r="IZG41" s="611"/>
      <c r="IZH41" s="611"/>
      <c r="IZI41" s="611"/>
      <c r="IZJ41" s="611"/>
      <c r="IZK41" s="611"/>
      <c r="IZL41" s="611"/>
      <c r="IZM41" s="611"/>
      <c r="IZN41" s="611"/>
      <c r="IZO41" s="611"/>
      <c r="IZP41" s="611"/>
      <c r="IZQ41" s="611"/>
      <c r="IZR41" s="611"/>
      <c r="IZS41" s="611"/>
      <c r="IZT41" s="611"/>
      <c r="IZU41" s="611"/>
      <c r="IZV41" s="611"/>
      <c r="IZW41" s="611"/>
      <c r="IZX41" s="611"/>
      <c r="IZY41" s="611"/>
      <c r="IZZ41" s="611"/>
      <c r="JAA41" s="611"/>
      <c r="JAB41" s="611"/>
      <c r="JAC41" s="611"/>
      <c r="JAD41" s="611"/>
      <c r="JAE41" s="611"/>
      <c r="JAF41" s="611"/>
      <c r="JAG41" s="611"/>
      <c r="JAH41" s="611"/>
      <c r="JAI41" s="611"/>
      <c r="JAJ41" s="611"/>
      <c r="JAK41" s="611"/>
      <c r="JAL41" s="611"/>
      <c r="JAM41" s="611"/>
      <c r="JAN41" s="611"/>
      <c r="JAO41" s="611"/>
      <c r="JAP41" s="611"/>
      <c r="JAQ41" s="611"/>
      <c r="JAR41" s="611"/>
      <c r="JAS41" s="611"/>
      <c r="JAT41" s="611"/>
      <c r="JAU41" s="611"/>
      <c r="JAV41" s="611"/>
      <c r="JAW41" s="611"/>
      <c r="JAX41" s="611"/>
      <c r="JAY41" s="611"/>
      <c r="JAZ41" s="611"/>
      <c r="JBA41" s="611"/>
      <c r="JBB41" s="611"/>
      <c r="JBC41" s="611"/>
      <c r="JBD41" s="611"/>
      <c r="JBE41" s="611"/>
      <c r="JBF41" s="611"/>
      <c r="JBG41" s="611"/>
      <c r="JBH41" s="611"/>
      <c r="JBI41" s="611"/>
      <c r="JBJ41" s="611"/>
      <c r="JBK41" s="611"/>
      <c r="JBL41" s="611"/>
      <c r="JBM41" s="611"/>
      <c r="JBN41" s="611"/>
      <c r="JBO41" s="611"/>
      <c r="JBP41" s="611"/>
      <c r="JBQ41" s="611"/>
      <c r="JBR41" s="611"/>
      <c r="JBS41" s="611"/>
      <c r="JBT41" s="611"/>
      <c r="JBU41" s="611"/>
      <c r="JBV41" s="611"/>
      <c r="JBW41" s="611"/>
      <c r="JBX41" s="611"/>
      <c r="JBY41" s="611"/>
      <c r="JBZ41" s="611"/>
      <c r="JCA41" s="611"/>
      <c r="JCB41" s="611"/>
      <c r="JCC41" s="611"/>
      <c r="JCD41" s="611"/>
      <c r="JCE41" s="611"/>
      <c r="JCF41" s="611"/>
      <c r="JCG41" s="611"/>
      <c r="JCH41" s="611"/>
      <c r="JCI41" s="611"/>
      <c r="JCJ41" s="611"/>
      <c r="JCK41" s="611"/>
      <c r="JCL41" s="611"/>
      <c r="JCM41" s="611"/>
      <c r="JCN41" s="611"/>
      <c r="JCO41" s="611"/>
      <c r="JCP41" s="611"/>
      <c r="JCQ41" s="611"/>
      <c r="JCR41" s="611"/>
      <c r="JCS41" s="611"/>
      <c r="JCT41" s="611"/>
      <c r="JCU41" s="611"/>
      <c r="JCV41" s="611"/>
      <c r="JCW41" s="611"/>
      <c r="JCX41" s="611"/>
      <c r="JCY41" s="611"/>
      <c r="JCZ41" s="611"/>
      <c r="JDA41" s="611"/>
      <c r="JDB41" s="611"/>
      <c r="JDC41" s="611"/>
      <c r="JDD41" s="611"/>
      <c r="JDE41" s="611"/>
      <c r="JDF41" s="611"/>
      <c r="JDG41" s="611"/>
      <c r="JDH41" s="611"/>
      <c r="JDI41" s="611"/>
      <c r="JDJ41" s="611"/>
      <c r="JDK41" s="611"/>
      <c r="JDL41" s="611"/>
      <c r="JDM41" s="611"/>
      <c r="JDN41" s="611"/>
      <c r="JDO41" s="611"/>
      <c r="JDP41" s="611"/>
      <c r="JDQ41" s="611"/>
      <c r="JDR41" s="611"/>
      <c r="JDS41" s="611"/>
      <c r="JDT41" s="611"/>
      <c r="JDU41" s="611"/>
      <c r="JDV41" s="611"/>
      <c r="JDW41" s="611"/>
      <c r="JDX41" s="611"/>
      <c r="JDY41" s="611"/>
      <c r="JDZ41" s="611"/>
      <c r="JEA41" s="611"/>
      <c r="JEB41" s="611"/>
      <c r="JEC41" s="611"/>
      <c r="JED41" s="611"/>
      <c r="JEE41" s="611"/>
      <c r="JEF41" s="611"/>
      <c r="JEG41" s="611"/>
      <c r="JEH41" s="611"/>
      <c r="JEI41" s="611"/>
      <c r="JEJ41" s="611"/>
      <c r="JEK41" s="611"/>
      <c r="JEL41" s="611"/>
      <c r="JEM41" s="611"/>
      <c r="JEN41" s="611"/>
      <c r="JEO41" s="611"/>
      <c r="JEP41" s="611"/>
      <c r="JEQ41" s="611"/>
      <c r="JER41" s="611"/>
      <c r="JES41" s="611"/>
      <c r="JET41" s="611"/>
      <c r="JEU41" s="611"/>
      <c r="JEV41" s="611"/>
      <c r="JEW41" s="611"/>
      <c r="JEX41" s="611"/>
      <c r="JEY41" s="611"/>
      <c r="JEZ41" s="611"/>
      <c r="JFA41" s="611"/>
      <c r="JFB41" s="611"/>
      <c r="JFC41" s="611"/>
      <c r="JFD41" s="611"/>
      <c r="JFE41" s="611"/>
      <c r="JFF41" s="611"/>
      <c r="JFG41" s="611"/>
      <c r="JFH41" s="611"/>
      <c r="JFI41" s="611"/>
      <c r="JFJ41" s="611"/>
      <c r="JFK41" s="611"/>
      <c r="JFL41" s="611"/>
      <c r="JFM41" s="611"/>
      <c r="JFN41" s="611"/>
      <c r="JFO41" s="611"/>
      <c r="JFP41" s="611"/>
      <c r="JFQ41" s="611"/>
      <c r="JFR41" s="611"/>
      <c r="JFS41" s="611"/>
      <c r="JFT41" s="611"/>
      <c r="JFU41" s="611"/>
      <c r="JFV41" s="611"/>
      <c r="JFW41" s="611"/>
      <c r="JFX41" s="611"/>
      <c r="JFY41" s="611"/>
      <c r="JFZ41" s="611"/>
      <c r="JGA41" s="611"/>
      <c r="JGB41" s="611"/>
      <c r="JGC41" s="611"/>
      <c r="JGD41" s="611"/>
      <c r="JGE41" s="611"/>
      <c r="JGF41" s="611"/>
      <c r="JGG41" s="611"/>
      <c r="JGH41" s="611"/>
      <c r="JGI41" s="611"/>
      <c r="JGJ41" s="611"/>
      <c r="JGK41" s="611"/>
      <c r="JGL41" s="611"/>
      <c r="JGM41" s="611"/>
      <c r="JGN41" s="611"/>
      <c r="JGO41" s="611"/>
      <c r="JGP41" s="611"/>
      <c r="JGQ41" s="611"/>
      <c r="JGR41" s="611"/>
      <c r="JGS41" s="611"/>
      <c r="JGT41" s="611"/>
      <c r="JGU41" s="611"/>
      <c r="JGV41" s="611"/>
      <c r="JGW41" s="611"/>
      <c r="JGX41" s="611"/>
      <c r="JGY41" s="611"/>
      <c r="JGZ41" s="611"/>
      <c r="JHA41" s="611"/>
      <c r="JHB41" s="611"/>
      <c r="JHC41" s="611"/>
      <c r="JHD41" s="611"/>
      <c r="JHE41" s="611"/>
      <c r="JHF41" s="611"/>
      <c r="JHG41" s="611"/>
      <c r="JHH41" s="611"/>
      <c r="JHI41" s="611"/>
      <c r="JHJ41" s="611"/>
      <c r="JHK41" s="611"/>
      <c r="JHL41" s="611"/>
      <c r="JHM41" s="611"/>
      <c r="JHN41" s="611"/>
      <c r="JHO41" s="611"/>
      <c r="JHP41" s="611"/>
      <c r="JHQ41" s="611"/>
      <c r="JHR41" s="611"/>
      <c r="JHS41" s="611"/>
      <c r="JHT41" s="611"/>
      <c r="JHU41" s="611"/>
      <c r="JHV41" s="611"/>
      <c r="JHW41" s="611"/>
      <c r="JHX41" s="611"/>
      <c r="JHY41" s="611"/>
      <c r="JHZ41" s="611"/>
      <c r="JIA41" s="611"/>
      <c r="JIB41" s="611"/>
      <c r="JIC41" s="611"/>
      <c r="JID41" s="611"/>
      <c r="JIE41" s="611"/>
      <c r="JIF41" s="611"/>
      <c r="JIG41" s="611"/>
      <c r="JIH41" s="611"/>
      <c r="JII41" s="611"/>
      <c r="JIJ41" s="611"/>
      <c r="JIK41" s="611"/>
      <c r="JIL41" s="611"/>
      <c r="JIM41" s="611"/>
      <c r="JIN41" s="611"/>
      <c r="JIO41" s="611"/>
      <c r="JIP41" s="611"/>
      <c r="JIQ41" s="611"/>
      <c r="JIR41" s="611"/>
      <c r="JIS41" s="611"/>
      <c r="JIT41" s="611"/>
      <c r="JIU41" s="611"/>
      <c r="JIV41" s="611"/>
      <c r="JIW41" s="611"/>
      <c r="JIX41" s="611"/>
      <c r="JIY41" s="611"/>
      <c r="JIZ41" s="611"/>
      <c r="JJA41" s="611"/>
      <c r="JJB41" s="611"/>
      <c r="JJC41" s="611"/>
      <c r="JJD41" s="611"/>
      <c r="JJE41" s="611"/>
      <c r="JJF41" s="611"/>
      <c r="JJG41" s="611"/>
      <c r="JJH41" s="611"/>
      <c r="JJI41" s="611"/>
      <c r="JJJ41" s="611"/>
      <c r="JJK41" s="611"/>
      <c r="JJL41" s="611"/>
      <c r="JJM41" s="611"/>
      <c r="JJN41" s="611"/>
      <c r="JJO41" s="611"/>
      <c r="JJP41" s="611"/>
      <c r="JJQ41" s="611"/>
      <c r="JJR41" s="611"/>
      <c r="JJS41" s="611"/>
      <c r="JJT41" s="611"/>
      <c r="JJU41" s="611"/>
      <c r="JJV41" s="611"/>
      <c r="JJW41" s="611"/>
      <c r="JJX41" s="611"/>
      <c r="JJY41" s="611"/>
      <c r="JJZ41" s="611"/>
      <c r="JKA41" s="611"/>
      <c r="JKB41" s="611"/>
      <c r="JKC41" s="611"/>
      <c r="JKD41" s="611"/>
      <c r="JKE41" s="611"/>
      <c r="JKF41" s="611"/>
      <c r="JKG41" s="611"/>
      <c r="JKH41" s="611"/>
      <c r="JKI41" s="611"/>
      <c r="JKJ41" s="611"/>
      <c r="JKK41" s="611"/>
      <c r="JKL41" s="611"/>
      <c r="JKM41" s="611"/>
      <c r="JKN41" s="611"/>
      <c r="JKO41" s="611"/>
      <c r="JKP41" s="611"/>
      <c r="JKQ41" s="611"/>
      <c r="JKR41" s="611"/>
      <c r="JKS41" s="611"/>
      <c r="JKT41" s="611"/>
      <c r="JKU41" s="611"/>
      <c r="JKV41" s="611"/>
      <c r="JKW41" s="611"/>
      <c r="JKX41" s="611"/>
      <c r="JKY41" s="611"/>
      <c r="JKZ41" s="611"/>
      <c r="JLA41" s="611"/>
      <c r="JLB41" s="611"/>
      <c r="JLC41" s="611"/>
      <c r="JLD41" s="611"/>
      <c r="JLE41" s="611"/>
      <c r="JLF41" s="611"/>
      <c r="JLG41" s="611"/>
      <c r="JLH41" s="611"/>
      <c r="JLI41" s="611"/>
      <c r="JLJ41" s="611"/>
      <c r="JLK41" s="611"/>
      <c r="JLL41" s="611"/>
      <c r="JLM41" s="611"/>
      <c r="JLN41" s="611"/>
      <c r="JLO41" s="611"/>
      <c r="JLP41" s="611"/>
      <c r="JLQ41" s="611"/>
      <c r="JLR41" s="611"/>
      <c r="JLS41" s="611"/>
      <c r="JLT41" s="611"/>
      <c r="JLU41" s="611"/>
      <c r="JLV41" s="611"/>
      <c r="JLW41" s="611"/>
      <c r="JLX41" s="611"/>
      <c r="JLY41" s="611"/>
      <c r="JLZ41" s="611"/>
      <c r="JMA41" s="611"/>
      <c r="JMB41" s="611"/>
      <c r="JMC41" s="611"/>
      <c r="JMD41" s="611"/>
      <c r="JME41" s="611"/>
      <c r="JMF41" s="611"/>
      <c r="JMG41" s="611"/>
      <c r="JMH41" s="611"/>
      <c r="JMI41" s="611"/>
      <c r="JMJ41" s="611"/>
      <c r="JMK41" s="611"/>
      <c r="JML41" s="611"/>
      <c r="JMM41" s="611"/>
      <c r="JMN41" s="611"/>
      <c r="JMO41" s="611"/>
      <c r="JMP41" s="611"/>
      <c r="JMQ41" s="611"/>
      <c r="JMR41" s="611"/>
      <c r="JMS41" s="611"/>
      <c r="JMT41" s="611"/>
      <c r="JMU41" s="611"/>
      <c r="JMV41" s="611"/>
      <c r="JMW41" s="611"/>
      <c r="JMX41" s="611"/>
      <c r="JMY41" s="611"/>
      <c r="JMZ41" s="611"/>
      <c r="JNA41" s="611"/>
      <c r="JNB41" s="611"/>
      <c r="JNC41" s="611"/>
      <c r="JND41" s="611"/>
      <c r="JNE41" s="611"/>
      <c r="JNF41" s="611"/>
      <c r="JNG41" s="611"/>
      <c r="JNH41" s="611"/>
      <c r="JNI41" s="611"/>
      <c r="JNJ41" s="611"/>
      <c r="JNK41" s="611"/>
      <c r="JNL41" s="611"/>
      <c r="JNM41" s="611"/>
      <c r="JNN41" s="611"/>
      <c r="JNO41" s="611"/>
      <c r="JNP41" s="611"/>
      <c r="JNQ41" s="611"/>
      <c r="JNR41" s="611"/>
      <c r="JNS41" s="611"/>
      <c r="JNT41" s="611"/>
      <c r="JNU41" s="611"/>
      <c r="JNV41" s="611"/>
      <c r="JNW41" s="611"/>
      <c r="JNX41" s="611"/>
      <c r="JNY41" s="611"/>
      <c r="JNZ41" s="611"/>
      <c r="JOA41" s="611"/>
      <c r="JOB41" s="611"/>
      <c r="JOC41" s="611"/>
      <c r="JOD41" s="611"/>
      <c r="JOE41" s="611"/>
      <c r="JOF41" s="611"/>
      <c r="JOG41" s="611"/>
      <c r="JOH41" s="611"/>
      <c r="JOI41" s="611"/>
      <c r="JOJ41" s="611"/>
      <c r="JOK41" s="611"/>
      <c r="JOL41" s="611"/>
      <c r="JOM41" s="611"/>
      <c r="JON41" s="611"/>
      <c r="JOO41" s="611"/>
      <c r="JOP41" s="611"/>
      <c r="JOQ41" s="611"/>
      <c r="JOR41" s="611"/>
      <c r="JOS41" s="611"/>
      <c r="JOT41" s="611"/>
      <c r="JOU41" s="611"/>
      <c r="JOV41" s="611"/>
      <c r="JOW41" s="611"/>
      <c r="JOX41" s="611"/>
      <c r="JOY41" s="611"/>
      <c r="JOZ41" s="611"/>
      <c r="JPA41" s="611"/>
      <c r="JPB41" s="611"/>
      <c r="JPC41" s="611"/>
      <c r="JPD41" s="611"/>
      <c r="JPE41" s="611"/>
      <c r="JPF41" s="611"/>
      <c r="JPG41" s="611"/>
      <c r="JPH41" s="611"/>
      <c r="JPI41" s="611"/>
      <c r="JPJ41" s="611"/>
      <c r="JPK41" s="611"/>
      <c r="JPL41" s="611"/>
      <c r="JPM41" s="611"/>
      <c r="JPN41" s="611"/>
      <c r="JPO41" s="611"/>
      <c r="JPP41" s="611"/>
      <c r="JPQ41" s="611"/>
      <c r="JPR41" s="611"/>
      <c r="JPS41" s="611"/>
      <c r="JPT41" s="611"/>
      <c r="JPU41" s="611"/>
      <c r="JPV41" s="611"/>
      <c r="JPW41" s="611"/>
      <c r="JPX41" s="611"/>
      <c r="JPY41" s="611"/>
      <c r="JPZ41" s="611"/>
      <c r="JQA41" s="611"/>
      <c r="JQB41" s="611"/>
      <c r="JQC41" s="611"/>
      <c r="JQD41" s="611"/>
      <c r="JQE41" s="611"/>
      <c r="JQF41" s="611"/>
      <c r="JQG41" s="611"/>
      <c r="JQH41" s="611"/>
      <c r="JQI41" s="611"/>
      <c r="JQJ41" s="611"/>
      <c r="JQK41" s="611"/>
      <c r="JQL41" s="611"/>
      <c r="JQM41" s="611"/>
      <c r="JQN41" s="611"/>
      <c r="JQO41" s="611"/>
      <c r="JQP41" s="611"/>
      <c r="JQQ41" s="611"/>
      <c r="JQR41" s="611"/>
      <c r="JQS41" s="611"/>
      <c r="JQT41" s="611"/>
      <c r="JQU41" s="611"/>
      <c r="JQV41" s="611"/>
      <c r="JQW41" s="611"/>
      <c r="JQX41" s="611"/>
      <c r="JQY41" s="611"/>
      <c r="JQZ41" s="611"/>
      <c r="JRA41" s="611"/>
      <c r="JRB41" s="611"/>
      <c r="JRC41" s="611"/>
      <c r="JRD41" s="611"/>
      <c r="JRE41" s="611"/>
      <c r="JRF41" s="611"/>
      <c r="JRG41" s="611"/>
      <c r="JRH41" s="611"/>
      <c r="JRI41" s="611"/>
      <c r="JRJ41" s="611"/>
      <c r="JRK41" s="611"/>
      <c r="JRL41" s="611"/>
      <c r="JRM41" s="611"/>
      <c r="JRN41" s="611"/>
      <c r="JRO41" s="611"/>
      <c r="JRP41" s="611"/>
      <c r="JRQ41" s="611"/>
      <c r="JRR41" s="611"/>
      <c r="JRS41" s="611"/>
      <c r="JRT41" s="611"/>
      <c r="JRU41" s="611"/>
      <c r="JRV41" s="611"/>
      <c r="JRW41" s="611"/>
      <c r="JRX41" s="611"/>
      <c r="JRY41" s="611"/>
      <c r="JRZ41" s="611"/>
      <c r="JSA41" s="611"/>
      <c r="JSB41" s="611"/>
      <c r="JSC41" s="611"/>
      <c r="JSD41" s="611"/>
      <c r="JSE41" s="611"/>
      <c r="JSF41" s="611"/>
      <c r="JSG41" s="611"/>
      <c r="JSH41" s="611"/>
      <c r="JSI41" s="611"/>
      <c r="JSJ41" s="611"/>
      <c r="JSK41" s="611"/>
      <c r="JSL41" s="611"/>
      <c r="JSM41" s="611"/>
      <c r="JSN41" s="611"/>
      <c r="JSO41" s="611"/>
      <c r="JSP41" s="611"/>
      <c r="JSQ41" s="611"/>
      <c r="JSR41" s="611"/>
      <c r="JSS41" s="611"/>
      <c r="JST41" s="611"/>
      <c r="JSU41" s="611"/>
      <c r="JSV41" s="611"/>
      <c r="JSW41" s="611"/>
      <c r="JSX41" s="611"/>
      <c r="JSY41" s="611"/>
      <c r="JSZ41" s="611"/>
      <c r="JTA41" s="611"/>
      <c r="JTB41" s="611"/>
      <c r="JTC41" s="611"/>
      <c r="JTD41" s="611"/>
      <c r="JTE41" s="611"/>
      <c r="JTF41" s="611"/>
      <c r="JTG41" s="611"/>
      <c r="JTH41" s="611"/>
      <c r="JTI41" s="611"/>
      <c r="JTJ41" s="611"/>
      <c r="JTK41" s="611"/>
      <c r="JTL41" s="611"/>
      <c r="JTM41" s="611"/>
      <c r="JTN41" s="611"/>
      <c r="JTO41" s="611"/>
      <c r="JTP41" s="611"/>
      <c r="JTQ41" s="611"/>
      <c r="JTR41" s="611"/>
      <c r="JTS41" s="611"/>
      <c r="JTT41" s="611"/>
      <c r="JTU41" s="611"/>
      <c r="JTV41" s="611"/>
      <c r="JTW41" s="611"/>
      <c r="JTX41" s="611"/>
      <c r="JTY41" s="611"/>
      <c r="JTZ41" s="611"/>
      <c r="JUA41" s="611"/>
      <c r="JUB41" s="611"/>
      <c r="JUC41" s="611"/>
      <c r="JUD41" s="611"/>
      <c r="JUE41" s="611"/>
      <c r="JUF41" s="611"/>
      <c r="JUG41" s="611"/>
      <c r="JUH41" s="611"/>
      <c r="JUI41" s="611"/>
      <c r="JUJ41" s="611"/>
      <c r="JUK41" s="611"/>
      <c r="JUL41" s="611"/>
      <c r="JUM41" s="611"/>
      <c r="JUN41" s="611"/>
      <c r="JUO41" s="611"/>
      <c r="JUP41" s="611"/>
      <c r="JUQ41" s="611"/>
      <c r="JUR41" s="611"/>
      <c r="JUS41" s="611"/>
      <c r="JUT41" s="611"/>
      <c r="JUU41" s="611"/>
      <c r="JUV41" s="611"/>
      <c r="JUW41" s="611"/>
      <c r="JUX41" s="611"/>
      <c r="JUY41" s="611"/>
      <c r="JUZ41" s="611"/>
      <c r="JVA41" s="611"/>
      <c r="JVB41" s="611"/>
      <c r="JVC41" s="611"/>
      <c r="JVD41" s="611"/>
      <c r="JVE41" s="611"/>
      <c r="JVF41" s="611"/>
      <c r="JVG41" s="611"/>
      <c r="JVH41" s="611"/>
      <c r="JVI41" s="611"/>
      <c r="JVJ41" s="611"/>
      <c r="JVK41" s="611"/>
      <c r="JVL41" s="611"/>
      <c r="JVM41" s="611"/>
      <c r="JVN41" s="611"/>
      <c r="JVO41" s="611"/>
      <c r="JVP41" s="611"/>
      <c r="JVQ41" s="611"/>
      <c r="JVR41" s="611"/>
      <c r="JVS41" s="611"/>
      <c r="JVT41" s="611"/>
      <c r="JVU41" s="611"/>
      <c r="JVV41" s="611"/>
      <c r="JVW41" s="611"/>
      <c r="JVX41" s="611"/>
      <c r="JVY41" s="611"/>
      <c r="JVZ41" s="611"/>
      <c r="JWA41" s="611"/>
      <c r="JWB41" s="611"/>
      <c r="JWC41" s="611"/>
      <c r="JWD41" s="611"/>
      <c r="JWE41" s="611"/>
      <c r="JWF41" s="611"/>
      <c r="JWG41" s="611"/>
      <c r="JWH41" s="611"/>
      <c r="JWI41" s="611"/>
      <c r="JWJ41" s="611"/>
      <c r="JWK41" s="611"/>
      <c r="JWL41" s="611"/>
      <c r="JWM41" s="611"/>
      <c r="JWN41" s="611"/>
      <c r="JWO41" s="611"/>
      <c r="JWP41" s="611"/>
      <c r="JWQ41" s="611"/>
      <c r="JWR41" s="611"/>
      <c r="JWS41" s="611"/>
      <c r="JWT41" s="611"/>
      <c r="JWU41" s="611"/>
      <c r="JWV41" s="611"/>
      <c r="JWW41" s="611"/>
      <c r="JWX41" s="611"/>
      <c r="JWY41" s="611"/>
      <c r="JWZ41" s="611"/>
      <c r="JXA41" s="611"/>
      <c r="JXB41" s="611"/>
      <c r="JXC41" s="611"/>
      <c r="JXD41" s="611"/>
      <c r="JXE41" s="611"/>
      <c r="JXF41" s="611"/>
      <c r="JXG41" s="611"/>
      <c r="JXH41" s="611"/>
      <c r="JXI41" s="611"/>
      <c r="JXJ41" s="611"/>
      <c r="JXK41" s="611"/>
      <c r="JXL41" s="611"/>
      <c r="JXM41" s="611"/>
      <c r="JXN41" s="611"/>
      <c r="JXO41" s="611"/>
      <c r="JXP41" s="611"/>
      <c r="JXQ41" s="611"/>
      <c r="JXR41" s="611"/>
      <c r="JXS41" s="611"/>
      <c r="JXT41" s="611"/>
      <c r="JXU41" s="611"/>
      <c r="JXV41" s="611"/>
      <c r="JXW41" s="611"/>
      <c r="JXX41" s="611"/>
      <c r="JXY41" s="611"/>
      <c r="JXZ41" s="611"/>
      <c r="JYA41" s="611"/>
      <c r="JYB41" s="611"/>
      <c r="JYC41" s="611"/>
      <c r="JYD41" s="611"/>
      <c r="JYE41" s="611"/>
      <c r="JYF41" s="611"/>
      <c r="JYG41" s="611"/>
      <c r="JYH41" s="611"/>
      <c r="JYI41" s="611"/>
      <c r="JYJ41" s="611"/>
      <c r="JYK41" s="611"/>
      <c r="JYL41" s="611"/>
      <c r="JYM41" s="611"/>
      <c r="JYN41" s="611"/>
      <c r="JYO41" s="611"/>
      <c r="JYP41" s="611"/>
      <c r="JYQ41" s="611"/>
      <c r="JYR41" s="611"/>
      <c r="JYS41" s="611"/>
      <c r="JYT41" s="611"/>
      <c r="JYU41" s="611"/>
      <c r="JYV41" s="611"/>
      <c r="JYW41" s="611"/>
      <c r="JYX41" s="611"/>
      <c r="JYY41" s="611"/>
      <c r="JYZ41" s="611"/>
      <c r="JZA41" s="611"/>
      <c r="JZB41" s="611"/>
      <c r="JZC41" s="611"/>
      <c r="JZD41" s="611"/>
      <c r="JZE41" s="611"/>
      <c r="JZF41" s="611"/>
      <c r="JZG41" s="611"/>
      <c r="JZH41" s="611"/>
      <c r="JZI41" s="611"/>
      <c r="JZJ41" s="611"/>
      <c r="JZK41" s="611"/>
      <c r="JZL41" s="611"/>
      <c r="JZM41" s="611"/>
      <c r="JZN41" s="611"/>
      <c r="JZO41" s="611"/>
      <c r="JZP41" s="611"/>
      <c r="JZQ41" s="611"/>
      <c r="JZR41" s="611"/>
      <c r="JZS41" s="611"/>
      <c r="JZT41" s="611"/>
      <c r="JZU41" s="611"/>
      <c r="JZV41" s="611"/>
      <c r="JZW41" s="611"/>
      <c r="JZX41" s="611"/>
      <c r="JZY41" s="611"/>
      <c r="JZZ41" s="611"/>
      <c r="KAA41" s="611"/>
      <c r="KAB41" s="611"/>
      <c r="KAC41" s="611"/>
      <c r="KAD41" s="611"/>
      <c r="KAE41" s="611"/>
      <c r="KAF41" s="611"/>
      <c r="KAG41" s="611"/>
      <c r="KAH41" s="611"/>
      <c r="KAI41" s="611"/>
      <c r="KAJ41" s="611"/>
      <c r="KAK41" s="611"/>
      <c r="KAL41" s="611"/>
      <c r="KAM41" s="611"/>
      <c r="KAN41" s="611"/>
      <c r="KAO41" s="611"/>
      <c r="KAP41" s="611"/>
      <c r="KAQ41" s="611"/>
      <c r="KAR41" s="611"/>
      <c r="KAS41" s="611"/>
      <c r="KAT41" s="611"/>
      <c r="KAU41" s="611"/>
      <c r="KAV41" s="611"/>
      <c r="KAW41" s="611"/>
      <c r="KAX41" s="611"/>
      <c r="KAY41" s="611"/>
      <c r="KAZ41" s="611"/>
      <c r="KBA41" s="611"/>
      <c r="KBB41" s="611"/>
      <c r="KBC41" s="611"/>
      <c r="KBD41" s="611"/>
      <c r="KBE41" s="611"/>
      <c r="KBF41" s="611"/>
      <c r="KBG41" s="611"/>
      <c r="KBH41" s="611"/>
      <c r="KBI41" s="611"/>
      <c r="KBJ41" s="611"/>
      <c r="KBK41" s="611"/>
      <c r="KBL41" s="611"/>
      <c r="KBM41" s="611"/>
      <c r="KBN41" s="611"/>
      <c r="KBO41" s="611"/>
      <c r="KBP41" s="611"/>
      <c r="KBQ41" s="611"/>
      <c r="KBR41" s="611"/>
      <c r="KBS41" s="611"/>
      <c r="KBT41" s="611"/>
      <c r="KBU41" s="611"/>
      <c r="KBV41" s="611"/>
      <c r="KBW41" s="611"/>
      <c r="KBX41" s="611"/>
      <c r="KBY41" s="611"/>
      <c r="KBZ41" s="611"/>
      <c r="KCA41" s="611"/>
      <c r="KCB41" s="611"/>
      <c r="KCC41" s="611"/>
      <c r="KCD41" s="611"/>
      <c r="KCE41" s="611"/>
      <c r="KCF41" s="611"/>
      <c r="KCG41" s="611"/>
      <c r="KCH41" s="611"/>
      <c r="KCI41" s="611"/>
      <c r="KCJ41" s="611"/>
      <c r="KCK41" s="611"/>
      <c r="KCL41" s="611"/>
      <c r="KCM41" s="611"/>
      <c r="KCN41" s="611"/>
      <c r="KCO41" s="611"/>
      <c r="KCP41" s="611"/>
      <c r="KCQ41" s="611"/>
      <c r="KCR41" s="611"/>
      <c r="KCS41" s="611"/>
      <c r="KCT41" s="611"/>
      <c r="KCU41" s="611"/>
      <c r="KCV41" s="611"/>
      <c r="KCW41" s="611"/>
      <c r="KCX41" s="611"/>
      <c r="KCY41" s="611"/>
      <c r="KCZ41" s="611"/>
      <c r="KDA41" s="611"/>
      <c r="KDB41" s="611"/>
      <c r="KDC41" s="611"/>
      <c r="KDD41" s="611"/>
      <c r="KDE41" s="611"/>
      <c r="KDF41" s="611"/>
      <c r="KDG41" s="611"/>
      <c r="KDH41" s="611"/>
      <c r="KDI41" s="611"/>
      <c r="KDJ41" s="611"/>
      <c r="KDK41" s="611"/>
      <c r="KDL41" s="611"/>
      <c r="KDM41" s="611"/>
      <c r="KDN41" s="611"/>
      <c r="KDO41" s="611"/>
      <c r="KDP41" s="611"/>
      <c r="KDQ41" s="611"/>
      <c r="KDR41" s="611"/>
      <c r="KDS41" s="611"/>
      <c r="KDT41" s="611"/>
      <c r="KDU41" s="611"/>
      <c r="KDV41" s="611"/>
      <c r="KDW41" s="611"/>
      <c r="KDX41" s="611"/>
      <c r="KDY41" s="611"/>
      <c r="KDZ41" s="611"/>
      <c r="KEA41" s="611"/>
      <c r="KEB41" s="611"/>
      <c r="KEC41" s="611"/>
      <c r="KED41" s="611"/>
      <c r="KEE41" s="611"/>
      <c r="KEF41" s="611"/>
      <c r="KEG41" s="611"/>
      <c r="KEH41" s="611"/>
      <c r="KEI41" s="611"/>
      <c r="KEJ41" s="611"/>
      <c r="KEK41" s="611"/>
      <c r="KEL41" s="611"/>
      <c r="KEM41" s="611"/>
      <c r="KEN41" s="611"/>
      <c r="KEO41" s="611"/>
      <c r="KEP41" s="611"/>
      <c r="KEQ41" s="611"/>
      <c r="KER41" s="611"/>
      <c r="KES41" s="611"/>
      <c r="KET41" s="611"/>
      <c r="KEU41" s="611"/>
      <c r="KEV41" s="611"/>
      <c r="KEW41" s="611"/>
      <c r="KEX41" s="611"/>
      <c r="KEY41" s="611"/>
      <c r="KEZ41" s="611"/>
      <c r="KFA41" s="611"/>
      <c r="KFB41" s="611"/>
      <c r="KFC41" s="611"/>
      <c r="KFD41" s="611"/>
      <c r="KFE41" s="611"/>
      <c r="KFF41" s="611"/>
      <c r="KFG41" s="611"/>
      <c r="KFH41" s="611"/>
      <c r="KFI41" s="611"/>
      <c r="KFJ41" s="611"/>
      <c r="KFK41" s="611"/>
      <c r="KFL41" s="611"/>
      <c r="KFM41" s="611"/>
      <c r="KFN41" s="611"/>
      <c r="KFO41" s="611"/>
      <c r="KFP41" s="611"/>
      <c r="KFQ41" s="611"/>
      <c r="KFR41" s="611"/>
      <c r="KFS41" s="611"/>
      <c r="KFT41" s="611"/>
      <c r="KFU41" s="611"/>
      <c r="KFV41" s="611"/>
      <c r="KFW41" s="611"/>
      <c r="KFX41" s="611"/>
      <c r="KFY41" s="611"/>
      <c r="KFZ41" s="611"/>
      <c r="KGA41" s="611"/>
      <c r="KGB41" s="611"/>
      <c r="KGC41" s="611"/>
      <c r="KGD41" s="611"/>
      <c r="KGE41" s="611"/>
      <c r="KGF41" s="611"/>
      <c r="KGG41" s="611"/>
      <c r="KGH41" s="611"/>
      <c r="KGI41" s="611"/>
      <c r="KGJ41" s="611"/>
      <c r="KGK41" s="611"/>
      <c r="KGL41" s="611"/>
      <c r="KGM41" s="611"/>
      <c r="KGN41" s="611"/>
      <c r="KGO41" s="611"/>
      <c r="KGP41" s="611"/>
      <c r="KGQ41" s="611"/>
      <c r="KGR41" s="611"/>
      <c r="KGS41" s="611"/>
      <c r="KGT41" s="611"/>
      <c r="KGU41" s="611"/>
      <c r="KGV41" s="611"/>
      <c r="KGW41" s="611"/>
      <c r="KGX41" s="611"/>
      <c r="KGY41" s="611"/>
      <c r="KGZ41" s="611"/>
      <c r="KHA41" s="611"/>
      <c r="KHB41" s="611"/>
      <c r="KHC41" s="611"/>
      <c r="KHD41" s="611"/>
      <c r="KHE41" s="611"/>
      <c r="KHF41" s="611"/>
      <c r="KHG41" s="611"/>
      <c r="KHH41" s="611"/>
      <c r="KHI41" s="611"/>
      <c r="KHJ41" s="611"/>
      <c r="KHK41" s="611"/>
      <c r="KHL41" s="611"/>
      <c r="KHM41" s="611"/>
      <c r="KHN41" s="611"/>
      <c r="KHO41" s="611"/>
      <c r="KHP41" s="611"/>
      <c r="KHQ41" s="611"/>
      <c r="KHR41" s="611"/>
      <c r="KHS41" s="611"/>
      <c r="KHT41" s="611"/>
      <c r="KHU41" s="611"/>
      <c r="KHV41" s="611"/>
      <c r="KHW41" s="611"/>
      <c r="KHX41" s="611"/>
      <c r="KHY41" s="611"/>
      <c r="KHZ41" s="611"/>
      <c r="KIA41" s="611"/>
      <c r="KIB41" s="611"/>
      <c r="KIC41" s="611"/>
      <c r="KID41" s="611"/>
      <c r="KIE41" s="611"/>
      <c r="KIF41" s="611"/>
      <c r="KIG41" s="611"/>
      <c r="KIH41" s="611"/>
      <c r="KII41" s="611"/>
      <c r="KIJ41" s="611"/>
      <c r="KIK41" s="611"/>
      <c r="KIL41" s="611"/>
      <c r="KIM41" s="611"/>
      <c r="KIN41" s="611"/>
      <c r="KIO41" s="611"/>
      <c r="KIP41" s="611"/>
      <c r="KIQ41" s="611"/>
      <c r="KIR41" s="611"/>
      <c r="KIS41" s="611"/>
      <c r="KIT41" s="611"/>
      <c r="KIU41" s="611"/>
      <c r="KIV41" s="611"/>
      <c r="KIW41" s="611"/>
      <c r="KIX41" s="611"/>
      <c r="KIY41" s="611"/>
      <c r="KIZ41" s="611"/>
      <c r="KJA41" s="611"/>
      <c r="KJB41" s="611"/>
      <c r="KJC41" s="611"/>
      <c r="KJD41" s="611"/>
      <c r="KJE41" s="611"/>
      <c r="KJF41" s="611"/>
      <c r="KJG41" s="611"/>
      <c r="KJH41" s="611"/>
      <c r="KJI41" s="611"/>
      <c r="KJJ41" s="611"/>
      <c r="KJK41" s="611"/>
      <c r="KJL41" s="611"/>
      <c r="KJM41" s="611"/>
      <c r="KJN41" s="611"/>
      <c r="KJO41" s="611"/>
      <c r="KJP41" s="611"/>
      <c r="KJQ41" s="611"/>
      <c r="KJR41" s="611"/>
      <c r="KJS41" s="611"/>
      <c r="KJT41" s="611"/>
      <c r="KJU41" s="611"/>
      <c r="KJV41" s="611"/>
      <c r="KJW41" s="611"/>
      <c r="KJX41" s="611"/>
      <c r="KJY41" s="611"/>
      <c r="KJZ41" s="611"/>
      <c r="KKA41" s="611"/>
      <c r="KKB41" s="611"/>
      <c r="KKC41" s="611"/>
      <c r="KKD41" s="611"/>
      <c r="KKE41" s="611"/>
      <c r="KKF41" s="611"/>
      <c r="KKG41" s="611"/>
      <c r="KKH41" s="611"/>
      <c r="KKI41" s="611"/>
      <c r="KKJ41" s="611"/>
      <c r="KKK41" s="611"/>
      <c r="KKL41" s="611"/>
      <c r="KKM41" s="611"/>
      <c r="KKN41" s="611"/>
      <c r="KKO41" s="611"/>
      <c r="KKP41" s="611"/>
      <c r="KKQ41" s="611"/>
      <c r="KKR41" s="611"/>
      <c r="KKS41" s="611"/>
      <c r="KKT41" s="611"/>
      <c r="KKU41" s="611"/>
      <c r="KKV41" s="611"/>
      <c r="KKW41" s="611"/>
      <c r="KKX41" s="611"/>
      <c r="KKY41" s="611"/>
      <c r="KKZ41" s="611"/>
      <c r="KLA41" s="611"/>
      <c r="KLB41" s="611"/>
      <c r="KLC41" s="611"/>
      <c r="KLD41" s="611"/>
      <c r="KLE41" s="611"/>
      <c r="KLF41" s="611"/>
      <c r="KLG41" s="611"/>
      <c r="KLH41" s="611"/>
      <c r="KLI41" s="611"/>
      <c r="KLJ41" s="611"/>
      <c r="KLK41" s="611"/>
      <c r="KLL41" s="611"/>
      <c r="KLM41" s="611"/>
      <c r="KLN41" s="611"/>
      <c r="KLO41" s="611"/>
      <c r="KLP41" s="611"/>
      <c r="KLQ41" s="611"/>
      <c r="KLR41" s="611"/>
      <c r="KLS41" s="611"/>
      <c r="KLT41" s="611"/>
      <c r="KLU41" s="611"/>
      <c r="KLV41" s="611"/>
      <c r="KLW41" s="611"/>
      <c r="KLX41" s="611"/>
      <c r="KLY41" s="611"/>
      <c r="KLZ41" s="611"/>
      <c r="KMA41" s="611"/>
      <c r="KMB41" s="611"/>
      <c r="KMC41" s="611"/>
      <c r="KMD41" s="611"/>
      <c r="KME41" s="611"/>
      <c r="KMF41" s="611"/>
      <c r="KMG41" s="611"/>
      <c r="KMH41" s="611"/>
      <c r="KMI41" s="611"/>
      <c r="KMJ41" s="611"/>
      <c r="KMK41" s="611"/>
      <c r="KML41" s="611"/>
      <c r="KMM41" s="611"/>
      <c r="KMN41" s="611"/>
      <c r="KMO41" s="611"/>
      <c r="KMP41" s="611"/>
      <c r="KMQ41" s="611"/>
      <c r="KMR41" s="611"/>
      <c r="KMS41" s="611"/>
      <c r="KMT41" s="611"/>
      <c r="KMU41" s="611"/>
      <c r="KMV41" s="611"/>
      <c r="KMW41" s="611"/>
      <c r="KMX41" s="611"/>
      <c r="KMY41" s="611"/>
      <c r="KMZ41" s="611"/>
      <c r="KNA41" s="611"/>
      <c r="KNB41" s="611"/>
      <c r="KNC41" s="611"/>
      <c r="KND41" s="611"/>
      <c r="KNE41" s="611"/>
      <c r="KNF41" s="611"/>
      <c r="KNG41" s="611"/>
      <c r="KNH41" s="611"/>
      <c r="KNI41" s="611"/>
      <c r="KNJ41" s="611"/>
      <c r="KNK41" s="611"/>
      <c r="KNL41" s="611"/>
      <c r="KNM41" s="611"/>
      <c r="KNN41" s="611"/>
      <c r="KNO41" s="611"/>
      <c r="KNP41" s="611"/>
      <c r="KNQ41" s="611"/>
      <c r="KNR41" s="611"/>
      <c r="KNS41" s="611"/>
      <c r="KNT41" s="611"/>
      <c r="KNU41" s="611"/>
      <c r="KNV41" s="611"/>
      <c r="KNW41" s="611"/>
      <c r="KNX41" s="611"/>
      <c r="KNY41" s="611"/>
      <c r="KNZ41" s="611"/>
      <c r="KOA41" s="611"/>
      <c r="KOB41" s="611"/>
      <c r="KOC41" s="611"/>
      <c r="KOD41" s="611"/>
      <c r="KOE41" s="611"/>
      <c r="KOF41" s="611"/>
      <c r="KOG41" s="611"/>
      <c r="KOH41" s="611"/>
      <c r="KOI41" s="611"/>
      <c r="KOJ41" s="611"/>
      <c r="KOK41" s="611"/>
      <c r="KOL41" s="611"/>
      <c r="KOM41" s="611"/>
      <c r="KON41" s="611"/>
      <c r="KOO41" s="611"/>
      <c r="KOP41" s="611"/>
      <c r="KOQ41" s="611"/>
      <c r="KOR41" s="611"/>
      <c r="KOS41" s="611"/>
      <c r="KOT41" s="611"/>
      <c r="KOU41" s="611"/>
      <c r="KOV41" s="611"/>
      <c r="KOW41" s="611"/>
      <c r="KOX41" s="611"/>
      <c r="KOY41" s="611"/>
      <c r="KOZ41" s="611"/>
      <c r="KPA41" s="611"/>
      <c r="KPB41" s="611"/>
      <c r="KPC41" s="611"/>
      <c r="KPD41" s="611"/>
      <c r="KPE41" s="611"/>
      <c r="KPF41" s="611"/>
      <c r="KPG41" s="611"/>
      <c r="KPH41" s="611"/>
      <c r="KPI41" s="611"/>
      <c r="KPJ41" s="611"/>
      <c r="KPK41" s="611"/>
      <c r="KPL41" s="611"/>
      <c r="KPM41" s="611"/>
      <c r="KPN41" s="611"/>
      <c r="KPO41" s="611"/>
      <c r="KPP41" s="611"/>
      <c r="KPQ41" s="611"/>
      <c r="KPR41" s="611"/>
      <c r="KPS41" s="611"/>
      <c r="KPT41" s="611"/>
      <c r="KPU41" s="611"/>
      <c r="KPV41" s="611"/>
      <c r="KPW41" s="611"/>
      <c r="KPX41" s="611"/>
      <c r="KPY41" s="611"/>
      <c r="KPZ41" s="611"/>
      <c r="KQA41" s="611"/>
      <c r="KQB41" s="611"/>
      <c r="KQC41" s="611"/>
      <c r="KQD41" s="611"/>
      <c r="KQE41" s="611"/>
      <c r="KQF41" s="611"/>
      <c r="KQG41" s="611"/>
      <c r="KQH41" s="611"/>
      <c r="KQI41" s="611"/>
      <c r="KQJ41" s="611"/>
      <c r="KQK41" s="611"/>
      <c r="KQL41" s="611"/>
      <c r="KQM41" s="611"/>
      <c r="KQN41" s="611"/>
      <c r="KQO41" s="611"/>
      <c r="KQP41" s="611"/>
      <c r="KQQ41" s="611"/>
      <c r="KQR41" s="611"/>
      <c r="KQS41" s="611"/>
      <c r="KQT41" s="611"/>
      <c r="KQU41" s="611"/>
      <c r="KQV41" s="611"/>
      <c r="KQW41" s="611"/>
      <c r="KQX41" s="611"/>
      <c r="KQY41" s="611"/>
      <c r="KQZ41" s="611"/>
      <c r="KRA41" s="611"/>
      <c r="KRB41" s="611"/>
      <c r="KRC41" s="611"/>
      <c r="KRD41" s="611"/>
      <c r="KRE41" s="611"/>
      <c r="KRF41" s="611"/>
      <c r="KRG41" s="611"/>
      <c r="KRH41" s="611"/>
      <c r="KRI41" s="611"/>
      <c r="KRJ41" s="611"/>
      <c r="KRK41" s="611"/>
      <c r="KRL41" s="611"/>
      <c r="KRM41" s="611"/>
      <c r="KRN41" s="611"/>
      <c r="KRO41" s="611"/>
      <c r="KRP41" s="611"/>
      <c r="KRQ41" s="611"/>
      <c r="KRR41" s="611"/>
      <c r="KRS41" s="611"/>
      <c r="KRT41" s="611"/>
      <c r="KRU41" s="611"/>
      <c r="KRV41" s="611"/>
      <c r="KRW41" s="611"/>
      <c r="KRX41" s="611"/>
      <c r="KRY41" s="611"/>
      <c r="KRZ41" s="611"/>
      <c r="KSA41" s="611"/>
      <c r="KSB41" s="611"/>
      <c r="KSC41" s="611"/>
      <c r="KSD41" s="611"/>
      <c r="KSE41" s="611"/>
      <c r="KSF41" s="611"/>
      <c r="KSG41" s="611"/>
      <c r="KSH41" s="611"/>
      <c r="KSI41" s="611"/>
      <c r="KSJ41" s="611"/>
      <c r="KSK41" s="611"/>
      <c r="KSL41" s="611"/>
      <c r="KSM41" s="611"/>
      <c r="KSN41" s="611"/>
      <c r="KSO41" s="611"/>
      <c r="KSP41" s="611"/>
      <c r="KSQ41" s="611"/>
      <c r="KSR41" s="611"/>
      <c r="KSS41" s="611"/>
      <c r="KST41" s="611"/>
      <c r="KSU41" s="611"/>
      <c r="KSV41" s="611"/>
      <c r="KSW41" s="611"/>
      <c r="KSX41" s="611"/>
      <c r="KSY41" s="611"/>
      <c r="KSZ41" s="611"/>
      <c r="KTA41" s="611"/>
      <c r="KTB41" s="611"/>
      <c r="KTC41" s="611"/>
      <c r="KTD41" s="611"/>
      <c r="KTE41" s="611"/>
      <c r="KTF41" s="611"/>
      <c r="KTG41" s="611"/>
      <c r="KTH41" s="611"/>
      <c r="KTI41" s="611"/>
      <c r="KTJ41" s="611"/>
      <c r="KTK41" s="611"/>
      <c r="KTL41" s="611"/>
      <c r="KTM41" s="611"/>
      <c r="KTN41" s="611"/>
      <c r="KTO41" s="611"/>
      <c r="KTP41" s="611"/>
      <c r="KTQ41" s="611"/>
      <c r="KTR41" s="611"/>
      <c r="KTS41" s="611"/>
      <c r="KTT41" s="611"/>
      <c r="KTU41" s="611"/>
      <c r="KTV41" s="611"/>
      <c r="KTW41" s="611"/>
      <c r="KTX41" s="611"/>
      <c r="KTY41" s="611"/>
      <c r="KTZ41" s="611"/>
      <c r="KUA41" s="611"/>
      <c r="KUB41" s="611"/>
      <c r="KUC41" s="611"/>
      <c r="KUD41" s="611"/>
      <c r="KUE41" s="611"/>
      <c r="KUF41" s="611"/>
      <c r="KUG41" s="611"/>
      <c r="KUH41" s="611"/>
      <c r="KUI41" s="611"/>
      <c r="KUJ41" s="611"/>
      <c r="KUK41" s="611"/>
      <c r="KUL41" s="611"/>
      <c r="KUM41" s="611"/>
      <c r="KUN41" s="611"/>
      <c r="KUO41" s="611"/>
      <c r="KUP41" s="611"/>
      <c r="KUQ41" s="611"/>
      <c r="KUR41" s="611"/>
      <c r="KUS41" s="611"/>
      <c r="KUT41" s="611"/>
      <c r="KUU41" s="611"/>
      <c r="KUV41" s="611"/>
      <c r="KUW41" s="611"/>
      <c r="KUX41" s="611"/>
      <c r="KUY41" s="611"/>
      <c r="KUZ41" s="611"/>
      <c r="KVA41" s="611"/>
      <c r="KVB41" s="611"/>
      <c r="KVC41" s="611"/>
      <c r="KVD41" s="611"/>
      <c r="KVE41" s="611"/>
      <c r="KVF41" s="611"/>
      <c r="KVG41" s="611"/>
      <c r="KVH41" s="611"/>
      <c r="KVI41" s="611"/>
      <c r="KVJ41" s="611"/>
      <c r="KVK41" s="611"/>
      <c r="KVL41" s="611"/>
      <c r="KVM41" s="611"/>
      <c r="KVN41" s="611"/>
      <c r="KVO41" s="611"/>
      <c r="KVP41" s="611"/>
      <c r="KVQ41" s="611"/>
      <c r="KVR41" s="611"/>
      <c r="KVS41" s="611"/>
      <c r="KVT41" s="611"/>
      <c r="KVU41" s="611"/>
      <c r="KVV41" s="611"/>
      <c r="KVW41" s="611"/>
      <c r="KVX41" s="611"/>
      <c r="KVY41" s="611"/>
      <c r="KVZ41" s="611"/>
      <c r="KWA41" s="611"/>
      <c r="KWB41" s="611"/>
      <c r="KWC41" s="611"/>
      <c r="KWD41" s="611"/>
      <c r="KWE41" s="611"/>
      <c r="KWF41" s="611"/>
      <c r="KWG41" s="611"/>
      <c r="KWH41" s="611"/>
      <c r="KWI41" s="611"/>
      <c r="KWJ41" s="611"/>
      <c r="KWK41" s="611"/>
      <c r="KWL41" s="611"/>
      <c r="KWM41" s="611"/>
      <c r="KWN41" s="611"/>
      <c r="KWO41" s="611"/>
      <c r="KWP41" s="611"/>
      <c r="KWQ41" s="611"/>
      <c r="KWR41" s="611"/>
      <c r="KWS41" s="611"/>
      <c r="KWT41" s="611"/>
      <c r="KWU41" s="611"/>
      <c r="KWV41" s="611"/>
      <c r="KWW41" s="611"/>
      <c r="KWX41" s="611"/>
      <c r="KWY41" s="611"/>
      <c r="KWZ41" s="611"/>
      <c r="KXA41" s="611"/>
      <c r="KXB41" s="611"/>
      <c r="KXC41" s="611"/>
      <c r="KXD41" s="611"/>
      <c r="KXE41" s="611"/>
      <c r="KXF41" s="611"/>
      <c r="KXG41" s="611"/>
      <c r="KXH41" s="611"/>
      <c r="KXI41" s="611"/>
      <c r="KXJ41" s="611"/>
      <c r="KXK41" s="611"/>
      <c r="KXL41" s="611"/>
      <c r="KXM41" s="611"/>
      <c r="KXN41" s="611"/>
      <c r="KXO41" s="611"/>
      <c r="KXP41" s="611"/>
      <c r="KXQ41" s="611"/>
      <c r="KXR41" s="611"/>
      <c r="KXS41" s="611"/>
      <c r="KXT41" s="611"/>
      <c r="KXU41" s="611"/>
      <c r="KXV41" s="611"/>
      <c r="KXW41" s="611"/>
      <c r="KXX41" s="611"/>
      <c r="KXY41" s="611"/>
      <c r="KXZ41" s="611"/>
      <c r="KYA41" s="611"/>
      <c r="KYB41" s="611"/>
      <c r="KYC41" s="611"/>
      <c r="KYD41" s="611"/>
      <c r="KYE41" s="611"/>
      <c r="KYF41" s="611"/>
      <c r="KYG41" s="611"/>
      <c r="KYH41" s="611"/>
      <c r="KYI41" s="611"/>
      <c r="KYJ41" s="611"/>
      <c r="KYK41" s="611"/>
      <c r="KYL41" s="611"/>
      <c r="KYM41" s="611"/>
      <c r="KYN41" s="611"/>
      <c r="KYO41" s="611"/>
      <c r="KYP41" s="611"/>
      <c r="KYQ41" s="611"/>
      <c r="KYR41" s="611"/>
      <c r="KYS41" s="611"/>
      <c r="KYT41" s="611"/>
      <c r="KYU41" s="611"/>
      <c r="KYV41" s="611"/>
      <c r="KYW41" s="611"/>
      <c r="KYX41" s="611"/>
      <c r="KYY41" s="611"/>
      <c r="KYZ41" s="611"/>
      <c r="KZA41" s="611"/>
      <c r="KZB41" s="611"/>
      <c r="KZC41" s="611"/>
      <c r="KZD41" s="611"/>
      <c r="KZE41" s="611"/>
      <c r="KZF41" s="611"/>
      <c r="KZG41" s="611"/>
      <c r="KZH41" s="611"/>
      <c r="KZI41" s="611"/>
      <c r="KZJ41" s="611"/>
      <c r="KZK41" s="611"/>
      <c r="KZL41" s="611"/>
      <c r="KZM41" s="611"/>
      <c r="KZN41" s="611"/>
      <c r="KZO41" s="611"/>
      <c r="KZP41" s="611"/>
      <c r="KZQ41" s="611"/>
      <c r="KZR41" s="611"/>
      <c r="KZS41" s="611"/>
      <c r="KZT41" s="611"/>
      <c r="KZU41" s="611"/>
      <c r="KZV41" s="611"/>
      <c r="KZW41" s="611"/>
      <c r="KZX41" s="611"/>
      <c r="KZY41" s="611"/>
      <c r="KZZ41" s="611"/>
      <c r="LAA41" s="611"/>
      <c r="LAB41" s="611"/>
      <c r="LAC41" s="611"/>
      <c r="LAD41" s="611"/>
      <c r="LAE41" s="611"/>
      <c r="LAF41" s="611"/>
      <c r="LAG41" s="611"/>
      <c r="LAH41" s="611"/>
      <c r="LAI41" s="611"/>
      <c r="LAJ41" s="611"/>
      <c r="LAK41" s="611"/>
      <c r="LAL41" s="611"/>
      <c r="LAM41" s="611"/>
      <c r="LAN41" s="611"/>
      <c r="LAO41" s="611"/>
      <c r="LAP41" s="611"/>
      <c r="LAQ41" s="611"/>
      <c r="LAR41" s="611"/>
      <c r="LAS41" s="611"/>
      <c r="LAT41" s="611"/>
      <c r="LAU41" s="611"/>
      <c r="LAV41" s="611"/>
      <c r="LAW41" s="611"/>
      <c r="LAX41" s="611"/>
      <c r="LAY41" s="611"/>
      <c r="LAZ41" s="611"/>
      <c r="LBA41" s="611"/>
      <c r="LBB41" s="611"/>
      <c r="LBC41" s="611"/>
      <c r="LBD41" s="611"/>
      <c r="LBE41" s="611"/>
      <c r="LBF41" s="611"/>
      <c r="LBG41" s="611"/>
      <c r="LBH41" s="611"/>
      <c r="LBI41" s="611"/>
      <c r="LBJ41" s="611"/>
      <c r="LBK41" s="611"/>
      <c r="LBL41" s="611"/>
      <c r="LBM41" s="611"/>
      <c r="LBN41" s="611"/>
      <c r="LBO41" s="611"/>
      <c r="LBP41" s="611"/>
      <c r="LBQ41" s="611"/>
      <c r="LBR41" s="611"/>
      <c r="LBS41" s="611"/>
      <c r="LBT41" s="611"/>
      <c r="LBU41" s="611"/>
      <c r="LBV41" s="611"/>
      <c r="LBW41" s="611"/>
      <c r="LBX41" s="611"/>
      <c r="LBY41" s="611"/>
      <c r="LBZ41" s="611"/>
      <c r="LCA41" s="611"/>
      <c r="LCB41" s="611"/>
      <c r="LCC41" s="611"/>
      <c r="LCD41" s="611"/>
      <c r="LCE41" s="611"/>
      <c r="LCF41" s="611"/>
      <c r="LCG41" s="611"/>
      <c r="LCH41" s="611"/>
      <c r="LCI41" s="611"/>
      <c r="LCJ41" s="611"/>
      <c r="LCK41" s="611"/>
      <c r="LCL41" s="611"/>
      <c r="LCM41" s="611"/>
      <c r="LCN41" s="611"/>
      <c r="LCO41" s="611"/>
      <c r="LCP41" s="611"/>
      <c r="LCQ41" s="611"/>
      <c r="LCR41" s="611"/>
      <c r="LCS41" s="611"/>
      <c r="LCT41" s="611"/>
      <c r="LCU41" s="611"/>
      <c r="LCV41" s="611"/>
      <c r="LCW41" s="611"/>
      <c r="LCX41" s="611"/>
      <c r="LCY41" s="611"/>
      <c r="LCZ41" s="611"/>
      <c r="LDA41" s="611"/>
      <c r="LDB41" s="611"/>
      <c r="LDC41" s="611"/>
      <c r="LDD41" s="611"/>
      <c r="LDE41" s="611"/>
      <c r="LDF41" s="611"/>
      <c r="LDG41" s="611"/>
      <c r="LDH41" s="611"/>
      <c r="LDI41" s="611"/>
      <c r="LDJ41" s="611"/>
      <c r="LDK41" s="611"/>
      <c r="LDL41" s="611"/>
      <c r="LDM41" s="611"/>
      <c r="LDN41" s="611"/>
      <c r="LDO41" s="611"/>
      <c r="LDP41" s="611"/>
      <c r="LDQ41" s="611"/>
      <c r="LDR41" s="611"/>
      <c r="LDS41" s="611"/>
      <c r="LDT41" s="611"/>
      <c r="LDU41" s="611"/>
      <c r="LDV41" s="611"/>
      <c r="LDW41" s="611"/>
      <c r="LDX41" s="611"/>
      <c r="LDY41" s="611"/>
      <c r="LDZ41" s="611"/>
      <c r="LEA41" s="611"/>
      <c r="LEB41" s="611"/>
      <c r="LEC41" s="611"/>
      <c r="LED41" s="611"/>
      <c r="LEE41" s="611"/>
      <c r="LEF41" s="611"/>
      <c r="LEG41" s="611"/>
      <c r="LEH41" s="611"/>
      <c r="LEI41" s="611"/>
      <c r="LEJ41" s="611"/>
      <c r="LEK41" s="611"/>
      <c r="LEL41" s="611"/>
      <c r="LEM41" s="611"/>
      <c r="LEN41" s="611"/>
      <c r="LEO41" s="611"/>
      <c r="LEP41" s="611"/>
      <c r="LEQ41" s="611"/>
      <c r="LER41" s="611"/>
      <c r="LES41" s="611"/>
      <c r="LET41" s="611"/>
      <c r="LEU41" s="611"/>
      <c r="LEV41" s="611"/>
      <c r="LEW41" s="611"/>
      <c r="LEX41" s="611"/>
      <c r="LEY41" s="611"/>
      <c r="LEZ41" s="611"/>
      <c r="LFA41" s="611"/>
      <c r="LFB41" s="611"/>
      <c r="LFC41" s="611"/>
      <c r="LFD41" s="611"/>
      <c r="LFE41" s="611"/>
      <c r="LFF41" s="611"/>
      <c r="LFG41" s="611"/>
      <c r="LFH41" s="611"/>
      <c r="LFI41" s="611"/>
      <c r="LFJ41" s="611"/>
      <c r="LFK41" s="611"/>
      <c r="LFL41" s="611"/>
      <c r="LFM41" s="611"/>
      <c r="LFN41" s="611"/>
      <c r="LFO41" s="611"/>
      <c r="LFP41" s="611"/>
      <c r="LFQ41" s="611"/>
      <c r="LFR41" s="611"/>
      <c r="LFS41" s="611"/>
      <c r="LFT41" s="611"/>
      <c r="LFU41" s="611"/>
      <c r="LFV41" s="611"/>
      <c r="LFW41" s="611"/>
      <c r="LFX41" s="611"/>
      <c r="LFY41" s="611"/>
      <c r="LFZ41" s="611"/>
      <c r="LGA41" s="611"/>
      <c r="LGB41" s="611"/>
      <c r="LGC41" s="611"/>
      <c r="LGD41" s="611"/>
      <c r="LGE41" s="611"/>
      <c r="LGF41" s="611"/>
      <c r="LGG41" s="611"/>
      <c r="LGH41" s="611"/>
      <c r="LGI41" s="611"/>
      <c r="LGJ41" s="611"/>
      <c r="LGK41" s="611"/>
      <c r="LGL41" s="611"/>
      <c r="LGM41" s="611"/>
      <c r="LGN41" s="611"/>
      <c r="LGO41" s="611"/>
      <c r="LGP41" s="611"/>
      <c r="LGQ41" s="611"/>
      <c r="LGR41" s="611"/>
      <c r="LGS41" s="611"/>
      <c r="LGT41" s="611"/>
      <c r="LGU41" s="611"/>
      <c r="LGV41" s="611"/>
      <c r="LGW41" s="611"/>
      <c r="LGX41" s="611"/>
      <c r="LGY41" s="611"/>
      <c r="LGZ41" s="611"/>
      <c r="LHA41" s="611"/>
      <c r="LHB41" s="611"/>
      <c r="LHC41" s="611"/>
      <c r="LHD41" s="611"/>
      <c r="LHE41" s="611"/>
      <c r="LHF41" s="611"/>
      <c r="LHG41" s="611"/>
      <c r="LHH41" s="611"/>
      <c r="LHI41" s="611"/>
      <c r="LHJ41" s="611"/>
      <c r="LHK41" s="611"/>
      <c r="LHL41" s="611"/>
      <c r="LHM41" s="611"/>
      <c r="LHN41" s="611"/>
      <c r="LHO41" s="611"/>
      <c r="LHP41" s="611"/>
      <c r="LHQ41" s="611"/>
      <c r="LHR41" s="611"/>
      <c r="LHS41" s="611"/>
      <c r="LHT41" s="611"/>
      <c r="LHU41" s="611"/>
      <c r="LHV41" s="611"/>
      <c r="LHW41" s="611"/>
      <c r="LHX41" s="611"/>
      <c r="LHY41" s="611"/>
      <c r="LHZ41" s="611"/>
      <c r="LIA41" s="611"/>
      <c r="LIB41" s="611"/>
      <c r="LIC41" s="611"/>
      <c r="LID41" s="611"/>
      <c r="LIE41" s="611"/>
      <c r="LIF41" s="611"/>
      <c r="LIG41" s="611"/>
      <c r="LIH41" s="611"/>
      <c r="LII41" s="611"/>
      <c r="LIJ41" s="611"/>
      <c r="LIK41" s="611"/>
      <c r="LIL41" s="611"/>
      <c r="LIM41" s="611"/>
      <c r="LIN41" s="611"/>
      <c r="LIO41" s="611"/>
      <c r="LIP41" s="611"/>
      <c r="LIQ41" s="611"/>
      <c r="LIR41" s="611"/>
      <c r="LIS41" s="611"/>
      <c r="LIT41" s="611"/>
      <c r="LIU41" s="611"/>
      <c r="LIV41" s="611"/>
      <c r="LIW41" s="611"/>
      <c r="LIX41" s="611"/>
      <c r="LIY41" s="611"/>
      <c r="LIZ41" s="611"/>
      <c r="LJA41" s="611"/>
      <c r="LJB41" s="611"/>
      <c r="LJC41" s="611"/>
      <c r="LJD41" s="611"/>
      <c r="LJE41" s="611"/>
      <c r="LJF41" s="611"/>
      <c r="LJG41" s="611"/>
      <c r="LJH41" s="611"/>
      <c r="LJI41" s="611"/>
      <c r="LJJ41" s="611"/>
      <c r="LJK41" s="611"/>
      <c r="LJL41" s="611"/>
      <c r="LJM41" s="611"/>
      <c r="LJN41" s="611"/>
      <c r="LJO41" s="611"/>
      <c r="LJP41" s="611"/>
      <c r="LJQ41" s="611"/>
      <c r="LJR41" s="611"/>
      <c r="LJS41" s="611"/>
      <c r="LJT41" s="611"/>
      <c r="LJU41" s="611"/>
      <c r="LJV41" s="611"/>
      <c r="LJW41" s="611"/>
      <c r="LJX41" s="611"/>
      <c r="LJY41" s="611"/>
      <c r="LJZ41" s="611"/>
      <c r="LKA41" s="611"/>
      <c r="LKB41" s="611"/>
      <c r="LKC41" s="611"/>
      <c r="LKD41" s="611"/>
      <c r="LKE41" s="611"/>
      <c r="LKF41" s="611"/>
      <c r="LKG41" s="611"/>
      <c r="LKH41" s="611"/>
      <c r="LKI41" s="611"/>
      <c r="LKJ41" s="611"/>
      <c r="LKK41" s="611"/>
      <c r="LKL41" s="611"/>
      <c r="LKM41" s="611"/>
      <c r="LKN41" s="611"/>
      <c r="LKO41" s="611"/>
      <c r="LKP41" s="611"/>
      <c r="LKQ41" s="611"/>
      <c r="LKR41" s="611"/>
      <c r="LKS41" s="611"/>
      <c r="LKT41" s="611"/>
      <c r="LKU41" s="611"/>
      <c r="LKV41" s="611"/>
      <c r="LKW41" s="611"/>
      <c r="LKX41" s="611"/>
      <c r="LKY41" s="611"/>
      <c r="LKZ41" s="611"/>
      <c r="LLA41" s="611"/>
      <c r="LLB41" s="611"/>
      <c r="LLC41" s="611"/>
      <c r="LLD41" s="611"/>
      <c r="LLE41" s="611"/>
      <c r="LLF41" s="611"/>
      <c r="LLG41" s="611"/>
      <c r="LLH41" s="611"/>
      <c r="LLI41" s="611"/>
      <c r="LLJ41" s="611"/>
      <c r="LLK41" s="611"/>
      <c r="LLL41" s="611"/>
      <c r="LLM41" s="611"/>
      <c r="LLN41" s="611"/>
      <c r="LLO41" s="611"/>
      <c r="LLP41" s="611"/>
      <c r="LLQ41" s="611"/>
      <c r="LLR41" s="611"/>
      <c r="LLS41" s="611"/>
      <c r="LLT41" s="611"/>
      <c r="LLU41" s="611"/>
      <c r="LLV41" s="611"/>
      <c r="LLW41" s="611"/>
      <c r="LLX41" s="611"/>
      <c r="LLY41" s="611"/>
      <c r="LLZ41" s="611"/>
      <c r="LMA41" s="611"/>
      <c r="LMB41" s="611"/>
      <c r="LMC41" s="611"/>
      <c r="LMD41" s="611"/>
      <c r="LME41" s="611"/>
      <c r="LMF41" s="611"/>
      <c r="LMG41" s="611"/>
      <c r="LMH41" s="611"/>
      <c r="LMI41" s="611"/>
      <c r="LMJ41" s="611"/>
      <c r="LMK41" s="611"/>
      <c r="LML41" s="611"/>
      <c r="LMM41" s="611"/>
      <c r="LMN41" s="611"/>
      <c r="LMO41" s="611"/>
      <c r="LMP41" s="611"/>
      <c r="LMQ41" s="611"/>
      <c r="LMR41" s="611"/>
      <c r="LMS41" s="611"/>
      <c r="LMT41" s="611"/>
      <c r="LMU41" s="611"/>
      <c r="LMV41" s="611"/>
      <c r="LMW41" s="611"/>
      <c r="LMX41" s="611"/>
      <c r="LMY41" s="611"/>
      <c r="LMZ41" s="611"/>
      <c r="LNA41" s="611"/>
      <c r="LNB41" s="611"/>
      <c r="LNC41" s="611"/>
      <c r="LND41" s="611"/>
      <c r="LNE41" s="611"/>
      <c r="LNF41" s="611"/>
      <c r="LNG41" s="611"/>
      <c r="LNH41" s="611"/>
      <c r="LNI41" s="611"/>
      <c r="LNJ41" s="611"/>
      <c r="LNK41" s="611"/>
      <c r="LNL41" s="611"/>
      <c r="LNM41" s="611"/>
      <c r="LNN41" s="611"/>
      <c r="LNO41" s="611"/>
      <c r="LNP41" s="611"/>
      <c r="LNQ41" s="611"/>
      <c r="LNR41" s="611"/>
      <c r="LNS41" s="611"/>
      <c r="LNT41" s="611"/>
      <c r="LNU41" s="611"/>
      <c r="LNV41" s="611"/>
      <c r="LNW41" s="611"/>
      <c r="LNX41" s="611"/>
      <c r="LNY41" s="611"/>
      <c r="LNZ41" s="611"/>
      <c r="LOA41" s="611"/>
      <c r="LOB41" s="611"/>
      <c r="LOC41" s="611"/>
      <c r="LOD41" s="611"/>
      <c r="LOE41" s="611"/>
      <c r="LOF41" s="611"/>
      <c r="LOG41" s="611"/>
      <c r="LOH41" s="611"/>
      <c r="LOI41" s="611"/>
      <c r="LOJ41" s="611"/>
      <c r="LOK41" s="611"/>
      <c r="LOL41" s="611"/>
      <c r="LOM41" s="611"/>
      <c r="LON41" s="611"/>
      <c r="LOO41" s="611"/>
      <c r="LOP41" s="611"/>
      <c r="LOQ41" s="611"/>
      <c r="LOR41" s="611"/>
      <c r="LOS41" s="611"/>
      <c r="LOT41" s="611"/>
      <c r="LOU41" s="611"/>
      <c r="LOV41" s="611"/>
      <c r="LOW41" s="611"/>
      <c r="LOX41" s="611"/>
      <c r="LOY41" s="611"/>
      <c r="LOZ41" s="611"/>
      <c r="LPA41" s="611"/>
      <c r="LPB41" s="611"/>
      <c r="LPC41" s="611"/>
      <c r="LPD41" s="611"/>
      <c r="LPE41" s="611"/>
      <c r="LPF41" s="611"/>
      <c r="LPG41" s="611"/>
      <c r="LPH41" s="611"/>
      <c r="LPI41" s="611"/>
      <c r="LPJ41" s="611"/>
      <c r="LPK41" s="611"/>
      <c r="LPL41" s="611"/>
      <c r="LPM41" s="611"/>
      <c r="LPN41" s="611"/>
      <c r="LPO41" s="611"/>
      <c r="LPP41" s="611"/>
      <c r="LPQ41" s="611"/>
      <c r="LPR41" s="611"/>
      <c r="LPS41" s="611"/>
      <c r="LPT41" s="611"/>
      <c r="LPU41" s="611"/>
      <c r="LPV41" s="611"/>
      <c r="LPW41" s="611"/>
      <c r="LPX41" s="611"/>
      <c r="LPY41" s="611"/>
      <c r="LPZ41" s="611"/>
      <c r="LQA41" s="611"/>
      <c r="LQB41" s="611"/>
      <c r="LQC41" s="611"/>
      <c r="LQD41" s="611"/>
      <c r="LQE41" s="611"/>
      <c r="LQF41" s="611"/>
      <c r="LQG41" s="611"/>
      <c r="LQH41" s="611"/>
      <c r="LQI41" s="611"/>
      <c r="LQJ41" s="611"/>
      <c r="LQK41" s="611"/>
      <c r="LQL41" s="611"/>
      <c r="LQM41" s="611"/>
      <c r="LQN41" s="611"/>
      <c r="LQO41" s="611"/>
      <c r="LQP41" s="611"/>
      <c r="LQQ41" s="611"/>
      <c r="LQR41" s="611"/>
      <c r="LQS41" s="611"/>
      <c r="LQT41" s="611"/>
      <c r="LQU41" s="611"/>
      <c r="LQV41" s="611"/>
      <c r="LQW41" s="611"/>
      <c r="LQX41" s="611"/>
      <c r="LQY41" s="611"/>
      <c r="LQZ41" s="611"/>
      <c r="LRA41" s="611"/>
      <c r="LRB41" s="611"/>
      <c r="LRC41" s="611"/>
      <c r="LRD41" s="611"/>
      <c r="LRE41" s="611"/>
      <c r="LRF41" s="611"/>
      <c r="LRG41" s="611"/>
      <c r="LRH41" s="611"/>
      <c r="LRI41" s="611"/>
      <c r="LRJ41" s="611"/>
      <c r="LRK41" s="611"/>
      <c r="LRL41" s="611"/>
      <c r="LRM41" s="611"/>
      <c r="LRN41" s="611"/>
      <c r="LRO41" s="611"/>
      <c r="LRP41" s="611"/>
      <c r="LRQ41" s="611"/>
      <c r="LRR41" s="611"/>
      <c r="LRS41" s="611"/>
      <c r="LRT41" s="611"/>
      <c r="LRU41" s="611"/>
      <c r="LRV41" s="611"/>
      <c r="LRW41" s="611"/>
      <c r="LRX41" s="611"/>
      <c r="LRY41" s="611"/>
      <c r="LRZ41" s="611"/>
      <c r="LSA41" s="611"/>
      <c r="LSB41" s="611"/>
      <c r="LSC41" s="611"/>
      <c r="LSD41" s="611"/>
      <c r="LSE41" s="611"/>
      <c r="LSF41" s="611"/>
      <c r="LSG41" s="611"/>
      <c r="LSH41" s="611"/>
      <c r="LSI41" s="611"/>
      <c r="LSJ41" s="611"/>
      <c r="LSK41" s="611"/>
      <c r="LSL41" s="611"/>
      <c r="LSM41" s="611"/>
      <c r="LSN41" s="611"/>
      <c r="LSO41" s="611"/>
      <c r="LSP41" s="611"/>
      <c r="LSQ41" s="611"/>
      <c r="LSR41" s="611"/>
      <c r="LSS41" s="611"/>
      <c r="LST41" s="611"/>
      <c r="LSU41" s="611"/>
      <c r="LSV41" s="611"/>
      <c r="LSW41" s="611"/>
      <c r="LSX41" s="611"/>
      <c r="LSY41" s="611"/>
      <c r="LSZ41" s="611"/>
      <c r="LTA41" s="611"/>
      <c r="LTB41" s="611"/>
      <c r="LTC41" s="611"/>
      <c r="LTD41" s="611"/>
      <c r="LTE41" s="611"/>
      <c r="LTF41" s="611"/>
      <c r="LTG41" s="611"/>
      <c r="LTH41" s="611"/>
      <c r="LTI41" s="611"/>
      <c r="LTJ41" s="611"/>
      <c r="LTK41" s="611"/>
      <c r="LTL41" s="611"/>
      <c r="LTM41" s="611"/>
      <c r="LTN41" s="611"/>
      <c r="LTO41" s="611"/>
      <c r="LTP41" s="611"/>
      <c r="LTQ41" s="611"/>
      <c r="LTR41" s="611"/>
      <c r="LTS41" s="611"/>
      <c r="LTT41" s="611"/>
      <c r="LTU41" s="611"/>
      <c r="LTV41" s="611"/>
      <c r="LTW41" s="611"/>
      <c r="LTX41" s="611"/>
      <c r="LTY41" s="611"/>
      <c r="LTZ41" s="611"/>
      <c r="LUA41" s="611"/>
      <c r="LUB41" s="611"/>
      <c r="LUC41" s="611"/>
      <c r="LUD41" s="611"/>
      <c r="LUE41" s="611"/>
      <c r="LUF41" s="611"/>
      <c r="LUG41" s="611"/>
      <c r="LUH41" s="611"/>
      <c r="LUI41" s="611"/>
      <c r="LUJ41" s="611"/>
      <c r="LUK41" s="611"/>
      <c r="LUL41" s="611"/>
      <c r="LUM41" s="611"/>
      <c r="LUN41" s="611"/>
      <c r="LUO41" s="611"/>
      <c r="LUP41" s="611"/>
      <c r="LUQ41" s="611"/>
      <c r="LUR41" s="611"/>
      <c r="LUS41" s="611"/>
      <c r="LUT41" s="611"/>
      <c r="LUU41" s="611"/>
      <c r="LUV41" s="611"/>
      <c r="LUW41" s="611"/>
      <c r="LUX41" s="611"/>
      <c r="LUY41" s="611"/>
      <c r="LUZ41" s="611"/>
      <c r="LVA41" s="611"/>
      <c r="LVB41" s="611"/>
      <c r="LVC41" s="611"/>
      <c r="LVD41" s="611"/>
      <c r="LVE41" s="611"/>
      <c r="LVF41" s="611"/>
      <c r="LVG41" s="611"/>
      <c r="LVH41" s="611"/>
      <c r="LVI41" s="611"/>
      <c r="LVJ41" s="611"/>
      <c r="LVK41" s="611"/>
      <c r="LVL41" s="611"/>
      <c r="LVM41" s="611"/>
      <c r="LVN41" s="611"/>
      <c r="LVO41" s="611"/>
      <c r="LVP41" s="611"/>
      <c r="LVQ41" s="611"/>
      <c r="LVR41" s="611"/>
      <c r="LVS41" s="611"/>
      <c r="LVT41" s="611"/>
      <c r="LVU41" s="611"/>
      <c r="LVV41" s="611"/>
      <c r="LVW41" s="611"/>
      <c r="LVX41" s="611"/>
      <c r="LVY41" s="611"/>
      <c r="LVZ41" s="611"/>
      <c r="LWA41" s="611"/>
      <c r="LWB41" s="611"/>
      <c r="LWC41" s="611"/>
      <c r="LWD41" s="611"/>
      <c r="LWE41" s="611"/>
      <c r="LWF41" s="611"/>
      <c r="LWG41" s="611"/>
      <c r="LWH41" s="611"/>
      <c r="LWI41" s="611"/>
      <c r="LWJ41" s="611"/>
      <c r="LWK41" s="611"/>
      <c r="LWL41" s="611"/>
      <c r="LWM41" s="611"/>
      <c r="LWN41" s="611"/>
      <c r="LWO41" s="611"/>
      <c r="LWP41" s="611"/>
      <c r="LWQ41" s="611"/>
      <c r="LWR41" s="611"/>
      <c r="LWS41" s="611"/>
      <c r="LWT41" s="611"/>
      <c r="LWU41" s="611"/>
      <c r="LWV41" s="611"/>
      <c r="LWW41" s="611"/>
      <c r="LWX41" s="611"/>
      <c r="LWY41" s="611"/>
      <c r="LWZ41" s="611"/>
      <c r="LXA41" s="611"/>
      <c r="LXB41" s="611"/>
      <c r="LXC41" s="611"/>
      <c r="LXD41" s="611"/>
      <c r="LXE41" s="611"/>
      <c r="LXF41" s="611"/>
      <c r="LXG41" s="611"/>
      <c r="LXH41" s="611"/>
      <c r="LXI41" s="611"/>
      <c r="LXJ41" s="611"/>
      <c r="LXK41" s="611"/>
      <c r="LXL41" s="611"/>
      <c r="LXM41" s="611"/>
      <c r="LXN41" s="611"/>
      <c r="LXO41" s="611"/>
      <c r="LXP41" s="611"/>
      <c r="LXQ41" s="611"/>
      <c r="LXR41" s="611"/>
      <c r="LXS41" s="611"/>
      <c r="LXT41" s="611"/>
      <c r="LXU41" s="611"/>
      <c r="LXV41" s="611"/>
      <c r="LXW41" s="611"/>
      <c r="LXX41" s="611"/>
      <c r="LXY41" s="611"/>
      <c r="LXZ41" s="611"/>
      <c r="LYA41" s="611"/>
      <c r="LYB41" s="611"/>
      <c r="LYC41" s="611"/>
      <c r="LYD41" s="611"/>
      <c r="LYE41" s="611"/>
      <c r="LYF41" s="611"/>
      <c r="LYG41" s="611"/>
      <c r="LYH41" s="611"/>
      <c r="LYI41" s="611"/>
      <c r="LYJ41" s="611"/>
      <c r="LYK41" s="611"/>
      <c r="LYL41" s="611"/>
      <c r="LYM41" s="611"/>
      <c r="LYN41" s="611"/>
      <c r="LYO41" s="611"/>
      <c r="LYP41" s="611"/>
      <c r="LYQ41" s="611"/>
      <c r="LYR41" s="611"/>
      <c r="LYS41" s="611"/>
      <c r="LYT41" s="611"/>
      <c r="LYU41" s="611"/>
      <c r="LYV41" s="611"/>
      <c r="LYW41" s="611"/>
      <c r="LYX41" s="611"/>
      <c r="LYY41" s="611"/>
      <c r="LYZ41" s="611"/>
      <c r="LZA41" s="611"/>
      <c r="LZB41" s="611"/>
      <c r="LZC41" s="611"/>
      <c r="LZD41" s="611"/>
      <c r="LZE41" s="611"/>
      <c r="LZF41" s="611"/>
      <c r="LZG41" s="611"/>
      <c r="LZH41" s="611"/>
      <c r="LZI41" s="611"/>
      <c r="LZJ41" s="611"/>
      <c r="LZK41" s="611"/>
      <c r="LZL41" s="611"/>
      <c r="LZM41" s="611"/>
      <c r="LZN41" s="611"/>
      <c r="LZO41" s="611"/>
      <c r="LZP41" s="611"/>
      <c r="LZQ41" s="611"/>
      <c r="LZR41" s="611"/>
      <c r="LZS41" s="611"/>
      <c r="LZT41" s="611"/>
      <c r="LZU41" s="611"/>
      <c r="LZV41" s="611"/>
      <c r="LZW41" s="611"/>
      <c r="LZX41" s="611"/>
      <c r="LZY41" s="611"/>
      <c r="LZZ41" s="611"/>
      <c r="MAA41" s="611"/>
      <c r="MAB41" s="611"/>
      <c r="MAC41" s="611"/>
      <c r="MAD41" s="611"/>
      <c r="MAE41" s="611"/>
      <c r="MAF41" s="611"/>
      <c r="MAG41" s="611"/>
      <c r="MAH41" s="611"/>
      <c r="MAI41" s="611"/>
      <c r="MAJ41" s="611"/>
      <c r="MAK41" s="611"/>
      <c r="MAL41" s="611"/>
      <c r="MAM41" s="611"/>
      <c r="MAN41" s="611"/>
      <c r="MAO41" s="611"/>
      <c r="MAP41" s="611"/>
      <c r="MAQ41" s="611"/>
      <c r="MAR41" s="611"/>
      <c r="MAS41" s="611"/>
      <c r="MAT41" s="611"/>
      <c r="MAU41" s="611"/>
      <c r="MAV41" s="611"/>
      <c r="MAW41" s="611"/>
      <c r="MAX41" s="611"/>
      <c r="MAY41" s="611"/>
      <c r="MAZ41" s="611"/>
      <c r="MBA41" s="611"/>
      <c r="MBB41" s="611"/>
      <c r="MBC41" s="611"/>
      <c r="MBD41" s="611"/>
      <c r="MBE41" s="611"/>
      <c r="MBF41" s="611"/>
      <c r="MBG41" s="611"/>
      <c r="MBH41" s="611"/>
      <c r="MBI41" s="611"/>
      <c r="MBJ41" s="611"/>
      <c r="MBK41" s="611"/>
      <c r="MBL41" s="611"/>
      <c r="MBM41" s="611"/>
      <c r="MBN41" s="611"/>
      <c r="MBO41" s="611"/>
      <c r="MBP41" s="611"/>
      <c r="MBQ41" s="611"/>
      <c r="MBR41" s="611"/>
      <c r="MBS41" s="611"/>
      <c r="MBT41" s="611"/>
      <c r="MBU41" s="611"/>
      <c r="MBV41" s="611"/>
      <c r="MBW41" s="611"/>
      <c r="MBX41" s="611"/>
      <c r="MBY41" s="611"/>
      <c r="MBZ41" s="611"/>
      <c r="MCA41" s="611"/>
      <c r="MCB41" s="611"/>
      <c r="MCC41" s="611"/>
      <c r="MCD41" s="611"/>
      <c r="MCE41" s="611"/>
      <c r="MCF41" s="611"/>
      <c r="MCG41" s="611"/>
      <c r="MCH41" s="611"/>
      <c r="MCI41" s="611"/>
      <c r="MCJ41" s="611"/>
      <c r="MCK41" s="611"/>
      <c r="MCL41" s="611"/>
      <c r="MCM41" s="611"/>
      <c r="MCN41" s="611"/>
      <c r="MCO41" s="611"/>
      <c r="MCP41" s="611"/>
      <c r="MCQ41" s="611"/>
      <c r="MCR41" s="611"/>
      <c r="MCS41" s="611"/>
      <c r="MCT41" s="611"/>
      <c r="MCU41" s="611"/>
      <c r="MCV41" s="611"/>
      <c r="MCW41" s="611"/>
      <c r="MCX41" s="611"/>
      <c r="MCY41" s="611"/>
      <c r="MCZ41" s="611"/>
      <c r="MDA41" s="611"/>
      <c r="MDB41" s="611"/>
      <c r="MDC41" s="611"/>
      <c r="MDD41" s="611"/>
      <c r="MDE41" s="611"/>
      <c r="MDF41" s="611"/>
      <c r="MDG41" s="611"/>
      <c r="MDH41" s="611"/>
      <c r="MDI41" s="611"/>
      <c r="MDJ41" s="611"/>
      <c r="MDK41" s="611"/>
      <c r="MDL41" s="611"/>
      <c r="MDM41" s="611"/>
      <c r="MDN41" s="611"/>
      <c r="MDO41" s="611"/>
      <c r="MDP41" s="611"/>
      <c r="MDQ41" s="611"/>
      <c r="MDR41" s="611"/>
      <c r="MDS41" s="611"/>
      <c r="MDT41" s="611"/>
      <c r="MDU41" s="611"/>
      <c r="MDV41" s="611"/>
      <c r="MDW41" s="611"/>
      <c r="MDX41" s="611"/>
      <c r="MDY41" s="611"/>
      <c r="MDZ41" s="611"/>
      <c r="MEA41" s="611"/>
      <c r="MEB41" s="611"/>
      <c r="MEC41" s="611"/>
      <c r="MED41" s="611"/>
      <c r="MEE41" s="611"/>
      <c r="MEF41" s="611"/>
      <c r="MEG41" s="611"/>
      <c r="MEH41" s="611"/>
      <c r="MEI41" s="611"/>
      <c r="MEJ41" s="611"/>
      <c r="MEK41" s="611"/>
      <c r="MEL41" s="611"/>
      <c r="MEM41" s="611"/>
      <c r="MEN41" s="611"/>
      <c r="MEO41" s="611"/>
      <c r="MEP41" s="611"/>
      <c r="MEQ41" s="611"/>
      <c r="MER41" s="611"/>
      <c r="MES41" s="611"/>
      <c r="MET41" s="611"/>
      <c r="MEU41" s="611"/>
      <c r="MEV41" s="611"/>
      <c r="MEW41" s="611"/>
      <c r="MEX41" s="611"/>
      <c r="MEY41" s="611"/>
      <c r="MEZ41" s="611"/>
      <c r="MFA41" s="611"/>
      <c r="MFB41" s="611"/>
      <c r="MFC41" s="611"/>
      <c r="MFD41" s="611"/>
      <c r="MFE41" s="611"/>
      <c r="MFF41" s="611"/>
      <c r="MFG41" s="611"/>
      <c r="MFH41" s="611"/>
      <c r="MFI41" s="611"/>
      <c r="MFJ41" s="611"/>
      <c r="MFK41" s="611"/>
      <c r="MFL41" s="611"/>
      <c r="MFM41" s="611"/>
      <c r="MFN41" s="611"/>
      <c r="MFO41" s="611"/>
      <c r="MFP41" s="611"/>
      <c r="MFQ41" s="611"/>
      <c r="MFR41" s="611"/>
      <c r="MFS41" s="611"/>
      <c r="MFT41" s="611"/>
      <c r="MFU41" s="611"/>
      <c r="MFV41" s="611"/>
      <c r="MFW41" s="611"/>
      <c r="MFX41" s="611"/>
      <c r="MFY41" s="611"/>
      <c r="MFZ41" s="611"/>
      <c r="MGA41" s="611"/>
      <c r="MGB41" s="611"/>
      <c r="MGC41" s="611"/>
      <c r="MGD41" s="611"/>
      <c r="MGE41" s="611"/>
      <c r="MGF41" s="611"/>
      <c r="MGG41" s="611"/>
      <c r="MGH41" s="611"/>
      <c r="MGI41" s="611"/>
      <c r="MGJ41" s="611"/>
      <c r="MGK41" s="611"/>
      <c r="MGL41" s="611"/>
      <c r="MGM41" s="611"/>
      <c r="MGN41" s="611"/>
      <c r="MGO41" s="611"/>
      <c r="MGP41" s="611"/>
      <c r="MGQ41" s="611"/>
      <c r="MGR41" s="611"/>
      <c r="MGS41" s="611"/>
      <c r="MGT41" s="611"/>
      <c r="MGU41" s="611"/>
      <c r="MGV41" s="611"/>
      <c r="MGW41" s="611"/>
      <c r="MGX41" s="611"/>
      <c r="MGY41" s="611"/>
      <c r="MGZ41" s="611"/>
      <c r="MHA41" s="611"/>
      <c r="MHB41" s="611"/>
      <c r="MHC41" s="611"/>
      <c r="MHD41" s="611"/>
      <c r="MHE41" s="611"/>
      <c r="MHF41" s="611"/>
      <c r="MHG41" s="611"/>
      <c r="MHH41" s="611"/>
      <c r="MHI41" s="611"/>
      <c r="MHJ41" s="611"/>
      <c r="MHK41" s="611"/>
      <c r="MHL41" s="611"/>
      <c r="MHM41" s="611"/>
      <c r="MHN41" s="611"/>
      <c r="MHO41" s="611"/>
      <c r="MHP41" s="611"/>
      <c r="MHQ41" s="611"/>
      <c r="MHR41" s="611"/>
      <c r="MHS41" s="611"/>
      <c r="MHT41" s="611"/>
      <c r="MHU41" s="611"/>
      <c r="MHV41" s="611"/>
      <c r="MHW41" s="611"/>
      <c r="MHX41" s="611"/>
      <c r="MHY41" s="611"/>
      <c r="MHZ41" s="611"/>
      <c r="MIA41" s="611"/>
      <c r="MIB41" s="611"/>
      <c r="MIC41" s="611"/>
      <c r="MID41" s="611"/>
      <c r="MIE41" s="611"/>
      <c r="MIF41" s="611"/>
      <c r="MIG41" s="611"/>
      <c r="MIH41" s="611"/>
      <c r="MII41" s="611"/>
      <c r="MIJ41" s="611"/>
      <c r="MIK41" s="611"/>
      <c r="MIL41" s="611"/>
      <c r="MIM41" s="611"/>
      <c r="MIN41" s="611"/>
      <c r="MIO41" s="611"/>
      <c r="MIP41" s="611"/>
      <c r="MIQ41" s="611"/>
      <c r="MIR41" s="611"/>
      <c r="MIS41" s="611"/>
      <c r="MIT41" s="611"/>
      <c r="MIU41" s="611"/>
      <c r="MIV41" s="611"/>
      <c r="MIW41" s="611"/>
      <c r="MIX41" s="611"/>
      <c r="MIY41" s="611"/>
      <c r="MIZ41" s="611"/>
      <c r="MJA41" s="611"/>
      <c r="MJB41" s="611"/>
      <c r="MJC41" s="611"/>
      <c r="MJD41" s="611"/>
      <c r="MJE41" s="611"/>
      <c r="MJF41" s="611"/>
      <c r="MJG41" s="611"/>
      <c r="MJH41" s="611"/>
      <c r="MJI41" s="611"/>
      <c r="MJJ41" s="611"/>
      <c r="MJK41" s="611"/>
      <c r="MJL41" s="611"/>
      <c r="MJM41" s="611"/>
      <c r="MJN41" s="611"/>
      <c r="MJO41" s="611"/>
      <c r="MJP41" s="611"/>
      <c r="MJQ41" s="611"/>
      <c r="MJR41" s="611"/>
      <c r="MJS41" s="611"/>
      <c r="MJT41" s="611"/>
      <c r="MJU41" s="611"/>
      <c r="MJV41" s="611"/>
      <c r="MJW41" s="611"/>
      <c r="MJX41" s="611"/>
      <c r="MJY41" s="611"/>
      <c r="MJZ41" s="611"/>
      <c r="MKA41" s="611"/>
      <c r="MKB41" s="611"/>
      <c r="MKC41" s="611"/>
      <c r="MKD41" s="611"/>
      <c r="MKE41" s="611"/>
      <c r="MKF41" s="611"/>
      <c r="MKG41" s="611"/>
      <c r="MKH41" s="611"/>
      <c r="MKI41" s="611"/>
      <c r="MKJ41" s="611"/>
      <c r="MKK41" s="611"/>
      <c r="MKL41" s="611"/>
      <c r="MKM41" s="611"/>
      <c r="MKN41" s="611"/>
      <c r="MKO41" s="611"/>
      <c r="MKP41" s="611"/>
      <c r="MKQ41" s="611"/>
      <c r="MKR41" s="611"/>
      <c r="MKS41" s="611"/>
      <c r="MKT41" s="611"/>
      <c r="MKU41" s="611"/>
      <c r="MKV41" s="611"/>
      <c r="MKW41" s="611"/>
      <c r="MKX41" s="611"/>
      <c r="MKY41" s="611"/>
      <c r="MKZ41" s="611"/>
      <c r="MLA41" s="611"/>
      <c r="MLB41" s="611"/>
      <c r="MLC41" s="611"/>
      <c r="MLD41" s="611"/>
      <c r="MLE41" s="611"/>
      <c r="MLF41" s="611"/>
      <c r="MLG41" s="611"/>
      <c r="MLH41" s="611"/>
      <c r="MLI41" s="611"/>
      <c r="MLJ41" s="611"/>
      <c r="MLK41" s="611"/>
      <c r="MLL41" s="611"/>
      <c r="MLM41" s="611"/>
      <c r="MLN41" s="611"/>
      <c r="MLO41" s="611"/>
      <c r="MLP41" s="611"/>
      <c r="MLQ41" s="611"/>
      <c r="MLR41" s="611"/>
      <c r="MLS41" s="611"/>
      <c r="MLT41" s="611"/>
      <c r="MLU41" s="611"/>
      <c r="MLV41" s="611"/>
      <c r="MLW41" s="611"/>
      <c r="MLX41" s="611"/>
      <c r="MLY41" s="611"/>
      <c r="MLZ41" s="611"/>
      <c r="MMA41" s="611"/>
      <c r="MMB41" s="611"/>
      <c r="MMC41" s="611"/>
      <c r="MMD41" s="611"/>
      <c r="MME41" s="611"/>
      <c r="MMF41" s="611"/>
      <c r="MMG41" s="611"/>
      <c r="MMH41" s="611"/>
      <c r="MMI41" s="611"/>
      <c r="MMJ41" s="611"/>
      <c r="MMK41" s="611"/>
      <c r="MML41" s="611"/>
      <c r="MMM41" s="611"/>
      <c r="MMN41" s="611"/>
      <c r="MMO41" s="611"/>
      <c r="MMP41" s="611"/>
      <c r="MMQ41" s="611"/>
      <c r="MMR41" s="611"/>
      <c r="MMS41" s="611"/>
      <c r="MMT41" s="611"/>
      <c r="MMU41" s="611"/>
      <c r="MMV41" s="611"/>
      <c r="MMW41" s="611"/>
      <c r="MMX41" s="611"/>
      <c r="MMY41" s="611"/>
      <c r="MMZ41" s="611"/>
      <c r="MNA41" s="611"/>
      <c r="MNB41" s="611"/>
      <c r="MNC41" s="611"/>
      <c r="MND41" s="611"/>
      <c r="MNE41" s="611"/>
      <c r="MNF41" s="611"/>
      <c r="MNG41" s="611"/>
      <c r="MNH41" s="611"/>
      <c r="MNI41" s="611"/>
      <c r="MNJ41" s="611"/>
      <c r="MNK41" s="611"/>
      <c r="MNL41" s="611"/>
      <c r="MNM41" s="611"/>
      <c r="MNN41" s="611"/>
      <c r="MNO41" s="611"/>
      <c r="MNP41" s="611"/>
      <c r="MNQ41" s="611"/>
      <c r="MNR41" s="611"/>
      <c r="MNS41" s="611"/>
      <c r="MNT41" s="611"/>
      <c r="MNU41" s="611"/>
      <c r="MNV41" s="611"/>
      <c r="MNW41" s="611"/>
      <c r="MNX41" s="611"/>
      <c r="MNY41" s="611"/>
      <c r="MNZ41" s="611"/>
      <c r="MOA41" s="611"/>
      <c r="MOB41" s="611"/>
      <c r="MOC41" s="611"/>
      <c r="MOD41" s="611"/>
      <c r="MOE41" s="611"/>
      <c r="MOF41" s="611"/>
      <c r="MOG41" s="611"/>
      <c r="MOH41" s="611"/>
      <c r="MOI41" s="611"/>
      <c r="MOJ41" s="611"/>
      <c r="MOK41" s="611"/>
      <c r="MOL41" s="611"/>
      <c r="MOM41" s="611"/>
      <c r="MON41" s="611"/>
      <c r="MOO41" s="611"/>
      <c r="MOP41" s="611"/>
      <c r="MOQ41" s="611"/>
      <c r="MOR41" s="611"/>
      <c r="MOS41" s="611"/>
      <c r="MOT41" s="611"/>
      <c r="MOU41" s="611"/>
      <c r="MOV41" s="611"/>
      <c r="MOW41" s="611"/>
      <c r="MOX41" s="611"/>
      <c r="MOY41" s="611"/>
      <c r="MOZ41" s="611"/>
      <c r="MPA41" s="611"/>
      <c r="MPB41" s="611"/>
      <c r="MPC41" s="611"/>
      <c r="MPD41" s="611"/>
      <c r="MPE41" s="611"/>
      <c r="MPF41" s="611"/>
      <c r="MPG41" s="611"/>
      <c r="MPH41" s="611"/>
      <c r="MPI41" s="611"/>
      <c r="MPJ41" s="611"/>
      <c r="MPK41" s="611"/>
      <c r="MPL41" s="611"/>
      <c r="MPM41" s="611"/>
      <c r="MPN41" s="611"/>
      <c r="MPO41" s="611"/>
      <c r="MPP41" s="611"/>
      <c r="MPQ41" s="611"/>
      <c r="MPR41" s="611"/>
      <c r="MPS41" s="611"/>
      <c r="MPT41" s="611"/>
      <c r="MPU41" s="611"/>
      <c r="MPV41" s="611"/>
      <c r="MPW41" s="611"/>
      <c r="MPX41" s="611"/>
      <c r="MPY41" s="611"/>
      <c r="MPZ41" s="611"/>
      <c r="MQA41" s="611"/>
      <c r="MQB41" s="611"/>
      <c r="MQC41" s="611"/>
      <c r="MQD41" s="611"/>
      <c r="MQE41" s="611"/>
      <c r="MQF41" s="611"/>
      <c r="MQG41" s="611"/>
      <c r="MQH41" s="611"/>
      <c r="MQI41" s="611"/>
      <c r="MQJ41" s="611"/>
      <c r="MQK41" s="611"/>
      <c r="MQL41" s="611"/>
      <c r="MQM41" s="611"/>
      <c r="MQN41" s="611"/>
      <c r="MQO41" s="611"/>
      <c r="MQP41" s="611"/>
      <c r="MQQ41" s="611"/>
      <c r="MQR41" s="611"/>
      <c r="MQS41" s="611"/>
      <c r="MQT41" s="611"/>
      <c r="MQU41" s="611"/>
      <c r="MQV41" s="611"/>
      <c r="MQW41" s="611"/>
      <c r="MQX41" s="611"/>
      <c r="MQY41" s="611"/>
      <c r="MQZ41" s="611"/>
      <c r="MRA41" s="611"/>
      <c r="MRB41" s="611"/>
      <c r="MRC41" s="611"/>
      <c r="MRD41" s="611"/>
      <c r="MRE41" s="611"/>
      <c r="MRF41" s="611"/>
      <c r="MRG41" s="611"/>
      <c r="MRH41" s="611"/>
      <c r="MRI41" s="611"/>
      <c r="MRJ41" s="611"/>
      <c r="MRK41" s="611"/>
      <c r="MRL41" s="611"/>
      <c r="MRM41" s="611"/>
      <c r="MRN41" s="611"/>
      <c r="MRO41" s="611"/>
      <c r="MRP41" s="611"/>
      <c r="MRQ41" s="611"/>
      <c r="MRR41" s="611"/>
      <c r="MRS41" s="611"/>
      <c r="MRT41" s="611"/>
      <c r="MRU41" s="611"/>
      <c r="MRV41" s="611"/>
      <c r="MRW41" s="611"/>
      <c r="MRX41" s="611"/>
      <c r="MRY41" s="611"/>
      <c r="MRZ41" s="611"/>
      <c r="MSA41" s="611"/>
      <c r="MSB41" s="611"/>
      <c r="MSC41" s="611"/>
      <c r="MSD41" s="611"/>
      <c r="MSE41" s="611"/>
      <c r="MSF41" s="611"/>
      <c r="MSG41" s="611"/>
      <c r="MSH41" s="611"/>
      <c r="MSI41" s="611"/>
      <c r="MSJ41" s="611"/>
      <c r="MSK41" s="611"/>
      <c r="MSL41" s="611"/>
      <c r="MSM41" s="611"/>
      <c r="MSN41" s="611"/>
      <c r="MSO41" s="611"/>
      <c r="MSP41" s="611"/>
      <c r="MSQ41" s="611"/>
      <c r="MSR41" s="611"/>
      <c r="MSS41" s="611"/>
      <c r="MST41" s="611"/>
      <c r="MSU41" s="611"/>
      <c r="MSV41" s="611"/>
      <c r="MSW41" s="611"/>
      <c r="MSX41" s="611"/>
      <c r="MSY41" s="611"/>
      <c r="MSZ41" s="611"/>
      <c r="MTA41" s="611"/>
      <c r="MTB41" s="611"/>
      <c r="MTC41" s="611"/>
      <c r="MTD41" s="611"/>
      <c r="MTE41" s="611"/>
      <c r="MTF41" s="611"/>
      <c r="MTG41" s="611"/>
      <c r="MTH41" s="611"/>
      <c r="MTI41" s="611"/>
      <c r="MTJ41" s="611"/>
      <c r="MTK41" s="611"/>
      <c r="MTL41" s="611"/>
      <c r="MTM41" s="611"/>
      <c r="MTN41" s="611"/>
      <c r="MTO41" s="611"/>
      <c r="MTP41" s="611"/>
      <c r="MTQ41" s="611"/>
      <c r="MTR41" s="611"/>
      <c r="MTS41" s="611"/>
      <c r="MTT41" s="611"/>
      <c r="MTU41" s="611"/>
      <c r="MTV41" s="611"/>
      <c r="MTW41" s="611"/>
      <c r="MTX41" s="611"/>
      <c r="MTY41" s="611"/>
      <c r="MTZ41" s="611"/>
      <c r="MUA41" s="611"/>
      <c r="MUB41" s="611"/>
      <c r="MUC41" s="611"/>
      <c r="MUD41" s="611"/>
      <c r="MUE41" s="611"/>
      <c r="MUF41" s="611"/>
      <c r="MUG41" s="611"/>
      <c r="MUH41" s="611"/>
      <c r="MUI41" s="611"/>
      <c r="MUJ41" s="611"/>
      <c r="MUK41" s="611"/>
      <c r="MUL41" s="611"/>
      <c r="MUM41" s="611"/>
      <c r="MUN41" s="611"/>
      <c r="MUO41" s="611"/>
      <c r="MUP41" s="611"/>
      <c r="MUQ41" s="611"/>
      <c r="MUR41" s="611"/>
      <c r="MUS41" s="611"/>
      <c r="MUT41" s="611"/>
      <c r="MUU41" s="611"/>
      <c r="MUV41" s="611"/>
      <c r="MUW41" s="611"/>
      <c r="MUX41" s="611"/>
      <c r="MUY41" s="611"/>
      <c r="MUZ41" s="611"/>
      <c r="MVA41" s="611"/>
      <c r="MVB41" s="611"/>
      <c r="MVC41" s="611"/>
      <c r="MVD41" s="611"/>
      <c r="MVE41" s="611"/>
      <c r="MVF41" s="611"/>
      <c r="MVG41" s="611"/>
      <c r="MVH41" s="611"/>
      <c r="MVI41" s="611"/>
      <c r="MVJ41" s="611"/>
      <c r="MVK41" s="611"/>
      <c r="MVL41" s="611"/>
      <c r="MVM41" s="611"/>
      <c r="MVN41" s="611"/>
      <c r="MVO41" s="611"/>
      <c r="MVP41" s="611"/>
      <c r="MVQ41" s="611"/>
      <c r="MVR41" s="611"/>
      <c r="MVS41" s="611"/>
      <c r="MVT41" s="611"/>
      <c r="MVU41" s="611"/>
      <c r="MVV41" s="611"/>
      <c r="MVW41" s="611"/>
      <c r="MVX41" s="611"/>
      <c r="MVY41" s="611"/>
      <c r="MVZ41" s="611"/>
      <c r="MWA41" s="611"/>
      <c r="MWB41" s="611"/>
      <c r="MWC41" s="611"/>
      <c r="MWD41" s="611"/>
      <c r="MWE41" s="611"/>
      <c r="MWF41" s="611"/>
      <c r="MWG41" s="611"/>
      <c r="MWH41" s="611"/>
      <c r="MWI41" s="611"/>
      <c r="MWJ41" s="611"/>
      <c r="MWK41" s="611"/>
      <c r="MWL41" s="611"/>
      <c r="MWM41" s="611"/>
      <c r="MWN41" s="611"/>
      <c r="MWO41" s="611"/>
      <c r="MWP41" s="611"/>
      <c r="MWQ41" s="611"/>
      <c r="MWR41" s="611"/>
      <c r="MWS41" s="611"/>
      <c r="MWT41" s="611"/>
      <c r="MWU41" s="611"/>
      <c r="MWV41" s="611"/>
      <c r="MWW41" s="611"/>
      <c r="MWX41" s="611"/>
      <c r="MWY41" s="611"/>
      <c r="MWZ41" s="611"/>
      <c r="MXA41" s="611"/>
      <c r="MXB41" s="611"/>
      <c r="MXC41" s="611"/>
      <c r="MXD41" s="611"/>
      <c r="MXE41" s="611"/>
      <c r="MXF41" s="611"/>
      <c r="MXG41" s="611"/>
      <c r="MXH41" s="611"/>
      <c r="MXI41" s="611"/>
      <c r="MXJ41" s="611"/>
      <c r="MXK41" s="611"/>
      <c r="MXL41" s="611"/>
      <c r="MXM41" s="611"/>
      <c r="MXN41" s="611"/>
      <c r="MXO41" s="611"/>
      <c r="MXP41" s="611"/>
      <c r="MXQ41" s="611"/>
      <c r="MXR41" s="611"/>
      <c r="MXS41" s="611"/>
      <c r="MXT41" s="611"/>
      <c r="MXU41" s="611"/>
      <c r="MXV41" s="611"/>
      <c r="MXW41" s="611"/>
      <c r="MXX41" s="611"/>
      <c r="MXY41" s="611"/>
      <c r="MXZ41" s="611"/>
      <c r="MYA41" s="611"/>
      <c r="MYB41" s="611"/>
      <c r="MYC41" s="611"/>
      <c r="MYD41" s="611"/>
      <c r="MYE41" s="611"/>
      <c r="MYF41" s="611"/>
      <c r="MYG41" s="611"/>
      <c r="MYH41" s="611"/>
      <c r="MYI41" s="611"/>
      <c r="MYJ41" s="611"/>
      <c r="MYK41" s="611"/>
      <c r="MYL41" s="611"/>
      <c r="MYM41" s="611"/>
      <c r="MYN41" s="611"/>
      <c r="MYO41" s="611"/>
      <c r="MYP41" s="611"/>
      <c r="MYQ41" s="611"/>
      <c r="MYR41" s="611"/>
      <c r="MYS41" s="611"/>
      <c r="MYT41" s="611"/>
      <c r="MYU41" s="611"/>
      <c r="MYV41" s="611"/>
      <c r="MYW41" s="611"/>
      <c r="MYX41" s="611"/>
      <c r="MYY41" s="611"/>
      <c r="MYZ41" s="611"/>
      <c r="MZA41" s="611"/>
      <c r="MZB41" s="611"/>
      <c r="MZC41" s="611"/>
      <c r="MZD41" s="611"/>
      <c r="MZE41" s="611"/>
      <c r="MZF41" s="611"/>
      <c r="MZG41" s="611"/>
      <c r="MZH41" s="611"/>
      <c r="MZI41" s="611"/>
      <c r="MZJ41" s="611"/>
      <c r="MZK41" s="611"/>
      <c r="MZL41" s="611"/>
      <c r="MZM41" s="611"/>
      <c r="MZN41" s="611"/>
      <c r="MZO41" s="611"/>
      <c r="MZP41" s="611"/>
      <c r="MZQ41" s="611"/>
      <c r="MZR41" s="611"/>
      <c r="MZS41" s="611"/>
      <c r="MZT41" s="611"/>
      <c r="MZU41" s="611"/>
      <c r="MZV41" s="611"/>
      <c r="MZW41" s="611"/>
      <c r="MZX41" s="611"/>
      <c r="MZY41" s="611"/>
      <c r="MZZ41" s="611"/>
      <c r="NAA41" s="611"/>
      <c r="NAB41" s="611"/>
      <c r="NAC41" s="611"/>
      <c r="NAD41" s="611"/>
      <c r="NAE41" s="611"/>
      <c r="NAF41" s="611"/>
      <c r="NAG41" s="611"/>
      <c r="NAH41" s="611"/>
      <c r="NAI41" s="611"/>
      <c r="NAJ41" s="611"/>
      <c r="NAK41" s="611"/>
      <c r="NAL41" s="611"/>
      <c r="NAM41" s="611"/>
      <c r="NAN41" s="611"/>
      <c r="NAO41" s="611"/>
      <c r="NAP41" s="611"/>
      <c r="NAQ41" s="611"/>
      <c r="NAR41" s="611"/>
      <c r="NAS41" s="611"/>
      <c r="NAT41" s="611"/>
      <c r="NAU41" s="611"/>
      <c r="NAV41" s="611"/>
      <c r="NAW41" s="611"/>
      <c r="NAX41" s="611"/>
      <c r="NAY41" s="611"/>
      <c r="NAZ41" s="611"/>
      <c r="NBA41" s="611"/>
      <c r="NBB41" s="611"/>
      <c r="NBC41" s="611"/>
      <c r="NBD41" s="611"/>
      <c r="NBE41" s="611"/>
      <c r="NBF41" s="611"/>
      <c r="NBG41" s="611"/>
      <c r="NBH41" s="611"/>
      <c r="NBI41" s="611"/>
      <c r="NBJ41" s="611"/>
      <c r="NBK41" s="611"/>
      <c r="NBL41" s="611"/>
      <c r="NBM41" s="611"/>
      <c r="NBN41" s="611"/>
      <c r="NBO41" s="611"/>
      <c r="NBP41" s="611"/>
      <c r="NBQ41" s="611"/>
      <c r="NBR41" s="611"/>
      <c r="NBS41" s="611"/>
      <c r="NBT41" s="611"/>
      <c r="NBU41" s="611"/>
      <c r="NBV41" s="611"/>
      <c r="NBW41" s="611"/>
      <c r="NBX41" s="611"/>
      <c r="NBY41" s="611"/>
      <c r="NBZ41" s="611"/>
      <c r="NCA41" s="611"/>
      <c r="NCB41" s="611"/>
      <c r="NCC41" s="611"/>
      <c r="NCD41" s="611"/>
      <c r="NCE41" s="611"/>
      <c r="NCF41" s="611"/>
      <c r="NCG41" s="611"/>
      <c r="NCH41" s="611"/>
      <c r="NCI41" s="611"/>
      <c r="NCJ41" s="611"/>
      <c r="NCK41" s="611"/>
      <c r="NCL41" s="611"/>
      <c r="NCM41" s="611"/>
      <c r="NCN41" s="611"/>
      <c r="NCO41" s="611"/>
      <c r="NCP41" s="611"/>
      <c r="NCQ41" s="611"/>
      <c r="NCR41" s="611"/>
      <c r="NCS41" s="611"/>
      <c r="NCT41" s="611"/>
      <c r="NCU41" s="611"/>
      <c r="NCV41" s="611"/>
      <c r="NCW41" s="611"/>
      <c r="NCX41" s="611"/>
      <c r="NCY41" s="611"/>
      <c r="NCZ41" s="611"/>
      <c r="NDA41" s="611"/>
      <c r="NDB41" s="611"/>
      <c r="NDC41" s="611"/>
      <c r="NDD41" s="611"/>
      <c r="NDE41" s="611"/>
      <c r="NDF41" s="611"/>
      <c r="NDG41" s="611"/>
      <c r="NDH41" s="611"/>
      <c r="NDI41" s="611"/>
      <c r="NDJ41" s="611"/>
      <c r="NDK41" s="611"/>
      <c r="NDL41" s="611"/>
      <c r="NDM41" s="611"/>
      <c r="NDN41" s="611"/>
      <c r="NDO41" s="611"/>
      <c r="NDP41" s="611"/>
      <c r="NDQ41" s="611"/>
      <c r="NDR41" s="611"/>
      <c r="NDS41" s="611"/>
      <c r="NDT41" s="611"/>
      <c r="NDU41" s="611"/>
      <c r="NDV41" s="611"/>
      <c r="NDW41" s="611"/>
      <c r="NDX41" s="611"/>
      <c r="NDY41" s="611"/>
      <c r="NDZ41" s="611"/>
      <c r="NEA41" s="611"/>
      <c r="NEB41" s="611"/>
      <c r="NEC41" s="611"/>
      <c r="NED41" s="611"/>
      <c r="NEE41" s="611"/>
      <c r="NEF41" s="611"/>
      <c r="NEG41" s="611"/>
      <c r="NEH41" s="611"/>
      <c r="NEI41" s="611"/>
      <c r="NEJ41" s="611"/>
      <c r="NEK41" s="611"/>
      <c r="NEL41" s="611"/>
      <c r="NEM41" s="611"/>
      <c r="NEN41" s="611"/>
      <c r="NEO41" s="611"/>
      <c r="NEP41" s="611"/>
      <c r="NEQ41" s="611"/>
      <c r="NER41" s="611"/>
      <c r="NES41" s="611"/>
      <c r="NET41" s="611"/>
      <c r="NEU41" s="611"/>
      <c r="NEV41" s="611"/>
      <c r="NEW41" s="611"/>
      <c r="NEX41" s="611"/>
      <c r="NEY41" s="611"/>
      <c r="NEZ41" s="611"/>
      <c r="NFA41" s="611"/>
      <c r="NFB41" s="611"/>
      <c r="NFC41" s="611"/>
      <c r="NFD41" s="611"/>
      <c r="NFE41" s="611"/>
      <c r="NFF41" s="611"/>
      <c r="NFG41" s="611"/>
      <c r="NFH41" s="611"/>
      <c r="NFI41" s="611"/>
      <c r="NFJ41" s="611"/>
      <c r="NFK41" s="611"/>
      <c r="NFL41" s="611"/>
      <c r="NFM41" s="611"/>
      <c r="NFN41" s="611"/>
      <c r="NFO41" s="611"/>
      <c r="NFP41" s="611"/>
      <c r="NFQ41" s="611"/>
      <c r="NFR41" s="611"/>
      <c r="NFS41" s="611"/>
      <c r="NFT41" s="611"/>
      <c r="NFU41" s="611"/>
      <c r="NFV41" s="611"/>
      <c r="NFW41" s="611"/>
      <c r="NFX41" s="611"/>
      <c r="NFY41" s="611"/>
      <c r="NFZ41" s="611"/>
      <c r="NGA41" s="611"/>
      <c r="NGB41" s="611"/>
      <c r="NGC41" s="611"/>
      <c r="NGD41" s="611"/>
      <c r="NGE41" s="611"/>
      <c r="NGF41" s="611"/>
      <c r="NGG41" s="611"/>
      <c r="NGH41" s="611"/>
      <c r="NGI41" s="611"/>
      <c r="NGJ41" s="611"/>
      <c r="NGK41" s="611"/>
      <c r="NGL41" s="611"/>
      <c r="NGM41" s="611"/>
      <c r="NGN41" s="611"/>
      <c r="NGO41" s="611"/>
      <c r="NGP41" s="611"/>
      <c r="NGQ41" s="611"/>
      <c r="NGR41" s="611"/>
      <c r="NGS41" s="611"/>
      <c r="NGT41" s="611"/>
      <c r="NGU41" s="611"/>
      <c r="NGV41" s="611"/>
      <c r="NGW41" s="611"/>
      <c r="NGX41" s="611"/>
      <c r="NGY41" s="611"/>
      <c r="NGZ41" s="611"/>
      <c r="NHA41" s="611"/>
      <c r="NHB41" s="611"/>
      <c r="NHC41" s="611"/>
      <c r="NHD41" s="611"/>
      <c r="NHE41" s="611"/>
      <c r="NHF41" s="611"/>
      <c r="NHG41" s="611"/>
      <c r="NHH41" s="611"/>
      <c r="NHI41" s="611"/>
      <c r="NHJ41" s="611"/>
      <c r="NHK41" s="611"/>
      <c r="NHL41" s="611"/>
      <c r="NHM41" s="611"/>
      <c r="NHN41" s="611"/>
      <c r="NHO41" s="611"/>
      <c r="NHP41" s="611"/>
      <c r="NHQ41" s="611"/>
      <c r="NHR41" s="611"/>
      <c r="NHS41" s="611"/>
      <c r="NHT41" s="611"/>
      <c r="NHU41" s="611"/>
      <c r="NHV41" s="611"/>
      <c r="NHW41" s="611"/>
      <c r="NHX41" s="611"/>
      <c r="NHY41" s="611"/>
      <c r="NHZ41" s="611"/>
      <c r="NIA41" s="611"/>
      <c r="NIB41" s="611"/>
      <c r="NIC41" s="611"/>
      <c r="NID41" s="611"/>
      <c r="NIE41" s="611"/>
      <c r="NIF41" s="611"/>
      <c r="NIG41" s="611"/>
      <c r="NIH41" s="611"/>
      <c r="NII41" s="611"/>
      <c r="NIJ41" s="611"/>
      <c r="NIK41" s="611"/>
      <c r="NIL41" s="611"/>
      <c r="NIM41" s="611"/>
      <c r="NIN41" s="611"/>
      <c r="NIO41" s="611"/>
      <c r="NIP41" s="611"/>
      <c r="NIQ41" s="611"/>
      <c r="NIR41" s="611"/>
      <c r="NIS41" s="611"/>
      <c r="NIT41" s="611"/>
      <c r="NIU41" s="611"/>
      <c r="NIV41" s="611"/>
      <c r="NIW41" s="611"/>
      <c r="NIX41" s="611"/>
      <c r="NIY41" s="611"/>
      <c r="NIZ41" s="611"/>
      <c r="NJA41" s="611"/>
      <c r="NJB41" s="611"/>
      <c r="NJC41" s="611"/>
      <c r="NJD41" s="611"/>
      <c r="NJE41" s="611"/>
      <c r="NJF41" s="611"/>
      <c r="NJG41" s="611"/>
      <c r="NJH41" s="611"/>
      <c r="NJI41" s="611"/>
      <c r="NJJ41" s="611"/>
      <c r="NJK41" s="611"/>
      <c r="NJL41" s="611"/>
      <c r="NJM41" s="611"/>
      <c r="NJN41" s="611"/>
      <c r="NJO41" s="611"/>
      <c r="NJP41" s="611"/>
      <c r="NJQ41" s="611"/>
      <c r="NJR41" s="611"/>
      <c r="NJS41" s="611"/>
      <c r="NJT41" s="611"/>
      <c r="NJU41" s="611"/>
      <c r="NJV41" s="611"/>
      <c r="NJW41" s="611"/>
      <c r="NJX41" s="611"/>
      <c r="NJY41" s="611"/>
      <c r="NJZ41" s="611"/>
      <c r="NKA41" s="611"/>
      <c r="NKB41" s="611"/>
      <c r="NKC41" s="611"/>
      <c r="NKD41" s="611"/>
      <c r="NKE41" s="611"/>
      <c r="NKF41" s="611"/>
      <c r="NKG41" s="611"/>
      <c r="NKH41" s="611"/>
      <c r="NKI41" s="611"/>
      <c r="NKJ41" s="611"/>
      <c r="NKK41" s="611"/>
      <c r="NKL41" s="611"/>
      <c r="NKM41" s="611"/>
      <c r="NKN41" s="611"/>
      <c r="NKO41" s="611"/>
      <c r="NKP41" s="611"/>
      <c r="NKQ41" s="611"/>
      <c r="NKR41" s="611"/>
      <c r="NKS41" s="611"/>
      <c r="NKT41" s="611"/>
      <c r="NKU41" s="611"/>
      <c r="NKV41" s="611"/>
      <c r="NKW41" s="611"/>
      <c r="NKX41" s="611"/>
      <c r="NKY41" s="611"/>
      <c r="NKZ41" s="611"/>
      <c r="NLA41" s="611"/>
      <c r="NLB41" s="611"/>
      <c r="NLC41" s="611"/>
      <c r="NLD41" s="611"/>
      <c r="NLE41" s="611"/>
      <c r="NLF41" s="611"/>
      <c r="NLG41" s="611"/>
      <c r="NLH41" s="611"/>
      <c r="NLI41" s="611"/>
      <c r="NLJ41" s="611"/>
      <c r="NLK41" s="611"/>
      <c r="NLL41" s="611"/>
      <c r="NLM41" s="611"/>
      <c r="NLN41" s="611"/>
      <c r="NLO41" s="611"/>
      <c r="NLP41" s="611"/>
      <c r="NLQ41" s="611"/>
      <c r="NLR41" s="611"/>
      <c r="NLS41" s="611"/>
      <c r="NLT41" s="611"/>
      <c r="NLU41" s="611"/>
      <c r="NLV41" s="611"/>
      <c r="NLW41" s="611"/>
      <c r="NLX41" s="611"/>
      <c r="NLY41" s="611"/>
      <c r="NLZ41" s="611"/>
      <c r="NMA41" s="611"/>
      <c r="NMB41" s="611"/>
      <c r="NMC41" s="611"/>
      <c r="NMD41" s="611"/>
      <c r="NME41" s="611"/>
      <c r="NMF41" s="611"/>
      <c r="NMG41" s="611"/>
      <c r="NMH41" s="611"/>
      <c r="NMI41" s="611"/>
      <c r="NMJ41" s="611"/>
      <c r="NMK41" s="611"/>
      <c r="NML41" s="611"/>
      <c r="NMM41" s="611"/>
      <c r="NMN41" s="611"/>
      <c r="NMO41" s="611"/>
      <c r="NMP41" s="611"/>
      <c r="NMQ41" s="611"/>
      <c r="NMR41" s="611"/>
      <c r="NMS41" s="611"/>
      <c r="NMT41" s="611"/>
      <c r="NMU41" s="611"/>
      <c r="NMV41" s="611"/>
      <c r="NMW41" s="611"/>
      <c r="NMX41" s="611"/>
      <c r="NMY41" s="611"/>
      <c r="NMZ41" s="611"/>
      <c r="NNA41" s="611"/>
      <c r="NNB41" s="611"/>
      <c r="NNC41" s="611"/>
      <c r="NND41" s="611"/>
      <c r="NNE41" s="611"/>
      <c r="NNF41" s="611"/>
      <c r="NNG41" s="611"/>
      <c r="NNH41" s="611"/>
      <c r="NNI41" s="611"/>
      <c r="NNJ41" s="611"/>
      <c r="NNK41" s="611"/>
      <c r="NNL41" s="611"/>
      <c r="NNM41" s="611"/>
      <c r="NNN41" s="611"/>
      <c r="NNO41" s="611"/>
      <c r="NNP41" s="611"/>
      <c r="NNQ41" s="611"/>
      <c r="NNR41" s="611"/>
      <c r="NNS41" s="611"/>
      <c r="NNT41" s="611"/>
      <c r="NNU41" s="611"/>
      <c r="NNV41" s="611"/>
      <c r="NNW41" s="611"/>
      <c r="NNX41" s="611"/>
      <c r="NNY41" s="611"/>
      <c r="NNZ41" s="611"/>
      <c r="NOA41" s="611"/>
      <c r="NOB41" s="611"/>
      <c r="NOC41" s="611"/>
      <c r="NOD41" s="611"/>
      <c r="NOE41" s="611"/>
      <c r="NOF41" s="611"/>
      <c r="NOG41" s="611"/>
      <c r="NOH41" s="611"/>
      <c r="NOI41" s="611"/>
      <c r="NOJ41" s="611"/>
      <c r="NOK41" s="611"/>
      <c r="NOL41" s="611"/>
      <c r="NOM41" s="611"/>
      <c r="NON41" s="611"/>
      <c r="NOO41" s="611"/>
      <c r="NOP41" s="611"/>
      <c r="NOQ41" s="611"/>
      <c r="NOR41" s="611"/>
      <c r="NOS41" s="611"/>
      <c r="NOT41" s="611"/>
      <c r="NOU41" s="611"/>
      <c r="NOV41" s="611"/>
      <c r="NOW41" s="611"/>
      <c r="NOX41" s="611"/>
      <c r="NOY41" s="611"/>
      <c r="NOZ41" s="611"/>
      <c r="NPA41" s="611"/>
      <c r="NPB41" s="611"/>
      <c r="NPC41" s="611"/>
      <c r="NPD41" s="611"/>
      <c r="NPE41" s="611"/>
      <c r="NPF41" s="611"/>
      <c r="NPG41" s="611"/>
      <c r="NPH41" s="611"/>
      <c r="NPI41" s="611"/>
      <c r="NPJ41" s="611"/>
      <c r="NPK41" s="611"/>
      <c r="NPL41" s="611"/>
      <c r="NPM41" s="611"/>
      <c r="NPN41" s="611"/>
      <c r="NPO41" s="611"/>
      <c r="NPP41" s="611"/>
      <c r="NPQ41" s="611"/>
      <c r="NPR41" s="611"/>
      <c r="NPS41" s="611"/>
      <c r="NPT41" s="611"/>
      <c r="NPU41" s="611"/>
      <c r="NPV41" s="611"/>
      <c r="NPW41" s="611"/>
      <c r="NPX41" s="611"/>
      <c r="NPY41" s="611"/>
      <c r="NPZ41" s="611"/>
      <c r="NQA41" s="611"/>
      <c r="NQB41" s="611"/>
      <c r="NQC41" s="611"/>
      <c r="NQD41" s="611"/>
      <c r="NQE41" s="611"/>
      <c r="NQF41" s="611"/>
      <c r="NQG41" s="611"/>
      <c r="NQH41" s="611"/>
      <c r="NQI41" s="611"/>
      <c r="NQJ41" s="611"/>
      <c r="NQK41" s="611"/>
      <c r="NQL41" s="611"/>
      <c r="NQM41" s="611"/>
      <c r="NQN41" s="611"/>
      <c r="NQO41" s="611"/>
      <c r="NQP41" s="611"/>
      <c r="NQQ41" s="611"/>
      <c r="NQR41" s="611"/>
      <c r="NQS41" s="611"/>
      <c r="NQT41" s="611"/>
      <c r="NQU41" s="611"/>
      <c r="NQV41" s="611"/>
      <c r="NQW41" s="611"/>
      <c r="NQX41" s="611"/>
      <c r="NQY41" s="611"/>
      <c r="NQZ41" s="611"/>
      <c r="NRA41" s="611"/>
      <c r="NRB41" s="611"/>
      <c r="NRC41" s="611"/>
      <c r="NRD41" s="611"/>
      <c r="NRE41" s="611"/>
      <c r="NRF41" s="611"/>
      <c r="NRG41" s="611"/>
      <c r="NRH41" s="611"/>
      <c r="NRI41" s="611"/>
      <c r="NRJ41" s="611"/>
      <c r="NRK41" s="611"/>
      <c r="NRL41" s="611"/>
      <c r="NRM41" s="611"/>
      <c r="NRN41" s="611"/>
      <c r="NRO41" s="611"/>
      <c r="NRP41" s="611"/>
      <c r="NRQ41" s="611"/>
      <c r="NRR41" s="611"/>
      <c r="NRS41" s="611"/>
      <c r="NRT41" s="611"/>
      <c r="NRU41" s="611"/>
      <c r="NRV41" s="611"/>
      <c r="NRW41" s="611"/>
      <c r="NRX41" s="611"/>
      <c r="NRY41" s="611"/>
      <c r="NRZ41" s="611"/>
      <c r="NSA41" s="611"/>
      <c r="NSB41" s="611"/>
      <c r="NSC41" s="611"/>
      <c r="NSD41" s="611"/>
      <c r="NSE41" s="611"/>
      <c r="NSF41" s="611"/>
      <c r="NSG41" s="611"/>
      <c r="NSH41" s="611"/>
      <c r="NSI41" s="611"/>
      <c r="NSJ41" s="611"/>
      <c r="NSK41" s="611"/>
      <c r="NSL41" s="611"/>
      <c r="NSM41" s="611"/>
      <c r="NSN41" s="611"/>
      <c r="NSO41" s="611"/>
      <c r="NSP41" s="611"/>
      <c r="NSQ41" s="611"/>
      <c r="NSR41" s="611"/>
      <c r="NSS41" s="611"/>
      <c r="NST41" s="611"/>
      <c r="NSU41" s="611"/>
      <c r="NSV41" s="611"/>
      <c r="NSW41" s="611"/>
      <c r="NSX41" s="611"/>
      <c r="NSY41" s="611"/>
      <c r="NSZ41" s="611"/>
      <c r="NTA41" s="611"/>
      <c r="NTB41" s="611"/>
      <c r="NTC41" s="611"/>
      <c r="NTD41" s="611"/>
      <c r="NTE41" s="611"/>
      <c r="NTF41" s="611"/>
      <c r="NTG41" s="611"/>
      <c r="NTH41" s="611"/>
      <c r="NTI41" s="611"/>
      <c r="NTJ41" s="611"/>
      <c r="NTK41" s="611"/>
      <c r="NTL41" s="611"/>
      <c r="NTM41" s="611"/>
      <c r="NTN41" s="611"/>
      <c r="NTO41" s="611"/>
      <c r="NTP41" s="611"/>
      <c r="NTQ41" s="611"/>
      <c r="NTR41" s="611"/>
      <c r="NTS41" s="611"/>
      <c r="NTT41" s="611"/>
      <c r="NTU41" s="611"/>
      <c r="NTV41" s="611"/>
      <c r="NTW41" s="611"/>
      <c r="NTX41" s="611"/>
      <c r="NTY41" s="611"/>
      <c r="NTZ41" s="611"/>
      <c r="NUA41" s="611"/>
      <c r="NUB41" s="611"/>
      <c r="NUC41" s="611"/>
      <c r="NUD41" s="611"/>
      <c r="NUE41" s="611"/>
      <c r="NUF41" s="611"/>
      <c r="NUG41" s="611"/>
      <c r="NUH41" s="611"/>
      <c r="NUI41" s="611"/>
      <c r="NUJ41" s="611"/>
      <c r="NUK41" s="611"/>
      <c r="NUL41" s="611"/>
      <c r="NUM41" s="611"/>
      <c r="NUN41" s="611"/>
      <c r="NUO41" s="611"/>
      <c r="NUP41" s="611"/>
      <c r="NUQ41" s="611"/>
      <c r="NUR41" s="611"/>
      <c r="NUS41" s="611"/>
      <c r="NUT41" s="611"/>
      <c r="NUU41" s="611"/>
      <c r="NUV41" s="611"/>
      <c r="NUW41" s="611"/>
      <c r="NUX41" s="611"/>
      <c r="NUY41" s="611"/>
      <c r="NUZ41" s="611"/>
      <c r="NVA41" s="611"/>
      <c r="NVB41" s="611"/>
      <c r="NVC41" s="611"/>
      <c r="NVD41" s="611"/>
      <c r="NVE41" s="611"/>
      <c r="NVF41" s="611"/>
      <c r="NVG41" s="611"/>
      <c r="NVH41" s="611"/>
      <c r="NVI41" s="611"/>
      <c r="NVJ41" s="611"/>
      <c r="NVK41" s="611"/>
      <c r="NVL41" s="611"/>
      <c r="NVM41" s="611"/>
      <c r="NVN41" s="611"/>
      <c r="NVO41" s="611"/>
      <c r="NVP41" s="611"/>
      <c r="NVQ41" s="611"/>
      <c r="NVR41" s="611"/>
      <c r="NVS41" s="611"/>
      <c r="NVT41" s="611"/>
      <c r="NVU41" s="611"/>
      <c r="NVV41" s="611"/>
      <c r="NVW41" s="611"/>
      <c r="NVX41" s="611"/>
      <c r="NVY41" s="611"/>
      <c r="NVZ41" s="611"/>
      <c r="NWA41" s="611"/>
      <c r="NWB41" s="611"/>
      <c r="NWC41" s="611"/>
      <c r="NWD41" s="611"/>
      <c r="NWE41" s="611"/>
      <c r="NWF41" s="611"/>
      <c r="NWG41" s="611"/>
      <c r="NWH41" s="611"/>
      <c r="NWI41" s="611"/>
      <c r="NWJ41" s="611"/>
      <c r="NWK41" s="611"/>
      <c r="NWL41" s="611"/>
      <c r="NWM41" s="611"/>
      <c r="NWN41" s="611"/>
      <c r="NWO41" s="611"/>
      <c r="NWP41" s="611"/>
      <c r="NWQ41" s="611"/>
      <c r="NWR41" s="611"/>
      <c r="NWS41" s="611"/>
      <c r="NWT41" s="611"/>
      <c r="NWU41" s="611"/>
      <c r="NWV41" s="611"/>
      <c r="NWW41" s="611"/>
      <c r="NWX41" s="611"/>
      <c r="NWY41" s="611"/>
      <c r="NWZ41" s="611"/>
      <c r="NXA41" s="611"/>
      <c r="NXB41" s="611"/>
      <c r="NXC41" s="611"/>
      <c r="NXD41" s="611"/>
      <c r="NXE41" s="611"/>
      <c r="NXF41" s="611"/>
      <c r="NXG41" s="611"/>
      <c r="NXH41" s="611"/>
      <c r="NXI41" s="611"/>
      <c r="NXJ41" s="611"/>
      <c r="NXK41" s="611"/>
      <c r="NXL41" s="611"/>
      <c r="NXM41" s="611"/>
      <c r="NXN41" s="611"/>
      <c r="NXO41" s="611"/>
      <c r="NXP41" s="611"/>
      <c r="NXQ41" s="611"/>
      <c r="NXR41" s="611"/>
      <c r="NXS41" s="611"/>
      <c r="NXT41" s="611"/>
      <c r="NXU41" s="611"/>
      <c r="NXV41" s="611"/>
      <c r="NXW41" s="611"/>
      <c r="NXX41" s="611"/>
      <c r="NXY41" s="611"/>
      <c r="NXZ41" s="611"/>
      <c r="NYA41" s="611"/>
      <c r="NYB41" s="611"/>
      <c r="NYC41" s="611"/>
      <c r="NYD41" s="611"/>
      <c r="NYE41" s="611"/>
      <c r="NYF41" s="611"/>
      <c r="NYG41" s="611"/>
      <c r="NYH41" s="611"/>
      <c r="NYI41" s="611"/>
      <c r="NYJ41" s="611"/>
      <c r="NYK41" s="611"/>
      <c r="NYL41" s="611"/>
      <c r="NYM41" s="611"/>
      <c r="NYN41" s="611"/>
      <c r="NYO41" s="611"/>
      <c r="NYP41" s="611"/>
      <c r="NYQ41" s="611"/>
      <c r="NYR41" s="611"/>
      <c r="NYS41" s="611"/>
      <c r="NYT41" s="611"/>
      <c r="NYU41" s="611"/>
      <c r="NYV41" s="611"/>
      <c r="NYW41" s="611"/>
      <c r="NYX41" s="611"/>
      <c r="NYY41" s="611"/>
      <c r="NYZ41" s="611"/>
      <c r="NZA41" s="611"/>
      <c r="NZB41" s="611"/>
      <c r="NZC41" s="611"/>
      <c r="NZD41" s="611"/>
      <c r="NZE41" s="611"/>
      <c r="NZF41" s="611"/>
      <c r="NZG41" s="611"/>
      <c r="NZH41" s="611"/>
      <c r="NZI41" s="611"/>
      <c r="NZJ41" s="611"/>
      <c r="NZK41" s="611"/>
      <c r="NZL41" s="611"/>
      <c r="NZM41" s="611"/>
      <c r="NZN41" s="611"/>
      <c r="NZO41" s="611"/>
      <c r="NZP41" s="611"/>
      <c r="NZQ41" s="611"/>
      <c r="NZR41" s="611"/>
      <c r="NZS41" s="611"/>
      <c r="NZT41" s="611"/>
      <c r="NZU41" s="611"/>
      <c r="NZV41" s="611"/>
      <c r="NZW41" s="611"/>
      <c r="NZX41" s="611"/>
      <c r="NZY41" s="611"/>
      <c r="NZZ41" s="611"/>
      <c r="OAA41" s="611"/>
      <c r="OAB41" s="611"/>
      <c r="OAC41" s="611"/>
      <c r="OAD41" s="611"/>
      <c r="OAE41" s="611"/>
      <c r="OAF41" s="611"/>
      <c r="OAG41" s="611"/>
      <c r="OAH41" s="611"/>
      <c r="OAI41" s="611"/>
      <c r="OAJ41" s="611"/>
      <c r="OAK41" s="611"/>
      <c r="OAL41" s="611"/>
      <c r="OAM41" s="611"/>
      <c r="OAN41" s="611"/>
      <c r="OAO41" s="611"/>
      <c r="OAP41" s="611"/>
      <c r="OAQ41" s="611"/>
      <c r="OAR41" s="611"/>
      <c r="OAS41" s="611"/>
      <c r="OAT41" s="611"/>
      <c r="OAU41" s="611"/>
      <c r="OAV41" s="611"/>
      <c r="OAW41" s="611"/>
      <c r="OAX41" s="611"/>
      <c r="OAY41" s="611"/>
      <c r="OAZ41" s="611"/>
      <c r="OBA41" s="611"/>
      <c r="OBB41" s="611"/>
      <c r="OBC41" s="611"/>
      <c r="OBD41" s="611"/>
      <c r="OBE41" s="611"/>
      <c r="OBF41" s="611"/>
      <c r="OBG41" s="611"/>
      <c r="OBH41" s="611"/>
      <c r="OBI41" s="611"/>
      <c r="OBJ41" s="611"/>
      <c r="OBK41" s="611"/>
      <c r="OBL41" s="611"/>
      <c r="OBM41" s="611"/>
      <c r="OBN41" s="611"/>
      <c r="OBO41" s="611"/>
      <c r="OBP41" s="611"/>
      <c r="OBQ41" s="611"/>
      <c r="OBR41" s="611"/>
      <c r="OBS41" s="611"/>
      <c r="OBT41" s="611"/>
      <c r="OBU41" s="611"/>
      <c r="OBV41" s="611"/>
      <c r="OBW41" s="611"/>
      <c r="OBX41" s="611"/>
      <c r="OBY41" s="611"/>
      <c r="OBZ41" s="611"/>
      <c r="OCA41" s="611"/>
      <c r="OCB41" s="611"/>
      <c r="OCC41" s="611"/>
      <c r="OCD41" s="611"/>
      <c r="OCE41" s="611"/>
      <c r="OCF41" s="611"/>
      <c r="OCG41" s="611"/>
      <c r="OCH41" s="611"/>
      <c r="OCI41" s="611"/>
      <c r="OCJ41" s="611"/>
      <c r="OCK41" s="611"/>
      <c r="OCL41" s="611"/>
      <c r="OCM41" s="611"/>
      <c r="OCN41" s="611"/>
      <c r="OCO41" s="611"/>
      <c r="OCP41" s="611"/>
      <c r="OCQ41" s="611"/>
      <c r="OCR41" s="611"/>
      <c r="OCS41" s="611"/>
      <c r="OCT41" s="611"/>
      <c r="OCU41" s="611"/>
      <c r="OCV41" s="611"/>
      <c r="OCW41" s="611"/>
      <c r="OCX41" s="611"/>
      <c r="OCY41" s="611"/>
      <c r="OCZ41" s="611"/>
      <c r="ODA41" s="611"/>
      <c r="ODB41" s="611"/>
      <c r="ODC41" s="611"/>
      <c r="ODD41" s="611"/>
      <c r="ODE41" s="611"/>
      <c r="ODF41" s="611"/>
      <c r="ODG41" s="611"/>
      <c r="ODH41" s="611"/>
      <c r="ODI41" s="611"/>
      <c r="ODJ41" s="611"/>
      <c r="ODK41" s="611"/>
      <c r="ODL41" s="611"/>
      <c r="ODM41" s="611"/>
      <c r="ODN41" s="611"/>
      <c r="ODO41" s="611"/>
      <c r="ODP41" s="611"/>
      <c r="ODQ41" s="611"/>
      <c r="ODR41" s="611"/>
      <c r="ODS41" s="611"/>
      <c r="ODT41" s="611"/>
      <c r="ODU41" s="611"/>
      <c r="ODV41" s="611"/>
      <c r="ODW41" s="611"/>
      <c r="ODX41" s="611"/>
      <c r="ODY41" s="611"/>
      <c r="ODZ41" s="611"/>
      <c r="OEA41" s="611"/>
      <c r="OEB41" s="611"/>
      <c r="OEC41" s="611"/>
      <c r="OED41" s="611"/>
      <c r="OEE41" s="611"/>
      <c r="OEF41" s="611"/>
      <c r="OEG41" s="611"/>
      <c r="OEH41" s="611"/>
      <c r="OEI41" s="611"/>
      <c r="OEJ41" s="611"/>
      <c r="OEK41" s="611"/>
      <c r="OEL41" s="611"/>
      <c r="OEM41" s="611"/>
      <c r="OEN41" s="611"/>
      <c r="OEO41" s="611"/>
      <c r="OEP41" s="611"/>
      <c r="OEQ41" s="611"/>
      <c r="OER41" s="611"/>
      <c r="OES41" s="611"/>
      <c r="OET41" s="611"/>
      <c r="OEU41" s="611"/>
      <c r="OEV41" s="611"/>
      <c r="OEW41" s="611"/>
      <c r="OEX41" s="611"/>
      <c r="OEY41" s="611"/>
      <c r="OEZ41" s="611"/>
      <c r="OFA41" s="611"/>
      <c r="OFB41" s="611"/>
      <c r="OFC41" s="611"/>
      <c r="OFD41" s="611"/>
      <c r="OFE41" s="611"/>
      <c r="OFF41" s="611"/>
      <c r="OFG41" s="611"/>
      <c r="OFH41" s="611"/>
      <c r="OFI41" s="611"/>
      <c r="OFJ41" s="611"/>
      <c r="OFK41" s="611"/>
      <c r="OFL41" s="611"/>
      <c r="OFM41" s="611"/>
      <c r="OFN41" s="611"/>
      <c r="OFO41" s="611"/>
      <c r="OFP41" s="611"/>
      <c r="OFQ41" s="611"/>
      <c r="OFR41" s="611"/>
      <c r="OFS41" s="611"/>
      <c r="OFT41" s="611"/>
      <c r="OFU41" s="611"/>
      <c r="OFV41" s="611"/>
      <c r="OFW41" s="611"/>
      <c r="OFX41" s="611"/>
      <c r="OFY41" s="611"/>
      <c r="OFZ41" s="611"/>
      <c r="OGA41" s="611"/>
      <c r="OGB41" s="611"/>
      <c r="OGC41" s="611"/>
      <c r="OGD41" s="611"/>
      <c r="OGE41" s="611"/>
      <c r="OGF41" s="611"/>
      <c r="OGG41" s="611"/>
      <c r="OGH41" s="611"/>
      <c r="OGI41" s="611"/>
      <c r="OGJ41" s="611"/>
      <c r="OGK41" s="611"/>
      <c r="OGL41" s="611"/>
      <c r="OGM41" s="611"/>
      <c r="OGN41" s="611"/>
      <c r="OGO41" s="611"/>
      <c r="OGP41" s="611"/>
      <c r="OGQ41" s="611"/>
      <c r="OGR41" s="611"/>
      <c r="OGS41" s="611"/>
      <c r="OGT41" s="611"/>
      <c r="OGU41" s="611"/>
      <c r="OGV41" s="611"/>
      <c r="OGW41" s="611"/>
      <c r="OGX41" s="611"/>
      <c r="OGY41" s="611"/>
      <c r="OGZ41" s="611"/>
      <c r="OHA41" s="611"/>
      <c r="OHB41" s="611"/>
      <c r="OHC41" s="611"/>
      <c r="OHD41" s="611"/>
      <c r="OHE41" s="611"/>
      <c r="OHF41" s="611"/>
      <c r="OHG41" s="611"/>
      <c r="OHH41" s="611"/>
      <c r="OHI41" s="611"/>
      <c r="OHJ41" s="611"/>
      <c r="OHK41" s="611"/>
      <c r="OHL41" s="611"/>
      <c r="OHM41" s="611"/>
      <c r="OHN41" s="611"/>
      <c r="OHO41" s="611"/>
      <c r="OHP41" s="611"/>
      <c r="OHQ41" s="611"/>
      <c r="OHR41" s="611"/>
      <c r="OHS41" s="611"/>
      <c r="OHT41" s="611"/>
      <c r="OHU41" s="611"/>
      <c r="OHV41" s="611"/>
      <c r="OHW41" s="611"/>
      <c r="OHX41" s="611"/>
      <c r="OHY41" s="611"/>
      <c r="OHZ41" s="611"/>
      <c r="OIA41" s="611"/>
      <c r="OIB41" s="611"/>
      <c r="OIC41" s="611"/>
      <c r="OID41" s="611"/>
      <c r="OIE41" s="611"/>
      <c r="OIF41" s="611"/>
      <c r="OIG41" s="611"/>
      <c r="OIH41" s="611"/>
      <c r="OII41" s="611"/>
      <c r="OIJ41" s="611"/>
      <c r="OIK41" s="611"/>
      <c r="OIL41" s="611"/>
      <c r="OIM41" s="611"/>
      <c r="OIN41" s="611"/>
      <c r="OIO41" s="611"/>
      <c r="OIP41" s="611"/>
      <c r="OIQ41" s="611"/>
      <c r="OIR41" s="611"/>
      <c r="OIS41" s="611"/>
      <c r="OIT41" s="611"/>
      <c r="OIU41" s="611"/>
      <c r="OIV41" s="611"/>
      <c r="OIW41" s="611"/>
      <c r="OIX41" s="611"/>
      <c r="OIY41" s="611"/>
      <c r="OIZ41" s="611"/>
      <c r="OJA41" s="611"/>
      <c r="OJB41" s="611"/>
      <c r="OJC41" s="611"/>
      <c r="OJD41" s="611"/>
      <c r="OJE41" s="611"/>
      <c r="OJF41" s="611"/>
      <c r="OJG41" s="611"/>
      <c r="OJH41" s="611"/>
      <c r="OJI41" s="611"/>
      <c r="OJJ41" s="611"/>
      <c r="OJK41" s="611"/>
      <c r="OJL41" s="611"/>
      <c r="OJM41" s="611"/>
      <c r="OJN41" s="611"/>
      <c r="OJO41" s="611"/>
      <c r="OJP41" s="611"/>
      <c r="OJQ41" s="611"/>
      <c r="OJR41" s="611"/>
      <c r="OJS41" s="611"/>
      <c r="OJT41" s="611"/>
      <c r="OJU41" s="611"/>
      <c r="OJV41" s="611"/>
      <c r="OJW41" s="611"/>
      <c r="OJX41" s="611"/>
      <c r="OJY41" s="611"/>
      <c r="OJZ41" s="611"/>
      <c r="OKA41" s="611"/>
      <c r="OKB41" s="611"/>
      <c r="OKC41" s="611"/>
      <c r="OKD41" s="611"/>
      <c r="OKE41" s="611"/>
      <c r="OKF41" s="611"/>
      <c r="OKG41" s="611"/>
      <c r="OKH41" s="611"/>
      <c r="OKI41" s="611"/>
      <c r="OKJ41" s="611"/>
      <c r="OKK41" s="611"/>
      <c r="OKL41" s="611"/>
      <c r="OKM41" s="611"/>
      <c r="OKN41" s="611"/>
      <c r="OKO41" s="611"/>
      <c r="OKP41" s="611"/>
      <c r="OKQ41" s="611"/>
      <c r="OKR41" s="611"/>
      <c r="OKS41" s="611"/>
      <c r="OKT41" s="611"/>
      <c r="OKU41" s="611"/>
      <c r="OKV41" s="611"/>
      <c r="OKW41" s="611"/>
      <c r="OKX41" s="611"/>
      <c r="OKY41" s="611"/>
      <c r="OKZ41" s="611"/>
      <c r="OLA41" s="611"/>
      <c r="OLB41" s="611"/>
      <c r="OLC41" s="611"/>
      <c r="OLD41" s="611"/>
      <c r="OLE41" s="611"/>
      <c r="OLF41" s="611"/>
      <c r="OLG41" s="611"/>
      <c r="OLH41" s="611"/>
      <c r="OLI41" s="611"/>
      <c r="OLJ41" s="611"/>
      <c r="OLK41" s="611"/>
      <c r="OLL41" s="611"/>
      <c r="OLM41" s="611"/>
      <c r="OLN41" s="611"/>
      <c r="OLO41" s="611"/>
      <c r="OLP41" s="611"/>
      <c r="OLQ41" s="611"/>
      <c r="OLR41" s="611"/>
      <c r="OLS41" s="611"/>
      <c r="OLT41" s="611"/>
      <c r="OLU41" s="611"/>
      <c r="OLV41" s="611"/>
      <c r="OLW41" s="611"/>
      <c r="OLX41" s="611"/>
      <c r="OLY41" s="611"/>
      <c r="OLZ41" s="611"/>
      <c r="OMA41" s="611"/>
      <c r="OMB41" s="611"/>
      <c r="OMC41" s="611"/>
      <c r="OMD41" s="611"/>
      <c r="OME41" s="611"/>
      <c r="OMF41" s="611"/>
      <c r="OMG41" s="611"/>
      <c r="OMH41" s="611"/>
      <c r="OMI41" s="611"/>
      <c r="OMJ41" s="611"/>
      <c r="OMK41" s="611"/>
      <c r="OML41" s="611"/>
      <c r="OMM41" s="611"/>
      <c r="OMN41" s="611"/>
      <c r="OMO41" s="611"/>
      <c r="OMP41" s="611"/>
      <c r="OMQ41" s="611"/>
      <c r="OMR41" s="611"/>
      <c r="OMS41" s="611"/>
      <c r="OMT41" s="611"/>
      <c r="OMU41" s="611"/>
      <c r="OMV41" s="611"/>
      <c r="OMW41" s="611"/>
      <c r="OMX41" s="611"/>
      <c r="OMY41" s="611"/>
      <c r="OMZ41" s="611"/>
      <c r="ONA41" s="611"/>
      <c r="ONB41" s="611"/>
      <c r="ONC41" s="611"/>
      <c r="OND41" s="611"/>
      <c r="ONE41" s="611"/>
      <c r="ONF41" s="611"/>
      <c r="ONG41" s="611"/>
      <c r="ONH41" s="611"/>
      <c r="ONI41" s="611"/>
      <c r="ONJ41" s="611"/>
      <c r="ONK41" s="611"/>
      <c r="ONL41" s="611"/>
      <c r="ONM41" s="611"/>
      <c r="ONN41" s="611"/>
      <c r="ONO41" s="611"/>
      <c r="ONP41" s="611"/>
      <c r="ONQ41" s="611"/>
      <c r="ONR41" s="611"/>
      <c r="ONS41" s="611"/>
      <c r="ONT41" s="611"/>
      <c r="ONU41" s="611"/>
      <c r="ONV41" s="611"/>
      <c r="ONW41" s="611"/>
      <c r="ONX41" s="611"/>
      <c r="ONY41" s="611"/>
      <c r="ONZ41" s="611"/>
      <c r="OOA41" s="611"/>
      <c r="OOB41" s="611"/>
      <c r="OOC41" s="611"/>
      <c r="OOD41" s="611"/>
      <c r="OOE41" s="611"/>
      <c r="OOF41" s="611"/>
      <c r="OOG41" s="611"/>
      <c r="OOH41" s="611"/>
      <c r="OOI41" s="611"/>
      <c r="OOJ41" s="611"/>
      <c r="OOK41" s="611"/>
      <c r="OOL41" s="611"/>
      <c r="OOM41" s="611"/>
      <c r="OON41" s="611"/>
      <c r="OOO41" s="611"/>
      <c r="OOP41" s="611"/>
      <c r="OOQ41" s="611"/>
      <c r="OOR41" s="611"/>
      <c r="OOS41" s="611"/>
      <c r="OOT41" s="611"/>
      <c r="OOU41" s="611"/>
      <c r="OOV41" s="611"/>
      <c r="OOW41" s="611"/>
      <c r="OOX41" s="611"/>
      <c r="OOY41" s="611"/>
      <c r="OOZ41" s="611"/>
      <c r="OPA41" s="611"/>
      <c r="OPB41" s="611"/>
      <c r="OPC41" s="611"/>
      <c r="OPD41" s="611"/>
      <c r="OPE41" s="611"/>
      <c r="OPF41" s="611"/>
      <c r="OPG41" s="611"/>
      <c r="OPH41" s="611"/>
      <c r="OPI41" s="611"/>
      <c r="OPJ41" s="611"/>
      <c r="OPK41" s="611"/>
      <c r="OPL41" s="611"/>
      <c r="OPM41" s="611"/>
      <c r="OPN41" s="611"/>
      <c r="OPO41" s="611"/>
      <c r="OPP41" s="611"/>
      <c r="OPQ41" s="611"/>
      <c r="OPR41" s="611"/>
      <c r="OPS41" s="611"/>
      <c r="OPT41" s="611"/>
      <c r="OPU41" s="611"/>
      <c r="OPV41" s="611"/>
      <c r="OPW41" s="611"/>
      <c r="OPX41" s="611"/>
      <c r="OPY41" s="611"/>
      <c r="OPZ41" s="611"/>
      <c r="OQA41" s="611"/>
      <c r="OQB41" s="611"/>
      <c r="OQC41" s="611"/>
      <c r="OQD41" s="611"/>
      <c r="OQE41" s="611"/>
      <c r="OQF41" s="611"/>
      <c r="OQG41" s="611"/>
      <c r="OQH41" s="611"/>
      <c r="OQI41" s="611"/>
      <c r="OQJ41" s="611"/>
      <c r="OQK41" s="611"/>
      <c r="OQL41" s="611"/>
      <c r="OQM41" s="611"/>
      <c r="OQN41" s="611"/>
      <c r="OQO41" s="611"/>
      <c r="OQP41" s="611"/>
      <c r="OQQ41" s="611"/>
      <c r="OQR41" s="611"/>
      <c r="OQS41" s="611"/>
      <c r="OQT41" s="611"/>
      <c r="OQU41" s="611"/>
      <c r="OQV41" s="611"/>
      <c r="OQW41" s="611"/>
      <c r="OQX41" s="611"/>
      <c r="OQY41" s="611"/>
      <c r="OQZ41" s="611"/>
      <c r="ORA41" s="611"/>
      <c r="ORB41" s="611"/>
      <c r="ORC41" s="611"/>
      <c r="ORD41" s="611"/>
      <c r="ORE41" s="611"/>
      <c r="ORF41" s="611"/>
      <c r="ORG41" s="611"/>
      <c r="ORH41" s="611"/>
      <c r="ORI41" s="611"/>
      <c r="ORJ41" s="611"/>
      <c r="ORK41" s="611"/>
      <c r="ORL41" s="611"/>
      <c r="ORM41" s="611"/>
      <c r="ORN41" s="611"/>
      <c r="ORO41" s="611"/>
      <c r="ORP41" s="611"/>
      <c r="ORQ41" s="611"/>
      <c r="ORR41" s="611"/>
      <c r="ORS41" s="611"/>
      <c r="ORT41" s="611"/>
      <c r="ORU41" s="611"/>
      <c r="ORV41" s="611"/>
      <c r="ORW41" s="611"/>
      <c r="ORX41" s="611"/>
      <c r="ORY41" s="611"/>
      <c r="ORZ41" s="611"/>
      <c r="OSA41" s="611"/>
      <c r="OSB41" s="611"/>
      <c r="OSC41" s="611"/>
      <c r="OSD41" s="611"/>
      <c r="OSE41" s="611"/>
      <c r="OSF41" s="611"/>
      <c r="OSG41" s="611"/>
      <c r="OSH41" s="611"/>
      <c r="OSI41" s="611"/>
      <c r="OSJ41" s="611"/>
      <c r="OSK41" s="611"/>
      <c r="OSL41" s="611"/>
      <c r="OSM41" s="611"/>
      <c r="OSN41" s="611"/>
      <c r="OSO41" s="611"/>
      <c r="OSP41" s="611"/>
      <c r="OSQ41" s="611"/>
      <c r="OSR41" s="611"/>
      <c r="OSS41" s="611"/>
      <c r="OST41" s="611"/>
      <c r="OSU41" s="611"/>
      <c r="OSV41" s="611"/>
      <c r="OSW41" s="611"/>
      <c r="OSX41" s="611"/>
      <c r="OSY41" s="611"/>
      <c r="OSZ41" s="611"/>
      <c r="OTA41" s="611"/>
      <c r="OTB41" s="611"/>
      <c r="OTC41" s="611"/>
      <c r="OTD41" s="611"/>
      <c r="OTE41" s="611"/>
      <c r="OTF41" s="611"/>
      <c r="OTG41" s="611"/>
      <c r="OTH41" s="611"/>
      <c r="OTI41" s="611"/>
      <c r="OTJ41" s="611"/>
      <c r="OTK41" s="611"/>
      <c r="OTL41" s="611"/>
      <c r="OTM41" s="611"/>
      <c r="OTN41" s="611"/>
      <c r="OTO41" s="611"/>
      <c r="OTP41" s="611"/>
      <c r="OTQ41" s="611"/>
      <c r="OTR41" s="611"/>
      <c r="OTS41" s="611"/>
      <c r="OTT41" s="611"/>
      <c r="OTU41" s="611"/>
      <c r="OTV41" s="611"/>
      <c r="OTW41" s="611"/>
      <c r="OTX41" s="611"/>
      <c r="OTY41" s="611"/>
      <c r="OTZ41" s="611"/>
      <c r="OUA41" s="611"/>
      <c r="OUB41" s="611"/>
      <c r="OUC41" s="611"/>
      <c r="OUD41" s="611"/>
      <c r="OUE41" s="611"/>
      <c r="OUF41" s="611"/>
      <c r="OUG41" s="611"/>
      <c r="OUH41" s="611"/>
      <c r="OUI41" s="611"/>
      <c r="OUJ41" s="611"/>
      <c r="OUK41" s="611"/>
      <c r="OUL41" s="611"/>
      <c r="OUM41" s="611"/>
      <c r="OUN41" s="611"/>
      <c r="OUO41" s="611"/>
      <c r="OUP41" s="611"/>
      <c r="OUQ41" s="611"/>
      <c r="OUR41" s="611"/>
      <c r="OUS41" s="611"/>
      <c r="OUT41" s="611"/>
      <c r="OUU41" s="611"/>
      <c r="OUV41" s="611"/>
      <c r="OUW41" s="611"/>
      <c r="OUX41" s="611"/>
      <c r="OUY41" s="611"/>
      <c r="OUZ41" s="611"/>
      <c r="OVA41" s="611"/>
      <c r="OVB41" s="611"/>
      <c r="OVC41" s="611"/>
      <c r="OVD41" s="611"/>
      <c r="OVE41" s="611"/>
      <c r="OVF41" s="611"/>
      <c r="OVG41" s="611"/>
      <c r="OVH41" s="611"/>
      <c r="OVI41" s="611"/>
      <c r="OVJ41" s="611"/>
      <c r="OVK41" s="611"/>
      <c r="OVL41" s="611"/>
      <c r="OVM41" s="611"/>
      <c r="OVN41" s="611"/>
      <c r="OVO41" s="611"/>
      <c r="OVP41" s="611"/>
      <c r="OVQ41" s="611"/>
      <c r="OVR41" s="611"/>
      <c r="OVS41" s="611"/>
      <c r="OVT41" s="611"/>
      <c r="OVU41" s="611"/>
      <c r="OVV41" s="611"/>
      <c r="OVW41" s="611"/>
      <c r="OVX41" s="611"/>
      <c r="OVY41" s="611"/>
      <c r="OVZ41" s="611"/>
      <c r="OWA41" s="611"/>
      <c r="OWB41" s="611"/>
      <c r="OWC41" s="611"/>
      <c r="OWD41" s="611"/>
      <c r="OWE41" s="611"/>
      <c r="OWF41" s="611"/>
      <c r="OWG41" s="611"/>
      <c r="OWH41" s="611"/>
      <c r="OWI41" s="611"/>
      <c r="OWJ41" s="611"/>
      <c r="OWK41" s="611"/>
      <c r="OWL41" s="611"/>
      <c r="OWM41" s="611"/>
      <c r="OWN41" s="611"/>
      <c r="OWO41" s="611"/>
      <c r="OWP41" s="611"/>
      <c r="OWQ41" s="611"/>
      <c r="OWR41" s="611"/>
      <c r="OWS41" s="611"/>
      <c r="OWT41" s="611"/>
      <c r="OWU41" s="611"/>
      <c r="OWV41" s="611"/>
      <c r="OWW41" s="611"/>
      <c r="OWX41" s="611"/>
      <c r="OWY41" s="611"/>
      <c r="OWZ41" s="611"/>
      <c r="OXA41" s="611"/>
      <c r="OXB41" s="611"/>
      <c r="OXC41" s="611"/>
      <c r="OXD41" s="611"/>
      <c r="OXE41" s="611"/>
      <c r="OXF41" s="611"/>
      <c r="OXG41" s="611"/>
      <c r="OXH41" s="611"/>
      <c r="OXI41" s="611"/>
      <c r="OXJ41" s="611"/>
      <c r="OXK41" s="611"/>
      <c r="OXL41" s="611"/>
      <c r="OXM41" s="611"/>
      <c r="OXN41" s="611"/>
      <c r="OXO41" s="611"/>
      <c r="OXP41" s="611"/>
      <c r="OXQ41" s="611"/>
      <c r="OXR41" s="611"/>
      <c r="OXS41" s="611"/>
      <c r="OXT41" s="611"/>
      <c r="OXU41" s="611"/>
      <c r="OXV41" s="611"/>
      <c r="OXW41" s="611"/>
      <c r="OXX41" s="611"/>
      <c r="OXY41" s="611"/>
      <c r="OXZ41" s="611"/>
      <c r="OYA41" s="611"/>
      <c r="OYB41" s="611"/>
      <c r="OYC41" s="611"/>
      <c r="OYD41" s="611"/>
      <c r="OYE41" s="611"/>
      <c r="OYF41" s="611"/>
      <c r="OYG41" s="611"/>
      <c r="OYH41" s="611"/>
      <c r="OYI41" s="611"/>
      <c r="OYJ41" s="611"/>
      <c r="OYK41" s="611"/>
      <c r="OYL41" s="611"/>
      <c r="OYM41" s="611"/>
      <c r="OYN41" s="611"/>
      <c r="OYO41" s="611"/>
      <c r="OYP41" s="611"/>
      <c r="OYQ41" s="611"/>
      <c r="OYR41" s="611"/>
      <c r="OYS41" s="611"/>
      <c r="OYT41" s="611"/>
      <c r="OYU41" s="611"/>
      <c r="OYV41" s="611"/>
      <c r="OYW41" s="611"/>
      <c r="OYX41" s="611"/>
      <c r="OYY41" s="611"/>
      <c r="OYZ41" s="611"/>
      <c r="OZA41" s="611"/>
      <c r="OZB41" s="611"/>
      <c r="OZC41" s="611"/>
      <c r="OZD41" s="611"/>
      <c r="OZE41" s="611"/>
      <c r="OZF41" s="611"/>
      <c r="OZG41" s="611"/>
      <c r="OZH41" s="611"/>
      <c r="OZI41" s="611"/>
      <c r="OZJ41" s="611"/>
      <c r="OZK41" s="611"/>
      <c r="OZL41" s="611"/>
      <c r="OZM41" s="611"/>
      <c r="OZN41" s="611"/>
      <c r="OZO41" s="611"/>
      <c r="OZP41" s="611"/>
      <c r="OZQ41" s="611"/>
      <c r="OZR41" s="611"/>
      <c r="OZS41" s="611"/>
      <c r="OZT41" s="611"/>
      <c r="OZU41" s="611"/>
      <c r="OZV41" s="611"/>
      <c r="OZW41" s="611"/>
      <c r="OZX41" s="611"/>
      <c r="OZY41" s="611"/>
      <c r="OZZ41" s="611"/>
      <c r="PAA41" s="611"/>
      <c r="PAB41" s="611"/>
      <c r="PAC41" s="611"/>
      <c r="PAD41" s="611"/>
      <c r="PAE41" s="611"/>
      <c r="PAF41" s="611"/>
      <c r="PAG41" s="611"/>
      <c r="PAH41" s="611"/>
      <c r="PAI41" s="611"/>
      <c r="PAJ41" s="611"/>
      <c r="PAK41" s="611"/>
      <c r="PAL41" s="611"/>
      <c r="PAM41" s="611"/>
      <c r="PAN41" s="611"/>
      <c r="PAO41" s="611"/>
      <c r="PAP41" s="611"/>
      <c r="PAQ41" s="611"/>
      <c r="PAR41" s="611"/>
      <c r="PAS41" s="611"/>
      <c r="PAT41" s="611"/>
      <c r="PAU41" s="611"/>
      <c r="PAV41" s="611"/>
      <c r="PAW41" s="611"/>
      <c r="PAX41" s="611"/>
      <c r="PAY41" s="611"/>
      <c r="PAZ41" s="611"/>
      <c r="PBA41" s="611"/>
      <c r="PBB41" s="611"/>
      <c r="PBC41" s="611"/>
      <c r="PBD41" s="611"/>
      <c r="PBE41" s="611"/>
      <c r="PBF41" s="611"/>
      <c r="PBG41" s="611"/>
      <c r="PBH41" s="611"/>
      <c r="PBI41" s="611"/>
      <c r="PBJ41" s="611"/>
      <c r="PBK41" s="611"/>
      <c r="PBL41" s="611"/>
      <c r="PBM41" s="611"/>
      <c r="PBN41" s="611"/>
      <c r="PBO41" s="611"/>
      <c r="PBP41" s="611"/>
      <c r="PBQ41" s="611"/>
      <c r="PBR41" s="611"/>
      <c r="PBS41" s="611"/>
      <c r="PBT41" s="611"/>
      <c r="PBU41" s="611"/>
      <c r="PBV41" s="611"/>
      <c r="PBW41" s="611"/>
      <c r="PBX41" s="611"/>
      <c r="PBY41" s="611"/>
      <c r="PBZ41" s="611"/>
      <c r="PCA41" s="611"/>
      <c r="PCB41" s="611"/>
      <c r="PCC41" s="611"/>
      <c r="PCD41" s="611"/>
      <c r="PCE41" s="611"/>
      <c r="PCF41" s="611"/>
      <c r="PCG41" s="611"/>
      <c r="PCH41" s="611"/>
      <c r="PCI41" s="611"/>
      <c r="PCJ41" s="611"/>
      <c r="PCK41" s="611"/>
      <c r="PCL41" s="611"/>
      <c r="PCM41" s="611"/>
      <c r="PCN41" s="611"/>
      <c r="PCO41" s="611"/>
      <c r="PCP41" s="611"/>
      <c r="PCQ41" s="611"/>
      <c r="PCR41" s="611"/>
      <c r="PCS41" s="611"/>
      <c r="PCT41" s="611"/>
      <c r="PCU41" s="611"/>
      <c r="PCV41" s="611"/>
      <c r="PCW41" s="611"/>
      <c r="PCX41" s="611"/>
      <c r="PCY41" s="611"/>
      <c r="PCZ41" s="611"/>
      <c r="PDA41" s="611"/>
      <c r="PDB41" s="611"/>
      <c r="PDC41" s="611"/>
      <c r="PDD41" s="611"/>
      <c r="PDE41" s="611"/>
      <c r="PDF41" s="611"/>
      <c r="PDG41" s="611"/>
      <c r="PDH41" s="611"/>
      <c r="PDI41" s="611"/>
      <c r="PDJ41" s="611"/>
      <c r="PDK41" s="611"/>
      <c r="PDL41" s="611"/>
      <c r="PDM41" s="611"/>
      <c r="PDN41" s="611"/>
      <c r="PDO41" s="611"/>
      <c r="PDP41" s="611"/>
      <c r="PDQ41" s="611"/>
      <c r="PDR41" s="611"/>
      <c r="PDS41" s="611"/>
      <c r="PDT41" s="611"/>
      <c r="PDU41" s="611"/>
      <c r="PDV41" s="611"/>
      <c r="PDW41" s="611"/>
      <c r="PDX41" s="611"/>
      <c r="PDY41" s="611"/>
      <c r="PDZ41" s="611"/>
      <c r="PEA41" s="611"/>
      <c r="PEB41" s="611"/>
      <c r="PEC41" s="611"/>
      <c r="PED41" s="611"/>
      <c r="PEE41" s="611"/>
      <c r="PEF41" s="611"/>
      <c r="PEG41" s="611"/>
      <c r="PEH41" s="611"/>
      <c r="PEI41" s="611"/>
      <c r="PEJ41" s="611"/>
      <c r="PEK41" s="611"/>
      <c r="PEL41" s="611"/>
      <c r="PEM41" s="611"/>
      <c r="PEN41" s="611"/>
      <c r="PEO41" s="611"/>
      <c r="PEP41" s="611"/>
      <c r="PEQ41" s="611"/>
      <c r="PER41" s="611"/>
      <c r="PES41" s="611"/>
      <c r="PET41" s="611"/>
      <c r="PEU41" s="611"/>
      <c r="PEV41" s="611"/>
      <c r="PEW41" s="611"/>
      <c r="PEX41" s="611"/>
      <c r="PEY41" s="611"/>
      <c r="PEZ41" s="611"/>
      <c r="PFA41" s="611"/>
      <c r="PFB41" s="611"/>
      <c r="PFC41" s="611"/>
      <c r="PFD41" s="611"/>
      <c r="PFE41" s="611"/>
      <c r="PFF41" s="611"/>
      <c r="PFG41" s="611"/>
      <c r="PFH41" s="611"/>
      <c r="PFI41" s="611"/>
      <c r="PFJ41" s="611"/>
      <c r="PFK41" s="611"/>
      <c r="PFL41" s="611"/>
      <c r="PFM41" s="611"/>
      <c r="PFN41" s="611"/>
      <c r="PFO41" s="611"/>
      <c r="PFP41" s="611"/>
      <c r="PFQ41" s="611"/>
      <c r="PFR41" s="611"/>
      <c r="PFS41" s="611"/>
      <c r="PFT41" s="611"/>
      <c r="PFU41" s="611"/>
      <c r="PFV41" s="611"/>
      <c r="PFW41" s="611"/>
      <c r="PFX41" s="611"/>
      <c r="PFY41" s="611"/>
      <c r="PFZ41" s="611"/>
      <c r="PGA41" s="611"/>
      <c r="PGB41" s="611"/>
      <c r="PGC41" s="611"/>
      <c r="PGD41" s="611"/>
      <c r="PGE41" s="611"/>
      <c r="PGF41" s="611"/>
      <c r="PGG41" s="611"/>
      <c r="PGH41" s="611"/>
      <c r="PGI41" s="611"/>
      <c r="PGJ41" s="611"/>
      <c r="PGK41" s="611"/>
      <c r="PGL41" s="611"/>
      <c r="PGM41" s="611"/>
      <c r="PGN41" s="611"/>
      <c r="PGO41" s="611"/>
      <c r="PGP41" s="611"/>
      <c r="PGQ41" s="611"/>
      <c r="PGR41" s="611"/>
      <c r="PGS41" s="611"/>
      <c r="PGT41" s="611"/>
      <c r="PGU41" s="611"/>
      <c r="PGV41" s="611"/>
      <c r="PGW41" s="611"/>
      <c r="PGX41" s="611"/>
      <c r="PGY41" s="611"/>
      <c r="PGZ41" s="611"/>
      <c r="PHA41" s="611"/>
      <c r="PHB41" s="611"/>
      <c r="PHC41" s="611"/>
      <c r="PHD41" s="611"/>
      <c r="PHE41" s="611"/>
      <c r="PHF41" s="611"/>
      <c r="PHG41" s="611"/>
      <c r="PHH41" s="611"/>
      <c r="PHI41" s="611"/>
      <c r="PHJ41" s="611"/>
      <c r="PHK41" s="611"/>
      <c r="PHL41" s="611"/>
      <c r="PHM41" s="611"/>
      <c r="PHN41" s="611"/>
      <c r="PHO41" s="611"/>
      <c r="PHP41" s="611"/>
      <c r="PHQ41" s="611"/>
      <c r="PHR41" s="611"/>
      <c r="PHS41" s="611"/>
      <c r="PHT41" s="611"/>
      <c r="PHU41" s="611"/>
      <c r="PHV41" s="611"/>
      <c r="PHW41" s="611"/>
      <c r="PHX41" s="611"/>
      <c r="PHY41" s="611"/>
      <c r="PHZ41" s="611"/>
      <c r="PIA41" s="611"/>
      <c r="PIB41" s="611"/>
      <c r="PIC41" s="611"/>
      <c r="PID41" s="611"/>
      <c r="PIE41" s="611"/>
      <c r="PIF41" s="611"/>
      <c r="PIG41" s="611"/>
      <c r="PIH41" s="611"/>
      <c r="PII41" s="611"/>
      <c r="PIJ41" s="611"/>
      <c r="PIK41" s="611"/>
      <c r="PIL41" s="611"/>
      <c r="PIM41" s="611"/>
      <c r="PIN41" s="611"/>
      <c r="PIO41" s="611"/>
      <c r="PIP41" s="611"/>
      <c r="PIQ41" s="611"/>
      <c r="PIR41" s="611"/>
      <c r="PIS41" s="611"/>
      <c r="PIT41" s="611"/>
      <c r="PIU41" s="611"/>
      <c r="PIV41" s="611"/>
      <c r="PIW41" s="611"/>
      <c r="PIX41" s="611"/>
      <c r="PIY41" s="611"/>
      <c r="PIZ41" s="611"/>
      <c r="PJA41" s="611"/>
      <c r="PJB41" s="611"/>
      <c r="PJC41" s="611"/>
      <c r="PJD41" s="611"/>
      <c r="PJE41" s="611"/>
      <c r="PJF41" s="611"/>
      <c r="PJG41" s="611"/>
      <c r="PJH41" s="611"/>
      <c r="PJI41" s="611"/>
      <c r="PJJ41" s="611"/>
      <c r="PJK41" s="611"/>
      <c r="PJL41" s="611"/>
      <c r="PJM41" s="611"/>
      <c r="PJN41" s="611"/>
      <c r="PJO41" s="611"/>
      <c r="PJP41" s="611"/>
      <c r="PJQ41" s="611"/>
      <c r="PJR41" s="611"/>
      <c r="PJS41" s="611"/>
      <c r="PJT41" s="611"/>
      <c r="PJU41" s="611"/>
      <c r="PJV41" s="611"/>
      <c r="PJW41" s="611"/>
      <c r="PJX41" s="611"/>
      <c r="PJY41" s="611"/>
      <c r="PJZ41" s="611"/>
      <c r="PKA41" s="611"/>
      <c r="PKB41" s="611"/>
      <c r="PKC41" s="611"/>
      <c r="PKD41" s="611"/>
      <c r="PKE41" s="611"/>
      <c r="PKF41" s="611"/>
      <c r="PKG41" s="611"/>
      <c r="PKH41" s="611"/>
      <c r="PKI41" s="611"/>
      <c r="PKJ41" s="611"/>
      <c r="PKK41" s="611"/>
      <c r="PKL41" s="611"/>
      <c r="PKM41" s="611"/>
      <c r="PKN41" s="611"/>
      <c r="PKO41" s="611"/>
      <c r="PKP41" s="611"/>
      <c r="PKQ41" s="611"/>
      <c r="PKR41" s="611"/>
      <c r="PKS41" s="611"/>
      <c r="PKT41" s="611"/>
      <c r="PKU41" s="611"/>
      <c r="PKV41" s="611"/>
      <c r="PKW41" s="611"/>
      <c r="PKX41" s="611"/>
      <c r="PKY41" s="611"/>
      <c r="PKZ41" s="611"/>
      <c r="PLA41" s="611"/>
      <c r="PLB41" s="611"/>
      <c r="PLC41" s="611"/>
      <c r="PLD41" s="611"/>
      <c r="PLE41" s="611"/>
      <c r="PLF41" s="611"/>
      <c r="PLG41" s="611"/>
      <c r="PLH41" s="611"/>
      <c r="PLI41" s="611"/>
      <c r="PLJ41" s="611"/>
      <c r="PLK41" s="611"/>
      <c r="PLL41" s="611"/>
      <c r="PLM41" s="611"/>
      <c r="PLN41" s="611"/>
      <c r="PLO41" s="611"/>
      <c r="PLP41" s="611"/>
      <c r="PLQ41" s="611"/>
      <c r="PLR41" s="611"/>
      <c r="PLS41" s="611"/>
      <c r="PLT41" s="611"/>
      <c r="PLU41" s="611"/>
      <c r="PLV41" s="611"/>
      <c r="PLW41" s="611"/>
      <c r="PLX41" s="611"/>
      <c r="PLY41" s="611"/>
      <c r="PLZ41" s="611"/>
      <c r="PMA41" s="611"/>
      <c r="PMB41" s="611"/>
      <c r="PMC41" s="611"/>
      <c r="PMD41" s="611"/>
      <c r="PME41" s="611"/>
      <c r="PMF41" s="611"/>
      <c r="PMG41" s="611"/>
      <c r="PMH41" s="611"/>
      <c r="PMI41" s="611"/>
      <c r="PMJ41" s="611"/>
      <c r="PMK41" s="611"/>
      <c r="PML41" s="611"/>
      <c r="PMM41" s="611"/>
      <c r="PMN41" s="611"/>
      <c r="PMO41" s="611"/>
      <c r="PMP41" s="611"/>
      <c r="PMQ41" s="611"/>
      <c r="PMR41" s="611"/>
      <c r="PMS41" s="611"/>
      <c r="PMT41" s="611"/>
      <c r="PMU41" s="611"/>
      <c r="PMV41" s="611"/>
      <c r="PMW41" s="611"/>
      <c r="PMX41" s="611"/>
      <c r="PMY41" s="611"/>
      <c r="PMZ41" s="611"/>
      <c r="PNA41" s="611"/>
      <c r="PNB41" s="611"/>
      <c r="PNC41" s="611"/>
      <c r="PND41" s="611"/>
      <c r="PNE41" s="611"/>
      <c r="PNF41" s="611"/>
      <c r="PNG41" s="611"/>
      <c r="PNH41" s="611"/>
      <c r="PNI41" s="611"/>
      <c r="PNJ41" s="611"/>
      <c r="PNK41" s="611"/>
      <c r="PNL41" s="611"/>
      <c r="PNM41" s="611"/>
      <c r="PNN41" s="611"/>
      <c r="PNO41" s="611"/>
      <c r="PNP41" s="611"/>
      <c r="PNQ41" s="611"/>
      <c r="PNR41" s="611"/>
      <c r="PNS41" s="611"/>
      <c r="PNT41" s="611"/>
      <c r="PNU41" s="611"/>
      <c r="PNV41" s="611"/>
      <c r="PNW41" s="611"/>
      <c r="PNX41" s="611"/>
      <c r="PNY41" s="611"/>
      <c r="PNZ41" s="611"/>
      <c r="POA41" s="611"/>
      <c r="POB41" s="611"/>
      <c r="POC41" s="611"/>
      <c r="POD41" s="611"/>
      <c r="POE41" s="611"/>
      <c r="POF41" s="611"/>
      <c r="POG41" s="611"/>
      <c r="POH41" s="611"/>
      <c r="POI41" s="611"/>
      <c r="POJ41" s="611"/>
      <c r="POK41" s="611"/>
      <c r="POL41" s="611"/>
      <c r="POM41" s="611"/>
      <c r="PON41" s="611"/>
      <c r="POO41" s="611"/>
      <c r="POP41" s="611"/>
      <c r="POQ41" s="611"/>
      <c r="POR41" s="611"/>
      <c r="POS41" s="611"/>
      <c r="POT41" s="611"/>
      <c r="POU41" s="611"/>
      <c r="POV41" s="611"/>
      <c r="POW41" s="611"/>
      <c r="POX41" s="611"/>
      <c r="POY41" s="611"/>
      <c r="POZ41" s="611"/>
      <c r="PPA41" s="611"/>
      <c r="PPB41" s="611"/>
      <c r="PPC41" s="611"/>
      <c r="PPD41" s="611"/>
      <c r="PPE41" s="611"/>
      <c r="PPF41" s="611"/>
      <c r="PPG41" s="611"/>
      <c r="PPH41" s="611"/>
      <c r="PPI41" s="611"/>
      <c r="PPJ41" s="611"/>
      <c r="PPK41" s="611"/>
      <c r="PPL41" s="611"/>
      <c r="PPM41" s="611"/>
      <c r="PPN41" s="611"/>
      <c r="PPO41" s="611"/>
      <c r="PPP41" s="611"/>
      <c r="PPQ41" s="611"/>
      <c r="PPR41" s="611"/>
      <c r="PPS41" s="611"/>
      <c r="PPT41" s="611"/>
      <c r="PPU41" s="611"/>
      <c r="PPV41" s="611"/>
      <c r="PPW41" s="611"/>
      <c r="PPX41" s="611"/>
      <c r="PPY41" s="611"/>
      <c r="PPZ41" s="611"/>
      <c r="PQA41" s="611"/>
      <c r="PQB41" s="611"/>
      <c r="PQC41" s="611"/>
      <c r="PQD41" s="611"/>
      <c r="PQE41" s="611"/>
      <c r="PQF41" s="611"/>
      <c r="PQG41" s="611"/>
      <c r="PQH41" s="611"/>
      <c r="PQI41" s="611"/>
      <c r="PQJ41" s="611"/>
      <c r="PQK41" s="611"/>
      <c r="PQL41" s="611"/>
      <c r="PQM41" s="611"/>
      <c r="PQN41" s="611"/>
      <c r="PQO41" s="611"/>
      <c r="PQP41" s="611"/>
      <c r="PQQ41" s="611"/>
      <c r="PQR41" s="611"/>
      <c r="PQS41" s="611"/>
      <c r="PQT41" s="611"/>
      <c r="PQU41" s="611"/>
      <c r="PQV41" s="611"/>
      <c r="PQW41" s="611"/>
      <c r="PQX41" s="611"/>
      <c r="PQY41" s="611"/>
      <c r="PQZ41" s="611"/>
      <c r="PRA41" s="611"/>
      <c r="PRB41" s="611"/>
      <c r="PRC41" s="611"/>
      <c r="PRD41" s="611"/>
      <c r="PRE41" s="611"/>
      <c r="PRF41" s="611"/>
      <c r="PRG41" s="611"/>
      <c r="PRH41" s="611"/>
      <c r="PRI41" s="611"/>
      <c r="PRJ41" s="611"/>
      <c r="PRK41" s="611"/>
      <c r="PRL41" s="611"/>
      <c r="PRM41" s="611"/>
      <c r="PRN41" s="611"/>
      <c r="PRO41" s="611"/>
      <c r="PRP41" s="611"/>
      <c r="PRQ41" s="611"/>
      <c r="PRR41" s="611"/>
      <c r="PRS41" s="611"/>
      <c r="PRT41" s="611"/>
      <c r="PRU41" s="611"/>
      <c r="PRV41" s="611"/>
      <c r="PRW41" s="611"/>
      <c r="PRX41" s="611"/>
      <c r="PRY41" s="611"/>
      <c r="PRZ41" s="611"/>
      <c r="PSA41" s="611"/>
      <c r="PSB41" s="611"/>
      <c r="PSC41" s="611"/>
      <c r="PSD41" s="611"/>
      <c r="PSE41" s="611"/>
      <c r="PSF41" s="611"/>
      <c r="PSG41" s="611"/>
      <c r="PSH41" s="611"/>
      <c r="PSI41" s="611"/>
      <c r="PSJ41" s="611"/>
      <c r="PSK41" s="611"/>
      <c r="PSL41" s="611"/>
      <c r="PSM41" s="611"/>
      <c r="PSN41" s="611"/>
      <c r="PSO41" s="611"/>
      <c r="PSP41" s="611"/>
      <c r="PSQ41" s="611"/>
      <c r="PSR41" s="611"/>
      <c r="PSS41" s="611"/>
      <c r="PST41" s="611"/>
      <c r="PSU41" s="611"/>
      <c r="PSV41" s="611"/>
      <c r="PSW41" s="611"/>
      <c r="PSX41" s="611"/>
      <c r="PSY41" s="611"/>
      <c r="PSZ41" s="611"/>
      <c r="PTA41" s="611"/>
      <c r="PTB41" s="611"/>
      <c r="PTC41" s="611"/>
      <c r="PTD41" s="611"/>
      <c r="PTE41" s="611"/>
      <c r="PTF41" s="611"/>
      <c r="PTG41" s="611"/>
      <c r="PTH41" s="611"/>
      <c r="PTI41" s="611"/>
      <c r="PTJ41" s="611"/>
      <c r="PTK41" s="611"/>
      <c r="PTL41" s="611"/>
      <c r="PTM41" s="611"/>
      <c r="PTN41" s="611"/>
      <c r="PTO41" s="611"/>
      <c r="PTP41" s="611"/>
      <c r="PTQ41" s="611"/>
      <c r="PTR41" s="611"/>
      <c r="PTS41" s="611"/>
      <c r="PTT41" s="611"/>
      <c r="PTU41" s="611"/>
      <c r="PTV41" s="611"/>
      <c r="PTW41" s="611"/>
      <c r="PTX41" s="611"/>
      <c r="PTY41" s="611"/>
      <c r="PTZ41" s="611"/>
      <c r="PUA41" s="611"/>
      <c r="PUB41" s="611"/>
      <c r="PUC41" s="611"/>
      <c r="PUD41" s="611"/>
      <c r="PUE41" s="611"/>
      <c r="PUF41" s="611"/>
      <c r="PUG41" s="611"/>
      <c r="PUH41" s="611"/>
      <c r="PUI41" s="611"/>
      <c r="PUJ41" s="611"/>
      <c r="PUK41" s="611"/>
      <c r="PUL41" s="611"/>
      <c r="PUM41" s="611"/>
      <c r="PUN41" s="611"/>
      <c r="PUO41" s="611"/>
      <c r="PUP41" s="611"/>
      <c r="PUQ41" s="611"/>
      <c r="PUR41" s="611"/>
      <c r="PUS41" s="611"/>
      <c r="PUT41" s="611"/>
      <c r="PUU41" s="611"/>
      <c r="PUV41" s="611"/>
      <c r="PUW41" s="611"/>
      <c r="PUX41" s="611"/>
      <c r="PUY41" s="611"/>
      <c r="PUZ41" s="611"/>
      <c r="PVA41" s="611"/>
      <c r="PVB41" s="611"/>
      <c r="PVC41" s="611"/>
      <c r="PVD41" s="611"/>
      <c r="PVE41" s="611"/>
      <c r="PVF41" s="611"/>
      <c r="PVG41" s="611"/>
      <c r="PVH41" s="611"/>
      <c r="PVI41" s="611"/>
      <c r="PVJ41" s="611"/>
      <c r="PVK41" s="611"/>
      <c r="PVL41" s="611"/>
      <c r="PVM41" s="611"/>
      <c r="PVN41" s="611"/>
      <c r="PVO41" s="611"/>
      <c r="PVP41" s="611"/>
      <c r="PVQ41" s="611"/>
      <c r="PVR41" s="611"/>
      <c r="PVS41" s="611"/>
      <c r="PVT41" s="611"/>
      <c r="PVU41" s="611"/>
      <c r="PVV41" s="611"/>
      <c r="PVW41" s="611"/>
      <c r="PVX41" s="611"/>
      <c r="PVY41" s="611"/>
      <c r="PVZ41" s="611"/>
      <c r="PWA41" s="611"/>
      <c r="PWB41" s="611"/>
      <c r="PWC41" s="611"/>
      <c r="PWD41" s="611"/>
      <c r="PWE41" s="611"/>
      <c r="PWF41" s="611"/>
      <c r="PWG41" s="611"/>
      <c r="PWH41" s="611"/>
      <c r="PWI41" s="611"/>
      <c r="PWJ41" s="611"/>
      <c r="PWK41" s="611"/>
      <c r="PWL41" s="611"/>
      <c r="PWM41" s="611"/>
      <c r="PWN41" s="611"/>
      <c r="PWO41" s="611"/>
      <c r="PWP41" s="611"/>
      <c r="PWQ41" s="611"/>
      <c r="PWR41" s="611"/>
      <c r="PWS41" s="611"/>
      <c r="PWT41" s="611"/>
      <c r="PWU41" s="611"/>
      <c r="PWV41" s="611"/>
      <c r="PWW41" s="611"/>
      <c r="PWX41" s="611"/>
      <c r="PWY41" s="611"/>
      <c r="PWZ41" s="611"/>
      <c r="PXA41" s="611"/>
      <c r="PXB41" s="611"/>
      <c r="PXC41" s="611"/>
      <c r="PXD41" s="611"/>
      <c r="PXE41" s="611"/>
      <c r="PXF41" s="611"/>
      <c r="PXG41" s="611"/>
      <c r="PXH41" s="611"/>
      <c r="PXI41" s="611"/>
      <c r="PXJ41" s="611"/>
      <c r="PXK41" s="611"/>
      <c r="PXL41" s="611"/>
      <c r="PXM41" s="611"/>
      <c r="PXN41" s="611"/>
      <c r="PXO41" s="611"/>
      <c r="PXP41" s="611"/>
      <c r="PXQ41" s="611"/>
      <c r="PXR41" s="611"/>
      <c r="PXS41" s="611"/>
      <c r="PXT41" s="611"/>
      <c r="PXU41" s="611"/>
      <c r="PXV41" s="611"/>
      <c r="PXW41" s="611"/>
      <c r="PXX41" s="611"/>
      <c r="PXY41" s="611"/>
      <c r="PXZ41" s="611"/>
      <c r="PYA41" s="611"/>
      <c r="PYB41" s="611"/>
      <c r="PYC41" s="611"/>
      <c r="PYD41" s="611"/>
      <c r="PYE41" s="611"/>
      <c r="PYF41" s="611"/>
      <c r="PYG41" s="611"/>
      <c r="PYH41" s="611"/>
      <c r="PYI41" s="611"/>
      <c r="PYJ41" s="611"/>
      <c r="PYK41" s="611"/>
      <c r="PYL41" s="611"/>
      <c r="PYM41" s="611"/>
      <c r="PYN41" s="611"/>
      <c r="PYO41" s="611"/>
      <c r="PYP41" s="611"/>
      <c r="PYQ41" s="611"/>
      <c r="PYR41" s="611"/>
      <c r="PYS41" s="611"/>
      <c r="PYT41" s="611"/>
      <c r="PYU41" s="611"/>
      <c r="PYV41" s="611"/>
      <c r="PYW41" s="611"/>
      <c r="PYX41" s="611"/>
      <c r="PYY41" s="611"/>
      <c r="PYZ41" s="611"/>
      <c r="PZA41" s="611"/>
      <c r="PZB41" s="611"/>
      <c r="PZC41" s="611"/>
      <c r="PZD41" s="611"/>
      <c r="PZE41" s="611"/>
      <c r="PZF41" s="611"/>
      <c r="PZG41" s="611"/>
      <c r="PZH41" s="611"/>
      <c r="PZI41" s="611"/>
      <c r="PZJ41" s="611"/>
      <c r="PZK41" s="611"/>
      <c r="PZL41" s="611"/>
      <c r="PZM41" s="611"/>
      <c r="PZN41" s="611"/>
      <c r="PZO41" s="611"/>
      <c r="PZP41" s="611"/>
      <c r="PZQ41" s="611"/>
      <c r="PZR41" s="611"/>
      <c r="PZS41" s="611"/>
      <c r="PZT41" s="611"/>
      <c r="PZU41" s="611"/>
      <c r="PZV41" s="611"/>
      <c r="PZW41" s="611"/>
      <c r="PZX41" s="611"/>
      <c r="PZY41" s="611"/>
      <c r="PZZ41" s="611"/>
      <c r="QAA41" s="611"/>
      <c r="QAB41" s="611"/>
      <c r="QAC41" s="611"/>
      <c r="QAD41" s="611"/>
      <c r="QAE41" s="611"/>
      <c r="QAF41" s="611"/>
      <c r="QAG41" s="611"/>
      <c r="QAH41" s="611"/>
      <c r="QAI41" s="611"/>
      <c r="QAJ41" s="611"/>
      <c r="QAK41" s="611"/>
      <c r="QAL41" s="611"/>
      <c r="QAM41" s="611"/>
      <c r="QAN41" s="611"/>
      <c r="QAO41" s="611"/>
      <c r="QAP41" s="611"/>
      <c r="QAQ41" s="611"/>
      <c r="QAR41" s="611"/>
      <c r="QAS41" s="611"/>
      <c r="QAT41" s="611"/>
      <c r="QAU41" s="611"/>
      <c r="QAV41" s="611"/>
      <c r="QAW41" s="611"/>
      <c r="QAX41" s="611"/>
      <c r="QAY41" s="611"/>
      <c r="QAZ41" s="611"/>
      <c r="QBA41" s="611"/>
      <c r="QBB41" s="611"/>
      <c r="QBC41" s="611"/>
      <c r="QBD41" s="611"/>
      <c r="QBE41" s="611"/>
      <c r="QBF41" s="611"/>
      <c r="QBG41" s="611"/>
      <c r="QBH41" s="611"/>
      <c r="QBI41" s="611"/>
      <c r="QBJ41" s="611"/>
      <c r="QBK41" s="611"/>
      <c r="QBL41" s="611"/>
      <c r="QBM41" s="611"/>
      <c r="QBN41" s="611"/>
      <c r="QBO41" s="611"/>
      <c r="QBP41" s="611"/>
      <c r="QBQ41" s="611"/>
      <c r="QBR41" s="611"/>
      <c r="QBS41" s="611"/>
      <c r="QBT41" s="611"/>
      <c r="QBU41" s="611"/>
      <c r="QBV41" s="611"/>
      <c r="QBW41" s="611"/>
      <c r="QBX41" s="611"/>
      <c r="QBY41" s="611"/>
      <c r="QBZ41" s="611"/>
      <c r="QCA41" s="611"/>
      <c r="QCB41" s="611"/>
      <c r="QCC41" s="611"/>
      <c r="QCD41" s="611"/>
      <c r="QCE41" s="611"/>
      <c r="QCF41" s="611"/>
      <c r="QCG41" s="611"/>
      <c r="QCH41" s="611"/>
      <c r="QCI41" s="611"/>
      <c r="QCJ41" s="611"/>
      <c r="QCK41" s="611"/>
      <c r="QCL41" s="611"/>
      <c r="QCM41" s="611"/>
      <c r="QCN41" s="611"/>
      <c r="QCO41" s="611"/>
      <c r="QCP41" s="611"/>
      <c r="QCQ41" s="611"/>
      <c r="QCR41" s="611"/>
      <c r="QCS41" s="611"/>
      <c r="QCT41" s="611"/>
      <c r="QCU41" s="611"/>
      <c r="QCV41" s="611"/>
      <c r="QCW41" s="611"/>
      <c r="QCX41" s="611"/>
      <c r="QCY41" s="611"/>
      <c r="QCZ41" s="611"/>
      <c r="QDA41" s="611"/>
      <c r="QDB41" s="611"/>
      <c r="QDC41" s="611"/>
      <c r="QDD41" s="611"/>
      <c r="QDE41" s="611"/>
      <c r="QDF41" s="611"/>
      <c r="QDG41" s="611"/>
      <c r="QDH41" s="611"/>
      <c r="QDI41" s="611"/>
      <c r="QDJ41" s="611"/>
      <c r="QDK41" s="611"/>
      <c r="QDL41" s="611"/>
      <c r="QDM41" s="611"/>
      <c r="QDN41" s="611"/>
      <c r="QDO41" s="611"/>
      <c r="QDP41" s="611"/>
      <c r="QDQ41" s="611"/>
      <c r="QDR41" s="611"/>
      <c r="QDS41" s="611"/>
      <c r="QDT41" s="611"/>
      <c r="QDU41" s="611"/>
      <c r="QDV41" s="611"/>
      <c r="QDW41" s="611"/>
      <c r="QDX41" s="611"/>
      <c r="QDY41" s="611"/>
      <c r="QDZ41" s="611"/>
      <c r="QEA41" s="611"/>
      <c r="QEB41" s="611"/>
      <c r="QEC41" s="611"/>
      <c r="QED41" s="611"/>
      <c r="QEE41" s="611"/>
      <c r="QEF41" s="611"/>
      <c r="QEG41" s="611"/>
      <c r="QEH41" s="611"/>
      <c r="QEI41" s="611"/>
      <c r="QEJ41" s="611"/>
      <c r="QEK41" s="611"/>
      <c r="QEL41" s="611"/>
      <c r="QEM41" s="611"/>
      <c r="QEN41" s="611"/>
      <c r="QEO41" s="611"/>
      <c r="QEP41" s="611"/>
      <c r="QEQ41" s="611"/>
      <c r="QER41" s="611"/>
      <c r="QES41" s="611"/>
      <c r="QET41" s="611"/>
      <c r="QEU41" s="611"/>
      <c r="QEV41" s="611"/>
      <c r="QEW41" s="611"/>
      <c r="QEX41" s="611"/>
      <c r="QEY41" s="611"/>
      <c r="QEZ41" s="611"/>
      <c r="QFA41" s="611"/>
      <c r="QFB41" s="611"/>
      <c r="QFC41" s="611"/>
      <c r="QFD41" s="611"/>
      <c r="QFE41" s="611"/>
      <c r="QFF41" s="611"/>
      <c r="QFG41" s="611"/>
      <c r="QFH41" s="611"/>
      <c r="QFI41" s="611"/>
      <c r="QFJ41" s="611"/>
      <c r="QFK41" s="611"/>
      <c r="QFL41" s="611"/>
      <c r="QFM41" s="611"/>
      <c r="QFN41" s="611"/>
      <c r="QFO41" s="611"/>
      <c r="QFP41" s="611"/>
      <c r="QFQ41" s="611"/>
      <c r="QFR41" s="611"/>
      <c r="QFS41" s="611"/>
      <c r="QFT41" s="611"/>
      <c r="QFU41" s="611"/>
      <c r="QFV41" s="611"/>
      <c r="QFW41" s="611"/>
      <c r="QFX41" s="611"/>
      <c r="QFY41" s="611"/>
      <c r="QFZ41" s="611"/>
      <c r="QGA41" s="611"/>
      <c r="QGB41" s="611"/>
      <c r="QGC41" s="611"/>
      <c r="QGD41" s="611"/>
      <c r="QGE41" s="611"/>
      <c r="QGF41" s="611"/>
      <c r="QGG41" s="611"/>
      <c r="QGH41" s="611"/>
      <c r="QGI41" s="611"/>
      <c r="QGJ41" s="611"/>
      <c r="QGK41" s="611"/>
      <c r="QGL41" s="611"/>
      <c r="QGM41" s="611"/>
      <c r="QGN41" s="611"/>
      <c r="QGO41" s="611"/>
      <c r="QGP41" s="611"/>
      <c r="QGQ41" s="611"/>
      <c r="QGR41" s="611"/>
      <c r="QGS41" s="611"/>
      <c r="QGT41" s="611"/>
      <c r="QGU41" s="611"/>
      <c r="QGV41" s="611"/>
      <c r="QGW41" s="611"/>
      <c r="QGX41" s="611"/>
      <c r="QGY41" s="611"/>
      <c r="QGZ41" s="611"/>
      <c r="QHA41" s="611"/>
      <c r="QHB41" s="611"/>
      <c r="QHC41" s="611"/>
      <c r="QHD41" s="611"/>
      <c r="QHE41" s="611"/>
      <c r="QHF41" s="611"/>
      <c r="QHG41" s="611"/>
      <c r="QHH41" s="611"/>
      <c r="QHI41" s="611"/>
      <c r="QHJ41" s="611"/>
      <c r="QHK41" s="611"/>
      <c r="QHL41" s="611"/>
      <c r="QHM41" s="611"/>
      <c r="QHN41" s="611"/>
      <c r="QHO41" s="611"/>
      <c r="QHP41" s="611"/>
      <c r="QHQ41" s="611"/>
      <c r="QHR41" s="611"/>
      <c r="QHS41" s="611"/>
      <c r="QHT41" s="611"/>
      <c r="QHU41" s="611"/>
      <c r="QHV41" s="611"/>
      <c r="QHW41" s="611"/>
      <c r="QHX41" s="611"/>
      <c r="QHY41" s="611"/>
      <c r="QHZ41" s="611"/>
      <c r="QIA41" s="611"/>
      <c r="QIB41" s="611"/>
      <c r="QIC41" s="611"/>
      <c r="QID41" s="611"/>
      <c r="QIE41" s="611"/>
      <c r="QIF41" s="611"/>
      <c r="QIG41" s="611"/>
      <c r="QIH41" s="611"/>
      <c r="QII41" s="611"/>
      <c r="QIJ41" s="611"/>
      <c r="QIK41" s="611"/>
      <c r="QIL41" s="611"/>
      <c r="QIM41" s="611"/>
      <c r="QIN41" s="611"/>
      <c r="QIO41" s="611"/>
      <c r="QIP41" s="611"/>
      <c r="QIQ41" s="611"/>
      <c r="QIR41" s="611"/>
      <c r="QIS41" s="611"/>
      <c r="QIT41" s="611"/>
      <c r="QIU41" s="611"/>
      <c r="QIV41" s="611"/>
      <c r="QIW41" s="611"/>
      <c r="QIX41" s="611"/>
      <c r="QIY41" s="611"/>
      <c r="QIZ41" s="611"/>
      <c r="QJA41" s="611"/>
      <c r="QJB41" s="611"/>
      <c r="QJC41" s="611"/>
      <c r="QJD41" s="611"/>
      <c r="QJE41" s="611"/>
      <c r="QJF41" s="611"/>
      <c r="QJG41" s="611"/>
      <c r="QJH41" s="611"/>
      <c r="QJI41" s="611"/>
      <c r="QJJ41" s="611"/>
      <c r="QJK41" s="611"/>
      <c r="QJL41" s="611"/>
      <c r="QJM41" s="611"/>
      <c r="QJN41" s="611"/>
      <c r="QJO41" s="611"/>
      <c r="QJP41" s="611"/>
      <c r="QJQ41" s="611"/>
      <c r="QJR41" s="611"/>
      <c r="QJS41" s="611"/>
      <c r="QJT41" s="611"/>
      <c r="QJU41" s="611"/>
      <c r="QJV41" s="611"/>
      <c r="QJW41" s="611"/>
      <c r="QJX41" s="611"/>
      <c r="QJY41" s="611"/>
      <c r="QJZ41" s="611"/>
      <c r="QKA41" s="611"/>
      <c r="QKB41" s="611"/>
      <c r="QKC41" s="611"/>
      <c r="QKD41" s="611"/>
      <c r="QKE41" s="611"/>
      <c r="QKF41" s="611"/>
      <c r="QKG41" s="611"/>
      <c r="QKH41" s="611"/>
      <c r="QKI41" s="611"/>
      <c r="QKJ41" s="611"/>
      <c r="QKK41" s="611"/>
      <c r="QKL41" s="611"/>
      <c r="QKM41" s="611"/>
      <c r="QKN41" s="611"/>
      <c r="QKO41" s="611"/>
      <c r="QKP41" s="611"/>
      <c r="QKQ41" s="611"/>
      <c r="QKR41" s="611"/>
      <c r="QKS41" s="611"/>
      <c r="QKT41" s="611"/>
      <c r="QKU41" s="611"/>
      <c r="QKV41" s="611"/>
      <c r="QKW41" s="611"/>
      <c r="QKX41" s="611"/>
      <c r="QKY41" s="611"/>
      <c r="QKZ41" s="611"/>
      <c r="QLA41" s="611"/>
      <c r="QLB41" s="611"/>
      <c r="QLC41" s="611"/>
      <c r="QLD41" s="611"/>
      <c r="QLE41" s="611"/>
      <c r="QLF41" s="611"/>
      <c r="QLG41" s="611"/>
      <c r="QLH41" s="611"/>
      <c r="QLI41" s="611"/>
      <c r="QLJ41" s="611"/>
      <c r="QLK41" s="611"/>
      <c r="QLL41" s="611"/>
      <c r="QLM41" s="611"/>
      <c r="QLN41" s="611"/>
      <c r="QLO41" s="611"/>
      <c r="QLP41" s="611"/>
      <c r="QLQ41" s="611"/>
      <c r="QLR41" s="611"/>
      <c r="QLS41" s="611"/>
      <c r="QLT41" s="611"/>
      <c r="QLU41" s="611"/>
      <c r="QLV41" s="611"/>
      <c r="QLW41" s="611"/>
      <c r="QLX41" s="611"/>
      <c r="QLY41" s="611"/>
      <c r="QLZ41" s="611"/>
      <c r="QMA41" s="611"/>
      <c r="QMB41" s="611"/>
      <c r="QMC41" s="611"/>
      <c r="QMD41" s="611"/>
      <c r="QME41" s="611"/>
      <c r="QMF41" s="611"/>
      <c r="QMG41" s="611"/>
      <c r="QMH41" s="611"/>
      <c r="QMI41" s="611"/>
      <c r="QMJ41" s="611"/>
      <c r="QMK41" s="611"/>
      <c r="QML41" s="611"/>
      <c r="QMM41" s="611"/>
      <c r="QMN41" s="611"/>
      <c r="QMO41" s="611"/>
      <c r="QMP41" s="611"/>
      <c r="QMQ41" s="611"/>
      <c r="QMR41" s="611"/>
      <c r="QMS41" s="611"/>
      <c r="QMT41" s="611"/>
      <c r="QMU41" s="611"/>
      <c r="QMV41" s="611"/>
      <c r="QMW41" s="611"/>
      <c r="QMX41" s="611"/>
      <c r="QMY41" s="611"/>
      <c r="QMZ41" s="611"/>
      <c r="QNA41" s="611"/>
      <c r="QNB41" s="611"/>
      <c r="QNC41" s="611"/>
      <c r="QND41" s="611"/>
      <c r="QNE41" s="611"/>
      <c r="QNF41" s="611"/>
      <c r="QNG41" s="611"/>
      <c r="QNH41" s="611"/>
      <c r="QNI41" s="611"/>
      <c r="QNJ41" s="611"/>
      <c r="QNK41" s="611"/>
      <c r="QNL41" s="611"/>
      <c r="QNM41" s="611"/>
      <c r="QNN41" s="611"/>
      <c r="QNO41" s="611"/>
      <c r="QNP41" s="611"/>
      <c r="QNQ41" s="611"/>
      <c r="QNR41" s="611"/>
      <c r="QNS41" s="611"/>
      <c r="QNT41" s="611"/>
      <c r="QNU41" s="611"/>
      <c r="QNV41" s="611"/>
      <c r="QNW41" s="611"/>
      <c r="QNX41" s="611"/>
      <c r="QNY41" s="611"/>
      <c r="QNZ41" s="611"/>
      <c r="QOA41" s="611"/>
      <c r="QOB41" s="611"/>
      <c r="QOC41" s="611"/>
      <c r="QOD41" s="611"/>
      <c r="QOE41" s="611"/>
      <c r="QOF41" s="611"/>
      <c r="QOG41" s="611"/>
      <c r="QOH41" s="611"/>
      <c r="QOI41" s="611"/>
      <c r="QOJ41" s="611"/>
      <c r="QOK41" s="611"/>
      <c r="QOL41" s="611"/>
      <c r="QOM41" s="611"/>
      <c r="QON41" s="611"/>
      <c r="QOO41" s="611"/>
      <c r="QOP41" s="611"/>
      <c r="QOQ41" s="611"/>
      <c r="QOR41" s="611"/>
      <c r="QOS41" s="611"/>
      <c r="QOT41" s="611"/>
      <c r="QOU41" s="611"/>
      <c r="QOV41" s="611"/>
      <c r="QOW41" s="611"/>
      <c r="QOX41" s="611"/>
      <c r="QOY41" s="611"/>
      <c r="QOZ41" s="611"/>
      <c r="QPA41" s="611"/>
      <c r="QPB41" s="611"/>
      <c r="QPC41" s="611"/>
      <c r="QPD41" s="611"/>
      <c r="QPE41" s="611"/>
      <c r="QPF41" s="611"/>
      <c r="QPG41" s="611"/>
      <c r="QPH41" s="611"/>
      <c r="QPI41" s="611"/>
      <c r="QPJ41" s="611"/>
      <c r="QPK41" s="611"/>
      <c r="QPL41" s="611"/>
      <c r="QPM41" s="611"/>
      <c r="QPN41" s="611"/>
      <c r="QPO41" s="611"/>
      <c r="QPP41" s="611"/>
      <c r="QPQ41" s="611"/>
      <c r="QPR41" s="611"/>
      <c r="QPS41" s="611"/>
      <c r="QPT41" s="611"/>
      <c r="QPU41" s="611"/>
      <c r="QPV41" s="611"/>
      <c r="QPW41" s="611"/>
      <c r="QPX41" s="611"/>
      <c r="QPY41" s="611"/>
      <c r="QPZ41" s="611"/>
      <c r="QQA41" s="611"/>
      <c r="QQB41" s="611"/>
      <c r="QQC41" s="611"/>
      <c r="QQD41" s="611"/>
      <c r="QQE41" s="611"/>
      <c r="QQF41" s="611"/>
      <c r="QQG41" s="611"/>
      <c r="QQH41" s="611"/>
      <c r="QQI41" s="611"/>
      <c r="QQJ41" s="611"/>
      <c r="QQK41" s="611"/>
      <c r="QQL41" s="611"/>
      <c r="QQM41" s="611"/>
      <c r="QQN41" s="611"/>
      <c r="QQO41" s="611"/>
      <c r="QQP41" s="611"/>
      <c r="QQQ41" s="611"/>
      <c r="QQR41" s="611"/>
      <c r="QQS41" s="611"/>
      <c r="QQT41" s="611"/>
      <c r="QQU41" s="611"/>
      <c r="QQV41" s="611"/>
      <c r="QQW41" s="611"/>
      <c r="QQX41" s="611"/>
      <c r="QQY41" s="611"/>
      <c r="QQZ41" s="611"/>
      <c r="QRA41" s="611"/>
      <c r="QRB41" s="611"/>
      <c r="QRC41" s="611"/>
      <c r="QRD41" s="611"/>
      <c r="QRE41" s="611"/>
      <c r="QRF41" s="611"/>
      <c r="QRG41" s="611"/>
      <c r="QRH41" s="611"/>
      <c r="QRI41" s="611"/>
      <c r="QRJ41" s="611"/>
      <c r="QRK41" s="611"/>
      <c r="QRL41" s="611"/>
      <c r="QRM41" s="611"/>
      <c r="QRN41" s="611"/>
      <c r="QRO41" s="611"/>
      <c r="QRP41" s="611"/>
      <c r="QRQ41" s="611"/>
      <c r="QRR41" s="611"/>
      <c r="QRS41" s="611"/>
      <c r="QRT41" s="611"/>
      <c r="QRU41" s="611"/>
      <c r="QRV41" s="611"/>
      <c r="QRW41" s="611"/>
      <c r="QRX41" s="611"/>
      <c r="QRY41" s="611"/>
      <c r="QRZ41" s="611"/>
      <c r="QSA41" s="611"/>
      <c r="QSB41" s="611"/>
      <c r="QSC41" s="611"/>
      <c r="QSD41" s="611"/>
      <c r="QSE41" s="611"/>
      <c r="QSF41" s="611"/>
      <c r="QSG41" s="611"/>
      <c r="QSH41" s="611"/>
      <c r="QSI41" s="611"/>
      <c r="QSJ41" s="611"/>
      <c r="QSK41" s="611"/>
      <c r="QSL41" s="611"/>
      <c r="QSM41" s="611"/>
      <c r="QSN41" s="611"/>
      <c r="QSO41" s="611"/>
      <c r="QSP41" s="611"/>
      <c r="QSQ41" s="611"/>
      <c r="QSR41" s="611"/>
      <c r="QSS41" s="611"/>
      <c r="QST41" s="611"/>
      <c r="QSU41" s="611"/>
      <c r="QSV41" s="611"/>
      <c r="QSW41" s="611"/>
      <c r="QSX41" s="611"/>
      <c r="QSY41" s="611"/>
      <c r="QSZ41" s="611"/>
      <c r="QTA41" s="611"/>
      <c r="QTB41" s="611"/>
      <c r="QTC41" s="611"/>
      <c r="QTD41" s="611"/>
      <c r="QTE41" s="611"/>
      <c r="QTF41" s="611"/>
      <c r="QTG41" s="611"/>
      <c r="QTH41" s="611"/>
      <c r="QTI41" s="611"/>
      <c r="QTJ41" s="611"/>
      <c r="QTK41" s="611"/>
      <c r="QTL41" s="611"/>
      <c r="QTM41" s="611"/>
      <c r="QTN41" s="611"/>
      <c r="QTO41" s="611"/>
      <c r="QTP41" s="611"/>
      <c r="QTQ41" s="611"/>
      <c r="QTR41" s="611"/>
      <c r="QTS41" s="611"/>
      <c r="QTT41" s="611"/>
      <c r="QTU41" s="611"/>
      <c r="QTV41" s="611"/>
      <c r="QTW41" s="611"/>
      <c r="QTX41" s="611"/>
      <c r="QTY41" s="611"/>
      <c r="QTZ41" s="611"/>
      <c r="QUA41" s="611"/>
      <c r="QUB41" s="611"/>
      <c r="QUC41" s="611"/>
      <c r="QUD41" s="611"/>
      <c r="QUE41" s="611"/>
      <c r="QUF41" s="611"/>
      <c r="QUG41" s="611"/>
      <c r="QUH41" s="611"/>
      <c r="QUI41" s="611"/>
      <c r="QUJ41" s="611"/>
      <c r="QUK41" s="611"/>
      <c r="QUL41" s="611"/>
      <c r="QUM41" s="611"/>
      <c r="QUN41" s="611"/>
      <c r="QUO41" s="611"/>
      <c r="QUP41" s="611"/>
      <c r="QUQ41" s="611"/>
      <c r="QUR41" s="611"/>
      <c r="QUS41" s="611"/>
      <c r="QUT41" s="611"/>
      <c r="QUU41" s="611"/>
      <c r="QUV41" s="611"/>
      <c r="QUW41" s="611"/>
      <c r="QUX41" s="611"/>
      <c r="QUY41" s="611"/>
      <c r="QUZ41" s="611"/>
      <c r="QVA41" s="611"/>
      <c r="QVB41" s="611"/>
      <c r="QVC41" s="611"/>
      <c r="QVD41" s="611"/>
      <c r="QVE41" s="611"/>
      <c r="QVF41" s="611"/>
      <c r="QVG41" s="611"/>
      <c r="QVH41" s="611"/>
      <c r="QVI41" s="611"/>
      <c r="QVJ41" s="611"/>
      <c r="QVK41" s="611"/>
      <c r="QVL41" s="611"/>
      <c r="QVM41" s="611"/>
      <c r="QVN41" s="611"/>
      <c r="QVO41" s="611"/>
      <c r="QVP41" s="611"/>
      <c r="QVQ41" s="611"/>
      <c r="QVR41" s="611"/>
      <c r="QVS41" s="611"/>
      <c r="QVT41" s="611"/>
      <c r="QVU41" s="611"/>
      <c r="QVV41" s="611"/>
      <c r="QVW41" s="611"/>
      <c r="QVX41" s="611"/>
      <c r="QVY41" s="611"/>
      <c r="QVZ41" s="611"/>
      <c r="QWA41" s="611"/>
      <c r="QWB41" s="611"/>
      <c r="QWC41" s="611"/>
      <c r="QWD41" s="611"/>
      <c r="QWE41" s="611"/>
      <c r="QWF41" s="611"/>
      <c r="QWG41" s="611"/>
      <c r="QWH41" s="611"/>
      <c r="QWI41" s="611"/>
      <c r="QWJ41" s="611"/>
      <c r="QWK41" s="611"/>
      <c r="QWL41" s="611"/>
      <c r="QWM41" s="611"/>
      <c r="QWN41" s="611"/>
      <c r="QWO41" s="611"/>
      <c r="QWP41" s="611"/>
      <c r="QWQ41" s="611"/>
      <c r="QWR41" s="611"/>
      <c r="QWS41" s="611"/>
      <c r="QWT41" s="611"/>
      <c r="QWU41" s="611"/>
      <c r="QWV41" s="611"/>
      <c r="QWW41" s="611"/>
      <c r="QWX41" s="611"/>
      <c r="QWY41" s="611"/>
      <c r="QWZ41" s="611"/>
      <c r="QXA41" s="611"/>
      <c r="QXB41" s="611"/>
      <c r="QXC41" s="611"/>
      <c r="QXD41" s="611"/>
      <c r="QXE41" s="611"/>
      <c r="QXF41" s="611"/>
      <c r="QXG41" s="611"/>
      <c r="QXH41" s="611"/>
      <c r="QXI41" s="611"/>
      <c r="QXJ41" s="611"/>
      <c r="QXK41" s="611"/>
      <c r="QXL41" s="611"/>
      <c r="QXM41" s="611"/>
      <c r="QXN41" s="611"/>
      <c r="QXO41" s="611"/>
      <c r="QXP41" s="611"/>
      <c r="QXQ41" s="611"/>
      <c r="QXR41" s="611"/>
      <c r="QXS41" s="611"/>
      <c r="QXT41" s="611"/>
      <c r="QXU41" s="611"/>
      <c r="QXV41" s="611"/>
      <c r="QXW41" s="611"/>
      <c r="QXX41" s="611"/>
      <c r="QXY41" s="611"/>
      <c r="QXZ41" s="611"/>
      <c r="QYA41" s="611"/>
      <c r="QYB41" s="611"/>
      <c r="QYC41" s="611"/>
      <c r="QYD41" s="611"/>
      <c r="QYE41" s="611"/>
      <c r="QYF41" s="611"/>
      <c r="QYG41" s="611"/>
      <c r="QYH41" s="611"/>
      <c r="QYI41" s="611"/>
      <c r="QYJ41" s="611"/>
      <c r="QYK41" s="611"/>
      <c r="QYL41" s="611"/>
      <c r="QYM41" s="611"/>
      <c r="QYN41" s="611"/>
      <c r="QYO41" s="611"/>
      <c r="QYP41" s="611"/>
      <c r="QYQ41" s="611"/>
      <c r="QYR41" s="611"/>
      <c r="QYS41" s="611"/>
      <c r="QYT41" s="611"/>
      <c r="QYU41" s="611"/>
      <c r="QYV41" s="611"/>
      <c r="QYW41" s="611"/>
      <c r="QYX41" s="611"/>
      <c r="QYY41" s="611"/>
      <c r="QYZ41" s="611"/>
      <c r="QZA41" s="611"/>
      <c r="QZB41" s="611"/>
      <c r="QZC41" s="611"/>
      <c r="QZD41" s="611"/>
      <c r="QZE41" s="611"/>
      <c r="QZF41" s="611"/>
      <c r="QZG41" s="611"/>
      <c r="QZH41" s="611"/>
      <c r="QZI41" s="611"/>
      <c r="QZJ41" s="611"/>
      <c r="QZK41" s="611"/>
      <c r="QZL41" s="611"/>
      <c r="QZM41" s="611"/>
      <c r="QZN41" s="611"/>
      <c r="QZO41" s="611"/>
      <c r="QZP41" s="611"/>
      <c r="QZQ41" s="611"/>
      <c r="QZR41" s="611"/>
      <c r="QZS41" s="611"/>
      <c r="QZT41" s="611"/>
      <c r="QZU41" s="611"/>
      <c r="QZV41" s="611"/>
      <c r="QZW41" s="611"/>
      <c r="QZX41" s="611"/>
      <c r="QZY41" s="611"/>
      <c r="QZZ41" s="611"/>
      <c r="RAA41" s="611"/>
      <c r="RAB41" s="611"/>
      <c r="RAC41" s="611"/>
      <c r="RAD41" s="611"/>
      <c r="RAE41" s="611"/>
      <c r="RAF41" s="611"/>
      <c r="RAG41" s="611"/>
      <c r="RAH41" s="611"/>
      <c r="RAI41" s="611"/>
      <c r="RAJ41" s="611"/>
      <c r="RAK41" s="611"/>
      <c r="RAL41" s="611"/>
      <c r="RAM41" s="611"/>
      <c r="RAN41" s="611"/>
      <c r="RAO41" s="611"/>
      <c r="RAP41" s="611"/>
      <c r="RAQ41" s="611"/>
      <c r="RAR41" s="611"/>
      <c r="RAS41" s="611"/>
      <c r="RAT41" s="611"/>
      <c r="RAU41" s="611"/>
      <c r="RAV41" s="611"/>
      <c r="RAW41" s="611"/>
      <c r="RAX41" s="611"/>
      <c r="RAY41" s="611"/>
      <c r="RAZ41" s="611"/>
      <c r="RBA41" s="611"/>
      <c r="RBB41" s="611"/>
      <c r="RBC41" s="611"/>
      <c r="RBD41" s="611"/>
      <c r="RBE41" s="611"/>
      <c r="RBF41" s="611"/>
      <c r="RBG41" s="611"/>
      <c r="RBH41" s="611"/>
      <c r="RBI41" s="611"/>
      <c r="RBJ41" s="611"/>
      <c r="RBK41" s="611"/>
      <c r="RBL41" s="611"/>
      <c r="RBM41" s="611"/>
      <c r="RBN41" s="611"/>
      <c r="RBO41" s="611"/>
      <c r="RBP41" s="611"/>
      <c r="RBQ41" s="611"/>
      <c r="RBR41" s="611"/>
      <c r="RBS41" s="611"/>
      <c r="RBT41" s="611"/>
      <c r="RBU41" s="611"/>
      <c r="RBV41" s="611"/>
      <c r="RBW41" s="611"/>
      <c r="RBX41" s="611"/>
      <c r="RBY41" s="611"/>
      <c r="RBZ41" s="611"/>
      <c r="RCA41" s="611"/>
      <c r="RCB41" s="611"/>
      <c r="RCC41" s="611"/>
      <c r="RCD41" s="611"/>
      <c r="RCE41" s="611"/>
      <c r="RCF41" s="611"/>
      <c r="RCG41" s="611"/>
      <c r="RCH41" s="611"/>
      <c r="RCI41" s="611"/>
      <c r="RCJ41" s="611"/>
      <c r="RCK41" s="611"/>
      <c r="RCL41" s="611"/>
      <c r="RCM41" s="611"/>
      <c r="RCN41" s="611"/>
      <c r="RCO41" s="611"/>
      <c r="RCP41" s="611"/>
      <c r="RCQ41" s="611"/>
      <c r="RCR41" s="611"/>
      <c r="RCS41" s="611"/>
      <c r="RCT41" s="611"/>
      <c r="RCU41" s="611"/>
      <c r="RCV41" s="611"/>
      <c r="RCW41" s="611"/>
      <c r="RCX41" s="611"/>
      <c r="RCY41" s="611"/>
      <c r="RCZ41" s="611"/>
      <c r="RDA41" s="611"/>
      <c r="RDB41" s="611"/>
      <c r="RDC41" s="611"/>
      <c r="RDD41" s="611"/>
      <c r="RDE41" s="611"/>
      <c r="RDF41" s="611"/>
      <c r="RDG41" s="611"/>
      <c r="RDH41" s="611"/>
      <c r="RDI41" s="611"/>
      <c r="RDJ41" s="611"/>
      <c r="RDK41" s="611"/>
      <c r="RDL41" s="611"/>
      <c r="RDM41" s="611"/>
      <c r="RDN41" s="611"/>
      <c r="RDO41" s="611"/>
      <c r="RDP41" s="611"/>
      <c r="RDQ41" s="611"/>
      <c r="RDR41" s="611"/>
      <c r="RDS41" s="611"/>
      <c r="RDT41" s="611"/>
      <c r="RDU41" s="611"/>
      <c r="RDV41" s="611"/>
      <c r="RDW41" s="611"/>
      <c r="RDX41" s="611"/>
      <c r="RDY41" s="611"/>
      <c r="RDZ41" s="611"/>
      <c r="REA41" s="611"/>
      <c r="REB41" s="611"/>
      <c r="REC41" s="611"/>
      <c r="RED41" s="611"/>
      <c r="REE41" s="611"/>
      <c r="REF41" s="611"/>
      <c r="REG41" s="611"/>
      <c r="REH41" s="611"/>
      <c r="REI41" s="611"/>
      <c r="REJ41" s="611"/>
      <c r="REK41" s="611"/>
      <c r="REL41" s="611"/>
      <c r="REM41" s="611"/>
      <c r="REN41" s="611"/>
      <c r="REO41" s="611"/>
      <c r="REP41" s="611"/>
      <c r="REQ41" s="611"/>
      <c r="RER41" s="611"/>
      <c r="RES41" s="611"/>
      <c r="RET41" s="611"/>
      <c r="REU41" s="611"/>
      <c r="REV41" s="611"/>
      <c r="REW41" s="611"/>
      <c r="REX41" s="611"/>
      <c r="REY41" s="611"/>
      <c r="REZ41" s="611"/>
      <c r="RFA41" s="611"/>
      <c r="RFB41" s="611"/>
      <c r="RFC41" s="611"/>
      <c r="RFD41" s="611"/>
      <c r="RFE41" s="611"/>
      <c r="RFF41" s="611"/>
      <c r="RFG41" s="611"/>
      <c r="RFH41" s="611"/>
      <c r="RFI41" s="611"/>
      <c r="RFJ41" s="611"/>
      <c r="RFK41" s="611"/>
      <c r="RFL41" s="611"/>
      <c r="RFM41" s="611"/>
      <c r="RFN41" s="611"/>
      <c r="RFO41" s="611"/>
      <c r="RFP41" s="611"/>
      <c r="RFQ41" s="611"/>
      <c r="RFR41" s="611"/>
      <c r="RFS41" s="611"/>
      <c r="RFT41" s="611"/>
      <c r="RFU41" s="611"/>
      <c r="RFV41" s="611"/>
      <c r="RFW41" s="611"/>
      <c r="RFX41" s="611"/>
      <c r="RFY41" s="611"/>
      <c r="RFZ41" s="611"/>
      <c r="RGA41" s="611"/>
      <c r="RGB41" s="611"/>
      <c r="RGC41" s="611"/>
      <c r="RGD41" s="611"/>
      <c r="RGE41" s="611"/>
      <c r="RGF41" s="611"/>
      <c r="RGG41" s="611"/>
      <c r="RGH41" s="611"/>
      <c r="RGI41" s="611"/>
      <c r="RGJ41" s="611"/>
      <c r="RGK41" s="611"/>
      <c r="RGL41" s="611"/>
      <c r="RGM41" s="611"/>
      <c r="RGN41" s="611"/>
      <c r="RGO41" s="611"/>
      <c r="RGP41" s="611"/>
      <c r="RGQ41" s="611"/>
      <c r="RGR41" s="611"/>
      <c r="RGS41" s="611"/>
      <c r="RGT41" s="611"/>
      <c r="RGU41" s="611"/>
      <c r="RGV41" s="611"/>
      <c r="RGW41" s="611"/>
      <c r="RGX41" s="611"/>
      <c r="RGY41" s="611"/>
      <c r="RGZ41" s="611"/>
      <c r="RHA41" s="611"/>
      <c r="RHB41" s="611"/>
      <c r="RHC41" s="611"/>
      <c r="RHD41" s="611"/>
      <c r="RHE41" s="611"/>
      <c r="RHF41" s="611"/>
      <c r="RHG41" s="611"/>
      <c r="RHH41" s="611"/>
      <c r="RHI41" s="611"/>
      <c r="RHJ41" s="611"/>
      <c r="RHK41" s="611"/>
      <c r="RHL41" s="611"/>
      <c r="RHM41" s="611"/>
      <c r="RHN41" s="611"/>
      <c r="RHO41" s="611"/>
      <c r="RHP41" s="611"/>
      <c r="RHQ41" s="611"/>
      <c r="RHR41" s="611"/>
      <c r="RHS41" s="611"/>
      <c r="RHT41" s="611"/>
      <c r="RHU41" s="611"/>
      <c r="RHV41" s="611"/>
      <c r="RHW41" s="611"/>
      <c r="RHX41" s="611"/>
      <c r="RHY41" s="611"/>
      <c r="RHZ41" s="611"/>
      <c r="RIA41" s="611"/>
      <c r="RIB41" s="611"/>
      <c r="RIC41" s="611"/>
      <c r="RID41" s="611"/>
      <c r="RIE41" s="611"/>
      <c r="RIF41" s="611"/>
      <c r="RIG41" s="611"/>
      <c r="RIH41" s="611"/>
      <c r="RII41" s="611"/>
      <c r="RIJ41" s="611"/>
      <c r="RIK41" s="611"/>
      <c r="RIL41" s="611"/>
      <c r="RIM41" s="611"/>
      <c r="RIN41" s="611"/>
      <c r="RIO41" s="611"/>
      <c r="RIP41" s="611"/>
      <c r="RIQ41" s="611"/>
      <c r="RIR41" s="611"/>
      <c r="RIS41" s="611"/>
      <c r="RIT41" s="611"/>
      <c r="RIU41" s="611"/>
      <c r="RIV41" s="611"/>
      <c r="RIW41" s="611"/>
      <c r="RIX41" s="611"/>
      <c r="RIY41" s="611"/>
      <c r="RIZ41" s="611"/>
      <c r="RJA41" s="611"/>
      <c r="RJB41" s="611"/>
      <c r="RJC41" s="611"/>
      <c r="RJD41" s="611"/>
      <c r="RJE41" s="611"/>
      <c r="RJF41" s="611"/>
      <c r="RJG41" s="611"/>
      <c r="RJH41" s="611"/>
      <c r="RJI41" s="611"/>
      <c r="RJJ41" s="611"/>
      <c r="RJK41" s="611"/>
      <c r="RJL41" s="611"/>
      <c r="RJM41" s="611"/>
      <c r="RJN41" s="611"/>
      <c r="RJO41" s="611"/>
      <c r="RJP41" s="611"/>
      <c r="RJQ41" s="611"/>
      <c r="RJR41" s="611"/>
      <c r="RJS41" s="611"/>
      <c r="RJT41" s="611"/>
      <c r="RJU41" s="611"/>
      <c r="RJV41" s="611"/>
      <c r="RJW41" s="611"/>
      <c r="RJX41" s="611"/>
      <c r="RJY41" s="611"/>
      <c r="RJZ41" s="611"/>
      <c r="RKA41" s="611"/>
      <c r="RKB41" s="611"/>
      <c r="RKC41" s="611"/>
      <c r="RKD41" s="611"/>
      <c r="RKE41" s="611"/>
      <c r="RKF41" s="611"/>
      <c r="RKG41" s="611"/>
      <c r="RKH41" s="611"/>
      <c r="RKI41" s="611"/>
      <c r="RKJ41" s="611"/>
      <c r="RKK41" s="611"/>
      <c r="RKL41" s="611"/>
      <c r="RKM41" s="611"/>
      <c r="RKN41" s="611"/>
      <c r="RKO41" s="611"/>
      <c r="RKP41" s="611"/>
      <c r="RKQ41" s="611"/>
      <c r="RKR41" s="611"/>
      <c r="RKS41" s="611"/>
      <c r="RKT41" s="611"/>
      <c r="RKU41" s="611"/>
      <c r="RKV41" s="611"/>
      <c r="RKW41" s="611"/>
      <c r="RKX41" s="611"/>
      <c r="RKY41" s="611"/>
      <c r="RKZ41" s="611"/>
      <c r="RLA41" s="611"/>
      <c r="RLB41" s="611"/>
      <c r="RLC41" s="611"/>
      <c r="RLD41" s="611"/>
      <c r="RLE41" s="611"/>
      <c r="RLF41" s="611"/>
      <c r="RLG41" s="611"/>
      <c r="RLH41" s="611"/>
      <c r="RLI41" s="611"/>
      <c r="RLJ41" s="611"/>
      <c r="RLK41" s="611"/>
      <c r="RLL41" s="611"/>
      <c r="RLM41" s="611"/>
      <c r="RLN41" s="611"/>
      <c r="RLO41" s="611"/>
      <c r="RLP41" s="611"/>
      <c r="RLQ41" s="611"/>
      <c r="RLR41" s="611"/>
      <c r="RLS41" s="611"/>
      <c r="RLT41" s="611"/>
      <c r="RLU41" s="611"/>
      <c r="RLV41" s="611"/>
      <c r="RLW41" s="611"/>
      <c r="RLX41" s="611"/>
      <c r="RLY41" s="611"/>
      <c r="RLZ41" s="611"/>
      <c r="RMA41" s="611"/>
      <c r="RMB41" s="611"/>
      <c r="RMC41" s="611"/>
      <c r="RMD41" s="611"/>
      <c r="RME41" s="611"/>
      <c r="RMF41" s="611"/>
      <c r="RMG41" s="611"/>
      <c r="RMH41" s="611"/>
      <c r="RMI41" s="611"/>
      <c r="RMJ41" s="611"/>
      <c r="RMK41" s="611"/>
      <c r="RML41" s="611"/>
      <c r="RMM41" s="611"/>
      <c r="RMN41" s="611"/>
      <c r="RMO41" s="611"/>
      <c r="RMP41" s="611"/>
      <c r="RMQ41" s="611"/>
      <c r="RMR41" s="611"/>
      <c r="RMS41" s="611"/>
      <c r="RMT41" s="611"/>
      <c r="RMU41" s="611"/>
      <c r="RMV41" s="611"/>
      <c r="RMW41" s="611"/>
      <c r="RMX41" s="611"/>
      <c r="RMY41" s="611"/>
      <c r="RMZ41" s="611"/>
      <c r="RNA41" s="611"/>
      <c r="RNB41" s="611"/>
      <c r="RNC41" s="611"/>
      <c r="RND41" s="611"/>
      <c r="RNE41" s="611"/>
      <c r="RNF41" s="611"/>
      <c r="RNG41" s="611"/>
      <c r="RNH41" s="611"/>
      <c r="RNI41" s="611"/>
      <c r="RNJ41" s="611"/>
      <c r="RNK41" s="611"/>
      <c r="RNL41" s="611"/>
      <c r="RNM41" s="611"/>
      <c r="RNN41" s="611"/>
      <c r="RNO41" s="611"/>
      <c r="RNP41" s="611"/>
      <c r="RNQ41" s="611"/>
      <c r="RNR41" s="611"/>
      <c r="RNS41" s="611"/>
      <c r="RNT41" s="611"/>
      <c r="RNU41" s="611"/>
      <c r="RNV41" s="611"/>
      <c r="RNW41" s="611"/>
      <c r="RNX41" s="611"/>
      <c r="RNY41" s="611"/>
      <c r="RNZ41" s="611"/>
      <c r="ROA41" s="611"/>
      <c r="ROB41" s="611"/>
      <c r="ROC41" s="611"/>
      <c r="ROD41" s="611"/>
      <c r="ROE41" s="611"/>
      <c r="ROF41" s="611"/>
      <c r="ROG41" s="611"/>
      <c r="ROH41" s="611"/>
      <c r="ROI41" s="611"/>
      <c r="ROJ41" s="611"/>
      <c r="ROK41" s="611"/>
      <c r="ROL41" s="611"/>
      <c r="ROM41" s="611"/>
      <c r="RON41" s="611"/>
      <c r="ROO41" s="611"/>
      <c r="ROP41" s="611"/>
      <c r="ROQ41" s="611"/>
      <c r="ROR41" s="611"/>
      <c r="ROS41" s="611"/>
      <c r="ROT41" s="611"/>
      <c r="ROU41" s="611"/>
      <c r="ROV41" s="611"/>
      <c r="ROW41" s="611"/>
      <c r="ROX41" s="611"/>
      <c r="ROY41" s="611"/>
      <c r="ROZ41" s="611"/>
      <c r="RPA41" s="611"/>
      <c r="RPB41" s="611"/>
      <c r="RPC41" s="611"/>
      <c r="RPD41" s="611"/>
      <c r="RPE41" s="611"/>
      <c r="RPF41" s="611"/>
      <c r="RPG41" s="611"/>
      <c r="RPH41" s="611"/>
      <c r="RPI41" s="611"/>
      <c r="RPJ41" s="611"/>
      <c r="RPK41" s="611"/>
      <c r="RPL41" s="611"/>
      <c r="RPM41" s="611"/>
      <c r="RPN41" s="611"/>
      <c r="RPO41" s="611"/>
      <c r="RPP41" s="611"/>
      <c r="RPQ41" s="611"/>
      <c r="RPR41" s="611"/>
      <c r="RPS41" s="611"/>
      <c r="RPT41" s="611"/>
      <c r="RPU41" s="611"/>
      <c r="RPV41" s="611"/>
      <c r="RPW41" s="611"/>
      <c r="RPX41" s="611"/>
      <c r="RPY41" s="611"/>
      <c r="RPZ41" s="611"/>
      <c r="RQA41" s="611"/>
      <c r="RQB41" s="611"/>
      <c r="RQC41" s="611"/>
      <c r="RQD41" s="611"/>
      <c r="RQE41" s="611"/>
      <c r="RQF41" s="611"/>
      <c r="RQG41" s="611"/>
      <c r="RQH41" s="611"/>
      <c r="RQI41" s="611"/>
      <c r="RQJ41" s="611"/>
      <c r="RQK41" s="611"/>
      <c r="RQL41" s="611"/>
      <c r="RQM41" s="611"/>
      <c r="RQN41" s="611"/>
      <c r="RQO41" s="611"/>
      <c r="RQP41" s="611"/>
      <c r="RQQ41" s="611"/>
      <c r="RQR41" s="611"/>
      <c r="RQS41" s="611"/>
      <c r="RQT41" s="611"/>
      <c r="RQU41" s="611"/>
      <c r="RQV41" s="611"/>
      <c r="RQW41" s="611"/>
      <c r="RQX41" s="611"/>
      <c r="RQY41" s="611"/>
      <c r="RQZ41" s="611"/>
      <c r="RRA41" s="611"/>
      <c r="RRB41" s="611"/>
      <c r="RRC41" s="611"/>
      <c r="RRD41" s="611"/>
      <c r="RRE41" s="611"/>
      <c r="RRF41" s="611"/>
      <c r="RRG41" s="611"/>
      <c r="RRH41" s="611"/>
      <c r="RRI41" s="611"/>
      <c r="RRJ41" s="611"/>
      <c r="RRK41" s="611"/>
      <c r="RRL41" s="611"/>
      <c r="RRM41" s="611"/>
      <c r="RRN41" s="611"/>
      <c r="RRO41" s="611"/>
      <c r="RRP41" s="611"/>
      <c r="RRQ41" s="611"/>
      <c r="RRR41" s="611"/>
      <c r="RRS41" s="611"/>
      <c r="RRT41" s="611"/>
      <c r="RRU41" s="611"/>
      <c r="RRV41" s="611"/>
      <c r="RRW41" s="611"/>
      <c r="RRX41" s="611"/>
      <c r="RRY41" s="611"/>
      <c r="RRZ41" s="611"/>
      <c r="RSA41" s="611"/>
      <c r="RSB41" s="611"/>
      <c r="RSC41" s="611"/>
      <c r="RSD41" s="611"/>
      <c r="RSE41" s="611"/>
      <c r="RSF41" s="611"/>
      <c r="RSG41" s="611"/>
      <c r="RSH41" s="611"/>
      <c r="RSI41" s="611"/>
      <c r="RSJ41" s="611"/>
      <c r="RSK41" s="611"/>
      <c r="RSL41" s="611"/>
      <c r="RSM41" s="611"/>
      <c r="RSN41" s="611"/>
      <c r="RSO41" s="611"/>
      <c r="RSP41" s="611"/>
      <c r="RSQ41" s="611"/>
      <c r="RSR41" s="611"/>
      <c r="RSS41" s="611"/>
      <c r="RST41" s="611"/>
      <c r="RSU41" s="611"/>
      <c r="RSV41" s="611"/>
      <c r="RSW41" s="611"/>
      <c r="RSX41" s="611"/>
      <c r="RSY41" s="611"/>
      <c r="RSZ41" s="611"/>
      <c r="RTA41" s="611"/>
      <c r="RTB41" s="611"/>
      <c r="RTC41" s="611"/>
      <c r="RTD41" s="611"/>
      <c r="RTE41" s="611"/>
      <c r="RTF41" s="611"/>
      <c r="RTG41" s="611"/>
      <c r="RTH41" s="611"/>
      <c r="RTI41" s="611"/>
      <c r="RTJ41" s="611"/>
      <c r="RTK41" s="611"/>
      <c r="RTL41" s="611"/>
      <c r="RTM41" s="611"/>
      <c r="RTN41" s="611"/>
      <c r="RTO41" s="611"/>
      <c r="RTP41" s="611"/>
      <c r="RTQ41" s="611"/>
      <c r="RTR41" s="611"/>
      <c r="RTS41" s="611"/>
      <c r="RTT41" s="611"/>
      <c r="RTU41" s="611"/>
      <c r="RTV41" s="611"/>
      <c r="RTW41" s="611"/>
      <c r="RTX41" s="611"/>
      <c r="RTY41" s="611"/>
      <c r="RTZ41" s="611"/>
      <c r="RUA41" s="611"/>
      <c r="RUB41" s="611"/>
      <c r="RUC41" s="611"/>
      <c r="RUD41" s="611"/>
      <c r="RUE41" s="611"/>
      <c r="RUF41" s="611"/>
      <c r="RUG41" s="611"/>
      <c r="RUH41" s="611"/>
      <c r="RUI41" s="611"/>
      <c r="RUJ41" s="611"/>
      <c r="RUK41" s="611"/>
      <c r="RUL41" s="611"/>
      <c r="RUM41" s="611"/>
      <c r="RUN41" s="611"/>
      <c r="RUO41" s="611"/>
      <c r="RUP41" s="611"/>
      <c r="RUQ41" s="611"/>
      <c r="RUR41" s="611"/>
      <c r="RUS41" s="611"/>
      <c r="RUT41" s="611"/>
      <c r="RUU41" s="611"/>
      <c r="RUV41" s="611"/>
      <c r="RUW41" s="611"/>
      <c r="RUX41" s="611"/>
      <c r="RUY41" s="611"/>
      <c r="RUZ41" s="611"/>
      <c r="RVA41" s="611"/>
      <c r="RVB41" s="611"/>
      <c r="RVC41" s="611"/>
      <c r="RVD41" s="611"/>
      <c r="RVE41" s="611"/>
      <c r="RVF41" s="611"/>
      <c r="RVG41" s="611"/>
      <c r="RVH41" s="611"/>
      <c r="RVI41" s="611"/>
      <c r="RVJ41" s="611"/>
      <c r="RVK41" s="611"/>
      <c r="RVL41" s="611"/>
      <c r="RVM41" s="611"/>
      <c r="RVN41" s="611"/>
      <c r="RVO41" s="611"/>
      <c r="RVP41" s="611"/>
      <c r="RVQ41" s="611"/>
      <c r="RVR41" s="611"/>
      <c r="RVS41" s="611"/>
      <c r="RVT41" s="611"/>
      <c r="RVU41" s="611"/>
      <c r="RVV41" s="611"/>
      <c r="RVW41" s="611"/>
      <c r="RVX41" s="611"/>
      <c r="RVY41" s="611"/>
      <c r="RVZ41" s="611"/>
      <c r="RWA41" s="611"/>
      <c r="RWB41" s="611"/>
      <c r="RWC41" s="611"/>
      <c r="RWD41" s="611"/>
      <c r="RWE41" s="611"/>
      <c r="RWF41" s="611"/>
      <c r="RWG41" s="611"/>
      <c r="RWH41" s="611"/>
      <c r="RWI41" s="611"/>
      <c r="RWJ41" s="611"/>
      <c r="RWK41" s="611"/>
      <c r="RWL41" s="611"/>
      <c r="RWM41" s="611"/>
      <c r="RWN41" s="611"/>
      <c r="RWO41" s="611"/>
      <c r="RWP41" s="611"/>
      <c r="RWQ41" s="611"/>
      <c r="RWR41" s="611"/>
      <c r="RWS41" s="611"/>
      <c r="RWT41" s="611"/>
      <c r="RWU41" s="611"/>
      <c r="RWV41" s="611"/>
      <c r="RWW41" s="611"/>
      <c r="RWX41" s="611"/>
      <c r="RWY41" s="611"/>
      <c r="RWZ41" s="611"/>
      <c r="RXA41" s="611"/>
      <c r="RXB41" s="611"/>
      <c r="RXC41" s="611"/>
      <c r="RXD41" s="611"/>
      <c r="RXE41" s="611"/>
      <c r="RXF41" s="611"/>
      <c r="RXG41" s="611"/>
      <c r="RXH41" s="611"/>
      <c r="RXI41" s="611"/>
      <c r="RXJ41" s="611"/>
      <c r="RXK41" s="611"/>
      <c r="RXL41" s="611"/>
      <c r="RXM41" s="611"/>
      <c r="RXN41" s="611"/>
      <c r="RXO41" s="611"/>
      <c r="RXP41" s="611"/>
      <c r="RXQ41" s="611"/>
      <c r="RXR41" s="611"/>
      <c r="RXS41" s="611"/>
      <c r="RXT41" s="611"/>
      <c r="RXU41" s="611"/>
      <c r="RXV41" s="611"/>
      <c r="RXW41" s="611"/>
      <c r="RXX41" s="611"/>
      <c r="RXY41" s="611"/>
      <c r="RXZ41" s="611"/>
      <c r="RYA41" s="611"/>
      <c r="RYB41" s="611"/>
      <c r="RYC41" s="611"/>
      <c r="RYD41" s="611"/>
      <c r="RYE41" s="611"/>
      <c r="RYF41" s="611"/>
      <c r="RYG41" s="611"/>
      <c r="RYH41" s="611"/>
      <c r="RYI41" s="611"/>
      <c r="RYJ41" s="611"/>
      <c r="RYK41" s="611"/>
      <c r="RYL41" s="611"/>
      <c r="RYM41" s="611"/>
      <c r="RYN41" s="611"/>
      <c r="RYO41" s="611"/>
      <c r="RYP41" s="611"/>
      <c r="RYQ41" s="611"/>
      <c r="RYR41" s="611"/>
      <c r="RYS41" s="611"/>
      <c r="RYT41" s="611"/>
      <c r="RYU41" s="611"/>
      <c r="RYV41" s="611"/>
      <c r="RYW41" s="611"/>
      <c r="RYX41" s="611"/>
      <c r="RYY41" s="611"/>
      <c r="RYZ41" s="611"/>
      <c r="RZA41" s="611"/>
      <c r="RZB41" s="611"/>
      <c r="RZC41" s="611"/>
      <c r="RZD41" s="611"/>
      <c r="RZE41" s="611"/>
      <c r="RZF41" s="611"/>
      <c r="RZG41" s="611"/>
      <c r="RZH41" s="611"/>
      <c r="RZI41" s="611"/>
      <c r="RZJ41" s="611"/>
      <c r="RZK41" s="611"/>
      <c r="RZL41" s="611"/>
      <c r="RZM41" s="611"/>
      <c r="RZN41" s="611"/>
      <c r="RZO41" s="611"/>
      <c r="RZP41" s="611"/>
      <c r="RZQ41" s="611"/>
      <c r="RZR41" s="611"/>
      <c r="RZS41" s="611"/>
      <c r="RZT41" s="611"/>
      <c r="RZU41" s="611"/>
      <c r="RZV41" s="611"/>
      <c r="RZW41" s="611"/>
      <c r="RZX41" s="611"/>
      <c r="RZY41" s="611"/>
      <c r="RZZ41" s="611"/>
      <c r="SAA41" s="611"/>
      <c r="SAB41" s="611"/>
      <c r="SAC41" s="611"/>
      <c r="SAD41" s="611"/>
      <c r="SAE41" s="611"/>
      <c r="SAF41" s="611"/>
      <c r="SAG41" s="611"/>
      <c r="SAH41" s="611"/>
      <c r="SAI41" s="611"/>
      <c r="SAJ41" s="611"/>
      <c r="SAK41" s="611"/>
      <c r="SAL41" s="611"/>
      <c r="SAM41" s="611"/>
      <c r="SAN41" s="611"/>
      <c r="SAO41" s="611"/>
      <c r="SAP41" s="611"/>
      <c r="SAQ41" s="611"/>
      <c r="SAR41" s="611"/>
      <c r="SAS41" s="611"/>
      <c r="SAT41" s="611"/>
      <c r="SAU41" s="611"/>
      <c r="SAV41" s="611"/>
      <c r="SAW41" s="611"/>
      <c r="SAX41" s="611"/>
      <c r="SAY41" s="611"/>
      <c r="SAZ41" s="611"/>
      <c r="SBA41" s="611"/>
      <c r="SBB41" s="611"/>
      <c r="SBC41" s="611"/>
      <c r="SBD41" s="611"/>
      <c r="SBE41" s="611"/>
      <c r="SBF41" s="611"/>
      <c r="SBG41" s="611"/>
      <c r="SBH41" s="611"/>
      <c r="SBI41" s="611"/>
      <c r="SBJ41" s="611"/>
      <c r="SBK41" s="611"/>
      <c r="SBL41" s="611"/>
      <c r="SBM41" s="611"/>
      <c r="SBN41" s="611"/>
      <c r="SBO41" s="611"/>
      <c r="SBP41" s="611"/>
      <c r="SBQ41" s="611"/>
      <c r="SBR41" s="611"/>
      <c r="SBS41" s="611"/>
      <c r="SBT41" s="611"/>
      <c r="SBU41" s="611"/>
      <c r="SBV41" s="611"/>
      <c r="SBW41" s="611"/>
      <c r="SBX41" s="611"/>
      <c r="SBY41" s="611"/>
      <c r="SBZ41" s="611"/>
      <c r="SCA41" s="611"/>
      <c r="SCB41" s="611"/>
      <c r="SCC41" s="611"/>
      <c r="SCD41" s="611"/>
      <c r="SCE41" s="611"/>
      <c r="SCF41" s="611"/>
      <c r="SCG41" s="611"/>
      <c r="SCH41" s="611"/>
      <c r="SCI41" s="611"/>
      <c r="SCJ41" s="611"/>
      <c r="SCK41" s="611"/>
      <c r="SCL41" s="611"/>
      <c r="SCM41" s="611"/>
      <c r="SCN41" s="611"/>
      <c r="SCO41" s="611"/>
      <c r="SCP41" s="611"/>
      <c r="SCQ41" s="611"/>
      <c r="SCR41" s="611"/>
      <c r="SCS41" s="611"/>
      <c r="SCT41" s="611"/>
      <c r="SCU41" s="611"/>
      <c r="SCV41" s="611"/>
      <c r="SCW41" s="611"/>
      <c r="SCX41" s="611"/>
      <c r="SCY41" s="611"/>
      <c r="SCZ41" s="611"/>
      <c r="SDA41" s="611"/>
      <c r="SDB41" s="611"/>
      <c r="SDC41" s="611"/>
      <c r="SDD41" s="611"/>
      <c r="SDE41" s="611"/>
      <c r="SDF41" s="611"/>
      <c r="SDG41" s="611"/>
      <c r="SDH41" s="611"/>
      <c r="SDI41" s="611"/>
      <c r="SDJ41" s="611"/>
      <c r="SDK41" s="611"/>
      <c r="SDL41" s="611"/>
      <c r="SDM41" s="611"/>
      <c r="SDN41" s="611"/>
      <c r="SDO41" s="611"/>
      <c r="SDP41" s="611"/>
      <c r="SDQ41" s="611"/>
      <c r="SDR41" s="611"/>
      <c r="SDS41" s="611"/>
      <c r="SDT41" s="611"/>
      <c r="SDU41" s="611"/>
      <c r="SDV41" s="611"/>
      <c r="SDW41" s="611"/>
      <c r="SDX41" s="611"/>
      <c r="SDY41" s="611"/>
      <c r="SDZ41" s="611"/>
      <c r="SEA41" s="611"/>
      <c r="SEB41" s="611"/>
      <c r="SEC41" s="611"/>
      <c r="SED41" s="611"/>
      <c r="SEE41" s="611"/>
      <c r="SEF41" s="611"/>
      <c r="SEG41" s="611"/>
      <c r="SEH41" s="611"/>
      <c r="SEI41" s="611"/>
      <c r="SEJ41" s="611"/>
      <c r="SEK41" s="611"/>
      <c r="SEL41" s="611"/>
      <c r="SEM41" s="611"/>
      <c r="SEN41" s="611"/>
      <c r="SEO41" s="611"/>
      <c r="SEP41" s="611"/>
      <c r="SEQ41" s="611"/>
      <c r="SER41" s="611"/>
      <c r="SES41" s="611"/>
      <c r="SET41" s="611"/>
      <c r="SEU41" s="611"/>
      <c r="SEV41" s="611"/>
      <c r="SEW41" s="611"/>
      <c r="SEX41" s="611"/>
      <c r="SEY41" s="611"/>
      <c r="SEZ41" s="611"/>
      <c r="SFA41" s="611"/>
      <c r="SFB41" s="611"/>
      <c r="SFC41" s="611"/>
      <c r="SFD41" s="611"/>
      <c r="SFE41" s="611"/>
      <c r="SFF41" s="611"/>
      <c r="SFG41" s="611"/>
      <c r="SFH41" s="611"/>
      <c r="SFI41" s="611"/>
      <c r="SFJ41" s="611"/>
      <c r="SFK41" s="611"/>
      <c r="SFL41" s="611"/>
      <c r="SFM41" s="611"/>
      <c r="SFN41" s="611"/>
      <c r="SFO41" s="611"/>
      <c r="SFP41" s="611"/>
      <c r="SFQ41" s="611"/>
      <c r="SFR41" s="611"/>
      <c r="SFS41" s="611"/>
      <c r="SFT41" s="611"/>
      <c r="SFU41" s="611"/>
      <c r="SFV41" s="611"/>
      <c r="SFW41" s="611"/>
      <c r="SFX41" s="611"/>
      <c r="SFY41" s="611"/>
      <c r="SFZ41" s="611"/>
      <c r="SGA41" s="611"/>
      <c r="SGB41" s="611"/>
      <c r="SGC41" s="611"/>
      <c r="SGD41" s="611"/>
      <c r="SGE41" s="611"/>
      <c r="SGF41" s="611"/>
      <c r="SGG41" s="611"/>
      <c r="SGH41" s="611"/>
      <c r="SGI41" s="611"/>
      <c r="SGJ41" s="611"/>
      <c r="SGK41" s="611"/>
      <c r="SGL41" s="611"/>
      <c r="SGM41" s="611"/>
      <c r="SGN41" s="611"/>
      <c r="SGO41" s="611"/>
      <c r="SGP41" s="611"/>
      <c r="SGQ41" s="611"/>
      <c r="SGR41" s="611"/>
      <c r="SGS41" s="611"/>
      <c r="SGT41" s="611"/>
      <c r="SGU41" s="611"/>
      <c r="SGV41" s="611"/>
      <c r="SGW41" s="611"/>
      <c r="SGX41" s="611"/>
      <c r="SGY41" s="611"/>
      <c r="SGZ41" s="611"/>
      <c r="SHA41" s="611"/>
      <c r="SHB41" s="611"/>
      <c r="SHC41" s="611"/>
      <c r="SHD41" s="611"/>
      <c r="SHE41" s="611"/>
      <c r="SHF41" s="611"/>
      <c r="SHG41" s="611"/>
      <c r="SHH41" s="611"/>
      <c r="SHI41" s="611"/>
      <c r="SHJ41" s="611"/>
      <c r="SHK41" s="611"/>
      <c r="SHL41" s="611"/>
      <c r="SHM41" s="611"/>
      <c r="SHN41" s="611"/>
      <c r="SHO41" s="611"/>
      <c r="SHP41" s="611"/>
      <c r="SHQ41" s="611"/>
      <c r="SHR41" s="611"/>
      <c r="SHS41" s="611"/>
      <c r="SHT41" s="611"/>
      <c r="SHU41" s="611"/>
      <c r="SHV41" s="611"/>
      <c r="SHW41" s="611"/>
      <c r="SHX41" s="611"/>
      <c r="SHY41" s="611"/>
      <c r="SHZ41" s="611"/>
      <c r="SIA41" s="611"/>
      <c r="SIB41" s="611"/>
      <c r="SIC41" s="611"/>
      <c r="SID41" s="611"/>
      <c r="SIE41" s="611"/>
      <c r="SIF41" s="611"/>
      <c r="SIG41" s="611"/>
      <c r="SIH41" s="611"/>
      <c r="SII41" s="611"/>
      <c r="SIJ41" s="611"/>
      <c r="SIK41" s="611"/>
      <c r="SIL41" s="611"/>
      <c r="SIM41" s="611"/>
      <c r="SIN41" s="611"/>
      <c r="SIO41" s="611"/>
      <c r="SIP41" s="611"/>
      <c r="SIQ41" s="611"/>
      <c r="SIR41" s="611"/>
      <c r="SIS41" s="611"/>
      <c r="SIT41" s="611"/>
      <c r="SIU41" s="611"/>
      <c r="SIV41" s="611"/>
      <c r="SIW41" s="611"/>
      <c r="SIX41" s="611"/>
      <c r="SIY41" s="611"/>
      <c r="SIZ41" s="611"/>
      <c r="SJA41" s="611"/>
      <c r="SJB41" s="611"/>
      <c r="SJC41" s="611"/>
      <c r="SJD41" s="611"/>
      <c r="SJE41" s="611"/>
      <c r="SJF41" s="611"/>
      <c r="SJG41" s="611"/>
      <c r="SJH41" s="611"/>
      <c r="SJI41" s="611"/>
      <c r="SJJ41" s="611"/>
      <c r="SJK41" s="611"/>
      <c r="SJL41" s="611"/>
      <c r="SJM41" s="611"/>
      <c r="SJN41" s="611"/>
      <c r="SJO41" s="611"/>
      <c r="SJP41" s="611"/>
      <c r="SJQ41" s="611"/>
      <c r="SJR41" s="611"/>
      <c r="SJS41" s="611"/>
      <c r="SJT41" s="611"/>
      <c r="SJU41" s="611"/>
      <c r="SJV41" s="611"/>
      <c r="SJW41" s="611"/>
      <c r="SJX41" s="611"/>
      <c r="SJY41" s="611"/>
      <c r="SJZ41" s="611"/>
      <c r="SKA41" s="611"/>
      <c r="SKB41" s="611"/>
      <c r="SKC41" s="611"/>
      <c r="SKD41" s="611"/>
      <c r="SKE41" s="611"/>
      <c r="SKF41" s="611"/>
      <c r="SKG41" s="611"/>
      <c r="SKH41" s="611"/>
      <c r="SKI41" s="611"/>
      <c r="SKJ41" s="611"/>
      <c r="SKK41" s="611"/>
      <c r="SKL41" s="611"/>
      <c r="SKM41" s="611"/>
      <c r="SKN41" s="611"/>
      <c r="SKO41" s="611"/>
      <c r="SKP41" s="611"/>
      <c r="SKQ41" s="611"/>
      <c r="SKR41" s="611"/>
      <c r="SKS41" s="611"/>
      <c r="SKT41" s="611"/>
      <c r="SKU41" s="611"/>
      <c r="SKV41" s="611"/>
      <c r="SKW41" s="611"/>
      <c r="SKX41" s="611"/>
      <c r="SKY41" s="611"/>
      <c r="SKZ41" s="611"/>
      <c r="SLA41" s="611"/>
      <c r="SLB41" s="611"/>
      <c r="SLC41" s="611"/>
      <c r="SLD41" s="611"/>
      <c r="SLE41" s="611"/>
      <c r="SLF41" s="611"/>
      <c r="SLG41" s="611"/>
      <c r="SLH41" s="611"/>
      <c r="SLI41" s="611"/>
      <c r="SLJ41" s="611"/>
      <c r="SLK41" s="611"/>
      <c r="SLL41" s="611"/>
      <c r="SLM41" s="611"/>
      <c r="SLN41" s="611"/>
      <c r="SLO41" s="611"/>
      <c r="SLP41" s="611"/>
      <c r="SLQ41" s="611"/>
      <c r="SLR41" s="611"/>
      <c r="SLS41" s="611"/>
      <c r="SLT41" s="611"/>
      <c r="SLU41" s="611"/>
      <c r="SLV41" s="611"/>
      <c r="SLW41" s="611"/>
      <c r="SLX41" s="611"/>
      <c r="SLY41" s="611"/>
      <c r="SLZ41" s="611"/>
      <c r="SMA41" s="611"/>
      <c r="SMB41" s="611"/>
      <c r="SMC41" s="611"/>
      <c r="SMD41" s="611"/>
      <c r="SME41" s="611"/>
      <c r="SMF41" s="611"/>
      <c r="SMG41" s="611"/>
      <c r="SMH41" s="611"/>
      <c r="SMI41" s="611"/>
      <c r="SMJ41" s="611"/>
      <c r="SMK41" s="611"/>
      <c r="SML41" s="611"/>
      <c r="SMM41" s="611"/>
      <c r="SMN41" s="611"/>
      <c r="SMO41" s="611"/>
      <c r="SMP41" s="611"/>
      <c r="SMQ41" s="611"/>
      <c r="SMR41" s="611"/>
      <c r="SMS41" s="611"/>
      <c r="SMT41" s="611"/>
      <c r="SMU41" s="611"/>
      <c r="SMV41" s="611"/>
      <c r="SMW41" s="611"/>
      <c r="SMX41" s="611"/>
      <c r="SMY41" s="611"/>
      <c r="SMZ41" s="611"/>
      <c r="SNA41" s="611"/>
      <c r="SNB41" s="611"/>
      <c r="SNC41" s="611"/>
      <c r="SND41" s="611"/>
      <c r="SNE41" s="611"/>
      <c r="SNF41" s="611"/>
      <c r="SNG41" s="611"/>
      <c r="SNH41" s="611"/>
      <c r="SNI41" s="611"/>
      <c r="SNJ41" s="611"/>
      <c r="SNK41" s="611"/>
      <c r="SNL41" s="611"/>
      <c r="SNM41" s="611"/>
      <c r="SNN41" s="611"/>
      <c r="SNO41" s="611"/>
      <c r="SNP41" s="611"/>
      <c r="SNQ41" s="611"/>
      <c r="SNR41" s="611"/>
      <c r="SNS41" s="611"/>
      <c r="SNT41" s="611"/>
      <c r="SNU41" s="611"/>
      <c r="SNV41" s="611"/>
      <c r="SNW41" s="611"/>
      <c r="SNX41" s="611"/>
      <c r="SNY41" s="611"/>
      <c r="SNZ41" s="611"/>
      <c r="SOA41" s="611"/>
      <c r="SOB41" s="611"/>
      <c r="SOC41" s="611"/>
      <c r="SOD41" s="611"/>
      <c r="SOE41" s="611"/>
      <c r="SOF41" s="611"/>
      <c r="SOG41" s="611"/>
      <c r="SOH41" s="611"/>
      <c r="SOI41" s="611"/>
      <c r="SOJ41" s="611"/>
      <c r="SOK41" s="611"/>
      <c r="SOL41" s="611"/>
      <c r="SOM41" s="611"/>
      <c r="SON41" s="611"/>
      <c r="SOO41" s="611"/>
      <c r="SOP41" s="611"/>
      <c r="SOQ41" s="611"/>
      <c r="SOR41" s="611"/>
      <c r="SOS41" s="611"/>
      <c r="SOT41" s="611"/>
      <c r="SOU41" s="611"/>
      <c r="SOV41" s="611"/>
      <c r="SOW41" s="611"/>
      <c r="SOX41" s="611"/>
      <c r="SOY41" s="611"/>
      <c r="SOZ41" s="611"/>
      <c r="SPA41" s="611"/>
      <c r="SPB41" s="611"/>
      <c r="SPC41" s="611"/>
      <c r="SPD41" s="611"/>
      <c r="SPE41" s="611"/>
      <c r="SPF41" s="611"/>
      <c r="SPG41" s="611"/>
      <c r="SPH41" s="611"/>
      <c r="SPI41" s="611"/>
      <c r="SPJ41" s="611"/>
      <c r="SPK41" s="611"/>
      <c r="SPL41" s="611"/>
      <c r="SPM41" s="611"/>
      <c r="SPN41" s="611"/>
      <c r="SPO41" s="611"/>
      <c r="SPP41" s="611"/>
      <c r="SPQ41" s="611"/>
      <c r="SPR41" s="611"/>
      <c r="SPS41" s="611"/>
      <c r="SPT41" s="611"/>
      <c r="SPU41" s="611"/>
      <c r="SPV41" s="611"/>
      <c r="SPW41" s="611"/>
      <c r="SPX41" s="611"/>
      <c r="SPY41" s="611"/>
      <c r="SPZ41" s="611"/>
      <c r="SQA41" s="611"/>
      <c r="SQB41" s="611"/>
      <c r="SQC41" s="611"/>
      <c r="SQD41" s="611"/>
      <c r="SQE41" s="611"/>
      <c r="SQF41" s="611"/>
      <c r="SQG41" s="611"/>
      <c r="SQH41" s="611"/>
      <c r="SQI41" s="611"/>
      <c r="SQJ41" s="611"/>
      <c r="SQK41" s="611"/>
      <c r="SQL41" s="611"/>
      <c r="SQM41" s="611"/>
      <c r="SQN41" s="611"/>
      <c r="SQO41" s="611"/>
      <c r="SQP41" s="611"/>
      <c r="SQQ41" s="611"/>
      <c r="SQR41" s="611"/>
      <c r="SQS41" s="611"/>
      <c r="SQT41" s="611"/>
      <c r="SQU41" s="611"/>
      <c r="SQV41" s="611"/>
      <c r="SQW41" s="611"/>
      <c r="SQX41" s="611"/>
      <c r="SQY41" s="611"/>
      <c r="SQZ41" s="611"/>
      <c r="SRA41" s="611"/>
      <c r="SRB41" s="611"/>
      <c r="SRC41" s="611"/>
      <c r="SRD41" s="611"/>
      <c r="SRE41" s="611"/>
      <c r="SRF41" s="611"/>
      <c r="SRG41" s="611"/>
      <c r="SRH41" s="611"/>
      <c r="SRI41" s="611"/>
      <c r="SRJ41" s="611"/>
      <c r="SRK41" s="611"/>
      <c r="SRL41" s="611"/>
      <c r="SRM41" s="611"/>
      <c r="SRN41" s="611"/>
      <c r="SRO41" s="611"/>
      <c r="SRP41" s="611"/>
      <c r="SRQ41" s="611"/>
      <c r="SRR41" s="611"/>
      <c r="SRS41" s="611"/>
      <c r="SRT41" s="611"/>
      <c r="SRU41" s="611"/>
      <c r="SRV41" s="611"/>
      <c r="SRW41" s="611"/>
      <c r="SRX41" s="611"/>
      <c r="SRY41" s="611"/>
      <c r="SRZ41" s="611"/>
      <c r="SSA41" s="611"/>
      <c r="SSB41" s="611"/>
      <c r="SSC41" s="611"/>
      <c r="SSD41" s="611"/>
      <c r="SSE41" s="611"/>
      <c r="SSF41" s="611"/>
      <c r="SSG41" s="611"/>
      <c r="SSH41" s="611"/>
      <c r="SSI41" s="611"/>
      <c r="SSJ41" s="611"/>
      <c r="SSK41" s="611"/>
      <c r="SSL41" s="611"/>
      <c r="SSM41" s="611"/>
      <c r="SSN41" s="611"/>
      <c r="SSO41" s="611"/>
      <c r="SSP41" s="611"/>
      <c r="SSQ41" s="611"/>
      <c r="SSR41" s="611"/>
      <c r="SSS41" s="611"/>
      <c r="SST41" s="611"/>
      <c r="SSU41" s="611"/>
      <c r="SSV41" s="611"/>
      <c r="SSW41" s="611"/>
      <c r="SSX41" s="611"/>
      <c r="SSY41" s="611"/>
      <c r="SSZ41" s="611"/>
      <c r="STA41" s="611"/>
      <c r="STB41" s="611"/>
      <c r="STC41" s="611"/>
      <c r="STD41" s="611"/>
      <c r="STE41" s="611"/>
      <c r="STF41" s="611"/>
      <c r="STG41" s="611"/>
      <c r="STH41" s="611"/>
      <c r="STI41" s="611"/>
      <c r="STJ41" s="611"/>
      <c r="STK41" s="611"/>
      <c r="STL41" s="611"/>
      <c r="STM41" s="611"/>
      <c r="STN41" s="611"/>
      <c r="STO41" s="611"/>
      <c r="STP41" s="611"/>
      <c r="STQ41" s="611"/>
      <c r="STR41" s="611"/>
      <c r="STS41" s="611"/>
      <c r="STT41" s="611"/>
      <c r="STU41" s="611"/>
      <c r="STV41" s="611"/>
      <c r="STW41" s="611"/>
      <c r="STX41" s="611"/>
      <c r="STY41" s="611"/>
      <c r="STZ41" s="611"/>
      <c r="SUA41" s="611"/>
      <c r="SUB41" s="611"/>
      <c r="SUC41" s="611"/>
      <c r="SUD41" s="611"/>
      <c r="SUE41" s="611"/>
      <c r="SUF41" s="611"/>
      <c r="SUG41" s="611"/>
      <c r="SUH41" s="611"/>
      <c r="SUI41" s="611"/>
      <c r="SUJ41" s="611"/>
      <c r="SUK41" s="611"/>
      <c r="SUL41" s="611"/>
      <c r="SUM41" s="611"/>
      <c r="SUN41" s="611"/>
      <c r="SUO41" s="611"/>
      <c r="SUP41" s="611"/>
      <c r="SUQ41" s="611"/>
      <c r="SUR41" s="611"/>
      <c r="SUS41" s="611"/>
      <c r="SUT41" s="611"/>
      <c r="SUU41" s="611"/>
      <c r="SUV41" s="611"/>
      <c r="SUW41" s="611"/>
      <c r="SUX41" s="611"/>
      <c r="SUY41" s="611"/>
      <c r="SUZ41" s="611"/>
      <c r="SVA41" s="611"/>
      <c r="SVB41" s="611"/>
      <c r="SVC41" s="611"/>
      <c r="SVD41" s="611"/>
      <c r="SVE41" s="611"/>
      <c r="SVF41" s="611"/>
      <c r="SVG41" s="611"/>
      <c r="SVH41" s="611"/>
      <c r="SVI41" s="611"/>
      <c r="SVJ41" s="611"/>
      <c r="SVK41" s="611"/>
      <c r="SVL41" s="611"/>
      <c r="SVM41" s="611"/>
      <c r="SVN41" s="611"/>
      <c r="SVO41" s="611"/>
      <c r="SVP41" s="611"/>
      <c r="SVQ41" s="611"/>
      <c r="SVR41" s="611"/>
      <c r="SVS41" s="611"/>
      <c r="SVT41" s="611"/>
      <c r="SVU41" s="611"/>
      <c r="SVV41" s="611"/>
      <c r="SVW41" s="611"/>
      <c r="SVX41" s="611"/>
      <c r="SVY41" s="611"/>
      <c r="SVZ41" s="611"/>
      <c r="SWA41" s="611"/>
      <c r="SWB41" s="611"/>
      <c r="SWC41" s="611"/>
      <c r="SWD41" s="611"/>
      <c r="SWE41" s="611"/>
      <c r="SWF41" s="611"/>
      <c r="SWG41" s="611"/>
      <c r="SWH41" s="611"/>
      <c r="SWI41" s="611"/>
      <c r="SWJ41" s="611"/>
      <c r="SWK41" s="611"/>
      <c r="SWL41" s="611"/>
      <c r="SWM41" s="611"/>
      <c r="SWN41" s="611"/>
      <c r="SWO41" s="611"/>
      <c r="SWP41" s="611"/>
      <c r="SWQ41" s="611"/>
      <c r="SWR41" s="611"/>
      <c r="SWS41" s="611"/>
      <c r="SWT41" s="611"/>
      <c r="SWU41" s="611"/>
      <c r="SWV41" s="611"/>
      <c r="SWW41" s="611"/>
      <c r="SWX41" s="611"/>
      <c r="SWY41" s="611"/>
      <c r="SWZ41" s="611"/>
      <c r="SXA41" s="611"/>
      <c r="SXB41" s="611"/>
      <c r="SXC41" s="611"/>
      <c r="SXD41" s="611"/>
      <c r="SXE41" s="611"/>
      <c r="SXF41" s="611"/>
      <c r="SXG41" s="611"/>
      <c r="SXH41" s="611"/>
      <c r="SXI41" s="611"/>
      <c r="SXJ41" s="611"/>
      <c r="SXK41" s="611"/>
      <c r="SXL41" s="611"/>
      <c r="SXM41" s="611"/>
      <c r="SXN41" s="611"/>
      <c r="SXO41" s="611"/>
      <c r="SXP41" s="611"/>
      <c r="SXQ41" s="611"/>
      <c r="SXR41" s="611"/>
      <c r="SXS41" s="611"/>
      <c r="SXT41" s="611"/>
      <c r="SXU41" s="611"/>
      <c r="SXV41" s="611"/>
      <c r="SXW41" s="611"/>
      <c r="SXX41" s="611"/>
      <c r="SXY41" s="611"/>
      <c r="SXZ41" s="611"/>
      <c r="SYA41" s="611"/>
      <c r="SYB41" s="611"/>
      <c r="SYC41" s="611"/>
      <c r="SYD41" s="611"/>
      <c r="SYE41" s="611"/>
      <c r="SYF41" s="611"/>
      <c r="SYG41" s="611"/>
      <c r="SYH41" s="611"/>
      <c r="SYI41" s="611"/>
      <c r="SYJ41" s="611"/>
      <c r="SYK41" s="611"/>
      <c r="SYL41" s="611"/>
      <c r="SYM41" s="611"/>
      <c r="SYN41" s="611"/>
      <c r="SYO41" s="611"/>
      <c r="SYP41" s="611"/>
      <c r="SYQ41" s="611"/>
      <c r="SYR41" s="611"/>
      <c r="SYS41" s="611"/>
      <c r="SYT41" s="611"/>
      <c r="SYU41" s="611"/>
      <c r="SYV41" s="611"/>
      <c r="SYW41" s="611"/>
      <c r="SYX41" s="611"/>
      <c r="SYY41" s="611"/>
      <c r="SYZ41" s="611"/>
      <c r="SZA41" s="611"/>
      <c r="SZB41" s="611"/>
      <c r="SZC41" s="611"/>
      <c r="SZD41" s="611"/>
      <c r="SZE41" s="611"/>
      <c r="SZF41" s="611"/>
      <c r="SZG41" s="611"/>
      <c r="SZH41" s="611"/>
      <c r="SZI41" s="611"/>
      <c r="SZJ41" s="611"/>
      <c r="SZK41" s="611"/>
      <c r="SZL41" s="611"/>
      <c r="SZM41" s="611"/>
      <c r="SZN41" s="611"/>
      <c r="SZO41" s="611"/>
      <c r="SZP41" s="611"/>
      <c r="SZQ41" s="611"/>
      <c r="SZR41" s="611"/>
      <c r="SZS41" s="611"/>
      <c r="SZT41" s="611"/>
      <c r="SZU41" s="611"/>
      <c r="SZV41" s="611"/>
      <c r="SZW41" s="611"/>
      <c r="SZX41" s="611"/>
      <c r="SZY41" s="611"/>
      <c r="SZZ41" s="611"/>
      <c r="TAA41" s="611"/>
      <c r="TAB41" s="611"/>
      <c r="TAC41" s="611"/>
      <c r="TAD41" s="611"/>
      <c r="TAE41" s="611"/>
      <c r="TAF41" s="611"/>
      <c r="TAG41" s="611"/>
      <c r="TAH41" s="611"/>
      <c r="TAI41" s="611"/>
      <c r="TAJ41" s="611"/>
      <c r="TAK41" s="611"/>
      <c r="TAL41" s="611"/>
      <c r="TAM41" s="611"/>
      <c r="TAN41" s="611"/>
      <c r="TAO41" s="611"/>
      <c r="TAP41" s="611"/>
      <c r="TAQ41" s="611"/>
      <c r="TAR41" s="611"/>
      <c r="TAS41" s="611"/>
      <c r="TAT41" s="611"/>
      <c r="TAU41" s="611"/>
      <c r="TAV41" s="611"/>
      <c r="TAW41" s="611"/>
      <c r="TAX41" s="611"/>
      <c r="TAY41" s="611"/>
      <c r="TAZ41" s="611"/>
      <c r="TBA41" s="611"/>
      <c r="TBB41" s="611"/>
      <c r="TBC41" s="611"/>
      <c r="TBD41" s="611"/>
      <c r="TBE41" s="611"/>
      <c r="TBF41" s="611"/>
      <c r="TBG41" s="611"/>
      <c r="TBH41" s="611"/>
      <c r="TBI41" s="611"/>
      <c r="TBJ41" s="611"/>
      <c r="TBK41" s="611"/>
      <c r="TBL41" s="611"/>
      <c r="TBM41" s="611"/>
      <c r="TBN41" s="611"/>
      <c r="TBO41" s="611"/>
      <c r="TBP41" s="611"/>
      <c r="TBQ41" s="611"/>
      <c r="TBR41" s="611"/>
      <c r="TBS41" s="611"/>
      <c r="TBT41" s="611"/>
      <c r="TBU41" s="611"/>
      <c r="TBV41" s="611"/>
      <c r="TBW41" s="611"/>
      <c r="TBX41" s="611"/>
      <c r="TBY41" s="611"/>
      <c r="TBZ41" s="611"/>
      <c r="TCA41" s="611"/>
      <c r="TCB41" s="611"/>
      <c r="TCC41" s="611"/>
      <c r="TCD41" s="611"/>
      <c r="TCE41" s="611"/>
      <c r="TCF41" s="611"/>
      <c r="TCG41" s="611"/>
      <c r="TCH41" s="611"/>
      <c r="TCI41" s="611"/>
      <c r="TCJ41" s="611"/>
      <c r="TCK41" s="611"/>
      <c r="TCL41" s="611"/>
      <c r="TCM41" s="611"/>
      <c r="TCN41" s="611"/>
      <c r="TCO41" s="611"/>
      <c r="TCP41" s="611"/>
      <c r="TCQ41" s="611"/>
      <c r="TCR41" s="611"/>
      <c r="TCS41" s="611"/>
      <c r="TCT41" s="611"/>
      <c r="TCU41" s="611"/>
      <c r="TCV41" s="611"/>
      <c r="TCW41" s="611"/>
      <c r="TCX41" s="611"/>
      <c r="TCY41" s="611"/>
      <c r="TCZ41" s="611"/>
      <c r="TDA41" s="611"/>
      <c r="TDB41" s="611"/>
      <c r="TDC41" s="611"/>
      <c r="TDD41" s="611"/>
      <c r="TDE41" s="611"/>
      <c r="TDF41" s="611"/>
      <c r="TDG41" s="611"/>
      <c r="TDH41" s="611"/>
      <c r="TDI41" s="611"/>
      <c r="TDJ41" s="611"/>
      <c r="TDK41" s="611"/>
      <c r="TDL41" s="611"/>
      <c r="TDM41" s="611"/>
      <c r="TDN41" s="611"/>
      <c r="TDO41" s="611"/>
      <c r="TDP41" s="611"/>
      <c r="TDQ41" s="611"/>
      <c r="TDR41" s="611"/>
      <c r="TDS41" s="611"/>
      <c r="TDT41" s="611"/>
      <c r="TDU41" s="611"/>
      <c r="TDV41" s="611"/>
      <c r="TDW41" s="611"/>
      <c r="TDX41" s="611"/>
      <c r="TDY41" s="611"/>
      <c r="TDZ41" s="611"/>
      <c r="TEA41" s="611"/>
      <c r="TEB41" s="611"/>
      <c r="TEC41" s="611"/>
      <c r="TED41" s="611"/>
      <c r="TEE41" s="611"/>
      <c r="TEF41" s="611"/>
      <c r="TEG41" s="611"/>
      <c r="TEH41" s="611"/>
      <c r="TEI41" s="611"/>
      <c r="TEJ41" s="611"/>
      <c r="TEK41" s="611"/>
      <c r="TEL41" s="611"/>
      <c r="TEM41" s="611"/>
      <c r="TEN41" s="611"/>
      <c r="TEO41" s="611"/>
      <c r="TEP41" s="611"/>
      <c r="TEQ41" s="611"/>
      <c r="TER41" s="611"/>
      <c r="TES41" s="611"/>
      <c r="TET41" s="611"/>
      <c r="TEU41" s="611"/>
      <c r="TEV41" s="611"/>
      <c r="TEW41" s="611"/>
      <c r="TEX41" s="611"/>
      <c r="TEY41" s="611"/>
      <c r="TEZ41" s="611"/>
      <c r="TFA41" s="611"/>
      <c r="TFB41" s="611"/>
      <c r="TFC41" s="611"/>
      <c r="TFD41" s="611"/>
      <c r="TFE41" s="611"/>
      <c r="TFF41" s="611"/>
      <c r="TFG41" s="611"/>
      <c r="TFH41" s="611"/>
      <c r="TFI41" s="611"/>
      <c r="TFJ41" s="611"/>
      <c r="TFK41" s="611"/>
      <c r="TFL41" s="611"/>
      <c r="TFM41" s="611"/>
      <c r="TFN41" s="611"/>
      <c r="TFO41" s="611"/>
      <c r="TFP41" s="611"/>
      <c r="TFQ41" s="611"/>
      <c r="TFR41" s="611"/>
      <c r="TFS41" s="611"/>
      <c r="TFT41" s="611"/>
      <c r="TFU41" s="611"/>
      <c r="TFV41" s="611"/>
      <c r="TFW41" s="611"/>
      <c r="TFX41" s="611"/>
      <c r="TFY41" s="611"/>
      <c r="TFZ41" s="611"/>
      <c r="TGA41" s="611"/>
      <c r="TGB41" s="611"/>
      <c r="TGC41" s="611"/>
      <c r="TGD41" s="611"/>
      <c r="TGE41" s="611"/>
      <c r="TGF41" s="611"/>
      <c r="TGG41" s="611"/>
      <c r="TGH41" s="611"/>
      <c r="TGI41" s="611"/>
      <c r="TGJ41" s="611"/>
      <c r="TGK41" s="611"/>
      <c r="TGL41" s="611"/>
      <c r="TGM41" s="611"/>
      <c r="TGN41" s="611"/>
      <c r="TGO41" s="611"/>
      <c r="TGP41" s="611"/>
      <c r="TGQ41" s="611"/>
      <c r="TGR41" s="611"/>
      <c r="TGS41" s="611"/>
      <c r="TGT41" s="611"/>
      <c r="TGU41" s="611"/>
      <c r="TGV41" s="611"/>
      <c r="TGW41" s="611"/>
      <c r="TGX41" s="611"/>
      <c r="TGY41" s="611"/>
      <c r="TGZ41" s="611"/>
      <c r="THA41" s="611"/>
      <c r="THB41" s="611"/>
      <c r="THC41" s="611"/>
      <c r="THD41" s="611"/>
      <c r="THE41" s="611"/>
      <c r="THF41" s="611"/>
      <c r="THG41" s="611"/>
      <c r="THH41" s="611"/>
      <c r="THI41" s="611"/>
      <c r="THJ41" s="611"/>
      <c r="THK41" s="611"/>
      <c r="THL41" s="611"/>
      <c r="THM41" s="611"/>
      <c r="THN41" s="611"/>
      <c r="THO41" s="611"/>
      <c r="THP41" s="611"/>
      <c r="THQ41" s="611"/>
      <c r="THR41" s="611"/>
      <c r="THS41" s="611"/>
      <c r="THT41" s="611"/>
      <c r="THU41" s="611"/>
      <c r="THV41" s="611"/>
      <c r="THW41" s="611"/>
      <c r="THX41" s="611"/>
      <c r="THY41" s="611"/>
      <c r="THZ41" s="611"/>
      <c r="TIA41" s="611"/>
      <c r="TIB41" s="611"/>
      <c r="TIC41" s="611"/>
      <c r="TID41" s="611"/>
      <c r="TIE41" s="611"/>
      <c r="TIF41" s="611"/>
      <c r="TIG41" s="611"/>
      <c r="TIH41" s="611"/>
      <c r="TII41" s="611"/>
      <c r="TIJ41" s="611"/>
      <c r="TIK41" s="611"/>
      <c r="TIL41" s="611"/>
      <c r="TIM41" s="611"/>
      <c r="TIN41" s="611"/>
      <c r="TIO41" s="611"/>
      <c r="TIP41" s="611"/>
      <c r="TIQ41" s="611"/>
      <c r="TIR41" s="611"/>
      <c r="TIS41" s="611"/>
      <c r="TIT41" s="611"/>
      <c r="TIU41" s="611"/>
      <c r="TIV41" s="611"/>
      <c r="TIW41" s="611"/>
      <c r="TIX41" s="611"/>
      <c r="TIY41" s="611"/>
      <c r="TIZ41" s="611"/>
      <c r="TJA41" s="611"/>
      <c r="TJB41" s="611"/>
      <c r="TJC41" s="611"/>
      <c r="TJD41" s="611"/>
      <c r="TJE41" s="611"/>
      <c r="TJF41" s="611"/>
      <c r="TJG41" s="611"/>
      <c r="TJH41" s="611"/>
      <c r="TJI41" s="611"/>
      <c r="TJJ41" s="611"/>
      <c r="TJK41" s="611"/>
      <c r="TJL41" s="611"/>
      <c r="TJM41" s="611"/>
      <c r="TJN41" s="611"/>
      <c r="TJO41" s="611"/>
      <c r="TJP41" s="611"/>
      <c r="TJQ41" s="611"/>
      <c r="TJR41" s="611"/>
      <c r="TJS41" s="611"/>
      <c r="TJT41" s="611"/>
      <c r="TJU41" s="611"/>
      <c r="TJV41" s="611"/>
      <c r="TJW41" s="611"/>
      <c r="TJX41" s="611"/>
      <c r="TJY41" s="611"/>
      <c r="TJZ41" s="611"/>
      <c r="TKA41" s="611"/>
      <c r="TKB41" s="611"/>
      <c r="TKC41" s="611"/>
      <c r="TKD41" s="611"/>
      <c r="TKE41" s="611"/>
      <c r="TKF41" s="611"/>
      <c r="TKG41" s="611"/>
      <c r="TKH41" s="611"/>
      <c r="TKI41" s="611"/>
      <c r="TKJ41" s="611"/>
      <c r="TKK41" s="611"/>
      <c r="TKL41" s="611"/>
      <c r="TKM41" s="611"/>
      <c r="TKN41" s="611"/>
      <c r="TKO41" s="611"/>
      <c r="TKP41" s="611"/>
      <c r="TKQ41" s="611"/>
      <c r="TKR41" s="611"/>
      <c r="TKS41" s="611"/>
      <c r="TKT41" s="611"/>
      <c r="TKU41" s="611"/>
      <c r="TKV41" s="611"/>
      <c r="TKW41" s="611"/>
      <c r="TKX41" s="611"/>
      <c r="TKY41" s="611"/>
      <c r="TKZ41" s="611"/>
      <c r="TLA41" s="611"/>
      <c r="TLB41" s="611"/>
      <c r="TLC41" s="611"/>
      <c r="TLD41" s="611"/>
      <c r="TLE41" s="611"/>
      <c r="TLF41" s="611"/>
      <c r="TLG41" s="611"/>
      <c r="TLH41" s="611"/>
      <c r="TLI41" s="611"/>
      <c r="TLJ41" s="611"/>
      <c r="TLK41" s="611"/>
      <c r="TLL41" s="611"/>
      <c r="TLM41" s="611"/>
      <c r="TLN41" s="611"/>
      <c r="TLO41" s="611"/>
      <c r="TLP41" s="611"/>
      <c r="TLQ41" s="611"/>
      <c r="TLR41" s="611"/>
      <c r="TLS41" s="611"/>
      <c r="TLT41" s="611"/>
      <c r="TLU41" s="611"/>
      <c r="TLV41" s="611"/>
      <c r="TLW41" s="611"/>
      <c r="TLX41" s="611"/>
      <c r="TLY41" s="611"/>
      <c r="TLZ41" s="611"/>
      <c r="TMA41" s="611"/>
      <c r="TMB41" s="611"/>
      <c r="TMC41" s="611"/>
      <c r="TMD41" s="611"/>
      <c r="TME41" s="611"/>
      <c r="TMF41" s="611"/>
      <c r="TMG41" s="611"/>
      <c r="TMH41" s="611"/>
      <c r="TMI41" s="611"/>
      <c r="TMJ41" s="611"/>
      <c r="TMK41" s="611"/>
      <c r="TML41" s="611"/>
      <c r="TMM41" s="611"/>
      <c r="TMN41" s="611"/>
      <c r="TMO41" s="611"/>
      <c r="TMP41" s="611"/>
      <c r="TMQ41" s="611"/>
      <c r="TMR41" s="611"/>
      <c r="TMS41" s="611"/>
      <c r="TMT41" s="611"/>
      <c r="TMU41" s="611"/>
      <c r="TMV41" s="611"/>
      <c r="TMW41" s="611"/>
      <c r="TMX41" s="611"/>
      <c r="TMY41" s="611"/>
      <c r="TMZ41" s="611"/>
      <c r="TNA41" s="611"/>
      <c r="TNB41" s="611"/>
      <c r="TNC41" s="611"/>
      <c r="TND41" s="611"/>
      <c r="TNE41" s="611"/>
      <c r="TNF41" s="611"/>
      <c r="TNG41" s="611"/>
      <c r="TNH41" s="611"/>
      <c r="TNI41" s="611"/>
      <c r="TNJ41" s="611"/>
      <c r="TNK41" s="611"/>
      <c r="TNL41" s="611"/>
      <c r="TNM41" s="611"/>
      <c r="TNN41" s="611"/>
      <c r="TNO41" s="611"/>
      <c r="TNP41" s="611"/>
      <c r="TNQ41" s="611"/>
      <c r="TNR41" s="611"/>
      <c r="TNS41" s="611"/>
      <c r="TNT41" s="611"/>
      <c r="TNU41" s="611"/>
      <c r="TNV41" s="611"/>
      <c r="TNW41" s="611"/>
      <c r="TNX41" s="611"/>
      <c r="TNY41" s="611"/>
      <c r="TNZ41" s="611"/>
      <c r="TOA41" s="611"/>
      <c r="TOB41" s="611"/>
      <c r="TOC41" s="611"/>
      <c r="TOD41" s="611"/>
      <c r="TOE41" s="611"/>
      <c r="TOF41" s="611"/>
      <c r="TOG41" s="611"/>
      <c r="TOH41" s="611"/>
      <c r="TOI41" s="611"/>
      <c r="TOJ41" s="611"/>
      <c r="TOK41" s="611"/>
      <c r="TOL41" s="611"/>
      <c r="TOM41" s="611"/>
      <c r="TON41" s="611"/>
      <c r="TOO41" s="611"/>
      <c r="TOP41" s="611"/>
      <c r="TOQ41" s="611"/>
      <c r="TOR41" s="611"/>
      <c r="TOS41" s="611"/>
      <c r="TOT41" s="611"/>
      <c r="TOU41" s="611"/>
      <c r="TOV41" s="611"/>
      <c r="TOW41" s="611"/>
      <c r="TOX41" s="611"/>
      <c r="TOY41" s="611"/>
      <c r="TOZ41" s="611"/>
      <c r="TPA41" s="611"/>
      <c r="TPB41" s="611"/>
      <c r="TPC41" s="611"/>
      <c r="TPD41" s="611"/>
      <c r="TPE41" s="611"/>
      <c r="TPF41" s="611"/>
      <c r="TPG41" s="611"/>
      <c r="TPH41" s="611"/>
      <c r="TPI41" s="611"/>
      <c r="TPJ41" s="611"/>
      <c r="TPK41" s="611"/>
      <c r="TPL41" s="611"/>
      <c r="TPM41" s="611"/>
      <c r="TPN41" s="611"/>
      <c r="TPO41" s="611"/>
      <c r="TPP41" s="611"/>
      <c r="TPQ41" s="611"/>
      <c r="TPR41" s="611"/>
      <c r="TPS41" s="611"/>
      <c r="TPT41" s="611"/>
      <c r="TPU41" s="611"/>
      <c r="TPV41" s="611"/>
      <c r="TPW41" s="611"/>
      <c r="TPX41" s="611"/>
      <c r="TPY41" s="611"/>
      <c r="TPZ41" s="611"/>
      <c r="TQA41" s="611"/>
      <c r="TQB41" s="611"/>
      <c r="TQC41" s="611"/>
      <c r="TQD41" s="611"/>
      <c r="TQE41" s="611"/>
      <c r="TQF41" s="611"/>
      <c r="TQG41" s="611"/>
      <c r="TQH41" s="611"/>
      <c r="TQI41" s="611"/>
      <c r="TQJ41" s="611"/>
      <c r="TQK41" s="611"/>
      <c r="TQL41" s="611"/>
      <c r="TQM41" s="611"/>
      <c r="TQN41" s="611"/>
      <c r="TQO41" s="611"/>
      <c r="TQP41" s="611"/>
      <c r="TQQ41" s="611"/>
      <c r="TQR41" s="611"/>
      <c r="TQS41" s="611"/>
      <c r="TQT41" s="611"/>
      <c r="TQU41" s="611"/>
      <c r="TQV41" s="611"/>
      <c r="TQW41" s="611"/>
      <c r="TQX41" s="611"/>
      <c r="TQY41" s="611"/>
      <c r="TQZ41" s="611"/>
      <c r="TRA41" s="611"/>
      <c r="TRB41" s="611"/>
      <c r="TRC41" s="611"/>
      <c r="TRD41" s="611"/>
      <c r="TRE41" s="611"/>
      <c r="TRF41" s="611"/>
      <c r="TRG41" s="611"/>
      <c r="TRH41" s="611"/>
      <c r="TRI41" s="611"/>
      <c r="TRJ41" s="611"/>
      <c r="TRK41" s="611"/>
      <c r="TRL41" s="611"/>
      <c r="TRM41" s="611"/>
      <c r="TRN41" s="611"/>
      <c r="TRO41" s="611"/>
      <c r="TRP41" s="611"/>
      <c r="TRQ41" s="611"/>
      <c r="TRR41" s="611"/>
      <c r="TRS41" s="611"/>
      <c r="TRT41" s="611"/>
      <c r="TRU41" s="611"/>
      <c r="TRV41" s="611"/>
      <c r="TRW41" s="611"/>
      <c r="TRX41" s="611"/>
      <c r="TRY41" s="611"/>
      <c r="TRZ41" s="611"/>
      <c r="TSA41" s="611"/>
      <c r="TSB41" s="611"/>
      <c r="TSC41" s="611"/>
      <c r="TSD41" s="611"/>
      <c r="TSE41" s="611"/>
      <c r="TSF41" s="611"/>
      <c r="TSG41" s="611"/>
      <c r="TSH41" s="611"/>
      <c r="TSI41" s="611"/>
      <c r="TSJ41" s="611"/>
      <c r="TSK41" s="611"/>
      <c r="TSL41" s="611"/>
      <c r="TSM41" s="611"/>
      <c r="TSN41" s="611"/>
      <c r="TSO41" s="611"/>
      <c r="TSP41" s="611"/>
      <c r="TSQ41" s="611"/>
      <c r="TSR41" s="611"/>
      <c r="TSS41" s="611"/>
      <c r="TST41" s="611"/>
      <c r="TSU41" s="611"/>
      <c r="TSV41" s="611"/>
      <c r="TSW41" s="611"/>
      <c r="TSX41" s="611"/>
      <c r="TSY41" s="611"/>
      <c r="TSZ41" s="611"/>
      <c r="TTA41" s="611"/>
      <c r="TTB41" s="611"/>
      <c r="TTC41" s="611"/>
      <c r="TTD41" s="611"/>
      <c r="TTE41" s="611"/>
      <c r="TTF41" s="611"/>
      <c r="TTG41" s="611"/>
      <c r="TTH41" s="611"/>
      <c r="TTI41" s="611"/>
      <c r="TTJ41" s="611"/>
      <c r="TTK41" s="611"/>
      <c r="TTL41" s="611"/>
      <c r="TTM41" s="611"/>
      <c r="TTN41" s="611"/>
      <c r="TTO41" s="611"/>
      <c r="TTP41" s="611"/>
      <c r="TTQ41" s="611"/>
      <c r="TTR41" s="611"/>
      <c r="TTS41" s="611"/>
      <c r="TTT41" s="611"/>
      <c r="TTU41" s="611"/>
      <c r="TTV41" s="611"/>
      <c r="TTW41" s="611"/>
      <c r="TTX41" s="611"/>
      <c r="TTY41" s="611"/>
      <c r="TTZ41" s="611"/>
      <c r="TUA41" s="611"/>
      <c r="TUB41" s="611"/>
      <c r="TUC41" s="611"/>
      <c r="TUD41" s="611"/>
      <c r="TUE41" s="611"/>
      <c r="TUF41" s="611"/>
      <c r="TUG41" s="611"/>
      <c r="TUH41" s="611"/>
      <c r="TUI41" s="611"/>
      <c r="TUJ41" s="611"/>
      <c r="TUK41" s="611"/>
      <c r="TUL41" s="611"/>
      <c r="TUM41" s="611"/>
      <c r="TUN41" s="611"/>
      <c r="TUO41" s="611"/>
      <c r="TUP41" s="611"/>
      <c r="TUQ41" s="611"/>
      <c r="TUR41" s="611"/>
      <c r="TUS41" s="611"/>
      <c r="TUT41" s="611"/>
      <c r="TUU41" s="611"/>
      <c r="TUV41" s="611"/>
      <c r="TUW41" s="611"/>
      <c r="TUX41" s="611"/>
      <c r="TUY41" s="611"/>
      <c r="TUZ41" s="611"/>
      <c r="TVA41" s="611"/>
      <c r="TVB41" s="611"/>
      <c r="TVC41" s="611"/>
      <c r="TVD41" s="611"/>
      <c r="TVE41" s="611"/>
      <c r="TVF41" s="611"/>
      <c r="TVG41" s="611"/>
      <c r="TVH41" s="611"/>
      <c r="TVI41" s="611"/>
      <c r="TVJ41" s="611"/>
      <c r="TVK41" s="611"/>
      <c r="TVL41" s="611"/>
      <c r="TVM41" s="611"/>
      <c r="TVN41" s="611"/>
      <c r="TVO41" s="611"/>
      <c r="TVP41" s="611"/>
      <c r="TVQ41" s="611"/>
      <c r="TVR41" s="611"/>
      <c r="TVS41" s="611"/>
      <c r="TVT41" s="611"/>
      <c r="TVU41" s="611"/>
      <c r="TVV41" s="611"/>
      <c r="TVW41" s="611"/>
      <c r="TVX41" s="611"/>
      <c r="TVY41" s="611"/>
      <c r="TVZ41" s="611"/>
      <c r="TWA41" s="611"/>
      <c r="TWB41" s="611"/>
      <c r="TWC41" s="611"/>
      <c r="TWD41" s="611"/>
      <c r="TWE41" s="611"/>
      <c r="TWF41" s="611"/>
      <c r="TWG41" s="611"/>
      <c r="TWH41" s="611"/>
      <c r="TWI41" s="611"/>
      <c r="TWJ41" s="611"/>
      <c r="TWK41" s="611"/>
      <c r="TWL41" s="611"/>
      <c r="TWM41" s="611"/>
      <c r="TWN41" s="611"/>
      <c r="TWO41" s="611"/>
      <c r="TWP41" s="611"/>
      <c r="TWQ41" s="611"/>
      <c r="TWR41" s="611"/>
      <c r="TWS41" s="611"/>
      <c r="TWT41" s="611"/>
      <c r="TWU41" s="611"/>
      <c r="TWV41" s="611"/>
      <c r="TWW41" s="611"/>
      <c r="TWX41" s="611"/>
      <c r="TWY41" s="611"/>
      <c r="TWZ41" s="611"/>
      <c r="TXA41" s="611"/>
      <c r="TXB41" s="611"/>
      <c r="TXC41" s="611"/>
      <c r="TXD41" s="611"/>
      <c r="TXE41" s="611"/>
      <c r="TXF41" s="611"/>
      <c r="TXG41" s="611"/>
      <c r="TXH41" s="611"/>
      <c r="TXI41" s="611"/>
      <c r="TXJ41" s="611"/>
      <c r="TXK41" s="611"/>
      <c r="TXL41" s="611"/>
      <c r="TXM41" s="611"/>
      <c r="TXN41" s="611"/>
      <c r="TXO41" s="611"/>
      <c r="TXP41" s="611"/>
      <c r="TXQ41" s="611"/>
      <c r="TXR41" s="611"/>
      <c r="TXS41" s="611"/>
      <c r="TXT41" s="611"/>
      <c r="TXU41" s="611"/>
      <c r="TXV41" s="611"/>
      <c r="TXW41" s="611"/>
      <c r="TXX41" s="611"/>
      <c r="TXY41" s="611"/>
      <c r="TXZ41" s="611"/>
      <c r="TYA41" s="611"/>
      <c r="TYB41" s="611"/>
      <c r="TYC41" s="611"/>
      <c r="TYD41" s="611"/>
      <c r="TYE41" s="611"/>
      <c r="TYF41" s="611"/>
      <c r="TYG41" s="611"/>
      <c r="TYH41" s="611"/>
      <c r="TYI41" s="611"/>
      <c r="TYJ41" s="611"/>
      <c r="TYK41" s="611"/>
      <c r="TYL41" s="611"/>
      <c r="TYM41" s="611"/>
      <c r="TYN41" s="611"/>
      <c r="TYO41" s="611"/>
      <c r="TYP41" s="611"/>
      <c r="TYQ41" s="611"/>
      <c r="TYR41" s="611"/>
      <c r="TYS41" s="611"/>
      <c r="TYT41" s="611"/>
      <c r="TYU41" s="611"/>
      <c r="TYV41" s="611"/>
      <c r="TYW41" s="611"/>
      <c r="TYX41" s="611"/>
      <c r="TYY41" s="611"/>
      <c r="TYZ41" s="611"/>
      <c r="TZA41" s="611"/>
      <c r="TZB41" s="611"/>
      <c r="TZC41" s="611"/>
      <c r="TZD41" s="611"/>
      <c r="TZE41" s="611"/>
      <c r="TZF41" s="611"/>
      <c r="TZG41" s="611"/>
      <c r="TZH41" s="611"/>
      <c r="TZI41" s="611"/>
      <c r="TZJ41" s="611"/>
      <c r="TZK41" s="611"/>
      <c r="TZL41" s="611"/>
      <c r="TZM41" s="611"/>
      <c r="TZN41" s="611"/>
      <c r="TZO41" s="611"/>
      <c r="TZP41" s="611"/>
      <c r="TZQ41" s="611"/>
      <c r="TZR41" s="611"/>
      <c r="TZS41" s="611"/>
      <c r="TZT41" s="611"/>
      <c r="TZU41" s="611"/>
      <c r="TZV41" s="611"/>
      <c r="TZW41" s="611"/>
      <c r="TZX41" s="611"/>
      <c r="TZY41" s="611"/>
      <c r="TZZ41" s="611"/>
      <c r="UAA41" s="611"/>
      <c r="UAB41" s="611"/>
      <c r="UAC41" s="611"/>
      <c r="UAD41" s="611"/>
      <c r="UAE41" s="611"/>
      <c r="UAF41" s="611"/>
      <c r="UAG41" s="611"/>
      <c r="UAH41" s="611"/>
      <c r="UAI41" s="611"/>
      <c r="UAJ41" s="611"/>
      <c r="UAK41" s="611"/>
      <c r="UAL41" s="611"/>
      <c r="UAM41" s="611"/>
      <c r="UAN41" s="611"/>
      <c r="UAO41" s="611"/>
      <c r="UAP41" s="611"/>
      <c r="UAQ41" s="611"/>
      <c r="UAR41" s="611"/>
      <c r="UAS41" s="611"/>
      <c r="UAT41" s="611"/>
      <c r="UAU41" s="611"/>
      <c r="UAV41" s="611"/>
      <c r="UAW41" s="611"/>
      <c r="UAX41" s="611"/>
      <c r="UAY41" s="611"/>
      <c r="UAZ41" s="611"/>
      <c r="UBA41" s="611"/>
      <c r="UBB41" s="611"/>
      <c r="UBC41" s="611"/>
      <c r="UBD41" s="611"/>
      <c r="UBE41" s="611"/>
      <c r="UBF41" s="611"/>
      <c r="UBG41" s="611"/>
      <c r="UBH41" s="611"/>
      <c r="UBI41" s="611"/>
      <c r="UBJ41" s="611"/>
      <c r="UBK41" s="611"/>
      <c r="UBL41" s="611"/>
      <c r="UBM41" s="611"/>
      <c r="UBN41" s="611"/>
      <c r="UBO41" s="611"/>
      <c r="UBP41" s="611"/>
      <c r="UBQ41" s="611"/>
      <c r="UBR41" s="611"/>
      <c r="UBS41" s="611"/>
      <c r="UBT41" s="611"/>
      <c r="UBU41" s="611"/>
      <c r="UBV41" s="611"/>
      <c r="UBW41" s="611"/>
      <c r="UBX41" s="611"/>
      <c r="UBY41" s="611"/>
      <c r="UBZ41" s="611"/>
      <c r="UCA41" s="611"/>
      <c r="UCB41" s="611"/>
      <c r="UCC41" s="611"/>
      <c r="UCD41" s="611"/>
      <c r="UCE41" s="611"/>
      <c r="UCF41" s="611"/>
      <c r="UCG41" s="611"/>
      <c r="UCH41" s="611"/>
      <c r="UCI41" s="611"/>
      <c r="UCJ41" s="611"/>
      <c r="UCK41" s="611"/>
      <c r="UCL41" s="611"/>
      <c r="UCM41" s="611"/>
      <c r="UCN41" s="611"/>
      <c r="UCO41" s="611"/>
      <c r="UCP41" s="611"/>
      <c r="UCQ41" s="611"/>
      <c r="UCR41" s="611"/>
      <c r="UCS41" s="611"/>
      <c r="UCT41" s="611"/>
      <c r="UCU41" s="611"/>
      <c r="UCV41" s="611"/>
      <c r="UCW41" s="611"/>
      <c r="UCX41" s="611"/>
      <c r="UCY41" s="611"/>
      <c r="UCZ41" s="611"/>
      <c r="UDA41" s="611"/>
      <c r="UDB41" s="611"/>
      <c r="UDC41" s="611"/>
      <c r="UDD41" s="611"/>
      <c r="UDE41" s="611"/>
      <c r="UDF41" s="611"/>
      <c r="UDG41" s="611"/>
      <c r="UDH41" s="611"/>
      <c r="UDI41" s="611"/>
      <c r="UDJ41" s="611"/>
      <c r="UDK41" s="611"/>
      <c r="UDL41" s="611"/>
      <c r="UDM41" s="611"/>
      <c r="UDN41" s="611"/>
      <c r="UDO41" s="611"/>
      <c r="UDP41" s="611"/>
      <c r="UDQ41" s="611"/>
      <c r="UDR41" s="611"/>
      <c r="UDS41" s="611"/>
      <c r="UDT41" s="611"/>
      <c r="UDU41" s="611"/>
      <c r="UDV41" s="611"/>
      <c r="UDW41" s="611"/>
      <c r="UDX41" s="611"/>
      <c r="UDY41" s="611"/>
      <c r="UDZ41" s="611"/>
      <c r="UEA41" s="611"/>
      <c r="UEB41" s="611"/>
      <c r="UEC41" s="611"/>
      <c r="UED41" s="611"/>
      <c r="UEE41" s="611"/>
      <c r="UEF41" s="611"/>
      <c r="UEG41" s="611"/>
      <c r="UEH41" s="611"/>
      <c r="UEI41" s="611"/>
      <c r="UEJ41" s="611"/>
      <c r="UEK41" s="611"/>
      <c r="UEL41" s="611"/>
      <c r="UEM41" s="611"/>
      <c r="UEN41" s="611"/>
      <c r="UEO41" s="611"/>
      <c r="UEP41" s="611"/>
      <c r="UEQ41" s="611"/>
      <c r="UER41" s="611"/>
      <c r="UES41" s="611"/>
      <c r="UET41" s="611"/>
      <c r="UEU41" s="611"/>
      <c r="UEV41" s="611"/>
      <c r="UEW41" s="611"/>
      <c r="UEX41" s="611"/>
      <c r="UEY41" s="611"/>
      <c r="UEZ41" s="611"/>
      <c r="UFA41" s="611"/>
      <c r="UFB41" s="611"/>
      <c r="UFC41" s="611"/>
      <c r="UFD41" s="611"/>
      <c r="UFE41" s="611"/>
      <c r="UFF41" s="611"/>
      <c r="UFG41" s="611"/>
      <c r="UFH41" s="611"/>
      <c r="UFI41" s="611"/>
      <c r="UFJ41" s="611"/>
      <c r="UFK41" s="611"/>
      <c r="UFL41" s="611"/>
      <c r="UFM41" s="611"/>
      <c r="UFN41" s="611"/>
      <c r="UFO41" s="611"/>
      <c r="UFP41" s="611"/>
      <c r="UFQ41" s="611"/>
      <c r="UFR41" s="611"/>
      <c r="UFS41" s="611"/>
      <c r="UFT41" s="611"/>
      <c r="UFU41" s="611"/>
      <c r="UFV41" s="611"/>
      <c r="UFW41" s="611"/>
      <c r="UFX41" s="611"/>
      <c r="UFY41" s="611"/>
      <c r="UFZ41" s="611"/>
      <c r="UGA41" s="611"/>
      <c r="UGB41" s="611"/>
      <c r="UGC41" s="611"/>
      <c r="UGD41" s="611"/>
      <c r="UGE41" s="611"/>
      <c r="UGF41" s="611"/>
      <c r="UGG41" s="611"/>
      <c r="UGH41" s="611"/>
      <c r="UGI41" s="611"/>
      <c r="UGJ41" s="611"/>
      <c r="UGK41" s="611"/>
      <c r="UGL41" s="611"/>
      <c r="UGM41" s="611"/>
      <c r="UGN41" s="611"/>
      <c r="UGO41" s="611"/>
      <c r="UGP41" s="611"/>
      <c r="UGQ41" s="611"/>
      <c r="UGR41" s="611"/>
      <c r="UGS41" s="611"/>
      <c r="UGT41" s="611"/>
      <c r="UGU41" s="611"/>
      <c r="UGV41" s="611"/>
      <c r="UGW41" s="611"/>
      <c r="UGX41" s="611"/>
      <c r="UGY41" s="611"/>
      <c r="UGZ41" s="611"/>
      <c r="UHA41" s="611"/>
      <c r="UHB41" s="611"/>
      <c r="UHC41" s="611"/>
      <c r="UHD41" s="611"/>
      <c r="UHE41" s="611"/>
      <c r="UHF41" s="611"/>
      <c r="UHG41" s="611"/>
      <c r="UHH41" s="611"/>
      <c r="UHI41" s="611"/>
      <c r="UHJ41" s="611"/>
      <c r="UHK41" s="611"/>
      <c r="UHL41" s="611"/>
      <c r="UHM41" s="611"/>
      <c r="UHN41" s="611"/>
      <c r="UHO41" s="611"/>
      <c r="UHP41" s="611"/>
      <c r="UHQ41" s="611"/>
      <c r="UHR41" s="611"/>
      <c r="UHS41" s="611"/>
      <c r="UHT41" s="611"/>
      <c r="UHU41" s="611"/>
      <c r="UHV41" s="611"/>
      <c r="UHW41" s="611"/>
      <c r="UHX41" s="611"/>
      <c r="UHY41" s="611"/>
      <c r="UHZ41" s="611"/>
      <c r="UIA41" s="611"/>
      <c r="UIB41" s="611"/>
      <c r="UIC41" s="611"/>
      <c r="UID41" s="611"/>
      <c r="UIE41" s="611"/>
      <c r="UIF41" s="611"/>
      <c r="UIG41" s="611"/>
      <c r="UIH41" s="611"/>
      <c r="UII41" s="611"/>
      <c r="UIJ41" s="611"/>
      <c r="UIK41" s="611"/>
      <c r="UIL41" s="611"/>
      <c r="UIM41" s="611"/>
      <c r="UIN41" s="611"/>
      <c r="UIO41" s="611"/>
      <c r="UIP41" s="611"/>
      <c r="UIQ41" s="611"/>
      <c r="UIR41" s="611"/>
      <c r="UIS41" s="611"/>
      <c r="UIT41" s="611"/>
      <c r="UIU41" s="611"/>
      <c r="UIV41" s="611"/>
      <c r="UIW41" s="611"/>
      <c r="UIX41" s="611"/>
      <c r="UIY41" s="611"/>
      <c r="UIZ41" s="611"/>
      <c r="UJA41" s="611"/>
      <c r="UJB41" s="611"/>
      <c r="UJC41" s="611"/>
      <c r="UJD41" s="611"/>
      <c r="UJE41" s="611"/>
      <c r="UJF41" s="611"/>
      <c r="UJG41" s="611"/>
      <c r="UJH41" s="611"/>
      <c r="UJI41" s="611"/>
      <c r="UJJ41" s="611"/>
      <c r="UJK41" s="611"/>
      <c r="UJL41" s="611"/>
      <c r="UJM41" s="611"/>
      <c r="UJN41" s="611"/>
      <c r="UJO41" s="611"/>
      <c r="UJP41" s="611"/>
      <c r="UJQ41" s="611"/>
      <c r="UJR41" s="611"/>
      <c r="UJS41" s="611"/>
      <c r="UJT41" s="611"/>
      <c r="UJU41" s="611"/>
      <c r="UJV41" s="611"/>
      <c r="UJW41" s="611"/>
      <c r="UJX41" s="611"/>
      <c r="UJY41" s="611"/>
      <c r="UJZ41" s="611"/>
      <c r="UKA41" s="611"/>
      <c r="UKB41" s="611"/>
      <c r="UKC41" s="611"/>
      <c r="UKD41" s="611"/>
      <c r="UKE41" s="611"/>
      <c r="UKF41" s="611"/>
      <c r="UKG41" s="611"/>
      <c r="UKH41" s="611"/>
      <c r="UKI41" s="611"/>
      <c r="UKJ41" s="611"/>
      <c r="UKK41" s="611"/>
      <c r="UKL41" s="611"/>
      <c r="UKM41" s="611"/>
      <c r="UKN41" s="611"/>
      <c r="UKO41" s="611"/>
      <c r="UKP41" s="611"/>
      <c r="UKQ41" s="611"/>
      <c r="UKR41" s="611"/>
      <c r="UKS41" s="611"/>
      <c r="UKT41" s="611"/>
      <c r="UKU41" s="611"/>
      <c r="UKV41" s="611"/>
      <c r="UKW41" s="611"/>
      <c r="UKX41" s="611"/>
      <c r="UKY41" s="611"/>
      <c r="UKZ41" s="611"/>
      <c r="ULA41" s="611"/>
      <c r="ULB41" s="611"/>
      <c r="ULC41" s="611"/>
      <c r="ULD41" s="611"/>
      <c r="ULE41" s="611"/>
      <c r="ULF41" s="611"/>
      <c r="ULG41" s="611"/>
      <c r="ULH41" s="611"/>
      <c r="ULI41" s="611"/>
      <c r="ULJ41" s="611"/>
      <c r="ULK41" s="611"/>
      <c r="ULL41" s="611"/>
      <c r="ULM41" s="611"/>
      <c r="ULN41" s="611"/>
      <c r="ULO41" s="611"/>
      <c r="ULP41" s="611"/>
      <c r="ULQ41" s="611"/>
      <c r="ULR41" s="611"/>
      <c r="ULS41" s="611"/>
      <c r="ULT41" s="611"/>
      <c r="ULU41" s="611"/>
      <c r="ULV41" s="611"/>
      <c r="ULW41" s="611"/>
      <c r="ULX41" s="611"/>
      <c r="ULY41" s="611"/>
      <c r="ULZ41" s="611"/>
      <c r="UMA41" s="611"/>
      <c r="UMB41" s="611"/>
      <c r="UMC41" s="611"/>
      <c r="UMD41" s="611"/>
      <c r="UME41" s="611"/>
      <c r="UMF41" s="611"/>
      <c r="UMG41" s="611"/>
      <c r="UMH41" s="611"/>
      <c r="UMI41" s="611"/>
      <c r="UMJ41" s="611"/>
      <c r="UMK41" s="611"/>
      <c r="UML41" s="611"/>
      <c r="UMM41" s="611"/>
      <c r="UMN41" s="611"/>
      <c r="UMO41" s="611"/>
      <c r="UMP41" s="611"/>
      <c r="UMQ41" s="611"/>
      <c r="UMR41" s="611"/>
      <c r="UMS41" s="611"/>
      <c r="UMT41" s="611"/>
      <c r="UMU41" s="611"/>
      <c r="UMV41" s="611"/>
      <c r="UMW41" s="611"/>
      <c r="UMX41" s="611"/>
      <c r="UMY41" s="611"/>
      <c r="UMZ41" s="611"/>
      <c r="UNA41" s="611"/>
      <c r="UNB41" s="611"/>
      <c r="UNC41" s="611"/>
      <c r="UND41" s="611"/>
      <c r="UNE41" s="611"/>
      <c r="UNF41" s="611"/>
      <c r="UNG41" s="611"/>
      <c r="UNH41" s="611"/>
      <c r="UNI41" s="611"/>
      <c r="UNJ41" s="611"/>
      <c r="UNK41" s="611"/>
      <c r="UNL41" s="611"/>
      <c r="UNM41" s="611"/>
      <c r="UNN41" s="611"/>
      <c r="UNO41" s="611"/>
      <c r="UNP41" s="611"/>
      <c r="UNQ41" s="611"/>
      <c r="UNR41" s="611"/>
      <c r="UNS41" s="611"/>
      <c r="UNT41" s="611"/>
      <c r="UNU41" s="611"/>
      <c r="UNV41" s="611"/>
      <c r="UNW41" s="611"/>
      <c r="UNX41" s="611"/>
      <c r="UNY41" s="611"/>
      <c r="UNZ41" s="611"/>
      <c r="UOA41" s="611"/>
      <c r="UOB41" s="611"/>
      <c r="UOC41" s="611"/>
      <c r="UOD41" s="611"/>
      <c r="UOE41" s="611"/>
      <c r="UOF41" s="611"/>
      <c r="UOG41" s="611"/>
      <c r="UOH41" s="611"/>
      <c r="UOI41" s="611"/>
      <c r="UOJ41" s="611"/>
      <c r="UOK41" s="611"/>
      <c r="UOL41" s="611"/>
      <c r="UOM41" s="611"/>
      <c r="UON41" s="611"/>
      <c r="UOO41" s="611"/>
      <c r="UOP41" s="611"/>
      <c r="UOQ41" s="611"/>
      <c r="UOR41" s="611"/>
      <c r="UOS41" s="611"/>
      <c r="UOT41" s="611"/>
      <c r="UOU41" s="611"/>
      <c r="UOV41" s="611"/>
      <c r="UOW41" s="611"/>
      <c r="UOX41" s="611"/>
      <c r="UOY41" s="611"/>
      <c r="UOZ41" s="611"/>
      <c r="UPA41" s="611"/>
      <c r="UPB41" s="611"/>
      <c r="UPC41" s="611"/>
      <c r="UPD41" s="611"/>
      <c r="UPE41" s="611"/>
      <c r="UPF41" s="611"/>
      <c r="UPG41" s="611"/>
      <c r="UPH41" s="611"/>
      <c r="UPI41" s="611"/>
      <c r="UPJ41" s="611"/>
      <c r="UPK41" s="611"/>
      <c r="UPL41" s="611"/>
      <c r="UPM41" s="611"/>
      <c r="UPN41" s="611"/>
      <c r="UPO41" s="611"/>
      <c r="UPP41" s="611"/>
      <c r="UPQ41" s="611"/>
      <c r="UPR41" s="611"/>
      <c r="UPS41" s="611"/>
      <c r="UPT41" s="611"/>
      <c r="UPU41" s="611"/>
      <c r="UPV41" s="611"/>
      <c r="UPW41" s="611"/>
      <c r="UPX41" s="611"/>
      <c r="UPY41" s="611"/>
      <c r="UPZ41" s="611"/>
      <c r="UQA41" s="611"/>
      <c r="UQB41" s="611"/>
      <c r="UQC41" s="611"/>
      <c r="UQD41" s="611"/>
      <c r="UQE41" s="611"/>
      <c r="UQF41" s="611"/>
      <c r="UQG41" s="611"/>
      <c r="UQH41" s="611"/>
      <c r="UQI41" s="611"/>
      <c r="UQJ41" s="611"/>
      <c r="UQK41" s="611"/>
      <c r="UQL41" s="611"/>
      <c r="UQM41" s="611"/>
      <c r="UQN41" s="611"/>
      <c r="UQO41" s="611"/>
      <c r="UQP41" s="611"/>
      <c r="UQQ41" s="611"/>
      <c r="UQR41" s="611"/>
      <c r="UQS41" s="611"/>
      <c r="UQT41" s="611"/>
      <c r="UQU41" s="611"/>
      <c r="UQV41" s="611"/>
      <c r="UQW41" s="611"/>
      <c r="UQX41" s="611"/>
      <c r="UQY41" s="611"/>
      <c r="UQZ41" s="611"/>
      <c r="URA41" s="611"/>
      <c r="URB41" s="611"/>
      <c r="URC41" s="611"/>
      <c r="URD41" s="611"/>
      <c r="URE41" s="611"/>
      <c r="URF41" s="611"/>
      <c r="URG41" s="611"/>
      <c r="URH41" s="611"/>
      <c r="URI41" s="611"/>
      <c r="URJ41" s="611"/>
      <c r="URK41" s="611"/>
      <c r="URL41" s="611"/>
      <c r="URM41" s="611"/>
      <c r="URN41" s="611"/>
      <c r="URO41" s="611"/>
      <c r="URP41" s="611"/>
      <c r="URQ41" s="611"/>
      <c r="URR41" s="611"/>
      <c r="URS41" s="611"/>
      <c r="URT41" s="611"/>
      <c r="URU41" s="611"/>
      <c r="URV41" s="611"/>
      <c r="URW41" s="611"/>
      <c r="URX41" s="611"/>
      <c r="URY41" s="611"/>
      <c r="URZ41" s="611"/>
      <c r="USA41" s="611"/>
      <c r="USB41" s="611"/>
      <c r="USC41" s="611"/>
      <c r="USD41" s="611"/>
      <c r="USE41" s="611"/>
      <c r="USF41" s="611"/>
      <c r="USG41" s="611"/>
      <c r="USH41" s="611"/>
      <c r="USI41" s="611"/>
      <c r="USJ41" s="611"/>
      <c r="USK41" s="611"/>
      <c r="USL41" s="611"/>
      <c r="USM41" s="611"/>
      <c r="USN41" s="611"/>
      <c r="USO41" s="611"/>
      <c r="USP41" s="611"/>
      <c r="USQ41" s="611"/>
      <c r="USR41" s="611"/>
      <c r="USS41" s="611"/>
      <c r="UST41" s="611"/>
      <c r="USU41" s="611"/>
      <c r="USV41" s="611"/>
      <c r="USW41" s="611"/>
      <c r="USX41" s="611"/>
      <c r="USY41" s="611"/>
      <c r="USZ41" s="611"/>
      <c r="UTA41" s="611"/>
      <c r="UTB41" s="611"/>
      <c r="UTC41" s="611"/>
      <c r="UTD41" s="611"/>
      <c r="UTE41" s="611"/>
      <c r="UTF41" s="611"/>
      <c r="UTG41" s="611"/>
      <c r="UTH41" s="611"/>
      <c r="UTI41" s="611"/>
      <c r="UTJ41" s="611"/>
      <c r="UTK41" s="611"/>
      <c r="UTL41" s="611"/>
      <c r="UTM41" s="611"/>
      <c r="UTN41" s="611"/>
      <c r="UTO41" s="611"/>
      <c r="UTP41" s="611"/>
      <c r="UTQ41" s="611"/>
      <c r="UTR41" s="611"/>
      <c r="UTS41" s="611"/>
      <c r="UTT41" s="611"/>
      <c r="UTU41" s="611"/>
      <c r="UTV41" s="611"/>
      <c r="UTW41" s="611"/>
      <c r="UTX41" s="611"/>
      <c r="UTY41" s="611"/>
      <c r="UTZ41" s="611"/>
      <c r="UUA41" s="611"/>
      <c r="UUB41" s="611"/>
      <c r="UUC41" s="611"/>
      <c r="UUD41" s="611"/>
      <c r="UUE41" s="611"/>
      <c r="UUF41" s="611"/>
      <c r="UUG41" s="611"/>
      <c r="UUH41" s="611"/>
      <c r="UUI41" s="611"/>
      <c r="UUJ41" s="611"/>
      <c r="UUK41" s="611"/>
      <c r="UUL41" s="611"/>
      <c r="UUM41" s="611"/>
      <c r="UUN41" s="611"/>
      <c r="UUO41" s="611"/>
      <c r="UUP41" s="611"/>
      <c r="UUQ41" s="611"/>
      <c r="UUR41" s="611"/>
      <c r="UUS41" s="611"/>
      <c r="UUT41" s="611"/>
      <c r="UUU41" s="611"/>
      <c r="UUV41" s="611"/>
      <c r="UUW41" s="611"/>
      <c r="UUX41" s="611"/>
      <c r="UUY41" s="611"/>
      <c r="UUZ41" s="611"/>
      <c r="UVA41" s="611"/>
      <c r="UVB41" s="611"/>
      <c r="UVC41" s="611"/>
      <c r="UVD41" s="611"/>
      <c r="UVE41" s="611"/>
      <c r="UVF41" s="611"/>
      <c r="UVG41" s="611"/>
      <c r="UVH41" s="611"/>
      <c r="UVI41" s="611"/>
      <c r="UVJ41" s="611"/>
      <c r="UVK41" s="611"/>
      <c r="UVL41" s="611"/>
      <c r="UVM41" s="611"/>
      <c r="UVN41" s="611"/>
      <c r="UVO41" s="611"/>
      <c r="UVP41" s="611"/>
      <c r="UVQ41" s="611"/>
      <c r="UVR41" s="611"/>
      <c r="UVS41" s="611"/>
      <c r="UVT41" s="611"/>
      <c r="UVU41" s="611"/>
      <c r="UVV41" s="611"/>
      <c r="UVW41" s="611"/>
      <c r="UVX41" s="611"/>
      <c r="UVY41" s="611"/>
      <c r="UVZ41" s="611"/>
      <c r="UWA41" s="611"/>
      <c r="UWB41" s="611"/>
      <c r="UWC41" s="611"/>
      <c r="UWD41" s="611"/>
      <c r="UWE41" s="611"/>
      <c r="UWF41" s="611"/>
      <c r="UWG41" s="611"/>
      <c r="UWH41" s="611"/>
      <c r="UWI41" s="611"/>
      <c r="UWJ41" s="611"/>
      <c r="UWK41" s="611"/>
      <c r="UWL41" s="611"/>
      <c r="UWM41" s="611"/>
      <c r="UWN41" s="611"/>
      <c r="UWO41" s="611"/>
      <c r="UWP41" s="611"/>
      <c r="UWQ41" s="611"/>
      <c r="UWR41" s="611"/>
      <c r="UWS41" s="611"/>
      <c r="UWT41" s="611"/>
      <c r="UWU41" s="611"/>
      <c r="UWV41" s="611"/>
      <c r="UWW41" s="611"/>
      <c r="UWX41" s="611"/>
      <c r="UWY41" s="611"/>
      <c r="UWZ41" s="611"/>
      <c r="UXA41" s="611"/>
      <c r="UXB41" s="611"/>
      <c r="UXC41" s="611"/>
      <c r="UXD41" s="611"/>
      <c r="UXE41" s="611"/>
      <c r="UXF41" s="611"/>
      <c r="UXG41" s="611"/>
      <c r="UXH41" s="611"/>
      <c r="UXI41" s="611"/>
      <c r="UXJ41" s="611"/>
      <c r="UXK41" s="611"/>
      <c r="UXL41" s="611"/>
      <c r="UXM41" s="611"/>
      <c r="UXN41" s="611"/>
      <c r="UXO41" s="611"/>
      <c r="UXP41" s="611"/>
      <c r="UXQ41" s="611"/>
      <c r="UXR41" s="611"/>
      <c r="UXS41" s="611"/>
      <c r="UXT41" s="611"/>
      <c r="UXU41" s="611"/>
      <c r="UXV41" s="611"/>
      <c r="UXW41" s="611"/>
      <c r="UXX41" s="611"/>
      <c r="UXY41" s="611"/>
      <c r="UXZ41" s="611"/>
      <c r="UYA41" s="611"/>
      <c r="UYB41" s="611"/>
      <c r="UYC41" s="611"/>
      <c r="UYD41" s="611"/>
      <c r="UYE41" s="611"/>
      <c r="UYF41" s="611"/>
      <c r="UYG41" s="611"/>
      <c r="UYH41" s="611"/>
      <c r="UYI41" s="611"/>
      <c r="UYJ41" s="611"/>
      <c r="UYK41" s="611"/>
      <c r="UYL41" s="611"/>
      <c r="UYM41" s="611"/>
      <c r="UYN41" s="611"/>
      <c r="UYO41" s="611"/>
      <c r="UYP41" s="611"/>
      <c r="UYQ41" s="611"/>
      <c r="UYR41" s="611"/>
      <c r="UYS41" s="611"/>
      <c r="UYT41" s="611"/>
      <c r="UYU41" s="611"/>
      <c r="UYV41" s="611"/>
      <c r="UYW41" s="611"/>
      <c r="UYX41" s="611"/>
      <c r="UYY41" s="611"/>
      <c r="UYZ41" s="611"/>
      <c r="UZA41" s="611"/>
      <c r="UZB41" s="611"/>
      <c r="UZC41" s="611"/>
      <c r="UZD41" s="611"/>
      <c r="UZE41" s="611"/>
      <c r="UZF41" s="611"/>
      <c r="UZG41" s="611"/>
      <c r="UZH41" s="611"/>
      <c r="UZI41" s="611"/>
      <c r="UZJ41" s="611"/>
      <c r="UZK41" s="611"/>
      <c r="UZL41" s="611"/>
      <c r="UZM41" s="611"/>
      <c r="UZN41" s="611"/>
      <c r="UZO41" s="611"/>
      <c r="UZP41" s="611"/>
      <c r="UZQ41" s="611"/>
      <c r="UZR41" s="611"/>
      <c r="UZS41" s="611"/>
      <c r="UZT41" s="611"/>
      <c r="UZU41" s="611"/>
      <c r="UZV41" s="611"/>
      <c r="UZW41" s="611"/>
      <c r="UZX41" s="611"/>
      <c r="UZY41" s="611"/>
      <c r="UZZ41" s="611"/>
      <c r="VAA41" s="611"/>
      <c r="VAB41" s="611"/>
      <c r="VAC41" s="611"/>
      <c r="VAD41" s="611"/>
      <c r="VAE41" s="611"/>
      <c r="VAF41" s="611"/>
      <c r="VAG41" s="611"/>
      <c r="VAH41" s="611"/>
      <c r="VAI41" s="611"/>
      <c r="VAJ41" s="611"/>
      <c r="VAK41" s="611"/>
      <c r="VAL41" s="611"/>
      <c r="VAM41" s="611"/>
      <c r="VAN41" s="611"/>
      <c r="VAO41" s="611"/>
      <c r="VAP41" s="611"/>
      <c r="VAQ41" s="611"/>
      <c r="VAR41" s="611"/>
      <c r="VAS41" s="611"/>
      <c r="VAT41" s="611"/>
      <c r="VAU41" s="611"/>
      <c r="VAV41" s="611"/>
      <c r="VAW41" s="611"/>
      <c r="VAX41" s="611"/>
      <c r="VAY41" s="611"/>
      <c r="VAZ41" s="611"/>
      <c r="VBA41" s="611"/>
      <c r="VBB41" s="611"/>
      <c r="VBC41" s="611"/>
      <c r="VBD41" s="611"/>
      <c r="VBE41" s="611"/>
      <c r="VBF41" s="611"/>
      <c r="VBG41" s="611"/>
      <c r="VBH41" s="611"/>
      <c r="VBI41" s="611"/>
      <c r="VBJ41" s="611"/>
      <c r="VBK41" s="611"/>
      <c r="VBL41" s="611"/>
      <c r="VBM41" s="611"/>
      <c r="VBN41" s="611"/>
      <c r="VBO41" s="611"/>
      <c r="VBP41" s="611"/>
      <c r="VBQ41" s="611"/>
      <c r="VBR41" s="611"/>
      <c r="VBS41" s="611"/>
      <c r="VBT41" s="611"/>
      <c r="VBU41" s="611"/>
      <c r="VBV41" s="611"/>
      <c r="VBW41" s="611"/>
      <c r="VBX41" s="611"/>
      <c r="VBY41" s="611"/>
      <c r="VBZ41" s="611"/>
      <c r="VCA41" s="611"/>
      <c r="VCB41" s="611"/>
      <c r="VCC41" s="611"/>
      <c r="VCD41" s="611"/>
      <c r="VCE41" s="611"/>
      <c r="VCF41" s="611"/>
      <c r="VCG41" s="611"/>
      <c r="VCH41" s="611"/>
      <c r="VCI41" s="611"/>
      <c r="VCJ41" s="611"/>
      <c r="VCK41" s="611"/>
      <c r="VCL41" s="611"/>
      <c r="VCM41" s="611"/>
      <c r="VCN41" s="611"/>
      <c r="VCO41" s="611"/>
      <c r="VCP41" s="611"/>
      <c r="VCQ41" s="611"/>
      <c r="VCR41" s="611"/>
      <c r="VCS41" s="611"/>
      <c r="VCT41" s="611"/>
      <c r="VCU41" s="611"/>
      <c r="VCV41" s="611"/>
      <c r="VCW41" s="611"/>
      <c r="VCX41" s="611"/>
      <c r="VCY41" s="611"/>
      <c r="VCZ41" s="611"/>
      <c r="VDA41" s="611"/>
      <c r="VDB41" s="611"/>
      <c r="VDC41" s="611"/>
      <c r="VDD41" s="611"/>
      <c r="VDE41" s="611"/>
      <c r="VDF41" s="611"/>
      <c r="VDG41" s="611"/>
      <c r="VDH41" s="611"/>
      <c r="VDI41" s="611"/>
      <c r="VDJ41" s="611"/>
      <c r="VDK41" s="611"/>
      <c r="VDL41" s="611"/>
      <c r="VDM41" s="611"/>
      <c r="VDN41" s="611"/>
      <c r="VDO41" s="611"/>
      <c r="VDP41" s="611"/>
      <c r="VDQ41" s="611"/>
      <c r="VDR41" s="611"/>
      <c r="VDS41" s="611"/>
      <c r="VDT41" s="611"/>
      <c r="VDU41" s="611"/>
      <c r="VDV41" s="611"/>
      <c r="VDW41" s="611"/>
      <c r="VDX41" s="611"/>
      <c r="VDY41" s="611"/>
      <c r="VDZ41" s="611"/>
      <c r="VEA41" s="611"/>
      <c r="VEB41" s="611"/>
      <c r="VEC41" s="611"/>
      <c r="VED41" s="611"/>
      <c r="VEE41" s="611"/>
      <c r="VEF41" s="611"/>
      <c r="VEG41" s="611"/>
      <c r="VEH41" s="611"/>
      <c r="VEI41" s="611"/>
      <c r="VEJ41" s="611"/>
      <c r="VEK41" s="611"/>
      <c r="VEL41" s="611"/>
      <c r="VEM41" s="611"/>
      <c r="VEN41" s="611"/>
      <c r="VEO41" s="611"/>
      <c r="VEP41" s="611"/>
      <c r="VEQ41" s="611"/>
      <c r="VER41" s="611"/>
      <c r="VES41" s="611"/>
      <c r="VET41" s="611"/>
      <c r="VEU41" s="611"/>
      <c r="VEV41" s="611"/>
      <c r="VEW41" s="611"/>
      <c r="VEX41" s="611"/>
      <c r="VEY41" s="611"/>
      <c r="VEZ41" s="611"/>
      <c r="VFA41" s="611"/>
      <c r="VFB41" s="611"/>
      <c r="VFC41" s="611"/>
      <c r="VFD41" s="611"/>
      <c r="VFE41" s="611"/>
      <c r="VFF41" s="611"/>
      <c r="VFG41" s="611"/>
      <c r="VFH41" s="611"/>
      <c r="VFI41" s="611"/>
      <c r="VFJ41" s="611"/>
      <c r="VFK41" s="611"/>
      <c r="VFL41" s="611"/>
      <c r="VFM41" s="611"/>
      <c r="VFN41" s="611"/>
      <c r="VFO41" s="611"/>
      <c r="VFP41" s="611"/>
      <c r="VFQ41" s="611"/>
      <c r="VFR41" s="611"/>
      <c r="VFS41" s="611"/>
      <c r="VFT41" s="611"/>
      <c r="VFU41" s="611"/>
      <c r="VFV41" s="611"/>
      <c r="VFW41" s="611"/>
      <c r="VFX41" s="611"/>
      <c r="VFY41" s="611"/>
      <c r="VFZ41" s="611"/>
      <c r="VGA41" s="611"/>
      <c r="VGB41" s="611"/>
      <c r="VGC41" s="611"/>
      <c r="VGD41" s="611"/>
      <c r="VGE41" s="611"/>
      <c r="VGF41" s="611"/>
      <c r="VGG41" s="611"/>
      <c r="VGH41" s="611"/>
      <c r="VGI41" s="611"/>
      <c r="VGJ41" s="611"/>
      <c r="VGK41" s="611"/>
      <c r="VGL41" s="611"/>
      <c r="VGM41" s="611"/>
      <c r="VGN41" s="611"/>
      <c r="VGO41" s="611"/>
      <c r="VGP41" s="611"/>
      <c r="VGQ41" s="611"/>
      <c r="VGR41" s="611"/>
      <c r="VGS41" s="611"/>
      <c r="VGT41" s="611"/>
      <c r="VGU41" s="611"/>
      <c r="VGV41" s="611"/>
      <c r="VGW41" s="611"/>
      <c r="VGX41" s="611"/>
      <c r="VGY41" s="611"/>
      <c r="VGZ41" s="611"/>
      <c r="VHA41" s="611"/>
      <c r="VHB41" s="611"/>
      <c r="VHC41" s="611"/>
      <c r="VHD41" s="611"/>
      <c r="VHE41" s="611"/>
      <c r="VHF41" s="611"/>
      <c r="VHG41" s="611"/>
      <c r="VHH41" s="611"/>
      <c r="VHI41" s="611"/>
      <c r="VHJ41" s="611"/>
      <c r="VHK41" s="611"/>
      <c r="VHL41" s="611"/>
      <c r="VHM41" s="611"/>
      <c r="VHN41" s="611"/>
      <c r="VHO41" s="611"/>
      <c r="VHP41" s="611"/>
      <c r="VHQ41" s="611"/>
      <c r="VHR41" s="611"/>
      <c r="VHS41" s="611"/>
      <c r="VHT41" s="611"/>
      <c r="VHU41" s="611"/>
      <c r="VHV41" s="611"/>
      <c r="VHW41" s="611"/>
      <c r="VHX41" s="611"/>
      <c r="VHY41" s="611"/>
      <c r="VHZ41" s="611"/>
      <c r="VIA41" s="611"/>
      <c r="VIB41" s="611"/>
      <c r="VIC41" s="611"/>
      <c r="VID41" s="611"/>
      <c r="VIE41" s="611"/>
      <c r="VIF41" s="611"/>
      <c r="VIG41" s="611"/>
      <c r="VIH41" s="611"/>
      <c r="VII41" s="611"/>
      <c r="VIJ41" s="611"/>
      <c r="VIK41" s="611"/>
      <c r="VIL41" s="611"/>
      <c r="VIM41" s="611"/>
      <c r="VIN41" s="611"/>
      <c r="VIO41" s="611"/>
      <c r="VIP41" s="611"/>
      <c r="VIQ41" s="611"/>
      <c r="VIR41" s="611"/>
      <c r="VIS41" s="611"/>
      <c r="VIT41" s="611"/>
      <c r="VIU41" s="611"/>
      <c r="VIV41" s="611"/>
      <c r="VIW41" s="611"/>
      <c r="VIX41" s="611"/>
      <c r="VIY41" s="611"/>
      <c r="VIZ41" s="611"/>
      <c r="VJA41" s="611"/>
      <c r="VJB41" s="611"/>
      <c r="VJC41" s="611"/>
      <c r="VJD41" s="611"/>
      <c r="VJE41" s="611"/>
      <c r="VJF41" s="611"/>
      <c r="VJG41" s="611"/>
      <c r="VJH41" s="611"/>
      <c r="VJI41" s="611"/>
      <c r="VJJ41" s="611"/>
      <c r="VJK41" s="611"/>
      <c r="VJL41" s="611"/>
      <c r="VJM41" s="611"/>
      <c r="VJN41" s="611"/>
      <c r="VJO41" s="611"/>
      <c r="VJP41" s="611"/>
      <c r="VJQ41" s="611"/>
      <c r="VJR41" s="611"/>
      <c r="VJS41" s="611"/>
      <c r="VJT41" s="611"/>
      <c r="VJU41" s="611"/>
      <c r="VJV41" s="611"/>
      <c r="VJW41" s="611"/>
      <c r="VJX41" s="611"/>
      <c r="VJY41" s="611"/>
      <c r="VJZ41" s="611"/>
      <c r="VKA41" s="611"/>
      <c r="VKB41" s="611"/>
      <c r="VKC41" s="611"/>
      <c r="VKD41" s="611"/>
      <c r="VKE41" s="611"/>
      <c r="VKF41" s="611"/>
      <c r="VKG41" s="611"/>
      <c r="VKH41" s="611"/>
      <c r="VKI41" s="611"/>
      <c r="VKJ41" s="611"/>
      <c r="VKK41" s="611"/>
      <c r="VKL41" s="611"/>
      <c r="VKM41" s="611"/>
      <c r="VKN41" s="611"/>
      <c r="VKO41" s="611"/>
      <c r="VKP41" s="611"/>
      <c r="VKQ41" s="611"/>
      <c r="VKR41" s="611"/>
      <c r="VKS41" s="611"/>
      <c r="VKT41" s="611"/>
      <c r="VKU41" s="611"/>
      <c r="VKV41" s="611"/>
      <c r="VKW41" s="611"/>
      <c r="VKX41" s="611"/>
      <c r="VKY41" s="611"/>
      <c r="VKZ41" s="611"/>
      <c r="VLA41" s="611"/>
      <c r="VLB41" s="611"/>
      <c r="VLC41" s="611"/>
      <c r="VLD41" s="611"/>
      <c r="VLE41" s="611"/>
      <c r="VLF41" s="611"/>
      <c r="VLG41" s="611"/>
      <c r="VLH41" s="611"/>
      <c r="VLI41" s="611"/>
      <c r="VLJ41" s="611"/>
      <c r="VLK41" s="611"/>
      <c r="VLL41" s="611"/>
      <c r="VLM41" s="611"/>
      <c r="VLN41" s="611"/>
      <c r="VLO41" s="611"/>
      <c r="VLP41" s="611"/>
      <c r="VLQ41" s="611"/>
      <c r="VLR41" s="611"/>
      <c r="VLS41" s="611"/>
      <c r="VLT41" s="611"/>
      <c r="VLU41" s="611"/>
      <c r="VLV41" s="611"/>
      <c r="VLW41" s="611"/>
      <c r="VLX41" s="611"/>
      <c r="VLY41" s="611"/>
      <c r="VLZ41" s="611"/>
      <c r="VMA41" s="611"/>
      <c r="VMB41" s="611"/>
      <c r="VMC41" s="611"/>
      <c r="VMD41" s="611"/>
      <c r="VME41" s="611"/>
      <c r="VMF41" s="611"/>
      <c r="VMG41" s="611"/>
      <c r="VMH41" s="611"/>
      <c r="VMI41" s="611"/>
      <c r="VMJ41" s="611"/>
      <c r="VMK41" s="611"/>
      <c r="VML41" s="611"/>
      <c r="VMM41" s="611"/>
      <c r="VMN41" s="611"/>
      <c r="VMO41" s="611"/>
      <c r="VMP41" s="611"/>
      <c r="VMQ41" s="611"/>
      <c r="VMR41" s="611"/>
      <c r="VMS41" s="611"/>
      <c r="VMT41" s="611"/>
      <c r="VMU41" s="611"/>
      <c r="VMV41" s="611"/>
      <c r="VMW41" s="611"/>
      <c r="VMX41" s="611"/>
      <c r="VMY41" s="611"/>
      <c r="VMZ41" s="611"/>
      <c r="VNA41" s="611"/>
      <c r="VNB41" s="611"/>
      <c r="VNC41" s="611"/>
      <c r="VND41" s="611"/>
      <c r="VNE41" s="611"/>
      <c r="VNF41" s="611"/>
      <c r="VNG41" s="611"/>
      <c r="VNH41" s="611"/>
      <c r="VNI41" s="611"/>
      <c r="VNJ41" s="611"/>
      <c r="VNK41" s="611"/>
      <c r="VNL41" s="611"/>
      <c r="VNM41" s="611"/>
      <c r="VNN41" s="611"/>
      <c r="VNO41" s="611"/>
      <c r="VNP41" s="611"/>
      <c r="VNQ41" s="611"/>
      <c r="VNR41" s="611"/>
      <c r="VNS41" s="611"/>
      <c r="VNT41" s="611"/>
      <c r="VNU41" s="611"/>
      <c r="VNV41" s="611"/>
      <c r="VNW41" s="611"/>
      <c r="VNX41" s="611"/>
      <c r="VNY41" s="611"/>
      <c r="VNZ41" s="611"/>
      <c r="VOA41" s="611"/>
      <c r="VOB41" s="611"/>
      <c r="VOC41" s="611"/>
      <c r="VOD41" s="611"/>
      <c r="VOE41" s="611"/>
      <c r="VOF41" s="611"/>
      <c r="VOG41" s="611"/>
      <c r="VOH41" s="611"/>
      <c r="VOI41" s="611"/>
      <c r="VOJ41" s="611"/>
      <c r="VOK41" s="611"/>
      <c r="VOL41" s="611"/>
      <c r="VOM41" s="611"/>
      <c r="VON41" s="611"/>
      <c r="VOO41" s="611"/>
      <c r="VOP41" s="611"/>
      <c r="VOQ41" s="611"/>
      <c r="VOR41" s="611"/>
      <c r="VOS41" s="611"/>
      <c r="VOT41" s="611"/>
      <c r="VOU41" s="611"/>
      <c r="VOV41" s="611"/>
      <c r="VOW41" s="611"/>
      <c r="VOX41" s="611"/>
      <c r="VOY41" s="611"/>
      <c r="VOZ41" s="611"/>
      <c r="VPA41" s="611"/>
      <c r="VPB41" s="611"/>
      <c r="VPC41" s="611"/>
      <c r="VPD41" s="611"/>
      <c r="VPE41" s="611"/>
      <c r="VPF41" s="611"/>
      <c r="VPG41" s="611"/>
      <c r="VPH41" s="611"/>
      <c r="VPI41" s="611"/>
      <c r="VPJ41" s="611"/>
      <c r="VPK41" s="611"/>
      <c r="VPL41" s="611"/>
      <c r="VPM41" s="611"/>
      <c r="VPN41" s="611"/>
      <c r="VPO41" s="611"/>
      <c r="VPP41" s="611"/>
      <c r="VPQ41" s="611"/>
      <c r="VPR41" s="611"/>
      <c r="VPS41" s="611"/>
      <c r="VPT41" s="611"/>
      <c r="VPU41" s="611"/>
      <c r="VPV41" s="611"/>
      <c r="VPW41" s="611"/>
      <c r="VPX41" s="611"/>
      <c r="VPY41" s="611"/>
      <c r="VPZ41" s="611"/>
      <c r="VQA41" s="611"/>
      <c r="VQB41" s="611"/>
      <c r="VQC41" s="611"/>
      <c r="VQD41" s="611"/>
      <c r="VQE41" s="611"/>
      <c r="VQF41" s="611"/>
      <c r="VQG41" s="611"/>
      <c r="VQH41" s="611"/>
      <c r="VQI41" s="611"/>
      <c r="VQJ41" s="611"/>
      <c r="VQK41" s="611"/>
      <c r="VQL41" s="611"/>
      <c r="VQM41" s="611"/>
      <c r="VQN41" s="611"/>
      <c r="VQO41" s="611"/>
      <c r="VQP41" s="611"/>
      <c r="VQQ41" s="611"/>
      <c r="VQR41" s="611"/>
      <c r="VQS41" s="611"/>
      <c r="VQT41" s="611"/>
      <c r="VQU41" s="611"/>
      <c r="VQV41" s="611"/>
      <c r="VQW41" s="611"/>
      <c r="VQX41" s="611"/>
      <c r="VQY41" s="611"/>
      <c r="VQZ41" s="611"/>
      <c r="VRA41" s="611"/>
      <c r="VRB41" s="611"/>
      <c r="VRC41" s="611"/>
      <c r="VRD41" s="611"/>
      <c r="VRE41" s="611"/>
      <c r="VRF41" s="611"/>
      <c r="VRG41" s="611"/>
      <c r="VRH41" s="611"/>
      <c r="VRI41" s="611"/>
      <c r="VRJ41" s="611"/>
      <c r="VRK41" s="611"/>
      <c r="VRL41" s="611"/>
      <c r="VRM41" s="611"/>
      <c r="VRN41" s="611"/>
      <c r="VRO41" s="611"/>
      <c r="VRP41" s="611"/>
      <c r="VRQ41" s="611"/>
      <c r="VRR41" s="611"/>
      <c r="VRS41" s="611"/>
      <c r="VRT41" s="611"/>
      <c r="VRU41" s="611"/>
      <c r="VRV41" s="611"/>
      <c r="VRW41" s="611"/>
      <c r="VRX41" s="611"/>
      <c r="VRY41" s="611"/>
      <c r="VRZ41" s="611"/>
      <c r="VSA41" s="611"/>
      <c r="VSB41" s="611"/>
      <c r="VSC41" s="611"/>
      <c r="VSD41" s="611"/>
      <c r="VSE41" s="611"/>
      <c r="VSF41" s="611"/>
      <c r="VSG41" s="611"/>
      <c r="VSH41" s="611"/>
      <c r="VSI41" s="611"/>
      <c r="VSJ41" s="611"/>
      <c r="VSK41" s="611"/>
      <c r="VSL41" s="611"/>
      <c r="VSM41" s="611"/>
      <c r="VSN41" s="611"/>
      <c r="VSO41" s="611"/>
      <c r="VSP41" s="611"/>
      <c r="VSQ41" s="611"/>
      <c r="VSR41" s="611"/>
      <c r="VSS41" s="611"/>
      <c r="VST41" s="611"/>
      <c r="VSU41" s="611"/>
      <c r="VSV41" s="611"/>
      <c r="VSW41" s="611"/>
      <c r="VSX41" s="611"/>
      <c r="VSY41" s="611"/>
      <c r="VSZ41" s="611"/>
      <c r="VTA41" s="611"/>
      <c r="VTB41" s="611"/>
      <c r="VTC41" s="611"/>
      <c r="VTD41" s="611"/>
      <c r="VTE41" s="611"/>
      <c r="VTF41" s="611"/>
      <c r="VTG41" s="611"/>
      <c r="VTH41" s="611"/>
      <c r="VTI41" s="611"/>
      <c r="VTJ41" s="611"/>
      <c r="VTK41" s="611"/>
      <c r="VTL41" s="611"/>
      <c r="VTM41" s="611"/>
      <c r="VTN41" s="611"/>
      <c r="VTO41" s="611"/>
      <c r="VTP41" s="611"/>
      <c r="VTQ41" s="611"/>
      <c r="VTR41" s="611"/>
      <c r="VTS41" s="611"/>
      <c r="VTT41" s="611"/>
      <c r="VTU41" s="611"/>
      <c r="VTV41" s="611"/>
      <c r="VTW41" s="611"/>
      <c r="VTX41" s="611"/>
      <c r="VTY41" s="611"/>
      <c r="VTZ41" s="611"/>
      <c r="VUA41" s="611"/>
      <c r="VUB41" s="611"/>
      <c r="VUC41" s="611"/>
      <c r="VUD41" s="611"/>
      <c r="VUE41" s="611"/>
      <c r="VUF41" s="611"/>
      <c r="VUG41" s="611"/>
      <c r="VUH41" s="611"/>
      <c r="VUI41" s="611"/>
      <c r="VUJ41" s="611"/>
      <c r="VUK41" s="611"/>
      <c r="VUL41" s="611"/>
      <c r="VUM41" s="611"/>
      <c r="VUN41" s="611"/>
      <c r="VUO41" s="611"/>
      <c r="VUP41" s="611"/>
      <c r="VUQ41" s="611"/>
      <c r="VUR41" s="611"/>
      <c r="VUS41" s="611"/>
      <c r="VUT41" s="611"/>
      <c r="VUU41" s="611"/>
      <c r="VUV41" s="611"/>
      <c r="VUW41" s="611"/>
      <c r="VUX41" s="611"/>
      <c r="VUY41" s="611"/>
      <c r="VUZ41" s="611"/>
      <c r="VVA41" s="611"/>
      <c r="VVB41" s="611"/>
      <c r="VVC41" s="611"/>
      <c r="VVD41" s="611"/>
      <c r="VVE41" s="611"/>
      <c r="VVF41" s="611"/>
      <c r="VVG41" s="611"/>
      <c r="VVH41" s="611"/>
      <c r="VVI41" s="611"/>
      <c r="VVJ41" s="611"/>
      <c r="VVK41" s="611"/>
      <c r="VVL41" s="611"/>
      <c r="VVM41" s="611"/>
      <c r="VVN41" s="611"/>
      <c r="VVO41" s="611"/>
      <c r="VVP41" s="611"/>
      <c r="VVQ41" s="611"/>
      <c r="VVR41" s="611"/>
      <c r="VVS41" s="611"/>
      <c r="VVT41" s="611"/>
      <c r="VVU41" s="611"/>
      <c r="VVV41" s="611"/>
      <c r="VVW41" s="611"/>
      <c r="VVX41" s="611"/>
      <c r="VVY41" s="611"/>
      <c r="VVZ41" s="611"/>
      <c r="VWA41" s="611"/>
      <c r="VWB41" s="611"/>
      <c r="VWC41" s="611"/>
      <c r="VWD41" s="611"/>
      <c r="VWE41" s="611"/>
      <c r="VWF41" s="611"/>
      <c r="VWG41" s="611"/>
      <c r="VWH41" s="611"/>
      <c r="VWI41" s="611"/>
      <c r="VWJ41" s="611"/>
      <c r="VWK41" s="611"/>
      <c r="VWL41" s="611"/>
      <c r="VWM41" s="611"/>
      <c r="VWN41" s="611"/>
      <c r="VWO41" s="611"/>
      <c r="VWP41" s="611"/>
      <c r="VWQ41" s="611"/>
      <c r="VWR41" s="611"/>
      <c r="VWS41" s="611"/>
      <c r="VWT41" s="611"/>
      <c r="VWU41" s="611"/>
      <c r="VWV41" s="611"/>
      <c r="VWW41" s="611"/>
      <c r="VWX41" s="611"/>
      <c r="VWY41" s="611"/>
      <c r="VWZ41" s="611"/>
      <c r="VXA41" s="611"/>
      <c r="VXB41" s="611"/>
      <c r="VXC41" s="611"/>
      <c r="VXD41" s="611"/>
      <c r="VXE41" s="611"/>
      <c r="VXF41" s="611"/>
      <c r="VXG41" s="611"/>
      <c r="VXH41" s="611"/>
      <c r="VXI41" s="611"/>
      <c r="VXJ41" s="611"/>
      <c r="VXK41" s="611"/>
      <c r="VXL41" s="611"/>
      <c r="VXM41" s="611"/>
      <c r="VXN41" s="611"/>
      <c r="VXO41" s="611"/>
      <c r="VXP41" s="611"/>
      <c r="VXQ41" s="611"/>
      <c r="VXR41" s="611"/>
      <c r="VXS41" s="611"/>
      <c r="VXT41" s="611"/>
      <c r="VXU41" s="611"/>
      <c r="VXV41" s="611"/>
      <c r="VXW41" s="611"/>
      <c r="VXX41" s="611"/>
      <c r="VXY41" s="611"/>
      <c r="VXZ41" s="611"/>
      <c r="VYA41" s="611"/>
      <c r="VYB41" s="611"/>
      <c r="VYC41" s="611"/>
      <c r="VYD41" s="611"/>
      <c r="VYE41" s="611"/>
      <c r="VYF41" s="611"/>
      <c r="VYG41" s="611"/>
      <c r="VYH41" s="611"/>
      <c r="VYI41" s="611"/>
      <c r="VYJ41" s="611"/>
      <c r="VYK41" s="611"/>
      <c r="VYL41" s="611"/>
      <c r="VYM41" s="611"/>
      <c r="VYN41" s="611"/>
      <c r="VYO41" s="611"/>
      <c r="VYP41" s="611"/>
      <c r="VYQ41" s="611"/>
      <c r="VYR41" s="611"/>
      <c r="VYS41" s="611"/>
      <c r="VYT41" s="611"/>
      <c r="VYU41" s="611"/>
      <c r="VYV41" s="611"/>
      <c r="VYW41" s="611"/>
      <c r="VYX41" s="611"/>
      <c r="VYY41" s="611"/>
      <c r="VYZ41" s="611"/>
      <c r="VZA41" s="611"/>
      <c r="VZB41" s="611"/>
      <c r="VZC41" s="611"/>
      <c r="VZD41" s="611"/>
      <c r="VZE41" s="611"/>
      <c r="VZF41" s="611"/>
      <c r="VZG41" s="611"/>
      <c r="VZH41" s="611"/>
      <c r="VZI41" s="611"/>
      <c r="VZJ41" s="611"/>
      <c r="VZK41" s="611"/>
      <c r="VZL41" s="611"/>
      <c r="VZM41" s="611"/>
      <c r="VZN41" s="611"/>
      <c r="VZO41" s="611"/>
      <c r="VZP41" s="611"/>
      <c r="VZQ41" s="611"/>
      <c r="VZR41" s="611"/>
      <c r="VZS41" s="611"/>
      <c r="VZT41" s="611"/>
      <c r="VZU41" s="611"/>
      <c r="VZV41" s="611"/>
      <c r="VZW41" s="611"/>
      <c r="VZX41" s="611"/>
      <c r="VZY41" s="611"/>
      <c r="VZZ41" s="611"/>
      <c r="WAA41" s="611"/>
      <c r="WAB41" s="611"/>
      <c r="WAC41" s="611"/>
      <c r="WAD41" s="611"/>
      <c r="WAE41" s="611"/>
      <c r="WAF41" s="611"/>
      <c r="WAG41" s="611"/>
      <c r="WAH41" s="611"/>
      <c r="WAI41" s="611"/>
      <c r="WAJ41" s="611"/>
      <c r="WAK41" s="611"/>
      <c r="WAL41" s="611"/>
      <c r="WAM41" s="611"/>
      <c r="WAN41" s="611"/>
      <c r="WAO41" s="611"/>
      <c r="WAP41" s="611"/>
      <c r="WAQ41" s="611"/>
      <c r="WAR41" s="611"/>
      <c r="WAS41" s="611"/>
      <c r="WAT41" s="611"/>
      <c r="WAU41" s="611"/>
      <c r="WAV41" s="611"/>
      <c r="WAW41" s="611"/>
      <c r="WAX41" s="611"/>
      <c r="WAY41" s="611"/>
      <c r="WAZ41" s="611"/>
      <c r="WBA41" s="611"/>
      <c r="WBB41" s="611"/>
      <c r="WBC41" s="611"/>
      <c r="WBD41" s="611"/>
      <c r="WBE41" s="611"/>
      <c r="WBF41" s="611"/>
      <c r="WBG41" s="611"/>
      <c r="WBH41" s="611"/>
      <c r="WBI41" s="611"/>
      <c r="WBJ41" s="611"/>
      <c r="WBK41" s="611"/>
      <c r="WBL41" s="611"/>
      <c r="WBM41" s="611"/>
      <c r="WBN41" s="611"/>
      <c r="WBO41" s="611"/>
      <c r="WBP41" s="611"/>
      <c r="WBQ41" s="611"/>
      <c r="WBR41" s="611"/>
      <c r="WBS41" s="611"/>
      <c r="WBT41" s="611"/>
      <c r="WBU41" s="611"/>
      <c r="WBV41" s="611"/>
      <c r="WBW41" s="611"/>
      <c r="WBX41" s="611"/>
      <c r="WBY41" s="611"/>
      <c r="WBZ41" s="611"/>
      <c r="WCA41" s="611"/>
      <c r="WCB41" s="611"/>
      <c r="WCC41" s="611"/>
      <c r="WCD41" s="611"/>
      <c r="WCE41" s="611"/>
      <c r="WCF41" s="611"/>
      <c r="WCG41" s="611"/>
      <c r="WCH41" s="611"/>
      <c r="WCI41" s="611"/>
      <c r="WCJ41" s="611"/>
      <c r="WCK41" s="611"/>
      <c r="WCL41" s="611"/>
      <c r="WCM41" s="611"/>
      <c r="WCN41" s="611"/>
      <c r="WCO41" s="611"/>
      <c r="WCP41" s="611"/>
      <c r="WCQ41" s="611"/>
      <c r="WCR41" s="611"/>
      <c r="WCS41" s="611"/>
      <c r="WCT41" s="611"/>
      <c r="WCU41" s="611"/>
      <c r="WCV41" s="611"/>
      <c r="WCW41" s="611"/>
      <c r="WCX41" s="611"/>
      <c r="WCY41" s="611"/>
      <c r="WCZ41" s="611"/>
      <c r="WDA41" s="611"/>
      <c r="WDB41" s="611"/>
      <c r="WDC41" s="611"/>
      <c r="WDD41" s="611"/>
      <c r="WDE41" s="611"/>
      <c r="WDF41" s="611"/>
      <c r="WDG41" s="611"/>
      <c r="WDH41" s="611"/>
      <c r="WDI41" s="611"/>
      <c r="WDJ41" s="611"/>
      <c r="WDK41" s="611"/>
      <c r="WDL41" s="611"/>
      <c r="WDM41" s="611"/>
      <c r="WDN41" s="611"/>
      <c r="WDO41" s="611"/>
      <c r="WDP41" s="611"/>
      <c r="WDQ41" s="611"/>
      <c r="WDR41" s="611"/>
      <c r="WDS41" s="611"/>
      <c r="WDT41" s="611"/>
      <c r="WDU41" s="611"/>
      <c r="WDV41" s="611"/>
      <c r="WDW41" s="611"/>
      <c r="WDX41" s="611"/>
      <c r="WDY41" s="611"/>
      <c r="WDZ41" s="611"/>
      <c r="WEA41" s="611"/>
      <c r="WEB41" s="611"/>
      <c r="WEC41" s="611"/>
      <c r="WED41" s="611"/>
      <c r="WEE41" s="611"/>
      <c r="WEF41" s="611"/>
      <c r="WEG41" s="611"/>
      <c r="WEH41" s="611"/>
      <c r="WEI41" s="611"/>
      <c r="WEJ41" s="611"/>
      <c r="WEK41" s="611"/>
      <c r="WEL41" s="611"/>
      <c r="WEM41" s="611"/>
      <c r="WEN41" s="611"/>
      <c r="WEO41" s="611"/>
      <c r="WEP41" s="611"/>
      <c r="WEQ41" s="611"/>
      <c r="WER41" s="611"/>
      <c r="WES41" s="611"/>
      <c r="WET41" s="611"/>
      <c r="WEU41" s="611"/>
      <c r="WEV41" s="611"/>
      <c r="WEW41" s="611"/>
      <c r="WEX41" s="611"/>
      <c r="WEY41" s="611"/>
      <c r="WEZ41" s="611"/>
      <c r="WFA41" s="611"/>
      <c r="WFB41" s="611"/>
      <c r="WFC41" s="611"/>
      <c r="WFD41" s="611"/>
      <c r="WFE41" s="611"/>
      <c r="WFF41" s="611"/>
      <c r="WFG41" s="611"/>
      <c r="WFH41" s="611"/>
      <c r="WFI41" s="611"/>
      <c r="WFJ41" s="611"/>
      <c r="WFK41" s="611"/>
      <c r="WFL41" s="611"/>
      <c r="WFM41" s="611"/>
      <c r="WFN41" s="611"/>
      <c r="WFO41" s="611"/>
      <c r="WFP41" s="611"/>
      <c r="WFQ41" s="611"/>
      <c r="WFR41" s="611"/>
      <c r="WFS41" s="611"/>
      <c r="WFT41" s="611"/>
      <c r="WFU41" s="611"/>
      <c r="WFV41" s="611"/>
      <c r="WFW41" s="611"/>
      <c r="WFX41" s="611"/>
      <c r="WFY41" s="611"/>
      <c r="WFZ41" s="611"/>
      <c r="WGA41" s="611"/>
      <c r="WGB41" s="611"/>
      <c r="WGC41" s="611"/>
      <c r="WGD41" s="611"/>
      <c r="WGE41" s="611"/>
      <c r="WGF41" s="611"/>
      <c r="WGG41" s="611"/>
      <c r="WGH41" s="611"/>
      <c r="WGI41" s="611"/>
      <c r="WGJ41" s="611"/>
      <c r="WGK41" s="611"/>
      <c r="WGL41" s="611"/>
      <c r="WGM41" s="611"/>
      <c r="WGN41" s="611"/>
      <c r="WGO41" s="611"/>
      <c r="WGP41" s="611"/>
      <c r="WGQ41" s="611"/>
      <c r="WGR41" s="611"/>
      <c r="WGS41" s="611"/>
      <c r="WGT41" s="611"/>
      <c r="WGU41" s="611"/>
      <c r="WGV41" s="611"/>
      <c r="WGW41" s="611"/>
      <c r="WGX41" s="611"/>
      <c r="WGY41" s="611"/>
      <c r="WGZ41" s="611"/>
      <c r="WHA41" s="611"/>
      <c r="WHB41" s="611"/>
      <c r="WHC41" s="611"/>
      <c r="WHD41" s="611"/>
      <c r="WHE41" s="611"/>
      <c r="WHF41" s="611"/>
      <c r="WHG41" s="611"/>
      <c r="WHH41" s="611"/>
      <c r="WHI41" s="611"/>
      <c r="WHJ41" s="611"/>
      <c r="WHK41" s="611"/>
      <c r="WHL41" s="611"/>
      <c r="WHM41" s="611"/>
      <c r="WHN41" s="611"/>
      <c r="WHO41" s="611"/>
      <c r="WHP41" s="611"/>
      <c r="WHQ41" s="611"/>
      <c r="WHR41" s="611"/>
      <c r="WHS41" s="611"/>
      <c r="WHT41" s="611"/>
      <c r="WHU41" s="611"/>
      <c r="WHV41" s="611"/>
      <c r="WHW41" s="611"/>
      <c r="WHX41" s="611"/>
      <c r="WHY41" s="611"/>
      <c r="WHZ41" s="611"/>
      <c r="WIA41" s="611"/>
      <c r="WIB41" s="611"/>
      <c r="WIC41" s="611"/>
      <c r="WID41" s="611"/>
      <c r="WIE41" s="611"/>
      <c r="WIF41" s="611"/>
      <c r="WIG41" s="611"/>
      <c r="WIH41" s="611"/>
      <c r="WII41" s="611"/>
      <c r="WIJ41" s="611"/>
      <c r="WIK41" s="611"/>
      <c r="WIL41" s="611"/>
      <c r="WIM41" s="611"/>
      <c r="WIN41" s="611"/>
      <c r="WIO41" s="611"/>
      <c r="WIP41" s="611"/>
      <c r="WIQ41" s="611"/>
      <c r="WIR41" s="611"/>
      <c r="WIS41" s="611"/>
      <c r="WIT41" s="611"/>
      <c r="WIU41" s="611"/>
      <c r="WIV41" s="611"/>
      <c r="WIW41" s="611"/>
      <c r="WIX41" s="611"/>
      <c r="WIY41" s="611"/>
      <c r="WIZ41" s="611"/>
      <c r="WJA41" s="611"/>
      <c r="WJB41" s="611"/>
      <c r="WJC41" s="611"/>
      <c r="WJD41" s="611"/>
      <c r="WJE41" s="611"/>
      <c r="WJF41" s="611"/>
      <c r="WJG41" s="611"/>
      <c r="WJH41" s="611"/>
      <c r="WJI41" s="611"/>
      <c r="WJJ41" s="611"/>
      <c r="WJK41" s="611"/>
      <c r="WJL41" s="611"/>
      <c r="WJM41" s="611"/>
      <c r="WJN41" s="611"/>
      <c r="WJO41" s="611"/>
      <c r="WJP41" s="611"/>
      <c r="WJQ41" s="611"/>
      <c r="WJR41" s="611"/>
      <c r="WJS41" s="611"/>
      <c r="WJT41" s="611"/>
      <c r="WJU41" s="611"/>
      <c r="WJV41" s="611"/>
      <c r="WJW41" s="611"/>
      <c r="WJX41" s="611"/>
      <c r="WJY41" s="611"/>
      <c r="WJZ41" s="611"/>
      <c r="WKA41" s="611"/>
      <c r="WKB41" s="611"/>
      <c r="WKC41" s="611"/>
      <c r="WKD41" s="611"/>
      <c r="WKE41" s="611"/>
      <c r="WKF41" s="611"/>
      <c r="WKG41" s="611"/>
      <c r="WKH41" s="611"/>
      <c r="WKI41" s="611"/>
      <c r="WKJ41" s="611"/>
      <c r="WKK41" s="611"/>
      <c r="WKL41" s="611"/>
      <c r="WKM41" s="611"/>
      <c r="WKN41" s="611"/>
      <c r="WKO41" s="611"/>
      <c r="WKP41" s="611"/>
      <c r="WKQ41" s="611"/>
      <c r="WKR41" s="611"/>
      <c r="WKS41" s="611"/>
      <c r="WKT41" s="611"/>
      <c r="WKU41" s="611"/>
      <c r="WKV41" s="611"/>
      <c r="WKW41" s="611"/>
      <c r="WKX41" s="611"/>
      <c r="WKY41" s="611"/>
      <c r="WKZ41" s="611"/>
      <c r="WLA41" s="611"/>
      <c r="WLB41" s="611"/>
      <c r="WLC41" s="611"/>
      <c r="WLD41" s="611"/>
      <c r="WLE41" s="611"/>
      <c r="WLF41" s="611"/>
      <c r="WLG41" s="611"/>
      <c r="WLH41" s="611"/>
      <c r="WLI41" s="611"/>
      <c r="WLJ41" s="611"/>
      <c r="WLK41" s="611"/>
      <c r="WLL41" s="611"/>
      <c r="WLM41" s="611"/>
      <c r="WLN41" s="611"/>
      <c r="WLO41" s="611"/>
      <c r="WLP41" s="611"/>
      <c r="WLQ41" s="611"/>
      <c r="WLR41" s="611"/>
      <c r="WLS41" s="611"/>
      <c r="WLT41" s="611"/>
      <c r="WLU41" s="611"/>
      <c r="WLV41" s="611"/>
      <c r="WLW41" s="611"/>
      <c r="WLX41" s="611"/>
      <c r="WLY41" s="611"/>
      <c r="WLZ41" s="611"/>
      <c r="WMA41" s="611"/>
      <c r="WMB41" s="611"/>
      <c r="WMC41" s="611"/>
      <c r="WMD41" s="611"/>
      <c r="WME41" s="611"/>
      <c r="WMF41" s="611"/>
      <c r="WMG41" s="611"/>
      <c r="WMH41" s="611"/>
      <c r="WMI41" s="611"/>
      <c r="WMJ41" s="611"/>
      <c r="WMK41" s="611"/>
      <c r="WML41" s="611"/>
      <c r="WMM41" s="611"/>
      <c r="WMN41" s="611"/>
      <c r="WMO41" s="611"/>
      <c r="WMP41" s="611"/>
      <c r="WMQ41" s="611"/>
      <c r="WMR41" s="611"/>
      <c r="WMS41" s="611"/>
      <c r="WMT41" s="611"/>
      <c r="WMU41" s="611"/>
      <c r="WMV41" s="611"/>
      <c r="WMW41" s="611"/>
      <c r="WMX41" s="611"/>
      <c r="WMY41" s="611"/>
      <c r="WMZ41" s="611"/>
      <c r="WNA41" s="611"/>
      <c r="WNB41" s="611"/>
      <c r="WNC41" s="611"/>
      <c r="WND41" s="611"/>
      <c r="WNE41" s="611"/>
      <c r="WNF41" s="611"/>
      <c r="WNG41" s="611"/>
      <c r="WNH41" s="611"/>
      <c r="WNI41" s="611"/>
      <c r="WNJ41" s="611"/>
      <c r="WNK41" s="611"/>
      <c r="WNL41" s="611"/>
      <c r="WNM41" s="611"/>
      <c r="WNN41" s="611"/>
      <c r="WNO41" s="611"/>
      <c r="WNP41" s="611"/>
      <c r="WNQ41" s="611"/>
      <c r="WNR41" s="611"/>
      <c r="WNS41" s="611"/>
      <c r="WNT41" s="611"/>
      <c r="WNU41" s="611"/>
      <c r="WNV41" s="611"/>
      <c r="WNW41" s="611"/>
      <c r="WNX41" s="611"/>
      <c r="WNY41" s="611"/>
      <c r="WNZ41" s="611"/>
      <c r="WOA41" s="611"/>
      <c r="WOB41" s="611"/>
      <c r="WOC41" s="611"/>
      <c r="WOD41" s="611"/>
      <c r="WOE41" s="611"/>
      <c r="WOF41" s="611"/>
      <c r="WOG41" s="611"/>
      <c r="WOH41" s="611"/>
      <c r="WOI41" s="611"/>
      <c r="WOJ41" s="611"/>
      <c r="WOK41" s="611"/>
      <c r="WOL41" s="611"/>
      <c r="WOM41" s="611"/>
      <c r="WON41" s="611"/>
      <c r="WOO41" s="611"/>
      <c r="WOP41" s="611"/>
      <c r="WOQ41" s="611"/>
      <c r="WOR41" s="611"/>
      <c r="WOS41" s="611"/>
      <c r="WOT41" s="611"/>
      <c r="WOU41" s="611"/>
      <c r="WOV41" s="611"/>
      <c r="WOW41" s="611"/>
      <c r="WOX41" s="611"/>
      <c r="WOY41" s="611"/>
      <c r="WOZ41" s="611"/>
      <c r="WPA41" s="611"/>
      <c r="WPB41" s="611"/>
      <c r="WPC41" s="611"/>
      <c r="WPD41" s="611"/>
      <c r="WPE41" s="611"/>
      <c r="WPF41" s="611"/>
      <c r="WPG41" s="611"/>
      <c r="WPH41" s="611"/>
      <c r="WPI41" s="611"/>
      <c r="WPJ41" s="611"/>
      <c r="WPK41" s="611"/>
      <c r="WPL41" s="611"/>
      <c r="WPM41" s="611"/>
      <c r="WPN41" s="611"/>
      <c r="WPO41" s="611"/>
      <c r="WPP41" s="611"/>
      <c r="WPQ41" s="611"/>
      <c r="WPR41" s="611"/>
      <c r="WPS41" s="611"/>
      <c r="WPT41" s="611"/>
      <c r="WPU41" s="611"/>
      <c r="WPV41" s="611"/>
      <c r="WPW41" s="611"/>
      <c r="WPX41" s="611"/>
      <c r="WPY41" s="611"/>
      <c r="WPZ41" s="611"/>
      <c r="WQA41" s="611"/>
      <c r="WQB41" s="611"/>
      <c r="WQC41" s="611"/>
      <c r="WQD41" s="611"/>
      <c r="WQE41" s="611"/>
      <c r="WQF41" s="611"/>
      <c r="WQG41" s="611"/>
      <c r="WQH41" s="611"/>
      <c r="WQI41" s="611"/>
      <c r="WQJ41" s="611"/>
      <c r="WQK41" s="611"/>
      <c r="WQL41" s="611"/>
      <c r="WQM41" s="611"/>
      <c r="WQN41" s="611"/>
      <c r="WQO41" s="611"/>
      <c r="WQP41" s="611"/>
      <c r="WQQ41" s="611"/>
      <c r="WQR41" s="611"/>
      <c r="WQS41" s="611"/>
      <c r="WQT41" s="611"/>
      <c r="WQU41" s="611"/>
      <c r="WQV41" s="611"/>
      <c r="WQW41" s="611"/>
      <c r="WQX41" s="611"/>
      <c r="WQY41" s="611"/>
      <c r="WQZ41" s="611"/>
      <c r="WRA41" s="611"/>
      <c r="WRB41" s="611"/>
      <c r="WRC41" s="611"/>
      <c r="WRD41" s="611"/>
      <c r="WRE41" s="611"/>
      <c r="WRF41" s="611"/>
      <c r="WRG41" s="611"/>
      <c r="WRH41" s="611"/>
      <c r="WRI41" s="611"/>
      <c r="WRJ41" s="611"/>
      <c r="WRK41" s="611"/>
      <c r="WRL41" s="611"/>
      <c r="WRM41" s="611"/>
      <c r="WRN41" s="611"/>
      <c r="WRO41" s="611"/>
      <c r="WRP41" s="611"/>
      <c r="WRQ41" s="611"/>
      <c r="WRR41" s="611"/>
      <c r="WRS41" s="611"/>
      <c r="WRT41" s="611"/>
      <c r="WRU41" s="611"/>
      <c r="WRV41" s="611"/>
      <c r="WRW41" s="611"/>
      <c r="WRX41" s="611"/>
      <c r="WRY41" s="611"/>
      <c r="WRZ41" s="611"/>
      <c r="WSA41" s="611"/>
      <c r="WSB41" s="611"/>
      <c r="WSC41" s="611"/>
      <c r="WSD41" s="611"/>
      <c r="WSE41" s="611"/>
      <c r="WSF41" s="611"/>
      <c r="WSG41" s="611"/>
      <c r="WSH41" s="611"/>
      <c r="WSI41" s="611"/>
      <c r="WSJ41" s="611"/>
      <c r="WSK41" s="611"/>
      <c r="WSL41" s="611"/>
      <c r="WSM41" s="611"/>
      <c r="WSN41" s="611"/>
      <c r="WSO41" s="611"/>
      <c r="WSP41" s="611"/>
      <c r="WSQ41" s="611"/>
      <c r="WSR41" s="611"/>
      <c r="WSS41" s="611"/>
      <c r="WST41" s="611"/>
      <c r="WSU41" s="611"/>
      <c r="WSV41" s="611"/>
      <c r="WSW41" s="611"/>
      <c r="WSX41" s="611"/>
      <c r="WSY41" s="611"/>
      <c r="WSZ41" s="611"/>
      <c r="WTA41" s="611"/>
      <c r="WTB41" s="611"/>
      <c r="WTC41" s="611"/>
      <c r="WTD41" s="611"/>
      <c r="WTE41" s="611"/>
      <c r="WTF41" s="611"/>
      <c r="WTG41" s="611"/>
      <c r="WTH41" s="611"/>
      <c r="WTI41" s="611"/>
      <c r="WTJ41" s="611"/>
      <c r="WTK41" s="611"/>
      <c r="WTL41" s="611"/>
      <c r="WTM41" s="611"/>
      <c r="WTN41" s="611"/>
      <c r="WTO41" s="611"/>
      <c r="WTP41" s="611"/>
      <c r="WTQ41" s="611"/>
      <c r="WTR41" s="611"/>
      <c r="WTS41" s="611"/>
      <c r="WTT41" s="611"/>
      <c r="WTU41" s="611"/>
      <c r="WTV41" s="611"/>
      <c r="WTW41" s="611"/>
      <c r="WTX41" s="611"/>
      <c r="WTY41" s="611"/>
      <c r="WTZ41" s="611"/>
      <c r="WUA41" s="611"/>
      <c r="WUB41" s="611"/>
      <c r="WUC41" s="611"/>
      <c r="WUD41" s="611"/>
      <c r="WUE41" s="611"/>
      <c r="WUF41" s="611"/>
      <c r="WUG41" s="611"/>
      <c r="WUH41" s="611"/>
      <c r="WUI41" s="611"/>
      <c r="WUJ41" s="611"/>
      <c r="WUK41" s="611"/>
      <c r="WUL41" s="611"/>
      <c r="WUM41" s="611"/>
      <c r="WUN41" s="611"/>
      <c r="WUO41" s="611"/>
      <c r="WUP41" s="611"/>
      <c r="WUQ41" s="611"/>
      <c r="WUR41" s="611"/>
      <c r="WUS41" s="611"/>
      <c r="WUT41" s="611"/>
      <c r="WUU41" s="611"/>
      <c r="WUV41" s="611"/>
      <c r="WUW41" s="611"/>
      <c r="WUX41" s="611"/>
      <c r="WUY41" s="611"/>
      <c r="WUZ41" s="611"/>
      <c r="WVA41" s="611"/>
      <c r="WVB41" s="611"/>
      <c r="WVC41" s="611"/>
      <c r="WVD41" s="611"/>
      <c r="WVE41" s="611"/>
      <c r="WVF41" s="611"/>
      <c r="WVG41" s="611"/>
      <c r="WVH41" s="611"/>
      <c r="WVI41" s="611"/>
      <c r="WVJ41" s="611"/>
      <c r="WVK41" s="611"/>
      <c r="WVL41" s="611"/>
      <c r="WVM41" s="611"/>
      <c r="WVN41" s="611"/>
      <c r="WVO41" s="611"/>
      <c r="WVP41" s="611"/>
      <c r="WVQ41" s="611"/>
      <c r="WVR41" s="611"/>
      <c r="WVS41" s="611"/>
      <c r="WVT41" s="611"/>
      <c r="WVU41" s="611"/>
      <c r="WVV41" s="611"/>
      <c r="WVW41" s="611"/>
      <c r="WVX41" s="611"/>
      <c r="WVY41" s="611"/>
      <c r="WVZ41" s="611"/>
      <c r="WWA41" s="611"/>
      <c r="WWB41" s="611"/>
      <c r="WWC41" s="611"/>
      <c r="WWD41" s="611"/>
      <c r="WWE41" s="611"/>
      <c r="WWF41" s="611"/>
      <c r="WWG41" s="611"/>
      <c r="WWH41" s="611"/>
      <c r="WWI41" s="611"/>
      <c r="WWJ41" s="611"/>
      <c r="WWK41" s="611"/>
      <c r="WWL41" s="611"/>
      <c r="WWM41" s="611"/>
      <c r="WWN41" s="611"/>
      <c r="WWO41" s="611"/>
      <c r="WWP41" s="611"/>
      <c r="WWQ41" s="611"/>
      <c r="WWR41" s="611"/>
      <c r="WWS41" s="611"/>
      <c r="WWT41" s="611"/>
      <c r="WWU41" s="611"/>
      <c r="WWV41" s="611"/>
      <c r="WWW41" s="611"/>
      <c r="WWX41" s="611"/>
      <c r="WWY41" s="611"/>
      <c r="WWZ41" s="611"/>
      <c r="WXA41" s="611"/>
      <c r="WXB41" s="611"/>
      <c r="WXC41" s="611"/>
      <c r="WXD41" s="611"/>
      <c r="WXE41" s="611"/>
      <c r="WXF41" s="611"/>
      <c r="WXG41" s="611"/>
      <c r="WXH41" s="611"/>
      <c r="WXI41" s="611"/>
      <c r="WXJ41" s="611"/>
      <c r="WXK41" s="611"/>
      <c r="WXL41" s="611"/>
      <c r="WXM41" s="611"/>
      <c r="WXN41" s="611"/>
      <c r="WXO41" s="611"/>
      <c r="WXP41" s="611"/>
      <c r="WXQ41" s="611"/>
      <c r="WXR41" s="611"/>
      <c r="WXS41" s="611"/>
      <c r="WXT41" s="611"/>
      <c r="WXU41" s="611"/>
      <c r="WXV41" s="611"/>
      <c r="WXW41" s="611"/>
      <c r="WXX41" s="611"/>
      <c r="WXY41" s="611"/>
      <c r="WXZ41" s="611"/>
      <c r="WYA41" s="611"/>
      <c r="WYB41" s="611"/>
      <c r="WYC41" s="611"/>
      <c r="WYD41" s="611"/>
      <c r="WYE41" s="611"/>
      <c r="WYF41" s="611"/>
      <c r="WYG41" s="611"/>
      <c r="WYH41" s="611"/>
      <c r="WYI41" s="611"/>
      <c r="WYJ41" s="611"/>
      <c r="WYK41" s="611"/>
      <c r="WYL41" s="611"/>
      <c r="WYM41" s="611"/>
      <c r="WYN41" s="611"/>
      <c r="WYO41" s="611"/>
      <c r="WYP41" s="611"/>
      <c r="WYQ41" s="611"/>
      <c r="WYR41" s="611"/>
      <c r="WYS41" s="611"/>
      <c r="WYT41" s="611"/>
      <c r="WYU41" s="611"/>
      <c r="WYV41" s="611"/>
      <c r="WYW41" s="611"/>
      <c r="WYX41" s="611"/>
      <c r="WYY41" s="611"/>
      <c r="WYZ41" s="611"/>
      <c r="WZA41" s="611"/>
      <c r="WZB41" s="611"/>
      <c r="WZC41" s="611"/>
      <c r="WZD41" s="611"/>
      <c r="WZE41" s="611"/>
      <c r="WZF41" s="611"/>
      <c r="WZG41" s="611"/>
      <c r="WZH41" s="611"/>
      <c r="WZI41" s="611"/>
      <c r="WZJ41" s="611"/>
      <c r="WZK41" s="611"/>
      <c r="WZL41" s="611"/>
      <c r="WZM41" s="611"/>
      <c r="WZN41" s="611"/>
      <c r="WZO41" s="611"/>
      <c r="WZP41" s="611"/>
      <c r="WZQ41" s="611"/>
      <c r="WZR41" s="611"/>
      <c r="WZS41" s="611"/>
      <c r="WZT41" s="611"/>
      <c r="WZU41" s="611"/>
      <c r="WZV41" s="611"/>
      <c r="WZW41" s="611"/>
      <c r="WZX41" s="611"/>
      <c r="WZY41" s="611"/>
      <c r="WZZ41" s="611"/>
      <c r="XAA41" s="611"/>
      <c r="XAB41" s="611"/>
      <c r="XAC41" s="611"/>
      <c r="XAD41" s="611"/>
      <c r="XAE41" s="611"/>
      <c r="XAF41" s="611"/>
      <c r="XAG41" s="611"/>
      <c r="XAH41" s="611"/>
      <c r="XAI41" s="611"/>
      <c r="XAJ41" s="611"/>
      <c r="XAK41" s="611"/>
      <c r="XAL41" s="611"/>
      <c r="XAM41" s="611"/>
      <c r="XAN41" s="611"/>
      <c r="XAO41" s="611"/>
      <c r="XAP41" s="611"/>
      <c r="XAQ41" s="611"/>
      <c r="XAR41" s="611"/>
      <c r="XAS41" s="611"/>
      <c r="XAT41" s="611"/>
      <c r="XAU41" s="611"/>
      <c r="XAV41" s="611"/>
      <c r="XAW41" s="611"/>
      <c r="XAX41" s="611"/>
      <c r="XAY41" s="611"/>
      <c r="XAZ41" s="611"/>
      <c r="XBA41" s="611"/>
      <c r="XBB41" s="611"/>
      <c r="XBC41" s="611"/>
      <c r="XBD41" s="611"/>
      <c r="XBE41" s="611"/>
      <c r="XBF41" s="611"/>
      <c r="XBG41" s="611"/>
      <c r="XBH41" s="611"/>
      <c r="XBI41" s="611"/>
      <c r="XBJ41" s="611"/>
      <c r="XBK41" s="611"/>
      <c r="XBL41" s="611"/>
      <c r="XBM41" s="611"/>
      <c r="XBN41" s="611"/>
      <c r="XBO41" s="611"/>
      <c r="XBP41" s="611"/>
      <c r="XBQ41" s="611"/>
      <c r="XBR41" s="611"/>
      <c r="XBS41" s="611"/>
      <c r="XBT41" s="611"/>
      <c r="XBU41" s="611"/>
      <c r="XBV41" s="611"/>
      <c r="XBW41" s="611"/>
      <c r="XBX41" s="611"/>
      <c r="XBY41" s="611"/>
      <c r="XBZ41" s="611"/>
      <c r="XCA41" s="611"/>
      <c r="XCB41" s="611"/>
      <c r="XCC41" s="611"/>
      <c r="XCD41" s="611"/>
      <c r="XCE41" s="611"/>
      <c r="XCF41" s="611"/>
      <c r="XCG41" s="611"/>
      <c r="XCH41" s="611"/>
      <c r="XCI41" s="611"/>
      <c r="XCJ41" s="611"/>
      <c r="XCK41" s="611"/>
      <c r="XCL41" s="611"/>
      <c r="XCM41" s="611"/>
      <c r="XCN41" s="611"/>
      <c r="XCO41" s="611"/>
      <c r="XCP41" s="611"/>
      <c r="XCQ41" s="611"/>
      <c r="XCR41" s="611"/>
      <c r="XCS41" s="611"/>
      <c r="XCT41" s="611"/>
      <c r="XCU41" s="611"/>
      <c r="XCV41" s="611"/>
      <c r="XCW41" s="611"/>
      <c r="XCX41" s="611"/>
      <c r="XCY41" s="611"/>
      <c r="XCZ41" s="611"/>
      <c r="XDA41" s="611"/>
      <c r="XDB41" s="611"/>
      <c r="XDC41" s="611"/>
      <c r="XDD41" s="611"/>
      <c r="XDE41" s="611"/>
      <c r="XDF41" s="611"/>
      <c r="XDG41" s="611"/>
      <c r="XDH41" s="611"/>
      <c r="XDI41" s="611"/>
      <c r="XDJ41" s="611"/>
      <c r="XDK41" s="611"/>
      <c r="XDL41" s="611"/>
      <c r="XDM41" s="611"/>
      <c r="XDN41" s="611"/>
      <c r="XDO41" s="611"/>
      <c r="XDP41" s="611"/>
      <c r="XDQ41" s="611"/>
      <c r="XDR41" s="611"/>
      <c r="XDS41" s="611"/>
      <c r="XDT41" s="611"/>
      <c r="XDU41" s="611"/>
      <c r="XDV41" s="611"/>
      <c r="XDW41" s="611"/>
      <c r="XDX41" s="611"/>
      <c r="XDY41" s="611"/>
      <c r="XDZ41" s="611"/>
      <c r="XEA41" s="611"/>
      <c r="XEB41" s="611"/>
      <c r="XEC41" s="611"/>
      <c r="XED41" s="611"/>
      <c r="XEE41" s="611"/>
      <c r="XEF41" s="611"/>
      <c r="XEG41" s="611"/>
      <c r="XEH41" s="611"/>
      <c r="XEI41" s="611"/>
      <c r="XEJ41" s="611"/>
      <c r="XEK41" s="611"/>
      <c r="XEL41" s="611"/>
      <c r="XEM41" s="611"/>
      <c r="XEN41" s="611"/>
      <c r="XEO41" s="611"/>
    </row>
    <row r="42" spans="1:16369" s="328" customFormat="1" ht="15" customHeight="1">
      <c r="A42" s="1731"/>
      <c r="B42" s="2351" t="s">
        <v>2136</v>
      </c>
      <c r="C42" s="2352" t="s">
        <v>14</v>
      </c>
      <c r="D42" s="2308" t="str">
        <f>CONCATENATE("Column ", LEFT(ADDRESS(ROW('Leverage Ratio'!D1),COLUMN('Leverage Ratio'!D1),4), 1))</f>
        <v>Column D</v>
      </c>
      <c r="E42" s="2308" t="str">
        <f>CONCATENATE("Column ", LEFT(ADDRESS(ROW('Leverage Ratio'!E1),COLUMN('Leverage Ratio'!E1),4), 1))</f>
        <v>Column E</v>
      </c>
      <c r="F42" s="2308" t="str">
        <f>CONCATENATE("Column ", LEFT(ADDRESS(ROW('Leverage Ratio'!F1),COLUMN('Leverage Ratio'!F1),4), 1))</f>
        <v>Column F</v>
      </c>
      <c r="G42" s="2308" t="str">
        <f>CONCATENATE("Column ", LEFT(ADDRESS(ROW('Leverage Ratio'!G1),COLUMN('Leverage Ratio'!G1),4), 1))</f>
        <v>Column G</v>
      </c>
      <c r="H42" s="2308" t="str">
        <f>CONCATENATE("Column ", LEFT(ADDRESS(ROW('Leverage Ratio'!H1),COLUMN('Leverage Ratio'!H1),4), 1))</f>
        <v>Column H</v>
      </c>
      <c r="I42" s="2308" t="str">
        <f>CONCATENATE("Column ", LEFT(ADDRESS(ROW('Leverage Ratio'!J1),COLUMN('Leverage Ratio'!J1),4), 1))</f>
        <v>Column J</v>
      </c>
      <c r="J42" s="2308" t="str">
        <f>CONCATENATE("Column ", LEFT(ADDRESS(ROW('Leverage Ratio'!K1),COLUMN('Leverage Ratio'!K1),4), 1))</f>
        <v>Column K</v>
      </c>
      <c r="K42" s="2308" t="str">
        <f>CONCATENATE("Column ", LEFT(ADDRESS(ROW('Leverage Ratio'!L1),COLUMN('Leverage Ratio'!L1),4), 1))</f>
        <v>Column L</v>
      </c>
      <c r="L42" s="2308" t="str">
        <f>CONCATENATE("Column ", LEFT(ADDRESS(ROW('Leverage Ratio'!M1),COLUMN('Leverage Ratio'!M1),4), 1))</f>
        <v>Column M</v>
      </c>
      <c r="M42" s="2375" t="str">
        <f>CONCATENATE("Column ", LEFT(ADDRESS(ROW('Leverage Ratio'!N1),COLUMN('Leverage Ratio'!N1),4), 1))</f>
        <v>Column N</v>
      </c>
      <c r="N42" s="611"/>
      <c r="O42" s="611"/>
      <c r="P42" s="611"/>
      <c r="Q42" s="611"/>
      <c r="R42" s="611"/>
      <c r="S42" s="611"/>
      <c r="T42" s="611"/>
      <c r="U42" s="611"/>
      <c r="V42" s="611"/>
      <c r="AB42" s="2296"/>
    </row>
    <row r="43" spans="1:16369" s="328" customFormat="1" ht="15" customHeight="1">
      <c r="A43" s="1731"/>
      <c r="B43" s="426" t="s">
        <v>2142</v>
      </c>
      <c r="C43" s="427" t="str">
        <f>CONCATENATE('Leverage Ratio'!$H$7, ": ", 'Leverage Ratio'!C10)</f>
        <v>Check: accounting ≤ gross value: Credit derivatives (protection sold)</v>
      </c>
      <c r="D43" s="2376"/>
      <c r="E43" s="2376"/>
      <c r="F43" s="2376"/>
      <c r="G43" s="2376"/>
      <c r="H43" s="2377" t="str">
        <f>'Leverage Ratio'!H10</f>
        <v>Yes</v>
      </c>
      <c r="I43" s="2376"/>
      <c r="J43" s="2376"/>
      <c r="K43" s="2376"/>
      <c r="L43" s="2376"/>
      <c r="M43" s="2378" t="str">
        <f>'Leverage Ratio'!N10</f>
        <v>Yes</v>
      </c>
      <c r="N43" s="611"/>
      <c r="O43" s="611"/>
      <c r="P43" s="611"/>
      <c r="Q43" s="611"/>
      <c r="R43" s="611"/>
      <c r="S43" s="611"/>
      <c r="T43" s="611"/>
      <c r="U43" s="611"/>
      <c r="V43" s="611"/>
      <c r="AB43" s="2296"/>
    </row>
    <row r="44" spans="1:16369" s="328" customFormat="1" ht="15" customHeight="1">
      <c r="A44" s="1731"/>
      <c r="B44" s="378" t="s">
        <v>2142</v>
      </c>
      <c r="C44" s="417" t="str">
        <f>CONCATENATE('Leverage Ratio'!$H$7, ": ", 'Leverage Ratio'!C11)</f>
        <v>Check: accounting ≤ gross value: Credit derivatives (protection bought)</v>
      </c>
      <c r="D44" s="2379"/>
      <c r="E44" s="2379"/>
      <c r="F44" s="2379"/>
      <c r="G44" s="2379"/>
      <c r="H44" s="2380" t="str">
        <f>'Leverage Ratio'!H11</f>
        <v>Yes</v>
      </c>
      <c r="I44" s="2379"/>
      <c r="J44" s="2379"/>
      <c r="K44" s="2379"/>
      <c r="L44" s="2379"/>
      <c r="M44" s="2381" t="str">
        <f>'Leverage Ratio'!N11</f>
        <v>Yes</v>
      </c>
      <c r="N44" s="611"/>
      <c r="O44" s="611"/>
      <c r="P44" s="611"/>
      <c r="Q44" s="611"/>
      <c r="R44" s="611"/>
      <c r="S44" s="611"/>
      <c r="T44" s="611"/>
      <c r="U44" s="611"/>
      <c r="V44" s="611"/>
      <c r="AB44" s="2296"/>
    </row>
    <row r="45" spans="1:16369" s="328" customFormat="1" ht="15" customHeight="1">
      <c r="A45" s="1731"/>
      <c r="B45" s="378" t="s">
        <v>2142</v>
      </c>
      <c r="C45" s="417" t="str">
        <f>CONCATENATE('Leverage Ratio'!$H$7, ": ", 'Leverage Ratio'!C12)</f>
        <v>Check: accounting ≤ gross value: Financial derivatives</v>
      </c>
      <c r="D45" s="2379"/>
      <c r="E45" s="2379"/>
      <c r="F45" s="2379"/>
      <c r="G45" s="2379"/>
      <c r="H45" s="2380" t="str">
        <f>'Leverage Ratio'!H12</f>
        <v>Yes</v>
      </c>
      <c r="I45" s="2379"/>
      <c r="J45" s="2379"/>
      <c r="K45" s="2379"/>
      <c r="L45" s="2379"/>
      <c r="M45" s="2381" t="str">
        <f>'Leverage Ratio'!N12</f>
        <v>Yes</v>
      </c>
      <c r="N45" s="611"/>
      <c r="O45" s="611"/>
      <c r="P45" s="611"/>
      <c r="Q45" s="611"/>
      <c r="R45" s="611"/>
      <c r="S45" s="611"/>
      <c r="T45" s="611"/>
      <c r="U45" s="611"/>
      <c r="V45" s="611"/>
      <c r="AB45" s="2296"/>
    </row>
    <row r="46" spans="1:16369" s="328" customFormat="1" ht="15" customHeight="1">
      <c r="A46" s="1731"/>
      <c r="B46" s="848" t="s">
        <v>2142</v>
      </c>
      <c r="C46" s="417" t="str">
        <f>CONCATENATE('Leverage Ratio'!$H$7, ": ", 'Leverage Ratio'!C16)</f>
        <v>Check: accounting ≤ gross value: SFT agent transactions eligible for the exceptional treatment</v>
      </c>
      <c r="D46" s="2379"/>
      <c r="E46" s="2379"/>
      <c r="F46" s="2379"/>
      <c r="G46" s="2379"/>
      <c r="H46" s="2380" t="str">
        <f>'Leverage Ratio'!H16</f>
        <v>Yes</v>
      </c>
      <c r="I46" s="2379"/>
      <c r="J46" s="2379"/>
      <c r="K46" s="2379"/>
      <c r="L46" s="2379"/>
      <c r="M46" s="2381" t="str">
        <f>'Leverage Ratio'!N16</f>
        <v>Yes</v>
      </c>
      <c r="N46" s="611"/>
      <c r="O46" s="611"/>
      <c r="P46" s="611"/>
      <c r="Q46" s="611"/>
      <c r="R46" s="611"/>
      <c r="S46" s="611"/>
      <c r="T46" s="611"/>
      <c r="U46" s="611"/>
      <c r="V46" s="611"/>
      <c r="AB46" s="2296"/>
    </row>
    <row r="47" spans="1:16369" s="328" customFormat="1" ht="15" customHeight="1">
      <c r="A47" s="1731"/>
      <c r="B47" s="378" t="s">
        <v>2142</v>
      </c>
      <c r="C47" s="417" t="str">
        <f>CONCATENATE('Leverage Ratio'!$H$7, ": ", 'Leverage Ratio'!C17)</f>
        <v>Check: accounting ≤ gross value: Other SFTs</v>
      </c>
      <c r="D47" s="2379"/>
      <c r="E47" s="2379"/>
      <c r="F47" s="2379"/>
      <c r="G47" s="2379"/>
      <c r="H47" s="2380" t="str">
        <f>'Leverage Ratio'!H17</f>
        <v>Yes</v>
      </c>
      <c r="I47" s="2379"/>
      <c r="J47" s="2379"/>
      <c r="K47" s="2379"/>
      <c r="L47" s="2379"/>
      <c r="M47" s="2381" t="str">
        <f>'Leverage Ratio'!N17</f>
        <v>Yes</v>
      </c>
      <c r="N47" s="611"/>
      <c r="O47" s="611"/>
      <c r="P47" s="611"/>
      <c r="Q47" s="611"/>
      <c r="R47" s="611"/>
      <c r="S47" s="611"/>
      <c r="T47" s="611"/>
      <c r="U47" s="611"/>
      <c r="V47" s="611"/>
      <c r="AB47" s="2296"/>
    </row>
    <row r="48" spans="1:16369" s="328" customFormat="1" ht="15" customHeight="1">
      <c r="A48" s="1731"/>
      <c r="B48" s="378" t="s">
        <v>2142</v>
      </c>
      <c r="C48" s="417" t="str">
        <f>CONCATENATE('Leverage Ratio'!$H$7, ": ", 'Leverage Ratio'!C19)</f>
        <v>Check: accounting ≤ gross value: Accounting other assets</v>
      </c>
      <c r="D48" s="2379"/>
      <c r="E48" s="2379"/>
      <c r="F48" s="2379"/>
      <c r="G48" s="2379"/>
      <c r="H48" s="2380" t="str">
        <f>'Leverage Ratio'!H19</f>
        <v>Yes</v>
      </c>
      <c r="I48" s="2379"/>
      <c r="J48" s="2379"/>
      <c r="K48" s="2379"/>
      <c r="L48" s="2379"/>
      <c r="M48" s="2381" t="str">
        <f>'Leverage Ratio'!N19</f>
        <v>Yes</v>
      </c>
      <c r="N48" s="611"/>
      <c r="O48" s="611"/>
      <c r="P48" s="611"/>
      <c r="Q48" s="611"/>
      <c r="R48" s="611"/>
      <c r="S48" s="611"/>
      <c r="T48" s="611"/>
      <c r="U48" s="611"/>
      <c r="V48" s="611"/>
      <c r="AB48" s="2296"/>
    </row>
    <row r="49" spans="1:28" s="328" customFormat="1" ht="15" customHeight="1">
      <c r="A49" s="1731"/>
      <c r="B49" s="378" t="s">
        <v>2142</v>
      </c>
      <c r="C49" s="417" t="str">
        <f>'Leverage Ratio'!C31:E31</f>
        <v>Check: sum of other assets of which items ≤ other assets</v>
      </c>
      <c r="D49" s="2379"/>
      <c r="E49" s="2380" t="str">
        <f>'Leverage Ratio'!E31</f>
        <v>Yes</v>
      </c>
      <c r="F49" s="2379"/>
      <c r="G49" s="2379"/>
      <c r="H49" s="2379"/>
      <c r="I49" s="2379"/>
      <c r="J49" s="2380" t="str">
        <f>'Leverage Ratio'!K31</f>
        <v>Yes</v>
      </c>
      <c r="K49" s="2379"/>
      <c r="L49" s="2379"/>
      <c r="M49" s="2382"/>
      <c r="N49" s="611"/>
      <c r="O49" s="611"/>
      <c r="P49" s="611"/>
      <c r="Q49" s="611"/>
      <c r="R49" s="611"/>
      <c r="S49" s="611"/>
      <c r="T49" s="611"/>
      <c r="U49" s="611"/>
      <c r="V49" s="611"/>
      <c r="AB49" s="2296"/>
    </row>
    <row r="50" spans="1:28" s="328" customFormat="1" ht="15" customHeight="1">
      <c r="A50" s="1731"/>
      <c r="B50" s="378" t="s">
        <v>2137</v>
      </c>
      <c r="C50" s="417" t="str">
        <f>CONCATENATE('Leverage Ratio'!$G$36, ": ", 'Leverage Ratio'!C40)</f>
        <v>Check: notional ≥ accounting value: Credit derivatives (protection sold)</v>
      </c>
      <c r="D50" s="2379"/>
      <c r="E50" s="2379"/>
      <c r="F50" s="2379"/>
      <c r="G50" s="2380" t="str">
        <f>'Leverage Ratio'!G40</f>
        <v>Yes</v>
      </c>
      <c r="H50" s="2379"/>
      <c r="I50" s="2379"/>
      <c r="J50" s="2379"/>
      <c r="K50" s="2379"/>
      <c r="L50" s="2380" t="str">
        <f>'Leverage Ratio'!M40</f>
        <v>Yes</v>
      </c>
      <c r="M50" s="2382"/>
      <c r="N50" s="611"/>
      <c r="O50" s="611"/>
      <c r="P50" s="611"/>
      <c r="Q50" s="611"/>
      <c r="R50" s="611"/>
      <c r="S50" s="611"/>
      <c r="T50" s="611"/>
      <c r="U50" s="611"/>
      <c r="V50" s="611"/>
      <c r="AB50" s="2296"/>
    </row>
    <row r="51" spans="1:28" s="328" customFormat="1" ht="15" customHeight="1">
      <c r="A51" s="1731"/>
      <c r="B51" s="378" t="s">
        <v>2137</v>
      </c>
      <c r="C51" s="417" t="str">
        <f>CONCATENATE('Leverage Ratio'!$G$36, ": ", 'Leverage Ratio'!C41)</f>
        <v>Check: notional ≥ accounting value: Credit derivatives (protection bought)</v>
      </c>
      <c r="D51" s="2379"/>
      <c r="E51" s="2379"/>
      <c r="F51" s="2379"/>
      <c r="G51" s="2380" t="str">
        <f>'Leverage Ratio'!G41</f>
        <v>Yes</v>
      </c>
      <c r="H51" s="2379"/>
      <c r="I51" s="2379"/>
      <c r="J51" s="2379"/>
      <c r="K51" s="2379"/>
      <c r="L51" s="2380" t="str">
        <f>'Leverage Ratio'!M41</f>
        <v>Yes</v>
      </c>
      <c r="M51" s="2382"/>
      <c r="N51" s="611"/>
      <c r="O51" s="611"/>
      <c r="P51" s="611"/>
      <c r="Q51" s="611"/>
      <c r="R51" s="611"/>
      <c r="S51" s="611"/>
      <c r="T51" s="611"/>
      <c r="U51" s="611"/>
      <c r="V51" s="611"/>
      <c r="AB51" s="2296"/>
    </row>
    <row r="52" spans="1:28" s="328" customFormat="1" ht="15" customHeight="1">
      <c r="A52" s="1731"/>
      <c r="B52" s="378" t="s">
        <v>2137</v>
      </c>
      <c r="C52" s="417" t="str">
        <f>CONCATENATE('Leverage Ratio'!$G$36, ": ", 'Leverage Ratio'!C42)</f>
        <v>Check: notional ≥ accounting value: Financial derivatives</v>
      </c>
      <c r="D52" s="2379"/>
      <c r="E52" s="2379"/>
      <c r="F52" s="2379"/>
      <c r="G52" s="2380" t="str">
        <f>'Leverage Ratio'!G42</f>
        <v>Yes</v>
      </c>
      <c r="H52" s="2379"/>
      <c r="I52" s="2379"/>
      <c r="J52" s="2379"/>
      <c r="K52" s="2379"/>
      <c r="L52" s="2380" t="str">
        <f>'Leverage Ratio'!M42</f>
        <v>Yes</v>
      </c>
      <c r="M52" s="2382"/>
      <c r="N52" s="611"/>
      <c r="O52" s="611"/>
      <c r="P52" s="611"/>
      <c r="Q52" s="611"/>
      <c r="R52" s="611"/>
      <c r="S52" s="611"/>
      <c r="T52" s="611"/>
      <c r="U52" s="611"/>
      <c r="V52" s="611"/>
      <c r="AB52" s="2296"/>
    </row>
    <row r="53" spans="1:28" s="328" customFormat="1" ht="15" customHeight="1">
      <c r="A53" s="1731"/>
      <c r="B53" s="378" t="s">
        <v>2137</v>
      </c>
      <c r="C53" s="417" t="str">
        <f>'Leverage Ratio'!C53</f>
        <v>Check: unconditionally cancellable commitments should not exceed off-balance items with a 0% CCF</v>
      </c>
      <c r="D53" s="2379"/>
      <c r="E53" s="2379"/>
      <c r="F53" s="2380" t="str">
        <f>'Leverage Ratio'!F53</f>
        <v>Yes</v>
      </c>
      <c r="G53" s="2379"/>
      <c r="H53" s="2379"/>
      <c r="I53" s="2379"/>
      <c r="J53" s="2379"/>
      <c r="K53" s="2380" t="str">
        <f>'Leverage Ratio'!L53</f>
        <v>Yes</v>
      </c>
      <c r="L53" s="2379"/>
      <c r="M53" s="2382"/>
      <c r="N53" s="611"/>
      <c r="O53" s="611"/>
      <c r="P53" s="611"/>
      <c r="Q53" s="611"/>
      <c r="R53" s="611"/>
      <c r="S53" s="611"/>
      <c r="T53" s="611"/>
      <c r="U53" s="611"/>
      <c r="V53" s="611"/>
      <c r="AB53" s="2296"/>
    </row>
    <row r="54" spans="1:28" s="328" customFormat="1" ht="15" customHeight="1">
      <c r="A54" s="1731"/>
      <c r="B54" s="378" t="s">
        <v>2151</v>
      </c>
      <c r="C54" s="417" t="str">
        <f>'Leverage Ratio'!C75</f>
        <v>Check: total equals total accounting values in panel A</v>
      </c>
      <c r="D54" s="2380" t="str">
        <f>'Leverage Ratio'!D75</f>
        <v>Yes</v>
      </c>
      <c r="E54" s="2379"/>
      <c r="F54" s="2379"/>
      <c r="G54" s="2379"/>
      <c r="H54" s="2379"/>
      <c r="I54" s="2380" t="str">
        <f>'Leverage Ratio'!J75</f>
        <v>Yes</v>
      </c>
      <c r="J54" s="2379"/>
      <c r="K54" s="2379"/>
      <c r="L54" s="2379"/>
      <c r="M54" s="2382"/>
      <c r="N54" s="611"/>
      <c r="O54" s="611"/>
      <c r="P54" s="611"/>
      <c r="Q54" s="611"/>
      <c r="R54" s="611"/>
      <c r="S54" s="611"/>
      <c r="T54" s="611"/>
      <c r="U54" s="611"/>
      <c r="V54" s="611"/>
      <c r="AB54" s="2296"/>
    </row>
    <row r="55" spans="1:28" s="328" customFormat="1" ht="15" customHeight="1">
      <c r="A55" s="1731"/>
      <c r="B55" s="378" t="s">
        <v>2151</v>
      </c>
      <c r="C55" s="417" t="str">
        <f>'Leverage Ratio'!C81</f>
        <v>Check: total equals total gross values in panel A</v>
      </c>
      <c r="D55" s="2380" t="str">
        <f>'Leverage Ratio'!D81</f>
        <v>Yes</v>
      </c>
      <c r="E55" s="2379"/>
      <c r="F55" s="2379"/>
      <c r="G55" s="2379"/>
      <c r="H55" s="2379"/>
      <c r="I55" s="2380" t="str">
        <f>'Leverage Ratio'!J81</f>
        <v>Yes</v>
      </c>
      <c r="J55" s="2379"/>
      <c r="K55" s="2379"/>
      <c r="L55" s="2379"/>
      <c r="M55" s="2382"/>
      <c r="N55" s="611"/>
      <c r="O55" s="611"/>
      <c r="P55" s="611"/>
      <c r="Q55" s="611"/>
      <c r="R55" s="611"/>
      <c r="S55" s="611"/>
      <c r="T55" s="611"/>
      <c r="U55" s="611"/>
      <c r="V55" s="611"/>
      <c r="AB55" s="2296"/>
    </row>
    <row r="56" spans="1:28" s="328" customFormat="1" ht="15" customHeight="1">
      <c r="A56" s="1731"/>
      <c r="B56" s="378" t="s">
        <v>2140</v>
      </c>
      <c r="C56" s="417" t="str">
        <f>'Leverage Ratio'!C92</f>
        <v>Check: credit derivatives (protection sold) should be the same as or less than that in panel B</v>
      </c>
      <c r="D56" s="2380" t="str">
        <f>'Leverage Ratio'!D92</f>
        <v>Yes</v>
      </c>
      <c r="E56" s="2379"/>
      <c r="F56" s="2379"/>
      <c r="G56" s="2379"/>
      <c r="H56" s="2379"/>
      <c r="I56" s="2380" t="str">
        <f>'Leverage Ratio'!J92</f>
        <v>Yes</v>
      </c>
      <c r="J56" s="2379"/>
      <c r="K56" s="2379"/>
      <c r="L56" s="2379"/>
      <c r="M56" s="2382"/>
      <c r="N56" s="611"/>
      <c r="O56" s="611"/>
      <c r="P56" s="611"/>
      <c r="Q56" s="611"/>
      <c r="R56" s="611"/>
      <c r="S56" s="611"/>
      <c r="T56" s="611"/>
      <c r="U56" s="611"/>
      <c r="V56" s="611"/>
      <c r="AB56" s="2296"/>
    </row>
    <row r="57" spans="1:28" s="328" customFormat="1" ht="15" customHeight="1">
      <c r="A57" s="1731"/>
      <c r="B57" s="378" t="s">
        <v>2140</v>
      </c>
      <c r="C57" s="417" t="str">
        <f>'Leverage Ratio'!C93</f>
        <v>Check: credit derivatives (protection bought) should be the same as or less than that in panel B</v>
      </c>
      <c r="D57" s="2380" t="str">
        <f>'Leverage Ratio'!D93</f>
        <v>Yes</v>
      </c>
      <c r="E57" s="2379"/>
      <c r="F57" s="2379"/>
      <c r="G57" s="2379"/>
      <c r="H57" s="2379"/>
      <c r="I57" s="2380" t="str">
        <f>'Leverage Ratio'!J93</f>
        <v>Yes</v>
      </c>
      <c r="J57" s="2379"/>
      <c r="K57" s="2379"/>
      <c r="L57" s="2379"/>
      <c r="M57" s="2382"/>
      <c r="N57" s="611"/>
      <c r="O57" s="611"/>
      <c r="P57" s="611"/>
      <c r="Q57" s="611"/>
      <c r="R57" s="611"/>
      <c r="S57" s="611"/>
      <c r="T57" s="611"/>
      <c r="U57" s="611"/>
      <c r="V57" s="611"/>
      <c r="AB57" s="2296"/>
    </row>
    <row r="58" spans="1:28" s="328" customFormat="1" ht="15" customHeight="1">
      <c r="A58" s="1731"/>
      <c r="B58" s="378" t="s">
        <v>2140</v>
      </c>
      <c r="C58" s="417" t="str">
        <f>'Leverage Ratio'!C94</f>
        <v>Check: credit derivatives purchased are consistently filled-in (see reporting instructions for more details)</v>
      </c>
      <c r="D58" s="2380" t="str">
        <f>'Leverage Ratio'!D94</f>
        <v>Yes</v>
      </c>
      <c r="E58" s="2380" t="str">
        <f>'Leverage Ratio'!E94</f>
        <v>Yes</v>
      </c>
      <c r="F58" s="2380" t="str">
        <f>'Leverage Ratio'!F94</f>
        <v>Yes</v>
      </c>
      <c r="G58" s="2379"/>
      <c r="H58" s="2379"/>
      <c r="I58" s="2380" t="str">
        <f>'Leverage Ratio'!J94</f>
        <v>Yes</v>
      </c>
      <c r="J58" s="2380" t="str">
        <f>'Leverage Ratio'!K94</f>
        <v>Yes</v>
      </c>
      <c r="K58" s="2380" t="str">
        <f>'Leverage Ratio'!L94</f>
        <v>Yes</v>
      </c>
      <c r="L58" s="2379"/>
      <c r="M58" s="2382"/>
      <c r="N58" s="611"/>
      <c r="O58" s="611"/>
      <c r="P58" s="611"/>
      <c r="Q58" s="611"/>
      <c r="R58" s="611"/>
      <c r="S58" s="611"/>
      <c r="T58" s="611"/>
      <c r="U58" s="611"/>
      <c r="V58" s="611"/>
      <c r="AB58" s="2296"/>
    </row>
    <row r="59" spans="1:28" s="328" customFormat="1" ht="15" customHeight="1">
      <c r="A59" s="1731"/>
      <c r="B59" s="378" t="s">
        <v>2152</v>
      </c>
      <c r="C59" s="417" t="s">
        <v>2153</v>
      </c>
      <c r="D59" s="2379"/>
      <c r="E59" s="2380" t="str">
        <f>'Leverage Ratio'!E101</f>
        <v>No</v>
      </c>
      <c r="F59" s="2379"/>
      <c r="G59" s="2379"/>
      <c r="H59" s="2379"/>
      <c r="I59" s="2379"/>
      <c r="J59" s="2380" t="str">
        <f>'Leverage Ratio'!K101</f>
        <v>No</v>
      </c>
      <c r="K59" s="2379"/>
      <c r="L59" s="2379"/>
      <c r="M59" s="2382"/>
      <c r="N59" s="611"/>
      <c r="O59" s="611"/>
      <c r="P59" s="611"/>
      <c r="Q59" s="611"/>
      <c r="R59" s="611"/>
      <c r="S59" s="611"/>
      <c r="T59" s="611"/>
      <c r="U59" s="611"/>
      <c r="V59" s="611"/>
      <c r="AB59" s="2296"/>
    </row>
    <row r="60" spans="1:28" s="328" customFormat="1" ht="15" customHeight="1">
      <c r="A60" s="1731"/>
      <c r="B60" s="848" t="s">
        <v>2154</v>
      </c>
      <c r="C60" s="417" t="str">
        <f>'Leverage Ratio'!C113</f>
        <v>Check: of which: PFE of centrally cleared client trades should not be greater than potential future exposure</v>
      </c>
      <c r="D60" s="2380" t="str">
        <f>'Leverage Ratio'!D113</f>
        <v>Yes</v>
      </c>
      <c r="E60" s="2379"/>
      <c r="F60" s="2379"/>
      <c r="G60" s="2379"/>
      <c r="H60" s="2379"/>
      <c r="I60" s="2380" t="str">
        <f>'Leverage Ratio'!J113</f>
        <v>Yes</v>
      </c>
      <c r="J60" s="2379"/>
      <c r="K60" s="2379"/>
      <c r="L60" s="2379"/>
      <c r="M60" s="2382"/>
      <c r="N60" s="611"/>
      <c r="O60" s="611"/>
      <c r="P60" s="611"/>
      <c r="Q60" s="611"/>
      <c r="R60" s="611"/>
      <c r="S60" s="611"/>
      <c r="T60" s="611"/>
      <c r="U60" s="611"/>
      <c r="V60" s="611"/>
      <c r="AB60" s="2296"/>
    </row>
    <row r="61" spans="1:28" s="328" customFormat="1" ht="30" customHeight="1">
      <c r="A61" s="1731"/>
      <c r="B61" s="848" t="s">
        <v>2154</v>
      </c>
      <c r="C61" s="417" t="str">
        <f>'Leverage Ratio'!C116</f>
        <v xml:space="preserve">Check: of which: PFE of centrally cleared client trades should not be greater than potential future exposure: with maturity factor unchanged but with multiplier set to 100% </v>
      </c>
      <c r="D61" s="2379"/>
      <c r="E61" s="2380" t="str">
        <f>'Leverage Ratio'!E116</f>
        <v>Yes</v>
      </c>
      <c r="F61" s="2379"/>
      <c r="G61" s="2379"/>
      <c r="H61" s="2379"/>
      <c r="I61" s="2379"/>
      <c r="J61" s="2380" t="str">
        <f>'Leverage Ratio'!K116</f>
        <v>Yes</v>
      </c>
      <c r="K61" s="2379"/>
      <c r="L61" s="2379"/>
      <c r="M61" s="2382"/>
      <c r="N61" s="611"/>
      <c r="O61" s="611"/>
      <c r="P61" s="611"/>
      <c r="Q61" s="611"/>
      <c r="R61" s="611"/>
      <c r="S61" s="611"/>
      <c r="T61" s="611"/>
      <c r="U61" s="611"/>
      <c r="V61" s="611"/>
      <c r="AB61" s="2296"/>
    </row>
    <row r="62" spans="1:28" s="328" customFormat="1" ht="15" customHeight="1">
      <c r="A62" s="1731"/>
      <c r="B62" s="378" t="s">
        <v>2155</v>
      </c>
      <c r="C62" s="417" t="str">
        <f>'Leverage Ratio'!C157</f>
        <v>Check: PSEs in rows 155 and 156 should be less than or equal to overall PSEs in row 154</v>
      </c>
      <c r="D62" s="2379"/>
      <c r="E62" s="2379"/>
      <c r="F62" s="2379"/>
      <c r="G62" s="2379"/>
      <c r="H62" s="2379"/>
      <c r="I62" s="2380" t="str">
        <f>'Leverage Ratio'!J157</f>
        <v>Yes</v>
      </c>
      <c r="J62" s="2379"/>
      <c r="K62" s="2379"/>
      <c r="L62" s="2379"/>
      <c r="M62" s="2382"/>
      <c r="N62" s="611"/>
      <c r="O62" s="611"/>
      <c r="P62" s="611"/>
      <c r="Q62" s="611"/>
      <c r="R62" s="611"/>
      <c r="S62" s="611"/>
      <c r="T62" s="611"/>
      <c r="U62" s="611"/>
      <c r="V62" s="611"/>
      <c r="AB62" s="2296"/>
    </row>
    <row r="63" spans="1:28" s="328" customFormat="1" ht="15" customHeight="1">
      <c r="A63" s="1731"/>
      <c r="B63" s="378" t="s">
        <v>2155</v>
      </c>
      <c r="C63" s="417" t="str">
        <f>'Leverage Ratio'!C174</f>
        <v>Check: securitisation exposures should be lower than or equal total other exposures</v>
      </c>
      <c r="D63" s="2379"/>
      <c r="E63" s="2379"/>
      <c r="F63" s="2379"/>
      <c r="G63" s="2379"/>
      <c r="H63" s="2379"/>
      <c r="I63" s="2380" t="str">
        <f>'Leverage Ratio'!J174</f>
        <v>Yes</v>
      </c>
      <c r="J63" s="2379"/>
      <c r="K63" s="2379"/>
      <c r="L63" s="2379"/>
      <c r="M63" s="2382"/>
      <c r="N63" s="611"/>
      <c r="O63" s="611"/>
      <c r="P63" s="611"/>
      <c r="Q63" s="611"/>
      <c r="R63" s="611"/>
      <c r="S63" s="611"/>
      <c r="T63" s="611"/>
      <c r="U63" s="611"/>
      <c r="V63" s="611"/>
      <c r="AB63" s="2296"/>
    </row>
    <row r="64" spans="1:28" s="328" customFormat="1" ht="15" customHeight="1">
      <c r="A64" s="1731"/>
      <c r="B64" s="421" t="s">
        <v>2155</v>
      </c>
      <c r="C64" s="2355" t="str">
        <f>'Leverage Ratio'!C176</f>
        <v>Check: total value in cell J143 should equal total exposures in panels A, B and E</v>
      </c>
      <c r="D64" s="2383"/>
      <c r="E64" s="2383"/>
      <c r="F64" s="2383"/>
      <c r="G64" s="2383"/>
      <c r="H64" s="2383"/>
      <c r="I64" s="2384" t="str">
        <f>'Leverage Ratio'!J176</f>
        <v>Yes</v>
      </c>
      <c r="J64" s="2383"/>
      <c r="K64" s="2383"/>
      <c r="L64" s="2383"/>
      <c r="M64" s="2385"/>
      <c r="N64" s="611"/>
      <c r="O64" s="611"/>
      <c r="P64" s="611"/>
      <c r="Q64" s="611"/>
      <c r="R64" s="611"/>
      <c r="S64" s="611"/>
      <c r="T64" s="611"/>
      <c r="U64" s="611"/>
      <c r="V64" s="611"/>
      <c r="AB64" s="2296"/>
    </row>
    <row r="65" spans="1:16369" s="328" customFormat="1" ht="60" customHeight="1">
      <c r="A65" s="2357" t="s">
        <v>2156</v>
      </c>
      <c r="B65" s="611"/>
      <c r="C65" s="611"/>
      <c r="D65" s="611"/>
      <c r="E65" s="611"/>
      <c r="F65" s="611"/>
      <c r="G65" s="611"/>
      <c r="H65" s="611"/>
      <c r="I65" s="611"/>
      <c r="J65" s="611"/>
      <c r="K65" s="611"/>
      <c r="L65" s="611"/>
      <c r="M65" s="611"/>
      <c r="N65" s="611"/>
      <c r="O65" s="611"/>
      <c r="P65" s="611"/>
      <c r="Q65" s="611"/>
      <c r="R65" s="611"/>
      <c r="S65" s="611"/>
      <c r="T65" s="611"/>
      <c r="U65" s="611"/>
      <c r="V65" s="611"/>
      <c r="W65" s="611"/>
      <c r="X65" s="611"/>
      <c r="Y65" s="611"/>
      <c r="Z65" s="611"/>
      <c r="AA65" s="611"/>
      <c r="AB65" s="2227"/>
      <c r="AC65" s="611"/>
      <c r="AD65" s="611"/>
      <c r="AE65" s="611"/>
      <c r="AF65" s="611"/>
      <c r="AG65" s="611"/>
      <c r="AH65" s="611"/>
      <c r="AI65" s="611"/>
      <c r="AJ65" s="611"/>
      <c r="AK65" s="611"/>
      <c r="AL65" s="611"/>
      <c r="AM65" s="611"/>
      <c r="AN65" s="611"/>
      <c r="AO65" s="611"/>
      <c r="AP65" s="611"/>
      <c r="AQ65" s="611"/>
      <c r="AR65" s="611"/>
      <c r="AS65" s="611"/>
      <c r="AT65" s="611"/>
      <c r="AU65" s="611"/>
      <c r="AV65" s="611"/>
      <c r="AW65" s="611"/>
      <c r="AX65" s="611"/>
      <c r="AY65" s="611"/>
      <c r="AZ65" s="611"/>
      <c r="BA65" s="611"/>
      <c r="BB65" s="611"/>
      <c r="BC65" s="611"/>
      <c r="BD65" s="611"/>
      <c r="BE65" s="611"/>
      <c r="BF65" s="611"/>
      <c r="BG65" s="611"/>
      <c r="BH65" s="611"/>
      <c r="BI65" s="611"/>
      <c r="BJ65" s="611"/>
      <c r="BK65" s="611"/>
      <c r="BL65" s="611"/>
      <c r="BM65" s="611"/>
      <c r="BN65" s="611"/>
      <c r="BO65" s="611"/>
      <c r="BP65" s="611"/>
      <c r="BQ65" s="611"/>
      <c r="BR65" s="611"/>
      <c r="BS65" s="611"/>
      <c r="BT65" s="611"/>
      <c r="BU65" s="611"/>
      <c r="BV65" s="611"/>
      <c r="BW65" s="611"/>
      <c r="BX65" s="611"/>
      <c r="BY65" s="611"/>
      <c r="BZ65" s="611"/>
      <c r="CA65" s="611"/>
      <c r="CB65" s="611"/>
      <c r="CC65" s="611"/>
      <c r="CD65" s="611"/>
      <c r="CE65" s="611"/>
      <c r="CF65" s="611"/>
      <c r="CG65" s="611"/>
      <c r="CH65" s="611"/>
      <c r="CI65" s="611"/>
      <c r="CJ65" s="611"/>
      <c r="CK65" s="611"/>
      <c r="CL65" s="611"/>
      <c r="CM65" s="611"/>
      <c r="CN65" s="611"/>
      <c r="CO65" s="611"/>
      <c r="CP65" s="611"/>
      <c r="CQ65" s="611"/>
      <c r="CR65" s="611"/>
      <c r="CS65" s="611"/>
      <c r="CT65" s="611"/>
      <c r="CU65" s="611"/>
      <c r="CV65" s="611"/>
      <c r="CW65" s="611"/>
      <c r="CX65" s="611"/>
      <c r="CY65" s="611"/>
      <c r="CZ65" s="611"/>
      <c r="DA65" s="611"/>
      <c r="DB65" s="611"/>
      <c r="DC65" s="611"/>
      <c r="DD65" s="611"/>
      <c r="DE65" s="611"/>
      <c r="DF65" s="611"/>
      <c r="DG65" s="611"/>
      <c r="DH65" s="611"/>
      <c r="DI65" s="611"/>
      <c r="DJ65" s="611"/>
      <c r="DK65" s="611"/>
      <c r="DL65" s="611"/>
      <c r="DM65" s="611"/>
      <c r="DN65" s="611"/>
      <c r="DO65" s="611"/>
      <c r="DP65" s="611"/>
      <c r="DQ65" s="611"/>
      <c r="DR65" s="611"/>
      <c r="DS65" s="611"/>
      <c r="DT65" s="611"/>
      <c r="DU65" s="611"/>
      <c r="DV65" s="611"/>
      <c r="DW65" s="611"/>
      <c r="DX65" s="611"/>
      <c r="DY65" s="611"/>
      <c r="DZ65" s="611"/>
      <c r="EA65" s="611"/>
      <c r="EB65" s="611"/>
      <c r="EC65" s="611"/>
      <c r="ED65" s="611"/>
      <c r="EE65" s="611"/>
      <c r="EF65" s="611"/>
      <c r="EG65" s="611"/>
      <c r="EH65" s="611"/>
      <c r="EI65" s="611"/>
      <c r="EJ65" s="611"/>
      <c r="EK65" s="611"/>
      <c r="EL65" s="611"/>
      <c r="EM65" s="611"/>
      <c r="EN65" s="611"/>
      <c r="EO65" s="611"/>
      <c r="EP65" s="611"/>
      <c r="EQ65" s="611"/>
      <c r="ER65" s="611"/>
      <c r="ES65" s="611"/>
      <c r="ET65" s="611"/>
      <c r="EU65" s="611"/>
      <c r="EV65" s="611"/>
      <c r="EW65" s="611"/>
      <c r="EX65" s="611"/>
      <c r="EY65" s="611"/>
      <c r="EZ65" s="611"/>
      <c r="FA65" s="611"/>
      <c r="FB65" s="611"/>
      <c r="FC65" s="611"/>
      <c r="FD65" s="611"/>
      <c r="FE65" s="611"/>
      <c r="FF65" s="611"/>
      <c r="FG65" s="611"/>
      <c r="FH65" s="611"/>
      <c r="FI65" s="611"/>
      <c r="FJ65" s="611"/>
      <c r="FK65" s="611"/>
      <c r="FL65" s="611"/>
      <c r="FM65" s="611"/>
      <c r="FN65" s="611"/>
      <c r="FO65" s="611"/>
      <c r="FP65" s="611"/>
      <c r="FQ65" s="611"/>
      <c r="FR65" s="611"/>
      <c r="FS65" s="611"/>
      <c r="FT65" s="611"/>
      <c r="FU65" s="611"/>
      <c r="FV65" s="611"/>
      <c r="FW65" s="611"/>
      <c r="FX65" s="611"/>
      <c r="FY65" s="611"/>
      <c r="FZ65" s="611"/>
      <c r="GA65" s="611"/>
      <c r="GB65" s="611"/>
      <c r="GC65" s="611"/>
      <c r="GD65" s="611"/>
      <c r="GE65" s="611"/>
      <c r="GF65" s="611"/>
      <c r="GG65" s="611"/>
      <c r="GH65" s="611"/>
      <c r="GI65" s="611"/>
      <c r="GJ65" s="611"/>
      <c r="GK65" s="611"/>
      <c r="GL65" s="611"/>
      <c r="GM65" s="611"/>
      <c r="GN65" s="611"/>
      <c r="GO65" s="611"/>
      <c r="GP65" s="611"/>
      <c r="GQ65" s="611"/>
      <c r="GR65" s="611"/>
      <c r="GS65" s="611"/>
      <c r="GT65" s="611"/>
      <c r="GU65" s="611"/>
      <c r="GV65" s="611"/>
      <c r="GW65" s="611"/>
      <c r="GX65" s="611"/>
      <c r="GY65" s="611"/>
      <c r="GZ65" s="611"/>
      <c r="HA65" s="611"/>
      <c r="HB65" s="611"/>
      <c r="HC65" s="611"/>
      <c r="HD65" s="611"/>
      <c r="HE65" s="611"/>
      <c r="HF65" s="611"/>
      <c r="HG65" s="611"/>
      <c r="HH65" s="611"/>
      <c r="HI65" s="611"/>
      <c r="HJ65" s="611"/>
      <c r="HK65" s="611"/>
      <c r="HL65" s="611"/>
      <c r="HM65" s="611"/>
      <c r="HN65" s="611"/>
      <c r="HO65" s="611"/>
      <c r="HP65" s="611"/>
      <c r="HQ65" s="611"/>
      <c r="HR65" s="611"/>
      <c r="HS65" s="611"/>
      <c r="HT65" s="611"/>
      <c r="HU65" s="611"/>
      <c r="HV65" s="611"/>
      <c r="HW65" s="611"/>
      <c r="HX65" s="611"/>
      <c r="HY65" s="611"/>
      <c r="HZ65" s="611"/>
      <c r="IA65" s="611"/>
      <c r="IB65" s="611"/>
      <c r="IC65" s="611"/>
      <c r="ID65" s="611"/>
      <c r="IE65" s="611"/>
      <c r="IF65" s="611"/>
      <c r="IG65" s="611"/>
      <c r="IH65" s="611"/>
      <c r="II65" s="611"/>
      <c r="IJ65" s="611"/>
      <c r="IK65" s="611"/>
      <c r="IL65" s="611"/>
      <c r="IM65" s="611"/>
      <c r="IN65" s="611"/>
      <c r="IO65" s="611"/>
      <c r="IP65" s="611"/>
      <c r="IQ65" s="611"/>
      <c r="IR65" s="611"/>
      <c r="IS65" s="611"/>
      <c r="IT65" s="611"/>
      <c r="IU65" s="611"/>
      <c r="IV65" s="611"/>
      <c r="IW65" s="611"/>
      <c r="IX65" s="611"/>
      <c r="IY65" s="611"/>
      <c r="IZ65" s="611"/>
      <c r="JA65" s="611"/>
      <c r="JB65" s="611"/>
      <c r="JC65" s="611"/>
      <c r="JD65" s="611"/>
      <c r="JE65" s="611"/>
      <c r="JF65" s="611"/>
      <c r="JG65" s="611"/>
      <c r="JH65" s="611"/>
      <c r="JI65" s="611"/>
      <c r="JJ65" s="611"/>
      <c r="JK65" s="611"/>
      <c r="JL65" s="611"/>
      <c r="JM65" s="611"/>
      <c r="JN65" s="611"/>
      <c r="JO65" s="611"/>
      <c r="JP65" s="611"/>
      <c r="JQ65" s="611"/>
      <c r="JR65" s="611"/>
      <c r="JS65" s="611"/>
      <c r="JT65" s="611"/>
      <c r="JU65" s="611"/>
      <c r="JV65" s="611"/>
      <c r="JW65" s="611"/>
      <c r="JX65" s="611"/>
      <c r="JY65" s="611"/>
      <c r="JZ65" s="611"/>
      <c r="KA65" s="611"/>
      <c r="KB65" s="611"/>
      <c r="KC65" s="611"/>
      <c r="KD65" s="611"/>
      <c r="KE65" s="611"/>
      <c r="KF65" s="611"/>
      <c r="KG65" s="611"/>
      <c r="KH65" s="611"/>
      <c r="KI65" s="611"/>
      <c r="KJ65" s="611"/>
      <c r="KK65" s="611"/>
      <c r="KL65" s="611"/>
      <c r="KM65" s="611"/>
      <c r="KN65" s="611"/>
      <c r="KO65" s="611"/>
      <c r="KP65" s="611"/>
      <c r="KQ65" s="611"/>
      <c r="KR65" s="611"/>
      <c r="KS65" s="611"/>
      <c r="KT65" s="611"/>
      <c r="KU65" s="611"/>
      <c r="KV65" s="611"/>
      <c r="KW65" s="611"/>
      <c r="KX65" s="611"/>
      <c r="KY65" s="611"/>
      <c r="KZ65" s="611"/>
      <c r="LA65" s="611"/>
      <c r="LB65" s="611"/>
      <c r="LC65" s="611"/>
      <c r="LD65" s="611"/>
      <c r="LE65" s="611"/>
      <c r="LF65" s="611"/>
      <c r="LG65" s="611"/>
      <c r="LH65" s="611"/>
      <c r="LI65" s="611"/>
      <c r="LJ65" s="611"/>
      <c r="LK65" s="611"/>
      <c r="LL65" s="611"/>
      <c r="LM65" s="611"/>
      <c r="LN65" s="611"/>
      <c r="LO65" s="611"/>
      <c r="LP65" s="611"/>
      <c r="LQ65" s="611"/>
      <c r="LR65" s="611"/>
      <c r="LS65" s="611"/>
      <c r="LT65" s="611"/>
      <c r="LU65" s="611"/>
      <c r="LV65" s="611"/>
      <c r="LW65" s="611"/>
      <c r="LX65" s="611"/>
      <c r="LY65" s="611"/>
      <c r="LZ65" s="611"/>
      <c r="MA65" s="611"/>
      <c r="MB65" s="611"/>
      <c r="MC65" s="611"/>
      <c r="MD65" s="611"/>
      <c r="ME65" s="611"/>
      <c r="MF65" s="611"/>
      <c r="MG65" s="611"/>
      <c r="MH65" s="611"/>
      <c r="MI65" s="611"/>
      <c r="MJ65" s="611"/>
      <c r="MK65" s="611"/>
      <c r="ML65" s="611"/>
      <c r="MM65" s="611"/>
      <c r="MN65" s="611"/>
      <c r="MO65" s="611"/>
      <c r="MP65" s="611"/>
      <c r="MQ65" s="611"/>
      <c r="MR65" s="611"/>
      <c r="MS65" s="611"/>
      <c r="MT65" s="611"/>
      <c r="MU65" s="611"/>
      <c r="MV65" s="611"/>
      <c r="MW65" s="611"/>
      <c r="MX65" s="611"/>
      <c r="MY65" s="611"/>
      <c r="MZ65" s="611"/>
      <c r="NA65" s="611"/>
      <c r="NB65" s="611"/>
      <c r="NC65" s="611"/>
      <c r="ND65" s="611"/>
      <c r="NE65" s="611"/>
      <c r="NF65" s="611"/>
      <c r="NG65" s="611"/>
      <c r="NH65" s="611"/>
      <c r="NI65" s="611"/>
      <c r="NJ65" s="611"/>
      <c r="NK65" s="611"/>
      <c r="NL65" s="611"/>
      <c r="NM65" s="611"/>
      <c r="NN65" s="611"/>
      <c r="NO65" s="611"/>
      <c r="NP65" s="611"/>
      <c r="NQ65" s="611"/>
      <c r="NR65" s="611"/>
      <c r="NS65" s="611"/>
      <c r="NT65" s="611"/>
      <c r="NU65" s="611"/>
      <c r="NV65" s="611"/>
      <c r="NW65" s="611"/>
      <c r="NX65" s="611"/>
      <c r="NY65" s="611"/>
      <c r="NZ65" s="611"/>
      <c r="OA65" s="611"/>
      <c r="OB65" s="611"/>
      <c r="OC65" s="611"/>
      <c r="OD65" s="611"/>
      <c r="OE65" s="611"/>
      <c r="OF65" s="611"/>
      <c r="OG65" s="611"/>
      <c r="OH65" s="611"/>
      <c r="OI65" s="611"/>
      <c r="OJ65" s="611"/>
      <c r="OK65" s="611"/>
      <c r="OL65" s="611"/>
      <c r="OM65" s="611"/>
      <c r="ON65" s="611"/>
      <c r="OO65" s="611"/>
      <c r="OP65" s="611"/>
      <c r="OQ65" s="611"/>
      <c r="OR65" s="611"/>
      <c r="OS65" s="611"/>
      <c r="OT65" s="611"/>
      <c r="OU65" s="611"/>
      <c r="OV65" s="611"/>
      <c r="OW65" s="611"/>
      <c r="OX65" s="611"/>
      <c r="OY65" s="611"/>
      <c r="OZ65" s="611"/>
      <c r="PA65" s="611"/>
      <c r="PB65" s="611"/>
      <c r="PC65" s="611"/>
      <c r="PD65" s="611"/>
      <c r="PE65" s="611"/>
      <c r="PF65" s="611"/>
      <c r="PG65" s="611"/>
      <c r="PH65" s="611"/>
      <c r="PI65" s="611"/>
      <c r="PJ65" s="611"/>
      <c r="PK65" s="611"/>
      <c r="PL65" s="611"/>
      <c r="PM65" s="611"/>
      <c r="PN65" s="611"/>
      <c r="PO65" s="611"/>
      <c r="PP65" s="611"/>
      <c r="PQ65" s="611"/>
      <c r="PR65" s="611"/>
      <c r="PS65" s="611"/>
      <c r="PT65" s="611"/>
      <c r="PU65" s="611"/>
      <c r="PV65" s="611"/>
      <c r="PW65" s="611"/>
      <c r="PX65" s="611"/>
      <c r="PY65" s="611"/>
      <c r="PZ65" s="611"/>
      <c r="QA65" s="611"/>
      <c r="QB65" s="611"/>
      <c r="QC65" s="611"/>
      <c r="QD65" s="611"/>
      <c r="QE65" s="611"/>
      <c r="QF65" s="611"/>
      <c r="QG65" s="611"/>
      <c r="QH65" s="611"/>
      <c r="QI65" s="611"/>
      <c r="QJ65" s="611"/>
      <c r="QK65" s="611"/>
      <c r="QL65" s="611"/>
      <c r="QM65" s="611"/>
      <c r="QN65" s="611"/>
      <c r="QO65" s="611"/>
      <c r="QP65" s="611"/>
      <c r="QQ65" s="611"/>
      <c r="QR65" s="611"/>
      <c r="QS65" s="611"/>
      <c r="QT65" s="611"/>
      <c r="QU65" s="611"/>
      <c r="QV65" s="611"/>
      <c r="QW65" s="611"/>
      <c r="QX65" s="611"/>
      <c r="QY65" s="611"/>
      <c r="QZ65" s="611"/>
      <c r="RA65" s="611"/>
      <c r="RB65" s="611"/>
      <c r="RC65" s="611"/>
      <c r="RD65" s="611"/>
      <c r="RE65" s="611"/>
      <c r="RF65" s="611"/>
      <c r="RG65" s="611"/>
      <c r="RH65" s="611"/>
      <c r="RI65" s="611"/>
      <c r="RJ65" s="611"/>
      <c r="RK65" s="611"/>
      <c r="RL65" s="611"/>
      <c r="RM65" s="611"/>
      <c r="RN65" s="611"/>
      <c r="RO65" s="611"/>
      <c r="RP65" s="611"/>
      <c r="RQ65" s="611"/>
      <c r="RR65" s="611"/>
      <c r="RS65" s="611"/>
      <c r="RT65" s="611"/>
      <c r="RU65" s="611"/>
      <c r="RV65" s="611"/>
      <c r="RW65" s="611"/>
      <c r="RX65" s="611"/>
      <c r="RY65" s="611"/>
      <c r="RZ65" s="611"/>
      <c r="SA65" s="611"/>
      <c r="SB65" s="611"/>
      <c r="SC65" s="611"/>
      <c r="SD65" s="611"/>
      <c r="SE65" s="611"/>
      <c r="SF65" s="611"/>
      <c r="SG65" s="611"/>
      <c r="SH65" s="611"/>
      <c r="SI65" s="611"/>
      <c r="SJ65" s="611"/>
      <c r="SK65" s="611"/>
      <c r="SL65" s="611"/>
      <c r="SM65" s="611"/>
      <c r="SN65" s="611"/>
      <c r="SO65" s="611"/>
      <c r="SP65" s="611"/>
      <c r="SQ65" s="611"/>
      <c r="SR65" s="611"/>
      <c r="SS65" s="611"/>
      <c r="ST65" s="611"/>
      <c r="SU65" s="611"/>
      <c r="SV65" s="611"/>
      <c r="SW65" s="611"/>
      <c r="SX65" s="611"/>
      <c r="SY65" s="611"/>
      <c r="SZ65" s="611"/>
      <c r="TA65" s="611"/>
      <c r="TB65" s="611"/>
      <c r="TC65" s="611"/>
      <c r="TD65" s="611"/>
      <c r="TE65" s="611"/>
      <c r="TF65" s="611"/>
      <c r="TG65" s="611"/>
      <c r="TH65" s="611"/>
      <c r="TI65" s="611"/>
      <c r="TJ65" s="611"/>
      <c r="TK65" s="611"/>
      <c r="TL65" s="611"/>
      <c r="TM65" s="611"/>
      <c r="TN65" s="611"/>
      <c r="TO65" s="611"/>
      <c r="TP65" s="611"/>
      <c r="TQ65" s="611"/>
      <c r="TR65" s="611"/>
      <c r="TS65" s="611"/>
      <c r="TT65" s="611"/>
      <c r="TU65" s="611"/>
      <c r="TV65" s="611"/>
      <c r="TW65" s="611"/>
      <c r="TX65" s="611"/>
      <c r="TY65" s="611"/>
      <c r="TZ65" s="611"/>
      <c r="UA65" s="611"/>
      <c r="UB65" s="611"/>
      <c r="UC65" s="611"/>
      <c r="UD65" s="611"/>
      <c r="UE65" s="611"/>
      <c r="UF65" s="611"/>
      <c r="UG65" s="611"/>
      <c r="UH65" s="611"/>
      <c r="UI65" s="611"/>
      <c r="UJ65" s="611"/>
      <c r="UK65" s="611"/>
      <c r="UL65" s="611"/>
      <c r="UM65" s="611"/>
      <c r="UN65" s="611"/>
      <c r="UO65" s="611"/>
      <c r="UP65" s="611"/>
      <c r="UQ65" s="611"/>
      <c r="UR65" s="611"/>
      <c r="US65" s="611"/>
      <c r="UT65" s="611"/>
      <c r="UU65" s="611"/>
      <c r="UV65" s="611"/>
      <c r="UW65" s="611"/>
      <c r="UX65" s="611"/>
      <c r="UY65" s="611"/>
      <c r="UZ65" s="611"/>
      <c r="VA65" s="611"/>
      <c r="VB65" s="611"/>
      <c r="VC65" s="611"/>
      <c r="VD65" s="611"/>
      <c r="VE65" s="611"/>
      <c r="VF65" s="611"/>
      <c r="VG65" s="611"/>
      <c r="VH65" s="611"/>
      <c r="VI65" s="611"/>
      <c r="VJ65" s="611"/>
      <c r="VK65" s="611"/>
      <c r="VL65" s="611"/>
      <c r="VM65" s="611"/>
      <c r="VN65" s="611"/>
      <c r="VO65" s="611"/>
      <c r="VP65" s="611"/>
      <c r="VQ65" s="611"/>
      <c r="VR65" s="611"/>
      <c r="VS65" s="611"/>
      <c r="VT65" s="611"/>
      <c r="VU65" s="611"/>
      <c r="VV65" s="611"/>
      <c r="VW65" s="611"/>
      <c r="VX65" s="611"/>
      <c r="VY65" s="611"/>
      <c r="VZ65" s="611"/>
      <c r="WA65" s="611"/>
      <c r="WB65" s="611"/>
      <c r="WC65" s="611"/>
      <c r="WD65" s="611"/>
      <c r="WE65" s="611"/>
      <c r="WF65" s="611"/>
      <c r="WG65" s="611"/>
      <c r="WH65" s="611"/>
      <c r="WI65" s="611"/>
      <c r="WJ65" s="611"/>
      <c r="WK65" s="611"/>
      <c r="WL65" s="611"/>
      <c r="WM65" s="611"/>
      <c r="WN65" s="611"/>
      <c r="WO65" s="611"/>
      <c r="WP65" s="611"/>
      <c r="WQ65" s="611"/>
      <c r="WR65" s="611"/>
      <c r="WS65" s="611"/>
      <c r="WT65" s="611"/>
      <c r="WU65" s="611"/>
      <c r="WV65" s="611"/>
      <c r="WW65" s="611"/>
      <c r="WX65" s="611"/>
      <c r="WY65" s="611"/>
      <c r="WZ65" s="611"/>
      <c r="XA65" s="611"/>
      <c r="XB65" s="611"/>
      <c r="XC65" s="611"/>
      <c r="XD65" s="611"/>
      <c r="XE65" s="611"/>
      <c r="XF65" s="611"/>
      <c r="XG65" s="611"/>
      <c r="XH65" s="611"/>
      <c r="XI65" s="611"/>
      <c r="XJ65" s="611"/>
      <c r="XK65" s="611"/>
      <c r="XL65" s="611"/>
      <c r="XM65" s="611"/>
      <c r="XN65" s="611"/>
      <c r="XO65" s="611"/>
      <c r="XP65" s="611"/>
      <c r="XQ65" s="611"/>
      <c r="XR65" s="611"/>
      <c r="XS65" s="611"/>
      <c r="XT65" s="611"/>
      <c r="XU65" s="611"/>
      <c r="XV65" s="611"/>
      <c r="XW65" s="611"/>
      <c r="XX65" s="611"/>
      <c r="XY65" s="611"/>
      <c r="XZ65" s="611"/>
      <c r="YA65" s="611"/>
      <c r="YB65" s="611"/>
      <c r="YC65" s="611"/>
      <c r="YD65" s="611"/>
      <c r="YE65" s="611"/>
      <c r="YF65" s="611"/>
      <c r="YG65" s="611"/>
      <c r="YH65" s="611"/>
      <c r="YI65" s="611"/>
      <c r="YJ65" s="611"/>
      <c r="YK65" s="611"/>
      <c r="YL65" s="611"/>
      <c r="YM65" s="611"/>
      <c r="YN65" s="611"/>
      <c r="YO65" s="611"/>
      <c r="YP65" s="611"/>
      <c r="YQ65" s="611"/>
      <c r="YR65" s="611"/>
      <c r="YS65" s="611"/>
      <c r="YT65" s="611"/>
      <c r="YU65" s="611"/>
      <c r="YV65" s="611"/>
      <c r="YW65" s="611"/>
      <c r="YX65" s="611"/>
      <c r="YY65" s="611"/>
      <c r="YZ65" s="611"/>
      <c r="ZA65" s="611"/>
      <c r="ZB65" s="611"/>
      <c r="ZC65" s="611"/>
      <c r="ZD65" s="611"/>
      <c r="ZE65" s="611"/>
      <c r="ZF65" s="611"/>
      <c r="ZG65" s="611"/>
      <c r="ZH65" s="611"/>
      <c r="ZI65" s="611"/>
      <c r="ZJ65" s="611"/>
      <c r="ZK65" s="611"/>
      <c r="ZL65" s="611"/>
      <c r="ZM65" s="611"/>
      <c r="ZN65" s="611"/>
      <c r="ZO65" s="611"/>
      <c r="ZP65" s="611"/>
      <c r="ZQ65" s="611"/>
      <c r="ZR65" s="611"/>
      <c r="ZS65" s="611"/>
      <c r="ZT65" s="611"/>
      <c r="ZU65" s="611"/>
      <c r="ZV65" s="611"/>
      <c r="ZW65" s="611"/>
      <c r="ZX65" s="611"/>
      <c r="ZY65" s="611"/>
      <c r="ZZ65" s="611"/>
      <c r="AAA65" s="611"/>
      <c r="AAB65" s="611"/>
      <c r="AAC65" s="611"/>
      <c r="AAD65" s="611"/>
      <c r="AAE65" s="611"/>
      <c r="AAF65" s="611"/>
      <c r="AAG65" s="611"/>
      <c r="AAH65" s="611"/>
      <c r="AAI65" s="611"/>
      <c r="AAJ65" s="611"/>
      <c r="AAK65" s="611"/>
      <c r="AAL65" s="611"/>
      <c r="AAM65" s="611"/>
      <c r="AAN65" s="611"/>
      <c r="AAO65" s="611"/>
      <c r="AAP65" s="611"/>
      <c r="AAQ65" s="611"/>
      <c r="AAR65" s="611"/>
      <c r="AAS65" s="611"/>
      <c r="AAT65" s="611"/>
      <c r="AAU65" s="611"/>
      <c r="AAV65" s="611"/>
      <c r="AAW65" s="611"/>
      <c r="AAX65" s="611"/>
      <c r="AAY65" s="611"/>
      <c r="AAZ65" s="611"/>
      <c r="ABA65" s="611"/>
      <c r="ABB65" s="611"/>
      <c r="ABC65" s="611"/>
      <c r="ABD65" s="611"/>
      <c r="ABE65" s="611"/>
      <c r="ABF65" s="611"/>
      <c r="ABG65" s="611"/>
      <c r="ABH65" s="611"/>
      <c r="ABI65" s="611"/>
      <c r="ABJ65" s="611"/>
      <c r="ABK65" s="611"/>
      <c r="ABL65" s="611"/>
      <c r="ABM65" s="611"/>
      <c r="ABN65" s="611"/>
      <c r="ABO65" s="611"/>
      <c r="ABP65" s="611"/>
      <c r="ABQ65" s="611"/>
      <c r="ABR65" s="611"/>
      <c r="ABS65" s="611"/>
      <c r="ABT65" s="611"/>
      <c r="ABU65" s="611"/>
      <c r="ABV65" s="611"/>
      <c r="ABW65" s="611"/>
      <c r="ABX65" s="611"/>
      <c r="ABY65" s="611"/>
      <c r="ABZ65" s="611"/>
      <c r="ACA65" s="611"/>
      <c r="ACB65" s="611"/>
      <c r="ACC65" s="611"/>
      <c r="ACD65" s="611"/>
      <c r="ACE65" s="611"/>
      <c r="ACF65" s="611"/>
      <c r="ACG65" s="611"/>
      <c r="ACH65" s="611"/>
      <c r="ACI65" s="611"/>
      <c r="ACJ65" s="611"/>
      <c r="ACK65" s="611"/>
      <c r="ACL65" s="611"/>
      <c r="ACM65" s="611"/>
      <c r="ACN65" s="611"/>
      <c r="ACO65" s="611"/>
      <c r="ACP65" s="611"/>
      <c r="ACQ65" s="611"/>
      <c r="ACR65" s="611"/>
      <c r="ACS65" s="611"/>
      <c r="ACT65" s="611"/>
      <c r="ACU65" s="611"/>
      <c r="ACV65" s="611"/>
      <c r="ACW65" s="611"/>
      <c r="ACX65" s="611"/>
      <c r="ACY65" s="611"/>
      <c r="ACZ65" s="611"/>
      <c r="ADA65" s="611"/>
      <c r="ADB65" s="611"/>
      <c r="ADC65" s="611"/>
      <c r="ADD65" s="611"/>
      <c r="ADE65" s="611"/>
      <c r="ADF65" s="611"/>
      <c r="ADG65" s="611"/>
      <c r="ADH65" s="611"/>
      <c r="ADI65" s="611"/>
      <c r="ADJ65" s="611"/>
      <c r="ADK65" s="611"/>
      <c r="ADL65" s="611"/>
      <c r="ADM65" s="611"/>
      <c r="ADN65" s="611"/>
      <c r="ADO65" s="611"/>
      <c r="ADP65" s="611"/>
      <c r="ADQ65" s="611"/>
      <c r="ADR65" s="611"/>
      <c r="ADS65" s="611"/>
      <c r="ADT65" s="611"/>
      <c r="ADU65" s="611"/>
      <c r="ADV65" s="611"/>
      <c r="ADW65" s="611"/>
      <c r="ADX65" s="611"/>
      <c r="ADY65" s="611"/>
      <c r="ADZ65" s="611"/>
      <c r="AEA65" s="611"/>
      <c r="AEB65" s="611"/>
      <c r="AEC65" s="611"/>
      <c r="AED65" s="611"/>
      <c r="AEE65" s="611"/>
      <c r="AEF65" s="611"/>
      <c r="AEG65" s="611"/>
      <c r="AEH65" s="611"/>
      <c r="AEI65" s="611"/>
      <c r="AEJ65" s="611"/>
      <c r="AEK65" s="611"/>
      <c r="AEL65" s="611"/>
      <c r="AEM65" s="611"/>
      <c r="AEN65" s="611"/>
      <c r="AEO65" s="611"/>
      <c r="AEP65" s="611"/>
      <c r="AEQ65" s="611"/>
      <c r="AER65" s="611"/>
      <c r="AES65" s="611"/>
      <c r="AET65" s="611"/>
      <c r="AEU65" s="611"/>
      <c r="AEV65" s="611"/>
      <c r="AEW65" s="611"/>
      <c r="AEX65" s="611"/>
      <c r="AEY65" s="611"/>
      <c r="AEZ65" s="611"/>
      <c r="AFA65" s="611"/>
      <c r="AFB65" s="611"/>
      <c r="AFC65" s="611"/>
      <c r="AFD65" s="611"/>
      <c r="AFE65" s="611"/>
      <c r="AFF65" s="611"/>
      <c r="AFG65" s="611"/>
      <c r="AFH65" s="611"/>
      <c r="AFI65" s="611"/>
      <c r="AFJ65" s="611"/>
      <c r="AFK65" s="611"/>
      <c r="AFL65" s="611"/>
      <c r="AFM65" s="611"/>
      <c r="AFN65" s="611"/>
      <c r="AFO65" s="611"/>
      <c r="AFP65" s="611"/>
      <c r="AFQ65" s="611"/>
      <c r="AFR65" s="611"/>
      <c r="AFS65" s="611"/>
      <c r="AFT65" s="611"/>
      <c r="AFU65" s="611"/>
      <c r="AFV65" s="611"/>
      <c r="AFW65" s="611"/>
      <c r="AFX65" s="611"/>
      <c r="AFY65" s="611"/>
      <c r="AFZ65" s="611"/>
      <c r="AGA65" s="611"/>
      <c r="AGB65" s="611"/>
      <c r="AGC65" s="611"/>
      <c r="AGD65" s="611"/>
      <c r="AGE65" s="611"/>
      <c r="AGF65" s="611"/>
      <c r="AGG65" s="611"/>
      <c r="AGH65" s="611"/>
      <c r="AGI65" s="611"/>
      <c r="AGJ65" s="611"/>
      <c r="AGK65" s="611"/>
      <c r="AGL65" s="611"/>
      <c r="AGM65" s="611"/>
      <c r="AGN65" s="611"/>
      <c r="AGO65" s="611"/>
      <c r="AGP65" s="611"/>
      <c r="AGQ65" s="611"/>
      <c r="AGR65" s="611"/>
      <c r="AGS65" s="611"/>
      <c r="AGT65" s="611"/>
      <c r="AGU65" s="611"/>
      <c r="AGV65" s="611"/>
      <c r="AGW65" s="611"/>
      <c r="AGX65" s="611"/>
      <c r="AGY65" s="611"/>
      <c r="AGZ65" s="611"/>
      <c r="AHA65" s="611"/>
      <c r="AHB65" s="611"/>
      <c r="AHC65" s="611"/>
      <c r="AHD65" s="611"/>
      <c r="AHE65" s="611"/>
      <c r="AHF65" s="611"/>
      <c r="AHG65" s="611"/>
      <c r="AHH65" s="611"/>
      <c r="AHI65" s="611"/>
      <c r="AHJ65" s="611"/>
      <c r="AHK65" s="611"/>
      <c r="AHL65" s="611"/>
      <c r="AHM65" s="611"/>
      <c r="AHN65" s="611"/>
      <c r="AHO65" s="611"/>
      <c r="AHP65" s="611"/>
      <c r="AHQ65" s="611"/>
      <c r="AHR65" s="611"/>
      <c r="AHS65" s="611"/>
      <c r="AHT65" s="611"/>
      <c r="AHU65" s="611"/>
      <c r="AHV65" s="611"/>
      <c r="AHW65" s="611"/>
      <c r="AHX65" s="611"/>
      <c r="AHY65" s="611"/>
      <c r="AHZ65" s="611"/>
      <c r="AIA65" s="611"/>
      <c r="AIB65" s="611"/>
      <c r="AIC65" s="611"/>
      <c r="AID65" s="611"/>
      <c r="AIE65" s="611"/>
      <c r="AIF65" s="611"/>
      <c r="AIG65" s="611"/>
      <c r="AIH65" s="611"/>
      <c r="AII65" s="611"/>
      <c r="AIJ65" s="611"/>
      <c r="AIK65" s="611"/>
      <c r="AIL65" s="611"/>
      <c r="AIM65" s="611"/>
      <c r="AIN65" s="611"/>
      <c r="AIO65" s="611"/>
      <c r="AIP65" s="611"/>
      <c r="AIQ65" s="611"/>
      <c r="AIR65" s="611"/>
      <c r="AIS65" s="611"/>
      <c r="AIT65" s="611"/>
      <c r="AIU65" s="611"/>
      <c r="AIV65" s="611"/>
      <c r="AIW65" s="611"/>
      <c r="AIX65" s="611"/>
      <c r="AIY65" s="611"/>
      <c r="AIZ65" s="611"/>
      <c r="AJA65" s="611"/>
      <c r="AJB65" s="611"/>
      <c r="AJC65" s="611"/>
      <c r="AJD65" s="611"/>
      <c r="AJE65" s="611"/>
      <c r="AJF65" s="611"/>
      <c r="AJG65" s="611"/>
      <c r="AJH65" s="611"/>
      <c r="AJI65" s="611"/>
      <c r="AJJ65" s="611"/>
      <c r="AJK65" s="611"/>
      <c r="AJL65" s="611"/>
      <c r="AJM65" s="611"/>
      <c r="AJN65" s="611"/>
      <c r="AJO65" s="611"/>
      <c r="AJP65" s="611"/>
      <c r="AJQ65" s="611"/>
      <c r="AJR65" s="611"/>
      <c r="AJS65" s="611"/>
      <c r="AJT65" s="611"/>
      <c r="AJU65" s="611"/>
      <c r="AJV65" s="611"/>
      <c r="AJW65" s="611"/>
      <c r="AJX65" s="611"/>
      <c r="AJY65" s="611"/>
      <c r="AJZ65" s="611"/>
      <c r="AKA65" s="611"/>
      <c r="AKB65" s="611"/>
      <c r="AKC65" s="611"/>
      <c r="AKD65" s="611"/>
      <c r="AKE65" s="611"/>
      <c r="AKF65" s="611"/>
      <c r="AKG65" s="611"/>
      <c r="AKH65" s="611"/>
      <c r="AKI65" s="611"/>
      <c r="AKJ65" s="611"/>
      <c r="AKK65" s="611"/>
      <c r="AKL65" s="611"/>
      <c r="AKM65" s="611"/>
      <c r="AKN65" s="611"/>
      <c r="AKO65" s="611"/>
      <c r="AKP65" s="611"/>
      <c r="AKQ65" s="611"/>
      <c r="AKR65" s="611"/>
      <c r="AKS65" s="611"/>
      <c r="AKT65" s="611"/>
      <c r="AKU65" s="611"/>
      <c r="AKV65" s="611"/>
      <c r="AKW65" s="611"/>
      <c r="AKX65" s="611"/>
      <c r="AKY65" s="611"/>
      <c r="AKZ65" s="611"/>
      <c r="ALA65" s="611"/>
      <c r="ALB65" s="611"/>
      <c r="ALC65" s="611"/>
      <c r="ALD65" s="611"/>
      <c r="ALE65" s="611"/>
      <c r="ALF65" s="611"/>
      <c r="ALG65" s="611"/>
      <c r="ALH65" s="611"/>
      <c r="ALI65" s="611"/>
      <c r="ALJ65" s="611"/>
      <c r="ALK65" s="611"/>
      <c r="ALL65" s="611"/>
      <c r="ALM65" s="611"/>
      <c r="ALN65" s="611"/>
      <c r="ALO65" s="611"/>
      <c r="ALP65" s="611"/>
      <c r="ALQ65" s="611"/>
      <c r="ALR65" s="611"/>
      <c r="ALS65" s="611"/>
      <c r="ALT65" s="611"/>
      <c r="ALU65" s="611"/>
      <c r="ALV65" s="611"/>
      <c r="ALW65" s="611"/>
      <c r="ALX65" s="611"/>
      <c r="ALY65" s="611"/>
      <c r="ALZ65" s="611"/>
      <c r="AMA65" s="611"/>
      <c r="AMB65" s="611"/>
      <c r="AMC65" s="611"/>
      <c r="AMD65" s="611"/>
      <c r="AME65" s="611"/>
      <c r="AMF65" s="611"/>
      <c r="AMG65" s="611"/>
      <c r="AMH65" s="611"/>
      <c r="AMI65" s="611"/>
      <c r="AMJ65" s="611"/>
      <c r="AMK65" s="611"/>
      <c r="AML65" s="611"/>
      <c r="AMM65" s="611"/>
      <c r="AMN65" s="611"/>
      <c r="AMO65" s="611"/>
      <c r="AMP65" s="611"/>
      <c r="AMQ65" s="611"/>
      <c r="AMR65" s="611"/>
      <c r="AMS65" s="611"/>
      <c r="AMT65" s="611"/>
      <c r="AMU65" s="611"/>
      <c r="AMV65" s="611"/>
      <c r="AMW65" s="611"/>
      <c r="AMX65" s="611"/>
      <c r="AMY65" s="611"/>
      <c r="AMZ65" s="611"/>
      <c r="ANA65" s="611"/>
      <c r="ANB65" s="611"/>
      <c r="ANC65" s="611"/>
      <c r="AND65" s="611"/>
      <c r="ANE65" s="611"/>
      <c r="ANF65" s="611"/>
      <c r="ANG65" s="611"/>
      <c r="ANH65" s="611"/>
      <c r="ANI65" s="611"/>
      <c r="ANJ65" s="611"/>
      <c r="ANK65" s="611"/>
      <c r="ANL65" s="611"/>
      <c r="ANM65" s="611"/>
      <c r="ANN65" s="611"/>
      <c r="ANO65" s="611"/>
      <c r="ANP65" s="611"/>
      <c r="ANQ65" s="611"/>
      <c r="ANR65" s="611"/>
      <c r="ANS65" s="611"/>
      <c r="ANT65" s="611"/>
      <c r="ANU65" s="611"/>
      <c r="ANV65" s="611"/>
      <c r="ANW65" s="611"/>
      <c r="ANX65" s="611"/>
      <c r="ANY65" s="611"/>
      <c r="ANZ65" s="611"/>
      <c r="AOA65" s="611"/>
      <c r="AOB65" s="611"/>
      <c r="AOC65" s="611"/>
      <c r="AOD65" s="611"/>
      <c r="AOE65" s="611"/>
      <c r="AOF65" s="611"/>
      <c r="AOG65" s="611"/>
      <c r="AOH65" s="611"/>
      <c r="AOI65" s="611"/>
      <c r="AOJ65" s="611"/>
      <c r="AOK65" s="611"/>
      <c r="AOL65" s="611"/>
      <c r="AOM65" s="611"/>
      <c r="AON65" s="611"/>
      <c r="AOO65" s="611"/>
      <c r="AOP65" s="611"/>
      <c r="AOQ65" s="611"/>
      <c r="AOR65" s="611"/>
      <c r="AOS65" s="611"/>
      <c r="AOT65" s="611"/>
      <c r="AOU65" s="611"/>
      <c r="AOV65" s="611"/>
      <c r="AOW65" s="611"/>
      <c r="AOX65" s="611"/>
      <c r="AOY65" s="611"/>
      <c r="AOZ65" s="611"/>
      <c r="APA65" s="611"/>
      <c r="APB65" s="611"/>
      <c r="APC65" s="611"/>
      <c r="APD65" s="611"/>
      <c r="APE65" s="611"/>
      <c r="APF65" s="611"/>
      <c r="APG65" s="611"/>
      <c r="APH65" s="611"/>
      <c r="API65" s="611"/>
      <c r="APJ65" s="611"/>
      <c r="APK65" s="611"/>
      <c r="APL65" s="611"/>
      <c r="APM65" s="611"/>
      <c r="APN65" s="611"/>
      <c r="APO65" s="611"/>
      <c r="APP65" s="611"/>
      <c r="APQ65" s="611"/>
      <c r="APR65" s="611"/>
      <c r="APS65" s="611"/>
      <c r="APT65" s="611"/>
      <c r="APU65" s="611"/>
      <c r="APV65" s="611"/>
      <c r="APW65" s="611"/>
      <c r="APX65" s="611"/>
      <c r="APY65" s="611"/>
      <c r="APZ65" s="611"/>
      <c r="AQA65" s="611"/>
      <c r="AQB65" s="611"/>
      <c r="AQC65" s="611"/>
      <c r="AQD65" s="611"/>
      <c r="AQE65" s="611"/>
      <c r="AQF65" s="611"/>
      <c r="AQG65" s="611"/>
      <c r="AQH65" s="611"/>
      <c r="AQI65" s="611"/>
      <c r="AQJ65" s="611"/>
      <c r="AQK65" s="611"/>
      <c r="AQL65" s="611"/>
      <c r="AQM65" s="611"/>
      <c r="AQN65" s="611"/>
      <c r="AQO65" s="611"/>
      <c r="AQP65" s="611"/>
      <c r="AQQ65" s="611"/>
      <c r="AQR65" s="611"/>
      <c r="AQS65" s="611"/>
      <c r="AQT65" s="611"/>
      <c r="AQU65" s="611"/>
      <c r="AQV65" s="611"/>
      <c r="AQW65" s="611"/>
      <c r="AQX65" s="611"/>
      <c r="AQY65" s="611"/>
      <c r="AQZ65" s="611"/>
      <c r="ARA65" s="611"/>
      <c r="ARB65" s="611"/>
      <c r="ARC65" s="611"/>
      <c r="ARD65" s="611"/>
      <c r="ARE65" s="611"/>
      <c r="ARF65" s="611"/>
      <c r="ARG65" s="611"/>
      <c r="ARH65" s="611"/>
      <c r="ARI65" s="611"/>
      <c r="ARJ65" s="611"/>
      <c r="ARK65" s="611"/>
      <c r="ARL65" s="611"/>
      <c r="ARM65" s="611"/>
      <c r="ARN65" s="611"/>
      <c r="ARO65" s="611"/>
      <c r="ARP65" s="611"/>
      <c r="ARQ65" s="611"/>
      <c r="ARR65" s="611"/>
      <c r="ARS65" s="611"/>
      <c r="ART65" s="611"/>
      <c r="ARU65" s="611"/>
      <c r="ARV65" s="611"/>
      <c r="ARW65" s="611"/>
      <c r="ARX65" s="611"/>
      <c r="ARY65" s="611"/>
      <c r="ARZ65" s="611"/>
      <c r="ASA65" s="611"/>
      <c r="ASB65" s="611"/>
      <c r="ASC65" s="611"/>
      <c r="ASD65" s="611"/>
      <c r="ASE65" s="611"/>
      <c r="ASF65" s="611"/>
      <c r="ASG65" s="611"/>
      <c r="ASH65" s="611"/>
      <c r="ASI65" s="611"/>
      <c r="ASJ65" s="611"/>
      <c r="ASK65" s="611"/>
      <c r="ASL65" s="611"/>
      <c r="ASM65" s="611"/>
      <c r="ASN65" s="611"/>
      <c r="ASO65" s="611"/>
      <c r="ASP65" s="611"/>
      <c r="ASQ65" s="611"/>
      <c r="ASR65" s="611"/>
      <c r="ASS65" s="611"/>
      <c r="AST65" s="611"/>
      <c r="ASU65" s="611"/>
      <c r="ASV65" s="611"/>
      <c r="ASW65" s="611"/>
      <c r="ASX65" s="611"/>
      <c r="ASY65" s="611"/>
      <c r="ASZ65" s="611"/>
      <c r="ATA65" s="611"/>
      <c r="ATB65" s="611"/>
      <c r="ATC65" s="611"/>
      <c r="ATD65" s="611"/>
      <c r="ATE65" s="611"/>
      <c r="ATF65" s="611"/>
      <c r="ATG65" s="611"/>
      <c r="ATH65" s="611"/>
      <c r="ATI65" s="611"/>
      <c r="ATJ65" s="611"/>
      <c r="ATK65" s="611"/>
      <c r="ATL65" s="611"/>
      <c r="ATM65" s="611"/>
      <c r="ATN65" s="611"/>
      <c r="ATO65" s="611"/>
      <c r="ATP65" s="611"/>
      <c r="ATQ65" s="611"/>
      <c r="ATR65" s="611"/>
      <c r="ATS65" s="611"/>
      <c r="ATT65" s="611"/>
      <c r="ATU65" s="611"/>
      <c r="ATV65" s="611"/>
      <c r="ATW65" s="611"/>
      <c r="ATX65" s="611"/>
      <c r="ATY65" s="611"/>
      <c r="ATZ65" s="611"/>
      <c r="AUA65" s="611"/>
      <c r="AUB65" s="611"/>
      <c r="AUC65" s="611"/>
      <c r="AUD65" s="611"/>
      <c r="AUE65" s="611"/>
      <c r="AUF65" s="611"/>
      <c r="AUG65" s="611"/>
      <c r="AUH65" s="611"/>
      <c r="AUI65" s="611"/>
      <c r="AUJ65" s="611"/>
      <c r="AUK65" s="611"/>
      <c r="AUL65" s="611"/>
      <c r="AUM65" s="611"/>
      <c r="AUN65" s="611"/>
      <c r="AUO65" s="611"/>
      <c r="AUP65" s="611"/>
      <c r="AUQ65" s="611"/>
      <c r="AUR65" s="611"/>
      <c r="AUS65" s="611"/>
      <c r="AUT65" s="611"/>
      <c r="AUU65" s="611"/>
      <c r="AUV65" s="611"/>
      <c r="AUW65" s="611"/>
      <c r="AUX65" s="611"/>
      <c r="AUY65" s="611"/>
      <c r="AUZ65" s="611"/>
      <c r="AVA65" s="611"/>
      <c r="AVB65" s="611"/>
      <c r="AVC65" s="611"/>
      <c r="AVD65" s="611"/>
      <c r="AVE65" s="611"/>
      <c r="AVF65" s="611"/>
      <c r="AVG65" s="611"/>
      <c r="AVH65" s="611"/>
      <c r="AVI65" s="611"/>
      <c r="AVJ65" s="611"/>
      <c r="AVK65" s="611"/>
      <c r="AVL65" s="611"/>
      <c r="AVM65" s="611"/>
      <c r="AVN65" s="611"/>
      <c r="AVO65" s="611"/>
      <c r="AVP65" s="611"/>
      <c r="AVQ65" s="611"/>
      <c r="AVR65" s="611"/>
      <c r="AVS65" s="611"/>
      <c r="AVT65" s="611"/>
      <c r="AVU65" s="611"/>
      <c r="AVV65" s="611"/>
      <c r="AVW65" s="611"/>
      <c r="AVX65" s="611"/>
      <c r="AVY65" s="611"/>
      <c r="AVZ65" s="611"/>
      <c r="AWA65" s="611"/>
      <c r="AWB65" s="611"/>
      <c r="AWC65" s="611"/>
      <c r="AWD65" s="611"/>
      <c r="AWE65" s="611"/>
      <c r="AWF65" s="611"/>
      <c r="AWG65" s="611"/>
      <c r="AWH65" s="611"/>
      <c r="AWI65" s="611"/>
      <c r="AWJ65" s="611"/>
      <c r="AWK65" s="611"/>
      <c r="AWL65" s="611"/>
      <c r="AWM65" s="611"/>
      <c r="AWN65" s="611"/>
      <c r="AWO65" s="611"/>
      <c r="AWP65" s="611"/>
      <c r="AWQ65" s="611"/>
      <c r="AWR65" s="611"/>
      <c r="AWS65" s="611"/>
      <c r="AWT65" s="611"/>
      <c r="AWU65" s="611"/>
      <c r="AWV65" s="611"/>
      <c r="AWW65" s="611"/>
      <c r="AWX65" s="611"/>
      <c r="AWY65" s="611"/>
      <c r="AWZ65" s="611"/>
      <c r="AXA65" s="611"/>
      <c r="AXB65" s="611"/>
      <c r="AXC65" s="611"/>
      <c r="AXD65" s="611"/>
      <c r="AXE65" s="611"/>
      <c r="AXF65" s="611"/>
      <c r="AXG65" s="611"/>
      <c r="AXH65" s="611"/>
      <c r="AXI65" s="611"/>
      <c r="AXJ65" s="611"/>
      <c r="AXK65" s="611"/>
      <c r="AXL65" s="611"/>
      <c r="AXM65" s="611"/>
      <c r="AXN65" s="611"/>
      <c r="AXO65" s="611"/>
      <c r="AXP65" s="611"/>
      <c r="AXQ65" s="611"/>
      <c r="AXR65" s="611"/>
      <c r="AXS65" s="611"/>
      <c r="AXT65" s="611"/>
      <c r="AXU65" s="611"/>
      <c r="AXV65" s="611"/>
      <c r="AXW65" s="611"/>
      <c r="AXX65" s="611"/>
      <c r="AXY65" s="611"/>
      <c r="AXZ65" s="611"/>
      <c r="AYA65" s="611"/>
      <c r="AYB65" s="611"/>
      <c r="AYC65" s="611"/>
      <c r="AYD65" s="611"/>
      <c r="AYE65" s="611"/>
      <c r="AYF65" s="611"/>
      <c r="AYG65" s="611"/>
      <c r="AYH65" s="611"/>
      <c r="AYI65" s="611"/>
      <c r="AYJ65" s="611"/>
      <c r="AYK65" s="611"/>
      <c r="AYL65" s="611"/>
      <c r="AYM65" s="611"/>
      <c r="AYN65" s="611"/>
      <c r="AYO65" s="611"/>
      <c r="AYP65" s="611"/>
      <c r="AYQ65" s="611"/>
      <c r="AYR65" s="611"/>
      <c r="AYS65" s="611"/>
      <c r="AYT65" s="611"/>
      <c r="AYU65" s="611"/>
      <c r="AYV65" s="611"/>
      <c r="AYW65" s="611"/>
      <c r="AYX65" s="611"/>
      <c r="AYY65" s="611"/>
      <c r="AYZ65" s="611"/>
      <c r="AZA65" s="611"/>
      <c r="AZB65" s="611"/>
      <c r="AZC65" s="611"/>
      <c r="AZD65" s="611"/>
      <c r="AZE65" s="611"/>
      <c r="AZF65" s="611"/>
      <c r="AZG65" s="611"/>
      <c r="AZH65" s="611"/>
      <c r="AZI65" s="611"/>
      <c r="AZJ65" s="611"/>
      <c r="AZK65" s="611"/>
      <c r="AZL65" s="611"/>
      <c r="AZM65" s="611"/>
      <c r="AZN65" s="611"/>
      <c r="AZO65" s="611"/>
      <c r="AZP65" s="611"/>
      <c r="AZQ65" s="611"/>
      <c r="AZR65" s="611"/>
      <c r="AZS65" s="611"/>
      <c r="AZT65" s="611"/>
      <c r="AZU65" s="611"/>
      <c r="AZV65" s="611"/>
      <c r="AZW65" s="611"/>
      <c r="AZX65" s="611"/>
      <c r="AZY65" s="611"/>
      <c r="AZZ65" s="611"/>
      <c r="BAA65" s="611"/>
      <c r="BAB65" s="611"/>
      <c r="BAC65" s="611"/>
      <c r="BAD65" s="611"/>
      <c r="BAE65" s="611"/>
      <c r="BAF65" s="611"/>
      <c r="BAG65" s="611"/>
      <c r="BAH65" s="611"/>
      <c r="BAI65" s="611"/>
      <c r="BAJ65" s="611"/>
      <c r="BAK65" s="611"/>
      <c r="BAL65" s="611"/>
      <c r="BAM65" s="611"/>
      <c r="BAN65" s="611"/>
      <c r="BAO65" s="611"/>
      <c r="BAP65" s="611"/>
      <c r="BAQ65" s="611"/>
      <c r="BAR65" s="611"/>
      <c r="BAS65" s="611"/>
      <c r="BAT65" s="611"/>
      <c r="BAU65" s="611"/>
      <c r="BAV65" s="611"/>
      <c r="BAW65" s="611"/>
      <c r="BAX65" s="611"/>
      <c r="BAY65" s="611"/>
      <c r="BAZ65" s="611"/>
      <c r="BBA65" s="611"/>
      <c r="BBB65" s="611"/>
      <c r="BBC65" s="611"/>
      <c r="BBD65" s="611"/>
      <c r="BBE65" s="611"/>
      <c r="BBF65" s="611"/>
      <c r="BBG65" s="611"/>
      <c r="BBH65" s="611"/>
      <c r="BBI65" s="611"/>
      <c r="BBJ65" s="611"/>
      <c r="BBK65" s="611"/>
      <c r="BBL65" s="611"/>
      <c r="BBM65" s="611"/>
      <c r="BBN65" s="611"/>
      <c r="BBO65" s="611"/>
      <c r="BBP65" s="611"/>
      <c r="BBQ65" s="611"/>
      <c r="BBR65" s="611"/>
      <c r="BBS65" s="611"/>
      <c r="BBT65" s="611"/>
      <c r="BBU65" s="611"/>
      <c r="BBV65" s="611"/>
      <c r="BBW65" s="611"/>
      <c r="BBX65" s="611"/>
      <c r="BBY65" s="611"/>
      <c r="BBZ65" s="611"/>
      <c r="BCA65" s="611"/>
      <c r="BCB65" s="611"/>
      <c r="BCC65" s="611"/>
      <c r="BCD65" s="611"/>
      <c r="BCE65" s="611"/>
      <c r="BCF65" s="611"/>
      <c r="BCG65" s="611"/>
      <c r="BCH65" s="611"/>
      <c r="BCI65" s="611"/>
      <c r="BCJ65" s="611"/>
      <c r="BCK65" s="611"/>
      <c r="BCL65" s="611"/>
      <c r="BCM65" s="611"/>
      <c r="BCN65" s="611"/>
      <c r="BCO65" s="611"/>
      <c r="BCP65" s="611"/>
      <c r="BCQ65" s="611"/>
      <c r="BCR65" s="611"/>
      <c r="BCS65" s="611"/>
      <c r="BCT65" s="611"/>
      <c r="BCU65" s="611"/>
      <c r="BCV65" s="611"/>
      <c r="BCW65" s="611"/>
      <c r="BCX65" s="611"/>
      <c r="BCY65" s="611"/>
      <c r="BCZ65" s="611"/>
      <c r="BDA65" s="611"/>
      <c r="BDB65" s="611"/>
      <c r="BDC65" s="611"/>
      <c r="BDD65" s="611"/>
      <c r="BDE65" s="611"/>
      <c r="BDF65" s="611"/>
      <c r="BDG65" s="611"/>
      <c r="BDH65" s="611"/>
      <c r="BDI65" s="611"/>
      <c r="BDJ65" s="611"/>
      <c r="BDK65" s="611"/>
      <c r="BDL65" s="611"/>
      <c r="BDM65" s="611"/>
      <c r="BDN65" s="611"/>
      <c r="BDO65" s="611"/>
      <c r="BDP65" s="611"/>
      <c r="BDQ65" s="611"/>
      <c r="BDR65" s="611"/>
      <c r="BDS65" s="611"/>
      <c r="BDT65" s="611"/>
      <c r="BDU65" s="611"/>
      <c r="BDV65" s="611"/>
      <c r="BDW65" s="611"/>
      <c r="BDX65" s="611"/>
      <c r="BDY65" s="611"/>
      <c r="BDZ65" s="611"/>
      <c r="BEA65" s="611"/>
      <c r="BEB65" s="611"/>
      <c r="BEC65" s="611"/>
      <c r="BED65" s="611"/>
      <c r="BEE65" s="611"/>
      <c r="BEF65" s="611"/>
      <c r="BEG65" s="611"/>
      <c r="BEH65" s="611"/>
      <c r="BEI65" s="611"/>
      <c r="BEJ65" s="611"/>
      <c r="BEK65" s="611"/>
      <c r="BEL65" s="611"/>
      <c r="BEM65" s="611"/>
      <c r="BEN65" s="611"/>
      <c r="BEO65" s="611"/>
      <c r="BEP65" s="611"/>
      <c r="BEQ65" s="611"/>
      <c r="BER65" s="611"/>
      <c r="BES65" s="611"/>
      <c r="BET65" s="611"/>
      <c r="BEU65" s="611"/>
      <c r="BEV65" s="611"/>
      <c r="BEW65" s="611"/>
      <c r="BEX65" s="611"/>
      <c r="BEY65" s="611"/>
      <c r="BEZ65" s="611"/>
      <c r="BFA65" s="611"/>
      <c r="BFB65" s="611"/>
      <c r="BFC65" s="611"/>
      <c r="BFD65" s="611"/>
      <c r="BFE65" s="611"/>
      <c r="BFF65" s="611"/>
      <c r="BFG65" s="611"/>
      <c r="BFH65" s="611"/>
      <c r="BFI65" s="611"/>
      <c r="BFJ65" s="611"/>
      <c r="BFK65" s="611"/>
      <c r="BFL65" s="611"/>
      <c r="BFM65" s="611"/>
      <c r="BFN65" s="611"/>
      <c r="BFO65" s="611"/>
      <c r="BFP65" s="611"/>
      <c r="BFQ65" s="611"/>
      <c r="BFR65" s="611"/>
      <c r="BFS65" s="611"/>
      <c r="BFT65" s="611"/>
      <c r="BFU65" s="611"/>
      <c r="BFV65" s="611"/>
      <c r="BFW65" s="611"/>
      <c r="BFX65" s="611"/>
      <c r="BFY65" s="611"/>
      <c r="BFZ65" s="611"/>
      <c r="BGA65" s="611"/>
      <c r="BGB65" s="611"/>
      <c r="BGC65" s="611"/>
      <c r="BGD65" s="611"/>
      <c r="BGE65" s="611"/>
      <c r="BGF65" s="611"/>
      <c r="BGG65" s="611"/>
      <c r="BGH65" s="611"/>
      <c r="BGI65" s="611"/>
      <c r="BGJ65" s="611"/>
      <c r="BGK65" s="611"/>
      <c r="BGL65" s="611"/>
      <c r="BGM65" s="611"/>
      <c r="BGN65" s="611"/>
      <c r="BGO65" s="611"/>
      <c r="BGP65" s="611"/>
      <c r="BGQ65" s="611"/>
      <c r="BGR65" s="611"/>
      <c r="BGS65" s="611"/>
      <c r="BGT65" s="611"/>
      <c r="BGU65" s="611"/>
      <c r="BGV65" s="611"/>
      <c r="BGW65" s="611"/>
      <c r="BGX65" s="611"/>
      <c r="BGY65" s="611"/>
      <c r="BGZ65" s="611"/>
      <c r="BHA65" s="611"/>
      <c r="BHB65" s="611"/>
      <c r="BHC65" s="611"/>
      <c r="BHD65" s="611"/>
      <c r="BHE65" s="611"/>
      <c r="BHF65" s="611"/>
      <c r="BHG65" s="611"/>
      <c r="BHH65" s="611"/>
      <c r="BHI65" s="611"/>
      <c r="BHJ65" s="611"/>
      <c r="BHK65" s="611"/>
      <c r="BHL65" s="611"/>
      <c r="BHM65" s="611"/>
      <c r="BHN65" s="611"/>
      <c r="BHO65" s="611"/>
      <c r="BHP65" s="611"/>
      <c r="BHQ65" s="611"/>
      <c r="BHR65" s="611"/>
      <c r="BHS65" s="611"/>
      <c r="BHT65" s="611"/>
      <c r="BHU65" s="611"/>
      <c r="BHV65" s="611"/>
      <c r="BHW65" s="611"/>
      <c r="BHX65" s="611"/>
      <c r="BHY65" s="611"/>
      <c r="BHZ65" s="611"/>
      <c r="BIA65" s="611"/>
      <c r="BIB65" s="611"/>
      <c r="BIC65" s="611"/>
      <c r="BID65" s="611"/>
      <c r="BIE65" s="611"/>
      <c r="BIF65" s="611"/>
      <c r="BIG65" s="611"/>
      <c r="BIH65" s="611"/>
      <c r="BII65" s="611"/>
      <c r="BIJ65" s="611"/>
      <c r="BIK65" s="611"/>
      <c r="BIL65" s="611"/>
      <c r="BIM65" s="611"/>
      <c r="BIN65" s="611"/>
      <c r="BIO65" s="611"/>
      <c r="BIP65" s="611"/>
      <c r="BIQ65" s="611"/>
      <c r="BIR65" s="611"/>
      <c r="BIS65" s="611"/>
      <c r="BIT65" s="611"/>
      <c r="BIU65" s="611"/>
      <c r="BIV65" s="611"/>
      <c r="BIW65" s="611"/>
      <c r="BIX65" s="611"/>
      <c r="BIY65" s="611"/>
      <c r="BIZ65" s="611"/>
      <c r="BJA65" s="611"/>
      <c r="BJB65" s="611"/>
      <c r="BJC65" s="611"/>
      <c r="BJD65" s="611"/>
      <c r="BJE65" s="611"/>
      <c r="BJF65" s="611"/>
      <c r="BJG65" s="611"/>
      <c r="BJH65" s="611"/>
      <c r="BJI65" s="611"/>
      <c r="BJJ65" s="611"/>
      <c r="BJK65" s="611"/>
      <c r="BJL65" s="611"/>
      <c r="BJM65" s="611"/>
      <c r="BJN65" s="611"/>
      <c r="BJO65" s="611"/>
      <c r="BJP65" s="611"/>
      <c r="BJQ65" s="611"/>
      <c r="BJR65" s="611"/>
      <c r="BJS65" s="611"/>
      <c r="BJT65" s="611"/>
      <c r="BJU65" s="611"/>
      <c r="BJV65" s="611"/>
      <c r="BJW65" s="611"/>
      <c r="BJX65" s="611"/>
      <c r="BJY65" s="611"/>
      <c r="BJZ65" s="611"/>
      <c r="BKA65" s="611"/>
      <c r="BKB65" s="611"/>
      <c r="BKC65" s="611"/>
      <c r="BKD65" s="611"/>
      <c r="BKE65" s="611"/>
      <c r="BKF65" s="611"/>
      <c r="BKG65" s="611"/>
      <c r="BKH65" s="611"/>
      <c r="BKI65" s="611"/>
      <c r="BKJ65" s="611"/>
      <c r="BKK65" s="611"/>
      <c r="BKL65" s="611"/>
      <c r="BKM65" s="611"/>
      <c r="BKN65" s="611"/>
      <c r="BKO65" s="611"/>
      <c r="BKP65" s="611"/>
      <c r="BKQ65" s="611"/>
      <c r="BKR65" s="611"/>
      <c r="BKS65" s="611"/>
      <c r="BKT65" s="611"/>
      <c r="BKU65" s="611"/>
      <c r="BKV65" s="611"/>
      <c r="BKW65" s="611"/>
      <c r="BKX65" s="611"/>
      <c r="BKY65" s="611"/>
      <c r="BKZ65" s="611"/>
      <c r="BLA65" s="611"/>
      <c r="BLB65" s="611"/>
      <c r="BLC65" s="611"/>
      <c r="BLD65" s="611"/>
      <c r="BLE65" s="611"/>
      <c r="BLF65" s="611"/>
      <c r="BLG65" s="611"/>
      <c r="BLH65" s="611"/>
      <c r="BLI65" s="611"/>
      <c r="BLJ65" s="611"/>
      <c r="BLK65" s="611"/>
      <c r="BLL65" s="611"/>
      <c r="BLM65" s="611"/>
      <c r="BLN65" s="611"/>
      <c r="BLO65" s="611"/>
      <c r="BLP65" s="611"/>
      <c r="BLQ65" s="611"/>
      <c r="BLR65" s="611"/>
      <c r="BLS65" s="611"/>
      <c r="BLT65" s="611"/>
      <c r="BLU65" s="611"/>
      <c r="BLV65" s="611"/>
      <c r="BLW65" s="611"/>
      <c r="BLX65" s="611"/>
      <c r="BLY65" s="611"/>
      <c r="BLZ65" s="611"/>
      <c r="BMA65" s="611"/>
      <c r="BMB65" s="611"/>
      <c r="BMC65" s="611"/>
      <c r="BMD65" s="611"/>
      <c r="BME65" s="611"/>
      <c r="BMF65" s="611"/>
      <c r="BMG65" s="611"/>
      <c r="BMH65" s="611"/>
      <c r="BMI65" s="611"/>
      <c r="BMJ65" s="611"/>
      <c r="BMK65" s="611"/>
      <c r="BML65" s="611"/>
      <c r="BMM65" s="611"/>
      <c r="BMN65" s="611"/>
      <c r="BMO65" s="611"/>
      <c r="BMP65" s="611"/>
      <c r="BMQ65" s="611"/>
      <c r="BMR65" s="611"/>
      <c r="BMS65" s="611"/>
      <c r="BMT65" s="611"/>
      <c r="BMU65" s="611"/>
      <c r="BMV65" s="611"/>
      <c r="BMW65" s="611"/>
      <c r="BMX65" s="611"/>
      <c r="BMY65" s="611"/>
      <c r="BMZ65" s="611"/>
      <c r="BNA65" s="611"/>
      <c r="BNB65" s="611"/>
      <c r="BNC65" s="611"/>
      <c r="BND65" s="611"/>
      <c r="BNE65" s="611"/>
      <c r="BNF65" s="611"/>
      <c r="BNG65" s="611"/>
      <c r="BNH65" s="611"/>
      <c r="BNI65" s="611"/>
      <c r="BNJ65" s="611"/>
      <c r="BNK65" s="611"/>
      <c r="BNL65" s="611"/>
      <c r="BNM65" s="611"/>
      <c r="BNN65" s="611"/>
      <c r="BNO65" s="611"/>
      <c r="BNP65" s="611"/>
      <c r="BNQ65" s="611"/>
      <c r="BNR65" s="611"/>
      <c r="BNS65" s="611"/>
      <c r="BNT65" s="611"/>
      <c r="BNU65" s="611"/>
      <c r="BNV65" s="611"/>
      <c r="BNW65" s="611"/>
      <c r="BNX65" s="611"/>
      <c r="BNY65" s="611"/>
      <c r="BNZ65" s="611"/>
      <c r="BOA65" s="611"/>
      <c r="BOB65" s="611"/>
      <c r="BOC65" s="611"/>
      <c r="BOD65" s="611"/>
      <c r="BOE65" s="611"/>
      <c r="BOF65" s="611"/>
      <c r="BOG65" s="611"/>
      <c r="BOH65" s="611"/>
      <c r="BOI65" s="611"/>
      <c r="BOJ65" s="611"/>
      <c r="BOK65" s="611"/>
      <c r="BOL65" s="611"/>
      <c r="BOM65" s="611"/>
      <c r="BON65" s="611"/>
      <c r="BOO65" s="611"/>
      <c r="BOP65" s="611"/>
      <c r="BOQ65" s="611"/>
      <c r="BOR65" s="611"/>
      <c r="BOS65" s="611"/>
      <c r="BOT65" s="611"/>
      <c r="BOU65" s="611"/>
      <c r="BOV65" s="611"/>
      <c r="BOW65" s="611"/>
      <c r="BOX65" s="611"/>
      <c r="BOY65" s="611"/>
      <c r="BOZ65" s="611"/>
      <c r="BPA65" s="611"/>
      <c r="BPB65" s="611"/>
      <c r="BPC65" s="611"/>
      <c r="BPD65" s="611"/>
      <c r="BPE65" s="611"/>
      <c r="BPF65" s="611"/>
      <c r="BPG65" s="611"/>
      <c r="BPH65" s="611"/>
      <c r="BPI65" s="611"/>
      <c r="BPJ65" s="611"/>
      <c r="BPK65" s="611"/>
      <c r="BPL65" s="611"/>
      <c r="BPM65" s="611"/>
      <c r="BPN65" s="611"/>
      <c r="BPO65" s="611"/>
      <c r="BPP65" s="611"/>
      <c r="BPQ65" s="611"/>
      <c r="BPR65" s="611"/>
      <c r="BPS65" s="611"/>
      <c r="BPT65" s="611"/>
      <c r="BPU65" s="611"/>
      <c r="BPV65" s="611"/>
      <c r="BPW65" s="611"/>
      <c r="BPX65" s="611"/>
      <c r="BPY65" s="611"/>
      <c r="BPZ65" s="611"/>
      <c r="BQA65" s="611"/>
      <c r="BQB65" s="611"/>
      <c r="BQC65" s="611"/>
      <c r="BQD65" s="611"/>
      <c r="BQE65" s="611"/>
      <c r="BQF65" s="611"/>
      <c r="BQG65" s="611"/>
      <c r="BQH65" s="611"/>
      <c r="BQI65" s="611"/>
      <c r="BQJ65" s="611"/>
      <c r="BQK65" s="611"/>
      <c r="BQL65" s="611"/>
      <c r="BQM65" s="611"/>
      <c r="BQN65" s="611"/>
      <c r="BQO65" s="611"/>
      <c r="BQP65" s="611"/>
      <c r="BQQ65" s="611"/>
      <c r="BQR65" s="611"/>
      <c r="BQS65" s="611"/>
      <c r="BQT65" s="611"/>
      <c r="BQU65" s="611"/>
      <c r="BQV65" s="611"/>
      <c r="BQW65" s="611"/>
      <c r="BQX65" s="611"/>
      <c r="BQY65" s="611"/>
      <c r="BQZ65" s="611"/>
      <c r="BRA65" s="611"/>
      <c r="BRB65" s="611"/>
      <c r="BRC65" s="611"/>
      <c r="BRD65" s="611"/>
      <c r="BRE65" s="611"/>
      <c r="BRF65" s="611"/>
      <c r="BRG65" s="611"/>
      <c r="BRH65" s="611"/>
      <c r="BRI65" s="611"/>
      <c r="BRJ65" s="611"/>
      <c r="BRK65" s="611"/>
      <c r="BRL65" s="611"/>
      <c r="BRM65" s="611"/>
      <c r="BRN65" s="611"/>
      <c r="BRO65" s="611"/>
      <c r="BRP65" s="611"/>
      <c r="BRQ65" s="611"/>
      <c r="BRR65" s="611"/>
      <c r="BRS65" s="611"/>
      <c r="BRT65" s="611"/>
      <c r="BRU65" s="611"/>
      <c r="BRV65" s="611"/>
      <c r="BRW65" s="611"/>
      <c r="BRX65" s="611"/>
      <c r="BRY65" s="611"/>
      <c r="BRZ65" s="611"/>
      <c r="BSA65" s="611"/>
      <c r="BSB65" s="611"/>
      <c r="BSC65" s="611"/>
      <c r="BSD65" s="611"/>
      <c r="BSE65" s="611"/>
      <c r="BSF65" s="611"/>
      <c r="BSG65" s="611"/>
      <c r="BSH65" s="611"/>
      <c r="BSI65" s="611"/>
      <c r="BSJ65" s="611"/>
      <c r="BSK65" s="611"/>
      <c r="BSL65" s="611"/>
      <c r="BSM65" s="611"/>
      <c r="BSN65" s="611"/>
      <c r="BSO65" s="611"/>
      <c r="BSP65" s="611"/>
      <c r="BSQ65" s="611"/>
      <c r="BSR65" s="611"/>
      <c r="BSS65" s="611"/>
      <c r="BST65" s="611"/>
      <c r="BSU65" s="611"/>
      <c r="BSV65" s="611"/>
      <c r="BSW65" s="611"/>
      <c r="BSX65" s="611"/>
      <c r="BSY65" s="611"/>
      <c r="BSZ65" s="611"/>
      <c r="BTA65" s="611"/>
      <c r="BTB65" s="611"/>
      <c r="BTC65" s="611"/>
      <c r="BTD65" s="611"/>
      <c r="BTE65" s="611"/>
      <c r="BTF65" s="611"/>
      <c r="BTG65" s="611"/>
      <c r="BTH65" s="611"/>
      <c r="BTI65" s="611"/>
      <c r="BTJ65" s="611"/>
      <c r="BTK65" s="611"/>
      <c r="BTL65" s="611"/>
      <c r="BTM65" s="611"/>
      <c r="BTN65" s="611"/>
      <c r="BTO65" s="611"/>
      <c r="BTP65" s="611"/>
      <c r="BTQ65" s="611"/>
      <c r="BTR65" s="611"/>
      <c r="BTS65" s="611"/>
      <c r="BTT65" s="611"/>
      <c r="BTU65" s="611"/>
      <c r="BTV65" s="611"/>
      <c r="BTW65" s="611"/>
      <c r="BTX65" s="611"/>
      <c r="BTY65" s="611"/>
      <c r="BTZ65" s="611"/>
      <c r="BUA65" s="611"/>
      <c r="BUB65" s="611"/>
      <c r="BUC65" s="611"/>
      <c r="BUD65" s="611"/>
      <c r="BUE65" s="611"/>
      <c r="BUF65" s="611"/>
      <c r="BUG65" s="611"/>
      <c r="BUH65" s="611"/>
      <c r="BUI65" s="611"/>
      <c r="BUJ65" s="611"/>
      <c r="BUK65" s="611"/>
      <c r="BUL65" s="611"/>
      <c r="BUM65" s="611"/>
      <c r="BUN65" s="611"/>
      <c r="BUO65" s="611"/>
      <c r="BUP65" s="611"/>
      <c r="BUQ65" s="611"/>
      <c r="BUR65" s="611"/>
      <c r="BUS65" s="611"/>
      <c r="BUT65" s="611"/>
      <c r="BUU65" s="611"/>
      <c r="BUV65" s="611"/>
      <c r="BUW65" s="611"/>
      <c r="BUX65" s="611"/>
      <c r="BUY65" s="611"/>
      <c r="BUZ65" s="611"/>
      <c r="BVA65" s="611"/>
      <c r="BVB65" s="611"/>
      <c r="BVC65" s="611"/>
      <c r="BVD65" s="611"/>
      <c r="BVE65" s="611"/>
      <c r="BVF65" s="611"/>
      <c r="BVG65" s="611"/>
      <c r="BVH65" s="611"/>
      <c r="BVI65" s="611"/>
      <c r="BVJ65" s="611"/>
      <c r="BVK65" s="611"/>
      <c r="BVL65" s="611"/>
      <c r="BVM65" s="611"/>
      <c r="BVN65" s="611"/>
      <c r="BVO65" s="611"/>
      <c r="BVP65" s="611"/>
      <c r="BVQ65" s="611"/>
      <c r="BVR65" s="611"/>
      <c r="BVS65" s="611"/>
      <c r="BVT65" s="611"/>
      <c r="BVU65" s="611"/>
      <c r="BVV65" s="611"/>
      <c r="BVW65" s="611"/>
      <c r="BVX65" s="611"/>
      <c r="BVY65" s="611"/>
      <c r="BVZ65" s="611"/>
      <c r="BWA65" s="611"/>
      <c r="BWB65" s="611"/>
      <c r="BWC65" s="611"/>
      <c r="BWD65" s="611"/>
      <c r="BWE65" s="611"/>
      <c r="BWF65" s="611"/>
      <c r="BWG65" s="611"/>
      <c r="BWH65" s="611"/>
      <c r="BWI65" s="611"/>
      <c r="BWJ65" s="611"/>
      <c r="BWK65" s="611"/>
      <c r="BWL65" s="611"/>
      <c r="BWM65" s="611"/>
      <c r="BWN65" s="611"/>
      <c r="BWO65" s="611"/>
      <c r="BWP65" s="611"/>
      <c r="BWQ65" s="611"/>
      <c r="BWR65" s="611"/>
      <c r="BWS65" s="611"/>
      <c r="BWT65" s="611"/>
      <c r="BWU65" s="611"/>
      <c r="BWV65" s="611"/>
      <c r="BWW65" s="611"/>
      <c r="BWX65" s="611"/>
      <c r="BWY65" s="611"/>
      <c r="BWZ65" s="611"/>
      <c r="BXA65" s="611"/>
      <c r="BXB65" s="611"/>
      <c r="BXC65" s="611"/>
      <c r="BXD65" s="611"/>
      <c r="BXE65" s="611"/>
      <c r="BXF65" s="611"/>
      <c r="BXG65" s="611"/>
      <c r="BXH65" s="611"/>
      <c r="BXI65" s="611"/>
      <c r="BXJ65" s="611"/>
      <c r="BXK65" s="611"/>
      <c r="BXL65" s="611"/>
      <c r="BXM65" s="611"/>
      <c r="BXN65" s="611"/>
      <c r="BXO65" s="611"/>
      <c r="BXP65" s="611"/>
      <c r="BXQ65" s="611"/>
      <c r="BXR65" s="611"/>
      <c r="BXS65" s="611"/>
      <c r="BXT65" s="611"/>
      <c r="BXU65" s="611"/>
      <c r="BXV65" s="611"/>
      <c r="BXW65" s="611"/>
      <c r="BXX65" s="611"/>
      <c r="BXY65" s="611"/>
      <c r="BXZ65" s="611"/>
      <c r="BYA65" s="611"/>
      <c r="BYB65" s="611"/>
      <c r="BYC65" s="611"/>
      <c r="BYD65" s="611"/>
      <c r="BYE65" s="611"/>
      <c r="BYF65" s="611"/>
      <c r="BYG65" s="611"/>
      <c r="BYH65" s="611"/>
      <c r="BYI65" s="611"/>
      <c r="BYJ65" s="611"/>
      <c r="BYK65" s="611"/>
      <c r="BYL65" s="611"/>
      <c r="BYM65" s="611"/>
      <c r="BYN65" s="611"/>
      <c r="BYO65" s="611"/>
      <c r="BYP65" s="611"/>
      <c r="BYQ65" s="611"/>
      <c r="BYR65" s="611"/>
      <c r="BYS65" s="611"/>
      <c r="BYT65" s="611"/>
      <c r="BYU65" s="611"/>
      <c r="BYV65" s="611"/>
      <c r="BYW65" s="611"/>
      <c r="BYX65" s="611"/>
      <c r="BYY65" s="611"/>
      <c r="BYZ65" s="611"/>
      <c r="BZA65" s="611"/>
      <c r="BZB65" s="611"/>
      <c r="BZC65" s="611"/>
      <c r="BZD65" s="611"/>
      <c r="BZE65" s="611"/>
      <c r="BZF65" s="611"/>
      <c r="BZG65" s="611"/>
      <c r="BZH65" s="611"/>
      <c r="BZI65" s="611"/>
      <c r="BZJ65" s="611"/>
      <c r="BZK65" s="611"/>
      <c r="BZL65" s="611"/>
      <c r="BZM65" s="611"/>
      <c r="BZN65" s="611"/>
      <c r="BZO65" s="611"/>
      <c r="BZP65" s="611"/>
      <c r="BZQ65" s="611"/>
      <c r="BZR65" s="611"/>
      <c r="BZS65" s="611"/>
      <c r="BZT65" s="611"/>
      <c r="BZU65" s="611"/>
      <c r="BZV65" s="611"/>
      <c r="BZW65" s="611"/>
      <c r="BZX65" s="611"/>
      <c r="BZY65" s="611"/>
      <c r="BZZ65" s="611"/>
      <c r="CAA65" s="611"/>
      <c r="CAB65" s="611"/>
      <c r="CAC65" s="611"/>
      <c r="CAD65" s="611"/>
      <c r="CAE65" s="611"/>
      <c r="CAF65" s="611"/>
      <c r="CAG65" s="611"/>
      <c r="CAH65" s="611"/>
      <c r="CAI65" s="611"/>
      <c r="CAJ65" s="611"/>
      <c r="CAK65" s="611"/>
      <c r="CAL65" s="611"/>
      <c r="CAM65" s="611"/>
      <c r="CAN65" s="611"/>
      <c r="CAO65" s="611"/>
      <c r="CAP65" s="611"/>
      <c r="CAQ65" s="611"/>
      <c r="CAR65" s="611"/>
      <c r="CAS65" s="611"/>
      <c r="CAT65" s="611"/>
      <c r="CAU65" s="611"/>
      <c r="CAV65" s="611"/>
      <c r="CAW65" s="611"/>
      <c r="CAX65" s="611"/>
      <c r="CAY65" s="611"/>
      <c r="CAZ65" s="611"/>
      <c r="CBA65" s="611"/>
      <c r="CBB65" s="611"/>
      <c r="CBC65" s="611"/>
      <c r="CBD65" s="611"/>
      <c r="CBE65" s="611"/>
      <c r="CBF65" s="611"/>
      <c r="CBG65" s="611"/>
      <c r="CBH65" s="611"/>
      <c r="CBI65" s="611"/>
      <c r="CBJ65" s="611"/>
      <c r="CBK65" s="611"/>
      <c r="CBL65" s="611"/>
      <c r="CBM65" s="611"/>
      <c r="CBN65" s="611"/>
      <c r="CBO65" s="611"/>
      <c r="CBP65" s="611"/>
      <c r="CBQ65" s="611"/>
      <c r="CBR65" s="611"/>
      <c r="CBS65" s="611"/>
      <c r="CBT65" s="611"/>
      <c r="CBU65" s="611"/>
      <c r="CBV65" s="611"/>
      <c r="CBW65" s="611"/>
      <c r="CBX65" s="611"/>
      <c r="CBY65" s="611"/>
      <c r="CBZ65" s="611"/>
      <c r="CCA65" s="611"/>
      <c r="CCB65" s="611"/>
      <c r="CCC65" s="611"/>
      <c r="CCD65" s="611"/>
      <c r="CCE65" s="611"/>
      <c r="CCF65" s="611"/>
      <c r="CCG65" s="611"/>
      <c r="CCH65" s="611"/>
      <c r="CCI65" s="611"/>
      <c r="CCJ65" s="611"/>
      <c r="CCK65" s="611"/>
      <c r="CCL65" s="611"/>
      <c r="CCM65" s="611"/>
      <c r="CCN65" s="611"/>
      <c r="CCO65" s="611"/>
      <c r="CCP65" s="611"/>
      <c r="CCQ65" s="611"/>
      <c r="CCR65" s="611"/>
      <c r="CCS65" s="611"/>
      <c r="CCT65" s="611"/>
      <c r="CCU65" s="611"/>
      <c r="CCV65" s="611"/>
      <c r="CCW65" s="611"/>
      <c r="CCX65" s="611"/>
      <c r="CCY65" s="611"/>
      <c r="CCZ65" s="611"/>
      <c r="CDA65" s="611"/>
      <c r="CDB65" s="611"/>
      <c r="CDC65" s="611"/>
      <c r="CDD65" s="611"/>
      <c r="CDE65" s="611"/>
      <c r="CDF65" s="611"/>
      <c r="CDG65" s="611"/>
      <c r="CDH65" s="611"/>
      <c r="CDI65" s="611"/>
      <c r="CDJ65" s="611"/>
      <c r="CDK65" s="611"/>
      <c r="CDL65" s="611"/>
      <c r="CDM65" s="611"/>
      <c r="CDN65" s="611"/>
      <c r="CDO65" s="611"/>
      <c r="CDP65" s="611"/>
      <c r="CDQ65" s="611"/>
      <c r="CDR65" s="611"/>
      <c r="CDS65" s="611"/>
      <c r="CDT65" s="611"/>
      <c r="CDU65" s="611"/>
      <c r="CDV65" s="611"/>
      <c r="CDW65" s="611"/>
      <c r="CDX65" s="611"/>
      <c r="CDY65" s="611"/>
      <c r="CDZ65" s="611"/>
      <c r="CEA65" s="611"/>
      <c r="CEB65" s="611"/>
      <c r="CEC65" s="611"/>
      <c r="CED65" s="611"/>
      <c r="CEE65" s="611"/>
      <c r="CEF65" s="611"/>
      <c r="CEG65" s="611"/>
      <c r="CEH65" s="611"/>
      <c r="CEI65" s="611"/>
      <c r="CEJ65" s="611"/>
      <c r="CEK65" s="611"/>
      <c r="CEL65" s="611"/>
      <c r="CEM65" s="611"/>
      <c r="CEN65" s="611"/>
      <c r="CEO65" s="611"/>
      <c r="CEP65" s="611"/>
      <c r="CEQ65" s="611"/>
      <c r="CER65" s="611"/>
      <c r="CES65" s="611"/>
      <c r="CET65" s="611"/>
      <c r="CEU65" s="611"/>
      <c r="CEV65" s="611"/>
      <c r="CEW65" s="611"/>
      <c r="CEX65" s="611"/>
      <c r="CEY65" s="611"/>
      <c r="CEZ65" s="611"/>
      <c r="CFA65" s="611"/>
      <c r="CFB65" s="611"/>
      <c r="CFC65" s="611"/>
      <c r="CFD65" s="611"/>
      <c r="CFE65" s="611"/>
      <c r="CFF65" s="611"/>
      <c r="CFG65" s="611"/>
      <c r="CFH65" s="611"/>
      <c r="CFI65" s="611"/>
      <c r="CFJ65" s="611"/>
      <c r="CFK65" s="611"/>
      <c r="CFL65" s="611"/>
      <c r="CFM65" s="611"/>
      <c r="CFN65" s="611"/>
      <c r="CFO65" s="611"/>
      <c r="CFP65" s="611"/>
      <c r="CFQ65" s="611"/>
      <c r="CFR65" s="611"/>
      <c r="CFS65" s="611"/>
      <c r="CFT65" s="611"/>
      <c r="CFU65" s="611"/>
      <c r="CFV65" s="611"/>
      <c r="CFW65" s="611"/>
      <c r="CFX65" s="611"/>
      <c r="CFY65" s="611"/>
      <c r="CFZ65" s="611"/>
      <c r="CGA65" s="611"/>
      <c r="CGB65" s="611"/>
      <c r="CGC65" s="611"/>
      <c r="CGD65" s="611"/>
      <c r="CGE65" s="611"/>
      <c r="CGF65" s="611"/>
      <c r="CGG65" s="611"/>
      <c r="CGH65" s="611"/>
      <c r="CGI65" s="611"/>
      <c r="CGJ65" s="611"/>
      <c r="CGK65" s="611"/>
      <c r="CGL65" s="611"/>
      <c r="CGM65" s="611"/>
      <c r="CGN65" s="611"/>
      <c r="CGO65" s="611"/>
      <c r="CGP65" s="611"/>
      <c r="CGQ65" s="611"/>
      <c r="CGR65" s="611"/>
      <c r="CGS65" s="611"/>
      <c r="CGT65" s="611"/>
      <c r="CGU65" s="611"/>
      <c r="CGV65" s="611"/>
      <c r="CGW65" s="611"/>
      <c r="CGX65" s="611"/>
      <c r="CGY65" s="611"/>
      <c r="CGZ65" s="611"/>
      <c r="CHA65" s="611"/>
      <c r="CHB65" s="611"/>
      <c r="CHC65" s="611"/>
      <c r="CHD65" s="611"/>
      <c r="CHE65" s="611"/>
      <c r="CHF65" s="611"/>
      <c r="CHG65" s="611"/>
      <c r="CHH65" s="611"/>
      <c r="CHI65" s="611"/>
      <c r="CHJ65" s="611"/>
      <c r="CHK65" s="611"/>
      <c r="CHL65" s="611"/>
      <c r="CHM65" s="611"/>
      <c r="CHN65" s="611"/>
      <c r="CHO65" s="611"/>
      <c r="CHP65" s="611"/>
      <c r="CHQ65" s="611"/>
      <c r="CHR65" s="611"/>
      <c r="CHS65" s="611"/>
      <c r="CHT65" s="611"/>
      <c r="CHU65" s="611"/>
      <c r="CHV65" s="611"/>
      <c r="CHW65" s="611"/>
      <c r="CHX65" s="611"/>
      <c r="CHY65" s="611"/>
      <c r="CHZ65" s="611"/>
      <c r="CIA65" s="611"/>
      <c r="CIB65" s="611"/>
      <c r="CIC65" s="611"/>
      <c r="CID65" s="611"/>
      <c r="CIE65" s="611"/>
      <c r="CIF65" s="611"/>
      <c r="CIG65" s="611"/>
      <c r="CIH65" s="611"/>
      <c r="CII65" s="611"/>
      <c r="CIJ65" s="611"/>
      <c r="CIK65" s="611"/>
      <c r="CIL65" s="611"/>
      <c r="CIM65" s="611"/>
      <c r="CIN65" s="611"/>
      <c r="CIO65" s="611"/>
      <c r="CIP65" s="611"/>
      <c r="CIQ65" s="611"/>
      <c r="CIR65" s="611"/>
      <c r="CIS65" s="611"/>
      <c r="CIT65" s="611"/>
      <c r="CIU65" s="611"/>
      <c r="CIV65" s="611"/>
      <c r="CIW65" s="611"/>
      <c r="CIX65" s="611"/>
      <c r="CIY65" s="611"/>
      <c r="CIZ65" s="611"/>
      <c r="CJA65" s="611"/>
      <c r="CJB65" s="611"/>
      <c r="CJC65" s="611"/>
      <c r="CJD65" s="611"/>
      <c r="CJE65" s="611"/>
      <c r="CJF65" s="611"/>
      <c r="CJG65" s="611"/>
      <c r="CJH65" s="611"/>
      <c r="CJI65" s="611"/>
      <c r="CJJ65" s="611"/>
      <c r="CJK65" s="611"/>
      <c r="CJL65" s="611"/>
      <c r="CJM65" s="611"/>
      <c r="CJN65" s="611"/>
      <c r="CJO65" s="611"/>
      <c r="CJP65" s="611"/>
      <c r="CJQ65" s="611"/>
      <c r="CJR65" s="611"/>
      <c r="CJS65" s="611"/>
      <c r="CJT65" s="611"/>
      <c r="CJU65" s="611"/>
      <c r="CJV65" s="611"/>
      <c r="CJW65" s="611"/>
      <c r="CJX65" s="611"/>
      <c r="CJY65" s="611"/>
      <c r="CJZ65" s="611"/>
      <c r="CKA65" s="611"/>
      <c r="CKB65" s="611"/>
      <c r="CKC65" s="611"/>
      <c r="CKD65" s="611"/>
      <c r="CKE65" s="611"/>
      <c r="CKF65" s="611"/>
      <c r="CKG65" s="611"/>
      <c r="CKH65" s="611"/>
      <c r="CKI65" s="611"/>
      <c r="CKJ65" s="611"/>
      <c r="CKK65" s="611"/>
      <c r="CKL65" s="611"/>
      <c r="CKM65" s="611"/>
      <c r="CKN65" s="611"/>
      <c r="CKO65" s="611"/>
      <c r="CKP65" s="611"/>
      <c r="CKQ65" s="611"/>
      <c r="CKR65" s="611"/>
      <c r="CKS65" s="611"/>
      <c r="CKT65" s="611"/>
      <c r="CKU65" s="611"/>
      <c r="CKV65" s="611"/>
      <c r="CKW65" s="611"/>
      <c r="CKX65" s="611"/>
      <c r="CKY65" s="611"/>
      <c r="CKZ65" s="611"/>
      <c r="CLA65" s="611"/>
      <c r="CLB65" s="611"/>
      <c r="CLC65" s="611"/>
      <c r="CLD65" s="611"/>
      <c r="CLE65" s="611"/>
      <c r="CLF65" s="611"/>
      <c r="CLG65" s="611"/>
      <c r="CLH65" s="611"/>
      <c r="CLI65" s="611"/>
      <c r="CLJ65" s="611"/>
      <c r="CLK65" s="611"/>
      <c r="CLL65" s="611"/>
      <c r="CLM65" s="611"/>
      <c r="CLN65" s="611"/>
      <c r="CLO65" s="611"/>
      <c r="CLP65" s="611"/>
      <c r="CLQ65" s="611"/>
      <c r="CLR65" s="611"/>
      <c r="CLS65" s="611"/>
      <c r="CLT65" s="611"/>
      <c r="CLU65" s="611"/>
      <c r="CLV65" s="611"/>
      <c r="CLW65" s="611"/>
      <c r="CLX65" s="611"/>
      <c r="CLY65" s="611"/>
      <c r="CLZ65" s="611"/>
      <c r="CMA65" s="611"/>
      <c r="CMB65" s="611"/>
      <c r="CMC65" s="611"/>
      <c r="CMD65" s="611"/>
      <c r="CME65" s="611"/>
      <c r="CMF65" s="611"/>
      <c r="CMG65" s="611"/>
      <c r="CMH65" s="611"/>
      <c r="CMI65" s="611"/>
      <c r="CMJ65" s="611"/>
      <c r="CMK65" s="611"/>
      <c r="CML65" s="611"/>
      <c r="CMM65" s="611"/>
      <c r="CMN65" s="611"/>
      <c r="CMO65" s="611"/>
      <c r="CMP65" s="611"/>
      <c r="CMQ65" s="611"/>
      <c r="CMR65" s="611"/>
      <c r="CMS65" s="611"/>
      <c r="CMT65" s="611"/>
      <c r="CMU65" s="611"/>
      <c r="CMV65" s="611"/>
      <c r="CMW65" s="611"/>
      <c r="CMX65" s="611"/>
      <c r="CMY65" s="611"/>
      <c r="CMZ65" s="611"/>
      <c r="CNA65" s="611"/>
      <c r="CNB65" s="611"/>
      <c r="CNC65" s="611"/>
      <c r="CND65" s="611"/>
      <c r="CNE65" s="611"/>
      <c r="CNF65" s="611"/>
      <c r="CNG65" s="611"/>
      <c r="CNH65" s="611"/>
      <c r="CNI65" s="611"/>
      <c r="CNJ65" s="611"/>
      <c r="CNK65" s="611"/>
      <c r="CNL65" s="611"/>
      <c r="CNM65" s="611"/>
      <c r="CNN65" s="611"/>
      <c r="CNO65" s="611"/>
      <c r="CNP65" s="611"/>
      <c r="CNQ65" s="611"/>
      <c r="CNR65" s="611"/>
      <c r="CNS65" s="611"/>
      <c r="CNT65" s="611"/>
      <c r="CNU65" s="611"/>
      <c r="CNV65" s="611"/>
      <c r="CNW65" s="611"/>
      <c r="CNX65" s="611"/>
      <c r="CNY65" s="611"/>
      <c r="CNZ65" s="611"/>
      <c r="COA65" s="611"/>
      <c r="COB65" s="611"/>
      <c r="COC65" s="611"/>
      <c r="COD65" s="611"/>
      <c r="COE65" s="611"/>
      <c r="COF65" s="611"/>
      <c r="COG65" s="611"/>
      <c r="COH65" s="611"/>
      <c r="COI65" s="611"/>
      <c r="COJ65" s="611"/>
      <c r="COK65" s="611"/>
      <c r="COL65" s="611"/>
      <c r="COM65" s="611"/>
      <c r="CON65" s="611"/>
      <c r="COO65" s="611"/>
      <c r="COP65" s="611"/>
      <c r="COQ65" s="611"/>
      <c r="COR65" s="611"/>
      <c r="COS65" s="611"/>
      <c r="COT65" s="611"/>
      <c r="COU65" s="611"/>
      <c r="COV65" s="611"/>
      <c r="COW65" s="611"/>
      <c r="COX65" s="611"/>
      <c r="COY65" s="611"/>
      <c r="COZ65" s="611"/>
      <c r="CPA65" s="611"/>
      <c r="CPB65" s="611"/>
      <c r="CPC65" s="611"/>
      <c r="CPD65" s="611"/>
      <c r="CPE65" s="611"/>
      <c r="CPF65" s="611"/>
      <c r="CPG65" s="611"/>
      <c r="CPH65" s="611"/>
      <c r="CPI65" s="611"/>
      <c r="CPJ65" s="611"/>
      <c r="CPK65" s="611"/>
      <c r="CPL65" s="611"/>
      <c r="CPM65" s="611"/>
      <c r="CPN65" s="611"/>
      <c r="CPO65" s="611"/>
      <c r="CPP65" s="611"/>
      <c r="CPQ65" s="611"/>
      <c r="CPR65" s="611"/>
      <c r="CPS65" s="611"/>
      <c r="CPT65" s="611"/>
      <c r="CPU65" s="611"/>
      <c r="CPV65" s="611"/>
      <c r="CPW65" s="611"/>
      <c r="CPX65" s="611"/>
      <c r="CPY65" s="611"/>
      <c r="CPZ65" s="611"/>
      <c r="CQA65" s="611"/>
      <c r="CQB65" s="611"/>
      <c r="CQC65" s="611"/>
      <c r="CQD65" s="611"/>
      <c r="CQE65" s="611"/>
      <c r="CQF65" s="611"/>
      <c r="CQG65" s="611"/>
      <c r="CQH65" s="611"/>
      <c r="CQI65" s="611"/>
      <c r="CQJ65" s="611"/>
      <c r="CQK65" s="611"/>
      <c r="CQL65" s="611"/>
      <c r="CQM65" s="611"/>
      <c r="CQN65" s="611"/>
      <c r="CQO65" s="611"/>
      <c r="CQP65" s="611"/>
      <c r="CQQ65" s="611"/>
      <c r="CQR65" s="611"/>
      <c r="CQS65" s="611"/>
      <c r="CQT65" s="611"/>
      <c r="CQU65" s="611"/>
      <c r="CQV65" s="611"/>
      <c r="CQW65" s="611"/>
      <c r="CQX65" s="611"/>
      <c r="CQY65" s="611"/>
      <c r="CQZ65" s="611"/>
      <c r="CRA65" s="611"/>
      <c r="CRB65" s="611"/>
      <c r="CRC65" s="611"/>
      <c r="CRD65" s="611"/>
      <c r="CRE65" s="611"/>
      <c r="CRF65" s="611"/>
      <c r="CRG65" s="611"/>
      <c r="CRH65" s="611"/>
      <c r="CRI65" s="611"/>
      <c r="CRJ65" s="611"/>
      <c r="CRK65" s="611"/>
      <c r="CRL65" s="611"/>
      <c r="CRM65" s="611"/>
      <c r="CRN65" s="611"/>
      <c r="CRO65" s="611"/>
      <c r="CRP65" s="611"/>
      <c r="CRQ65" s="611"/>
      <c r="CRR65" s="611"/>
      <c r="CRS65" s="611"/>
      <c r="CRT65" s="611"/>
      <c r="CRU65" s="611"/>
      <c r="CRV65" s="611"/>
      <c r="CRW65" s="611"/>
      <c r="CRX65" s="611"/>
      <c r="CRY65" s="611"/>
      <c r="CRZ65" s="611"/>
      <c r="CSA65" s="611"/>
      <c r="CSB65" s="611"/>
      <c r="CSC65" s="611"/>
      <c r="CSD65" s="611"/>
      <c r="CSE65" s="611"/>
      <c r="CSF65" s="611"/>
      <c r="CSG65" s="611"/>
      <c r="CSH65" s="611"/>
      <c r="CSI65" s="611"/>
      <c r="CSJ65" s="611"/>
      <c r="CSK65" s="611"/>
      <c r="CSL65" s="611"/>
      <c r="CSM65" s="611"/>
      <c r="CSN65" s="611"/>
      <c r="CSO65" s="611"/>
      <c r="CSP65" s="611"/>
      <c r="CSQ65" s="611"/>
      <c r="CSR65" s="611"/>
      <c r="CSS65" s="611"/>
      <c r="CST65" s="611"/>
      <c r="CSU65" s="611"/>
      <c r="CSV65" s="611"/>
      <c r="CSW65" s="611"/>
      <c r="CSX65" s="611"/>
      <c r="CSY65" s="611"/>
      <c r="CSZ65" s="611"/>
      <c r="CTA65" s="611"/>
      <c r="CTB65" s="611"/>
      <c r="CTC65" s="611"/>
      <c r="CTD65" s="611"/>
      <c r="CTE65" s="611"/>
      <c r="CTF65" s="611"/>
      <c r="CTG65" s="611"/>
      <c r="CTH65" s="611"/>
      <c r="CTI65" s="611"/>
      <c r="CTJ65" s="611"/>
      <c r="CTK65" s="611"/>
      <c r="CTL65" s="611"/>
      <c r="CTM65" s="611"/>
      <c r="CTN65" s="611"/>
      <c r="CTO65" s="611"/>
      <c r="CTP65" s="611"/>
      <c r="CTQ65" s="611"/>
      <c r="CTR65" s="611"/>
      <c r="CTS65" s="611"/>
      <c r="CTT65" s="611"/>
      <c r="CTU65" s="611"/>
      <c r="CTV65" s="611"/>
      <c r="CTW65" s="611"/>
      <c r="CTX65" s="611"/>
      <c r="CTY65" s="611"/>
      <c r="CTZ65" s="611"/>
      <c r="CUA65" s="611"/>
      <c r="CUB65" s="611"/>
      <c r="CUC65" s="611"/>
      <c r="CUD65" s="611"/>
      <c r="CUE65" s="611"/>
      <c r="CUF65" s="611"/>
      <c r="CUG65" s="611"/>
      <c r="CUH65" s="611"/>
      <c r="CUI65" s="611"/>
      <c r="CUJ65" s="611"/>
      <c r="CUK65" s="611"/>
      <c r="CUL65" s="611"/>
      <c r="CUM65" s="611"/>
      <c r="CUN65" s="611"/>
      <c r="CUO65" s="611"/>
      <c r="CUP65" s="611"/>
      <c r="CUQ65" s="611"/>
      <c r="CUR65" s="611"/>
      <c r="CUS65" s="611"/>
      <c r="CUT65" s="611"/>
      <c r="CUU65" s="611"/>
      <c r="CUV65" s="611"/>
      <c r="CUW65" s="611"/>
      <c r="CUX65" s="611"/>
      <c r="CUY65" s="611"/>
      <c r="CUZ65" s="611"/>
      <c r="CVA65" s="611"/>
      <c r="CVB65" s="611"/>
      <c r="CVC65" s="611"/>
      <c r="CVD65" s="611"/>
      <c r="CVE65" s="611"/>
      <c r="CVF65" s="611"/>
      <c r="CVG65" s="611"/>
      <c r="CVH65" s="611"/>
      <c r="CVI65" s="611"/>
      <c r="CVJ65" s="611"/>
      <c r="CVK65" s="611"/>
      <c r="CVL65" s="611"/>
      <c r="CVM65" s="611"/>
      <c r="CVN65" s="611"/>
      <c r="CVO65" s="611"/>
      <c r="CVP65" s="611"/>
      <c r="CVQ65" s="611"/>
      <c r="CVR65" s="611"/>
      <c r="CVS65" s="611"/>
      <c r="CVT65" s="611"/>
      <c r="CVU65" s="611"/>
      <c r="CVV65" s="611"/>
      <c r="CVW65" s="611"/>
      <c r="CVX65" s="611"/>
      <c r="CVY65" s="611"/>
      <c r="CVZ65" s="611"/>
      <c r="CWA65" s="611"/>
      <c r="CWB65" s="611"/>
      <c r="CWC65" s="611"/>
      <c r="CWD65" s="611"/>
      <c r="CWE65" s="611"/>
      <c r="CWF65" s="611"/>
      <c r="CWG65" s="611"/>
      <c r="CWH65" s="611"/>
      <c r="CWI65" s="611"/>
      <c r="CWJ65" s="611"/>
      <c r="CWK65" s="611"/>
      <c r="CWL65" s="611"/>
      <c r="CWM65" s="611"/>
      <c r="CWN65" s="611"/>
      <c r="CWO65" s="611"/>
      <c r="CWP65" s="611"/>
      <c r="CWQ65" s="611"/>
      <c r="CWR65" s="611"/>
      <c r="CWS65" s="611"/>
      <c r="CWT65" s="611"/>
      <c r="CWU65" s="611"/>
      <c r="CWV65" s="611"/>
      <c r="CWW65" s="611"/>
      <c r="CWX65" s="611"/>
      <c r="CWY65" s="611"/>
      <c r="CWZ65" s="611"/>
      <c r="CXA65" s="611"/>
      <c r="CXB65" s="611"/>
      <c r="CXC65" s="611"/>
      <c r="CXD65" s="611"/>
      <c r="CXE65" s="611"/>
      <c r="CXF65" s="611"/>
      <c r="CXG65" s="611"/>
      <c r="CXH65" s="611"/>
      <c r="CXI65" s="611"/>
      <c r="CXJ65" s="611"/>
      <c r="CXK65" s="611"/>
      <c r="CXL65" s="611"/>
      <c r="CXM65" s="611"/>
      <c r="CXN65" s="611"/>
      <c r="CXO65" s="611"/>
      <c r="CXP65" s="611"/>
      <c r="CXQ65" s="611"/>
      <c r="CXR65" s="611"/>
      <c r="CXS65" s="611"/>
      <c r="CXT65" s="611"/>
      <c r="CXU65" s="611"/>
      <c r="CXV65" s="611"/>
      <c r="CXW65" s="611"/>
      <c r="CXX65" s="611"/>
      <c r="CXY65" s="611"/>
      <c r="CXZ65" s="611"/>
      <c r="CYA65" s="611"/>
      <c r="CYB65" s="611"/>
      <c r="CYC65" s="611"/>
      <c r="CYD65" s="611"/>
      <c r="CYE65" s="611"/>
      <c r="CYF65" s="611"/>
      <c r="CYG65" s="611"/>
      <c r="CYH65" s="611"/>
      <c r="CYI65" s="611"/>
      <c r="CYJ65" s="611"/>
      <c r="CYK65" s="611"/>
      <c r="CYL65" s="611"/>
      <c r="CYM65" s="611"/>
      <c r="CYN65" s="611"/>
      <c r="CYO65" s="611"/>
      <c r="CYP65" s="611"/>
      <c r="CYQ65" s="611"/>
      <c r="CYR65" s="611"/>
      <c r="CYS65" s="611"/>
      <c r="CYT65" s="611"/>
      <c r="CYU65" s="611"/>
      <c r="CYV65" s="611"/>
      <c r="CYW65" s="611"/>
      <c r="CYX65" s="611"/>
      <c r="CYY65" s="611"/>
      <c r="CYZ65" s="611"/>
      <c r="CZA65" s="611"/>
      <c r="CZB65" s="611"/>
      <c r="CZC65" s="611"/>
      <c r="CZD65" s="611"/>
      <c r="CZE65" s="611"/>
      <c r="CZF65" s="611"/>
      <c r="CZG65" s="611"/>
      <c r="CZH65" s="611"/>
      <c r="CZI65" s="611"/>
      <c r="CZJ65" s="611"/>
      <c r="CZK65" s="611"/>
      <c r="CZL65" s="611"/>
      <c r="CZM65" s="611"/>
      <c r="CZN65" s="611"/>
      <c r="CZO65" s="611"/>
      <c r="CZP65" s="611"/>
      <c r="CZQ65" s="611"/>
      <c r="CZR65" s="611"/>
      <c r="CZS65" s="611"/>
      <c r="CZT65" s="611"/>
      <c r="CZU65" s="611"/>
      <c r="CZV65" s="611"/>
      <c r="CZW65" s="611"/>
      <c r="CZX65" s="611"/>
      <c r="CZY65" s="611"/>
      <c r="CZZ65" s="611"/>
      <c r="DAA65" s="611"/>
      <c r="DAB65" s="611"/>
      <c r="DAC65" s="611"/>
      <c r="DAD65" s="611"/>
      <c r="DAE65" s="611"/>
      <c r="DAF65" s="611"/>
      <c r="DAG65" s="611"/>
      <c r="DAH65" s="611"/>
      <c r="DAI65" s="611"/>
      <c r="DAJ65" s="611"/>
      <c r="DAK65" s="611"/>
      <c r="DAL65" s="611"/>
      <c r="DAM65" s="611"/>
      <c r="DAN65" s="611"/>
      <c r="DAO65" s="611"/>
      <c r="DAP65" s="611"/>
      <c r="DAQ65" s="611"/>
      <c r="DAR65" s="611"/>
      <c r="DAS65" s="611"/>
      <c r="DAT65" s="611"/>
      <c r="DAU65" s="611"/>
      <c r="DAV65" s="611"/>
      <c r="DAW65" s="611"/>
      <c r="DAX65" s="611"/>
      <c r="DAY65" s="611"/>
      <c r="DAZ65" s="611"/>
      <c r="DBA65" s="611"/>
      <c r="DBB65" s="611"/>
      <c r="DBC65" s="611"/>
      <c r="DBD65" s="611"/>
      <c r="DBE65" s="611"/>
      <c r="DBF65" s="611"/>
      <c r="DBG65" s="611"/>
      <c r="DBH65" s="611"/>
      <c r="DBI65" s="611"/>
      <c r="DBJ65" s="611"/>
      <c r="DBK65" s="611"/>
      <c r="DBL65" s="611"/>
      <c r="DBM65" s="611"/>
      <c r="DBN65" s="611"/>
      <c r="DBO65" s="611"/>
      <c r="DBP65" s="611"/>
      <c r="DBQ65" s="611"/>
      <c r="DBR65" s="611"/>
      <c r="DBS65" s="611"/>
      <c r="DBT65" s="611"/>
      <c r="DBU65" s="611"/>
      <c r="DBV65" s="611"/>
      <c r="DBW65" s="611"/>
      <c r="DBX65" s="611"/>
      <c r="DBY65" s="611"/>
      <c r="DBZ65" s="611"/>
      <c r="DCA65" s="611"/>
      <c r="DCB65" s="611"/>
      <c r="DCC65" s="611"/>
      <c r="DCD65" s="611"/>
      <c r="DCE65" s="611"/>
      <c r="DCF65" s="611"/>
      <c r="DCG65" s="611"/>
      <c r="DCH65" s="611"/>
      <c r="DCI65" s="611"/>
      <c r="DCJ65" s="611"/>
      <c r="DCK65" s="611"/>
      <c r="DCL65" s="611"/>
      <c r="DCM65" s="611"/>
      <c r="DCN65" s="611"/>
      <c r="DCO65" s="611"/>
      <c r="DCP65" s="611"/>
      <c r="DCQ65" s="611"/>
      <c r="DCR65" s="611"/>
      <c r="DCS65" s="611"/>
      <c r="DCT65" s="611"/>
      <c r="DCU65" s="611"/>
      <c r="DCV65" s="611"/>
      <c r="DCW65" s="611"/>
      <c r="DCX65" s="611"/>
      <c r="DCY65" s="611"/>
      <c r="DCZ65" s="611"/>
      <c r="DDA65" s="611"/>
      <c r="DDB65" s="611"/>
      <c r="DDC65" s="611"/>
      <c r="DDD65" s="611"/>
      <c r="DDE65" s="611"/>
      <c r="DDF65" s="611"/>
      <c r="DDG65" s="611"/>
      <c r="DDH65" s="611"/>
      <c r="DDI65" s="611"/>
      <c r="DDJ65" s="611"/>
      <c r="DDK65" s="611"/>
      <c r="DDL65" s="611"/>
      <c r="DDM65" s="611"/>
      <c r="DDN65" s="611"/>
      <c r="DDO65" s="611"/>
      <c r="DDP65" s="611"/>
      <c r="DDQ65" s="611"/>
      <c r="DDR65" s="611"/>
      <c r="DDS65" s="611"/>
      <c r="DDT65" s="611"/>
      <c r="DDU65" s="611"/>
      <c r="DDV65" s="611"/>
      <c r="DDW65" s="611"/>
      <c r="DDX65" s="611"/>
      <c r="DDY65" s="611"/>
      <c r="DDZ65" s="611"/>
      <c r="DEA65" s="611"/>
      <c r="DEB65" s="611"/>
      <c r="DEC65" s="611"/>
      <c r="DED65" s="611"/>
      <c r="DEE65" s="611"/>
      <c r="DEF65" s="611"/>
      <c r="DEG65" s="611"/>
      <c r="DEH65" s="611"/>
      <c r="DEI65" s="611"/>
      <c r="DEJ65" s="611"/>
      <c r="DEK65" s="611"/>
      <c r="DEL65" s="611"/>
      <c r="DEM65" s="611"/>
      <c r="DEN65" s="611"/>
      <c r="DEO65" s="611"/>
      <c r="DEP65" s="611"/>
      <c r="DEQ65" s="611"/>
      <c r="DER65" s="611"/>
      <c r="DES65" s="611"/>
      <c r="DET65" s="611"/>
      <c r="DEU65" s="611"/>
      <c r="DEV65" s="611"/>
      <c r="DEW65" s="611"/>
      <c r="DEX65" s="611"/>
      <c r="DEY65" s="611"/>
      <c r="DEZ65" s="611"/>
      <c r="DFA65" s="611"/>
      <c r="DFB65" s="611"/>
      <c r="DFC65" s="611"/>
      <c r="DFD65" s="611"/>
      <c r="DFE65" s="611"/>
      <c r="DFF65" s="611"/>
      <c r="DFG65" s="611"/>
      <c r="DFH65" s="611"/>
      <c r="DFI65" s="611"/>
      <c r="DFJ65" s="611"/>
      <c r="DFK65" s="611"/>
      <c r="DFL65" s="611"/>
      <c r="DFM65" s="611"/>
      <c r="DFN65" s="611"/>
      <c r="DFO65" s="611"/>
      <c r="DFP65" s="611"/>
      <c r="DFQ65" s="611"/>
      <c r="DFR65" s="611"/>
      <c r="DFS65" s="611"/>
      <c r="DFT65" s="611"/>
      <c r="DFU65" s="611"/>
      <c r="DFV65" s="611"/>
      <c r="DFW65" s="611"/>
      <c r="DFX65" s="611"/>
      <c r="DFY65" s="611"/>
      <c r="DFZ65" s="611"/>
      <c r="DGA65" s="611"/>
      <c r="DGB65" s="611"/>
      <c r="DGC65" s="611"/>
      <c r="DGD65" s="611"/>
      <c r="DGE65" s="611"/>
      <c r="DGF65" s="611"/>
      <c r="DGG65" s="611"/>
      <c r="DGH65" s="611"/>
      <c r="DGI65" s="611"/>
      <c r="DGJ65" s="611"/>
      <c r="DGK65" s="611"/>
      <c r="DGL65" s="611"/>
      <c r="DGM65" s="611"/>
      <c r="DGN65" s="611"/>
      <c r="DGO65" s="611"/>
      <c r="DGP65" s="611"/>
      <c r="DGQ65" s="611"/>
      <c r="DGR65" s="611"/>
      <c r="DGS65" s="611"/>
      <c r="DGT65" s="611"/>
      <c r="DGU65" s="611"/>
      <c r="DGV65" s="611"/>
      <c r="DGW65" s="611"/>
      <c r="DGX65" s="611"/>
      <c r="DGY65" s="611"/>
      <c r="DGZ65" s="611"/>
      <c r="DHA65" s="611"/>
      <c r="DHB65" s="611"/>
      <c r="DHC65" s="611"/>
      <c r="DHD65" s="611"/>
      <c r="DHE65" s="611"/>
      <c r="DHF65" s="611"/>
      <c r="DHG65" s="611"/>
      <c r="DHH65" s="611"/>
      <c r="DHI65" s="611"/>
      <c r="DHJ65" s="611"/>
      <c r="DHK65" s="611"/>
      <c r="DHL65" s="611"/>
      <c r="DHM65" s="611"/>
      <c r="DHN65" s="611"/>
      <c r="DHO65" s="611"/>
      <c r="DHP65" s="611"/>
      <c r="DHQ65" s="611"/>
      <c r="DHR65" s="611"/>
      <c r="DHS65" s="611"/>
      <c r="DHT65" s="611"/>
      <c r="DHU65" s="611"/>
      <c r="DHV65" s="611"/>
      <c r="DHW65" s="611"/>
      <c r="DHX65" s="611"/>
      <c r="DHY65" s="611"/>
      <c r="DHZ65" s="611"/>
      <c r="DIA65" s="611"/>
      <c r="DIB65" s="611"/>
      <c r="DIC65" s="611"/>
      <c r="DID65" s="611"/>
      <c r="DIE65" s="611"/>
      <c r="DIF65" s="611"/>
      <c r="DIG65" s="611"/>
      <c r="DIH65" s="611"/>
      <c r="DII65" s="611"/>
      <c r="DIJ65" s="611"/>
      <c r="DIK65" s="611"/>
      <c r="DIL65" s="611"/>
      <c r="DIM65" s="611"/>
      <c r="DIN65" s="611"/>
      <c r="DIO65" s="611"/>
      <c r="DIP65" s="611"/>
      <c r="DIQ65" s="611"/>
      <c r="DIR65" s="611"/>
      <c r="DIS65" s="611"/>
      <c r="DIT65" s="611"/>
      <c r="DIU65" s="611"/>
      <c r="DIV65" s="611"/>
      <c r="DIW65" s="611"/>
      <c r="DIX65" s="611"/>
      <c r="DIY65" s="611"/>
      <c r="DIZ65" s="611"/>
      <c r="DJA65" s="611"/>
      <c r="DJB65" s="611"/>
      <c r="DJC65" s="611"/>
      <c r="DJD65" s="611"/>
      <c r="DJE65" s="611"/>
      <c r="DJF65" s="611"/>
      <c r="DJG65" s="611"/>
      <c r="DJH65" s="611"/>
      <c r="DJI65" s="611"/>
      <c r="DJJ65" s="611"/>
      <c r="DJK65" s="611"/>
      <c r="DJL65" s="611"/>
      <c r="DJM65" s="611"/>
      <c r="DJN65" s="611"/>
      <c r="DJO65" s="611"/>
      <c r="DJP65" s="611"/>
      <c r="DJQ65" s="611"/>
      <c r="DJR65" s="611"/>
      <c r="DJS65" s="611"/>
      <c r="DJT65" s="611"/>
      <c r="DJU65" s="611"/>
      <c r="DJV65" s="611"/>
      <c r="DJW65" s="611"/>
      <c r="DJX65" s="611"/>
      <c r="DJY65" s="611"/>
      <c r="DJZ65" s="611"/>
      <c r="DKA65" s="611"/>
      <c r="DKB65" s="611"/>
      <c r="DKC65" s="611"/>
      <c r="DKD65" s="611"/>
      <c r="DKE65" s="611"/>
      <c r="DKF65" s="611"/>
      <c r="DKG65" s="611"/>
      <c r="DKH65" s="611"/>
      <c r="DKI65" s="611"/>
      <c r="DKJ65" s="611"/>
      <c r="DKK65" s="611"/>
      <c r="DKL65" s="611"/>
      <c r="DKM65" s="611"/>
      <c r="DKN65" s="611"/>
      <c r="DKO65" s="611"/>
      <c r="DKP65" s="611"/>
      <c r="DKQ65" s="611"/>
      <c r="DKR65" s="611"/>
      <c r="DKS65" s="611"/>
      <c r="DKT65" s="611"/>
      <c r="DKU65" s="611"/>
      <c r="DKV65" s="611"/>
      <c r="DKW65" s="611"/>
      <c r="DKX65" s="611"/>
      <c r="DKY65" s="611"/>
      <c r="DKZ65" s="611"/>
      <c r="DLA65" s="611"/>
      <c r="DLB65" s="611"/>
      <c r="DLC65" s="611"/>
      <c r="DLD65" s="611"/>
      <c r="DLE65" s="611"/>
      <c r="DLF65" s="611"/>
      <c r="DLG65" s="611"/>
      <c r="DLH65" s="611"/>
      <c r="DLI65" s="611"/>
      <c r="DLJ65" s="611"/>
      <c r="DLK65" s="611"/>
      <c r="DLL65" s="611"/>
      <c r="DLM65" s="611"/>
      <c r="DLN65" s="611"/>
      <c r="DLO65" s="611"/>
      <c r="DLP65" s="611"/>
      <c r="DLQ65" s="611"/>
      <c r="DLR65" s="611"/>
      <c r="DLS65" s="611"/>
      <c r="DLT65" s="611"/>
      <c r="DLU65" s="611"/>
      <c r="DLV65" s="611"/>
      <c r="DLW65" s="611"/>
      <c r="DLX65" s="611"/>
      <c r="DLY65" s="611"/>
      <c r="DLZ65" s="611"/>
      <c r="DMA65" s="611"/>
      <c r="DMB65" s="611"/>
      <c r="DMC65" s="611"/>
      <c r="DMD65" s="611"/>
      <c r="DME65" s="611"/>
      <c r="DMF65" s="611"/>
      <c r="DMG65" s="611"/>
      <c r="DMH65" s="611"/>
      <c r="DMI65" s="611"/>
      <c r="DMJ65" s="611"/>
      <c r="DMK65" s="611"/>
      <c r="DML65" s="611"/>
      <c r="DMM65" s="611"/>
      <c r="DMN65" s="611"/>
      <c r="DMO65" s="611"/>
      <c r="DMP65" s="611"/>
      <c r="DMQ65" s="611"/>
      <c r="DMR65" s="611"/>
      <c r="DMS65" s="611"/>
      <c r="DMT65" s="611"/>
      <c r="DMU65" s="611"/>
      <c r="DMV65" s="611"/>
      <c r="DMW65" s="611"/>
      <c r="DMX65" s="611"/>
      <c r="DMY65" s="611"/>
      <c r="DMZ65" s="611"/>
      <c r="DNA65" s="611"/>
      <c r="DNB65" s="611"/>
      <c r="DNC65" s="611"/>
      <c r="DND65" s="611"/>
      <c r="DNE65" s="611"/>
      <c r="DNF65" s="611"/>
      <c r="DNG65" s="611"/>
      <c r="DNH65" s="611"/>
      <c r="DNI65" s="611"/>
      <c r="DNJ65" s="611"/>
      <c r="DNK65" s="611"/>
      <c r="DNL65" s="611"/>
      <c r="DNM65" s="611"/>
      <c r="DNN65" s="611"/>
      <c r="DNO65" s="611"/>
      <c r="DNP65" s="611"/>
      <c r="DNQ65" s="611"/>
      <c r="DNR65" s="611"/>
      <c r="DNS65" s="611"/>
      <c r="DNT65" s="611"/>
      <c r="DNU65" s="611"/>
      <c r="DNV65" s="611"/>
      <c r="DNW65" s="611"/>
      <c r="DNX65" s="611"/>
      <c r="DNY65" s="611"/>
      <c r="DNZ65" s="611"/>
      <c r="DOA65" s="611"/>
      <c r="DOB65" s="611"/>
      <c r="DOC65" s="611"/>
      <c r="DOD65" s="611"/>
      <c r="DOE65" s="611"/>
      <c r="DOF65" s="611"/>
      <c r="DOG65" s="611"/>
      <c r="DOH65" s="611"/>
      <c r="DOI65" s="611"/>
      <c r="DOJ65" s="611"/>
      <c r="DOK65" s="611"/>
      <c r="DOL65" s="611"/>
      <c r="DOM65" s="611"/>
      <c r="DON65" s="611"/>
      <c r="DOO65" s="611"/>
      <c r="DOP65" s="611"/>
      <c r="DOQ65" s="611"/>
      <c r="DOR65" s="611"/>
      <c r="DOS65" s="611"/>
      <c r="DOT65" s="611"/>
      <c r="DOU65" s="611"/>
      <c r="DOV65" s="611"/>
      <c r="DOW65" s="611"/>
      <c r="DOX65" s="611"/>
      <c r="DOY65" s="611"/>
      <c r="DOZ65" s="611"/>
      <c r="DPA65" s="611"/>
      <c r="DPB65" s="611"/>
      <c r="DPC65" s="611"/>
      <c r="DPD65" s="611"/>
      <c r="DPE65" s="611"/>
      <c r="DPF65" s="611"/>
      <c r="DPG65" s="611"/>
      <c r="DPH65" s="611"/>
      <c r="DPI65" s="611"/>
      <c r="DPJ65" s="611"/>
      <c r="DPK65" s="611"/>
      <c r="DPL65" s="611"/>
      <c r="DPM65" s="611"/>
      <c r="DPN65" s="611"/>
      <c r="DPO65" s="611"/>
      <c r="DPP65" s="611"/>
      <c r="DPQ65" s="611"/>
      <c r="DPR65" s="611"/>
      <c r="DPS65" s="611"/>
      <c r="DPT65" s="611"/>
      <c r="DPU65" s="611"/>
      <c r="DPV65" s="611"/>
      <c r="DPW65" s="611"/>
      <c r="DPX65" s="611"/>
      <c r="DPY65" s="611"/>
      <c r="DPZ65" s="611"/>
      <c r="DQA65" s="611"/>
      <c r="DQB65" s="611"/>
      <c r="DQC65" s="611"/>
      <c r="DQD65" s="611"/>
      <c r="DQE65" s="611"/>
      <c r="DQF65" s="611"/>
      <c r="DQG65" s="611"/>
      <c r="DQH65" s="611"/>
      <c r="DQI65" s="611"/>
      <c r="DQJ65" s="611"/>
      <c r="DQK65" s="611"/>
      <c r="DQL65" s="611"/>
      <c r="DQM65" s="611"/>
      <c r="DQN65" s="611"/>
      <c r="DQO65" s="611"/>
      <c r="DQP65" s="611"/>
      <c r="DQQ65" s="611"/>
      <c r="DQR65" s="611"/>
      <c r="DQS65" s="611"/>
      <c r="DQT65" s="611"/>
      <c r="DQU65" s="611"/>
      <c r="DQV65" s="611"/>
      <c r="DQW65" s="611"/>
      <c r="DQX65" s="611"/>
      <c r="DQY65" s="611"/>
      <c r="DQZ65" s="611"/>
      <c r="DRA65" s="611"/>
      <c r="DRB65" s="611"/>
      <c r="DRC65" s="611"/>
      <c r="DRD65" s="611"/>
      <c r="DRE65" s="611"/>
      <c r="DRF65" s="611"/>
      <c r="DRG65" s="611"/>
      <c r="DRH65" s="611"/>
      <c r="DRI65" s="611"/>
      <c r="DRJ65" s="611"/>
      <c r="DRK65" s="611"/>
      <c r="DRL65" s="611"/>
      <c r="DRM65" s="611"/>
      <c r="DRN65" s="611"/>
      <c r="DRO65" s="611"/>
      <c r="DRP65" s="611"/>
      <c r="DRQ65" s="611"/>
      <c r="DRR65" s="611"/>
      <c r="DRS65" s="611"/>
      <c r="DRT65" s="611"/>
      <c r="DRU65" s="611"/>
      <c r="DRV65" s="611"/>
      <c r="DRW65" s="611"/>
      <c r="DRX65" s="611"/>
      <c r="DRY65" s="611"/>
      <c r="DRZ65" s="611"/>
      <c r="DSA65" s="611"/>
      <c r="DSB65" s="611"/>
      <c r="DSC65" s="611"/>
      <c r="DSD65" s="611"/>
      <c r="DSE65" s="611"/>
      <c r="DSF65" s="611"/>
      <c r="DSG65" s="611"/>
      <c r="DSH65" s="611"/>
      <c r="DSI65" s="611"/>
      <c r="DSJ65" s="611"/>
      <c r="DSK65" s="611"/>
      <c r="DSL65" s="611"/>
      <c r="DSM65" s="611"/>
      <c r="DSN65" s="611"/>
      <c r="DSO65" s="611"/>
      <c r="DSP65" s="611"/>
      <c r="DSQ65" s="611"/>
      <c r="DSR65" s="611"/>
      <c r="DSS65" s="611"/>
      <c r="DST65" s="611"/>
      <c r="DSU65" s="611"/>
      <c r="DSV65" s="611"/>
      <c r="DSW65" s="611"/>
      <c r="DSX65" s="611"/>
      <c r="DSY65" s="611"/>
      <c r="DSZ65" s="611"/>
      <c r="DTA65" s="611"/>
      <c r="DTB65" s="611"/>
      <c r="DTC65" s="611"/>
      <c r="DTD65" s="611"/>
      <c r="DTE65" s="611"/>
      <c r="DTF65" s="611"/>
      <c r="DTG65" s="611"/>
      <c r="DTH65" s="611"/>
      <c r="DTI65" s="611"/>
      <c r="DTJ65" s="611"/>
      <c r="DTK65" s="611"/>
      <c r="DTL65" s="611"/>
      <c r="DTM65" s="611"/>
      <c r="DTN65" s="611"/>
      <c r="DTO65" s="611"/>
      <c r="DTP65" s="611"/>
      <c r="DTQ65" s="611"/>
      <c r="DTR65" s="611"/>
      <c r="DTS65" s="611"/>
      <c r="DTT65" s="611"/>
      <c r="DTU65" s="611"/>
      <c r="DTV65" s="611"/>
      <c r="DTW65" s="611"/>
      <c r="DTX65" s="611"/>
      <c r="DTY65" s="611"/>
      <c r="DTZ65" s="611"/>
      <c r="DUA65" s="611"/>
      <c r="DUB65" s="611"/>
      <c r="DUC65" s="611"/>
      <c r="DUD65" s="611"/>
      <c r="DUE65" s="611"/>
      <c r="DUF65" s="611"/>
      <c r="DUG65" s="611"/>
      <c r="DUH65" s="611"/>
      <c r="DUI65" s="611"/>
      <c r="DUJ65" s="611"/>
      <c r="DUK65" s="611"/>
      <c r="DUL65" s="611"/>
      <c r="DUM65" s="611"/>
      <c r="DUN65" s="611"/>
      <c r="DUO65" s="611"/>
      <c r="DUP65" s="611"/>
      <c r="DUQ65" s="611"/>
      <c r="DUR65" s="611"/>
      <c r="DUS65" s="611"/>
      <c r="DUT65" s="611"/>
      <c r="DUU65" s="611"/>
      <c r="DUV65" s="611"/>
      <c r="DUW65" s="611"/>
      <c r="DUX65" s="611"/>
      <c r="DUY65" s="611"/>
      <c r="DUZ65" s="611"/>
      <c r="DVA65" s="611"/>
      <c r="DVB65" s="611"/>
      <c r="DVC65" s="611"/>
      <c r="DVD65" s="611"/>
      <c r="DVE65" s="611"/>
      <c r="DVF65" s="611"/>
      <c r="DVG65" s="611"/>
      <c r="DVH65" s="611"/>
      <c r="DVI65" s="611"/>
      <c r="DVJ65" s="611"/>
      <c r="DVK65" s="611"/>
      <c r="DVL65" s="611"/>
      <c r="DVM65" s="611"/>
      <c r="DVN65" s="611"/>
      <c r="DVO65" s="611"/>
      <c r="DVP65" s="611"/>
      <c r="DVQ65" s="611"/>
      <c r="DVR65" s="611"/>
      <c r="DVS65" s="611"/>
      <c r="DVT65" s="611"/>
      <c r="DVU65" s="611"/>
      <c r="DVV65" s="611"/>
      <c r="DVW65" s="611"/>
      <c r="DVX65" s="611"/>
      <c r="DVY65" s="611"/>
      <c r="DVZ65" s="611"/>
      <c r="DWA65" s="611"/>
      <c r="DWB65" s="611"/>
      <c r="DWC65" s="611"/>
      <c r="DWD65" s="611"/>
      <c r="DWE65" s="611"/>
      <c r="DWF65" s="611"/>
      <c r="DWG65" s="611"/>
      <c r="DWH65" s="611"/>
      <c r="DWI65" s="611"/>
      <c r="DWJ65" s="611"/>
      <c r="DWK65" s="611"/>
      <c r="DWL65" s="611"/>
      <c r="DWM65" s="611"/>
      <c r="DWN65" s="611"/>
      <c r="DWO65" s="611"/>
      <c r="DWP65" s="611"/>
      <c r="DWQ65" s="611"/>
      <c r="DWR65" s="611"/>
      <c r="DWS65" s="611"/>
      <c r="DWT65" s="611"/>
      <c r="DWU65" s="611"/>
      <c r="DWV65" s="611"/>
      <c r="DWW65" s="611"/>
      <c r="DWX65" s="611"/>
      <c r="DWY65" s="611"/>
      <c r="DWZ65" s="611"/>
      <c r="DXA65" s="611"/>
      <c r="DXB65" s="611"/>
      <c r="DXC65" s="611"/>
      <c r="DXD65" s="611"/>
      <c r="DXE65" s="611"/>
      <c r="DXF65" s="611"/>
      <c r="DXG65" s="611"/>
      <c r="DXH65" s="611"/>
      <c r="DXI65" s="611"/>
      <c r="DXJ65" s="611"/>
      <c r="DXK65" s="611"/>
      <c r="DXL65" s="611"/>
      <c r="DXM65" s="611"/>
      <c r="DXN65" s="611"/>
      <c r="DXO65" s="611"/>
      <c r="DXP65" s="611"/>
      <c r="DXQ65" s="611"/>
      <c r="DXR65" s="611"/>
      <c r="DXS65" s="611"/>
      <c r="DXT65" s="611"/>
      <c r="DXU65" s="611"/>
      <c r="DXV65" s="611"/>
      <c r="DXW65" s="611"/>
      <c r="DXX65" s="611"/>
      <c r="DXY65" s="611"/>
      <c r="DXZ65" s="611"/>
      <c r="DYA65" s="611"/>
      <c r="DYB65" s="611"/>
      <c r="DYC65" s="611"/>
      <c r="DYD65" s="611"/>
      <c r="DYE65" s="611"/>
      <c r="DYF65" s="611"/>
      <c r="DYG65" s="611"/>
      <c r="DYH65" s="611"/>
      <c r="DYI65" s="611"/>
      <c r="DYJ65" s="611"/>
      <c r="DYK65" s="611"/>
      <c r="DYL65" s="611"/>
      <c r="DYM65" s="611"/>
      <c r="DYN65" s="611"/>
      <c r="DYO65" s="611"/>
      <c r="DYP65" s="611"/>
      <c r="DYQ65" s="611"/>
      <c r="DYR65" s="611"/>
      <c r="DYS65" s="611"/>
      <c r="DYT65" s="611"/>
      <c r="DYU65" s="611"/>
      <c r="DYV65" s="611"/>
      <c r="DYW65" s="611"/>
      <c r="DYX65" s="611"/>
      <c r="DYY65" s="611"/>
      <c r="DYZ65" s="611"/>
      <c r="DZA65" s="611"/>
      <c r="DZB65" s="611"/>
      <c r="DZC65" s="611"/>
      <c r="DZD65" s="611"/>
      <c r="DZE65" s="611"/>
      <c r="DZF65" s="611"/>
      <c r="DZG65" s="611"/>
      <c r="DZH65" s="611"/>
      <c r="DZI65" s="611"/>
      <c r="DZJ65" s="611"/>
      <c r="DZK65" s="611"/>
      <c r="DZL65" s="611"/>
      <c r="DZM65" s="611"/>
      <c r="DZN65" s="611"/>
      <c r="DZO65" s="611"/>
      <c r="DZP65" s="611"/>
      <c r="DZQ65" s="611"/>
      <c r="DZR65" s="611"/>
      <c r="DZS65" s="611"/>
      <c r="DZT65" s="611"/>
      <c r="DZU65" s="611"/>
      <c r="DZV65" s="611"/>
      <c r="DZW65" s="611"/>
      <c r="DZX65" s="611"/>
      <c r="DZY65" s="611"/>
      <c r="DZZ65" s="611"/>
      <c r="EAA65" s="611"/>
      <c r="EAB65" s="611"/>
      <c r="EAC65" s="611"/>
      <c r="EAD65" s="611"/>
      <c r="EAE65" s="611"/>
      <c r="EAF65" s="611"/>
      <c r="EAG65" s="611"/>
      <c r="EAH65" s="611"/>
      <c r="EAI65" s="611"/>
      <c r="EAJ65" s="611"/>
      <c r="EAK65" s="611"/>
      <c r="EAL65" s="611"/>
      <c r="EAM65" s="611"/>
      <c r="EAN65" s="611"/>
      <c r="EAO65" s="611"/>
      <c r="EAP65" s="611"/>
      <c r="EAQ65" s="611"/>
      <c r="EAR65" s="611"/>
      <c r="EAS65" s="611"/>
      <c r="EAT65" s="611"/>
      <c r="EAU65" s="611"/>
      <c r="EAV65" s="611"/>
      <c r="EAW65" s="611"/>
      <c r="EAX65" s="611"/>
      <c r="EAY65" s="611"/>
      <c r="EAZ65" s="611"/>
      <c r="EBA65" s="611"/>
      <c r="EBB65" s="611"/>
      <c r="EBC65" s="611"/>
      <c r="EBD65" s="611"/>
      <c r="EBE65" s="611"/>
      <c r="EBF65" s="611"/>
      <c r="EBG65" s="611"/>
      <c r="EBH65" s="611"/>
      <c r="EBI65" s="611"/>
      <c r="EBJ65" s="611"/>
      <c r="EBK65" s="611"/>
      <c r="EBL65" s="611"/>
      <c r="EBM65" s="611"/>
      <c r="EBN65" s="611"/>
      <c r="EBO65" s="611"/>
      <c r="EBP65" s="611"/>
      <c r="EBQ65" s="611"/>
      <c r="EBR65" s="611"/>
      <c r="EBS65" s="611"/>
      <c r="EBT65" s="611"/>
      <c r="EBU65" s="611"/>
      <c r="EBV65" s="611"/>
      <c r="EBW65" s="611"/>
      <c r="EBX65" s="611"/>
      <c r="EBY65" s="611"/>
      <c r="EBZ65" s="611"/>
      <c r="ECA65" s="611"/>
      <c r="ECB65" s="611"/>
      <c r="ECC65" s="611"/>
      <c r="ECD65" s="611"/>
      <c r="ECE65" s="611"/>
      <c r="ECF65" s="611"/>
      <c r="ECG65" s="611"/>
      <c r="ECH65" s="611"/>
      <c r="ECI65" s="611"/>
      <c r="ECJ65" s="611"/>
      <c r="ECK65" s="611"/>
      <c r="ECL65" s="611"/>
      <c r="ECM65" s="611"/>
      <c r="ECN65" s="611"/>
      <c r="ECO65" s="611"/>
      <c r="ECP65" s="611"/>
      <c r="ECQ65" s="611"/>
      <c r="ECR65" s="611"/>
      <c r="ECS65" s="611"/>
      <c r="ECT65" s="611"/>
      <c r="ECU65" s="611"/>
      <c r="ECV65" s="611"/>
      <c r="ECW65" s="611"/>
      <c r="ECX65" s="611"/>
      <c r="ECY65" s="611"/>
      <c r="ECZ65" s="611"/>
      <c r="EDA65" s="611"/>
      <c r="EDB65" s="611"/>
      <c r="EDC65" s="611"/>
      <c r="EDD65" s="611"/>
      <c r="EDE65" s="611"/>
      <c r="EDF65" s="611"/>
      <c r="EDG65" s="611"/>
      <c r="EDH65" s="611"/>
      <c r="EDI65" s="611"/>
      <c r="EDJ65" s="611"/>
      <c r="EDK65" s="611"/>
      <c r="EDL65" s="611"/>
      <c r="EDM65" s="611"/>
      <c r="EDN65" s="611"/>
      <c r="EDO65" s="611"/>
      <c r="EDP65" s="611"/>
      <c r="EDQ65" s="611"/>
      <c r="EDR65" s="611"/>
      <c r="EDS65" s="611"/>
      <c r="EDT65" s="611"/>
      <c r="EDU65" s="611"/>
      <c r="EDV65" s="611"/>
      <c r="EDW65" s="611"/>
      <c r="EDX65" s="611"/>
      <c r="EDY65" s="611"/>
      <c r="EDZ65" s="611"/>
      <c r="EEA65" s="611"/>
      <c r="EEB65" s="611"/>
      <c r="EEC65" s="611"/>
      <c r="EED65" s="611"/>
      <c r="EEE65" s="611"/>
      <c r="EEF65" s="611"/>
      <c r="EEG65" s="611"/>
      <c r="EEH65" s="611"/>
      <c r="EEI65" s="611"/>
      <c r="EEJ65" s="611"/>
      <c r="EEK65" s="611"/>
      <c r="EEL65" s="611"/>
      <c r="EEM65" s="611"/>
      <c r="EEN65" s="611"/>
      <c r="EEO65" s="611"/>
      <c r="EEP65" s="611"/>
      <c r="EEQ65" s="611"/>
      <c r="EER65" s="611"/>
      <c r="EES65" s="611"/>
      <c r="EET65" s="611"/>
      <c r="EEU65" s="611"/>
      <c r="EEV65" s="611"/>
      <c r="EEW65" s="611"/>
      <c r="EEX65" s="611"/>
      <c r="EEY65" s="611"/>
      <c r="EEZ65" s="611"/>
      <c r="EFA65" s="611"/>
      <c r="EFB65" s="611"/>
      <c r="EFC65" s="611"/>
      <c r="EFD65" s="611"/>
      <c r="EFE65" s="611"/>
      <c r="EFF65" s="611"/>
      <c r="EFG65" s="611"/>
      <c r="EFH65" s="611"/>
      <c r="EFI65" s="611"/>
      <c r="EFJ65" s="611"/>
      <c r="EFK65" s="611"/>
      <c r="EFL65" s="611"/>
      <c r="EFM65" s="611"/>
      <c r="EFN65" s="611"/>
      <c r="EFO65" s="611"/>
      <c r="EFP65" s="611"/>
      <c r="EFQ65" s="611"/>
      <c r="EFR65" s="611"/>
      <c r="EFS65" s="611"/>
      <c r="EFT65" s="611"/>
      <c r="EFU65" s="611"/>
      <c r="EFV65" s="611"/>
      <c r="EFW65" s="611"/>
      <c r="EFX65" s="611"/>
      <c r="EFY65" s="611"/>
      <c r="EFZ65" s="611"/>
      <c r="EGA65" s="611"/>
      <c r="EGB65" s="611"/>
      <c r="EGC65" s="611"/>
      <c r="EGD65" s="611"/>
      <c r="EGE65" s="611"/>
      <c r="EGF65" s="611"/>
      <c r="EGG65" s="611"/>
      <c r="EGH65" s="611"/>
      <c r="EGI65" s="611"/>
      <c r="EGJ65" s="611"/>
      <c r="EGK65" s="611"/>
      <c r="EGL65" s="611"/>
      <c r="EGM65" s="611"/>
      <c r="EGN65" s="611"/>
      <c r="EGO65" s="611"/>
      <c r="EGP65" s="611"/>
      <c r="EGQ65" s="611"/>
      <c r="EGR65" s="611"/>
      <c r="EGS65" s="611"/>
      <c r="EGT65" s="611"/>
      <c r="EGU65" s="611"/>
      <c r="EGV65" s="611"/>
      <c r="EGW65" s="611"/>
      <c r="EGX65" s="611"/>
      <c r="EGY65" s="611"/>
      <c r="EGZ65" s="611"/>
      <c r="EHA65" s="611"/>
      <c r="EHB65" s="611"/>
      <c r="EHC65" s="611"/>
      <c r="EHD65" s="611"/>
      <c r="EHE65" s="611"/>
      <c r="EHF65" s="611"/>
      <c r="EHG65" s="611"/>
      <c r="EHH65" s="611"/>
      <c r="EHI65" s="611"/>
      <c r="EHJ65" s="611"/>
      <c r="EHK65" s="611"/>
      <c r="EHL65" s="611"/>
      <c r="EHM65" s="611"/>
      <c r="EHN65" s="611"/>
      <c r="EHO65" s="611"/>
      <c r="EHP65" s="611"/>
      <c r="EHQ65" s="611"/>
      <c r="EHR65" s="611"/>
      <c r="EHS65" s="611"/>
      <c r="EHT65" s="611"/>
      <c r="EHU65" s="611"/>
      <c r="EHV65" s="611"/>
      <c r="EHW65" s="611"/>
      <c r="EHX65" s="611"/>
      <c r="EHY65" s="611"/>
      <c r="EHZ65" s="611"/>
      <c r="EIA65" s="611"/>
      <c r="EIB65" s="611"/>
      <c r="EIC65" s="611"/>
      <c r="EID65" s="611"/>
      <c r="EIE65" s="611"/>
      <c r="EIF65" s="611"/>
      <c r="EIG65" s="611"/>
      <c r="EIH65" s="611"/>
      <c r="EII65" s="611"/>
      <c r="EIJ65" s="611"/>
      <c r="EIK65" s="611"/>
      <c r="EIL65" s="611"/>
      <c r="EIM65" s="611"/>
      <c r="EIN65" s="611"/>
      <c r="EIO65" s="611"/>
      <c r="EIP65" s="611"/>
      <c r="EIQ65" s="611"/>
      <c r="EIR65" s="611"/>
      <c r="EIS65" s="611"/>
      <c r="EIT65" s="611"/>
      <c r="EIU65" s="611"/>
      <c r="EIV65" s="611"/>
      <c r="EIW65" s="611"/>
      <c r="EIX65" s="611"/>
      <c r="EIY65" s="611"/>
      <c r="EIZ65" s="611"/>
      <c r="EJA65" s="611"/>
      <c r="EJB65" s="611"/>
      <c r="EJC65" s="611"/>
      <c r="EJD65" s="611"/>
      <c r="EJE65" s="611"/>
      <c r="EJF65" s="611"/>
      <c r="EJG65" s="611"/>
      <c r="EJH65" s="611"/>
      <c r="EJI65" s="611"/>
      <c r="EJJ65" s="611"/>
      <c r="EJK65" s="611"/>
      <c r="EJL65" s="611"/>
      <c r="EJM65" s="611"/>
      <c r="EJN65" s="611"/>
      <c r="EJO65" s="611"/>
      <c r="EJP65" s="611"/>
      <c r="EJQ65" s="611"/>
      <c r="EJR65" s="611"/>
      <c r="EJS65" s="611"/>
      <c r="EJT65" s="611"/>
      <c r="EJU65" s="611"/>
      <c r="EJV65" s="611"/>
      <c r="EJW65" s="611"/>
      <c r="EJX65" s="611"/>
      <c r="EJY65" s="611"/>
      <c r="EJZ65" s="611"/>
      <c r="EKA65" s="611"/>
      <c r="EKB65" s="611"/>
      <c r="EKC65" s="611"/>
      <c r="EKD65" s="611"/>
      <c r="EKE65" s="611"/>
      <c r="EKF65" s="611"/>
      <c r="EKG65" s="611"/>
      <c r="EKH65" s="611"/>
      <c r="EKI65" s="611"/>
      <c r="EKJ65" s="611"/>
      <c r="EKK65" s="611"/>
      <c r="EKL65" s="611"/>
      <c r="EKM65" s="611"/>
      <c r="EKN65" s="611"/>
      <c r="EKO65" s="611"/>
      <c r="EKP65" s="611"/>
      <c r="EKQ65" s="611"/>
      <c r="EKR65" s="611"/>
      <c r="EKS65" s="611"/>
      <c r="EKT65" s="611"/>
      <c r="EKU65" s="611"/>
      <c r="EKV65" s="611"/>
      <c r="EKW65" s="611"/>
      <c r="EKX65" s="611"/>
      <c r="EKY65" s="611"/>
      <c r="EKZ65" s="611"/>
      <c r="ELA65" s="611"/>
      <c r="ELB65" s="611"/>
      <c r="ELC65" s="611"/>
      <c r="ELD65" s="611"/>
      <c r="ELE65" s="611"/>
      <c r="ELF65" s="611"/>
      <c r="ELG65" s="611"/>
      <c r="ELH65" s="611"/>
      <c r="ELI65" s="611"/>
      <c r="ELJ65" s="611"/>
      <c r="ELK65" s="611"/>
      <c r="ELL65" s="611"/>
      <c r="ELM65" s="611"/>
      <c r="ELN65" s="611"/>
      <c r="ELO65" s="611"/>
      <c r="ELP65" s="611"/>
      <c r="ELQ65" s="611"/>
      <c r="ELR65" s="611"/>
      <c r="ELS65" s="611"/>
      <c r="ELT65" s="611"/>
      <c r="ELU65" s="611"/>
      <c r="ELV65" s="611"/>
      <c r="ELW65" s="611"/>
      <c r="ELX65" s="611"/>
      <c r="ELY65" s="611"/>
      <c r="ELZ65" s="611"/>
      <c r="EMA65" s="611"/>
      <c r="EMB65" s="611"/>
      <c r="EMC65" s="611"/>
      <c r="EMD65" s="611"/>
      <c r="EME65" s="611"/>
      <c r="EMF65" s="611"/>
      <c r="EMG65" s="611"/>
      <c r="EMH65" s="611"/>
      <c r="EMI65" s="611"/>
      <c r="EMJ65" s="611"/>
      <c r="EMK65" s="611"/>
      <c r="EML65" s="611"/>
      <c r="EMM65" s="611"/>
      <c r="EMN65" s="611"/>
      <c r="EMO65" s="611"/>
      <c r="EMP65" s="611"/>
      <c r="EMQ65" s="611"/>
      <c r="EMR65" s="611"/>
      <c r="EMS65" s="611"/>
      <c r="EMT65" s="611"/>
      <c r="EMU65" s="611"/>
      <c r="EMV65" s="611"/>
      <c r="EMW65" s="611"/>
      <c r="EMX65" s="611"/>
      <c r="EMY65" s="611"/>
      <c r="EMZ65" s="611"/>
      <c r="ENA65" s="611"/>
      <c r="ENB65" s="611"/>
      <c r="ENC65" s="611"/>
      <c r="END65" s="611"/>
      <c r="ENE65" s="611"/>
      <c r="ENF65" s="611"/>
      <c r="ENG65" s="611"/>
      <c r="ENH65" s="611"/>
      <c r="ENI65" s="611"/>
      <c r="ENJ65" s="611"/>
      <c r="ENK65" s="611"/>
      <c r="ENL65" s="611"/>
      <c r="ENM65" s="611"/>
      <c r="ENN65" s="611"/>
      <c r="ENO65" s="611"/>
      <c r="ENP65" s="611"/>
      <c r="ENQ65" s="611"/>
      <c r="ENR65" s="611"/>
      <c r="ENS65" s="611"/>
      <c r="ENT65" s="611"/>
      <c r="ENU65" s="611"/>
      <c r="ENV65" s="611"/>
      <c r="ENW65" s="611"/>
      <c r="ENX65" s="611"/>
      <c r="ENY65" s="611"/>
      <c r="ENZ65" s="611"/>
      <c r="EOA65" s="611"/>
      <c r="EOB65" s="611"/>
      <c r="EOC65" s="611"/>
      <c r="EOD65" s="611"/>
      <c r="EOE65" s="611"/>
      <c r="EOF65" s="611"/>
      <c r="EOG65" s="611"/>
      <c r="EOH65" s="611"/>
      <c r="EOI65" s="611"/>
      <c r="EOJ65" s="611"/>
      <c r="EOK65" s="611"/>
      <c r="EOL65" s="611"/>
      <c r="EOM65" s="611"/>
      <c r="EON65" s="611"/>
      <c r="EOO65" s="611"/>
      <c r="EOP65" s="611"/>
      <c r="EOQ65" s="611"/>
      <c r="EOR65" s="611"/>
      <c r="EOS65" s="611"/>
      <c r="EOT65" s="611"/>
      <c r="EOU65" s="611"/>
      <c r="EOV65" s="611"/>
      <c r="EOW65" s="611"/>
      <c r="EOX65" s="611"/>
      <c r="EOY65" s="611"/>
      <c r="EOZ65" s="611"/>
      <c r="EPA65" s="611"/>
      <c r="EPB65" s="611"/>
      <c r="EPC65" s="611"/>
      <c r="EPD65" s="611"/>
      <c r="EPE65" s="611"/>
      <c r="EPF65" s="611"/>
      <c r="EPG65" s="611"/>
      <c r="EPH65" s="611"/>
      <c r="EPI65" s="611"/>
      <c r="EPJ65" s="611"/>
      <c r="EPK65" s="611"/>
      <c r="EPL65" s="611"/>
      <c r="EPM65" s="611"/>
      <c r="EPN65" s="611"/>
      <c r="EPO65" s="611"/>
      <c r="EPP65" s="611"/>
      <c r="EPQ65" s="611"/>
      <c r="EPR65" s="611"/>
      <c r="EPS65" s="611"/>
      <c r="EPT65" s="611"/>
      <c r="EPU65" s="611"/>
      <c r="EPV65" s="611"/>
      <c r="EPW65" s="611"/>
      <c r="EPX65" s="611"/>
      <c r="EPY65" s="611"/>
      <c r="EPZ65" s="611"/>
      <c r="EQA65" s="611"/>
      <c r="EQB65" s="611"/>
      <c r="EQC65" s="611"/>
      <c r="EQD65" s="611"/>
      <c r="EQE65" s="611"/>
      <c r="EQF65" s="611"/>
      <c r="EQG65" s="611"/>
      <c r="EQH65" s="611"/>
      <c r="EQI65" s="611"/>
      <c r="EQJ65" s="611"/>
      <c r="EQK65" s="611"/>
      <c r="EQL65" s="611"/>
      <c r="EQM65" s="611"/>
      <c r="EQN65" s="611"/>
      <c r="EQO65" s="611"/>
      <c r="EQP65" s="611"/>
      <c r="EQQ65" s="611"/>
      <c r="EQR65" s="611"/>
      <c r="EQS65" s="611"/>
      <c r="EQT65" s="611"/>
      <c r="EQU65" s="611"/>
      <c r="EQV65" s="611"/>
      <c r="EQW65" s="611"/>
      <c r="EQX65" s="611"/>
      <c r="EQY65" s="611"/>
      <c r="EQZ65" s="611"/>
      <c r="ERA65" s="611"/>
      <c r="ERB65" s="611"/>
      <c r="ERC65" s="611"/>
      <c r="ERD65" s="611"/>
      <c r="ERE65" s="611"/>
      <c r="ERF65" s="611"/>
      <c r="ERG65" s="611"/>
      <c r="ERH65" s="611"/>
      <c r="ERI65" s="611"/>
      <c r="ERJ65" s="611"/>
      <c r="ERK65" s="611"/>
      <c r="ERL65" s="611"/>
      <c r="ERM65" s="611"/>
      <c r="ERN65" s="611"/>
      <c r="ERO65" s="611"/>
      <c r="ERP65" s="611"/>
      <c r="ERQ65" s="611"/>
      <c r="ERR65" s="611"/>
      <c r="ERS65" s="611"/>
      <c r="ERT65" s="611"/>
      <c r="ERU65" s="611"/>
      <c r="ERV65" s="611"/>
      <c r="ERW65" s="611"/>
      <c r="ERX65" s="611"/>
      <c r="ERY65" s="611"/>
      <c r="ERZ65" s="611"/>
      <c r="ESA65" s="611"/>
      <c r="ESB65" s="611"/>
      <c r="ESC65" s="611"/>
      <c r="ESD65" s="611"/>
      <c r="ESE65" s="611"/>
      <c r="ESF65" s="611"/>
      <c r="ESG65" s="611"/>
      <c r="ESH65" s="611"/>
      <c r="ESI65" s="611"/>
      <c r="ESJ65" s="611"/>
      <c r="ESK65" s="611"/>
      <c r="ESL65" s="611"/>
      <c r="ESM65" s="611"/>
      <c r="ESN65" s="611"/>
      <c r="ESO65" s="611"/>
      <c r="ESP65" s="611"/>
      <c r="ESQ65" s="611"/>
      <c r="ESR65" s="611"/>
      <c r="ESS65" s="611"/>
      <c r="EST65" s="611"/>
      <c r="ESU65" s="611"/>
      <c r="ESV65" s="611"/>
      <c r="ESW65" s="611"/>
      <c r="ESX65" s="611"/>
      <c r="ESY65" s="611"/>
      <c r="ESZ65" s="611"/>
      <c r="ETA65" s="611"/>
      <c r="ETB65" s="611"/>
      <c r="ETC65" s="611"/>
      <c r="ETD65" s="611"/>
      <c r="ETE65" s="611"/>
      <c r="ETF65" s="611"/>
      <c r="ETG65" s="611"/>
      <c r="ETH65" s="611"/>
      <c r="ETI65" s="611"/>
      <c r="ETJ65" s="611"/>
      <c r="ETK65" s="611"/>
      <c r="ETL65" s="611"/>
      <c r="ETM65" s="611"/>
      <c r="ETN65" s="611"/>
      <c r="ETO65" s="611"/>
      <c r="ETP65" s="611"/>
      <c r="ETQ65" s="611"/>
      <c r="ETR65" s="611"/>
      <c r="ETS65" s="611"/>
      <c r="ETT65" s="611"/>
      <c r="ETU65" s="611"/>
      <c r="ETV65" s="611"/>
      <c r="ETW65" s="611"/>
      <c r="ETX65" s="611"/>
      <c r="ETY65" s="611"/>
      <c r="ETZ65" s="611"/>
      <c r="EUA65" s="611"/>
      <c r="EUB65" s="611"/>
      <c r="EUC65" s="611"/>
      <c r="EUD65" s="611"/>
      <c r="EUE65" s="611"/>
      <c r="EUF65" s="611"/>
      <c r="EUG65" s="611"/>
      <c r="EUH65" s="611"/>
      <c r="EUI65" s="611"/>
      <c r="EUJ65" s="611"/>
      <c r="EUK65" s="611"/>
      <c r="EUL65" s="611"/>
      <c r="EUM65" s="611"/>
      <c r="EUN65" s="611"/>
      <c r="EUO65" s="611"/>
      <c r="EUP65" s="611"/>
      <c r="EUQ65" s="611"/>
      <c r="EUR65" s="611"/>
      <c r="EUS65" s="611"/>
      <c r="EUT65" s="611"/>
      <c r="EUU65" s="611"/>
      <c r="EUV65" s="611"/>
      <c r="EUW65" s="611"/>
      <c r="EUX65" s="611"/>
      <c r="EUY65" s="611"/>
      <c r="EUZ65" s="611"/>
      <c r="EVA65" s="611"/>
      <c r="EVB65" s="611"/>
      <c r="EVC65" s="611"/>
      <c r="EVD65" s="611"/>
      <c r="EVE65" s="611"/>
      <c r="EVF65" s="611"/>
      <c r="EVG65" s="611"/>
      <c r="EVH65" s="611"/>
      <c r="EVI65" s="611"/>
      <c r="EVJ65" s="611"/>
      <c r="EVK65" s="611"/>
      <c r="EVL65" s="611"/>
      <c r="EVM65" s="611"/>
      <c r="EVN65" s="611"/>
      <c r="EVO65" s="611"/>
      <c r="EVP65" s="611"/>
      <c r="EVQ65" s="611"/>
      <c r="EVR65" s="611"/>
      <c r="EVS65" s="611"/>
      <c r="EVT65" s="611"/>
      <c r="EVU65" s="611"/>
      <c r="EVV65" s="611"/>
      <c r="EVW65" s="611"/>
      <c r="EVX65" s="611"/>
      <c r="EVY65" s="611"/>
      <c r="EVZ65" s="611"/>
      <c r="EWA65" s="611"/>
      <c r="EWB65" s="611"/>
      <c r="EWC65" s="611"/>
      <c r="EWD65" s="611"/>
      <c r="EWE65" s="611"/>
      <c r="EWF65" s="611"/>
      <c r="EWG65" s="611"/>
      <c r="EWH65" s="611"/>
      <c r="EWI65" s="611"/>
      <c r="EWJ65" s="611"/>
      <c r="EWK65" s="611"/>
      <c r="EWL65" s="611"/>
      <c r="EWM65" s="611"/>
      <c r="EWN65" s="611"/>
      <c r="EWO65" s="611"/>
      <c r="EWP65" s="611"/>
      <c r="EWQ65" s="611"/>
      <c r="EWR65" s="611"/>
      <c r="EWS65" s="611"/>
      <c r="EWT65" s="611"/>
      <c r="EWU65" s="611"/>
      <c r="EWV65" s="611"/>
      <c r="EWW65" s="611"/>
      <c r="EWX65" s="611"/>
      <c r="EWY65" s="611"/>
      <c r="EWZ65" s="611"/>
      <c r="EXA65" s="611"/>
      <c r="EXB65" s="611"/>
      <c r="EXC65" s="611"/>
      <c r="EXD65" s="611"/>
      <c r="EXE65" s="611"/>
      <c r="EXF65" s="611"/>
      <c r="EXG65" s="611"/>
      <c r="EXH65" s="611"/>
      <c r="EXI65" s="611"/>
      <c r="EXJ65" s="611"/>
      <c r="EXK65" s="611"/>
      <c r="EXL65" s="611"/>
      <c r="EXM65" s="611"/>
      <c r="EXN65" s="611"/>
      <c r="EXO65" s="611"/>
      <c r="EXP65" s="611"/>
      <c r="EXQ65" s="611"/>
      <c r="EXR65" s="611"/>
      <c r="EXS65" s="611"/>
      <c r="EXT65" s="611"/>
      <c r="EXU65" s="611"/>
      <c r="EXV65" s="611"/>
      <c r="EXW65" s="611"/>
      <c r="EXX65" s="611"/>
      <c r="EXY65" s="611"/>
      <c r="EXZ65" s="611"/>
      <c r="EYA65" s="611"/>
      <c r="EYB65" s="611"/>
      <c r="EYC65" s="611"/>
      <c r="EYD65" s="611"/>
      <c r="EYE65" s="611"/>
      <c r="EYF65" s="611"/>
      <c r="EYG65" s="611"/>
      <c r="EYH65" s="611"/>
      <c r="EYI65" s="611"/>
      <c r="EYJ65" s="611"/>
      <c r="EYK65" s="611"/>
      <c r="EYL65" s="611"/>
      <c r="EYM65" s="611"/>
      <c r="EYN65" s="611"/>
      <c r="EYO65" s="611"/>
      <c r="EYP65" s="611"/>
      <c r="EYQ65" s="611"/>
      <c r="EYR65" s="611"/>
      <c r="EYS65" s="611"/>
      <c r="EYT65" s="611"/>
      <c r="EYU65" s="611"/>
      <c r="EYV65" s="611"/>
      <c r="EYW65" s="611"/>
      <c r="EYX65" s="611"/>
      <c r="EYY65" s="611"/>
      <c r="EYZ65" s="611"/>
      <c r="EZA65" s="611"/>
      <c r="EZB65" s="611"/>
      <c r="EZC65" s="611"/>
      <c r="EZD65" s="611"/>
      <c r="EZE65" s="611"/>
      <c r="EZF65" s="611"/>
      <c r="EZG65" s="611"/>
      <c r="EZH65" s="611"/>
      <c r="EZI65" s="611"/>
      <c r="EZJ65" s="611"/>
      <c r="EZK65" s="611"/>
      <c r="EZL65" s="611"/>
      <c r="EZM65" s="611"/>
      <c r="EZN65" s="611"/>
      <c r="EZO65" s="611"/>
      <c r="EZP65" s="611"/>
      <c r="EZQ65" s="611"/>
      <c r="EZR65" s="611"/>
      <c r="EZS65" s="611"/>
      <c r="EZT65" s="611"/>
      <c r="EZU65" s="611"/>
      <c r="EZV65" s="611"/>
      <c r="EZW65" s="611"/>
      <c r="EZX65" s="611"/>
      <c r="EZY65" s="611"/>
      <c r="EZZ65" s="611"/>
      <c r="FAA65" s="611"/>
      <c r="FAB65" s="611"/>
      <c r="FAC65" s="611"/>
      <c r="FAD65" s="611"/>
      <c r="FAE65" s="611"/>
      <c r="FAF65" s="611"/>
      <c r="FAG65" s="611"/>
      <c r="FAH65" s="611"/>
      <c r="FAI65" s="611"/>
      <c r="FAJ65" s="611"/>
      <c r="FAK65" s="611"/>
      <c r="FAL65" s="611"/>
      <c r="FAM65" s="611"/>
      <c r="FAN65" s="611"/>
      <c r="FAO65" s="611"/>
      <c r="FAP65" s="611"/>
      <c r="FAQ65" s="611"/>
      <c r="FAR65" s="611"/>
      <c r="FAS65" s="611"/>
      <c r="FAT65" s="611"/>
      <c r="FAU65" s="611"/>
      <c r="FAV65" s="611"/>
      <c r="FAW65" s="611"/>
      <c r="FAX65" s="611"/>
      <c r="FAY65" s="611"/>
      <c r="FAZ65" s="611"/>
      <c r="FBA65" s="611"/>
      <c r="FBB65" s="611"/>
      <c r="FBC65" s="611"/>
      <c r="FBD65" s="611"/>
      <c r="FBE65" s="611"/>
      <c r="FBF65" s="611"/>
      <c r="FBG65" s="611"/>
      <c r="FBH65" s="611"/>
      <c r="FBI65" s="611"/>
      <c r="FBJ65" s="611"/>
      <c r="FBK65" s="611"/>
      <c r="FBL65" s="611"/>
      <c r="FBM65" s="611"/>
      <c r="FBN65" s="611"/>
      <c r="FBO65" s="611"/>
      <c r="FBP65" s="611"/>
      <c r="FBQ65" s="611"/>
      <c r="FBR65" s="611"/>
      <c r="FBS65" s="611"/>
      <c r="FBT65" s="611"/>
      <c r="FBU65" s="611"/>
      <c r="FBV65" s="611"/>
      <c r="FBW65" s="611"/>
      <c r="FBX65" s="611"/>
      <c r="FBY65" s="611"/>
      <c r="FBZ65" s="611"/>
      <c r="FCA65" s="611"/>
      <c r="FCB65" s="611"/>
      <c r="FCC65" s="611"/>
      <c r="FCD65" s="611"/>
      <c r="FCE65" s="611"/>
      <c r="FCF65" s="611"/>
      <c r="FCG65" s="611"/>
      <c r="FCH65" s="611"/>
      <c r="FCI65" s="611"/>
      <c r="FCJ65" s="611"/>
      <c r="FCK65" s="611"/>
      <c r="FCL65" s="611"/>
      <c r="FCM65" s="611"/>
      <c r="FCN65" s="611"/>
      <c r="FCO65" s="611"/>
      <c r="FCP65" s="611"/>
      <c r="FCQ65" s="611"/>
      <c r="FCR65" s="611"/>
      <c r="FCS65" s="611"/>
      <c r="FCT65" s="611"/>
      <c r="FCU65" s="611"/>
      <c r="FCV65" s="611"/>
      <c r="FCW65" s="611"/>
      <c r="FCX65" s="611"/>
      <c r="FCY65" s="611"/>
      <c r="FCZ65" s="611"/>
      <c r="FDA65" s="611"/>
      <c r="FDB65" s="611"/>
      <c r="FDC65" s="611"/>
      <c r="FDD65" s="611"/>
      <c r="FDE65" s="611"/>
      <c r="FDF65" s="611"/>
      <c r="FDG65" s="611"/>
      <c r="FDH65" s="611"/>
      <c r="FDI65" s="611"/>
      <c r="FDJ65" s="611"/>
      <c r="FDK65" s="611"/>
      <c r="FDL65" s="611"/>
      <c r="FDM65" s="611"/>
      <c r="FDN65" s="611"/>
      <c r="FDO65" s="611"/>
      <c r="FDP65" s="611"/>
      <c r="FDQ65" s="611"/>
      <c r="FDR65" s="611"/>
      <c r="FDS65" s="611"/>
      <c r="FDT65" s="611"/>
      <c r="FDU65" s="611"/>
      <c r="FDV65" s="611"/>
      <c r="FDW65" s="611"/>
      <c r="FDX65" s="611"/>
      <c r="FDY65" s="611"/>
      <c r="FDZ65" s="611"/>
      <c r="FEA65" s="611"/>
      <c r="FEB65" s="611"/>
      <c r="FEC65" s="611"/>
      <c r="FED65" s="611"/>
      <c r="FEE65" s="611"/>
      <c r="FEF65" s="611"/>
      <c r="FEG65" s="611"/>
      <c r="FEH65" s="611"/>
      <c r="FEI65" s="611"/>
      <c r="FEJ65" s="611"/>
      <c r="FEK65" s="611"/>
      <c r="FEL65" s="611"/>
      <c r="FEM65" s="611"/>
      <c r="FEN65" s="611"/>
      <c r="FEO65" s="611"/>
      <c r="FEP65" s="611"/>
      <c r="FEQ65" s="611"/>
      <c r="FER65" s="611"/>
      <c r="FES65" s="611"/>
      <c r="FET65" s="611"/>
      <c r="FEU65" s="611"/>
      <c r="FEV65" s="611"/>
      <c r="FEW65" s="611"/>
      <c r="FEX65" s="611"/>
      <c r="FEY65" s="611"/>
      <c r="FEZ65" s="611"/>
      <c r="FFA65" s="611"/>
      <c r="FFB65" s="611"/>
      <c r="FFC65" s="611"/>
      <c r="FFD65" s="611"/>
      <c r="FFE65" s="611"/>
      <c r="FFF65" s="611"/>
      <c r="FFG65" s="611"/>
      <c r="FFH65" s="611"/>
      <c r="FFI65" s="611"/>
      <c r="FFJ65" s="611"/>
      <c r="FFK65" s="611"/>
      <c r="FFL65" s="611"/>
      <c r="FFM65" s="611"/>
      <c r="FFN65" s="611"/>
      <c r="FFO65" s="611"/>
      <c r="FFP65" s="611"/>
      <c r="FFQ65" s="611"/>
      <c r="FFR65" s="611"/>
      <c r="FFS65" s="611"/>
      <c r="FFT65" s="611"/>
      <c r="FFU65" s="611"/>
      <c r="FFV65" s="611"/>
      <c r="FFW65" s="611"/>
      <c r="FFX65" s="611"/>
      <c r="FFY65" s="611"/>
      <c r="FFZ65" s="611"/>
      <c r="FGA65" s="611"/>
      <c r="FGB65" s="611"/>
      <c r="FGC65" s="611"/>
      <c r="FGD65" s="611"/>
      <c r="FGE65" s="611"/>
      <c r="FGF65" s="611"/>
      <c r="FGG65" s="611"/>
      <c r="FGH65" s="611"/>
      <c r="FGI65" s="611"/>
      <c r="FGJ65" s="611"/>
      <c r="FGK65" s="611"/>
      <c r="FGL65" s="611"/>
      <c r="FGM65" s="611"/>
      <c r="FGN65" s="611"/>
      <c r="FGO65" s="611"/>
      <c r="FGP65" s="611"/>
      <c r="FGQ65" s="611"/>
      <c r="FGR65" s="611"/>
      <c r="FGS65" s="611"/>
      <c r="FGT65" s="611"/>
      <c r="FGU65" s="611"/>
      <c r="FGV65" s="611"/>
      <c r="FGW65" s="611"/>
      <c r="FGX65" s="611"/>
      <c r="FGY65" s="611"/>
      <c r="FGZ65" s="611"/>
      <c r="FHA65" s="611"/>
      <c r="FHB65" s="611"/>
      <c r="FHC65" s="611"/>
      <c r="FHD65" s="611"/>
      <c r="FHE65" s="611"/>
      <c r="FHF65" s="611"/>
      <c r="FHG65" s="611"/>
      <c r="FHH65" s="611"/>
      <c r="FHI65" s="611"/>
      <c r="FHJ65" s="611"/>
      <c r="FHK65" s="611"/>
      <c r="FHL65" s="611"/>
      <c r="FHM65" s="611"/>
      <c r="FHN65" s="611"/>
      <c r="FHO65" s="611"/>
      <c r="FHP65" s="611"/>
      <c r="FHQ65" s="611"/>
      <c r="FHR65" s="611"/>
      <c r="FHS65" s="611"/>
      <c r="FHT65" s="611"/>
      <c r="FHU65" s="611"/>
      <c r="FHV65" s="611"/>
      <c r="FHW65" s="611"/>
      <c r="FHX65" s="611"/>
      <c r="FHY65" s="611"/>
      <c r="FHZ65" s="611"/>
      <c r="FIA65" s="611"/>
      <c r="FIB65" s="611"/>
      <c r="FIC65" s="611"/>
      <c r="FID65" s="611"/>
      <c r="FIE65" s="611"/>
      <c r="FIF65" s="611"/>
      <c r="FIG65" s="611"/>
      <c r="FIH65" s="611"/>
      <c r="FII65" s="611"/>
      <c r="FIJ65" s="611"/>
      <c r="FIK65" s="611"/>
      <c r="FIL65" s="611"/>
      <c r="FIM65" s="611"/>
      <c r="FIN65" s="611"/>
      <c r="FIO65" s="611"/>
      <c r="FIP65" s="611"/>
      <c r="FIQ65" s="611"/>
      <c r="FIR65" s="611"/>
      <c r="FIS65" s="611"/>
      <c r="FIT65" s="611"/>
      <c r="FIU65" s="611"/>
      <c r="FIV65" s="611"/>
      <c r="FIW65" s="611"/>
      <c r="FIX65" s="611"/>
      <c r="FIY65" s="611"/>
      <c r="FIZ65" s="611"/>
      <c r="FJA65" s="611"/>
      <c r="FJB65" s="611"/>
      <c r="FJC65" s="611"/>
      <c r="FJD65" s="611"/>
      <c r="FJE65" s="611"/>
      <c r="FJF65" s="611"/>
      <c r="FJG65" s="611"/>
      <c r="FJH65" s="611"/>
      <c r="FJI65" s="611"/>
      <c r="FJJ65" s="611"/>
      <c r="FJK65" s="611"/>
      <c r="FJL65" s="611"/>
      <c r="FJM65" s="611"/>
      <c r="FJN65" s="611"/>
      <c r="FJO65" s="611"/>
      <c r="FJP65" s="611"/>
      <c r="FJQ65" s="611"/>
      <c r="FJR65" s="611"/>
      <c r="FJS65" s="611"/>
      <c r="FJT65" s="611"/>
      <c r="FJU65" s="611"/>
      <c r="FJV65" s="611"/>
      <c r="FJW65" s="611"/>
      <c r="FJX65" s="611"/>
      <c r="FJY65" s="611"/>
      <c r="FJZ65" s="611"/>
      <c r="FKA65" s="611"/>
      <c r="FKB65" s="611"/>
      <c r="FKC65" s="611"/>
      <c r="FKD65" s="611"/>
      <c r="FKE65" s="611"/>
      <c r="FKF65" s="611"/>
      <c r="FKG65" s="611"/>
      <c r="FKH65" s="611"/>
      <c r="FKI65" s="611"/>
      <c r="FKJ65" s="611"/>
      <c r="FKK65" s="611"/>
      <c r="FKL65" s="611"/>
      <c r="FKM65" s="611"/>
      <c r="FKN65" s="611"/>
      <c r="FKO65" s="611"/>
      <c r="FKP65" s="611"/>
      <c r="FKQ65" s="611"/>
      <c r="FKR65" s="611"/>
      <c r="FKS65" s="611"/>
      <c r="FKT65" s="611"/>
      <c r="FKU65" s="611"/>
      <c r="FKV65" s="611"/>
      <c r="FKW65" s="611"/>
      <c r="FKX65" s="611"/>
      <c r="FKY65" s="611"/>
      <c r="FKZ65" s="611"/>
      <c r="FLA65" s="611"/>
      <c r="FLB65" s="611"/>
      <c r="FLC65" s="611"/>
      <c r="FLD65" s="611"/>
      <c r="FLE65" s="611"/>
      <c r="FLF65" s="611"/>
      <c r="FLG65" s="611"/>
      <c r="FLH65" s="611"/>
      <c r="FLI65" s="611"/>
      <c r="FLJ65" s="611"/>
      <c r="FLK65" s="611"/>
      <c r="FLL65" s="611"/>
      <c r="FLM65" s="611"/>
      <c r="FLN65" s="611"/>
      <c r="FLO65" s="611"/>
      <c r="FLP65" s="611"/>
      <c r="FLQ65" s="611"/>
      <c r="FLR65" s="611"/>
      <c r="FLS65" s="611"/>
      <c r="FLT65" s="611"/>
      <c r="FLU65" s="611"/>
      <c r="FLV65" s="611"/>
      <c r="FLW65" s="611"/>
      <c r="FLX65" s="611"/>
      <c r="FLY65" s="611"/>
      <c r="FLZ65" s="611"/>
      <c r="FMA65" s="611"/>
      <c r="FMB65" s="611"/>
      <c r="FMC65" s="611"/>
      <c r="FMD65" s="611"/>
      <c r="FME65" s="611"/>
      <c r="FMF65" s="611"/>
      <c r="FMG65" s="611"/>
      <c r="FMH65" s="611"/>
      <c r="FMI65" s="611"/>
      <c r="FMJ65" s="611"/>
      <c r="FMK65" s="611"/>
      <c r="FML65" s="611"/>
      <c r="FMM65" s="611"/>
      <c r="FMN65" s="611"/>
      <c r="FMO65" s="611"/>
      <c r="FMP65" s="611"/>
      <c r="FMQ65" s="611"/>
      <c r="FMR65" s="611"/>
      <c r="FMS65" s="611"/>
      <c r="FMT65" s="611"/>
      <c r="FMU65" s="611"/>
      <c r="FMV65" s="611"/>
      <c r="FMW65" s="611"/>
      <c r="FMX65" s="611"/>
      <c r="FMY65" s="611"/>
      <c r="FMZ65" s="611"/>
      <c r="FNA65" s="611"/>
      <c r="FNB65" s="611"/>
      <c r="FNC65" s="611"/>
      <c r="FND65" s="611"/>
      <c r="FNE65" s="611"/>
      <c r="FNF65" s="611"/>
      <c r="FNG65" s="611"/>
      <c r="FNH65" s="611"/>
      <c r="FNI65" s="611"/>
      <c r="FNJ65" s="611"/>
      <c r="FNK65" s="611"/>
      <c r="FNL65" s="611"/>
      <c r="FNM65" s="611"/>
      <c r="FNN65" s="611"/>
      <c r="FNO65" s="611"/>
      <c r="FNP65" s="611"/>
      <c r="FNQ65" s="611"/>
      <c r="FNR65" s="611"/>
      <c r="FNS65" s="611"/>
      <c r="FNT65" s="611"/>
      <c r="FNU65" s="611"/>
      <c r="FNV65" s="611"/>
      <c r="FNW65" s="611"/>
      <c r="FNX65" s="611"/>
      <c r="FNY65" s="611"/>
      <c r="FNZ65" s="611"/>
      <c r="FOA65" s="611"/>
      <c r="FOB65" s="611"/>
      <c r="FOC65" s="611"/>
      <c r="FOD65" s="611"/>
      <c r="FOE65" s="611"/>
      <c r="FOF65" s="611"/>
      <c r="FOG65" s="611"/>
      <c r="FOH65" s="611"/>
      <c r="FOI65" s="611"/>
      <c r="FOJ65" s="611"/>
      <c r="FOK65" s="611"/>
      <c r="FOL65" s="611"/>
      <c r="FOM65" s="611"/>
      <c r="FON65" s="611"/>
      <c r="FOO65" s="611"/>
      <c r="FOP65" s="611"/>
      <c r="FOQ65" s="611"/>
      <c r="FOR65" s="611"/>
      <c r="FOS65" s="611"/>
      <c r="FOT65" s="611"/>
      <c r="FOU65" s="611"/>
      <c r="FOV65" s="611"/>
      <c r="FOW65" s="611"/>
      <c r="FOX65" s="611"/>
      <c r="FOY65" s="611"/>
      <c r="FOZ65" s="611"/>
      <c r="FPA65" s="611"/>
      <c r="FPB65" s="611"/>
      <c r="FPC65" s="611"/>
      <c r="FPD65" s="611"/>
      <c r="FPE65" s="611"/>
      <c r="FPF65" s="611"/>
      <c r="FPG65" s="611"/>
      <c r="FPH65" s="611"/>
      <c r="FPI65" s="611"/>
      <c r="FPJ65" s="611"/>
      <c r="FPK65" s="611"/>
      <c r="FPL65" s="611"/>
      <c r="FPM65" s="611"/>
      <c r="FPN65" s="611"/>
      <c r="FPO65" s="611"/>
      <c r="FPP65" s="611"/>
      <c r="FPQ65" s="611"/>
      <c r="FPR65" s="611"/>
      <c r="FPS65" s="611"/>
      <c r="FPT65" s="611"/>
      <c r="FPU65" s="611"/>
      <c r="FPV65" s="611"/>
      <c r="FPW65" s="611"/>
      <c r="FPX65" s="611"/>
      <c r="FPY65" s="611"/>
      <c r="FPZ65" s="611"/>
      <c r="FQA65" s="611"/>
      <c r="FQB65" s="611"/>
      <c r="FQC65" s="611"/>
      <c r="FQD65" s="611"/>
      <c r="FQE65" s="611"/>
      <c r="FQF65" s="611"/>
      <c r="FQG65" s="611"/>
      <c r="FQH65" s="611"/>
      <c r="FQI65" s="611"/>
      <c r="FQJ65" s="611"/>
      <c r="FQK65" s="611"/>
      <c r="FQL65" s="611"/>
      <c r="FQM65" s="611"/>
      <c r="FQN65" s="611"/>
      <c r="FQO65" s="611"/>
      <c r="FQP65" s="611"/>
      <c r="FQQ65" s="611"/>
      <c r="FQR65" s="611"/>
      <c r="FQS65" s="611"/>
      <c r="FQT65" s="611"/>
      <c r="FQU65" s="611"/>
      <c r="FQV65" s="611"/>
      <c r="FQW65" s="611"/>
      <c r="FQX65" s="611"/>
      <c r="FQY65" s="611"/>
      <c r="FQZ65" s="611"/>
      <c r="FRA65" s="611"/>
      <c r="FRB65" s="611"/>
      <c r="FRC65" s="611"/>
      <c r="FRD65" s="611"/>
      <c r="FRE65" s="611"/>
      <c r="FRF65" s="611"/>
      <c r="FRG65" s="611"/>
      <c r="FRH65" s="611"/>
      <c r="FRI65" s="611"/>
      <c r="FRJ65" s="611"/>
      <c r="FRK65" s="611"/>
      <c r="FRL65" s="611"/>
      <c r="FRM65" s="611"/>
      <c r="FRN65" s="611"/>
      <c r="FRO65" s="611"/>
      <c r="FRP65" s="611"/>
      <c r="FRQ65" s="611"/>
      <c r="FRR65" s="611"/>
      <c r="FRS65" s="611"/>
      <c r="FRT65" s="611"/>
      <c r="FRU65" s="611"/>
      <c r="FRV65" s="611"/>
      <c r="FRW65" s="611"/>
      <c r="FRX65" s="611"/>
      <c r="FRY65" s="611"/>
      <c r="FRZ65" s="611"/>
      <c r="FSA65" s="611"/>
      <c r="FSB65" s="611"/>
      <c r="FSC65" s="611"/>
      <c r="FSD65" s="611"/>
      <c r="FSE65" s="611"/>
      <c r="FSF65" s="611"/>
      <c r="FSG65" s="611"/>
      <c r="FSH65" s="611"/>
      <c r="FSI65" s="611"/>
      <c r="FSJ65" s="611"/>
      <c r="FSK65" s="611"/>
      <c r="FSL65" s="611"/>
      <c r="FSM65" s="611"/>
      <c r="FSN65" s="611"/>
      <c r="FSO65" s="611"/>
      <c r="FSP65" s="611"/>
      <c r="FSQ65" s="611"/>
      <c r="FSR65" s="611"/>
      <c r="FSS65" s="611"/>
      <c r="FST65" s="611"/>
      <c r="FSU65" s="611"/>
      <c r="FSV65" s="611"/>
      <c r="FSW65" s="611"/>
      <c r="FSX65" s="611"/>
      <c r="FSY65" s="611"/>
      <c r="FSZ65" s="611"/>
      <c r="FTA65" s="611"/>
      <c r="FTB65" s="611"/>
      <c r="FTC65" s="611"/>
      <c r="FTD65" s="611"/>
      <c r="FTE65" s="611"/>
      <c r="FTF65" s="611"/>
      <c r="FTG65" s="611"/>
      <c r="FTH65" s="611"/>
      <c r="FTI65" s="611"/>
      <c r="FTJ65" s="611"/>
      <c r="FTK65" s="611"/>
      <c r="FTL65" s="611"/>
      <c r="FTM65" s="611"/>
      <c r="FTN65" s="611"/>
      <c r="FTO65" s="611"/>
      <c r="FTP65" s="611"/>
      <c r="FTQ65" s="611"/>
      <c r="FTR65" s="611"/>
      <c r="FTS65" s="611"/>
      <c r="FTT65" s="611"/>
      <c r="FTU65" s="611"/>
      <c r="FTV65" s="611"/>
      <c r="FTW65" s="611"/>
      <c r="FTX65" s="611"/>
      <c r="FTY65" s="611"/>
      <c r="FTZ65" s="611"/>
      <c r="FUA65" s="611"/>
      <c r="FUB65" s="611"/>
      <c r="FUC65" s="611"/>
      <c r="FUD65" s="611"/>
      <c r="FUE65" s="611"/>
      <c r="FUF65" s="611"/>
      <c r="FUG65" s="611"/>
      <c r="FUH65" s="611"/>
      <c r="FUI65" s="611"/>
      <c r="FUJ65" s="611"/>
      <c r="FUK65" s="611"/>
      <c r="FUL65" s="611"/>
      <c r="FUM65" s="611"/>
      <c r="FUN65" s="611"/>
      <c r="FUO65" s="611"/>
      <c r="FUP65" s="611"/>
      <c r="FUQ65" s="611"/>
      <c r="FUR65" s="611"/>
      <c r="FUS65" s="611"/>
      <c r="FUT65" s="611"/>
      <c r="FUU65" s="611"/>
      <c r="FUV65" s="611"/>
      <c r="FUW65" s="611"/>
      <c r="FUX65" s="611"/>
      <c r="FUY65" s="611"/>
      <c r="FUZ65" s="611"/>
      <c r="FVA65" s="611"/>
      <c r="FVB65" s="611"/>
      <c r="FVC65" s="611"/>
      <c r="FVD65" s="611"/>
      <c r="FVE65" s="611"/>
      <c r="FVF65" s="611"/>
      <c r="FVG65" s="611"/>
      <c r="FVH65" s="611"/>
      <c r="FVI65" s="611"/>
      <c r="FVJ65" s="611"/>
      <c r="FVK65" s="611"/>
      <c r="FVL65" s="611"/>
      <c r="FVM65" s="611"/>
      <c r="FVN65" s="611"/>
      <c r="FVO65" s="611"/>
      <c r="FVP65" s="611"/>
      <c r="FVQ65" s="611"/>
      <c r="FVR65" s="611"/>
      <c r="FVS65" s="611"/>
      <c r="FVT65" s="611"/>
      <c r="FVU65" s="611"/>
      <c r="FVV65" s="611"/>
      <c r="FVW65" s="611"/>
      <c r="FVX65" s="611"/>
      <c r="FVY65" s="611"/>
      <c r="FVZ65" s="611"/>
      <c r="FWA65" s="611"/>
      <c r="FWB65" s="611"/>
      <c r="FWC65" s="611"/>
      <c r="FWD65" s="611"/>
      <c r="FWE65" s="611"/>
      <c r="FWF65" s="611"/>
      <c r="FWG65" s="611"/>
      <c r="FWH65" s="611"/>
      <c r="FWI65" s="611"/>
      <c r="FWJ65" s="611"/>
      <c r="FWK65" s="611"/>
      <c r="FWL65" s="611"/>
      <c r="FWM65" s="611"/>
      <c r="FWN65" s="611"/>
      <c r="FWO65" s="611"/>
      <c r="FWP65" s="611"/>
      <c r="FWQ65" s="611"/>
      <c r="FWR65" s="611"/>
      <c r="FWS65" s="611"/>
      <c r="FWT65" s="611"/>
      <c r="FWU65" s="611"/>
      <c r="FWV65" s="611"/>
      <c r="FWW65" s="611"/>
      <c r="FWX65" s="611"/>
      <c r="FWY65" s="611"/>
      <c r="FWZ65" s="611"/>
      <c r="FXA65" s="611"/>
      <c r="FXB65" s="611"/>
      <c r="FXC65" s="611"/>
      <c r="FXD65" s="611"/>
      <c r="FXE65" s="611"/>
      <c r="FXF65" s="611"/>
      <c r="FXG65" s="611"/>
      <c r="FXH65" s="611"/>
      <c r="FXI65" s="611"/>
      <c r="FXJ65" s="611"/>
      <c r="FXK65" s="611"/>
      <c r="FXL65" s="611"/>
      <c r="FXM65" s="611"/>
      <c r="FXN65" s="611"/>
      <c r="FXO65" s="611"/>
      <c r="FXP65" s="611"/>
      <c r="FXQ65" s="611"/>
      <c r="FXR65" s="611"/>
      <c r="FXS65" s="611"/>
      <c r="FXT65" s="611"/>
      <c r="FXU65" s="611"/>
      <c r="FXV65" s="611"/>
      <c r="FXW65" s="611"/>
      <c r="FXX65" s="611"/>
      <c r="FXY65" s="611"/>
      <c r="FXZ65" s="611"/>
      <c r="FYA65" s="611"/>
      <c r="FYB65" s="611"/>
      <c r="FYC65" s="611"/>
      <c r="FYD65" s="611"/>
      <c r="FYE65" s="611"/>
      <c r="FYF65" s="611"/>
      <c r="FYG65" s="611"/>
      <c r="FYH65" s="611"/>
      <c r="FYI65" s="611"/>
      <c r="FYJ65" s="611"/>
      <c r="FYK65" s="611"/>
      <c r="FYL65" s="611"/>
      <c r="FYM65" s="611"/>
      <c r="FYN65" s="611"/>
      <c r="FYO65" s="611"/>
      <c r="FYP65" s="611"/>
      <c r="FYQ65" s="611"/>
      <c r="FYR65" s="611"/>
      <c r="FYS65" s="611"/>
      <c r="FYT65" s="611"/>
      <c r="FYU65" s="611"/>
      <c r="FYV65" s="611"/>
      <c r="FYW65" s="611"/>
      <c r="FYX65" s="611"/>
      <c r="FYY65" s="611"/>
      <c r="FYZ65" s="611"/>
      <c r="FZA65" s="611"/>
      <c r="FZB65" s="611"/>
      <c r="FZC65" s="611"/>
      <c r="FZD65" s="611"/>
      <c r="FZE65" s="611"/>
      <c r="FZF65" s="611"/>
      <c r="FZG65" s="611"/>
      <c r="FZH65" s="611"/>
      <c r="FZI65" s="611"/>
      <c r="FZJ65" s="611"/>
      <c r="FZK65" s="611"/>
      <c r="FZL65" s="611"/>
      <c r="FZM65" s="611"/>
      <c r="FZN65" s="611"/>
      <c r="FZO65" s="611"/>
      <c r="FZP65" s="611"/>
      <c r="FZQ65" s="611"/>
      <c r="FZR65" s="611"/>
      <c r="FZS65" s="611"/>
      <c r="FZT65" s="611"/>
      <c r="FZU65" s="611"/>
      <c r="FZV65" s="611"/>
      <c r="FZW65" s="611"/>
      <c r="FZX65" s="611"/>
      <c r="FZY65" s="611"/>
      <c r="FZZ65" s="611"/>
      <c r="GAA65" s="611"/>
      <c r="GAB65" s="611"/>
      <c r="GAC65" s="611"/>
      <c r="GAD65" s="611"/>
      <c r="GAE65" s="611"/>
      <c r="GAF65" s="611"/>
      <c r="GAG65" s="611"/>
      <c r="GAH65" s="611"/>
      <c r="GAI65" s="611"/>
      <c r="GAJ65" s="611"/>
      <c r="GAK65" s="611"/>
      <c r="GAL65" s="611"/>
      <c r="GAM65" s="611"/>
      <c r="GAN65" s="611"/>
      <c r="GAO65" s="611"/>
      <c r="GAP65" s="611"/>
      <c r="GAQ65" s="611"/>
      <c r="GAR65" s="611"/>
      <c r="GAS65" s="611"/>
      <c r="GAT65" s="611"/>
      <c r="GAU65" s="611"/>
      <c r="GAV65" s="611"/>
      <c r="GAW65" s="611"/>
      <c r="GAX65" s="611"/>
      <c r="GAY65" s="611"/>
      <c r="GAZ65" s="611"/>
      <c r="GBA65" s="611"/>
      <c r="GBB65" s="611"/>
      <c r="GBC65" s="611"/>
      <c r="GBD65" s="611"/>
      <c r="GBE65" s="611"/>
      <c r="GBF65" s="611"/>
      <c r="GBG65" s="611"/>
      <c r="GBH65" s="611"/>
      <c r="GBI65" s="611"/>
      <c r="GBJ65" s="611"/>
      <c r="GBK65" s="611"/>
      <c r="GBL65" s="611"/>
      <c r="GBM65" s="611"/>
      <c r="GBN65" s="611"/>
      <c r="GBO65" s="611"/>
      <c r="GBP65" s="611"/>
      <c r="GBQ65" s="611"/>
      <c r="GBR65" s="611"/>
      <c r="GBS65" s="611"/>
      <c r="GBT65" s="611"/>
      <c r="GBU65" s="611"/>
      <c r="GBV65" s="611"/>
      <c r="GBW65" s="611"/>
      <c r="GBX65" s="611"/>
      <c r="GBY65" s="611"/>
      <c r="GBZ65" s="611"/>
      <c r="GCA65" s="611"/>
      <c r="GCB65" s="611"/>
      <c r="GCC65" s="611"/>
      <c r="GCD65" s="611"/>
      <c r="GCE65" s="611"/>
      <c r="GCF65" s="611"/>
      <c r="GCG65" s="611"/>
      <c r="GCH65" s="611"/>
      <c r="GCI65" s="611"/>
      <c r="GCJ65" s="611"/>
      <c r="GCK65" s="611"/>
      <c r="GCL65" s="611"/>
      <c r="GCM65" s="611"/>
      <c r="GCN65" s="611"/>
      <c r="GCO65" s="611"/>
      <c r="GCP65" s="611"/>
      <c r="GCQ65" s="611"/>
      <c r="GCR65" s="611"/>
      <c r="GCS65" s="611"/>
      <c r="GCT65" s="611"/>
      <c r="GCU65" s="611"/>
      <c r="GCV65" s="611"/>
      <c r="GCW65" s="611"/>
      <c r="GCX65" s="611"/>
      <c r="GCY65" s="611"/>
      <c r="GCZ65" s="611"/>
      <c r="GDA65" s="611"/>
      <c r="GDB65" s="611"/>
      <c r="GDC65" s="611"/>
      <c r="GDD65" s="611"/>
      <c r="GDE65" s="611"/>
      <c r="GDF65" s="611"/>
      <c r="GDG65" s="611"/>
      <c r="GDH65" s="611"/>
      <c r="GDI65" s="611"/>
      <c r="GDJ65" s="611"/>
      <c r="GDK65" s="611"/>
      <c r="GDL65" s="611"/>
      <c r="GDM65" s="611"/>
      <c r="GDN65" s="611"/>
      <c r="GDO65" s="611"/>
      <c r="GDP65" s="611"/>
      <c r="GDQ65" s="611"/>
      <c r="GDR65" s="611"/>
      <c r="GDS65" s="611"/>
      <c r="GDT65" s="611"/>
      <c r="GDU65" s="611"/>
      <c r="GDV65" s="611"/>
      <c r="GDW65" s="611"/>
      <c r="GDX65" s="611"/>
      <c r="GDY65" s="611"/>
      <c r="GDZ65" s="611"/>
      <c r="GEA65" s="611"/>
      <c r="GEB65" s="611"/>
      <c r="GEC65" s="611"/>
      <c r="GED65" s="611"/>
      <c r="GEE65" s="611"/>
      <c r="GEF65" s="611"/>
      <c r="GEG65" s="611"/>
      <c r="GEH65" s="611"/>
      <c r="GEI65" s="611"/>
      <c r="GEJ65" s="611"/>
      <c r="GEK65" s="611"/>
      <c r="GEL65" s="611"/>
      <c r="GEM65" s="611"/>
      <c r="GEN65" s="611"/>
      <c r="GEO65" s="611"/>
      <c r="GEP65" s="611"/>
      <c r="GEQ65" s="611"/>
      <c r="GER65" s="611"/>
      <c r="GES65" s="611"/>
      <c r="GET65" s="611"/>
      <c r="GEU65" s="611"/>
      <c r="GEV65" s="611"/>
      <c r="GEW65" s="611"/>
      <c r="GEX65" s="611"/>
      <c r="GEY65" s="611"/>
      <c r="GEZ65" s="611"/>
      <c r="GFA65" s="611"/>
      <c r="GFB65" s="611"/>
      <c r="GFC65" s="611"/>
      <c r="GFD65" s="611"/>
      <c r="GFE65" s="611"/>
      <c r="GFF65" s="611"/>
      <c r="GFG65" s="611"/>
      <c r="GFH65" s="611"/>
      <c r="GFI65" s="611"/>
      <c r="GFJ65" s="611"/>
      <c r="GFK65" s="611"/>
      <c r="GFL65" s="611"/>
      <c r="GFM65" s="611"/>
      <c r="GFN65" s="611"/>
      <c r="GFO65" s="611"/>
      <c r="GFP65" s="611"/>
      <c r="GFQ65" s="611"/>
      <c r="GFR65" s="611"/>
      <c r="GFS65" s="611"/>
      <c r="GFT65" s="611"/>
      <c r="GFU65" s="611"/>
      <c r="GFV65" s="611"/>
      <c r="GFW65" s="611"/>
      <c r="GFX65" s="611"/>
      <c r="GFY65" s="611"/>
      <c r="GFZ65" s="611"/>
      <c r="GGA65" s="611"/>
      <c r="GGB65" s="611"/>
      <c r="GGC65" s="611"/>
      <c r="GGD65" s="611"/>
      <c r="GGE65" s="611"/>
      <c r="GGF65" s="611"/>
      <c r="GGG65" s="611"/>
      <c r="GGH65" s="611"/>
      <c r="GGI65" s="611"/>
      <c r="GGJ65" s="611"/>
      <c r="GGK65" s="611"/>
      <c r="GGL65" s="611"/>
      <c r="GGM65" s="611"/>
      <c r="GGN65" s="611"/>
      <c r="GGO65" s="611"/>
      <c r="GGP65" s="611"/>
      <c r="GGQ65" s="611"/>
      <c r="GGR65" s="611"/>
      <c r="GGS65" s="611"/>
      <c r="GGT65" s="611"/>
      <c r="GGU65" s="611"/>
      <c r="GGV65" s="611"/>
      <c r="GGW65" s="611"/>
      <c r="GGX65" s="611"/>
      <c r="GGY65" s="611"/>
      <c r="GGZ65" s="611"/>
      <c r="GHA65" s="611"/>
      <c r="GHB65" s="611"/>
      <c r="GHC65" s="611"/>
      <c r="GHD65" s="611"/>
      <c r="GHE65" s="611"/>
      <c r="GHF65" s="611"/>
      <c r="GHG65" s="611"/>
      <c r="GHH65" s="611"/>
      <c r="GHI65" s="611"/>
      <c r="GHJ65" s="611"/>
      <c r="GHK65" s="611"/>
      <c r="GHL65" s="611"/>
      <c r="GHM65" s="611"/>
      <c r="GHN65" s="611"/>
      <c r="GHO65" s="611"/>
      <c r="GHP65" s="611"/>
      <c r="GHQ65" s="611"/>
      <c r="GHR65" s="611"/>
      <c r="GHS65" s="611"/>
      <c r="GHT65" s="611"/>
      <c r="GHU65" s="611"/>
      <c r="GHV65" s="611"/>
      <c r="GHW65" s="611"/>
      <c r="GHX65" s="611"/>
      <c r="GHY65" s="611"/>
      <c r="GHZ65" s="611"/>
      <c r="GIA65" s="611"/>
      <c r="GIB65" s="611"/>
      <c r="GIC65" s="611"/>
      <c r="GID65" s="611"/>
      <c r="GIE65" s="611"/>
      <c r="GIF65" s="611"/>
      <c r="GIG65" s="611"/>
      <c r="GIH65" s="611"/>
      <c r="GII65" s="611"/>
      <c r="GIJ65" s="611"/>
      <c r="GIK65" s="611"/>
      <c r="GIL65" s="611"/>
      <c r="GIM65" s="611"/>
      <c r="GIN65" s="611"/>
      <c r="GIO65" s="611"/>
      <c r="GIP65" s="611"/>
      <c r="GIQ65" s="611"/>
      <c r="GIR65" s="611"/>
      <c r="GIS65" s="611"/>
      <c r="GIT65" s="611"/>
      <c r="GIU65" s="611"/>
      <c r="GIV65" s="611"/>
      <c r="GIW65" s="611"/>
      <c r="GIX65" s="611"/>
      <c r="GIY65" s="611"/>
      <c r="GIZ65" s="611"/>
      <c r="GJA65" s="611"/>
      <c r="GJB65" s="611"/>
      <c r="GJC65" s="611"/>
      <c r="GJD65" s="611"/>
      <c r="GJE65" s="611"/>
      <c r="GJF65" s="611"/>
      <c r="GJG65" s="611"/>
      <c r="GJH65" s="611"/>
      <c r="GJI65" s="611"/>
      <c r="GJJ65" s="611"/>
      <c r="GJK65" s="611"/>
      <c r="GJL65" s="611"/>
      <c r="GJM65" s="611"/>
      <c r="GJN65" s="611"/>
      <c r="GJO65" s="611"/>
      <c r="GJP65" s="611"/>
      <c r="GJQ65" s="611"/>
      <c r="GJR65" s="611"/>
      <c r="GJS65" s="611"/>
      <c r="GJT65" s="611"/>
      <c r="GJU65" s="611"/>
      <c r="GJV65" s="611"/>
      <c r="GJW65" s="611"/>
      <c r="GJX65" s="611"/>
      <c r="GJY65" s="611"/>
      <c r="GJZ65" s="611"/>
      <c r="GKA65" s="611"/>
      <c r="GKB65" s="611"/>
      <c r="GKC65" s="611"/>
      <c r="GKD65" s="611"/>
      <c r="GKE65" s="611"/>
      <c r="GKF65" s="611"/>
      <c r="GKG65" s="611"/>
      <c r="GKH65" s="611"/>
      <c r="GKI65" s="611"/>
      <c r="GKJ65" s="611"/>
      <c r="GKK65" s="611"/>
      <c r="GKL65" s="611"/>
      <c r="GKM65" s="611"/>
      <c r="GKN65" s="611"/>
      <c r="GKO65" s="611"/>
      <c r="GKP65" s="611"/>
      <c r="GKQ65" s="611"/>
      <c r="GKR65" s="611"/>
      <c r="GKS65" s="611"/>
      <c r="GKT65" s="611"/>
      <c r="GKU65" s="611"/>
      <c r="GKV65" s="611"/>
      <c r="GKW65" s="611"/>
      <c r="GKX65" s="611"/>
      <c r="GKY65" s="611"/>
      <c r="GKZ65" s="611"/>
      <c r="GLA65" s="611"/>
      <c r="GLB65" s="611"/>
      <c r="GLC65" s="611"/>
      <c r="GLD65" s="611"/>
      <c r="GLE65" s="611"/>
      <c r="GLF65" s="611"/>
      <c r="GLG65" s="611"/>
      <c r="GLH65" s="611"/>
      <c r="GLI65" s="611"/>
      <c r="GLJ65" s="611"/>
      <c r="GLK65" s="611"/>
      <c r="GLL65" s="611"/>
      <c r="GLM65" s="611"/>
      <c r="GLN65" s="611"/>
      <c r="GLO65" s="611"/>
      <c r="GLP65" s="611"/>
      <c r="GLQ65" s="611"/>
      <c r="GLR65" s="611"/>
      <c r="GLS65" s="611"/>
      <c r="GLT65" s="611"/>
      <c r="GLU65" s="611"/>
      <c r="GLV65" s="611"/>
      <c r="GLW65" s="611"/>
      <c r="GLX65" s="611"/>
      <c r="GLY65" s="611"/>
      <c r="GLZ65" s="611"/>
      <c r="GMA65" s="611"/>
      <c r="GMB65" s="611"/>
      <c r="GMC65" s="611"/>
      <c r="GMD65" s="611"/>
      <c r="GME65" s="611"/>
      <c r="GMF65" s="611"/>
      <c r="GMG65" s="611"/>
      <c r="GMH65" s="611"/>
      <c r="GMI65" s="611"/>
      <c r="GMJ65" s="611"/>
      <c r="GMK65" s="611"/>
      <c r="GML65" s="611"/>
      <c r="GMM65" s="611"/>
      <c r="GMN65" s="611"/>
      <c r="GMO65" s="611"/>
      <c r="GMP65" s="611"/>
      <c r="GMQ65" s="611"/>
      <c r="GMR65" s="611"/>
      <c r="GMS65" s="611"/>
      <c r="GMT65" s="611"/>
      <c r="GMU65" s="611"/>
      <c r="GMV65" s="611"/>
      <c r="GMW65" s="611"/>
      <c r="GMX65" s="611"/>
      <c r="GMY65" s="611"/>
      <c r="GMZ65" s="611"/>
      <c r="GNA65" s="611"/>
      <c r="GNB65" s="611"/>
      <c r="GNC65" s="611"/>
      <c r="GND65" s="611"/>
      <c r="GNE65" s="611"/>
      <c r="GNF65" s="611"/>
      <c r="GNG65" s="611"/>
      <c r="GNH65" s="611"/>
      <c r="GNI65" s="611"/>
      <c r="GNJ65" s="611"/>
      <c r="GNK65" s="611"/>
      <c r="GNL65" s="611"/>
      <c r="GNM65" s="611"/>
      <c r="GNN65" s="611"/>
      <c r="GNO65" s="611"/>
      <c r="GNP65" s="611"/>
      <c r="GNQ65" s="611"/>
      <c r="GNR65" s="611"/>
      <c r="GNS65" s="611"/>
      <c r="GNT65" s="611"/>
      <c r="GNU65" s="611"/>
      <c r="GNV65" s="611"/>
      <c r="GNW65" s="611"/>
      <c r="GNX65" s="611"/>
      <c r="GNY65" s="611"/>
      <c r="GNZ65" s="611"/>
      <c r="GOA65" s="611"/>
      <c r="GOB65" s="611"/>
      <c r="GOC65" s="611"/>
      <c r="GOD65" s="611"/>
      <c r="GOE65" s="611"/>
      <c r="GOF65" s="611"/>
      <c r="GOG65" s="611"/>
      <c r="GOH65" s="611"/>
      <c r="GOI65" s="611"/>
      <c r="GOJ65" s="611"/>
      <c r="GOK65" s="611"/>
      <c r="GOL65" s="611"/>
      <c r="GOM65" s="611"/>
      <c r="GON65" s="611"/>
      <c r="GOO65" s="611"/>
      <c r="GOP65" s="611"/>
      <c r="GOQ65" s="611"/>
      <c r="GOR65" s="611"/>
      <c r="GOS65" s="611"/>
      <c r="GOT65" s="611"/>
      <c r="GOU65" s="611"/>
      <c r="GOV65" s="611"/>
      <c r="GOW65" s="611"/>
      <c r="GOX65" s="611"/>
      <c r="GOY65" s="611"/>
      <c r="GOZ65" s="611"/>
      <c r="GPA65" s="611"/>
      <c r="GPB65" s="611"/>
      <c r="GPC65" s="611"/>
      <c r="GPD65" s="611"/>
      <c r="GPE65" s="611"/>
      <c r="GPF65" s="611"/>
      <c r="GPG65" s="611"/>
      <c r="GPH65" s="611"/>
      <c r="GPI65" s="611"/>
      <c r="GPJ65" s="611"/>
      <c r="GPK65" s="611"/>
      <c r="GPL65" s="611"/>
      <c r="GPM65" s="611"/>
      <c r="GPN65" s="611"/>
      <c r="GPO65" s="611"/>
      <c r="GPP65" s="611"/>
      <c r="GPQ65" s="611"/>
      <c r="GPR65" s="611"/>
      <c r="GPS65" s="611"/>
      <c r="GPT65" s="611"/>
      <c r="GPU65" s="611"/>
      <c r="GPV65" s="611"/>
      <c r="GPW65" s="611"/>
      <c r="GPX65" s="611"/>
      <c r="GPY65" s="611"/>
      <c r="GPZ65" s="611"/>
      <c r="GQA65" s="611"/>
      <c r="GQB65" s="611"/>
      <c r="GQC65" s="611"/>
      <c r="GQD65" s="611"/>
      <c r="GQE65" s="611"/>
      <c r="GQF65" s="611"/>
      <c r="GQG65" s="611"/>
      <c r="GQH65" s="611"/>
      <c r="GQI65" s="611"/>
      <c r="GQJ65" s="611"/>
      <c r="GQK65" s="611"/>
      <c r="GQL65" s="611"/>
      <c r="GQM65" s="611"/>
      <c r="GQN65" s="611"/>
      <c r="GQO65" s="611"/>
      <c r="GQP65" s="611"/>
      <c r="GQQ65" s="611"/>
      <c r="GQR65" s="611"/>
      <c r="GQS65" s="611"/>
      <c r="GQT65" s="611"/>
      <c r="GQU65" s="611"/>
      <c r="GQV65" s="611"/>
      <c r="GQW65" s="611"/>
      <c r="GQX65" s="611"/>
      <c r="GQY65" s="611"/>
      <c r="GQZ65" s="611"/>
      <c r="GRA65" s="611"/>
      <c r="GRB65" s="611"/>
      <c r="GRC65" s="611"/>
      <c r="GRD65" s="611"/>
      <c r="GRE65" s="611"/>
      <c r="GRF65" s="611"/>
      <c r="GRG65" s="611"/>
      <c r="GRH65" s="611"/>
      <c r="GRI65" s="611"/>
      <c r="GRJ65" s="611"/>
      <c r="GRK65" s="611"/>
      <c r="GRL65" s="611"/>
      <c r="GRM65" s="611"/>
      <c r="GRN65" s="611"/>
      <c r="GRO65" s="611"/>
      <c r="GRP65" s="611"/>
      <c r="GRQ65" s="611"/>
      <c r="GRR65" s="611"/>
      <c r="GRS65" s="611"/>
      <c r="GRT65" s="611"/>
      <c r="GRU65" s="611"/>
      <c r="GRV65" s="611"/>
      <c r="GRW65" s="611"/>
      <c r="GRX65" s="611"/>
      <c r="GRY65" s="611"/>
      <c r="GRZ65" s="611"/>
      <c r="GSA65" s="611"/>
      <c r="GSB65" s="611"/>
      <c r="GSC65" s="611"/>
      <c r="GSD65" s="611"/>
      <c r="GSE65" s="611"/>
      <c r="GSF65" s="611"/>
      <c r="GSG65" s="611"/>
      <c r="GSH65" s="611"/>
      <c r="GSI65" s="611"/>
      <c r="GSJ65" s="611"/>
      <c r="GSK65" s="611"/>
      <c r="GSL65" s="611"/>
      <c r="GSM65" s="611"/>
      <c r="GSN65" s="611"/>
      <c r="GSO65" s="611"/>
      <c r="GSP65" s="611"/>
      <c r="GSQ65" s="611"/>
      <c r="GSR65" s="611"/>
      <c r="GSS65" s="611"/>
      <c r="GST65" s="611"/>
      <c r="GSU65" s="611"/>
      <c r="GSV65" s="611"/>
      <c r="GSW65" s="611"/>
      <c r="GSX65" s="611"/>
      <c r="GSY65" s="611"/>
      <c r="GSZ65" s="611"/>
      <c r="GTA65" s="611"/>
      <c r="GTB65" s="611"/>
      <c r="GTC65" s="611"/>
      <c r="GTD65" s="611"/>
      <c r="GTE65" s="611"/>
      <c r="GTF65" s="611"/>
      <c r="GTG65" s="611"/>
      <c r="GTH65" s="611"/>
      <c r="GTI65" s="611"/>
      <c r="GTJ65" s="611"/>
      <c r="GTK65" s="611"/>
      <c r="GTL65" s="611"/>
      <c r="GTM65" s="611"/>
      <c r="GTN65" s="611"/>
      <c r="GTO65" s="611"/>
      <c r="GTP65" s="611"/>
      <c r="GTQ65" s="611"/>
      <c r="GTR65" s="611"/>
      <c r="GTS65" s="611"/>
      <c r="GTT65" s="611"/>
      <c r="GTU65" s="611"/>
      <c r="GTV65" s="611"/>
      <c r="GTW65" s="611"/>
      <c r="GTX65" s="611"/>
      <c r="GTY65" s="611"/>
      <c r="GTZ65" s="611"/>
      <c r="GUA65" s="611"/>
      <c r="GUB65" s="611"/>
      <c r="GUC65" s="611"/>
      <c r="GUD65" s="611"/>
      <c r="GUE65" s="611"/>
      <c r="GUF65" s="611"/>
      <c r="GUG65" s="611"/>
      <c r="GUH65" s="611"/>
      <c r="GUI65" s="611"/>
      <c r="GUJ65" s="611"/>
      <c r="GUK65" s="611"/>
      <c r="GUL65" s="611"/>
      <c r="GUM65" s="611"/>
      <c r="GUN65" s="611"/>
      <c r="GUO65" s="611"/>
      <c r="GUP65" s="611"/>
      <c r="GUQ65" s="611"/>
      <c r="GUR65" s="611"/>
      <c r="GUS65" s="611"/>
      <c r="GUT65" s="611"/>
      <c r="GUU65" s="611"/>
      <c r="GUV65" s="611"/>
      <c r="GUW65" s="611"/>
      <c r="GUX65" s="611"/>
      <c r="GUY65" s="611"/>
      <c r="GUZ65" s="611"/>
      <c r="GVA65" s="611"/>
      <c r="GVB65" s="611"/>
      <c r="GVC65" s="611"/>
      <c r="GVD65" s="611"/>
      <c r="GVE65" s="611"/>
      <c r="GVF65" s="611"/>
      <c r="GVG65" s="611"/>
      <c r="GVH65" s="611"/>
      <c r="GVI65" s="611"/>
      <c r="GVJ65" s="611"/>
      <c r="GVK65" s="611"/>
      <c r="GVL65" s="611"/>
      <c r="GVM65" s="611"/>
      <c r="GVN65" s="611"/>
      <c r="GVO65" s="611"/>
      <c r="GVP65" s="611"/>
      <c r="GVQ65" s="611"/>
      <c r="GVR65" s="611"/>
      <c r="GVS65" s="611"/>
      <c r="GVT65" s="611"/>
      <c r="GVU65" s="611"/>
      <c r="GVV65" s="611"/>
      <c r="GVW65" s="611"/>
      <c r="GVX65" s="611"/>
      <c r="GVY65" s="611"/>
      <c r="GVZ65" s="611"/>
      <c r="GWA65" s="611"/>
      <c r="GWB65" s="611"/>
      <c r="GWC65" s="611"/>
      <c r="GWD65" s="611"/>
      <c r="GWE65" s="611"/>
      <c r="GWF65" s="611"/>
      <c r="GWG65" s="611"/>
      <c r="GWH65" s="611"/>
      <c r="GWI65" s="611"/>
      <c r="GWJ65" s="611"/>
      <c r="GWK65" s="611"/>
      <c r="GWL65" s="611"/>
      <c r="GWM65" s="611"/>
      <c r="GWN65" s="611"/>
      <c r="GWO65" s="611"/>
      <c r="GWP65" s="611"/>
      <c r="GWQ65" s="611"/>
      <c r="GWR65" s="611"/>
      <c r="GWS65" s="611"/>
      <c r="GWT65" s="611"/>
      <c r="GWU65" s="611"/>
      <c r="GWV65" s="611"/>
      <c r="GWW65" s="611"/>
      <c r="GWX65" s="611"/>
      <c r="GWY65" s="611"/>
      <c r="GWZ65" s="611"/>
      <c r="GXA65" s="611"/>
      <c r="GXB65" s="611"/>
      <c r="GXC65" s="611"/>
      <c r="GXD65" s="611"/>
      <c r="GXE65" s="611"/>
      <c r="GXF65" s="611"/>
      <c r="GXG65" s="611"/>
      <c r="GXH65" s="611"/>
      <c r="GXI65" s="611"/>
      <c r="GXJ65" s="611"/>
      <c r="GXK65" s="611"/>
      <c r="GXL65" s="611"/>
      <c r="GXM65" s="611"/>
      <c r="GXN65" s="611"/>
      <c r="GXO65" s="611"/>
      <c r="GXP65" s="611"/>
      <c r="GXQ65" s="611"/>
      <c r="GXR65" s="611"/>
      <c r="GXS65" s="611"/>
      <c r="GXT65" s="611"/>
      <c r="GXU65" s="611"/>
      <c r="GXV65" s="611"/>
      <c r="GXW65" s="611"/>
      <c r="GXX65" s="611"/>
      <c r="GXY65" s="611"/>
      <c r="GXZ65" s="611"/>
      <c r="GYA65" s="611"/>
      <c r="GYB65" s="611"/>
      <c r="GYC65" s="611"/>
      <c r="GYD65" s="611"/>
      <c r="GYE65" s="611"/>
      <c r="GYF65" s="611"/>
      <c r="GYG65" s="611"/>
      <c r="GYH65" s="611"/>
      <c r="GYI65" s="611"/>
      <c r="GYJ65" s="611"/>
      <c r="GYK65" s="611"/>
      <c r="GYL65" s="611"/>
      <c r="GYM65" s="611"/>
      <c r="GYN65" s="611"/>
      <c r="GYO65" s="611"/>
      <c r="GYP65" s="611"/>
      <c r="GYQ65" s="611"/>
      <c r="GYR65" s="611"/>
      <c r="GYS65" s="611"/>
      <c r="GYT65" s="611"/>
      <c r="GYU65" s="611"/>
      <c r="GYV65" s="611"/>
      <c r="GYW65" s="611"/>
      <c r="GYX65" s="611"/>
      <c r="GYY65" s="611"/>
      <c r="GYZ65" s="611"/>
      <c r="GZA65" s="611"/>
      <c r="GZB65" s="611"/>
      <c r="GZC65" s="611"/>
      <c r="GZD65" s="611"/>
      <c r="GZE65" s="611"/>
      <c r="GZF65" s="611"/>
      <c r="GZG65" s="611"/>
      <c r="GZH65" s="611"/>
      <c r="GZI65" s="611"/>
      <c r="GZJ65" s="611"/>
      <c r="GZK65" s="611"/>
      <c r="GZL65" s="611"/>
      <c r="GZM65" s="611"/>
      <c r="GZN65" s="611"/>
      <c r="GZO65" s="611"/>
      <c r="GZP65" s="611"/>
      <c r="GZQ65" s="611"/>
      <c r="GZR65" s="611"/>
      <c r="GZS65" s="611"/>
      <c r="GZT65" s="611"/>
      <c r="GZU65" s="611"/>
      <c r="GZV65" s="611"/>
      <c r="GZW65" s="611"/>
      <c r="GZX65" s="611"/>
      <c r="GZY65" s="611"/>
      <c r="GZZ65" s="611"/>
      <c r="HAA65" s="611"/>
      <c r="HAB65" s="611"/>
      <c r="HAC65" s="611"/>
      <c r="HAD65" s="611"/>
      <c r="HAE65" s="611"/>
      <c r="HAF65" s="611"/>
      <c r="HAG65" s="611"/>
      <c r="HAH65" s="611"/>
      <c r="HAI65" s="611"/>
      <c r="HAJ65" s="611"/>
      <c r="HAK65" s="611"/>
      <c r="HAL65" s="611"/>
      <c r="HAM65" s="611"/>
      <c r="HAN65" s="611"/>
      <c r="HAO65" s="611"/>
      <c r="HAP65" s="611"/>
      <c r="HAQ65" s="611"/>
      <c r="HAR65" s="611"/>
      <c r="HAS65" s="611"/>
      <c r="HAT65" s="611"/>
      <c r="HAU65" s="611"/>
      <c r="HAV65" s="611"/>
      <c r="HAW65" s="611"/>
      <c r="HAX65" s="611"/>
      <c r="HAY65" s="611"/>
      <c r="HAZ65" s="611"/>
      <c r="HBA65" s="611"/>
      <c r="HBB65" s="611"/>
      <c r="HBC65" s="611"/>
      <c r="HBD65" s="611"/>
      <c r="HBE65" s="611"/>
      <c r="HBF65" s="611"/>
      <c r="HBG65" s="611"/>
      <c r="HBH65" s="611"/>
      <c r="HBI65" s="611"/>
      <c r="HBJ65" s="611"/>
      <c r="HBK65" s="611"/>
      <c r="HBL65" s="611"/>
      <c r="HBM65" s="611"/>
      <c r="HBN65" s="611"/>
      <c r="HBO65" s="611"/>
      <c r="HBP65" s="611"/>
      <c r="HBQ65" s="611"/>
      <c r="HBR65" s="611"/>
      <c r="HBS65" s="611"/>
      <c r="HBT65" s="611"/>
      <c r="HBU65" s="611"/>
      <c r="HBV65" s="611"/>
      <c r="HBW65" s="611"/>
      <c r="HBX65" s="611"/>
      <c r="HBY65" s="611"/>
      <c r="HBZ65" s="611"/>
      <c r="HCA65" s="611"/>
      <c r="HCB65" s="611"/>
      <c r="HCC65" s="611"/>
      <c r="HCD65" s="611"/>
      <c r="HCE65" s="611"/>
      <c r="HCF65" s="611"/>
      <c r="HCG65" s="611"/>
      <c r="HCH65" s="611"/>
      <c r="HCI65" s="611"/>
      <c r="HCJ65" s="611"/>
      <c r="HCK65" s="611"/>
      <c r="HCL65" s="611"/>
      <c r="HCM65" s="611"/>
      <c r="HCN65" s="611"/>
      <c r="HCO65" s="611"/>
      <c r="HCP65" s="611"/>
      <c r="HCQ65" s="611"/>
      <c r="HCR65" s="611"/>
      <c r="HCS65" s="611"/>
      <c r="HCT65" s="611"/>
      <c r="HCU65" s="611"/>
      <c r="HCV65" s="611"/>
      <c r="HCW65" s="611"/>
      <c r="HCX65" s="611"/>
      <c r="HCY65" s="611"/>
      <c r="HCZ65" s="611"/>
      <c r="HDA65" s="611"/>
      <c r="HDB65" s="611"/>
      <c r="HDC65" s="611"/>
      <c r="HDD65" s="611"/>
      <c r="HDE65" s="611"/>
      <c r="HDF65" s="611"/>
      <c r="HDG65" s="611"/>
      <c r="HDH65" s="611"/>
      <c r="HDI65" s="611"/>
      <c r="HDJ65" s="611"/>
      <c r="HDK65" s="611"/>
      <c r="HDL65" s="611"/>
      <c r="HDM65" s="611"/>
      <c r="HDN65" s="611"/>
      <c r="HDO65" s="611"/>
      <c r="HDP65" s="611"/>
      <c r="HDQ65" s="611"/>
      <c r="HDR65" s="611"/>
      <c r="HDS65" s="611"/>
      <c r="HDT65" s="611"/>
      <c r="HDU65" s="611"/>
      <c r="HDV65" s="611"/>
      <c r="HDW65" s="611"/>
      <c r="HDX65" s="611"/>
      <c r="HDY65" s="611"/>
      <c r="HDZ65" s="611"/>
      <c r="HEA65" s="611"/>
      <c r="HEB65" s="611"/>
      <c r="HEC65" s="611"/>
      <c r="HED65" s="611"/>
      <c r="HEE65" s="611"/>
      <c r="HEF65" s="611"/>
      <c r="HEG65" s="611"/>
      <c r="HEH65" s="611"/>
      <c r="HEI65" s="611"/>
      <c r="HEJ65" s="611"/>
      <c r="HEK65" s="611"/>
      <c r="HEL65" s="611"/>
      <c r="HEM65" s="611"/>
      <c r="HEN65" s="611"/>
      <c r="HEO65" s="611"/>
      <c r="HEP65" s="611"/>
      <c r="HEQ65" s="611"/>
      <c r="HER65" s="611"/>
      <c r="HES65" s="611"/>
      <c r="HET65" s="611"/>
      <c r="HEU65" s="611"/>
      <c r="HEV65" s="611"/>
      <c r="HEW65" s="611"/>
      <c r="HEX65" s="611"/>
      <c r="HEY65" s="611"/>
      <c r="HEZ65" s="611"/>
      <c r="HFA65" s="611"/>
      <c r="HFB65" s="611"/>
      <c r="HFC65" s="611"/>
      <c r="HFD65" s="611"/>
      <c r="HFE65" s="611"/>
      <c r="HFF65" s="611"/>
      <c r="HFG65" s="611"/>
      <c r="HFH65" s="611"/>
      <c r="HFI65" s="611"/>
      <c r="HFJ65" s="611"/>
      <c r="HFK65" s="611"/>
      <c r="HFL65" s="611"/>
      <c r="HFM65" s="611"/>
      <c r="HFN65" s="611"/>
      <c r="HFO65" s="611"/>
      <c r="HFP65" s="611"/>
      <c r="HFQ65" s="611"/>
      <c r="HFR65" s="611"/>
      <c r="HFS65" s="611"/>
      <c r="HFT65" s="611"/>
      <c r="HFU65" s="611"/>
      <c r="HFV65" s="611"/>
      <c r="HFW65" s="611"/>
      <c r="HFX65" s="611"/>
      <c r="HFY65" s="611"/>
      <c r="HFZ65" s="611"/>
      <c r="HGA65" s="611"/>
      <c r="HGB65" s="611"/>
      <c r="HGC65" s="611"/>
      <c r="HGD65" s="611"/>
      <c r="HGE65" s="611"/>
      <c r="HGF65" s="611"/>
      <c r="HGG65" s="611"/>
      <c r="HGH65" s="611"/>
      <c r="HGI65" s="611"/>
      <c r="HGJ65" s="611"/>
      <c r="HGK65" s="611"/>
      <c r="HGL65" s="611"/>
      <c r="HGM65" s="611"/>
      <c r="HGN65" s="611"/>
      <c r="HGO65" s="611"/>
      <c r="HGP65" s="611"/>
      <c r="HGQ65" s="611"/>
      <c r="HGR65" s="611"/>
      <c r="HGS65" s="611"/>
      <c r="HGT65" s="611"/>
      <c r="HGU65" s="611"/>
      <c r="HGV65" s="611"/>
      <c r="HGW65" s="611"/>
      <c r="HGX65" s="611"/>
      <c r="HGY65" s="611"/>
      <c r="HGZ65" s="611"/>
      <c r="HHA65" s="611"/>
      <c r="HHB65" s="611"/>
      <c r="HHC65" s="611"/>
      <c r="HHD65" s="611"/>
      <c r="HHE65" s="611"/>
      <c r="HHF65" s="611"/>
      <c r="HHG65" s="611"/>
      <c r="HHH65" s="611"/>
      <c r="HHI65" s="611"/>
      <c r="HHJ65" s="611"/>
      <c r="HHK65" s="611"/>
      <c r="HHL65" s="611"/>
      <c r="HHM65" s="611"/>
      <c r="HHN65" s="611"/>
      <c r="HHO65" s="611"/>
      <c r="HHP65" s="611"/>
      <c r="HHQ65" s="611"/>
      <c r="HHR65" s="611"/>
      <c r="HHS65" s="611"/>
      <c r="HHT65" s="611"/>
      <c r="HHU65" s="611"/>
      <c r="HHV65" s="611"/>
      <c r="HHW65" s="611"/>
      <c r="HHX65" s="611"/>
      <c r="HHY65" s="611"/>
      <c r="HHZ65" s="611"/>
      <c r="HIA65" s="611"/>
      <c r="HIB65" s="611"/>
      <c r="HIC65" s="611"/>
      <c r="HID65" s="611"/>
      <c r="HIE65" s="611"/>
      <c r="HIF65" s="611"/>
      <c r="HIG65" s="611"/>
      <c r="HIH65" s="611"/>
      <c r="HII65" s="611"/>
      <c r="HIJ65" s="611"/>
      <c r="HIK65" s="611"/>
      <c r="HIL65" s="611"/>
      <c r="HIM65" s="611"/>
      <c r="HIN65" s="611"/>
      <c r="HIO65" s="611"/>
      <c r="HIP65" s="611"/>
      <c r="HIQ65" s="611"/>
      <c r="HIR65" s="611"/>
      <c r="HIS65" s="611"/>
      <c r="HIT65" s="611"/>
      <c r="HIU65" s="611"/>
      <c r="HIV65" s="611"/>
      <c r="HIW65" s="611"/>
      <c r="HIX65" s="611"/>
      <c r="HIY65" s="611"/>
      <c r="HIZ65" s="611"/>
      <c r="HJA65" s="611"/>
      <c r="HJB65" s="611"/>
      <c r="HJC65" s="611"/>
      <c r="HJD65" s="611"/>
      <c r="HJE65" s="611"/>
      <c r="HJF65" s="611"/>
      <c r="HJG65" s="611"/>
      <c r="HJH65" s="611"/>
      <c r="HJI65" s="611"/>
      <c r="HJJ65" s="611"/>
      <c r="HJK65" s="611"/>
      <c r="HJL65" s="611"/>
      <c r="HJM65" s="611"/>
      <c r="HJN65" s="611"/>
      <c r="HJO65" s="611"/>
      <c r="HJP65" s="611"/>
      <c r="HJQ65" s="611"/>
      <c r="HJR65" s="611"/>
      <c r="HJS65" s="611"/>
      <c r="HJT65" s="611"/>
      <c r="HJU65" s="611"/>
      <c r="HJV65" s="611"/>
      <c r="HJW65" s="611"/>
      <c r="HJX65" s="611"/>
      <c r="HJY65" s="611"/>
      <c r="HJZ65" s="611"/>
      <c r="HKA65" s="611"/>
      <c r="HKB65" s="611"/>
      <c r="HKC65" s="611"/>
      <c r="HKD65" s="611"/>
      <c r="HKE65" s="611"/>
      <c r="HKF65" s="611"/>
      <c r="HKG65" s="611"/>
      <c r="HKH65" s="611"/>
      <c r="HKI65" s="611"/>
      <c r="HKJ65" s="611"/>
      <c r="HKK65" s="611"/>
      <c r="HKL65" s="611"/>
      <c r="HKM65" s="611"/>
      <c r="HKN65" s="611"/>
      <c r="HKO65" s="611"/>
      <c r="HKP65" s="611"/>
      <c r="HKQ65" s="611"/>
      <c r="HKR65" s="611"/>
      <c r="HKS65" s="611"/>
      <c r="HKT65" s="611"/>
      <c r="HKU65" s="611"/>
      <c r="HKV65" s="611"/>
      <c r="HKW65" s="611"/>
      <c r="HKX65" s="611"/>
      <c r="HKY65" s="611"/>
      <c r="HKZ65" s="611"/>
      <c r="HLA65" s="611"/>
      <c r="HLB65" s="611"/>
      <c r="HLC65" s="611"/>
      <c r="HLD65" s="611"/>
      <c r="HLE65" s="611"/>
      <c r="HLF65" s="611"/>
      <c r="HLG65" s="611"/>
      <c r="HLH65" s="611"/>
      <c r="HLI65" s="611"/>
      <c r="HLJ65" s="611"/>
      <c r="HLK65" s="611"/>
      <c r="HLL65" s="611"/>
      <c r="HLM65" s="611"/>
      <c r="HLN65" s="611"/>
      <c r="HLO65" s="611"/>
      <c r="HLP65" s="611"/>
      <c r="HLQ65" s="611"/>
      <c r="HLR65" s="611"/>
      <c r="HLS65" s="611"/>
      <c r="HLT65" s="611"/>
      <c r="HLU65" s="611"/>
      <c r="HLV65" s="611"/>
      <c r="HLW65" s="611"/>
      <c r="HLX65" s="611"/>
      <c r="HLY65" s="611"/>
      <c r="HLZ65" s="611"/>
      <c r="HMA65" s="611"/>
      <c r="HMB65" s="611"/>
      <c r="HMC65" s="611"/>
      <c r="HMD65" s="611"/>
      <c r="HME65" s="611"/>
      <c r="HMF65" s="611"/>
      <c r="HMG65" s="611"/>
      <c r="HMH65" s="611"/>
      <c r="HMI65" s="611"/>
      <c r="HMJ65" s="611"/>
      <c r="HMK65" s="611"/>
      <c r="HML65" s="611"/>
      <c r="HMM65" s="611"/>
      <c r="HMN65" s="611"/>
      <c r="HMO65" s="611"/>
      <c r="HMP65" s="611"/>
      <c r="HMQ65" s="611"/>
      <c r="HMR65" s="611"/>
      <c r="HMS65" s="611"/>
      <c r="HMT65" s="611"/>
      <c r="HMU65" s="611"/>
      <c r="HMV65" s="611"/>
      <c r="HMW65" s="611"/>
      <c r="HMX65" s="611"/>
      <c r="HMY65" s="611"/>
      <c r="HMZ65" s="611"/>
      <c r="HNA65" s="611"/>
      <c r="HNB65" s="611"/>
      <c r="HNC65" s="611"/>
      <c r="HND65" s="611"/>
      <c r="HNE65" s="611"/>
      <c r="HNF65" s="611"/>
      <c r="HNG65" s="611"/>
      <c r="HNH65" s="611"/>
      <c r="HNI65" s="611"/>
      <c r="HNJ65" s="611"/>
      <c r="HNK65" s="611"/>
      <c r="HNL65" s="611"/>
      <c r="HNM65" s="611"/>
      <c r="HNN65" s="611"/>
      <c r="HNO65" s="611"/>
      <c r="HNP65" s="611"/>
      <c r="HNQ65" s="611"/>
      <c r="HNR65" s="611"/>
      <c r="HNS65" s="611"/>
      <c r="HNT65" s="611"/>
      <c r="HNU65" s="611"/>
      <c r="HNV65" s="611"/>
      <c r="HNW65" s="611"/>
      <c r="HNX65" s="611"/>
      <c r="HNY65" s="611"/>
      <c r="HNZ65" s="611"/>
      <c r="HOA65" s="611"/>
      <c r="HOB65" s="611"/>
      <c r="HOC65" s="611"/>
      <c r="HOD65" s="611"/>
      <c r="HOE65" s="611"/>
      <c r="HOF65" s="611"/>
      <c r="HOG65" s="611"/>
      <c r="HOH65" s="611"/>
      <c r="HOI65" s="611"/>
      <c r="HOJ65" s="611"/>
      <c r="HOK65" s="611"/>
      <c r="HOL65" s="611"/>
      <c r="HOM65" s="611"/>
      <c r="HON65" s="611"/>
      <c r="HOO65" s="611"/>
      <c r="HOP65" s="611"/>
      <c r="HOQ65" s="611"/>
      <c r="HOR65" s="611"/>
      <c r="HOS65" s="611"/>
      <c r="HOT65" s="611"/>
      <c r="HOU65" s="611"/>
      <c r="HOV65" s="611"/>
      <c r="HOW65" s="611"/>
      <c r="HOX65" s="611"/>
      <c r="HOY65" s="611"/>
      <c r="HOZ65" s="611"/>
      <c r="HPA65" s="611"/>
      <c r="HPB65" s="611"/>
      <c r="HPC65" s="611"/>
      <c r="HPD65" s="611"/>
      <c r="HPE65" s="611"/>
      <c r="HPF65" s="611"/>
      <c r="HPG65" s="611"/>
      <c r="HPH65" s="611"/>
      <c r="HPI65" s="611"/>
      <c r="HPJ65" s="611"/>
      <c r="HPK65" s="611"/>
      <c r="HPL65" s="611"/>
      <c r="HPM65" s="611"/>
      <c r="HPN65" s="611"/>
      <c r="HPO65" s="611"/>
      <c r="HPP65" s="611"/>
      <c r="HPQ65" s="611"/>
      <c r="HPR65" s="611"/>
      <c r="HPS65" s="611"/>
      <c r="HPT65" s="611"/>
      <c r="HPU65" s="611"/>
      <c r="HPV65" s="611"/>
      <c r="HPW65" s="611"/>
      <c r="HPX65" s="611"/>
      <c r="HPY65" s="611"/>
      <c r="HPZ65" s="611"/>
      <c r="HQA65" s="611"/>
      <c r="HQB65" s="611"/>
      <c r="HQC65" s="611"/>
      <c r="HQD65" s="611"/>
      <c r="HQE65" s="611"/>
      <c r="HQF65" s="611"/>
      <c r="HQG65" s="611"/>
      <c r="HQH65" s="611"/>
      <c r="HQI65" s="611"/>
      <c r="HQJ65" s="611"/>
      <c r="HQK65" s="611"/>
      <c r="HQL65" s="611"/>
      <c r="HQM65" s="611"/>
      <c r="HQN65" s="611"/>
      <c r="HQO65" s="611"/>
      <c r="HQP65" s="611"/>
      <c r="HQQ65" s="611"/>
      <c r="HQR65" s="611"/>
      <c r="HQS65" s="611"/>
      <c r="HQT65" s="611"/>
      <c r="HQU65" s="611"/>
      <c r="HQV65" s="611"/>
      <c r="HQW65" s="611"/>
      <c r="HQX65" s="611"/>
      <c r="HQY65" s="611"/>
      <c r="HQZ65" s="611"/>
      <c r="HRA65" s="611"/>
      <c r="HRB65" s="611"/>
      <c r="HRC65" s="611"/>
      <c r="HRD65" s="611"/>
      <c r="HRE65" s="611"/>
      <c r="HRF65" s="611"/>
      <c r="HRG65" s="611"/>
      <c r="HRH65" s="611"/>
      <c r="HRI65" s="611"/>
      <c r="HRJ65" s="611"/>
      <c r="HRK65" s="611"/>
      <c r="HRL65" s="611"/>
      <c r="HRM65" s="611"/>
      <c r="HRN65" s="611"/>
      <c r="HRO65" s="611"/>
      <c r="HRP65" s="611"/>
      <c r="HRQ65" s="611"/>
      <c r="HRR65" s="611"/>
      <c r="HRS65" s="611"/>
      <c r="HRT65" s="611"/>
      <c r="HRU65" s="611"/>
      <c r="HRV65" s="611"/>
      <c r="HRW65" s="611"/>
      <c r="HRX65" s="611"/>
      <c r="HRY65" s="611"/>
      <c r="HRZ65" s="611"/>
      <c r="HSA65" s="611"/>
      <c r="HSB65" s="611"/>
      <c r="HSC65" s="611"/>
      <c r="HSD65" s="611"/>
      <c r="HSE65" s="611"/>
      <c r="HSF65" s="611"/>
      <c r="HSG65" s="611"/>
      <c r="HSH65" s="611"/>
      <c r="HSI65" s="611"/>
      <c r="HSJ65" s="611"/>
      <c r="HSK65" s="611"/>
      <c r="HSL65" s="611"/>
      <c r="HSM65" s="611"/>
      <c r="HSN65" s="611"/>
      <c r="HSO65" s="611"/>
      <c r="HSP65" s="611"/>
      <c r="HSQ65" s="611"/>
      <c r="HSR65" s="611"/>
      <c r="HSS65" s="611"/>
      <c r="HST65" s="611"/>
      <c r="HSU65" s="611"/>
      <c r="HSV65" s="611"/>
      <c r="HSW65" s="611"/>
      <c r="HSX65" s="611"/>
      <c r="HSY65" s="611"/>
      <c r="HSZ65" s="611"/>
      <c r="HTA65" s="611"/>
      <c r="HTB65" s="611"/>
      <c r="HTC65" s="611"/>
      <c r="HTD65" s="611"/>
      <c r="HTE65" s="611"/>
      <c r="HTF65" s="611"/>
      <c r="HTG65" s="611"/>
      <c r="HTH65" s="611"/>
      <c r="HTI65" s="611"/>
      <c r="HTJ65" s="611"/>
      <c r="HTK65" s="611"/>
      <c r="HTL65" s="611"/>
      <c r="HTM65" s="611"/>
      <c r="HTN65" s="611"/>
      <c r="HTO65" s="611"/>
      <c r="HTP65" s="611"/>
      <c r="HTQ65" s="611"/>
      <c r="HTR65" s="611"/>
      <c r="HTS65" s="611"/>
      <c r="HTT65" s="611"/>
      <c r="HTU65" s="611"/>
      <c r="HTV65" s="611"/>
      <c r="HTW65" s="611"/>
      <c r="HTX65" s="611"/>
      <c r="HTY65" s="611"/>
      <c r="HTZ65" s="611"/>
      <c r="HUA65" s="611"/>
      <c r="HUB65" s="611"/>
      <c r="HUC65" s="611"/>
      <c r="HUD65" s="611"/>
      <c r="HUE65" s="611"/>
      <c r="HUF65" s="611"/>
      <c r="HUG65" s="611"/>
      <c r="HUH65" s="611"/>
      <c r="HUI65" s="611"/>
      <c r="HUJ65" s="611"/>
      <c r="HUK65" s="611"/>
      <c r="HUL65" s="611"/>
      <c r="HUM65" s="611"/>
      <c r="HUN65" s="611"/>
      <c r="HUO65" s="611"/>
      <c r="HUP65" s="611"/>
      <c r="HUQ65" s="611"/>
      <c r="HUR65" s="611"/>
      <c r="HUS65" s="611"/>
      <c r="HUT65" s="611"/>
      <c r="HUU65" s="611"/>
      <c r="HUV65" s="611"/>
      <c r="HUW65" s="611"/>
      <c r="HUX65" s="611"/>
      <c r="HUY65" s="611"/>
      <c r="HUZ65" s="611"/>
      <c r="HVA65" s="611"/>
      <c r="HVB65" s="611"/>
      <c r="HVC65" s="611"/>
      <c r="HVD65" s="611"/>
      <c r="HVE65" s="611"/>
      <c r="HVF65" s="611"/>
      <c r="HVG65" s="611"/>
      <c r="HVH65" s="611"/>
      <c r="HVI65" s="611"/>
      <c r="HVJ65" s="611"/>
      <c r="HVK65" s="611"/>
      <c r="HVL65" s="611"/>
      <c r="HVM65" s="611"/>
      <c r="HVN65" s="611"/>
      <c r="HVO65" s="611"/>
      <c r="HVP65" s="611"/>
      <c r="HVQ65" s="611"/>
      <c r="HVR65" s="611"/>
      <c r="HVS65" s="611"/>
      <c r="HVT65" s="611"/>
      <c r="HVU65" s="611"/>
      <c r="HVV65" s="611"/>
      <c r="HVW65" s="611"/>
      <c r="HVX65" s="611"/>
      <c r="HVY65" s="611"/>
      <c r="HVZ65" s="611"/>
      <c r="HWA65" s="611"/>
      <c r="HWB65" s="611"/>
      <c r="HWC65" s="611"/>
      <c r="HWD65" s="611"/>
      <c r="HWE65" s="611"/>
      <c r="HWF65" s="611"/>
      <c r="HWG65" s="611"/>
      <c r="HWH65" s="611"/>
      <c r="HWI65" s="611"/>
      <c r="HWJ65" s="611"/>
      <c r="HWK65" s="611"/>
      <c r="HWL65" s="611"/>
      <c r="HWM65" s="611"/>
      <c r="HWN65" s="611"/>
      <c r="HWO65" s="611"/>
      <c r="HWP65" s="611"/>
      <c r="HWQ65" s="611"/>
      <c r="HWR65" s="611"/>
      <c r="HWS65" s="611"/>
      <c r="HWT65" s="611"/>
      <c r="HWU65" s="611"/>
      <c r="HWV65" s="611"/>
      <c r="HWW65" s="611"/>
      <c r="HWX65" s="611"/>
      <c r="HWY65" s="611"/>
      <c r="HWZ65" s="611"/>
      <c r="HXA65" s="611"/>
      <c r="HXB65" s="611"/>
      <c r="HXC65" s="611"/>
      <c r="HXD65" s="611"/>
      <c r="HXE65" s="611"/>
      <c r="HXF65" s="611"/>
      <c r="HXG65" s="611"/>
      <c r="HXH65" s="611"/>
      <c r="HXI65" s="611"/>
      <c r="HXJ65" s="611"/>
      <c r="HXK65" s="611"/>
      <c r="HXL65" s="611"/>
      <c r="HXM65" s="611"/>
      <c r="HXN65" s="611"/>
      <c r="HXO65" s="611"/>
      <c r="HXP65" s="611"/>
      <c r="HXQ65" s="611"/>
      <c r="HXR65" s="611"/>
      <c r="HXS65" s="611"/>
      <c r="HXT65" s="611"/>
      <c r="HXU65" s="611"/>
      <c r="HXV65" s="611"/>
      <c r="HXW65" s="611"/>
      <c r="HXX65" s="611"/>
      <c r="HXY65" s="611"/>
      <c r="HXZ65" s="611"/>
      <c r="HYA65" s="611"/>
      <c r="HYB65" s="611"/>
      <c r="HYC65" s="611"/>
      <c r="HYD65" s="611"/>
      <c r="HYE65" s="611"/>
      <c r="HYF65" s="611"/>
      <c r="HYG65" s="611"/>
      <c r="HYH65" s="611"/>
      <c r="HYI65" s="611"/>
      <c r="HYJ65" s="611"/>
      <c r="HYK65" s="611"/>
      <c r="HYL65" s="611"/>
      <c r="HYM65" s="611"/>
      <c r="HYN65" s="611"/>
      <c r="HYO65" s="611"/>
      <c r="HYP65" s="611"/>
      <c r="HYQ65" s="611"/>
      <c r="HYR65" s="611"/>
      <c r="HYS65" s="611"/>
      <c r="HYT65" s="611"/>
      <c r="HYU65" s="611"/>
      <c r="HYV65" s="611"/>
      <c r="HYW65" s="611"/>
      <c r="HYX65" s="611"/>
      <c r="HYY65" s="611"/>
      <c r="HYZ65" s="611"/>
      <c r="HZA65" s="611"/>
      <c r="HZB65" s="611"/>
      <c r="HZC65" s="611"/>
      <c r="HZD65" s="611"/>
      <c r="HZE65" s="611"/>
      <c r="HZF65" s="611"/>
      <c r="HZG65" s="611"/>
      <c r="HZH65" s="611"/>
      <c r="HZI65" s="611"/>
      <c r="HZJ65" s="611"/>
      <c r="HZK65" s="611"/>
      <c r="HZL65" s="611"/>
      <c r="HZM65" s="611"/>
      <c r="HZN65" s="611"/>
      <c r="HZO65" s="611"/>
      <c r="HZP65" s="611"/>
      <c r="HZQ65" s="611"/>
      <c r="HZR65" s="611"/>
      <c r="HZS65" s="611"/>
      <c r="HZT65" s="611"/>
      <c r="HZU65" s="611"/>
      <c r="HZV65" s="611"/>
      <c r="HZW65" s="611"/>
      <c r="HZX65" s="611"/>
      <c r="HZY65" s="611"/>
      <c r="HZZ65" s="611"/>
      <c r="IAA65" s="611"/>
      <c r="IAB65" s="611"/>
      <c r="IAC65" s="611"/>
      <c r="IAD65" s="611"/>
      <c r="IAE65" s="611"/>
      <c r="IAF65" s="611"/>
      <c r="IAG65" s="611"/>
      <c r="IAH65" s="611"/>
      <c r="IAI65" s="611"/>
      <c r="IAJ65" s="611"/>
      <c r="IAK65" s="611"/>
      <c r="IAL65" s="611"/>
      <c r="IAM65" s="611"/>
      <c r="IAN65" s="611"/>
      <c r="IAO65" s="611"/>
      <c r="IAP65" s="611"/>
      <c r="IAQ65" s="611"/>
      <c r="IAR65" s="611"/>
      <c r="IAS65" s="611"/>
      <c r="IAT65" s="611"/>
      <c r="IAU65" s="611"/>
      <c r="IAV65" s="611"/>
      <c r="IAW65" s="611"/>
      <c r="IAX65" s="611"/>
      <c r="IAY65" s="611"/>
      <c r="IAZ65" s="611"/>
      <c r="IBA65" s="611"/>
      <c r="IBB65" s="611"/>
      <c r="IBC65" s="611"/>
      <c r="IBD65" s="611"/>
      <c r="IBE65" s="611"/>
      <c r="IBF65" s="611"/>
      <c r="IBG65" s="611"/>
      <c r="IBH65" s="611"/>
      <c r="IBI65" s="611"/>
      <c r="IBJ65" s="611"/>
      <c r="IBK65" s="611"/>
      <c r="IBL65" s="611"/>
      <c r="IBM65" s="611"/>
      <c r="IBN65" s="611"/>
      <c r="IBO65" s="611"/>
      <c r="IBP65" s="611"/>
      <c r="IBQ65" s="611"/>
      <c r="IBR65" s="611"/>
      <c r="IBS65" s="611"/>
      <c r="IBT65" s="611"/>
      <c r="IBU65" s="611"/>
      <c r="IBV65" s="611"/>
      <c r="IBW65" s="611"/>
      <c r="IBX65" s="611"/>
      <c r="IBY65" s="611"/>
      <c r="IBZ65" s="611"/>
      <c r="ICA65" s="611"/>
      <c r="ICB65" s="611"/>
      <c r="ICC65" s="611"/>
      <c r="ICD65" s="611"/>
      <c r="ICE65" s="611"/>
      <c r="ICF65" s="611"/>
      <c r="ICG65" s="611"/>
      <c r="ICH65" s="611"/>
      <c r="ICI65" s="611"/>
      <c r="ICJ65" s="611"/>
      <c r="ICK65" s="611"/>
      <c r="ICL65" s="611"/>
      <c r="ICM65" s="611"/>
      <c r="ICN65" s="611"/>
      <c r="ICO65" s="611"/>
      <c r="ICP65" s="611"/>
      <c r="ICQ65" s="611"/>
      <c r="ICR65" s="611"/>
      <c r="ICS65" s="611"/>
      <c r="ICT65" s="611"/>
      <c r="ICU65" s="611"/>
      <c r="ICV65" s="611"/>
      <c r="ICW65" s="611"/>
      <c r="ICX65" s="611"/>
      <c r="ICY65" s="611"/>
      <c r="ICZ65" s="611"/>
      <c r="IDA65" s="611"/>
      <c r="IDB65" s="611"/>
      <c r="IDC65" s="611"/>
      <c r="IDD65" s="611"/>
      <c r="IDE65" s="611"/>
      <c r="IDF65" s="611"/>
      <c r="IDG65" s="611"/>
      <c r="IDH65" s="611"/>
      <c r="IDI65" s="611"/>
      <c r="IDJ65" s="611"/>
      <c r="IDK65" s="611"/>
      <c r="IDL65" s="611"/>
      <c r="IDM65" s="611"/>
      <c r="IDN65" s="611"/>
      <c r="IDO65" s="611"/>
      <c r="IDP65" s="611"/>
      <c r="IDQ65" s="611"/>
      <c r="IDR65" s="611"/>
      <c r="IDS65" s="611"/>
      <c r="IDT65" s="611"/>
      <c r="IDU65" s="611"/>
      <c r="IDV65" s="611"/>
      <c r="IDW65" s="611"/>
      <c r="IDX65" s="611"/>
      <c r="IDY65" s="611"/>
      <c r="IDZ65" s="611"/>
      <c r="IEA65" s="611"/>
      <c r="IEB65" s="611"/>
      <c r="IEC65" s="611"/>
      <c r="IED65" s="611"/>
      <c r="IEE65" s="611"/>
      <c r="IEF65" s="611"/>
      <c r="IEG65" s="611"/>
      <c r="IEH65" s="611"/>
      <c r="IEI65" s="611"/>
      <c r="IEJ65" s="611"/>
      <c r="IEK65" s="611"/>
      <c r="IEL65" s="611"/>
      <c r="IEM65" s="611"/>
      <c r="IEN65" s="611"/>
      <c r="IEO65" s="611"/>
      <c r="IEP65" s="611"/>
      <c r="IEQ65" s="611"/>
      <c r="IER65" s="611"/>
      <c r="IES65" s="611"/>
      <c r="IET65" s="611"/>
      <c r="IEU65" s="611"/>
      <c r="IEV65" s="611"/>
      <c r="IEW65" s="611"/>
      <c r="IEX65" s="611"/>
      <c r="IEY65" s="611"/>
      <c r="IEZ65" s="611"/>
      <c r="IFA65" s="611"/>
      <c r="IFB65" s="611"/>
      <c r="IFC65" s="611"/>
      <c r="IFD65" s="611"/>
      <c r="IFE65" s="611"/>
      <c r="IFF65" s="611"/>
      <c r="IFG65" s="611"/>
      <c r="IFH65" s="611"/>
      <c r="IFI65" s="611"/>
      <c r="IFJ65" s="611"/>
      <c r="IFK65" s="611"/>
      <c r="IFL65" s="611"/>
      <c r="IFM65" s="611"/>
      <c r="IFN65" s="611"/>
      <c r="IFO65" s="611"/>
      <c r="IFP65" s="611"/>
      <c r="IFQ65" s="611"/>
      <c r="IFR65" s="611"/>
      <c r="IFS65" s="611"/>
      <c r="IFT65" s="611"/>
      <c r="IFU65" s="611"/>
      <c r="IFV65" s="611"/>
      <c r="IFW65" s="611"/>
      <c r="IFX65" s="611"/>
      <c r="IFY65" s="611"/>
      <c r="IFZ65" s="611"/>
      <c r="IGA65" s="611"/>
      <c r="IGB65" s="611"/>
      <c r="IGC65" s="611"/>
      <c r="IGD65" s="611"/>
      <c r="IGE65" s="611"/>
      <c r="IGF65" s="611"/>
      <c r="IGG65" s="611"/>
      <c r="IGH65" s="611"/>
      <c r="IGI65" s="611"/>
      <c r="IGJ65" s="611"/>
      <c r="IGK65" s="611"/>
      <c r="IGL65" s="611"/>
      <c r="IGM65" s="611"/>
      <c r="IGN65" s="611"/>
      <c r="IGO65" s="611"/>
      <c r="IGP65" s="611"/>
      <c r="IGQ65" s="611"/>
      <c r="IGR65" s="611"/>
      <c r="IGS65" s="611"/>
      <c r="IGT65" s="611"/>
      <c r="IGU65" s="611"/>
      <c r="IGV65" s="611"/>
      <c r="IGW65" s="611"/>
      <c r="IGX65" s="611"/>
      <c r="IGY65" s="611"/>
      <c r="IGZ65" s="611"/>
      <c r="IHA65" s="611"/>
      <c r="IHB65" s="611"/>
      <c r="IHC65" s="611"/>
      <c r="IHD65" s="611"/>
      <c r="IHE65" s="611"/>
      <c r="IHF65" s="611"/>
      <c r="IHG65" s="611"/>
      <c r="IHH65" s="611"/>
      <c r="IHI65" s="611"/>
      <c r="IHJ65" s="611"/>
      <c r="IHK65" s="611"/>
      <c r="IHL65" s="611"/>
      <c r="IHM65" s="611"/>
      <c r="IHN65" s="611"/>
      <c r="IHO65" s="611"/>
      <c r="IHP65" s="611"/>
      <c r="IHQ65" s="611"/>
      <c r="IHR65" s="611"/>
      <c r="IHS65" s="611"/>
      <c r="IHT65" s="611"/>
      <c r="IHU65" s="611"/>
      <c r="IHV65" s="611"/>
      <c r="IHW65" s="611"/>
      <c r="IHX65" s="611"/>
      <c r="IHY65" s="611"/>
      <c r="IHZ65" s="611"/>
      <c r="IIA65" s="611"/>
      <c r="IIB65" s="611"/>
      <c r="IIC65" s="611"/>
      <c r="IID65" s="611"/>
      <c r="IIE65" s="611"/>
      <c r="IIF65" s="611"/>
      <c r="IIG65" s="611"/>
      <c r="IIH65" s="611"/>
      <c r="III65" s="611"/>
      <c r="IIJ65" s="611"/>
      <c r="IIK65" s="611"/>
      <c r="IIL65" s="611"/>
      <c r="IIM65" s="611"/>
      <c r="IIN65" s="611"/>
      <c r="IIO65" s="611"/>
      <c r="IIP65" s="611"/>
      <c r="IIQ65" s="611"/>
      <c r="IIR65" s="611"/>
      <c r="IIS65" s="611"/>
      <c r="IIT65" s="611"/>
      <c r="IIU65" s="611"/>
      <c r="IIV65" s="611"/>
      <c r="IIW65" s="611"/>
      <c r="IIX65" s="611"/>
      <c r="IIY65" s="611"/>
      <c r="IIZ65" s="611"/>
      <c r="IJA65" s="611"/>
      <c r="IJB65" s="611"/>
      <c r="IJC65" s="611"/>
      <c r="IJD65" s="611"/>
      <c r="IJE65" s="611"/>
      <c r="IJF65" s="611"/>
      <c r="IJG65" s="611"/>
      <c r="IJH65" s="611"/>
      <c r="IJI65" s="611"/>
      <c r="IJJ65" s="611"/>
      <c r="IJK65" s="611"/>
      <c r="IJL65" s="611"/>
      <c r="IJM65" s="611"/>
      <c r="IJN65" s="611"/>
      <c r="IJO65" s="611"/>
      <c r="IJP65" s="611"/>
      <c r="IJQ65" s="611"/>
      <c r="IJR65" s="611"/>
      <c r="IJS65" s="611"/>
      <c r="IJT65" s="611"/>
      <c r="IJU65" s="611"/>
      <c r="IJV65" s="611"/>
      <c r="IJW65" s="611"/>
      <c r="IJX65" s="611"/>
      <c r="IJY65" s="611"/>
      <c r="IJZ65" s="611"/>
      <c r="IKA65" s="611"/>
      <c r="IKB65" s="611"/>
      <c r="IKC65" s="611"/>
      <c r="IKD65" s="611"/>
      <c r="IKE65" s="611"/>
      <c r="IKF65" s="611"/>
      <c r="IKG65" s="611"/>
      <c r="IKH65" s="611"/>
      <c r="IKI65" s="611"/>
      <c r="IKJ65" s="611"/>
      <c r="IKK65" s="611"/>
      <c r="IKL65" s="611"/>
      <c r="IKM65" s="611"/>
      <c r="IKN65" s="611"/>
      <c r="IKO65" s="611"/>
      <c r="IKP65" s="611"/>
      <c r="IKQ65" s="611"/>
      <c r="IKR65" s="611"/>
      <c r="IKS65" s="611"/>
      <c r="IKT65" s="611"/>
      <c r="IKU65" s="611"/>
      <c r="IKV65" s="611"/>
      <c r="IKW65" s="611"/>
      <c r="IKX65" s="611"/>
      <c r="IKY65" s="611"/>
      <c r="IKZ65" s="611"/>
      <c r="ILA65" s="611"/>
      <c r="ILB65" s="611"/>
      <c r="ILC65" s="611"/>
      <c r="ILD65" s="611"/>
      <c r="ILE65" s="611"/>
      <c r="ILF65" s="611"/>
      <c r="ILG65" s="611"/>
      <c r="ILH65" s="611"/>
      <c r="ILI65" s="611"/>
      <c r="ILJ65" s="611"/>
      <c r="ILK65" s="611"/>
      <c r="ILL65" s="611"/>
      <c r="ILM65" s="611"/>
      <c r="ILN65" s="611"/>
      <c r="ILO65" s="611"/>
      <c r="ILP65" s="611"/>
      <c r="ILQ65" s="611"/>
      <c r="ILR65" s="611"/>
      <c r="ILS65" s="611"/>
      <c r="ILT65" s="611"/>
      <c r="ILU65" s="611"/>
      <c r="ILV65" s="611"/>
      <c r="ILW65" s="611"/>
      <c r="ILX65" s="611"/>
      <c r="ILY65" s="611"/>
      <c r="ILZ65" s="611"/>
      <c r="IMA65" s="611"/>
      <c r="IMB65" s="611"/>
      <c r="IMC65" s="611"/>
      <c r="IMD65" s="611"/>
      <c r="IME65" s="611"/>
      <c r="IMF65" s="611"/>
      <c r="IMG65" s="611"/>
      <c r="IMH65" s="611"/>
      <c r="IMI65" s="611"/>
      <c r="IMJ65" s="611"/>
      <c r="IMK65" s="611"/>
      <c r="IML65" s="611"/>
      <c r="IMM65" s="611"/>
      <c r="IMN65" s="611"/>
      <c r="IMO65" s="611"/>
      <c r="IMP65" s="611"/>
      <c r="IMQ65" s="611"/>
      <c r="IMR65" s="611"/>
      <c r="IMS65" s="611"/>
      <c r="IMT65" s="611"/>
      <c r="IMU65" s="611"/>
      <c r="IMV65" s="611"/>
      <c r="IMW65" s="611"/>
      <c r="IMX65" s="611"/>
      <c r="IMY65" s="611"/>
      <c r="IMZ65" s="611"/>
      <c r="INA65" s="611"/>
      <c r="INB65" s="611"/>
      <c r="INC65" s="611"/>
      <c r="IND65" s="611"/>
      <c r="INE65" s="611"/>
      <c r="INF65" s="611"/>
      <c r="ING65" s="611"/>
      <c r="INH65" s="611"/>
      <c r="INI65" s="611"/>
      <c r="INJ65" s="611"/>
      <c r="INK65" s="611"/>
      <c r="INL65" s="611"/>
      <c r="INM65" s="611"/>
      <c r="INN65" s="611"/>
      <c r="INO65" s="611"/>
      <c r="INP65" s="611"/>
      <c r="INQ65" s="611"/>
      <c r="INR65" s="611"/>
      <c r="INS65" s="611"/>
      <c r="INT65" s="611"/>
      <c r="INU65" s="611"/>
      <c r="INV65" s="611"/>
      <c r="INW65" s="611"/>
      <c r="INX65" s="611"/>
      <c r="INY65" s="611"/>
      <c r="INZ65" s="611"/>
      <c r="IOA65" s="611"/>
      <c r="IOB65" s="611"/>
      <c r="IOC65" s="611"/>
      <c r="IOD65" s="611"/>
      <c r="IOE65" s="611"/>
      <c r="IOF65" s="611"/>
      <c r="IOG65" s="611"/>
      <c r="IOH65" s="611"/>
      <c r="IOI65" s="611"/>
      <c r="IOJ65" s="611"/>
      <c r="IOK65" s="611"/>
      <c r="IOL65" s="611"/>
      <c r="IOM65" s="611"/>
      <c r="ION65" s="611"/>
      <c r="IOO65" s="611"/>
      <c r="IOP65" s="611"/>
      <c r="IOQ65" s="611"/>
      <c r="IOR65" s="611"/>
      <c r="IOS65" s="611"/>
      <c r="IOT65" s="611"/>
      <c r="IOU65" s="611"/>
      <c r="IOV65" s="611"/>
      <c r="IOW65" s="611"/>
      <c r="IOX65" s="611"/>
      <c r="IOY65" s="611"/>
      <c r="IOZ65" s="611"/>
      <c r="IPA65" s="611"/>
      <c r="IPB65" s="611"/>
      <c r="IPC65" s="611"/>
      <c r="IPD65" s="611"/>
      <c r="IPE65" s="611"/>
      <c r="IPF65" s="611"/>
      <c r="IPG65" s="611"/>
      <c r="IPH65" s="611"/>
      <c r="IPI65" s="611"/>
      <c r="IPJ65" s="611"/>
      <c r="IPK65" s="611"/>
      <c r="IPL65" s="611"/>
      <c r="IPM65" s="611"/>
      <c r="IPN65" s="611"/>
      <c r="IPO65" s="611"/>
      <c r="IPP65" s="611"/>
      <c r="IPQ65" s="611"/>
      <c r="IPR65" s="611"/>
      <c r="IPS65" s="611"/>
      <c r="IPT65" s="611"/>
      <c r="IPU65" s="611"/>
      <c r="IPV65" s="611"/>
      <c r="IPW65" s="611"/>
      <c r="IPX65" s="611"/>
      <c r="IPY65" s="611"/>
      <c r="IPZ65" s="611"/>
      <c r="IQA65" s="611"/>
      <c r="IQB65" s="611"/>
      <c r="IQC65" s="611"/>
      <c r="IQD65" s="611"/>
      <c r="IQE65" s="611"/>
      <c r="IQF65" s="611"/>
      <c r="IQG65" s="611"/>
      <c r="IQH65" s="611"/>
      <c r="IQI65" s="611"/>
      <c r="IQJ65" s="611"/>
      <c r="IQK65" s="611"/>
      <c r="IQL65" s="611"/>
      <c r="IQM65" s="611"/>
      <c r="IQN65" s="611"/>
      <c r="IQO65" s="611"/>
      <c r="IQP65" s="611"/>
      <c r="IQQ65" s="611"/>
      <c r="IQR65" s="611"/>
      <c r="IQS65" s="611"/>
      <c r="IQT65" s="611"/>
      <c r="IQU65" s="611"/>
      <c r="IQV65" s="611"/>
      <c r="IQW65" s="611"/>
      <c r="IQX65" s="611"/>
      <c r="IQY65" s="611"/>
      <c r="IQZ65" s="611"/>
      <c r="IRA65" s="611"/>
      <c r="IRB65" s="611"/>
      <c r="IRC65" s="611"/>
      <c r="IRD65" s="611"/>
      <c r="IRE65" s="611"/>
      <c r="IRF65" s="611"/>
      <c r="IRG65" s="611"/>
      <c r="IRH65" s="611"/>
      <c r="IRI65" s="611"/>
      <c r="IRJ65" s="611"/>
      <c r="IRK65" s="611"/>
      <c r="IRL65" s="611"/>
      <c r="IRM65" s="611"/>
      <c r="IRN65" s="611"/>
      <c r="IRO65" s="611"/>
      <c r="IRP65" s="611"/>
      <c r="IRQ65" s="611"/>
      <c r="IRR65" s="611"/>
      <c r="IRS65" s="611"/>
      <c r="IRT65" s="611"/>
      <c r="IRU65" s="611"/>
      <c r="IRV65" s="611"/>
      <c r="IRW65" s="611"/>
      <c r="IRX65" s="611"/>
      <c r="IRY65" s="611"/>
      <c r="IRZ65" s="611"/>
      <c r="ISA65" s="611"/>
      <c r="ISB65" s="611"/>
      <c r="ISC65" s="611"/>
      <c r="ISD65" s="611"/>
      <c r="ISE65" s="611"/>
      <c r="ISF65" s="611"/>
      <c r="ISG65" s="611"/>
      <c r="ISH65" s="611"/>
      <c r="ISI65" s="611"/>
      <c r="ISJ65" s="611"/>
      <c r="ISK65" s="611"/>
      <c r="ISL65" s="611"/>
      <c r="ISM65" s="611"/>
      <c r="ISN65" s="611"/>
      <c r="ISO65" s="611"/>
      <c r="ISP65" s="611"/>
      <c r="ISQ65" s="611"/>
      <c r="ISR65" s="611"/>
      <c r="ISS65" s="611"/>
      <c r="IST65" s="611"/>
      <c r="ISU65" s="611"/>
      <c r="ISV65" s="611"/>
      <c r="ISW65" s="611"/>
      <c r="ISX65" s="611"/>
      <c r="ISY65" s="611"/>
      <c r="ISZ65" s="611"/>
      <c r="ITA65" s="611"/>
      <c r="ITB65" s="611"/>
      <c r="ITC65" s="611"/>
      <c r="ITD65" s="611"/>
      <c r="ITE65" s="611"/>
      <c r="ITF65" s="611"/>
      <c r="ITG65" s="611"/>
      <c r="ITH65" s="611"/>
      <c r="ITI65" s="611"/>
      <c r="ITJ65" s="611"/>
      <c r="ITK65" s="611"/>
      <c r="ITL65" s="611"/>
      <c r="ITM65" s="611"/>
      <c r="ITN65" s="611"/>
      <c r="ITO65" s="611"/>
      <c r="ITP65" s="611"/>
      <c r="ITQ65" s="611"/>
      <c r="ITR65" s="611"/>
      <c r="ITS65" s="611"/>
      <c r="ITT65" s="611"/>
      <c r="ITU65" s="611"/>
      <c r="ITV65" s="611"/>
      <c r="ITW65" s="611"/>
      <c r="ITX65" s="611"/>
      <c r="ITY65" s="611"/>
      <c r="ITZ65" s="611"/>
      <c r="IUA65" s="611"/>
      <c r="IUB65" s="611"/>
      <c r="IUC65" s="611"/>
      <c r="IUD65" s="611"/>
      <c r="IUE65" s="611"/>
      <c r="IUF65" s="611"/>
      <c r="IUG65" s="611"/>
      <c r="IUH65" s="611"/>
      <c r="IUI65" s="611"/>
      <c r="IUJ65" s="611"/>
      <c r="IUK65" s="611"/>
      <c r="IUL65" s="611"/>
      <c r="IUM65" s="611"/>
      <c r="IUN65" s="611"/>
      <c r="IUO65" s="611"/>
      <c r="IUP65" s="611"/>
      <c r="IUQ65" s="611"/>
      <c r="IUR65" s="611"/>
      <c r="IUS65" s="611"/>
      <c r="IUT65" s="611"/>
      <c r="IUU65" s="611"/>
      <c r="IUV65" s="611"/>
      <c r="IUW65" s="611"/>
      <c r="IUX65" s="611"/>
      <c r="IUY65" s="611"/>
      <c r="IUZ65" s="611"/>
      <c r="IVA65" s="611"/>
      <c r="IVB65" s="611"/>
      <c r="IVC65" s="611"/>
      <c r="IVD65" s="611"/>
      <c r="IVE65" s="611"/>
      <c r="IVF65" s="611"/>
      <c r="IVG65" s="611"/>
      <c r="IVH65" s="611"/>
      <c r="IVI65" s="611"/>
      <c r="IVJ65" s="611"/>
      <c r="IVK65" s="611"/>
      <c r="IVL65" s="611"/>
      <c r="IVM65" s="611"/>
      <c r="IVN65" s="611"/>
      <c r="IVO65" s="611"/>
      <c r="IVP65" s="611"/>
      <c r="IVQ65" s="611"/>
      <c r="IVR65" s="611"/>
      <c r="IVS65" s="611"/>
      <c r="IVT65" s="611"/>
      <c r="IVU65" s="611"/>
      <c r="IVV65" s="611"/>
      <c r="IVW65" s="611"/>
      <c r="IVX65" s="611"/>
      <c r="IVY65" s="611"/>
      <c r="IVZ65" s="611"/>
      <c r="IWA65" s="611"/>
      <c r="IWB65" s="611"/>
      <c r="IWC65" s="611"/>
      <c r="IWD65" s="611"/>
      <c r="IWE65" s="611"/>
      <c r="IWF65" s="611"/>
      <c r="IWG65" s="611"/>
      <c r="IWH65" s="611"/>
      <c r="IWI65" s="611"/>
      <c r="IWJ65" s="611"/>
      <c r="IWK65" s="611"/>
      <c r="IWL65" s="611"/>
      <c r="IWM65" s="611"/>
      <c r="IWN65" s="611"/>
      <c r="IWO65" s="611"/>
      <c r="IWP65" s="611"/>
      <c r="IWQ65" s="611"/>
      <c r="IWR65" s="611"/>
      <c r="IWS65" s="611"/>
      <c r="IWT65" s="611"/>
      <c r="IWU65" s="611"/>
      <c r="IWV65" s="611"/>
      <c r="IWW65" s="611"/>
      <c r="IWX65" s="611"/>
      <c r="IWY65" s="611"/>
      <c r="IWZ65" s="611"/>
      <c r="IXA65" s="611"/>
      <c r="IXB65" s="611"/>
      <c r="IXC65" s="611"/>
      <c r="IXD65" s="611"/>
      <c r="IXE65" s="611"/>
      <c r="IXF65" s="611"/>
      <c r="IXG65" s="611"/>
      <c r="IXH65" s="611"/>
      <c r="IXI65" s="611"/>
      <c r="IXJ65" s="611"/>
      <c r="IXK65" s="611"/>
      <c r="IXL65" s="611"/>
      <c r="IXM65" s="611"/>
      <c r="IXN65" s="611"/>
      <c r="IXO65" s="611"/>
      <c r="IXP65" s="611"/>
      <c r="IXQ65" s="611"/>
      <c r="IXR65" s="611"/>
      <c r="IXS65" s="611"/>
      <c r="IXT65" s="611"/>
      <c r="IXU65" s="611"/>
      <c r="IXV65" s="611"/>
      <c r="IXW65" s="611"/>
      <c r="IXX65" s="611"/>
      <c r="IXY65" s="611"/>
      <c r="IXZ65" s="611"/>
      <c r="IYA65" s="611"/>
      <c r="IYB65" s="611"/>
      <c r="IYC65" s="611"/>
      <c r="IYD65" s="611"/>
      <c r="IYE65" s="611"/>
      <c r="IYF65" s="611"/>
      <c r="IYG65" s="611"/>
      <c r="IYH65" s="611"/>
      <c r="IYI65" s="611"/>
      <c r="IYJ65" s="611"/>
      <c r="IYK65" s="611"/>
      <c r="IYL65" s="611"/>
      <c r="IYM65" s="611"/>
      <c r="IYN65" s="611"/>
      <c r="IYO65" s="611"/>
      <c r="IYP65" s="611"/>
      <c r="IYQ65" s="611"/>
      <c r="IYR65" s="611"/>
      <c r="IYS65" s="611"/>
      <c r="IYT65" s="611"/>
      <c r="IYU65" s="611"/>
      <c r="IYV65" s="611"/>
      <c r="IYW65" s="611"/>
      <c r="IYX65" s="611"/>
      <c r="IYY65" s="611"/>
      <c r="IYZ65" s="611"/>
      <c r="IZA65" s="611"/>
      <c r="IZB65" s="611"/>
      <c r="IZC65" s="611"/>
      <c r="IZD65" s="611"/>
      <c r="IZE65" s="611"/>
      <c r="IZF65" s="611"/>
      <c r="IZG65" s="611"/>
      <c r="IZH65" s="611"/>
      <c r="IZI65" s="611"/>
      <c r="IZJ65" s="611"/>
      <c r="IZK65" s="611"/>
      <c r="IZL65" s="611"/>
      <c r="IZM65" s="611"/>
      <c r="IZN65" s="611"/>
      <c r="IZO65" s="611"/>
      <c r="IZP65" s="611"/>
      <c r="IZQ65" s="611"/>
      <c r="IZR65" s="611"/>
      <c r="IZS65" s="611"/>
      <c r="IZT65" s="611"/>
      <c r="IZU65" s="611"/>
      <c r="IZV65" s="611"/>
      <c r="IZW65" s="611"/>
      <c r="IZX65" s="611"/>
      <c r="IZY65" s="611"/>
      <c r="IZZ65" s="611"/>
      <c r="JAA65" s="611"/>
      <c r="JAB65" s="611"/>
      <c r="JAC65" s="611"/>
      <c r="JAD65" s="611"/>
      <c r="JAE65" s="611"/>
      <c r="JAF65" s="611"/>
      <c r="JAG65" s="611"/>
      <c r="JAH65" s="611"/>
      <c r="JAI65" s="611"/>
      <c r="JAJ65" s="611"/>
      <c r="JAK65" s="611"/>
      <c r="JAL65" s="611"/>
      <c r="JAM65" s="611"/>
      <c r="JAN65" s="611"/>
      <c r="JAO65" s="611"/>
      <c r="JAP65" s="611"/>
      <c r="JAQ65" s="611"/>
      <c r="JAR65" s="611"/>
      <c r="JAS65" s="611"/>
      <c r="JAT65" s="611"/>
      <c r="JAU65" s="611"/>
      <c r="JAV65" s="611"/>
      <c r="JAW65" s="611"/>
      <c r="JAX65" s="611"/>
      <c r="JAY65" s="611"/>
      <c r="JAZ65" s="611"/>
      <c r="JBA65" s="611"/>
      <c r="JBB65" s="611"/>
      <c r="JBC65" s="611"/>
      <c r="JBD65" s="611"/>
      <c r="JBE65" s="611"/>
      <c r="JBF65" s="611"/>
      <c r="JBG65" s="611"/>
      <c r="JBH65" s="611"/>
      <c r="JBI65" s="611"/>
      <c r="JBJ65" s="611"/>
      <c r="JBK65" s="611"/>
      <c r="JBL65" s="611"/>
      <c r="JBM65" s="611"/>
      <c r="JBN65" s="611"/>
      <c r="JBO65" s="611"/>
      <c r="JBP65" s="611"/>
      <c r="JBQ65" s="611"/>
      <c r="JBR65" s="611"/>
      <c r="JBS65" s="611"/>
      <c r="JBT65" s="611"/>
      <c r="JBU65" s="611"/>
      <c r="JBV65" s="611"/>
      <c r="JBW65" s="611"/>
      <c r="JBX65" s="611"/>
      <c r="JBY65" s="611"/>
      <c r="JBZ65" s="611"/>
      <c r="JCA65" s="611"/>
      <c r="JCB65" s="611"/>
      <c r="JCC65" s="611"/>
      <c r="JCD65" s="611"/>
      <c r="JCE65" s="611"/>
      <c r="JCF65" s="611"/>
      <c r="JCG65" s="611"/>
      <c r="JCH65" s="611"/>
      <c r="JCI65" s="611"/>
      <c r="JCJ65" s="611"/>
      <c r="JCK65" s="611"/>
      <c r="JCL65" s="611"/>
      <c r="JCM65" s="611"/>
      <c r="JCN65" s="611"/>
      <c r="JCO65" s="611"/>
      <c r="JCP65" s="611"/>
      <c r="JCQ65" s="611"/>
      <c r="JCR65" s="611"/>
      <c r="JCS65" s="611"/>
      <c r="JCT65" s="611"/>
      <c r="JCU65" s="611"/>
      <c r="JCV65" s="611"/>
      <c r="JCW65" s="611"/>
      <c r="JCX65" s="611"/>
      <c r="JCY65" s="611"/>
      <c r="JCZ65" s="611"/>
      <c r="JDA65" s="611"/>
      <c r="JDB65" s="611"/>
      <c r="JDC65" s="611"/>
      <c r="JDD65" s="611"/>
      <c r="JDE65" s="611"/>
      <c r="JDF65" s="611"/>
      <c r="JDG65" s="611"/>
      <c r="JDH65" s="611"/>
      <c r="JDI65" s="611"/>
      <c r="JDJ65" s="611"/>
      <c r="JDK65" s="611"/>
      <c r="JDL65" s="611"/>
      <c r="JDM65" s="611"/>
      <c r="JDN65" s="611"/>
      <c r="JDO65" s="611"/>
      <c r="JDP65" s="611"/>
      <c r="JDQ65" s="611"/>
      <c r="JDR65" s="611"/>
      <c r="JDS65" s="611"/>
      <c r="JDT65" s="611"/>
      <c r="JDU65" s="611"/>
      <c r="JDV65" s="611"/>
      <c r="JDW65" s="611"/>
      <c r="JDX65" s="611"/>
      <c r="JDY65" s="611"/>
      <c r="JDZ65" s="611"/>
      <c r="JEA65" s="611"/>
      <c r="JEB65" s="611"/>
      <c r="JEC65" s="611"/>
      <c r="JED65" s="611"/>
      <c r="JEE65" s="611"/>
      <c r="JEF65" s="611"/>
      <c r="JEG65" s="611"/>
      <c r="JEH65" s="611"/>
      <c r="JEI65" s="611"/>
      <c r="JEJ65" s="611"/>
      <c r="JEK65" s="611"/>
      <c r="JEL65" s="611"/>
      <c r="JEM65" s="611"/>
      <c r="JEN65" s="611"/>
      <c r="JEO65" s="611"/>
      <c r="JEP65" s="611"/>
      <c r="JEQ65" s="611"/>
      <c r="JER65" s="611"/>
      <c r="JES65" s="611"/>
      <c r="JET65" s="611"/>
      <c r="JEU65" s="611"/>
      <c r="JEV65" s="611"/>
      <c r="JEW65" s="611"/>
      <c r="JEX65" s="611"/>
      <c r="JEY65" s="611"/>
      <c r="JEZ65" s="611"/>
      <c r="JFA65" s="611"/>
      <c r="JFB65" s="611"/>
      <c r="JFC65" s="611"/>
      <c r="JFD65" s="611"/>
      <c r="JFE65" s="611"/>
      <c r="JFF65" s="611"/>
      <c r="JFG65" s="611"/>
      <c r="JFH65" s="611"/>
      <c r="JFI65" s="611"/>
      <c r="JFJ65" s="611"/>
      <c r="JFK65" s="611"/>
      <c r="JFL65" s="611"/>
      <c r="JFM65" s="611"/>
      <c r="JFN65" s="611"/>
      <c r="JFO65" s="611"/>
      <c r="JFP65" s="611"/>
      <c r="JFQ65" s="611"/>
      <c r="JFR65" s="611"/>
      <c r="JFS65" s="611"/>
      <c r="JFT65" s="611"/>
      <c r="JFU65" s="611"/>
      <c r="JFV65" s="611"/>
      <c r="JFW65" s="611"/>
      <c r="JFX65" s="611"/>
      <c r="JFY65" s="611"/>
      <c r="JFZ65" s="611"/>
      <c r="JGA65" s="611"/>
      <c r="JGB65" s="611"/>
      <c r="JGC65" s="611"/>
      <c r="JGD65" s="611"/>
      <c r="JGE65" s="611"/>
      <c r="JGF65" s="611"/>
      <c r="JGG65" s="611"/>
      <c r="JGH65" s="611"/>
      <c r="JGI65" s="611"/>
      <c r="JGJ65" s="611"/>
      <c r="JGK65" s="611"/>
      <c r="JGL65" s="611"/>
      <c r="JGM65" s="611"/>
      <c r="JGN65" s="611"/>
      <c r="JGO65" s="611"/>
      <c r="JGP65" s="611"/>
      <c r="JGQ65" s="611"/>
      <c r="JGR65" s="611"/>
      <c r="JGS65" s="611"/>
      <c r="JGT65" s="611"/>
      <c r="JGU65" s="611"/>
      <c r="JGV65" s="611"/>
      <c r="JGW65" s="611"/>
      <c r="JGX65" s="611"/>
      <c r="JGY65" s="611"/>
      <c r="JGZ65" s="611"/>
      <c r="JHA65" s="611"/>
      <c r="JHB65" s="611"/>
      <c r="JHC65" s="611"/>
      <c r="JHD65" s="611"/>
      <c r="JHE65" s="611"/>
      <c r="JHF65" s="611"/>
      <c r="JHG65" s="611"/>
      <c r="JHH65" s="611"/>
      <c r="JHI65" s="611"/>
      <c r="JHJ65" s="611"/>
      <c r="JHK65" s="611"/>
      <c r="JHL65" s="611"/>
      <c r="JHM65" s="611"/>
      <c r="JHN65" s="611"/>
      <c r="JHO65" s="611"/>
      <c r="JHP65" s="611"/>
      <c r="JHQ65" s="611"/>
      <c r="JHR65" s="611"/>
      <c r="JHS65" s="611"/>
      <c r="JHT65" s="611"/>
      <c r="JHU65" s="611"/>
      <c r="JHV65" s="611"/>
      <c r="JHW65" s="611"/>
      <c r="JHX65" s="611"/>
      <c r="JHY65" s="611"/>
      <c r="JHZ65" s="611"/>
      <c r="JIA65" s="611"/>
      <c r="JIB65" s="611"/>
      <c r="JIC65" s="611"/>
      <c r="JID65" s="611"/>
      <c r="JIE65" s="611"/>
      <c r="JIF65" s="611"/>
      <c r="JIG65" s="611"/>
      <c r="JIH65" s="611"/>
      <c r="JII65" s="611"/>
      <c r="JIJ65" s="611"/>
      <c r="JIK65" s="611"/>
      <c r="JIL65" s="611"/>
      <c r="JIM65" s="611"/>
      <c r="JIN65" s="611"/>
      <c r="JIO65" s="611"/>
      <c r="JIP65" s="611"/>
      <c r="JIQ65" s="611"/>
      <c r="JIR65" s="611"/>
      <c r="JIS65" s="611"/>
      <c r="JIT65" s="611"/>
      <c r="JIU65" s="611"/>
      <c r="JIV65" s="611"/>
      <c r="JIW65" s="611"/>
      <c r="JIX65" s="611"/>
      <c r="JIY65" s="611"/>
      <c r="JIZ65" s="611"/>
      <c r="JJA65" s="611"/>
      <c r="JJB65" s="611"/>
      <c r="JJC65" s="611"/>
      <c r="JJD65" s="611"/>
      <c r="JJE65" s="611"/>
      <c r="JJF65" s="611"/>
      <c r="JJG65" s="611"/>
      <c r="JJH65" s="611"/>
      <c r="JJI65" s="611"/>
      <c r="JJJ65" s="611"/>
      <c r="JJK65" s="611"/>
      <c r="JJL65" s="611"/>
      <c r="JJM65" s="611"/>
      <c r="JJN65" s="611"/>
      <c r="JJO65" s="611"/>
      <c r="JJP65" s="611"/>
      <c r="JJQ65" s="611"/>
      <c r="JJR65" s="611"/>
      <c r="JJS65" s="611"/>
      <c r="JJT65" s="611"/>
      <c r="JJU65" s="611"/>
      <c r="JJV65" s="611"/>
      <c r="JJW65" s="611"/>
      <c r="JJX65" s="611"/>
      <c r="JJY65" s="611"/>
      <c r="JJZ65" s="611"/>
      <c r="JKA65" s="611"/>
      <c r="JKB65" s="611"/>
      <c r="JKC65" s="611"/>
      <c r="JKD65" s="611"/>
      <c r="JKE65" s="611"/>
      <c r="JKF65" s="611"/>
      <c r="JKG65" s="611"/>
      <c r="JKH65" s="611"/>
      <c r="JKI65" s="611"/>
      <c r="JKJ65" s="611"/>
      <c r="JKK65" s="611"/>
      <c r="JKL65" s="611"/>
      <c r="JKM65" s="611"/>
      <c r="JKN65" s="611"/>
      <c r="JKO65" s="611"/>
      <c r="JKP65" s="611"/>
      <c r="JKQ65" s="611"/>
      <c r="JKR65" s="611"/>
      <c r="JKS65" s="611"/>
      <c r="JKT65" s="611"/>
      <c r="JKU65" s="611"/>
      <c r="JKV65" s="611"/>
      <c r="JKW65" s="611"/>
      <c r="JKX65" s="611"/>
      <c r="JKY65" s="611"/>
      <c r="JKZ65" s="611"/>
      <c r="JLA65" s="611"/>
      <c r="JLB65" s="611"/>
      <c r="JLC65" s="611"/>
      <c r="JLD65" s="611"/>
      <c r="JLE65" s="611"/>
      <c r="JLF65" s="611"/>
      <c r="JLG65" s="611"/>
      <c r="JLH65" s="611"/>
      <c r="JLI65" s="611"/>
      <c r="JLJ65" s="611"/>
      <c r="JLK65" s="611"/>
      <c r="JLL65" s="611"/>
      <c r="JLM65" s="611"/>
      <c r="JLN65" s="611"/>
      <c r="JLO65" s="611"/>
      <c r="JLP65" s="611"/>
      <c r="JLQ65" s="611"/>
      <c r="JLR65" s="611"/>
      <c r="JLS65" s="611"/>
      <c r="JLT65" s="611"/>
      <c r="JLU65" s="611"/>
      <c r="JLV65" s="611"/>
      <c r="JLW65" s="611"/>
      <c r="JLX65" s="611"/>
      <c r="JLY65" s="611"/>
      <c r="JLZ65" s="611"/>
      <c r="JMA65" s="611"/>
      <c r="JMB65" s="611"/>
      <c r="JMC65" s="611"/>
      <c r="JMD65" s="611"/>
      <c r="JME65" s="611"/>
      <c r="JMF65" s="611"/>
      <c r="JMG65" s="611"/>
      <c r="JMH65" s="611"/>
      <c r="JMI65" s="611"/>
      <c r="JMJ65" s="611"/>
      <c r="JMK65" s="611"/>
      <c r="JML65" s="611"/>
      <c r="JMM65" s="611"/>
      <c r="JMN65" s="611"/>
      <c r="JMO65" s="611"/>
      <c r="JMP65" s="611"/>
      <c r="JMQ65" s="611"/>
      <c r="JMR65" s="611"/>
      <c r="JMS65" s="611"/>
      <c r="JMT65" s="611"/>
      <c r="JMU65" s="611"/>
      <c r="JMV65" s="611"/>
      <c r="JMW65" s="611"/>
      <c r="JMX65" s="611"/>
      <c r="JMY65" s="611"/>
      <c r="JMZ65" s="611"/>
      <c r="JNA65" s="611"/>
      <c r="JNB65" s="611"/>
      <c r="JNC65" s="611"/>
      <c r="JND65" s="611"/>
      <c r="JNE65" s="611"/>
      <c r="JNF65" s="611"/>
      <c r="JNG65" s="611"/>
      <c r="JNH65" s="611"/>
      <c r="JNI65" s="611"/>
      <c r="JNJ65" s="611"/>
      <c r="JNK65" s="611"/>
      <c r="JNL65" s="611"/>
      <c r="JNM65" s="611"/>
      <c r="JNN65" s="611"/>
      <c r="JNO65" s="611"/>
      <c r="JNP65" s="611"/>
      <c r="JNQ65" s="611"/>
      <c r="JNR65" s="611"/>
      <c r="JNS65" s="611"/>
      <c r="JNT65" s="611"/>
      <c r="JNU65" s="611"/>
      <c r="JNV65" s="611"/>
      <c r="JNW65" s="611"/>
      <c r="JNX65" s="611"/>
      <c r="JNY65" s="611"/>
      <c r="JNZ65" s="611"/>
      <c r="JOA65" s="611"/>
      <c r="JOB65" s="611"/>
      <c r="JOC65" s="611"/>
      <c r="JOD65" s="611"/>
      <c r="JOE65" s="611"/>
      <c r="JOF65" s="611"/>
      <c r="JOG65" s="611"/>
      <c r="JOH65" s="611"/>
      <c r="JOI65" s="611"/>
      <c r="JOJ65" s="611"/>
      <c r="JOK65" s="611"/>
      <c r="JOL65" s="611"/>
      <c r="JOM65" s="611"/>
      <c r="JON65" s="611"/>
      <c r="JOO65" s="611"/>
      <c r="JOP65" s="611"/>
      <c r="JOQ65" s="611"/>
      <c r="JOR65" s="611"/>
      <c r="JOS65" s="611"/>
      <c r="JOT65" s="611"/>
      <c r="JOU65" s="611"/>
      <c r="JOV65" s="611"/>
      <c r="JOW65" s="611"/>
      <c r="JOX65" s="611"/>
      <c r="JOY65" s="611"/>
      <c r="JOZ65" s="611"/>
      <c r="JPA65" s="611"/>
      <c r="JPB65" s="611"/>
      <c r="JPC65" s="611"/>
      <c r="JPD65" s="611"/>
      <c r="JPE65" s="611"/>
      <c r="JPF65" s="611"/>
      <c r="JPG65" s="611"/>
      <c r="JPH65" s="611"/>
      <c r="JPI65" s="611"/>
      <c r="JPJ65" s="611"/>
      <c r="JPK65" s="611"/>
      <c r="JPL65" s="611"/>
      <c r="JPM65" s="611"/>
      <c r="JPN65" s="611"/>
      <c r="JPO65" s="611"/>
      <c r="JPP65" s="611"/>
      <c r="JPQ65" s="611"/>
      <c r="JPR65" s="611"/>
      <c r="JPS65" s="611"/>
      <c r="JPT65" s="611"/>
      <c r="JPU65" s="611"/>
      <c r="JPV65" s="611"/>
      <c r="JPW65" s="611"/>
      <c r="JPX65" s="611"/>
      <c r="JPY65" s="611"/>
      <c r="JPZ65" s="611"/>
      <c r="JQA65" s="611"/>
      <c r="JQB65" s="611"/>
      <c r="JQC65" s="611"/>
      <c r="JQD65" s="611"/>
      <c r="JQE65" s="611"/>
      <c r="JQF65" s="611"/>
      <c r="JQG65" s="611"/>
      <c r="JQH65" s="611"/>
      <c r="JQI65" s="611"/>
      <c r="JQJ65" s="611"/>
      <c r="JQK65" s="611"/>
      <c r="JQL65" s="611"/>
      <c r="JQM65" s="611"/>
      <c r="JQN65" s="611"/>
      <c r="JQO65" s="611"/>
      <c r="JQP65" s="611"/>
      <c r="JQQ65" s="611"/>
      <c r="JQR65" s="611"/>
      <c r="JQS65" s="611"/>
      <c r="JQT65" s="611"/>
      <c r="JQU65" s="611"/>
      <c r="JQV65" s="611"/>
      <c r="JQW65" s="611"/>
      <c r="JQX65" s="611"/>
      <c r="JQY65" s="611"/>
      <c r="JQZ65" s="611"/>
      <c r="JRA65" s="611"/>
      <c r="JRB65" s="611"/>
      <c r="JRC65" s="611"/>
      <c r="JRD65" s="611"/>
      <c r="JRE65" s="611"/>
      <c r="JRF65" s="611"/>
      <c r="JRG65" s="611"/>
      <c r="JRH65" s="611"/>
      <c r="JRI65" s="611"/>
      <c r="JRJ65" s="611"/>
      <c r="JRK65" s="611"/>
      <c r="JRL65" s="611"/>
      <c r="JRM65" s="611"/>
      <c r="JRN65" s="611"/>
      <c r="JRO65" s="611"/>
      <c r="JRP65" s="611"/>
      <c r="JRQ65" s="611"/>
      <c r="JRR65" s="611"/>
      <c r="JRS65" s="611"/>
      <c r="JRT65" s="611"/>
      <c r="JRU65" s="611"/>
      <c r="JRV65" s="611"/>
      <c r="JRW65" s="611"/>
      <c r="JRX65" s="611"/>
      <c r="JRY65" s="611"/>
      <c r="JRZ65" s="611"/>
      <c r="JSA65" s="611"/>
      <c r="JSB65" s="611"/>
      <c r="JSC65" s="611"/>
      <c r="JSD65" s="611"/>
      <c r="JSE65" s="611"/>
      <c r="JSF65" s="611"/>
      <c r="JSG65" s="611"/>
      <c r="JSH65" s="611"/>
      <c r="JSI65" s="611"/>
      <c r="JSJ65" s="611"/>
      <c r="JSK65" s="611"/>
      <c r="JSL65" s="611"/>
      <c r="JSM65" s="611"/>
      <c r="JSN65" s="611"/>
      <c r="JSO65" s="611"/>
      <c r="JSP65" s="611"/>
      <c r="JSQ65" s="611"/>
      <c r="JSR65" s="611"/>
      <c r="JSS65" s="611"/>
      <c r="JST65" s="611"/>
      <c r="JSU65" s="611"/>
      <c r="JSV65" s="611"/>
      <c r="JSW65" s="611"/>
      <c r="JSX65" s="611"/>
      <c r="JSY65" s="611"/>
      <c r="JSZ65" s="611"/>
      <c r="JTA65" s="611"/>
      <c r="JTB65" s="611"/>
      <c r="JTC65" s="611"/>
      <c r="JTD65" s="611"/>
      <c r="JTE65" s="611"/>
      <c r="JTF65" s="611"/>
      <c r="JTG65" s="611"/>
      <c r="JTH65" s="611"/>
      <c r="JTI65" s="611"/>
      <c r="JTJ65" s="611"/>
      <c r="JTK65" s="611"/>
      <c r="JTL65" s="611"/>
      <c r="JTM65" s="611"/>
      <c r="JTN65" s="611"/>
      <c r="JTO65" s="611"/>
      <c r="JTP65" s="611"/>
      <c r="JTQ65" s="611"/>
      <c r="JTR65" s="611"/>
      <c r="JTS65" s="611"/>
      <c r="JTT65" s="611"/>
      <c r="JTU65" s="611"/>
      <c r="JTV65" s="611"/>
      <c r="JTW65" s="611"/>
      <c r="JTX65" s="611"/>
      <c r="JTY65" s="611"/>
      <c r="JTZ65" s="611"/>
      <c r="JUA65" s="611"/>
      <c r="JUB65" s="611"/>
      <c r="JUC65" s="611"/>
      <c r="JUD65" s="611"/>
      <c r="JUE65" s="611"/>
      <c r="JUF65" s="611"/>
      <c r="JUG65" s="611"/>
      <c r="JUH65" s="611"/>
      <c r="JUI65" s="611"/>
      <c r="JUJ65" s="611"/>
      <c r="JUK65" s="611"/>
      <c r="JUL65" s="611"/>
      <c r="JUM65" s="611"/>
      <c r="JUN65" s="611"/>
      <c r="JUO65" s="611"/>
      <c r="JUP65" s="611"/>
      <c r="JUQ65" s="611"/>
      <c r="JUR65" s="611"/>
      <c r="JUS65" s="611"/>
      <c r="JUT65" s="611"/>
      <c r="JUU65" s="611"/>
      <c r="JUV65" s="611"/>
      <c r="JUW65" s="611"/>
      <c r="JUX65" s="611"/>
      <c r="JUY65" s="611"/>
      <c r="JUZ65" s="611"/>
      <c r="JVA65" s="611"/>
      <c r="JVB65" s="611"/>
      <c r="JVC65" s="611"/>
      <c r="JVD65" s="611"/>
      <c r="JVE65" s="611"/>
      <c r="JVF65" s="611"/>
      <c r="JVG65" s="611"/>
      <c r="JVH65" s="611"/>
      <c r="JVI65" s="611"/>
      <c r="JVJ65" s="611"/>
      <c r="JVK65" s="611"/>
      <c r="JVL65" s="611"/>
      <c r="JVM65" s="611"/>
      <c r="JVN65" s="611"/>
      <c r="JVO65" s="611"/>
      <c r="JVP65" s="611"/>
      <c r="JVQ65" s="611"/>
      <c r="JVR65" s="611"/>
      <c r="JVS65" s="611"/>
      <c r="JVT65" s="611"/>
      <c r="JVU65" s="611"/>
      <c r="JVV65" s="611"/>
      <c r="JVW65" s="611"/>
      <c r="JVX65" s="611"/>
      <c r="JVY65" s="611"/>
      <c r="JVZ65" s="611"/>
      <c r="JWA65" s="611"/>
      <c r="JWB65" s="611"/>
      <c r="JWC65" s="611"/>
      <c r="JWD65" s="611"/>
      <c r="JWE65" s="611"/>
      <c r="JWF65" s="611"/>
      <c r="JWG65" s="611"/>
      <c r="JWH65" s="611"/>
      <c r="JWI65" s="611"/>
      <c r="JWJ65" s="611"/>
      <c r="JWK65" s="611"/>
      <c r="JWL65" s="611"/>
      <c r="JWM65" s="611"/>
      <c r="JWN65" s="611"/>
      <c r="JWO65" s="611"/>
      <c r="JWP65" s="611"/>
      <c r="JWQ65" s="611"/>
      <c r="JWR65" s="611"/>
      <c r="JWS65" s="611"/>
      <c r="JWT65" s="611"/>
      <c r="JWU65" s="611"/>
      <c r="JWV65" s="611"/>
      <c r="JWW65" s="611"/>
      <c r="JWX65" s="611"/>
      <c r="JWY65" s="611"/>
      <c r="JWZ65" s="611"/>
      <c r="JXA65" s="611"/>
      <c r="JXB65" s="611"/>
      <c r="JXC65" s="611"/>
      <c r="JXD65" s="611"/>
      <c r="JXE65" s="611"/>
      <c r="JXF65" s="611"/>
      <c r="JXG65" s="611"/>
      <c r="JXH65" s="611"/>
      <c r="JXI65" s="611"/>
      <c r="JXJ65" s="611"/>
      <c r="JXK65" s="611"/>
      <c r="JXL65" s="611"/>
      <c r="JXM65" s="611"/>
      <c r="JXN65" s="611"/>
      <c r="JXO65" s="611"/>
      <c r="JXP65" s="611"/>
      <c r="JXQ65" s="611"/>
      <c r="JXR65" s="611"/>
      <c r="JXS65" s="611"/>
      <c r="JXT65" s="611"/>
      <c r="JXU65" s="611"/>
      <c r="JXV65" s="611"/>
      <c r="JXW65" s="611"/>
      <c r="JXX65" s="611"/>
      <c r="JXY65" s="611"/>
      <c r="JXZ65" s="611"/>
      <c r="JYA65" s="611"/>
      <c r="JYB65" s="611"/>
      <c r="JYC65" s="611"/>
      <c r="JYD65" s="611"/>
      <c r="JYE65" s="611"/>
      <c r="JYF65" s="611"/>
      <c r="JYG65" s="611"/>
      <c r="JYH65" s="611"/>
      <c r="JYI65" s="611"/>
      <c r="JYJ65" s="611"/>
      <c r="JYK65" s="611"/>
      <c r="JYL65" s="611"/>
      <c r="JYM65" s="611"/>
      <c r="JYN65" s="611"/>
      <c r="JYO65" s="611"/>
      <c r="JYP65" s="611"/>
      <c r="JYQ65" s="611"/>
      <c r="JYR65" s="611"/>
      <c r="JYS65" s="611"/>
      <c r="JYT65" s="611"/>
      <c r="JYU65" s="611"/>
      <c r="JYV65" s="611"/>
      <c r="JYW65" s="611"/>
      <c r="JYX65" s="611"/>
      <c r="JYY65" s="611"/>
      <c r="JYZ65" s="611"/>
      <c r="JZA65" s="611"/>
      <c r="JZB65" s="611"/>
      <c r="JZC65" s="611"/>
      <c r="JZD65" s="611"/>
      <c r="JZE65" s="611"/>
      <c r="JZF65" s="611"/>
      <c r="JZG65" s="611"/>
      <c r="JZH65" s="611"/>
      <c r="JZI65" s="611"/>
      <c r="JZJ65" s="611"/>
      <c r="JZK65" s="611"/>
      <c r="JZL65" s="611"/>
      <c r="JZM65" s="611"/>
      <c r="JZN65" s="611"/>
      <c r="JZO65" s="611"/>
      <c r="JZP65" s="611"/>
      <c r="JZQ65" s="611"/>
      <c r="JZR65" s="611"/>
      <c r="JZS65" s="611"/>
      <c r="JZT65" s="611"/>
      <c r="JZU65" s="611"/>
      <c r="JZV65" s="611"/>
      <c r="JZW65" s="611"/>
      <c r="JZX65" s="611"/>
      <c r="JZY65" s="611"/>
      <c r="JZZ65" s="611"/>
      <c r="KAA65" s="611"/>
      <c r="KAB65" s="611"/>
      <c r="KAC65" s="611"/>
      <c r="KAD65" s="611"/>
      <c r="KAE65" s="611"/>
      <c r="KAF65" s="611"/>
      <c r="KAG65" s="611"/>
      <c r="KAH65" s="611"/>
      <c r="KAI65" s="611"/>
      <c r="KAJ65" s="611"/>
      <c r="KAK65" s="611"/>
      <c r="KAL65" s="611"/>
      <c r="KAM65" s="611"/>
      <c r="KAN65" s="611"/>
      <c r="KAO65" s="611"/>
      <c r="KAP65" s="611"/>
      <c r="KAQ65" s="611"/>
      <c r="KAR65" s="611"/>
      <c r="KAS65" s="611"/>
      <c r="KAT65" s="611"/>
      <c r="KAU65" s="611"/>
      <c r="KAV65" s="611"/>
      <c r="KAW65" s="611"/>
      <c r="KAX65" s="611"/>
      <c r="KAY65" s="611"/>
      <c r="KAZ65" s="611"/>
      <c r="KBA65" s="611"/>
      <c r="KBB65" s="611"/>
      <c r="KBC65" s="611"/>
      <c r="KBD65" s="611"/>
      <c r="KBE65" s="611"/>
      <c r="KBF65" s="611"/>
      <c r="KBG65" s="611"/>
      <c r="KBH65" s="611"/>
      <c r="KBI65" s="611"/>
      <c r="KBJ65" s="611"/>
      <c r="KBK65" s="611"/>
      <c r="KBL65" s="611"/>
      <c r="KBM65" s="611"/>
      <c r="KBN65" s="611"/>
      <c r="KBO65" s="611"/>
      <c r="KBP65" s="611"/>
      <c r="KBQ65" s="611"/>
      <c r="KBR65" s="611"/>
      <c r="KBS65" s="611"/>
      <c r="KBT65" s="611"/>
      <c r="KBU65" s="611"/>
      <c r="KBV65" s="611"/>
      <c r="KBW65" s="611"/>
      <c r="KBX65" s="611"/>
      <c r="KBY65" s="611"/>
      <c r="KBZ65" s="611"/>
      <c r="KCA65" s="611"/>
      <c r="KCB65" s="611"/>
      <c r="KCC65" s="611"/>
      <c r="KCD65" s="611"/>
      <c r="KCE65" s="611"/>
      <c r="KCF65" s="611"/>
      <c r="KCG65" s="611"/>
      <c r="KCH65" s="611"/>
      <c r="KCI65" s="611"/>
      <c r="KCJ65" s="611"/>
      <c r="KCK65" s="611"/>
      <c r="KCL65" s="611"/>
      <c r="KCM65" s="611"/>
      <c r="KCN65" s="611"/>
      <c r="KCO65" s="611"/>
      <c r="KCP65" s="611"/>
      <c r="KCQ65" s="611"/>
      <c r="KCR65" s="611"/>
      <c r="KCS65" s="611"/>
      <c r="KCT65" s="611"/>
      <c r="KCU65" s="611"/>
      <c r="KCV65" s="611"/>
      <c r="KCW65" s="611"/>
      <c r="KCX65" s="611"/>
      <c r="KCY65" s="611"/>
      <c r="KCZ65" s="611"/>
      <c r="KDA65" s="611"/>
      <c r="KDB65" s="611"/>
      <c r="KDC65" s="611"/>
      <c r="KDD65" s="611"/>
      <c r="KDE65" s="611"/>
      <c r="KDF65" s="611"/>
      <c r="KDG65" s="611"/>
      <c r="KDH65" s="611"/>
      <c r="KDI65" s="611"/>
      <c r="KDJ65" s="611"/>
      <c r="KDK65" s="611"/>
      <c r="KDL65" s="611"/>
      <c r="KDM65" s="611"/>
      <c r="KDN65" s="611"/>
      <c r="KDO65" s="611"/>
      <c r="KDP65" s="611"/>
      <c r="KDQ65" s="611"/>
      <c r="KDR65" s="611"/>
      <c r="KDS65" s="611"/>
      <c r="KDT65" s="611"/>
      <c r="KDU65" s="611"/>
      <c r="KDV65" s="611"/>
      <c r="KDW65" s="611"/>
      <c r="KDX65" s="611"/>
      <c r="KDY65" s="611"/>
      <c r="KDZ65" s="611"/>
      <c r="KEA65" s="611"/>
      <c r="KEB65" s="611"/>
      <c r="KEC65" s="611"/>
      <c r="KED65" s="611"/>
      <c r="KEE65" s="611"/>
      <c r="KEF65" s="611"/>
      <c r="KEG65" s="611"/>
      <c r="KEH65" s="611"/>
      <c r="KEI65" s="611"/>
      <c r="KEJ65" s="611"/>
      <c r="KEK65" s="611"/>
      <c r="KEL65" s="611"/>
      <c r="KEM65" s="611"/>
      <c r="KEN65" s="611"/>
      <c r="KEO65" s="611"/>
      <c r="KEP65" s="611"/>
      <c r="KEQ65" s="611"/>
      <c r="KER65" s="611"/>
      <c r="KES65" s="611"/>
      <c r="KET65" s="611"/>
      <c r="KEU65" s="611"/>
      <c r="KEV65" s="611"/>
      <c r="KEW65" s="611"/>
      <c r="KEX65" s="611"/>
      <c r="KEY65" s="611"/>
      <c r="KEZ65" s="611"/>
      <c r="KFA65" s="611"/>
      <c r="KFB65" s="611"/>
      <c r="KFC65" s="611"/>
      <c r="KFD65" s="611"/>
      <c r="KFE65" s="611"/>
      <c r="KFF65" s="611"/>
      <c r="KFG65" s="611"/>
      <c r="KFH65" s="611"/>
      <c r="KFI65" s="611"/>
      <c r="KFJ65" s="611"/>
      <c r="KFK65" s="611"/>
      <c r="KFL65" s="611"/>
      <c r="KFM65" s="611"/>
      <c r="KFN65" s="611"/>
      <c r="KFO65" s="611"/>
      <c r="KFP65" s="611"/>
      <c r="KFQ65" s="611"/>
      <c r="KFR65" s="611"/>
      <c r="KFS65" s="611"/>
      <c r="KFT65" s="611"/>
      <c r="KFU65" s="611"/>
      <c r="KFV65" s="611"/>
      <c r="KFW65" s="611"/>
      <c r="KFX65" s="611"/>
      <c r="KFY65" s="611"/>
      <c r="KFZ65" s="611"/>
      <c r="KGA65" s="611"/>
      <c r="KGB65" s="611"/>
      <c r="KGC65" s="611"/>
      <c r="KGD65" s="611"/>
      <c r="KGE65" s="611"/>
      <c r="KGF65" s="611"/>
      <c r="KGG65" s="611"/>
      <c r="KGH65" s="611"/>
      <c r="KGI65" s="611"/>
      <c r="KGJ65" s="611"/>
      <c r="KGK65" s="611"/>
      <c r="KGL65" s="611"/>
      <c r="KGM65" s="611"/>
      <c r="KGN65" s="611"/>
      <c r="KGO65" s="611"/>
      <c r="KGP65" s="611"/>
      <c r="KGQ65" s="611"/>
      <c r="KGR65" s="611"/>
      <c r="KGS65" s="611"/>
      <c r="KGT65" s="611"/>
      <c r="KGU65" s="611"/>
      <c r="KGV65" s="611"/>
      <c r="KGW65" s="611"/>
      <c r="KGX65" s="611"/>
      <c r="KGY65" s="611"/>
      <c r="KGZ65" s="611"/>
      <c r="KHA65" s="611"/>
      <c r="KHB65" s="611"/>
      <c r="KHC65" s="611"/>
      <c r="KHD65" s="611"/>
      <c r="KHE65" s="611"/>
      <c r="KHF65" s="611"/>
      <c r="KHG65" s="611"/>
      <c r="KHH65" s="611"/>
      <c r="KHI65" s="611"/>
      <c r="KHJ65" s="611"/>
      <c r="KHK65" s="611"/>
      <c r="KHL65" s="611"/>
      <c r="KHM65" s="611"/>
      <c r="KHN65" s="611"/>
      <c r="KHO65" s="611"/>
      <c r="KHP65" s="611"/>
      <c r="KHQ65" s="611"/>
      <c r="KHR65" s="611"/>
      <c r="KHS65" s="611"/>
      <c r="KHT65" s="611"/>
      <c r="KHU65" s="611"/>
      <c r="KHV65" s="611"/>
      <c r="KHW65" s="611"/>
      <c r="KHX65" s="611"/>
      <c r="KHY65" s="611"/>
      <c r="KHZ65" s="611"/>
      <c r="KIA65" s="611"/>
      <c r="KIB65" s="611"/>
      <c r="KIC65" s="611"/>
      <c r="KID65" s="611"/>
      <c r="KIE65" s="611"/>
      <c r="KIF65" s="611"/>
      <c r="KIG65" s="611"/>
      <c r="KIH65" s="611"/>
      <c r="KII65" s="611"/>
      <c r="KIJ65" s="611"/>
      <c r="KIK65" s="611"/>
      <c r="KIL65" s="611"/>
      <c r="KIM65" s="611"/>
      <c r="KIN65" s="611"/>
      <c r="KIO65" s="611"/>
      <c r="KIP65" s="611"/>
      <c r="KIQ65" s="611"/>
      <c r="KIR65" s="611"/>
      <c r="KIS65" s="611"/>
      <c r="KIT65" s="611"/>
      <c r="KIU65" s="611"/>
      <c r="KIV65" s="611"/>
      <c r="KIW65" s="611"/>
      <c r="KIX65" s="611"/>
      <c r="KIY65" s="611"/>
      <c r="KIZ65" s="611"/>
      <c r="KJA65" s="611"/>
      <c r="KJB65" s="611"/>
      <c r="KJC65" s="611"/>
      <c r="KJD65" s="611"/>
      <c r="KJE65" s="611"/>
      <c r="KJF65" s="611"/>
      <c r="KJG65" s="611"/>
      <c r="KJH65" s="611"/>
      <c r="KJI65" s="611"/>
      <c r="KJJ65" s="611"/>
      <c r="KJK65" s="611"/>
      <c r="KJL65" s="611"/>
      <c r="KJM65" s="611"/>
      <c r="KJN65" s="611"/>
      <c r="KJO65" s="611"/>
      <c r="KJP65" s="611"/>
      <c r="KJQ65" s="611"/>
      <c r="KJR65" s="611"/>
      <c r="KJS65" s="611"/>
      <c r="KJT65" s="611"/>
      <c r="KJU65" s="611"/>
      <c r="KJV65" s="611"/>
      <c r="KJW65" s="611"/>
      <c r="KJX65" s="611"/>
      <c r="KJY65" s="611"/>
      <c r="KJZ65" s="611"/>
      <c r="KKA65" s="611"/>
      <c r="KKB65" s="611"/>
      <c r="KKC65" s="611"/>
      <c r="KKD65" s="611"/>
      <c r="KKE65" s="611"/>
      <c r="KKF65" s="611"/>
      <c r="KKG65" s="611"/>
      <c r="KKH65" s="611"/>
      <c r="KKI65" s="611"/>
      <c r="KKJ65" s="611"/>
      <c r="KKK65" s="611"/>
      <c r="KKL65" s="611"/>
      <c r="KKM65" s="611"/>
      <c r="KKN65" s="611"/>
      <c r="KKO65" s="611"/>
      <c r="KKP65" s="611"/>
      <c r="KKQ65" s="611"/>
      <c r="KKR65" s="611"/>
      <c r="KKS65" s="611"/>
      <c r="KKT65" s="611"/>
      <c r="KKU65" s="611"/>
      <c r="KKV65" s="611"/>
      <c r="KKW65" s="611"/>
      <c r="KKX65" s="611"/>
      <c r="KKY65" s="611"/>
      <c r="KKZ65" s="611"/>
      <c r="KLA65" s="611"/>
      <c r="KLB65" s="611"/>
      <c r="KLC65" s="611"/>
      <c r="KLD65" s="611"/>
      <c r="KLE65" s="611"/>
      <c r="KLF65" s="611"/>
      <c r="KLG65" s="611"/>
      <c r="KLH65" s="611"/>
      <c r="KLI65" s="611"/>
      <c r="KLJ65" s="611"/>
      <c r="KLK65" s="611"/>
      <c r="KLL65" s="611"/>
      <c r="KLM65" s="611"/>
      <c r="KLN65" s="611"/>
      <c r="KLO65" s="611"/>
      <c r="KLP65" s="611"/>
      <c r="KLQ65" s="611"/>
      <c r="KLR65" s="611"/>
      <c r="KLS65" s="611"/>
      <c r="KLT65" s="611"/>
      <c r="KLU65" s="611"/>
      <c r="KLV65" s="611"/>
      <c r="KLW65" s="611"/>
      <c r="KLX65" s="611"/>
      <c r="KLY65" s="611"/>
      <c r="KLZ65" s="611"/>
      <c r="KMA65" s="611"/>
      <c r="KMB65" s="611"/>
      <c r="KMC65" s="611"/>
      <c r="KMD65" s="611"/>
      <c r="KME65" s="611"/>
      <c r="KMF65" s="611"/>
      <c r="KMG65" s="611"/>
      <c r="KMH65" s="611"/>
      <c r="KMI65" s="611"/>
      <c r="KMJ65" s="611"/>
      <c r="KMK65" s="611"/>
      <c r="KML65" s="611"/>
      <c r="KMM65" s="611"/>
      <c r="KMN65" s="611"/>
      <c r="KMO65" s="611"/>
      <c r="KMP65" s="611"/>
      <c r="KMQ65" s="611"/>
      <c r="KMR65" s="611"/>
      <c r="KMS65" s="611"/>
      <c r="KMT65" s="611"/>
      <c r="KMU65" s="611"/>
      <c r="KMV65" s="611"/>
      <c r="KMW65" s="611"/>
      <c r="KMX65" s="611"/>
      <c r="KMY65" s="611"/>
      <c r="KMZ65" s="611"/>
      <c r="KNA65" s="611"/>
      <c r="KNB65" s="611"/>
      <c r="KNC65" s="611"/>
      <c r="KND65" s="611"/>
      <c r="KNE65" s="611"/>
      <c r="KNF65" s="611"/>
      <c r="KNG65" s="611"/>
      <c r="KNH65" s="611"/>
      <c r="KNI65" s="611"/>
      <c r="KNJ65" s="611"/>
      <c r="KNK65" s="611"/>
      <c r="KNL65" s="611"/>
      <c r="KNM65" s="611"/>
      <c r="KNN65" s="611"/>
      <c r="KNO65" s="611"/>
      <c r="KNP65" s="611"/>
      <c r="KNQ65" s="611"/>
      <c r="KNR65" s="611"/>
      <c r="KNS65" s="611"/>
      <c r="KNT65" s="611"/>
      <c r="KNU65" s="611"/>
      <c r="KNV65" s="611"/>
      <c r="KNW65" s="611"/>
      <c r="KNX65" s="611"/>
      <c r="KNY65" s="611"/>
      <c r="KNZ65" s="611"/>
      <c r="KOA65" s="611"/>
      <c r="KOB65" s="611"/>
      <c r="KOC65" s="611"/>
      <c r="KOD65" s="611"/>
      <c r="KOE65" s="611"/>
      <c r="KOF65" s="611"/>
      <c r="KOG65" s="611"/>
      <c r="KOH65" s="611"/>
      <c r="KOI65" s="611"/>
      <c r="KOJ65" s="611"/>
      <c r="KOK65" s="611"/>
      <c r="KOL65" s="611"/>
      <c r="KOM65" s="611"/>
      <c r="KON65" s="611"/>
      <c r="KOO65" s="611"/>
      <c r="KOP65" s="611"/>
      <c r="KOQ65" s="611"/>
      <c r="KOR65" s="611"/>
      <c r="KOS65" s="611"/>
      <c r="KOT65" s="611"/>
      <c r="KOU65" s="611"/>
      <c r="KOV65" s="611"/>
      <c r="KOW65" s="611"/>
      <c r="KOX65" s="611"/>
      <c r="KOY65" s="611"/>
      <c r="KOZ65" s="611"/>
      <c r="KPA65" s="611"/>
      <c r="KPB65" s="611"/>
      <c r="KPC65" s="611"/>
      <c r="KPD65" s="611"/>
      <c r="KPE65" s="611"/>
      <c r="KPF65" s="611"/>
      <c r="KPG65" s="611"/>
      <c r="KPH65" s="611"/>
      <c r="KPI65" s="611"/>
      <c r="KPJ65" s="611"/>
      <c r="KPK65" s="611"/>
      <c r="KPL65" s="611"/>
      <c r="KPM65" s="611"/>
      <c r="KPN65" s="611"/>
      <c r="KPO65" s="611"/>
      <c r="KPP65" s="611"/>
      <c r="KPQ65" s="611"/>
      <c r="KPR65" s="611"/>
      <c r="KPS65" s="611"/>
      <c r="KPT65" s="611"/>
      <c r="KPU65" s="611"/>
      <c r="KPV65" s="611"/>
      <c r="KPW65" s="611"/>
      <c r="KPX65" s="611"/>
      <c r="KPY65" s="611"/>
      <c r="KPZ65" s="611"/>
      <c r="KQA65" s="611"/>
      <c r="KQB65" s="611"/>
      <c r="KQC65" s="611"/>
      <c r="KQD65" s="611"/>
      <c r="KQE65" s="611"/>
      <c r="KQF65" s="611"/>
      <c r="KQG65" s="611"/>
      <c r="KQH65" s="611"/>
      <c r="KQI65" s="611"/>
      <c r="KQJ65" s="611"/>
      <c r="KQK65" s="611"/>
      <c r="KQL65" s="611"/>
      <c r="KQM65" s="611"/>
      <c r="KQN65" s="611"/>
      <c r="KQO65" s="611"/>
      <c r="KQP65" s="611"/>
      <c r="KQQ65" s="611"/>
      <c r="KQR65" s="611"/>
      <c r="KQS65" s="611"/>
      <c r="KQT65" s="611"/>
      <c r="KQU65" s="611"/>
      <c r="KQV65" s="611"/>
      <c r="KQW65" s="611"/>
      <c r="KQX65" s="611"/>
      <c r="KQY65" s="611"/>
      <c r="KQZ65" s="611"/>
      <c r="KRA65" s="611"/>
      <c r="KRB65" s="611"/>
      <c r="KRC65" s="611"/>
      <c r="KRD65" s="611"/>
      <c r="KRE65" s="611"/>
      <c r="KRF65" s="611"/>
      <c r="KRG65" s="611"/>
      <c r="KRH65" s="611"/>
      <c r="KRI65" s="611"/>
      <c r="KRJ65" s="611"/>
      <c r="KRK65" s="611"/>
      <c r="KRL65" s="611"/>
      <c r="KRM65" s="611"/>
      <c r="KRN65" s="611"/>
      <c r="KRO65" s="611"/>
      <c r="KRP65" s="611"/>
      <c r="KRQ65" s="611"/>
      <c r="KRR65" s="611"/>
      <c r="KRS65" s="611"/>
      <c r="KRT65" s="611"/>
      <c r="KRU65" s="611"/>
      <c r="KRV65" s="611"/>
      <c r="KRW65" s="611"/>
      <c r="KRX65" s="611"/>
      <c r="KRY65" s="611"/>
      <c r="KRZ65" s="611"/>
      <c r="KSA65" s="611"/>
      <c r="KSB65" s="611"/>
      <c r="KSC65" s="611"/>
      <c r="KSD65" s="611"/>
      <c r="KSE65" s="611"/>
      <c r="KSF65" s="611"/>
      <c r="KSG65" s="611"/>
      <c r="KSH65" s="611"/>
      <c r="KSI65" s="611"/>
      <c r="KSJ65" s="611"/>
      <c r="KSK65" s="611"/>
      <c r="KSL65" s="611"/>
      <c r="KSM65" s="611"/>
      <c r="KSN65" s="611"/>
      <c r="KSO65" s="611"/>
      <c r="KSP65" s="611"/>
      <c r="KSQ65" s="611"/>
      <c r="KSR65" s="611"/>
      <c r="KSS65" s="611"/>
      <c r="KST65" s="611"/>
      <c r="KSU65" s="611"/>
      <c r="KSV65" s="611"/>
      <c r="KSW65" s="611"/>
      <c r="KSX65" s="611"/>
      <c r="KSY65" s="611"/>
      <c r="KSZ65" s="611"/>
      <c r="KTA65" s="611"/>
      <c r="KTB65" s="611"/>
      <c r="KTC65" s="611"/>
      <c r="KTD65" s="611"/>
      <c r="KTE65" s="611"/>
      <c r="KTF65" s="611"/>
      <c r="KTG65" s="611"/>
      <c r="KTH65" s="611"/>
      <c r="KTI65" s="611"/>
      <c r="KTJ65" s="611"/>
      <c r="KTK65" s="611"/>
      <c r="KTL65" s="611"/>
      <c r="KTM65" s="611"/>
      <c r="KTN65" s="611"/>
      <c r="KTO65" s="611"/>
      <c r="KTP65" s="611"/>
      <c r="KTQ65" s="611"/>
      <c r="KTR65" s="611"/>
      <c r="KTS65" s="611"/>
      <c r="KTT65" s="611"/>
      <c r="KTU65" s="611"/>
      <c r="KTV65" s="611"/>
      <c r="KTW65" s="611"/>
      <c r="KTX65" s="611"/>
      <c r="KTY65" s="611"/>
      <c r="KTZ65" s="611"/>
      <c r="KUA65" s="611"/>
      <c r="KUB65" s="611"/>
      <c r="KUC65" s="611"/>
      <c r="KUD65" s="611"/>
      <c r="KUE65" s="611"/>
      <c r="KUF65" s="611"/>
      <c r="KUG65" s="611"/>
      <c r="KUH65" s="611"/>
      <c r="KUI65" s="611"/>
      <c r="KUJ65" s="611"/>
      <c r="KUK65" s="611"/>
      <c r="KUL65" s="611"/>
      <c r="KUM65" s="611"/>
      <c r="KUN65" s="611"/>
      <c r="KUO65" s="611"/>
      <c r="KUP65" s="611"/>
      <c r="KUQ65" s="611"/>
      <c r="KUR65" s="611"/>
      <c r="KUS65" s="611"/>
      <c r="KUT65" s="611"/>
      <c r="KUU65" s="611"/>
      <c r="KUV65" s="611"/>
      <c r="KUW65" s="611"/>
      <c r="KUX65" s="611"/>
      <c r="KUY65" s="611"/>
      <c r="KUZ65" s="611"/>
      <c r="KVA65" s="611"/>
      <c r="KVB65" s="611"/>
      <c r="KVC65" s="611"/>
      <c r="KVD65" s="611"/>
      <c r="KVE65" s="611"/>
      <c r="KVF65" s="611"/>
      <c r="KVG65" s="611"/>
      <c r="KVH65" s="611"/>
      <c r="KVI65" s="611"/>
      <c r="KVJ65" s="611"/>
      <c r="KVK65" s="611"/>
      <c r="KVL65" s="611"/>
      <c r="KVM65" s="611"/>
      <c r="KVN65" s="611"/>
      <c r="KVO65" s="611"/>
      <c r="KVP65" s="611"/>
      <c r="KVQ65" s="611"/>
      <c r="KVR65" s="611"/>
      <c r="KVS65" s="611"/>
      <c r="KVT65" s="611"/>
      <c r="KVU65" s="611"/>
      <c r="KVV65" s="611"/>
      <c r="KVW65" s="611"/>
      <c r="KVX65" s="611"/>
      <c r="KVY65" s="611"/>
      <c r="KVZ65" s="611"/>
      <c r="KWA65" s="611"/>
      <c r="KWB65" s="611"/>
      <c r="KWC65" s="611"/>
      <c r="KWD65" s="611"/>
      <c r="KWE65" s="611"/>
      <c r="KWF65" s="611"/>
      <c r="KWG65" s="611"/>
      <c r="KWH65" s="611"/>
      <c r="KWI65" s="611"/>
      <c r="KWJ65" s="611"/>
      <c r="KWK65" s="611"/>
      <c r="KWL65" s="611"/>
      <c r="KWM65" s="611"/>
      <c r="KWN65" s="611"/>
      <c r="KWO65" s="611"/>
      <c r="KWP65" s="611"/>
      <c r="KWQ65" s="611"/>
      <c r="KWR65" s="611"/>
      <c r="KWS65" s="611"/>
      <c r="KWT65" s="611"/>
      <c r="KWU65" s="611"/>
      <c r="KWV65" s="611"/>
      <c r="KWW65" s="611"/>
      <c r="KWX65" s="611"/>
      <c r="KWY65" s="611"/>
      <c r="KWZ65" s="611"/>
      <c r="KXA65" s="611"/>
      <c r="KXB65" s="611"/>
      <c r="KXC65" s="611"/>
      <c r="KXD65" s="611"/>
      <c r="KXE65" s="611"/>
      <c r="KXF65" s="611"/>
      <c r="KXG65" s="611"/>
      <c r="KXH65" s="611"/>
      <c r="KXI65" s="611"/>
      <c r="KXJ65" s="611"/>
      <c r="KXK65" s="611"/>
      <c r="KXL65" s="611"/>
      <c r="KXM65" s="611"/>
      <c r="KXN65" s="611"/>
      <c r="KXO65" s="611"/>
      <c r="KXP65" s="611"/>
      <c r="KXQ65" s="611"/>
      <c r="KXR65" s="611"/>
      <c r="KXS65" s="611"/>
      <c r="KXT65" s="611"/>
      <c r="KXU65" s="611"/>
      <c r="KXV65" s="611"/>
      <c r="KXW65" s="611"/>
      <c r="KXX65" s="611"/>
      <c r="KXY65" s="611"/>
      <c r="KXZ65" s="611"/>
      <c r="KYA65" s="611"/>
      <c r="KYB65" s="611"/>
      <c r="KYC65" s="611"/>
      <c r="KYD65" s="611"/>
      <c r="KYE65" s="611"/>
      <c r="KYF65" s="611"/>
      <c r="KYG65" s="611"/>
      <c r="KYH65" s="611"/>
      <c r="KYI65" s="611"/>
      <c r="KYJ65" s="611"/>
      <c r="KYK65" s="611"/>
      <c r="KYL65" s="611"/>
      <c r="KYM65" s="611"/>
      <c r="KYN65" s="611"/>
      <c r="KYO65" s="611"/>
      <c r="KYP65" s="611"/>
      <c r="KYQ65" s="611"/>
      <c r="KYR65" s="611"/>
      <c r="KYS65" s="611"/>
      <c r="KYT65" s="611"/>
      <c r="KYU65" s="611"/>
      <c r="KYV65" s="611"/>
      <c r="KYW65" s="611"/>
      <c r="KYX65" s="611"/>
      <c r="KYY65" s="611"/>
      <c r="KYZ65" s="611"/>
      <c r="KZA65" s="611"/>
      <c r="KZB65" s="611"/>
      <c r="KZC65" s="611"/>
      <c r="KZD65" s="611"/>
      <c r="KZE65" s="611"/>
      <c r="KZF65" s="611"/>
      <c r="KZG65" s="611"/>
      <c r="KZH65" s="611"/>
      <c r="KZI65" s="611"/>
      <c r="KZJ65" s="611"/>
      <c r="KZK65" s="611"/>
      <c r="KZL65" s="611"/>
      <c r="KZM65" s="611"/>
      <c r="KZN65" s="611"/>
      <c r="KZO65" s="611"/>
      <c r="KZP65" s="611"/>
      <c r="KZQ65" s="611"/>
      <c r="KZR65" s="611"/>
      <c r="KZS65" s="611"/>
      <c r="KZT65" s="611"/>
      <c r="KZU65" s="611"/>
      <c r="KZV65" s="611"/>
      <c r="KZW65" s="611"/>
      <c r="KZX65" s="611"/>
      <c r="KZY65" s="611"/>
      <c r="KZZ65" s="611"/>
      <c r="LAA65" s="611"/>
      <c r="LAB65" s="611"/>
      <c r="LAC65" s="611"/>
      <c r="LAD65" s="611"/>
      <c r="LAE65" s="611"/>
      <c r="LAF65" s="611"/>
      <c r="LAG65" s="611"/>
      <c r="LAH65" s="611"/>
      <c r="LAI65" s="611"/>
      <c r="LAJ65" s="611"/>
      <c r="LAK65" s="611"/>
      <c r="LAL65" s="611"/>
      <c r="LAM65" s="611"/>
      <c r="LAN65" s="611"/>
      <c r="LAO65" s="611"/>
      <c r="LAP65" s="611"/>
      <c r="LAQ65" s="611"/>
      <c r="LAR65" s="611"/>
      <c r="LAS65" s="611"/>
      <c r="LAT65" s="611"/>
      <c r="LAU65" s="611"/>
      <c r="LAV65" s="611"/>
      <c r="LAW65" s="611"/>
      <c r="LAX65" s="611"/>
      <c r="LAY65" s="611"/>
      <c r="LAZ65" s="611"/>
      <c r="LBA65" s="611"/>
      <c r="LBB65" s="611"/>
      <c r="LBC65" s="611"/>
      <c r="LBD65" s="611"/>
      <c r="LBE65" s="611"/>
      <c r="LBF65" s="611"/>
      <c r="LBG65" s="611"/>
      <c r="LBH65" s="611"/>
      <c r="LBI65" s="611"/>
      <c r="LBJ65" s="611"/>
      <c r="LBK65" s="611"/>
      <c r="LBL65" s="611"/>
      <c r="LBM65" s="611"/>
      <c r="LBN65" s="611"/>
      <c r="LBO65" s="611"/>
      <c r="LBP65" s="611"/>
      <c r="LBQ65" s="611"/>
      <c r="LBR65" s="611"/>
      <c r="LBS65" s="611"/>
      <c r="LBT65" s="611"/>
      <c r="LBU65" s="611"/>
      <c r="LBV65" s="611"/>
      <c r="LBW65" s="611"/>
      <c r="LBX65" s="611"/>
      <c r="LBY65" s="611"/>
      <c r="LBZ65" s="611"/>
      <c r="LCA65" s="611"/>
      <c r="LCB65" s="611"/>
      <c r="LCC65" s="611"/>
      <c r="LCD65" s="611"/>
      <c r="LCE65" s="611"/>
      <c r="LCF65" s="611"/>
      <c r="LCG65" s="611"/>
      <c r="LCH65" s="611"/>
      <c r="LCI65" s="611"/>
      <c r="LCJ65" s="611"/>
      <c r="LCK65" s="611"/>
      <c r="LCL65" s="611"/>
      <c r="LCM65" s="611"/>
      <c r="LCN65" s="611"/>
      <c r="LCO65" s="611"/>
      <c r="LCP65" s="611"/>
      <c r="LCQ65" s="611"/>
      <c r="LCR65" s="611"/>
      <c r="LCS65" s="611"/>
      <c r="LCT65" s="611"/>
      <c r="LCU65" s="611"/>
      <c r="LCV65" s="611"/>
      <c r="LCW65" s="611"/>
      <c r="LCX65" s="611"/>
      <c r="LCY65" s="611"/>
      <c r="LCZ65" s="611"/>
      <c r="LDA65" s="611"/>
      <c r="LDB65" s="611"/>
      <c r="LDC65" s="611"/>
      <c r="LDD65" s="611"/>
      <c r="LDE65" s="611"/>
      <c r="LDF65" s="611"/>
      <c r="LDG65" s="611"/>
      <c r="LDH65" s="611"/>
      <c r="LDI65" s="611"/>
      <c r="LDJ65" s="611"/>
      <c r="LDK65" s="611"/>
      <c r="LDL65" s="611"/>
      <c r="LDM65" s="611"/>
      <c r="LDN65" s="611"/>
      <c r="LDO65" s="611"/>
      <c r="LDP65" s="611"/>
      <c r="LDQ65" s="611"/>
      <c r="LDR65" s="611"/>
      <c r="LDS65" s="611"/>
      <c r="LDT65" s="611"/>
      <c r="LDU65" s="611"/>
      <c r="LDV65" s="611"/>
      <c r="LDW65" s="611"/>
      <c r="LDX65" s="611"/>
      <c r="LDY65" s="611"/>
      <c r="LDZ65" s="611"/>
      <c r="LEA65" s="611"/>
      <c r="LEB65" s="611"/>
      <c r="LEC65" s="611"/>
      <c r="LED65" s="611"/>
      <c r="LEE65" s="611"/>
      <c r="LEF65" s="611"/>
      <c r="LEG65" s="611"/>
      <c r="LEH65" s="611"/>
      <c r="LEI65" s="611"/>
      <c r="LEJ65" s="611"/>
      <c r="LEK65" s="611"/>
      <c r="LEL65" s="611"/>
      <c r="LEM65" s="611"/>
      <c r="LEN65" s="611"/>
      <c r="LEO65" s="611"/>
      <c r="LEP65" s="611"/>
      <c r="LEQ65" s="611"/>
      <c r="LER65" s="611"/>
      <c r="LES65" s="611"/>
      <c r="LET65" s="611"/>
      <c r="LEU65" s="611"/>
      <c r="LEV65" s="611"/>
      <c r="LEW65" s="611"/>
      <c r="LEX65" s="611"/>
      <c r="LEY65" s="611"/>
      <c r="LEZ65" s="611"/>
      <c r="LFA65" s="611"/>
      <c r="LFB65" s="611"/>
      <c r="LFC65" s="611"/>
      <c r="LFD65" s="611"/>
      <c r="LFE65" s="611"/>
      <c r="LFF65" s="611"/>
      <c r="LFG65" s="611"/>
      <c r="LFH65" s="611"/>
      <c r="LFI65" s="611"/>
      <c r="LFJ65" s="611"/>
      <c r="LFK65" s="611"/>
      <c r="LFL65" s="611"/>
      <c r="LFM65" s="611"/>
      <c r="LFN65" s="611"/>
      <c r="LFO65" s="611"/>
      <c r="LFP65" s="611"/>
      <c r="LFQ65" s="611"/>
      <c r="LFR65" s="611"/>
      <c r="LFS65" s="611"/>
      <c r="LFT65" s="611"/>
      <c r="LFU65" s="611"/>
      <c r="LFV65" s="611"/>
      <c r="LFW65" s="611"/>
      <c r="LFX65" s="611"/>
      <c r="LFY65" s="611"/>
      <c r="LFZ65" s="611"/>
      <c r="LGA65" s="611"/>
      <c r="LGB65" s="611"/>
      <c r="LGC65" s="611"/>
      <c r="LGD65" s="611"/>
      <c r="LGE65" s="611"/>
      <c r="LGF65" s="611"/>
      <c r="LGG65" s="611"/>
      <c r="LGH65" s="611"/>
      <c r="LGI65" s="611"/>
      <c r="LGJ65" s="611"/>
      <c r="LGK65" s="611"/>
      <c r="LGL65" s="611"/>
      <c r="LGM65" s="611"/>
      <c r="LGN65" s="611"/>
      <c r="LGO65" s="611"/>
      <c r="LGP65" s="611"/>
      <c r="LGQ65" s="611"/>
      <c r="LGR65" s="611"/>
      <c r="LGS65" s="611"/>
      <c r="LGT65" s="611"/>
      <c r="LGU65" s="611"/>
      <c r="LGV65" s="611"/>
      <c r="LGW65" s="611"/>
      <c r="LGX65" s="611"/>
      <c r="LGY65" s="611"/>
      <c r="LGZ65" s="611"/>
      <c r="LHA65" s="611"/>
      <c r="LHB65" s="611"/>
      <c r="LHC65" s="611"/>
      <c r="LHD65" s="611"/>
      <c r="LHE65" s="611"/>
      <c r="LHF65" s="611"/>
      <c r="LHG65" s="611"/>
      <c r="LHH65" s="611"/>
      <c r="LHI65" s="611"/>
      <c r="LHJ65" s="611"/>
      <c r="LHK65" s="611"/>
      <c r="LHL65" s="611"/>
      <c r="LHM65" s="611"/>
      <c r="LHN65" s="611"/>
      <c r="LHO65" s="611"/>
      <c r="LHP65" s="611"/>
      <c r="LHQ65" s="611"/>
      <c r="LHR65" s="611"/>
      <c r="LHS65" s="611"/>
      <c r="LHT65" s="611"/>
      <c r="LHU65" s="611"/>
      <c r="LHV65" s="611"/>
      <c r="LHW65" s="611"/>
      <c r="LHX65" s="611"/>
      <c r="LHY65" s="611"/>
      <c r="LHZ65" s="611"/>
      <c r="LIA65" s="611"/>
      <c r="LIB65" s="611"/>
      <c r="LIC65" s="611"/>
      <c r="LID65" s="611"/>
      <c r="LIE65" s="611"/>
      <c r="LIF65" s="611"/>
      <c r="LIG65" s="611"/>
      <c r="LIH65" s="611"/>
      <c r="LII65" s="611"/>
      <c r="LIJ65" s="611"/>
      <c r="LIK65" s="611"/>
      <c r="LIL65" s="611"/>
      <c r="LIM65" s="611"/>
      <c r="LIN65" s="611"/>
      <c r="LIO65" s="611"/>
      <c r="LIP65" s="611"/>
      <c r="LIQ65" s="611"/>
      <c r="LIR65" s="611"/>
      <c r="LIS65" s="611"/>
      <c r="LIT65" s="611"/>
      <c r="LIU65" s="611"/>
      <c r="LIV65" s="611"/>
      <c r="LIW65" s="611"/>
      <c r="LIX65" s="611"/>
      <c r="LIY65" s="611"/>
      <c r="LIZ65" s="611"/>
      <c r="LJA65" s="611"/>
      <c r="LJB65" s="611"/>
      <c r="LJC65" s="611"/>
      <c r="LJD65" s="611"/>
      <c r="LJE65" s="611"/>
      <c r="LJF65" s="611"/>
      <c r="LJG65" s="611"/>
      <c r="LJH65" s="611"/>
      <c r="LJI65" s="611"/>
      <c r="LJJ65" s="611"/>
      <c r="LJK65" s="611"/>
      <c r="LJL65" s="611"/>
      <c r="LJM65" s="611"/>
      <c r="LJN65" s="611"/>
      <c r="LJO65" s="611"/>
      <c r="LJP65" s="611"/>
      <c r="LJQ65" s="611"/>
      <c r="LJR65" s="611"/>
      <c r="LJS65" s="611"/>
      <c r="LJT65" s="611"/>
      <c r="LJU65" s="611"/>
      <c r="LJV65" s="611"/>
      <c r="LJW65" s="611"/>
      <c r="LJX65" s="611"/>
      <c r="LJY65" s="611"/>
      <c r="LJZ65" s="611"/>
      <c r="LKA65" s="611"/>
      <c r="LKB65" s="611"/>
      <c r="LKC65" s="611"/>
      <c r="LKD65" s="611"/>
      <c r="LKE65" s="611"/>
      <c r="LKF65" s="611"/>
      <c r="LKG65" s="611"/>
      <c r="LKH65" s="611"/>
      <c r="LKI65" s="611"/>
      <c r="LKJ65" s="611"/>
      <c r="LKK65" s="611"/>
      <c r="LKL65" s="611"/>
      <c r="LKM65" s="611"/>
      <c r="LKN65" s="611"/>
      <c r="LKO65" s="611"/>
      <c r="LKP65" s="611"/>
      <c r="LKQ65" s="611"/>
      <c r="LKR65" s="611"/>
      <c r="LKS65" s="611"/>
      <c r="LKT65" s="611"/>
      <c r="LKU65" s="611"/>
      <c r="LKV65" s="611"/>
      <c r="LKW65" s="611"/>
      <c r="LKX65" s="611"/>
      <c r="LKY65" s="611"/>
      <c r="LKZ65" s="611"/>
      <c r="LLA65" s="611"/>
      <c r="LLB65" s="611"/>
      <c r="LLC65" s="611"/>
      <c r="LLD65" s="611"/>
      <c r="LLE65" s="611"/>
      <c r="LLF65" s="611"/>
      <c r="LLG65" s="611"/>
      <c r="LLH65" s="611"/>
      <c r="LLI65" s="611"/>
      <c r="LLJ65" s="611"/>
      <c r="LLK65" s="611"/>
      <c r="LLL65" s="611"/>
      <c r="LLM65" s="611"/>
      <c r="LLN65" s="611"/>
      <c r="LLO65" s="611"/>
      <c r="LLP65" s="611"/>
      <c r="LLQ65" s="611"/>
      <c r="LLR65" s="611"/>
      <c r="LLS65" s="611"/>
      <c r="LLT65" s="611"/>
      <c r="LLU65" s="611"/>
      <c r="LLV65" s="611"/>
      <c r="LLW65" s="611"/>
      <c r="LLX65" s="611"/>
      <c r="LLY65" s="611"/>
      <c r="LLZ65" s="611"/>
      <c r="LMA65" s="611"/>
      <c r="LMB65" s="611"/>
      <c r="LMC65" s="611"/>
      <c r="LMD65" s="611"/>
      <c r="LME65" s="611"/>
      <c r="LMF65" s="611"/>
      <c r="LMG65" s="611"/>
      <c r="LMH65" s="611"/>
      <c r="LMI65" s="611"/>
      <c r="LMJ65" s="611"/>
      <c r="LMK65" s="611"/>
      <c r="LML65" s="611"/>
      <c r="LMM65" s="611"/>
      <c r="LMN65" s="611"/>
      <c r="LMO65" s="611"/>
      <c r="LMP65" s="611"/>
      <c r="LMQ65" s="611"/>
      <c r="LMR65" s="611"/>
      <c r="LMS65" s="611"/>
      <c r="LMT65" s="611"/>
      <c r="LMU65" s="611"/>
      <c r="LMV65" s="611"/>
      <c r="LMW65" s="611"/>
      <c r="LMX65" s="611"/>
      <c r="LMY65" s="611"/>
      <c r="LMZ65" s="611"/>
      <c r="LNA65" s="611"/>
      <c r="LNB65" s="611"/>
      <c r="LNC65" s="611"/>
      <c r="LND65" s="611"/>
      <c r="LNE65" s="611"/>
      <c r="LNF65" s="611"/>
      <c r="LNG65" s="611"/>
      <c r="LNH65" s="611"/>
      <c r="LNI65" s="611"/>
      <c r="LNJ65" s="611"/>
      <c r="LNK65" s="611"/>
      <c r="LNL65" s="611"/>
      <c r="LNM65" s="611"/>
      <c r="LNN65" s="611"/>
      <c r="LNO65" s="611"/>
      <c r="LNP65" s="611"/>
      <c r="LNQ65" s="611"/>
      <c r="LNR65" s="611"/>
      <c r="LNS65" s="611"/>
      <c r="LNT65" s="611"/>
      <c r="LNU65" s="611"/>
      <c r="LNV65" s="611"/>
      <c r="LNW65" s="611"/>
      <c r="LNX65" s="611"/>
      <c r="LNY65" s="611"/>
      <c r="LNZ65" s="611"/>
      <c r="LOA65" s="611"/>
      <c r="LOB65" s="611"/>
      <c r="LOC65" s="611"/>
      <c r="LOD65" s="611"/>
      <c r="LOE65" s="611"/>
      <c r="LOF65" s="611"/>
      <c r="LOG65" s="611"/>
      <c r="LOH65" s="611"/>
      <c r="LOI65" s="611"/>
      <c r="LOJ65" s="611"/>
      <c r="LOK65" s="611"/>
      <c r="LOL65" s="611"/>
      <c r="LOM65" s="611"/>
      <c r="LON65" s="611"/>
      <c r="LOO65" s="611"/>
      <c r="LOP65" s="611"/>
      <c r="LOQ65" s="611"/>
      <c r="LOR65" s="611"/>
      <c r="LOS65" s="611"/>
      <c r="LOT65" s="611"/>
      <c r="LOU65" s="611"/>
      <c r="LOV65" s="611"/>
      <c r="LOW65" s="611"/>
      <c r="LOX65" s="611"/>
      <c r="LOY65" s="611"/>
      <c r="LOZ65" s="611"/>
      <c r="LPA65" s="611"/>
      <c r="LPB65" s="611"/>
      <c r="LPC65" s="611"/>
      <c r="LPD65" s="611"/>
      <c r="LPE65" s="611"/>
      <c r="LPF65" s="611"/>
      <c r="LPG65" s="611"/>
      <c r="LPH65" s="611"/>
      <c r="LPI65" s="611"/>
      <c r="LPJ65" s="611"/>
      <c r="LPK65" s="611"/>
      <c r="LPL65" s="611"/>
      <c r="LPM65" s="611"/>
      <c r="LPN65" s="611"/>
      <c r="LPO65" s="611"/>
      <c r="LPP65" s="611"/>
      <c r="LPQ65" s="611"/>
      <c r="LPR65" s="611"/>
      <c r="LPS65" s="611"/>
      <c r="LPT65" s="611"/>
      <c r="LPU65" s="611"/>
      <c r="LPV65" s="611"/>
      <c r="LPW65" s="611"/>
      <c r="LPX65" s="611"/>
      <c r="LPY65" s="611"/>
      <c r="LPZ65" s="611"/>
      <c r="LQA65" s="611"/>
      <c r="LQB65" s="611"/>
      <c r="LQC65" s="611"/>
      <c r="LQD65" s="611"/>
      <c r="LQE65" s="611"/>
      <c r="LQF65" s="611"/>
      <c r="LQG65" s="611"/>
      <c r="LQH65" s="611"/>
      <c r="LQI65" s="611"/>
      <c r="LQJ65" s="611"/>
      <c r="LQK65" s="611"/>
      <c r="LQL65" s="611"/>
      <c r="LQM65" s="611"/>
      <c r="LQN65" s="611"/>
      <c r="LQO65" s="611"/>
      <c r="LQP65" s="611"/>
      <c r="LQQ65" s="611"/>
      <c r="LQR65" s="611"/>
      <c r="LQS65" s="611"/>
      <c r="LQT65" s="611"/>
      <c r="LQU65" s="611"/>
      <c r="LQV65" s="611"/>
      <c r="LQW65" s="611"/>
      <c r="LQX65" s="611"/>
      <c r="LQY65" s="611"/>
      <c r="LQZ65" s="611"/>
      <c r="LRA65" s="611"/>
      <c r="LRB65" s="611"/>
      <c r="LRC65" s="611"/>
      <c r="LRD65" s="611"/>
      <c r="LRE65" s="611"/>
      <c r="LRF65" s="611"/>
      <c r="LRG65" s="611"/>
      <c r="LRH65" s="611"/>
      <c r="LRI65" s="611"/>
      <c r="LRJ65" s="611"/>
      <c r="LRK65" s="611"/>
      <c r="LRL65" s="611"/>
      <c r="LRM65" s="611"/>
      <c r="LRN65" s="611"/>
      <c r="LRO65" s="611"/>
      <c r="LRP65" s="611"/>
      <c r="LRQ65" s="611"/>
      <c r="LRR65" s="611"/>
      <c r="LRS65" s="611"/>
      <c r="LRT65" s="611"/>
      <c r="LRU65" s="611"/>
      <c r="LRV65" s="611"/>
      <c r="LRW65" s="611"/>
      <c r="LRX65" s="611"/>
      <c r="LRY65" s="611"/>
      <c r="LRZ65" s="611"/>
      <c r="LSA65" s="611"/>
      <c r="LSB65" s="611"/>
      <c r="LSC65" s="611"/>
      <c r="LSD65" s="611"/>
      <c r="LSE65" s="611"/>
      <c r="LSF65" s="611"/>
      <c r="LSG65" s="611"/>
      <c r="LSH65" s="611"/>
      <c r="LSI65" s="611"/>
      <c r="LSJ65" s="611"/>
      <c r="LSK65" s="611"/>
      <c r="LSL65" s="611"/>
      <c r="LSM65" s="611"/>
      <c r="LSN65" s="611"/>
      <c r="LSO65" s="611"/>
      <c r="LSP65" s="611"/>
      <c r="LSQ65" s="611"/>
      <c r="LSR65" s="611"/>
      <c r="LSS65" s="611"/>
      <c r="LST65" s="611"/>
      <c r="LSU65" s="611"/>
      <c r="LSV65" s="611"/>
      <c r="LSW65" s="611"/>
      <c r="LSX65" s="611"/>
      <c r="LSY65" s="611"/>
      <c r="LSZ65" s="611"/>
      <c r="LTA65" s="611"/>
      <c r="LTB65" s="611"/>
      <c r="LTC65" s="611"/>
      <c r="LTD65" s="611"/>
      <c r="LTE65" s="611"/>
      <c r="LTF65" s="611"/>
      <c r="LTG65" s="611"/>
      <c r="LTH65" s="611"/>
      <c r="LTI65" s="611"/>
      <c r="LTJ65" s="611"/>
      <c r="LTK65" s="611"/>
      <c r="LTL65" s="611"/>
      <c r="LTM65" s="611"/>
      <c r="LTN65" s="611"/>
      <c r="LTO65" s="611"/>
      <c r="LTP65" s="611"/>
      <c r="LTQ65" s="611"/>
      <c r="LTR65" s="611"/>
      <c r="LTS65" s="611"/>
      <c r="LTT65" s="611"/>
      <c r="LTU65" s="611"/>
      <c r="LTV65" s="611"/>
      <c r="LTW65" s="611"/>
      <c r="LTX65" s="611"/>
      <c r="LTY65" s="611"/>
      <c r="LTZ65" s="611"/>
      <c r="LUA65" s="611"/>
      <c r="LUB65" s="611"/>
      <c r="LUC65" s="611"/>
      <c r="LUD65" s="611"/>
      <c r="LUE65" s="611"/>
      <c r="LUF65" s="611"/>
      <c r="LUG65" s="611"/>
      <c r="LUH65" s="611"/>
      <c r="LUI65" s="611"/>
      <c r="LUJ65" s="611"/>
      <c r="LUK65" s="611"/>
      <c r="LUL65" s="611"/>
      <c r="LUM65" s="611"/>
      <c r="LUN65" s="611"/>
      <c r="LUO65" s="611"/>
      <c r="LUP65" s="611"/>
      <c r="LUQ65" s="611"/>
      <c r="LUR65" s="611"/>
      <c r="LUS65" s="611"/>
      <c r="LUT65" s="611"/>
      <c r="LUU65" s="611"/>
      <c r="LUV65" s="611"/>
      <c r="LUW65" s="611"/>
      <c r="LUX65" s="611"/>
      <c r="LUY65" s="611"/>
      <c r="LUZ65" s="611"/>
      <c r="LVA65" s="611"/>
      <c r="LVB65" s="611"/>
      <c r="LVC65" s="611"/>
      <c r="LVD65" s="611"/>
      <c r="LVE65" s="611"/>
      <c r="LVF65" s="611"/>
      <c r="LVG65" s="611"/>
      <c r="LVH65" s="611"/>
      <c r="LVI65" s="611"/>
      <c r="LVJ65" s="611"/>
      <c r="LVK65" s="611"/>
      <c r="LVL65" s="611"/>
      <c r="LVM65" s="611"/>
      <c r="LVN65" s="611"/>
      <c r="LVO65" s="611"/>
      <c r="LVP65" s="611"/>
      <c r="LVQ65" s="611"/>
      <c r="LVR65" s="611"/>
      <c r="LVS65" s="611"/>
      <c r="LVT65" s="611"/>
      <c r="LVU65" s="611"/>
      <c r="LVV65" s="611"/>
      <c r="LVW65" s="611"/>
      <c r="LVX65" s="611"/>
      <c r="LVY65" s="611"/>
      <c r="LVZ65" s="611"/>
      <c r="LWA65" s="611"/>
      <c r="LWB65" s="611"/>
      <c r="LWC65" s="611"/>
      <c r="LWD65" s="611"/>
      <c r="LWE65" s="611"/>
      <c r="LWF65" s="611"/>
      <c r="LWG65" s="611"/>
      <c r="LWH65" s="611"/>
      <c r="LWI65" s="611"/>
      <c r="LWJ65" s="611"/>
      <c r="LWK65" s="611"/>
      <c r="LWL65" s="611"/>
      <c r="LWM65" s="611"/>
      <c r="LWN65" s="611"/>
      <c r="LWO65" s="611"/>
      <c r="LWP65" s="611"/>
      <c r="LWQ65" s="611"/>
      <c r="LWR65" s="611"/>
      <c r="LWS65" s="611"/>
      <c r="LWT65" s="611"/>
      <c r="LWU65" s="611"/>
      <c r="LWV65" s="611"/>
      <c r="LWW65" s="611"/>
      <c r="LWX65" s="611"/>
      <c r="LWY65" s="611"/>
      <c r="LWZ65" s="611"/>
      <c r="LXA65" s="611"/>
      <c r="LXB65" s="611"/>
      <c r="LXC65" s="611"/>
      <c r="LXD65" s="611"/>
      <c r="LXE65" s="611"/>
      <c r="LXF65" s="611"/>
      <c r="LXG65" s="611"/>
      <c r="LXH65" s="611"/>
      <c r="LXI65" s="611"/>
      <c r="LXJ65" s="611"/>
      <c r="LXK65" s="611"/>
      <c r="LXL65" s="611"/>
      <c r="LXM65" s="611"/>
      <c r="LXN65" s="611"/>
      <c r="LXO65" s="611"/>
      <c r="LXP65" s="611"/>
      <c r="LXQ65" s="611"/>
      <c r="LXR65" s="611"/>
      <c r="LXS65" s="611"/>
      <c r="LXT65" s="611"/>
      <c r="LXU65" s="611"/>
      <c r="LXV65" s="611"/>
      <c r="LXW65" s="611"/>
      <c r="LXX65" s="611"/>
      <c r="LXY65" s="611"/>
      <c r="LXZ65" s="611"/>
      <c r="LYA65" s="611"/>
      <c r="LYB65" s="611"/>
      <c r="LYC65" s="611"/>
      <c r="LYD65" s="611"/>
      <c r="LYE65" s="611"/>
      <c r="LYF65" s="611"/>
      <c r="LYG65" s="611"/>
      <c r="LYH65" s="611"/>
      <c r="LYI65" s="611"/>
      <c r="LYJ65" s="611"/>
      <c r="LYK65" s="611"/>
      <c r="LYL65" s="611"/>
      <c r="LYM65" s="611"/>
      <c r="LYN65" s="611"/>
      <c r="LYO65" s="611"/>
      <c r="LYP65" s="611"/>
      <c r="LYQ65" s="611"/>
      <c r="LYR65" s="611"/>
      <c r="LYS65" s="611"/>
      <c r="LYT65" s="611"/>
      <c r="LYU65" s="611"/>
      <c r="LYV65" s="611"/>
      <c r="LYW65" s="611"/>
      <c r="LYX65" s="611"/>
      <c r="LYY65" s="611"/>
      <c r="LYZ65" s="611"/>
      <c r="LZA65" s="611"/>
      <c r="LZB65" s="611"/>
      <c r="LZC65" s="611"/>
      <c r="LZD65" s="611"/>
      <c r="LZE65" s="611"/>
      <c r="LZF65" s="611"/>
      <c r="LZG65" s="611"/>
      <c r="LZH65" s="611"/>
      <c r="LZI65" s="611"/>
      <c r="LZJ65" s="611"/>
      <c r="LZK65" s="611"/>
      <c r="LZL65" s="611"/>
      <c r="LZM65" s="611"/>
      <c r="LZN65" s="611"/>
      <c r="LZO65" s="611"/>
      <c r="LZP65" s="611"/>
      <c r="LZQ65" s="611"/>
      <c r="LZR65" s="611"/>
      <c r="LZS65" s="611"/>
      <c r="LZT65" s="611"/>
      <c r="LZU65" s="611"/>
      <c r="LZV65" s="611"/>
      <c r="LZW65" s="611"/>
      <c r="LZX65" s="611"/>
      <c r="LZY65" s="611"/>
      <c r="LZZ65" s="611"/>
      <c r="MAA65" s="611"/>
      <c r="MAB65" s="611"/>
      <c r="MAC65" s="611"/>
      <c r="MAD65" s="611"/>
      <c r="MAE65" s="611"/>
      <c r="MAF65" s="611"/>
      <c r="MAG65" s="611"/>
      <c r="MAH65" s="611"/>
      <c r="MAI65" s="611"/>
      <c r="MAJ65" s="611"/>
      <c r="MAK65" s="611"/>
      <c r="MAL65" s="611"/>
      <c r="MAM65" s="611"/>
      <c r="MAN65" s="611"/>
      <c r="MAO65" s="611"/>
      <c r="MAP65" s="611"/>
      <c r="MAQ65" s="611"/>
      <c r="MAR65" s="611"/>
      <c r="MAS65" s="611"/>
      <c r="MAT65" s="611"/>
      <c r="MAU65" s="611"/>
      <c r="MAV65" s="611"/>
      <c r="MAW65" s="611"/>
      <c r="MAX65" s="611"/>
      <c r="MAY65" s="611"/>
      <c r="MAZ65" s="611"/>
      <c r="MBA65" s="611"/>
      <c r="MBB65" s="611"/>
      <c r="MBC65" s="611"/>
      <c r="MBD65" s="611"/>
      <c r="MBE65" s="611"/>
      <c r="MBF65" s="611"/>
      <c r="MBG65" s="611"/>
      <c r="MBH65" s="611"/>
      <c r="MBI65" s="611"/>
      <c r="MBJ65" s="611"/>
      <c r="MBK65" s="611"/>
      <c r="MBL65" s="611"/>
      <c r="MBM65" s="611"/>
      <c r="MBN65" s="611"/>
      <c r="MBO65" s="611"/>
      <c r="MBP65" s="611"/>
      <c r="MBQ65" s="611"/>
      <c r="MBR65" s="611"/>
      <c r="MBS65" s="611"/>
      <c r="MBT65" s="611"/>
      <c r="MBU65" s="611"/>
      <c r="MBV65" s="611"/>
      <c r="MBW65" s="611"/>
      <c r="MBX65" s="611"/>
      <c r="MBY65" s="611"/>
      <c r="MBZ65" s="611"/>
      <c r="MCA65" s="611"/>
      <c r="MCB65" s="611"/>
      <c r="MCC65" s="611"/>
      <c r="MCD65" s="611"/>
      <c r="MCE65" s="611"/>
      <c r="MCF65" s="611"/>
      <c r="MCG65" s="611"/>
      <c r="MCH65" s="611"/>
      <c r="MCI65" s="611"/>
      <c r="MCJ65" s="611"/>
      <c r="MCK65" s="611"/>
      <c r="MCL65" s="611"/>
      <c r="MCM65" s="611"/>
      <c r="MCN65" s="611"/>
      <c r="MCO65" s="611"/>
      <c r="MCP65" s="611"/>
      <c r="MCQ65" s="611"/>
      <c r="MCR65" s="611"/>
      <c r="MCS65" s="611"/>
      <c r="MCT65" s="611"/>
      <c r="MCU65" s="611"/>
      <c r="MCV65" s="611"/>
      <c r="MCW65" s="611"/>
      <c r="MCX65" s="611"/>
      <c r="MCY65" s="611"/>
      <c r="MCZ65" s="611"/>
      <c r="MDA65" s="611"/>
      <c r="MDB65" s="611"/>
      <c r="MDC65" s="611"/>
      <c r="MDD65" s="611"/>
      <c r="MDE65" s="611"/>
      <c r="MDF65" s="611"/>
      <c r="MDG65" s="611"/>
      <c r="MDH65" s="611"/>
      <c r="MDI65" s="611"/>
      <c r="MDJ65" s="611"/>
      <c r="MDK65" s="611"/>
      <c r="MDL65" s="611"/>
      <c r="MDM65" s="611"/>
      <c r="MDN65" s="611"/>
      <c r="MDO65" s="611"/>
      <c r="MDP65" s="611"/>
      <c r="MDQ65" s="611"/>
      <c r="MDR65" s="611"/>
      <c r="MDS65" s="611"/>
      <c r="MDT65" s="611"/>
      <c r="MDU65" s="611"/>
      <c r="MDV65" s="611"/>
      <c r="MDW65" s="611"/>
      <c r="MDX65" s="611"/>
      <c r="MDY65" s="611"/>
      <c r="MDZ65" s="611"/>
      <c r="MEA65" s="611"/>
      <c r="MEB65" s="611"/>
      <c r="MEC65" s="611"/>
      <c r="MED65" s="611"/>
      <c r="MEE65" s="611"/>
      <c r="MEF65" s="611"/>
      <c r="MEG65" s="611"/>
      <c r="MEH65" s="611"/>
      <c r="MEI65" s="611"/>
      <c r="MEJ65" s="611"/>
      <c r="MEK65" s="611"/>
      <c r="MEL65" s="611"/>
      <c r="MEM65" s="611"/>
      <c r="MEN65" s="611"/>
      <c r="MEO65" s="611"/>
      <c r="MEP65" s="611"/>
      <c r="MEQ65" s="611"/>
      <c r="MER65" s="611"/>
      <c r="MES65" s="611"/>
      <c r="MET65" s="611"/>
      <c r="MEU65" s="611"/>
      <c r="MEV65" s="611"/>
      <c r="MEW65" s="611"/>
      <c r="MEX65" s="611"/>
      <c r="MEY65" s="611"/>
      <c r="MEZ65" s="611"/>
      <c r="MFA65" s="611"/>
      <c r="MFB65" s="611"/>
      <c r="MFC65" s="611"/>
      <c r="MFD65" s="611"/>
      <c r="MFE65" s="611"/>
      <c r="MFF65" s="611"/>
      <c r="MFG65" s="611"/>
      <c r="MFH65" s="611"/>
      <c r="MFI65" s="611"/>
      <c r="MFJ65" s="611"/>
      <c r="MFK65" s="611"/>
      <c r="MFL65" s="611"/>
      <c r="MFM65" s="611"/>
      <c r="MFN65" s="611"/>
      <c r="MFO65" s="611"/>
      <c r="MFP65" s="611"/>
      <c r="MFQ65" s="611"/>
      <c r="MFR65" s="611"/>
      <c r="MFS65" s="611"/>
      <c r="MFT65" s="611"/>
      <c r="MFU65" s="611"/>
      <c r="MFV65" s="611"/>
      <c r="MFW65" s="611"/>
      <c r="MFX65" s="611"/>
      <c r="MFY65" s="611"/>
      <c r="MFZ65" s="611"/>
      <c r="MGA65" s="611"/>
      <c r="MGB65" s="611"/>
      <c r="MGC65" s="611"/>
      <c r="MGD65" s="611"/>
      <c r="MGE65" s="611"/>
      <c r="MGF65" s="611"/>
      <c r="MGG65" s="611"/>
      <c r="MGH65" s="611"/>
      <c r="MGI65" s="611"/>
      <c r="MGJ65" s="611"/>
      <c r="MGK65" s="611"/>
      <c r="MGL65" s="611"/>
      <c r="MGM65" s="611"/>
      <c r="MGN65" s="611"/>
      <c r="MGO65" s="611"/>
      <c r="MGP65" s="611"/>
      <c r="MGQ65" s="611"/>
      <c r="MGR65" s="611"/>
      <c r="MGS65" s="611"/>
      <c r="MGT65" s="611"/>
      <c r="MGU65" s="611"/>
      <c r="MGV65" s="611"/>
      <c r="MGW65" s="611"/>
      <c r="MGX65" s="611"/>
      <c r="MGY65" s="611"/>
      <c r="MGZ65" s="611"/>
      <c r="MHA65" s="611"/>
      <c r="MHB65" s="611"/>
      <c r="MHC65" s="611"/>
      <c r="MHD65" s="611"/>
      <c r="MHE65" s="611"/>
      <c r="MHF65" s="611"/>
      <c r="MHG65" s="611"/>
      <c r="MHH65" s="611"/>
      <c r="MHI65" s="611"/>
      <c r="MHJ65" s="611"/>
      <c r="MHK65" s="611"/>
      <c r="MHL65" s="611"/>
      <c r="MHM65" s="611"/>
      <c r="MHN65" s="611"/>
      <c r="MHO65" s="611"/>
      <c r="MHP65" s="611"/>
      <c r="MHQ65" s="611"/>
      <c r="MHR65" s="611"/>
      <c r="MHS65" s="611"/>
      <c r="MHT65" s="611"/>
      <c r="MHU65" s="611"/>
      <c r="MHV65" s="611"/>
      <c r="MHW65" s="611"/>
      <c r="MHX65" s="611"/>
      <c r="MHY65" s="611"/>
      <c r="MHZ65" s="611"/>
      <c r="MIA65" s="611"/>
      <c r="MIB65" s="611"/>
      <c r="MIC65" s="611"/>
      <c r="MID65" s="611"/>
      <c r="MIE65" s="611"/>
      <c r="MIF65" s="611"/>
      <c r="MIG65" s="611"/>
      <c r="MIH65" s="611"/>
      <c r="MII65" s="611"/>
      <c r="MIJ65" s="611"/>
      <c r="MIK65" s="611"/>
      <c r="MIL65" s="611"/>
      <c r="MIM65" s="611"/>
      <c r="MIN65" s="611"/>
      <c r="MIO65" s="611"/>
      <c r="MIP65" s="611"/>
      <c r="MIQ65" s="611"/>
      <c r="MIR65" s="611"/>
      <c r="MIS65" s="611"/>
      <c r="MIT65" s="611"/>
      <c r="MIU65" s="611"/>
      <c r="MIV65" s="611"/>
      <c r="MIW65" s="611"/>
      <c r="MIX65" s="611"/>
      <c r="MIY65" s="611"/>
      <c r="MIZ65" s="611"/>
      <c r="MJA65" s="611"/>
      <c r="MJB65" s="611"/>
      <c r="MJC65" s="611"/>
      <c r="MJD65" s="611"/>
      <c r="MJE65" s="611"/>
      <c r="MJF65" s="611"/>
      <c r="MJG65" s="611"/>
      <c r="MJH65" s="611"/>
      <c r="MJI65" s="611"/>
      <c r="MJJ65" s="611"/>
      <c r="MJK65" s="611"/>
      <c r="MJL65" s="611"/>
      <c r="MJM65" s="611"/>
      <c r="MJN65" s="611"/>
      <c r="MJO65" s="611"/>
      <c r="MJP65" s="611"/>
      <c r="MJQ65" s="611"/>
      <c r="MJR65" s="611"/>
      <c r="MJS65" s="611"/>
      <c r="MJT65" s="611"/>
      <c r="MJU65" s="611"/>
      <c r="MJV65" s="611"/>
      <c r="MJW65" s="611"/>
      <c r="MJX65" s="611"/>
      <c r="MJY65" s="611"/>
      <c r="MJZ65" s="611"/>
      <c r="MKA65" s="611"/>
      <c r="MKB65" s="611"/>
      <c r="MKC65" s="611"/>
      <c r="MKD65" s="611"/>
      <c r="MKE65" s="611"/>
      <c r="MKF65" s="611"/>
      <c r="MKG65" s="611"/>
      <c r="MKH65" s="611"/>
      <c r="MKI65" s="611"/>
      <c r="MKJ65" s="611"/>
      <c r="MKK65" s="611"/>
      <c r="MKL65" s="611"/>
      <c r="MKM65" s="611"/>
      <c r="MKN65" s="611"/>
      <c r="MKO65" s="611"/>
      <c r="MKP65" s="611"/>
      <c r="MKQ65" s="611"/>
      <c r="MKR65" s="611"/>
      <c r="MKS65" s="611"/>
      <c r="MKT65" s="611"/>
      <c r="MKU65" s="611"/>
      <c r="MKV65" s="611"/>
      <c r="MKW65" s="611"/>
      <c r="MKX65" s="611"/>
      <c r="MKY65" s="611"/>
      <c r="MKZ65" s="611"/>
      <c r="MLA65" s="611"/>
      <c r="MLB65" s="611"/>
      <c r="MLC65" s="611"/>
      <c r="MLD65" s="611"/>
      <c r="MLE65" s="611"/>
      <c r="MLF65" s="611"/>
      <c r="MLG65" s="611"/>
      <c r="MLH65" s="611"/>
      <c r="MLI65" s="611"/>
      <c r="MLJ65" s="611"/>
      <c r="MLK65" s="611"/>
      <c r="MLL65" s="611"/>
      <c r="MLM65" s="611"/>
      <c r="MLN65" s="611"/>
      <c r="MLO65" s="611"/>
      <c r="MLP65" s="611"/>
      <c r="MLQ65" s="611"/>
      <c r="MLR65" s="611"/>
      <c r="MLS65" s="611"/>
      <c r="MLT65" s="611"/>
      <c r="MLU65" s="611"/>
      <c r="MLV65" s="611"/>
      <c r="MLW65" s="611"/>
      <c r="MLX65" s="611"/>
      <c r="MLY65" s="611"/>
      <c r="MLZ65" s="611"/>
      <c r="MMA65" s="611"/>
      <c r="MMB65" s="611"/>
      <c r="MMC65" s="611"/>
      <c r="MMD65" s="611"/>
      <c r="MME65" s="611"/>
      <c r="MMF65" s="611"/>
      <c r="MMG65" s="611"/>
      <c r="MMH65" s="611"/>
      <c r="MMI65" s="611"/>
      <c r="MMJ65" s="611"/>
      <c r="MMK65" s="611"/>
      <c r="MML65" s="611"/>
      <c r="MMM65" s="611"/>
      <c r="MMN65" s="611"/>
      <c r="MMO65" s="611"/>
      <c r="MMP65" s="611"/>
      <c r="MMQ65" s="611"/>
      <c r="MMR65" s="611"/>
      <c r="MMS65" s="611"/>
      <c r="MMT65" s="611"/>
      <c r="MMU65" s="611"/>
      <c r="MMV65" s="611"/>
      <c r="MMW65" s="611"/>
      <c r="MMX65" s="611"/>
      <c r="MMY65" s="611"/>
      <c r="MMZ65" s="611"/>
      <c r="MNA65" s="611"/>
      <c r="MNB65" s="611"/>
      <c r="MNC65" s="611"/>
      <c r="MND65" s="611"/>
      <c r="MNE65" s="611"/>
      <c r="MNF65" s="611"/>
      <c r="MNG65" s="611"/>
      <c r="MNH65" s="611"/>
      <c r="MNI65" s="611"/>
      <c r="MNJ65" s="611"/>
      <c r="MNK65" s="611"/>
      <c r="MNL65" s="611"/>
      <c r="MNM65" s="611"/>
      <c r="MNN65" s="611"/>
      <c r="MNO65" s="611"/>
      <c r="MNP65" s="611"/>
      <c r="MNQ65" s="611"/>
      <c r="MNR65" s="611"/>
      <c r="MNS65" s="611"/>
      <c r="MNT65" s="611"/>
      <c r="MNU65" s="611"/>
      <c r="MNV65" s="611"/>
      <c r="MNW65" s="611"/>
      <c r="MNX65" s="611"/>
      <c r="MNY65" s="611"/>
      <c r="MNZ65" s="611"/>
      <c r="MOA65" s="611"/>
      <c r="MOB65" s="611"/>
      <c r="MOC65" s="611"/>
      <c r="MOD65" s="611"/>
      <c r="MOE65" s="611"/>
      <c r="MOF65" s="611"/>
      <c r="MOG65" s="611"/>
      <c r="MOH65" s="611"/>
      <c r="MOI65" s="611"/>
      <c r="MOJ65" s="611"/>
      <c r="MOK65" s="611"/>
      <c r="MOL65" s="611"/>
      <c r="MOM65" s="611"/>
      <c r="MON65" s="611"/>
      <c r="MOO65" s="611"/>
      <c r="MOP65" s="611"/>
      <c r="MOQ65" s="611"/>
      <c r="MOR65" s="611"/>
      <c r="MOS65" s="611"/>
      <c r="MOT65" s="611"/>
      <c r="MOU65" s="611"/>
      <c r="MOV65" s="611"/>
      <c r="MOW65" s="611"/>
      <c r="MOX65" s="611"/>
      <c r="MOY65" s="611"/>
      <c r="MOZ65" s="611"/>
      <c r="MPA65" s="611"/>
      <c r="MPB65" s="611"/>
      <c r="MPC65" s="611"/>
      <c r="MPD65" s="611"/>
      <c r="MPE65" s="611"/>
      <c r="MPF65" s="611"/>
      <c r="MPG65" s="611"/>
      <c r="MPH65" s="611"/>
      <c r="MPI65" s="611"/>
      <c r="MPJ65" s="611"/>
      <c r="MPK65" s="611"/>
      <c r="MPL65" s="611"/>
      <c r="MPM65" s="611"/>
      <c r="MPN65" s="611"/>
      <c r="MPO65" s="611"/>
      <c r="MPP65" s="611"/>
      <c r="MPQ65" s="611"/>
      <c r="MPR65" s="611"/>
      <c r="MPS65" s="611"/>
      <c r="MPT65" s="611"/>
      <c r="MPU65" s="611"/>
      <c r="MPV65" s="611"/>
      <c r="MPW65" s="611"/>
      <c r="MPX65" s="611"/>
      <c r="MPY65" s="611"/>
      <c r="MPZ65" s="611"/>
      <c r="MQA65" s="611"/>
      <c r="MQB65" s="611"/>
      <c r="MQC65" s="611"/>
      <c r="MQD65" s="611"/>
      <c r="MQE65" s="611"/>
      <c r="MQF65" s="611"/>
      <c r="MQG65" s="611"/>
      <c r="MQH65" s="611"/>
      <c r="MQI65" s="611"/>
      <c r="MQJ65" s="611"/>
      <c r="MQK65" s="611"/>
      <c r="MQL65" s="611"/>
      <c r="MQM65" s="611"/>
      <c r="MQN65" s="611"/>
      <c r="MQO65" s="611"/>
      <c r="MQP65" s="611"/>
      <c r="MQQ65" s="611"/>
      <c r="MQR65" s="611"/>
      <c r="MQS65" s="611"/>
      <c r="MQT65" s="611"/>
      <c r="MQU65" s="611"/>
      <c r="MQV65" s="611"/>
      <c r="MQW65" s="611"/>
      <c r="MQX65" s="611"/>
      <c r="MQY65" s="611"/>
      <c r="MQZ65" s="611"/>
      <c r="MRA65" s="611"/>
      <c r="MRB65" s="611"/>
      <c r="MRC65" s="611"/>
      <c r="MRD65" s="611"/>
      <c r="MRE65" s="611"/>
      <c r="MRF65" s="611"/>
      <c r="MRG65" s="611"/>
      <c r="MRH65" s="611"/>
      <c r="MRI65" s="611"/>
      <c r="MRJ65" s="611"/>
      <c r="MRK65" s="611"/>
      <c r="MRL65" s="611"/>
      <c r="MRM65" s="611"/>
      <c r="MRN65" s="611"/>
      <c r="MRO65" s="611"/>
      <c r="MRP65" s="611"/>
      <c r="MRQ65" s="611"/>
      <c r="MRR65" s="611"/>
      <c r="MRS65" s="611"/>
      <c r="MRT65" s="611"/>
      <c r="MRU65" s="611"/>
      <c r="MRV65" s="611"/>
      <c r="MRW65" s="611"/>
      <c r="MRX65" s="611"/>
      <c r="MRY65" s="611"/>
      <c r="MRZ65" s="611"/>
      <c r="MSA65" s="611"/>
      <c r="MSB65" s="611"/>
      <c r="MSC65" s="611"/>
      <c r="MSD65" s="611"/>
      <c r="MSE65" s="611"/>
      <c r="MSF65" s="611"/>
      <c r="MSG65" s="611"/>
      <c r="MSH65" s="611"/>
      <c r="MSI65" s="611"/>
      <c r="MSJ65" s="611"/>
      <c r="MSK65" s="611"/>
      <c r="MSL65" s="611"/>
      <c r="MSM65" s="611"/>
      <c r="MSN65" s="611"/>
      <c r="MSO65" s="611"/>
      <c r="MSP65" s="611"/>
      <c r="MSQ65" s="611"/>
      <c r="MSR65" s="611"/>
      <c r="MSS65" s="611"/>
      <c r="MST65" s="611"/>
      <c r="MSU65" s="611"/>
      <c r="MSV65" s="611"/>
      <c r="MSW65" s="611"/>
      <c r="MSX65" s="611"/>
      <c r="MSY65" s="611"/>
      <c r="MSZ65" s="611"/>
      <c r="MTA65" s="611"/>
      <c r="MTB65" s="611"/>
      <c r="MTC65" s="611"/>
      <c r="MTD65" s="611"/>
      <c r="MTE65" s="611"/>
      <c r="MTF65" s="611"/>
      <c r="MTG65" s="611"/>
      <c r="MTH65" s="611"/>
      <c r="MTI65" s="611"/>
      <c r="MTJ65" s="611"/>
      <c r="MTK65" s="611"/>
      <c r="MTL65" s="611"/>
      <c r="MTM65" s="611"/>
      <c r="MTN65" s="611"/>
      <c r="MTO65" s="611"/>
      <c r="MTP65" s="611"/>
      <c r="MTQ65" s="611"/>
      <c r="MTR65" s="611"/>
      <c r="MTS65" s="611"/>
      <c r="MTT65" s="611"/>
      <c r="MTU65" s="611"/>
      <c r="MTV65" s="611"/>
      <c r="MTW65" s="611"/>
      <c r="MTX65" s="611"/>
      <c r="MTY65" s="611"/>
      <c r="MTZ65" s="611"/>
      <c r="MUA65" s="611"/>
      <c r="MUB65" s="611"/>
      <c r="MUC65" s="611"/>
      <c r="MUD65" s="611"/>
      <c r="MUE65" s="611"/>
      <c r="MUF65" s="611"/>
      <c r="MUG65" s="611"/>
      <c r="MUH65" s="611"/>
      <c r="MUI65" s="611"/>
      <c r="MUJ65" s="611"/>
      <c r="MUK65" s="611"/>
      <c r="MUL65" s="611"/>
      <c r="MUM65" s="611"/>
      <c r="MUN65" s="611"/>
      <c r="MUO65" s="611"/>
      <c r="MUP65" s="611"/>
      <c r="MUQ65" s="611"/>
      <c r="MUR65" s="611"/>
      <c r="MUS65" s="611"/>
      <c r="MUT65" s="611"/>
      <c r="MUU65" s="611"/>
      <c r="MUV65" s="611"/>
      <c r="MUW65" s="611"/>
      <c r="MUX65" s="611"/>
      <c r="MUY65" s="611"/>
      <c r="MUZ65" s="611"/>
      <c r="MVA65" s="611"/>
      <c r="MVB65" s="611"/>
      <c r="MVC65" s="611"/>
      <c r="MVD65" s="611"/>
      <c r="MVE65" s="611"/>
      <c r="MVF65" s="611"/>
      <c r="MVG65" s="611"/>
      <c r="MVH65" s="611"/>
      <c r="MVI65" s="611"/>
      <c r="MVJ65" s="611"/>
      <c r="MVK65" s="611"/>
      <c r="MVL65" s="611"/>
      <c r="MVM65" s="611"/>
      <c r="MVN65" s="611"/>
      <c r="MVO65" s="611"/>
      <c r="MVP65" s="611"/>
      <c r="MVQ65" s="611"/>
      <c r="MVR65" s="611"/>
      <c r="MVS65" s="611"/>
      <c r="MVT65" s="611"/>
      <c r="MVU65" s="611"/>
      <c r="MVV65" s="611"/>
      <c r="MVW65" s="611"/>
      <c r="MVX65" s="611"/>
      <c r="MVY65" s="611"/>
      <c r="MVZ65" s="611"/>
      <c r="MWA65" s="611"/>
      <c r="MWB65" s="611"/>
      <c r="MWC65" s="611"/>
      <c r="MWD65" s="611"/>
      <c r="MWE65" s="611"/>
      <c r="MWF65" s="611"/>
      <c r="MWG65" s="611"/>
      <c r="MWH65" s="611"/>
      <c r="MWI65" s="611"/>
      <c r="MWJ65" s="611"/>
      <c r="MWK65" s="611"/>
      <c r="MWL65" s="611"/>
      <c r="MWM65" s="611"/>
      <c r="MWN65" s="611"/>
      <c r="MWO65" s="611"/>
      <c r="MWP65" s="611"/>
      <c r="MWQ65" s="611"/>
      <c r="MWR65" s="611"/>
      <c r="MWS65" s="611"/>
      <c r="MWT65" s="611"/>
      <c r="MWU65" s="611"/>
      <c r="MWV65" s="611"/>
      <c r="MWW65" s="611"/>
      <c r="MWX65" s="611"/>
      <c r="MWY65" s="611"/>
      <c r="MWZ65" s="611"/>
      <c r="MXA65" s="611"/>
      <c r="MXB65" s="611"/>
      <c r="MXC65" s="611"/>
      <c r="MXD65" s="611"/>
      <c r="MXE65" s="611"/>
      <c r="MXF65" s="611"/>
      <c r="MXG65" s="611"/>
      <c r="MXH65" s="611"/>
      <c r="MXI65" s="611"/>
      <c r="MXJ65" s="611"/>
      <c r="MXK65" s="611"/>
      <c r="MXL65" s="611"/>
      <c r="MXM65" s="611"/>
      <c r="MXN65" s="611"/>
      <c r="MXO65" s="611"/>
      <c r="MXP65" s="611"/>
      <c r="MXQ65" s="611"/>
      <c r="MXR65" s="611"/>
      <c r="MXS65" s="611"/>
      <c r="MXT65" s="611"/>
      <c r="MXU65" s="611"/>
      <c r="MXV65" s="611"/>
      <c r="MXW65" s="611"/>
      <c r="MXX65" s="611"/>
      <c r="MXY65" s="611"/>
      <c r="MXZ65" s="611"/>
      <c r="MYA65" s="611"/>
      <c r="MYB65" s="611"/>
      <c r="MYC65" s="611"/>
      <c r="MYD65" s="611"/>
      <c r="MYE65" s="611"/>
      <c r="MYF65" s="611"/>
      <c r="MYG65" s="611"/>
      <c r="MYH65" s="611"/>
      <c r="MYI65" s="611"/>
      <c r="MYJ65" s="611"/>
      <c r="MYK65" s="611"/>
      <c r="MYL65" s="611"/>
      <c r="MYM65" s="611"/>
      <c r="MYN65" s="611"/>
      <c r="MYO65" s="611"/>
      <c r="MYP65" s="611"/>
      <c r="MYQ65" s="611"/>
      <c r="MYR65" s="611"/>
      <c r="MYS65" s="611"/>
      <c r="MYT65" s="611"/>
      <c r="MYU65" s="611"/>
      <c r="MYV65" s="611"/>
      <c r="MYW65" s="611"/>
      <c r="MYX65" s="611"/>
      <c r="MYY65" s="611"/>
      <c r="MYZ65" s="611"/>
      <c r="MZA65" s="611"/>
      <c r="MZB65" s="611"/>
      <c r="MZC65" s="611"/>
      <c r="MZD65" s="611"/>
      <c r="MZE65" s="611"/>
      <c r="MZF65" s="611"/>
      <c r="MZG65" s="611"/>
      <c r="MZH65" s="611"/>
      <c r="MZI65" s="611"/>
      <c r="MZJ65" s="611"/>
      <c r="MZK65" s="611"/>
      <c r="MZL65" s="611"/>
      <c r="MZM65" s="611"/>
      <c r="MZN65" s="611"/>
      <c r="MZO65" s="611"/>
      <c r="MZP65" s="611"/>
      <c r="MZQ65" s="611"/>
      <c r="MZR65" s="611"/>
      <c r="MZS65" s="611"/>
      <c r="MZT65" s="611"/>
      <c r="MZU65" s="611"/>
      <c r="MZV65" s="611"/>
      <c r="MZW65" s="611"/>
      <c r="MZX65" s="611"/>
      <c r="MZY65" s="611"/>
      <c r="MZZ65" s="611"/>
      <c r="NAA65" s="611"/>
      <c r="NAB65" s="611"/>
      <c r="NAC65" s="611"/>
      <c r="NAD65" s="611"/>
      <c r="NAE65" s="611"/>
      <c r="NAF65" s="611"/>
      <c r="NAG65" s="611"/>
      <c r="NAH65" s="611"/>
      <c r="NAI65" s="611"/>
      <c r="NAJ65" s="611"/>
      <c r="NAK65" s="611"/>
      <c r="NAL65" s="611"/>
      <c r="NAM65" s="611"/>
      <c r="NAN65" s="611"/>
      <c r="NAO65" s="611"/>
      <c r="NAP65" s="611"/>
      <c r="NAQ65" s="611"/>
      <c r="NAR65" s="611"/>
      <c r="NAS65" s="611"/>
      <c r="NAT65" s="611"/>
      <c r="NAU65" s="611"/>
      <c r="NAV65" s="611"/>
      <c r="NAW65" s="611"/>
      <c r="NAX65" s="611"/>
      <c r="NAY65" s="611"/>
      <c r="NAZ65" s="611"/>
      <c r="NBA65" s="611"/>
      <c r="NBB65" s="611"/>
      <c r="NBC65" s="611"/>
      <c r="NBD65" s="611"/>
      <c r="NBE65" s="611"/>
      <c r="NBF65" s="611"/>
      <c r="NBG65" s="611"/>
      <c r="NBH65" s="611"/>
      <c r="NBI65" s="611"/>
      <c r="NBJ65" s="611"/>
      <c r="NBK65" s="611"/>
      <c r="NBL65" s="611"/>
      <c r="NBM65" s="611"/>
      <c r="NBN65" s="611"/>
      <c r="NBO65" s="611"/>
      <c r="NBP65" s="611"/>
      <c r="NBQ65" s="611"/>
      <c r="NBR65" s="611"/>
      <c r="NBS65" s="611"/>
      <c r="NBT65" s="611"/>
      <c r="NBU65" s="611"/>
      <c r="NBV65" s="611"/>
      <c r="NBW65" s="611"/>
      <c r="NBX65" s="611"/>
      <c r="NBY65" s="611"/>
      <c r="NBZ65" s="611"/>
      <c r="NCA65" s="611"/>
      <c r="NCB65" s="611"/>
      <c r="NCC65" s="611"/>
      <c r="NCD65" s="611"/>
      <c r="NCE65" s="611"/>
      <c r="NCF65" s="611"/>
      <c r="NCG65" s="611"/>
      <c r="NCH65" s="611"/>
      <c r="NCI65" s="611"/>
      <c r="NCJ65" s="611"/>
      <c r="NCK65" s="611"/>
      <c r="NCL65" s="611"/>
      <c r="NCM65" s="611"/>
      <c r="NCN65" s="611"/>
      <c r="NCO65" s="611"/>
      <c r="NCP65" s="611"/>
      <c r="NCQ65" s="611"/>
      <c r="NCR65" s="611"/>
      <c r="NCS65" s="611"/>
      <c r="NCT65" s="611"/>
      <c r="NCU65" s="611"/>
      <c r="NCV65" s="611"/>
      <c r="NCW65" s="611"/>
      <c r="NCX65" s="611"/>
      <c r="NCY65" s="611"/>
      <c r="NCZ65" s="611"/>
      <c r="NDA65" s="611"/>
      <c r="NDB65" s="611"/>
      <c r="NDC65" s="611"/>
      <c r="NDD65" s="611"/>
      <c r="NDE65" s="611"/>
      <c r="NDF65" s="611"/>
      <c r="NDG65" s="611"/>
      <c r="NDH65" s="611"/>
      <c r="NDI65" s="611"/>
      <c r="NDJ65" s="611"/>
      <c r="NDK65" s="611"/>
      <c r="NDL65" s="611"/>
      <c r="NDM65" s="611"/>
      <c r="NDN65" s="611"/>
      <c r="NDO65" s="611"/>
      <c r="NDP65" s="611"/>
      <c r="NDQ65" s="611"/>
      <c r="NDR65" s="611"/>
      <c r="NDS65" s="611"/>
      <c r="NDT65" s="611"/>
      <c r="NDU65" s="611"/>
      <c r="NDV65" s="611"/>
      <c r="NDW65" s="611"/>
      <c r="NDX65" s="611"/>
      <c r="NDY65" s="611"/>
      <c r="NDZ65" s="611"/>
      <c r="NEA65" s="611"/>
      <c r="NEB65" s="611"/>
      <c r="NEC65" s="611"/>
      <c r="NED65" s="611"/>
      <c r="NEE65" s="611"/>
      <c r="NEF65" s="611"/>
      <c r="NEG65" s="611"/>
      <c r="NEH65" s="611"/>
      <c r="NEI65" s="611"/>
      <c r="NEJ65" s="611"/>
      <c r="NEK65" s="611"/>
      <c r="NEL65" s="611"/>
      <c r="NEM65" s="611"/>
      <c r="NEN65" s="611"/>
      <c r="NEO65" s="611"/>
      <c r="NEP65" s="611"/>
      <c r="NEQ65" s="611"/>
      <c r="NER65" s="611"/>
      <c r="NES65" s="611"/>
      <c r="NET65" s="611"/>
      <c r="NEU65" s="611"/>
      <c r="NEV65" s="611"/>
      <c r="NEW65" s="611"/>
      <c r="NEX65" s="611"/>
      <c r="NEY65" s="611"/>
      <c r="NEZ65" s="611"/>
      <c r="NFA65" s="611"/>
      <c r="NFB65" s="611"/>
      <c r="NFC65" s="611"/>
      <c r="NFD65" s="611"/>
      <c r="NFE65" s="611"/>
      <c r="NFF65" s="611"/>
      <c r="NFG65" s="611"/>
      <c r="NFH65" s="611"/>
      <c r="NFI65" s="611"/>
      <c r="NFJ65" s="611"/>
      <c r="NFK65" s="611"/>
      <c r="NFL65" s="611"/>
      <c r="NFM65" s="611"/>
      <c r="NFN65" s="611"/>
      <c r="NFO65" s="611"/>
      <c r="NFP65" s="611"/>
      <c r="NFQ65" s="611"/>
      <c r="NFR65" s="611"/>
      <c r="NFS65" s="611"/>
      <c r="NFT65" s="611"/>
      <c r="NFU65" s="611"/>
      <c r="NFV65" s="611"/>
      <c r="NFW65" s="611"/>
      <c r="NFX65" s="611"/>
      <c r="NFY65" s="611"/>
      <c r="NFZ65" s="611"/>
      <c r="NGA65" s="611"/>
      <c r="NGB65" s="611"/>
      <c r="NGC65" s="611"/>
      <c r="NGD65" s="611"/>
      <c r="NGE65" s="611"/>
      <c r="NGF65" s="611"/>
      <c r="NGG65" s="611"/>
      <c r="NGH65" s="611"/>
      <c r="NGI65" s="611"/>
      <c r="NGJ65" s="611"/>
      <c r="NGK65" s="611"/>
      <c r="NGL65" s="611"/>
      <c r="NGM65" s="611"/>
      <c r="NGN65" s="611"/>
      <c r="NGO65" s="611"/>
      <c r="NGP65" s="611"/>
      <c r="NGQ65" s="611"/>
      <c r="NGR65" s="611"/>
      <c r="NGS65" s="611"/>
      <c r="NGT65" s="611"/>
      <c r="NGU65" s="611"/>
      <c r="NGV65" s="611"/>
      <c r="NGW65" s="611"/>
      <c r="NGX65" s="611"/>
      <c r="NGY65" s="611"/>
      <c r="NGZ65" s="611"/>
      <c r="NHA65" s="611"/>
      <c r="NHB65" s="611"/>
      <c r="NHC65" s="611"/>
      <c r="NHD65" s="611"/>
      <c r="NHE65" s="611"/>
      <c r="NHF65" s="611"/>
      <c r="NHG65" s="611"/>
      <c r="NHH65" s="611"/>
      <c r="NHI65" s="611"/>
      <c r="NHJ65" s="611"/>
      <c r="NHK65" s="611"/>
      <c r="NHL65" s="611"/>
      <c r="NHM65" s="611"/>
      <c r="NHN65" s="611"/>
      <c r="NHO65" s="611"/>
      <c r="NHP65" s="611"/>
      <c r="NHQ65" s="611"/>
      <c r="NHR65" s="611"/>
      <c r="NHS65" s="611"/>
      <c r="NHT65" s="611"/>
      <c r="NHU65" s="611"/>
      <c r="NHV65" s="611"/>
      <c r="NHW65" s="611"/>
      <c r="NHX65" s="611"/>
      <c r="NHY65" s="611"/>
      <c r="NHZ65" s="611"/>
      <c r="NIA65" s="611"/>
      <c r="NIB65" s="611"/>
      <c r="NIC65" s="611"/>
      <c r="NID65" s="611"/>
      <c r="NIE65" s="611"/>
      <c r="NIF65" s="611"/>
      <c r="NIG65" s="611"/>
      <c r="NIH65" s="611"/>
      <c r="NII65" s="611"/>
      <c r="NIJ65" s="611"/>
      <c r="NIK65" s="611"/>
      <c r="NIL65" s="611"/>
      <c r="NIM65" s="611"/>
      <c r="NIN65" s="611"/>
      <c r="NIO65" s="611"/>
      <c r="NIP65" s="611"/>
      <c r="NIQ65" s="611"/>
      <c r="NIR65" s="611"/>
      <c r="NIS65" s="611"/>
      <c r="NIT65" s="611"/>
      <c r="NIU65" s="611"/>
      <c r="NIV65" s="611"/>
      <c r="NIW65" s="611"/>
      <c r="NIX65" s="611"/>
      <c r="NIY65" s="611"/>
      <c r="NIZ65" s="611"/>
      <c r="NJA65" s="611"/>
      <c r="NJB65" s="611"/>
      <c r="NJC65" s="611"/>
      <c r="NJD65" s="611"/>
      <c r="NJE65" s="611"/>
      <c r="NJF65" s="611"/>
      <c r="NJG65" s="611"/>
      <c r="NJH65" s="611"/>
      <c r="NJI65" s="611"/>
      <c r="NJJ65" s="611"/>
      <c r="NJK65" s="611"/>
      <c r="NJL65" s="611"/>
      <c r="NJM65" s="611"/>
      <c r="NJN65" s="611"/>
      <c r="NJO65" s="611"/>
      <c r="NJP65" s="611"/>
      <c r="NJQ65" s="611"/>
      <c r="NJR65" s="611"/>
      <c r="NJS65" s="611"/>
      <c r="NJT65" s="611"/>
      <c r="NJU65" s="611"/>
      <c r="NJV65" s="611"/>
      <c r="NJW65" s="611"/>
      <c r="NJX65" s="611"/>
      <c r="NJY65" s="611"/>
      <c r="NJZ65" s="611"/>
      <c r="NKA65" s="611"/>
      <c r="NKB65" s="611"/>
      <c r="NKC65" s="611"/>
      <c r="NKD65" s="611"/>
      <c r="NKE65" s="611"/>
      <c r="NKF65" s="611"/>
      <c r="NKG65" s="611"/>
      <c r="NKH65" s="611"/>
      <c r="NKI65" s="611"/>
      <c r="NKJ65" s="611"/>
      <c r="NKK65" s="611"/>
      <c r="NKL65" s="611"/>
      <c r="NKM65" s="611"/>
      <c r="NKN65" s="611"/>
      <c r="NKO65" s="611"/>
      <c r="NKP65" s="611"/>
      <c r="NKQ65" s="611"/>
      <c r="NKR65" s="611"/>
      <c r="NKS65" s="611"/>
      <c r="NKT65" s="611"/>
      <c r="NKU65" s="611"/>
      <c r="NKV65" s="611"/>
      <c r="NKW65" s="611"/>
      <c r="NKX65" s="611"/>
      <c r="NKY65" s="611"/>
      <c r="NKZ65" s="611"/>
      <c r="NLA65" s="611"/>
      <c r="NLB65" s="611"/>
      <c r="NLC65" s="611"/>
      <c r="NLD65" s="611"/>
      <c r="NLE65" s="611"/>
      <c r="NLF65" s="611"/>
      <c r="NLG65" s="611"/>
      <c r="NLH65" s="611"/>
      <c r="NLI65" s="611"/>
      <c r="NLJ65" s="611"/>
      <c r="NLK65" s="611"/>
      <c r="NLL65" s="611"/>
      <c r="NLM65" s="611"/>
      <c r="NLN65" s="611"/>
      <c r="NLO65" s="611"/>
      <c r="NLP65" s="611"/>
      <c r="NLQ65" s="611"/>
      <c r="NLR65" s="611"/>
      <c r="NLS65" s="611"/>
      <c r="NLT65" s="611"/>
      <c r="NLU65" s="611"/>
      <c r="NLV65" s="611"/>
      <c r="NLW65" s="611"/>
      <c r="NLX65" s="611"/>
      <c r="NLY65" s="611"/>
      <c r="NLZ65" s="611"/>
      <c r="NMA65" s="611"/>
      <c r="NMB65" s="611"/>
      <c r="NMC65" s="611"/>
      <c r="NMD65" s="611"/>
      <c r="NME65" s="611"/>
      <c r="NMF65" s="611"/>
      <c r="NMG65" s="611"/>
      <c r="NMH65" s="611"/>
      <c r="NMI65" s="611"/>
      <c r="NMJ65" s="611"/>
      <c r="NMK65" s="611"/>
      <c r="NML65" s="611"/>
      <c r="NMM65" s="611"/>
      <c r="NMN65" s="611"/>
      <c r="NMO65" s="611"/>
      <c r="NMP65" s="611"/>
      <c r="NMQ65" s="611"/>
      <c r="NMR65" s="611"/>
      <c r="NMS65" s="611"/>
      <c r="NMT65" s="611"/>
      <c r="NMU65" s="611"/>
      <c r="NMV65" s="611"/>
      <c r="NMW65" s="611"/>
      <c r="NMX65" s="611"/>
      <c r="NMY65" s="611"/>
      <c r="NMZ65" s="611"/>
      <c r="NNA65" s="611"/>
      <c r="NNB65" s="611"/>
      <c r="NNC65" s="611"/>
      <c r="NND65" s="611"/>
      <c r="NNE65" s="611"/>
      <c r="NNF65" s="611"/>
      <c r="NNG65" s="611"/>
      <c r="NNH65" s="611"/>
      <c r="NNI65" s="611"/>
      <c r="NNJ65" s="611"/>
      <c r="NNK65" s="611"/>
      <c r="NNL65" s="611"/>
      <c r="NNM65" s="611"/>
      <c r="NNN65" s="611"/>
      <c r="NNO65" s="611"/>
      <c r="NNP65" s="611"/>
      <c r="NNQ65" s="611"/>
      <c r="NNR65" s="611"/>
      <c r="NNS65" s="611"/>
      <c r="NNT65" s="611"/>
      <c r="NNU65" s="611"/>
      <c r="NNV65" s="611"/>
      <c r="NNW65" s="611"/>
      <c r="NNX65" s="611"/>
      <c r="NNY65" s="611"/>
      <c r="NNZ65" s="611"/>
      <c r="NOA65" s="611"/>
      <c r="NOB65" s="611"/>
      <c r="NOC65" s="611"/>
      <c r="NOD65" s="611"/>
      <c r="NOE65" s="611"/>
      <c r="NOF65" s="611"/>
      <c r="NOG65" s="611"/>
      <c r="NOH65" s="611"/>
      <c r="NOI65" s="611"/>
      <c r="NOJ65" s="611"/>
      <c r="NOK65" s="611"/>
      <c r="NOL65" s="611"/>
      <c r="NOM65" s="611"/>
      <c r="NON65" s="611"/>
      <c r="NOO65" s="611"/>
      <c r="NOP65" s="611"/>
      <c r="NOQ65" s="611"/>
      <c r="NOR65" s="611"/>
      <c r="NOS65" s="611"/>
      <c r="NOT65" s="611"/>
      <c r="NOU65" s="611"/>
      <c r="NOV65" s="611"/>
      <c r="NOW65" s="611"/>
      <c r="NOX65" s="611"/>
      <c r="NOY65" s="611"/>
      <c r="NOZ65" s="611"/>
      <c r="NPA65" s="611"/>
      <c r="NPB65" s="611"/>
      <c r="NPC65" s="611"/>
      <c r="NPD65" s="611"/>
      <c r="NPE65" s="611"/>
      <c r="NPF65" s="611"/>
      <c r="NPG65" s="611"/>
      <c r="NPH65" s="611"/>
      <c r="NPI65" s="611"/>
      <c r="NPJ65" s="611"/>
      <c r="NPK65" s="611"/>
      <c r="NPL65" s="611"/>
      <c r="NPM65" s="611"/>
      <c r="NPN65" s="611"/>
      <c r="NPO65" s="611"/>
      <c r="NPP65" s="611"/>
      <c r="NPQ65" s="611"/>
      <c r="NPR65" s="611"/>
      <c r="NPS65" s="611"/>
      <c r="NPT65" s="611"/>
      <c r="NPU65" s="611"/>
      <c r="NPV65" s="611"/>
      <c r="NPW65" s="611"/>
      <c r="NPX65" s="611"/>
      <c r="NPY65" s="611"/>
      <c r="NPZ65" s="611"/>
      <c r="NQA65" s="611"/>
      <c r="NQB65" s="611"/>
      <c r="NQC65" s="611"/>
      <c r="NQD65" s="611"/>
      <c r="NQE65" s="611"/>
      <c r="NQF65" s="611"/>
      <c r="NQG65" s="611"/>
      <c r="NQH65" s="611"/>
      <c r="NQI65" s="611"/>
      <c r="NQJ65" s="611"/>
      <c r="NQK65" s="611"/>
      <c r="NQL65" s="611"/>
      <c r="NQM65" s="611"/>
      <c r="NQN65" s="611"/>
      <c r="NQO65" s="611"/>
      <c r="NQP65" s="611"/>
      <c r="NQQ65" s="611"/>
      <c r="NQR65" s="611"/>
      <c r="NQS65" s="611"/>
      <c r="NQT65" s="611"/>
      <c r="NQU65" s="611"/>
      <c r="NQV65" s="611"/>
      <c r="NQW65" s="611"/>
      <c r="NQX65" s="611"/>
      <c r="NQY65" s="611"/>
      <c r="NQZ65" s="611"/>
      <c r="NRA65" s="611"/>
      <c r="NRB65" s="611"/>
      <c r="NRC65" s="611"/>
      <c r="NRD65" s="611"/>
      <c r="NRE65" s="611"/>
      <c r="NRF65" s="611"/>
      <c r="NRG65" s="611"/>
      <c r="NRH65" s="611"/>
      <c r="NRI65" s="611"/>
      <c r="NRJ65" s="611"/>
      <c r="NRK65" s="611"/>
      <c r="NRL65" s="611"/>
      <c r="NRM65" s="611"/>
      <c r="NRN65" s="611"/>
      <c r="NRO65" s="611"/>
      <c r="NRP65" s="611"/>
      <c r="NRQ65" s="611"/>
      <c r="NRR65" s="611"/>
      <c r="NRS65" s="611"/>
      <c r="NRT65" s="611"/>
      <c r="NRU65" s="611"/>
      <c r="NRV65" s="611"/>
      <c r="NRW65" s="611"/>
      <c r="NRX65" s="611"/>
      <c r="NRY65" s="611"/>
      <c r="NRZ65" s="611"/>
      <c r="NSA65" s="611"/>
      <c r="NSB65" s="611"/>
      <c r="NSC65" s="611"/>
      <c r="NSD65" s="611"/>
      <c r="NSE65" s="611"/>
      <c r="NSF65" s="611"/>
      <c r="NSG65" s="611"/>
      <c r="NSH65" s="611"/>
      <c r="NSI65" s="611"/>
      <c r="NSJ65" s="611"/>
      <c r="NSK65" s="611"/>
      <c r="NSL65" s="611"/>
      <c r="NSM65" s="611"/>
      <c r="NSN65" s="611"/>
      <c r="NSO65" s="611"/>
      <c r="NSP65" s="611"/>
      <c r="NSQ65" s="611"/>
      <c r="NSR65" s="611"/>
      <c r="NSS65" s="611"/>
      <c r="NST65" s="611"/>
      <c r="NSU65" s="611"/>
      <c r="NSV65" s="611"/>
      <c r="NSW65" s="611"/>
      <c r="NSX65" s="611"/>
      <c r="NSY65" s="611"/>
      <c r="NSZ65" s="611"/>
      <c r="NTA65" s="611"/>
      <c r="NTB65" s="611"/>
      <c r="NTC65" s="611"/>
      <c r="NTD65" s="611"/>
      <c r="NTE65" s="611"/>
      <c r="NTF65" s="611"/>
      <c r="NTG65" s="611"/>
      <c r="NTH65" s="611"/>
      <c r="NTI65" s="611"/>
      <c r="NTJ65" s="611"/>
      <c r="NTK65" s="611"/>
      <c r="NTL65" s="611"/>
      <c r="NTM65" s="611"/>
      <c r="NTN65" s="611"/>
      <c r="NTO65" s="611"/>
      <c r="NTP65" s="611"/>
      <c r="NTQ65" s="611"/>
      <c r="NTR65" s="611"/>
      <c r="NTS65" s="611"/>
      <c r="NTT65" s="611"/>
      <c r="NTU65" s="611"/>
      <c r="NTV65" s="611"/>
      <c r="NTW65" s="611"/>
      <c r="NTX65" s="611"/>
      <c r="NTY65" s="611"/>
      <c r="NTZ65" s="611"/>
      <c r="NUA65" s="611"/>
      <c r="NUB65" s="611"/>
      <c r="NUC65" s="611"/>
      <c r="NUD65" s="611"/>
      <c r="NUE65" s="611"/>
      <c r="NUF65" s="611"/>
      <c r="NUG65" s="611"/>
      <c r="NUH65" s="611"/>
      <c r="NUI65" s="611"/>
      <c r="NUJ65" s="611"/>
      <c r="NUK65" s="611"/>
      <c r="NUL65" s="611"/>
      <c r="NUM65" s="611"/>
      <c r="NUN65" s="611"/>
      <c r="NUO65" s="611"/>
      <c r="NUP65" s="611"/>
      <c r="NUQ65" s="611"/>
      <c r="NUR65" s="611"/>
      <c r="NUS65" s="611"/>
      <c r="NUT65" s="611"/>
      <c r="NUU65" s="611"/>
      <c r="NUV65" s="611"/>
      <c r="NUW65" s="611"/>
      <c r="NUX65" s="611"/>
      <c r="NUY65" s="611"/>
      <c r="NUZ65" s="611"/>
      <c r="NVA65" s="611"/>
      <c r="NVB65" s="611"/>
      <c r="NVC65" s="611"/>
      <c r="NVD65" s="611"/>
      <c r="NVE65" s="611"/>
      <c r="NVF65" s="611"/>
      <c r="NVG65" s="611"/>
      <c r="NVH65" s="611"/>
      <c r="NVI65" s="611"/>
      <c r="NVJ65" s="611"/>
      <c r="NVK65" s="611"/>
      <c r="NVL65" s="611"/>
      <c r="NVM65" s="611"/>
      <c r="NVN65" s="611"/>
      <c r="NVO65" s="611"/>
      <c r="NVP65" s="611"/>
      <c r="NVQ65" s="611"/>
      <c r="NVR65" s="611"/>
      <c r="NVS65" s="611"/>
      <c r="NVT65" s="611"/>
      <c r="NVU65" s="611"/>
      <c r="NVV65" s="611"/>
      <c r="NVW65" s="611"/>
      <c r="NVX65" s="611"/>
      <c r="NVY65" s="611"/>
      <c r="NVZ65" s="611"/>
      <c r="NWA65" s="611"/>
      <c r="NWB65" s="611"/>
      <c r="NWC65" s="611"/>
      <c r="NWD65" s="611"/>
      <c r="NWE65" s="611"/>
      <c r="NWF65" s="611"/>
      <c r="NWG65" s="611"/>
      <c r="NWH65" s="611"/>
      <c r="NWI65" s="611"/>
      <c r="NWJ65" s="611"/>
      <c r="NWK65" s="611"/>
      <c r="NWL65" s="611"/>
      <c r="NWM65" s="611"/>
      <c r="NWN65" s="611"/>
      <c r="NWO65" s="611"/>
      <c r="NWP65" s="611"/>
      <c r="NWQ65" s="611"/>
      <c r="NWR65" s="611"/>
      <c r="NWS65" s="611"/>
      <c r="NWT65" s="611"/>
      <c r="NWU65" s="611"/>
      <c r="NWV65" s="611"/>
      <c r="NWW65" s="611"/>
      <c r="NWX65" s="611"/>
      <c r="NWY65" s="611"/>
      <c r="NWZ65" s="611"/>
      <c r="NXA65" s="611"/>
      <c r="NXB65" s="611"/>
      <c r="NXC65" s="611"/>
      <c r="NXD65" s="611"/>
      <c r="NXE65" s="611"/>
      <c r="NXF65" s="611"/>
      <c r="NXG65" s="611"/>
      <c r="NXH65" s="611"/>
      <c r="NXI65" s="611"/>
      <c r="NXJ65" s="611"/>
      <c r="NXK65" s="611"/>
      <c r="NXL65" s="611"/>
      <c r="NXM65" s="611"/>
      <c r="NXN65" s="611"/>
      <c r="NXO65" s="611"/>
      <c r="NXP65" s="611"/>
      <c r="NXQ65" s="611"/>
      <c r="NXR65" s="611"/>
      <c r="NXS65" s="611"/>
      <c r="NXT65" s="611"/>
      <c r="NXU65" s="611"/>
      <c r="NXV65" s="611"/>
      <c r="NXW65" s="611"/>
      <c r="NXX65" s="611"/>
      <c r="NXY65" s="611"/>
      <c r="NXZ65" s="611"/>
      <c r="NYA65" s="611"/>
      <c r="NYB65" s="611"/>
      <c r="NYC65" s="611"/>
      <c r="NYD65" s="611"/>
      <c r="NYE65" s="611"/>
      <c r="NYF65" s="611"/>
      <c r="NYG65" s="611"/>
      <c r="NYH65" s="611"/>
      <c r="NYI65" s="611"/>
      <c r="NYJ65" s="611"/>
      <c r="NYK65" s="611"/>
      <c r="NYL65" s="611"/>
      <c r="NYM65" s="611"/>
      <c r="NYN65" s="611"/>
      <c r="NYO65" s="611"/>
      <c r="NYP65" s="611"/>
      <c r="NYQ65" s="611"/>
      <c r="NYR65" s="611"/>
      <c r="NYS65" s="611"/>
      <c r="NYT65" s="611"/>
      <c r="NYU65" s="611"/>
      <c r="NYV65" s="611"/>
      <c r="NYW65" s="611"/>
      <c r="NYX65" s="611"/>
      <c r="NYY65" s="611"/>
      <c r="NYZ65" s="611"/>
      <c r="NZA65" s="611"/>
      <c r="NZB65" s="611"/>
      <c r="NZC65" s="611"/>
      <c r="NZD65" s="611"/>
      <c r="NZE65" s="611"/>
      <c r="NZF65" s="611"/>
      <c r="NZG65" s="611"/>
      <c r="NZH65" s="611"/>
      <c r="NZI65" s="611"/>
      <c r="NZJ65" s="611"/>
      <c r="NZK65" s="611"/>
      <c r="NZL65" s="611"/>
      <c r="NZM65" s="611"/>
      <c r="NZN65" s="611"/>
      <c r="NZO65" s="611"/>
      <c r="NZP65" s="611"/>
      <c r="NZQ65" s="611"/>
      <c r="NZR65" s="611"/>
      <c r="NZS65" s="611"/>
      <c r="NZT65" s="611"/>
      <c r="NZU65" s="611"/>
      <c r="NZV65" s="611"/>
      <c r="NZW65" s="611"/>
      <c r="NZX65" s="611"/>
      <c r="NZY65" s="611"/>
      <c r="NZZ65" s="611"/>
      <c r="OAA65" s="611"/>
      <c r="OAB65" s="611"/>
      <c r="OAC65" s="611"/>
      <c r="OAD65" s="611"/>
      <c r="OAE65" s="611"/>
      <c r="OAF65" s="611"/>
      <c r="OAG65" s="611"/>
      <c r="OAH65" s="611"/>
      <c r="OAI65" s="611"/>
      <c r="OAJ65" s="611"/>
      <c r="OAK65" s="611"/>
      <c r="OAL65" s="611"/>
      <c r="OAM65" s="611"/>
      <c r="OAN65" s="611"/>
      <c r="OAO65" s="611"/>
      <c r="OAP65" s="611"/>
      <c r="OAQ65" s="611"/>
      <c r="OAR65" s="611"/>
      <c r="OAS65" s="611"/>
      <c r="OAT65" s="611"/>
      <c r="OAU65" s="611"/>
      <c r="OAV65" s="611"/>
      <c r="OAW65" s="611"/>
      <c r="OAX65" s="611"/>
      <c r="OAY65" s="611"/>
      <c r="OAZ65" s="611"/>
      <c r="OBA65" s="611"/>
      <c r="OBB65" s="611"/>
      <c r="OBC65" s="611"/>
      <c r="OBD65" s="611"/>
      <c r="OBE65" s="611"/>
      <c r="OBF65" s="611"/>
      <c r="OBG65" s="611"/>
      <c r="OBH65" s="611"/>
      <c r="OBI65" s="611"/>
      <c r="OBJ65" s="611"/>
      <c r="OBK65" s="611"/>
      <c r="OBL65" s="611"/>
      <c r="OBM65" s="611"/>
      <c r="OBN65" s="611"/>
      <c r="OBO65" s="611"/>
      <c r="OBP65" s="611"/>
      <c r="OBQ65" s="611"/>
      <c r="OBR65" s="611"/>
      <c r="OBS65" s="611"/>
      <c r="OBT65" s="611"/>
      <c r="OBU65" s="611"/>
      <c r="OBV65" s="611"/>
      <c r="OBW65" s="611"/>
      <c r="OBX65" s="611"/>
      <c r="OBY65" s="611"/>
      <c r="OBZ65" s="611"/>
      <c r="OCA65" s="611"/>
      <c r="OCB65" s="611"/>
      <c r="OCC65" s="611"/>
      <c r="OCD65" s="611"/>
      <c r="OCE65" s="611"/>
      <c r="OCF65" s="611"/>
      <c r="OCG65" s="611"/>
      <c r="OCH65" s="611"/>
      <c r="OCI65" s="611"/>
      <c r="OCJ65" s="611"/>
      <c r="OCK65" s="611"/>
      <c r="OCL65" s="611"/>
      <c r="OCM65" s="611"/>
      <c r="OCN65" s="611"/>
      <c r="OCO65" s="611"/>
      <c r="OCP65" s="611"/>
      <c r="OCQ65" s="611"/>
      <c r="OCR65" s="611"/>
      <c r="OCS65" s="611"/>
      <c r="OCT65" s="611"/>
      <c r="OCU65" s="611"/>
      <c r="OCV65" s="611"/>
      <c r="OCW65" s="611"/>
      <c r="OCX65" s="611"/>
      <c r="OCY65" s="611"/>
      <c r="OCZ65" s="611"/>
      <c r="ODA65" s="611"/>
      <c r="ODB65" s="611"/>
      <c r="ODC65" s="611"/>
      <c r="ODD65" s="611"/>
      <c r="ODE65" s="611"/>
      <c r="ODF65" s="611"/>
      <c r="ODG65" s="611"/>
      <c r="ODH65" s="611"/>
      <c r="ODI65" s="611"/>
      <c r="ODJ65" s="611"/>
      <c r="ODK65" s="611"/>
      <c r="ODL65" s="611"/>
      <c r="ODM65" s="611"/>
      <c r="ODN65" s="611"/>
      <c r="ODO65" s="611"/>
      <c r="ODP65" s="611"/>
      <c r="ODQ65" s="611"/>
      <c r="ODR65" s="611"/>
      <c r="ODS65" s="611"/>
      <c r="ODT65" s="611"/>
      <c r="ODU65" s="611"/>
      <c r="ODV65" s="611"/>
      <c r="ODW65" s="611"/>
      <c r="ODX65" s="611"/>
      <c r="ODY65" s="611"/>
      <c r="ODZ65" s="611"/>
      <c r="OEA65" s="611"/>
      <c r="OEB65" s="611"/>
      <c r="OEC65" s="611"/>
      <c r="OED65" s="611"/>
      <c r="OEE65" s="611"/>
      <c r="OEF65" s="611"/>
      <c r="OEG65" s="611"/>
      <c r="OEH65" s="611"/>
      <c r="OEI65" s="611"/>
      <c r="OEJ65" s="611"/>
      <c r="OEK65" s="611"/>
      <c r="OEL65" s="611"/>
      <c r="OEM65" s="611"/>
      <c r="OEN65" s="611"/>
      <c r="OEO65" s="611"/>
      <c r="OEP65" s="611"/>
      <c r="OEQ65" s="611"/>
      <c r="OER65" s="611"/>
      <c r="OES65" s="611"/>
      <c r="OET65" s="611"/>
      <c r="OEU65" s="611"/>
      <c r="OEV65" s="611"/>
      <c r="OEW65" s="611"/>
      <c r="OEX65" s="611"/>
      <c r="OEY65" s="611"/>
      <c r="OEZ65" s="611"/>
      <c r="OFA65" s="611"/>
      <c r="OFB65" s="611"/>
      <c r="OFC65" s="611"/>
      <c r="OFD65" s="611"/>
      <c r="OFE65" s="611"/>
      <c r="OFF65" s="611"/>
      <c r="OFG65" s="611"/>
      <c r="OFH65" s="611"/>
      <c r="OFI65" s="611"/>
      <c r="OFJ65" s="611"/>
      <c r="OFK65" s="611"/>
      <c r="OFL65" s="611"/>
      <c r="OFM65" s="611"/>
      <c r="OFN65" s="611"/>
      <c r="OFO65" s="611"/>
      <c r="OFP65" s="611"/>
      <c r="OFQ65" s="611"/>
      <c r="OFR65" s="611"/>
      <c r="OFS65" s="611"/>
      <c r="OFT65" s="611"/>
      <c r="OFU65" s="611"/>
      <c r="OFV65" s="611"/>
      <c r="OFW65" s="611"/>
      <c r="OFX65" s="611"/>
      <c r="OFY65" s="611"/>
      <c r="OFZ65" s="611"/>
      <c r="OGA65" s="611"/>
      <c r="OGB65" s="611"/>
      <c r="OGC65" s="611"/>
      <c r="OGD65" s="611"/>
      <c r="OGE65" s="611"/>
      <c r="OGF65" s="611"/>
      <c r="OGG65" s="611"/>
      <c r="OGH65" s="611"/>
      <c r="OGI65" s="611"/>
      <c r="OGJ65" s="611"/>
      <c r="OGK65" s="611"/>
      <c r="OGL65" s="611"/>
      <c r="OGM65" s="611"/>
      <c r="OGN65" s="611"/>
      <c r="OGO65" s="611"/>
      <c r="OGP65" s="611"/>
      <c r="OGQ65" s="611"/>
      <c r="OGR65" s="611"/>
      <c r="OGS65" s="611"/>
      <c r="OGT65" s="611"/>
      <c r="OGU65" s="611"/>
      <c r="OGV65" s="611"/>
      <c r="OGW65" s="611"/>
      <c r="OGX65" s="611"/>
      <c r="OGY65" s="611"/>
      <c r="OGZ65" s="611"/>
      <c r="OHA65" s="611"/>
      <c r="OHB65" s="611"/>
      <c r="OHC65" s="611"/>
      <c r="OHD65" s="611"/>
      <c r="OHE65" s="611"/>
      <c r="OHF65" s="611"/>
      <c r="OHG65" s="611"/>
      <c r="OHH65" s="611"/>
      <c r="OHI65" s="611"/>
      <c r="OHJ65" s="611"/>
      <c r="OHK65" s="611"/>
      <c r="OHL65" s="611"/>
      <c r="OHM65" s="611"/>
      <c r="OHN65" s="611"/>
      <c r="OHO65" s="611"/>
      <c r="OHP65" s="611"/>
      <c r="OHQ65" s="611"/>
      <c r="OHR65" s="611"/>
      <c r="OHS65" s="611"/>
      <c r="OHT65" s="611"/>
      <c r="OHU65" s="611"/>
      <c r="OHV65" s="611"/>
      <c r="OHW65" s="611"/>
      <c r="OHX65" s="611"/>
      <c r="OHY65" s="611"/>
      <c r="OHZ65" s="611"/>
      <c r="OIA65" s="611"/>
      <c r="OIB65" s="611"/>
      <c r="OIC65" s="611"/>
      <c r="OID65" s="611"/>
      <c r="OIE65" s="611"/>
      <c r="OIF65" s="611"/>
      <c r="OIG65" s="611"/>
      <c r="OIH65" s="611"/>
      <c r="OII65" s="611"/>
      <c r="OIJ65" s="611"/>
      <c r="OIK65" s="611"/>
      <c r="OIL65" s="611"/>
      <c r="OIM65" s="611"/>
      <c r="OIN65" s="611"/>
      <c r="OIO65" s="611"/>
      <c r="OIP65" s="611"/>
      <c r="OIQ65" s="611"/>
      <c r="OIR65" s="611"/>
      <c r="OIS65" s="611"/>
      <c r="OIT65" s="611"/>
      <c r="OIU65" s="611"/>
      <c r="OIV65" s="611"/>
      <c r="OIW65" s="611"/>
      <c r="OIX65" s="611"/>
      <c r="OIY65" s="611"/>
      <c r="OIZ65" s="611"/>
      <c r="OJA65" s="611"/>
      <c r="OJB65" s="611"/>
      <c r="OJC65" s="611"/>
      <c r="OJD65" s="611"/>
      <c r="OJE65" s="611"/>
      <c r="OJF65" s="611"/>
      <c r="OJG65" s="611"/>
      <c r="OJH65" s="611"/>
      <c r="OJI65" s="611"/>
      <c r="OJJ65" s="611"/>
      <c r="OJK65" s="611"/>
      <c r="OJL65" s="611"/>
      <c r="OJM65" s="611"/>
      <c r="OJN65" s="611"/>
      <c r="OJO65" s="611"/>
      <c r="OJP65" s="611"/>
      <c r="OJQ65" s="611"/>
      <c r="OJR65" s="611"/>
      <c r="OJS65" s="611"/>
      <c r="OJT65" s="611"/>
      <c r="OJU65" s="611"/>
      <c r="OJV65" s="611"/>
      <c r="OJW65" s="611"/>
      <c r="OJX65" s="611"/>
      <c r="OJY65" s="611"/>
      <c r="OJZ65" s="611"/>
      <c r="OKA65" s="611"/>
      <c r="OKB65" s="611"/>
      <c r="OKC65" s="611"/>
      <c r="OKD65" s="611"/>
      <c r="OKE65" s="611"/>
      <c r="OKF65" s="611"/>
      <c r="OKG65" s="611"/>
      <c r="OKH65" s="611"/>
      <c r="OKI65" s="611"/>
      <c r="OKJ65" s="611"/>
      <c r="OKK65" s="611"/>
      <c r="OKL65" s="611"/>
      <c r="OKM65" s="611"/>
      <c r="OKN65" s="611"/>
      <c r="OKO65" s="611"/>
      <c r="OKP65" s="611"/>
      <c r="OKQ65" s="611"/>
      <c r="OKR65" s="611"/>
      <c r="OKS65" s="611"/>
      <c r="OKT65" s="611"/>
      <c r="OKU65" s="611"/>
      <c r="OKV65" s="611"/>
      <c r="OKW65" s="611"/>
      <c r="OKX65" s="611"/>
      <c r="OKY65" s="611"/>
      <c r="OKZ65" s="611"/>
      <c r="OLA65" s="611"/>
      <c r="OLB65" s="611"/>
      <c r="OLC65" s="611"/>
      <c r="OLD65" s="611"/>
      <c r="OLE65" s="611"/>
      <c r="OLF65" s="611"/>
      <c r="OLG65" s="611"/>
      <c r="OLH65" s="611"/>
      <c r="OLI65" s="611"/>
      <c r="OLJ65" s="611"/>
      <c r="OLK65" s="611"/>
      <c r="OLL65" s="611"/>
      <c r="OLM65" s="611"/>
      <c r="OLN65" s="611"/>
      <c r="OLO65" s="611"/>
      <c r="OLP65" s="611"/>
      <c r="OLQ65" s="611"/>
      <c r="OLR65" s="611"/>
      <c r="OLS65" s="611"/>
      <c r="OLT65" s="611"/>
      <c r="OLU65" s="611"/>
      <c r="OLV65" s="611"/>
      <c r="OLW65" s="611"/>
      <c r="OLX65" s="611"/>
      <c r="OLY65" s="611"/>
      <c r="OLZ65" s="611"/>
      <c r="OMA65" s="611"/>
      <c r="OMB65" s="611"/>
      <c r="OMC65" s="611"/>
      <c r="OMD65" s="611"/>
      <c r="OME65" s="611"/>
      <c r="OMF65" s="611"/>
      <c r="OMG65" s="611"/>
      <c r="OMH65" s="611"/>
      <c r="OMI65" s="611"/>
      <c r="OMJ65" s="611"/>
      <c r="OMK65" s="611"/>
      <c r="OML65" s="611"/>
      <c r="OMM65" s="611"/>
      <c r="OMN65" s="611"/>
      <c r="OMO65" s="611"/>
      <c r="OMP65" s="611"/>
      <c r="OMQ65" s="611"/>
      <c r="OMR65" s="611"/>
      <c r="OMS65" s="611"/>
      <c r="OMT65" s="611"/>
      <c r="OMU65" s="611"/>
      <c r="OMV65" s="611"/>
      <c r="OMW65" s="611"/>
      <c r="OMX65" s="611"/>
      <c r="OMY65" s="611"/>
      <c r="OMZ65" s="611"/>
      <c r="ONA65" s="611"/>
      <c r="ONB65" s="611"/>
      <c r="ONC65" s="611"/>
      <c r="OND65" s="611"/>
      <c r="ONE65" s="611"/>
      <c r="ONF65" s="611"/>
      <c r="ONG65" s="611"/>
      <c r="ONH65" s="611"/>
      <c r="ONI65" s="611"/>
      <c r="ONJ65" s="611"/>
      <c r="ONK65" s="611"/>
      <c r="ONL65" s="611"/>
      <c r="ONM65" s="611"/>
      <c r="ONN65" s="611"/>
      <c r="ONO65" s="611"/>
      <c r="ONP65" s="611"/>
      <c r="ONQ65" s="611"/>
      <c r="ONR65" s="611"/>
      <c r="ONS65" s="611"/>
      <c r="ONT65" s="611"/>
      <c r="ONU65" s="611"/>
      <c r="ONV65" s="611"/>
      <c r="ONW65" s="611"/>
      <c r="ONX65" s="611"/>
      <c r="ONY65" s="611"/>
      <c r="ONZ65" s="611"/>
      <c r="OOA65" s="611"/>
      <c r="OOB65" s="611"/>
      <c r="OOC65" s="611"/>
      <c r="OOD65" s="611"/>
      <c r="OOE65" s="611"/>
      <c r="OOF65" s="611"/>
      <c r="OOG65" s="611"/>
      <c r="OOH65" s="611"/>
      <c r="OOI65" s="611"/>
      <c r="OOJ65" s="611"/>
      <c r="OOK65" s="611"/>
      <c r="OOL65" s="611"/>
      <c r="OOM65" s="611"/>
      <c r="OON65" s="611"/>
      <c r="OOO65" s="611"/>
      <c r="OOP65" s="611"/>
      <c r="OOQ65" s="611"/>
      <c r="OOR65" s="611"/>
      <c r="OOS65" s="611"/>
      <c r="OOT65" s="611"/>
      <c r="OOU65" s="611"/>
      <c r="OOV65" s="611"/>
      <c r="OOW65" s="611"/>
      <c r="OOX65" s="611"/>
      <c r="OOY65" s="611"/>
      <c r="OOZ65" s="611"/>
      <c r="OPA65" s="611"/>
      <c r="OPB65" s="611"/>
      <c r="OPC65" s="611"/>
      <c r="OPD65" s="611"/>
      <c r="OPE65" s="611"/>
      <c r="OPF65" s="611"/>
      <c r="OPG65" s="611"/>
      <c r="OPH65" s="611"/>
      <c r="OPI65" s="611"/>
      <c r="OPJ65" s="611"/>
      <c r="OPK65" s="611"/>
      <c r="OPL65" s="611"/>
      <c r="OPM65" s="611"/>
      <c r="OPN65" s="611"/>
      <c r="OPO65" s="611"/>
      <c r="OPP65" s="611"/>
      <c r="OPQ65" s="611"/>
      <c r="OPR65" s="611"/>
      <c r="OPS65" s="611"/>
      <c r="OPT65" s="611"/>
      <c r="OPU65" s="611"/>
      <c r="OPV65" s="611"/>
      <c r="OPW65" s="611"/>
      <c r="OPX65" s="611"/>
      <c r="OPY65" s="611"/>
      <c r="OPZ65" s="611"/>
      <c r="OQA65" s="611"/>
      <c r="OQB65" s="611"/>
      <c r="OQC65" s="611"/>
      <c r="OQD65" s="611"/>
      <c r="OQE65" s="611"/>
      <c r="OQF65" s="611"/>
      <c r="OQG65" s="611"/>
      <c r="OQH65" s="611"/>
      <c r="OQI65" s="611"/>
      <c r="OQJ65" s="611"/>
      <c r="OQK65" s="611"/>
      <c r="OQL65" s="611"/>
      <c r="OQM65" s="611"/>
      <c r="OQN65" s="611"/>
      <c r="OQO65" s="611"/>
      <c r="OQP65" s="611"/>
      <c r="OQQ65" s="611"/>
      <c r="OQR65" s="611"/>
      <c r="OQS65" s="611"/>
      <c r="OQT65" s="611"/>
      <c r="OQU65" s="611"/>
      <c r="OQV65" s="611"/>
      <c r="OQW65" s="611"/>
      <c r="OQX65" s="611"/>
      <c r="OQY65" s="611"/>
      <c r="OQZ65" s="611"/>
      <c r="ORA65" s="611"/>
      <c r="ORB65" s="611"/>
      <c r="ORC65" s="611"/>
      <c r="ORD65" s="611"/>
      <c r="ORE65" s="611"/>
      <c r="ORF65" s="611"/>
      <c r="ORG65" s="611"/>
      <c r="ORH65" s="611"/>
      <c r="ORI65" s="611"/>
      <c r="ORJ65" s="611"/>
      <c r="ORK65" s="611"/>
      <c r="ORL65" s="611"/>
      <c r="ORM65" s="611"/>
      <c r="ORN65" s="611"/>
      <c r="ORO65" s="611"/>
      <c r="ORP65" s="611"/>
      <c r="ORQ65" s="611"/>
      <c r="ORR65" s="611"/>
      <c r="ORS65" s="611"/>
      <c r="ORT65" s="611"/>
      <c r="ORU65" s="611"/>
      <c r="ORV65" s="611"/>
      <c r="ORW65" s="611"/>
      <c r="ORX65" s="611"/>
      <c r="ORY65" s="611"/>
      <c r="ORZ65" s="611"/>
      <c r="OSA65" s="611"/>
      <c r="OSB65" s="611"/>
      <c r="OSC65" s="611"/>
      <c r="OSD65" s="611"/>
      <c r="OSE65" s="611"/>
      <c r="OSF65" s="611"/>
      <c r="OSG65" s="611"/>
      <c r="OSH65" s="611"/>
      <c r="OSI65" s="611"/>
      <c r="OSJ65" s="611"/>
      <c r="OSK65" s="611"/>
      <c r="OSL65" s="611"/>
      <c r="OSM65" s="611"/>
      <c r="OSN65" s="611"/>
      <c r="OSO65" s="611"/>
      <c r="OSP65" s="611"/>
      <c r="OSQ65" s="611"/>
      <c r="OSR65" s="611"/>
      <c r="OSS65" s="611"/>
      <c r="OST65" s="611"/>
      <c r="OSU65" s="611"/>
      <c r="OSV65" s="611"/>
      <c r="OSW65" s="611"/>
      <c r="OSX65" s="611"/>
      <c r="OSY65" s="611"/>
      <c r="OSZ65" s="611"/>
      <c r="OTA65" s="611"/>
      <c r="OTB65" s="611"/>
      <c r="OTC65" s="611"/>
      <c r="OTD65" s="611"/>
      <c r="OTE65" s="611"/>
      <c r="OTF65" s="611"/>
      <c r="OTG65" s="611"/>
      <c r="OTH65" s="611"/>
      <c r="OTI65" s="611"/>
      <c r="OTJ65" s="611"/>
      <c r="OTK65" s="611"/>
      <c r="OTL65" s="611"/>
      <c r="OTM65" s="611"/>
      <c r="OTN65" s="611"/>
      <c r="OTO65" s="611"/>
      <c r="OTP65" s="611"/>
      <c r="OTQ65" s="611"/>
      <c r="OTR65" s="611"/>
      <c r="OTS65" s="611"/>
      <c r="OTT65" s="611"/>
      <c r="OTU65" s="611"/>
      <c r="OTV65" s="611"/>
      <c r="OTW65" s="611"/>
      <c r="OTX65" s="611"/>
      <c r="OTY65" s="611"/>
      <c r="OTZ65" s="611"/>
      <c r="OUA65" s="611"/>
      <c r="OUB65" s="611"/>
      <c r="OUC65" s="611"/>
      <c r="OUD65" s="611"/>
      <c r="OUE65" s="611"/>
      <c r="OUF65" s="611"/>
      <c r="OUG65" s="611"/>
      <c r="OUH65" s="611"/>
      <c r="OUI65" s="611"/>
      <c r="OUJ65" s="611"/>
      <c r="OUK65" s="611"/>
      <c r="OUL65" s="611"/>
      <c r="OUM65" s="611"/>
      <c r="OUN65" s="611"/>
      <c r="OUO65" s="611"/>
      <c r="OUP65" s="611"/>
      <c r="OUQ65" s="611"/>
      <c r="OUR65" s="611"/>
      <c r="OUS65" s="611"/>
      <c r="OUT65" s="611"/>
      <c r="OUU65" s="611"/>
      <c r="OUV65" s="611"/>
      <c r="OUW65" s="611"/>
      <c r="OUX65" s="611"/>
      <c r="OUY65" s="611"/>
      <c r="OUZ65" s="611"/>
      <c r="OVA65" s="611"/>
      <c r="OVB65" s="611"/>
      <c r="OVC65" s="611"/>
      <c r="OVD65" s="611"/>
      <c r="OVE65" s="611"/>
      <c r="OVF65" s="611"/>
      <c r="OVG65" s="611"/>
      <c r="OVH65" s="611"/>
      <c r="OVI65" s="611"/>
      <c r="OVJ65" s="611"/>
      <c r="OVK65" s="611"/>
      <c r="OVL65" s="611"/>
      <c r="OVM65" s="611"/>
      <c r="OVN65" s="611"/>
      <c r="OVO65" s="611"/>
      <c r="OVP65" s="611"/>
      <c r="OVQ65" s="611"/>
      <c r="OVR65" s="611"/>
      <c r="OVS65" s="611"/>
      <c r="OVT65" s="611"/>
      <c r="OVU65" s="611"/>
      <c r="OVV65" s="611"/>
      <c r="OVW65" s="611"/>
      <c r="OVX65" s="611"/>
      <c r="OVY65" s="611"/>
      <c r="OVZ65" s="611"/>
      <c r="OWA65" s="611"/>
      <c r="OWB65" s="611"/>
      <c r="OWC65" s="611"/>
      <c r="OWD65" s="611"/>
      <c r="OWE65" s="611"/>
      <c r="OWF65" s="611"/>
      <c r="OWG65" s="611"/>
      <c r="OWH65" s="611"/>
      <c r="OWI65" s="611"/>
      <c r="OWJ65" s="611"/>
      <c r="OWK65" s="611"/>
      <c r="OWL65" s="611"/>
      <c r="OWM65" s="611"/>
      <c r="OWN65" s="611"/>
      <c r="OWO65" s="611"/>
      <c r="OWP65" s="611"/>
      <c r="OWQ65" s="611"/>
      <c r="OWR65" s="611"/>
      <c r="OWS65" s="611"/>
      <c r="OWT65" s="611"/>
      <c r="OWU65" s="611"/>
      <c r="OWV65" s="611"/>
      <c r="OWW65" s="611"/>
      <c r="OWX65" s="611"/>
      <c r="OWY65" s="611"/>
      <c r="OWZ65" s="611"/>
      <c r="OXA65" s="611"/>
      <c r="OXB65" s="611"/>
      <c r="OXC65" s="611"/>
      <c r="OXD65" s="611"/>
      <c r="OXE65" s="611"/>
      <c r="OXF65" s="611"/>
      <c r="OXG65" s="611"/>
      <c r="OXH65" s="611"/>
      <c r="OXI65" s="611"/>
      <c r="OXJ65" s="611"/>
      <c r="OXK65" s="611"/>
      <c r="OXL65" s="611"/>
      <c r="OXM65" s="611"/>
      <c r="OXN65" s="611"/>
      <c r="OXO65" s="611"/>
      <c r="OXP65" s="611"/>
      <c r="OXQ65" s="611"/>
      <c r="OXR65" s="611"/>
      <c r="OXS65" s="611"/>
      <c r="OXT65" s="611"/>
      <c r="OXU65" s="611"/>
      <c r="OXV65" s="611"/>
      <c r="OXW65" s="611"/>
      <c r="OXX65" s="611"/>
      <c r="OXY65" s="611"/>
      <c r="OXZ65" s="611"/>
      <c r="OYA65" s="611"/>
      <c r="OYB65" s="611"/>
      <c r="OYC65" s="611"/>
      <c r="OYD65" s="611"/>
      <c r="OYE65" s="611"/>
      <c r="OYF65" s="611"/>
      <c r="OYG65" s="611"/>
      <c r="OYH65" s="611"/>
      <c r="OYI65" s="611"/>
      <c r="OYJ65" s="611"/>
      <c r="OYK65" s="611"/>
      <c r="OYL65" s="611"/>
      <c r="OYM65" s="611"/>
      <c r="OYN65" s="611"/>
      <c r="OYO65" s="611"/>
      <c r="OYP65" s="611"/>
      <c r="OYQ65" s="611"/>
      <c r="OYR65" s="611"/>
      <c r="OYS65" s="611"/>
      <c r="OYT65" s="611"/>
      <c r="OYU65" s="611"/>
      <c r="OYV65" s="611"/>
      <c r="OYW65" s="611"/>
      <c r="OYX65" s="611"/>
      <c r="OYY65" s="611"/>
      <c r="OYZ65" s="611"/>
      <c r="OZA65" s="611"/>
      <c r="OZB65" s="611"/>
      <c r="OZC65" s="611"/>
      <c r="OZD65" s="611"/>
      <c r="OZE65" s="611"/>
      <c r="OZF65" s="611"/>
      <c r="OZG65" s="611"/>
      <c r="OZH65" s="611"/>
      <c r="OZI65" s="611"/>
      <c r="OZJ65" s="611"/>
      <c r="OZK65" s="611"/>
      <c r="OZL65" s="611"/>
      <c r="OZM65" s="611"/>
      <c r="OZN65" s="611"/>
      <c r="OZO65" s="611"/>
      <c r="OZP65" s="611"/>
      <c r="OZQ65" s="611"/>
      <c r="OZR65" s="611"/>
      <c r="OZS65" s="611"/>
      <c r="OZT65" s="611"/>
      <c r="OZU65" s="611"/>
      <c r="OZV65" s="611"/>
      <c r="OZW65" s="611"/>
      <c r="OZX65" s="611"/>
      <c r="OZY65" s="611"/>
      <c r="OZZ65" s="611"/>
      <c r="PAA65" s="611"/>
      <c r="PAB65" s="611"/>
      <c r="PAC65" s="611"/>
      <c r="PAD65" s="611"/>
      <c r="PAE65" s="611"/>
      <c r="PAF65" s="611"/>
      <c r="PAG65" s="611"/>
      <c r="PAH65" s="611"/>
      <c r="PAI65" s="611"/>
      <c r="PAJ65" s="611"/>
      <c r="PAK65" s="611"/>
      <c r="PAL65" s="611"/>
      <c r="PAM65" s="611"/>
      <c r="PAN65" s="611"/>
      <c r="PAO65" s="611"/>
      <c r="PAP65" s="611"/>
      <c r="PAQ65" s="611"/>
      <c r="PAR65" s="611"/>
      <c r="PAS65" s="611"/>
      <c r="PAT65" s="611"/>
      <c r="PAU65" s="611"/>
      <c r="PAV65" s="611"/>
      <c r="PAW65" s="611"/>
      <c r="PAX65" s="611"/>
      <c r="PAY65" s="611"/>
      <c r="PAZ65" s="611"/>
      <c r="PBA65" s="611"/>
      <c r="PBB65" s="611"/>
      <c r="PBC65" s="611"/>
      <c r="PBD65" s="611"/>
      <c r="PBE65" s="611"/>
      <c r="PBF65" s="611"/>
      <c r="PBG65" s="611"/>
      <c r="PBH65" s="611"/>
      <c r="PBI65" s="611"/>
      <c r="PBJ65" s="611"/>
      <c r="PBK65" s="611"/>
      <c r="PBL65" s="611"/>
      <c r="PBM65" s="611"/>
      <c r="PBN65" s="611"/>
      <c r="PBO65" s="611"/>
      <c r="PBP65" s="611"/>
      <c r="PBQ65" s="611"/>
      <c r="PBR65" s="611"/>
      <c r="PBS65" s="611"/>
      <c r="PBT65" s="611"/>
      <c r="PBU65" s="611"/>
      <c r="PBV65" s="611"/>
      <c r="PBW65" s="611"/>
      <c r="PBX65" s="611"/>
      <c r="PBY65" s="611"/>
      <c r="PBZ65" s="611"/>
      <c r="PCA65" s="611"/>
      <c r="PCB65" s="611"/>
      <c r="PCC65" s="611"/>
      <c r="PCD65" s="611"/>
      <c r="PCE65" s="611"/>
      <c r="PCF65" s="611"/>
      <c r="PCG65" s="611"/>
      <c r="PCH65" s="611"/>
      <c r="PCI65" s="611"/>
      <c r="PCJ65" s="611"/>
      <c r="PCK65" s="611"/>
      <c r="PCL65" s="611"/>
      <c r="PCM65" s="611"/>
      <c r="PCN65" s="611"/>
      <c r="PCO65" s="611"/>
      <c r="PCP65" s="611"/>
      <c r="PCQ65" s="611"/>
      <c r="PCR65" s="611"/>
      <c r="PCS65" s="611"/>
      <c r="PCT65" s="611"/>
      <c r="PCU65" s="611"/>
      <c r="PCV65" s="611"/>
      <c r="PCW65" s="611"/>
      <c r="PCX65" s="611"/>
      <c r="PCY65" s="611"/>
      <c r="PCZ65" s="611"/>
      <c r="PDA65" s="611"/>
      <c r="PDB65" s="611"/>
      <c r="PDC65" s="611"/>
      <c r="PDD65" s="611"/>
      <c r="PDE65" s="611"/>
      <c r="PDF65" s="611"/>
      <c r="PDG65" s="611"/>
      <c r="PDH65" s="611"/>
      <c r="PDI65" s="611"/>
      <c r="PDJ65" s="611"/>
      <c r="PDK65" s="611"/>
      <c r="PDL65" s="611"/>
      <c r="PDM65" s="611"/>
      <c r="PDN65" s="611"/>
      <c r="PDO65" s="611"/>
      <c r="PDP65" s="611"/>
      <c r="PDQ65" s="611"/>
      <c r="PDR65" s="611"/>
      <c r="PDS65" s="611"/>
      <c r="PDT65" s="611"/>
      <c r="PDU65" s="611"/>
      <c r="PDV65" s="611"/>
      <c r="PDW65" s="611"/>
      <c r="PDX65" s="611"/>
      <c r="PDY65" s="611"/>
      <c r="PDZ65" s="611"/>
      <c r="PEA65" s="611"/>
      <c r="PEB65" s="611"/>
      <c r="PEC65" s="611"/>
      <c r="PED65" s="611"/>
      <c r="PEE65" s="611"/>
      <c r="PEF65" s="611"/>
      <c r="PEG65" s="611"/>
      <c r="PEH65" s="611"/>
      <c r="PEI65" s="611"/>
      <c r="PEJ65" s="611"/>
      <c r="PEK65" s="611"/>
      <c r="PEL65" s="611"/>
      <c r="PEM65" s="611"/>
      <c r="PEN65" s="611"/>
      <c r="PEO65" s="611"/>
      <c r="PEP65" s="611"/>
      <c r="PEQ65" s="611"/>
      <c r="PER65" s="611"/>
      <c r="PES65" s="611"/>
      <c r="PET65" s="611"/>
      <c r="PEU65" s="611"/>
      <c r="PEV65" s="611"/>
      <c r="PEW65" s="611"/>
      <c r="PEX65" s="611"/>
      <c r="PEY65" s="611"/>
      <c r="PEZ65" s="611"/>
      <c r="PFA65" s="611"/>
      <c r="PFB65" s="611"/>
      <c r="PFC65" s="611"/>
      <c r="PFD65" s="611"/>
      <c r="PFE65" s="611"/>
      <c r="PFF65" s="611"/>
      <c r="PFG65" s="611"/>
      <c r="PFH65" s="611"/>
      <c r="PFI65" s="611"/>
      <c r="PFJ65" s="611"/>
      <c r="PFK65" s="611"/>
      <c r="PFL65" s="611"/>
      <c r="PFM65" s="611"/>
      <c r="PFN65" s="611"/>
      <c r="PFO65" s="611"/>
      <c r="PFP65" s="611"/>
      <c r="PFQ65" s="611"/>
      <c r="PFR65" s="611"/>
      <c r="PFS65" s="611"/>
      <c r="PFT65" s="611"/>
      <c r="PFU65" s="611"/>
      <c r="PFV65" s="611"/>
      <c r="PFW65" s="611"/>
      <c r="PFX65" s="611"/>
      <c r="PFY65" s="611"/>
      <c r="PFZ65" s="611"/>
      <c r="PGA65" s="611"/>
      <c r="PGB65" s="611"/>
      <c r="PGC65" s="611"/>
      <c r="PGD65" s="611"/>
      <c r="PGE65" s="611"/>
      <c r="PGF65" s="611"/>
      <c r="PGG65" s="611"/>
      <c r="PGH65" s="611"/>
      <c r="PGI65" s="611"/>
      <c r="PGJ65" s="611"/>
      <c r="PGK65" s="611"/>
      <c r="PGL65" s="611"/>
      <c r="PGM65" s="611"/>
      <c r="PGN65" s="611"/>
      <c r="PGO65" s="611"/>
      <c r="PGP65" s="611"/>
      <c r="PGQ65" s="611"/>
      <c r="PGR65" s="611"/>
      <c r="PGS65" s="611"/>
      <c r="PGT65" s="611"/>
      <c r="PGU65" s="611"/>
      <c r="PGV65" s="611"/>
      <c r="PGW65" s="611"/>
      <c r="PGX65" s="611"/>
      <c r="PGY65" s="611"/>
      <c r="PGZ65" s="611"/>
      <c r="PHA65" s="611"/>
      <c r="PHB65" s="611"/>
      <c r="PHC65" s="611"/>
      <c r="PHD65" s="611"/>
      <c r="PHE65" s="611"/>
      <c r="PHF65" s="611"/>
      <c r="PHG65" s="611"/>
      <c r="PHH65" s="611"/>
      <c r="PHI65" s="611"/>
      <c r="PHJ65" s="611"/>
      <c r="PHK65" s="611"/>
      <c r="PHL65" s="611"/>
      <c r="PHM65" s="611"/>
      <c r="PHN65" s="611"/>
      <c r="PHO65" s="611"/>
      <c r="PHP65" s="611"/>
      <c r="PHQ65" s="611"/>
      <c r="PHR65" s="611"/>
      <c r="PHS65" s="611"/>
      <c r="PHT65" s="611"/>
      <c r="PHU65" s="611"/>
      <c r="PHV65" s="611"/>
      <c r="PHW65" s="611"/>
      <c r="PHX65" s="611"/>
      <c r="PHY65" s="611"/>
      <c r="PHZ65" s="611"/>
      <c r="PIA65" s="611"/>
      <c r="PIB65" s="611"/>
      <c r="PIC65" s="611"/>
      <c r="PID65" s="611"/>
      <c r="PIE65" s="611"/>
      <c r="PIF65" s="611"/>
      <c r="PIG65" s="611"/>
      <c r="PIH65" s="611"/>
      <c r="PII65" s="611"/>
      <c r="PIJ65" s="611"/>
      <c r="PIK65" s="611"/>
      <c r="PIL65" s="611"/>
      <c r="PIM65" s="611"/>
      <c r="PIN65" s="611"/>
      <c r="PIO65" s="611"/>
      <c r="PIP65" s="611"/>
      <c r="PIQ65" s="611"/>
      <c r="PIR65" s="611"/>
      <c r="PIS65" s="611"/>
      <c r="PIT65" s="611"/>
      <c r="PIU65" s="611"/>
      <c r="PIV65" s="611"/>
      <c r="PIW65" s="611"/>
      <c r="PIX65" s="611"/>
      <c r="PIY65" s="611"/>
      <c r="PIZ65" s="611"/>
      <c r="PJA65" s="611"/>
      <c r="PJB65" s="611"/>
      <c r="PJC65" s="611"/>
      <c r="PJD65" s="611"/>
      <c r="PJE65" s="611"/>
      <c r="PJF65" s="611"/>
      <c r="PJG65" s="611"/>
      <c r="PJH65" s="611"/>
      <c r="PJI65" s="611"/>
      <c r="PJJ65" s="611"/>
      <c r="PJK65" s="611"/>
      <c r="PJL65" s="611"/>
      <c r="PJM65" s="611"/>
      <c r="PJN65" s="611"/>
      <c r="PJO65" s="611"/>
      <c r="PJP65" s="611"/>
      <c r="PJQ65" s="611"/>
      <c r="PJR65" s="611"/>
      <c r="PJS65" s="611"/>
      <c r="PJT65" s="611"/>
      <c r="PJU65" s="611"/>
      <c r="PJV65" s="611"/>
      <c r="PJW65" s="611"/>
      <c r="PJX65" s="611"/>
      <c r="PJY65" s="611"/>
      <c r="PJZ65" s="611"/>
      <c r="PKA65" s="611"/>
      <c r="PKB65" s="611"/>
      <c r="PKC65" s="611"/>
      <c r="PKD65" s="611"/>
      <c r="PKE65" s="611"/>
      <c r="PKF65" s="611"/>
      <c r="PKG65" s="611"/>
      <c r="PKH65" s="611"/>
      <c r="PKI65" s="611"/>
      <c r="PKJ65" s="611"/>
      <c r="PKK65" s="611"/>
      <c r="PKL65" s="611"/>
      <c r="PKM65" s="611"/>
      <c r="PKN65" s="611"/>
      <c r="PKO65" s="611"/>
      <c r="PKP65" s="611"/>
      <c r="PKQ65" s="611"/>
      <c r="PKR65" s="611"/>
      <c r="PKS65" s="611"/>
      <c r="PKT65" s="611"/>
      <c r="PKU65" s="611"/>
      <c r="PKV65" s="611"/>
      <c r="PKW65" s="611"/>
      <c r="PKX65" s="611"/>
      <c r="PKY65" s="611"/>
      <c r="PKZ65" s="611"/>
      <c r="PLA65" s="611"/>
      <c r="PLB65" s="611"/>
      <c r="PLC65" s="611"/>
      <c r="PLD65" s="611"/>
      <c r="PLE65" s="611"/>
      <c r="PLF65" s="611"/>
      <c r="PLG65" s="611"/>
      <c r="PLH65" s="611"/>
      <c r="PLI65" s="611"/>
      <c r="PLJ65" s="611"/>
      <c r="PLK65" s="611"/>
      <c r="PLL65" s="611"/>
      <c r="PLM65" s="611"/>
      <c r="PLN65" s="611"/>
      <c r="PLO65" s="611"/>
      <c r="PLP65" s="611"/>
      <c r="PLQ65" s="611"/>
      <c r="PLR65" s="611"/>
      <c r="PLS65" s="611"/>
      <c r="PLT65" s="611"/>
      <c r="PLU65" s="611"/>
      <c r="PLV65" s="611"/>
      <c r="PLW65" s="611"/>
      <c r="PLX65" s="611"/>
      <c r="PLY65" s="611"/>
      <c r="PLZ65" s="611"/>
      <c r="PMA65" s="611"/>
      <c r="PMB65" s="611"/>
      <c r="PMC65" s="611"/>
      <c r="PMD65" s="611"/>
      <c r="PME65" s="611"/>
      <c r="PMF65" s="611"/>
      <c r="PMG65" s="611"/>
      <c r="PMH65" s="611"/>
      <c r="PMI65" s="611"/>
      <c r="PMJ65" s="611"/>
      <c r="PMK65" s="611"/>
      <c r="PML65" s="611"/>
      <c r="PMM65" s="611"/>
      <c r="PMN65" s="611"/>
      <c r="PMO65" s="611"/>
      <c r="PMP65" s="611"/>
      <c r="PMQ65" s="611"/>
      <c r="PMR65" s="611"/>
      <c r="PMS65" s="611"/>
      <c r="PMT65" s="611"/>
      <c r="PMU65" s="611"/>
      <c r="PMV65" s="611"/>
      <c r="PMW65" s="611"/>
      <c r="PMX65" s="611"/>
      <c r="PMY65" s="611"/>
      <c r="PMZ65" s="611"/>
      <c r="PNA65" s="611"/>
      <c r="PNB65" s="611"/>
      <c r="PNC65" s="611"/>
      <c r="PND65" s="611"/>
      <c r="PNE65" s="611"/>
      <c r="PNF65" s="611"/>
      <c r="PNG65" s="611"/>
      <c r="PNH65" s="611"/>
      <c r="PNI65" s="611"/>
      <c r="PNJ65" s="611"/>
      <c r="PNK65" s="611"/>
      <c r="PNL65" s="611"/>
      <c r="PNM65" s="611"/>
      <c r="PNN65" s="611"/>
      <c r="PNO65" s="611"/>
      <c r="PNP65" s="611"/>
      <c r="PNQ65" s="611"/>
      <c r="PNR65" s="611"/>
      <c r="PNS65" s="611"/>
      <c r="PNT65" s="611"/>
      <c r="PNU65" s="611"/>
      <c r="PNV65" s="611"/>
      <c r="PNW65" s="611"/>
      <c r="PNX65" s="611"/>
      <c r="PNY65" s="611"/>
      <c r="PNZ65" s="611"/>
      <c r="POA65" s="611"/>
      <c r="POB65" s="611"/>
      <c r="POC65" s="611"/>
      <c r="POD65" s="611"/>
      <c r="POE65" s="611"/>
      <c r="POF65" s="611"/>
      <c r="POG65" s="611"/>
      <c r="POH65" s="611"/>
      <c r="POI65" s="611"/>
      <c r="POJ65" s="611"/>
      <c r="POK65" s="611"/>
      <c r="POL65" s="611"/>
      <c r="POM65" s="611"/>
      <c r="PON65" s="611"/>
      <c r="POO65" s="611"/>
      <c r="POP65" s="611"/>
      <c r="POQ65" s="611"/>
      <c r="POR65" s="611"/>
      <c r="POS65" s="611"/>
      <c r="POT65" s="611"/>
      <c r="POU65" s="611"/>
      <c r="POV65" s="611"/>
      <c r="POW65" s="611"/>
      <c r="POX65" s="611"/>
      <c r="POY65" s="611"/>
      <c r="POZ65" s="611"/>
      <c r="PPA65" s="611"/>
      <c r="PPB65" s="611"/>
      <c r="PPC65" s="611"/>
      <c r="PPD65" s="611"/>
      <c r="PPE65" s="611"/>
      <c r="PPF65" s="611"/>
      <c r="PPG65" s="611"/>
      <c r="PPH65" s="611"/>
      <c r="PPI65" s="611"/>
      <c r="PPJ65" s="611"/>
      <c r="PPK65" s="611"/>
      <c r="PPL65" s="611"/>
      <c r="PPM65" s="611"/>
      <c r="PPN65" s="611"/>
      <c r="PPO65" s="611"/>
      <c r="PPP65" s="611"/>
      <c r="PPQ65" s="611"/>
      <c r="PPR65" s="611"/>
      <c r="PPS65" s="611"/>
      <c r="PPT65" s="611"/>
      <c r="PPU65" s="611"/>
      <c r="PPV65" s="611"/>
      <c r="PPW65" s="611"/>
      <c r="PPX65" s="611"/>
      <c r="PPY65" s="611"/>
      <c r="PPZ65" s="611"/>
      <c r="PQA65" s="611"/>
      <c r="PQB65" s="611"/>
      <c r="PQC65" s="611"/>
      <c r="PQD65" s="611"/>
      <c r="PQE65" s="611"/>
      <c r="PQF65" s="611"/>
      <c r="PQG65" s="611"/>
      <c r="PQH65" s="611"/>
      <c r="PQI65" s="611"/>
      <c r="PQJ65" s="611"/>
      <c r="PQK65" s="611"/>
      <c r="PQL65" s="611"/>
      <c r="PQM65" s="611"/>
      <c r="PQN65" s="611"/>
      <c r="PQO65" s="611"/>
      <c r="PQP65" s="611"/>
      <c r="PQQ65" s="611"/>
      <c r="PQR65" s="611"/>
      <c r="PQS65" s="611"/>
      <c r="PQT65" s="611"/>
      <c r="PQU65" s="611"/>
      <c r="PQV65" s="611"/>
      <c r="PQW65" s="611"/>
      <c r="PQX65" s="611"/>
      <c r="PQY65" s="611"/>
      <c r="PQZ65" s="611"/>
      <c r="PRA65" s="611"/>
      <c r="PRB65" s="611"/>
      <c r="PRC65" s="611"/>
      <c r="PRD65" s="611"/>
      <c r="PRE65" s="611"/>
      <c r="PRF65" s="611"/>
      <c r="PRG65" s="611"/>
      <c r="PRH65" s="611"/>
      <c r="PRI65" s="611"/>
      <c r="PRJ65" s="611"/>
      <c r="PRK65" s="611"/>
      <c r="PRL65" s="611"/>
      <c r="PRM65" s="611"/>
      <c r="PRN65" s="611"/>
      <c r="PRO65" s="611"/>
      <c r="PRP65" s="611"/>
      <c r="PRQ65" s="611"/>
      <c r="PRR65" s="611"/>
      <c r="PRS65" s="611"/>
      <c r="PRT65" s="611"/>
      <c r="PRU65" s="611"/>
      <c r="PRV65" s="611"/>
      <c r="PRW65" s="611"/>
      <c r="PRX65" s="611"/>
      <c r="PRY65" s="611"/>
      <c r="PRZ65" s="611"/>
      <c r="PSA65" s="611"/>
      <c r="PSB65" s="611"/>
      <c r="PSC65" s="611"/>
      <c r="PSD65" s="611"/>
      <c r="PSE65" s="611"/>
      <c r="PSF65" s="611"/>
      <c r="PSG65" s="611"/>
      <c r="PSH65" s="611"/>
      <c r="PSI65" s="611"/>
      <c r="PSJ65" s="611"/>
      <c r="PSK65" s="611"/>
      <c r="PSL65" s="611"/>
      <c r="PSM65" s="611"/>
      <c r="PSN65" s="611"/>
      <c r="PSO65" s="611"/>
      <c r="PSP65" s="611"/>
      <c r="PSQ65" s="611"/>
      <c r="PSR65" s="611"/>
      <c r="PSS65" s="611"/>
      <c r="PST65" s="611"/>
      <c r="PSU65" s="611"/>
      <c r="PSV65" s="611"/>
      <c r="PSW65" s="611"/>
      <c r="PSX65" s="611"/>
      <c r="PSY65" s="611"/>
      <c r="PSZ65" s="611"/>
      <c r="PTA65" s="611"/>
      <c r="PTB65" s="611"/>
      <c r="PTC65" s="611"/>
      <c r="PTD65" s="611"/>
      <c r="PTE65" s="611"/>
      <c r="PTF65" s="611"/>
      <c r="PTG65" s="611"/>
      <c r="PTH65" s="611"/>
      <c r="PTI65" s="611"/>
      <c r="PTJ65" s="611"/>
      <c r="PTK65" s="611"/>
      <c r="PTL65" s="611"/>
      <c r="PTM65" s="611"/>
      <c r="PTN65" s="611"/>
      <c r="PTO65" s="611"/>
      <c r="PTP65" s="611"/>
      <c r="PTQ65" s="611"/>
      <c r="PTR65" s="611"/>
      <c r="PTS65" s="611"/>
      <c r="PTT65" s="611"/>
      <c r="PTU65" s="611"/>
      <c r="PTV65" s="611"/>
      <c r="PTW65" s="611"/>
      <c r="PTX65" s="611"/>
      <c r="PTY65" s="611"/>
      <c r="PTZ65" s="611"/>
      <c r="PUA65" s="611"/>
      <c r="PUB65" s="611"/>
      <c r="PUC65" s="611"/>
      <c r="PUD65" s="611"/>
      <c r="PUE65" s="611"/>
      <c r="PUF65" s="611"/>
      <c r="PUG65" s="611"/>
      <c r="PUH65" s="611"/>
      <c r="PUI65" s="611"/>
      <c r="PUJ65" s="611"/>
      <c r="PUK65" s="611"/>
      <c r="PUL65" s="611"/>
      <c r="PUM65" s="611"/>
      <c r="PUN65" s="611"/>
      <c r="PUO65" s="611"/>
      <c r="PUP65" s="611"/>
      <c r="PUQ65" s="611"/>
      <c r="PUR65" s="611"/>
      <c r="PUS65" s="611"/>
      <c r="PUT65" s="611"/>
      <c r="PUU65" s="611"/>
      <c r="PUV65" s="611"/>
      <c r="PUW65" s="611"/>
      <c r="PUX65" s="611"/>
      <c r="PUY65" s="611"/>
      <c r="PUZ65" s="611"/>
      <c r="PVA65" s="611"/>
      <c r="PVB65" s="611"/>
      <c r="PVC65" s="611"/>
      <c r="PVD65" s="611"/>
      <c r="PVE65" s="611"/>
      <c r="PVF65" s="611"/>
      <c r="PVG65" s="611"/>
      <c r="PVH65" s="611"/>
      <c r="PVI65" s="611"/>
      <c r="PVJ65" s="611"/>
      <c r="PVK65" s="611"/>
      <c r="PVL65" s="611"/>
      <c r="PVM65" s="611"/>
      <c r="PVN65" s="611"/>
      <c r="PVO65" s="611"/>
      <c r="PVP65" s="611"/>
      <c r="PVQ65" s="611"/>
      <c r="PVR65" s="611"/>
      <c r="PVS65" s="611"/>
      <c r="PVT65" s="611"/>
      <c r="PVU65" s="611"/>
      <c r="PVV65" s="611"/>
      <c r="PVW65" s="611"/>
      <c r="PVX65" s="611"/>
      <c r="PVY65" s="611"/>
      <c r="PVZ65" s="611"/>
      <c r="PWA65" s="611"/>
      <c r="PWB65" s="611"/>
      <c r="PWC65" s="611"/>
      <c r="PWD65" s="611"/>
      <c r="PWE65" s="611"/>
      <c r="PWF65" s="611"/>
      <c r="PWG65" s="611"/>
      <c r="PWH65" s="611"/>
      <c r="PWI65" s="611"/>
      <c r="PWJ65" s="611"/>
      <c r="PWK65" s="611"/>
      <c r="PWL65" s="611"/>
      <c r="PWM65" s="611"/>
      <c r="PWN65" s="611"/>
      <c r="PWO65" s="611"/>
      <c r="PWP65" s="611"/>
      <c r="PWQ65" s="611"/>
      <c r="PWR65" s="611"/>
      <c r="PWS65" s="611"/>
      <c r="PWT65" s="611"/>
      <c r="PWU65" s="611"/>
      <c r="PWV65" s="611"/>
      <c r="PWW65" s="611"/>
      <c r="PWX65" s="611"/>
      <c r="PWY65" s="611"/>
      <c r="PWZ65" s="611"/>
      <c r="PXA65" s="611"/>
      <c r="PXB65" s="611"/>
      <c r="PXC65" s="611"/>
      <c r="PXD65" s="611"/>
      <c r="PXE65" s="611"/>
      <c r="PXF65" s="611"/>
      <c r="PXG65" s="611"/>
      <c r="PXH65" s="611"/>
      <c r="PXI65" s="611"/>
      <c r="PXJ65" s="611"/>
      <c r="PXK65" s="611"/>
      <c r="PXL65" s="611"/>
      <c r="PXM65" s="611"/>
      <c r="PXN65" s="611"/>
      <c r="PXO65" s="611"/>
      <c r="PXP65" s="611"/>
      <c r="PXQ65" s="611"/>
      <c r="PXR65" s="611"/>
      <c r="PXS65" s="611"/>
      <c r="PXT65" s="611"/>
      <c r="PXU65" s="611"/>
      <c r="PXV65" s="611"/>
      <c r="PXW65" s="611"/>
      <c r="PXX65" s="611"/>
      <c r="PXY65" s="611"/>
      <c r="PXZ65" s="611"/>
      <c r="PYA65" s="611"/>
      <c r="PYB65" s="611"/>
      <c r="PYC65" s="611"/>
      <c r="PYD65" s="611"/>
      <c r="PYE65" s="611"/>
      <c r="PYF65" s="611"/>
      <c r="PYG65" s="611"/>
      <c r="PYH65" s="611"/>
      <c r="PYI65" s="611"/>
      <c r="PYJ65" s="611"/>
      <c r="PYK65" s="611"/>
      <c r="PYL65" s="611"/>
      <c r="PYM65" s="611"/>
      <c r="PYN65" s="611"/>
      <c r="PYO65" s="611"/>
      <c r="PYP65" s="611"/>
      <c r="PYQ65" s="611"/>
      <c r="PYR65" s="611"/>
      <c r="PYS65" s="611"/>
      <c r="PYT65" s="611"/>
      <c r="PYU65" s="611"/>
      <c r="PYV65" s="611"/>
      <c r="PYW65" s="611"/>
      <c r="PYX65" s="611"/>
      <c r="PYY65" s="611"/>
      <c r="PYZ65" s="611"/>
      <c r="PZA65" s="611"/>
      <c r="PZB65" s="611"/>
      <c r="PZC65" s="611"/>
      <c r="PZD65" s="611"/>
      <c r="PZE65" s="611"/>
      <c r="PZF65" s="611"/>
      <c r="PZG65" s="611"/>
      <c r="PZH65" s="611"/>
      <c r="PZI65" s="611"/>
      <c r="PZJ65" s="611"/>
      <c r="PZK65" s="611"/>
      <c r="PZL65" s="611"/>
      <c r="PZM65" s="611"/>
      <c r="PZN65" s="611"/>
      <c r="PZO65" s="611"/>
      <c r="PZP65" s="611"/>
      <c r="PZQ65" s="611"/>
      <c r="PZR65" s="611"/>
      <c r="PZS65" s="611"/>
      <c r="PZT65" s="611"/>
      <c r="PZU65" s="611"/>
      <c r="PZV65" s="611"/>
      <c r="PZW65" s="611"/>
      <c r="PZX65" s="611"/>
      <c r="PZY65" s="611"/>
      <c r="PZZ65" s="611"/>
      <c r="QAA65" s="611"/>
      <c r="QAB65" s="611"/>
      <c r="QAC65" s="611"/>
      <c r="QAD65" s="611"/>
      <c r="QAE65" s="611"/>
      <c r="QAF65" s="611"/>
      <c r="QAG65" s="611"/>
      <c r="QAH65" s="611"/>
      <c r="QAI65" s="611"/>
      <c r="QAJ65" s="611"/>
      <c r="QAK65" s="611"/>
      <c r="QAL65" s="611"/>
      <c r="QAM65" s="611"/>
      <c r="QAN65" s="611"/>
      <c r="QAO65" s="611"/>
      <c r="QAP65" s="611"/>
      <c r="QAQ65" s="611"/>
      <c r="QAR65" s="611"/>
      <c r="QAS65" s="611"/>
      <c r="QAT65" s="611"/>
      <c r="QAU65" s="611"/>
      <c r="QAV65" s="611"/>
      <c r="QAW65" s="611"/>
      <c r="QAX65" s="611"/>
      <c r="QAY65" s="611"/>
      <c r="QAZ65" s="611"/>
      <c r="QBA65" s="611"/>
      <c r="QBB65" s="611"/>
      <c r="QBC65" s="611"/>
      <c r="QBD65" s="611"/>
      <c r="QBE65" s="611"/>
      <c r="QBF65" s="611"/>
      <c r="QBG65" s="611"/>
      <c r="QBH65" s="611"/>
      <c r="QBI65" s="611"/>
      <c r="QBJ65" s="611"/>
      <c r="QBK65" s="611"/>
      <c r="QBL65" s="611"/>
      <c r="QBM65" s="611"/>
      <c r="QBN65" s="611"/>
      <c r="QBO65" s="611"/>
      <c r="QBP65" s="611"/>
      <c r="QBQ65" s="611"/>
      <c r="QBR65" s="611"/>
      <c r="QBS65" s="611"/>
      <c r="QBT65" s="611"/>
      <c r="QBU65" s="611"/>
      <c r="QBV65" s="611"/>
      <c r="QBW65" s="611"/>
      <c r="QBX65" s="611"/>
      <c r="QBY65" s="611"/>
      <c r="QBZ65" s="611"/>
      <c r="QCA65" s="611"/>
      <c r="QCB65" s="611"/>
      <c r="QCC65" s="611"/>
      <c r="QCD65" s="611"/>
      <c r="QCE65" s="611"/>
      <c r="QCF65" s="611"/>
      <c r="QCG65" s="611"/>
      <c r="QCH65" s="611"/>
      <c r="QCI65" s="611"/>
      <c r="QCJ65" s="611"/>
      <c r="QCK65" s="611"/>
      <c r="QCL65" s="611"/>
      <c r="QCM65" s="611"/>
      <c r="QCN65" s="611"/>
      <c r="QCO65" s="611"/>
      <c r="QCP65" s="611"/>
      <c r="QCQ65" s="611"/>
      <c r="QCR65" s="611"/>
      <c r="QCS65" s="611"/>
      <c r="QCT65" s="611"/>
      <c r="QCU65" s="611"/>
      <c r="QCV65" s="611"/>
      <c r="QCW65" s="611"/>
      <c r="QCX65" s="611"/>
      <c r="QCY65" s="611"/>
      <c r="QCZ65" s="611"/>
      <c r="QDA65" s="611"/>
      <c r="QDB65" s="611"/>
      <c r="QDC65" s="611"/>
      <c r="QDD65" s="611"/>
      <c r="QDE65" s="611"/>
      <c r="QDF65" s="611"/>
      <c r="QDG65" s="611"/>
      <c r="QDH65" s="611"/>
      <c r="QDI65" s="611"/>
      <c r="QDJ65" s="611"/>
      <c r="QDK65" s="611"/>
      <c r="QDL65" s="611"/>
      <c r="QDM65" s="611"/>
      <c r="QDN65" s="611"/>
      <c r="QDO65" s="611"/>
      <c r="QDP65" s="611"/>
      <c r="QDQ65" s="611"/>
      <c r="QDR65" s="611"/>
      <c r="QDS65" s="611"/>
      <c r="QDT65" s="611"/>
      <c r="QDU65" s="611"/>
      <c r="QDV65" s="611"/>
      <c r="QDW65" s="611"/>
      <c r="QDX65" s="611"/>
      <c r="QDY65" s="611"/>
      <c r="QDZ65" s="611"/>
      <c r="QEA65" s="611"/>
      <c r="QEB65" s="611"/>
      <c r="QEC65" s="611"/>
      <c r="QED65" s="611"/>
      <c r="QEE65" s="611"/>
      <c r="QEF65" s="611"/>
      <c r="QEG65" s="611"/>
      <c r="QEH65" s="611"/>
      <c r="QEI65" s="611"/>
      <c r="QEJ65" s="611"/>
      <c r="QEK65" s="611"/>
      <c r="QEL65" s="611"/>
      <c r="QEM65" s="611"/>
      <c r="QEN65" s="611"/>
      <c r="QEO65" s="611"/>
      <c r="QEP65" s="611"/>
      <c r="QEQ65" s="611"/>
      <c r="QER65" s="611"/>
      <c r="QES65" s="611"/>
      <c r="QET65" s="611"/>
      <c r="QEU65" s="611"/>
      <c r="QEV65" s="611"/>
      <c r="QEW65" s="611"/>
      <c r="QEX65" s="611"/>
      <c r="QEY65" s="611"/>
      <c r="QEZ65" s="611"/>
      <c r="QFA65" s="611"/>
      <c r="QFB65" s="611"/>
      <c r="QFC65" s="611"/>
      <c r="QFD65" s="611"/>
      <c r="QFE65" s="611"/>
      <c r="QFF65" s="611"/>
      <c r="QFG65" s="611"/>
      <c r="QFH65" s="611"/>
      <c r="QFI65" s="611"/>
      <c r="QFJ65" s="611"/>
      <c r="QFK65" s="611"/>
      <c r="QFL65" s="611"/>
      <c r="QFM65" s="611"/>
      <c r="QFN65" s="611"/>
      <c r="QFO65" s="611"/>
      <c r="QFP65" s="611"/>
      <c r="QFQ65" s="611"/>
      <c r="QFR65" s="611"/>
      <c r="QFS65" s="611"/>
      <c r="QFT65" s="611"/>
      <c r="QFU65" s="611"/>
      <c r="QFV65" s="611"/>
      <c r="QFW65" s="611"/>
      <c r="QFX65" s="611"/>
      <c r="QFY65" s="611"/>
      <c r="QFZ65" s="611"/>
      <c r="QGA65" s="611"/>
      <c r="QGB65" s="611"/>
      <c r="QGC65" s="611"/>
      <c r="QGD65" s="611"/>
      <c r="QGE65" s="611"/>
      <c r="QGF65" s="611"/>
      <c r="QGG65" s="611"/>
      <c r="QGH65" s="611"/>
      <c r="QGI65" s="611"/>
      <c r="QGJ65" s="611"/>
      <c r="QGK65" s="611"/>
      <c r="QGL65" s="611"/>
      <c r="QGM65" s="611"/>
      <c r="QGN65" s="611"/>
      <c r="QGO65" s="611"/>
      <c r="QGP65" s="611"/>
      <c r="QGQ65" s="611"/>
      <c r="QGR65" s="611"/>
      <c r="QGS65" s="611"/>
      <c r="QGT65" s="611"/>
      <c r="QGU65" s="611"/>
      <c r="QGV65" s="611"/>
      <c r="QGW65" s="611"/>
      <c r="QGX65" s="611"/>
      <c r="QGY65" s="611"/>
      <c r="QGZ65" s="611"/>
      <c r="QHA65" s="611"/>
      <c r="QHB65" s="611"/>
      <c r="QHC65" s="611"/>
      <c r="QHD65" s="611"/>
      <c r="QHE65" s="611"/>
      <c r="QHF65" s="611"/>
      <c r="QHG65" s="611"/>
      <c r="QHH65" s="611"/>
      <c r="QHI65" s="611"/>
      <c r="QHJ65" s="611"/>
      <c r="QHK65" s="611"/>
      <c r="QHL65" s="611"/>
      <c r="QHM65" s="611"/>
      <c r="QHN65" s="611"/>
      <c r="QHO65" s="611"/>
      <c r="QHP65" s="611"/>
      <c r="QHQ65" s="611"/>
      <c r="QHR65" s="611"/>
      <c r="QHS65" s="611"/>
      <c r="QHT65" s="611"/>
      <c r="QHU65" s="611"/>
      <c r="QHV65" s="611"/>
      <c r="QHW65" s="611"/>
      <c r="QHX65" s="611"/>
      <c r="QHY65" s="611"/>
      <c r="QHZ65" s="611"/>
      <c r="QIA65" s="611"/>
      <c r="QIB65" s="611"/>
      <c r="QIC65" s="611"/>
      <c r="QID65" s="611"/>
      <c r="QIE65" s="611"/>
      <c r="QIF65" s="611"/>
      <c r="QIG65" s="611"/>
      <c r="QIH65" s="611"/>
      <c r="QII65" s="611"/>
      <c r="QIJ65" s="611"/>
      <c r="QIK65" s="611"/>
      <c r="QIL65" s="611"/>
      <c r="QIM65" s="611"/>
      <c r="QIN65" s="611"/>
      <c r="QIO65" s="611"/>
      <c r="QIP65" s="611"/>
      <c r="QIQ65" s="611"/>
      <c r="QIR65" s="611"/>
      <c r="QIS65" s="611"/>
      <c r="QIT65" s="611"/>
      <c r="QIU65" s="611"/>
      <c r="QIV65" s="611"/>
      <c r="QIW65" s="611"/>
      <c r="QIX65" s="611"/>
      <c r="QIY65" s="611"/>
      <c r="QIZ65" s="611"/>
      <c r="QJA65" s="611"/>
      <c r="QJB65" s="611"/>
      <c r="QJC65" s="611"/>
      <c r="QJD65" s="611"/>
      <c r="QJE65" s="611"/>
      <c r="QJF65" s="611"/>
      <c r="QJG65" s="611"/>
      <c r="QJH65" s="611"/>
      <c r="QJI65" s="611"/>
      <c r="QJJ65" s="611"/>
      <c r="QJK65" s="611"/>
      <c r="QJL65" s="611"/>
      <c r="QJM65" s="611"/>
      <c r="QJN65" s="611"/>
      <c r="QJO65" s="611"/>
      <c r="QJP65" s="611"/>
      <c r="QJQ65" s="611"/>
      <c r="QJR65" s="611"/>
      <c r="QJS65" s="611"/>
      <c r="QJT65" s="611"/>
      <c r="QJU65" s="611"/>
      <c r="QJV65" s="611"/>
      <c r="QJW65" s="611"/>
      <c r="QJX65" s="611"/>
      <c r="QJY65" s="611"/>
      <c r="QJZ65" s="611"/>
      <c r="QKA65" s="611"/>
      <c r="QKB65" s="611"/>
      <c r="QKC65" s="611"/>
      <c r="QKD65" s="611"/>
      <c r="QKE65" s="611"/>
      <c r="QKF65" s="611"/>
      <c r="QKG65" s="611"/>
      <c r="QKH65" s="611"/>
      <c r="QKI65" s="611"/>
      <c r="QKJ65" s="611"/>
      <c r="QKK65" s="611"/>
      <c r="QKL65" s="611"/>
      <c r="QKM65" s="611"/>
      <c r="QKN65" s="611"/>
      <c r="QKO65" s="611"/>
      <c r="QKP65" s="611"/>
      <c r="QKQ65" s="611"/>
      <c r="QKR65" s="611"/>
      <c r="QKS65" s="611"/>
      <c r="QKT65" s="611"/>
      <c r="QKU65" s="611"/>
      <c r="QKV65" s="611"/>
      <c r="QKW65" s="611"/>
      <c r="QKX65" s="611"/>
      <c r="QKY65" s="611"/>
      <c r="QKZ65" s="611"/>
      <c r="QLA65" s="611"/>
      <c r="QLB65" s="611"/>
      <c r="QLC65" s="611"/>
      <c r="QLD65" s="611"/>
      <c r="QLE65" s="611"/>
      <c r="QLF65" s="611"/>
      <c r="QLG65" s="611"/>
      <c r="QLH65" s="611"/>
      <c r="QLI65" s="611"/>
      <c r="QLJ65" s="611"/>
      <c r="QLK65" s="611"/>
      <c r="QLL65" s="611"/>
      <c r="QLM65" s="611"/>
      <c r="QLN65" s="611"/>
      <c r="QLO65" s="611"/>
      <c r="QLP65" s="611"/>
      <c r="QLQ65" s="611"/>
      <c r="QLR65" s="611"/>
      <c r="QLS65" s="611"/>
      <c r="QLT65" s="611"/>
      <c r="QLU65" s="611"/>
      <c r="QLV65" s="611"/>
      <c r="QLW65" s="611"/>
      <c r="QLX65" s="611"/>
      <c r="QLY65" s="611"/>
      <c r="QLZ65" s="611"/>
      <c r="QMA65" s="611"/>
      <c r="QMB65" s="611"/>
      <c r="QMC65" s="611"/>
      <c r="QMD65" s="611"/>
      <c r="QME65" s="611"/>
      <c r="QMF65" s="611"/>
      <c r="QMG65" s="611"/>
      <c r="QMH65" s="611"/>
      <c r="QMI65" s="611"/>
      <c r="QMJ65" s="611"/>
      <c r="QMK65" s="611"/>
      <c r="QML65" s="611"/>
      <c r="QMM65" s="611"/>
      <c r="QMN65" s="611"/>
      <c r="QMO65" s="611"/>
      <c r="QMP65" s="611"/>
      <c r="QMQ65" s="611"/>
      <c r="QMR65" s="611"/>
      <c r="QMS65" s="611"/>
      <c r="QMT65" s="611"/>
      <c r="QMU65" s="611"/>
      <c r="QMV65" s="611"/>
      <c r="QMW65" s="611"/>
      <c r="QMX65" s="611"/>
      <c r="QMY65" s="611"/>
      <c r="QMZ65" s="611"/>
      <c r="QNA65" s="611"/>
      <c r="QNB65" s="611"/>
      <c r="QNC65" s="611"/>
      <c r="QND65" s="611"/>
      <c r="QNE65" s="611"/>
      <c r="QNF65" s="611"/>
      <c r="QNG65" s="611"/>
      <c r="QNH65" s="611"/>
      <c r="QNI65" s="611"/>
      <c r="QNJ65" s="611"/>
      <c r="QNK65" s="611"/>
      <c r="QNL65" s="611"/>
      <c r="QNM65" s="611"/>
      <c r="QNN65" s="611"/>
      <c r="QNO65" s="611"/>
      <c r="QNP65" s="611"/>
      <c r="QNQ65" s="611"/>
      <c r="QNR65" s="611"/>
      <c r="QNS65" s="611"/>
      <c r="QNT65" s="611"/>
      <c r="QNU65" s="611"/>
      <c r="QNV65" s="611"/>
      <c r="QNW65" s="611"/>
      <c r="QNX65" s="611"/>
      <c r="QNY65" s="611"/>
      <c r="QNZ65" s="611"/>
      <c r="QOA65" s="611"/>
      <c r="QOB65" s="611"/>
      <c r="QOC65" s="611"/>
      <c r="QOD65" s="611"/>
      <c r="QOE65" s="611"/>
      <c r="QOF65" s="611"/>
      <c r="QOG65" s="611"/>
      <c r="QOH65" s="611"/>
      <c r="QOI65" s="611"/>
      <c r="QOJ65" s="611"/>
      <c r="QOK65" s="611"/>
      <c r="QOL65" s="611"/>
      <c r="QOM65" s="611"/>
      <c r="QON65" s="611"/>
      <c r="QOO65" s="611"/>
      <c r="QOP65" s="611"/>
      <c r="QOQ65" s="611"/>
      <c r="QOR65" s="611"/>
      <c r="QOS65" s="611"/>
      <c r="QOT65" s="611"/>
      <c r="QOU65" s="611"/>
      <c r="QOV65" s="611"/>
      <c r="QOW65" s="611"/>
      <c r="QOX65" s="611"/>
      <c r="QOY65" s="611"/>
      <c r="QOZ65" s="611"/>
      <c r="QPA65" s="611"/>
      <c r="QPB65" s="611"/>
      <c r="QPC65" s="611"/>
      <c r="QPD65" s="611"/>
      <c r="QPE65" s="611"/>
      <c r="QPF65" s="611"/>
      <c r="QPG65" s="611"/>
      <c r="QPH65" s="611"/>
      <c r="QPI65" s="611"/>
      <c r="QPJ65" s="611"/>
      <c r="QPK65" s="611"/>
      <c r="QPL65" s="611"/>
      <c r="QPM65" s="611"/>
      <c r="QPN65" s="611"/>
      <c r="QPO65" s="611"/>
      <c r="QPP65" s="611"/>
      <c r="QPQ65" s="611"/>
      <c r="QPR65" s="611"/>
      <c r="QPS65" s="611"/>
      <c r="QPT65" s="611"/>
      <c r="QPU65" s="611"/>
      <c r="QPV65" s="611"/>
      <c r="QPW65" s="611"/>
      <c r="QPX65" s="611"/>
      <c r="QPY65" s="611"/>
      <c r="QPZ65" s="611"/>
      <c r="QQA65" s="611"/>
      <c r="QQB65" s="611"/>
      <c r="QQC65" s="611"/>
      <c r="QQD65" s="611"/>
      <c r="QQE65" s="611"/>
      <c r="QQF65" s="611"/>
      <c r="QQG65" s="611"/>
      <c r="QQH65" s="611"/>
      <c r="QQI65" s="611"/>
      <c r="QQJ65" s="611"/>
      <c r="QQK65" s="611"/>
      <c r="QQL65" s="611"/>
      <c r="QQM65" s="611"/>
      <c r="QQN65" s="611"/>
      <c r="QQO65" s="611"/>
      <c r="QQP65" s="611"/>
      <c r="QQQ65" s="611"/>
      <c r="QQR65" s="611"/>
      <c r="QQS65" s="611"/>
      <c r="QQT65" s="611"/>
      <c r="QQU65" s="611"/>
      <c r="QQV65" s="611"/>
      <c r="QQW65" s="611"/>
      <c r="QQX65" s="611"/>
      <c r="QQY65" s="611"/>
      <c r="QQZ65" s="611"/>
      <c r="QRA65" s="611"/>
      <c r="QRB65" s="611"/>
      <c r="QRC65" s="611"/>
      <c r="QRD65" s="611"/>
      <c r="QRE65" s="611"/>
      <c r="QRF65" s="611"/>
      <c r="QRG65" s="611"/>
      <c r="QRH65" s="611"/>
      <c r="QRI65" s="611"/>
      <c r="QRJ65" s="611"/>
      <c r="QRK65" s="611"/>
      <c r="QRL65" s="611"/>
      <c r="QRM65" s="611"/>
      <c r="QRN65" s="611"/>
      <c r="QRO65" s="611"/>
      <c r="QRP65" s="611"/>
      <c r="QRQ65" s="611"/>
      <c r="QRR65" s="611"/>
      <c r="QRS65" s="611"/>
      <c r="QRT65" s="611"/>
      <c r="QRU65" s="611"/>
      <c r="QRV65" s="611"/>
      <c r="QRW65" s="611"/>
      <c r="QRX65" s="611"/>
      <c r="QRY65" s="611"/>
      <c r="QRZ65" s="611"/>
      <c r="QSA65" s="611"/>
      <c r="QSB65" s="611"/>
      <c r="QSC65" s="611"/>
      <c r="QSD65" s="611"/>
      <c r="QSE65" s="611"/>
      <c r="QSF65" s="611"/>
      <c r="QSG65" s="611"/>
      <c r="QSH65" s="611"/>
      <c r="QSI65" s="611"/>
      <c r="QSJ65" s="611"/>
      <c r="QSK65" s="611"/>
      <c r="QSL65" s="611"/>
      <c r="QSM65" s="611"/>
      <c r="QSN65" s="611"/>
      <c r="QSO65" s="611"/>
      <c r="QSP65" s="611"/>
      <c r="QSQ65" s="611"/>
      <c r="QSR65" s="611"/>
      <c r="QSS65" s="611"/>
      <c r="QST65" s="611"/>
      <c r="QSU65" s="611"/>
      <c r="QSV65" s="611"/>
      <c r="QSW65" s="611"/>
      <c r="QSX65" s="611"/>
      <c r="QSY65" s="611"/>
      <c r="QSZ65" s="611"/>
      <c r="QTA65" s="611"/>
      <c r="QTB65" s="611"/>
      <c r="QTC65" s="611"/>
      <c r="QTD65" s="611"/>
      <c r="QTE65" s="611"/>
      <c r="QTF65" s="611"/>
      <c r="QTG65" s="611"/>
      <c r="QTH65" s="611"/>
      <c r="QTI65" s="611"/>
      <c r="QTJ65" s="611"/>
      <c r="QTK65" s="611"/>
      <c r="QTL65" s="611"/>
      <c r="QTM65" s="611"/>
      <c r="QTN65" s="611"/>
      <c r="QTO65" s="611"/>
      <c r="QTP65" s="611"/>
      <c r="QTQ65" s="611"/>
      <c r="QTR65" s="611"/>
      <c r="QTS65" s="611"/>
      <c r="QTT65" s="611"/>
      <c r="QTU65" s="611"/>
      <c r="QTV65" s="611"/>
      <c r="QTW65" s="611"/>
      <c r="QTX65" s="611"/>
      <c r="QTY65" s="611"/>
      <c r="QTZ65" s="611"/>
      <c r="QUA65" s="611"/>
      <c r="QUB65" s="611"/>
      <c r="QUC65" s="611"/>
      <c r="QUD65" s="611"/>
      <c r="QUE65" s="611"/>
      <c r="QUF65" s="611"/>
      <c r="QUG65" s="611"/>
      <c r="QUH65" s="611"/>
      <c r="QUI65" s="611"/>
      <c r="QUJ65" s="611"/>
      <c r="QUK65" s="611"/>
      <c r="QUL65" s="611"/>
      <c r="QUM65" s="611"/>
      <c r="QUN65" s="611"/>
      <c r="QUO65" s="611"/>
      <c r="QUP65" s="611"/>
      <c r="QUQ65" s="611"/>
      <c r="QUR65" s="611"/>
      <c r="QUS65" s="611"/>
      <c r="QUT65" s="611"/>
      <c r="QUU65" s="611"/>
      <c r="QUV65" s="611"/>
      <c r="QUW65" s="611"/>
      <c r="QUX65" s="611"/>
      <c r="QUY65" s="611"/>
      <c r="QUZ65" s="611"/>
      <c r="QVA65" s="611"/>
      <c r="QVB65" s="611"/>
      <c r="QVC65" s="611"/>
      <c r="QVD65" s="611"/>
      <c r="QVE65" s="611"/>
      <c r="QVF65" s="611"/>
      <c r="QVG65" s="611"/>
      <c r="QVH65" s="611"/>
      <c r="QVI65" s="611"/>
      <c r="QVJ65" s="611"/>
      <c r="QVK65" s="611"/>
      <c r="QVL65" s="611"/>
      <c r="QVM65" s="611"/>
      <c r="QVN65" s="611"/>
      <c r="QVO65" s="611"/>
      <c r="QVP65" s="611"/>
      <c r="QVQ65" s="611"/>
      <c r="QVR65" s="611"/>
      <c r="QVS65" s="611"/>
      <c r="QVT65" s="611"/>
      <c r="QVU65" s="611"/>
      <c r="QVV65" s="611"/>
      <c r="QVW65" s="611"/>
      <c r="QVX65" s="611"/>
      <c r="QVY65" s="611"/>
      <c r="QVZ65" s="611"/>
      <c r="QWA65" s="611"/>
      <c r="QWB65" s="611"/>
      <c r="QWC65" s="611"/>
      <c r="QWD65" s="611"/>
      <c r="QWE65" s="611"/>
      <c r="QWF65" s="611"/>
      <c r="QWG65" s="611"/>
      <c r="QWH65" s="611"/>
      <c r="QWI65" s="611"/>
      <c r="QWJ65" s="611"/>
      <c r="QWK65" s="611"/>
      <c r="QWL65" s="611"/>
      <c r="QWM65" s="611"/>
      <c r="QWN65" s="611"/>
      <c r="QWO65" s="611"/>
      <c r="QWP65" s="611"/>
      <c r="QWQ65" s="611"/>
      <c r="QWR65" s="611"/>
      <c r="QWS65" s="611"/>
      <c r="QWT65" s="611"/>
      <c r="QWU65" s="611"/>
      <c r="QWV65" s="611"/>
      <c r="QWW65" s="611"/>
      <c r="QWX65" s="611"/>
      <c r="QWY65" s="611"/>
      <c r="QWZ65" s="611"/>
      <c r="QXA65" s="611"/>
      <c r="QXB65" s="611"/>
      <c r="QXC65" s="611"/>
      <c r="QXD65" s="611"/>
      <c r="QXE65" s="611"/>
      <c r="QXF65" s="611"/>
      <c r="QXG65" s="611"/>
      <c r="QXH65" s="611"/>
      <c r="QXI65" s="611"/>
      <c r="QXJ65" s="611"/>
      <c r="QXK65" s="611"/>
      <c r="QXL65" s="611"/>
      <c r="QXM65" s="611"/>
      <c r="QXN65" s="611"/>
      <c r="QXO65" s="611"/>
      <c r="QXP65" s="611"/>
      <c r="QXQ65" s="611"/>
      <c r="QXR65" s="611"/>
      <c r="QXS65" s="611"/>
      <c r="QXT65" s="611"/>
      <c r="QXU65" s="611"/>
      <c r="QXV65" s="611"/>
      <c r="QXW65" s="611"/>
      <c r="QXX65" s="611"/>
      <c r="QXY65" s="611"/>
      <c r="QXZ65" s="611"/>
      <c r="QYA65" s="611"/>
      <c r="QYB65" s="611"/>
      <c r="QYC65" s="611"/>
      <c r="QYD65" s="611"/>
      <c r="QYE65" s="611"/>
      <c r="QYF65" s="611"/>
      <c r="QYG65" s="611"/>
      <c r="QYH65" s="611"/>
      <c r="QYI65" s="611"/>
      <c r="QYJ65" s="611"/>
      <c r="QYK65" s="611"/>
      <c r="QYL65" s="611"/>
      <c r="QYM65" s="611"/>
      <c r="QYN65" s="611"/>
      <c r="QYO65" s="611"/>
      <c r="QYP65" s="611"/>
      <c r="QYQ65" s="611"/>
      <c r="QYR65" s="611"/>
      <c r="QYS65" s="611"/>
      <c r="QYT65" s="611"/>
      <c r="QYU65" s="611"/>
      <c r="QYV65" s="611"/>
      <c r="QYW65" s="611"/>
      <c r="QYX65" s="611"/>
      <c r="QYY65" s="611"/>
      <c r="QYZ65" s="611"/>
      <c r="QZA65" s="611"/>
      <c r="QZB65" s="611"/>
      <c r="QZC65" s="611"/>
      <c r="QZD65" s="611"/>
      <c r="QZE65" s="611"/>
      <c r="QZF65" s="611"/>
      <c r="QZG65" s="611"/>
      <c r="QZH65" s="611"/>
      <c r="QZI65" s="611"/>
      <c r="QZJ65" s="611"/>
      <c r="QZK65" s="611"/>
      <c r="QZL65" s="611"/>
      <c r="QZM65" s="611"/>
      <c r="QZN65" s="611"/>
      <c r="QZO65" s="611"/>
      <c r="QZP65" s="611"/>
      <c r="QZQ65" s="611"/>
      <c r="QZR65" s="611"/>
      <c r="QZS65" s="611"/>
      <c r="QZT65" s="611"/>
      <c r="QZU65" s="611"/>
      <c r="QZV65" s="611"/>
      <c r="QZW65" s="611"/>
      <c r="QZX65" s="611"/>
      <c r="QZY65" s="611"/>
      <c r="QZZ65" s="611"/>
      <c r="RAA65" s="611"/>
      <c r="RAB65" s="611"/>
      <c r="RAC65" s="611"/>
      <c r="RAD65" s="611"/>
      <c r="RAE65" s="611"/>
      <c r="RAF65" s="611"/>
      <c r="RAG65" s="611"/>
      <c r="RAH65" s="611"/>
      <c r="RAI65" s="611"/>
      <c r="RAJ65" s="611"/>
      <c r="RAK65" s="611"/>
      <c r="RAL65" s="611"/>
      <c r="RAM65" s="611"/>
      <c r="RAN65" s="611"/>
      <c r="RAO65" s="611"/>
      <c r="RAP65" s="611"/>
      <c r="RAQ65" s="611"/>
      <c r="RAR65" s="611"/>
      <c r="RAS65" s="611"/>
      <c r="RAT65" s="611"/>
      <c r="RAU65" s="611"/>
      <c r="RAV65" s="611"/>
      <c r="RAW65" s="611"/>
      <c r="RAX65" s="611"/>
      <c r="RAY65" s="611"/>
      <c r="RAZ65" s="611"/>
      <c r="RBA65" s="611"/>
      <c r="RBB65" s="611"/>
      <c r="RBC65" s="611"/>
      <c r="RBD65" s="611"/>
      <c r="RBE65" s="611"/>
      <c r="RBF65" s="611"/>
      <c r="RBG65" s="611"/>
      <c r="RBH65" s="611"/>
      <c r="RBI65" s="611"/>
      <c r="RBJ65" s="611"/>
      <c r="RBK65" s="611"/>
      <c r="RBL65" s="611"/>
      <c r="RBM65" s="611"/>
      <c r="RBN65" s="611"/>
      <c r="RBO65" s="611"/>
      <c r="RBP65" s="611"/>
      <c r="RBQ65" s="611"/>
      <c r="RBR65" s="611"/>
      <c r="RBS65" s="611"/>
      <c r="RBT65" s="611"/>
      <c r="RBU65" s="611"/>
      <c r="RBV65" s="611"/>
      <c r="RBW65" s="611"/>
      <c r="RBX65" s="611"/>
      <c r="RBY65" s="611"/>
      <c r="RBZ65" s="611"/>
      <c r="RCA65" s="611"/>
      <c r="RCB65" s="611"/>
      <c r="RCC65" s="611"/>
      <c r="RCD65" s="611"/>
      <c r="RCE65" s="611"/>
      <c r="RCF65" s="611"/>
      <c r="RCG65" s="611"/>
      <c r="RCH65" s="611"/>
      <c r="RCI65" s="611"/>
      <c r="RCJ65" s="611"/>
      <c r="RCK65" s="611"/>
      <c r="RCL65" s="611"/>
      <c r="RCM65" s="611"/>
      <c r="RCN65" s="611"/>
      <c r="RCO65" s="611"/>
      <c r="RCP65" s="611"/>
      <c r="RCQ65" s="611"/>
      <c r="RCR65" s="611"/>
      <c r="RCS65" s="611"/>
      <c r="RCT65" s="611"/>
      <c r="RCU65" s="611"/>
      <c r="RCV65" s="611"/>
      <c r="RCW65" s="611"/>
      <c r="RCX65" s="611"/>
      <c r="RCY65" s="611"/>
      <c r="RCZ65" s="611"/>
      <c r="RDA65" s="611"/>
      <c r="RDB65" s="611"/>
      <c r="RDC65" s="611"/>
      <c r="RDD65" s="611"/>
      <c r="RDE65" s="611"/>
      <c r="RDF65" s="611"/>
      <c r="RDG65" s="611"/>
      <c r="RDH65" s="611"/>
      <c r="RDI65" s="611"/>
      <c r="RDJ65" s="611"/>
      <c r="RDK65" s="611"/>
      <c r="RDL65" s="611"/>
      <c r="RDM65" s="611"/>
      <c r="RDN65" s="611"/>
      <c r="RDO65" s="611"/>
      <c r="RDP65" s="611"/>
      <c r="RDQ65" s="611"/>
      <c r="RDR65" s="611"/>
      <c r="RDS65" s="611"/>
      <c r="RDT65" s="611"/>
      <c r="RDU65" s="611"/>
      <c r="RDV65" s="611"/>
      <c r="RDW65" s="611"/>
      <c r="RDX65" s="611"/>
      <c r="RDY65" s="611"/>
      <c r="RDZ65" s="611"/>
      <c r="REA65" s="611"/>
      <c r="REB65" s="611"/>
      <c r="REC65" s="611"/>
      <c r="RED65" s="611"/>
      <c r="REE65" s="611"/>
      <c r="REF65" s="611"/>
      <c r="REG65" s="611"/>
      <c r="REH65" s="611"/>
      <c r="REI65" s="611"/>
      <c r="REJ65" s="611"/>
      <c r="REK65" s="611"/>
      <c r="REL65" s="611"/>
      <c r="REM65" s="611"/>
      <c r="REN65" s="611"/>
      <c r="REO65" s="611"/>
      <c r="REP65" s="611"/>
      <c r="REQ65" s="611"/>
      <c r="RER65" s="611"/>
      <c r="RES65" s="611"/>
      <c r="RET65" s="611"/>
      <c r="REU65" s="611"/>
      <c r="REV65" s="611"/>
      <c r="REW65" s="611"/>
      <c r="REX65" s="611"/>
      <c r="REY65" s="611"/>
      <c r="REZ65" s="611"/>
      <c r="RFA65" s="611"/>
      <c r="RFB65" s="611"/>
      <c r="RFC65" s="611"/>
      <c r="RFD65" s="611"/>
      <c r="RFE65" s="611"/>
      <c r="RFF65" s="611"/>
      <c r="RFG65" s="611"/>
      <c r="RFH65" s="611"/>
      <c r="RFI65" s="611"/>
      <c r="RFJ65" s="611"/>
      <c r="RFK65" s="611"/>
      <c r="RFL65" s="611"/>
      <c r="RFM65" s="611"/>
      <c r="RFN65" s="611"/>
      <c r="RFO65" s="611"/>
      <c r="RFP65" s="611"/>
      <c r="RFQ65" s="611"/>
      <c r="RFR65" s="611"/>
      <c r="RFS65" s="611"/>
      <c r="RFT65" s="611"/>
      <c r="RFU65" s="611"/>
      <c r="RFV65" s="611"/>
      <c r="RFW65" s="611"/>
      <c r="RFX65" s="611"/>
      <c r="RFY65" s="611"/>
      <c r="RFZ65" s="611"/>
      <c r="RGA65" s="611"/>
      <c r="RGB65" s="611"/>
      <c r="RGC65" s="611"/>
      <c r="RGD65" s="611"/>
      <c r="RGE65" s="611"/>
      <c r="RGF65" s="611"/>
      <c r="RGG65" s="611"/>
      <c r="RGH65" s="611"/>
      <c r="RGI65" s="611"/>
      <c r="RGJ65" s="611"/>
      <c r="RGK65" s="611"/>
      <c r="RGL65" s="611"/>
      <c r="RGM65" s="611"/>
      <c r="RGN65" s="611"/>
      <c r="RGO65" s="611"/>
      <c r="RGP65" s="611"/>
      <c r="RGQ65" s="611"/>
      <c r="RGR65" s="611"/>
      <c r="RGS65" s="611"/>
      <c r="RGT65" s="611"/>
      <c r="RGU65" s="611"/>
      <c r="RGV65" s="611"/>
      <c r="RGW65" s="611"/>
      <c r="RGX65" s="611"/>
      <c r="RGY65" s="611"/>
      <c r="RGZ65" s="611"/>
      <c r="RHA65" s="611"/>
      <c r="RHB65" s="611"/>
      <c r="RHC65" s="611"/>
      <c r="RHD65" s="611"/>
      <c r="RHE65" s="611"/>
      <c r="RHF65" s="611"/>
      <c r="RHG65" s="611"/>
      <c r="RHH65" s="611"/>
      <c r="RHI65" s="611"/>
      <c r="RHJ65" s="611"/>
      <c r="RHK65" s="611"/>
      <c r="RHL65" s="611"/>
      <c r="RHM65" s="611"/>
      <c r="RHN65" s="611"/>
      <c r="RHO65" s="611"/>
      <c r="RHP65" s="611"/>
      <c r="RHQ65" s="611"/>
      <c r="RHR65" s="611"/>
      <c r="RHS65" s="611"/>
      <c r="RHT65" s="611"/>
      <c r="RHU65" s="611"/>
      <c r="RHV65" s="611"/>
      <c r="RHW65" s="611"/>
      <c r="RHX65" s="611"/>
      <c r="RHY65" s="611"/>
      <c r="RHZ65" s="611"/>
      <c r="RIA65" s="611"/>
      <c r="RIB65" s="611"/>
      <c r="RIC65" s="611"/>
      <c r="RID65" s="611"/>
      <c r="RIE65" s="611"/>
      <c r="RIF65" s="611"/>
      <c r="RIG65" s="611"/>
      <c r="RIH65" s="611"/>
      <c r="RII65" s="611"/>
      <c r="RIJ65" s="611"/>
      <c r="RIK65" s="611"/>
      <c r="RIL65" s="611"/>
      <c r="RIM65" s="611"/>
      <c r="RIN65" s="611"/>
      <c r="RIO65" s="611"/>
      <c r="RIP65" s="611"/>
      <c r="RIQ65" s="611"/>
      <c r="RIR65" s="611"/>
      <c r="RIS65" s="611"/>
      <c r="RIT65" s="611"/>
      <c r="RIU65" s="611"/>
      <c r="RIV65" s="611"/>
      <c r="RIW65" s="611"/>
      <c r="RIX65" s="611"/>
      <c r="RIY65" s="611"/>
      <c r="RIZ65" s="611"/>
      <c r="RJA65" s="611"/>
      <c r="RJB65" s="611"/>
      <c r="RJC65" s="611"/>
      <c r="RJD65" s="611"/>
      <c r="RJE65" s="611"/>
      <c r="RJF65" s="611"/>
      <c r="RJG65" s="611"/>
      <c r="RJH65" s="611"/>
      <c r="RJI65" s="611"/>
      <c r="RJJ65" s="611"/>
      <c r="RJK65" s="611"/>
      <c r="RJL65" s="611"/>
      <c r="RJM65" s="611"/>
      <c r="RJN65" s="611"/>
      <c r="RJO65" s="611"/>
      <c r="RJP65" s="611"/>
      <c r="RJQ65" s="611"/>
      <c r="RJR65" s="611"/>
      <c r="RJS65" s="611"/>
      <c r="RJT65" s="611"/>
      <c r="RJU65" s="611"/>
      <c r="RJV65" s="611"/>
      <c r="RJW65" s="611"/>
      <c r="RJX65" s="611"/>
      <c r="RJY65" s="611"/>
      <c r="RJZ65" s="611"/>
      <c r="RKA65" s="611"/>
      <c r="RKB65" s="611"/>
      <c r="RKC65" s="611"/>
      <c r="RKD65" s="611"/>
      <c r="RKE65" s="611"/>
      <c r="RKF65" s="611"/>
      <c r="RKG65" s="611"/>
      <c r="RKH65" s="611"/>
      <c r="RKI65" s="611"/>
      <c r="RKJ65" s="611"/>
      <c r="RKK65" s="611"/>
      <c r="RKL65" s="611"/>
      <c r="RKM65" s="611"/>
      <c r="RKN65" s="611"/>
      <c r="RKO65" s="611"/>
      <c r="RKP65" s="611"/>
      <c r="RKQ65" s="611"/>
      <c r="RKR65" s="611"/>
      <c r="RKS65" s="611"/>
      <c r="RKT65" s="611"/>
      <c r="RKU65" s="611"/>
      <c r="RKV65" s="611"/>
      <c r="RKW65" s="611"/>
      <c r="RKX65" s="611"/>
      <c r="RKY65" s="611"/>
      <c r="RKZ65" s="611"/>
      <c r="RLA65" s="611"/>
      <c r="RLB65" s="611"/>
      <c r="RLC65" s="611"/>
      <c r="RLD65" s="611"/>
      <c r="RLE65" s="611"/>
      <c r="RLF65" s="611"/>
      <c r="RLG65" s="611"/>
      <c r="RLH65" s="611"/>
      <c r="RLI65" s="611"/>
      <c r="RLJ65" s="611"/>
      <c r="RLK65" s="611"/>
      <c r="RLL65" s="611"/>
      <c r="RLM65" s="611"/>
      <c r="RLN65" s="611"/>
      <c r="RLO65" s="611"/>
      <c r="RLP65" s="611"/>
      <c r="RLQ65" s="611"/>
      <c r="RLR65" s="611"/>
      <c r="RLS65" s="611"/>
      <c r="RLT65" s="611"/>
      <c r="RLU65" s="611"/>
      <c r="RLV65" s="611"/>
      <c r="RLW65" s="611"/>
      <c r="RLX65" s="611"/>
      <c r="RLY65" s="611"/>
      <c r="RLZ65" s="611"/>
      <c r="RMA65" s="611"/>
      <c r="RMB65" s="611"/>
      <c r="RMC65" s="611"/>
      <c r="RMD65" s="611"/>
      <c r="RME65" s="611"/>
      <c r="RMF65" s="611"/>
      <c r="RMG65" s="611"/>
      <c r="RMH65" s="611"/>
      <c r="RMI65" s="611"/>
      <c r="RMJ65" s="611"/>
      <c r="RMK65" s="611"/>
      <c r="RML65" s="611"/>
      <c r="RMM65" s="611"/>
      <c r="RMN65" s="611"/>
      <c r="RMO65" s="611"/>
      <c r="RMP65" s="611"/>
      <c r="RMQ65" s="611"/>
      <c r="RMR65" s="611"/>
      <c r="RMS65" s="611"/>
      <c r="RMT65" s="611"/>
      <c r="RMU65" s="611"/>
      <c r="RMV65" s="611"/>
      <c r="RMW65" s="611"/>
      <c r="RMX65" s="611"/>
      <c r="RMY65" s="611"/>
      <c r="RMZ65" s="611"/>
      <c r="RNA65" s="611"/>
      <c r="RNB65" s="611"/>
      <c r="RNC65" s="611"/>
      <c r="RND65" s="611"/>
      <c r="RNE65" s="611"/>
      <c r="RNF65" s="611"/>
      <c r="RNG65" s="611"/>
      <c r="RNH65" s="611"/>
      <c r="RNI65" s="611"/>
      <c r="RNJ65" s="611"/>
      <c r="RNK65" s="611"/>
      <c r="RNL65" s="611"/>
      <c r="RNM65" s="611"/>
      <c r="RNN65" s="611"/>
      <c r="RNO65" s="611"/>
      <c r="RNP65" s="611"/>
      <c r="RNQ65" s="611"/>
      <c r="RNR65" s="611"/>
      <c r="RNS65" s="611"/>
      <c r="RNT65" s="611"/>
      <c r="RNU65" s="611"/>
      <c r="RNV65" s="611"/>
      <c r="RNW65" s="611"/>
      <c r="RNX65" s="611"/>
      <c r="RNY65" s="611"/>
      <c r="RNZ65" s="611"/>
      <c r="ROA65" s="611"/>
      <c r="ROB65" s="611"/>
      <c r="ROC65" s="611"/>
      <c r="ROD65" s="611"/>
      <c r="ROE65" s="611"/>
      <c r="ROF65" s="611"/>
      <c r="ROG65" s="611"/>
      <c r="ROH65" s="611"/>
      <c r="ROI65" s="611"/>
      <c r="ROJ65" s="611"/>
      <c r="ROK65" s="611"/>
      <c r="ROL65" s="611"/>
      <c r="ROM65" s="611"/>
      <c r="RON65" s="611"/>
      <c r="ROO65" s="611"/>
      <c r="ROP65" s="611"/>
      <c r="ROQ65" s="611"/>
      <c r="ROR65" s="611"/>
      <c r="ROS65" s="611"/>
      <c r="ROT65" s="611"/>
      <c r="ROU65" s="611"/>
      <c r="ROV65" s="611"/>
      <c r="ROW65" s="611"/>
      <c r="ROX65" s="611"/>
      <c r="ROY65" s="611"/>
      <c r="ROZ65" s="611"/>
      <c r="RPA65" s="611"/>
      <c r="RPB65" s="611"/>
      <c r="RPC65" s="611"/>
      <c r="RPD65" s="611"/>
      <c r="RPE65" s="611"/>
      <c r="RPF65" s="611"/>
      <c r="RPG65" s="611"/>
      <c r="RPH65" s="611"/>
      <c r="RPI65" s="611"/>
      <c r="RPJ65" s="611"/>
      <c r="RPK65" s="611"/>
      <c r="RPL65" s="611"/>
      <c r="RPM65" s="611"/>
      <c r="RPN65" s="611"/>
      <c r="RPO65" s="611"/>
      <c r="RPP65" s="611"/>
      <c r="RPQ65" s="611"/>
      <c r="RPR65" s="611"/>
      <c r="RPS65" s="611"/>
      <c r="RPT65" s="611"/>
      <c r="RPU65" s="611"/>
      <c r="RPV65" s="611"/>
      <c r="RPW65" s="611"/>
      <c r="RPX65" s="611"/>
      <c r="RPY65" s="611"/>
      <c r="RPZ65" s="611"/>
      <c r="RQA65" s="611"/>
      <c r="RQB65" s="611"/>
      <c r="RQC65" s="611"/>
      <c r="RQD65" s="611"/>
      <c r="RQE65" s="611"/>
      <c r="RQF65" s="611"/>
      <c r="RQG65" s="611"/>
      <c r="RQH65" s="611"/>
      <c r="RQI65" s="611"/>
      <c r="RQJ65" s="611"/>
      <c r="RQK65" s="611"/>
      <c r="RQL65" s="611"/>
      <c r="RQM65" s="611"/>
      <c r="RQN65" s="611"/>
      <c r="RQO65" s="611"/>
      <c r="RQP65" s="611"/>
      <c r="RQQ65" s="611"/>
      <c r="RQR65" s="611"/>
      <c r="RQS65" s="611"/>
      <c r="RQT65" s="611"/>
      <c r="RQU65" s="611"/>
      <c r="RQV65" s="611"/>
      <c r="RQW65" s="611"/>
      <c r="RQX65" s="611"/>
      <c r="RQY65" s="611"/>
      <c r="RQZ65" s="611"/>
      <c r="RRA65" s="611"/>
      <c r="RRB65" s="611"/>
      <c r="RRC65" s="611"/>
      <c r="RRD65" s="611"/>
      <c r="RRE65" s="611"/>
      <c r="RRF65" s="611"/>
      <c r="RRG65" s="611"/>
      <c r="RRH65" s="611"/>
      <c r="RRI65" s="611"/>
      <c r="RRJ65" s="611"/>
      <c r="RRK65" s="611"/>
      <c r="RRL65" s="611"/>
      <c r="RRM65" s="611"/>
      <c r="RRN65" s="611"/>
      <c r="RRO65" s="611"/>
      <c r="RRP65" s="611"/>
      <c r="RRQ65" s="611"/>
      <c r="RRR65" s="611"/>
      <c r="RRS65" s="611"/>
      <c r="RRT65" s="611"/>
      <c r="RRU65" s="611"/>
      <c r="RRV65" s="611"/>
      <c r="RRW65" s="611"/>
      <c r="RRX65" s="611"/>
      <c r="RRY65" s="611"/>
      <c r="RRZ65" s="611"/>
      <c r="RSA65" s="611"/>
      <c r="RSB65" s="611"/>
      <c r="RSC65" s="611"/>
      <c r="RSD65" s="611"/>
      <c r="RSE65" s="611"/>
      <c r="RSF65" s="611"/>
      <c r="RSG65" s="611"/>
      <c r="RSH65" s="611"/>
      <c r="RSI65" s="611"/>
      <c r="RSJ65" s="611"/>
      <c r="RSK65" s="611"/>
      <c r="RSL65" s="611"/>
      <c r="RSM65" s="611"/>
      <c r="RSN65" s="611"/>
      <c r="RSO65" s="611"/>
      <c r="RSP65" s="611"/>
      <c r="RSQ65" s="611"/>
      <c r="RSR65" s="611"/>
      <c r="RSS65" s="611"/>
      <c r="RST65" s="611"/>
      <c r="RSU65" s="611"/>
      <c r="RSV65" s="611"/>
      <c r="RSW65" s="611"/>
      <c r="RSX65" s="611"/>
      <c r="RSY65" s="611"/>
      <c r="RSZ65" s="611"/>
      <c r="RTA65" s="611"/>
      <c r="RTB65" s="611"/>
      <c r="RTC65" s="611"/>
      <c r="RTD65" s="611"/>
      <c r="RTE65" s="611"/>
      <c r="RTF65" s="611"/>
      <c r="RTG65" s="611"/>
      <c r="RTH65" s="611"/>
      <c r="RTI65" s="611"/>
      <c r="RTJ65" s="611"/>
      <c r="RTK65" s="611"/>
      <c r="RTL65" s="611"/>
      <c r="RTM65" s="611"/>
      <c r="RTN65" s="611"/>
      <c r="RTO65" s="611"/>
      <c r="RTP65" s="611"/>
      <c r="RTQ65" s="611"/>
      <c r="RTR65" s="611"/>
      <c r="RTS65" s="611"/>
      <c r="RTT65" s="611"/>
      <c r="RTU65" s="611"/>
      <c r="RTV65" s="611"/>
      <c r="RTW65" s="611"/>
      <c r="RTX65" s="611"/>
      <c r="RTY65" s="611"/>
      <c r="RTZ65" s="611"/>
      <c r="RUA65" s="611"/>
      <c r="RUB65" s="611"/>
      <c r="RUC65" s="611"/>
      <c r="RUD65" s="611"/>
      <c r="RUE65" s="611"/>
      <c r="RUF65" s="611"/>
      <c r="RUG65" s="611"/>
      <c r="RUH65" s="611"/>
      <c r="RUI65" s="611"/>
      <c r="RUJ65" s="611"/>
      <c r="RUK65" s="611"/>
      <c r="RUL65" s="611"/>
      <c r="RUM65" s="611"/>
      <c r="RUN65" s="611"/>
      <c r="RUO65" s="611"/>
      <c r="RUP65" s="611"/>
      <c r="RUQ65" s="611"/>
      <c r="RUR65" s="611"/>
      <c r="RUS65" s="611"/>
      <c r="RUT65" s="611"/>
      <c r="RUU65" s="611"/>
      <c r="RUV65" s="611"/>
      <c r="RUW65" s="611"/>
      <c r="RUX65" s="611"/>
      <c r="RUY65" s="611"/>
      <c r="RUZ65" s="611"/>
      <c r="RVA65" s="611"/>
      <c r="RVB65" s="611"/>
      <c r="RVC65" s="611"/>
      <c r="RVD65" s="611"/>
      <c r="RVE65" s="611"/>
      <c r="RVF65" s="611"/>
      <c r="RVG65" s="611"/>
      <c r="RVH65" s="611"/>
      <c r="RVI65" s="611"/>
      <c r="RVJ65" s="611"/>
      <c r="RVK65" s="611"/>
      <c r="RVL65" s="611"/>
      <c r="RVM65" s="611"/>
      <c r="RVN65" s="611"/>
      <c r="RVO65" s="611"/>
      <c r="RVP65" s="611"/>
      <c r="RVQ65" s="611"/>
      <c r="RVR65" s="611"/>
      <c r="RVS65" s="611"/>
      <c r="RVT65" s="611"/>
      <c r="RVU65" s="611"/>
      <c r="RVV65" s="611"/>
      <c r="RVW65" s="611"/>
      <c r="RVX65" s="611"/>
      <c r="RVY65" s="611"/>
      <c r="RVZ65" s="611"/>
      <c r="RWA65" s="611"/>
      <c r="RWB65" s="611"/>
      <c r="RWC65" s="611"/>
      <c r="RWD65" s="611"/>
      <c r="RWE65" s="611"/>
      <c r="RWF65" s="611"/>
      <c r="RWG65" s="611"/>
      <c r="RWH65" s="611"/>
      <c r="RWI65" s="611"/>
      <c r="RWJ65" s="611"/>
      <c r="RWK65" s="611"/>
      <c r="RWL65" s="611"/>
      <c r="RWM65" s="611"/>
      <c r="RWN65" s="611"/>
      <c r="RWO65" s="611"/>
      <c r="RWP65" s="611"/>
      <c r="RWQ65" s="611"/>
      <c r="RWR65" s="611"/>
      <c r="RWS65" s="611"/>
      <c r="RWT65" s="611"/>
      <c r="RWU65" s="611"/>
      <c r="RWV65" s="611"/>
      <c r="RWW65" s="611"/>
      <c r="RWX65" s="611"/>
      <c r="RWY65" s="611"/>
      <c r="RWZ65" s="611"/>
      <c r="RXA65" s="611"/>
      <c r="RXB65" s="611"/>
      <c r="RXC65" s="611"/>
      <c r="RXD65" s="611"/>
      <c r="RXE65" s="611"/>
      <c r="RXF65" s="611"/>
      <c r="RXG65" s="611"/>
      <c r="RXH65" s="611"/>
      <c r="RXI65" s="611"/>
      <c r="RXJ65" s="611"/>
      <c r="RXK65" s="611"/>
      <c r="RXL65" s="611"/>
      <c r="RXM65" s="611"/>
      <c r="RXN65" s="611"/>
      <c r="RXO65" s="611"/>
      <c r="RXP65" s="611"/>
      <c r="RXQ65" s="611"/>
      <c r="RXR65" s="611"/>
      <c r="RXS65" s="611"/>
      <c r="RXT65" s="611"/>
      <c r="RXU65" s="611"/>
      <c r="RXV65" s="611"/>
      <c r="RXW65" s="611"/>
      <c r="RXX65" s="611"/>
      <c r="RXY65" s="611"/>
      <c r="RXZ65" s="611"/>
      <c r="RYA65" s="611"/>
      <c r="RYB65" s="611"/>
      <c r="RYC65" s="611"/>
      <c r="RYD65" s="611"/>
      <c r="RYE65" s="611"/>
      <c r="RYF65" s="611"/>
      <c r="RYG65" s="611"/>
      <c r="RYH65" s="611"/>
      <c r="RYI65" s="611"/>
      <c r="RYJ65" s="611"/>
      <c r="RYK65" s="611"/>
      <c r="RYL65" s="611"/>
      <c r="RYM65" s="611"/>
      <c r="RYN65" s="611"/>
      <c r="RYO65" s="611"/>
      <c r="RYP65" s="611"/>
      <c r="RYQ65" s="611"/>
      <c r="RYR65" s="611"/>
      <c r="RYS65" s="611"/>
      <c r="RYT65" s="611"/>
      <c r="RYU65" s="611"/>
      <c r="RYV65" s="611"/>
      <c r="RYW65" s="611"/>
      <c r="RYX65" s="611"/>
      <c r="RYY65" s="611"/>
      <c r="RYZ65" s="611"/>
      <c r="RZA65" s="611"/>
      <c r="RZB65" s="611"/>
      <c r="RZC65" s="611"/>
      <c r="RZD65" s="611"/>
      <c r="RZE65" s="611"/>
      <c r="RZF65" s="611"/>
      <c r="RZG65" s="611"/>
      <c r="RZH65" s="611"/>
      <c r="RZI65" s="611"/>
      <c r="RZJ65" s="611"/>
      <c r="RZK65" s="611"/>
      <c r="RZL65" s="611"/>
      <c r="RZM65" s="611"/>
      <c r="RZN65" s="611"/>
      <c r="RZO65" s="611"/>
      <c r="RZP65" s="611"/>
      <c r="RZQ65" s="611"/>
      <c r="RZR65" s="611"/>
      <c r="RZS65" s="611"/>
      <c r="RZT65" s="611"/>
      <c r="RZU65" s="611"/>
      <c r="RZV65" s="611"/>
      <c r="RZW65" s="611"/>
      <c r="RZX65" s="611"/>
      <c r="RZY65" s="611"/>
      <c r="RZZ65" s="611"/>
      <c r="SAA65" s="611"/>
      <c r="SAB65" s="611"/>
      <c r="SAC65" s="611"/>
      <c r="SAD65" s="611"/>
      <c r="SAE65" s="611"/>
      <c r="SAF65" s="611"/>
      <c r="SAG65" s="611"/>
      <c r="SAH65" s="611"/>
      <c r="SAI65" s="611"/>
      <c r="SAJ65" s="611"/>
      <c r="SAK65" s="611"/>
      <c r="SAL65" s="611"/>
      <c r="SAM65" s="611"/>
      <c r="SAN65" s="611"/>
      <c r="SAO65" s="611"/>
      <c r="SAP65" s="611"/>
      <c r="SAQ65" s="611"/>
      <c r="SAR65" s="611"/>
      <c r="SAS65" s="611"/>
      <c r="SAT65" s="611"/>
      <c r="SAU65" s="611"/>
      <c r="SAV65" s="611"/>
      <c r="SAW65" s="611"/>
      <c r="SAX65" s="611"/>
      <c r="SAY65" s="611"/>
      <c r="SAZ65" s="611"/>
      <c r="SBA65" s="611"/>
      <c r="SBB65" s="611"/>
      <c r="SBC65" s="611"/>
      <c r="SBD65" s="611"/>
      <c r="SBE65" s="611"/>
      <c r="SBF65" s="611"/>
      <c r="SBG65" s="611"/>
      <c r="SBH65" s="611"/>
      <c r="SBI65" s="611"/>
      <c r="SBJ65" s="611"/>
      <c r="SBK65" s="611"/>
      <c r="SBL65" s="611"/>
      <c r="SBM65" s="611"/>
      <c r="SBN65" s="611"/>
      <c r="SBO65" s="611"/>
      <c r="SBP65" s="611"/>
      <c r="SBQ65" s="611"/>
      <c r="SBR65" s="611"/>
      <c r="SBS65" s="611"/>
      <c r="SBT65" s="611"/>
      <c r="SBU65" s="611"/>
      <c r="SBV65" s="611"/>
      <c r="SBW65" s="611"/>
      <c r="SBX65" s="611"/>
      <c r="SBY65" s="611"/>
      <c r="SBZ65" s="611"/>
      <c r="SCA65" s="611"/>
      <c r="SCB65" s="611"/>
      <c r="SCC65" s="611"/>
      <c r="SCD65" s="611"/>
      <c r="SCE65" s="611"/>
      <c r="SCF65" s="611"/>
      <c r="SCG65" s="611"/>
      <c r="SCH65" s="611"/>
      <c r="SCI65" s="611"/>
      <c r="SCJ65" s="611"/>
      <c r="SCK65" s="611"/>
      <c r="SCL65" s="611"/>
      <c r="SCM65" s="611"/>
      <c r="SCN65" s="611"/>
      <c r="SCO65" s="611"/>
      <c r="SCP65" s="611"/>
      <c r="SCQ65" s="611"/>
      <c r="SCR65" s="611"/>
      <c r="SCS65" s="611"/>
      <c r="SCT65" s="611"/>
      <c r="SCU65" s="611"/>
      <c r="SCV65" s="611"/>
      <c r="SCW65" s="611"/>
      <c r="SCX65" s="611"/>
      <c r="SCY65" s="611"/>
      <c r="SCZ65" s="611"/>
      <c r="SDA65" s="611"/>
      <c r="SDB65" s="611"/>
      <c r="SDC65" s="611"/>
      <c r="SDD65" s="611"/>
      <c r="SDE65" s="611"/>
      <c r="SDF65" s="611"/>
      <c r="SDG65" s="611"/>
      <c r="SDH65" s="611"/>
      <c r="SDI65" s="611"/>
      <c r="SDJ65" s="611"/>
      <c r="SDK65" s="611"/>
      <c r="SDL65" s="611"/>
      <c r="SDM65" s="611"/>
      <c r="SDN65" s="611"/>
      <c r="SDO65" s="611"/>
      <c r="SDP65" s="611"/>
      <c r="SDQ65" s="611"/>
      <c r="SDR65" s="611"/>
      <c r="SDS65" s="611"/>
      <c r="SDT65" s="611"/>
      <c r="SDU65" s="611"/>
      <c r="SDV65" s="611"/>
      <c r="SDW65" s="611"/>
      <c r="SDX65" s="611"/>
      <c r="SDY65" s="611"/>
      <c r="SDZ65" s="611"/>
      <c r="SEA65" s="611"/>
      <c r="SEB65" s="611"/>
      <c r="SEC65" s="611"/>
      <c r="SED65" s="611"/>
      <c r="SEE65" s="611"/>
      <c r="SEF65" s="611"/>
      <c r="SEG65" s="611"/>
      <c r="SEH65" s="611"/>
      <c r="SEI65" s="611"/>
      <c r="SEJ65" s="611"/>
      <c r="SEK65" s="611"/>
      <c r="SEL65" s="611"/>
      <c r="SEM65" s="611"/>
      <c r="SEN65" s="611"/>
      <c r="SEO65" s="611"/>
      <c r="SEP65" s="611"/>
      <c r="SEQ65" s="611"/>
      <c r="SER65" s="611"/>
      <c r="SES65" s="611"/>
      <c r="SET65" s="611"/>
      <c r="SEU65" s="611"/>
      <c r="SEV65" s="611"/>
      <c r="SEW65" s="611"/>
      <c r="SEX65" s="611"/>
      <c r="SEY65" s="611"/>
      <c r="SEZ65" s="611"/>
      <c r="SFA65" s="611"/>
      <c r="SFB65" s="611"/>
      <c r="SFC65" s="611"/>
      <c r="SFD65" s="611"/>
      <c r="SFE65" s="611"/>
      <c r="SFF65" s="611"/>
      <c r="SFG65" s="611"/>
      <c r="SFH65" s="611"/>
      <c r="SFI65" s="611"/>
      <c r="SFJ65" s="611"/>
      <c r="SFK65" s="611"/>
      <c r="SFL65" s="611"/>
      <c r="SFM65" s="611"/>
      <c r="SFN65" s="611"/>
      <c r="SFO65" s="611"/>
      <c r="SFP65" s="611"/>
      <c r="SFQ65" s="611"/>
      <c r="SFR65" s="611"/>
      <c r="SFS65" s="611"/>
      <c r="SFT65" s="611"/>
      <c r="SFU65" s="611"/>
      <c r="SFV65" s="611"/>
      <c r="SFW65" s="611"/>
      <c r="SFX65" s="611"/>
      <c r="SFY65" s="611"/>
      <c r="SFZ65" s="611"/>
      <c r="SGA65" s="611"/>
      <c r="SGB65" s="611"/>
      <c r="SGC65" s="611"/>
      <c r="SGD65" s="611"/>
      <c r="SGE65" s="611"/>
      <c r="SGF65" s="611"/>
      <c r="SGG65" s="611"/>
      <c r="SGH65" s="611"/>
      <c r="SGI65" s="611"/>
      <c r="SGJ65" s="611"/>
      <c r="SGK65" s="611"/>
      <c r="SGL65" s="611"/>
      <c r="SGM65" s="611"/>
      <c r="SGN65" s="611"/>
      <c r="SGO65" s="611"/>
      <c r="SGP65" s="611"/>
      <c r="SGQ65" s="611"/>
      <c r="SGR65" s="611"/>
      <c r="SGS65" s="611"/>
      <c r="SGT65" s="611"/>
      <c r="SGU65" s="611"/>
      <c r="SGV65" s="611"/>
      <c r="SGW65" s="611"/>
      <c r="SGX65" s="611"/>
      <c r="SGY65" s="611"/>
      <c r="SGZ65" s="611"/>
      <c r="SHA65" s="611"/>
      <c r="SHB65" s="611"/>
      <c r="SHC65" s="611"/>
      <c r="SHD65" s="611"/>
      <c r="SHE65" s="611"/>
      <c r="SHF65" s="611"/>
      <c r="SHG65" s="611"/>
      <c r="SHH65" s="611"/>
      <c r="SHI65" s="611"/>
      <c r="SHJ65" s="611"/>
      <c r="SHK65" s="611"/>
      <c r="SHL65" s="611"/>
      <c r="SHM65" s="611"/>
      <c r="SHN65" s="611"/>
      <c r="SHO65" s="611"/>
      <c r="SHP65" s="611"/>
      <c r="SHQ65" s="611"/>
      <c r="SHR65" s="611"/>
      <c r="SHS65" s="611"/>
      <c r="SHT65" s="611"/>
      <c r="SHU65" s="611"/>
      <c r="SHV65" s="611"/>
      <c r="SHW65" s="611"/>
      <c r="SHX65" s="611"/>
      <c r="SHY65" s="611"/>
      <c r="SHZ65" s="611"/>
      <c r="SIA65" s="611"/>
      <c r="SIB65" s="611"/>
      <c r="SIC65" s="611"/>
      <c r="SID65" s="611"/>
      <c r="SIE65" s="611"/>
      <c r="SIF65" s="611"/>
      <c r="SIG65" s="611"/>
      <c r="SIH65" s="611"/>
      <c r="SII65" s="611"/>
      <c r="SIJ65" s="611"/>
      <c r="SIK65" s="611"/>
      <c r="SIL65" s="611"/>
      <c r="SIM65" s="611"/>
      <c r="SIN65" s="611"/>
      <c r="SIO65" s="611"/>
      <c r="SIP65" s="611"/>
      <c r="SIQ65" s="611"/>
      <c r="SIR65" s="611"/>
      <c r="SIS65" s="611"/>
      <c r="SIT65" s="611"/>
      <c r="SIU65" s="611"/>
      <c r="SIV65" s="611"/>
      <c r="SIW65" s="611"/>
      <c r="SIX65" s="611"/>
      <c r="SIY65" s="611"/>
      <c r="SIZ65" s="611"/>
      <c r="SJA65" s="611"/>
      <c r="SJB65" s="611"/>
      <c r="SJC65" s="611"/>
      <c r="SJD65" s="611"/>
      <c r="SJE65" s="611"/>
      <c r="SJF65" s="611"/>
      <c r="SJG65" s="611"/>
      <c r="SJH65" s="611"/>
      <c r="SJI65" s="611"/>
      <c r="SJJ65" s="611"/>
      <c r="SJK65" s="611"/>
      <c r="SJL65" s="611"/>
      <c r="SJM65" s="611"/>
      <c r="SJN65" s="611"/>
      <c r="SJO65" s="611"/>
      <c r="SJP65" s="611"/>
      <c r="SJQ65" s="611"/>
      <c r="SJR65" s="611"/>
      <c r="SJS65" s="611"/>
      <c r="SJT65" s="611"/>
      <c r="SJU65" s="611"/>
      <c r="SJV65" s="611"/>
      <c r="SJW65" s="611"/>
      <c r="SJX65" s="611"/>
      <c r="SJY65" s="611"/>
      <c r="SJZ65" s="611"/>
      <c r="SKA65" s="611"/>
      <c r="SKB65" s="611"/>
      <c r="SKC65" s="611"/>
      <c r="SKD65" s="611"/>
      <c r="SKE65" s="611"/>
      <c r="SKF65" s="611"/>
      <c r="SKG65" s="611"/>
      <c r="SKH65" s="611"/>
      <c r="SKI65" s="611"/>
      <c r="SKJ65" s="611"/>
      <c r="SKK65" s="611"/>
      <c r="SKL65" s="611"/>
      <c r="SKM65" s="611"/>
      <c r="SKN65" s="611"/>
      <c r="SKO65" s="611"/>
      <c r="SKP65" s="611"/>
      <c r="SKQ65" s="611"/>
      <c r="SKR65" s="611"/>
      <c r="SKS65" s="611"/>
      <c r="SKT65" s="611"/>
      <c r="SKU65" s="611"/>
      <c r="SKV65" s="611"/>
      <c r="SKW65" s="611"/>
      <c r="SKX65" s="611"/>
      <c r="SKY65" s="611"/>
      <c r="SKZ65" s="611"/>
      <c r="SLA65" s="611"/>
      <c r="SLB65" s="611"/>
      <c r="SLC65" s="611"/>
      <c r="SLD65" s="611"/>
      <c r="SLE65" s="611"/>
      <c r="SLF65" s="611"/>
      <c r="SLG65" s="611"/>
      <c r="SLH65" s="611"/>
      <c r="SLI65" s="611"/>
      <c r="SLJ65" s="611"/>
      <c r="SLK65" s="611"/>
      <c r="SLL65" s="611"/>
      <c r="SLM65" s="611"/>
      <c r="SLN65" s="611"/>
      <c r="SLO65" s="611"/>
      <c r="SLP65" s="611"/>
      <c r="SLQ65" s="611"/>
      <c r="SLR65" s="611"/>
      <c r="SLS65" s="611"/>
      <c r="SLT65" s="611"/>
      <c r="SLU65" s="611"/>
      <c r="SLV65" s="611"/>
      <c r="SLW65" s="611"/>
      <c r="SLX65" s="611"/>
      <c r="SLY65" s="611"/>
      <c r="SLZ65" s="611"/>
      <c r="SMA65" s="611"/>
      <c r="SMB65" s="611"/>
      <c r="SMC65" s="611"/>
      <c r="SMD65" s="611"/>
      <c r="SME65" s="611"/>
      <c r="SMF65" s="611"/>
      <c r="SMG65" s="611"/>
      <c r="SMH65" s="611"/>
      <c r="SMI65" s="611"/>
      <c r="SMJ65" s="611"/>
      <c r="SMK65" s="611"/>
      <c r="SML65" s="611"/>
      <c r="SMM65" s="611"/>
      <c r="SMN65" s="611"/>
      <c r="SMO65" s="611"/>
      <c r="SMP65" s="611"/>
      <c r="SMQ65" s="611"/>
      <c r="SMR65" s="611"/>
      <c r="SMS65" s="611"/>
      <c r="SMT65" s="611"/>
      <c r="SMU65" s="611"/>
      <c r="SMV65" s="611"/>
      <c r="SMW65" s="611"/>
      <c r="SMX65" s="611"/>
      <c r="SMY65" s="611"/>
      <c r="SMZ65" s="611"/>
      <c r="SNA65" s="611"/>
      <c r="SNB65" s="611"/>
      <c r="SNC65" s="611"/>
      <c r="SND65" s="611"/>
      <c r="SNE65" s="611"/>
      <c r="SNF65" s="611"/>
      <c r="SNG65" s="611"/>
      <c r="SNH65" s="611"/>
      <c r="SNI65" s="611"/>
      <c r="SNJ65" s="611"/>
      <c r="SNK65" s="611"/>
      <c r="SNL65" s="611"/>
      <c r="SNM65" s="611"/>
      <c r="SNN65" s="611"/>
      <c r="SNO65" s="611"/>
      <c r="SNP65" s="611"/>
      <c r="SNQ65" s="611"/>
      <c r="SNR65" s="611"/>
      <c r="SNS65" s="611"/>
      <c r="SNT65" s="611"/>
      <c r="SNU65" s="611"/>
      <c r="SNV65" s="611"/>
      <c r="SNW65" s="611"/>
      <c r="SNX65" s="611"/>
      <c r="SNY65" s="611"/>
      <c r="SNZ65" s="611"/>
      <c r="SOA65" s="611"/>
      <c r="SOB65" s="611"/>
      <c r="SOC65" s="611"/>
      <c r="SOD65" s="611"/>
      <c r="SOE65" s="611"/>
      <c r="SOF65" s="611"/>
      <c r="SOG65" s="611"/>
      <c r="SOH65" s="611"/>
      <c r="SOI65" s="611"/>
      <c r="SOJ65" s="611"/>
      <c r="SOK65" s="611"/>
      <c r="SOL65" s="611"/>
      <c r="SOM65" s="611"/>
      <c r="SON65" s="611"/>
      <c r="SOO65" s="611"/>
      <c r="SOP65" s="611"/>
      <c r="SOQ65" s="611"/>
      <c r="SOR65" s="611"/>
      <c r="SOS65" s="611"/>
      <c r="SOT65" s="611"/>
      <c r="SOU65" s="611"/>
      <c r="SOV65" s="611"/>
      <c r="SOW65" s="611"/>
      <c r="SOX65" s="611"/>
      <c r="SOY65" s="611"/>
      <c r="SOZ65" s="611"/>
      <c r="SPA65" s="611"/>
      <c r="SPB65" s="611"/>
      <c r="SPC65" s="611"/>
      <c r="SPD65" s="611"/>
      <c r="SPE65" s="611"/>
      <c r="SPF65" s="611"/>
      <c r="SPG65" s="611"/>
      <c r="SPH65" s="611"/>
      <c r="SPI65" s="611"/>
      <c r="SPJ65" s="611"/>
      <c r="SPK65" s="611"/>
      <c r="SPL65" s="611"/>
      <c r="SPM65" s="611"/>
      <c r="SPN65" s="611"/>
      <c r="SPO65" s="611"/>
      <c r="SPP65" s="611"/>
      <c r="SPQ65" s="611"/>
      <c r="SPR65" s="611"/>
      <c r="SPS65" s="611"/>
      <c r="SPT65" s="611"/>
      <c r="SPU65" s="611"/>
      <c r="SPV65" s="611"/>
      <c r="SPW65" s="611"/>
      <c r="SPX65" s="611"/>
      <c r="SPY65" s="611"/>
      <c r="SPZ65" s="611"/>
      <c r="SQA65" s="611"/>
      <c r="SQB65" s="611"/>
      <c r="SQC65" s="611"/>
      <c r="SQD65" s="611"/>
      <c r="SQE65" s="611"/>
      <c r="SQF65" s="611"/>
      <c r="SQG65" s="611"/>
      <c r="SQH65" s="611"/>
      <c r="SQI65" s="611"/>
      <c r="SQJ65" s="611"/>
      <c r="SQK65" s="611"/>
      <c r="SQL65" s="611"/>
      <c r="SQM65" s="611"/>
      <c r="SQN65" s="611"/>
      <c r="SQO65" s="611"/>
      <c r="SQP65" s="611"/>
      <c r="SQQ65" s="611"/>
      <c r="SQR65" s="611"/>
      <c r="SQS65" s="611"/>
      <c r="SQT65" s="611"/>
      <c r="SQU65" s="611"/>
      <c r="SQV65" s="611"/>
      <c r="SQW65" s="611"/>
      <c r="SQX65" s="611"/>
      <c r="SQY65" s="611"/>
      <c r="SQZ65" s="611"/>
      <c r="SRA65" s="611"/>
      <c r="SRB65" s="611"/>
      <c r="SRC65" s="611"/>
      <c r="SRD65" s="611"/>
      <c r="SRE65" s="611"/>
      <c r="SRF65" s="611"/>
      <c r="SRG65" s="611"/>
      <c r="SRH65" s="611"/>
      <c r="SRI65" s="611"/>
      <c r="SRJ65" s="611"/>
      <c r="SRK65" s="611"/>
      <c r="SRL65" s="611"/>
      <c r="SRM65" s="611"/>
      <c r="SRN65" s="611"/>
      <c r="SRO65" s="611"/>
      <c r="SRP65" s="611"/>
      <c r="SRQ65" s="611"/>
      <c r="SRR65" s="611"/>
      <c r="SRS65" s="611"/>
      <c r="SRT65" s="611"/>
      <c r="SRU65" s="611"/>
      <c r="SRV65" s="611"/>
      <c r="SRW65" s="611"/>
      <c r="SRX65" s="611"/>
      <c r="SRY65" s="611"/>
      <c r="SRZ65" s="611"/>
      <c r="SSA65" s="611"/>
      <c r="SSB65" s="611"/>
      <c r="SSC65" s="611"/>
      <c r="SSD65" s="611"/>
      <c r="SSE65" s="611"/>
      <c r="SSF65" s="611"/>
      <c r="SSG65" s="611"/>
      <c r="SSH65" s="611"/>
      <c r="SSI65" s="611"/>
      <c r="SSJ65" s="611"/>
      <c r="SSK65" s="611"/>
      <c r="SSL65" s="611"/>
      <c r="SSM65" s="611"/>
      <c r="SSN65" s="611"/>
      <c r="SSO65" s="611"/>
      <c r="SSP65" s="611"/>
      <c r="SSQ65" s="611"/>
      <c r="SSR65" s="611"/>
      <c r="SSS65" s="611"/>
      <c r="SST65" s="611"/>
      <c r="SSU65" s="611"/>
      <c r="SSV65" s="611"/>
      <c r="SSW65" s="611"/>
      <c r="SSX65" s="611"/>
      <c r="SSY65" s="611"/>
      <c r="SSZ65" s="611"/>
      <c r="STA65" s="611"/>
      <c r="STB65" s="611"/>
      <c r="STC65" s="611"/>
      <c r="STD65" s="611"/>
      <c r="STE65" s="611"/>
      <c r="STF65" s="611"/>
      <c r="STG65" s="611"/>
      <c r="STH65" s="611"/>
      <c r="STI65" s="611"/>
      <c r="STJ65" s="611"/>
      <c r="STK65" s="611"/>
      <c r="STL65" s="611"/>
      <c r="STM65" s="611"/>
      <c r="STN65" s="611"/>
      <c r="STO65" s="611"/>
      <c r="STP65" s="611"/>
      <c r="STQ65" s="611"/>
      <c r="STR65" s="611"/>
      <c r="STS65" s="611"/>
      <c r="STT65" s="611"/>
      <c r="STU65" s="611"/>
      <c r="STV65" s="611"/>
      <c r="STW65" s="611"/>
      <c r="STX65" s="611"/>
      <c r="STY65" s="611"/>
      <c r="STZ65" s="611"/>
      <c r="SUA65" s="611"/>
      <c r="SUB65" s="611"/>
      <c r="SUC65" s="611"/>
      <c r="SUD65" s="611"/>
      <c r="SUE65" s="611"/>
      <c r="SUF65" s="611"/>
      <c r="SUG65" s="611"/>
      <c r="SUH65" s="611"/>
      <c r="SUI65" s="611"/>
      <c r="SUJ65" s="611"/>
      <c r="SUK65" s="611"/>
      <c r="SUL65" s="611"/>
      <c r="SUM65" s="611"/>
      <c r="SUN65" s="611"/>
      <c r="SUO65" s="611"/>
      <c r="SUP65" s="611"/>
      <c r="SUQ65" s="611"/>
      <c r="SUR65" s="611"/>
      <c r="SUS65" s="611"/>
      <c r="SUT65" s="611"/>
      <c r="SUU65" s="611"/>
      <c r="SUV65" s="611"/>
      <c r="SUW65" s="611"/>
      <c r="SUX65" s="611"/>
      <c r="SUY65" s="611"/>
      <c r="SUZ65" s="611"/>
      <c r="SVA65" s="611"/>
      <c r="SVB65" s="611"/>
      <c r="SVC65" s="611"/>
      <c r="SVD65" s="611"/>
      <c r="SVE65" s="611"/>
      <c r="SVF65" s="611"/>
      <c r="SVG65" s="611"/>
      <c r="SVH65" s="611"/>
      <c r="SVI65" s="611"/>
      <c r="SVJ65" s="611"/>
      <c r="SVK65" s="611"/>
      <c r="SVL65" s="611"/>
      <c r="SVM65" s="611"/>
      <c r="SVN65" s="611"/>
      <c r="SVO65" s="611"/>
      <c r="SVP65" s="611"/>
      <c r="SVQ65" s="611"/>
      <c r="SVR65" s="611"/>
      <c r="SVS65" s="611"/>
      <c r="SVT65" s="611"/>
      <c r="SVU65" s="611"/>
      <c r="SVV65" s="611"/>
      <c r="SVW65" s="611"/>
      <c r="SVX65" s="611"/>
      <c r="SVY65" s="611"/>
      <c r="SVZ65" s="611"/>
      <c r="SWA65" s="611"/>
      <c r="SWB65" s="611"/>
      <c r="SWC65" s="611"/>
      <c r="SWD65" s="611"/>
      <c r="SWE65" s="611"/>
      <c r="SWF65" s="611"/>
      <c r="SWG65" s="611"/>
      <c r="SWH65" s="611"/>
      <c r="SWI65" s="611"/>
      <c r="SWJ65" s="611"/>
      <c r="SWK65" s="611"/>
      <c r="SWL65" s="611"/>
      <c r="SWM65" s="611"/>
      <c r="SWN65" s="611"/>
      <c r="SWO65" s="611"/>
      <c r="SWP65" s="611"/>
      <c r="SWQ65" s="611"/>
      <c r="SWR65" s="611"/>
      <c r="SWS65" s="611"/>
      <c r="SWT65" s="611"/>
      <c r="SWU65" s="611"/>
      <c r="SWV65" s="611"/>
      <c r="SWW65" s="611"/>
      <c r="SWX65" s="611"/>
      <c r="SWY65" s="611"/>
      <c r="SWZ65" s="611"/>
      <c r="SXA65" s="611"/>
      <c r="SXB65" s="611"/>
      <c r="SXC65" s="611"/>
      <c r="SXD65" s="611"/>
      <c r="SXE65" s="611"/>
      <c r="SXF65" s="611"/>
      <c r="SXG65" s="611"/>
      <c r="SXH65" s="611"/>
      <c r="SXI65" s="611"/>
      <c r="SXJ65" s="611"/>
      <c r="SXK65" s="611"/>
      <c r="SXL65" s="611"/>
      <c r="SXM65" s="611"/>
      <c r="SXN65" s="611"/>
      <c r="SXO65" s="611"/>
      <c r="SXP65" s="611"/>
      <c r="SXQ65" s="611"/>
      <c r="SXR65" s="611"/>
      <c r="SXS65" s="611"/>
      <c r="SXT65" s="611"/>
      <c r="SXU65" s="611"/>
      <c r="SXV65" s="611"/>
      <c r="SXW65" s="611"/>
      <c r="SXX65" s="611"/>
      <c r="SXY65" s="611"/>
      <c r="SXZ65" s="611"/>
      <c r="SYA65" s="611"/>
      <c r="SYB65" s="611"/>
      <c r="SYC65" s="611"/>
      <c r="SYD65" s="611"/>
      <c r="SYE65" s="611"/>
      <c r="SYF65" s="611"/>
      <c r="SYG65" s="611"/>
      <c r="SYH65" s="611"/>
      <c r="SYI65" s="611"/>
      <c r="SYJ65" s="611"/>
      <c r="SYK65" s="611"/>
      <c r="SYL65" s="611"/>
      <c r="SYM65" s="611"/>
      <c r="SYN65" s="611"/>
      <c r="SYO65" s="611"/>
      <c r="SYP65" s="611"/>
      <c r="SYQ65" s="611"/>
      <c r="SYR65" s="611"/>
      <c r="SYS65" s="611"/>
      <c r="SYT65" s="611"/>
      <c r="SYU65" s="611"/>
      <c r="SYV65" s="611"/>
      <c r="SYW65" s="611"/>
      <c r="SYX65" s="611"/>
      <c r="SYY65" s="611"/>
      <c r="SYZ65" s="611"/>
      <c r="SZA65" s="611"/>
      <c r="SZB65" s="611"/>
      <c r="SZC65" s="611"/>
      <c r="SZD65" s="611"/>
      <c r="SZE65" s="611"/>
      <c r="SZF65" s="611"/>
      <c r="SZG65" s="611"/>
      <c r="SZH65" s="611"/>
      <c r="SZI65" s="611"/>
      <c r="SZJ65" s="611"/>
      <c r="SZK65" s="611"/>
      <c r="SZL65" s="611"/>
      <c r="SZM65" s="611"/>
      <c r="SZN65" s="611"/>
      <c r="SZO65" s="611"/>
      <c r="SZP65" s="611"/>
      <c r="SZQ65" s="611"/>
      <c r="SZR65" s="611"/>
      <c r="SZS65" s="611"/>
      <c r="SZT65" s="611"/>
      <c r="SZU65" s="611"/>
      <c r="SZV65" s="611"/>
      <c r="SZW65" s="611"/>
      <c r="SZX65" s="611"/>
      <c r="SZY65" s="611"/>
      <c r="SZZ65" s="611"/>
      <c r="TAA65" s="611"/>
      <c r="TAB65" s="611"/>
      <c r="TAC65" s="611"/>
      <c r="TAD65" s="611"/>
      <c r="TAE65" s="611"/>
      <c r="TAF65" s="611"/>
      <c r="TAG65" s="611"/>
      <c r="TAH65" s="611"/>
      <c r="TAI65" s="611"/>
      <c r="TAJ65" s="611"/>
      <c r="TAK65" s="611"/>
      <c r="TAL65" s="611"/>
      <c r="TAM65" s="611"/>
      <c r="TAN65" s="611"/>
      <c r="TAO65" s="611"/>
      <c r="TAP65" s="611"/>
      <c r="TAQ65" s="611"/>
      <c r="TAR65" s="611"/>
      <c r="TAS65" s="611"/>
      <c r="TAT65" s="611"/>
      <c r="TAU65" s="611"/>
      <c r="TAV65" s="611"/>
      <c r="TAW65" s="611"/>
      <c r="TAX65" s="611"/>
      <c r="TAY65" s="611"/>
      <c r="TAZ65" s="611"/>
      <c r="TBA65" s="611"/>
      <c r="TBB65" s="611"/>
      <c r="TBC65" s="611"/>
      <c r="TBD65" s="611"/>
      <c r="TBE65" s="611"/>
      <c r="TBF65" s="611"/>
      <c r="TBG65" s="611"/>
      <c r="TBH65" s="611"/>
      <c r="TBI65" s="611"/>
      <c r="TBJ65" s="611"/>
      <c r="TBK65" s="611"/>
      <c r="TBL65" s="611"/>
      <c r="TBM65" s="611"/>
      <c r="TBN65" s="611"/>
      <c r="TBO65" s="611"/>
      <c r="TBP65" s="611"/>
      <c r="TBQ65" s="611"/>
      <c r="TBR65" s="611"/>
      <c r="TBS65" s="611"/>
      <c r="TBT65" s="611"/>
      <c r="TBU65" s="611"/>
      <c r="TBV65" s="611"/>
      <c r="TBW65" s="611"/>
      <c r="TBX65" s="611"/>
      <c r="TBY65" s="611"/>
      <c r="TBZ65" s="611"/>
      <c r="TCA65" s="611"/>
      <c r="TCB65" s="611"/>
      <c r="TCC65" s="611"/>
      <c r="TCD65" s="611"/>
      <c r="TCE65" s="611"/>
      <c r="TCF65" s="611"/>
      <c r="TCG65" s="611"/>
      <c r="TCH65" s="611"/>
      <c r="TCI65" s="611"/>
      <c r="TCJ65" s="611"/>
      <c r="TCK65" s="611"/>
      <c r="TCL65" s="611"/>
      <c r="TCM65" s="611"/>
      <c r="TCN65" s="611"/>
      <c r="TCO65" s="611"/>
      <c r="TCP65" s="611"/>
      <c r="TCQ65" s="611"/>
      <c r="TCR65" s="611"/>
      <c r="TCS65" s="611"/>
      <c r="TCT65" s="611"/>
      <c r="TCU65" s="611"/>
      <c r="TCV65" s="611"/>
      <c r="TCW65" s="611"/>
      <c r="TCX65" s="611"/>
      <c r="TCY65" s="611"/>
      <c r="TCZ65" s="611"/>
      <c r="TDA65" s="611"/>
      <c r="TDB65" s="611"/>
      <c r="TDC65" s="611"/>
      <c r="TDD65" s="611"/>
      <c r="TDE65" s="611"/>
      <c r="TDF65" s="611"/>
      <c r="TDG65" s="611"/>
      <c r="TDH65" s="611"/>
      <c r="TDI65" s="611"/>
      <c r="TDJ65" s="611"/>
      <c r="TDK65" s="611"/>
      <c r="TDL65" s="611"/>
      <c r="TDM65" s="611"/>
      <c r="TDN65" s="611"/>
      <c r="TDO65" s="611"/>
      <c r="TDP65" s="611"/>
      <c r="TDQ65" s="611"/>
      <c r="TDR65" s="611"/>
      <c r="TDS65" s="611"/>
      <c r="TDT65" s="611"/>
      <c r="TDU65" s="611"/>
      <c r="TDV65" s="611"/>
      <c r="TDW65" s="611"/>
      <c r="TDX65" s="611"/>
      <c r="TDY65" s="611"/>
      <c r="TDZ65" s="611"/>
      <c r="TEA65" s="611"/>
      <c r="TEB65" s="611"/>
      <c r="TEC65" s="611"/>
      <c r="TED65" s="611"/>
      <c r="TEE65" s="611"/>
      <c r="TEF65" s="611"/>
      <c r="TEG65" s="611"/>
      <c r="TEH65" s="611"/>
      <c r="TEI65" s="611"/>
      <c r="TEJ65" s="611"/>
      <c r="TEK65" s="611"/>
      <c r="TEL65" s="611"/>
      <c r="TEM65" s="611"/>
      <c r="TEN65" s="611"/>
      <c r="TEO65" s="611"/>
      <c r="TEP65" s="611"/>
      <c r="TEQ65" s="611"/>
      <c r="TER65" s="611"/>
      <c r="TES65" s="611"/>
      <c r="TET65" s="611"/>
      <c r="TEU65" s="611"/>
      <c r="TEV65" s="611"/>
      <c r="TEW65" s="611"/>
      <c r="TEX65" s="611"/>
      <c r="TEY65" s="611"/>
      <c r="TEZ65" s="611"/>
      <c r="TFA65" s="611"/>
      <c r="TFB65" s="611"/>
      <c r="TFC65" s="611"/>
      <c r="TFD65" s="611"/>
      <c r="TFE65" s="611"/>
      <c r="TFF65" s="611"/>
      <c r="TFG65" s="611"/>
      <c r="TFH65" s="611"/>
      <c r="TFI65" s="611"/>
      <c r="TFJ65" s="611"/>
      <c r="TFK65" s="611"/>
      <c r="TFL65" s="611"/>
      <c r="TFM65" s="611"/>
      <c r="TFN65" s="611"/>
      <c r="TFO65" s="611"/>
      <c r="TFP65" s="611"/>
      <c r="TFQ65" s="611"/>
      <c r="TFR65" s="611"/>
      <c r="TFS65" s="611"/>
      <c r="TFT65" s="611"/>
      <c r="TFU65" s="611"/>
      <c r="TFV65" s="611"/>
      <c r="TFW65" s="611"/>
      <c r="TFX65" s="611"/>
      <c r="TFY65" s="611"/>
      <c r="TFZ65" s="611"/>
      <c r="TGA65" s="611"/>
      <c r="TGB65" s="611"/>
      <c r="TGC65" s="611"/>
      <c r="TGD65" s="611"/>
      <c r="TGE65" s="611"/>
      <c r="TGF65" s="611"/>
      <c r="TGG65" s="611"/>
      <c r="TGH65" s="611"/>
      <c r="TGI65" s="611"/>
      <c r="TGJ65" s="611"/>
      <c r="TGK65" s="611"/>
      <c r="TGL65" s="611"/>
      <c r="TGM65" s="611"/>
      <c r="TGN65" s="611"/>
      <c r="TGO65" s="611"/>
      <c r="TGP65" s="611"/>
      <c r="TGQ65" s="611"/>
      <c r="TGR65" s="611"/>
      <c r="TGS65" s="611"/>
      <c r="TGT65" s="611"/>
      <c r="TGU65" s="611"/>
      <c r="TGV65" s="611"/>
      <c r="TGW65" s="611"/>
      <c r="TGX65" s="611"/>
      <c r="TGY65" s="611"/>
      <c r="TGZ65" s="611"/>
      <c r="THA65" s="611"/>
      <c r="THB65" s="611"/>
      <c r="THC65" s="611"/>
      <c r="THD65" s="611"/>
      <c r="THE65" s="611"/>
      <c r="THF65" s="611"/>
      <c r="THG65" s="611"/>
      <c r="THH65" s="611"/>
      <c r="THI65" s="611"/>
      <c r="THJ65" s="611"/>
      <c r="THK65" s="611"/>
      <c r="THL65" s="611"/>
      <c r="THM65" s="611"/>
      <c r="THN65" s="611"/>
      <c r="THO65" s="611"/>
      <c r="THP65" s="611"/>
      <c r="THQ65" s="611"/>
      <c r="THR65" s="611"/>
      <c r="THS65" s="611"/>
      <c r="THT65" s="611"/>
      <c r="THU65" s="611"/>
      <c r="THV65" s="611"/>
      <c r="THW65" s="611"/>
      <c r="THX65" s="611"/>
      <c r="THY65" s="611"/>
      <c r="THZ65" s="611"/>
      <c r="TIA65" s="611"/>
      <c r="TIB65" s="611"/>
      <c r="TIC65" s="611"/>
      <c r="TID65" s="611"/>
      <c r="TIE65" s="611"/>
      <c r="TIF65" s="611"/>
      <c r="TIG65" s="611"/>
      <c r="TIH65" s="611"/>
      <c r="TII65" s="611"/>
      <c r="TIJ65" s="611"/>
      <c r="TIK65" s="611"/>
      <c r="TIL65" s="611"/>
      <c r="TIM65" s="611"/>
      <c r="TIN65" s="611"/>
      <c r="TIO65" s="611"/>
      <c r="TIP65" s="611"/>
      <c r="TIQ65" s="611"/>
      <c r="TIR65" s="611"/>
      <c r="TIS65" s="611"/>
      <c r="TIT65" s="611"/>
      <c r="TIU65" s="611"/>
      <c r="TIV65" s="611"/>
      <c r="TIW65" s="611"/>
      <c r="TIX65" s="611"/>
      <c r="TIY65" s="611"/>
      <c r="TIZ65" s="611"/>
      <c r="TJA65" s="611"/>
      <c r="TJB65" s="611"/>
      <c r="TJC65" s="611"/>
      <c r="TJD65" s="611"/>
      <c r="TJE65" s="611"/>
      <c r="TJF65" s="611"/>
      <c r="TJG65" s="611"/>
      <c r="TJH65" s="611"/>
      <c r="TJI65" s="611"/>
      <c r="TJJ65" s="611"/>
      <c r="TJK65" s="611"/>
      <c r="TJL65" s="611"/>
      <c r="TJM65" s="611"/>
      <c r="TJN65" s="611"/>
      <c r="TJO65" s="611"/>
      <c r="TJP65" s="611"/>
      <c r="TJQ65" s="611"/>
      <c r="TJR65" s="611"/>
      <c r="TJS65" s="611"/>
      <c r="TJT65" s="611"/>
      <c r="TJU65" s="611"/>
      <c r="TJV65" s="611"/>
      <c r="TJW65" s="611"/>
      <c r="TJX65" s="611"/>
      <c r="TJY65" s="611"/>
      <c r="TJZ65" s="611"/>
      <c r="TKA65" s="611"/>
      <c r="TKB65" s="611"/>
      <c r="TKC65" s="611"/>
      <c r="TKD65" s="611"/>
      <c r="TKE65" s="611"/>
      <c r="TKF65" s="611"/>
      <c r="TKG65" s="611"/>
      <c r="TKH65" s="611"/>
      <c r="TKI65" s="611"/>
      <c r="TKJ65" s="611"/>
      <c r="TKK65" s="611"/>
      <c r="TKL65" s="611"/>
      <c r="TKM65" s="611"/>
      <c r="TKN65" s="611"/>
      <c r="TKO65" s="611"/>
      <c r="TKP65" s="611"/>
      <c r="TKQ65" s="611"/>
      <c r="TKR65" s="611"/>
      <c r="TKS65" s="611"/>
      <c r="TKT65" s="611"/>
      <c r="TKU65" s="611"/>
      <c r="TKV65" s="611"/>
      <c r="TKW65" s="611"/>
      <c r="TKX65" s="611"/>
      <c r="TKY65" s="611"/>
      <c r="TKZ65" s="611"/>
      <c r="TLA65" s="611"/>
      <c r="TLB65" s="611"/>
      <c r="TLC65" s="611"/>
      <c r="TLD65" s="611"/>
      <c r="TLE65" s="611"/>
      <c r="TLF65" s="611"/>
      <c r="TLG65" s="611"/>
      <c r="TLH65" s="611"/>
      <c r="TLI65" s="611"/>
      <c r="TLJ65" s="611"/>
      <c r="TLK65" s="611"/>
      <c r="TLL65" s="611"/>
      <c r="TLM65" s="611"/>
      <c r="TLN65" s="611"/>
      <c r="TLO65" s="611"/>
      <c r="TLP65" s="611"/>
      <c r="TLQ65" s="611"/>
      <c r="TLR65" s="611"/>
      <c r="TLS65" s="611"/>
      <c r="TLT65" s="611"/>
      <c r="TLU65" s="611"/>
      <c r="TLV65" s="611"/>
      <c r="TLW65" s="611"/>
      <c r="TLX65" s="611"/>
      <c r="TLY65" s="611"/>
      <c r="TLZ65" s="611"/>
      <c r="TMA65" s="611"/>
      <c r="TMB65" s="611"/>
      <c r="TMC65" s="611"/>
      <c r="TMD65" s="611"/>
      <c r="TME65" s="611"/>
      <c r="TMF65" s="611"/>
      <c r="TMG65" s="611"/>
      <c r="TMH65" s="611"/>
      <c r="TMI65" s="611"/>
      <c r="TMJ65" s="611"/>
      <c r="TMK65" s="611"/>
      <c r="TML65" s="611"/>
      <c r="TMM65" s="611"/>
      <c r="TMN65" s="611"/>
      <c r="TMO65" s="611"/>
      <c r="TMP65" s="611"/>
      <c r="TMQ65" s="611"/>
      <c r="TMR65" s="611"/>
      <c r="TMS65" s="611"/>
      <c r="TMT65" s="611"/>
      <c r="TMU65" s="611"/>
      <c r="TMV65" s="611"/>
      <c r="TMW65" s="611"/>
      <c r="TMX65" s="611"/>
      <c r="TMY65" s="611"/>
      <c r="TMZ65" s="611"/>
      <c r="TNA65" s="611"/>
      <c r="TNB65" s="611"/>
      <c r="TNC65" s="611"/>
      <c r="TND65" s="611"/>
      <c r="TNE65" s="611"/>
      <c r="TNF65" s="611"/>
      <c r="TNG65" s="611"/>
      <c r="TNH65" s="611"/>
      <c r="TNI65" s="611"/>
      <c r="TNJ65" s="611"/>
      <c r="TNK65" s="611"/>
      <c r="TNL65" s="611"/>
      <c r="TNM65" s="611"/>
      <c r="TNN65" s="611"/>
      <c r="TNO65" s="611"/>
      <c r="TNP65" s="611"/>
      <c r="TNQ65" s="611"/>
      <c r="TNR65" s="611"/>
      <c r="TNS65" s="611"/>
      <c r="TNT65" s="611"/>
      <c r="TNU65" s="611"/>
      <c r="TNV65" s="611"/>
      <c r="TNW65" s="611"/>
      <c r="TNX65" s="611"/>
      <c r="TNY65" s="611"/>
      <c r="TNZ65" s="611"/>
      <c r="TOA65" s="611"/>
      <c r="TOB65" s="611"/>
      <c r="TOC65" s="611"/>
      <c r="TOD65" s="611"/>
      <c r="TOE65" s="611"/>
      <c r="TOF65" s="611"/>
      <c r="TOG65" s="611"/>
      <c r="TOH65" s="611"/>
      <c r="TOI65" s="611"/>
      <c r="TOJ65" s="611"/>
      <c r="TOK65" s="611"/>
      <c r="TOL65" s="611"/>
      <c r="TOM65" s="611"/>
      <c r="TON65" s="611"/>
      <c r="TOO65" s="611"/>
      <c r="TOP65" s="611"/>
      <c r="TOQ65" s="611"/>
      <c r="TOR65" s="611"/>
      <c r="TOS65" s="611"/>
      <c r="TOT65" s="611"/>
      <c r="TOU65" s="611"/>
      <c r="TOV65" s="611"/>
      <c r="TOW65" s="611"/>
      <c r="TOX65" s="611"/>
      <c r="TOY65" s="611"/>
      <c r="TOZ65" s="611"/>
      <c r="TPA65" s="611"/>
      <c r="TPB65" s="611"/>
      <c r="TPC65" s="611"/>
      <c r="TPD65" s="611"/>
      <c r="TPE65" s="611"/>
      <c r="TPF65" s="611"/>
      <c r="TPG65" s="611"/>
      <c r="TPH65" s="611"/>
      <c r="TPI65" s="611"/>
      <c r="TPJ65" s="611"/>
      <c r="TPK65" s="611"/>
      <c r="TPL65" s="611"/>
      <c r="TPM65" s="611"/>
      <c r="TPN65" s="611"/>
      <c r="TPO65" s="611"/>
      <c r="TPP65" s="611"/>
      <c r="TPQ65" s="611"/>
      <c r="TPR65" s="611"/>
      <c r="TPS65" s="611"/>
      <c r="TPT65" s="611"/>
      <c r="TPU65" s="611"/>
      <c r="TPV65" s="611"/>
      <c r="TPW65" s="611"/>
      <c r="TPX65" s="611"/>
      <c r="TPY65" s="611"/>
      <c r="TPZ65" s="611"/>
      <c r="TQA65" s="611"/>
      <c r="TQB65" s="611"/>
      <c r="TQC65" s="611"/>
      <c r="TQD65" s="611"/>
      <c r="TQE65" s="611"/>
      <c r="TQF65" s="611"/>
      <c r="TQG65" s="611"/>
      <c r="TQH65" s="611"/>
      <c r="TQI65" s="611"/>
      <c r="TQJ65" s="611"/>
      <c r="TQK65" s="611"/>
      <c r="TQL65" s="611"/>
      <c r="TQM65" s="611"/>
      <c r="TQN65" s="611"/>
      <c r="TQO65" s="611"/>
      <c r="TQP65" s="611"/>
      <c r="TQQ65" s="611"/>
      <c r="TQR65" s="611"/>
      <c r="TQS65" s="611"/>
      <c r="TQT65" s="611"/>
      <c r="TQU65" s="611"/>
      <c r="TQV65" s="611"/>
      <c r="TQW65" s="611"/>
      <c r="TQX65" s="611"/>
      <c r="TQY65" s="611"/>
      <c r="TQZ65" s="611"/>
      <c r="TRA65" s="611"/>
      <c r="TRB65" s="611"/>
      <c r="TRC65" s="611"/>
      <c r="TRD65" s="611"/>
      <c r="TRE65" s="611"/>
      <c r="TRF65" s="611"/>
      <c r="TRG65" s="611"/>
      <c r="TRH65" s="611"/>
      <c r="TRI65" s="611"/>
      <c r="TRJ65" s="611"/>
      <c r="TRK65" s="611"/>
      <c r="TRL65" s="611"/>
      <c r="TRM65" s="611"/>
      <c r="TRN65" s="611"/>
      <c r="TRO65" s="611"/>
      <c r="TRP65" s="611"/>
      <c r="TRQ65" s="611"/>
      <c r="TRR65" s="611"/>
      <c r="TRS65" s="611"/>
      <c r="TRT65" s="611"/>
      <c r="TRU65" s="611"/>
      <c r="TRV65" s="611"/>
      <c r="TRW65" s="611"/>
      <c r="TRX65" s="611"/>
      <c r="TRY65" s="611"/>
      <c r="TRZ65" s="611"/>
      <c r="TSA65" s="611"/>
      <c r="TSB65" s="611"/>
      <c r="TSC65" s="611"/>
      <c r="TSD65" s="611"/>
      <c r="TSE65" s="611"/>
      <c r="TSF65" s="611"/>
      <c r="TSG65" s="611"/>
      <c r="TSH65" s="611"/>
      <c r="TSI65" s="611"/>
      <c r="TSJ65" s="611"/>
      <c r="TSK65" s="611"/>
      <c r="TSL65" s="611"/>
      <c r="TSM65" s="611"/>
      <c r="TSN65" s="611"/>
      <c r="TSO65" s="611"/>
      <c r="TSP65" s="611"/>
      <c r="TSQ65" s="611"/>
      <c r="TSR65" s="611"/>
      <c r="TSS65" s="611"/>
      <c r="TST65" s="611"/>
      <c r="TSU65" s="611"/>
      <c r="TSV65" s="611"/>
      <c r="TSW65" s="611"/>
      <c r="TSX65" s="611"/>
      <c r="TSY65" s="611"/>
      <c r="TSZ65" s="611"/>
      <c r="TTA65" s="611"/>
      <c r="TTB65" s="611"/>
      <c r="TTC65" s="611"/>
      <c r="TTD65" s="611"/>
      <c r="TTE65" s="611"/>
      <c r="TTF65" s="611"/>
      <c r="TTG65" s="611"/>
      <c r="TTH65" s="611"/>
      <c r="TTI65" s="611"/>
      <c r="TTJ65" s="611"/>
      <c r="TTK65" s="611"/>
      <c r="TTL65" s="611"/>
      <c r="TTM65" s="611"/>
      <c r="TTN65" s="611"/>
      <c r="TTO65" s="611"/>
      <c r="TTP65" s="611"/>
      <c r="TTQ65" s="611"/>
      <c r="TTR65" s="611"/>
      <c r="TTS65" s="611"/>
      <c r="TTT65" s="611"/>
      <c r="TTU65" s="611"/>
      <c r="TTV65" s="611"/>
      <c r="TTW65" s="611"/>
      <c r="TTX65" s="611"/>
      <c r="TTY65" s="611"/>
      <c r="TTZ65" s="611"/>
      <c r="TUA65" s="611"/>
      <c r="TUB65" s="611"/>
      <c r="TUC65" s="611"/>
      <c r="TUD65" s="611"/>
      <c r="TUE65" s="611"/>
      <c r="TUF65" s="611"/>
      <c r="TUG65" s="611"/>
      <c r="TUH65" s="611"/>
      <c r="TUI65" s="611"/>
      <c r="TUJ65" s="611"/>
      <c r="TUK65" s="611"/>
      <c r="TUL65" s="611"/>
      <c r="TUM65" s="611"/>
      <c r="TUN65" s="611"/>
      <c r="TUO65" s="611"/>
      <c r="TUP65" s="611"/>
      <c r="TUQ65" s="611"/>
      <c r="TUR65" s="611"/>
      <c r="TUS65" s="611"/>
      <c r="TUT65" s="611"/>
      <c r="TUU65" s="611"/>
      <c r="TUV65" s="611"/>
      <c r="TUW65" s="611"/>
      <c r="TUX65" s="611"/>
      <c r="TUY65" s="611"/>
      <c r="TUZ65" s="611"/>
      <c r="TVA65" s="611"/>
      <c r="TVB65" s="611"/>
      <c r="TVC65" s="611"/>
      <c r="TVD65" s="611"/>
      <c r="TVE65" s="611"/>
      <c r="TVF65" s="611"/>
      <c r="TVG65" s="611"/>
      <c r="TVH65" s="611"/>
      <c r="TVI65" s="611"/>
      <c r="TVJ65" s="611"/>
      <c r="TVK65" s="611"/>
      <c r="TVL65" s="611"/>
      <c r="TVM65" s="611"/>
      <c r="TVN65" s="611"/>
      <c r="TVO65" s="611"/>
      <c r="TVP65" s="611"/>
      <c r="TVQ65" s="611"/>
      <c r="TVR65" s="611"/>
      <c r="TVS65" s="611"/>
      <c r="TVT65" s="611"/>
      <c r="TVU65" s="611"/>
      <c r="TVV65" s="611"/>
      <c r="TVW65" s="611"/>
      <c r="TVX65" s="611"/>
      <c r="TVY65" s="611"/>
      <c r="TVZ65" s="611"/>
      <c r="TWA65" s="611"/>
      <c r="TWB65" s="611"/>
      <c r="TWC65" s="611"/>
      <c r="TWD65" s="611"/>
      <c r="TWE65" s="611"/>
      <c r="TWF65" s="611"/>
      <c r="TWG65" s="611"/>
      <c r="TWH65" s="611"/>
      <c r="TWI65" s="611"/>
      <c r="TWJ65" s="611"/>
      <c r="TWK65" s="611"/>
      <c r="TWL65" s="611"/>
      <c r="TWM65" s="611"/>
      <c r="TWN65" s="611"/>
      <c r="TWO65" s="611"/>
      <c r="TWP65" s="611"/>
      <c r="TWQ65" s="611"/>
      <c r="TWR65" s="611"/>
      <c r="TWS65" s="611"/>
      <c r="TWT65" s="611"/>
      <c r="TWU65" s="611"/>
      <c r="TWV65" s="611"/>
      <c r="TWW65" s="611"/>
      <c r="TWX65" s="611"/>
      <c r="TWY65" s="611"/>
      <c r="TWZ65" s="611"/>
      <c r="TXA65" s="611"/>
      <c r="TXB65" s="611"/>
      <c r="TXC65" s="611"/>
      <c r="TXD65" s="611"/>
      <c r="TXE65" s="611"/>
      <c r="TXF65" s="611"/>
      <c r="TXG65" s="611"/>
      <c r="TXH65" s="611"/>
      <c r="TXI65" s="611"/>
      <c r="TXJ65" s="611"/>
      <c r="TXK65" s="611"/>
      <c r="TXL65" s="611"/>
      <c r="TXM65" s="611"/>
      <c r="TXN65" s="611"/>
      <c r="TXO65" s="611"/>
      <c r="TXP65" s="611"/>
      <c r="TXQ65" s="611"/>
      <c r="TXR65" s="611"/>
      <c r="TXS65" s="611"/>
      <c r="TXT65" s="611"/>
      <c r="TXU65" s="611"/>
      <c r="TXV65" s="611"/>
      <c r="TXW65" s="611"/>
      <c r="TXX65" s="611"/>
      <c r="TXY65" s="611"/>
      <c r="TXZ65" s="611"/>
      <c r="TYA65" s="611"/>
      <c r="TYB65" s="611"/>
      <c r="TYC65" s="611"/>
      <c r="TYD65" s="611"/>
      <c r="TYE65" s="611"/>
      <c r="TYF65" s="611"/>
      <c r="TYG65" s="611"/>
      <c r="TYH65" s="611"/>
      <c r="TYI65" s="611"/>
      <c r="TYJ65" s="611"/>
      <c r="TYK65" s="611"/>
      <c r="TYL65" s="611"/>
      <c r="TYM65" s="611"/>
      <c r="TYN65" s="611"/>
      <c r="TYO65" s="611"/>
      <c r="TYP65" s="611"/>
      <c r="TYQ65" s="611"/>
      <c r="TYR65" s="611"/>
      <c r="TYS65" s="611"/>
      <c r="TYT65" s="611"/>
      <c r="TYU65" s="611"/>
      <c r="TYV65" s="611"/>
      <c r="TYW65" s="611"/>
      <c r="TYX65" s="611"/>
      <c r="TYY65" s="611"/>
      <c r="TYZ65" s="611"/>
      <c r="TZA65" s="611"/>
      <c r="TZB65" s="611"/>
      <c r="TZC65" s="611"/>
      <c r="TZD65" s="611"/>
      <c r="TZE65" s="611"/>
      <c r="TZF65" s="611"/>
      <c r="TZG65" s="611"/>
      <c r="TZH65" s="611"/>
      <c r="TZI65" s="611"/>
      <c r="TZJ65" s="611"/>
      <c r="TZK65" s="611"/>
      <c r="TZL65" s="611"/>
      <c r="TZM65" s="611"/>
      <c r="TZN65" s="611"/>
      <c r="TZO65" s="611"/>
      <c r="TZP65" s="611"/>
      <c r="TZQ65" s="611"/>
      <c r="TZR65" s="611"/>
      <c r="TZS65" s="611"/>
      <c r="TZT65" s="611"/>
      <c r="TZU65" s="611"/>
      <c r="TZV65" s="611"/>
      <c r="TZW65" s="611"/>
      <c r="TZX65" s="611"/>
      <c r="TZY65" s="611"/>
      <c r="TZZ65" s="611"/>
      <c r="UAA65" s="611"/>
      <c r="UAB65" s="611"/>
      <c r="UAC65" s="611"/>
      <c r="UAD65" s="611"/>
      <c r="UAE65" s="611"/>
      <c r="UAF65" s="611"/>
      <c r="UAG65" s="611"/>
      <c r="UAH65" s="611"/>
      <c r="UAI65" s="611"/>
      <c r="UAJ65" s="611"/>
      <c r="UAK65" s="611"/>
      <c r="UAL65" s="611"/>
      <c r="UAM65" s="611"/>
      <c r="UAN65" s="611"/>
      <c r="UAO65" s="611"/>
      <c r="UAP65" s="611"/>
      <c r="UAQ65" s="611"/>
      <c r="UAR65" s="611"/>
      <c r="UAS65" s="611"/>
      <c r="UAT65" s="611"/>
      <c r="UAU65" s="611"/>
      <c r="UAV65" s="611"/>
      <c r="UAW65" s="611"/>
      <c r="UAX65" s="611"/>
      <c r="UAY65" s="611"/>
      <c r="UAZ65" s="611"/>
      <c r="UBA65" s="611"/>
      <c r="UBB65" s="611"/>
      <c r="UBC65" s="611"/>
      <c r="UBD65" s="611"/>
      <c r="UBE65" s="611"/>
      <c r="UBF65" s="611"/>
      <c r="UBG65" s="611"/>
      <c r="UBH65" s="611"/>
      <c r="UBI65" s="611"/>
      <c r="UBJ65" s="611"/>
      <c r="UBK65" s="611"/>
      <c r="UBL65" s="611"/>
      <c r="UBM65" s="611"/>
      <c r="UBN65" s="611"/>
      <c r="UBO65" s="611"/>
      <c r="UBP65" s="611"/>
      <c r="UBQ65" s="611"/>
      <c r="UBR65" s="611"/>
      <c r="UBS65" s="611"/>
      <c r="UBT65" s="611"/>
      <c r="UBU65" s="611"/>
      <c r="UBV65" s="611"/>
      <c r="UBW65" s="611"/>
      <c r="UBX65" s="611"/>
      <c r="UBY65" s="611"/>
      <c r="UBZ65" s="611"/>
      <c r="UCA65" s="611"/>
      <c r="UCB65" s="611"/>
      <c r="UCC65" s="611"/>
      <c r="UCD65" s="611"/>
      <c r="UCE65" s="611"/>
      <c r="UCF65" s="611"/>
      <c r="UCG65" s="611"/>
      <c r="UCH65" s="611"/>
      <c r="UCI65" s="611"/>
      <c r="UCJ65" s="611"/>
      <c r="UCK65" s="611"/>
      <c r="UCL65" s="611"/>
      <c r="UCM65" s="611"/>
      <c r="UCN65" s="611"/>
      <c r="UCO65" s="611"/>
      <c r="UCP65" s="611"/>
      <c r="UCQ65" s="611"/>
      <c r="UCR65" s="611"/>
      <c r="UCS65" s="611"/>
      <c r="UCT65" s="611"/>
      <c r="UCU65" s="611"/>
      <c r="UCV65" s="611"/>
      <c r="UCW65" s="611"/>
      <c r="UCX65" s="611"/>
      <c r="UCY65" s="611"/>
      <c r="UCZ65" s="611"/>
      <c r="UDA65" s="611"/>
      <c r="UDB65" s="611"/>
      <c r="UDC65" s="611"/>
      <c r="UDD65" s="611"/>
      <c r="UDE65" s="611"/>
      <c r="UDF65" s="611"/>
      <c r="UDG65" s="611"/>
      <c r="UDH65" s="611"/>
      <c r="UDI65" s="611"/>
      <c r="UDJ65" s="611"/>
      <c r="UDK65" s="611"/>
      <c r="UDL65" s="611"/>
      <c r="UDM65" s="611"/>
      <c r="UDN65" s="611"/>
      <c r="UDO65" s="611"/>
      <c r="UDP65" s="611"/>
      <c r="UDQ65" s="611"/>
      <c r="UDR65" s="611"/>
      <c r="UDS65" s="611"/>
      <c r="UDT65" s="611"/>
      <c r="UDU65" s="611"/>
      <c r="UDV65" s="611"/>
      <c r="UDW65" s="611"/>
      <c r="UDX65" s="611"/>
      <c r="UDY65" s="611"/>
      <c r="UDZ65" s="611"/>
      <c r="UEA65" s="611"/>
      <c r="UEB65" s="611"/>
      <c r="UEC65" s="611"/>
      <c r="UED65" s="611"/>
      <c r="UEE65" s="611"/>
      <c r="UEF65" s="611"/>
      <c r="UEG65" s="611"/>
      <c r="UEH65" s="611"/>
      <c r="UEI65" s="611"/>
      <c r="UEJ65" s="611"/>
      <c r="UEK65" s="611"/>
      <c r="UEL65" s="611"/>
      <c r="UEM65" s="611"/>
      <c r="UEN65" s="611"/>
      <c r="UEO65" s="611"/>
      <c r="UEP65" s="611"/>
      <c r="UEQ65" s="611"/>
      <c r="UER65" s="611"/>
      <c r="UES65" s="611"/>
      <c r="UET65" s="611"/>
      <c r="UEU65" s="611"/>
      <c r="UEV65" s="611"/>
      <c r="UEW65" s="611"/>
      <c r="UEX65" s="611"/>
      <c r="UEY65" s="611"/>
      <c r="UEZ65" s="611"/>
      <c r="UFA65" s="611"/>
      <c r="UFB65" s="611"/>
      <c r="UFC65" s="611"/>
      <c r="UFD65" s="611"/>
      <c r="UFE65" s="611"/>
      <c r="UFF65" s="611"/>
      <c r="UFG65" s="611"/>
      <c r="UFH65" s="611"/>
      <c r="UFI65" s="611"/>
      <c r="UFJ65" s="611"/>
      <c r="UFK65" s="611"/>
      <c r="UFL65" s="611"/>
      <c r="UFM65" s="611"/>
      <c r="UFN65" s="611"/>
      <c r="UFO65" s="611"/>
      <c r="UFP65" s="611"/>
      <c r="UFQ65" s="611"/>
      <c r="UFR65" s="611"/>
      <c r="UFS65" s="611"/>
      <c r="UFT65" s="611"/>
      <c r="UFU65" s="611"/>
      <c r="UFV65" s="611"/>
      <c r="UFW65" s="611"/>
      <c r="UFX65" s="611"/>
      <c r="UFY65" s="611"/>
      <c r="UFZ65" s="611"/>
      <c r="UGA65" s="611"/>
      <c r="UGB65" s="611"/>
      <c r="UGC65" s="611"/>
      <c r="UGD65" s="611"/>
      <c r="UGE65" s="611"/>
      <c r="UGF65" s="611"/>
      <c r="UGG65" s="611"/>
      <c r="UGH65" s="611"/>
      <c r="UGI65" s="611"/>
      <c r="UGJ65" s="611"/>
      <c r="UGK65" s="611"/>
      <c r="UGL65" s="611"/>
      <c r="UGM65" s="611"/>
      <c r="UGN65" s="611"/>
      <c r="UGO65" s="611"/>
      <c r="UGP65" s="611"/>
      <c r="UGQ65" s="611"/>
      <c r="UGR65" s="611"/>
      <c r="UGS65" s="611"/>
      <c r="UGT65" s="611"/>
      <c r="UGU65" s="611"/>
      <c r="UGV65" s="611"/>
      <c r="UGW65" s="611"/>
      <c r="UGX65" s="611"/>
      <c r="UGY65" s="611"/>
      <c r="UGZ65" s="611"/>
      <c r="UHA65" s="611"/>
      <c r="UHB65" s="611"/>
      <c r="UHC65" s="611"/>
      <c r="UHD65" s="611"/>
      <c r="UHE65" s="611"/>
      <c r="UHF65" s="611"/>
      <c r="UHG65" s="611"/>
      <c r="UHH65" s="611"/>
      <c r="UHI65" s="611"/>
      <c r="UHJ65" s="611"/>
      <c r="UHK65" s="611"/>
      <c r="UHL65" s="611"/>
      <c r="UHM65" s="611"/>
      <c r="UHN65" s="611"/>
      <c r="UHO65" s="611"/>
      <c r="UHP65" s="611"/>
      <c r="UHQ65" s="611"/>
      <c r="UHR65" s="611"/>
      <c r="UHS65" s="611"/>
      <c r="UHT65" s="611"/>
      <c r="UHU65" s="611"/>
      <c r="UHV65" s="611"/>
      <c r="UHW65" s="611"/>
      <c r="UHX65" s="611"/>
      <c r="UHY65" s="611"/>
      <c r="UHZ65" s="611"/>
      <c r="UIA65" s="611"/>
      <c r="UIB65" s="611"/>
      <c r="UIC65" s="611"/>
      <c r="UID65" s="611"/>
      <c r="UIE65" s="611"/>
      <c r="UIF65" s="611"/>
      <c r="UIG65" s="611"/>
      <c r="UIH65" s="611"/>
      <c r="UII65" s="611"/>
      <c r="UIJ65" s="611"/>
      <c r="UIK65" s="611"/>
      <c r="UIL65" s="611"/>
      <c r="UIM65" s="611"/>
      <c r="UIN65" s="611"/>
      <c r="UIO65" s="611"/>
      <c r="UIP65" s="611"/>
      <c r="UIQ65" s="611"/>
      <c r="UIR65" s="611"/>
      <c r="UIS65" s="611"/>
      <c r="UIT65" s="611"/>
      <c r="UIU65" s="611"/>
      <c r="UIV65" s="611"/>
      <c r="UIW65" s="611"/>
      <c r="UIX65" s="611"/>
      <c r="UIY65" s="611"/>
      <c r="UIZ65" s="611"/>
      <c r="UJA65" s="611"/>
      <c r="UJB65" s="611"/>
      <c r="UJC65" s="611"/>
      <c r="UJD65" s="611"/>
      <c r="UJE65" s="611"/>
      <c r="UJF65" s="611"/>
      <c r="UJG65" s="611"/>
      <c r="UJH65" s="611"/>
      <c r="UJI65" s="611"/>
      <c r="UJJ65" s="611"/>
      <c r="UJK65" s="611"/>
      <c r="UJL65" s="611"/>
      <c r="UJM65" s="611"/>
      <c r="UJN65" s="611"/>
      <c r="UJO65" s="611"/>
      <c r="UJP65" s="611"/>
      <c r="UJQ65" s="611"/>
      <c r="UJR65" s="611"/>
      <c r="UJS65" s="611"/>
      <c r="UJT65" s="611"/>
      <c r="UJU65" s="611"/>
      <c r="UJV65" s="611"/>
      <c r="UJW65" s="611"/>
      <c r="UJX65" s="611"/>
      <c r="UJY65" s="611"/>
      <c r="UJZ65" s="611"/>
      <c r="UKA65" s="611"/>
      <c r="UKB65" s="611"/>
      <c r="UKC65" s="611"/>
      <c r="UKD65" s="611"/>
      <c r="UKE65" s="611"/>
      <c r="UKF65" s="611"/>
      <c r="UKG65" s="611"/>
      <c r="UKH65" s="611"/>
      <c r="UKI65" s="611"/>
      <c r="UKJ65" s="611"/>
      <c r="UKK65" s="611"/>
      <c r="UKL65" s="611"/>
      <c r="UKM65" s="611"/>
      <c r="UKN65" s="611"/>
      <c r="UKO65" s="611"/>
      <c r="UKP65" s="611"/>
      <c r="UKQ65" s="611"/>
      <c r="UKR65" s="611"/>
      <c r="UKS65" s="611"/>
      <c r="UKT65" s="611"/>
      <c r="UKU65" s="611"/>
      <c r="UKV65" s="611"/>
      <c r="UKW65" s="611"/>
      <c r="UKX65" s="611"/>
      <c r="UKY65" s="611"/>
      <c r="UKZ65" s="611"/>
      <c r="ULA65" s="611"/>
      <c r="ULB65" s="611"/>
      <c r="ULC65" s="611"/>
      <c r="ULD65" s="611"/>
      <c r="ULE65" s="611"/>
      <c r="ULF65" s="611"/>
      <c r="ULG65" s="611"/>
      <c r="ULH65" s="611"/>
      <c r="ULI65" s="611"/>
      <c r="ULJ65" s="611"/>
      <c r="ULK65" s="611"/>
      <c r="ULL65" s="611"/>
      <c r="ULM65" s="611"/>
      <c r="ULN65" s="611"/>
      <c r="ULO65" s="611"/>
      <c r="ULP65" s="611"/>
      <c r="ULQ65" s="611"/>
      <c r="ULR65" s="611"/>
      <c r="ULS65" s="611"/>
      <c r="ULT65" s="611"/>
      <c r="ULU65" s="611"/>
      <c r="ULV65" s="611"/>
      <c r="ULW65" s="611"/>
      <c r="ULX65" s="611"/>
      <c r="ULY65" s="611"/>
      <c r="ULZ65" s="611"/>
      <c r="UMA65" s="611"/>
      <c r="UMB65" s="611"/>
      <c r="UMC65" s="611"/>
      <c r="UMD65" s="611"/>
      <c r="UME65" s="611"/>
      <c r="UMF65" s="611"/>
      <c r="UMG65" s="611"/>
      <c r="UMH65" s="611"/>
      <c r="UMI65" s="611"/>
      <c r="UMJ65" s="611"/>
      <c r="UMK65" s="611"/>
      <c r="UML65" s="611"/>
      <c r="UMM65" s="611"/>
      <c r="UMN65" s="611"/>
      <c r="UMO65" s="611"/>
      <c r="UMP65" s="611"/>
      <c r="UMQ65" s="611"/>
      <c r="UMR65" s="611"/>
      <c r="UMS65" s="611"/>
      <c r="UMT65" s="611"/>
      <c r="UMU65" s="611"/>
      <c r="UMV65" s="611"/>
      <c r="UMW65" s="611"/>
      <c r="UMX65" s="611"/>
      <c r="UMY65" s="611"/>
      <c r="UMZ65" s="611"/>
      <c r="UNA65" s="611"/>
      <c r="UNB65" s="611"/>
      <c r="UNC65" s="611"/>
      <c r="UND65" s="611"/>
      <c r="UNE65" s="611"/>
      <c r="UNF65" s="611"/>
      <c r="UNG65" s="611"/>
      <c r="UNH65" s="611"/>
      <c r="UNI65" s="611"/>
      <c r="UNJ65" s="611"/>
      <c r="UNK65" s="611"/>
      <c r="UNL65" s="611"/>
      <c r="UNM65" s="611"/>
      <c r="UNN65" s="611"/>
      <c r="UNO65" s="611"/>
      <c r="UNP65" s="611"/>
      <c r="UNQ65" s="611"/>
      <c r="UNR65" s="611"/>
      <c r="UNS65" s="611"/>
      <c r="UNT65" s="611"/>
      <c r="UNU65" s="611"/>
      <c r="UNV65" s="611"/>
      <c r="UNW65" s="611"/>
      <c r="UNX65" s="611"/>
      <c r="UNY65" s="611"/>
      <c r="UNZ65" s="611"/>
      <c r="UOA65" s="611"/>
      <c r="UOB65" s="611"/>
      <c r="UOC65" s="611"/>
      <c r="UOD65" s="611"/>
      <c r="UOE65" s="611"/>
      <c r="UOF65" s="611"/>
      <c r="UOG65" s="611"/>
      <c r="UOH65" s="611"/>
      <c r="UOI65" s="611"/>
      <c r="UOJ65" s="611"/>
      <c r="UOK65" s="611"/>
      <c r="UOL65" s="611"/>
      <c r="UOM65" s="611"/>
      <c r="UON65" s="611"/>
      <c r="UOO65" s="611"/>
      <c r="UOP65" s="611"/>
      <c r="UOQ65" s="611"/>
      <c r="UOR65" s="611"/>
      <c r="UOS65" s="611"/>
      <c r="UOT65" s="611"/>
      <c r="UOU65" s="611"/>
      <c r="UOV65" s="611"/>
      <c r="UOW65" s="611"/>
      <c r="UOX65" s="611"/>
      <c r="UOY65" s="611"/>
      <c r="UOZ65" s="611"/>
      <c r="UPA65" s="611"/>
      <c r="UPB65" s="611"/>
      <c r="UPC65" s="611"/>
      <c r="UPD65" s="611"/>
      <c r="UPE65" s="611"/>
      <c r="UPF65" s="611"/>
      <c r="UPG65" s="611"/>
      <c r="UPH65" s="611"/>
      <c r="UPI65" s="611"/>
      <c r="UPJ65" s="611"/>
      <c r="UPK65" s="611"/>
      <c r="UPL65" s="611"/>
      <c r="UPM65" s="611"/>
      <c r="UPN65" s="611"/>
      <c r="UPO65" s="611"/>
      <c r="UPP65" s="611"/>
      <c r="UPQ65" s="611"/>
      <c r="UPR65" s="611"/>
      <c r="UPS65" s="611"/>
      <c r="UPT65" s="611"/>
      <c r="UPU65" s="611"/>
      <c r="UPV65" s="611"/>
      <c r="UPW65" s="611"/>
      <c r="UPX65" s="611"/>
      <c r="UPY65" s="611"/>
      <c r="UPZ65" s="611"/>
      <c r="UQA65" s="611"/>
      <c r="UQB65" s="611"/>
      <c r="UQC65" s="611"/>
      <c r="UQD65" s="611"/>
      <c r="UQE65" s="611"/>
      <c r="UQF65" s="611"/>
      <c r="UQG65" s="611"/>
      <c r="UQH65" s="611"/>
      <c r="UQI65" s="611"/>
      <c r="UQJ65" s="611"/>
      <c r="UQK65" s="611"/>
      <c r="UQL65" s="611"/>
      <c r="UQM65" s="611"/>
      <c r="UQN65" s="611"/>
      <c r="UQO65" s="611"/>
      <c r="UQP65" s="611"/>
      <c r="UQQ65" s="611"/>
      <c r="UQR65" s="611"/>
      <c r="UQS65" s="611"/>
      <c r="UQT65" s="611"/>
      <c r="UQU65" s="611"/>
      <c r="UQV65" s="611"/>
      <c r="UQW65" s="611"/>
      <c r="UQX65" s="611"/>
      <c r="UQY65" s="611"/>
      <c r="UQZ65" s="611"/>
      <c r="URA65" s="611"/>
      <c r="URB65" s="611"/>
      <c r="URC65" s="611"/>
      <c r="URD65" s="611"/>
      <c r="URE65" s="611"/>
      <c r="URF65" s="611"/>
      <c r="URG65" s="611"/>
      <c r="URH65" s="611"/>
      <c r="URI65" s="611"/>
      <c r="URJ65" s="611"/>
      <c r="URK65" s="611"/>
      <c r="URL65" s="611"/>
      <c r="URM65" s="611"/>
      <c r="URN65" s="611"/>
      <c r="URO65" s="611"/>
      <c r="URP65" s="611"/>
      <c r="URQ65" s="611"/>
      <c r="URR65" s="611"/>
      <c r="URS65" s="611"/>
      <c r="URT65" s="611"/>
      <c r="URU65" s="611"/>
      <c r="URV65" s="611"/>
      <c r="URW65" s="611"/>
      <c r="URX65" s="611"/>
      <c r="URY65" s="611"/>
      <c r="URZ65" s="611"/>
      <c r="USA65" s="611"/>
      <c r="USB65" s="611"/>
      <c r="USC65" s="611"/>
      <c r="USD65" s="611"/>
      <c r="USE65" s="611"/>
      <c r="USF65" s="611"/>
      <c r="USG65" s="611"/>
      <c r="USH65" s="611"/>
      <c r="USI65" s="611"/>
      <c r="USJ65" s="611"/>
      <c r="USK65" s="611"/>
      <c r="USL65" s="611"/>
      <c r="USM65" s="611"/>
      <c r="USN65" s="611"/>
      <c r="USO65" s="611"/>
      <c r="USP65" s="611"/>
      <c r="USQ65" s="611"/>
      <c r="USR65" s="611"/>
      <c r="USS65" s="611"/>
      <c r="UST65" s="611"/>
      <c r="USU65" s="611"/>
      <c r="USV65" s="611"/>
      <c r="USW65" s="611"/>
      <c r="USX65" s="611"/>
      <c r="USY65" s="611"/>
      <c r="USZ65" s="611"/>
      <c r="UTA65" s="611"/>
      <c r="UTB65" s="611"/>
      <c r="UTC65" s="611"/>
      <c r="UTD65" s="611"/>
      <c r="UTE65" s="611"/>
      <c r="UTF65" s="611"/>
      <c r="UTG65" s="611"/>
      <c r="UTH65" s="611"/>
      <c r="UTI65" s="611"/>
      <c r="UTJ65" s="611"/>
      <c r="UTK65" s="611"/>
      <c r="UTL65" s="611"/>
      <c r="UTM65" s="611"/>
      <c r="UTN65" s="611"/>
      <c r="UTO65" s="611"/>
      <c r="UTP65" s="611"/>
      <c r="UTQ65" s="611"/>
      <c r="UTR65" s="611"/>
      <c r="UTS65" s="611"/>
      <c r="UTT65" s="611"/>
      <c r="UTU65" s="611"/>
      <c r="UTV65" s="611"/>
      <c r="UTW65" s="611"/>
      <c r="UTX65" s="611"/>
      <c r="UTY65" s="611"/>
      <c r="UTZ65" s="611"/>
      <c r="UUA65" s="611"/>
      <c r="UUB65" s="611"/>
      <c r="UUC65" s="611"/>
      <c r="UUD65" s="611"/>
      <c r="UUE65" s="611"/>
      <c r="UUF65" s="611"/>
      <c r="UUG65" s="611"/>
      <c r="UUH65" s="611"/>
      <c r="UUI65" s="611"/>
      <c r="UUJ65" s="611"/>
      <c r="UUK65" s="611"/>
      <c r="UUL65" s="611"/>
      <c r="UUM65" s="611"/>
      <c r="UUN65" s="611"/>
      <c r="UUO65" s="611"/>
      <c r="UUP65" s="611"/>
      <c r="UUQ65" s="611"/>
      <c r="UUR65" s="611"/>
      <c r="UUS65" s="611"/>
      <c r="UUT65" s="611"/>
      <c r="UUU65" s="611"/>
      <c r="UUV65" s="611"/>
      <c r="UUW65" s="611"/>
      <c r="UUX65" s="611"/>
      <c r="UUY65" s="611"/>
      <c r="UUZ65" s="611"/>
      <c r="UVA65" s="611"/>
      <c r="UVB65" s="611"/>
      <c r="UVC65" s="611"/>
      <c r="UVD65" s="611"/>
      <c r="UVE65" s="611"/>
      <c r="UVF65" s="611"/>
      <c r="UVG65" s="611"/>
      <c r="UVH65" s="611"/>
      <c r="UVI65" s="611"/>
      <c r="UVJ65" s="611"/>
      <c r="UVK65" s="611"/>
      <c r="UVL65" s="611"/>
      <c r="UVM65" s="611"/>
      <c r="UVN65" s="611"/>
      <c r="UVO65" s="611"/>
      <c r="UVP65" s="611"/>
      <c r="UVQ65" s="611"/>
      <c r="UVR65" s="611"/>
      <c r="UVS65" s="611"/>
      <c r="UVT65" s="611"/>
      <c r="UVU65" s="611"/>
      <c r="UVV65" s="611"/>
      <c r="UVW65" s="611"/>
      <c r="UVX65" s="611"/>
      <c r="UVY65" s="611"/>
      <c r="UVZ65" s="611"/>
      <c r="UWA65" s="611"/>
      <c r="UWB65" s="611"/>
      <c r="UWC65" s="611"/>
      <c r="UWD65" s="611"/>
      <c r="UWE65" s="611"/>
      <c r="UWF65" s="611"/>
      <c r="UWG65" s="611"/>
      <c r="UWH65" s="611"/>
      <c r="UWI65" s="611"/>
      <c r="UWJ65" s="611"/>
      <c r="UWK65" s="611"/>
      <c r="UWL65" s="611"/>
      <c r="UWM65" s="611"/>
      <c r="UWN65" s="611"/>
      <c r="UWO65" s="611"/>
      <c r="UWP65" s="611"/>
      <c r="UWQ65" s="611"/>
      <c r="UWR65" s="611"/>
      <c r="UWS65" s="611"/>
      <c r="UWT65" s="611"/>
      <c r="UWU65" s="611"/>
      <c r="UWV65" s="611"/>
      <c r="UWW65" s="611"/>
      <c r="UWX65" s="611"/>
      <c r="UWY65" s="611"/>
      <c r="UWZ65" s="611"/>
      <c r="UXA65" s="611"/>
      <c r="UXB65" s="611"/>
      <c r="UXC65" s="611"/>
      <c r="UXD65" s="611"/>
      <c r="UXE65" s="611"/>
      <c r="UXF65" s="611"/>
      <c r="UXG65" s="611"/>
      <c r="UXH65" s="611"/>
      <c r="UXI65" s="611"/>
      <c r="UXJ65" s="611"/>
      <c r="UXK65" s="611"/>
      <c r="UXL65" s="611"/>
      <c r="UXM65" s="611"/>
      <c r="UXN65" s="611"/>
      <c r="UXO65" s="611"/>
      <c r="UXP65" s="611"/>
      <c r="UXQ65" s="611"/>
      <c r="UXR65" s="611"/>
      <c r="UXS65" s="611"/>
      <c r="UXT65" s="611"/>
      <c r="UXU65" s="611"/>
      <c r="UXV65" s="611"/>
      <c r="UXW65" s="611"/>
      <c r="UXX65" s="611"/>
      <c r="UXY65" s="611"/>
      <c r="UXZ65" s="611"/>
      <c r="UYA65" s="611"/>
      <c r="UYB65" s="611"/>
      <c r="UYC65" s="611"/>
      <c r="UYD65" s="611"/>
      <c r="UYE65" s="611"/>
      <c r="UYF65" s="611"/>
      <c r="UYG65" s="611"/>
      <c r="UYH65" s="611"/>
      <c r="UYI65" s="611"/>
      <c r="UYJ65" s="611"/>
      <c r="UYK65" s="611"/>
      <c r="UYL65" s="611"/>
      <c r="UYM65" s="611"/>
      <c r="UYN65" s="611"/>
      <c r="UYO65" s="611"/>
      <c r="UYP65" s="611"/>
      <c r="UYQ65" s="611"/>
      <c r="UYR65" s="611"/>
      <c r="UYS65" s="611"/>
      <c r="UYT65" s="611"/>
      <c r="UYU65" s="611"/>
      <c r="UYV65" s="611"/>
      <c r="UYW65" s="611"/>
      <c r="UYX65" s="611"/>
      <c r="UYY65" s="611"/>
      <c r="UYZ65" s="611"/>
      <c r="UZA65" s="611"/>
      <c r="UZB65" s="611"/>
      <c r="UZC65" s="611"/>
      <c r="UZD65" s="611"/>
      <c r="UZE65" s="611"/>
      <c r="UZF65" s="611"/>
      <c r="UZG65" s="611"/>
      <c r="UZH65" s="611"/>
      <c r="UZI65" s="611"/>
      <c r="UZJ65" s="611"/>
      <c r="UZK65" s="611"/>
      <c r="UZL65" s="611"/>
      <c r="UZM65" s="611"/>
      <c r="UZN65" s="611"/>
      <c r="UZO65" s="611"/>
      <c r="UZP65" s="611"/>
      <c r="UZQ65" s="611"/>
      <c r="UZR65" s="611"/>
      <c r="UZS65" s="611"/>
      <c r="UZT65" s="611"/>
      <c r="UZU65" s="611"/>
      <c r="UZV65" s="611"/>
      <c r="UZW65" s="611"/>
      <c r="UZX65" s="611"/>
      <c r="UZY65" s="611"/>
      <c r="UZZ65" s="611"/>
      <c r="VAA65" s="611"/>
      <c r="VAB65" s="611"/>
      <c r="VAC65" s="611"/>
      <c r="VAD65" s="611"/>
      <c r="VAE65" s="611"/>
      <c r="VAF65" s="611"/>
      <c r="VAG65" s="611"/>
      <c r="VAH65" s="611"/>
      <c r="VAI65" s="611"/>
      <c r="VAJ65" s="611"/>
      <c r="VAK65" s="611"/>
      <c r="VAL65" s="611"/>
      <c r="VAM65" s="611"/>
      <c r="VAN65" s="611"/>
      <c r="VAO65" s="611"/>
      <c r="VAP65" s="611"/>
      <c r="VAQ65" s="611"/>
      <c r="VAR65" s="611"/>
      <c r="VAS65" s="611"/>
      <c r="VAT65" s="611"/>
      <c r="VAU65" s="611"/>
      <c r="VAV65" s="611"/>
      <c r="VAW65" s="611"/>
      <c r="VAX65" s="611"/>
      <c r="VAY65" s="611"/>
      <c r="VAZ65" s="611"/>
      <c r="VBA65" s="611"/>
      <c r="VBB65" s="611"/>
      <c r="VBC65" s="611"/>
      <c r="VBD65" s="611"/>
      <c r="VBE65" s="611"/>
      <c r="VBF65" s="611"/>
      <c r="VBG65" s="611"/>
      <c r="VBH65" s="611"/>
      <c r="VBI65" s="611"/>
      <c r="VBJ65" s="611"/>
      <c r="VBK65" s="611"/>
      <c r="VBL65" s="611"/>
      <c r="VBM65" s="611"/>
      <c r="VBN65" s="611"/>
      <c r="VBO65" s="611"/>
      <c r="VBP65" s="611"/>
      <c r="VBQ65" s="611"/>
      <c r="VBR65" s="611"/>
      <c r="VBS65" s="611"/>
      <c r="VBT65" s="611"/>
      <c r="VBU65" s="611"/>
      <c r="VBV65" s="611"/>
      <c r="VBW65" s="611"/>
      <c r="VBX65" s="611"/>
      <c r="VBY65" s="611"/>
      <c r="VBZ65" s="611"/>
      <c r="VCA65" s="611"/>
      <c r="VCB65" s="611"/>
      <c r="VCC65" s="611"/>
      <c r="VCD65" s="611"/>
      <c r="VCE65" s="611"/>
      <c r="VCF65" s="611"/>
      <c r="VCG65" s="611"/>
      <c r="VCH65" s="611"/>
      <c r="VCI65" s="611"/>
      <c r="VCJ65" s="611"/>
      <c r="VCK65" s="611"/>
      <c r="VCL65" s="611"/>
      <c r="VCM65" s="611"/>
      <c r="VCN65" s="611"/>
      <c r="VCO65" s="611"/>
      <c r="VCP65" s="611"/>
      <c r="VCQ65" s="611"/>
      <c r="VCR65" s="611"/>
      <c r="VCS65" s="611"/>
      <c r="VCT65" s="611"/>
      <c r="VCU65" s="611"/>
      <c r="VCV65" s="611"/>
      <c r="VCW65" s="611"/>
      <c r="VCX65" s="611"/>
      <c r="VCY65" s="611"/>
      <c r="VCZ65" s="611"/>
      <c r="VDA65" s="611"/>
      <c r="VDB65" s="611"/>
      <c r="VDC65" s="611"/>
      <c r="VDD65" s="611"/>
      <c r="VDE65" s="611"/>
      <c r="VDF65" s="611"/>
      <c r="VDG65" s="611"/>
      <c r="VDH65" s="611"/>
      <c r="VDI65" s="611"/>
      <c r="VDJ65" s="611"/>
      <c r="VDK65" s="611"/>
      <c r="VDL65" s="611"/>
      <c r="VDM65" s="611"/>
      <c r="VDN65" s="611"/>
      <c r="VDO65" s="611"/>
      <c r="VDP65" s="611"/>
      <c r="VDQ65" s="611"/>
      <c r="VDR65" s="611"/>
      <c r="VDS65" s="611"/>
      <c r="VDT65" s="611"/>
      <c r="VDU65" s="611"/>
      <c r="VDV65" s="611"/>
      <c r="VDW65" s="611"/>
      <c r="VDX65" s="611"/>
      <c r="VDY65" s="611"/>
      <c r="VDZ65" s="611"/>
      <c r="VEA65" s="611"/>
      <c r="VEB65" s="611"/>
      <c r="VEC65" s="611"/>
      <c r="VED65" s="611"/>
      <c r="VEE65" s="611"/>
      <c r="VEF65" s="611"/>
      <c r="VEG65" s="611"/>
      <c r="VEH65" s="611"/>
      <c r="VEI65" s="611"/>
      <c r="VEJ65" s="611"/>
      <c r="VEK65" s="611"/>
      <c r="VEL65" s="611"/>
      <c r="VEM65" s="611"/>
      <c r="VEN65" s="611"/>
      <c r="VEO65" s="611"/>
      <c r="VEP65" s="611"/>
      <c r="VEQ65" s="611"/>
      <c r="VER65" s="611"/>
      <c r="VES65" s="611"/>
      <c r="VET65" s="611"/>
      <c r="VEU65" s="611"/>
      <c r="VEV65" s="611"/>
      <c r="VEW65" s="611"/>
      <c r="VEX65" s="611"/>
      <c r="VEY65" s="611"/>
      <c r="VEZ65" s="611"/>
      <c r="VFA65" s="611"/>
      <c r="VFB65" s="611"/>
      <c r="VFC65" s="611"/>
      <c r="VFD65" s="611"/>
      <c r="VFE65" s="611"/>
      <c r="VFF65" s="611"/>
      <c r="VFG65" s="611"/>
      <c r="VFH65" s="611"/>
      <c r="VFI65" s="611"/>
      <c r="VFJ65" s="611"/>
      <c r="VFK65" s="611"/>
      <c r="VFL65" s="611"/>
      <c r="VFM65" s="611"/>
      <c r="VFN65" s="611"/>
      <c r="VFO65" s="611"/>
      <c r="VFP65" s="611"/>
      <c r="VFQ65" s="611"/>
      <c r="VFR65" s="611"/>
      <c r="VFS65" s="611"/>
      <c r="VFT65" s="611"/>
      <c r="VFU65" s="611"/>
      <c r="VFV65" s="611"/>
      <c r="VFW65" s="611"/>
      <c r="VFX65" s="611"/>
      <c r="VFY65" s="611"/>
      <c r="VFZ65" s="611"/>
      <c r="VGA65" s="611"/>
      <c r="VGB65" s="611"/>
      <c r="VGC65" s="611"/>
      <c r="VGD65" s="611"/>
      <c r="VGE65" s="611"/>
      <c r="VGF65" s="611"/>
      <c r="VGG65" s="611"/>
      <c r="VGH65" s="611"/>
      <c r="VGI65" s="611"/>
      <c r="VGJ65" s="611"/>
      <c r="VGK65" s="611"/>
      <c r="VGL65" s="611"/>
      <c r="VGM65" s="611"/>
      <c r="VGN65" s="611"/>
      <c r="VGO65" s="611"/>
      <c r="VGP65" s="611"/>
      <c r="VGQ65" s="611"/>
      <c r="VGR65" s="611"/>
      <c r="VGS65" s="611"/>
      <c r="VGT65" s="611"/>
      <c r="VGU65" s="611"/>
      <c r="VGV65" s="611"/>
      <c r="VGW65" s="611"/>
      <c r="VGX65" s="611"/>
      <c r="VGY65" s="611"/>
      <c r="VGZ65" s="611"/>
      <c r="VHA65" s="611"/>
      <c r="VHB65" s="611"/>
      <c r="VHC65" s="611"/>
      <c r="VHD65" s="611"/>
      <c r="VHE65" s="611"/>
      <c r="VHF65" s="611"/>
      <c r="VHG65" s="611"/>
      <c r="VHH65" s="611"/>
      <c r="VHI65" s="611"/>
      <c r="VHJ65" s="611"/>
      <c r="VHK65" s="611"/>
      <c r="VHL65" s="611"/>
      <c r="VHM65" s="611"/>
      <c r="VHN65" s="611"/>
      <c r="VHO65" s="611"/>
      <c r="VHP65" s="611"/>
      <c r="VHQ65" s="611"/>
      <c r="VHR65" s="611"/>
      <c r="VHS65" s="611"/>
      <c r="VHT65" s="611"/>
      <c r="VHU65" s="611"/>
      <c r="VHV65" s="611"/>
      <c r="VHW65" s="611"/>
      <c r="VHX65" s="611"/>
      <c r="VHY65" s="611"/>
      <c r="VHZ65" s="611"/>
      <c r="VIA65" s="611"/>
      <c r="VIB65" s="611"/>
      <c r="VIC65" s="611"/>
      <c r="VID65" s="611"/>
      <c r="VIE65" s="611"/>
      <c r="VIF65" s="611"/>
      <c r="VIG65" s="611"/>
      <c r="VIH65" s="611"/>
      <c r="VII65" s="611"/>
      <c r="VIJ65" s="611"/>
      <c r="VIK65" s="611"/>
      <c r="VIL65" s="611"/>
      <c r="VIM65" s="611"/>
      <c r="VIN65" s="611"/>
      <c r="VIO65" s="611"/>
      <c r="VIP65" s="611"/>
      <c r="VIQ65" s="611"/>
      <c r="VIR65" s="611"/>
      <c r="VIS65" s="611"/>
      <c r="VIT65" s="611"/>
      <c r="VIU65" s="611"/>
      <c r="VIV65" s="611"/>
      <c r="VIW65" s="611"/>
      <c r="VIX65" s="611"/>
      <c r="VIY65" s="611"/>
      <c r="VIZ65" s="611"/>
      <c r="VJA65" s="611"/>
      <c r="VJB65" s="611"/>
      <c r="VJC65" s="611"/>
      <c r="VJD65" s="611"/>
      <c r="VJE65" s="611"/>
      <c r="VJF65" s="611"/>
      <c r="VJG65" s="611"/>
      <c r="VJH65" s="611"/>
      <c r="VJI65" s="611"/>
      <c r="VJJ65" s="611"/>
      <c r="VJK65" s="611"/>
      <c r="VJL65" s="611"/>
      <c r="VJM65" s="611"/>
      <c r="VJN65" s="611"/>
      <c r="VJO65" s="611"/>
      <c r="VJP65" s="611"/>
      <c r="VJQ65" s="611"/>
      <c r="VJR65" s="611"/>
      <c r="VJS65" s="611"/>
      <c r="VJT65" s="611"/>
      <c r="VJU65" s="611"/>
      <c r="VJV65" s="611"/>
      <c r="VJW65" s="611"/>
      <c r="VJX65" s="611"/>
      <c r="VJY65" s="611"/>
      <c r="VJZ65" s="611"/>
      <c r="VKA65" s="611"/>
      <c r="VKB65" s="611"/>
      <c r="VKC65" s="611"/>
      <c r="VKD65" s="611"/>
      <c r="VKE65" s="611"/>
      <c r="VKF65" s="611"/>
      <c r="VKG65" s="611"/>
      <c r="VKH65" s="611"/>
      <c r="VKI65" s="611"/>
      <c r="VKJ65" s="611"/>
      <c r="VKK65" s="611"/>
      <c r="VKL65" s="611"/>
      <c r="VKM65" s="611"/>
      <c r="VKN65" s="611"/>
      <c r="VKO65" s="611"/>
      <c r="VKP65" s="611"/>
      <c r="VKQ65" s="611"/>
      <c r="VKR65" s="611"/>
      <c r="VKS65" s="611"/>
      <c r="VKT65" s="611"/>
      <c r="VKU65" s="611"/>
      <c r="VKV65" s="611"/>
      <c r="VKW65" s="611"/>
      <c r="VKX65" s="611"/>
      <c r="VKY65" s="611"/>
      <c r="VKZ65" s="611"/>
      <c r="VLA65" s="611"/>
      <c r="VLB65" s="611"/>
      <c r="VLC65" s="611"/>
      <c r="VLD65" s="611"/>
      <c r="VLE65" s="611"/>
      <c r="VLF65" s="611"/>
      <c r="VLG65" s="611"/>
      <c r="VLH65" s="611"/>
      <c r="VLI65" s="611"/>
      <c r="VLJ65" s="611"/>
      <c r="VLK65" s="611"/>
      <c r="VLL65" s="611"/>
      <c r="VLM65" s="611"/>
      <c r="VLN65" s="611"/>
      <c r="VLO65" s="611"/>
      <c r="VLP65" s="611"/>
      <c r="VLQ65" s="611"/>
      <c r="VLR65" s="611"/>
      <c r="VLS65" s="611"/>
      <c r="VLT65" s="611"/>
      <c r="VLU65" s="611"/>
      <c r="VLV65" s="611"/>
      <c r="VLW65" s="611"/>
      <c r="VLX65" s="611"/>
      <c r="VLY65" s="611"/>
      <c r="VLZ65" s="611"/>
      <c r="VMA65" s="611"/>
      <c r="VMB65" s="611"/>
      <c r="VMC65" s="611"/>
      <c r="VMD65" s="611"/>
      <c r="VME65" s="611"/>
      <c r="VMF65" s="611"/>
      <c r="VMG65" s="611"/>
      <c r="VMH65" s="611"/>
      <c r="VMI65" s="611"/>
      <c r="VMJ65" s="611"/>
      <c r="VMK65" s="611"/>
      <c r="VML65" s="611"/>
      <c r="VMM65" s="611"/>
      <c r="VMN65" s="611"/>
      <c r="VMO65" s="611"/>
      <c r="VMP65" s="611"/>
      <c r="VMQ65" s="611"/>
      <c r="VMR65" s="611"/>
      <c r="VMS65" s="611"/>
      <c r="VMT65" s="611"/>
      <c r="VMU65" s="611"/>
      <c r="VMV65" s="611"/>
      <c r="VMW65" s="611"/>
      <c r="VMX65" s="611"/>
      <c r="VMY65" s="611"/>
      <c r="VMZ65" s="611"/>
      <c r="VNA65" s="611"/>
      <c r="VNB65" s="611"/>
      <c r="VNC65" s="611"/>
      <c r="VND65" s="611"/>
      <c r="VNE65" s="611"/>
      <c r="VNF65" s="611"/>
      <c r="VNG65" s="611"/>
      <c r="VNH65" s="611"/>
      <c r="VNI65" s="611"/>
      <c r="VNJ65" s="611"/>
      <c r="VNK65" s="611"/>
      <c r="VNL65" s="611"/>
      <c r="VNM65" s="611"/>
      <c r="VNN65" s="611"/>
      <c r="VNO65" s="611"/>
      <c r="VNP65" s="611"/>
      <c r="VNQ65" s="611"/>
      <c r="VNR65" s="611"/>
      <c r="VNS65" s="611"/>
      <c r="VNT65" s="611"/>
      <c r="VNU65" s="611"/>
      <c r="VNV65" s="611"/>
      <c r="VNW65" s="611"/>
      <c r="VNX65" s="611"/>
      <c r="VNY65" s="611"/>
      <c r="VNZ65" s="611"/>
      <c r="VOA65" s="611"/>
      <c r="VOB65" s="611"/>
      <c r="VOC65" s="611"/>
      <c r="VOD65" s="611"/>
      <c r="VOE65" s="611"/>
      <c r="VOF65" s="611"/>
      <c r="VOG65" s="611"/>
      <c r="VOH65" s="611"/>
      <c r="VOI65" s="611"/>
      <c r="VOJ65" s="611"/>
      <c r="VOK65" s="611"/>
      <c r="VOL65" s="611"/>
      <c r="VOM65" s="611"/>
      <c r="VON65" s="611"/>
      <c r="VOO65" s="611"/>
      <c r="VOP65" s="611"/>
      <c r="VOQ65" s="611"/>
      <c r="VOR65" s="611"/>
      <c r="VOS65" s="611"/>
      <c r="VOT65" s="611"/>
      <c r="VOU65" s="611"/>
      <c r="VOV65" s="611"/>
      <c r="VOW65" s="611"/>
      <c r="VOX65" s="611"/>
      <c r="VOY65" s="611"/>
      <c r="VOZ65" s="611"/>
      <c r="VPA65" s="611"/>
      <c r="VPB65" s="611"/>
      <c r="VPC65" s="611"/>
      <c r="VPD65" s="611"/>
      <c r="VPE65" s="611"/>
      <c r="VPF65" s="611"/>
      <c r="VPG65" s="611"/>
      <c r="VPH65" s="611"/>
      <c r="VPI65" s="611"/>
      <c r="VPJ65" s="611"/>
      <c r="VPK65" s="611"/>
      <c r="VPL65" s="611"/>
      <c r="VPM65" s="611"/>
      <c r="VPN65" s="611"/>
      <c r="VPO65" s="611"/>
      <c r="VPP65" s="611"/>
      <c r="VPQ65" s="611"/>
      <c r="VPR65" s="611"/>
      <c r="VPS65" s="611"/>
      <c r="VPT65" s="611"/>
      <c r="VPU65" s="611"/>
      <c r="VPV65" s="611"/>
      <c r="VPW65" s="611"/>
      <c r="VPX65" s="611"/>
      <c r="VPY65" s="611"/>
      <c r="VPZ65" s="611"/>
      <c r="VQA65" s="611"/>
      <c r="VQB65" s="611"/>
      <c r="VQC65" s="611"/>
      <c r="VQD65" s="611"/>
      <c r="VQE65" s="611"/>
      <c r="VQF65" s="611"/>
      <c r="VQG65" s="611"/>
      <c r="VQH65" s="611"/>
      <c r="VQI65" s="611"/>
      <c r="VQJ65" s="611"/>
      <c r="VQK65" s="611"/>
      <c r="VQL65" s="611"/>
      <c r="VQM65" s="611"/>
      <c r="VQN65" s="611"/>
      <c r="VQO65" s="611"/>
      <c r="VQP65" s="611"/>
      <c r="VQQ65" s="611"/>
      <c r="VQR65" s="611"/>
      <c r="VQS65" s="611"/>
      <c r="VQT65" s="611"/>
      <c r="VQU65" s="611"/>
      <c r="VQV65" s="611"/>
      <c r="VQW65" s="611"/>
      <c r="VQX65" s="611"/>
      <c r="VQY65" s="611"/>
      <c r="VQZ65" s="611"/>
      <c r="VRA65" s="611"/>
      <c r="VRB65" s="611"/>
      <c r="VRC65" s="611"/>
      <c r="VRD65" s="611"/>
      <c r="VRE65" s="611"/>
      <c r="VRF65" s="611"/>
      <c r="VRG65" s="611"/>
      <c r="VRH65" s="611"/>
      <c r="VRI65" s="611"/>
      <c r="VRJ65" s="611"/>
      <c r="VRK65" s="611"/>
      <c r="VRL65" s="611"/>
      <c r="VRM65" s="611"/>
      <c r="VRN65" s="611"/>
      <c r="VRO65" s="611"/>
      <c r="VRP65" s="611"/>
      <c r="VRQ65" s="611"/>
      <c r="VRR65" s="611"/>
      <c r="VRS65" s="611"/>
      <c r="VRT65" s="611"/>
      <c r="VRU65" s="611"/>
      <c r="VRV65" s="611"/>
      <c r="VRW65" s="611"/>
      <c r="VRX65" s="611"/>
      <c r="VRY65" s="611"/>
      <c r="VRZ65" s="611"/>
      <c r="VSA65" s="611"/>
      <c r="VSB65" s="611"/>
      <c r="VSC65" s="611"/>
      <c r="VSD65" s="611"/>
      <c r="VSE65" s="611"/>
      <c r="VSF65" s="611"/>
      <c r="VSG65" s="611"/>
      <c r="VSH65" s="611"/>
      <c r="VSI65" s="611"/>
      <c r="VSJ65" s="611"/>
      <c r="VSK65" s="611"/>
      <c r="VSL65" s="611"/>
      <c r="VSM65" s="611"/>
      <c r="VSN65" s="611"/>
      <c r="VSO65" s="611"/>
      <c r="VSP65" s="611"/>
      <c r="VSQ65" s="611"/>
      <c r="VSR65" s="611"/>
      <c r="VSS65" s="611"/>
      <c r="VST65" s="611"/>
      <c r="VSU65" s="611"/>
      <c r="VSV65" s="611"/>
      <c r="VSW65" s="611"/>
      <c r="VSX65" s="611"/>
      <c r="VSY65" s="611"/>
      <c r="VSZ65" s="611"/>
      <c r="VTA65" s="611"/>
      <c r="VTB65" s="611"/>
      <c r="VTC65" s="611"/>
      <c r="VTD65" s="611"/>
      <c r="VTE65" s="611"/>
      <c r="VTF65" s="611"/>
      <c r="VTG65" s="611"/>
      <c r="VTH65" s="611"/>
      <c r="VTI65" s="611"/>
      <c r="VTJ65" s="611"/>
      <c r="VTK65" s="611"/>
      <c r="VTL65" s="611"/>
      <c r="VTM65" s="611"/>
      <c r="VTN65" s="611"/>
      <c r="VTO65" s="611"/>
      <c r="VTP65" s="611"/>
      <c r="VTQ65" s="611"/>
      <c r="VTR65" s="611"/>
      <c r="VTS65" s="611"/>
      <c r="VTT65" s="611"/>
      <c r="VTU65" s="611"/>
      <c r="VTV65" s="611"/>
      <c r="VTW65" s="611"/>
      <c r="VTX65" s="611"/>
      <c r="VTY65" s="611"/>
      <c r="VTZ65" s="611"/>
      <c r="VUA65" s="611"/>
      <c r="VUB65" s="611"/>
      <c r="VUC65" s="611"/>
      <c r="VUD65" s="611"/>
      <c r="VUE65" s="611"/>
      <c r="VUF65" s="611"/>
      <c r="VUG65" s="611"/>
      <c r="VUH65" s="611"/>
      <c r="VUI65" s="611"/>
      <c r="VUJ65" s="611"/>
      <c r="VUK65" s="611"/>
      <c r="VUL65" s="611"/>
      <c r="VUM65" s="611"/>
      <c r="VUN65" s="611"/>
      <c r="VUO65" s="611"/>
      <c r="VUP65" s="611"/>
      <c r="VUQ65" s="611"/>
      <c r="VUR65" s="611"/>
      <c r="VUS65" s="611"/>
      <c r="VUT65" s="611"/>
      <c r="VUU65" s="611"/>
      <c r="VUV65" s="611"/>
      <c r="VUW65" s="611"/>
      <c r="VUX65" s="611"/>
      <c r="VUY65" s="611"/>
      <c r="VUZ65" s="611"/>
      <c r="VVA65" s="611"/>
      <c r="VVB65" s="611"/>
      <c r="VVC65" s="611"/>
      <c r="VVD65" s="611"/>
      <c r="VVE65" s="611"/>
      <c r="VVF65" s="611"/>
      <c r="VVG65" s="611"/>
      <c r="VVH65" s="611"/>
      <c r="VVI65" s="611"/>
      <c r="VVJ65" s="611"/>
      <c r="VVK65" s="611"/>
      <c r="VVL65" s="611"/>
      <c r="VVM65" s="611"/>
      <c r="VVN65" s="611"/>
      <c r="VVO65" s="611"/>
      <c r="VVP65" s="611"/>
      <c r="VVQ65" s="611"/>
      <c r="VVR65" s="611"/>
      <c r="VVS65" s="611"/>
      <c r="VVT65" s="611"/>
      <c r="VVU65" s="611"/>
      <c r="VVV65" s="611"/>
      <c r="VVW65" s="611"/>
      <c r="VVX65" s="611"/>
      <c r="VVY65" s="611"/>
      <c r="VVZ65" s="611"/>
      <c r="VWA65" s="611"/>
      <c r="VWB65" s="611"/>
      <c r="VWC65" s="611"/>
      <c r="VWD65" s="611"/>
      <c r="VWE65" s="611"/>
      <c r="VWF65" s="611"/>
      <c r="VWG65" s="611"/>
      <c r="VWH65" s="611"/>
      <c r="VWI65" s="611"/>
      <c r="VWJ65" s="611"/>
      <c r="VWK65" s="611"/>
      <c r="VWL65" s="611"/>
      <c r="VWM65" s="611"/>
      <c r="VWN65" s="611"/>
      <c r="VWO65" s="611"/>
      <c r="VWP65" s="611"/>
      <c r="VWQ65" s="611"/>
      <c r="VWR65" s="611"/>
      <c r="VWS65" s="611"/>
      <c r="VWT65" s="611"/>
      <c r="VWU65" s="611"/>
      <c r="VWV65" s="611"/>
      <c r="VWW65" s="611"/>
      <c r="VWX65" s="611"/>
      <c r="VWY65" s="611"/>
      <c r="VWZ65" s="611"/>
      <c r="VXA65" s="611"/>
      <c r="VXB65" s="611"/>
      <c r="VXC65" s="611"/>
      <c r="VXD65" s="611"/>
      <c r="VXE65" s="611"/>
      <c r="VXF65" s="611"/>
      <c r="VXG65" s="611"/>
      <c r="VXH65" s="611"/>
      <c r="VXI65" s="611"/>
      <c r="VXJ65" s="611"/>
      <c r="VXK65" s="611"/>
      <c r="VXL65" s="611"/>
      <c r="VXM65" s="611"/>
      <c r="VXN65" s="611"/>
      <c r="VXO65" s="611"/>
      <c r="VXP65" s="611"/>
      <c r="VXQ65" s="611"/>
      <c r="VXR65" s="611"/>
      <c r="VXS65" s="611"/>
      <c r="VXT65" s="611"/>
      <c r="VXU65" s="611"/>
      <c r="VXV65" s="611"/>
      <c r="VXW65" s="611"/>
      <c r="VXX65" s="611"/>
      <c r="VXY65" s="611"/>
      <c r="VXZ65" s="611"/>
      <c r="VYA65" s="611"/>
      <c r="VYB65" s="611"/>
      <c r="VYC65" s="611"/>
      <c r="VYD65" s="611"/>
      <c r="VYE65" s="611"/>
      <c r="VYF65" s="611"/>
      <c r="VYG65" s="611"/>
      <c r="VYH65" s="611"/>
      <c r="VYI65" s="611"/>
      <c r="VYJ65" s="611"/>
      <c r="VYK65" s="611"/>
      <c r="VYL65" s="611"/>
      <c r="VYM65" s="611"/>
      <c r="VYN65" s="611"/>
      <c r="VYO65" s="611"/>
      <c r="VYP65" s="611"/>
      <c r="VYQ65" s="611"/>
      <c r="VYR65" s="611"/>
      <c r="VYS65" s="611"/>
      <c r="VYT65" s="611"/>
      <c r="VYU65" s="611"/>
      <c r="VYV65" s="611"/>
      <c r="VYW65" s="611"/>
      <c r="VYX65" s="611"/>
      <c r="VYY65" s="611"/>
      <c r="VYZ65" s="611"/>
      <c r="VZA65" s="611"/>
      <c r="VZB65" s="611"/>
      <c r="VZC65" s="611"/>
      <c r="VZD65" s="611"/>
      <c r="VZE65" s="611"/>
      <c r="VZF65" s="611"/>
      <c r="VZG65" s="611"/>
      <c r="VZH65" s="611"/>
      <c r="VZI65" s="611"/>
      <c r="VZJ65" s="611"/>
      <c r="VZK65" s="611"/>
      <c r="VZL65" s="611"/>
      <c r="VZM65" s="611"/>
      <c r="VZN65" s="611"/>
      <c r="VZO65" s="611"/>
      <c r="VZP65" s="611"/>
      <c r="VZQ65" s="611"/>
      <c r="VZR65" s="611"/>
      <c r="VZS65" s="611"/>
      <c r="VZT65" s="611"/>
      <c r="VZU65" s="611"/>
      <c r="VZV65" s="611"/>
      <c r="VZW65" s="611"/>
      <c r="VZX65" s="611"/>
      <c r="VZY65" s="611"/>
      <c r="VZZ65" s="611"/>
      <c r="WAA65" s="611"/>
      <c r="WAB65" s="611"/>
      <c r="WAC65" s="611"/>
      <c r="WAD65" s="611"/>
      <c r="WAE65" s="611"/>
      <c r="WAF65" s="611"/>
      <c r="WAG65" s="611"/>
      <c r="WAH65" s="611"/>
      <c r="WAI65" s="611"/>
      <c r="WAJ65" s="611"/>
      <c r="WAK65" s="611"/>
      <c r="WAL65" s="611"/>
      <c r="WAM65" s="611"/>
      <c r="WAN65" s="611"/>
      <c r="WAO65" s="611"/>
      <c r="WAP65" s="611"/>
      <c r="WAQ65" s="611"/>
      <c r="WAR65" s="611"/>
      <c r="WAS65" s="611"/>
      <c r="WAT65" s="611"/>
      <c r="WAU65" s="611"/>
      <c r="WAV65" s="611"/>
      <c r="WAW65" s="611"/>
      <c r="WAX65" s="611"/>
      <c r="WAY65" s="611"/>
      <c r="WAZ65" s="611"/>
      <c r="WBA65" s="611"/>
      <c r="WBB65" s="611"/>
      <c r="WBC65" s="611"/>
      <c r="WBD65" s="611"/>
      <c r="WBE65" s="611"/>
      <c r="WBF65" s="611"/>
      <c r="WBG65" s="611"/>
      <c r="WBH65" s="611"/>
      <c r="WBI65" s="611"/>
      <c r="WBJ65" s="611"/>
      <c r="WBK65" s="611"/>
      <c r="WBL65" s="611"/>
      <c r="WBM65" s="611"/>
      <c r="WBN65" s="611"/>
      <c r="WBO65" s="611"/>
      <c r="WBP65" s="611"/>
      <c r="WBQ65" s="611"/>
      <c r="WBR65" s="611"/>
      <c r="WBS65" s="611"/>
      <c r="WBT65" s="611"/>
      <c r="WBU65" s="611"/>
      <c r="WBV65" s="611"/>
      <c r="WBW65" s="611"/>
      <c r="WBX65" s="611"/>
      <c r="WBY65" s="611"/>
      <c r="WBZ65" s="611"/>
      <c r="WCA65" s="611"/>
      <c r="WCB65" s="611"/>
      <c r="WCC65" s="611"/>
      <c r="WCD65" s="611"/>
      <c r="WCE65" s="611"/>
      <c r="WCF65" s="611"/>
      <c r="WCG65" s="611"/>
      <c r="WCH65" s="611"/>
      <c r="WCI65" s="611"/>
      <c r="WCJ65" s="611"/>
      <c r="WCK65" s="611"/>
      <c r="WCL65" s="611"/>
      <c r="WCM65" s="611"/>
      <c r="WCN65" s="611"/>
      <c r="WCO65" s="611"/>
      <c r="WCP65" s="611"/>
      <c r="WCQ65" s="611"/>
      <c r="WCR65" s="611"/>
      <c r="WCS65" s="611"/>
      <c r="WCT65" s="611"/>
      <c r="WCU65" s="611"/>
      <c r="WCV65" s="611"/>
      <c r="WCW65" s="611"/>
      <c r="WCX65" s="611"/>
      <c r="WCY65" s="611"/>
      <c r="WCZ65" s="611"/>
      <c r="WDA65" s="611"/>
      <c r="WDB65" s="611"/>
      <c r="WDC65" s="611"/>
      <c r="WDD65" s="611"/>
      <c r="WDE65" s="611"/>
      <c r="WDF65" s="611"/>
      <c r="WDG65" s="611"/>
      <c r="WDH65" s="611"/>
      <c r="WDI65" s="611"/>
      <c r="WDJ65" s="611"/>
      <c r="WDK65" s="611"/>
      <c r="WDL65" s="611"/>
      <c r="WDM65" s="611"/>
      <c r="WDN65" s="611"/>
      <c r="WDO65" s="611"/>
      <c r="WDP65" s="611"/>
      <c r="WDQ65" s="611"/>
      <c r="WDR65" s="611"/>
      <c r="WDS65" s="611"/>
      <c r="WDT65" s="611"/>
      <c r="WDU65" s="611"/>
      <c r="WDV65" s="611"/>
      <c r="WDW65" s="611"/>
      <c r="WDX65" s="611"/>
      <c r="WDY65" s="611"/>
      <c r="WDZ65" s="611"/>
      <c r="WEA65" s="611"/>
      <c r="WEB65" s="611"/>
      <c r="WEC65" s="611"/>
      <c r="WED65" s="611"/>
      <c r="WEE65" s="611"/>
      <c r="WEF65" s="611"/>
      <c r="WEG65" s="611"/>
      <c r="WEH65" s="611"/>
      <c r="WEI65" s="611"/>
      <c r="WEJ65" s="611"/>
      <c r="WEK65" s="611"/>
      <c r="WEL65" s="611"/>
      <c r="WEM65" s="611"/>
      <c r="WEN65" s="611"/>
      <c r="WEO65" s="611"/>
      <c r="WEP65" s="611"/>
      <c r="WEQ65" s="611"/>
      <c r="WER65" s="611"/>
      <c r="WES65" s="611"/>
      <c r="WET65" s="611"/>
      <c r="WEU65" s="611"/>
      <c r="WEV65" s="611"/>
      <c r="WEW65" s="611"/>
      <c r="WEX65" s="611"/>
      <c r="WEY65" s="611"/>
      <c r="WEZ65" s="611"/>
      <c r="WFA65" s="611"/>
      <c r="WFB65" s="611"/>
      <c r="WFC65" s="611"/>
      <c r="WFD65" s="611"/>
      <c r="WFE65" s="611"/>
      <c r="WFF65" s="611"/>
      <c r="WFG65" s="611"/>
      <c r="WFH65" s="611"/>
      <c r="WFI65" s="611"/>
      <c r="WFJ65" s="611"/>
      <c r="WFK65" s="611"/>
      <c r="WFL65" s="611"/>
      <c r="WFM65" s="611"/>
      <c r="WFN65" s="611"/>
      <c r="WFO65" s="611"/>
      <c r="WFP65" s="611"/>
      <c r="WFQ65" s="611"/>
      <c r="WFR65" s="611"/>
      <c r="WFS65" s="611"/>
      <c r="WFT65" s="611"/>
      <c r="WFU65" s="611"/>
      <c r="WFV65" s="611"/>
      <c r="WFW65" s="611"/>
      <c r="WFX65" s="611"/>
      <c r="WFY65" s="611"/>
      <c r="WFZ65" s="611"/>
      <c r="WGA65" s="611"/>
      <c r="WGB65" s="611"/>
      <c r="WGC65" s="611"/>
      <c r="WGD65" s="611"/>
      <c r="WGE65" s="611"/>
      <c r="WGF65" s="611"/>
      <c r="WGG65" s="611"/>
      <c r="WGH65" s="611"/>
      <c r="WGI65" s="611"/>
      <c r="WGJ65" s="611"/>
      <c r="WGK65" s="611"/>
      <c r="WGL65" s="611"/>
      <c r="WGM65" s="611"/>
      <c r="WGN65" s="611"/>
      <c r="WGO65" s="611"/>
      <c r="WGP65" s="611"/>
      <c r="WGQ65" s="611"/>
      <c r="WGR65" s="611"/>
      <c r="WGS65" s="611"/>
      <c r="WGT65" s="611"/>
      <c r="WGU65" s="611"/>
      <c r="WGV65" s="611"/>
      <c r="WGW65" s="611"/>
      <c r="WGX65" s="611"/>
      <c r="WGY65" s="611"/>
      <c r="WGZ65" s="611"/>
      <c r="WHA65" s="611"/>
      <c r="WHB65" s="611"/>
      <c r="WHC65" s="611"/>
      <c r="WHD65" s="611"/>
      <c r="WHE65" s="611"/>
      <c r="WHF65" s="611"/>
      <c r="WHG65" s="611"/>
      <c r="WHH65" s="611"/>
      <c r="WHI65" s="611"/>
      <c r="WHJ65" s="611"/>
      <c r="WHK65" s="611"/>
      <c r="WHL65" s="611"/>
      <c r="WHM65" s="611"/>
      <c r="WHN65" s="611"/>
      <c r="WHO65" s="611"/>
      <c r="WHP65" s="611"/>
      <c r="WHQ65" s="611"/>
      <c r="WHR65" s="611"/>
      <c r="WHS65" s="611"/>
      <c r="WHT65" s="611"/>
      <c r="WHU65" s="611"/>
      <c r="WHV65" s="611"/>
      <c r="WHW65" s="611"/>
      <c r="WHX65" s="611"/>
      <c r="WHY65" s="611"/>
      <c r="WHZ65" s="611"/>
      <c r="WIA65" s="611"/>
      <c r="WIB65" s="611"/>
      <c r="WIC65" s="611"/>
      <c r="WID65" s="611"/>
      <c r="WIE65" s="611"/>
      <c r="WIF65" s="611"/>
      <c r="WIG65" s="611"/>
      <c r="WIH65" s="611"/>
      <c r="WII65" s="611"/>
      <c r="WIJ65" s="611"/>
      <c r="WIK65" s="611"/>
      <c r="WIL65" s="611"/>
      <c r="WIM65" s="611"/>
      <c r="WIN65" s="611"/>
      <c r="WIO65" s="611"/>
      <c r="WIP65" s="611"/>
      <c r="WIQ65" s="611"/>
      <c r="WIR65" s="611"/>
      <c r="WIS65" s="611"/>
      <c r="WIT65" s="611"/>
      <c r="WIU65" s="611"/>
      <c r="WIV65" s="611"/>
      <c r="WIW65" s="611"/>
      <c r="WIX65" s="611"/>
      <c r="WIY65" s="611"/>
      <c r="WIZ65" s="611"/>
      <c r="WJA65" s="611"/>
      <c r="WJB65" s="611"/>
      <c r="WJC65" s="611"/>
      <c r="WJD65" s="611"/>
      <c r="WJE65" s="611"/>
      <c r="WJF65" s="611"/>
      <c r="WJG65" s="611"/>
      <c r="WJH65" s="611"/>
      <c r="WJI65" s="611"/>
      <c r="WJJ65" s="611"/>
      <c r="WJK65" s="611"/>
      <c r="WJL65" s="611"/>
      <c r="WJM65" s="611"/>
      <c r="WJN65" s="611"/>
      <c r="WJO65" s="611"/>
      <c r="WJP65" s="611"/>
      <c r="WJQ65" s="611"/>
      <c r="WJR65" s="611"/>
      <c r="WJS65" s="611"/>
      <c r="WJT65" s="611"/>
      <c r="WJU65" s="611"/>
      <c r="WJV65" s="611"/>
      <c r="WJW65" s="611"/>
      <c r="WJX65" s="611"/>
      <c r="WJY65" s="611"/>
      <c r="WJZ65" s="611"/>
      <c r="WKA65" s="611"/>
      <c r="WKB65" s="611"/>
      <c r="WKC65" s="611"/>
      <c r="WKD65" s="611"/>
      <c r="WKE65" s="611"/>
      <c r="WKF65" s="611"/>
      <c r="WKG65" s="611"/>
      <c r="WKH65" s="611"/>
      <c r="WKI65" s="611"/>
      <c r="WKJ65" s="611"/>
      <c r="WKK65" s="611"/>
      <c r="WKL65" s="611"/>
      <c r="WKM65" s="611"/>
      <c r="WKN65" s="611"/>
      <c r="WKO65" s="611"/>
      <c r="WKP65" s="611"/>
      <c r="WKQ65" s="611"/>
      <c r="WKR65" s="611"/>
      <c r="WKS65" s="611"/>
      <c r="WKT65" s="611"/>
      <c r="WKU65" s="611"/>
      <c r="WKV65" s="611"/>
      <c r="WKW65" s="611"/>
      <c r="WKX65" s="611"/>
      <c r="WKY65" s="611"/>
      <c r="WKZ65" s="611"/>
      <c r="WLA65" s="611"/>
      <c r="WLB65" s="611"/>
      <c r="WLC65" s="611"/>
      <c r="WLD65" s="611"/>
      <c r="WLE65" s="611"/>
      <c r="WLF65" s="611"/>
      <c r="WLG65" s="611"/>
      <c r="WLH65" s="611"/>
      <c r="WLI65" s="611"/>
      <c r="WLJ65" s="611"/>
      <c r="WLK65" s="611"/>
      <c r="WLL65" s="611"/>
      <c r="WLM65" s="611"/>
      <c r="WLN65" s="611"/>
      <c r="WLO65" s="611"/>
      <c r="WLP65" s="611"/>
      <c r="WLQ65" s="611"/>
      <c r="WLR65" s="611"/>
      <c r="WLS65" s="611"/>
      <c r="WLT65" s="611"/>
      <c r="WLU65" s="611"/>
      <c r="WLV65" s="611"/>
      <c r="WLW65" s="611"/>
      <c r="WLX65" s="611"/>
      <c r="WLY65" s="611"/>
      <c r="WLZ65" s="611"/>
      <c r="WMA65" s="611"/>
      <c r="WMB65" s="611"/>
      <c r="WMC65" s="611"/>
      <c r="WMD65" s="611"/>
      <c r="WME65" s="611"/>
      <c r="WMF65" s="611"/>
      <c r="WMG65" s="611"/>
      <c r="WMH65" s="611"/>
      <c r="WMI65" s="611"/>
      <c r="WMJ65" s="611"/>
      <c r="WMK65" s="611"/>
      <c r="WML65" s="611"/>
      <c r="WMM65" s="611"/>
      <c r="WMN65" s="611"/>
      <c r="WMO65" s="611"/>
      <c r="WMP65" s="611"/>
      <c r="WMQ65" s="611"/>
      <c r="WMR65" s="611"/>
      <c r="WMS65" s="611"/>
      <c r="WMT65" s="611"/>
      <c r="WMU65" s="611"/>
      <c r="WMV65" s="611"/>
      <c r="WMW65" s="611"/>
      <c r="WMX65" s="611"/>
      <c r="WMY65" s="611"/>
      <c r="WMZ65" s="611"/>
      <c r="WNA65" s="611"/>
      <c r="WNB65" s="611"/>
      <c r="WNC65" s="611"/>
      <c r="WND65" s="611"/>
      <c r="WNE65" s="611"/>
      <c r="WNF65" s="611"/>
      <c r="WNG65" s="611"/>
      <c r="WNH65" s="611"/>
      <c r="WNI65" s="611"/>
      <c r="WNJ65" s="611"/>
      <c r="WNK65" s="611"/>
      <c r="WNL65" s="611"/>
      <c r="WNM65" s="611"/>
      <c r="WNN65" s="611"/>
      <c r="WNO65" s="611"/>
      <c r="WNP65" s="611"/>
      <c r="WNQ65" s="611"/>
      <c r="WNR65" s="611"/>
      <c r="WNS65" s="611"/>
      <c r="WNT65" s="611"/>
      <c r="WNU65" s="611"/>
      <c r="WNV65" s="611"/>
      <c r="WNW65" s="611"/>
      <c r="WNX65" s="611"/>
      <c r="WNY65" s="611"/>
      <c r="WNZ65" s="611"/>
      <c r="WOA65" s="611"/>
      <c r="WOB65" s="611"/>
      <c r="WOC65" s="611"/>
      <c r="WOD65" s="611"/>
      <c r="WOE65" s="611"/>
      <c r="WOF65" s="611"/>
      <c r="WOG65" s="611"/>
      <c r="WOH65" s="611"/>
      <c r="WOI65" s="611"/>
      <c r="WOJ65" s="611"/>
      <c r="WOK65" s="611"/>
      <c r="WOL65" s="611"/>
      <c r="WOM65" s="611"/>
      <c r="WON65" s="611"/>
      <c r="WOO65" s="611"/>
      <c r="WOP65" s="611"/>
      <c r="WOQ65" s="611"/>
      <c r="WOR65" s="611"/>
      <c r="WOS65" s="611"/>
      <c r="WOT65" s="611"/>
      <c r="WOU65" s="611"/>
      <c r="WOV65" s="611"/>
      <c r="WOW65" s="611"/>
      <c r="WOX65" s="611"/>
      <c r="WOY65" s="611"/>
      <c r="WOZ65" s="611"/>
      <c r="WPA65" s="611"/>
      <c r="WPB65" s="611"/>
      <c r="WPC65" s="611"/>
      <c r="WPD65" s="611"/>
      <c r="WPE65" s="611"/>
      <c r="WPF65" s="611"/>
      <c r="WPG65" s="611"/>
      <c r="WPH65" s="611"/>
      <c r="WPI65" s="611"/>
      <c r="WPJ65" s="611"/>
      <c r="WPK65" s="611"/>
      <c r="WPL65" s="611"/>
      <c r="WPM65" s="611"/>
      <c r="WPN65" s="611"/>
      <c r="WPO65" s="611"/>
      <c r="WPP65" s="611"/>
      <c r="WPQ65" s="611"/>
      <c r="WPR65" s="611"/>
      <c r="WPS65" s="611"/>
      <c r="WPT65" s="611"/>
      <c r="WPU65" s="611"/>
      <c r="WPV65" s="611"/>
      <c r="WPW65" s="611"/>
      <c r="WPX65" s="611"/>
      <c r="WPY65" s="611"/>
      <c r="WPZ65" s="611"/>
      <c r="WQA65" s="611"/>
      <c r="WQB65" s="611"/>
      <c r="WQC65" s="611"/>
      <c r="WQD65" s="611"/>
      <c r="WQE65" s="611"/>
      <c r="WQF65" s="611"/>
      <c r="WQG65" s="611"/>
      <c r="WQH65" s="611"/>
      <c r="WQI65" s="611"/>
      <c r="WQJ65" s="611"/>
      <c r="WQK65" s="611"/>
      <c r="WQL65" s="611"/>
      <c r="WQM65" s="611"/>
      <c r="WQN65" s="611"/>
      <c r="WQO65" s="611"/>
      <c r="WQP65" s="611"/>
      <c r="WQQ65" s="611"/>
      <c r="WQR65" s="611"/>
      <c r="WQS65" s="611"/>
      <c r="WQT65" s="611"/>
      <c r="WQU65" s="611"/>
      <c r="WQV65" s="611"/>
      <c r="WQW65" s="611"/>
      <c r="WQX65" s="611"/>
      <c r="WQY65" s="611"/>
      <c r="WQZ65" s="611"/>
      <c r="WRA65" s="611"/>
      <c r="WRB65" s="611"/>
      <c r="WRC65" s="611"/>
      <c r="WRD65" s="611"/>
      <c r="WRE65" s="611"/>
      <c r="WRF65" s="611"/>
      <c r="WRG65" s="611"/>
      <c r="WRH65" s="611"/>
      <c r="WRI65" s="611"/>
      <c r="WRJ65" s="611"/>
      <c r="WRK65" s="611"/>
      <c r="WRL65" s="611"/>
      <c r="WRM65" s="611"/>
      <c r="WRN65" s="611"/>
      <c r="WRO65" s="611"/>
      <c r="WRP65" s="611"/>
      <c r="WRQ65" s="611"/>
      <c r="WRR65" s="611"/>
      <c r="WRS65" s="611"/>
      <c r="WRT65" s="611"/>
      <c r="WRU65" s="611"/>
      <c r="WRV65" s="611"/>
      <c r="WRW65" s="611"/>
      <c r="WRX65" s="611"/>
      <c r="WRY65" s="611"/>
      <c r="WRZ65" s="611"/>
      <c r="WSA65" s="611"/>
      <c r="WSB65" s="611"/>
      <c r="WSC65" s="611"/>
      <c r="WSD65" s="611"/>
      <c r="WSE65" s="611"/>
      <c r="WSF65" s="611"/>
      <c r="WSG65" s="611"/>
      <c r="WSH65" s="611"/>
      <c r="WSI65" s="611"/>
      <c r="WSJ65" s="611"/>
      <c r="WSK65" s="611"/>
      <c r="WSL65" s="611"/>
      <c r="WSM65" s="611"/>
      <c r="WSN65" s="611"/>
      <c r="WSO65" s="611"/>
      <c r="WSP65" s="611"/>
      <c r="WSQ65" s="611"/>
      <c r="WSR65" s="611"/>
      <c r="WSS65" s="611"/>
      <c r="WST65" s="611"/>
      <c r="WSU65" s="611"/>
      <c r="WSV65" s="611"/>
      <c r="WSW65" s="611"/>
      <c r="WSX65" s="611"/>
      <c r="WSY65" s="611"/>
      <c r="WSZ65" s="611"/>
      <c r="WTA65" s="611"/>
      <c r="WTB65" s="611"/>
      <c r="WTC65" s="611"/>
      <c r="WTD65" s="611"/>
      <c r="WTE65" s="611"/>
      <c r="WTF65" s="611"/>
      <c r="WTG65" s="611"/>
      <c r="WTH65" s="611"/>
      <c r="WTI65" s="611"/>
      <c r="WTJ65" s="611"/>
      <c r="WTK65" s="611"/>
      <c r="WTL65" s="611"/>
      <c r="WTM65" s="611"/>
      <c r="WTN65" s="611"/>
      <c r="WTO65" s="611"/>
      <c r="WTP65" s="611"/>
      <c r="WTQ65" s="611"/>
      <c r="WTR65" s="611"/>
      <c r="WTS65" s="611"/>
      <c r="WTT65" s="611"/>
      <c r="WTU65" s="611"/>
      <c r="WTV65" s="611"/>
      <c r="WTW65" s="611"/>
      <c r="WTX65" s="611"/>
      <c r="WTY65" s="611"/>
      <c r="WTZ65" s="611"/>
      <c r="WUA65" s="611"/>
      <c r="WUB65" s="611"/>
      <c r="WUC65" s="611"/>
      <c r="WUD65" s="611"/>
      <c r="WUE65" s="611"/>
      <c r="WUF65" s="611"/>
      <c r="WUG65" s="611"/>
      <c r="WUH65" s="611"/>
      <c r="WUI65" s="611"/>
      <c r="WUJ65" s="611"/>
      <c r="WUK65" s="611"/>
      <c r="WUL65" s="611"/>
      <c r="WUM65" s="611"/>
      <c r="WUN65" s="611"/>
      <c r="WUO65" s="611"/>
      <c r="WUP65" s="611"/>
      <c r="WUQ65" s="611"/>
      <c r="WUR65" s="611"/>
      <c r="WUS65" s="611"/>
      <c r="WUT65" s="611"/>
      <c r="WUU65" s="611"/>
      <c r="WUV65" s="611"/>
      <c r="WUW65" s="611"/>
      <c r="WUX65" s="611"/>
      <c r="WUY65" s="611"/>
      <c r="WUZ65" s="611"/>
      <c r="WVA65" s="611"/>
      <c r="WVB65" s="611"/>
      <c r="WVC65" s="611"/>
      <c r="WVD65" s="611"/>
      <c r="WVE65" s="611"/>
      <c r="WVF65" s="611"/>
      <c r="WVG65" s="611"/>
      <c r="WVH65" s="611"/>
      <c r="WVI65" s="611"/>
      <c r="WVJ65" s="611"/>
      <c r="WVK65" s="611"/>
      <c r="WVL65" s="611"/>
      <c r="WVM65" s="611"/>
      <c r="WVN65" s="611"/>
      <c r="WVO65" s="611"/>
      <c r="WVP65" s="611"/>
      <c r="WVQ65" s="611"/>
      <c r="WVR65" s="611"/>
      <c r="WVS65" s="611"/>
      <c r="WVT65" s="611"/>
      <c r="WVU65" s="611"/>
      <c r="WVV65" s="611"/>
      <c r="WVW65" s="611"/>
      <c r="WVX65" s="611"/>
      <c r="WVY65" s="611"/>
      <c r="WVZ65" s="611"/>
      <c r="WWA65" s="611"/>
      <c r="WWB65" s="611"/>
      <c r="WWC65" s="611"/>
      <c r="WWD65" s="611"/>
      <c r="WWE65" s="611"/>
      <c r="WWF65" s="611"/>
      <c r="WWG65" s="611"/>
      <c r="WWH65" s="611"/>
      <c r="WWI65" s="611"/>
      <c r="WWJ65" s="611"/>
      <c r="WWK65" s="611"/>
      <c r="WWL65" s="611"/>
      <c r="WWM65" s="611"/>
      <c r="WWN65" s="611"/>
      <c r="WWO65" s="611"/>
      <c r="WWP65" s="611"/>
      <c r="WWQ65" s="611"/>
      <c r="WWR65" s="611"/>
      <c r="WWS65" s="611"/>
      <c r="WWT65" s="611"/>
      <c r="WWU65" s="611"/>
      <c r="WWV65" s="611"/>
      <c r="WWW65" s="611"/>
      <c r="WWX65" s="611"/>
      <c r="WWY65" s="611"/>
      <c r="WWZ65" s="611"/>
      <c r="WXA65" s="611"/>
      <c r="WXB65" s="611"/>
      <c r="WXC65" s="611"/>
      <c r="WXD65" s="611"/>
      <c r="WXE65" s="611"/>
      <c r="WXF65" s="611"/>
      <c r="WXG65" s="611"/>
      <c r="WXH65" s="611"/>
      <c r="WXI65" s="611"/>
      <c r="WXJ65" s="611"/>
      <c r="WXK65" s="611"/>
      <c r="WXL65" s="611"/>
      <c r="WXM65" s="611"/>
      <c r="WXN65" s="611"/>
      <c r="WXO65" s="611"/>
      <c r="WXP65" s="611"/>
      <c r="WXQ65" s="611"/>
      <c r="WXR65" s="611"/>
      <c r="WXS65" s="611"/>
      <c r="WXT65" s="611"/>
      <c r="WXU65" s="611"/>
      <c r="WXV65" s="611"/>
      <c r="WXW65" s="611"/>
      <c r="WXX65" s="611"/>
      <c r="WXY65" s="611"/>
      <c r="WXZ65" s="611"/>
      <c r="WYA65" s="611"/>
      <c r="WYB65" s="611"/>
      <c r="WYC65" s="611"/>
      <c r="WYD65" s="611"/>
      <c r="WYE65" s="611"/>
      <c r="WYF65" s="611"/>
      <c r="WYG65" s="611"/>
      <c r="WYH65" s="611"/>
      <c r="WYI65" s="611"/>
      <c r="WYJ65" s="611"/>
      <c r="WYK65" s="611"/>
      <c r="WYL65" s="611"/>
      <c r="WYM65" s="611"/>
      <c r="WYN65" s="611"/>
      <c r="WYO65" s="611"/>
      <c r="WYP65" s="611"/>
      <c r="WYQ65" s="611"/>
      <c r="WYR65" s="611"/>
      <c r="WYS65" s="611"/>
      <c r="WYT65" s="611"/>
      <c r="WYU65" s="611"/>
      <c r="WYV65" s="611"/>
      <c r="WYW65" s="611"/>
      <c r="WYX65" s="611"/>
      <c r="WYY65" s="611"/>
      <c r="WYZ65" s="611"/>
      <c r="WZA65" s="611"/>
      <c r="WZB65" s="611"/>
      <c r="WZC65" s="611"/>
      <c r="WZD65" s="611"/>
      <c r="WZE65" s="611"/>
      <c r="WZF65" s="611"/>
      <c r="WZG65" s="611"/>
      <c r="WZH65" s="611"/>
      <c r="WZI65" s="611"/>
      <c r="WZJ65" s="611"/>
      <c r="WZK65" s="611"/>
      <c r="WZL65" s="611"/>
      <c r="WZM65" s="611"/>
      <c r="WZN65" s="611"/>
      <c r="WZO65" s="611"/>
      <c r="WZP65" s="611"/>
      <c r="WZQ65" s="611"/>
      <c r="WZR65" s="611"/>
      <c r="WZS65" s="611"/>
      <c r="WZT65" s="611"/>
      <c r="WZU65" s="611"/>
      <c r="WZV65" s="611"/>
      <c r="WZW65" s="611"/>
      <c r="WZX65" s="611"/>
      <c r="WZY65" s="611"/>
      <c r="WZZ65" s="611"/>
      <c r="XAA65" s="611"/>
      <c r="XAB65" s="611"/>
      <c r="XAC65" s="611"/>
      <c r="XAD65" s="611"/>
      <c r="XAE65" s="611"/>
      <c r="XAF65" s="611"/>
      <c r="XAG65" s="611"/>
      <c r="XAH65" s="611"/>
      <c r="XAI65" s="611"/>
      <c r="XAJ65" s="611"/>
      <c r="XAK65" s="611"/>
      <c r="XAL65" s="611"/>
      <c r="XAM65" s="611"/>
      <c r="XAN65" s="611"/>
      <c r="XAO65" s="611"/>
      <c r="XAP65" s="611"/>
      <c r="XAQ65" s="611"/>
      <c r="XAR65" s="611"/>
      <c r="XAS65" s="611"/>
      <c r="XAT65" s="611"/>
      <c r="XAU65" s="611"/>
      <c r="XAV65" s="611"/>
      <c r="XAW65" s="611"/>
      <c r="XAX65" s="611"/>
      <c r="XAY65" s="611"/>
      <c r="XAZ65" s="611"/>
      <c r="XBA65" s="611"/>
      <c r="XBB65" s="611"/>
      <c r="XBC65" s="611"/>
      <c r="XBD65" s="611"/>
      <c r="XBE65" s="611"/>
      <c r="XBF65" s="611"/>
      <c r="XBG65" s="611"/>
      <c r="XBH65" s="611"/>
      <c r="XBI65" s="611"/>
      <c r="XBJ65" s="611"/>
      <c r="XBK65" s="611"/>
      <c r="XBL65" s="611"/>
      <c r="XBM65" s="611"/>
      <c r="XBN65" s="611"/>
      <c r="XBO65" s="611"/>
      <c r="XBP65" s="611"/>
      <c r="XBQ65" s="611"/>
      <c r="XBR65" s="611"/>
      <c r="XBS65" s="611"/>
      <c r="XBT65" s="611"/>
      <c r="XBU65" s="611"/>
      <c r="XBV65" s="611"/>
      <c r="XBW65" s="611"/>
      <c r="XBX65" s="611"/>
      <c r="XBY65" s="611"/>
      <c r="XBZ65" s="611"/>
      <c r="XCA65" s="611"/>
      <c r="XCB65" s="611"/>
      <c r="XCC65" s="611"/>
      <c r="XCD65" s="611"/>
      <c r="XCE65" s="611"/>
      <c r="XCF65" s="611"/>
      <c r="XCG65" s="611"/>
      <c r="XCH65" s="611"/>
      <c r="XCI65" s="611"/>
      <c r="XCJ65" s="611"/>
      <c r="XCK65" s="611"/>
      <c r="XCL65" s="611"/>
      <c r="XCM65" s="611"/>
      <c r="XCN65" s="611"/>
      <c r="XCO65" s="611"/>
      <c r="XCP65" s="611"/>
      <c r="XCQ65" s="611"/>
      <c r="XCR65" s="611"/>
      <c r="XCS65" s="611"/>
      <c r="XCT65" s="611"/>
      <c r="XCU65" s="611"/>
      <c r="XCV65" s="611"/>
      <c r="XCW65" s="611"/>
      <c r="XCX65" s="611"/>
      <c r="XCY65" s="611"/>
      <c r="XCZ65" s="611"/>
      <c r="XDA65" s="611"/>
      <c r="XDB65" s="611"/>
      <c r="XDC65" s="611"/>
      <c r="XDD65" s="611"/>
      <c r="XDE65" s="611"/>
      <c r="XDF65" s="611"/>
      <c r="XDG65" s="611"/>
      <c r="XDH65" s="611"/>
      <c r="XDI65" s="611"/>
      <c r="XDJ65" s="611"/>
      <c r="XDK65" s="611"/>
      <c r="XDL65" s="611"/>
      <c r="XDM65" s="611"/>
      <c r="XDN65" s="611"/>
      <c r="XDO65" s="611"/>
      <c r="XDP65" s="611"/>
      <c r="XDQ65" s="611"/>
      <c r="XDR65" s="611"/>
      <c r="XDS65" s="611"/>
      <c r="XDT65" s="611"/>
      <c r="XDU65" s="611"/>
      <c r="XDV65" s="611"/>
      <c r="XDW65" s="611"/>
      <c r="XDX65" s="611"/>
      <c r="XDY65" s="611"/>
      <c r="XDZ65" s="611"/>
      <c r="XEA65" s="611"/>
      <c r="XEB65" s="611"/>
      <c r="XEC65" s="611"/>
      <c r="XED65" s="611"/>
      <c r="XEE65" s="611"/>
      <c r="XEF65" s="611"/>
      <c r="XEG65" s="611"/>
      <c r="XEH65" s="611"/>
      <c r="XEI65" s="611"/>
      <c r="XEJ65" s="611"/>
      <c r="XEK65" s="611"/>
      <c r="XEL65" s="611"/>
      <c r="XEM65" s="611"/>
      <c r="XEN65" s="611"/>
      <c r="XEO65" s="611"/>
    </row>
    <row r="66" spans="1:16369" s="328" customFormat="1" ht="15" customHeight="1">
      <c r="A66" s="1731"/>
      <c r="B66" s="2351" t="s">
        <v>2136</v>
      </c>
      <c r="C66" s="2352" t="s">
        <v>14</v>
      </c>
      <c r="D66" s="2308" t="str">
        <f>CONCATENATE("Column ", LEFT(ADDRESS(ROW('Leverage Ratio'!D1),COLUMN('Leverage Ratio'!D1),4), 1))</f>
        <v>Column D</v>
      </c>
      <c r="E66" s="2308" t="str">
        <f>CONCATENATE("Column ", LEFT(ADDRESS(ROW('Leverage Ratio'!E1),COLUMN('Leverage Ratio'!E1),4), 1))</f>
        <v>Column E</v>
      </c>
      <c r="F66" s="2308" t="str">
        <f>CONCATENATE("Column ", LEFT(ADDRESS(ROW('Leverage Ratio'!F1),COLUMN('Leverage Ratio'!F1),4), 1))</f>
        <v>Column F</v>
      </c>
      <c r="G66" s="2308" t="str">
        <f>CONCATENATE("Column ", LEFT(ADDRESS(ROW('Leverage Ratio'!G1),COLUMN('Leverage Ratio'!G1),4), 1))</f>
        <v>Column G</v>
      </c>
      <c r="H66" s="2308" t="str">
        <f>CONCATENATE("Column ", LEFT(ADDRESS(ROW('Leverage Ratio'!H1),COLUMN('Leverage Ratio'!H1),4), 1))</f>
        <v>Column H</v>
      </c>
      <c r="I66" s="2308" t="str">
        <f>CONCATENATE("Column ", LEFT(ADDRESS(ROW('Leverage Ratio'!I1),COLUMN('Leverage Ratio'!I1),4), 1))</f>
        <v>Column I</v>
      </c>
      <c r="J66" s="2308" t="str">
        <f>CONCATENATE("Column ", LEFT(ADDRESS(ROW('Leverage Ratio'!J1),COLUMN('Leverage Ratio'!J1),4), 1))</f>
        <v>Column J</v>
      </c>
      <c r="K66" s="2308" t="str">
        <f>CONCATENATE("Column ", LEFT(ADDRESS(ROW('Leverage Ratio'!K1),COLUMN('Leverage Ratio'!K1),4), 1))</f>
        <v>Column K</v>
      </c>
      <c r="L66" s="2308" t="str">
        <f>CONCATENATE("Column ", LEFT(ADDRESS(ROW('Leverage Ratio'!L1),COLUMN('Leverage Ratio'!L1),4), 1))</f>
        <v>Column L</v>
      </c>
      <c r="M66" s="2308" t="str">
        <f>CONCATENATE("Column ", LEFT(ADDRESS(ROW('Leverage Ratio'!M1),COLUMN('Leverage Ratio'!M1),4), 1))</f>
        <v>Column M</v>
      </c>
      <c r="N66" s="2308" t="str">
        <f>CONCATENATE("Column ", LEFT(ADDRESS(ROW('Leverage Ratio'!T1),COLUMN('Leverage Ratio'!T1),4), 1))</f>
        <v>Column T</v>
      </c>
      <c r="O66" s="2445" t="str">
        <f>CONCATENATE("Column ", LEFT(ADDRESS(ROW('Leverage Ratio'!U1),COLUMN('Leverage Ratio'!U1),4), 1))</f>
        <v>Column U</v>
      </c>
      <c r="Q66" s="2446"/>
      <c r="R66" s="2446"/>
      <c r="S66" s="2446"/>
      <c r="T66" s="2446"/>
      <c r="U66" s="2446"/>
      <c r="V66" s="2446"/>
      <c r="AB66" s="2296"/>
    </row>
    <row r="67" spans="1:16369" s="328" customFormat="1" ht="15" customHeight="1">
      <c r="A67" s="1731"/>
      <c r="B67" s="426" t="s">
        <v>2142</v>
      </c>
      <c r="C67" s="427" t="str">
        <f>'Leverage Ratio additional'!O7</f>
        <v>Check: other assets ≥ deductions in rows 7 + 8 + exposure value for cash pooling transactions</v>
      </c>
      <c r="D67" s="2379"/>
      <c r="E67" s="2379"/>
      <c r="F67" s="2379"/>
      <c r="G67" s="2379"/>
      <c r="H67" s="2379"/>
      <c r="I67" s="2379"/>
      <c r="J67" s="2379"/>
      <c r="K67" s="2379"/>
      <c r="L67" s="2379"/>
      <c r="M67" s="2379"/>
      <c r="N67" s="2380" t="str">
        <f>'Leverage Ratio additional'!S7</f>
        <v>Yes</v>
      </c>
      <c r="O67" s="2386" t="str">
        <f>'Leverage Ratio additional'!T7</f>
        <v>Yes</v>
      </c>
      <c r="Q67" s="2387"/>
      <c r="R67" s="2387"/>
      <c r="S67" s="2387"/>
      <c r="T67" s="2387"/>
      <c r="U67" s="2387"/>
      <c r="V67" s="2387"/>
      <c r="AB67" s="2296"/>
    </row>
    <row r="68" spans="1:16369" s="328" customFormat="1" ht="15" customHeight="1">
      <c r="A68" s="1731"/>
      <c r="B68" s="378" t="s">
        <v>2142</v>
      </c>
      <c r="C68" s="417" t="str">
        <f>'Leverage Ratio additional'!O8</f>
        <v>Check: gross value ≥ exposure value ≥ net value</v>
      </c>
      <c r="D68" s="2379"/>
      <c r="E68" s="2379"/>
      <c r="F68" s="2379"/>
      <c r="G68" s="2379"/>
      <c r="H68" s="2379"/>
      <c r="I68" s="2379"/>
      <c r="J68" s="2379"/>
      <c r="K68" s="2379"/>
      <c r="L68" s="2379"/>
      <c r="M68" s="2379"/>
      <c r="N68" s="2380" t="str">
        <f>'Leverage Ratio additional'!S8</f>
        <v>Yes</v>
      </c>
      <c r="O68" s="2386" t="str">
        <f>'Leverage Ratio additional'!T8</f>
        <v>Yes</v>
      </c>
      <c r="Q68" s="2387"/>
      <c r="R68" s="2387"/>
      <c r="S68" s="2387"/>
      <c r="T68" s="2387"/>
      <c r="U68" s="2387"/>
      <c r="V68" s="2387"/>
      <c r="AB68" s="2296"/>
    </row>
    <row r="69" spans="1:16369" s="328" customFormat="1" ht="15" customHeight="1">
      <c r="A69" s="1731"/>
      <c r="B69" s="378" t="s">
        <v>2142</v>
      </c>
      <c r="C69" s="417" t="str">
        <f>'Leverage Ratio additional'!O9</f>
        <v>Check: total in row 9 ≥ of which in row 10</v>
      </c>
      <c r="D69" s="2379"/>
      <c r="E69" s="2379"/>
      <c r="F69" s="2379"/>
      <c r="G69" s="2379"/>
      <c r="H69" s="2379"/>
      <c r="I69" s="2379"/>
      <c r="J69" s="2379"/>
      <c r="K69" s="2379"/>
      <c r="L69" s="2379"/>
      <c r="M69" s="2379"/>
      <c r="N69" s="2380" t="str">
        <f>'Leverage Ratio additional'!S9</f>
        <v>Yes</v>
      </c>
      <c r="O69" s="2386" t="str">
        <f>'Leverage Ratio additional'!T9</f>
        <v>Yes</v>
      </c>
      <c r="Q69" s="2387"/>
      <c r="R69" s="2387"/>
      <c r="S69" s="2387"/>
      <c r="T69" s="2387"/>
      <c r="U69" s="2387"/>
      <c r="V69" s="2387"/>
      <c r="AB69" s="2296"/>
    </row>
    <row r="70" spans="1:16369" s="328" customFormat="1" ht="15" customHeight="1">
      <c r="A70" s="1731"/>
      <c r="B70" s="378" t="s">
        <v>2142</v>
      </c>
      <c r="C70" s="417" t="str">
        <f>'Leverage Ratio additional'!O10</f>
        <v>Check: consistent reporting in row 10</v>
      </c>
      <c r="D70" s="2379"/>
      <c r="E70" s="2379"/>
      <c r="F70" s="2379"/>
      <c r="G70" s="2379"/>
      <c r="H70" s="2379"/>
      <c r="I70" s="2379"/>
      <c r="J70" s="2379"/>
      <c r="K70" s="2379"/>
      <c r="L70" s="2379"/>
      <c r="M70" s="2379"/>
      <c r="N70" s="2380" t="str">
        <f>'Leverage Ratio additional'!S10</f>
        <v>Yes</v>
      </c>
      <c r="O70" s="2386" t="str">
        <f>'Leverage Ratio additional'!T10</f>
        <v>Yes</v>
      </c>
      <c r="Q70" s="2387"/>
      <c r="R70" s="2387"/>
      <c r="S70" s="2387"/>
      <c r="T70" s="2387"/>
      <c r="U70" s="2387"/>
      <c r="V70" s="2387"/>
      <c r="AB70" s="2296"/>
    </row>
    <row r="71" spans="1:16369" s="328" customFormat="1" ht="15" customHeight="1">
      <c r="A71" s="1731"/>
      <c r="B71" s="848" t="s">
        <v>2137</v>
      </c>
      <c r="C71" s="417" t="str">
        <f>'Leverage Ratio additional'!O16</f>
        <v>Check: OBS items in row 20 ≥ OBS items in row 22</v>
      </c>
      <c r="D71" s="2379"/>
      <c r="E71" s="2379"/>
      <c r="F71" s="2379"/>
      <c r="G71" s="2379"/>
      <c r="H71" s="2379"/>
      <c r="I71" s="2379"/>
      <c r="J71" s="2379"/>
      <c r="K71" s="2379"/>
      <c r="L71" s="2379"/>
      <c r="M71" s="2379"/>
      <c r="N71" s="2380" t="str">
        <f>'Leverage Ratio additional'!S16</f>
        <v>Yes</v>
      </c>
      <c r="O71" s="2386" t="str">
        <f>'Leverage Ratio additional'!T16</f>
        <v>Yes</v>
      </c>
      <c r="Q71" s="2387"/>
      <c r="R71" s="2387"/>
      <c r="S71" s="2387"/>
      <c r="T71" s="2387"/>
      <c r="U71" s="2387"/>
      <c r="V71" s="2387"/>
      <c r="AB71" s="2296"/>
    </row>
    <row r="72" spans="1:16369" s="328" customFormat="1" ht="15" customHeight="1">
      <c r="A72" s="1731"/>
      <c r="B72" s="848" t="s">
        <v>2137</v>
      </c>
      <c r="C72" s="417" t="str">
        <f>'Leverage Ratio additional'!O17</f>
        <v>Check: OBS items in row 20 = OBS items in row 22 in the absence of pending settlements</v>
      </c>
      <c r="D72" s="2379"/>
      <c r="E72" s="2379"/>
      <c r="F72" s="2379"/>
      <c r="G72" s="2379"/>
      <c r="H72" s="2379"/>
      <c r="I72" s="2379"/>
      <c r="J72" s="2379"/>
      <c r="K72" s="2379"/>
      <c r="L72" s="2379"/>
      <c r="M72" s="2379"/>
      <c r="N72" s="2380" t="str">
        <f>'Leverage Ratio additional'!S17</f>
        <v>Yes</v>
      </c>
      <c r="O72" s="2386" t="str">
        <f>'Leverage Ratio additional'!T17</f>
        <v>Yes</v>
      </c>
      <c r="Q72" s="2387"/>
      <c r="R72" s="2387"/>
      <c r="S72" s="2387"/>
      <c r="T72" s="2387"/>
      <c r="U72" s="2387"/>
      <c r="V72" s="2387"/>
      <c r="AB72" s="2296"/>
    </row>
    <row r="73" spans="1:16369" s="328" customFormat="1" ht="30" customHeight="1">
      <c r="A73" s="1731"/>
      <c r="B73" s="848" t="s">
        <v>2137</v>
      </c>
      <c r="C73" s="417" t="str">
        <f>'Leverage Ratio additional'!O18</f>
        <v>Check: OBS items including unsettled financial asset purchases in rows 20 and 22 ≥ amounts for unsettled financial asset purchases in rows 56 and 58</v>
      </c>
      <c r="D73" s="2379"/>
      <c r="E73" s="2379"/>
      <c r="F73" s="2379"/>
      <c r="G73" s="2379"/>
      <c r="H73" s="2379"/>
      <c r="I73" s="2379"/>
      <c r="J73" s="2379"/>
      <c r="K73" s="2379"/>
      <c r="L73" s="2379"/>
      <c r="M73" s="2379"/>
      <c r="N73" s="2380" t="str">
        <f>'Leverage Ratio additional'!S19</f>
        <v>Yes</v>
      </c>
      <c r="O73" s="2386" t="str">
        <f>'Leverage Ratio additional'!T19</f>
        <v>Yes</v>
      </c>
      <c r="Q73" s="2387"/>
      <c r="R73" s="2387"/>
      <c r="S73" s="2387"/>
      <c r="T73" s="2387"/>
      <c r="U73" s="2387"/>
      <c r="V73" s="2387"/>
      <c r="AB73" s="2296"/>
    </row>
    <row r="74" spans="1:16369" s="328" customFormat="1" ht="15" customHeight="1">
      <c r="A74" s="1731"/>
      <c r="B74" s="848" t="s">
        <v>2137</v>
      </c>
      <c r="C74" s="418" t="str">
        <f>'Leverage Ratio additional'!O19</f>
        <v>Check: 'No' inclusion of unsettled financial asset purchases as OBS items under trade date accounting</v>
      </c>
      <c r="D74" s="2379"/>
      <c r="E74" s="2379"/>
      <c r="F74" s="2379"/>
      <c r="G74" s="2379"/>
      <c r="H74" s="2379"/>
      <c r="I74" s="2379"/>
      <c r="J74" s="2379"/>
      <c r="K74" s="2379"/>
      <c r="L74" s="2379"/>
      <c r="M74" s="2379"/>
      <c r="N74" s="2380" t="str">
        <f>'Leverage Ratio additional'!S20</f>
        <v/>
      </c>
      <c r="O74" s="2386" t="str">
        <f>'Leverage Ratio additional'!T20</f>
        <v/>
      </c>
      <c r="Q74" s="2387"/>
      <c r="R74" s="2387"/>
      <c r="S74" s="2387"/>
      <c r="T74" s="2387"/>
      <c r="U74" s="2387"/>
      <c r="V74" s="2387"/>
      <c r="AB74" s="2296"/>
    </row>
    <row r="75" spans="1:16369" s="328" customFormat="1" ht="15" customHeight="1">
      <c r="A75" s="1731"/>
      <c r="B75" s="848" t="s">
        <v>2137</v>
      </c>
      <c r="C75" s="418" t="str">
        <f>'Leverage Ratio additional'!O20</f>
        <v>Check: Option B applied consistently in panels B and F</v>
      </c>
      <c r="D75" s="2379"/>
      <c r="E75" s="2379"/>
      <c r="F75" s="2379"/>
      <c r="G75" s="2379"/>
      <c r="H75" s="2379"/>
      <c r="I75" s="2379"/>
      <c r="J75" s="2379"/>
      <c r="K75" s="2379"/>
      <c r="L75" s="2379"/>
      <c r="M75" s="2379"/>
      <c r="N75" s="2380" t="str">
        <f>'Leverage Ratio additional'!S21</f>
        <v>Yes</v>
      </c>
      <c r="O75" s="2386" t="str">
        <f>'Leverage Ratio additional'!T21</f>
        <v>Yes</v>
      </c>
      <c r="Q75" s="2387"/>
      <c r="R75" s="2387"/>
      <c r="S75" s="2387"/>
      <c r="T75" s="2387"/>
      <c r="U75" s="2387"/>
      <c r="V75" s="2387"/>
      <c r="AB75" s="2296"/>
    </row>
    <row r="76" spans="1:16369" s="328" customFormat="1" ht="15" customHeight="1">
      <c r="A76" s="1731"/>
      <c r="B76" s="848" t="s">
        <v>2151</v>
      </c>
      <c r="C76" s="418" t="str">
        <f>'Leverage Ratio additional'!C40</f>
        <v>Check: credit derivatives are consistently filled-in (see reporting instructions for more details)</v>
      </c>
      <c r="D76" s="2379" t="str">
        <f>'Leverage Ratio additional'!D40</f>
        <v>Yes</v>
      </c>
      <c r="E76" s="2379" t="str">
        <f>'Leverage Ratio additional'!E40</f>
        <v>Yes</v>
      </c>
      <c r="F76" s="2379" t="str">
        <f>'Leverage Ratio additional'!F40</f>
        <v>Yes</v>
      </c>
      <c r="G76" s="2379" t="str">
        <f>'Leverage Ratio additional'!G40</f>
        <v>Yes</v>
      </c>
      <c r="H76" s="2379"/>
      <c r="I76" s="2379" t="str">
        <f>'Leverage Ratio additional'!I40</f>
        <v>Yes</v>
      </c>
      <c r="J76" s="2379" t="str">
        <f>'Leverage Ratio additional'!J40</f>
        <v>Yes</v>
      </c>
      <c r="K76" s="2379" t="str">
        <f>'Leverage Ratio additional'!K40</f>
        <v>Yes</v>
      </c>
      <c r="L76" s="2379" t="str">
        <f>'Leverage Ratio additional'!L40</f>
        <v>Yes</v>
      </c>
      <c r="M76" s="2379"/>
      <c r="N76" s="2382"/>
      <c r="O76" s="2382"/>
      <c r="Q76" s="2387"/>
      <c r="R76" s="2387"/>
      <c r="S76" s="2387"/>
      <c r="T76" s="2387"/>
      <c r="U76" s="2387"/>
      <c r="V76" s="2387"/>
      <c r="AB76" s="2296"/>
    </row>
    <row r="77" spans="1:16369" s="328" customFormat="1" ht="15" customHeight="1">
      <c r="A77" s="1731"/>
      <c r="B77" s="848" t="s">
        <v>2140</v>
      </c>
      <c r="C77" s="418" t="str">
        <f>'Leverage Ratio additional'!O45</f>
        <v>Check: total RC ≥ exempted leg not applied yet</v>
      </c>
      <c r="D77" s="2379"/>
      <c r="E77" s="2379"/>
      <c r="F77" s="2379"/>
      <c r="G77" s="2379"/>
      <c r="H77" s="2379"/>
      <c r="I77" s="2379"/>
      <c r="J77" s="2379"/>
      <c r="K77" s="2379"/>
      <c r="L77" s="2379"/>
      <c r="M77" s="2379"/>
      <c r="N77" s="2380" t="str">
        <f>'Leverage Ratio additional'!S45</f>
        <v>Yes</v>
      </c>
      <c r="O77" s="2386" t="str">
        <f>'Leverage Ratio additional'!T45</f>
        <v>Yes</v>
      </c>
      <c r="Q77" s="2387"/>
      <c r="R77" s="2387"/>
      <c r="S77" s="2387"/>
      <c r="T77" s="2387"/>
      <c r="U77" s="2387"/>
      <c r="V77" s="2387"/>
      <c r="AB77" s="2296"/>
    </row>
    <row r="78" spans="1:16369" s="328" customFormat="1" ht="15" customHeight="1">
      <c r="A78" s="1731"/>
      <c r="B78" s="848" t="s">
        <v>2140</v>
      </c>
      <c r="C78" s="417" t="str">
        <f>'Leverage Ratio additional'!F44</f>
        <v>Check: total ≥ amounts associated with affiliated entities</v>
      </c>
      <c r="D78" s="2379"/>
      <c r="E78" s="2379"/>
      <c r="F78" s="2379"/>
      <c r="G78" s="2380" t="str">
        <f>'Leverage Ratio additional'!F46</f>
        <v>Yes</v>
      </c>
      <c r="H78" s="2379"/>
      <c r="I78" s="2379"/>
      <c r="J78" s="2379"/>
      <c r="K78" s="2379"/>
      <c r="L78" s="2380" t="str">
        <f>'Leverage Ratio additional'!K46</f>
        <v>Yes</v>
      </c>
      <c r="M78" s="2382"/>
      <c r="N78" s="2382"/>
      <c r="O78" s="2382"/>
      <c r="Q78" s="2387"/>
      <c r="R78" s="2387"/>
      <c r="S78" s="2387"/>
      <c r="T78" s="2387"/>
      <c r="U78" s="2387"/>
      <c r="V78" s="2387"/>
      <c r="AB78" s="2296"/>
    </row>
    <row r="79" spans="1:16369" s="328" customFormat="1" ht="15" customHeight="1">
      <c r="A79" s="1731"/>
      <c r="B79" s="848" t="s">
        <v>2140</v>
      </c>
      <c r="C79" s="417" t="str">
        <f>'Leverage Ratio additional'!O47</f>
        <v>Check: total PFE ≥ exempted leg not applied yet</v>
      </c>
      <c r="D79" s="2379"/>
      <c r="E79" s="2379"/>
      <c r="F79" s="2379"/>
      <c r="G79" s="2379"/>
      <c r="H79" s="2379"/>
      <c r="I79" s="2379"/>
      <c r="J79" s="2379"/>
      <c r="K79" s="2379"/>
      <c r="L79" s="2379"/>
      <c r="M79" s="2379"/>
      <c r="N79" s="2380" t="str">
        <f>'Leverage Ratio additional'!S47</f>
        <v>Yes</v>
      </c>
      <c r="O79" s="2386" t="str">
        <f>'Leverage Ratio additional'!T47</f>
        <v>Yes</v>
      </c>
      <c r="Q79" s="2387"/>
      <c r="R79" s="2387"/>
      <c r="S79" s="2387"/>
      <c r="T79" s="2387"/>
      <c r="U79" s="2387"/>
      <c r="V79" s="2387"/>
      <c r="AB79" s="2296"/>
    </row>
    <row r="80" spans="1:16369" s="328" customFormat="1" ht="15" customHeight="1">
      <c r="A80" s="1731"/>
      <c r="B80" s="848" t="s">
        <v>2140</v>
      </c>
      <c r="C80" s="417" t="str">
        <f>'Leverage Ratio additional'!F44</f>
        <v>Check: total ≥ amounts associated with affiliated entities</v>
      </c>
      <c r="D80" s="2379"/>
      <c r="E80" s="2379"/>
      <c r="F80" s="2379"/>
      <c r="G80" s="2380" t="str">
        <f>'Leverage Ratio additional'!F48</f>
        <v>Yes</v>
      </c>
      <c r="H80" s="2379"/>
      <c r="I80" s="2379"/>
      <c r="J80" s="2379"/>
      <c r="K80" s="2379"/>
      <c r="L80" s="2380" t="str">
        <f>'Leverage Ratio additional'!K48</f>
        <v>Yes</v>
      </c>
      <c r="M80" s="2382"/>
      <c r="N80" s="2382"/>
      <c r="O80" s="2382"/>
      <c r="Q80" s="2387"/>
      <c r="R80" s="2387"/>
      <c r="S80" s="2387"/>
      <c r="T80" s="2387"/>
      <c r="U80" s="2387"/>
      <c r="V80" s="2387"/>
      <c r="AB80" s="2296"/>
    </row>
    <row r="81" spans="1:28" s="328" customFormat="1" ht="15" customHeight="1">
      <c r="A81" s="1731"/>
      <c r="B81" s="848" t="s">
        <v>2140</v>
      </c>
      <c r="C81" s="417" t="str">
        <f>'Leverage Ratio additional'!O49</f>
        <v>Check: exemption consistently applied</v>
      </c>
      <c r="D81" s="2379"/>
      <c r="E81" s="2379"/>
      <c r="F81" s="2379"/>
      <c r="G81" s="2379"/>
      <c r="H81" s="2379"/>
      <c r="I81" s="2379"/>
      <c r="J81" s="2379"/>
      <c r="K81" s="2379"/>
      <c r="L81" s="2379"/>
      <c r="M81" s="2379"/>
      <c r="N81" s="2380" t="str">
        <f>'Leverage Ratio additional'!S49</f>
        <v>Yes</v>
      </c>
      <c r="O81" s="2386" t="str">
        <f>'Leverage Ratio additional'!T49</f>
        <v>Yes</v>
      </c>
      <c r="Q81" s="2387"/>
      <c r="R81" s="2387"/>
      <c r="S81" s="2387"/>
      <c r="T81" s="2387"/>
      <c r="U81" s="2387"/>
      <c r="V81" s="2387"/>
      <c r="AB81" s="2296"/>
    </row>
    <row r="82" spans="1:28" s="328" customFormat="1" ht="15" customHeight="1">
      <c r="A82" s="1731"/>
      <c r="B82" s="848" t="s">
        <v>2152</v>
      </c>
      <c r="C82" s="417" t="str">
        <f>'Leverage Ratio additional'!O63</f>
        <v>Check: total SFTs ≥ SFTs in the form of open repos</v>
      </c>
      <c r="D82" s="2379"/>
      <c r="E82" s="2379"/>
      <c r="F82" s="2379"/>
      <c r="G82" s="2379"/>
      <c r="H82" s="2379"/>
      <c r="I82" s="2379"/>
      <c r="J82" s="2379"/>
      <c r="K82" s="2379"/>
      <c r="L82" s="2379"/>
      <c r="M82" s="2382"/>
      <c r="N82" s="2380" t="str">
        <f>'Leverage Ratio additional'!S63</f>
        <v>Yes</v>
      </c>
      <c r="O82" s="2386" t="str">
        <f>'Leverage Ratio additional'!T63</f>
        <v>Yes</v>
      </c>
      <c r="Q82" s="2387"/>
      <c r="R82" s="2387"/>
      <c r="S82" s="2387"/>
      <c r="T82" s="2387"/>
      <c r="U82" s="2387"/>
      <c r="V82" s="2387"/>
      <c r="AB82" s="2296"/>
    </row>
    <row r="83" spans="1:28" s="328" customFormat="1" ht="15" customHeight="1">
      <c r="A83" s="1731"/>
      <c r="B83" s="848" t="s">
        <v>2152</v>
      </c>
      <c r="C83" s="417" t="str">
        <f>'Leverage Ratio additional'!C64</f>
        <v>Check: accounting ≤ gross value</v>
      </c>
      <c r="D83" s="2379" t="str">
        <f>'Leverage Ratio additional'!D64</f>
        <v>Yes</v>
      </c>
      <c r="E83" s="2379"/>
      <c r="F83" s="2379"/>
      <c r="G83" s="2379"/>
      <c r="H83" s="2379"/>
      <c r="I83" s="2379" t="str">
        <f>'Leverage Ratio additional'!I64</f>
        <v>Yes</v>
      </c>
      <c r="J83" s="2379"/>
      <c r="K83" s="2379"/>
      <c r="L83" s="2379"/>
      <c r="M83" s="2382"/>
      <c r="N83" s="2382"/>
      <c r="O83" s="2382"/>
      <c r="Q83" s="2387"/>
      <c r="R83" s="2387"/>
      <c r="S83" s="2387"/>
      <c r="T83" s="2387"/>
      <c r="U83" s="2387"/>
      <c r="V83" s="2387"/>
      <c r="AB83" s="2296"/>
    </row>
    <row r="84" spans="1:28" s="328" customFormat="1" ht="15" customHeight="1">
      <c r="A84" s="1731"/>
      <c r="B84" s="848" t="s">
        <v>2152</v>
      </c>
      <c r="C84" s="417" t="str">
        <f>'Leverage Ratio additional'!F64</f>
        <v>Check: adjusted gross ≥ adjusted gross with netting for open repos</v>
      </c>
      <c r="D84" s="2379"/>
      <c r="E84" s="2379"/>
      <c r="F84" s="2379"/>
      <c r="G84" s="2379"/>
      <c r="H84" s="2379" t="str">
        <f>'Leverage Ratio additional'!H64</f>
        <v>Yes</v>
      </c>
      <c r="I84" s="2379"/>
      <c r="J84" s="2379"/>
      <c r="K84" s="2379"/>
      <c r="L84" s="2379"/>
      <c r="M84" s="2379" t="str">
        <f>'Leverage Ratio additional'!M64</f>
        <v>Yes</v>
      </c>
      <c r="N84" s="2382"/>
      <c r="O84" s="2382"/>
      <c r="Q84" s="2387"/>
      <c r="R84" s="2387"/>
      <c r="S84" s="2387"/>
      <c r="T84" s="2387"/>
      <c r="U84" s="2387"/>
      <c r="V84" s="2387"/>
      <c r="AB84" s="2296"/>
    </row>
    <row r="85" spans="1:28" s="328" customFormat="1" ht="15" customHeight="1">
      <c r="A85" s="1731"/>
      <c r="B85" s="848" t="s">
        <v>2152</v>
      </c>
      <c r="C85" s="417" t="str">
        <f>'Leverage Ratio additional'!O64</f>
        <v>Check: gross value ≥ adjusted gross</v>
      </c>
      <c r="D85" s="2379"/>
      <c r="E85" s="2379"/>
      <c r="F85" s="2379"/>
      <c r="G85" s="2379"/>
      <c r="H85" s="2379"/>
      <c r="I85" s="2379"/>
      <c r="J85" s="2379"/>
      <c r="K85" s="2379"/>
      <c r="L85" s="2379"/>
      <c r="M85" s="2382"/>
      <c r="N85" s="2380" t="str">
        <f>'Leverage Ratio additional'!S64</f>
        <v>Yes</v>
      </c>
      <c r="O85" s="2386" t="str">
        <f>'Leverage Ratio additional'!T64</f>
        <v>Yes</v>
      </c>
      <c r="Q85" s="2387"/>
      <c r="R85" s="2387"/>
      <c r="S85" s="2387"/>
      <c r="T85" s="2387"/>
      <c r="U85" s="2387"/>
      <c r="V85" s="2387"/>
      <c r="AB85" s="2296"/>
    </row>
    <row r="86" spans="1:28" s="328" customFormat="1" ht="15" customHeight="1">
      <c r="A86" s="1731"/>
      <c r="B86" s="848" t="s">
        <v>2157</v>
      </c>
      <c r="C86" s="417" t="str">
        <f>'Leverage Ratio additional'!B127</f>
        <v>Check: non-cash IM received before haircut ≥ non-cash IM received after haircut</v>
      </c>
      <c r="D86" s="2379"/>
      <c r="E86" s="2379"/>
      <c r="F86" s="2379"/>
      <c r="G86" s="2379"/>
      <c r="H86" s="2379"/>
      <c r="I86" s="2379"/>
      <c r="J86" s="2379"/>
      <c r="K86" s="2379"/>
      <c r="L86" s="2379"/>
      <c r="M86" s="2382"/>
      <c r="N86" s="2382"/>
      <c r="O86" s="2386" t="str">
        <f>'Leverage Ratio additional'!I127</f>
        <v>Yes</v>
      </c>
      <c r="Q86" s="2387"/>
      <c r="R86" s="2387"/>
      <c r="S86" s="2387"/>
      <c r="T86" s="2387"/>
      <c r="U86" s="2387"/>
      <c r="V86" s="2387"/>
      <c r="AB86" s="2296"/>
    </row>
    <row r="87" spans="1:28" s="328" customFormat="1" ht="30" customHeight="1">
      <c r="A87" s="1731"/>
      <c r="B87" s="848" t="s">
        <v>2157</v>
      </c>
      <c r="C87" s="417" t="str">
        <f>'Leverage Ratio additional'!B128</f>
        <v>Check: LR exposure measure using SA-CCR without an IM offset to PFE ≥ LR exposure measure using SA-CCR with an IM offset to PFE</v>
      </c>
      <c r="D87" s="2379"/>
      <c r="E87" s="2379"/>
      <c r="F87" s="2379"/>
      <c r="G87" s="2379"/>
      <c r="H87" s="2379"/>
      <c r="I87" s="2379"/>
      <c r="J87" s="2379"/>
      <c r="K87" s="2379"/>
      <c r="L87" s="2379"/>
      <c r="M87" s="2382"/>
      <c r="N87" s="2382"/>
      <c r="O87" s="2386" t="str">
        <f>'Leverage Ratio additional'!I128</f>
        <v>Yes</v>
      </c>
      <c r="Q87" s="2387"/>
      <c r="R87" s="2387"/>
      <c r="S87" s="2387"/>
      <c r="T87" s="2387"/>
      <c r="U87" s="2387"/>
      <c r="V87" s="2387"/>
      <c r="AB87" s="2296"/>
    </row>
    <row r="88" spans="1:28" s="328" customFormat="1" ht="15" customHeight="1">
      <c r="A88" s="1731"/>
      <c r="B88" s="848" t="s">
        <v>2157</v>
      </c>
      <c r="C88" s="417" t="str">
        <f>'Leverage Ratio additional'!B129</f>
        <v>Check: portfolio totals ≥ sum of values per client</v>
      </c>
      <c r="D88" s="2379"/>
      <c r="E88" s="2379"/>
      <c r="F88" s="2379"/>
      <c r="G88" s="2379"/>
      <c r="H88" s="2379"/>
      <c r="I88" s="2379"/>
      <c r="J88" s="2379"/>
      <c r="K88" s="2379"/>
      <c r="L88" s="2379"/>
      <c r="M88" s="2382"/>
      <c r="N88" s="2382"/>
      <c r="O88" s="2386" t="str">
        <f>'Leverage Ratio additional'!I129</f>
        <v>Yes</v>
      </c>
      <c r="Q88" s="2387"/>
      <c r="R88" s="2387"/>
      <c r="S88" s="2387"/>
      <c r="T88" s="2387"/>
      <c r="U88" s="2387"/>
      <c r="V88" s="2387"/>
      <c r="AB88" s="2296"/>
    </row>
    <row r="89" spans="1:28" s="328" customFormat="1" ht="30" customHeight="1">
      <c r="A89" s="1731"/>
      <c r="B89" s="848" t="s">
        <v>2157</v>
      </c>
      <c r="C89" s="417" t="str">
        <f>'Leverage Ratio additional'!B130</f>
        <v>Check: cash IM received and reported in panel I ≥ cash IM received in the client leg of QCCP cleared derivatives (panel H1 + H2)</v>
      </c>
      <c r="D89" s="2379"/>
      <c r="E89" s="2379"/>
      <c r="F89" s="2379"/>
      <c r="G89" s="2379"/>
      <c r="H89" s="2379"/>
      <c r="I89" s="2379"/>
      <c r="J89" s="2379"/>
      <c r="K89" s="2379"/>
      <c r="L89" s="2379"/>
      <c r="M89" s="2382"/>
      <c r="N89" s="2382"/>
      <c r="O89" s="2386" t="str">
        <f>'Leverage Ratio additional'!I130</f>
        <v>Yes</v>
      </c>
      <c r="Q89" s="2387"/>
      <c r="R89" s="2387"/>
      <c r="S89" s="2387"/>
      <c r="T89" s="2387"/>
      <c r="U89" s="2387"/>
      <c r="V89" s="2387"/>
      <c r="AB89" s="2296"/>
    </row>
    <row r="90" spans="1:28" s="328" customFormat="1" ht="30" customHeight="1">
      <c r="A90" s="1731"/>
      <c r="B90" s="848" t="s">
        <v>2157</v>
      </c>
      <c r="C90" s="417" t="str">
        <f>'Leverage Ratio additional'!B131</f>
        <v>Check: non-cash IM received and reported in panel I ≥ non-cash IM received in the client leg of QCCP cleared derivatives (panel H1 + H2)</v>
      </c>
      <c r="D90" s="2379"/>
      <c r="E90" s="2379"/>
      <c r="F90" s="2379"/>
      <c r="G90" s="2379"/>
      <c r="H90" s="2379"/>
      <c r="I90" s="2379"/>
      <c r="J90" s="2379"/>
      <c r="K90" s="2379"/>
      <c r="L90" s="2379"/>
      <c r="M90" s="2382"/>
      <c r="N90" s="2382"/>
      <c r="O90" s="2386" t="str">
        <f>'Leverage Ratio additional'!I131</f>
        <v>Yes</v>
      </c>
      <c r="Q90" s="2387"/>
      <c r="R90" s="2387"/>
      <c r="S90" s="2387"/>
      <c r="T90" s="2387"/>
      <c r="U90" s="2387"/>
      <c r="V90" s="2387"/>
      <c r="AB90" s="2296"/>
    </row>
    <row r="91" spans="1:28" s="328" customFormat="1" ht="15" customHeight="1">
      <c r="A91" s="1731"/>
      <c r="B91" s="848" t="s">
        <v>2157</v>
      </c>
      <c r="C91" s="417" t="str">
        <f>'Leverage Ratio additional'!B132</f>
        <v>Check: LR exposure measure using CEM ≥ portfolio total LR exposure measure using CEM (panel H1 + H2 + H3)</v>
      </c>
      <c r="D91" s="2379"/>
      <c r="E91" s="2379"/>
      <c r="F91" s="2379"/>
      <c r="G91" s="2379"/>
      <c r="H91" s="2379"/>
      <c r="I91" s="2379"/>
      <c r="J91" s="2379"/>
      <c r="K91" s="2379"/>
      <c r="L91" s="2379"/>
      <c r="M91" s="2382"/>
      <c r="N91" s="2382"/>
      <c r="O91" s="2386" t="str">
        <f>'Leverage Ratio additional'!I132</f>
        <v/>
      </c>
      <c r="Q91" s="2387"/>
      <c r="R91" s="2387"/>
      <c r="S91" s="2387"/>
      <c r="T91" s="2387"/>
      <c r="U91" s="2387"/>
      <c r="V91" s="2387"/>
      <c r="AB91" s="2296"/>
    </row>
    <row r="92" spans="1:28" s="328" customFormat="1" ht="30" customHeight="1">
      <c r="A92" s="1731"/>
      <c r="B92" s="848" t="s">
        <v>2157</v>
      </c>
      <c r="C92" s="417" t="str">
        <f>'Leverage Ratio additional'!B133</f>
        <v>Check: LR exposure measure using modified SA-CCR * 1.4 ≥ portfolio total LR exposure measure using SA-CCR without an IM offset to PFE (panel H1 + H2 + H3)</v>
      </c>
      <c r="D92" s="2379"/>
      <c r="E92" s="2379"/>
      <c r="F92" s="2379"/>
      <c r="G92" s="2379"/>
      <c r="H92" s="2379"/>
      <c r="I92" s="2379"/>
      <c r="J92" s="2379"/>
      <c r="K92" s="2379"/>
      <c r="L92" s="2379"/>
      <c r="M92" s="2382"/>
      <c r="N92" s="2382"/>
      <c r="O92" s="2386" t="str">
        <f>'Leverage Ratio additional'!I133</f>
        <v/>
      </c>
      <c r="Q92" s="2387"/>
      <c r="R92" s="2387"/>
      <c r="S92" s="2387"/>
      <c r="T92" s="2387"/>
      <c r="U92" s="2387"/>
      <c r="V92" s="2387"/>
      <c r="AB92" s="2296"/>
    </row>
    <row r="93" spans="1:28" s="328" customFormat="1" ht="30" customHeight="1">
      <c r="A93" s="1731"/>
      <c r="B93" s="848" t="s">
        <v>2157</v>
      </c>
      <c r="C93" s="417" t="str">
        <f>'Leverage Ratio additional'!B134</f>
        <v>Check: LR exposure measure using modified SA-CCR * 1.4 ≥ portfolio total exposure using SA-CCR without IM offset to PFE in the client leg of QCCP cleared derivatives (panel H1 + H2)</v>
      </c>
      <c r="D93" s="2379"/>
      <c r="E93" s="2379"/>
      <c r="F93" s="2379"/>
      <c r="G93" s="2379"/>
      <c r="H93" s="2379"/>
      <c r="I93" s="2379"/>
      <c r="J93" s="2379"/>
      <c r="K93" s="2379"/>
      <c r="L93" s="2379"/>
      <c r="M93" s="2382"/>
      <c r="N93" s="2382"/>
      <c r="O93" s="2386" t="str">
        <f>'Leverage Ratio additional'!I134</f>
        <v/>
      </c>
      <c r="Q93" s="2387"/>
      <c r="R93" s="2387"/>
      <c r="S93" s="2387"/>
      <c r="T93" s="2387"/>
      <c r="U93" s="2387"/>
      <c r="V93" s="2387"/>
      <c r="AB93" s="2296"/>
    </row>
    <row r="94" spans="1:28" s="328" customFormat="1" ht="30" customHeight="1">
      <c r="A94" s="1731"/>
      <c r="B94" s="848" t="s">
        <v>2157</v>
      </c>
      <c r="C94" s="417" t="str">
        <f>'Leverage Ratio additional'!B135</f>
        <v>Check: LR exposure measure using unmodified SA-CCR * 1.4 ≥ portfolio total LR exposure measure using SA-CCR with an IM offset to PFE (panel H1 + H2 + H3)</v>
      </c>
      <c r="D94" s="2379"/>
      <c r="E94" s="2379"/>
      <c r="F94" s="2379"/>
      <c r="G94" s="2379"/>
      <c r="H94" s="2379"/>
      <c r="I94" s="2379"/>
      <c r="J94" s="2379"/>
      <c r="K94" s="2379"/>
      <c r="L94" s="2379"/>
      <c r="M94" s="2382"/>
      <c r="N94" s="2382"/>
      <c r="O94" s="2386" t="str">
        <f>'Leverage Ratio additional'!I135</f>
        <v>Yes</v>
      </c>
      <c r="Q94" s="2387"/>
      <c r="R94" s="2387"/>
      <c r="S94" s="2387"/>
      <c r="T94" s="2387"/>
      <c r="U94" s="2387"/>
      <c r="V94" s="2387"/>
      <c r="AB94" s="2296"/>
    </row>
    <row r="95" spans="1:28" s="328" customFormat="1" ht="30" customHeight="1">
      <c r="A95" s="1731"/>
      <c r="B95" s="848" t="s">
        <v>2157</v>
      </c>
      <c r="C95" s="417" t="str">
        <f>'Leverage Ratio additional'!B136</f>
        <v>Check: LR exposure measure using unmodified SA-CCR * 1.4 ≥ portfolio total exposure using SA-CCR with IM offset to PFE in the client leg of QCCP cleared derivatives (panel H1 + H2)</v>
      </c>
      <c r="D95" s="2379"/>
      <c r="E95" s="2379"/>
      <c r="F95" s="2379"/>
      <c r="G95" s="2379"/>
      <c r="H95" s="2379"/>
      <c r="I95" s="2379"/>
      <c r="J95" s="2379"/>
      <c r="K95" s="2379"/>
      <c r="L95" s="2379"/>
      <c r="M95" s="2382"/>
      <c r="N95" s="2382"/>
      <c r="O95" s="2386" t="str">
        <f>'Leverage Ratio additional'!I136</f>
        <v>Yes</v>
      </c>
      <c r="Q95" s="2387"/>
      <c r="R95" s="2387"/>
      <c r="S95" s="2387"/>
      <c r="T95" s="2387"/>
      <c r="U95" s="2387"/>
      <c r="V95" s="2387"/>
      <c r="AB95" s="2296"/>
    </row>
    <row r="96" spans="1:28" s="328" customFormat="1" ht="15" customHeight="1">
      <c r="A96" s="1731"/>
      <c r="B96" s="848" t="s">
        <v>2158</v>
      </c>
      <c r="C96" s="417" t="str">
        <f>'Leverage Ratio additional'!B197</f>
        <v>Check: non-cash IM received before haircut ≥ non-cash IM received after haircut</v>
      </c>
      <c r="D96" s="2379"/>
      <c r="E96" s="2379"/>
      <c r="F96" s="2379"/>
      <c r="G96" s="2379"/>
      <c r="H96" s="2379"/>
      <c r="I96" s="2379"/>
      <c r="J96" s="2379"/>
      <c r="K96" s="2379"/>
      <c r="L96" s="2379"/>
      <c r="M96" s="2382"/>
      <c r="N96" s="2382"/>
      <c r="O96" s="2386" t="str">
        <f>'Leverage Ratio additional'!G197</f>
        <v>Yes</v>
      </c>
      <c r="Q96" s="2387"/>
      <c r="R96" s="2387"/>
      <c r="S96" s="2387"/>
      <c r="T96" s="2387"/>
      <c r="U96" s="2387"/>
      <c r="V96" s="2387"/>
      <c r="AB96" s="2296"/>
    </row>
    <row r="97" spans="1:16369" s="328" customFormat="1" ht="30" customHeight="1">
      <c r="A97" s="1731"/>
      <c r="B97" s="848" t="s">
        <v>2158</v>
      </c>
      <c r="C97" s="417" t="str">
        <f>'Leverage Ratio additional'!B198</f>
        <v>Check: LR exposure measure using SA-CCR without an IM offset to PFE ≥ LR exposure measure using SA-CCR with an IM offset to PFE</v>
      </c>
      <c r="D97" s="2379"/>
      <c r="E97" s="2379"/>
      <c r="F97" s="2379"/>
      <c r="G97" s="2379"/>
      <c r="H97" s="2379"/>
      <c r="I97" s="2379"/>
      <c r="J97" s="2379"/>
      <c r="K97" s="2379"/>
      <c r="L97" s="2379"/>
      <c r="M97" s="2382"/>
      <c r="N97" s="2382"/>
      <c r="O97" s="2386" t="str">
        <f>'Leverage Ratio additional'!G198</f>
        <v>Yes</v>
      </c>
      <c r="Q97" s="2387"/>
      <c r="R97" s="2387"/>
      <c r="S97" s="2387"/>
      <c r="T97" s="2387"/>
      <c r="U97" s="2387"/>
      <c r="V97" s="2387"/>
      <c r="AB97" s="2296"/>
    </row>
    <row r="98" spans="1:16369" s="328" customFormat="1" ht="15" customHeight="1">
      <c r="A98" s="1731"/>
      <c r="B98" s="848" t="s">
        <v>2158</v>
      </c>
      <c r="C98" s="417" t="str">
        <f>'Leverage Ratio additional'!B199</f>
        <v>Check: portfolio totals ≥ sum of values per client</v>
      </c>
      <c r="D98" s="2379"/>
      <c r="E98" s="2379"/>
      <c r="F98" s="2379"/>
      <c r="G98" s="2379"/>
      <c r="H98" s="2379"/>
      <c r="I98" s="2379"/>
      <c r="J98" s="2379"/>
      <c r="K98" s="2379"/>
      <c r="L98" s="2379"/>
      <c r="M98" s="2382"/>
      <c r="N98" s="2382"/>
      <c r="O98" s="2386" t="str">
        <f>'Leverage Ratio additional'!G199</f>
        <v>Yes</v>
      </c>
      <c r="Q98" s="2387"/>
      <c r="R98" s="2387"/>
      <c r="S98" s="2387"/>
      <c r="T98" s="2387"/>
      <c r="U98" s="2387"/>
      <c r="V98" s="2387"/>
      <c r="AB98" s="2296"/>
    </row>
    <row r="99" spans="1:16369" s="328" customFormat="1" ht="15" customHeight="1">
      <c r="A99" s="1731"/>
      <c r="B99" s="848" t="s">
        <v>2159</v>
      </c>
      <c r="C99" s="417" t="str">
        <f>'Leverage Ratio additional'!B260</f>
        <v>Check: non-cash IM received before haircut ≥ non-cash IM received after haircut</v>
      </c>
      <c r="D99" s="2379"/>
      <c r="E99" s="2379"/>
      <c r="F99" s="2379"/>
      <c r="G99" s="2379"/>
      <c r="H99" s="2379"/>
      <c r="I99" s="2379"/>
      <c r="J99" s="2379"/>
      <c r="K99" s="2379"/>
      <c r="L99" s="2379"/>
      <c r="M99" s="2382"/>
      <c r="N99" s="2382"/>
      <c r="O99" s="2386" t="str">
        <f>'Leverage Ratio additional'!G260</f>
        <v>Yes</v>
      </c>
      <c r="Q99" s="2387"/>
      <c r="R99" s="2387"/>
      <c r="S99" s="2387"/>
      <c r="T99" s="2387"/>
      <c r="U99" s="2387"/>
      <c r="V99" s="2387"/>
      <c r="AB99" s="2296"/>
    </row>
    <row r="100" spans="1:16369" s="328" customFormat="1" ht="30" customHeight="1">
      <c r="A100" s="1731"/>
      <c r="B100" s="848" t="s">
        <v>2159</v>
      </c>
      <c r="C100" s="417" t="str">
        <f>'Leverage Ratio additional'!B261</f>
        <v>Check: LR exposure measure using SA-CCR without an IM offset to PFE ≥ LR exposure measure using SA-CCR with an IM offset to PFE</v>
      </c>
      <c r="D100" s="2379"/>
      <c r="E100" s="2379"/>
      <c r="F100" s="2379"/>
      <c r="G100" s="2379"/>
      <c r="H100" s="2379"/>
      <c r="I100" s="2379"/>
      <c r="J100" s="2379"/>
      <c r="K100" s="2379"/>
      <c r="L100" s="2379"/>
      <c r="M100" s="2382"/>
      <c r="N100" s="2382"/>
      <c r="O100" s="2386" t="str">
        <f>'Leverage Ratio additional'!G261</f>
        <v>Yes</v>
      </c>
      <c r="Q100" s="2387"/>
      <c r="R100" s="2387"/>
      <c r="S100" s="2387"/>
      <c r="T100" s="2387"/>
      <c r="U100" s="2387"/>
      <c r="V100" s="2387"/>
      <c r="AB100" s="2296"/>
    </row>
    <row r="101" spans="1:16369" s="328" customFormat="1" ht="15" customHeight="1">
      <c r="A101" s="1731"/>
      <c r="B101" s="848" t="s">
        <v>2159</v>
      </c>
      <c r="C101" s="417" t="str">
        <f>'Leverage Ratio additional'!B262</f>
        <v>Check: portfolio totals ≥ sum of values per client</v>
      </c>
      <c r="D101" s="2379"/>
      <c r="E101" s="2379"/>
      <c r="F101" s="2379"/>
      <c r="G101" s="2379"/>
      <c r="H101" s="2379"/>
      <c r="I101" s="2379"/>
      <c r="J101" s="2379"/>
      <c r="K101" s="2379"/>
      <c r="L101" s="2379"/>
      <c r="M101" s="2382"/>
      <c r="N101" s="2382"/>
      <c r="O101" s="2386" t="str">
        <f>'Leverage Ratio additional'!G262</f>
        <v>Yes</v>
      </c>
      <c r="Q101" s="2387"/>
      <c r="R101" s="2387"/>
      <c r="S101" s="2387"/>
      <c r="T101" s="2387"/>
      <c r="U101" s="2387"/>
      <c r="V101" s="2387"/>
      <c r="AB101" s="2296"/>
    </row>
    <row r="102" spans="1:16369" s="328" customFormat="1" ht="15" customHeight="1">
      <c r="A102" s="1731"/>
      <c r="B102" s="809" t="s">
        <v>2155</v>
      </c>
      <c r="C102" s="2355" t="str">
        <f>'Leverage Ratio additional'!F271</f>
        <v>Data complete</v>
      </c>
      <c r="D102" s="2383"/>
      <c r="E102" s="2383"/>
      <c r="F102" s="2383"/>
      <c r="G102" s="2383"/>
      <c r="H102" s="2383"/>
      <c r="I102" s="2383"/>
      <c r="J102" s="2383"/>
      <c r="K102" s="2383"/>
      <c r="L102" s="2383"/>
      <c r="M102" s="2385"/>
      <c r="N102" s="2385"/>
      <c r="O102" s="2388"/>
      <c r="Q102" s="2387"/>
      <c r="R102" s="2387"/>
      <c r="S102" s="2387"/>
      <c r="T102" s="2387"/>
      <c r="U102" s="2387"/>
      <c r="V102" s="2387"/>
      <c r="AB102" s="2296"/>
    </row>
    <row r="103" spans="1:16369" s="328" customFormat="1" ht="15" customHeight="1">
      <c r="A103" s="1731"/>
      <c r="B103" s="611"/>
      <c r="C103" s="611"/>
      <c r="D103" s="611"/>
      <c r="E103" s="611"/>
      <c r="F103" s="611"/>
      <c r="G103" s="611"/>
      <c r="H103" s="611"/>
      <c r="I103" s="611"/>
      <c r="J103" s="611"/>
      <c r="K103" s="611"/>
      <c r="L103" s="2222"/>
      <c r="M103" s="2389"/>
      <c r="N103" s="2222"/>
      <c r="O103" s="611"/>
      <c r="P103" s="611"/>
      <c r="Q103" s="611"/>
      <c r="R103" s="611"/>
      <c r="S103" s="611"/>
      <c r="T103" s="611"/>
      <c r="U103" s="611"/>
      <c r="V103" s="611"/>
      <c r="W103" s="2374"/>
      <c r="AB103" s="2296"/>
    </row>
    <row r="104" spans="1:16369" s="328" customFormat="1" ht="45" customHeight="1">
      <c r="A104" s="2476" t="s">
        <v>2160</v>
      </c>
      <c r="B104" s="1814"/>
      <c r="C104" s="1814"/>
      <c r="D104" s="1814"/>
      <c r="E104" s="1814"/>
      <c r="F104" s="1814"/>
      <c r="G104" s="1814"/>
      <c r="H104" s="1814"/>
      <c r="I104" s="1814"/>
      <c r="J104" s="1814"/>
      <c r="K104" s="1814"/>
      <c r="L104" s="1814"/>
      <c r="M104" s="1814"/>
      <c r="N104" s="1814"/>
      <c r="O104" s="1814"/>
      <c r="P104" s="1814"/>
      <c r="Q104" s="1814"/>
      <c r="R104" s="1814"/>
      <c r="S104" s="1814"/>
      <c r="T104" s="1814"/>
      <c r="U104" s="1814"/>
      <c r="V104" s="1814"/>
      <c r="W104" s="611"/>
      <c r="X104" s="1814"/>
      <c r="Y104" s="1814"/>
      <c r="Z104" s="1814"/>
      <c r="AA104" s="1814"/>
      <c r="AB104" s="2350"/>
      <c r="AC104" s="1814"/>
      <c r="AD104" s="1814"/>
      <c r="AE104" s="1814"/>
      <c r="AF104" s="1814"/>
      <c r="AG104" s="1814"/>
      <c r="AH104" s="1814"/>
      <c r="AI104" s="1814"/>
      <c r="AJ104" s="1814"/>
      <c r="AK104" s="1814"/>
      <c r="AL104" s="1814"/>
      <c r="AM104" s="1814"/>
      <c r="AN104" s="1814"/>
      <c r="AO104" s="1814"/>
      <c r="AP104" s="1814"/>
      <c r="AQ104" s="1814"/>
      <c r="AR104" s="1814"/>
      <c r="AS104" s="1814"/>
      <c r="AT104" s="1814"/>
      <c r="AU104" s="1814"/>
      <c r="AV104" s="1814"/>
      <c r="AW104" s="1814"/>
      <c r="AX104" s="1814"/>
      <c r="AY104" s="1814"/>
      <c r="AZ104" s="1814"/>
      <c r="BA104" s="1814"/>
      <c r="BB104" s="1814"/>
      <c r="BC104" s="1814"/>
      <c r="BD104" s="1814"/>
      <c r="BE104" s="1814"/>
      <c r="BF104" s="1814"/>
      <c r="BG104" s="1814"/>
      <c r="BH104" s="1814"/>
      <c r="BI104" s="1814"/>
      <c r="BJ104" s="1814"/>
      <c r="BK104" s="1814"/>
      <c r="BL104" s="1814"/>
      <c r="BM104" s="1814"/>
      <c r="BN104" s="1814"/>
      <c r="BO104" s="1814"/>
      <c r="BP104" s="1814"/>
      <c r="BQ104" s="1814"/>
      <c r="BR104" s="1814"/>
      <c r="BS104" s="1814"/>
      <c r="BT104" s="1814"/>
      <c r="BU104" s="1814"/>
      <c r="BV104" s="1814"/>
      <c r="BW104" s="1814"/>
      <c r="BX104" s="1814"/>
      <c r="BY104" s="1814"/>
      <c r="BZ104" s="1814"/>
      <c r="CA104" s="1814"/>
      <c r="CB104" s="1814"/>
      <c r="CC104" s="1814"/>
      <c r="CD104" s="1814"/>
      <c r="CE104" s="1814"/>
      <c r="CF104" s="1814"/>
      <c r="CG104" s="1814"/>
      <c r="CH104" s="1814"/>
      <c r="CI104" s="1814"/>
      <c r="CJ104" s="1814"/>
      <c r="CK104" s="1814"/>
      <c r="CL104" s="1814"/>
      <c r="CM104" s="1814"/>
      <c r="CN104" s="1814"/>
      <c r="CO104" s="1814"/>
      <c r="CP104" s="1814"/>
      <c r="CQ104" s="1814"/>
      <c r="CR104" s="1814"/>
      <c r="CS104" s="1814"/>
      <c r="CT104" s="1814"/>
      <c r="CU104" s="1814"/>
      <c r="CV104" s="1814"/>
      <c r="CW104" s="1814"/>
      <c r="CX104" s="1814"/>
      <c r="CY104" s="1814"/>
      <c r="CZ104" s="1814"/>
      <c r="DA104" s="1814"/>
      <c r="DB104" s="1814"/>
      <c r="DC104" s="1814"/>
      <c r="DD104" s="1814"/>
      <c r="DE104" s="1814"/>
      <c r="DF104" s="1814"/>
      <c r="DG104" s="1814"/>
      <c r="DH104" s="1814"/>
      <c r="DI104" s="1814"/>
      <c r="DJ104" s="1814"/>
      <c r="DK104" s="1814"/>
      <c r="DL104" s="1814"/>
      <c r="DM104" s="1814"/>
      <c r="DN104" s="1814"/>
      <c r="DO104" s="1814"/>
      <c r="DP104" s="1814"/>
      <c r="DQ104" s="1814"/>
      <c r="DR104" s="1814"/>
      <c r="DS104" s="1814"/>
      <c r="DT104" s="1814"/>
      <c r="DU104" s="1814"/>
      <c r="DV104" s="1814"/>
      <c r="DW104" s="1814"/>
      <c r="DX104" s="1814"/>
      <c r="DY104" s="1814"/>
      <c r="DZ104" s="1814"/>
      <c r="EA104" s="1814"/>
      <c r="EB104" s="1814"/>
      <c r="EC104" s="1814"/>
      <c r="ED104" s="1814"/>
      <c r="EE104" s="1814"/>
      <c r="EF104" s="1814"/>
      <c r="EG104" s="1814"/>
      <c r="EH104" s="1814"/>
      <c r="EI104" s="1814"/>
      <c r="EJ104" s="1814"/>
      <c r="EK104" s="1814"/>
      <c r="EL104" s="1814"/>
      <c r="EM104" s="1814"/>
      <c r="EN104" s="1814"/>
      <c r="EO104" s="1814"/>
      <c r="EP104" s="1814"/>
      <c r="EQ104" s="1814"/>
      <c r="ER104" s="1814"/>
      <c r="ES104" s="1814"/>
      <c r="ET104" s="1814"/>
      <c r="EU104" s="1814"/>
      <c r="EV104" s="1814"/>
      <c r="EW104" s="1814"/>
      <c r="EX104" s="1814"/>
      <c r="EY104" s="1814"/>
      <c r="EZ104" s="1814"/>
      <c r="FA104" s="1814"/>
      <c r="FB104" s="1814"/>
      <c r="FC104" s="1814"/>
      <c r="FD104" s="1814"/>
      <c r="FE104" s="1814"/>
      <c r="FF104" s="1814"/>
      <c r="FG104" s="1814"/>
      <c r="FH104" s="1814"/>
      <c r="FI104" s="1814"/>
      <c r="FJ104" s="1814"/>
      <c r="FK104" s="1814"/>
      <c r="FL104" s="1814"/>
      <c r="FM104" s="1814"/>
      <c r="FN104" s="1814"/>
      <c r="FO104" s="1814"/>
      <c r="FP104" s="1814"/>
      <c r="FQ104" s="1814"/>
      <c r="FR104" s="1814"/>
      <c r="FS104" s="1814"/>
      <c r="FT104" s="1814"/>
      <c r="FU104" s="1814"/>
      <c r="FV104" s="1814"/>
      <c r="FW104" s="1814"/>
      <c r="FX104" s="1814"/>
      <c r="FY104" s="1814"/>
      <c r="FZ104" s="1814"/>
      <c r="GA104" s="1814"/>
      <c r="GB104" s="1814"/>
      <c r="GC104" s="1814"/>
      <c r="GD104" s="1814"/>
      <c r="GE104" s="1814"/>
      <c r="GF104" s="1814"/>
      <c r="GG104" s="1814"/>
      <c r="GH104" s="1814"/>
      <c r="GI104" s="1814"/>
      <c r="GJ104" s="1814"/>
      <c r="GK104" s="1814"/>
      <c r="GL104" s="1814"/>
      <c r="GM104" s="1814"/>
      <c r="GN104" s="1814"/>
      <c r="GO104" s="1814"/>
      <c r="GP104" s="1814"/>
      <c r="GQ104" s="1814"/>
      <c r="GR104" s="1814"/>
      <c r="GS104" s="1814"/>
      <c r="GT104" s="1814"/>
      <c r="GU104" s="1814"/>
      <c r="GV104" s="1814"/>
      <c r="GW104" s="1814"/>
      <c r="GX104" s="1814"/>
      <c r="GY104" s="1814"/>
      <c r="GZ104" s="1814"/>
      <c r="HA104" s="1814"/>
      <c r="HB104" s="1814"/>
      <c r="HC104" s="1814"/>
      <c r="HD104" s="1814"/>
      <c r="HE104" s="1814"/>
      <c r="HF104" s="1814"/>
      <c r="HG104" s="1814"/>
      <c r="HH104" s="1814"/>
      <c r="HI104" s="1814"/>
      <c r="HJ104" s="1814"/>
      <c r="HK104" s="1814"/>
      <c r="HL104" s="1814"/>
      <c r="HM104" s="1814"/>
      <c r="HN104" s="1814"/>
      <c r="HO104" s="1814"/>
      <c r="HP104" s="1814"/>
      <c r="HQ104" s="1814"/>
      <c r="HR104" s="1814"/>
      <c r="HS104" s="1814"/>
      <c r="HT104" s="1814"/>
      <c r="HU104" s="1814"/>
      <c r="HV104" s="1814"/>
      <c r="HW104" s="1814"/>
      <c r="HX104" s="1814"/>
      <c r="HY104" s="1814"/>
      <c r="HZ104" s="1814"/>
      <c r="IA104" s="1814"/>
      <c r="IB104" s="1814"/>
      <c r="IC104" s="1814"/>
      <c r="ID104" s="1814"/>
      <c r="IE104" s="1814"/>
      <c r="IF104" s="1814"/>
      <c r="IG104" s="1814"/>
      <c r="IH104" s="1814"/>
      <c r="II104" s="1814"/>
      <c r="IJ104" s="1814"/>
      <c r="IK104" s="1814"/>
      <c r="IL104" s="1814"/>
      <c r="IM104" s="1814"/>
      <c r="IN104" s="1814"/>
      <c r="IO104" s="1814"/>
      <c r="IP104" s="1814"/>
      <c r="IQ104" s="1814"/>
      <c r="IR104" s="1814"/>
      <c r="IS104" s="1814"/>
      <c r="IT104" s="1814"/>
      <c r="IU104" s="1814"/>
      <c r="IV104" s="1814"/>
      <c r="IW104" s="1814"/>
      <c r="IX104" s="1814"/>
      <c r="IY104" s="1814"/>
      <c r="IZ104" s="1814"/>
      <c r="JA104" s="1814"/>
      <c r="JB104" s="1814"/>
      <c r="JC104" s="1814"/>
      <c r="JD104" s="1814"/>
      <c r="JE104" s="1814"/>
      <c r="JF104" s="1814"/>
      <c r="JG104" s="1814"/>
      <c r="JH104" s="1814"/>
      <c r="JI104" s="1814"/>
      <c r="JJ104" s="1814"/>
      <c r="JK104" s="1814"/>
      <c r="JL104" s="1814"/>
      <c r="JM104" s="1814"/>
      <c r="JN104" s="1814"/>
      <c r="JO104" s="1814"/>
      <c r="JP104" s="1814"/>
      <c r="JQ104" s="1814"/>
      <c r="JR104" s="1814"/>
      <c r="JS104" s="1814"/>
      <c r="JT104" s="1814"/>
      <c r="JU104" s="1814"/>
      <c r="JV104" s="1814"/>
      <c r="JW104" s="1814"/>
      <c r="JX104" s="1814"/>
      <c r="JY104" s="1814"/>
      <c r="JZ104" s="1814"/>
      <c r="KA104" s="1814"/>
      <c r="KB104" s="1814"/>
      <c r="KC104" s="1814"/>
      <c r="KD104" s="1814"/>
      <c r="KE104" s="1814"/>
      <c r="KF104" s="1814"/>
      <c r="KG104" s="1814"/>
      <c r="KH104" s="1814"/>
      <c r="KI104" s="1814"/>
      <c r="KJ104" s="1814"/>
      <c r="KK104" s="1814"/>
      <c r="KL104" s="1814"/>
      <c r="KM104" s="1814"/>
      <c r="KN104" s="1814"/>
      <c r="KO104" s="1814"/>
      <c r="KP104" s="1814"/>
      <c r="KQ104" s="1814"/>
      <c r="KR104" s="1814"/>
      <c r="KS104" s="1814"/>
      <c r="KT104" s="1814"/>
      <c r="KU104" s="1814"/>
      <c r="KV104" s="1814"/>
      <c r="KW104" s="1814"/>
      <c r="KX104" s="1814"/>
      <c r="KY104" s="1814"/>
      <c r="KZ104" s="1814"/>
      <c r="LA104" s="1814"/>
      <c r="LB104" s="1814"/>
      <c r="LC104" s="1814"/>
      <c r="LD104" s="1814"/>
      <c r="LE104" s="1814"/>
      <c r="LF104" s="1814"/>
      <c r="LG104" s="1814"/>
      <c r="LH104" s="1814"/>
      <c r="LI104" s="1814"/>
      <c r="LJ104" s="1814"/>
      <c r="LK104" s="1814"/>
      <c r="LL104" s="1814"/>
      <c r="LM104" s="1814"/>
      <c r="LN104" s="1814"/>
      <c r="LO104" s="1814"/>
      <c r="LP104" s="1814"/>
      <c r="LQ104" s="1814"/>
      <c r="LR104" s="1814"/>
      <c r="LS104" s="1814"/>
      <c r="LT104" s="1814"/>
      <c r="LU104" s="1814"/>
      <c r="LV104" s="1814"/>
      <c r="LW104" s="1814"/>
      <c r="LX104" s="1814"/>
      <c r="LY104" s="1814"/>
      <c r="LZ104" s="1814"/>
      <c r="MA104" s="1814"/>
      <c r="MB104" s="1814"/>
      <c r="MC104" s="1814"/>
      <c r="MD104" s="1814"/>
      <c r="ME104" s="1814"/>
      <c r="MF104" s="1814"/>
      <c r="MG104" s="1814"/>
      <c r="MH104" s="1814"/>
      <c r="MI104" s="1814"/>
      <c r="MJ104" s="1814"/>
      <c r="MK104" s="1814"/>
      <c r="ML104" s="1814"/>
      <c r="MM104" s="1814"/>
      <c r="MN104" s="1814"/>
      <c r="MO104" s="1814"/>
      <c r="MP104" s="1814"/>
      <c r="MQ104" s="1814"/>
      <c r="MR104" s="1814"/>
      <c r="MS104" s="1814"/>
      <c r="MT104" s="1814"/>
      <c r="MU104" s="1814"/>
      <c r="MV104" s="1814"/>
      <c r="MW104" s="1814"/>
      <c r="MX104" s="1814"/>
      <c r="MY104" s="1814"/>
      <c r="MZ104" s="1814"/>
      <c r="NA104" s="1814"/>
      <c r="NB104" s="1814"/>
      <c r="NC104" s="1814"/>
      <c r="ND104" s="1814"/>
      <c r="NE104" s="1814"/>
      <c r="NF104" s="1814"/>
      <c r="NG104" s="1814"/>
      <c r="NH104" s="1814"/>
      <c r="NI104" s="1814"/>
      <c r="NJ104" s="1814"/>
      <c r="NK104" s="1814"/>
      <c r="NL104" s="1814"/>
      <c r="NM104" s="1814"/>
      <c r="NN104" s="1814"/>
      <c r="NO104" s="1814"/>
      <c r="NP104" s="1814"/>
      <c r="NQ104" s="1814"/>
      <c r="NR104" s="1814"/>
      <c r="NS104" s="1814"/>
      <c r="NT104" s="1814"/>
      <c r="NU104" s="1814"/>
      <c r="NV104" s="1814"/>
      <c r="NW104" s="1814"/>
      <c r="NX104" s="1814"/>
      <c r="NY104" s="1814"/>
      <c r="NZ104" s="1814"/>
      <c r="OA104" s="1814"/>
      <c r="OB104" s="1814"/>
      <c r="OC104" s="1814"/>
      <c r="OD104" s="1814"/>
      <c r="OE104" s="1814"/>
      <c r="OF104" s="1814"/>
      <c r="OG104" s="1814"/>
      <c r="OH104" s="1814"/>
      <c r="OI104" s="1814"/>
      <c r="OJ104" s="1814"/>
      <c r="OK104" s="1814"/>
      <c r="OL104" s="1814"/>
      <c r="OM104" s="1814"/>
      <c r="ON104" s="1814"/>
      <c r="OO104" s="1814"/>
      <c r="OP104" s="1814"/>
      <c r="OQ104" s="1814"/>
      <c r="OR104" s="1814"/>
      <c r="OS104" s="1814"/>
      <c r="OT104" s="1814"/>
      <c r="OU104" s="1814"/>
      <c r="OV104" s="1814"/>
      <c r="OW104" s="1814"/>
      <c r="OX104" s="1814"/>
      <c r="OY104" s="1814"/>
      <c r="OZ104" s="1814"/>
      <c r="PA104" s="1814"/>
      <c r="PB104" s="1814"/>
      <c r="PC104" s="1814"/>
      <c r="PD104" s="1814"/>
      <c r="PE104" s="1814"/>
      <c r="PF104" s="1814"/>
      <c r="PG104" s="1814"/>
      <c r="PH104" s="1814"/>
      <c r="PI104" s="1814"/>
      <c r="PJ104" s="1814"/>
      <c r="PK104" s="1814"/>
      <c r="PL104" s="1814"/>
      <c r="PM104" s="1814"/>
      <c r="PN104" s="1814"/>
      <c r="PO104" s="1814"/>
      <c r="PP104" s="1814"/>
      <c r="PQ104" s="1814"/>
      <c r="PR104" s="1814"/>
      <c r="PS104" s="1814"/>
      <c r="PT104" s="1814"/>
      <c r="PU104" s="1814"/>
      <c r="PV104" s="1814"/>
      <c r="PW104" s="1814"/>
      <c r="PX104" s="1814"/>
      <c r="PY104" s="1814"/>
      <c r="PZ104" s="1814"/>
      <c r="QA104" s="1814"/>
      <c r="QB104" s="1814"/>
      <c r="QC104" s="1814"/>
      <c r="QD104" s="1814"/>
      <c r="QE104" s="1814"/>
      <c r="QF104" s="1814"/>
      <c r="QG104" s="1814"/>
      <c r="QH104" s="1814"/>
      <c r="QI104" s="1814"/>
      <c r="QJ104" s="1814"/>
      <c r="QK104" s="1814"/>
      <c r="QL104" s="1814"/>
      <c r="QM104" s="1814"/>
      <c r="QN104" s="1814"/>
      <c r="QO104" s="1814"/>
      <c r="QP104" s="1814"/>
      <c r="QQ104" s="1814"/>
      <c r="QR104" s="1814"/>
      <c r="QS104" s="1814"/>
      <c r="QT104" s="1814"/>
      <c r="QU104" s="1814"/>
      <c r="QV104" s="1814"/>
      <c r="QW104" s="1814"/>
      <c r="QX104" s="1814"/>
      <c r="QY104" s="1814"/>
      <c r="QZ104" s="1814"/>
      <c r="RA104" s="1814"/>
      <c r="RB104" s="1814"/>
      <c r="RC104" s="1814"/>
      <c r="RD104" s="1814"/>
      <c r="RE104" s="1814"/>
      <c r="RF104" s="1814"/>
      <c r="RG104" s="1814"/>
      <c r="RH104" s="1814"/>
      <c r="RI104" s="1814"/>
      <c r="RJ104" s="1814"/>
      <c r="RK104" s="1814"/>
      <c r="RL104" s="1814"/>
      <c r="RM104" s="1814"/>
      <c r="RN104" s="1814"/>
      <c r="RO104" s="1814"/>
      <c r="RP104" s="1814"/>
      <c r="RQ104" s="1814"/>
      <c r="RR104" s="1814"/>
      <c r="RS104" s="1814"/>
      <c r="RT104" s="1814"/>
      <c r="RU104" s="1814"/>
      <c r="RV104" s="1814"/>
      <c r="RW104" s="1814"/>
      <c r="RX104" s="1814"/>
      <c r="RY104" s="1814"/>
      <c r="RZ104" s="1814"/>
      <c r="SA104" s="1814"/>
      <c r="SB104" s="1814"/>
      <c r="SC104" s="1814"/>
      <c r="SD104" s="1814"/>
      <c r="SE104" s="1814"/>
      <c r="SF104" s="1814"/>
      <c r="SG104" s="1814"/>
      <c r="SH104" s="1814"/>
      <c r="SI104" s="1814"/>
      <c r="SJ104" s="1814"/>
      <c r="SK104" s="1814"/>
      <c r="SL104" s="1814"/>
      <c r="SM104" s="1814"/>
      <c r="SN104" s="1814"/>
      <c r="SO104" s="1814"/>
      <c r="SP104" s="1814"/>
      <c r="SQ104" s="1814"/>
      <c r="SR104" s="1814"/>
      <c r="SS104" s="1814"/>
      <c r="ST104" s="1814"/>
      <c r="SU104" s="1814"/>
      <c r="SV104" s="1814"/>
      <c r="SW104" s="1814"/>
      <c r="SX104" s="1814"/>
      <c r="SY104" s="1814"/>
      <c r="SZ104" s="1814"/>
      <c r="TA104" s="1814"/>
      <c r="TB104" s="1814"/>
      <c r="TC104" s="1814"/>
      <c r="TD104" s="1814"/>
      <c r="TE104" s="1814"/>
      <c r="TF104" s="1814"/>
      <c r="TG104" s="1814"/>
      <c r="TH104" s="1814"/>
      <c r="TI104" s="1814"/>
      <c r="TJ104" s="1814"/>
      <c r="TK104" s="1814"/>
      <c r="TL104" s="1814"/>
      <c r="TM104" s="1814"/>
      <c r="TN104" s="1814"/>
      <c r="TO104" s="1814"/>
      <c r="TP104" s="1814"/>
      <c r="TQ104" s="1814"/>
      <c r="TR104" s="1814"/>
      <c r="TS104" s="1814"/>
      <c r="TT104" s="1814"/>
      <c r="TU104" s="1814"/>
      <c r="TV104" s="1814"/>
      <c r="TW104" s="1814"/>
      <c r="TX104" s="1814"/>
      <c r="TY104" s="1814"/>
      <c r="TZ104" s="1814"/>
      <c r="UA104" s="1814"/>
      <c r="UB104" s="1814"/>
      <c r="UC104" s="1814"/>
      <c r="UD104" s="1814"/>
      <c r="UE104" s="1814"/>
      <c r="UF104" s="1814"/>
      <c r="UG104" s="1814"/>
      <c r="UH104" s="1814"/>
      <c r="UI104" s="1814"/>
      <c r="UJ104" s="1814"/>
      <c r="UK104" s="1814"/>
      <c r="UL104" s="1814"/>
      <c r="UM104" s="1814"/>
      <c r="UN104" s="1814"/>
      <c r="UO104" s="1814"/>
      <c r="UP104" s="1814"/>
      <c r="UQ104" s="1814"/>
      <c r="UR104" s="1814"/>
      <c r="US104" s="1814"/>
      <c r="UT104" s="1814"/>
      <c r="UU104" s="1814"/>
      <c r="UV104" s="1814"/>
      <c r="UW104" s="1814"/>
      <c r="UX104" s="1814"/>
      <c r="UY104" s="1814"/>
      <c r="UZ104" s="1814"/>
      <c r="VA104" s="1814"/>
      <c r="VB104" s="1814"/>
      <c r="VC104" s="1814"/>
      <c r="VD104" s="1814"/>
      <c r="VE104" s="1814"/>
      <c r="VF104" s="1814"/>
      <c r="VG104" s="1814"/>
      <c r="VH104" s="1814"/>
      <c r="VI104" s="1814"/>
      <c r="VJ104" s="1814"/>
      <c r="VK104" s="1814"/>
      <c r="VL104" s="1814"/>
      <c r="VM104" s="1814"/>
      <c r="VN104" s="1814"/>
      <c r="VO104" s="1814"/>
      <c r="VP104" s="1814"/>
      <c r="VQ104" s="1814"/>
      <c r="VR104" s="1814"/>
      <c r="VS104" s="1814"/>
      <c r="VT104" s="1814"/>
      <c r="VU104" s="1814"/>
      <c r="VV104" s="1814"/>
      <c r="VW104" s="1814"/>
      <c r="VX104" s="1814"/>
      <c r="VY104" s="1814"/>
      <c r="VZ104" s="1814"/>
      <c r="WA104" s="1814"/>
      <c r="WB104" s="1814"/>
      <c r="WC104" s="1814"/>
      <c r="WD104" s="1814"/>
      <c r="WE104" s="1814"/>
      <c r="WF104" s="1814"/>
      <c r="WG104" s="1814"/>
      <c r="WH104" s="1814"/>
      <c r="WI104" s="1814"/>
      <c r="WJ104" s="1814"/>
      <c r="WK104" s="1814"/>
      <c r="WL104" s="1814"/>
      <c r="WM104" s="1814"/>
      <c r="WN104" s="1814"/>
      <c r="WO104" s="1814"/>
      <c r="WP104" s="1814"/>
      <c r="WQ104" s="1814"/>
      <c r="WR104" s="1814"/>
      <c r="WS104" s="1814"/>
      <c r="WT104" s="1814"/>
      <c r="WU104" s="1814"/>
      <c r="WV104" s="1814"/>
      <c r="WW104" s="1814"/>
      <c r="WX104" s="1814"/>
      <c r="WY104" s="1814"/>
      <c r="WZ104" s="1814"/>
      <c r="XA104" s="1814"/>
      <c r="XB104" s="1814"/>
      <c r="XC104" s="1814"/>
      <c r="XD104" s="1814"/>
      <c r="XE104" s="1814"/>
      <c r="XF104" s="1814"/>
      <c r="XG104" s="1814"/>
      <c r="XH104" s="1814"/>
      <c r="XI104" s="1814"/>
      <c r="XJ104" s="1814"/>
      <c r="XK104" s="1814"/>
      <c r="XL104" s="1814"/>
      <c r="XM104" s="1814"/>
      <c r="XN104" s="1814"/>
      <c r="XO104" s="1814"/>
      <c r="XP104" s="1814"/>
      <c r="XQ104" s="1814"/>
      <c r="XR104" s="1814"/>
      <c r="XS104" s="1814"/>
      <c r="XT104" s="1814"/>
      <c r="XU104" s="1814"/>
      <c r="XV104" s="1814"/>
      <c r="XW104" s="1814"/>
      <c r="XX104" s="1814"/>
      <c r="XY104" s="1814"/>
      <c r="XZ104" s="1814"/>
      <c r="YA104" s="1814"/>
      <c r="YB104" s="1814"/>
      <c r="YC104" s="1814"/>
      <c r="YD104" s="1814"/>
      <c r="YE104" s="1814"/>
      <c r="YF104" s="1814"/>
      <c r="YG104" s="1814"/>
      <c r="YH104" s="1814"/>
      <c r="YI104" s="1814"/>
      <c r="YJ104" s="1814"/>
      <c r="YK104" s="1814"/>
      <c r="YL104" s="1814"/>
      <c r="YM104" s="1814"/>
      <c r="YN104" s="1814"/>
      <c r="YO104" s="1814"/>
      <c r="YP104" s="1814"/>
      <c r="YQ104" s="1814"/>
      <c r="YR104" s="1814"/>
      <c r="YS104" s="1814"/>
      <c r="YT104" s="1814"/>
      <c r="YU104" s="1814"/>
      <c r="YV104" s="1814"/>
      <c r="YW104" s="1814"/>
      <c r="YX104" s="1814"/>
      <c r="YY104" s="1814"/>
      <c r="YZ104" s="1814"/>
      <c r="ZA104" s="1814"/>
      <c r="ZB104" s="1814"/>
      <c r="ZC104" s="1814"/>
      <c r="ZD104" s="1814"/>
      <c r="ZE104" s="1814"/>
      <c r="ZF104" s="1814"/>
      <c r="ZG104" s="1814"/>
      <c r="ZH104" s="1814"/>
      <c r="ZI104" s="1814"/>
      <c r="ZJ104" s="1814"/>
      <c r="ZK104" s="1814"/>
      <c r="ZL104" s="1814"/>
      <c r="ZM104" s="1814"/>
      <c r="ZN104" s="1814"/>
      <c r="ZO104" s="1814"/>
      <c r="ZP104" s="1814"/>
      <c r="ZQ104" s="1814"/>
      <c r="ZR104" s="1814"/>
      <c r="ZS104" s="1814"/>
      <c r="ZT104" s="1814"/>
      <c r="ZU104" s="1814"/>
      <c r="ZV104" s="1814"/>
      <c r="ZW104" s="1814"/>
      <c r="ZX104" s="1814"/>
      <c r="ZY104" s="1814"/>
      <c r="ZZ104" s="1814"/>
      <c r="AAA104" s="1814"/>
      <c r="AAB104" s="1814"/>
      <c r="AAC104" s="1814"/>
      <c r="AAD104" s="1814"/>
      <c r="AAE104" s="1814"/>
      <c r="AAF104" s="1814"/>
      <c r="AAG104" s="1814"/>
      <c r="AAH104" s="1814"/>
      <c r="AAI104" s="1814"/>
      <c r="AAJ104" s="1814"/>
      <c r="AAK104" s="1814"/>
      <c r="AAL104" s="1814"/>
      <c r="AAM104" s="1814"/>
      <c r="AAN104" s="1814"/>
      <c r="AAO104" s="1814"/>
      <c r="AAP104" s="1814"/>
      <c r="AAQ104" s="1814"/>
      <c r="AAR104" s="1814"/>
      <c r="AAS104" s="1814"/>
      <c r="AAT104" s="1814"/>
      <c r="AAU104" s="1814"/>
      <c r="AAV104" s="1814"/>
      <c r="AAW104" s="1814"/>
      <c r="AAX104" s="1814"/>
      <c r="AAY104" s="1814"/>
      <c r="AAZ104" s="1814"/>
      <c r="ABA104" s="1814"/>
      <c r="ABB104" s="1814"/>
      <c r="ABC104" s="1814"/>
      <c r="ABD104" s="1814"/>
      <c r="ABE104" s="1814"/>
      <c r="ABF104" s="1814"/>
      <c r="ABG104" s="1814"/>
      <c r="ABH104" s="1814"/>
      <c r="ABI104" s="1814"/>
      <c r="ABJ104" s="1814"/>
      <c r="ABK104" s="1814"/>
      <c r="ABL104" s="1814"/>
      <c r="ABM104" s="1814"/>
      <c r="ABN104" s="1814"/>
      <c r="ABO104" s="1814"/>
      <c r="ABP104" s="1814"/>
      <c r="ABQ104" s="1814"/>
      <c r="ABR104" s="1814"/>
      <c r="ABS104" s="1814"/>
      <c r="ABT104" s="1814"/>
      <c r="ABU104" s="1814"/>
      <c r="ABV104" s="1814"/>
      <c r="ABW104" s="1814"/>
      <c r="ABX104" s="1814"/>
      <c r="ABY104" s="1814"/>
      <c r="ABZ104" s="1814"/>
      <c r="ACA104" s="1814"/>
      <c r="ACB104" s="1814"/>
      <c r="ACC104" s="1814"/>
      <c r="ACD104" s="1814"/>
      <c r="ACE104" s="1814"/>
      <c r="ACF104" s="1814"/>
      <c r="ACG104" s="1814"/>
      <c r="ACH104" s="1814"/>
      <c r="ACI104" s="1814"/>
      <c r="ACJ104" s="1814"/>
      <c r="ACK104" s="1814"/>
      <c r="ACL104" s="1814"/>
      <c r="ACM104" s="1814"/>
      <c r="ACN104" s="1814"/>
      <c r="ACO104" s="1814"/>
      <c r="ACP104" s="1814"/>
      <c r="ACQ104" s="1814"/>
      <c r="ACR104" s="1814"/>
      <c r="ACS104" s="1814"/>
      <c r="ACT104" s="1814"/>
      <c r="ACU104" s="1814"/>
      <c r="ACV104" s="1814"/>
      <c r="ACW104" s="1814"/>
      <c r="ACX104" s="1814"/>
      <c r="ACY104" s="1814"/>
      <c r="ACZ104" s="1814"/>
      <c r="ADA104" s="1814"/>
      <c r="ADB104" s="1814"/>
      <c r="ADC104" s="1814"/>
      <c r="ADD104" s="1814"/>
      <c r="ADE104" s="1814"/>
      <c r="ADF104" s="1814"/>
      <c r="ADG104" s="1814"/>
      <c r="ADH104" s="1814"/>
      <c r="ADI104" s="1814"/>
      <c r="ADJ104" s="1814"/>
      <c r="ADK104" s="1814"/>
      <c r="ADL104" s="1814"/>
      <c r="ADM104" s="1814"/>
      <c r="ADN104" s="1814"/>
      <c r="ADO104" s="1814"/>
      <c r="ADP104" s="1814"/>
      <c r="ADQ104" s="1814"/>
      <c r="ADR104" s="1814"/>
      <c r="ADS104" s="1814"/>
      <c r="ADT104" s="1814"/>
      <c r="ADU104" s="1814"/>
      <c r="ADV104" s="1814"/>
      <c r="ADW104" s="1814"/>
      <c r="ADX104" s="1814"/>
      <c r="ADY104" s="1814"/>
      <c r="ADZ104" s="1814"/>
      <c r="AEA104" s="1814"/>
      <c r="AEB104" s="1814"/>
      <c r="AEC104" s="1814"/>
      <c r="AED104" s="1814"/>
      <c r="AEE104" s="1814"/>
      <c r="AEF104" s="1814"/>
      <c r="AEG104" s="1814"/>
      <c r="AEH104" s="1814"/>
      <c r="AEI104" s="1814"/>
      <c r="AEJ104" s="1814"/>
      <c r="AEK104" s="1814"/>
      <c r="AEL104" s="1814"/>
      <c r="AEM104" s="1814"/>
      <c r="AEN104" s="1814"/>
      <c r="AEO104" s="1814"/>
      <c r="AEP104" s="1814"/>
      <c r="AEQ104" s="1814"/>
      <c r="AER104" s="1814"/>
      <c r="AES104" s="1814"/>
      <c r="AET104" s="1814"/>
      <c r="AEU104" s="1814"/>
      <c r="AEV104" s="1814"/>
      <c r="AEW104" s="1814"/>
      <c r="AEX104" s="1814"/>
      <c r="AEY104" s="1814"/>
      <c r="AEZ104" s="1814"/>
      <c r="AFA104" s="1814"/>
      <c r="AFB104" s="1814"/>
      <c r="AFC104" s="1814"/>
      <c r="AFD104" s="1814"/>
      <c r="AFE104" s="1814"/>
      <c r="AFF104" s="1814"/>
      <c r="AFG104" s="1814"/>
      <c r="AFH104" s="1814"/>
      <c r="AFI104" s="1814"/>
      <c r="AFJ104" s="1814"/>
      <c r="AFK104" s="1814"/>
      <c r="AFL104" s="1814"/>
      <c r="AFM104" s="1814"/>
      <c r="AFN104" s="1814"/>
      <c r="AFO104" s="1814"/>
      <c r="AFP104" s="1814"/>
      <c r="AFQ104" s="1814"/>
      <c r="AFR104" s="1814"/>
      <c r="AFS104" s="1814"/>
      <c r="AFT104" s="1814"/>
      <c r="AFU104" s="1814"/>
      <c r="AFV104" s="1814"/>
      <c r="AFW104" s="1814"/>
      <c r="AFX104" s="1814"/>
      <c r="AFY104" s="1814"/>
      <c r="AFZ104" s="1814"/>
      <c r="AGA104" s="1814"/>
      <c r="AGB104" s="1814"/>
      <c r="AGC104" s="1814"/>
      <c r="AGD104" s="1814"/>
      <c r="AGE104" s="1814"/>
      <c r="AGF104" s="1814"/>
      <c r="AGG104" s="1814"/>
      <c r="AGH104" s="1814"/>
      <c r="AGI104" s="1814"/>
      <c r="AGJ104" s="1814"/>
      <c r="AGK104" s="1814"/>
      <c r="AGL104" s="1814"/>
      <c r="AGM104" s="1814"/>
      <c r="AGN104" s="1814"/>
      <c r="AGO104" s="1814"/>
      <c r="AGP104" s="1814"/>
      <c r="AGQ104" s="1814"/>
      <c r="AGR104" s="1814"/>
      <c r="AGS104" s="1814"/>
      <c r="AGT104" s="1814"/>
      <c r="AGU104" s="1814"/>
      <c r="AGV104" s="1814"/>
      <c r="AGW104" s="1814"/>
      <c r="AGX104" s="1814"/>
      <c r="AGY104" s="1814"/>
      <c r="AGZ104" s="1814"/>
      <c r="AHA104" s="1814"/>
      <c r="AHB104" s="1814"/>
      <c r="AHC104" s="1814"/>
      <c r="AHD104" s="1814"/>
      <c r="AHE104" s="1814"/>
      <c r="AHF104" s="1814"/>
      <c r="AHG104" s="1814"/>
      <c r="AHH104" s="1814"/>
      <c r="AHI104" s="1814"/>
      <c r="AHJ104" s="1814"/>
      <c r="AHK104" s="1814"/>
      <c r="AHL104" s="1814"/>
      <c r="AHM104" s="1814"/>
      <c r="AHN104" s="1814"/>
      <c r="AHO104" s="1814"/>
      <c r="AHP104" s="1814"/>
      <c r="AHQ104" s="1814"/>
      <c r="AHR104" s="1814"/>
      <c r="AHS104" s="1814"/>
      <c r="AHT104" s="1814"/>
      <c r="AHU104" s="1814"/>
      <c r="AHV104" s="1814"/>
      <c r="AHW104" s="1814"/>
      <c r="AHX104" s="1814"/>
      <c r="AHY104" s="1814"/>
      <c r="AHZ104" s="1814"/>
      <c r="AIA104" s="1814"/>
      <c r="AIB104" s="1814"/>
      <c r="AIC104" s="1814"/>
      <c r="AID104" s="1814"/>
      <c r="AIE104" s="1814"/>
      <c r="AIF104" s="1814"/>
      <c r="AIG104" s="1814"/>
      <c r="AIH104" s="1814"/>
      <c r="AII104" s="1814"/>
      <c r="AIJ104" s="1814"/>
      <c r="AIK104" s="1814"/>
      <c r="AIL104" s="1814"/>
      <c r="AIM104" s="1814"/>
      <c r="AIN104" s="1814"/>
      <c r="AIO104" s="1814"/>
      <c r="AIP104" s="1814"/>
      <c r="AIQ104" s="1814"/>
      <c r="AIR104" s="1814"/>
      <c r="AIS104" s="1814"/>
      <c r="AIT104" s="1814"/>
      <c r="AIU104" s="1814"/>
      <c r="AIV104" s="1814"/>
      <c r="AIW104" s="1814"/>
      <c r="AIX104" s="1814"/>
      <c r="AIY104" s="1814"/>
      <c r="AIZ104" s="1814"/>
      <c r="AJA104" s="1814"/>
      <c r="AJB104" s="1814"/>
      <c r="AJC104" s="1814"/>
      <c r="AJD104" s="1814"/>
      <c r="AJE104" s="1814"/>
      <c r="AJF104" s="1814"/>
      <c r="AJG104" s="1814"/>
      <c r="AJH104" s="1814"/>
      <c r="AJI104" s="1814"/>
      <c r="AJJ104" s="1814"/>
      <c r="AJK104" s="1814"/>
      <c r="AJL104" s="1814"/>
      <c r="AJM104" s="1814"/>
      <c r="AJN104" s="1814"/>
      <c r="AJO104" s="1814"/>
      <c r="AJP104" s="1814"/>
      <c r="AJQ104" s="1814"/>
      <c r="AJR104" s="1814"/>
      <c r="AJS104" s="1814"/>
      <c r="AJT104" s="1814"/>
      <c r="AJU104" s="1814"/>
      <c r="AJV104" s="1814"/>
      <c r="AJW104" s="1814"/>
      <c r="AJX104" s="1814"/>
      <c r="AJY104" s="1814"/>
      <c r="AJZ104" s="1814"/>
      <c r="AKA104" s="1814"/>
      <c r="AKB104" s="1814"/>
      <c r="AKC104" s="1814"/>
      <c r="AKD104" s="1814"/>
      <c r="AKE104" s="1814"/>
      <c r="AKF104" s="1814"/>
      <c r="AKG104" s="1814"/>
      <c r="AKH104" s="1814"/>
      <c r="AKI104" s="1814"/>
      <c r="AKJ104" s="1814"/>
      <c r="AKK104" s="1814"/>
      <c r="AKL104" s="1814"/>
      <c r="AKM104" s="1814"/>
      <c r="AKN104" s="1814"/>
      <c r="AKO104" s="1814"/>
      <c r="AKP104" s="1814"/>
      <c r="AKQ104" s="1814"/>
      <c r="AKR104" s="1814"/>
      <c r="AKS104" s="1814"/>
      <c r="AKT104" s="1814"/>
      <c r="AKU104" s="1814"/>
      <c r="AKV104" s="1814"/>
      <c r="AKW104" s="1814"/>
      <c r="AKX104" s="1814"/>
      <c r="AKY104" s="1814"/>
      <c r="AKZ104" s="1814"/>
      <c r="ALA104" s="1814"/>
      <c r="ALB104" s="1814"/>
      <c r="ALC104" s="1814"/>
      <c r="ALD104" s="1814"/>
      <c r="ALE104" s="1814"/>
      <c r="ALF104" s="1814"/>
      <c r="ALG104" s="1814"/>
      <c r="ALH104" s="1814"/>
      <c r="ALI104" s="1814"/>
      <c r="ALJ104" s="1814"/>
      <c r="ALK104" s="1814"/>
      <c r="ALL104" s="1814"/>
      <c r="ALM104" s="1814"/>
      <c r="ALN104" s="1814"/>
      <c r="ALO104" s="1814"/>
      <c r="ALP104" s="1814"/>
      <c r="ALQ104" s="1814"/>
      <c r="ALR104" s="1814"/>
      <c r="ALS104" s="1814"/>
      <c r="ALT104" s="1814"/>
      <c r="ALU104" s="1814"/>
      <c r="ALV104" s="1814"/>
      <c r="ALW104" s="1814"/>
      <c r="ALX104" s="1814"/>
      <c r="ALY104" s="1814"/>
      <c r="ALZ104" s="1814"/>
      <c r="AMA104" s="1814"/>
      <c r="AMB104" s="1814"/>
      <c r="AMC104" s="1814"/>
      <c r="AMD104" s="1814"/>
      <c r="AME104" s="1814"/>
      <c r="AMF104" s="1814"/>
      <c r="AMG104" s="1814"/>
      <c r="AMH104" s="1814"/>
      <c r="AMI104" s="1814"/>
      <c r="AMJ104" s="1814"/>
      <c r="AMK104" s="1814"/>
      <c r="AML104" s="1814"/>
      <c r="AMM104" s="1814"/>
      <c r="AMN104" s="1814"/>
      <c r="AMO104" s="1814"/>
      <c r="AMP104" s="1814"/>
      <c r="AMQ104" s="1814"/>
      <c r="AMR104" s="1814"/>
      <c r="AMS104" s="1814"/>
      <c r="AMT104" s="1814"/>
      <c r="AMU104" s="1814"/>
      <c r="AMV104" s="1814"/>
      <c r="AMW104" s="1814"/>
      <c r="AMX104" s="1814"/>
      <c r="AMY104" s="1814"/>
      <c r="AMZ104" s="1814"/>
      <c r="ANA104" s="1814"/>
      <c r="ANB104" s="1814"/>
      <c r="ANC104" s="1814"/>
      <c r="AND104" s="1814"/>
      <c r="ANE104" s="1814"/>
      <c r="ANF104" s="1814"/>
      <c r="ANG104" s="1814"/>
      <c r="ANH104" s="1814"/>
      <c r="ANI104" s="1814"/>
      <c r="ANJ104" s="1814"/>
      <c r="ANK104" s="1814"/>
      <c r="ANL104" s="1814"/>
      <c r="ANM104" s="1814"/>
      <c r="ANN104" s="1814"/>
      <c r="ANO104" s="1814"/>
      <c r="ANP104" s="1814"/>
      <c r="ANQ104" s="1814"/>
      <c r="ANR104" s="1814"/>
      <c r="ANS104" s="1814"/>
      <c r="ANT104" s="1814"/>
      <c r="ANU104" s="1814"/>
      <c r="ANV104" s="1814"/>
      <c r="ANW104" s="1814"/>
      <c r="ANX104" s="1814"/>
      <c r="ANY104" s="1814"/>
      <c r="ANZ104" s="1814"/>
      <c r="AOA104" s="1814"/>
      <c r="AOB104" s="1814"/>
      <c r="AOC104" s="1814"/>
      <c r="AOD104" s="1814"/>
      <c r="AOE104" s="1814"/>
      <c r="AOF104" s="1814"/>
      <c r="AOG104" s="1814"/>
      <c r="AOH104" s="1814"/>
      <c r="AOI104" s="1814"/>
      <c r="AOJ104" s="1814"/>
      <c r="AOK104" s="1814"/>
      <c r="AOL104" s="1814"/>
      <c r="AOM104" s="1814"/>
      <c r="AON104" s="1814"/>
      <c r="AOO104" s="1814"/>
      <c r="AOP104" s="1814"/>
      <c r="AOQ104" s="1814"/>
      <c r="AOR104" s="1814"/>
      <c r="AOS104" s="1814"/>
      <c r="AOT104" s="1814"/>
      <c r="AOU104" s="1814"/>
      <c r="AOV104" s="1814"/>
      <c r="AOW104" s="1814"/>
      <c r="AOX104" s="1814"/>
      <c r="AOY104" s="1814"/>
      <c r="AOZ104" s="1814"/>
      <c r="APA104" s="1814"/>
      <c r="APB104" s="1814"/>
      <c r="APC104" s="1814"/>
      <c r="APD104" s="1814"/>
      <c r="APE104" s="1814"/>
      <c r="APF104" s="1814"/>
      <c r="APG104" s="1814"/>
      <c r="APH104" s="1814"/>
      <c r="API104" s="1814"/>
      <c r="APJ104" s="1814"/>
      <c r="APK104" s="1814"/>
      <c r="APL104" s="1814"/>
      <c r="APM104" s="1814"/>
      <c r="APN104" s="1814"/>
      <c r="APO104" s="1814"/>
      <c r="APP104" s="1814"/>
      <c r="APQ104" s="1814"/>
      <c r="APR104" s="1814"/>
      <c r="APS104" s="1814"/>
      <c r="APT104" s="1814"/>
      <c r="APU104" s="1814"/>
      <c r="APV104" s="1814"/>
      <c r="APW104" s="1814"/>
      <c r="APX104" s="1814"/>
      <c r="APY104" s="1814"/>
      <c r="APZ104" s="1814"/>
      <c r="AQA104" s="1814"/>
      <c r="AQB104" s="1814"/>
      <c r="AQC104" s="1814"/>
      <c r="AQD104" s="1814"/>
      <c r="AQE104" s="1814"/>
      <c r="AQF104" s="1814"/>
      <c r="AQG104" s="1814"/>
      <c r="AQH104" s="1814"/>
      <c r="AQI104" s="1814"/>
      <c r="AQJ104" s="1814"/>
      <c r="AQK104" s="1814"/>
      <c r="AQL104" s="1814"/>
      <c r="AQM104" s="1814"/>
      <c r="AQN104" s="1814"/>
      <c r="AQO104" s="1814"/>
      <c r="AQP104" s="1814"/>
      <c r="AQQ104" s="1814"/>
      <c r="AQR104" s="1814"/>
      <c r="AQS104" s="1814"/>
      <c r="AQT104" s="1814"/>
      <c r="AQU104" s="1814"/>
      <c r="AQV104" s="1814"/>
      <c r="AQW104" s="1814"/>
      <c r="AQX104" s="1814"/>
      <c r="AQY104" s="1814"/>
      <c r="AQZ104" s="1814"/>
      <c r="ARA104" s="1814"/>
      <c r="ARB104" s="1814"/>
      <c r="ARC104" s="1814"/>
      <c r="ARD104" s="1814"/>
      <c r="ARE104" s="1814"/>
      <c r="ARF104" s="1814"/>
      <c r="ARG104" s="1814"/>
      <c r="ARH104" s="1814"/>
      <c r="ARI104" s="1814"/>
      <c r="ARJ104" s="1814"/>
      <c r="ARK104" s="1814"/>
      <c r="ARL104" s="1814"/>
      <c r="ARM104" s="1814"/>
      <c r="ARN104" s="1814"/>
      <c r="ARO104" s="1814"/>
      <c r="ARP104" s="1814"/>
      <c r="ARQ104" s="1814"/>
      <c r="ARR104" s="1814"/>
      <c r="ARS104" s="1814"/>
      <c r="ART104" s="1814"/>
      <c r="ARU104" s="1814"/>
      <c r="ARV104" s="1814"/>
      <c r="ARW104" s="1814"/>
      <c r="ARX104" s="1814"/>
      <c r="ARY104" s="1814"/>
      <c r="ARZ104" s="1814"/>
      <c r="ASA104" s="1814"/>
      <c r="ASB104" s="1814"/>
      <c r="ASC104" s="1814"/>
      <c r="ASD104" s="1814"/>
      <c r="ASE104" s="1814"/>
      <c r="ASF104" s="1814"/>
      <c r="ASG104" s="1814"/>
      <c r="ASH104" s="1814"/>
      <c r="ASI104" s="1814"/>
      <c r="ASJ104" s="1814"/>
      <c r="ASK104" s="1814"/>
      <c r="ASL104" s="1814"/>
      <c r="ASM104" s="1814"/>
      <c r="ASN104" s="1814"/>
      <c r="ASO104" s="1814"/>
      <c r="ASP104" s="1814"/>
      <c r="ASQ104" s="1814"/>
      <c r="ASR104" s="1814"/>
      <c r="ASS104" s="1814"/>
      <c r="AST104" s="1814"/>
      <c r="ASU104" s="1814"/>
      <c r="ASV104" s="1814"/>
      <c r="ASW104" s="1814"/>
      <c r="ASX104" s="1814"/>
      <c r="ASY104" s="1814"/>
      <c r="ASZ104" s="1814"/>
      <c r="ATA104" s="1814"/>
      <c r="ATB104" s="1814"/>
      <c r="ATC104" s="1814"/>
      <c r="ATD104" s="1814"/>
      <c r="ATE104" s="1814"/>
      <c r="ATF104" s="1814"/>
      <c r="ATG104" s="1814"/>
      <c r="ATH104" s="1814"/>
      <c r="ATI104" s="1814"/>
      <c r="ATJ104" s="1814"/>
      <c r="ATK104" s="1814"/>
      <c r="ATL104" s="1814"/>
      <c r="ATM104" s="1814"/>
      <c r="ATN104" s="1814"/>
      <c r="ATO104" s="1814"/>
      <c r="ATP104" s="1814"/>
      <c r="ATQ104" s="1814"/>
      <c r="ATR104" s="1814"/>
      <c r="ATS104" s="1814"/>
      <c r="ATT104" s="1814"/>
      <c r="ATU104" s="1814"/>
      <c r="ATV104" s="1814"/>
      <c r="ATW104" s="1814"/>
      <c r="ATX104" s="1814"/>
      <c r="ATY104" s="1814"/>
      <c r="ATZ104" s="1814"/>
      <c r="AUA104" s="1814"/>
      <c r="AUB104" s="1814"/>
      <c r="AUC104" s="1814"/>
      <c r="AUD104" s="1814"/>
      <c r="AUE104" s="1814"/>
      <c r="AUF104" s="1814"/>
      <c r="AUG104" s="1814"/>
      <c r="AUH104" s="1814"/>
      <c r="AUI104" s="1814"/>
      <c r="AUJ104" s="1814"/>
      <c r="AUK104" s="1814"/>
      <c r="AUL104" s="1814"/>
      <c r="AUM104" s="1814"/>
      <c r="AUN104" s="1814"/>
      <c r="AUO104" s="1814"/>
      <c r="AUP104" s="1814"/>
      <c r="AUQ104" s="1814"/>
      <c r="AUR104" s="1814"/>
      <c r="AUS104" s="1814"/>
      <c r="AUT104" s="1814"/>
      <c r="AUU104" s="1814"/>
      <c r="AUV104" s="1814"/>
      <c r="AUW104" s="1814"/>
      <c r="AUX104" s="1814"/>
      <c r="AUY104" s="1814"/>
      <c r="AUZ104" s="1814"/>
      <c r="AVA104" s="1814"/>
      <c r="AVB104" s="1814"/>
      <c r="AVC104" s="1814"/>
      <c r="AVD104" s="1814"/>
      <c r="AVE104" s="1814"/>
      <c r="AVF104" s="1814"/>
      <c r="AVG104" s="1814"/>
      <c r="AVH104" s="1814"/>
      <c r="AVI104" s="1814"/>
      <c r="AVJ104" s="1814"/>
      <c r="AVK104" s="1814"/>
      <c r="AVL104" s="1814"/>
      <c r="AVM104" s="1814"/>
      <c r="AVN104" s="1814"/>
      <c r="AVO104" s="1814"/>
      <c r="AVP104" s="1814"/>
      <c r="AVQ104" s="1814"/>
      <c r="AVR104" s="1814"/>
      <c r="AVS104" s="1814"/>
      <c r="AVT104" s="1814"/>
      <c r="AVU104" s="1814"/>
      <c r="AVV104" s="1814"/>
      <c r="AVW104" s="1814"/>
      <c r="AVX104" s="1814"/>
      <c r="AVY104" s="1814"/>
      <c r="AVZ104" s="1814"/>
      <c r="AWA104" s="1814"/>
      <c r="AWB104" s="1814"/>
      <c r="AWC104" s="1814"/>
      <c r="AWD104" s="1814"/>
      <c r="AWE104" s="1814"/>
      <c r="AWF104" s="1814"/>
      <c r="AWG104" s="1814"/>
      <c r="AWH104" s="1814"/>
      <c r="AWI104" s="1814"/>
      <c r="AWJ104" s="1814"/>
      <c r="AWK104" s="1814"/>
      <c r="AWL104" s="1814"/>
      <c r="AWM104" s="1814"/>
      <c r="AWN104" s="1814"/>
      <c r="AWO104" s="1814"/>
      <c r="AWP104" s="1814"/>
      <c r="AWQ104" s="1814"/>
      <c r="AWR104" s="1814"/>
      <c r="AWS104" s="1814"/>
      <c r="AWT104" s="1814"/>
      <c r="AWU104" s="1814"/>
      <c r="AWV104" s="1814"/>
      <c r="AWW104" s="1814"/>
      <c r="AWX104" s="1814"/>
      <c r="AWY104" s="1814"/>
      <c r="AWZ104" s="1814"/>
      <c r="AXA104" s="1814"/>
      <c r="AXB104" s="1814"/>
      <c r="AXC104" s="1814"/>
      <c r="AXD104" s="1814"/>
      <c r="AXE104" s="1814"/>
      <c r="AXF104" s="1814"/>
      <c r="AXG104" s="1814"/>
      <c r="AXH104" s="1814"/>
      <c r="AXI104" s="1814"/>
      <c r="AXJ104" s="1814"/>
      <c r="AXK104" s="1814"/>
      <c r="AXL104" s="1814"/>
      <c r="AXM104" s="1814"/>
      <c r="AXN104" s="1814"/>
      <c r="AXO104" s="1814"/>
      <c r="AXP104" s="1814"/>
      <c r="AXQ104" s="1814"/>
      <c r="AXR104" s="1814"/>
      <c r="AXS104" s="1814"/>
      <c r="AXT104" s="1814"/>
      <c r="AXU104" s="1814"/>
      <c r="AXV104" s="1814"/>
      <c r="AXW104" s="1814"/>
      <c r="AXX104" s="1814"/>
      <c r="AXY104" s="1814"/>
      <c r="AXZ104" s="1814"/>
      <c r="AYA104" s="1814"/>
      <c r="AYB104" s="1814"/>
      <c r="AYC104" s="1814"/>
      <c r="AYD104" s="1814"/>
      <c r="AYE104" s="1814"/>
      <c r="AYF104" s="1814"/>
      <c r="AYG104" s="1814"/>
      <c r="AYH104" s="1814"/>
      <c r="AYI104" s="1814"/>
      <c r="AYJ104" s="1814"/>
      <c r="AYK104" s="1814"/>
      <c r="AYL104" s="1814"/>
      <c r="AYM104" s="1814"/>
      <c r="AYN104" s="1814"/>
      <c r="AYO104" s="1814"/>
      <c r="AYP104" s="1814"/>
      <c r="AYQ104" s="1814"/>
      <c r="AYR104" s="1814"/>
      <c r="AYS104" s="1814"/>
      <c r="AYT104" s="1814"/>
      <c r="AYU104" s="1814"/>
      <c r="AYV104" s="1814"/>
      <c r="AYW104" s="1814"/>
      <c r="AYX104" s="1814"/>
      <c r="AYY104" s="1814"/>
      <c r="AYZ104" s="1814"/>
      <c r="AZA104" s="1814"/>
      <c r="AZB104" s="1814"/>
      <c r="AZC104" s="1814"/>
      <c r="AZD104" s="1814"/>
      <c r="AZE104" s="1814"/>
      <c r="AZF104" s="1814"/>
      <c r="AZG104" s="1814"/>
      <c r="AZH104" s="1814"/>
      <c r="AZI104" s="1814"/>
      <c r="AZJ104" s="1814"/>
      <c r="AZK104" s="1814"/>
      <c r="AZL104" s="1814"/>
      <c r="AZM104" s="1814"/>
      <c r="AZN104" s="1814"/>
      <c r="AZO104" s="1814"/>
      <c r="AZP104" s="1814"/>
      <c r="AZQ104" s="1814"/>
      <c r="AZR104" s="1814"/>
      <c r="AZS104" s="1814"/>
      <c r="AZT104" s="1814"/>
      <c r="AZU104" s="1814"/>
      <c r="AZV104" s="1814"/>
      <c r="AZW104" s="1814"/>
      <c r="AZX104" s="1814"/>
      <c r="AZY104" s="1814"/>
      <c r="AZZ104" s="1814"/>
      <c r="BAA104" s="1814"/>
      <c r="BAB104" s="1814"/>
      <c r="BAC104" s="1814"/>
      <c r="BAD104" s="1814"/>
      <c r="BAE104" s="1814"/>
      <c r="BAF104" s="1814"/>
      <c r="BAG104" s="1814"/>
      <c r="BAH104" s="1814"/>
      <c r="BAI104" s="1814"/>
      <c r="BAJ104" s="1814"/>
      <c r="BAK104" s="1814"/>
      <c r="BAL104" s="1814"/>
      <c r="BAM104" s="1814"/>
      <c r="BAN104" s="1814"/>
      <c r="BAO104" s="1814"/>
      <c r="BAP104" s="1814"/>
      <c r="BAQ104" s="1814"/>
      <c r="BAR104" s="1814"/>
      <c r="BAS104" s="1814"/>
      <c r="BAT104" s="1814"/>
      <c r="BAU104" s="1814"/>
      <c r="BAV104" s="1814"/>
      <c r="BAW104" s="1814"/>
      <c r="BAX104" s="1814"/>
      <c r="BAY104" s="1814"/>
      <c r="BAZ104" s="1814"/>
      <c r="BBA104" s="1814"/>
      <c r="BBB104" s="1814"/>
      <c r="BBC104" s="1814"/>
      <c r="BBD104" s="1814"/>
      <c r="BBE104" s="1814"/>
      <c r="BBF104" s="1814"/>
      <c r="BBG104" s="1814"/>
      <c r="BBH104" s="1814"/>
      <c r="BBI104" s="1814"/>
      <c r="BBJ104" s="1814"/>
      <c r="BBK104" s="1814"/>
      <c r="BBL104" s="1814"/>
      <c r="BBM104" s="1814"/>
      <c r="BBN104" s="1814"/>
      <c r="BBO104" s="1814"/>
      <c r="BBP104" s="1814"/>
      <c r="BBQ104" s="1814"/>
      <c r="BBR104" s="1814"/>
      <c r="BBS104" s="1814"/>
      <c r="BBT104" s="1814"/>
      <c r="BBU104" s="1814"/>
      <c r="BBV104" s="1814"/>
      <c r="BBW104" s="1814"/>
      <c r="BBX104" s="1814"/>
      <c r="BBY104" s="1814"/>
      <c r="BBZ104" s="1814"/>
      <c r="BCA104" s="1814"/>
      <c r="BCB104" s="1814"/>
      <c r="BCC104" s="1814"/>
      <c r="BCD104" s="1814"/>
      <c r="BCE104" s="1814"/>
      <c r="BCF104" s="1814"/>
      <c r="BCG104" s="1814"/>
      <c r="BCH104" s="1814"/>
      <c r="BCI104" s="1814"/>
      <c r="BCJ104" s="1814"/>
      <c r="BCK104" s="1814"/>
      <c r="BCL104" s="1814"/>
      <c r="BCM104" s="1814"/>
      <c r="BCN104" s="1814"/>
      <c r="BCO104" s="1814"/>
      <c r="BCP104" s="1814"/>
      <c r="BCQ104" s="1814"/>
      <c r="BCR104" s="1814"/>
      <c r="BCS104" s="1814"/>
      <c r="BCT104" s="1814"/>
      <c r="BCU104" s="1814"/>
      <c r="BCV104" s="1814"/>
      <c r="BCW104" s="1814"/>
      <c r="BCX104" s="1814"/>
      <c r="BCY104" s="1814"/>
      <c r="BCZ104" s="1814"/>
      <c r="BDA104" s="1814"/>
      <c r="BDB104" s="1814"/>
      <c r="BDC104" s="1814"/>
      <c r="BDD104" s="1814"/>
      <c r="BDE104" s="1814"/>
      <c r="BDF104" s="1814"/>
      <c r="BDG104" s="1814"/>
      <c r="BDH104" s="1814"/>
      <c r="BDI104" s="1814"/>
      <c r="BDJ104" s="1814"/>
      <c r="BDK104" s="1814"/>
      <c r="BDL104" s="1814"/>
      <c r="BDM104" s="1814"/>
      <c r="BDN104" s="1814"/>
      <c r="BDO104" s="1814"/>
      <c r="BDP104" s="1814"/>
      <c r="BDQ104" s="1814"/>
      <c r="BDR104" s="1814"/>
      <c r="BDS104" s="1814"/>
      <c r="BDT104" s="1814"/>
      <c r="BDU104" s="1814"/>
      <c r="BDV104" s="1814"/>
      <c r="BDW104" s="1814"/>
      <c r="BDX104" s="1814"/>
      <c r="BDY104" s="1814"/>
      <c r="BDZ104" s="1814"/>
      <c r="BEA104" s="1814"/>
      <c r="BEB104" s="1814"/>
      <c r="BEC104" s="1814"/>
      <c r="BED104" s="1814"/>
      <c r="BEE104" s="1814"/>
      <c r="BEF104" s="1814"/>
      <c r="BEG104" s="1814"/>
      <c r="BEH104" s="1814"/>
      <c r="BEI104" s="1814"/>
      <c r="BEJ104" s="1814"/>
      <c r="BEK104" s="1814"/>
      <c r="BEL104" s="1814"/>
      <c r="BEM104" s="1814"/>
      <c r="BEN104" s="1814"/>
      <c r="BEO104" s="1814"/>
      <c r="BEP104" s="1814"/>
      <c r="BEQ104" s="1814"/>
      <c r="BER104" s="1814"/>
      <c r="BES104" s="1814"/>
      <c r="BET104" s="1814"/>
      <c r="BEU104" s="1814"/>
      <c r="BEV104" s="1814"/>
      <c r="BEW104" s="1814"/>
      <c r="BEX104" s="1814"/>
      <c r="BEY104" s="1814"/>
      <c r="BEZ104" s="1814"/>
      <c r="BFA104" s="1814"/>
      <c r="BFB104" s="1814"/>
      <c r="BFC104" s="1814"/>
      <c r="BFD104" s="1814"/>
      <c r="BFE104" s="1814"/>
      <c r="BFF104" s="1814"/>
      <c r="BFG104" s="1814"/>
      <c r="BFH104" s="1814"/>
      <c r="BFI104" s="1814"/>
      <c r="BFJ104" s="1814"/>
      <c r="BFK104" s="1814"/>
      <c r="BFL104" s="1814"/>
      <c r="BFM104" s="1814"/>
      <c r="BFN104" s="1814"/>
      <c r="BFO104" s="1814"/>
      <c r="BFP104" s="1814"/>
      <c r="BFQ104" s="1814"/>
      <c r="BFR104" s="1814"/>
      <c r="BFS104" s="1814"/>
      <c r="BFT104" s="1814"/>
      <c r="BFU104" s="1814"/>
      <c r="BFV104" s="1814"/>
      <c r="BFW104" s="1814"/>
      <c r="BFX104" s="1814"/>
      <c r="BFY104" s="1814"/>
      <c r="BFZ104" s="1814"/>
      <c r="BGA104" s="1814"/>
      <c r="BGB104" s="1814"/>
      <c r="BGC104" s="1814"/>
      <c r="BGD104" s="1814"/>
      <c r="BGE104" s="1814"/>
      <c r="BGF104" s="1814"/>
      <c r="BGG104" s="1814"/>
      <c r="BGH104" s="1814"/>
      <c r="BGI104" s="1814"/>
      <c r="BGJ104" s="1814"/>
      <c r="BGK104" s="1814"/>
      <c r="BGL104" s="1814"/>
      <c r="BGM104" s="1814"/>
      <c r="BGN104" s="1814"/>
      <c r="BGO104" s="1814"/>
      <c r="BGP104" s="1814"/>
      <c r="BGQ104" s="1814"/>
      <c r="BGR104" s="1814"/>
      <c r="BGS104" s="1814"/>
      <c r="BGT104" s="1814"/>
      <c r="BGU104" s="1814"/>
      <c r="BGV104" s="1814"/>
      <c r="BGW104" s="1814"/>
      <c r="BGX104" s="1814"/>
      <c r="BGY104" s="1814"/>
      <c r="BGZ104" s="1814"/>
      <c r="BHA104" s="1814"/>
      <c r="BHB104" s="1814"/>
      <c r="BHC104" s="1814"/>
      <c r="BHD104" s="1814"/>
      <c r="BHE104" s="1814"/>
      <c r="BHF104" s="1814"/>
      <c r="BHG104" s="1814"/>
      <c r="BHH104" s="1814"/>
      <c r="BHI104" s="1814"/>
      <c r="BHJ104" s="1814"/>
      <c r="BHK104" s="1814"/>
      <c r="BHL104" s="1814"/>
      <c r="BHM104" s="1814"/>
      <c r="BHN104" s="1814"/>
      <c r="BHO104" s="1814"/>
      <c r="BHP104" s="1814"/>
      <c r="BHQ104" s="1814"/>
      <c r="BHR104" s="1814"/>
      <c r="BHS104" s="1814"/>
      <c r="BHT104" s="1814"/>
      <c r="BHU104" s="1814"/>
      <c r="BHV104" s="1814"/>
      <c r="BHW104" s="1814"/>
      <c r="BHX104" s="1814"/>
      <c r="BHY104" s="1814"/>
      <c r="BHZ104" s="1814"/>
      <c r="BIA104" s="1814"/>
      <c r="BIB104" s="1814"/>
      <c r="BIC104" s="1814"/>
      <c r="BID104" s="1814"/>
      <c r="BIE104" s="1814"/>
      <c r="BIF104" s="1814"/>
      <c r="BIG104" s="1814"/>
      <c r="BIH104" s="1814"/>
      <c r="BII104" s="1814"/>
      <c r="BIJ104" s="1814"/>
      <c r="BIK104" s="1814"/>
      <c r="BIL104" s="1814"/>
      <c r="BIM104" s="1814"/>
      <c r="BIN104" s="1814"/>
      <c r="BIO104" s="1814"/>
      <c r="BIP104" s="1814"/>
      <c r="BIQ104" s="1814"/>
      <c r="BIR104" s="1814"/>
      <c r="BIS104" s="1814"/>
      <c r="BIT104" s="1814"/>
      <c r="BIU104" s="1814"/>
      <c r="BIV104" s="1814"/>
      <c r="BIW104" s="1814"/>
      <c r="BIX104" s="1814"/>
      <c r="BIY104" s="1814"/>
      <c r="BIZ104" s="1814"/>
      <c r="BJA104" s="1814"/>
      <c r="BJB104" s="1814"/>
      <c r="BJC104" s="1814"/>
      <c r="BJD104" s="1814"/>
      <c r="BJE104" s="1814"/>
      <c r="BJF104" s="1814"/>
      <c r="BJG104" s="1814"/>
      <c r="BJH104" s="1814"/>
      <c r="BJI104" s="1814"/>
      <c r="BJJ104" s="1814"/>
      <c r="BJK104" s="1814"/>
      <c r="BJL104" s="1814"/>
      <c r="BJM104" s="1814"/>
      <c r="BJN104" s="1814"/>
      <c r="BJO104" s="1814"/>
      <c r="BJP104" s="1814"/>
      <c r="BJQ104" s="1814"/>
      <c r="BJR104" s="1814"/>
      <c r="BJS104" s="1814"/>
      <c r="BJT104" s="1814"/>
      <c r="BJU104" s="1814"/>
      <c r="BJV104" s="1814"/>
      <c r="BJW104" s="1814"/>
      <c r="BJX104" s="1814"/>
      <c r="BJY104" s="1814"/>
      <c r="BJZ104" s="1814"/>
      <c r="BKA104" s="1814"/>
      <c r="BKB104" s="1814"/>
      <c r="BKC104" s="1814"/>
      <c r="BKD104" s="1814"/>
      <c r="BKE104" s="1814"/>
      <c r="BKF104" s="1814"/>
      <c r="BKG104" s="1814"/>
      <c r="BKH104" s="1814"/>
      <c r="BKI104" s="1814"/>
      <c r="BKJ104" s="1814"/>
      <c r="BKK104" s="1814"/>
      <c r="BKL104" s="1814"/>
      <c r="BKM104" s="1814"/>
      <c r="BKN104" s="1814"/>
      <c r="BKO104" s="1814"/>
      <c r="BKP104" s="1814"/>
      <c r="BKQ104" s="1814"/>
      <c r="BKR104" s="1814"/>
      <c r="BKS104" s="1814"/>
      <c r="BKT104" s="1814"/>
      <c r="BKU104" s="1814"/>
      <c r="BKV104" s="1814"/>
      <c r="BKW104" s="1814"/>
      <c r="BKX104" s="1814"/>
      <c r="BKY104" s="1814"/>
      <c r="BKZ104" s="1814"/>
      <c r="BLA104" s="1814"/>
      <c r="BLB104" s="1814"/>
      <c r="BLC104" s="1814"/>
      <c r="BLD104" s="1814"/>
      <c r="BLE104" s="1814"/>
      <c r="BLF104" s="1814"/>
      <c r="BLG104" s="1814"/>
      <c r="BLH104" s="1814"/>
      <c r="BLI104" s="1814"/>
      <c r="BLJ104" s="1814"/>
      <c r="BLK104" s="1814"/>
      <c r="BLL104" s="1814"/>
      <c r="BLM104" s="1814"/>
      <c r="BLN104" s="1814"/>
      <c r="BLO104" s="1814"/>
      <c r="BLP104" s="1814"/>
      <c r="BLQ104" s="1814"/>
      <c r="BLR104" s="1814"/>
      <c r="BLS104" s="1814"/>
      <c r="BLT104" s="1814"/>
      <c r="BLU104" s="1814"/>
      <c r="BLV104" s="1814"/>
      <c r="BLW104" s="1814"/>
      <c r="BLX104" s="1814"/>
      <c r="BLY104" s="1814"/>
      <c r="BLZ104" s="1814"/>
      <c r="BMA104" s="1814"/>
      <c r="BMB104" s="1814"/>
      <c r="BMC104" s="1814"/>
      <c r="BMD104" s="1814"/>
      <c r="BME104" s="1814"/>
      <c r="BMF104" s="1814"/>
      <c r="BMG104" s="1814"/>
      <c r="BMH104" s="1814"/>
      <c r="BMI104" s="1814"/>
      <c r="BMJ104" s="1814"/>
      <c r="BMK104" s="1814"/>
      <c r="BML104" s="1814"/>
      <c r="BMM104" s="1814"/>
      <c r="BMN104" s="1814"/>
      <c r="BMO104" s="1814"/>
      <c r="BMP104" s="1814"/>
      <c r="BMQ104" s="1814"/>
      <c r="BMR104" s="1814"/>
      <c r="BMS104" s="1814"/>
      <c r="BMT104" s="1814"/>
      <c r="BMU104" s="1814"/>
      <c r="BMV104" s="1814"/>
      <c r="BMW104" s="1814"/>
      <c r="BMX104" s="1814"/>
      <c r="BMY104" s="1814"/>
      <c r="BMZ104" s="1814"/>
      <c r="BNA104" s="1814"/>
      <c r="BNB104" s="1814"/>
      <c r="BNC104" s="1814"/>
      <c r="BND104" s="1814"/>
      <c r="BNE104" s="1814"/>
      <c r="BNF104" s="1814"/>
      <c r="BNG104" s="1814"/>
      <c r="BNH104" s="1814"/>
      <c r="BNI104" s="1814"/>
      <c r="BNJ104" s="1814"/>
      <c r="BNK104" s="1814"/>
      <c r="BNL104" s="1814"/>
      <c r="BNM104" s="1814"/>
      <c r="BNN104" s="1814"/>
      <c r="BNO104" s="1814"/>
      <c r="BNP104" s="1814"/>
      <c r="BNQ104" s="1814"/>
      <c r="BNR104" s="1814"/>
      <c r="BNS104" s="1814"/>
      <c r="BNT104" s="1814"/>
      <c r="BNU104" s="1814"/>
      <c r="BNV104" s="1814"/>
      <c r="BNW104" s="1814"/>
      <c r="BNX104" s="1814"/>
      <c r="BNY104" s="1814"/>
      <c r="BNZ104" s="1814"/>
      <c r="BOA104" s="1814"/>
      <c r="BOB104" s="1814"/>
      <c r="BOC104" s="1814"/>
      <c r="BOD104" s="1814"/>
      <c r="BOE104" s="1814"/>
      <c r="BOF104" s="1814"/>
      <c r="BOG104" s="1814"/>
      <c r="BOH104" s="1814"/>
      <c r="BOI104" s="1814"/>
      <c r="BOJ104" s="1814"/>
      <c r="BOK104" s="1814"/>
      <c r="BOL104" s="1814"/>
      <c r="BOM104" s="1814"/>
      <c r="BON104" s="1814"/>
      <c r="BOO104" s="1814"/>
      <c r="BOP104" s="1814"/>
      <c r="BOQ104" s="1814"/>
      <c r="BOR104" s="1814"/>
      <c r="BOS104" s="1814"/>
      <c r="BOT104" s="1814"/>
      <c r="BOU104" s="1814"/>
      <c r="BOV104" s="1814"/>
      <c r="BOW104" s="1814"/>
      <c r="BOX104" s="1814"/>
      <c r="BOY104" s="1814"/>
      <c r="BOZ104" s="1814"/>
      <c r="BPA104" s="1814"/>
      <c r="BPB104" s="1814"/>
      <c r="BPC104" s="1814"/>
      <c r="BPD104" s="1814"/>
      <c r="BPE104" s="1814"/>
      <c r="BPF104" s="1814"/>
      <c r="BPG104" s="1814"/>
      <c r="BPH104" s="1814"/>
      <c r="BPI104" s="1814"/>
      <c r="BPJ104" s="1814"/>
      <c r="BPK104" s="1814"/>
      <c r="BPL104" s="1814"/>
      <c r="BPM104" s="1814"/>
      <c r="BPN104" s="1814"/>
      <c r="BPO104" s="1814"/>
      <c r="BPP104" s="1814"/>
      <c r="BPQ104" s="1814"/>
      <c r="BPR104" s="1814"/>
      <c r="BPS104" s="1814"/>
      <c r="BPT104" s="1814"/>
      <c r="BPU104" s="1814"/>
      <c r="BPV104" s="1814"/>
      <c r="BPW104" s="1814"/>
      <c r="BPX104" s="1814"/>
      <c r="BPY104" s="1814"/>
      <c r="BPZ104" s="1814"/>
      <c r="BQA104" s="1814"/>
      <c r="BQB104" s="1814"/>
      <c r="BQC104" s="1814"/>
      <c r="BQD104" s="1814"/>
      <c r="BQE104" s="1814"/>
      <c r="BQF104" s="1814"/>
      <c r="BQG104" s="1814"/>
      <c r="BQH104" s="1814"/>
      <c r="BQI104" s="1814"/>
      <c r="BQJ104" s="1814"/>
      <c r="BQK104" s="1814"/>
      <c r="BQL104" s="1814"/>
      <c r="BQM104" s="1814"/>
      <c r="BQN104" s="1814"/>
      <c r="BQO104" s="1814"/>
      <c r="BQP104" s="1814"/>
      <c r="BQQ104" s="1814"/>
      <c r="BQR104" s="1814"/>
      <c r="BQS104" s="1814"/>
      <c r="BQT104" s="1814"/>
      <c r="BQU104" s="1814"/>
      <c r="BQV104" s="1814"/>
      <c r="BQW104" s="1814"/>
      <c r="BQX104" s="1814"/>
      <c r="BQY104" s="1814"/>
      <c r="BQZ104" s="1814"/>
      <c r="BRA104" s="1814"/>
      <c r="BRB104" s="1814"/>
      <c r="BRC104" s="1814"/>
      <c r="BRD104" s="1814"/>
      <c r="BRE104" s="1814"/>
      <c r="BRF104" s="1814"/>
      <c r="BRG104" s="1814"/>
      <c r="BRH104" s="1814"/>
      <c r="BRI104" s="1814"/>
      <c r="BRJ104" s="1814"/>
      <c r="BRK104" s="1814"/>
      <c r="BRL104" s="1814"/>
      <c r="BRM104" s="1814"/>
      <c r="BRN104" s="1814"/>
      <c r="BRO104" s="1814"/>
      <c r="BRP104" s="1814"/>
      <c r="BRQ104" s="1814"/>
      <c r="BRR104" s="1814"/>
      <c r="BRS104" s="1814"/>
      <c r="BRT104" s="1814"/>
      <c r="BRU104" s="1814"/>
      <c r="BRV104" s="1814"/>
      <c r="BRW104" s="1814"/>
      <c r="BRX104" s="1814"/>
      <c r="BRY104" s="1814"/>
      <c r="BRZ104" s="1814"/>
      <c r="BSA104" s="1814"/>
      <c r="BSB104" s="1814"/>
      <c r="BSC104" s="1814"/>
      <c r="BSD104" s="1814"/>
      <c r="BSE104" s="1814"/>
      <c r="BSF104" s="1814"/>
      <c r="BSG104" s="1814"/>
      <c r="BSH104" s="1814"/>
      <c r="BSI104" s="1814"/>
      <c r="BSJ104" s="1814"/>
      <c r="BSK104" s="1814"/>
      <c r="BSL104" s="1814"/>
      <c r="BSM104" s="1814"/>
      <c r="BSN104" s="1814"/>
      <c r="BSO104" s="1814"/>
      <c r="BSP104" s="1814"/>
      <c r="BSQ104" s="1814"/>
      <c r="BSR104" s="1814"/>
      <c r="BSS104" s="1814"/>
      <c r="BST104" s="1814"/>
      <c r="BSU104" s="1814"/>
      <c r="BSV104" s="1814"/>
      <c r="BSW104" s="1814"/>
      <c r="BSX104" s="1814"/>
      <c r="BSY104" s="1814"/>
      <c r="BSZ104" s="1814"/>
      <c r="BTA104" s="1814"/>
      <c r="BTB104" s="1814"/>
      <c r="BTC104" s="1814"/>
      <c r="BTD104" s="1814"/>
      <c r="BTE104" s="1814"/>
      <c r="BTF104" s="1814"/>
      <c r="BTG104" s="1814"/>
      <c r="BTH104" s="1814"/>
      <c r="BTI104" s="1814"/>
      <c r="BTJ104" s="1814"/>
      <c r="BTK104" s="1814"/>
      <c r="BTL104" s="1814"/>
      <c r="BTM104" s="1814"/>
      <c r="BTN104" s="1814"/>
      <c r="BTO104" s="1814"/>
      <c r="BTP104" s="1814"/>
      <c r="BTQ104" s="1814"/>
      <c r="BTR104" s="1814"/>
      <c r="BTS104" s="1814"/>
      <c r="BTT104" s="1814"/>
      <c r="BTU104" s="1814"/>
      <c r="BTV104" s="1814"/>
      <c r="BTW104" s="1814"/>
      <c r="BTX104" s="1814"/>
      <c r="BTY104" s="1814"/>
      <c r="BTZ104" s="1814"/>
      <c r="BUA104" s="1814"/>
      <c r="BUB104" s="1814"/>
      <c r="BUC104" s="1814"/>
      <c r="BUD104" s="1814"/>
      <c r="BUE104" s="1814"/>
      <c r="BUF104" s="1814"/>
      <c r="BUG104" s="1814"/>
      <c r="BUH104" s="1814"/>
      <c r="BUI104" s="1814"/>
      <c r="BUJ104" s="1814"/>
      <c r="BUK104" s="1814"/>
      <c r="BUL104" s="1814"/>
      <c r="BUM104" s="1814"/>
      <c r="BUN104" s="1814"/>
      <c r="BUO104" s="1814"/>
      <c r="BUP104" s="1814"/>
      <c r="BUQ104" s="1814"/>
      <c r="BUR104" s="1814"/>
      <c r="BUS104" s="1814"/>
      <c r="BUT104" s="1814"/>
      <c r="BUU104" s="1814"/>
      <c r="BUV104" s="1814"/>
      <c r="BUW104" s="1814"/>
      <c r="BUX104" s="1814"/>
      <c r="BUY104" s="1814"/>
      <c r="BUZ104" s="1814"/>
      <c r="BVA104" s="1814"/>
      <c r="BVB104" s="1814"/>
      <c r="BVC104" s="1814"/>
      <c r="BVD104" s="1814"/>
      <c r="BVE104" s="1814"/>
      <c r="BVF104" s="1814"/>
      <c r="BVG104" s="1814"/>
      <c r="BVH104" s="1814"/>
      <c r="BVI104" s="1814"/>
      <c r="BVJ104" s="1814"/>
      <c r="BVK104" s="1814"/>
      <c r="BVL104" s="1814"/>
      <c r="BVM104" s="1814"/>
      <c r="BVN104" s="1814"/>
      <c r="BVO104" s="1814"/>
      <c r="BVP104" s="1814"/>
      <c r="BVQ104" s="1814"/>
      <c r="BVR104" s="1814"/>
      <c r="BVS104" s="1814"/>
      <c r="BVT104" s="1814"/>
      <c r="BVU104" s="1814"/>
      <c r="BVV104" s="1814"/>
      <c r="BVW104" s="1814"/>
      <c r="BVX104" s="1814"/>
      <c r="BVY104" s="1814"/>
      <c r="BVZ104" s="1814"/>
      <c r="BWA104" s="1814"/>
      <c r="BWB104" s="1814"/>
      <c r="BWC104" s="1814"/>
      <c r="BWD104" s="1814"/>
      <c r="BWE104" s="1814"/>
      <c r="BWF104" s="1814"/>
      <c r="BWG104" s="1814"/>
      <c r="BWH104" s="1814"/>
      <c r="BWI104" s="1814"/>
      <c r="BWJ104" s="1814"/>
      <c r="BWK104" s="1814"/>
      <c r="BWL104" s="1814"/>
      <c r="BWM104" s="1814"/>
      <c r="BWN104" s="1814"/>
      <c r="BWO104" s="1814"/>
      <c r="BWP104" s="1814"/>
      <c r="BWQ104" s="1814"/>
      <c r="BWR104" s="1814"/>
      <c r="BWS104" s="1814"/>
      <c r="BWT104" s="1814"/>
      <c r="BWU104" s="1814"/>
      <c r="BWV104" s="1814"/>
      <c r="BWW104" s="1814"/>
      <c r="BWX104" s="1814"/>
      <c r="BWY104" s="1814"/>
      <c r="BWZ104" s="1814"/>
      <c r="BXA104" s="1814"/>
      <c r="BXB104" s="1814"/>
      <c r="BXC104" s="1814"/>
      <c r="BXD104" s="1814"/>
      <c r="BXE104" s="1814"/>
      <c r="BXF104" s="1814"/>
      <c r="BXG104" s="1814"/>
      <c r="BXH104" s="1814"/>
      <c r="BXI104" s="1814"/>
      <c r="BXJ104" s="1814"/>
      <c r="BXK104" s="1814"/>
      <c r="BXL104" s="1814"/>
      <c r="BXM104" s="1814"/>
      <c r="BXN104" s="1814"/>
      <c r="BXO104" s="1814"/>
      <c r="BXP104" s="1814"/>
      <c r="BXQ104" s="1814"/>
      <c r="BXR104" s="1814"/>
      <c r="BXS104" s="1814"/>
      <c r="BXT104" s="1814"/>
      <c r="BXU104" s="1814"/>
      <c r="BXV104" s="1814"/>
      <c r="BXW104" s="1814"/>
      <c r="BXX104" s="1814"/>
      <c r="BXY104" s="1814"/>
      <c r="BXZ104" s="1814"/>
      <c r="BYA104" s="1814"/>
      <c r="BYB104" s="1814"/>
      <c r="BYC104" s="1814"/>
      <c r="BYD104" s="1814"/>
      <c r="BYE104" s="1814"/>
      <c r="BYF104" s="1814"/>
      <c r="BYG104" s="1814"/>
      <c r="BYH104" s="1814"/>
      <c r="BYI104" s="1814"/>
      <c r="BYJ104" s="1814"/>
      <c r="BYK104" s="1814"/>
      <c r="BYL104" s="1814"/>
      <c r="BYM104" s="1814"/>
      <c r="BYN104" s="1814"/>
      <c r="BYO104" s="1814"/>
      <c r="BYP104" s="1814"/>
      <c r="BYQ104" s="1814"/>
      <c r="BYR104" s="1814"/>
      <c r="BYS104" s="1814"/>
      <c r="BYT104" s="1814"/>
      <c r="BYU104" s="1814"/>
      <c r="BYV104" s="1814"/>
      <c r="BYW104" s="1814"/>
      <c r="BYX104" s="1814"/>
      <c r="BYY104" s="1814"/>
      <c r="BYZ104" s="1814"/>
      <c r="BZA104" s="1814"/>
      <c r="BZB104" s="1814"/>
      <c r="BZC104" s="1814"/>
      <c r="BZD104" s="1814"/>
      <c r="BZE104" s="1814"/>
      <c r="BZF104" s="1814"/>
      <c r="BZG104" s="1814"/>
      <c r="BZH104" s="1814"/>
      <c r="BZI104" s="1814"/>
      <c r="BZJ104" s="1814"/>
      <c r="BZK104" s="1814"/>
      <c r="BZL104" s="1814"/>
      <c r="BZM104" s="1814"/>
      <c r="BZN104" s="1814"/>
      <c r="BZO104" s="1814"/>
      <c r="BZP104" s="1814"/>
      <c r="BZQ104" s="1814"/>
      <c r="BZR104" s="1814"/>
      <c r="BZS104" s="1814"/>
      <c r="BZT104" s="1814"/>
      <c r="BZU104" s="1814"/>
      <c r="BZV104" s="1814"/>
      <c r="BZW104" s="1814"/>
      <c r="BZX104" s="1814"/>
      <c r="BZY104" s="1814"/>
      <c r="BZZ104" s="1814"/>
      <c r="CAA104" s="1814"/>
      <c r="CAB104" s="1814"/>
      <c r="CAC104" s="1814"/>
      <c r="CAD104" s="1814"/>
      <c r="CAE104" s="1814"/>
      <c r="CAF104" s="1814"/>
      <c r="CAG104" s="1814"/>
      <c r="CAH104" s="1814"/>
      <c r="CAI104" s="1814"/>
      <c r="CAJ104" s="1814"/>
      <c r="CAK104" s="1814"/>
      <c r="CAL104" s="1814"/>
      <c r="CAM104" s="1814"/>
      <c r="CAN104" s="1814"/>
      <c r="CAO104" s="1814"/>
      <c r="CAP104" s="1814"/>
      <c r="CAQ104" s="1814"/>
      <c r="CAR104" s="1814"/>
      <c r="CAS104" s="1814"/>
      <c r="CAT104" s="1814"/>
      <c r="CAU104" s="1814"/>
      <c r="CAV104" s="1814"/>
      <c r="CAW104" s="1814"/>
      <c r="CAX104" s="1814"/>
      <c r="CAY104" s="1814"/>
      <c r="CAZ104" s="1814"/>
      <c r="CBA104" s="1814"/>
      <c r="CBB104" s="1814"/>
      <c r="CBC104" s="1814"/>
      <c r="CBD104" s="1814"/>
      <c r="CBE104" s="1814"/>
      <c r="CBF104" s="1814"/>
      <c r="CBG104" s="1814"/>
      <c r="CBH104" s="1814"/>
      <c r="CBI104" s="1814"/>
      <c r="CBJ104" s="1814"/>
      <c r="CBK104" s="1814"/>
      <c r="CBL104" s="1814"/>
      <c r="CBM104" s="1814"/>
      <c r="CBN104" s="1814"/>
      <c r="CBO104" s="1814"/>
      <c r="CBP104" s="1814"/>
      <c r="CBQ104" s="1814"/>
      <c r="CBR104" s="1814"/>
      <c r="CBS104" s="1814"/>
      <c r="CBT104" s="1814"/>
      <c r="CBU104" s="1814"/>
      <c r="CBV104" s="1814"/>
      <c r="CBW104" s="1814"/>
      <c r="CBX104" s="1814"/>
      <c r="CBY104" s="1814"/>
      <c r="CBZ104" s="1814"/>
      <c r="CCA104" s="1814"/>
      <c r="CCB104" s="1814"/>
      <c r="CCC104" s="1814"/>
      <c r="CCD104" s="1814"/>
      <c r="CCE104" s="1814"/>
      <c r="CCF104" s="1814"/>
      <c r="CCG104" s="1814"/>
      <c r="CCH104" s="1814"/>
      <c r="CCI104" s="1814"/>
      <c r="CCJ104" s="1814"/>
      <c r="CCK104" s="1814"/>
      <c r="CCL104" s="1814"/>
      <c r="CCM104" s="1814"/>
      <c r="CCN104" s="1814"/>
      <c r="CCO104" s="1814"/>
      <c r="CCP104" s="1814"/>
      <c r="CCQ104" s="1814"/>
      <c r="CCR104" s="1814"/>
      <c r="CCS104" s="1814"/>
      <c r="CCT104" s="1814"/>
      <c r="CCU104" s="1814"/>
      <c r="CCV104" s="1814"/>
      <c r="CCW104" s="1814"/>
      <c r="CCX104" s="1814"/>
      <c r="CCY104" s="1814"/>
      <c r="CCZ104" s="1814"/>
      <c r="CDA104" s="1814"/>
      <c r="CDB104" s="1814"/>
      <c r="CDC104" s="1814"/>
      <c r="CDD104" s="1814"/>
      <c r="CDE104" s="1814"/>
      <c r="CDF104" s="1814"/>
      <c r="CDG104" s="1814"/>
      <c r="CDH104" s="1814"/>
      <c r="CDI104" s="1814"/>
      <c r="CDJ104" s="1814"/>
      <c r="CDK104" s="1814"/>
      <c r="CDL104" s="1814"/>
      <c r="CDM104" s="1814"/>
      <c r="CDN104" s="1814"/>
      <c r="CDO104" s="1814"/>
      <c r="CDP104" s="1814"/>
      <c r="CDQ104" s="1814"/>
      <c r="CDR104" s="1814"/>
      <c r="CDS104" s="1814"/>
      <c r="CDT104" s="1814"/>
      <c r="CDU104" s="1814"/>
      <c r="CDV104" s="1814"/>
      <c r="CDW104" s="1814"/>
      <c r="CDX104" s="1814"/>
      <c r="CDY104" s="1814"/>
      <c r="CDZ104" s="1814"/>
      <c r="CEA104" s="1814"/>
      <c r="CEB104" s="1814"/>
      <c r="CEC104" s="1814"/>
      <c r="CED104" s="1814"/>
      <c r="CEE104" s="1814"/>
      <c r="CEF104" s="1814"/>
      <c r="CEG104" s="1814"/>
      <c r="CEH104" s="1814"/>
      <c r="CEI104" s="1814"/>
      <c r="CEJ104" s="1814"/>
      <c r="CEK104" s="1814"/>
      <c r="CEL104" s="1814"/>
      <c r="CEM104" s="1814"/>
      <c r="CEN104" s="1814"/>
      <c r="CEO104" s="1814"/>
      <c r="CEP104" s="1814"/>
      <c r="CEQ104" s="1814"/>
      <c r="CER104" s="1814"/>
      <c r="CES104" s="1814"/>
      <c r="CET104" s="1814"/>
      <c r="CEU104" s="1814"/>
      <c r="CEV104" s="1814"/>
      <c r="CEW104" s="1814"/>
      <c r="CEX104" s="1814"/>
      <c r="CEY104" s="1814"/>
      <c r="CEZ104" s="1814"/>
      <c r="CFA104" s="1814"/>
      <c r="CFB104" s="1814"/>
      <c r="CFC104" s="1814"/>
      <c r="CFD104" s="1814"/>
      <c r="CFE104" s="1814"/>
      <c r="CFF104" s="1814"/>
      <c r="CFG104" s="1814"/>
      <c r="CFH104" s="1814"/>
      <c r="CFI104" s="1814"/>
      <c r="CFJ104" s="1814"/>
      <c r="CFK104" s="1814"/>
      <c r="CFL104" s="1814"/>
      <c r="CFM104" s="1814"/>
      <c r="CFN104" s="1814"/>
      <c r="CFO104" s="1814"/>
      <c r="CFP104" s="1814"/>
      <c r="CFQ104" s="1814"/>
      <c r="CFR104" s="1814"/>
      <c r="CFS104" s="1814"/>
      <c r="CFT104" s="1814"/>
      <c r="CFU104" s="1814"/>
      <c r="CFV104" s="1814"/>
      <c r="CFW104" s="1814"/>
      <c r="CFX104" s="1814"/>
      <c r="CFY104" s="1814"/>
      <c r="CFZ104" s="1814"/>
      <c r="CGA104" s="1814"/>
      <c r="CGB104" s="1814"/>
      <c r="CGC104" s="1814"/>
      <c r="CGD104" s="1814"/>
      <c r="CGE104" s="1814"/>
      <c r="CGF104" s="1814"/>
      <c r="CGG104" s="1814"/>
      <c r="CGH104" s="1814"/>
      <c r="CGI104" s="1814"/>
      <c r="CGJ104" s="1814"/>
      <c r="CGK104" s="1814"/>
      <c r="CGL104" s="1814"/>
      <c r="CGM104" s="1814"/>
      <c r="CGN104" s="1814"/>
      <c r="CGO104" s="1814"/>
      <c r="CGP104" s="1814"/>
      <c r="CGQ104" s="1814"/>
      <c r="CGR104" s="1814"/>
      <c r="CGS104" s="1814"/>
      <c r="CGT104" s="1814"/>
      <c r="CGU104" s="1814"/>
      <c r="CGV104" s="1814"/>
      <c r="CGW104" s="1814"/>
      <c r="CGX104" s="1814"/>
      <c r="CGY104" s="1814"/>
      <c r="CGZ104" s="1814"/>
      <c r="CHA104" s="1814"/>
      <c r="CHB104" s="1814"/>
      <c r="CHC104" s="1814"/>
      <c r="CHD104" s="1814"/>
      <c r="CHE104" s="1814"/>
      <c r="CHF104" s="1814"/>
      <c r="CHG104" s="1814"/>
      <c r="CHH104" s="1814"/>
      <c r="CHI104" s="1814"/>
      <c r="CHJ104" s="1814"/>
      <c r="CHK104" s="1814"/>
      <c r="CHL104" s="1814"/>
      <c r="CHM104" s="1814"/>
      <c r="CHN104" s="1814"/>
      <c r="CHO104" s="1814"/>
      <c r="CHP104" s="1814"/>
      <c r="CHQ104" s="1814"/>
      <c r="CHR104" s="1814"/>
      <c r="CHS104" s="1814"/>
      <c r="CHT104" s="1814"/>
      <c r="CHU104" s="1814"/>
      <c r="CHV104" s="1814"/>
      <c r="CHW104" s="1814"/>
      <c r="CHX104" s="1814"/>
      <c r="CHY104" s="1814"/>
      <c r="CHZ104" s="1814"/>
      <c r="CIA104" s="1814"/>
      <c r="CIB104" s="1814"/>
      <c r="CIC104" s="1814"/>
      <c r="CID104" s="1814"/>
      <c r="CIE104" s="1814"/>
      <c r="CIF104" s="1814"/>
      <c r="CIG104" s="1814"/>
      <c r="CIH104" s="1814"/>
      <c r="CII104" s="1814"/>
      <c r="CIJ104" s="1814"/>
      <c r="CIK104" s="1814"/>
      <c r="CIL104" s="1814"/>
      <c r="CIM104" s="1814"/>
      <c r="CIN104" s="1814"/>
      <c r="CIO104" s="1814"/>
      <c r="CIP104" s="1814"/>
      <c r="CIQ104" s="1814"/>
      <c r="CIR104" s="1814"/>
      <c r="CIS104" s="1814"/>
      <c r="CIT104" s="1814"/>
      <c r="CIU104" s="1814"/>
      <c r="CIV104" s="1814"/>
      <c r="CIW104" s="1814"/>
      <c r="CIX104" s="1814"/>
      <c r="CIY104" s="1814"/>
      <c r="CIZ104" s="1814"/>
      <c r="CJA104" s="1814"/>
      <c r="CJB104" s="1814"/>
      <c r="CJC104" s="1814"/>
      <c r="CJD104" s="1814"/>
      <c r="CJE104" s="1814"/>
      <c r="CJF104" s="1814"/>
      <c r="CJG104" s="1814"/>
      <c r="CJH104" s="1814"/>
      <c r="CJI104" s="1814"/>
      <c r="CJJ104" s="1814"/>
      <c r="CJK104" s="1814"/>
      <c r="CJL104" s="1814"/>
      <c r="CJM104" s="1814"/>
      <c r="CJN104" s="1814"/>
      <c r="CJO104" s="1814"/>
      <c r="CJP104" s="1814"/>
      <c r="CJQ104" s="1814"/>
      <c r="CJR104" s="1814"/>
      <c r="CJS104" s="1814"/>
      <c r="CJT104" s="1814"/>
      <c r="CJU104" s="1814"/>
      <c r="CJV104" s="1814"/>
      <c r="CJW104" s="1814"/>
      <c r="CJX104" s="1814"/>
      <c r="CJY104" s="1814"/>
      <c r="CJZ104" s="1814"/>
      <c r="CKA104" s="1814"/>
      <c r="CKB104" s="1814"/>
      <c r="CKC104" s="1814"/>
      <c r="CKD104" s="1814"/>
      <c r="CKE104" s="1814"/>
      <c r="CKF104" s="1814"/>
      <c r="CKG104" s="1814"/>
      <c r="CKH104" s="1814"/>
      <c r="CKI104" s="1814"/>
      <c r="CKJ104" s="1814"/>
      <c r="CKK104" s="1814"/>
      <c r="CKL104" s="1814"/>
      <c r="CKM104" s="1814"/>
      <c r="CKN104" s="1814"/>
      <c r="CKO104" s="1814"/>
      <c r="CKP104" s="1814"/>
      <c r="CKQ104" s="1814"/>
      <c r="CKR104" s="1814"/>
      <c r="CKS104" s="1814"/>
      <c r="CKT104" s="1814"/>
      <c r="CKU104" s="1814"/>
      <c r="CKV104" s="1814"/>
      <c r="CKW104" s="1814"/>
      <c r="CKX104" s="1814"/>
      <c r="CKY104" s="1814"/>
      <c r="CKZ104" s="1814"/>
      <c r="CLA104" s="1814"/>
      <c r="CLB104" s="1814"/>
      <c r="CLC104" s="1814"/>
      <c r="CLD104" s="1814"/>
      <c r="CLE104" s="1814"/>
      <c r="CLF104" s="1814"/>
      <c r="CLG104" s="1814"/>
      <c r="CLH104" s="1814"/>
      <c r="CLI104" s="1814"/>
      <c r="CLJ104" s="1814"/>
      <c r="CLK104" s="1814"/>
      <c r="CLL104" s="1814"/>
      <c r="CLM104" s="1814"/>
      <c r="CLN104" s="1814"/>
      <c r="CLO104" s="1814"/>
      <c r="CLP104" s="1814"/>
      <c r="CLQ104" s="1814"/>
      <c r="CLR104" s="1814"/>
      <c r="CLS104" s="1814"/>
      <c r="CLT104" s="1814"/>
      <c r="CLU104" s="1814"/>
      <c r="CLV104" s="1814"/>
      <c r="CLW104" s="1814"/>
      <c r="CLX104" s="1814"/>
      <c r="CLY104" s="1814"/>
      <c r="CLZ104" s="1814"/>
      <c r="CMA104" s="1814"/>
      <c r="CMB104" s="1814"/>
      <c r="CMC104" s="1814"/>
      <c r="CMD104" s="1814"/>
      <c r="CME104" s="1814"/>
      <c r="CMF104" s="1814"/>
      <c r="CMG104" s="1814"/>
      <c r="CMH104" s="1814"/>
      <c r="CMI104" s="1814"/>
      <c r="CMJ104" s="1814"/>
      <c r="CMK104" s="1814"/>
      <c r="CML104" s="1814"/>
      <c r="CMM104" s="1814"/>
      <c r="CMN104" s="1814"/>
      <c r="CMO104" s="1814"/>
      <c r="CMP104" s="1814"/>
      <c r="CMQ104" s="1814"/>
      <c r="CMR104" s="1814"/>
      <c r="CMS104" s="1814"/>
      <c r="CMT104" s="1814"/>
      <c r="CMU104" s="1814"/>
      <c r="CMV104" s="1814"/>
      <c r="CMW104" s="1814"/>
      <c r="CMX104" s="1814"/>
      <c r="CMY104" s="1814"/>
      <c r="CMZ104" s="1814"/>
      <c r="CNA104" s="1814"/>
      <c r="CNB104" s="1814"/>
      <c r="CNC104" s="1814"/>
      <c r="CND104" s="1814"/>
      <c r="CNE104" s="1814"/>
      <c r="CNF104" s="1814"/>
      <c r="CNG104" s="1814"/>
      <c r="CNH104" s="1814"/>
      <c r="CNI104" s="1814"/>
      <c r="CNJ104" s="1814"/>
      <c r="CNK104" s="1814"/>
      <c r="CNL104" s="1814"/>
      <c r="CNM104" s="1814"/>
      <c r="CNN104" s="1814"/>
      <c r="CNO104" s="1814"/>
      <c r="CNP104" s="1814"/>
      <c r="CNQ104" s="1814"/>
      <c r="CNR104" s="1814"/>
      <c r="CNS104" s="1814"/>
      <c r="CNT104" s="1814"/>
      <c r="CNU104" s="1814"/>
      <c r="CNV104" s="1814"/>
      <c r="CNW104" s="1814"/>
      <c r="CNX104" s="1814"/>
      <c r="CNY104" s="1814"/>
      <c r="CNZ104" s="1814"/>
      <c r="COA104" s="1814"/>
      <c r="COB104" s="1814"/>
      <c r="COC104" s="1814"/>
      <c r="COD104" s="1814"/>
      <c r="COE104" s="1814"/>
      <c r="COF104" s="1814"/>
      <c r="COG104" s="1814"/>
      <c r="COH104" s="1814"/>
      <c r="COI104" s="1814"/>
      <c r="COJ104" s="1814"/>
      <c r="COK104" s="1814"/>
      <c r="COL104" s="1814"/>
      <c r="COM104" s="1814"/>
      <c r="CON104" s="1814"/>
      <c r="COO104" s="1814"/>
      <c r="COP104" s="1814"/>
      <c r="COQ104" s="1814"/>
      <c r="COR104" s="1814"/>
      <c r="COS104" s="1814"/>
      <c r="COT104" s="1814"/>
      <c r="COU104" s="1814"/>
      <c r="COV104" s="1814"/>
      <c r="COW104" s="1814"/>
      <c r="COX104" s="1814"/>
      <c r="COY104" s="1814"/>
      <c r="COZ104" s="1814"/>
      <c r="CPA104" s="1814"/>
      <c r="CPB104" s="1814"/>
      <c r="CPC104" s="1814"/>
      <c r="CPD104" s="1814"/>
      <c r="CPE104" s="1814"/>
      <c r="CPF104" s="1814"/>
      <c r="CPG104" s="1814"/>
      <c r="CPH104" s="1814"/>
      <c r="CPI104" s="1814"/>
      <c r="CPJ104" s="1814"/>
      <c r="CPK104" s="1814"/>
      <c r="CPL104" s="1814"/>
      <c r="CPM104" s="1814"/>
      <c r="CPN104" s="1814"/>
      <c r="CPO104" s="1814"/>
      <c r="CPP104" s="1814"/>
      <c r="CPQ104" s="1814"/>
      <c r="CPR104" s="1814"/>
      <c r="CPS104" s="1814"/>
      <c r="CPT104" s="1814"/>
      <c r="CPU104" s="1814"/>
      <c r="CPV104" s="1814"/>
      <c r="CPW104" s="1814"/>
      <c r="CPX104" s="1814"/>
      <c r="CPY104" s="1814"/>
      <c r="CPZ104" s="1814"/>
      <c r="CQA104" s="1814"/>
      <c r="CQB104" s="1814"/>
      <c r="CQC104" s="1814"/>
      <c r="CQD104" s="1814"/>
      <c r="CQE104" s="1814"/>
      <c r="CQF104" s="1814"/>
      <c r="CQG104" s="1814"/>
      <c r="CQH104" s="1814"/>
      <c r="CQI104" s="1814"/>
      <c r="CQJ104" s="1814"/>
      <c r="CQK104" s="1814"/>
      <c r="CQL104" s="1814"/>
      <c r="CQM104" s="1814"/>
      <c r="CQN104" s="1814"/>
      <c r="CQO104" s="1814"/>
      <c r="CQP104" s="1814"/>
      <c r="CQQ104" s="1814"/>
      <c r="CQR104" s="1814"/>
      <c r="CQS104" s="1814"/>
      <c r="CQT104" s="1814"/>
      <c r="CQU104" s="1814"/>
      <c r="CQV104" s="1814"/>
      <c r="CQW104" s="1814"/>
      <c r="CQX104" s="1814"/>
      <c r="CQY104" s="1814"/>
      <c r="CQZ104" s="1814"/>
      <c r="CRA104" s="1814"/>
      <c r="CRB104" s="1814"/>
      <c r="CRC104" s="1814"/>
      <c r="CRD104" s="1814"/>
      <c r="CRE104" s="1814"/>
      <c r="CRF104" s="1814"/>
      <c r="CRG104" s="1814"/>
      <c r="CRH104" s="1814"/>
      <c r="CRI104" s="1814"/>
      <c r="CRJ104" s="1814"/>
      <c r="CRK104" s="1814"/>
      <c r="CRL104" s="1814"/>
      <c r="CRM104" s="1814"/>
      <c r="CRN104" s="1814"/>
      <c r="CRO104" s="1814"/>
      <c r="CRP104" s="1814"/>
      <c r="CRQ104" s="1814"/>
      <c r="CRR104" s="1814"/>
      <c r="CRS104" s="1814"/>
      <c r="CRT104" s="1814"/>
      <c r="CRU104" s="1814"/>
      <c r="CRV104" s="1814"/>
      <c r="CRW104" s="1814"/>
      <c r="CRX104" s="1814"/>
      <c r="CRY104" s="1814"/>
      <c r="CRZ104" s="1814"/>
      <c r="CSA104" s="1814"/>
      <c r="CSB104" s="1814"/>
      <c r="CSC104" s="1814"/>
      <c r="CSD104" s="1814"/>
      <c r="CSE104" s="1814"/>
      <c r="CSF104" s="1814"/>
      <c r="CSG104" s="1814"/>
      <c r="CSH104" s="1814"/>
      <c r="CSI104" s="1814"/>
      <c r="CSJ104" s="1814"/>
      <c r="CSK104" s="1814"/>
      <c r="CSL104" s="1814"/>
      <c r="CSM104" s="1814"/>
      <c r="CSN104" s="1814"/>
      <c r="CSO104" s="1814"/>
      <c r="CSP104" s="1814"/>
      <c r="CSQ104" s="1814"/>
      <c r="CSR104" s="1814"/>
      <c r="CSS104" s="1814"/>
      <c r="CST104" s="1814"/>
      <c r="CSU104" s="1814"/>
      <c r="CSV104" s="1814"/>
      <c r="CSW104" s="1814"/>
      <c r="CSX104" s="1814"/>
      <c r="CSY104" s="1814"/>
      <c r="CSZ104" s="1814"/>
      <c r="CTA104" s="1814"/>
      <c r="CTB104" s="1814"/>
      <c r="CTC104" s="1814"/>
      <c r="CTD104" s="1814"/>
      <c r="CTE104" s="1814"/>
      <c r="CTF104" s="1814"/>
      <c r="CTG104" s="1814"/>
      <c r="CTH104" s="1814"/>
      <c r="CTI104" s="1814"/>
      <c r="CTJ104" s="1814"/>
      <c r="CTK104" s="1814"/>
      <c r="CTL104" s="1814"/>
      <c r="CTM104" s="1814"/>
      <c r="CTN104" s="1814"/>
      <c r="CTO104" s="1814"/>
      <c r="CTP104" s="1814"/>
      <c r="CTQ104" s="1814"/>
      <c r="CTR104" s="1814"/>
      <c r="CTS104" s="1814"/>
      <c r="CTT104" s="1814"/>
      <c r="CTU104" s="1814"/>
      <c r="CTV104" s="1814"/>
      <c r="CTW104" s="1814"/>
      <c r="CTX104" s="1814"/>
      <c r="CTY104" s="1814"/>
      <c r="CTZ104" s="1814"/>
      <c r="CUA104" s="1814"/>
      <c r="CUB104" s="1814"/>
      <c r="CUC104" s="1814"/>
      <c r="CUD104" s="1814"/>
      <c r="CUE104" s="1814"/>
      <c r="CUF104" s="1814"/>
      <c r="CUG104" s="1814"/>
      <c r="CUH104" s="1814"/>
      <c r="CUI104" s="1814"/>
      <c r="CUJ104" s="1814"/>
      <c r="CUK104" s="1814"/>
      <c r="CUL104" s="1814"/>
      <c r="CUM104" s="1814"/>
      <c r="CUN104" s="1814"/>
      <c r="CUO104" s="1814"/>
      <c r="CUP104" s="1814"/>
      <c r="CUQ104" s="1814"/>
      <c r="CUR104" s="1814"/>
      <c r="CUS104" s="1814"/>
      <c r="CUT104" s="1814"/>
      <c r="CUU104" s="1814"/>
      <c r="CUV104" s="1814"/>
      <c r="CUW104" s="1814"/>
      <c r="CUX104" s="1814"/>
      <c r="CUY104" s="1814"/>
      <c r="CUZ104" s="1814"/>
      <c r="CVA104" s="1814"/>
      <c r="CVB104" s="1814"/>
      <c r="CVC104" s="1814"/>
      <c r="CVD104" s="1814"/>
      <c r="CVE104" s="1814"/>
      <c r="CVF104" s="1814"/>
      <c r="CVG104" s="1814"/>
      <c r="CVH104" s="1814"/>
      <c r="CVI104" s="1814"/>
      <c r="CVJ104" s="1814"/>
      <c r="CVK104" s="1814"/>
      <c r="CVL104" s="1814"/>
      <c r="CVM104" s="1814"/>
      <c r="CVN104" s="1814"/>
      <c r="CVO104" s="1814"/>
      <c r="CVP104" s="1814"/>
      <c r="CVQ104" s="1814"/>
      <c r="CVR104" s="1814"/>
      <c r="CVS104" s="1814"/>
      <c r="CVT104" s="1814"/>
      <c r="CVU104" s="1814"/>
      <c r="CVV104" s="1814"/>
      <c r="CVW104" s="1814"/>
      <c r="CVX104" s="1814"/>
      <c r="CVY104" s="1814"/>
      <c r="CVZ104" s="1814"/>
      <c r="CWA104" s="1814"/>
      <c r="CWB104" s="1814"/>
      <c r="CWC104" s="1814"/>
      <c r="CWD104" s="1814"/>
      <c r="CWE104" s="1814"/>
      <c r="CWF104" s="1814"/>
      <c r="CWG104" s="1814"/>
      <c r="CWH104" s="1814"/>
      <c r="CWI104" s="1814"/>
      <c r="CWJ104" s="1814"/>
      <c r="CWK104" s="1814"/>
      <c r="CWL104" s="1814"/>
      <c r="CWM104" s="1814"/>
      <c r="CWN104" s="1814"/>
      <c r="CWO104" s="1814"/>
      <c r="CWP104" s="1814"/>
      <c r="CWQ104" s="1814"/>
      <c r="CWR104" s="1814"/>
      <c r="CWS104" s="1814"/>
      <c r="CWT104" s="1814"/>
      <c r="CWU104" s="1814"/>
      <c r="CWV104" s="1814"/>
      <c r="CWW104" s="1814"/>
      <c r="CWX104" s="1814"/>
      <c r="CWY104" s="1814"/>
      <c r="CWZ104" s="1814"/>
      <c r="CXA104" s="1814"/>
      <c r="CXB104" s="1814"/>
      <c r="CXC104" s="1814"/>
      <c r="CXD104" s="1814"/>
      <c r="CXE104" s="1814"/>
      <c r="CXF104" s="1814"/>
      <c r="CXG104" s="1814"/>
      <c r="CXH104" s="1814"/>
      <c r="CXI104" s="1814"/>
      <c r="CXJ104" s="1814"/>
      <c r="CXK104" s="1814"/>
      <c r="CXL104" s="1814"/>
      <c r="CXM104" s="1814"/>
      <c r="CXN104" s="1814"/>
      <c r="CXO104" s="1814"/>
      <c r="CXP104" s="1814"/>
      <c r="CXQ104" s="1814"/>
      <c r="CXR104" s="1814"/>
      <c r="CXS104" s="1814"/>
      <c r="CXT104" s="1814"/>
      <c r="CXU104" s="1814"/>
      <c r="CXV104" s="1814"/>
      <c r="CXW104" s="1814"/>
      <c r="CXX104" s="1814"/>
      <c r="CXY104" s="1814"/>
      <c r="CXZ104" s="1814"/>
      <c r="CYA104" s="1814"/>
      <c r="CYB104" s="1814"/>
      <c r="CYC104" s="1814"/>
      <c r="CYD104" s="1814"/>
      <c r="CYE104" s="1814"/>
      <c r="CYF104" s="1814"/>
      <c r="CYG104" s="1814"/>
      <c r="CYH104" s="1814"/>
      <c r="CYI104" s="1814"/>
      <c r="CYJ104" s="1814"/>
      <c r="CYK104" s="1814"/>
      <c r="CYL104" s="1814"/>
      <c r="CYM104" s="1814"/>
      <c r="CYN104" s="1814"/>
      <c r="CYO104" s="1814"/>
      <c r="CYP104" s="1814"/>
      <c r="CYQ104" s="1814"/>
      <c r="CYR104" s="1814"/>
      <c r="CYS104" s="1814"/>
      <c r="CYT104" s="1814"/>
      <c r="CYU104" s="1814"/>
      <c r="CYV104" s="1814"/>
      <c r="CYW104" s="1814"/>
      <c r="CYX104" s="1814"/>
      <c r="CYY104" s="1814"/>
      <c r="CYZ104" s="1814"/>
      <c r="CZA104" s="1814"/>
      <c r="CZB104" s="1814"/>
      <c r="CZC104" s="1814"/>
      <c r="CZD104" s="1814"/>
      <c r="CZE104" s="1814"/>
      <c r="CZF104" s="1814"/>
      <c r="CZG104" s="1814"/>
      <c r="CZH104" s="1814"/>
      <c r="CZI104" s="1814"/>
      <c r="CZJ104" s="1814"/>
      <c r="CZK104" s="1814"/>
      <c r="CZL104" s="1814"/>
      <c r="CZM104" s="1814"/>
      <c r="CZN104" s="1814"/>
      <c r="CZO104" s="1814"/>
      <c r="CZP104" s="1814"/>
      <c r="CZQ104" s="1814"/>
      <c r="CZR104" s="1814"/>
      <c r="CZS104" s="1814"/>
      <c r="CZT104" s="1814"/>
      <c r="CZU104" s="1814"/>
      <c r="CZV104" s="1814"/>
      <c r="CZW104" s="1814"/>
      <c r="CZX104" s="1814"/>
      <c r="CZY104" s="1814"/>
      <c r="CZZ104" s="1814"/>
      <c r="DAA104" s="1814"/>
      <c r="DAB104" s="1814"/>
      <c r="DAC104" s="1814"/>
      <c r="DAD104" s="1814"/>
      <c r="DAE104" s="1814"/>
      <c r="DAF104" s="1814"/>
      <c r="DAG104" s="1814"/>
      <c r="DAH104" s="1814"/>
      <c r="DAI104" s="1814"/>
      <c r="DAJ104" s="1814"/>
      <c r="DAK104" s="1814"/>
      <c r="DAL104" s="1814"/>
      <c r="DAM104" s="1814"/>
      <c r="DAN104" s="1814"/>
      <c r="DAO104" s="1814"/>
      <c r="DAP104" s="1814"/>
      <c r="DAQ104" s="1814"/>
      <c r="DAR104" s="1814"/>
      <c r="DAS104" s="1814"/>
      <c r="DAT104" s="1814"/>
      <c r="DAU104" s="1814"/>
      <c r="DAV104" s="1814"/>
      <c r="DAW104" s="1814"/>
      <c r="DAX104" s="1814"/>
      <c r="DAY104" s="1814"/>
      <c r="DAZ104" s="1814"/>
      <c r="DBA104" s="1814"/>
      <c r="DBB104" s="1814"/>
      <c r="DBC104" s="1814"/>
      <c r="DBD104" s="1814"/>
      <c r="DBE104" s="1814"/>
      <c r="DBF104" s="1814"/>
      <c r="DBG104" s="1814"/>
      <c r="DBH104" s="1814"/>
      <c r="DBI104" s="1814"/>
      <c r="DBJ104" s="1814"/>
      <c r="DBK104" s="1814"/>
      <c r="DBL104" s="1814"/>
      <c r="DBM104" s="1814"/>
      <c r="DBN104" s="1814"/>
      <c r="DBO104" s="1814"/>
      <c r="DBP104" s="1814"/>
      <c r="DBQ104" s="1814"/>
      <c r="DBR104" s="1814"/>
      <c r="DBS104" s="1814"/>
      <c r="DBT104" s="1814"/>
      <c r="DBU104" s="1814"/>
      <c r="DBV104" s="1814"/>
      <c r="DBW104" s="1814"/>
      <c r="DBX104" s="1814"/>
      <c r="DBY104" s="1814"/>
      <c r="DBZ104" s="1814"/>
      <c r="DCA104" s="1814"/>
      <c r="DCB104" s="1814"/>
      <c r="DCC104" s="1814"/>
      <c r="DCD104" s="1814"/>
      <c r="DCE104" s="1814"/>
      <c r="DCF104" s="1814"/>
      <c r="DCG104" s="1814"/>
      <c r="DCH104" s="1814"/>
      <c r="DCI104" s="1814"/>
      <c r="DCJ104" s="1814"/>
      <c r="DCK104" s="1814"/>
      <c r="DCL104" s="1814"/>
      <c r="DCM104" s="1814"/>
      <c r="DCN104" s="1814"/>
      <c r="DCO104" s="1814"/>
      <c r="DCP104" s="1814"/>
      <c r="DCQ104" s="1814"/>
      <c r="DCR104" s="1814"/>
      <c r="DCS104" s="1814"/>
      <c r="DCT104" s="1814"/>
      <c r="DCU104" s="1814"/>
      <c r="DCV104" s="1814"/>
      <c r="DCW104" s="1814"/>
      <c r="DCX104" s="1814"/>
      <c r="DCY104" s="1814"/>
      <c r="DCZ104" s="1814"/>
      <c r="DDA104" s="1814"/>
      <c r="DDB104" s="1814"/>
      <c r="DDC104" s="1814"/>
      <c r="DDD104" s="1814"/>
      <c r="DDE104" s="1814"/>
      <c r="DDF104" s="1814"/>
      <c r="DDG104" s="1814"/>
      <c r="DDH104" s="1814"/>
      <c r="DDI104" s="1814"/>
      <c r="DDJ104" s="1814"/>
      <c r="DDK104" s="1814"/>
      <c r="DDL104" s="1814"/>
      <c r="DDM104" s="1814"/>
      <c r="DDN104" s="1814"/>
      <c r="DDO104" s="1814"/>
      <c r="DDP104" s="1814"/>
      <c r="DDQ104" s="1814"/>
      <c r="DDR104" s="1814"/>
      <c r="DDS104" s="1814"/>
      <c r="DDT104" s="1814"/>
      <c r="DDU104" s="1814"/>
      <c r="DDV104" s="1814"/>
      <c r="DDW104" s="1814"/>
      <c r="DDX104" s="1814"/>
      <c r="DDY104" s="1814"/>
      <c r="DDZ104" s="1814"/>
      <c r="DEA104" s="1814"/>
      <c r="DEB104" s="1814"/>
      <c r="DEC104" s="1814"/>
      <c r="DED104" s="1814"/>
      <c r="DEE104" s="1814"/>
      <c r="DEF104" s="1814"/>
      <c r="DEG104" s="1814"/>
      <c r="DEH104" s="1814"/>
      <c r="DEI104" s="1814"/>
      <c r="DEJ104" s="1814"/>
      <c r="DEK104" s="1814"/>
      <c r="DEL104" s="1814"/>
      <c r="DEM104" s="1814"/>
      <c r="DEN104" s="1814"/>
      <c r="DEO104" s="1814"/>
      <c r="DEP104" s="1814"/>
      <c r="DEQ104" s="1814"/>
      <c r="DER104" s="1814"/>
      <c r="DES104" s="1814"/>
      <c r="DET104" s="1814"/>
      <c r="DEU104" s="1814"/>
      <c r="DEV104" s="1814"/>
      <c r="DEW104" s="1814"/>
      <c r="DEX104" s="1814"/>
      <c r="DEY104" s="1814"/>
      <c r="DEZ104" s="1814"/>
      <c r="DFA104" s="1814"/>
      <c r="DFB104" s="1814"/>
      <c r="DFC104" s="1814"/>
      <c r="DFD104" s="1814"/>
      <c r="DFE104" s="1814"/>
      <c r="DFF104" s="1814"/>
      <c r="DFG104" s="1814"/>
      <c r="DFH104" s="1814"/>
      <c r="DFI104" s="1814"/>
      <c r="DFJ104" s="1814"/>
      <c r="DFK104" s="1814"/>
      <c r="DFL104" s="1814"/>
      <c r="DFM104" s="1814"/>
      <c r="DFN104" s="1814"/>
      <c r="DFO104" s="1814"/>
      <c r="DFP104" s="1814"/>
      <c r="DFQ104" s="1814"/>
      <c r="DFR104" s="1814"/>
      <c r="DFS104" s="1814"/>
      <c r="DFT104" s="1814"/>
      <c r="DFU104" s="1814"/>
      <c r="DFV104" s="1814"/>
      <c r="DFW104" s="1814"/>
      <c r="DFX104" s="1814"/>
      <c r="DFY104" s="1814"/>
      <c r="DFZ104" s="1814"/>
      <c r="DGA104" s="1814"/>
      <c r="DGB104" s="1814"/>
      <c r="DGC104" s="1814"/>
      <c r="DGD104" s="1814"/>
      <c r="DGE104" s="1814"/>
      <c r="DGF104" s="1814"/>
      <c r="DGG104" s="1814"/>
      <c r="DGH104" s="1814"/>
      <c r="DGI104" s="1814"/>
      <c r="DGJ104" s="1814"/>
      <c r="DGK104" s="1814"/>
      <c r="DGL104" s="1814"/>
      <c r="DGM104" s="1814"/>
      <c r="DGN104" s="1814"/>
      <c r="DGO104" s="1814"/>
      <c r="DGP104" s="1814"/>
      <c r="DGQ104" s="1814"/>
      <c r="DGR104" s="1814"/>
      <c r="DGS104" s="1814"/>
      <c r="DGT104" s="1814"/>
      <c r="DGU104" s="1814"/>
      <c r="DGV104" s="1814"/>
      <c r="DGW104" s="1814"/>
      <c r="DGX104" s="1814"/>
      <c r="DGY104" s="1814"/>
      <c r="DGZ104" s="1814"/>
      <c r="DHA104" s="1814"/>
      <c r="DHB104" s="1814"/>
      <c r="DHC104" s="1814"/>
      <c r="DHD104" s="1814"/>
      <c r="DHE104" s="1814"/>
      <c r="DHF104" s="1814"/>
      <c r="DHG104" s="1814"/>
      <c r="DHH104" s="1814"/>
      <c r="DHI104" s="1814"/>
      <c r="DHJ104" s="1814"/>
      <c r="DHK104" s="1814"/>
      <c r="DHL104" s="1814"/>
      <c r="DHM104" s="1814"/>
      <c r="DHN104" s="1814"/>
      <c r="DHO104" s="1814"/>
      <c r="DHP104" s="1814"/>
      <c r="DHQ104" s="1814"/>
      <c r="DHR104" s="1814"/>
      <c r="DHS104" s="1814"/>
      <c r="DHT104" s="1814"/>
      <c r="DHU104" s="1814"/>
      <c r="DHV104" s="1814"/>
      <c r="DHW104" s="1814"/>
      <c r="DHX104" s="1814"/>
      <c r="DHY104" s="1814"/>
      <c r="DHZ104" s="1814"/>
      <c r="DIA104" s="1814"/>
      <c r="DIB104" s="1814"/>
      <c r="DIC104" s="1814"/>
      <c r="DID104" s="1814"/>
      <c r="DIE104" s="1814"/>
      <c r="DIF104" s="1814"/>
      <c r="DIG104" s="1814"/>
      <c r="DIH104" s="1814"/>
      <c r="DII104" s="1814"/>
      <c r="DIJ104" s="1814"/>
      <c r="DIK104" s="1814"/>
      <c r="DIL104" s="1814"/>
      <c r="DIM104" s="1814"/>
      <c r="DIN104" s="1814"/>
      <c r="DIO104" s="1814"/>
      <c r="DIP104" s="1814"/>
      <c r="DIQ104" s="1814"/>
      <c r="DIR104" s="1814"/>
      <c r="DIS104" s="1814"/>
      <c r="DIT104" s="1814"/>
      <c r="DIU104" s="1814"/>
      <c r="DIV104" s="1814"/>
      <c r="DIW104" s="1814"/>
      <c r="DIX104" s="1814"/>
      <c r="DIY104" s="1814"/>
      <c r="DIZ104" s="1814"/>
      <c r="DJA104" s="1814"/>
      <c r="DJB104" s="1814"/>
      <c r="DJC104" s="1814"/>
      <c r="DJD104" s="1814"/>
      <c r="DJE104" s="1814"/>
      <c r="DJF104" s="1814"/>
      <c r="DJG104" s="1814"/>
      <c r="DJH104" s="1814"/>
      <c r="DJI104" s="1814"/>
      <c r="DJJ104" s="1814"/>
      <c r="DJK104" s="1814"/>
      <c r="DJL104" s="1814"/>
      <c r="DJM104" s="1814"/>
      <c r="DJN104" s="1814"/>
      <c r="DJO104" s="1814"/>
      <c r="DJP104" s="1814"/>
      <c r="DJQ104" s="1814"/>
      <c r="DJR104" s="1814"/>
      <c r="DJS104" s="1814"/>
      <c r="DJT104" s="1814"/>
      <c r="DJU104" s="1814"/>
      <c r="DJV104" s="1814"/>
      <c r="DJW104" s="1814"/>
      <c r="DJX104" s="1814"/>
      <c r="DJY104" s="1814"/>
      <c r="DJZ104" s="1814"/>
      <c r="DKA104" s="1814"/>
      <c r="DKB104" s="1814"/>
      <c r="DKC104" s="1814"/>
      <c r="DKD104" s="1814"/>
      <c r="DKE104" s="1814"/>
      <c r="DKF104" s="1814"/>
      <c r="DKG104" s="1814"/>
      <c r="DKH104" s="1814"/>
      <c r="DKI104" s="1814"/>
      <c r="DKJ104" s="1814"/>
      <c r="DKK104" s="1814"/>
      <c r="DKL104" s="1814"/>
      <c r="DKM104" s="1814"/>
      <c r="DKN104" s="1814"/>
      <c r="DKO104" s="1814"/>
      <c r="DKP104" s="1814"/>
      <c r="DKQ104" s="1814"/>
      <c r="DKR104" s="1814"/>
      <c r="DKS104" s="1814"/>
      <c r="DKT104" s="1814"/>
      <c r="DKU104" s="1814"/>
      <c r="DKV104" s="1814"/>
      <c r="DKW104" s="1814"/>
      <c r="DKX104" s="1814"/>
      <c r="DKY104" s="1814"/>
      <c r="DKZ104" s="1814"/>
      <c r="DLA104" s="1814"/>
      <c r="DLB104" s="1814"/>
      <c r="DLC104" s="1814"/>
      <c r="DLD104" s="1814"/>
      <c r="DLE104" s="1814"/>
      <c r="DLF104" s="1814"/>
      <c r="DLG104" s="1814"/>
      <c r="DLH104" s="1814"/>
      <c r="DLI104" s="1814"/>
      <c r="DLJ104" s="1814"/>
      <c r="DLK104" s="1814"/>
      <c r="DLL104" s="1814"/>
      <c r="DLM104" s="1814"/>
      <c r="DLN104" s="1814"/>
      <c r="DLO104" s="1814"/>
      <c r="DLP104" s="1814"/>
      <c r="DLQ104" s="1814"/>
      <c r="DLR104" s="1814"/>
      <c r="DLS104" s="1814"/>
      <c r="DLT104" s="1814"/>
      <c r="DLU104" s="1814"/>
      <c r="DLV104" s="1814"/>
      <c r="DLW104" s="1814"/>
      <c r="DLX104" s="1814"/>
      <c r="DLY104" s="1814"/>
      <c r="DLZ104" s="1814"/>
      <c r="DMA104" s="1814"/>
      <c r="DMB104" s="1814"/>
      <c r="DMC104" s="1814"/>
      <c r="DMD104" s="1814"/>
      <c r="DME104" s="1814"/>
      <c r="DMF104" s="1814"/>
      <c r="DMG104" s="1814"/>
      <c r="DMH104" s="1814"/>
      <c r="DMI104" s="1814"/>
      <c r="DMJ104" s="1814"/>
      <c r="DMK104" s="1814"/>
      <c r="DML104" s="1814"/>
      <c r="DMM104" s="1814"/>
      <c r="DMN104" s="1814"/>
      <c r="DMO104" s="1814"/>
      <c r="DMP104" s="1814"/>
      <c r="DMQ104" s="1814"/>
      <c r="DMR104" s="1814"/>
      <c r="DMS104" s="1814"/>
      <c r="DMT104" s="1814"/>
      <c r="DMU104" s="1814"/>
      <c r="DMV104" s="1814"/>
      <c r="DMW104" s="1814"/>
      <c r="DMX104" s="1814"/>
      <c r="DMY104" s="1814"/>
      <c r="DMZ104" s="1814"/>
      <c r="DNA104" s="1814"/>
      <c r="DNB104" s="1814"/>
      <c r="DNC104" s="1814"/>
      <c r="DND104" s="1814"/>
      <c r="DNE104" s="1814"/>
      <c r="DNF104" s="1814"/>
      <c r="DNG104" s="1814"/>
      <c r="DNH104" s="1814"/>
      <c r="DNI104" s="1814"/>
      <c r="DNJ104" s="1814"/>
      <c r="DNK104" s="1814"/>
      <c r="DNL104" s="1814"/>
      <c r="DNM104" s="1814"/>
      <c r="DNN104" s="1814"/>
      <c r="DNO104" s="1814"/>
      <c r="DNP104" s="1814"/>
      <c r="DNQ104" s="1814"/>
      <c r="DNR104" s="1814"/>
      <c r="DNS104" s="1814"/>
      <c r="DNT104" s="1814"/>
      <c r="DNU104" s="1814"/>
      <c r="DNV104" s="1814"/>
      <c r="DNW104" s="1814"/>
      <c r="DNX104" s="1814"/>
      <c r="DNY104" s="1814"/>
      <c r="DNZ104" s="1814"/>
      <c r="DOA104" s="1814"/>
      <c r="DOB104" s="1814"/>
      <c r="DOC104" s="1814"/>
      <c r="DOD104" s="1814"/>
      <c r="DOE104" s="1814"/>
      <c r="DOF104" s="1814"/>
      <c r="DOG104" s="1814"/>
      <c r="DOH104" s="1814"/>
      <c r="DOI104" s="1814"/>
      <c r="DOJ104" s="1814"/>
      <c r="DOK104" s="1814"/>
      <c r="DOL104" s="1814"/>
      <c r="DOM104" s="1814"/>
      <c r="DON104" s="1814"/>
      <c r="DOO104" s="1814"/>
      <c r="DOP104" s="1814"/>
      <c r="DOQ104" s="1814"/>
      <c r="DOR104" s="1814"/>
      <c r="DOS104" s="1814"/>
      <c r="DOT104" s="1814"/>
      <c r="DOU104" s="1814"/>
      <c r="DOV104" s="1814"/>
      <c r="DOW104" s="1814"/>
      <c r="DOX104" s="1814"/>
      <c r="DOY104" s="1814"/>
      <c r="DOZ104" s="1814"/>
      <c r="DPA104" s="1814"/>
      <c r="DPB104" s="1814"/>
      <c r="DPC104" s="1814"/>
      <c r="DPD104" s="1814"/>
      <c r="DPE104" s="1814"/>
      <c r="DPF104" s="1814"/>
      <c r="DPG104" s="1814"/>
      <c r="DPH104" s="1814"/>
      <c r="DPI104" s="1814"/>
      <c r="DPJ104" s="1814"/>
      <c r="DPK104" s="1814"/>
      <c r="DPL104" s="1814"/>
      <c r="DPM104" s="1814"/>
      <c r="DPN104" s="1814"/>
      <c r="DPO104" s="1814"/>
      <c r="DPP104" s="1814"/>
      <c r="DPQ104" s="1814"/>
      <c r="DPR104" s="1814"/>
      <c r="DPS104" s="1814"/>
      <c r="DPT104" s="1814"/>
      <c r="DPU104" s="1814"/>
      <c r="DPV104" s="1814"/>
      <c r="DPW104" s="1814"/>
      <c r="DPX104" s="1814"/>
      <c r="DPY104" s="1814"/>
      <c r="DPZ104" s="1814"/>
      <c r="DQA104" s="1814"/>
      <c r="DQB104" s="1814"/>
      <c r="DQC104" s="1814"/>
      <c r="DQD104" s="1814"/>
      <c r="DQE104" s="1814"/>
      <c r="DQF104" s="1814"/>
      <c r="DQG104" s="1814"/>
      <c r="DQH104" s="1814"/>
      <c r="DQI104" s="1814"/>
      <c r="DQJ104" s="1814"/>
      <c r="DQK104" s="1814"/>
      <c r="DQL104" s="1814"/>
      <c r="DQM104" s="1814"/>
      <c r="DQN104" s="1814"/>
      <c r="DQO104" s="1814"/>
      <c r="DQP104" s="1814"/>
      <c r="DQQ104" s="1814"/>
      <c r="DQR104" s="1814"/>
      <c r="DQS104" s="1814"/>
      <c r="DQT104" s="1814"/>
      <c r="DQU104" s="1814"/>
      <c r="DQV104" s="1814"/>
      <c r="DQW104" s="1814"/>
      <c r="DQX104" s="1814"/>
      <c r="DQY104" s="1814"/>
      <c r="DQZ104" s="1814"/>
      <c r="DRA104" s="1814"/>
      <c r="DRB104" s="1814"/>
      <c r="DRC104" s="1814"/>
      <c r="DRD104" s="1814"/>
      <c r="DRE104" s="1814"/>
      <c r="DRF104" s="1814"/>
      <c r="DRG104" s="1814"/>
      <c r="DRH104" s="1814"/>
      <c r="DRI104" s="1814"/>
      <c r="DRJ104" s="1814"/>
      <c r="DRK104" s="1814"/>
      <c r="DRL104" s="1814"/>
      <c r="DRM104" s="1814"/>
      <c r="DRN104" s="1814"/>
      <c r="DRO104" s="1814"/>
      <c r="DRP104" s="1814"/>
      <c r="DRQ104" s="1814"/>
      <c r="DRR104" s="1814"/>
      <c r="DRS104" s="1814"/>
      <c r="DRT104" s="1814"/>
      <c r="DRU104" s="1814"/>
      <c r="DRV104" s="1814"/>
      <c r="DRW104" s="1814"/>
      <c r="DRX104" s="1814"/>
      <c r="DRY104" s="1814"/>
      <c r="DRZ104" s="1814"/>
      <c r="DSA104" s="1814"/>
      <c r="DSB104" s="1814"/>
      <c r="DSC104" s="1814"/>
      <c r="DSD104" s="1814"/>
      <c r="DSE104" s="1814"/>
      <c r="DSF104" s="1814"/>
      <c r="DSG104" s="1814"/>
      <c r="DSH104" s="1814"/>
      <c r="DSI104" s="1814"/>
      <c r="DSJ104" s="1814"/>
      <c r="DSK104" s="1814"/>
      <c r="DSL104" s="1814"/>
      <c r="DSM104" s="1814"/>
      <c r="DSN104" s="1814"/>
      <c r="DSO104" s="1814"/>
      <c r="DSP104" s="1814"/>
      <c r="DSQ104" s="1814"/>
      <c r="DSR104" s="1814"/>
      <c r="DSS104" s="1814"/>
      <c r="DST104" s="1814"/>
      <c r="DSU104" s="1814"/>
      <c r="DSV104" s="1814"/>
      <c r="DSW104" s="1814"/>
      <c r="DSX104" s="1814"/>
      <c r="DSY104" s="1814"/>
      <c r="DSZ104" s="1814"/>
      <c r="DTA104" s="1814"/>
      <c r="DTB104" s="1814"/>
      <c r="DTC104" s="1814"/>
      <c r="DTD104" s="1814"/>
      <c r="DTE104" s="1814"/>
      <c r="DTF104" s="1814"/>
      <c r="DTG104" s="1814"/>
      <c r="DTH104" s="1814"/>
      <c r="DTI104" s="1814"/>
      <c r="DTJ104" s="1814"/>
      <c r="DTK104" s="1814"/>
      <c r="DTL104" s="1814"/>
      <c r="DTM104" s="1814"/>
      <c r="DTN104" s="1814"/>
      <c r="DTO104" s="1814"/>
      <c r="DTP104" s="1814"/>
      <c r="DTQ104" s="1814"/>
      <c r="DTR104" s="1814"/>
      <c r="DTS104" s="1814"/>
      <c r="DTT104" s="1814"/>
      <c r="DTU104" s="1814"/>
      <c r="DTV104" s="1814"/>
      <c r="DTW104" s="1814"/>
      <c r="DTX104" s="1814"/>
      <c r="DTY104" s="1814"/>
      <c r="DTZ104" s="1814"/>
      <c r="DUA104" s="1814"/>
      <c r="DUB104" s="1814"/>
      <c r="DUC104" s="1814"/>
      <c r="DUD104" s="1814"/>
      <c r="DUE104" s="1814"/>
      <c r="DUF104" s="1814"/>
      <c r="DUG104" s="1814"/>
      <c r="DUH104" s="1814"/>
      <c r="DUI104" s="1814"/>
      <c r="DUJ104" s="1814"/>
      <c r="DUK104" s="1814"/>
      <c r="DUL104" s="1814"/>
      <c r="DUM104" s="1814"/>
      <c r="DUN104" s="1814"/>
      <c r="DUO104" s="1814"/>
      <c r="DUP104" s="1814"/>
      <c r="DUQ104" s="1814"/>
      <c r="DUR104" s="1814"/>
      <c r="DUS104" s="1814"/>
      <c r="DUT104" s="1814"/>
      <c r="DUU104" s="1814"/>
      <c r="DUV104" s="1814"/>
      <c r="DUW104" s="1814"/>
      <c r="DUX104" s="1814"/>
      <c r="DUY104" s="1814"/>
      <c r="DUZ104" s="1814"/>
      <c r="DVA104" s="1814"/>
      <c r="DVB104" s="1814"/>
      <c r="DVC104" s="1814"/>
      <c r="DVD104" s="1814"/>
      <c r="DVE104" s="1814"/>
      <c r="DVF104" s="1814"/>
      <c r="DVG104" s="1814"/>
      <c r="DVH104" s="1814"/>
      <c r="DVI104" s="1814"/>
      <c r="DVJ104" s="1814"/>
      <c r="DVK104" s="1814"/>
      <c r="DVL104" s="1814"/>
      <c r="DVM104" s="1814"/>
      <c r="DVN104" s="1814"/>
      <c r="DVO104" s="1814"/>
      <c r="DVP104" s="1814"/>
      <c r="DVQ104" s="1814"/>
      <c r="DVR104" s="1814"/>
      <c r="DVS104" s="1814"/>
      <c r="DVT104" s="1814"/>
      <c r="DVU104" s="1814"/>
      <c r="DVV104" s="1814"/>
      <c r="DVW104" s="1814"/>
      <c r="DVX104" s="1814"/>
      <c r="DVY104" s="1814"/>
      <c r="DVZ104" s="1814"/>
      <c r="DWA104" s="1814"/>
      <c r="DWB104" s="1814"/>
      <c r="DWC104" s="1814"/>
      <c r="DWD104" s="1814"/>
      <c r="DWE104" s="1814"/>
      <c r="DWF104" s="1814"/>
      <c r="DWG104" s="1814"/>
      <c r="DWH104" s="1814"/>
      <c r="DWI104" s="1814"/>
      <c r="DWJ104" s="1814"/>
      <c r="DWK104" s="1814"/>
      <c r="DWL104" s="1814"/>
      <c r="DWM104" s="1814"/>
      <c r="DWN104" s="1814"/>
      <c r="DWO104" s="1814"/>
      <c r="DWP104" s="1814"/>
      <c r="DWQ104" s="1814"/>
      <c r="DWR104" s="1814"/>
      <c r="DWS104" s="1814"/>
      <c r="DWT104" s="1814"/>
      <c r="DWU104" s="1814"/>
      <c r="DWV104" s="1814"/>
      <c r="DWW104" s="1814"/>
      <c r="DWX104" s="1814"/>
      <c r="DWY104" s="1814"/>
      <c r="DWZ104" s="1814"/>
      <c r="DXA104" s="1814"/>
      <c r="DXB104" s="1814"/>
      <c r="DXC104" s="1814"/>
      <c r="DXD104" s="1814"/>
      <c r="DXE104" s="1814"/>
      <c r="DXF104" s="1814"/>
      <c r="DXG104" s="1814"/>
      <c r="DXH104" s="1814"/>
      <c r="DXI104" s="1814"/>
      <c r="DXJ104" s="1814"/>
      <c r="DXK104" s="1814"/>
      <c r="DXL104" s="1814"/>
      <c r="DXM104" s="1814"/>
      <c r="DXN104" s="1814"/>
      <c r="DXO104" s="1814"/>
      <c r="DXP104" s="1814"/>
      <c r="DXQ104" s="1814"/>
      <c r="DXR104" s="1814"/>
      <c r="DXS104" s="1814"/>
      <c r="DXT104" s="1814"/>
      <c r="DXU104" s="1814"/>
      <c r="DXV104" s="1814"/>
      <c r="DXW104" s="1814"/>
      <c r="DXX104" s="1814"/>
      <c r="DXY104" s="1814"/>
      <c r="DXZ104" s="1814"/>
      <c r="DYA104" s="1814"/>
      <c r="DYB104" s="1814"/>
      <c r="DYC104" s="1814"/>
      <c r="DYD104" s="1814"/>
      <c r="DYE104" s="1814"/>
      <c r="DYF104" s="1814"/>
      <c r="DYG104" s="1814"/>
      <c r="DYH104" s="1814"/>
      <c r="DYI104" s="1814"/>
      <c r="DYJ104" s="1814"/>
      <c r="DYK104" s="1814"/>
      <c r="DYL104" s="1814"/>
      <c r="DYM104" s="1814"/>
      <c r="DYN104" s="1814"/>
      <c r="DYO104" s="1814"/>
      <c r="DYP104" s="1814"/>
      <c r="DYQ104" s="1814"/>
      <c r="DYR104" s="1814"/>
      <c r="DYS104" s="1814"/>
      <c r="DYT104" s="1814"/>
      <c r="DYU104" s="1814"/>
      <c r="DYV104" s="1814"/>
      <c r="DYW104" s="1814"/>
      <c r="DYX104" s="1814"/>
      <c r="DYY104" s="1814"/>
      <c r="DYZ104" s="1814"/>
      <c r="DZA104" s="1814"/>
      <c r="DZB104" s="1814"/>
      <c r="DZC104" s="1814"/>
      <c r="DZD104" s="1814"/>
      <c r="DZE104" s="1814"/>
      <c r="DZF104" s="1814"/>
      <c r="DZG104" s="1814"/>
      <c r="DZH104" s="1814"/>
      <c r="DZI104" s="1814"/>
      <c r="DZJ104" s="1814"/>
      <c r="DZK104" s="1814"/>
      <c r="DZL104" s="1814"/>
      <c r="DZM104" s="1814"/>
      <c r="DZN104" s="1814"/>
      <c r="DZO104" s="1814"/>
      <c r="DZP104" s="1814"/>
      <c r="DZQ104" s="1814"/>
      <c r="DZR104" s="1814"/>
      <c r="DZS104" s="1814"/>
      <c r="DZT104" s="1814"/>
      <c r="DZU104" s="1814"/>
      <c r="DZV104" s="1814"/>
      <c r="DZW104" s="1814"/>
      <c r="DZX104" s="1814"/>
      <c r="DZY104" s="1814"/>
      <c r="DZZ104" s="1814"/>
      <c r="EAA104" s="1814"/>
      <c r="EAB104" s="1814"/>
      <c r="EAC104" s="1814"/>
      <c r="EAD104" s="1814"/>
      <c r="EAE104" s="1814"/>
      <c r="EAF104" s="1814"/>
      <c r="EAG104" s="1814"/>
      <c r="EAH104" s="1814"/>
      <c r="EAI104" s="1814"/>
      <c r="EAJ104" s="1814"/>
      <c r="EAK104" s="1814"/>
      <c r="EAL104" s="1814"/>
      <c r="EAM104" s="1814"/>
      <c r="EAN104" s="1814"/>
      <c r="EAO104" s="1814"/>
      <c r="EAP104" s="1814"/>
      <c r="EAQ104" s="1814"/>
      <c r="EAR104" s="1814"/>
      <c r="EAS104" s="1814"/>
      <c r="EAT104" s="1814"/>
      <c r="EAU104" s="1814"/>
      <c r="EAV104" s="1814"/>
      <c r="EAW104" s="1814"/>
      <c r="EAX104" s="1814"/>
      <c r="EAY104" s="1814"/>
      <c r="EAZ104" s="1814"/>
      <c r="EBA104" s="1814"/>
      <c r="EBB104" s="1814"/>
      <c r="EBC104" s="1814"/>
      <c r="EBD104" s="1814"/>
      <c r="EBE104" s="1814"/>
      <c r="EBF104" s="1814"/>
      <c r="EBG104" s="1814"/>
      <c r="EBH104" s="1814"/>
      <c r="EBI104" s="1814"/>
      <c r="EBJ104" s="1814"/>
      <c r="EBK104" s="1814"/>
      <c r="EBL104" s="1814"/>
      <c r="EBM104" s="1814"/>
      <c r="EBN104" s="1814"/>
      <c r="EBO104" s="1814"/>
      <c r="EBP104" s="1814"/>
      <c r="EBQ104" s="1814"/>
      <c r="EBR104" s="1814"/>
      <c r="EBS104" s="1814"/>
      <c r="EBT104" s="1814"/>
      <c r="EBU104" s="1814"/>
      <c r="EBV104" s="1814"/>
      <c r="EBW104" s="1814"/>
      <c r="EBX104" s="1814"/>
      <c r="EBY104" s="1814"/>
      <c r="EBZ104" s="1814"/>
      <c r="ECA104" s="1814"/>
      <c r="ECB104" s="1814"/>
      <c r="ECC104" s="1814"/>
      <c r="ECD104" s="1814"/>
      <c r="ECE104" s="1814"/>
      <c r="ECF104" s="1814"/>
      <c r="ECG104" s="1814"/>
      <c r="ECH104" s="1814"/>
      <c r="ECI104" s="1814"/>
      <c r="ECJ104" s="1814"/>
      <c r="ECK104" s="1814"/>
      <c r="ECL104" s="1814"/>
      <c r="ECM104" s="1814"/>
      <c r="ECN104" s="1814"/>
      <c r="ECO104" s="1814"/>
      <c r="ECP104" s="1814"/>
      <c r="ECQ104" s="1814"/>
      <c r="ECR104" s="1814"/>
      <c r="ECS104" s="1814"/>
      <c r="ECT104" s="1814"/>
      <c r="ECU104" s="1814"/>
      <c r="ECV104" s="1814"/>
      <c r="ECW104" s="1814"/>
      <c r="ECX104" s="1814"/>
      <c r="ECY104" s="1814"/>
      <c r="ECZ104" s="1814"/>
      <c r="EDA104" s="1814"/>
      <c r="EDB104" s="1814"/>
      <c r="EDC104" s="1814"/>
      <c r="EDD104" s="1814"/>
      <c r="EDE104" s="1814"/>
      <c r="EDF104" s="1814"/>
      <c r="EDG104" s="1814"/>
      <c r="EDH104" s="1814"/>
      <c r="EDI104" s="1814"/>
      <c r="EDJ104" s="1814"/>
      <c r="EDK104" s="1814"/>
      <c r="EDL104" s="1814"/>
      <c r="EDM104" s="1814"/>
      <c r="EDN104" s="1814"/>
      <c r="EDO104" s="1814"/>
      <c r="EDP104" s="1814"/>
      <c r="EDQ104" s="1814"/>
      <c r="EDR104" s="1814"/>
      <c r="EDS104" s="1814"/>
      <c r="EDT104" s="1814"/>
      <c r="EDU104" s="1814"/>
      <c r="EDV104" s="1814"/>
      <c r="EDW104" s="1814"/>
      <c r="EDX104" s="1814"/>
      <c r="EDY104" s="1814"/>
      <c r="EDZ104" s="1814"/>
      <c r="EEA104" s="1814"/>
      <c r="EEB104" s="1814"/>
      <c r="EEC104" s="1814"/>
      <c r="EED104" s="1814"/>
      <c r="EEE104" s="1814"/>
      <c r="EEF104" s="1814"/>
      <c r="EEG104" s="1814"/>
      <c r="EEH104" s="1814"/>
      <c r="EEI104" s="1814"/>
      <c r="EEJ104" s="1814"/>
      <c r="EEK104" s="1814"/>
      <c r="EEL104" s="1814"/>
      <c r="EEM104" s="1814"/>
      <c r="EEN104" s="1814"/>
      <c r="EEO104" s="1814"/>
      <c r="EEP104" s="1814"/>
      <c r="EEQ104" s="1814"/>
      <c r="EER104" s="1814"/>
      <c r="EES104" s="1814"/>
      <c r="EET104" s="1814"/>
      <c r="EEU104" s="1814"/>
      <c r="EEV104" s="1814"/>
      <c r="EEW104" s="1814"/>
      <c r="EEX104" s="1814"/>
      <c r="EEY104" s="1814"/>
      <c r="EEZ104" s="1814"/>
      <c r="EFA104" s="1814"/>
      <c r="EFB104" s="1814"/>
      <c r="EFC104" s="1814"/>
      <c r="EFD104" s="1814"/>
      <c r="EFE104" s="1814"/>
      <c r="EFF104" s="1814"/>
      <c r="EFG104" s="1814"/>
      <c r="EFH104" s="1814"/>
      <c r="EFI104" s="1814"/>
      <c r="EFJ104" s="1814"/>
      <c r="EFK104" s="1814"/>
      <c r="EFL104" s="1814"/>
      <c r="EFM104" s="1814"/>
      <c r="EFN104" s="1814"/>
      <c r="EFO104" s="1814"/>
      <c r="EFP104" s="1814"/>
      <c r="EFQ104" s="1814"/>
      <c r="EFR104" s="1814"/>
      <c r="EFS104" s="1814"/>
      <c r="EFT104" s="1814"/>
      <c r="EFU104" s="1814"/>
      <c r="EFV104" s="1814"/>
      <c r="EFW104" s="1814"/>
      <c r="EFX104" s="1814"/>
      <c r="EFY104" s="1814"/>
      <c r="EFZ104" s="1814"/>
      <c r="EGA104" s="1814"/>
      <c r="EGB104" s="1814"/>
      <c r="EGC104" s="1814"/>
      <c r="EGD104" s="1814"/>
      <c r="EGE104" s="1814"/>
      <c r="EGF104" s="1814"/>
      <c r="EGG104" s="1814"/>
      <c r="EGH104" s="1814"/>
      <c r="EGI104" s="1814"/>
      <c r="EGJ104" s="1814"/>
      <c r="EGK104" s="1814"/>
      <c r="EGL104" s="1814"/>
      <c r="EGM104" s="1814"/>
      <c r="EGN104" s="1814"/>
      <c r="EGO104" s="1814"/>
      <c r="EGP104" s="1814"/>
      <c r="EGQ104" s="1814"/>
      <c r="EGR104" s="1814"/>
      <c r="EGS104" s="1814"/>
      <c r="EGT104" s="1814"/>
      <c r="EGU104" s="1814"/>
      <c r="EGV104" s="1814"/>
      <c r="EGW104" s="1814"/>
      <c r="EGX104" s="1814"/>
      <c r="EGY104" s="1814"/>
      <c r="EGZ104" s="1814"/>
      <c r="EHA104" s="1814"/>
      <c r="EHB104" s="1814"/>
      <c r="EHC104" s="1814"/>
      <c r="EHD104" s="1814"/>
      <c r="EHE104" s="1814"/>
      <c r="EHF104" s="1814"/>
      <c r="EHG104" s="1814"/>
      <c r="EHH104" s="1814"/>
      <c r="EHI104" s="1814"/>
      <c r="EHJ104" s="1814"/>
      <c r="EHK104" s="1814"/>
      <c r="EHL104" s="1814"/>
      <c r="EHM104" s="1814"/>
      <c r="EHN104" s="1814"/>
      <c r="EHO104" s="1814"/>
      <c r="EHP104" s="1814"/>
      <c r="EHQ104" s="1814"/>
      <c r="EHR104" s="1814"/>
      <c r="EHS104" s="1814"/>
      <c r="EHT104" s="1814"/>
      <c r="EHU104" s="1814"/>
      <c r="EHV104" s="1814"/>
      <c r="EHW104" s="1814"/>
      <c r="EHX104" s="1814"/>
      <c r="EHY104" s="1814"/>
      <c r="EHZ104" s="1814"/>
      <c r="EIA104" s="1814"/>
      <c r="EIB104" s="1814"/>
      <c r="EIC104" s="1814"/>
      <c r="EID104" s="1814"/>
      <c r="EIE104" s="1814"/>
      <c r="EIF104" s="1814"/>
      <c r="EIG104" s="1814"/>
      <c r="EIH104" s="1814"/>
      <c r="EII104" s="1814"/>
      <c r="EIJ104" s="1814"/>
      <c r="EIK104" s="1814"/>
      <c r="EIL104" s="1814"/>
      <c r="EIM104" s="1814"/>
      <c r="EIN104" s="1814"/>
      <c r="EIO104" s="1814"/>
      <c r="EIP104" s="1814"/>
      <c r="EIQ104" s="1814"/>
      <c r="EIR104" s="1814"/>
      <c r="EIS104" s="1814"/>
      <c r="EIT104" s="1814"/>
      <c r="EIU104" s="1814"/>
      <c r="EIV104" s="1814"/>
      <c r="EIW104" s="1814"/>
      <c r="EIX104" s="1814"/>
      <c r="EIY104" s="1814"/>
      <c r="EIZ104" s="1814"/>
      <c r="EJA104" s="1814"/>
      <c r="EJB104" s="1814"/>
      <c r="EJC104" s="1814"/>
      <c r="EJD104" s="1814"/>
      <c r="EJE104" s="1814"/>
      <c r="EJF104" s="1814"/>
      <c r="EJG104" s="1814"/>
      <c r="EJH104" s="1814"/>
      <c r="EJI104" s="1814"/>
      <c r="EJJ104" s="1814"/>
      <c r="EJK104" s="1814"/>
      <c r="EJL104" s="1814"/>
      <c r="EJM104" s="1814"/>
      <c r="EJN104" s="1814"/>
      <c r="EJO104" s="1814"/>
      <c r="EJP104" s="1814"/>
      <c r="EJQ104" s="1814"/>
      <c r="EJR104" s="1814"/>
      <c r="EJS104" s="1814"/>
      <c r="EJT104" s="1814"/>
      <c r="EJU104" s="1814"/>
      <c r="EJV104" s="1814"/>
      <c r="EJW104" s="1814"/>
      <c r="EJX104" s="1814"/>
      <c r="EJY104" s="1814"/>
      <c r="EJZ104" s="1814"/>
      <c r="EKA104" s="1814"/>
      <c r="EKB104" s="1814"/>
      <c r="EKC104" s="1814"/>
      <c r="EKD104" s="1814"/>
      <c r="EKE104" s="1814"/>
      <c r="EKF104" s="1814"/>
      <c r="EKG104" s="1814"/>
      <c r="EKH104" s="1814"/>
      <c r="EKI104" s="1814"/>
      <c r="EKJ104" s="1814"/>
      <c r="EKK104" s="1814"/>
      <c r="EKL104" s="1814"/>
      <c r="EKM104" s="1814"/>
      <c r="EKN104" s="1814"/>
      <c r="EKO104" s="1814"/>
      <c r="EKP104" s="1814"/>
      <c r="EKQ104" s="1814"/>
      <c r="EKR104" s="1814"/>
      <c r="EKS104" s="1814"/>
      <c r="EKT104" s="1814"/>
      <c r="EKU104" s="1814"/>
      <c r="EKV104" s="1814"/>
      <c r="EKW104" s="1814"/>
      <c r="EKX104" s="1814"/>
      <c r="EKY104" s="1814"/>
      <c r="EKZ104" s="1814"/>
      <c r="ELA104" s="1814"/>
      <c r="ELB104" s="1814"/>
      <c r="ELC104" s="1814"/>
      <c r="ELD104" s="1814"/>
      <c r="ELE104" s="1814"/>
      <c r="ELF104" s="1814"/>
      <c r="ELG104" s="1814"/>
      <c r="ELH104" s="1814"/>
      <c r="ELI104" s="1814"/>
      <c r="ELJ104" s="1814"/>
      <c r="ELK104" s="1814"/>
      <c r="ELL104" s="1814"/>
      <c r="ELM104" s="1814"/>
      <c r="ELN104" s="1814"/>
      <c r="ELO104" s="1814"/>
      <c r="ELP104" s="1814"/>
      <c r="ELQ104" s="1814"/>
      <c r="ELR104" s="1814"/>
      <c r="ELS104" s="1814"/>
      <c r="ELT104" s="1814"/>
      <c r="ELU104" s="1814"/>
      <c r="ELV104" s="1814"/>
      <c r="ELW104" s="1814"/>
      <c r="ELX104" s="1814"/>
      <c r="ELY104" s="1814"/>
      <c r="ELZ104" s="1814"/>
      <c r="EMA104" s="1814"/>
      <c r="EMB104" s="1814"/>
      <c r="EMC104" s="1814"/>
      <c r="EMD104" s="1814"/>
      <c r="EME104" s="1814"/>
      <c r="EMF104" s="1814"/>
      <c r="EMG104" s="1814"/>
      <c r="EMH104" s="1814"/>
      <c r="EMI104" s="1814"/>
      <c r="EMJ104" s="1814"/>
      <c r="EMK104" s="1814"/>
      <c r="EML104" s="1814"/>
      <c r="EMM104" s="1814"/>
      <c r="EMN104" s="1814"/>
      <c r="EMO104" s="1814"/>
      <c r="EMP104" s="1814"/>
      <c r="EMQ104" s="1814"/>
      <c r="EMR104" s="1814"/>
      <c r="EMS104" s="1814"/>
      <c r="EMT104" s="1814"/>
      <c r="EMU104" s="1814"/>
      <c r="EMV104" s="1814"/>
      <c r="EMW104" s="1814"/>
      <c r="EMX104" s="1814"/>
      <c r="EMY104" s="1814"/>
      <c r="EMZ104" s="1814"/>
      <c r="ENA104" s="1814"/>
      <c r="ENB104" s="1814"/>
      <c r="ENC104" s="1814"/>
      <c r="END104" s="1814"/>
      <c r="ENE104" s="1814"/>
      <c r="ENF104" s="1814"/>
      <c r="ENG104" s="1814"/>
      <c r="ENH104" s="1814"/>
      <c r="ENI104" s="1814"/>
      <c r="ENJ104" s="1814"/>
      <c r="ENK104" s="1814"/>
      <c r="ENL104" s="1814"/>
      <c r="ENM104" s="1814"/>
      <c r="ENN104" s="1814"/>
      <c r="ENO104" s="1814"/>
      <c r="ENP104" s="1814"/>
      <c r="ENQ104" s="1814"/>
      <c r="ENR104" s="1814"/>
      <c r="ENS104" s="1814"/>
      <c r="ENT104" s="1814"/>
      <c r="ENU104" s="1814"/>
      <c r="ENV104" s="1814"/>
      <c r="ENW104" s="1814"/>
      <c r="ENX104" s="1814"/>
      <c r="ENY104" s="1814"/>
      <c r="ENZ104" s="1814"/>
      <c r="EOA104" s="1814"/>
      <c r="EOB104" s="1814"/>
      <c r="EOC104" s="1814"/>
      <c r="EOD104" s="1814"/>
      <c r="EOE104" s="1814"/>
      <c r="EOF104" s="1814"/>
      <c r="EOG104" s="1814"/>
      <c r="EOH104" s="1814"/>
      <c r="EOI104" s="1814"/>
      <c r="EOJ104" s="1814"/>
      <c r="EOK104" s="1814"/>
      <c r="EOL104" s="1814"/>
      <c r="EOM104" s="1814"/>
      <c r="EON104" s="1814"/>
      <c r="EOO104" s="1814"/>
      <c r="EOP104" s="1814"/>
      <c r="EOQ104" s="1814"/>
      <c r="EOR104" s="1814"/>
      <c r="EOS104" s="1814"/>
      <c r="EOT104" s="1814"/>
      <c r="EOU104" s="1814"/>
      <c r="EOV104" s="1814"/>
      <c r="EOW104" s="1814"/>
      <c r="EOX104" s="1814"/>
      <c r="EOY104" s="1814"/>
      <c r="EOZ104" s="1814"/>
      <c r="EPA104" s="1814"/>
      <c r="EPB104" s="1814"/>
      <c r="EPC104" s="1814"/>
      <c r="EPD104" s="1814"/>
      <c r="EPE104" s="1814"/>
      <c r="EPF104" s="1814"/>
      <c r="EPG104" s="1814"/>
      <c r="EPH104" s="1814"/>
      <c r="EPI104" s="1814"/>
      <c r="EPJ104" s="1814"/>
      <c r="EPK104" s="1814"/>
      <c r="EPL104" s="1814"/>
      <c r="EPM104" s="1814"/>
      <c r="EPN104" s="1814"/>
      <c r="EPO104" s="1814"/>
      <c r="EPP104" s="1814"/>
      <c r="EPQ104" s="1814"/>
      <c r="EPR104" s="1814"/>
      <c r="EPS104" s="1814"/>
      <c r="EPT104" s="1814"/>
      <c r="EPU104" s="1814"/>
      <c r="EPV104" s="1814"/>
      <c r="EPW104" s="1814"/>
      <c r="EPX104" s="1814"/>
      <c r="EPY104" s="1814"/>
      <c r="EPZ104" s="1814"/>
      <c r="EQA104" s="1814"/>
      <c r="EQB104" s="1814"/>
      <c r="EQC104" s="1814"/>
      <c r="EQD104" s="1814"/>
      <c r="EQE104" s="1814"/>
      <c r="EQF104" s="1814"/>
      <c r="EQG104" s="1814"/>
      <c r="EQH104" s="1814"/>
      <c r="EQI104" s="1814"/>
      <c r="EQJ104" s="1814"/>
      <c r="EQK104" s="1814"/>
      <c r="EQL104" s="1814"/>
      <c r="EQM104" s="1814"/>
      <c r="EQN104" s="1814"/>
      <c r="EQO104" s="1814"/>
      <c r="EQP104" s="1814"/>
      <c r="EQQ104" s="1814"/>
      <c r="EQR104" s="1814"/>
      <c r="EQS104" s="1814"/>
      <c r="EQT104" s="1814"/>
      <c r="EQU104" s="1814"/>
      <c r="EQV104" s="1814"/>
      <c r="EQW104" s="1814"/>
      <c r="EQX104" s="1814"/>
      <c r="EQY104" s="1814"/>
      <c r="EQZ104" s="1814"/>
      <c r="ERA104" s="1814"/>
      <c r="ERB104" s="1814"/>
      <c r="ERC104" s="1814"/>
      <c r="ERD104" s="1814"/>
      <c r="ERE104" s="1814"/>
      <c r="ERF104" s="1814"/>
      <c r="ERG104" s="1814"/>
      <c r="ERH104" s="1814"/>
      <c r="ERI104" s="1814"/>
      <c r="ERJ104" s="1814"/>
      <c r="ERK104" s="1814"/>
      <c r="ERL104" s="1814"/>
      <c r="ERM104" s="1814"/>
      <c r="ERN104" s="1814"/>
      <c r="ERO104" s="1814"/>
      <c r="ERP104" s="1814"/>
      <c r="ERQ104" s="1814"/>
      <c r="ERR104" s="1814"/>
      <c r="ERS104" s="1814"/>
      <c r="ERT104" s="1814"/>
      <c r="ERU104" s="1814"/>
      <c r="ERV104" s="1814"/>
      <c r="ERW104" s="1814"/>
      <c r="ERX104" s="1814"/>
      <c r="ERY104" s="1814"/>
      <c r="ERZ104" s="1814"/>
      <c r="ESA104" s="1814"/>
      <c r="ESB104" s="1814"/>
      <c r="ESC104" s="1814"/>
      <c r="ESD104" s="1814"/>
      <c r="ESE104" s="1814"/>
      <c r="ESF104" s="1814"/>
      <c r="ESG104" s="1814"/>
      <c r="ESH104" s="1814"/>
      <c r="ESI104" s="1814"/>
      <c r="ESJ104" s="1814"/>
      <c r="ESK104" s="1814"/>
      <c r="ESL104" s="1814"/>
      <c r="ESM104" s="1814"/>
      <c r="ESN104" s="1814"/>
      <c r="ESO104" s="1814"/>
      <c r="ESP104" s="1814"/>
      <c r="ESQ104" s="1814"/>
      <c r="ESR104" s="1814"/>
      <c r="ESS104" s="1814"/>
      <c r="EST104" s="1814"/>
      <c r="ESU104" s="1814"/>
      <c r="ESV104" s="1814"/>
      <c r="ESW104" s="1814"/>
      <c r="ESX104" s="1814"/>
      <c r="ESY104" s="1814"/>
      <c r="ESZ104" s="1814"/>
      <c r="ETA104" s="1814"/>
      <c r="ETB104" s="1814"/>
      <c r="ETC104" s="1814"/>
      <c r="ETD104" s="1814"/>
      <c r="ETE104" s="1814"/>
      <c r="ETF104" s="1814"/>
      <c r="ETG104" s="1814"/>
      <c r="ETH104" s="1814"/>
      <c r="ETI104" s="1814"/>
      <c r="ETJ104" s="1814"/>
      <c r="ETK104" s="1814"/>
      <c r="ETL104" s="1814"/>
      <c r="ETM104" s="1814"/>
      <c r="ETN104" s="1814"/>
      <c r="ETO104" s="1814"/>
      <c r="ETP104" s="1814"/>
      <c r="ETQ104" s="1814"/>
      <c r="ETR104" s="1814"/>
      <c r="ETS104" s="1814"/>
      <c r="ETT104" s="1814"/>
      <c r="ETU104" s="1814"/>
      <c r="ETV104" s="1814"/>
      <c r="ETW104" s="1814"/>
      <c r="ETX104" s="1814"/>
      <c r="ETY104" s="1814"/>
      <c r="ETZ104" s="1814"/>
      <c r="EUA104" s="1814"/>
      <c r="EUB104" s="1814"/>
      <c r="EUC104" s="1814"/>
      <c r="EUD104" s="1814"/>
      <c r="EUE104" s="1814"/>
      <c r="EUF104" s="1814"/>
      <c r="EUG104" s="1814"/>
      <c r="EUH104" s="1814"/>
      <c r="EUI104" s="1814"/>
      <c r="EUJ104" s="1814"/>
      <c r="EUK104" s="1814"/>
      <c r="EUL104" s="1814"/>
      <c r="EUM104" s="1814"/>
      <c r="EUN104" s="1814"/>
      <c r="EUO104" s="1814"/>
      <c r="EUP104" s="1814"/>
      <c r="EUQ104" s="1814"/>
      <c r="EUR104" s="1814"/>
      <c r="EUS104" s="1814"/>
      <c r="EUT104" s="1814"/>
      <c r="EUU104" s="1814"/>
      <c r="EUV104" s="1814"/>
      <c r="EUW104" s="1814"/>
      <c r="EUX104" s="1814"/>
      <c r="EUY104" s="1814"/>
      <c r="EUZ104" s="1814"/>
      <c r="EVA104" s="1814"/>
      <c r="EVB104" s="1814"/>
      <c r="EVC104" s="1814"/>
      <c r="EVD104" s="1814"/>
      <c r="EVE104" s="1814"/>
      <c r="EVF104" s="1814"/>
      <c r="EVG104" s="1814"/>
      <c r="EVH104" s="1814"/>
      <c r="EVI104" s="1814"/>
      <c r="EVJ104" s="1814"/>
      <c r="EVK104" s="1814"/>
      <c r="EVL104" s="1814"/>
      <c r="EVM104" s="1814"/>
      <c r="EVN104" s="1814"/>
      <c r="EVO104" s="1814"/>
      <c r="EVP104" s="1814"/>
      <c r="EVQ104" s="1814"/>
      <c r="EVR104" s="1814"/>
      <c r="EVS104" s="1814"/>
      <c r="EVT104" s="1814"/>
      <c r="EVU104" s="1814"/>
      <c r="EVV104" s="1814"/>
      <c r="EVW104" s="1814"/>
      <c r="EVX104" s="1814"/>
      <c r="EVY104" s="1814"/>
      <c r="EVZ104" s="1814"/>
      <c r="EWA104" s="1814"/>
      <c r="EWB104" s="1814"/>
      <c r="EWC104" s="1814"/>
      <c r="EWD104" s="1814"/>
      <c r="EWE104" s="1814"/>
      <c r="EWF104" s="1814"/>
      <c r="EWG104" s="1814"/>
      <c r="EWH104" s="1814"/>
      <c r="EWI104" s="1814"/>
      <c r="EWJ104" s="1814"/>
      <c r="EWK104" s="1814"/>
      <c r="EWL104" s="1814"/>
      <c r="EWM104" s="1814"/>
      <c r="EWN104" s="1814"/>
      <c r="EWO104" s="1814"/>
      <c r="EWP104" s="1814"/>
      <c r="EWQ104" s="1814"/>
      <c r="EWR104" s="1814"/>
      <c r="EWS104" s="1814"/>
      <c r="EWT104" s="1814"/>
      <c r="EWU104" s="1814"/>
      <c r="EWV104" s="1814"/>
      <c r="EWW104" s="1814"/>
      <c r="EWX104" s="1814"/>
      <c r="EWY104" s="1814"/>
      <c r="EWZ104" s="1814"/>
      <c r="EXA104" s="1814"/>
      <c r="EXB104" s="1814"/>
      <c r="EXC104" s="1814"/>
      <c r="EXD104" s="1814"/>
      <c r="EXE104" s="1814"/>
      <c r="EXF104" s="1814"/>
      <c r="EXG104" s="1814"/>
      <c r="EXH104" s="1814"/>
      <c r="EXI104" s="1814"/>
      <c r="EXJ104" s="1814"/>
      <c r="EXK104" s="1814"/>
      <c r="EXL104" s="1814"/>
      <c r="EXM104" s="1814"/>
      <c r="EXN104" s="1814"/>
      <c r="EXO104" s="1814"/>
      <c r="EXP104" s="1814"/>
      <c r="EXQ104" s="1814"/>
      <c r="EXR104" s="1814"/>
      <c r="EXS104" s="1814"/>
      <c r="EXT104" s="1814"/>
      <c r="EXU104" s="1814"/>
      <c r="EXV104" s="1814"/>
      <c r="EXW104" s="1814"/>
      <c r="EXX104" s="1814"/>
      <c r="EXY104" s="1814"/>
      <c r="EXZ104" s="1814"/>
      <c r="EYA104" s="1814"/>
      <c r="EYB104" s="1814"/>
      <c r="EYC104" s="1814"/>
      <c r="EYD104" s="1814"/>
      <c r="EYE104" s="1814"/>
      <c r="EYF104" s="1814"/>
      <c r="EYG104" s="1814"/>
      <c r="EYH104" s="1814"/>
      <c r="EYI104" s="1814"/>
      <c r="EYJ104" s="1814"/>
      <c r="EYK104" s="1814"/>
      <c r="EYL104" s="1814"/>
      <c r="EYM104" s="1814"/>
      <c r="EYN104" s="1814"/>
      <c r="EYO104" s="1814"/>
      <c r="EYP104" s="1814"/>
      <c r="EYQ104" s="1814"/>
      <c r="EYR104" s="1814"/>
      <c r="EYS104" s="1814"/>
      <c r="EYT104" s="1814"/>
      <c r="EYU104" s="1814"/>
      <c r="EYV104" s="1814"/>
      <c r="EYW104" s="1814"/>
      <c r="EYX104" s="1814"/>
      <c r="EYY104" s="1814"/>
      <c r="EYZ104" s="1814"/>
      <c r="EZA104" s="1814"/>
      <c r="EZB104" s="1814"/>
      <c r="EZC104" s="1814"/>
      <c r="EZD104" s="1814"/>
      <c r="EZE104" s="1814"/>
      <c r="EZF104" s="1814"/>
      <c r="EZG104" s="1814"/>
      <c r="EZH104" s="1814"/>
      <c r="EZI104" s="1814"/>
      <c r="EZJ104" s="1814"/>
      <c r="EZK104" s="1814"/>
      <c r="EZL104" s="1814"/>
      <c r="EZM104" s="1814"/>
      <c r="EZN104" s="1814"/>
      <c r="EZO104" s="1814"/>
      <c r="EZP104" s="1814"/>
      <c r="EZQ104" s="1814"/>
      <c r="EZR104" s="1814"/>
      <c r="EZS104" s="1814"/>
      <c r="EZT104" s="1814"/>
      <c r="EZU104" s="1814"/>
      <c r="EZV104" s="1814"/>
      <c r="EZW104" s="1814"/>
      <c r="EZX104" s="1814"/>
      <c r="EZY104" s="1814"/>
      <c r="EZZ104" s="1814"/>
      <c r="FAA104" s="1814"/>
      <c r="FAB104" s="1814"/>
      <c r="FAC104" s="1814"/>
      <c r="FAD104" s="1814"/>
      <c r="FAE104" s="1814"/>
      <c r="FAF104" s="1814"/>
      <c r="FAG104" s="1814"/>
      <c r="FAH104" s="1814"/>
      <c r="FAI104" s="1814"/>
      <c r="FAJ104" s="1814"/>
      <c r="FAK104" s="1814"/>
      <c r="FAL104" s="1814"/>
      <c r="FAM104" s="1814"/>
      <c r="FAN104" s="1814"/>
      <c r="FAO104" s="1814"/>
      <c r="FAP104" s="1814"/>
      <c r="FAQ104" s="1814"/>
      <c r="FAR104" s="1814"/>
      <c r="FAS104" s="1814"/>
      <c r="FAT104" s="1814"/>
      <c r="FAU104" s="1814"/>
      <c r="FAV104" s="1814"/>
      <c r="FAW104" s="1814"/>
      <c r="FAX104" s="1814"/>
      <c r="FAY104" s="1814"/>
      <c r="FAZ104" s="1814"/>
      <c r="FBA104" s="1814"/>
      <c r="FBB104" s="1814"/>
      <c r="FBC104" s="1814"/>
      <c r="FBD104" s="1814"/>
      <c r="FBE104" s="1814"/>
      <c r="FBF104" s="1814"/>
      <c r="FBG104" s="1814"/>
      <c r="FBH104" s="1814"/>
      <c r="FBI104" s="1814"/>
      <c r="FBJ104" s="1814"/>
      <c r="FBK104" s="1814"/>
      <c r="FBL104" s="1814"/>
      <c r="FBM104" s="1814"/>
      <c r="FBN104" s="1814"/>
      <c r="FBO104" s="1814"/>
      <c r="FBP104" s="1814"/>
      <c r="FBQ104" s="1814"/>
      <c r="FBR104" s="1814"/>
      <c r="FBS104" s="1814"/>
      <c r="FBT104" s="1814"/>
      <c r="FBU104" s="1814"/>
      <c r="FBV104" s="1814"/>
      <c r="FBW104" s="1814"/>
      <c r="FBX104" s="1814"/>
      <c r="FBY104" s="1814"/>
      <c r="FBZ104" s="1814"/>
      <c r="FCA104" s="1814"/>
      <c r="FCB104" s="1814"/>
      <c r="FCC104" s="1814"/>
      <c r="FCD104" s="1814"/>
      <c r="FCE104" s="1814"/>
      <c r="FCF104" s="1814"/>
      <c r="FCG104" s="1814"/>
      <c r="FCH104" s="1814"/>
      <c r="FCI104" s="1814"/>
      <c r="FCJ104" s="1814"/>
      <c r="FCK104" s="1814"/>
      <c r="FCL104" s="1814"/>
      <c r="FCM104" s="1814"/>
      <c r="FCN104" s="1814"/>
      <c r="FCO104" s="1814"/>
      <c r="FCP104" s="1814"/>
      <c r="FCQ104" s="1814"/>
      <c r="FCR104" s="1814"/>
      <c r="FCS104" s="1814"/>
      <c r="FCT104" s="1814"/>
      <c r="FCU104" s="1814"/>
      <c r="FCV104" s="1814"/>
      <c r="FCW104" s="1814"/>
      <c r="FCX104" s="1814"/>
      <c r="FCY104" s="1814"/>
      <c r="FCZ104" s="1814"/>
      <c r="FDA104" s="1814"/>
      <c r="FDB104" s="1814"/>
      <c r="FDC104" s="1814"/>
      <c r="FDD104" s="1814"/>
      <c r="FDE104" s="1814"/>
      <c r="FDF104" s="1814"/>
      <c r="FDG104" s="1814"/>
      <c r="FDH104" s="1814"/>
      <c r="FDI104" s="1814"/>
      <c r="FDJ104" s="1814"/>
      <c r="FDK104" s="1814"/>
      <c r="FDL104" s="1814"/>
      <c r="FDM104" s="1814"/>
      <c r="FDN104" s="1814"/>
      <c r="FDO104" s="1814"/>
      <c r="FDP104" s="1814"/>
      <c r="FDQ104" s="1814"/>
      <c r="FDR104" s="1814"/>
      <c r="FDS104" s="1814"/>
      <c r="FDT104" s="1814"/>
      <c r="FDU104" s="1814"/>
      <c r="FDV104" s="1814"/>
      <c r="FDW104" s="1814"/>
      <c r="FDX104" s="1814"/>
      <c r="FDY104" s="1814"/>
      <c r="FDZ104" s="1814"/>
      <c r="FEA104" s="1814"/>
      <c r="FEB104" s="1814"/>
      <c r="FEC104" s="1814"/>
      <c r="FED104" s="1814"/>
      <c r="FEE104" s="1814"/>
      <c r="FEF104" s="1814"/>
      <c r="FEG104" s="1814"/>
      <c r="FEH104" s="1814"/>
      <c r="FEI104" s="1814"/>
      <c r="FEJ104" s="1814"/>
      <c r="FEK104" s="1814"/>
      <c r="FEL104" s="1814"/>
      <c r="FEM104" s="1814"/>
      <c r="FEN104" s="1814"/>
      <c r="FEO104" s="1814"/>
      <c r="FEP104" s="1814"/>
      <c r="FEQ104" s="1814"/>
      <c r="FER104" s="1814"/>
      <c r="FES104" s="1814"/>
      <c r="FET104" s="1814"/>
      <c r="FEU104" s="1814"/>
      <c r="FEV104" s="1814"/>
      <c r="FEW104" s="1814"/>
      <c r="FEX104" s="1814"/>
      <c r="FEY104" s="1814"/>
      <c r="FEZ104" s="1814"/>
      <c r="FFA104" s="1814"/>
      <c r="FFB104" s="1814"/>
      <c r="FFC104" s="1814"/>
      <c r="FFD104" s="1814"/>
      <c r="FFE104" s="1814"/>
      <c r="FFF104" s="1814"/>
      <c r="FFG104" s="1814"/>
      <c r="FFH104" s="1814"/>
      <c r="FFI104" s="1814"/>
      <c r="FFJ104" s="1814"/>
      <c r="FFK104" s="1814"/>
      <c r="FFL104" s="1814"/>
      <c r="FFM104" s="1814"/>
      <c r="FFN104" s="1814"/>
      <c r="FFO104" s="1814"/>
      <c r="FFP104" s="1814"/>
      <c r="FFQ104" s="1814"/>
      <c r="FFR104" s="1814"/>
      <c r="FFS104" s="1814"/>
      <c r="FFT104" s="1814"/>
      <c r="FFU104" s="1814"/>
      <c r="FFV104" s="1814"/>
      <c r="FFW104" s="1814"/>
      <c r="FFX104" s="1814"/>
      <c r="FFY104" s="1814"/>
      <c r="FFZ104" s="1814"/>
      <c r="FGA104" s="1814"/>
      <c r="FGB104" s="1814"/>
      <c r="FGC104" s="1814"/>
      <c r="FGD104" s="1814"/>
      <c r="FGE104" s="1814"/>
      <c r="FGF104" s="1814"/>
      <c r="FGG104" s="1814"/>
      <c r="FGH104" s="1814"/>
      <c r="FGI104" s="1814"/>
      <c r="FGJ104" s="1814"/>
      <c r="FGK104" s="1814"/>
      <c r="FGL104" s="1814"/>
      <c r="FGM104" s="1814"/>
      <c r="FGN104" s="1814"/>
      <c r="FGO104" s="1814"/>
      <c r="FGP104" s="1814"/>
      <c r="FGQ104" s="1814"/>
      <c r="FGR104" s="1814"/>
      <c r="FGS104" s="1814"/>
      <c r="FGT104" s="1814"/>
      <c r="FGU104" s="1814"/>
      <c r="FGV104" s="1814"/>
      <c r="FGW104" s="1814"/>
      <c r="FGX104" s="1814"/>
      <c r="FGY104" s="1814"/>
      <c r="FGZ104" s="1814"/>
      <c r="FHA104" s="1814"/>
      <c r="FHB104" s="1814"/>
      <c r="FHC104" s="1814"/>
      <c r="FHD104" s="1814"/>
      <c r="FHE104" s="1814"/>
      <c r="FHF104" s="1814"/>
      <c r="FHG104" s="1814"/>
      <c r="FHH104" s="1814"/>
      <c r="FHI104" s="1814"/>
      <c r="FHJ104" s="1814"/>
      <c r="FHK104" s="1814"/>
      <c r="FHL104" s="1814"/>
      <c r="FHM104" s="1814"/>
      <c r="FHN104" s="1814"/>
      <c r="FHO104" s="1814"/>
      <c r="FHP104" s="1814"/>
      <c r="FHQ104" s="1814"/>
      <c r="FHR104" s="1814"/>
      <c r="FHS104" s="1814"/>
      <c r="FHT104" s="1814"/>
      <c r="FHU104" s="1814"/>
      <c r="FHV104" s="1814"/>
      <c r="FHW104" s="1814"/>
      <c r="FHX104" s="1814"/>
      <c r="FHY104" s="1814"/>
      <c r="FHZ104" s="1814"/>
      <c r="FIA104" s="1814"/>
      <c r="FIB104" s="1814"/>
      <c r="FIC104" s="1814"/>
      <c r="FID104" s="1814"/>
      <c r="FIE104" s="1814"/>
      <c r="FIF104" s="1814"/>
      <c r="FIG104" s="1814"/>
      <c r="FIH104" s="1814"/>
      <c r="FII104" s="1814"/>
      <c r="FIJ104" s="1814"/>
      <c r="FIK104" s="1814"/>
      <c r="FIL104" s="1814"/>
      <c r="FIM104" s="1814"/>
      <c r="FIN104" s="1814"/>
      <c r="FIO104" s="1814"/>
      <c r="FIP104" s="1814"/>
      <c r="FIQ104" s="1814"/>
      <c r="FIR104" s="1814"/>
      <c r="FIS104" s="1814"/>
      <c r="FIT104" s="1814"/>
      <c r="FIU104" s="1814"/>
      <c r="FIV104" s="1814"/>
      <c r="FIW104" s="1814"/>
      <c r="FIX104" s="1814"/>
      <c r="FIY104" s="1814"/>
      <c r="FIZ104" s="1814"/>
      <c r="FJA104" s="1814"/>
      <c r="FJB104" s="1814"/>
      <c r="FJC104" s="1814"/>
      <c r="FJD104" s="1814"/>
      <c r="FJE104" s="1814"/>
      <c r="FJF104" s="1814"/>
      <c r="FJG104" s="1814"/>
      <c r="FJH104" s="1814"/>
      <c r="FJI104" s="1814"/>
      <c r="FJJ104" s="1814"/>
      <c r="FJK104" s="1814"/>
      <c r="FJL104" s="1814"/>
      <c r="FJM104" s="1814"/>
      <c r="FJN104" s="1814"/>
      <c r="FJO104" s="1814"/>
      <c r="FJP104" s="1814"/>
      <c r="FJQ104" s="1814"/>
      <c r="FJR104" s="1814"/>
      <c r="FJS104" s="1814"/>
      <c r="FJT104" s="1814"/>
      <c r="FJU104" s="1814"/>
      <c r="FJV104" s="1814"/>
      <c r="FJW104" s="1814"/>
      <c r="FJX104" s="1814"/>
      <c r="FJY104" s="1814"/>
      <c r="FJZ104" s="1814"/>
      <c r="FKA104" s="1814"/>
      <c r="FKB104" s="1814"/>
      <c r="FKC104" s="1814"/>
      <c r="FKD104" s="1814"/>
      <c r="FKE104" s="1814"/>
      <c r="FKF104" s="1814"/>
      <c r="FKG104" s="1814"/>
      <c r="FKH104" s="1814"/>
      <c r="FKI104" s="1814"/>
      <c r="FKJ104" s="1814"/>
      <c r="FKK104" s="1814"/>
      <c r="FKL104" s="1814"/>
      <c r="FKM104" s="1814"/>
      <c r="FKN104" s="1814"/>
      <c r="FKO104" s="1814"/>
      <c r="FKP104" s="1814"/>
      <c r="FKQ104" s="1814"/>
      <c r="FKR104" s="1814"/>
      <c r="FKS104" s="1814"/>
      <c r="FKT104" s="1814"/>
      <c r="FKU104" s="1814"/>
      <c r="FKV104" s="1814"/>
      <c r="FKW104" s="1814"/>
      <c r="FKX104" s="1814"/>
      <c r="FKY104" s="1814"/>
      <c r="FKZ104" s="1814"/>
      <c r="FLA104" s="1814"/>
      <c r="FLB104" s="1814"/>
      <c r="FLC104" s="1814"/>
      <c r="FLD104" s="1814"/>
      <c r="FLE104" s="1814"/>
      <c r="FLF104" s="1814"/>
      <c r="FLG104" s="1814"/>
      <c r="FLH104" s="1814"/>
      <c r="FLI104" s="1814"/>
      <c r="FLJ104" s="1814"/>
      <c r="FLK104" s="1814"/>
      <c r="FLL104" s="1814"/>
      <c r="FLM104" s="1814"/>
      <c r="FLN104" s="1814"/>
      <c r="FLO104" s="1814"/>
      <c r="FLP104" s="1814"/>
      <c r="FLQ104" s="1814"/>
      <c r="FLR104" s="1814"/>
      <c r="FLS104" s="1814"/>
      <c r="FLT104" s="1814"/>
      <c r="FLU104" s="1814"/>
      <c r="FLV104" s="1814"/>
      <c r="FLW104" s="1814"/>
      <c r="FLX104" s="1814"/>
      <c r="FLY104" s="1814"/>
      <c r="FLZ104" s="1814"/>
      <c r="FMA104" s="1814"/>
      <c r="FMB104" s="1814"/>
      <c r="FMC104" s="1814"/>
      <c r="FMD104" s="1814"/>
      <c r="FME104" s="1814"/>
      <c r="FMF104" s="1814"/>
      <c r="FMG104" s="1814"/>
      <c r="FMH104" s="1814"/>
      <c r="FMI104" s="1814"/>
      <c r="FMJ104" s="1814"/>
      <c r="FMK104" s="1814"/>
      <c r="FML104" s="1814"/>
      <c r="FMM104" s="1814"/>
      <c r="FMN104" s="1814"/>
      <c r="FMO104" s="1814"/>
      <c r="FMP104" s="1814"/>
      <c r="FMQ104" s="1814"/>
      <c r="FMR104" s="1814"/>
      <c r="FMS104" s="1814"/>
      <c r="FMT104" s="1814"/>
      <c r="FMU104" s="1814"/>
      <c r="FMV104" s="1814"/>
      <c r="FMW104" s="1814"/>
      <c r="FMX104" s="1814"/>
      <c r="FMY104" s="1814"/>
      <c r="FMZ104" s="1814"/>
      <c r="FNA104" s="1814"/>
      <c r="FNB104" s="1814"/>
      <c r="FNC104" s="1814"/>
      <c r="FND104" s="1814"/>
      <c r="FNE104" s="1814"/>
      <c r="FNF104" s="1814"/>
      <c r="FNG104" s="1814"/>
      <c r="FNH104" s="1814"/>
      <c r="FNI104" s="1814"/>
      <c r="FNJ104" s="1814"/>
      <c r="FNK104" s="1814"/>
      <c r="FNL104" s="1814"/>
      <c r="FNM104" s="1814"/>
      <c r="FNN104" s="1814"/>
      <c r="FNO104" s="1814"/>
      <c r="FNP104" s="1814"/>
      <c r="FNQ104" s="1814"/>
      <c r="FNR104" s="1814"/>
      <c r="FNS104" s="1814"/>
      <c r="FNT104" s="1814"/>
      <c r="FNU104" s="1814"/>
      <c r="FNV104" s="1814"/>
      <c r="FNW104" s="1814"/>
      <c r="FNX104" s="1814"/>
      <c r="FNY104" s="1814"/>
      <c r="FNZ104" s="1814"/>
      <c r="FOA104" s="1814"/>
      <c r="FOB104" s="1814"/>
      <c r="FOC104" s="1814"/>
      <c r="FOD104" s="1814"/>
      <c r="FOE104" s="1814"/>
      <c r="FOF104" s="1814"/>
      <c r="FOG104" s="1814"/>
      <c r="FOH104" s="1814"/>
      <c r="FOI104" s="1814"/>
      <c r="FOJ104" s="1814"/>
      <c r="FOK104" s="1814"/>
      <c r="FOL104" s="1814"/>
      <c r="FOM104" s="1814"/>
      <c r="FON104" s="1814"/>
      <c r="FOO104" s="1814"/>
      <c r="FOP104" s="1814"/>
      <c r="FOQ104" s="1814"/>
      <c r="FOR104" s="1814"/>
      <c r="FOS104" s="1814"/>
      <c r="FOT104" s="1814"/>
      <c r="FOU104" s="1814"/>
      <c r="FOV104" s="1814"/>
      <c r="FOW104" s="1814"/>
      <c r="FOX104" s="1814"/>
      <c r="FOY104" s="1814"/>
      <c r="FOZ104" s="1814"/>
      <c r="FPA104" s="1814"/>
      <c r="FPB104" s="1814"/>
      <c r="FPC104" s="1814"/>
      <c r="FPD104" s="1814"/>
      <c r="FPE104" s="1814"/>
      <c r="FPF104" s="1814"/>
      <c r="FPG104" s="1814"/>
      <c r="FPH104" s="1814"/>
      <c r="FPI104" s="1814"/>
      <c r="FPJ104" s="1814"/>
      <c r="FPK104" s="1814"/>
      <c r="FPL104" s="1814"/>
      <c r="FPM104" s="1814"/>
      <c r="FPN104" s="1814"/>
      <c r="FPO104" s="1814"/>
      <c r="FPP104" s="1814"/>
      <c r="FPQ104" s="1814"/>
      <c r="FPR104" s="1814"/>
      <c r="FPS104" s="1814"/>
      <c r="FPT104" s="1814"/>
      <c r="FPU104" s="1814"/>
      <c r="FPV104" s="1814"/>
      <c r="FPW104" s="1814"/>
      <c r="FPX104" s="1814"/>
      <c r="FPY104" s="1814"/>
      <c r="FPZ104" s="1814"/>
      <c r="FQA104" s="1814"/>
      <c r="FQB104" s="1814"/>
      <c r="FQC104" s="1814"/>
      <c r="FQD104" s="1814"/>
      <c r="FQE104" s="1814"/>
      <c r="FQF104" s="1814"/>
      <c r="FQG104" s="1814"/>
      <c r="FQH104" s="1814"/>
      <c r="FQI104" s="1814"/>
      <c r="FQJ104" s="1814"/>
      <c r="FQK104" s="1814"/>
      <c r="FQL104" s="1814"/>
      <c r="FQM104" s="1814"/>
      <c r="FQN104" s="1814"/>
      <c r="FQO104" s="1814"/>
      <c r="FQP104" s="1814"/>
      <c r="FQQ104" s="1814"/>
      <c r="FQR104" s="1814"/>
      <c r="FQS104" s="1814"/>
      <c r="FQT104" s="1814"/>
      <c r="FQU104" s="1814"/>
      <c r="FQV104" s="1814"/>
      <c r="FQW104" s="1814"/>
      <c r="FQX104" s="1814"/>
      <c r="FQY104" s="1814"/>
      <c r="FQZ104" s="1814"/>
      <c r="FRA104" s="1814"/>
      <c r="FRB104" s="1814"/>
      <c r="FRC104" s="1814"/>
      <c r="FRD104" s="1814"/>
      <c r="FRE104" s="1814"/>
      <c r="FRF104" s="1814"/>
      <c r="FRG104" s="1814"/>
      <c r="FRH104" s="1814"/>
      <c r="FRI104" s="1814"/>
      <c r="FRJ104" s="1814"/>
      <c r="FRK104" s="1814"/>
      <c r="FRL104" s="1814"/>
      <c r="FRM104" s="1814"/>
      <c r="FRN104" s="1814"/>
      <c r="FRO104" s="1814"/>
      <c r="FRP104" s="1814"/>
      <c r="FRQ104" s="1814"/>
      <c r="FRR104" s="1814"/>
      <c r="FRS104" s="1814"/>
      <c r="FRT104" s="1814"/>
      <c r="FRU104" s="1814"/>
      <c r="FRV104" s="1814"/>
      <c r="FRW104" s="1814"/>
      <c r="FRX104" s="1814"/>
      <c r="FRY104" s="1814"/>
      <c r="FRZ104" s="1814"/>
      <c r="FSA104" s="1814"/>
      <c r="FSB104" s="1814"/>
      <c r="FSC104" s="1814"/>
      <c r="FSD104" s="1814"/>
      <c r="FSE104" s="1814"/>
      <c r="FSF104" s="1814"/>
      <c r="FSG104" s="1814"/>
      <c r="FSH104" s="1814"/>
      <c r="FSI104" s="1814"/>
      <c r="FSJ104" s="1814"/>
      <c r="FSK104" s="1814"/>
      <c r="FSL104" s="1814"/>
      <c r="FSM104" s="1814"/>
      <c r="FSN104" s="1814"/>
      <c r="FSO104" s="1814"/>
      <c r="FSP104" s="1814"/>
      <c r="FSQ104" s="1814"/>
      <c r="FSR104" s="1814"/>
      <c r="FSS104" s="1814"/>
      <c r="FST104" s="1814"/>
      <c r="FSU104" s="1814"/>
      <c r="FSV104" s="1814"/>
      <c r="FSW104" s="1814"/>
      <c r="FSX104" s="1814"/>
      <c r="FSY104" s="1814"/>
      <c r="FSZ104" s="1814"/>
      <c r="FTA104" s="1814"/>
      <c r="FTB104" s="1814"/>
      <c r="FTC104" s="1814"/>
      <c r="FTD104" s="1814"/>
      <c r="FTE104" s="1814"/>
      <c r="FTF104" s="1814"/>
      <c r="FTG104" s="1814"/>
      <c r="FTH104" s="1814"/>
      <c r="FTI104" s="1814"/>
      <c r="FTJ104" s="1814"/>
      <c r="FTK104" s="1814"/>
      <c r="FTL104" s="1814"/>
      <c r="FTM104" s="1814"/>
      <c r="FTN104" s="1814"/>
      <c r="FTO104" s="1814"/>
      <c r="FTP104" s="1814"/>
      <c r="FTQ104" s="1814"/>
      <c r="FTR104" s="1814"/>
      <c r="FTS104" s="1814"/>
      <c r="FTT104" s="1814"/>
      <c r="FTU104" s="1814"/>
      <c r="FTV104" s="1814"/>
      <c r="FTW104" s="1814"/>
      <c r="FTX104" s="1814"/>
      <c r="FTY104" s="1814"/>
      <c r="FTZ104" s="1814"/>
      <c r="FUA104" s="1814"/>
      <c r="FUB104" s="1814"/>
      <c r="FUC104" s="1814"/>
      <c r="FUD104" s="1814"/>
      <c r="FUE104" s="1814"/>
      <c r="FUF104" s="1814"/>
      <c r="FUG104" s="1814"/>
      <c r="FUH104" s="1814"/>
      <c r="FUI104" s="1814"/>
      <c r="FUJ104" s="1814"/>
      <c r="FUK104" s="1814"/>
      <c r="FUL104" s="1814"/>
      <c r="FUM104" s="1814"/>
      <c r="FUN104" s="1814"/>
      <c r="FUO104" s="1814"/>
      <c r="FUP104" s="1814"/>
      <c r="FUQ104" s="1814"/>
      <c r="FUR104" s="1814"/>
      <c r="FUS104" s="1814"/>
      <c r="FUT104" s="1814"/>
      <c r="FUU104" s="1814"/>
      <c r="FUV104" s="1814"/>
      <c r="FUW104" s="1814"/>
      <c r="FUX104" s="1814"/>
      <c r="FUY104" s="1814"/>
      <c r="FUZ104" s="1814"/>
      <c r="FVA104" s="1814"/>
      <c r="FVB104" s="1814"/>
      <c r="FVC104" s="1814"/>
      <c r="FVD104" s="1814"/>
      <c r="FVE104" s="1814"/>
      <c r="FVF104" s="1814"/>
      <c r="FVG104" s="1814"/>
      <c r="FVH104" s="1814"/>
      <c r="FVI104" s="1814"/>
      <c r="FVJ104" s="1814"/>
      <c r="FVK104" s="1814"/>
      <c r="FVL104" s="1814"/>
      <c r="FVM104" s="1814"/>
      <c r="FVN104" s="1814"/>
      <c r="FVO104" s="1814"/>
      <c r="FVP104" s="1814"/>
      <c r="FVQ104" s="1814"/>
      <c r="FVR104" s="1814"/>
      <c r="FVS104" s="1814"/>
      <c r="FVT104" s="1814"/>
      <c r="FVU104" s="1814"/>
      <c r="FVV104" s="1814"/>
      <c r="FVW104" s="1814"/>
      <c r="FVX104" s="1814"/>
      <c r="FVY104" s="1814"/>
      <c r="FVZ104" s="1814"/>
      <c r="FWA104" s="1814"/>
      <c r="FWB104" s="1814"/>
      <c r="FWC104" s="1814"/>
      <c r="FWD104" s="1814"/>
      <c r="FWE104" s="1814"/>
      <c r="FWF104" s="1814"/>
      <c r="FWG104" s="1814"/>
      <c r="FWH104" s="1814"/>
      <c r="FWI104" s="1814"/>
      <c r="FWJ104" s="1814"/>
      <c r="FWK104" s="1814"/>
      <c r="FWL104" s="1814"/>
      <c r="FWM104" s="1814"/>
      <c r="FWN104" s="1814"/>
      <c r="FWO104" s="1814"/>
      <c r="FWP104" s="1814"/>
      <c r="FWQ104" s="1814"/>
      <c r="FWR104" s="1814"/>
      <c r="FWS104" s="1814"/>
      <c r="FWT104" s="1814"/>
      <c r="FWU104" s="1814"/>
      <c r="FWV104" s="1814"/>
      <c r="FWW104" s="1814"/>
      <c r="FWX104" s="1814"/>
      <c r="FWY104" s="1814"/>
      <c r="FWZ104" s="1814"/>
      <c r="FXA104" s="1814"/>
      <c r="FXB104" s="1814"/>
      <c r="FXC104" s="1814"/>
      <c r="FXD104" s="1814"/>
      <c r="FXE104" s="1814"/>
      <c r="FXF104" s="1814"/>
      <c r="FXG104" s="1814"/>
      <c r="FXH104" s="1814"/>
      <c r="FXI104" s="1814"/>
      <c r="FXJ104" s="1814"/>
      <c r="FXK104" s="1814"/>
      <c r="FXL104" s="1814"/>
      <c r="FXM104" s="1814"/>
      <c r="FXN104" s="1814"/>
      <c r="FXO104" s="1814"/>
      <c r="FXP104" s="1814"/>
      <c r="FXQ104" s="1814"/>
      <c r="FXR104" s="1814"/>
      <c r="FXS104" s="1814"/>
      <c r="FXT104" s="1814"/>
      <c r="FXU104" s="1814"/>
      <c r="FXV104" s="1814"/>
      <c r="FXW104" s="1814"/>
      <c r="FXX104" s="1814"/>
      <c r="FXY104" s="1814"/>
      <c r="FXZ104" s="1814"/>
      <c r="FYA104" s="1814"/>
      <c r="FYB104" s="1814"/>
      <c r="FYC104" s="1814"/>
      <c r="FYD104" s="1814"/>
      <c r="FYE104" s="1814"/>
      <c r="FYF104" s="1814"/>
      <c r="FYG104" s="1814"/>
      <c r="FYH104" s="1814"/>
      <c r="FYI104" s="1814"/>
      <c r="FYJ104" s="1814"/>
      <c r="FYK104" s="1814"/>
      <c r="FYL104" s="1814"/>
      <c r="FYM104" s="1814"/>
      <c r="FYN104" s="1814"/>
      <c r="FYO104" s="1814"/>
      <c r="FYP104" s="1814"/>
      <c r="FYQ104" s="1814"/>
      <c r="FYR104" s="1814"/>
      <c r="FYS104" s="1814"/>
      <c r="FYT104" s="1814"/>
      <c r="FYU104" s="1814"/>
      <c r="FYV104" s="1814"/>
      <c r="FYW104" s="1814"/>
      <c r="FYX104" s="1814"/>
      <c r="FYY104" s="1814"/>
      <c r="FYZ104" s="1814"/>
      <c r="FZA104" s="1814"/>
      <c r="FZB104" s="1814"/>
      <c r="FZC104" s="1814"/>
      <c r="FZD104" s="1814"/>
      <c r="FZE104" s="1814"/>
      <c r="FZF104" s="1814"/>
      <c r="FZG104" s="1814"/>
      <c r="FZH104" s="1814"/>
      <c r="FZI104" s="1814"/>
      <c r="FZJ104" s="1814"/>
      <c r="FZK104" s="1814"/>
      <c r="FZL104" s="1814"/>
      <c r="FZM104" s="1814"/>
      <c r="FZN104" s="1814"/>
      <c r="FZO104" s="1814"/>
      <c r="FZP104" s="1814"/>
      <c r="FZQ104" s="1814"/>
      <c r="FZR104" s="1814"/>
      <c r="FZS104" s="1814"/>
      <c r="FZT104" s="1814"/>
      <c r="FZU104" s="1814"/>
      <c r="FZV104" s="1814"/>
      <c r="FZW104" s="1814"/>
      <c r="FZX104" s="1814"/>
      <c r="FZY104" s="1814"/>
      <c r="FZZ104" s="1814"/>
      <c r="GAA104" s="1814"/>
      <c r="GAB104" s="1814"/>
      <c r="GAC104" s="1814"/>
      <c r="GAD104" s="1814"/>
      <c r="GAE104" s="1814"/>
      <c r="GAF104" s="1814"/>
      <c r="GAG104" s="1814"/>
      <c r="GAH104" s="1814"/>
      <c r="GAI104" s="1814"/>
      <c r="GAJ104" s="1814"/>
      <c r="GAK104" s="1814"/>
      <c r="GAL104" s="1814"/>
      <c r="GAM104" s="1814"/>
      <c r="GAN104" s="1814"/>
      <c r="GAO104" s="1814"/>
      <c r="GAP104" s="1814"/>
      <c r="GAQ104" s="1814"/>
      <c r="GAR104" s="1814"/>
      <c r="GAS104" s="1814"/>
      <c r="GAT104" s="1814"/>
      <c r="GAU104" s="1814"/>
      <c r="GAV104" s="1814"/>
      <c r="GAW104" s="1814"/>
      <c r="GAX104" s="1814"/>
      <c r="GAY104" s="1814"/>
      <c r="GAZ104" s="1814"/>
      <c r="GBA104" s="1814"/>
      <c r="GBB104" s="1814"/>
      <c r="GBC104" s="1814"/>
      <c r="GBD104" s="1814"/>
      <c r="GBE104" s="1814"/>
      <c r="GBF104" s="1814"/>
      <c r="GBG104" s="1814"/>
      <c r="GBH104" s="1814"/>
      <c r="GBI104" s="1814"/>
      <c r="GBJ104" s="1814"/>
      <c r="GBK104" s="1814"/>
      <c r="GBL104" s="1814"/>
      <c r="GBM104" s="1814"/>
      <c r="GBN104" s="1814"/>
      <c r="GBO104" s="1814"/>
      <c r="GBP104" s="1814"/>
      <c r="GBQ104" s="1814"/>
      <c r="GBR104" s="1814"/>
      <c r="GBS104" s="1814"/>
      <c r="GBT104" s="1814"/>
      <c r="GBU104" s="1814"/>
      <c r="GBV104" s="1814"/>
      <c r="GBW104" s="1814"/>
      <c r="GBX104" s="1814"/>
      <c r="GBY104" s="1814"/>
      <c r="GBZ104" s="1814"/>
      <c r="GCA104" s="1814"/>
      <c r="GCB104" s="1814"/>
      <c r="GCC104" s="1814"/>
      <c r="GCD104" s="1814"/>
      <c r="GCE104" s="1814"/>
      <c r="GCF104" s="1814"/>
      <c r="GCG104" s="1814"/>
      <c r="GCH104" s="1814"/>
      <c r="GCI104" s="1814"/>
      <c r="GCJ104" s="1814"/>
      <c r="GCK104" s="1814"/>
      <c r="GCL104" s="1814"/>
      <c r="GCM104" s="1814"/>
      <c r="GCN104" s="1814"/>
      <c r="GCO104" s="1814"/>
      <c r="GCP104" s="1814"/>
      <c r="GCQ104" s="1814"/>
      <c r="GCR104" s="1814"/>
      <c r="GCS104" s="1814"/>
      <c r="GCT104" s="1814"/>
      <c r="GCU104" s="1814"/>
      <c r="GCV104" s="1814"/>
      <c r="GCW104" s="1814"/>
      <c r="GCX104" s="1814"/>
      <c r="GCY104" s="1814"/>
      <c r="GCZ104" s="1814"/>
      <c r="GDA104" s="1814"/>
      <c r="GDB104" s="1814"/>
      <c r="GDC104" s="1814"/>
      <c r="GDD104" s="1814"/>
      <c r="GDE104" s="1814"/>
      <c r="GDF104" s="1814"/>
      <c r="GDG104" s="1814"/>
      <c r="GDH104" s="1814"/>
      <c r="GDI104" s="1814"/>
      <c r="GDJ104" s="1814"/>
      <c r="GDK104" s="1814"/>
      <c r="GDL104" s="1814"/>
      <c r="GDM104" s="1814"/>
      <c r="GDN104" s="1814"/>
      <c r="GDO104" s="1814"/>
      <c r="GDP104" s="1814"/>
      <c r="GDQ104" s="1814"/>
      <c r="GDR104" s="1814"/>
      <c r="GDS104" s="1814"/>
      <c r="GDT104" s="1814"/>
      <c r="GDU104" s="1814"/>
      <c r="GDV104" s="1814"/>
      <c r="GDW104" s="1814"/>
      <c r="GDX104" s="1814"/>
      <c r="GDY104" s="1814"/>
      <c r="GDZ104" s="1814"/>
      <c r="GEA104" s="1814"/>
      <c r="GEB104" s="1814"/>
      <c r="GEC104" s="1814"/>
      <c r="GED104" s="1814"/>
      <c r="GEE104" s="1814"/>
      <c r="GEF104" s="1814"/>
      <c r="GEG104" s="1814"/>
      <c r="GEH104" s="1814"/>
      <c r="GEI104" s="1814"/>
      <c r="GEJ104" s="1814"/>
      <c r="GEK104" s="1814"/>
      <c r="GEL104" s="1814"/>
      <c r="GEM104" s="1814"/>
      <c r="GEN104" s="1814"/>
      <c r="GEO104" s="1814"/>
      <c r="GEP104" s="1814"/>
      <c r="GEQ104" s="1814"/>
      <c r="GER104" s="1814"/>
      <c r="GES104" s="1814"/>
      <c r="GET104" s="1814"/>
      <c r="GEU104" s="1814"/>
      <c r="GEV104" s="1814"/>
      <c r="GEW104" s="1814"/>
      <c r="GEX104" s="1814"/>
      <c r="GEY104" s="1814"/>
      <c r="GEZ104" s="1814"/>
      <c r="GFA104" s="1814"/>
      <c r="GFB104" s="1814"/>
      <c r="GFC104" s="1814"/>
      <c r="GFD104" s="1814"/>
      <c r="GFE104" s="1814"/>
      <c r="GFF104" s="1814"/>
      <c r="GFG104" s="1814"/>
      <c r="GFH104" s="1814"/>
      <c r="GFI104" s="1814"/>
      <c r="GFJ104" s="1814"/>
      <c r="GFK104" s="1814"/>
      <c r="GFL104" s="1814"/>
      <c r="GFM104" s="1814"/>
      <c r="GFN104" s="1814"/>
      <c r="GFO104" s="1814"/>
      <c r="GFP104" s="1814"/>
      <c r="GFQ104" s="1814"/>
      <c r="GFR104" s="1814"/>
      <c r="GFS104" s="1814"/>
      <c r="GFT104" s="1814"/>
      <c r="GFU104" s="1814"/>
      <c r="GFV104" s="1814"/>
      <c r="GFW104" s="1814"/>
      <c r="GFX104" s="1814"/>
      <c r="GFY104" s="1814"/>
      <c r="GFZ104" s="1814"/>
      <c r="GGA104" s="1814"/>
      <c r="GGB104" s="1814"/>
      <c r="GGC104" s="1814"/>
      <c r="GGD104" s="1814"/>
      <c r="GGE104" s="1814"/>
      <c r="GGF104" s="1814"/>
      <c r="GGG104" s="1814"/>
      <c r="GGH104" s="1814"/>
      <c r="GGI104" s="1814"/>
      <c r="GGJ104" s="1814"/>
      <c r="GGK104" s="1814"/>
      <c r="GGL104" s="1814"/>
      <c r="GGM104" s="1814"/>
      <c r="GGN104" s="1814"/>
      <c r="GGO104" s="1814"/>
      <c r="GGP104" s="1814"/>
      <c r="GGQ104" s="1814"/>
      <c r="GGR104" s="1814"/>
      <c r="GGS104" s="1814"/>
      <c r="GGT104" s="1814"/>
      <c r="GGU104" s="1814"/>
      <c r="GGV104" s="1814"/>
      <c r="GGW104" s="1814"/>
      <c r="GGX104" s="1814"/>
      <c r="GGY104" s="1814"/>
      <c r="GGZ104" s="1814"/>
      <c r="GHA104" s="1814"/>
      <c r="GHB104" s="1814"/>
      <c r="GHC104" s="1814"/>
      <c r="GHD104" s="1814"/>
      <c r="GHE104" s="1814"/>
      <c r="GHF104" s="1814"/>
      <c r="GHG104" s="1814"/>
      <c r="GHH104" s="1814"/>
      <c r="GHI104" s="1814"/>
      <c r="GHJ104" s="1814"/>
      <c r="GHK104" s="1814"/>
      <c r="GHL104" s="1814"/>
      <c r="GHM104" s="1814"/>
      <c r="GHN104" s="1814"/>
      <c r="GHO104" s="1814"/>
      <c r="GHP104" s="1814"/>
      <c r="GHQ104" s="1814"/>
      <c r="GHR104" s="1814"/>
      <c r="GHS104" s="1814"/>
      <c r="GHT104" s="1814"/>
      <c r="GHU104" s="1814"/>
      <c r="GHV104" s="1814"/>
      <c r="GHW104" s="1814"/>
      <c r="GHX104" s="1814"/>
      <c r="GHY104" s="1814"/>
      <c r="GHZ104" s="1814"/>
      <c r="GIA104" s="1814"/>
      <c r="GIB104" s="1814"/>
      <c r="GIC104" s="1814"/>
      <c r="GID104" s="1814"/>
      <c r="GIE104" s="1814"/>
      <c r="GIF104" s="1814"/>
      <c r="GIG104" s="1814"/>
      <c r="GIH104" s="1814"/>
      <c r="GII104" s="1814"/>
      <c r="GIJ104" s="1814"/>
      <c r="GIK104" s="1814"/>
      <c r="GIL104" s="1814"/>
      <c r="GIM104" s="1814"/>
      <c r="GIN104" s="1814"/>
      <c r="GIO104" s="1814"/>
      <c r="GIP104" s="1814"/>
      <c r="GIQ104" s="1814"/>
      <c r="GIR104" s="1814"/>
      <c r="GIS104" s="1814"/>
      <c r="GIT104" s="1814"/>
      <c r="GIU104" s="1814"/>
      <c r="GIV104" s="1814"/>
      <c r="GIW104" s="1814"/>
      <c r="GIX104" s="1814"/>
      <c r="GIY104" s="1814"/>
      <c r="GIZ104" s="1814"/>
      <c r="GJA104" s="1814"/>
      <c r="GJB104" s="1814"/>
      <c r="GJC104" s="1814"/>
      <c r="GJD104" s="1814"/>
      <c r="GJE104" s="1814"/>
      <c r="GJF104" s="1814"/>
      <c r="GJG104" s="1814"/>
      <c r="GJH104" s="1814"/>
      <c r="GJI104" s="1814"/>
      <c r="GJJ104" s="1814"/>
      <c r="GJK104" s="1814"/>
      <c r="GJL104" s="1814"/>
      <c r="GJM104" s="1814"/>
      <c r="GJN104" s="1814"/>
      <c r="GJO104" s="1814"/>
      <c r="GJP104" s="1814"/>
      <c r="GJQ104" s="1814"/>
      <c r="GJR104" s="1814"/>
      <c r="GJS104" s="1814"/>
      <c r="GJT104" s="1814"/>
      <c r="GJU104" s="1814"/>
      <c r="GJV104" s="1814"/>
      <c r="GJW104" s="1814"/>
      <c r="GJX104" s="1814"/>
      <c r="GJY104" s="1814"/>
      <c r="GJZ104" s="1814"/>
      <c r="GKA104" s="1814"/>
      <c r="GKB104" s="1814"/>
      <c r="GKC104" s="1814"/>
      <c r="GKD104" s="1814"/>
      <c r="GKE104" s="1814"/>
      <c r="GKF104" s="1814"/>
      <c r="GKG104" s="1814"/>
      <c r="GKH104" s="1814"/>
      <c r="GKI104" s="1814"/>
      <c r="GKJ104" s="1814"/>
      <c r="GKK104" s="1814"/>
      <c r="GKL104" s="1814"/>
      <c r="GKM104" s="1814"/>
      <c r="GKN104" s="1814"/>
      <c r="GKO104" s="1814"/>
      <c r="GKP104" s="1814"/>
      <c r="GKQ104" s="1814"/>
      <c r="GKR104" s="1814"/>
      <c r="GKS104" s="1814"/>
      <c r="GKT104" s="1814"/>
      <c r="GKU104" s="1814"/>
      <c r="GKV104" s="1814"/>
      <c r="GKW104" s="1814"/>
      <c r="GKX104" s="1814"/>
      <c r="GKY104" s="1814"/>
      <c r="GKZ104" s="1814"/>
      <c r="GLA104" s="1814"/>
      <c r="GLB104" s="1814"/>
      <c r="GLC104" s="1814"/>
      <c r="GLD104" s="1814"/>
      <c r="GLE104" s="1814"/>
      <c r="GLF104" s="1814"/>
      <c r="GLG104" s="1814"/>
      <c r="GLH104" s="1814"/>
      <c r="GLI104" s="1814"/>
      <c r="GLJ104" s="1814"/>
      <c r="GLK104" s="1814"/>
      <c r="GLL104" s="1814"/>
      <c r="GLM104" s="1814"/>
      <c r="GLN104" s="1814"/>
      <c r="GLO104" s="1814"/>
      <c r="GLP104" s="1814"/>
      <c r="GLQ104" s="1814"/>
      <c r="GLR104" s="1814"/>
      <c r="GLS104" s="1814"/>
      <c r="GLT104" s="1814"/>
      <c r="GLU104" s="1814"/>
      <c r="GLV104" s="1814"/>
      <c r="GLW104" s="1814"/>
      <c r="GLX104" s="1814"/>
      <c r="GLY104" s="1814"/>
      <c r="GLZ104" s="1814"/>
      <c r="GMA104" s="1814"/>
      <c r="GMB104" s="1814"/>
      <c r="GMC104" s="1814"/>
      <c r="GMD104" s="1814"/>
      <c r="GME104" s="1814"/>
      <c r="GMF104" s="1814"/>
      <c r="GMG104" s="1814"/>
      <c r="GMH104" s="1814"/>
      <c r="GMI104" s="1814"/>
      <c r="GMJ104" s="1814"/>
      <c r="GMK104" s="1814"/>
      <c r="GML104" s="1814"/>
      <c r="GMM104" s="1814"/>
      <c r="GMN104" s="1814"/>
      <c r="GMO104" s="1814"/>
      <c r="GMP104" s="1814"/>
      <c r="GMQ104" s="1814"/>
      <c r="GMR104" s="1814"/>
      <c r="GMS104" s="1814"/>
      <c r="GMT104" s="1814"/>
      <c r="GMU104" s="1814"/>
      <c r="GMV104" s="1814"/>
      <c r="GMW104" s="1814"/>
      <c r="GMX104" s="1814"/>
      <c r="GMY104" s="1814"/>
      <c r="GMZ104" s="1814"/>
      <c r="GNA104" s="1814"/>
      <c r="GNB104" s="1814"/>
      <c r="GNC104" s="1814"/>
      <c r="GND104" s="1814"/>
      <c r="GNE104" s="1814"/>
      <c r="GNF104" s="1814"/>
      <c r="GNG104" s="1814"/>
      <c r="GNH104" s="1814"/>
      <c r="GNI104" s="1814"/>
      <c r="GNJ104" s="1814"/>
      <c r="GNK104" s="1814"/>
      <c r="GNL104" s="1814"/>
      <c r="GNM104" s="1814"/>
      <c r="GNN104" s="1814"/>
      <c r="GNO104" s="1814"/>
      <c r="GNP104" s="1814"/>
      <c r="GNQ104" s="1814"/>
      <c r="GNR104" s="1814"/>
      <c r="GNS104" s="1814"/>
      <c r="GNT104" s="1814"/>
      <c r="GNU104" s="1814"/>
      <c r="GNV104" s="1814"/>
      <c r="GNW104" s="1814"/>
      <c r="GNX104" s="1814"/>
      <c r="GNY104" s="1814"/>
      <c r="GNZ104" s="1814"/>
      <c r="GOA104" s="1814"/>
      <c r="GOB104" s="1814"/>
      <c r="GOC104" s="1814"/>
      <c r="GOD104" s="1814"/>
      <c r="GOE104" s="1814"/>
      <c r="GOF104" s="1814"/>
      <c r="GOG104" s="1814"/>
      <c r="GOH104" s="1814"/>
      <c r="GOI104" s="1814"/>
      <c r="GOJ104" s="1814"/>
      <c r="GOK104" s="1814"/>
      <c r="GOL104" s="1814"/>
      <c r="GOM104" s="1814"/>
      <c r="GON104" s="1814"/>
      <c r="GOO104" s="1814"/>
      <c r="GOP104" s="1814"/>
      <c r="GOQ104" s="1814"/>
      <c r="GOR104" s="1814"/>
      <c r="GOS104" s="1814"/>
      <c r="GOT104" s="1814"/>
      <c r="GOU104" s="1814"/>
      <c r="GOV104" s="1814"/>
      <c r="GOW104" s="1814"/>
      <c r="GOX104" s="1814"/>
      <c r="GOY104" s="1814"/>
      <c r="GOZ104" s="1814"/>
      <c r="GPA104" s="1814"/>
      <c r="GPB104" s="1814"/>
      <c r="GPC104" s="1814"/>
      <c r="GPD104" s="1814"/>
      <c r="GPE104" s="1814"/>
      <c r="GPF104" s="1814"/>
      <c r="GPG104" s="1814"/>
      <c r="GPH104" s="1814"/>
      <c r="GPI104" s="1814"/>
      <c r="GPJ104" s="1814"/>
      <c r="GPK104" s="1814"/>
      <c r="GPL104" s="1814"/>
      <c r="GPM104" s="1814"/>
      <c r="GPN104" s="1814"/>
      <c r="GPO104" s="1814"/>
      <c r="GPP104" s="1814"/>
      <c r="GPQ104" s="1814"/>
      <c r="GPR104" s="1814"/>
      <c r="GPS104" s="1814"/>
      <c r="GPT104" s="1814"/>
      <c r="GPU104" s="1814"/>
      <c r="GPV104" s="1814"/>
      <c r="GPW104" s="1814"/>
      <c r="GPX104" s="1814"/>
      <c r="GPY104" s="1814"/>
      <c r="GPZ104" s="1814"/>
      <c r="GQA104" s="1814"/>
      <c r="GQB104" s="1814"/>
      <c r="GQC104" s="1814"/>
      <c r="GQD104" s="1814"/>
      <c r="GQE104" s="1814"/>
      <c r="GQF104" s="1814"/>
      <c r="GQG104" s="1814"/>
      <c r="GQH104" s="1814"/>
      <c r="GQI104" s="1814"/>
      <c r="GQJ104" s="1814"/>
      <c r="GQK104" s="1814"/>
      <c r="GQL104" s="1814"/>
      <c r="GQM104" s="1814"/>
      <c r="GQN104" s="1814"/>
      <c r="GQO104" s="1814"/>
      <c r="GQP104" s="1814"/>
      <c r="GQQ104" s="1814"/>
      <c r="GQR104" s="1814"/>
      <c r="GQS104" s="1814"/>
      <c r="GQT104" s="1814"/>
      <c r="GQU104" s="1814"/>
      <c r="GQV104" s="1814"/>
      <c r="GQW104" s="1814"/>
      <c r="GQX104" s="1814"/>
      <c r="GQY104" s="1814"/>
      <c r="GQZ104" s="1814"/>
      <c r="GRA104" s="1814"/>
      <c r="GRB104" s="1814"/>
      <c r="GRC104" s="1814"/>
      <c r="GRD104" s="1814"/>
      <c r="GRE104" s="1814"/>
      <c r="GRF104" s="1814"/>
      <c r="GRG104" s="1814"/>
      <c r="GRH104" s="1814"/>
      <c r="GRI104" s="1814"/>
      <c r="GRJ104" s="1814"/>
      <c r="GRK104" s="1814"/>
      <c r="GRL104" s="1814"/>
      <c r="GRM104" s="1814"/>
      <c r="GRN104" s="1814"/>
      <c r="GRO104" s="1814"/>
      <c r="GRP104" s="1814"/>
      <c r="GRQ104" s="1814"/>
      <c r="GRR104" s="1814"/>
      <c r="GRS104" s="1814"/>
      <c r="GRT104" s="1814"/>
      <c r="GRU104" s="1814"/>
      <c r="GRV104" s="1814"/>
      <c r="GRW104" s="1814"/>
      <c r="GRX104" s="1814"/>
      <c r="GRY104" s="1814"/>
      <c r="GRZ104" s="1814"/>
      <c r="GSA104" s="1814"/>
      <c r="GSB104" s="1814"/>
      <c r="GSC104" s="1814"/>
      <c r="GSD104" s="1814"/>
      <c r="GSE104" s="1814"/>
      <c r="GSF104" s="1814"/>
      <c r="GSG104" s="1814"/>
      <c r="GSH104" s="1814"/>
      <c r="GSI104" s="1814"/>
      <c r="GSJ104" s="1814"/>
      <c r="GSK104" s="1814"/>
      <c r="GSL104" s="1814"/>
      <c r="GSM104" s="1814"/>
      <c r="GSN104" s="1814"/>
      <c r="GSO104" s="1814"/>
      <c r="GSP104" s="1814"/>
      <c r="GSQ104" s="1814"/>
      <c r="GSR104" s="1814"/>
      <c r="GSS104" s="1814"/>
      <c r="GST104" s="1814"/>
      <c r="GSU104" s="1814"/>
      <c r="GSV104" s="1814"/>
      <c r="GSW104" s="1814"/>
      <c r="GSX104" s="1814"/>
      <c r="GSY104" s="1814"/>
      <c r="GSZ104" s="1814"/>
      <c r="GTA104" s="1814"/>
      <c r="GTB104" s="1814"/>
      <c r="GTC104" s="1814"/>
      <c r="GTD104" s="1814"/>
      <c r="GTE104" s="1814"/>
      <c r="GTF104" s="1814"/>
      <c r="GTG104" s="1814"/>
      <c r="GTH104" s="1814"/>
      <c r="GTI104" s="1814"/>
      <c r="GTJ104" s="1814"/>
      <c r="GTK104" s="1814"/>
      <c r="GTL104" s="1814"/>
      <c r="GTM104" s="1814"/>
      <c r="GTN104" s="1814"/>
      <c r="GTO104" s="1814"/>
      <c r="GTP104" s="1814"/>
      <c r="GTQ104" s="1814"/>
      <c r="GTR104" s="1814"/>
      <c r="GTS104" s="1814"/>
      <c r="GTT104" s="1814"/>
      <c r="GTU104" s="1814"/>
      <c r="GTV104" s="1814"/>
      <c r="GTW104" s="1814"/>
      <c r="GTX104" s="1814"/>
      <c r="GTY104" s="1814"/>
      <c r="GTZ104" s="1814"/>
      <c r="GUA104" s="1814"/>
      <c r="GUB104" s="1814"/>
      <c r="GUC104" s="1814"/>
      <c r="GUD104" s="1814"/>
      <c r="GUE104" s="1814"/>
      <c r="GUF104" s="1814"/>
      <c r="GUG104" s="1814"/>
      <c r="GUH104" s="1814"/>
      <c r="GUI104" s="1814"/>
      <c r="GUJ104" s="1814"/>
      <c r="GUK104" s="1814"/>
      <c r="GUL104" s="1814"/>
      <c r="GUM104" s="1814"/>
      <c r="GUN104" s="1814"/>
      <c r="GUO104" s="1814"/>
      <c r="GUP104" s="1814"/>
      <c r="GUQ104" s="1814"/>
      <c r="GUR104" s="1814"/>
      <c r="GUS104" s="1814"/>
      <c r="GUT104" s="1814"/>
      <c r="GUU104" s="1814"/>
      <c r="GUV104" s="1814"/>
      <c r="GUW104" s="1814"/>
      <c r="GUX104" s="1814"/>
      <c r="GUY104" s="1814"/>
      <c r="GUZ104" s="1814"/>
      <c r="GVA104" s="1814"/>
      <c r="GVB104" s="1814"/>
      <c r="GVC104" s="1814"/>
      <c r="GVD104" s="1814"/>
      <c r="GVE104" s="1814"/>
      <c r="GVF104" s="1814"/>
      <c r="GVG104" s="1814"/>
      <c r="GVH104" s="1814"/>
      <c r="GVI104" s="1814"/>
      <c r="GVJ104" s="1814"/>
      <c r="GVK104" s="1814"/>
      <c r="GVL104" s="1814"/>
      <c r="GVM104" s="1814"/>
      <c r="GVN104" s="1814"/>
      <c r="GVO104" s="1814"/>
      <c r="GVP104" s="1814"/>
      <c r="GVQ104" s="1814"/>
      <c r="GVR104" s="1814"/>
      <c r="GVS104" s="1814"/>
      <c r="GVT104" s="1814"/>
      <c r="GVU104" s="1814"/>
      <c r="GVV104" s="1814"/>
      <c r="GVW104" s="1814"/>
      <c r="GVX104" s="1814"/>
      <c r="GVY104" s="1814"/>
      <c r="GVZ104" s="1814"/>
      <c r="GWA104" s="1814"/>
      <c r="GWB104" s="1814"/>
      <c r="GWC104" s="1814"/>
      <c r="GWD104" s="1814"/>
      <c r="GWE104" s="1814"/>
      <c r="GWF104" s="1814"/>
      <c r="GWG104" s="1814"/>
      <c r="GWH104" s="1814"/>
      <c r="GWI104" s="1814"/>
      <c r="GWJ104" s="1814"/>
      <c r="GWK104" s="1814"/>
      <c r="GWL104" s="1814"/>
      <c r="GWM104" s="1814"/>
      <c r="GWN104" s="1814"/>
      <c r="GWO104" s="1814"/>
      <c r="GWP104" s="1814"/>
      <c r="GWQ104" s="1814"/>
      <c r="GWR104" s="1814"/>
      <c r="GWS104" s="1814"/>
      <c r="GWT104" s="1814"/>
      <c r="GWU104" s="1814"/>
      <c r="GWV104" s="1814"/>
      <c r="GWW104" s="1814"/>
      <c r="GWX104" s="1814"/>
      <c r="GWY104" s="1814"/>
      <c r="GWZ104" s="1814"/>
      <c r="GXA104" s="1814"/>
      <c r="GXB104" s="1814"/>
      <c r="GXC104" s="1814"/>
      <c r="GXD104" s="1814"/>
      <c r="GXE104" s="1814"/>
      <c r="GXF104" s="1814"/>
      <c r="GXG104" s="1814"/>
      <c r="GXH104" s="1814"/>
      <c r="GXI104" s="1814"/>
      <c r="GXJ104" s="1814"/>
      <c r="GXK104" s="1814"/>
      <c r="GXL104" s="1814"/>
      <c r="GXM104" s="1814"/>
      <c r="GXN104" s="1814"/>
      <c r="GXO104" s="1814"/>
      <c r="GXP104" s="1814"/>
      <c r="GXQ104" s="1814"/>
      <c r="GXR104" s="1814"/>
      <c r="GXS104" s="1814"/>
      <c r="GXT104" s="1814"/>
      <c r="GXU104" s="1814"/>
      <c r="GXV104" s="1814"/>
      <c r="GXW104" s="1814"/>
      <c r="GXX104" s="1814"/>
      <c r="GXY104" s="1814"/>
      <c r="GXZ104" s="1814"/>
      <c r="GYA104" s="1814"/>
      <c r="GYB104" s="1814"/>
      <c r="GYC104" s="1814"/>
      <c r="GYD104" s="1814"/>
      <c r="GYE104" s="1814"/>
      <c r="GYF104" s="1814"/>
      <c r="GYG104" s="1814"/>
      <c r="GYH104" s="1814"/>
      <c r="GYI104" s="1814"/>
      <c r="GYJ104" s="1814"/>
      <c r="GYK104" s="1814"/>
      <c r="GYL104" s="1814"/>
      <c r="GYM104" s="1814"/>
      <c r="GYN104" s="1814"/>
      <c r="GYO104" s="1814"/>
      <c r="GYP104" s="1814"/>
      <c r="GYQ104" s="1814"/>
      <c r="GYR104" s="1814"/>
      <c r="GYS104" s="1814"/>
      <c r="GYT104" s="1814"/>
      <c r="GYU104" s="1814"/>
      <c r="GYV104" s="1814"/>
      <c r="GYW104" s="1814"/>
      <c r="GYX104" s="1814"/>
      <c r="GYY104" s="1814"/>
      <c r="GYZ104" s="1814"/>
      <c r="GZA104" s="1814"/>
      <c r="GZB104" s="1814"/>
      <c r="GZC104" s="1814"/>
      <c r="GZD104" s="1814"/>
      <c r="GZE104" s="1814"/>
      <c r="GZF104" s="1814"/>
      <c r="GZG104" s="1814"/>
      <c r="GZH104" s="1814"/>
      <c r="GZI104" s="1814"/>
      <c r="GZJ104" s="1814"/>
      <c r="GZK104" s="1814"/>
      <c r="GZL104" s="1814"/>
      <c r="GZM104" s="1814"/>
      <c r="GZN104" s="1814"/>
      <c r="GZO104" s="1814"/>
      <c r="GZP104" s="1814"/>
      <c r="GZQ104" s="1814"/>
      <c r="GZR104" s="1814"/>
      <c r="GZS104" s="1814"/>
      <c r="GZT104" s="1814"/>
      <c r="GZU104" s="1814"/>
      <c r="GZV104" s="1814"/>
      <c r="GZW104" s="1814"/>
      <c r="GZX104" s="1814"/>
      <c r="GZY104" s="1814"/>
      <c r="GZZ104" s="1814"/>
      <c r="HAA104" s="1814"/>
      <c r="HAB104" s="1814"/>
      <c r="HAC104" s="1814"/>
      <c r="HAD104" s="1814"/>
      <c r="HAE104" s="1814"/>
      <c r="HAF104" s="1814"/>
      <c r="HAG104" s="1814"/>
      <c r="HAH104" s="1814"/>
      <c r="HAI104" s="1814"/>
      <c r="HAJ104" s="1814"/>
      <c r="HAK104" s="1814"/>
      <c r="HAL104" s="1814"/>
      <c r="HAM104" s="1814"/>
      <c r="HAN104" s="1814"/>
      <c r="HAO104" s="1814"/>
      <c r="HAP104" s="1814"/>
      <c r="HAQ104" s="1814"/>
      <c r="HAR104" s="1814"/>
      <c r="HAS104" s="1814"/>
      <c r="HAT104" s="1814"/>
      <c r="HAU104" s="1814"/>
      <c r="HAV104" s="1814"/>
      <c r="HAW104" s="1814"/>
      <c r="HAX104" s="1814"/>
      <c r="HAY104" s="1814"/>
      <c r="HAZ104" s="1814"/>
      <c r="HBA104" s="1814"/>
      <c r="HBB104" s="1814"/>
      <c r="HBC104" s="1814"/>
      <c r="HBD104" s="1814"/>
      <c r="HBE104" s="1814"/>
      <c r="HBF104" s="1814"/>
      <c r="HBG104" s="1814"/>
      <c r="HBH104" s="1814"/>
      <c r="HBI104" s="1814"/>
      <c r="HBJ104" s="1814"/>
      <c r="HBK104" s="1814"/>
      <c r="HBL104" s="1814"/>
      <c r="HBM104" s="1814"/>
      <c r="HBN104" s="1814"/>
      <c r="HBO104" s="1814"/>
      <c r="HBP104" s="1814"/>
      <c r="HBQ104" s="1814"/>
      <c r="HBR104" s="1814"/>
      <c r="HBS104" s="1814"/>
      <c r="HBT104" s="1814"/>
      <c r="HBU104" s="1814"/>
      <c r="HBV104" s="1814"/>
      <c r="HBW104" s="1814"/>
      <c r="HBX104" s="1814"/>
      <c r="HBY104" s="1814"/>
      <c r="HBZ104" s="1814"/>
      <c r="HCA104" s="1814"/>
      <c r="HCB104" s="1814"/>
      <c r="HCC104" s="1814"/>
      <c r="HCD104" s="1814"/>
      <c r="HCE104" s="1814"/>
      <c r="HCF104" s="1814"/>
      <c r="HCG104" s="1814"/>
      <c r="HCH104" s="1814"/>
      <c r="HCI104" s="1814"/>
      <c r="HCJ104" s="1814"/>
      <c r="HCK104" s="1814"/>
      <c r="HCL104" s="1814"/>
      <c r="HCM104" s="1814"/>
      <c r="HCN104" s="1814"/>
      <c r="HCO104" s="1814"/>
      <c r="HCP104" s="1814"/>
      <c r="HCQ104" s="1814"/>
      <c r="HCR104" s="1814"/>
      <c r="HCS104" s="1814"/>
      <c r="HCT104" s="1814"/>
      <c r="HCU104" s="1814"/>
      <c r="HCV104" s="1814"/>
      <c r="HCW104" s="1814"/>
      <c r="HCX104" s="1814"/>
      <c r="HCY104" s="1814"/>
      <c r="HCZ104" s="1814"/>
      <c r="HDA104" s="1814"/>
      <c r="HDB104" s="1814"/>
      <c r="HDC104" s="1814"/>
      <c r="HDD104" s="1814"/>
      <c r="HDE104" s="1814"/>
      <c r="HDF104" s="1814"/>
      <c r="HDG104" s="1814"/>
      <c r="HDH104" s="1814"/>
      <c r="HDI104" s="1814"/>
      <c r="HDJ104" s="1814"/>
      <c r="HDK104" s="1814"/>
      <c r="HDL104" s="1814"/>
      <c r="HDM104" s="1814"/>
      <c r="HDN104" s="1814"/>
      <c r="HDO104" s="1814"/>
      <c r="HDP104" s="1814"/>
      <c r="HDQ104" s="1814"/>
      <c r="HDR104" s="1814"/>
      <c r="HDS104" s="1814"/>
      <c r="HDT104" s="1814"/>
      <c r="HDU104" s="1814"/>
      <c r="HDV104" s="1814"/>
      <c r="HDW104" s="1814"/>
      <c r="HDX104" s="1814"/>
      <c r="HDY104" s="1814"/>
      <c r="HDZ104" s="1814"/>
      <c r="HEA104" s="1814"/>
      <c r="HEB104" s="1814"/>
      <c r="HEC104" s="1814"/>
      <c r="HED104" s="1814"/>
      <c r="HEE104" s="1814"/>
      <c r="HEF104" s="1814"/>
      <c r="HEG104" s="1814"/>
      <c r="HEH104" s="1814"/>
      <c r="HEI104" s="1814"/>
      <c r="HEJ104" s="1814"/>
      <c r="HEK104" s="1814"/>
      <c r="HEL104" s="1814"/>
      <c r="HEM104" s="1814"/>
      <c r="HEN104" s="1814"/>
      <c r="HEO104" s="1814"/>
      <c r="HEP104" s="1814"/>
      <c r="HEQ104" s="1814"/>
      <c r="HER104" s="1814"/>
      <c r="HES104" s="1814"/>
      <c r="HET104" s="1814"/>
      <c r="HEU104" s="1814"/>
      <c r="HEV104" s="1814"/>
      <c r="HEW104" s="1814"/>
      <c r="HEX104" s="1814"/>
      <c r="HEY104" s="1814"/>
      <c r="HEZ104" s="1814"/>
      <c r="HFA104" s="1814"/>
      <c r="HFB104" s="1814"/>
      <c r="HFC104" s="1814"/>
      <c r="HFD104" s="1814"/>
      <c r="HFE104" s="1814"/>
      <c r="HFF104" s="1814"/>
      <c r="HFG104" s="1814"/>
      <c r="HFH104" s="1814"/>
      <c r="HFI104" s="1814"/>
      <c r="HFJ104" s="1814"/>
      <c r="HFK104" s="1814"/>
      <c r="HFL104" s="1814"/>
      <c r="HFM104" s="1814"/>
      <c r="HFN104" s="1814"/>
      <c r="HFO104" s="1814"/>
      <c r="HFP104" s="1814"/>
      <c r="HFQ104" s="1814"/>
      <c r="HFR104" s="1814"/>
      <c r="HFS104" s="1814"/>
      <c r="HFT104" s="1814"/>
      <c r="HFU104" s="1814"/>
      <c r="HFV104" s="1814"/>
      <c r="HFW104" s="1814"/>
      <c r="HFX104" s="1814"/>
      <c r="HFY104" s="1814"/>
      <c r="HFZ104" s="1814"/>
      <c r="HGA104" s="1814"/>
      <c r="HGB104" s="1814"/>
      <c r="HGC104" s="1814"/>
      <c r="HGD104" s="1814"/>
      <c r="HGE104" s="1814"/>
      <c r="HGF104" s="1814"/>
      <c r="HGG104" s="1814"/>
      <c r="HGH104" s="1814"/>
      <c r="HGI104" s="1814"/>
      <c r="HGJ104" s="1814"/>
      <c r="HGK104" s="1814"/>
      <c r="HGL104" s="1814"/>
      <c r="HGM104" s="1814"/>
      <c r="HGN104" s="1814"/>
      <c r="HGO104" s="1814"/>
      <c r="HGP104" s="1814"/>
      <c r="HGQ104" s="1814"/>
      <c r="HGR104" s="1814"/>
      <c r="HGS104" s="1814"/>
      <c r="HGT104" s="1814"/>
      <c r="HGU104" s="1814"/>
      <c r="HGV104" s="1814"/>
      <c r="HGW104" s="1814"/>
      <c r="HGX104" s="1814"/>
      <c r="HGY104" s="1814"/>
      <c r="HGZ104" s="1814"/>
      <c r="HHA104" s="1814"/>
      <c r="HHB104" s="1814"/>
      <c r="HHC104" s="1814"/>
      <c r="HHD104" s="1814"/>
      <c r="HHE104" s="1814"/>
      <c r="HHF104" s="1814"/>
      <c r="HHG104" s="1814"/>
      <c r="HHH104" s="1814"/>
      <c r="HHI104" s="1814"/>
      <c r="HHJ104" s="1814"/>
      <c r="HHK104" s="1814"/>
      <c r="HHL104" s="1814"/>
      <c r="HHM104" s="1814"/>
      <c r="HHN104" s="1814"/>
      <c r="HHO104" s="1814"/>
      <c r="HHP104" s="1814"/>
      <c r="HHQ104" s="1814"/>
      <c r="HHR104" s="1814"/>
      <c r="HHS104" s="1814"/>
      <c r="HHT104" s="1814"/>
      <c r="HHU104" s="1814"/>
      <c r="HHV104" s="1814"/>
      <c r="HHW104" s="1814"/>
      <c r="HHX104" s="1814"/>
      <c r="HHY104" s="1814"/>
      <c r="HHZ104" s="1814"/>
      <c r="HIA104" s="1814"/>
      <c r="HIB104" s="1814"/>
      <c r="HIC104" s="1814"/>
      <c r="HID104" s="1814"/>
      <c r="HIE104" s="1814"/>
      <c r="HIF104" s="1814"/>
      <c r="HIG104" s="1814"/>
      <c r="HIH104" s="1814"/>
      <c r="HII104" s="1814"/>
      <c r="HIJ104" s="1814"/>
      <c r="HIK104" s="1814"/>
      <c r="HIL104" s="1814"/>
      <c r="HIM104" s="1814"/>
      <c r="HIN104" s="1814"/>
      <c r="HIO104" s="1814"/>
      <c r="HIP104" s="1814"/>
      <c r="HIQ104" s="1814"/>
      <c r="HIR104" s="1814"/>
      <c r="HIS104" s="1814"/>
      <c r="HIT104" s="1814"/>
      <c r="HIU104" s="1814"/>
      <c r="HIV104" s="1814"/>
      <c r="HIW104" s="1814"/>
      <c r="HIX104" s="1814"/>
      <c r="HIY104" s="1814"/>
      <c r="HIZ104" s="1814"/>
      <c r="HJA104" s="1814"/>
      <c r="HJB104" s="1814"/>
      <c r="HJC104" s="1814"/>
      <c r="HJD104" s="1814"/>
      <c r="HJE104" s="1814"/>
      <c r="HJF104" s="1814"/>
      <c r="HJG104" s="1814"/>
      <c r="HJH104" s="1814"/>
      <c r="HJI104" s="1814"/>
      <c r="HJJ104" s="1814"/>
      <c r="HJK104" s="1814"/>
      <c r="HJL104" s="1814"/>
      <c r="HJM104" s="1814"/>
      <c r="HJN104" s="1814"/>
      <c r="HJO104" s="1814"/>
      <c r="HJP104" s="1814"/>
      <c r="HJQ104" s="1814"/>
      <c r="HJR104" s="1814"/>
      <c r="HJS104" s="1814"/>
      <c r="HJT104" s="1814"/>
      <c r="HJU104" s="1814"/>
      <c r="HJV104" s="1814"/>
      <c r="HJW104" s="1814"/>
      <c r="HJX104" s="1814"/>
      <c r="HJY104" s="1814"/>
      <c r="HJZ104" s="1814"/>
      <c r="HKA104" s="1814"/>
      <c r="HKB104" s="1814"/>
      <c r="HKC104" s="1814"/>
      <c r="HKD104" s="1814"/>
      <c r="HKE104" s="1814"/>
      <c r="HKF104" s="1814"/>
      <c r="HKG104" s="1814"/>
      <c r="HKH104" s="1814"/>
      <c r="HKI104" s="1814"/>
      <c r="HKJ104" s="1814"/>
      <c r="HKK104" s="1814"/>
      <c r="HKL104" s="1814"/>
      <c r="HKM104" s="1814"/>
      <c r="HKN104" s="1814"/>
      <c r="HKO104" s="1814"/>
      <c r="HKP104" s="1814"/>
      <c r="HKQ104" s="1814"/>
      <c r="HKR104" s="1814"/>
      <c r="HKS104" s="1814"/>
      <c r="HKT104" s="1814"/>
      <c r="HKU104" s="1814"/>
      <c r="HKV104" s="1814"/>
      <c r="HKW104" s="1814"/>
      <c r="HKX104" s="1814"/>
      <c r="HKY104" s="1814"/>
      <c r="HKZ104" s="1814"/>
      <c r="HLA104" s="1814"/>
      <c r="HLB104" s="1814"/>
      <c r="HLC104" s="1814"/>
      <c r="HLD104" s="1814"/>
      <c r="HLE104" s="1814"/>
      <c r="HLF104" s="1814"/>
      <c r="HLG104" s="1814"/>
      <c r="HLH104" s="1814"/>
      <c r="HLI104" s="1814"/>
      <c r="HLJ104" s="1814"/>
      <c r="HLK104" s="1814"/>
      <c r="HLL104" s="1814"/>
      <c r="HLM104" s="1814"/>
      <c r="HLN104" s="1814"/>
      <c r="HLO104" s="1814"/>
      <c r="HLP104" s="1814"/>
      <c r="HLQ104" s="1814"/>
      <c r="HLR104" s="1814"/>
      <c r="HLS104" s="1814"/>
      <c r="HLT104" s="1814"/>
      <c r="HLU104" s="1814"/>
      <c r="HLV104" s="1814"/>
      <c r="HLW104" s="1814"/>
      <c r="HLX104" s="1814"/>
      <c r="HLY104" s="1814"/>
      <c r="HLZ104" s="1814"/>
      <c r="HMA104" s="1814"/>
      <c r="HMB104" s="1814"/>
      <c r="HMC104" s="1814"/>
      <c r="HMD104" s="1814"/>
      <c r="HME104" s="1814"/>
      <c r="HMF104" s="1814"/>
      <c r="HMG104" s="1814"/>
      <c r="HMH104" s="1814"/>
      <c r="HMI104" s="1814"/>
      <c r="HMJ104" s="1814"/>
      <c r="HMK104" s="1814"/>
      <c r="HML104" s="1814"/>
      <c r="HMM104" s="1814"/>
      <c r="HMN104" s="1814"/>
      <c r="HMO104" s="1814"/>
      <c r="HMP104" s="1814"/>
      <c r="HMQ104" s="1814"/>
      <c r="HMR104" s="1814"/>
      <c r="HMS104" s="1814"/>
      <c r="HMT104" s="1814"/>
      <c r="HMU104" s="1814"/>
      <c r="HMV104" s="1814"/>
      <c r="HMW104" s="1814"/>
      <c r="HMX104" s="1814"/>
      <c r="HMY104" s="1814"/>
      <c r="HMZ104" s="1814"/>
      <c r="HNA104" s="1814"/>
      <c r="HNB104" s="1814"/>
      <c r="HNC104" s="1814"/>
      <c r="HND104" s="1814"/>
      <c r="HNE104" s="1814"/>
      <c r="HNF104" s="1814"/>
      <c r="HNG104" s="1814"/>
      <c r="HNH104" s="1814"/>
      <c r="HNI104" s="1814"/>
      <c r="HNJ104" s="1814"/>
      <c r="HNK104" s="1814"/>
      <c r="HNL104" s="1814"/>
      <c r="HNM104" s="1814"/>
      <c r="HNN104" s="1814"/>
      <c r="HNO104" s="1814"/>
      <c r="HNP104" s="1814"/>
      <c r="HNQ104" s="1814"/>
      <c r="HNR104" s="1814"/>
      <c r="HNS104" s="1814"/>
      <c r="HNT104" s="1814"/>
      <c r="HNU104" s="1814"/>
      <c r="HNV104" s="1814"/>
      <c r="HNW104" s="1814"/>
      <c r="HNX104" s="1814"/>
      <c r="HNY104" s="1814"/>
      <c r="HNZ104" s="1814"/>
      <c r="HOA104" s="1814"/>
      <c r="HOB104" s="1814"/>
      <c r="HOC104" s="1814"/>
      <c r="HOD104" s="1814"/>
      <c r="HOE104" s="1814"/>
      <c r="HOF104" s="1814"/>
      <c r="HOG104" s="1814"/>
      <c r="HOH104" s="1814"/>
      <c r="HOI104" s="1814"/>
      <c r="HOJ104" s="1814"/>
      <c r="HOK104" s="1814"/>
      <c r="HOL104" s="1814"/>
      <c r="HOM104" s="1814"/>
      <c r="HON104" s="1814"/>
      <c r="HOO104" s="1814"/>
      <c r="HOP104" s="1814"/>
      <c r="HOQ104" s="1814"/>
      <c r="HOR104" s="1814"/>
      <c r="HOS104" s="1814"/>
      <c r="HOT104" s="1814"/>
      <c r="HOU104" s="1814"/>
      <c r="HOV104" s="1814"/>
      <c r="HOW104" s="1814"/>
      <c r="HOX104" s="1814"/>
      <c r="HOY104" s="1814"/>
      <c r="HOZ104" s="1814"/>
      <c r="HPA104" s="1814"/>
      <c r="HPB104" s="1814"/>
      <c r="HPC104" s="1814"/>
      <c r="HPD104" s="1814"/>
      <c r="HPE104" s="1814"/>
      <c r="HPF104" s="1814"/>
      <c r="HPG104" s="1814"/>
      <c r="HPH104" s="1814"/>
      <c r="HPI104" s="1814"/>
      <c r="HPJ104" s="1814"/>
      <c r="HPK104" s="1814"/>
      <c r="HPL104" s="1814"/>
      <c r="HPM104" s="1814"/>
      <c r="HPN104" s="1814"/>
      <c r="HPO104" s="1814"/>
      <c r="HPP104" s="1814"/>
      <c r="HPQ104" s="1814"/>
      <c r="HPR104" s="1814"/>
      <c r="HPS104" s="1814"/>
      <c r="HPT104" s="1814"/>
      <c r="HPU104" s="1814"/>
      <c r="HPV104" s="1814"/>
      <c r="HPW104" s="1814"/>
      <c r="HPX104" s="1814"/>
      <c r="HPY104" s="1814"/>
      <c r="HPZ104" s="1814"/>
      <c r="HQA104" s="1814"/>
      <c r="HQB104" s="1814"/>
      <c r="HQC104" s="1814"/>
      <c r="HQD104" s="1814"/>
      <c r="HQE104" s="1814"/>
      <c r="HQF104" s="1814"/>
      <c r="HQG104" s="1814"/>
      <c r="HQH104" s="1814"/>
      <c r="HQI104" s="1814"/>
      <c r="HQJ104" s="1814"/>
      <c r="HQK104" s="1814"/>
      <c r="HQL104" s="1814"/>
      <c r="HQM104" s="1814"/>
      <c r="HQN104" s="1814"/>
      <c r="HQO104" s="1814"/>
      <c r="HQP104" s="1814"/>
      <c r="HQQ104" s="1814"/>
      <c r="HQR104" s="1814"/>
      <c r="HQS104" s="1814"/>
      <c r="HQT104" s="1814"/>
      <c r="HQU104" s="1814"/>
      <c r="HQV104" s="1814"/>
      <c r="HQW104" s="1814"/>
      <c r="HQX104" s="1814"/>
      <c r="HQY104" s="1814"/>
      <c r="HQZ104" s="1814"/>
      <c r="HRA104" s="1814"/>
      <c r="HRB104" s="1814"/>
      <c r="HRC104" s="1814"/>
      <c r="HRD104" s="1814"/>
      <c r="HRE104" s="1814"/>
      <c r="HRF104" s="1814"/>
      <c r="HRG104" s="1814"/>
      <c r="HRH104" s="1814"/>
      <c r="HRI104" s="1814"/>
      <c r="HRJ104" s="1814"/>
      <c r="HRK104" s="1814"/>
      <c r="HRL104" s="1814"/>
      <c r="HRM104" s="1814"/>
      <c r="HRN104" s="1814"/>
      <c r="HRO104" s="1814"/>
      <c r="HRP104" s="1814"/>
      <c r="HRQ104" s="1814"/>
      <c r="HRR104" s="1814"/>
      <c r="HRS104" s="1814"/>
      <c r="HRT104" s="1814"/>
      <c r="HRU104" s="1814"/>
      <c r="HRV104" s="1814"/>
      <c r="HRW104" s="1814"/>
      <c r="HRX104" s="1814"/>
      <c r="HRY104" s="1814"/>
      <c r="HRZ104" s="1814"/>
      <c r="HSA104" s="1814"/>
      <c r="HSB104" s="1814"/>
      <c r="HSC104" s="1814"/>
      <c r="HSD104" s="1814"/>
      <c r="HSE104" s="1814"/>
      <c r="HSF104" s="1814"/>
      <c r="HSG104" s="1814"/>
      <c r="HSH104" s="1814"/>
      <c r="HSI104" s="1814"/>
      <c r="HSJ104" s="1814"/>
      <c r="HSK104" s="1814"/>
      <c r="HSL104" s="1814"/>
      <c r="HSM104" s="1814"/>
      <c r="HSN104" s="1814"/>
      <c r="HSO104" s="1814"/>
      <c r="HSP104" s="1814"/>
      <c r="HSQ104" s="1814"/>
      <c r="HSR104" s="1814"/>
      <c r="HSS104" s="1814"/>
      <c r="HST104" s="1814"/>
      <c r="HSU104" s="1814"/>
      <c r="HSV104" s="1814"/>
      <c r="HSW104" s="1814"/>
      <c r="HSX104" s="1814"/>
      <c r="HSY104" s="1814"/>
      <c r="HSZ104" s="1814"/>
      <c r="HTA104" s="1814"/>
      <c r="HTB104" s="1814"/>
      <c r="HTC104" s="1814"/>
      <c r="HTD104" s="1814"/>
      <c r="HTE104" s="1814"/>
      <c r="HTF104" s="1814"/>
      <c r="HTG104" s="1814"/>
      <c r="HTH104" s="1814"/>
      <c r="HTI104" s="1814"/>
      <c r="HTJ104" s="1814"/>
      <c r="HTK104" s="1814"/>
      <c r="HTL104" s="1814"/>
      <c r="HTM104" s="1814"/>
      <c r="HTN104" s="1814"/>
      <c r="HTO104" s="1814"/>
      <c r="HTP104" s="1814"/>
      <c r="HTQ104" s="1814"/>
      <c r="HTR104" s="1814"/>
      <c r="HTS104" s="1814"/>
      <c r="HTT104" s="1814"/>
      <c r="HTU104" s="1814"/>
      <c r="HTV104" s="1814"/>
      <c r="HTW104" s="1814"/>
      <c r="HTX104" s="1814"/>
      <c r="HTY104" s="1814"/>
      <c r="HTZ104" s="1814"/>
      <c r="HUA104" s="1814"/>
      <c r="HUB104" s="1814"/>
      <c r="HUC104" s="1814"/>
      <c r="HUD104" s="1814"/>
      <c r="HUE104" s="1814"/>
      <c r="HUF104" s="1814"/>
      <c r="HUG104" s="1814"/>
      <c r="HUH104" s="1814"/>
      <c r="HUI104" s="1814"/>
      <c r="HUJ104" s="1814"/>
      <c r="HUK104" s="1814"/>
      <c r="HUL104" s="1814"/>
      <c r="HUM104" s="1814"/>
      <c r="HUN104" s="1814"/>
      <c r="HUO104" s="1814"/>
      <c r="HUP104" s="1814"/>
      <c r="HUQ104" s="1814"/>
      <c r="HUR104" s="1814"/>
      <c r="HUS104" s="1814"/>
      <c r="HUT104" s="1814"/>
      <c r="HUU104" s="1814"/>
      <c r="HUV104" s="1814"/>
      <c r="HUW104" s="1814"/>
      <c r="HUX104" s="1814"/>
      <c r="HUY104" s="1814"/>
      <c r="HUZ104" s="1814"/>
      <c r="HVA104" s="1814"/>
      <c r="HVB104" s="1814"/>
      <c r="HVC104" s="1814"/>
      <c r="HVD104" s="1814"/>
      <c r="HVE104" s="1814"/>
      <c r="HVF104" s="1814"/>
      <c r="HVG104" s="1814"/>
      <c r="HVH104" s="1814"/>
      <c r="HVI104" s="1814"/>
      <c r="HVJ104" s="1814"/>
      <c r="HVK104" s="1814"/>
      <c r="HVL104" s="1814"/>
      <c r="HVM104" s="1814"/>
      <c r="HVN104" s="1814"/>
      <c r="HVO104" s="1814"/>
      <c r="HVP104" s="1814"/>
      <c r="HVQ104" s="1814"/>
      <c r="HVR104" s="1814"/>
      <c r="HVS104" s="1814"/>
      <c r="HVT104" s="1814"/>
      <c r="HVU104" s="1814"/>
      <c r="HVV104" s="1814"/>
      <c r="HVW104" s="1814"/>
      <c r="HVX104" s="1814"/>
      <c r="HVY104" s="1814"/>
      <c r="HVZ104" s="1814"/>
      <c r="HWA104" s="1814"/>
      <c r="HWB104" s="1814"/>
      <c r="HWC104" s="1814"/>
      <c r="HWD104" s="1814"/>
      <c r="HWE104" s="1814"/>
      <c r="HWF104" s="1814"/>
      <c r="HWG104" s="1814"/>
      <c r="HWH104" s="1814"/>
      <c r="HWI104" s="1814"/>
      <c r="HWJ104" s="1814"/>
      <c r="HWK104" s="1814"/>
      <c r="HWL104" s="1814"/>
      <c r="HWM104" s="1814"/>
      <c r="HWN104" s="1814"/>
      <c r="HWO104" s="1814"/>
      <c r="HWP104" s="1814"/>
      <c r="HWQ104" s="1814"/>
      <c r="HWR104" s="1814"/>
      <c r="HWS104" s="1814"/>
      <c r="HWT104" s="1814"/>
      <c r="HWU104" s="1814"/>
      <c r="HWV104" s="1814"/>
      <c r="HWW104" s="1814"/>
      <c r="HWX104" s="1814"/>
      <c r="HWY104" s="1814"/>
      <c r="HWZ104" s="1814"/>
      <c r="HXA104" s="1814"/>
      <c r="HXB104" s="1814"/>
      <c r="HXC104" s="1814"/>
      <c r="HXD104" s="1814"/>
      <c r="HXE104" s="1814"/>
      <c r="HXF104" s="1814"/>
      <c r="HXG104" s="1814"/>
      <c r="HXH104" s="1814"/>
      <c r="HXI104" s="1814"/>
      <c r="HXJ104" s="1814"/>
      <c r="HXK104" s="1814"/>
      <c r="HXL104" s="1814"/>
      <c r="HXM104" s="1814"/>
      <c r="HXN104" s="1814"/>
      <c r="HXO104" s="1814"/>
      <c r="HXP104" s="1814"/>
      <c r="HXQ104" s="1814"/>
      <c r="HXR104" s="1814"/>
      <c r="HXS104" s="1814"/>
      <c r="HXT104" s="1814"/>
      <c r="HXU104" s="1814"/>
      <c r="HXV104" s="1814"/>
      <c r="HXW104" s="1814"/>
      <c r="HXX104" s="1814"/>
      <c r="HXY104" s="1814"/>
      <c r="HXZ104" s="1814"/>
      <c r="HYA104" s="1814"/>
      <c r="HYB104" s="1814"/>
      <c r="HYC104" s="1814"/>
      <c r="HYD104" s="1814"/>
      <c r="HYE104" s="1814"/>
      <c r="HYF104" s="1814"/>
      <c r="HYG104" s="1814"/>
      <c r="HYH104" s="1814"/>
      <c r="HYI104" s="1814"/>
      <c r="HYJ104" s="1814"/>
      <c r="HYK104" s="1814"/>
      <c r="HYL104" s="1814"/>
      <c r="HYM104" s="1814"/>
      <c r="HYN104" s="1814"/>
      <c r="HYO104" s="1814"/>
      <c r="HYP104" s="1814"/>
      <c r="HYQ104" s="1814"/>
      <c r="HYR104" s="1814"/>
      <c r="HYS104" s="1814"/>
      <c r="HYT104" s="1814"/>
      <c r="HYU104" s="1814"/>
      <c r="HYV104" s="1814"/>
      <c r="HYW104" s="1814"/>
      <c r="HYX104" s="1814"/>
      <c r="HYY104" s="1814"/>
      <c r="HYZ104" s="1814"/>
      <c r="HZA104" s="1814"/>
      <c r="HZB104" s="1814"/>
      <c r="HZC104" s="1814"/>
      <c r="HZD104" s="1814"/>
      <c r="HZE104" s="1814"/>
      <c r="HZF104" s="1814"/>
      <c r="HZG104" s="1814"/>
      <c r="HZH104" s="1814"/>
      <c r="HZI104" s="1814"/>
      <c r="HZJ104" s="1814"/>
      <c r="HZK104" s="1814"/>
      <c r="HZL104" s="1814"/>
      <c r="HZM104" s="1814"/>
      <c r="HZN104" s="1814"/>
      <c r="HZO104" s="1814"/>
      <c r="HZP104" s="1814"/>
      <c r="HZQ104" s="1814"/>
      <c r="HZR104" s="1814"/>
      <c r="HZS104" s="1814"/>
      <c r="HZT104" s="1814"/>
      <c r="HZU104" s="1814"/>
      <c r="HZV104" s="1814"/>
      <c r="HZW104" s="1814"/>
      <c r="HZX104" s="1814"/>
      <c r="HZY104" s="1814"/>
      <c r="HZZ104" s="1814"/>
      <c r="IAA104" s="1814"/>
      <c r="IAB104" s="1814"/>
      <c r="IAC104" s="1814"/>
      <c r="IAD104" s="1814"/>
      <c r="IAE104" s="1814"/>
      <c r="IAF104" s="1814"/>
      <c r="IAG104" s="1814"/>
      <c r="IAH104" s="1814"/>
      <c r="IAI104" s="1814"/>
      <c r="IAJ104" s="1814"/>
      <c r="IAK104" s="1814"/>
      <c r="IAL104" s="1814"/>
      <c r="IAM104" s="1814"/>
      <c r="IAN104" s="1814"/>
      <c r="IAO104" s="1814"/>
      <c r="IAP104" s="1814"/>
      <c r="IAQ104" s="1814"/>
      <c r="IAR104" s="1814"/>
      <c r="IAS104" s="1814"/>
      <c r="IAT104" s="1814"/>
      <c r="IAU104" s="1814"/>
      <c r="IAV104" s="1814"/>
      <c r="IAW104" s="1814"/>
      <c r="IAX104" s="1814"/>
      <c r="IAY104" s="1814"/>
      <c r="IAZ104" s="1814"/>
      <c r="IBA104" s="1814"/>
      <c r="IBB104" s="1814"/>
      <c r="IBC104" s="1814"/>
      <c r="IBD104" s="1814"/>
      <c r="IBE104" s="1814"/>
      <c r="IBF104" s="1814"/>
      <c r="IBG104" s="1814"/>
      <c r="IBH104" s="1814"/>
      <c r="IBI104" s="1814"/>
      <c r="IBJ104" s="1814"/>
      <c r="IBK104" s="1814"/>
      <c r="IBL104" s="1814"/>
      <c r="IBM104" s="1814"/>
      <c r="IBN104" s="1814"/>
      <c r="IBO104" s="1814"/>
      <c r="IBP104" s="1814"/>
      <c r="IBQ104" s="1814"/>
      <c r="IBR104" s="1814"/>
      <c r="IBS104" s="1814"/>
      <c r="IBT104" s="1814"/>
      <c r="IBU104" s="1814"/>
      <c r="IBV104" s="1814"/>
      <c r="IBW104" s="1814"/>
      <c r="IBX104" s="1814"/>
      <c r="IBY104" s="1814"/>
      <c r="IBZ104" s="1814"/>
      <c r="ICA104" s="1814"/>
      <c r="ICB104" s="1814"/>
      <c r="ICC104" s="1814"/>
      <c r="ICD104" s="1814"/>
      <c r="ICE104" s="1814"/>
      <c r="ICF104" s="1814"/>
      <c r="ICG104" s="1814"/>
      <c r="ICH104" s="1814"/>
      <c r="ICI104" s="1814"/>
      <c r="ICJ104" s="1814"/>
      <c r="ICK104" s="1814"/>
      <c r="ICL104" s="1814"/>
      <c r="ICM104" s="1814"/>
      <c r="ICN104" s="1814"/>
      <c r="ICO104" s="1814"/>
      <c r="ICP104" s="1814"/>
      <c r="ICQ104" s="1814"/>
      <c r="ICR104" s="1814"/>
      <c r="ICS104" s="1814"/>
      <c r="ICT104" s="1814"/>
      <c r="ICU104" s="1814"/>
      <c r="ICV104" s="1814"/>
      <c r="ICW104" s="1814"/>
      <c r="ICX104" s="1814"/>
      <c r="ICY104" s="1814"/>
      <c r="ICZ104" s="1814"/>
      <c r="IDA104" s="1814"/>
      <c r="IDB104" s="1814"/>
      <c r="IDC104" s="1814"/>
      <c r="IDD104" s="1814"/>
      <c r="IDE104" s="1814"/>
      <c r="IDF104" s="1814"/>
      <c r="IDG104" s="1814"/>
      <c r="IDH104" s="1814"/>
      <c r="IDI104" s="1814"/>
      <c r="IDJ104" s="1814"/>
      <c r="IDK104" s="1814"/>
      <c r="IDL104" s="1814"/>
      <c r="IDM104" s="1814"/>
      <c r="IDN104" s="1814"/>
      <c r="IDO104" s="1814"/>
      <c r="IDP104" s="1814"/>
      <c r="IDQ104" s="1814"/>
      <c r="IDR104" s="1814"/>
      <c r="IDS104" s="1814"/>
      <c r="IDT104" s="1814"/>
      <c r="IDU104" s="1814"/>
      <c r="IDV104" s="1814"/>
      <c r="IDW104" s="1814"/>
      <c r="IDX104" s="1814"/>
      <c r="IDY104" s="1814"/>
      <c r="IDZ104" s="1814"/>
      <c r="IEA104" s="1814"/>
      <c r="IEB104" s="1814"/>
      <c r="IEC104" s="1814"/>
      <c r="IED104" s="1814"/>
      <c r="IEE104" s="1814"/>
      <c r="IEF104" s="1814"/>
      <c r="IEG104" s="1814"/>
      <c r="IEH104" s="1814"/>
      <c r="IEI104" s="1814"/>
      <c r="IEJ104" s="1814"/>
      <c r="IEK104" s="1814"/>
      <c r="IEL104" s="1814"/>
      <c r="IEM104" s="1814"/>
      <c r="IEN104" s="1814"/>
      <c r="IEO104" s="1814"/>
      <c r="IEP104" s="1814"/>
      <c r="IEQ104" s="1814"/>
      <c r="IER104" s="1814"/>
      <c r="IES104" s="1814"/>
      <c r="IET104" s="1814"/>
      <c r="IEU104" s="1814"/>
      <c r="IEV104" s="1814"/>
      <c r="IEW104" s="1814"/>
      <c r="IEX104" s="1814"/>
      <c r="IEY104" s="1814"/>
      <c r="IEZ104" s="1814"/>
      <c r="IFA104" s="1814"/>
      <c r="IFB104" s="1814"/>
      <c r="IFC104" s="1814"/>
      <c r="IFD104" s="1814"/>
      <c r="IFE104" s="1814"/>
      <c r="IFF104" s="1814"/>
      <c r="IFG104" s="1814"/>
      <c r="IFH104" s="1814"/>
      <c r="IFI104" s="1814"/>
      <c r="IFJ104" s="1814"/>
      <c r="IFK104" s="1814"/>
      <c r="IFL104" s="1814"/>
      <c r="IFM104" s="1814"/>
      <c r="IFN104" s="1814"/>
      <c r="IFO104" s="1814"/>
      <c r="IFP104" s="1814"/>
      <c r="IFQ104" s="1814"/>
      <c r="IFR104" s="1814"/>
      <c r="IFS104" s="1814"/>
      <c r="IFT104" s="1814"/>
      <c r="IFU104" s="1814"/>
      <c r="IFV104" s="1814"/>
      <c r="IFW104" s="1814"/>
      <c r="IFX104" s="1814"/>
      <c r="IFY104" s="1814"/>
      <c r="IFZ104" s="1814"/>
      <c r="IGA104" s="1814"/>
      <c r="IGB104" s="1814"/>
      <c r="IGC104" s="1814"/>
      <c r="IGD104" s="1814"/>
      <c r="IGE104" s="1814"/>
      <c r="IGF104" s="1814"/>
      <c r="IGG104" s="1814"/>
      <c r="IGH104" s="1814"/>
      <c r="IGI104" s="1814"/>
      <c r="IGJ104" s="1814"/>
      <c r="IGK104" s="1814"/>
      <c r="IGL104" s="1814"/>
      <c r="IGM104" s="1814"/>
      <c r="IGN104" s="1814"/>
      <c r="IGO104" s="1814"/>
      <c r="IGP104" s="1814"/>
      <c r="IGQ104" s="1814"/>
      <c r="IGR104" s="1814"/>
      <c r="IGS104" s="1814"/>
      <c r="IGT104" s="1814"/>
      <c r="IGU104" s="1814"/>
      <c r="IGV104" s="1814"/>
      <c r="IGW104" s="1814"/>
      <c r="IGX104" s="1814"/>
      <c r="IGY104" s="1814"/>
      <c r="IGZ104" s="1814"/>
      <c r="IHA104" s="1814"/>
      <c r="IHB104" s="1814"/>
      <c r="IHC104" s="1814"/>
      <c r="IHD104" s="1814"/>
      <c r="IHE104" s="1814"/>
      <c r="IHF104" s="1814"/>
      <c r="IHG104" s="1814"/>
      <c r="IHH104" s="1814"/>
      <c r="IHI104" s="1814"/>
      <c r="IHJ104" s="1814"/>
      <c r="IHK104" s="1814"/>
      <c r="IHL104" s="1814"/>
      <c r="IHM104" s="1814"/>
      <c r="IHN104" s="1814"/>
      <c r="IHO104" s="1814"/>
      <c r="IHP104" s="1814"/>
      <c r="IHQ104" s="1814"/>
      <c r="IHR104" s="1814"/>
      <c r="IHS104" s="1814"/>
      <c r="IHT104" s="1814"/>
      <c r="IHU104" s="1814"/>
      <c r="IHV104" s="1814"/>
      <c r="IHW104" s="1814"/>
      <c r="IHX104" s="1814"/>
      <c r="IHY104" s="1814"/>
      <c r="IHZ104" s="1814"/>
      <c r="IIA104" s="1814"/>
      <c r="IIB104" s="1814"/>
      <c r="IIC104" s="1814"/>
      <c r="IID104" s="1814"/>
      <c r="IIE104" s="1814"/>
      <c r="IIF104" s="1814"/>
      <c r="IIG104" s="1814"/>
      <c r="IIH104" s="1814"/>
      <c r="III104" s="1814"/>
      <c r="IIJ104" s="1814"/>
      <c r="IIK104" s="1814"/>
      <c r="IIL104" s="1814"/>
      <c r="IIM104" s="1814"/>
      <c r="IIN104" s="1814"/>
      <c r="IIO104" s="1814"/>
      <c r="IIP104" s="1814"/>
      <c r="IIQ104" s="1814"/>
      <c r="IIR104" s="1814"/>
      <c r="IIS104" s="1814"/>
      <c r="IIT104" s="1814"/>
      <c r="IIU104" s="1814"/>
      <c r="IIV104" s="1814"/>
      <c r="IIW104" s="1814"/>
      <c r="IIX104" s="1814"/>
      <c r="IIY104" s="1814"/>
      <c r="IIZ104" s="1814"/>
      <c r="IJA104" s="1814"/>
      <c r="IJB104" s="1814"/>
      <c r="IJC104" s="1814"/>
      <c r="IJD104" s="1814"/>
      <c r="IJE104" s="1814"/>
      <c r="IJF104" s="1814"/>
      <c r="IJG104" s="1814"/>
      <c r="IJH104" s="1814"/>
      <c r="IJI104" s="1814"/>
      <c r="IJJ104" s="1814"/>
      <c r="IJK104" s="1814"/>
      <c r="IJL104" s="1814"/>
      <c r="IJM104" s="1814"/>
      <c r="IJN104" s="1814"/>
      <c r="IJO104" s="1814"/>
      <c r="IJP104" s="1814"/>
      <c r="IJQ104" s="1814"/>
      <c r="IJR104" s="1814"/>
      <c r="IJS104" s="1814"/>
      <c r="IJT104" s="1814"/>
      <c r="IJU104" s="1814"/>
      <c r="IJV104" s="1814"/>
      <c r="IJW104" s="1814"/>
      <c r="IJX104" s="1814"/>
      <c r="IJY104" s="1814"/>
      <c r="IJZ104" s="1814"/>
      <c r="IKA104" s="1814"/>
      <c r="IKB104" s="1814"/>
      <c r="IKC104" s="1814"/>
      <c r="IKD104" s="1814"/>
      <c r="IKE104" s="1814"/>
      <c r="IKF104" s="1814"/>
      <c r="IKG104" s="1814"/>
      <c r="IKH104" s="1814"/>
      <c r="IKI104" s="1814"/>
      <c r="IKJ104" s="1814"/>
      <c r="IKK104" s="1814"/>
      <c r="IKL104" s="1814"/>
      <c r="IKM104" s="1814"/>
      <c r="IKN104" s="1814"/>
      <c r="IKO104" s="1814"/>
      <c r="IKP104" s="1814"/>
      <c r="IKQ104" s="1814"/>
      <c r="IKR104" s="1814"/>
      <c r="IKS104" s="1814"/>
      <c r="IKT104" s="1814"/>
      <c r="IKU104" s="1814"/>
      <c r="IKV104" s="1814"/>
      <c r="IKW104" s="1814"/>
      <c r="IKX104" s="1814"/>
      <c r="IKY104" s="1814"/>
      <c r="IKZ104" s="1814"/>
      <c r="ILA104" s="1814"/>
      <c r="ILB104" s="1814"/>
      <c r="ILC104" s="1814"/>
      <c r="ILD104" s="1814"/>
      <c r="ILE104" s="1814"/>
      <c r="ILF104" s="1814"/>
      <c r="ILG104" s="1814"/>
      <c r="ILH104" s="1814"/>
      <c r="ILI104" s="1814"/>
      <c r="ILJ104" s="1814"/>
      <c r="ILK104" s="1814"/>
      <c r="ILL104" s="1814"/>
      <c r="ILM104" s="1814"/>
      <c r="ILN104" s="1814"/>
      <c r="ILO104" s="1814"/>
      <c r="ILP104" s="1814"/>
      <c r="ILQ104" s="1814"/>
      <c r="ILR104" s="1814"/>
      <c r="ILS104" s="1814"/>
      <c r="ILT104" s="1814"/>
      <c r="ILU104" s="1814"/>
      <c r="ILV104" s="1814"/>
      <c r="ILW104" s="1814"/>
      <c r="ILX104" s="1814"/>
      <c r="ILY104" s="1814"/>
      <c r="ILZ104" s="1814"/>
      <c r="IMA104" s="1814"/>
      <c r="IMB104" s="1814"/>
      <c r="IMC104" s="1814"/>
      <c r="IMD104" s="1814"/>
      <c r="IME104" s="1814"/>
      <c r="IMF104" s="1814"/>
      <c r="IMG104" s="1814"/>
      <c r="IMH104" s="1814"/>
      <c r="IMI104" s="1814"/>
      <c r="IMJ104" s="1814"/>
      <c r="IMK104" s="1814"/>
      <c r="IML104" s="1814"/>
      <c r="IMM104" s="1814"/>
      <c r="IMN104" s="1814"/>
      <c r="IMO104" s="1814"/>
      <c r="IMP104" s="1814"/>
      <c r="IMQ104" s="1814"/>
      <c r="IMR104" s="1814"/>
      <c r="IMS104" s="1814"/>
      <c r="IMT104" s="1814"/>
      <c r="IMU104" s="1814"/>
      <c r="IMV104" s="1814"/>
      <c r="IMW104" s="1814"/>
      <c r="IMX104" s="1814"/>
      <c r="IMY104" s="1814"/>
      <c r="IMZ104" s="1814"/>
      <c r="INA104" s="1814"/>
      <c r="INB104" s="1814"/>
      <c r="INC104" s="1814"/>
      <c r="IND104" s="1814"/>
      <c r="INE104" s="1814"/>
      <c r="INF104" s="1814"/>
      <c r="ING104" s="1814"/>
      <c r="INH104" s="1814"/>
      <c r="INI104" s="1814"/>
      <c r="INJ104" s="1814"/>
      <c r="INK104" s="1814"/>
      <c r="INL104" s="1814"/>
      <c r="INM104" s="1814"/>
      <c r="INN104" s="1814"/>
      <c r="INO104" s="1814"/>
      <c r="INP104" s="1814"/>
      <c r="INQ104" s="1814"/>
      <c r="INR104" s="1814"/>
      <c r="INS104" s="1814"/>
      <c r="INT104" s="1814"/>
      <c r="INU104" s="1814"/>
      <c r="INV104" s="1814"/>
      <c r="INW104" s="1814"/>
      <c r="INX104" s="1814"/>
      <c r="INY104" s="1814"/>
      <c r="INZ104" s="1814"/>
      <c r="IOA104" s="1814"/>
      <c r="IOB104" s="1814"/>
      <c r="IOC104" s="1814"/>
      <c r="IOD104" s="1814"/>
      <c r="IOE104" s="1814"/>
      <c r="IOF104" s="1814"/>
      <c r="IOG104" s="1814"/>
      <c r="IOH104" s="1814"/>
      <c r="IOI104" s="1814"/>
      <c r="IOJ104" s="1814"/>
      <c r="IOK104" s="1814"/>
      <c r="IOL104" s="1814"/>
      <c r="IOM104" s="1814"/>
      <c r="ION104" s="1814"/>
      <c r="IOO104" s="1814"/>
      <c r="IOP104" s="1814"/>
      <c r="IOQ104" s="1814"/>
      <c r="IOR104" s="1814"/>
      <c r="IOS104" s="1814"/>
      <c r="IOT104" s="1814"/>
      <c r="IOU104" s="1814"/>
      <c r="IOV104" s="1814"/>
      <c r="IOW104" s="1814"/>
      <c r="IOX104" s="1814"/>
      <c r="IOY104" s="1814"/>
      <c r="IOZ104" s="1814"/>
      <c r="IPA104" s="1814"/>
      <c r="IPB104" s="1814"/>
      <c r="IPC104" s="1814"/>
      <c r="IPD104" s="1814"/>
      <c r="IPE104" s="1814"/>
      <c r="IPF104" s="1814"/>
      <c r="IPG104" s="1814"/>
      <c r="IPH104" s="1814"/>
      <c r="IPI104" s="1814"/>
      <c r="IPJ104" s="1814"/>
      <c r="IPK104" s="1814"/>
      <c r="IPL104" s="1814"/>
      <c r="IPM104" s="1814"/>
      <c r="IPN104" s="1814"/>
      <c r="IPO104" s="1814"/>
      <c r="IPP104" s="1814"/>
      <c r="IPQ104" s="1814"/>
      <c r="IPR104" s="1814"/>
      <c r="IPS104" s="1814"/>
      <c r="IPT104" s="1814"/>
      <c r="IPU104" s="1814"/>
      <c r="IPV104" s="1814"/>
      <c r="IPW104" s="1814"/>
      <c r="IPX104" s="1814"/>
      <c r="IPY104" s="1814"/>
      <c r="IPZ104" s="1814"/>
      <c r="IQA104" s="1814"/>
      <c r="IQB104" s="1814"/>
      <c r="IQC104" s="1814"/>
      <c r="IQD104" s="1814"/>
      <c r="IQE104" s="1814"/>
      <c r="IQF104" s="1814"/>
      <c r="IQG104" s="1814"/>
      <c r="IQH104" s="1814"/>
      <c r="IQI104" s="1814"/>
      <c r="IQJ104" s="1814"/>
      <c r="IQK104" s="1814"/>
      <c r="IQL104" s="1814"/>
      <c r="IQM104" s="1814"/>
      <c r="IQN104" s="1814"/>
      <c r="IQO104" s="1814"/>
      <c r="IQP104" s="1814"/>
      <c r="IQQ104" s="1814"/>
      <c r="IQR104" s="1814"/>
      <c r="IQS104" s="1814"/>
      <c r="IQT104" s="1814"/>
      <c r="IQU104" s="1814"/>
      <c r="IQV104" s="1814"/>
      <c r="IQW104" s="1814"/>
      <c r="IQX104" s="1814"/>
      <c r="IQY104" s="1814"/>
      <c r="IQZ104" s="1814"/>
      <c r="IRA104" s="1814"/>
      <c r="IRB104" s="1814"/>
      <c r="IRC104" s="1814"/>
      <c r="IRD104" s="1814"/>
      <c r="IRE104" s="1814"/>
      <c r="IRF104" s="1814"/>
      <c r="IRG104" s="1814"/>
      <c r="IRH104" s="1814"/>
      <c r="IRI104" s="1814"/>
      <c r="IRJ104" s="1814"/>
      <c r="IRK104" s="1814"/>
      <c r="IRL104" s="1814"/>
      <c r="IRM104" s="1814"/>
      <c r="IRN104" s="1814"/>
      <c r="IRO104" s="1814"/>
      <c r="IRP104" s="1814"/>
      <c r="IRQ104" s="1814"/>
      <c r="IRR104" s="1814"/>
      <c r="IRS104" s="1814"/>
      <c r="IRT104" s="1814"/>
      <c r="IRU104" s="1814"/>
      <c r="IRV104" s="1814"/>
      <c r="IRW104" s="1814"/>
      <c r="IRX104" s="1814"/>
      <c r="IRY104" s="1814"/>
      <c r="IRZ104" s="1814"/>
      <c r="ISA104" s="1814"/>
      <c r="ISB104" s="1814"/>
      <c r="ISC104" s="1814"/>
      <c r="ISD104" s="1814"/>
      <c r="ISE104" s="1814"/>
      <c r="ISF104" s="1814"/>
      <c r="ISG104" s="1814"/>
      <c r="ISH104" s="1814"/>
      <c r="ISI104" s="1814"/>
      <c r="ISJ104" s="1814"/>
      <c r="ISK104" s="1814"/>
      <c r="ISL104" s="1814"/>
      <c r="ISM104" s="1814"/>
      <c r="ISN104" s="1814"/>
      <c r="ISO104" s="1814"/>
      <c r="ISP104" s="1814"/>
      <c r="ISQ104" s="1814"/>
      <c r="ISR104" s="1814"/>
      <c r="ISS104" s="1814"/>
      <c r="IST104" s="1814"/>
      <c r="ISU104" s="1814"/>
      <c r="ISV104" s="1814"/>
      <c r="ISW104" s="1814"/>
      <c r="ISX104" s="1814"/>
      <c r="ISY104" s="1814"/>
      <c r="ISZ104" s="1814"/>
      <c r="ITA104" s="1814"/>
      <c r="ITB104" s="1814"/>
      <c r="ITC104" s="1814"/>
      <c r="ITD104" s="1814"/>
      <c r="ITE104" s="1814"/>
      <c r="ITF104" s="1814"/>
      <c r="ITG104" s="1814"/>
      <c r="ITH104" s="1814"/>
      <c r="ITI104" s="1814"/>
      <c r="ITJ104" s="1814"/>
      <c r="ITK104" s="1814"/>
      <c r="ITL104" s="1814"/>
      <c r="ITM104" s="1814"/>
      <c r="ITN104" s="1814"/>
      <c r="ITO104" s="1814"/>
      <c r="ITP104" s="1814"/>
      <c r="ITQ104" s="1814"/>
      <c r="ITR104" s="1814"/>
      <c r="ITS104" s="1814"/>
      <c r="ITT104" s="1814"/>
      <c r="ITU104" s="1814"/>
      <c r="ITV104" s="1814"/>
      <c r="ITW104" s="1814"/>
      <c r="ITX104" s="1814"/>
      <c r="ITY104" s="1814"/>
      <c r="ITZ104" s="1814"/>
      <c r="IUA104" s="1814"/>
      <c r="IUB104" s="1814"/>
      <c r="IUC104" s="1814"/>
      <c r="IUD104" s="1814"/>
      <c r="IUE104" s="1814"/>
      <c r="IUF104" s="1814"/>
      <c r="IUG104" s="1814"/>
      <c r="IUH104" s="1814"/>
      <c r="IUI104" s="1814"/>
      <c r="IUJ104" s="1814"/>
      <c r="IUK104" s="1814"/>
      <c r="IUL104" s="1814"/>
      <c r="IUM104" s="1814"/>
      <c r="IUN104" s="1814"/>
      <c r="IUO104" s="1814"/>
      <c r="IUP104" s="1814"/>
      <c r="IUQ104" s="1814"/>
      <c r="IUR104" s="1814"/>
      <c r="IUS104" s="1814"/>
      <c r="IUT104" s="1814"/>
      <c r="IUU104" s="1814"/>
      <c r="IUV104" s="1814"/>
      <c r="IUW104" s="1814"/>
      <c r="IUX104" s="1814"/>
      <c r="IUY104" s="1814"/>
      <c r="IUZ104" s="1814"/>
      <c r="IVA104" s="1814"/>
      <c r="IVB104" s="1814"/>
      <c r="IVC104" s="1814"/>
      <c r="IVD104" s="1814"/>
      <c r="IVE104" s="1814"/>
      <c r="IVF104" s="1814"/>
      <c r="IVG104" s="1814"/>
      <c r="IVH104" s="1814"/>
      <c r="IVI104" s="1814"/>
      <c r="IVJ104" s="1814"/>
      <c r="IVK104" s="1814"/>
      <c r="IVL104" s="1814"/>
      <c r="IVM104" s="1814"/>
      <c r="IVN104" s="1814"/>
      <c r="IVO104" s="1814"/>
      <c r="IVP104" s="1814"/>
      <c r="IVQ104" s="1814"/>
      <c r="IVR104" s="1814"/>
      <c r="IVS104" s="1814"/>
      <c r="IVT104" s="1814"/>
      <c r="IVU104" s="1814"/>
      <c r="IVV104" s="1814"/>
      <c r="IVW104" s="1814"/>
      <c r="IVX104" s="1814"/>
      <c r="IVY104" s="1814"/>
      <c r="IVZ104" s="1814"/>
      <c r="IWA104" s="1814"/>
      <c r="IWB104" s="1814"/>
      <c r="IWC104" s="1814"/>
      <c r="IWD104" s="1814"/>
      <c r="IWE104" s="1814"/>
      <c r="IWF104" s="1814"/>
      <c r="IWG104" s="1814"/>
      <c r="IWH104" s="1814"/>
      <c r="IWI104" s="1814"/>
      <c r="IWJ104" s="1814"/>
      <c r="IWK104" s="1814"/>
      <c r="IWL104" s="1814"/>
      <c r="IWM104" s="1814"/>
      <c r="IWN104" s="1814"/>
      <c r="IWO104" s="1814"/>
      <c r="IWP104" s="1814"/>
      <c r="IWQ104" s="1814"/>
      <c r="IWR104" s="1814"/>
      <c r="IWS104" s="1814"/>
      <c r="IWT104" s="1814"/>
      <c r="IWU104" s="1814"/>
      <c r="IWV104" s="1814"/>
      <c r="IWW104" s="1814"/>
      <c r="IWX104" s="1814"/>
      <c r="IWY104" s="1814"/>
      <c r="IWZ104" s="1814"/>
      <c r="IXA104" s="1814"/>
      <c r="IXB104" s="1814"/>
      <c r="IXC104" s="1814"/>
      <c r="IXD104" s="1814"/>
      <c r="IXE104" s="1814"/>
      <c r="IXF104" s="1814"/>
      <c r="IXG104" s="1814"/>
      <c r="IXH104" s="1814"/>
      <c r="IXI104" s="1814"/>
      <c r="IXJ104" s="1814"/>
      <c r="IXK104" s="1814"/>
      <c r="IXL104" s="1814"/>
      <c r="IXM104" s="1814"/>
      <c r="IXN104" s="1814"/>
      <c r="IXO104" s="1814"/>
      <c r="IXP104" s="1814"/>
      <c r="IXQ104" s="1814"/>
      <c r="IXR104" s="1814"/>
      <c r="IXS104" s="1814"/>
      <c r="IXT104" s="1814"/>
      <c r="IXU104" s="1814"/>
      <c r="IXV104" s="1814"/>
      <c r="IXW104" s="1814"/>
      <c r="IXX104" s="1814"/>
      <c r="IXY104" s="1814"/>
      <c r="IXZ104" s="1814"/>
      <c r="IYA104" s="1814"/>
      <c r="IYB104" s="1814"/>
      <c r="IYC104" s="1814"/>
      <c r="IYD104" s="1814"/>
      <c r="IYE104" s="1814"/>
      <c r="IYF104" s="1814"/>
      <c r="IYG104" s="1814"/>
      <c r="IYH104" s="1814"/>
      <c r="IYI104" s="1814"/>
      <c r="IYJ104" s="1814"/>
      <c r="IYK104" s="1814"/>
      <c r="IYL104" s="1814"/>
      <c r="IYM104" s="1814"/>
      <c r="IYN104" s="1814"/>
      <c r="IYO104" s="1814"/>
      <c r="IYP104" s="1814"/>
      <c r="IYQ104" s="1814"/>
      <c r="IYR104" s="1814"/>
      <c r="IYS104" s="1814"/>
      <c r="IYT104" s="1814"/>
      <c r="IYU104" s="1814"/>
      <c r="IYV104" s="1814"/>
      <c r="IYW104" s="1814"/>
      <c r="IYX104" s="1814"/>
      <c r="IYY104" s="1814"/>
      <c r="IYZ104" s="1814"/>
      <c r="IZA104" s="1814"/>
      <c r="IZB104" s="1814"/>
      <c r="IZC104" s="1814"/>
      <c r="IZD104" s="1814"/>
      <c r="IZE104" s="1814"/>
      <c r="IZF104" s="1814"/>
      <c r="IZG104" s="1814"/>
      <c r="IZH104" s="1814"/>
      <c r="IZI104" s="1814"/>
      <c r="IZJ104" s="1814"/>
      <c r="IZK104" s="1814"/>
      <c r="IZL104" s="1814"/>
      <c r="IZM104" s="1814"/>
      <c r="IZN104" s="1814"/>
      <c r="IZO104" s="1814"/>
      <c r="IZP104" s="1814"/>
      <c r="IZQ104" s="1814"/>
      <c r="IZR104" s="1814"/>
      <c r="IZS104" s="1814"/>
      <c r="IZT104" s="1814"/>
      <c r="IZU104" s="1814"/>
      <c r="IZV104" s="1814"/>
      <c r="IZW104" s="1814"/>
      <c r="IZX104" s="1814"/>
      <c r="IZY104" s="1814"/>
      <c r="IZZ104" s="1814"/>
      <c r="JAA104" s="1814"/>
      <c r="JAB104" s="1814"/>
      <c r="JAC104" s="1814"/>
      <c r="JAD104" s="1814"/>
      <c r="JAE104" s="1814"/>
      <c r="JAF104" s="1814"/>
      <c r="JAG104" s="1814"/>
      <c r="JAH104" s="1814"/>
      <c r="JAI104" s="1814"/>
      <c r="JAJ104" s="1814"/>
      <c r="JAK104" s="1814"/>
      <c r="JAL104" s="1814"/>
      <c r="JAM104" s="1814"/>
      <c r="JAN104" s="1814"/>
      <c r="JAO104" s="1814"/>
      <c r="JAP104" s="1814"/>
      <c r="JAQ104" s="1814"/>
      <c r="JAR104" s="1814"/>
      <c r="JAS104" s="1814"/>
      <c r="JAT104" s="1814"/>
      <c r="JAU104" s="1814"/>
      <c r="JAV104" s="1814"/>
      <c r="JAW104" s="1814"/>
      <c r="JAX104" s="1814"/>
      <c r="JAY104" s="1814"/>
      <c r="JAZ104" s="1814"/>
      <c r="JBA104" s="1814"/>
      <c r="JBB104" s="1814"/>
      <c r="JBC104" s="1814"/>
      <c r="JBD104" s="1814"/>
      <c r="JBE104" s="1814"/>
      <c r="JBF104" s="1814"/>
      <c r="JBG104" s="1814"/>
      <c r="JBH104" s="1814"/>
      <c r="JBI104" s="1814"/>
      <c r="JBJ104" s="1814"/>
      <c r="JBK104" s="1814"/>
      <c r="JBL104" s="1814"/>
      <c r="JBM104" s="1814"/>
      <c r="JBN104" s="1814"/>
      <c r="JBO104" s="1814"/>
      <c r="JBP104" s="1814"/>
      <c r="JBQ104" s="1814"/>
      <c r="JBR104" s="1814"/>
      <c r="JBS104" s="1814"/>
      <c r="JBT104" s="1814"/>
      <c r="JBU104" s="1814"/>
      <c r="JBV104" s="1814"/>
      <c r="JBW104" s="1814"/>
      <c r="JBX104" s="1814"/>
      <c r="JBY104" s="1814"/>
      <c r="JBZ104" s="1814"/>
      <c r="JCA104" s="1814"/>
      <c r="JCB104" s="1814"/>
      <c r="JCC104" s="1814"/>
      <c r="JCD104" s="1814"/>
      <c r="JCE104" s="1814"/>
      <c r="JCF104" s="1814"/>
      <c r="JCG104" s="1814"/>
      <c r="JCH104" s="1814"/>
      <c r="JCI104" s="1814"/>
      <c r="JCJ104" s="1814"/>
      <c r="JCK104" s="1814"/>
      <c r="JCL104" s="1814"/>
      <c r="JCM104" s="1814"/>
      <c r="JCN104" s="1814"/>
      <c r="JCO104" s="1814"/>
      <c r="JCP104" s="1814"/>
      <c r="JCQ104" s="1814"/>
      <c r="JCR104" s="1814"/>
      <c r="JCS104" s="1814"/>
      <c r="JCT104" s="1814"/>
      <c r="JCU104" s="1814"/>
      <c r="JCV104" s="1814"/>
      <c r="JCW104" s="1814"/>
      <c r="JCX104" s="1814"/>
      <c r="JCY104" s="1814"/>
      <c r="JCZ104" s="1814"/>
      <c r="JDA104" s="1814"/>
      <c r="JDB104" s="1814"/>
      <c r="JDC104" s="1814"/>
      <c r="JDD104" s="1814"/>
      <c r="JDE104" s="1814"/>
      <c r="JDF104" s="1814"/>
      <c r="JDG104" s="1814"/>
      <c r="JDH104" s="1814"/>
      <c r="JDI104" s="1814"/>
      <c r="JDJ104" s="1814"/>
      <c r="JDK104" s="1814"/>
      <c r="JDL104" s="1814"/>
      <c r="JDM104" s="1814"/>
      <c r="JDN104" s="1814"/>
      <c r="JDO104" s="1814"/>
      <c r="JDP104" s="1814"/>
      <c r="JDQ104" s="1814"/>
      <c r="JDR104" s="1814"/>
      <c r="JDS104" s="1814"/>
      <c r="JDT104" s="1814"/>
      <c r="JDU104" s="1814"/>
      <c r="JDV104" s="1814"/>
      <c r="JDW104" s="1814"/>
      <c r="JDX104" s="1814"/>
      <c r="JDY104" s="1814"/>
      <c r="JDZ104" s="1814"/>
      <c r="JEA104" s="1814"/>
      <c r="JEB104" s="1814"/>
      <c r="JEC104" s="1814"/>
      <c r="JED104" s="1814"/>
      <c r="JEE104" s="1814"/>
      <c r="JEF104" s="1814"/>
      <c r="JEG104" s="1814"/>
      <c r="JEH104" s="1814"/>
      <c r="JEI104" s="1814"/>
      <c r="JEJ104" s="1814"/>
      <c r="JEK104" s="1814"/>
      <c r="JEL104" s="1814"/>
      <c r="JEM104" s="1814"/>
      <c r="JEN104" s="1814"/>
      <c r="JEO104" s="1814"/>
      <c r="JEP104" s="1814"/>
      <c r="JEQ104" s="1814"/>
      <c r="JER104" s="1814"/>
      <c r="JES104" s="1814"/>
      <c r="JET104" s="1814"/>
      <c r="JEU104" s="1814"/>
      <c r="JEV104" s="1814"/>
      <c r="JEW104" s="1814"/>
      <c r="JEX104" s="1814"/>
      <c r="JEY104" s="1814"/>
      <c r="JEZ104" s="1814"/>
      <c r="JFA104" s="1814"/>
      <c r="JFB104" s="1814"/>
      <c r="JFC104" s="1814"/>
      <c r="JFD104" s="1814"/>
      <c r="JFE104" s="1814"/>
      <c r="JFF104" s="1814"/>
      <c r="JFG104" s="1814"/>
      <c r="JFH104" s="1814"/>
      <c r="JFI104" s="1814"/>
      <c r="JFJ104" s="1814"/>
      <c r="JFK104" s="1814"/>
      <c r="JFL104" s="1814"/>
      <c r="JFM104" s="1814"/>
      <c r="JFN104" s="1814"/>
      <c r="JFO104" s="1814"/>
      <c r="JFP104" s="1814"/>
      <c r="JFQ104" s="1814"/>
      <c r="JFR104" s="1814"/>
      <c r="JFS104" s="1814"/>
      <c r="JFT104" s="1814"/>
      <c r="JFU104" s="1814"/>
      <c r="JFV104" s="1814"/>
      <c r="JFW104" s="1814"/>
      <c r="JFX104" s="1814"/>
      <c r="JFY104" s="1814"/>
      <c r="JFZ104" s="1814"/>
      <c r="JGA104" s="1814"/>
      <c r="JGB104" s="1814"/>
      <c r="JGC104" s="1814"/>
      <c r="JGD104" s="1814"/>
      <c r="JGE104" s="1814"/>
      <c r="JGF104" s="1814"/>
      <c r="JGG104" s="1814"/>
      <c r="JGH104" s="1814"/>
      <c r="JGI104" s="1814"/>
      <c r="JGJ104" s="1814"/>
      <c r="JGK104" s="1814"/>
      <c r="JGL104" s="1814"/>
      <c r="JGM104" s="1814"/>
      <c r="JGN104" s="1814"/>
      <c r="JGO104" s="1814"/>
      <c r="JGP104" s="1814"/>
      <c r="JGQ104" s="1814"/>
      <c r="JGR104" s="1814"/>
      <c r="JGS104" s="1814"/>
      <c r="JGT104" s="1814"/>
      <c r="JGU104" s="1814"/>
      <c r="JGV104" s="1814"/>
      <c r="JGW104" s="1814"/>
      <c r="JGX104" s="1814"/>
      <c r="JGY104" s="1814"/>
      <c r="JGZ104" s="1814"/>
      <c r="JHA104" s="1814"/>
      <c r="JHB104" s="1814"/>
      <c r="JHC104" s="1814"/>
      <c r="JHD104" s="1814"/>
      <c r="JHE104" s="1814"/>
      <c r="JHF104" s="1814"/>
      <c r="JHG104" s="1814"/>
      <c r="JHH104" s="1814"/>
      <c r="JHI104" s="1814"/>
      <c r="JHJ104" s="1814"/>
      <c r="JHK104" s="1814"/>
      <c r="JHL104" s="1814"/>
      <c r="JHM104" s="1814"/>
      <c r="JHN104" s="1814"/>
      <c r="JHO104" s="1814"/>
      <c r="JHP104" s="1814"/>
      <c r="JHQ104" s="1814"/>
      <c r="JHR104" s="1814"/>
      <c r="JHS104" s="1814"/>
      <c r="JHT104" s="1814"/>
      <c r="JHU104" s="1814"/>
      <c r="JHV104" s="1814"/>
      <c r="JHW104" s="1814"/>
      <c r="JHX104" s="1814"/>
      <c r="JHY104" s="1814"/>
      <c r="JHZ104" s="1814"/>
      <c r="JIA104" s="1814"/>
      <c r="JIB104" s="1814"/>
      <c r="JIC104" s="1814"/>
      <c r="JID104" s="1814"/>
      <c r="JIE104" s="1814"/>
      <c r="JIF104" s="1814"/>
      <c r="JIG104" s="1814"/>
      <c r="JIH104" s="1814"/>
      <c r="JII104" s="1814"/>
      <c r="JIJ104" s="1814"/>
      <c r="JIK104" s="1814"/>
      <c r="JIL104" s="1814"/>
      <c r="JIM104" s="1814"/>
      <c r="JIN104" s="1814"/>
      <c r="JIO104" s="1814"/>
      <c r="JIP104" s="1814"/>
      <c r="JIQ104" s="1814"/>
      <c r="JIR104" s="1814"/>
      <c r="JIS104" s="1814"/>
      <c r="JIT104" s="1814"/>
      <c r="JIU104" s="1814"/>
      <c r="JIV104" s="1814"/>
      <c r="JIW104" s="1814"/>
      <c r="JIX104" s="1814"/>
      <c r="JIY104" s="1814"/>
      <c r="JIZ104" s="1814"/>
      <c r="JJA104" s="1814"/>
      <c r="JJB104" s="1814"/>
      <c r="JJC104" s="1814"/>
      <c r="JJD104" s="1814"/>
      <c r="JJE104" s="1814"/>
      <c r="JJF104" s="1814"/>
      <c r="JJG104" s="1814"/>
      <c r="JJH104" s="1814"/>
      <c r="JJI104" s="1814"/>
      <c r="JJJ104" s="1814"/>
      <c r="JJK104" s="1814"/>
      <c r="JJL104" s="1814"/>
      <c r="JJM104" s="1814"/>
      <c r="JJN104" s="1814"/>
      <c r="JJO104" s="1814"/>
      <c r="JJP104" s="1814"/>
      <c r="JJQ104" s="1814"/>
      <c r="JJR104" s="1814"/>
      <c r="JJS104" s="1814"/>
      <c r="JJT104" s="1814"/>
      <c r="JJU104" s="1814"/>
      <c r="JJV104" s="1814"/>
      <c r="JJW104" s="1814"/>
      <c r="JJX104" s="1814"/>
      <c r="JJY104" s="1814"/>
      <c r="JJZ104" s="1814"/>
      <c r="JKA104" s="1814"/>
      <c r="JKB104" s="1814"/>
      <c r="JKC104" s="1814"/>
      <c r="JKD104" s="1814"/>
      <c r="JKE104" s="1814"/>
      <c r="JKF104" s="1814"/>
      <c r="JKG104" s="1814"/>
      <c r="JKH104" s="1814"/>
      <c r="JKI104" s="1814"/>
      <c r="JKJ104" s="1814"/>
      <c r="JKK104" s="1814"/>
      <c r="JKL104" s="1814"/>
      <c r="JKM104" s="1814"/>
      <c r="JKN104" s="1814"/>
      <c r="JKO104" s="1814"/>
      <c r="JKP104" s="1814"/>
      <c r="JKQ104" s="1814"/>
      <c r="JKR104" s="1814"/>
      <c r="JKS104" s="1814"/>
      <c r="JKT104" s="1814"/>
      <c r="JKU104" s="1814"/>
      <c r="JKV104" s="1814"/>
      <c r="JKW104" s="1814"/>
      <c r="JKX104" s="1814"/>
      <c r="JKY104" s="1814"/>
      <c r="JKZ104" s="1814"/>
      <c r="JLA104" s="1814"/>
      <c r="JLB104" s="1814"/>
      <c r="JLC104" s="1814"/>
      <c r="JLD104" s="1814"/>
      <c r="JLE104" s="1814"/>
      <c r="JLF104" s="1814"/>
      <c r="JLG104" s="1814"/>
      <c r="JLH104" s="1814"/>
      <c r="JLI104" s="1814"/>
      <c r="JLJ104" s="1814"/>
      <c r="JLK104" s="1814"/>
      <c r="JLL104" s="1814"/>
      <c r="JLM104" s="1814"/>
      <c r="JLN104" s="1814"/>
      <c r="JLO104" s="1814"/>
      <c r="JLP104" s="1814"/>
      <c r="JLQ104" s="1814"/>
      <c r="JLR104" s="1814"/>
      <c r="JLS104" s="1814"/>
      <c r="JLT104" s="1814"/>
      <c r="JLU104" s="1814"/>
      <c r="JLV104" s="1814"/>
      <c r="JLW104" s="1814"/>
      <c r="JLX104" s="1814"/>
      <c r="JLY104" s="1814"/>
      <c r="JLZ104" s="1814"/>
      <c r="JMA104" s="1814"/>
      <c r="JMB104" s="1814"/>
      <c r="JMC104" s="1814"/>
      <c r="JMD104" s="1814"/>
      <c r="JME104" s="1814"/>
      <c r="JMF104" s="1814"/>
      <c r="JMG104" s="1814"/>
      <c r="JMH104" s="1814"/>
      <c r="JMI104" s="1814"/>
      <c r="JMJ104" s="1814"/>
      <c r="JMK104" s="1814"/>
      <c r="JML104" s="1814"/>
      <c r="JMM104" s="1814"/>
      <c r="JMN104" s="1814"/>
      <c r="JMO104" s="1814"/>
      <c r="JMP104" s="1814"/>
      <c r="JMQ104" s="1814"/>
      <c r="JMR104" s="1814"/>
      <c r="JMS104" s="1814"/>
      <c r="JMT104" s="1814"/>
      <c r="JMU104" s="1814"/>
      <c r="JMV104" s="1814"/>
      <c r="JMW104" s="1814"/>
      <c r="JMX104" s="1814"/>
      <c r="JMY104" s="1814"/>
      <c r="JMZ104" s="1814"/>
      <c r="JNA104" s="1814"/>
      <c r="JNB104" s="1814"/>
      <c r="JNC104" s="1814"/>
      <c r="JND104" s="1814"/>
      <c r="JNE104" s="1814"/>
      <c r="JNF104" s="1814"/>
      <c r="JNG104" s="1814"/>
      <c r="JNH104" s="1814"/>
      <c r="JNI104" s="1814"/>
      <c r="JNJ104" s="1814"/>
      <c r="JNK104" s="1814"/>
      <c r="JNL104" s="1814"/>
      <c r="JNM104" s="1814"/>
      <c r="JNN104" s="1814"/>
      <c r="JNO104" s="1814"/>
      <c r="JNP104" s="1814"/>
      <c r="JNQ104" s="1814"/>
      <c r="JNR104" s="1814"/>
      <c r="JNS104" s="1814"/>
      <c r="JNT104" s="1814"/>
      <c r="JNU104" s="1814"/>
      <c r="JNV104" s="1814"/>
      <c r="JNW104" s="1814"/>
      <c r="JNX104" s="1814"/>
      <c r="JNY104" s="1814"/>
      <c r="JNZ104" s="1814"/>
      <c r="JOA104" s="1814"/>
      <c r="JOB104" s="1814"/>
      <c r="JOC104" s="1814"/>
      <c r="JOD104" s="1814"/>
      <c r="JOE104" s="1814"/>
      <c r="JOF104" s="1814"/>
      <c r="JOG104" s="1814"/>
      <c r="JOH104" s="1814"/>
      <c r="JOI104" s="1814"/>
      <c r="JOJ104" s="1814"/>
      <c r="JOK104" s="1814"/>
      <c r="JOL104" s="1814"/>
      <c r="JOM104" s="1814"/>
      <c r="JON104" s="1814"/>
      <c r="JOO104" s="1814"/>
      <c r="JOP104" s="1814"/>
      <c r="JOQ104" s="1814"/>
      <c r="JOR104" s="1814"/>
      <c r="JOS104" s="1814"/>
      <c r="JOT104" s="1814"/>
      <c r="JOU104" s="1814"/>
      <c r="JOV104" s="1814"/>
      <c r="JOW104" s="1814"/>
      <c r="JOX104" s="1814"/>
      <c r="JOY104" s="1814"/>
      <c r="JOZ104" s="1814"/>
      <c r="JPA104" s="1814"/>
      <c r="JPB104" s="1814"/>
      <c r="JPC104" s="1814"/>
      <c r="JPD104" s="1814"/>
      <c r="JPE104" s="1814"/>
      <c r="JPF104" s="1814"/>
      <c r="JPG104" s="1814"/>
      <c r="JPH104" s="1814"/>
      <c r="JPI104" s="1814"/>
      <c r="JPJ104" s="1814"/>
      <c r="JPK104" s="1814"/>
      <c r="JPL104" s="1814"/>
      <c r="JPM104" s="1814"/>
      <c r="JPN104" s="1814"/>
      <c r="JPO104" s="1814"/>
      <c r="JPP104" s="1814"/>
      <c r="JPQ104" s="1814"/>
      <c r="JPR104" s="1814"/>
      <c r="JPS104" s="1814"/>
      <c r="JPT104" s="1814"/>
      <c r="JPU104" s="1814"/>
      <c r="JPV104" s="1814"/>
      <c r="JPW104" s="1814"/>
      <c r="JPX104" s="1814"/>
      <c r="JPY104" s="1814"/>
      <c r="JPZ104" s="1814"/>
      <c r="JQA104" s="1814"/>
      <c r="JQB104" s="1814"/>
      <c r="JQC104" s="1814"/>
      <c r="JQD104" s="1814"/>
      <c r="JQE104" s="1814"/>
      <c r="JQF104" s="1814"/>
      <c r="JQG104" s="1814"/>
      <c r="JQH104" s="1814"/>
      <c r="JQI104" s="1814"/>
      <c r="JQJ104" s="1814"/>
      <c r="JQK104" s="1814"/>
      <c r="JQL104" s="1814"/>
      <c r="JQM104" s="1814"/>
      <c r="JQN104" s="1814"/>
      <c r="JQO104" s="1814"/>
      <c r="JQP104" s="1814"/>
      <c r="JQQ104" s="1814"/>
      <c r="JQR104" s="1814"/>
      <c r="JQS104" s="1814"/>
      <c r="JQT104" s="1814"/>
      <c r="JQU104" s="1814"/>
      <c r="JQV104" s="1814"/>
      <c r="JQW104" s="1814"/>
      <c r="JQX104" s="1814"/>
      <c r="JQY104" s="1814"/>
      <c r="JQZ104" s="1814"/>
      <c r="JRA104" s="1814"/>
      <c r="JRB104" s="1814"/>
      <c r="JRC104" s="1814"/>
      <c r="JRD104" s="1814"/>
      <c r="JRE104" s="1814"/>
      <c r="JRF104" s="1814"/>
      <c r="JRG104" s="1814"/>
      <c r="JRH104" s="1814"/>
      <c r="JRI104" s="1814"/>
      <c r="JRJ104" s="1814"/>
      <c r="JRK104" s="1814"/>
      <c r="JRL104" s="1814"/>
      <c r="JRM104" s="1814"/>
      <c r="JRN104" s="1814"/>
      <c r="JRO104" s="1814"/>
      <c r="JRP104" s="1814"/>
      <c r="JRQ104" s="1814"/>
      <c r="JRR104" s="1814"/>
      <c r="JRS104" s="1814"/>
      <c r="JRT104" s="1814"/>
      <c r="JRU104" s="1814"/>
      <c r="JRV104" s="1814"/>
      <c r="JRW104" s="1814"/>
      <c r="JRX104" s="1814"/>
      <c r="JRY104" s="1814"/>
      <c r="JRZ104" s="1814"/>
      <c r="JSA104" s="1814"/>
      <c r="JSB104" s="1814"/>
      <c r="JSC104" s="1814"/>
      <c r="JSD104" s="1814"/>
      <c r="JSE104" s="1814"/>
      <c r="JSF104" s="1814"/>
      <c r="JSG104" s="1814"/>
      <c r="JSH104" s="1814"/>
      <c r="JSI104" s="1814"/>
      <c r="JSJ104" s="1814"/>
      <c r="JSK104" s="1814"/>
      <c r="JSL104" s="1814"/>
      <c r="JSM104" s="1814"/>
      <c r="JSN104" s="1814"/>
      <c r="JSO104" s="1814"/>
      <c r="JSP104" s="1814"/>
      <c r="JSQ104" s="1814"/>
      <c r="JSR104" s="1814"/>
      <c r="JSS104" s="1814"/>
      <c r="JST104" s="1814"/>
      <c r="JSU104" s="1814"/>
      <c r="JSV104" s="1814"/>
      <c r="JSW104" s="1814"/>
      <c r="JSX104" s="1814"/>
      <c r="JSY104" s="1814"/>
      <c r="JSZ104" s="1814"/>
      <c r="JTA104" s="1814"/>
      <c r="JTB104" s="1814"/>
      <c r="JTC104" s="1814"/>
      <c r="JTD104" s="1814"/>
      <c r="JTE104" s="1814"/>
      <c r="JTF104" s="1814"/>
      <c r="JTG104" s="1814"/>
      <c r="JTH104" s="1814"/>
      <c r="JTI104" s="1814"/>
      <c r="JTJ104" s="1814"/>
      <c r="JTK104" s="1814"/>
      <c r="JTL104" s="1814"/>
      <c r="JTM104" s="1814"/>
      <c r="JTN104" s="1814"/>
      <c r="JTO104" s="1814"/>
      <c r="JTP104" s="1814"/>
      <c r="JTQ104" s="1814"/>
      <c r="JTR104" s="1814"/>
      <c r="JTS104" s="1814"/>
      <c r="JTT104" s="1814"/>
      <c r="JTU104" s="1814"/>
      <c r="JTV104" s="1814"/>
      <c r="JTW104" s="1814"/>
      <c r="JTX104" s="1814"/>
      <c r="JTY104" s="1814"/>
      <c r="JTZ104" s="1814"/>
      <c r="JUA104" s="1814"/>
      <c r="JUB104" s="1814"/>
      <c r="JUC104" s="1814"/>
      <c r="JUD104" s="1814"/>
      <c r="JUE104" s="1814"/>
      <c r="JUF104" s="1814"/>
      <c r="JUG104" s="1814"/>
      <c r="JUH104" s="1814"/>
      <c r="JUI104" s="1814"/>
      <c r="JUJ104" s="1814"/>
      <c r="JUK104" s="1814"/>
      <c r="JUL104" s="1814"/>
      <c r="JUM104" s="1814"/>
      <c r="JUN104" s="1814"/>
      <c r="JUO104" s="1814"/>
      <c r="JUP104" s="1814"/>
      <c r="JUQ104" s="1814"/>
      <c r="JUR104" s="1814"/>
      <c r="JUS104" s="1814"/>
      <c r="JUT104" s="1814"/>
      <c r="JUU104" s="1814"/>
      <c r="JUV104" s="1814"/>
      <c r="JUW104" s="1814"/>
      <c r="JUX104" s="1814"/>
      <c r="JUY104" s="1814"/>
      <c r="JUZ104" s="1814"/>
      <c r="JVA104" s="1814"/>
      <c r="JVB104" s="1814"/>
      <c r="JVC104" s="1814"/>
      <c r="JVD104" s="1814"/>
      <c r="JVE104" s="1814"/>
      <c r="JVF104" s="1814"/>
      <c r="JVG104" s="1814"/>
      <c r="JVH104" s="1814"/>
      <c r="JVI104" s="1814"/>
      <c r="JVJ104" s="1814"/>
      <c r="JVK104" s="1814"/>
      <c r="JVL104" s="1814"/>
      <c r="JVM104" s="1814"/>
      <c r="JVN104" s="1814"/>
      <c r="JVO104" s="1814"/>
      <c r="JVP104" s="1814"/>
      <c r="JVQ104" s="1814"/>
      <c r="JVR104" s="1814"/>
      <c r="JVS104" s="1814"/>
      <c r="JVT104" s="1814"/>
      <c r="JVU104" s="1814"/>
      <c r="JVV104" s="1814"/>
      <c r="JVW104" s="1814"/>
      <c r="JVX104" s="1814"/>
      <c r="JVY104" s="1814"/>
      <c r="JVZ104" s="1814"/>
      <c r="JWA104" s="1814"/>
      <c r="JWB104" s="1814"/>
      <c r="JWC104" s="1814"/>
      <c r="JWD104" s="1814"/>
      <c r="JWE104" s="1814"/>
      <c r="JWF104" s="1814"/>
      <c r="JWG104" s="1814"/>
      <c r="JWH104" s="1814"/>
      <c r="JWI104" s="1814"/>
      <c r="JWJ104" s="1814"/>
      <c r="JWK104" s="1814"/>
      <c r="JWL104" s="1814"/>
      <c r="JWM104" s="1814"/>
      <c r="JWN104" s="1814"/>
      <c r="JWO104" s="1814"/>
      <c r="JWP104" s="1814"/>
      <c r="JWQ104" s="1814"/>
      <c r="JWR104" s="1814"/>
      <c r="JWS104" s="1814"/>
      <c r="JWT104" s="1814"/>
      <c r="JWU104" s="1814"/>
      <c r="JWV104" s="1814"/>
      <c r="JWW104" s="1814"/>
      <c r="JWX104" s="1814"/>
      <c r="JWY104" s="1814"/>
      <c r="JWZ104" s="1814"/>
      <c r="JXA104" s="1814"/>
      <c r="JXB104" s="1814"/>
      <c r="JXC104" s="1814"/>
      <c r="JXD104" s="1814"/>
      <c r="JXE104" s="1814"/>
      <c r="JXF104" s="1814"/>
      <c r="JXG104" s="1814"/>
      <c r="JXH104" s="1814"/>
      <c r="JXI104" s="1814"/>
      <c r="JXJ104" s="1814"/>
      <c r="JXK104" s="1814"/>
      <c r="JXL104" s="1814"/>
      <c r="JXM104" s="1814"/>
      <c r="JXN104" s="1814"/>
      <c r="JXO104" s="1814"/>
      <c r="JXP104" s="1814"/>
      <c r="JXQ104" s="1814"/>
      <c r="JXR104" s="1814"/>
      <c r="JXS104" s="1814"/>
      <c r="JXT104" s="1814"/>
      <c r="JXU104" s="1814"/>
      <c r="JXV104" s="1814"/>
      <c r="JXW104" s="1814"/>
      <c r="JXX104" s="1814"/>
      <c r="JXY104" s="1814"/>
      <c r="JXZ104" s="1814"/>
      <c r="JYA104" s="1814"/>
      <c r="JYB104" s="1814"/>
      <c r="JYC104" s="1814"/>
      <c r="JYD104" s="1814"/>
      <c r="JYE104" s="1814"/>
      <c r="JYF104" s="1814"/>
      <c r="JYG104" s="1814"/>
      <c r="JYH104" s="1814"/>
      <c r="JYI104" s="1814"/>
      <c r="JYJ104" s="1814"/>
      <c r="JYK104" s="1814"/>
      <c r="JYL104" s="1814"/>
      <c r="JYM104" s="1814"/>
      <c r="JYN104" s="1814"/>
      <c r="JYO104" s="1814"/>
      <c r="JYP104" s="1814"/>
      <c r="JYQ104" s="1814"/>
      <c r="JYR104" s="1814"/>
      <c r="JYS104" s="1814"/>
      <c r="JYT104" s="1814"/>
      <c r="JYU104" s="1814"/>
      <c r="JYV104" s="1814"/>
      <c r="JYW104" s="1814"/>
      <c r="JYX104" s="1814"/>
      <c r="JYY104" s="1814"/>
      <c r="JYZ104" s="1814"/>
      <c r="JZA104" s="1814"/>
      <c r="JZB104" s="1814"/>
      <c r="JZC104" s="1814"/>
      <c r="JZD104" s="1814"/>
      <c r="JZE104" s="1814"/>
      <c r="JZF104" s="1814"/>
      <c r="JZG104" s="1814"/>
      <c r="JZH104" s="1814"/>
      <c r="JZI104" s="1814"/>
      <c r="JZJ104" s="1814"/>
      <c r="JZK104" s="1814"/>
      <c r="JZL104" s="1814"/>
      <c r="JZM104" s="1814"/>
      <c r="JZN104" s="1814"/>
      <c r="JZO104" s="1814"/>
      <c r="JZP104" s="1814"/>
      <c r="JZQ104" s="1814"/>
      <c r="JZR104" s="1814"/>
      <c r="JZS104" s="1814"/>
      <c r="JZT104" s="1814"/>
      <c r="JZU104" s="1814"/>
      <c r="JZV104" s="1814"/>
      <c r="JZW104" s="1814"/>
      <c r="JZX104" s="1814"/>
      <c r="JZY104" s="1814"/>
      <c r="JZZ104" s="1814"/>
      <c r="KAA104" s="1814"/>
      <c r="KAB104" s="1814"/>
      <c r="KAC104" s="1814"/>
      <c r="KAD104" s="1814"/>
      <c r="KAE104" s="1814"/>
      <c r="KAF104" s="1814"/>
      <c r="KAG104" s="1814"/>
      <c r="KAH104" s="1814"/>
      <c r="KAI104" s="1814"/>
      <c r="KAJ104" s="1814"/>
      <c r="KAK104" s="1814"/>
      <c r="KAL104" s="1814"/>
      <c r="KAM104" s="1814"/>
      <c r="KAN104" s="1814"/>
      <c r="KAO104" s="1814"/>
      <c r="KAP104" s="1814"/>
      <c r="KAQ104" s="1814"/>
      <c r="KAR104" s="1814"/>
      <c r="KAS104" s="1814"/>
      <c r="KAT104" s="1814"/>
      <c r="KAU104" s="1814"/>
      <c r="KAV104" s="1814"/>
      <c r="KAW104" s="1814"/>
      <c r="KAX104" s="1814"/>
      <c r="KAY104" s="1814"/>
      <c r="KAZ104" s="1814"/>
      <c r="KBA104" s="1814"/>
      <c r="KBB104" s="1814"/>
      <c r="KBC104" s="1814"/>
      <c r="KBD104" s="1814"/>
      <c r="KBE104" s="1814"/>
      <c r="KBF104" s="1814"/>
      <c r="KBG104" s="1814"/>
      <c r="KBH104" s="1814"/>
      <c r="KBI104" s="1814"/>
      <c r="KBJ104" s="1814"/>
      <c r="KBK104" s="1814"/>
      <c r="KBL104" s="1814"/>
      <c r="KBM104" s="1814"/>
      <c r="KBN104" s="1814"/>
      <c r="KBO104" s="1814"/>
      <c r="KBP104" s="1814"/>
      <c r="KBQ104" s="1814"/>
      <c r="KBR104" s="1814"/>
      <c r="KBS104" s="1814"/>
      <c r="KBT104" s="1814"/>
      <c r="KBU104" s="1814"/>
      <c r="KBV104" s="1814"/>
      <c r="KBW104" s="1814"/>
      <c r="KBX104" s="1814"/>
      <c r="KBY104" s="1814"/>
      <c r="KBZ104" s="1814"/>
      <c r="KCA104" s="1814"/>
      <c r="KCB104" s="1814"/>
      <c r="KCC104" s="1814"/>
      <c r="KCD104" s="1814"/>
      <c r="KCE104" s="1814"/>
      <c r="KCF104" s="1814"/>
      <c r="KCG104" s="1814"/>
      <c r="KCH104" s="1814"/>
      <c r="KCI104" s="1814"/>
      <c r="KCJ104" s="1814"/>
      <c r="KCK104" s="1814"/>
      <c r="KCL104" s="1814"/>
      <c r="KCM104" s="1814"/>
      <c r="KCN104" s="1814"/>
      <c r="KCO104" s="1814"/>
      <c r="KCP104" s="1814"/>
      <c r="KCQ104" s="1814"/>
      <c r="KCR104" s="1814"/>
      <c r="KCS104" s="1814"/>
      <c r="KCT104" s="1814"/>
      <c r="KCU104" s="1814"/>
      <c r="KCV104" s="1814"/>
      <c r="KCW104" s="1814"/>
      <c r="KCX104" s="1814"/>
      <c r="KCY104" s="1814"/>
      <c r="KCZ104" s="1814"/>
      <c r="KDA104" s="1814"/>
      <c r="KDB104" s="1814"/>
      <c r="KDC104" s="1814"/>
      <c r="KDD104" s="1814"/>
      <c r="KDE104" s="1814"/>
      <c r="KDF104" s="1814"/>
      <c r="KDG104" s="1814"/>
      <c r="KDH104" s="1814"/>
      <c r="KDI104" s="1814"/>
      <c r="KDJ104" s="1814"/>
      <c r="KDK104" s="1814"/>
      <c r="KDL104" s="1814"/>
      <c r="KDM104" s="1814"/>
      <c r="KDN104" s="1814"/>
      <c r="KDO104" s="1814"/>
      <c r="KDP104" s="1814"/>
      <c r="KDQ104" s="1814"/>
      <c r="KDR104" s="1814"/>
      <c r="KDS104" s="1814"/>
      <c r="KDT104" s="1814"/>
      <c r="KDU104" s="1814"/>
      <c r="KDV104" s="1814"/>
      <c r="KDW104" s="1814"/>
      <c r="KDX104" s="1814"/>
      <c r="KDY104" s="1814"/>
      <c r="KDZ104" s="1814"/>
      <c r="KEA104" s="1814"/>
      <c r="KEB104" s="1814"/>
      <c r="KEC104" s="1814"/>
      <c r="KED104" s="1814"/>
      <c r="KEE104" s="1814"/>
      <c r="KEF104" s="1814"/>
      <c r="KEG104" s="1814"/>
      <c r="KEH104" s="1814"/>
      <c r="KEI104" s="1814"/>
      <c r="KEJ104" s="1814"/>
      <c r="KEK104" s="1814"/>
      <c r="KEL104" s="1814"/>
      <c r="KEM104" s="1814"/>
      <c r="KEN104" s="1814"/>
      <c r="KEO104" s="1814"/>
      <c r="KEP104" s="1814"/>
      <c r="KEQ104" s="1814"/>
      <c r="KER104" s="1814"/>
      <c r="KES104" s="1814"/>
      <c r="KET104" s="1814"/>
      <c r="KEU104" s="1814"/>
      <c r="KEV104" s="1814"/>
      <c r="KEW104" s="1814"/>
      <c r="KEX104" s="1814"/>
      <c r="KEY104" s="1814"/>
      <c r="KEZ104" s="1814"/>
      <c r="KFA104" s="1814"/>
      <c r="KFB104" s="1814"/>
      <c r="KFC104" s="1814"/>
      <c r="KFD104" s="1814"/>
      <c r="KFE104" s="1814"/>
      <c r="KFF104" s="1814"/>
      <c r="KFG104" s="1814"/>
      <c r="KFH104" s="1814"/>
      <c r="KFI104" s="1814"/>
      <c r="KFJ104" s="1814"/>
      <c r="KFK104" s="1814"/>
      <c r="KFL104" s="1814"/>
      <c r="KFM104" s="1814"/>
      <c r="KFN104" s="1814"/>
      <c r="KFO104" s="1814"/>
      <c r="KFP104" s="1814"/>
      <c r="KFQ104" s="1814"/>
      <c r="KFR104" s="1814"/>
      <c r="KFS104" s="1814"/>
      <c r="KFT104" s="1814"/>
      <c r="KFU104" s="1814"/>
      <c r="KFV104" s="1814"/>
      <c r="KFW104" s="1814"/>
      <c r="KFX104" s="1814"/>
      <c r="KFY104" s="1814"/>
      <c r="KFZ104" s="1814"/>
      <c r="KGA104" s="1814"/>
      <c r="KGB104" s="1814"/>
      <c r="KGC104" s="1814"/>
      <c r="KGD104" s="1814"/>
      <c r="KGE104" s="1814"/>
      <c r="KGF104" s="1814"/>
      <c r="KGG104" s="1814"/>
      <c r="KGH104" s="1814"/>
      <c r="KGI104" s="1814"/>
      <c r="KGJ104" s="1814"/>
      <c r="KGK104" s="1814"/>
      <c r="KGL104" s="1814"/>
      <c r="KGM104" s="1814"/>
      <c r="KGN104" s="1814"/>
      <c r="KGO104" s="1814"/>
      <c r="KGP104" s="1814"/>
      <c r="KGQ104" s="1814"/>
      <c r="KGR104" s="1814"/>
      <c r="KGS104" s="1814"/>
      <c r="KGT104" s="1814"/>
      <c r="KGU104" s="1814"/>
      <c r="KGV104" s="1814"/>
      <c r="KGW104" s="1814"/>
      <c r="KGX104" s="1814"/>
      <c r="KGY104" s="1814"/>
      <c r="KGZ104" s="1814"/>
      <c r="KHA104" s="1814"/>
      <c r="KHB104" s="1814"/>
      <c r="KHC104" s="1814"/>
      <c r="KHD104" s="1814"/>
      <c r="KHE104" s="1814"/>
      <c r="KHF104" s="1814"/>
      <c r="KHG104" s="1814"/>
      <c r="KHH104" s="1814"/>
      <c r="KHI104" s="1814"/>
      <c r="KHJ104" s="1814"/>
      <c r="KHK104" s="1814"/>
      <c r="KHL104" s="1814"/>
      <c r="KHM104" s="1814"/>
      <c r="KHN104" s="1814"/>
      <c r="KHO104" s="1814"/>
      <c r="KHP104" s="1814"/>
      <c r="KHQ104" s="1814"/>
      <c r="KHR104" s="1814"/>
      <c r="KHS104" s="1814"/>
      <c r="KHT104" s="1814"/>
      <c r="KHU104" s="1814"/>
      <c r="KHV104" s="1814"/>
      <c r="KHW104" s="1814"/>
      <c r="KHX104" s="1814"/>
      <c r="KHY104" s="1814"/>
      <c r="KHZ104" s="1814"/>
      <c r="KIA104" s="1814"/>
      <c r="KIB104" s="1814"/>
      <c r="KIC104" s="1814"/>
      <c r="KID104" s="1814"/>
      <c r="KIE104" s="1814"/>
      <c r="KIF104" s="1814"/>
      <c r="KIG104" s="1814"/>
      <c r="KIH104" s="1814"/>
      <c r="KII104" s="1814"/>
      <c r="KIJ104" s="1814"/>
      <c r="KIK104" s="1814"/>
      <c r="KIL104" s="1814"/>
      <c r="KIM104" s="1814"/>
      <c r="KIN104" s="1814"/>
      <c r="KIO104" s="1814"/>
      <c r="KIP104" s="1814"/>
      <c r="KIQ104" s="1814"/>
      <c r="KIR104" s="1814"/>
      <c r="KIS104" s="1814"/>
      <c r="KIT104" s="1814"/>
      <c r="KIU104" s="1814"/>
      <c r="KIV104" s="1814"/>
      <c r="KIW104" s="1814"/>
      <c r="KIX104" s="1814"/>
      <c r="KIY104" s="1814"/>
      <c r="KIZ104" s="1814"/>
      <c r="KJA104" s="1814"/>
      <c r="KJB104" s="1814"/>
      <c r="KJC104" s="1814"/>
      <c r="KJD104" s="1814"/>
      <c r="KJE104" s="1814"/>
      <c r="KJF104" s="1814"/>
      <c r="KJG104" s="1814"/>
      <c r="KJH104" s="1814"/>
      <c r="KJI104" s="1814"/>
      <c r="KJJ104" s="1814"/>
      <c r="KJK104" s="1814"/>
      <c r="KJL104" s="1814"/>
      <c r="KJM104" s="1814"/>
      <c r="KJN104" s="1814"/>
      <c r="KJO104" s="1814"/>
      <c r="KJP104" s="1814"/>
      <c r="KJQ104" s="1814"/>
      <c r="KJR104" s="1814"/>
      <c r="KJS104" s="1814"/>
      <c r="KJT104" s="1814"/>
      <c r="KJU104" s="1814"/>
      <c r="KJV104" s="1814"/>
      <c r="KJW104" s="1814"/>
      <c r="KJX104" s="1814"/>
      <c r="KJY104" s="1814"/>
      <c r="KJZ104" s="1814"/>
      <c r="KKA104" s="1814"/>
      <c r="KKB104" s="1814"/>
      <c r="KKC104" s="1814"/>
      <c r="KKD104" s="1814"/>
      <c r="KKE104" s="1814"/>
      <c r="KKF104" s="1814"/>
      <c r="KKG104" s="1814"/>
      <c r="KKH104" s="1814"/>
      <c r="KKI104" s="1814"/>
      <c r="KKJ104" s="1814"/>
      <c r="KKK104" s="1814"/>
      <c r="KKL104" s="1814"/>
      <c r="KKM104" s="1814"/>
      <c r="KKN104" s="1814"/>
      <c r="KKO104" s="1814"/>
      <c r="KKP104" s="1814"/>
      <c r="KKQ104" s="1814"/>
      <c r="KKR104" s="1814"/>
      <c r="KKS104" s="1814"/>
      <c r="KKT104" s="1814"/>
      <c r="KKU104" s="1814"/>
      <c r="KKV104" s="1814"/>
      <c r="KKW104" s="1814"/>
      <c r="KKX104" s="1814"/>
      <c r="KKY104" s="1814"/>
      <c r="KKZ104" s="1814"/>
      <c r="KLA104" s="1814"/>
      <c r="KLB104" s="1814"/>
      <c r="KLC104" s="1814"/>
      <c r="KLD104" s="1814"/>
      <c r="KLE104" s="1814"/>
      <c r="KLF104" s="1814"/>
      <c r="KLG104" s="1814"/>
      <c r="KLH104" s="1814"/>
      <c r="KLI104" s="1814"/>
      <c r="KLJ104" s="1814"/>
      <c r="KLK104" s="1814"/>
      <c r="KLL104" s="1814"/>
      <c r="KLM104" s="1814"/>
      <c r="KLN104" s="1814"/>
      <c r="KLO104" s="1814"/>
      <c r="KLP104" s="1814"/>
      <c r="KLQ104" s="1814"/>
      <c r="KLR104" s="1814"/>
      <c r="KLS104" s="1814"/>
      <c r="KLT104" s="1814"/>
      <c r="KLU104" s="1814"/>
      <c r="KLV104" s="1814"/>
      <c r="KLW104" s="1814"/>
      <c r="KLX104" s="1814"/>
      <c r="KLY104" s="1814"/>
      <c r="KLZ104" s="1814"/>
      <c r="KMA104" s="1814"/>
      <c r="KMB104" s="1814"/>
      <c r="KMC104" s="1814"/>
      <c r="KMD104" s="1814"/>
      <c r="KME104" s="1814"/>
      <c r="KMF104" s="1814"/>
      <c r="KMG104" s="1814"/>
      <c r="KMH104" s="1814"/>
      <c r="KMI104" s="1814"/>
      <c r="KMJ104" s="1814"/>
      <c r="KMK104" s="1814"/>
      <c r="KML104" s="1814"/>
      <c r="KMM104" s="1814"/>
      <c r="KMN104" s="1814"/>
      <c r="KMO104" s="1814"/>
      <c r="KMP104" s="1814"/>
      <c r="KMQ104" s="1814"/>
      <c r="KMR104" s="1814"/>
      <c r="KMS104" s="1814"/>
      <c r="KMT104" s="1814"/>
      <c r="KMU104" s="1814"/>
      <c r="KMV104" s="1814"/>
      <c r="KMW104" s="1814"/>
      <c r="KMX104" s="1814"/>
      <c r="KMY104" s="1814"/>
      <c r="KMZ104" s="1814"/>
      <c r="KNA104" s="1814"/>
      <c r="KNB104" s="1814"/>
      <c r="KNC104" s="1814"/>
      <c r="KND104" s="1814"/>
      <c r="KNE104" s="1814"/>
      <c r="KNF104" s="1814"/>
      <c r="KNG104" s="1814"/>
      <c r="KNH104" s="1814"/>
      <c r="KNI104" s="1814"/>
      <c r="KNJ104" s="1814"/>
      <c r="KNK104" s="1814"/>
      <c r="KNL104" s="1814"/>
      <c r="KNM104" s="1814"/>
      <c r="KNN104" s="1814"/>
      <c r="KNO104" s="1814"/>
      <c r="KNP104" s="1814"/>
      <c r="KNQ104" s="1814"/>
      <c r="KNR104" s="1814"/>
      <c r="KNS104" s="1814"/>
      <c r="KNT104" s="1814"/>
      <c r="KNU104" s="1814"/>
      <c r="KNV104" s="1814"/>
      <c r="KNW104" s="1814"/>
      <c r="KNX104" s="1814"/>
      <c r="KNY104" s="1814"/>
      <c r="KNZ104" s="1814"/>
      <c r="KOA104" s="1814"/>
      <c r="KOB104" s="1814"/>
      <c r="KOC104" s="1814"/>
      <c r="KOD104" s="1814"/>
      <c r="KOE104" s="1814"/>
      <c r="KOF104" s="1814"/>
      <c r="KOG104" s="1814"/>
      <c r="KOH104" s="1814"/>
      <c r="KOI104" s="1814"/>
      <c r="KOJ104" s="1814"/>
      <c r="KOK104" s="1814"/>
      <c r="KOL104" s="1814"/>
      <c r="KOM104" s="1814"/>
      <c r="KON104" s="1814"/>
      <c r="KOO104" s="1814"/>
      <c r="KOP104" s="1814"/>
      <c r="KOQ104" s="1814"/>
      <c r="KOR104" s="1814"/>
      <c r="KOS104" s="1814"/>
      <c r="KOT104" s="1814"/>
      <c r="KOU104" s="1814"/>
      <c r="KOV104" s="1814"/>
      <c r="KOW104" s="1814"/>
      <c r="KOX104" s="1814"/>
      <c r="KOY104" s="1814"/>
      <c r="KOZ104" s="1814"/>
      <c r="KPA104" s="1814"/>
      <c r="KPB104" s="1814"/>
      <c r="KPC104" s="1814"/>
      <c r="KPD104" s="1814"/>
      <c r="KPE104" s="1814"/>
      <c r="KPF104" s="1814"/>
      <c r="KPG104" s="1814"/>
      <c r="KPH104" s="1814"/>
      <c r="KPI104" s="1814"/>
      <c r="KPJ104" s="1814"/>
      <c r="KPK104" s="1814"/>
      <c r="KPL104" s="1814"/>
      <c r="KPM104" s="1814"/>
      <c r="KPN104" s="1814"/>
      <c r="KPO104" s="1814"/>
      <c r="KPP104" s="1814"/>
      <c r="KPQ104" s="1814"/>
      <c r="KPR104" s="1814"/>
      <c r="KPS104" s="1814"/>
      <c r="KPT104" s="1814"/>
      <c r="KPU104" s="1814"/>
      <c r="KPV104" s="1814"/>
      <c r="KPW104" s="1814"/>
      <c r="KPX104" s="1814"/>
      <c r="KPY104" s="1814"/>
      <c r="KPZ104" s="1814"/>
      <c r="KQA104" s="1814"/>
      <c r="KQB104" s="1814"/>
      <c r="KQC104" s="1814"/>
      <c r="KQD104" s="1814"/>
      <c r="KQE104" s="1814"/>
      <c r="KQF104" s="1814"/>
      <c r="KQG104" s="1814"/>
      <c r="KQH104" s="1814"/>
      <c r="KQI104" s="1814"/>
      <c r="KQJ104" s="1814"/>
      <c r="KQK104" s="1814"/>
      <c r="KQL104" s="1814"/>
      <c r="KQM104" s="1814"/>
      <c r="KQN104" s="1814"/>
      <c r="KQO104" s="1814"/>
      <c r="KQP104" s="1814"/>
      <c r="KQQ104" s="1814"/>
      <c r="KQR104" s="1814"/>
      <c r="KQS104" s="1814"/>
      <c r="KQT104" s="1814"/>
      <c r="KQU104" s="1814"/>
      <c r="KQV104" s="1814"/>
      <c r="KQW104" s="1814"/>
      <c r="KQX104" s="1814"/>
      <c r="KQY104" s="1814"/>
      <c r="KQZ104" s="1814"/>
      <c r="KRA104" s="1814"/>
      <c r="KRB104" s="1814"/>
      <c r="KRC104" s="1814"/>
      <c r="KRD104" s="1814"/>
      <c r="KRE104" s="1814"/>
      <c r="KRF104" s="1814"/>
      <c r="KRG104" s="1814"/>
      <c r="KRH104" s="1814"/>
      <c r="KRI104" s="1814"/>
      <c r="KRJ104" s="1814"/>
      <c r="KRK104" s="1814"/>
      <c r="KRL104" s="1814"/>
      <c r="KRM104" s="1814"/>
      <c r="KRN104" s="1814"/>
      <c r="KRO104" s="1814"/>
      <c r="KRP104" s="1814"/>
      <c r="KRQ104" s="1814"/>
      <c r="KRR104" s="1814"/>
      <c r="KRS104" s="1814"/>
      <c r="KRT104" s="1814"/>
      <c r="KRU104" s="1814"/>
      <c r="KRV104" s="1814"/>
      <c r="KRW104" s="1814"/>
      <c r="KRX104" s="1814"/>
      <c r="KRY104" s="1814"/>
      <c r="KRZ104" s="1814"/>
      <c r="KSA104" s="1814"/>
      <c r="KSB104" s="1814"/>
      <c r="KSC104" s="1814"/>
      <c r="KSD104" s="1814"/>
      <c r="KSE104" s="1814"/>
      <c r="KSF104" s="1814"/>
      <c r="KSG104" s="1814"/>
      <c r="KSH104" s="1814"/>
      <c r="KSI104" s="1814"/>
      <c r="KSJ104" s="1814"/>
      <c r="KSK104" s="1814"/>
      <c r="KSL104" s="1814"/>
      <c r="KSM104" s="1814"/>
      <c r="KSN104" s="1814"/>
      <c r="KSO104" s="1814"/>
      <c r="KSP104" s="1814"/>
      <c r="KSQ104" s="1814"/>
      <c r="KSR104" s="1814"/>
      <c r="KSS104" s="1814"/>
      <c r="KST104" s="1814"/>
      <c r="KSU104" s="1814"/>
      <c r="KSV104" s="1814"/>
      <c r="KSW104" s="1814"/>
      <c r="KSX104" s="1814"/>
      <c r="KSY104" s="1814"/>
      <c r="KSZ104" s="1814"/>
      <c r="KTA104" s="1814"/>
      <c r="KTB104" s="1814"/>
      <c r="KTC104" s="1814"/>
      <c r="KTD104" s="1814"/>
      <c r="KTE104" s="1814"/>
      <c r="KTF104" s="1814"/>
      <c r="KTG104" s="1814"/>
      <c r="KTH104" s="1814"/>
      <c r="KTI104" s="1814"/>
      <c r="KTJ104" s="1814"/>
      <c r="KTK104" s="1814"/>
      <c r="KTL104" s="1814"/>
      <c r="KTM104" s="1814"/>
      <c r="KTN104" s="1814"/>
      <c r="KTO104" s="1814"/>
      <c r="KTP104" s="1814"/>
      <c r="KTQ104" s="1814"/>
      <c r="KTR104" s="1814"/>
      <c r="KTS104" s="1814"/>
      <c r="KTT104" s="1814"/>
      <c r="KTU104" s="1814"/>
      <c r="KTV104" s="1814"/>
      <c r="KTW104" s="1814"/>
      <c r="KTX104" s="1814"/>
      <c r="KTY104" s="1814"/>
      <c r="KTZ104" s="1814"/>
      <c r="KUA104" s="1814"/>
      <c r="KUB104" s="1814"/>
      <c r="KUC104" s="1814"/>
      <c r="KUD104" s="1814"/>
      <c r="KUE104" s="1814"/>
      <c r="KUF104" s="1814"/>
      <c r="KUG104" s="1814"/>
      <c r="KUH104" s="1814"/>
      <c r="KUI104" s="1814"/>
      <c r="KUJ104" s="1814"/>
      <c r="KUK104" s="1814"/>
      <c r="KUL104" s="1814"/>
      <c r="KUM104" s="1814"/>
      <c r="KUN104" s="1814"/>
      <c r="KUO104" s="1814"/>
      <c r="KUP104" s="1814"/>
      <c r="KUQ104" s="1814"/>
      <c r="KUR104" s="1814"/>
      <c r="KUS104" s="1814"/>
      <c r="KUT104" s="1814"/>
      <c r="KUU104" s="1814"/>
      <c r="KUV104" s="1814"/>
      <c r="KUW104" s="1814"/>
      <c r="KUX104" s="1814"/>
      <c r="KUY104" s="1814"/>
      <c r="KUZ104" s="1814"/>
      <c r="KVA104" s="1814"/>
      <c r="KVB104" s="1814"/>
      <c r="KVC104" s="1814"/>
      <c r="KVD104" s="1814"/>
      <c r="KVE104" s="1814"/>
      <c r="KVF104" s="1814"/>
      <c r="KVG104" s="1814"/>
      <c r="KVH104" s="1814"/>
      <c r="KVI104" s="1814"/>
      <c r="KVJ104" s="1814"/>
      <c r="KVK104" s="1814"/>
      <c r="KVL104" s="1814"/>
      <c r="KVM104" s="1814"/>
      <c r="KVN104" s="1814"/>
      <c r="KVO104" s="1814"/>
      <c r="KVP104" s="1814"/>
      <c r="KVQ104" s="1814"/>
      <c r="KVR104" s="1814"/>
      <c r="KVS104" s="1814"/>
      <c r="KVT104" s="1814"/>
      <c r="KVU104" s="1814"/>
      <c r="KVV104" s="1814"/>
      <c r="KVW104" s="1814"/>
      <c r="KVX104" s="1814"/>
      <c r="KVY104" s="1814"/>
      <c r="KVZ104" s="1814"/>
      <c r="KWA104" s="1814"/>
      <c r="KWB104" s="1814"/>
      <c r="KWC104" s="1814"/>
      <c r="KWD104" s="1814"/>
      <c r="KWE104" s="1814"/>
      <c r="KWF104" s="1814"/>
      <c r="KWG104" s="1814"/>
      <c r="KWH104" s="1814"/>
      <c r="KWI104" s="1814"/>
      <c r="KWJ104" s="1814"/>
      <c r="KWK104" s="1814"/>
      <c r="KWL104" s="1814"/>
      <c r="KWM104" s="1814"/>
      <c r="KWN104" s="1814"/>
      <c r="KWO104" s="1814"/>
      <c r="KWP104" s="1814"/>
      <c r="KWQ104" s="1814"/>
      <c r="KWR104" s="1814"/>
      <c r="KWS104" s="1814"/>
      <c r="KWT104" s="1814"/>
      <c r="KWU104" s="1814"/>
      <c r="KWV104" s="1814"/>
      <c r="KWW104" s="1814"/>
      <c r="KWX104" s="1814"/>
      <c r="KWY104" s="1814"/>
      <c r="KWZ104" s="1814"/>
      <c r="KXA104" s="1814"/>
      <c r="KXB104" s="1814"/>
      <c r="KXC104" s="1814"/>
      <c r="KXD104" s="1814"/>
      <c r="KXE104" s="1814"/>
      <c r="KXF104" s="1814"/>
      <c r="KXG104" s="1814"/>
      <c r="KXH104" s="1814"/>
      <c r="KXI104" s="1814"/>
      <c r="KXJ104" s="1814"/>
      <c r="KXK104" s="1814"/>
      <c r="KXL104" s="1814"/>
      <c r="KXM104" s="1814"/>
      <c r="KXN104" s="1814"/>
      <c r="KXO104" s="1814"/>
      <c r="KXP104" s="1814"/>
      <c r="KXQ104" s="1814"/>
      <c r="KXR104" s="1814"/>
      <c r="KXS104" s="1814"/>
      <c r="KXT104" s="1814"/>
      <c r="KXU104" s="1814"/>
      <c r="KXV104" s="1814"/>
      <c r="KXW104" s="1814"/>
      <c r="KXX104" s="1814"/>
      <c r="KXY104" s="1814"/>
      <c r="KXZ104" s="1814"/>
      <c r="KYA104" s="1814"/>
      <c r="KYB104" s="1814"/>
      <c r="KYC104" s="1814"/>
      <c r="KYD104" s="1814"/>
      <c r="KYE104" s="1814"/>
      <c r="KYF104" s="1814"/>
      <c r="KYG104" s="1814"/>
      <c r="KYH104" s="1814"/>
      <c r="KYI104" s="1814"/>
      <c r="KYJ104" s="1814"/>
      <c r="KYK104" s="1814"/>
      <c r="KYL104" s="1814"/>
      <c r="KYM104" s="1814"/>
      <c r="KYN104" s="1814"/>
      <c r="KYO104" s="1814"/>
      <c r="KYP104" s="1814"/>
      <c r="KYQ104" s="1814"/>
      <c r="KYR104" s="1814"/>
      <c r="KYS104" s="1814"/>
      <c r="KYT104" s="1814"/>
      <c r="KYU104" s="1814"/>
      <c r="KYV104" s="1814"/>
      <c r="KYW104" s="1814"/>
      <c r="KYX104" s="1814"/>
      <c r="KYY104" s="1814"/>
      <c r="KYZ104" s="1814"/>
      <c r="KZA104" s="1814"/>
      <c r="KZB104" s="1814"/>
      <c r="KZC104" s="1814"/>
      <c r="KZD104" s="1814"/>
      <c r="KZE104" s="1814"/>
      <c r="KZF104" s="1814"/>
      <c r="KZG104" s="1814"/>
      <c r="KZH104" s="1814"/>
      <c r="KZI104" s="1814"/>
      <c r="KZJ104" s="1814"/>
      <c r="KZK104" s="1814"/>
      <c r="KZL104" s="1814"/>
      <c r="KZM104" s="1814"/>
      <c r="KZN104" s="1814"/>
      <c r="KZO104" s="1814"/>
      <c r="KZP104" s="1814"/>
      <c r="KZQ104" s="1814"/>
      <c r="KZR104" s="1814"/>
      <c r="KZS104" s="1814"/>
      <c r="KZT104" s="1814"/>
      <c r="KZU104" s="1814"/>
      <c r="KZV104" s="1814"/>
      <c r="KZW104" s="1814"/>
      <c r="KZX104" s="1814"/>
      <c r="KZY104" s="1814"/>
      <c r="KZZ104" s="1814"/>
      <c r="LAA104" s="1814"/>
      <c r="LAB104" s="1814"/>
      <c r="LAC104" s="1814"/>
      <c r="LAD104" s="1814"/>
      <c r="LAE104" s="1814"/>
      <c r="LAF104" s="1814"/>
      <c r="LAG104" s="1814"/>
      <c r="LAH104" s="1814"/>
      <c r="LAI104" s="1814"/>
      <c r="LAJ104" s="1814"/>
      <c r="LAK104" s="1814"/>
      <c r="LAL104" s="1814"/>
      <c r="LAM104" s="1814"/>
      <c r="LAN104" s="1814"/>
      <c r="LAO104" s="1814"/>
      <c r="LAP104" s="1814"/>
      <c r="LAQ104" s="1814"/>
      <c r="LAR104" s="1814"/>
      <c r="LAS104" s="1814"/>
      <c r="LAT104" s="1814"/>
      <c r="LAU104" s="1814"/>
      <c r="LAV104" s="1814"/>
      <c r="LAW104" s="1814"/>
      <c r="LAX104" s="1814"/>
      <c r="LAY104" s="1814"/>
      <c r="LAZ104" s="1814"/>
      <c r="LBA104" s="1814"/>
      <c r="LBB104" s="1814"/>
      <c r="LBC104" s="1814"/>
      <c r="LBD104" s="1814"/>
      <c r="LBE104" s="1814"/>
      <c r="LBF104" s="1814"/>
      <c r="LBG104" s="1814"/>
      <c r="LBH104" s="1814"/>
      <c r="LBI104" s="1814"/>
      <c r="LBJ104" s="1814"/>
      <c r="LBK104" s="1814"/>
      <c r="LBL104" s="1814"/>
      <c r="LBM104" s="1814"/>
      <c r="LBN104" s="1814"/>
      <c r="LBO104" s="1814"/>
      <c r="LBP104" s="1814"/>
      <c r="LBQ104" s="1814"/>
      <c r="LBR104" s="1814"/>
      <c r="LBS104" s="1814"/>
      <c r="LBT104" s="1814"/>
      <c r="LBU104" s="1814"/>
      <c r="LBV104" s="1814"/>
      <c r="LBW104" s="1814"/>
      <c r="LBX104" s="1814"/>
      <c r="LBY104" s="1814"/>
      <c r="LBZ104" s="1814"/>
      <c r="LCA104" s="1814"/>
      <c r="LCB104" s="1814"/>
      <c r="LCC104" s="1814"/>
      <c r="LCD104" s="1814"/>
      <c r="LCE104" s="1814"/>
      <c r="LCF104" s="1814"/>
      <c r="LCG104" s="1814"/>
      <c r="LCH104" s="1814"/>
      <c r="LCI104" s="1814"/>
      <c r="LCJ104" s="1814"/>
      <c r="LCK104" s="1814"/>
      <c r="LCL104" s="1814"/>
      <c r="LCM104" s="1814"/>
      <c r="LCN104" s="1814"/>
      <c r="LCO104" s="1814"/>
      <c r="LCP104" s="1814"/>
      <c r="LCQ104" s="1814"/>
      <c r="LCR104" s="1814"/>
      <c r="LCS104" s="1814"/>
      <c r="LCT104" s="1814"/>
      <c r="LCU104" s="1814"/>
      <c r="LCV104" s="1814"/>
      <c r="LCW104" s="1814"/>
      <c r="LCX104" s="1814"/>
      <c r="LCY104" s="1814"/>
      <c r="LCZ104" s="1814"/>
      <c r="LDA104" s="1814"/>
      <c r="LDB104" s="1814"/>
      <c r="LDC104" s="1814"/>
      <c r="LDD104" s="1814"/>
      <c r="LDE104" s="1814"/>
      <c r="LDF104" s="1814"/>
      <c r="LDG104" s="1814"/>
      <c r="LDH104" s="1814"/>
      <c r="LDI104" s="1814"/>
      <c r="LDJ104" s="1814"/>
      <c r="LDK104" s="1814"/>
      <c r="LDL104" s="1814"/>
      <c r="LDM104" s="1814"/>
      <c r="LDN104" s="1814"/>
      <c r="LDO104" s="1814"/>
      <c r="LDP104" s="1814"/>
      <c r="LDQ104" s="1814"/>
      <c r="LDR104" s="1814"/>
      <c r="LDS104" s="1814"/>
      <c r="LDT104" s="1814"/>
      <c r="LDU104" s="1814"/>
      <c r="LDV104" s="1814"/>
      <c r="LDW104" s="1814"/>
      <c r="LDX104" s="1814"/>
      <c r="LDY104" s="1814"/>
      <c r="LDZ104" s="1814"/>
      <c r="LEA104" s="1814"/>
      <c r="LEB104" s="1814"/>
      <c r="LEC104" s="1814"/>
      <c r="LED104" s="1814"/>
      <c r="LEE104" s="1814"/>
      <c r="LEF104" s="1814"/>
      <c r="LEG104" s="1814"/>
      <c r="LEH104" s="1814"/>
      <c r="LEI104" s="1814"/>
      <c r="LEJ104" s="1814"/>
      <c r="LEK104" s="1814"/>
      <c r="LEL104" s="1814"/>
      <c r="LEM104" s="1814"/>
      <c r="LEN104" s="1814"/>
      <c r="LEO104" s="1814"/>
      <c r="LEP104" s="1814"/>
      <c r="LEQ104" s="1814"/>
      <c r="LER104" s="1814"/>
      <c r="LES104" s="1814"/>
      <c r="LET104" s="1814"/>
      <c r="LEU104" s="1814"/>
      <c r="LEV104" s="1814"/>
      <c r="LEW104" s="1814"/>
      <c r="LEX104" s="1814"/>
      <c r="LEY104" s="1814"/>
      <c r="LEZ104" s="1814"/>
      <c r="LFA104" s="1814"/>
      <c r="LFB104" s="1814"/>
      <c r="LFC104" s="1814"/>
      <c r="LFD104" s="1814"/>
      <c r="LFE104" s="1814"/>
      <c r="LFF104" s="1814"/>
      <c r="LFG104" s="1814"/>
      <c r="LFH104" s="1814"/>
      <c r="LFI104" s="1814"/>
      <c r="LFJ104" s="1814"/>
      <c r="LFK104" s="1814"/>
      <c r="LFL104" s="1814"/>
      <c r="LFM104" s="1814"/>
      <c r="LFN104" s="1814"/>
      <c r="LFO104" s="1814"/>
      <c r="LFP104" s="1814"/>
      <c r="LFQ104" s="1814"/>
      <c r="LFR104" s="1814"/>
      <c r="LFS104" s="1814"/>
      <c r="LFT104" s="1814"/>
      <c r="LFU104" s="1814"/>
      <c r="LFV104" s="1814"/>
      <c r="LFW104" s="1814"/>
      <c r="LFX104" s="1814"/>
      <c r="LFY104" s="1814"/>
      <c r="LFZ104" s="1814"/>
      <c r="LGA104" s="1814"/>
      <c r="LGB104" s="1814"/>
      <c r="LGC104" s="1814"/>
      <c r="LGD104" s="1814"/>
      <c r="LGE104" s="1814"/>
      <c r="LGF104" s="1814"/>
      <c r="LGG104" s="1814"/>
      <c r="LGH104" s="1814"/>
      <c r="LGI104" s="1814"/>
      <c r="LGJ104" s="1814"/>
      <c r="LGK104" s="1814"/>
      <c r="LGL104" s="1814"/>
      <c r="LGM104" s="1814"/>
      <c r="LGN104" s="1814"/>
      <c r="LGO104" s="1814"/>
      <c r="LGP104" s="1814"/>
      <c r="LGQ104" s="1814"/>
      <c r="LGR104" s="1814"/>
      <c r="LGS104" s="1814"/>
      <c r="LGT104" s="1814"/>
      <c r="LGU104" s="1814"/>
      <c r="LGV104" s="1814"/>
      <c r="LGW104" s="1814"/>
      <c r="LGX104" s="1814"/>
      <c r="LGY104" s="1814"/>
      <c r="LGZ104" s="1814"/>
      <c r="LHA104" s="1814"/>
      <c r="LHB104" s="1814"/>
      <c r="LHC104" s="1814"/>
      <c r="LHD104" s="1814"/>
      <c r="LHE104" s="1814"/>
      <c r="LHF104" s="1814"/>
      <c r="LHG104" s="1814"/>
      <c r="LHH104" s="1814"/>
      <c r="LHI104" s="1814"/>
      <c r="LHJ104" s="1814"/>
      <c r="LHK104" s="1814"/>
      <c r="LHL104" s="1814"/>
      <c r="LHM104" s="1814"/>
      <c r="LHN104" s="1814"/>
      <c r="LHO104" s="1814"/>
      <c r="LHP104" s="1814"/>
      <c r="LHQ104" s="1814"/>
      <c r="LHR104" s="1814"/>
      <c r="LHS104" s="1814"/>
      <c r="LHT104" s="1814"/>
      <c r="LHU104" s="1814"/>
      <c r="LHV104" s="1814"/>
      <c r="LHW104" s="1814"/>
      <c r="LHX104" s="1814"/>
      <c r="LHY104" s="1814"/>
      <c r="LHZ104" s="1814"/>
      <c r="LIA104" s="1814"/>
      <c r="LIB104" s="1814"/>
      <c r="LIC104" s="1814"/>
      <c r="LID104" s="1814"/>
      <c r="LIE104" s="1814"/>
      <c r="LIF104" s="1814"/>
      <c r="LIG104" s="1814"/>
      <c r="LIH104" s="1814"/>
      <c r="LII104" s="1814"/>
      <c r="LIJ104" s="1814"/>
      <c r="LIK104" s="1814"/>
      <c r="LIL104" s="1814"/>
      <c r="LIM104" s="1814"/>
      <c r="LIN104" s="1814"/>
      <c r="LIO104" s="1814"/>
      <c r="LIP104" s="1814"/>
      <c r="LIQ104" s="1814"/>
      <c r="LIR104" s="1814"/>
      <c r="LIS104" s="1814"/>
      <c r="LIT104" s="1814"/>
      <c r="LIU104" s="1814"/>
      <c r="LIV104" s="1814"/>
      <c r="LIW104" s="1814"/>
      <c r="LIX104" s="1814"/>
      <c r="LIY104" s="1814"/>
      <c r="LIZ104" s="1814"/>
      <c r="LJA104" s="1814"/>
      <c r="LJB104" s="1814"/>
      <c r="LJC104" s="1814"/>
      <c r="LJD104" s="1814"/>
      <c r="LJE104" s="1814"/>
      <c r="LJF104" s="1814"/>
      <c r="LJG104" s="1814"/>
      <c r="LJH104" s="1814"/>
      <c r="LJI104" s="1814"/>
      <c r="LJJ104" s="1814"/>
      <c r="LJK104" s="1814"/>
      <c r="LJL104" s="1814"/>
      <c r="LJM104" s="1814"/>
      <c r="LJN104" s="1814"/>
      <c r="LJO104" s="1814"/>
      <c r="LJP104" s="1814"/>
      <c r="LJQ104" s="1814"/>
      <c r="LJR104" s="1814"/>
      <c r="LJS104" s="1814"/>
      <c r="LJT104" s="1814"/>
      <c r="LJU104" s="1814"/>
      <c r="LJV104" s="1814"/>
      <c r="LJW104" s="1814"/>
      <c r="LJX104" s="1814"/>
      <c r="LJY104" s="1814"/>
      <c r="LJZ104" s="1814"/>
      <c r="LKA104" s="1814"/>
      <c r="LKB104" s="1814"/>
      <c r="LKC104" s="1814"/>
      <c r="LKD104" s="1814"/>
      <c r="LKE104" s="1814"/>
      <c r="LKF104" s="1814"/>
      <c r="LKG104" s="1814"/>
      <c r="LKH104" s="1814"/>
      <c r="LKI104" s="1814"/>
      <c r="LKJ104" s="1814"/>
      <c r="LKK104" s="1814"/>
      <c r="LKL104" s="1814"/>
      <c r="LKM104" s="1814"/>
      <c r="LKN104" s="1814"/>
      <c r="LKO104" s="1814"/>
      <c r="LKP104" s="1814"/>
      <c r="LKQ104" s="1814"/>
      <c r="LKR104" s="1814"/>
      <c r="LKS104" s="1814"/>
      <c r="LKT104" s="1814"/>
      <c r="LKU104" s="1814"/>
      <c r="LKV104" s="1814"/>
      <c r="LKW104" s="1814"/>
      <c r="LKX104" s="1814"/>
      <c r="LKY104" s="1814"/>
      <c r="LKZ104" s="1814"/>
      <c r="LLA104" s="1814"/>
      <c r="LLB104" s="1814"/>
      <c r="LLC104" s="1814"/>
      <c r="LLD104" s="1814"/>
      <c r="LLE104" s="1814"/>
      <c r="LLF104" s="1814"/>
      <c r="LLG104" s="1814"/>
      <c r="LLH104" s="1814"/>
      <c r="LLI104" s="1814"/>
      <c r="LLJ104" s="1814"/>
      <c r="LLK104" s="1814"/>
      <c r="LLL104" s="1814"/>
      <c r="LLM104" s="1814"/>
      <c r="LLN104" s="1814"/>
      <c r="LLO104" s="1814"/>
      <c r="LLP104" s="1814"/>
      <c r="LLQ104" s="1814"/>
      <c r="LLR104" s="1814"/>
      <c r="LLS104" s="1814"/>
      <c r="LLT104" s="1814"/>
      <c r="LLU104" s="1814"/>
      <c r="LLV104" s="1814"/>
      <c r="LLW104" s="1814"/>
      <c r="LLX104" s="1814"/>
      <c r="LLY104" s="1814"/>
      <c r="LLZ104" s="1814"/>
      <c r="LMA104" s="1814"/>
      <c r="LMB104" s="1814"/>
      <c r="LMC104" s="1814"/>
      <c r="LMD104" s="1814"/>
      <c r="LME104" s="1814"/>
      <c r="LMF104" s="1814"/>
      <c r="LMG104" s="1814"/>
      <c r="LMH104" s="1814"/>
      <c r="LMI104" s="1814"/>
      <c r="LMJ104" s="1814"/>
      <c r="LMK104" s="1814"/>
      <c r="LML104" s="1814"/>
      <c r="LMM104" s="1814"/>
      <c r="LMN104" s="1814"/>
      <c r="LMO104" s="1814"/>
      <c r="LMP104" s="1814"/>
      <c r="LMQ104" s="1814"/>
      <c r="LMR104" s="1814"/>
      <c r="LMS104" s="1814"/>
      <c r="LMT104" s="1814"/>
      <c r="LMU104" s="1814"/>
      <c r="LMV104" s="1814"/>
      <c r="LMW104" s="1814"/>
      <c r="LMX104" s="1814"/>
      <c r="LMY104" s="1814"/>
      <c r="LMZ104" s="1814"/>
      <c r="LNA104" s="1814"/>
      <c r="LNB104" s="1814"/>
      <c r="LNC104" s="1814"/>
      <c r="LND104" s="1814"/>
      <c r="LNE104" s="1814"/>
      <c r="LNF104" s="1814"/>
      <c r="LNG104" s="1814"/>
      <c r="LNH104" s="1814"/>
      <c r="LNI104" s="1814"/>
      <c r="LNJ104" s="1814"/>
      <c r="LNK104" s="1814"/>
      <c r="LNL104" s="1814"/>
      <c r="LNM104" s="1814"/>
      <c r="LNN104" s="1814"/>
      <c r="LNO104" s="1814"/>
      <c r="LNP104" s="1814"/>
      <c r="LNQ104" s="1814"/>
      <c r="LNR104" s="1814"/>
      <c r="LNS104" s="1814"/>
      <c r="LNT104" s="1814"/>
      <c r="LNU104" s="1814"/>
      <c r="LNV104" s="1814"/>
      <c r="LNW104" s="1814"/>
      <c r="LNX104" s="1814"/>
      <c r="LNY104" s="1814"/>
      <c r="LNZ104" s="1814"/>
      <c r="LOA104" s="1814"/>
      <c r="LOB104" s="1814"/>
      <c r="LOC104" s="1814"/>
      <c r="LOD104" s="1814"/>
      <c r="LOE104" s="1814"/>
      <c r="LOF104" s="1814"/>
      <c r="LOG104" s="1814"/>
      <c r="LOH104" s="1814"/>
      <c r="LOI104" s="1814"/>
      <c r="LOJ104" s="1814"/>
      <c r="LOK104" s="1814"/>
      <c r="LOL104" s="1814"/>
      <c r="LOM104" s="1814"/>
      <c r="LON104" s="1814"/>
      <c r="LOO104" s="1814"/>
      <c r="LOP104" s="1814"/>
      <c r="LOQ104" s="1814"/>
      <c r="LOR104" s="1814"/>
      <c r="LOS104" s="1814"/>
      <c r="LOT104" s="1814"/>
      <c r="LOU104" s="1814"/>
      <c r="LOV104" s="1814"/>
      <c r="LOW104" s="1814"/>
      <c r="LOX104" s="1814"/>
      <c r="LOY104" s="1814"/>
      <c r="LOZ104" s="1814"/>
      <c r="LPA104" s="1814"/>
      <c r="LPB104" s="1814"/>
      <c r="LPC104" s="1814"/>
      <c r="LPD104" s="1814"/>
      <c r="LPE104" s="1814"/>
      <c r="LPF104" s="1814"/>
      <c r="LPG104" s="1814"/>
      <c r="LPH104" s="1814"/>
      <c r="LPI104" s="1814"/>
      <c r="LPJ104" s="1814"/>
      <c r="LPK104" s="1814"/>
      <c r="LPL104" s="1814"/>
      <c r="LPM104" s="1814"/>
      <c r="LPN104" s="1814"/>
      <c r="LPO104" s="1814"/>
      <c r="LPP104" s="1814"/>
      <c r="LPQ104" s="1814"/>
      <c r="LPR104" s="1814"/>
      <c r="LPS104" s="1814"/>
      <c r="LPT104" s="1814"/>
      <c r="LPU104" s="1814"/>
      <c r="LPV104" s="1814"/>
      <c r="LPW104" s="1814"/>
      <c r="LPX104" s="1814"/>
      <c r="LPY104" s="1814"/>
      <c r="LPZ104" s="1814"/>
      <c r="LQA104" s="1814"/>
      <c r="LQB104" s="1814"/>
      <c r="LQC104" s="1814"/>
      <c r="LQD104" s="1814"/>
      <c r="LQE104" s="1814"/>
      <c r="LQF104" s="1814"/>
      <c r="LQG104" s="1814"/>
      <c r="LQH104" s="1814"/>
      <c r="LQI104" s="1814"/>
      <c r="LQJ104" s="1814"/>
      <c r="LQK104" s="1814"/>
      <c r="LQL104" s="1814"/>
      <c r="LQM104" s="1814"/>
      <c r="LQN104" s="1814"/>
      <c r="LQO104" s="1814"/>
      <c r="LQP104" s="1814"/>
      <c r="LQQ104" s="1814"/>
      <c r="LQR104" s="1814"/>
      <c r="LQS104" s="1814"/>
      <c r="LQT104" s="1814"/>
      <c r="LQU104" s="1814"/>
      <c r="LQV104" s="1814"/>
      <c r="LQW104" s="1814"/>
      <c r="LQX104" s="1814"/>
      <c r="LQY104" s="1814"/>
      <c r="LQZ104" s="1814"/>
      <c r="LRA104" s="1814"/>
      <c r="LRB104" s="1814"/>
      <c r="LRC104" s="1814"/>
      <c r="LRD104" s="1814"/>
      <c r="LRE104" s="1814"/>
      <c r="LRF104" s="1814"/>
      <c r="LRG104" s="1814"/>
      <c r="LRH104" s="1814"/>
      <c r="LRI104" s="1814"/>
      <c r="LRJ104" s="1814"/>
      <c r="LRK104" s="1814"/>
      <c r="LRL104" s="1814"/>
      <c r="LRM104" s="1814"/>
      <c r="LRN104" s="1814"/>
      <c r="LRO104" s="1814"/>
      <c r="LRP104" s="1814"/>
      <c r="LRQ104" s="1814"/>
      <c r="LRR104" s="1814"/>
      <c r="LRS104" s="1814"/>
      <c r="LRT104" s="1814"/>
      <c r="LRU104" s="1814"/>
      <c r="LRV104" s="1814"/>
      <c r="LRW104" s="1814"/>
      <c r="LRX104" s="1814"/>
      <c r="LRY104" s="1814"/>
      <c r="LRZ104" s="1814"/>
      <c r="LSA104" s="1814"/>
      <c r="LSB104" s="1814"/>
      <c r="LSC104" s="1814"/>
      <c r="LSD104" s="1814"/>
      <c r="LSE104" s="1814"/>
      <c r="LSF104" s="1814"/>
      <c r="LSG104" s="1814"/>
      <c r="LSH104" s="1814"/>
      <c r="LSI104" s="1814"/>
      <c r="LSJ104" s="1814"/>
      <c r="LSK104" s="1814"/>
      <c r="LSL104" s="1814"/>
      <c r="LSM104" s="1814"/>
      <c r="LSN104" s="1814"/>
      <c r="LSO104" s="1814"/>
      <c r="LSP104" s="1814"/>
      <c r="LSQ104" s="1814"/>
      <c r="LSR104" s="1814"/>
      <c r="LSS104" s="1814"/>
      <c r="LST104" s="1814"/>
      <c r="LSU104" s="1814"/>
      <c r="LSV104" s="1814"/>
      <c r="LSW104" s="1814"/>
      <c r="LSX104" s="1814"/>
      <c r="LSY104" s="1814"/>
      <c r="LSZ104" s="1814"/>
      <c r="LTA104" s="1814"/>
      <c r="LTB104" s="1814"/>
      <c r="LTC104" s="1814"/>
      <c r="LTD104" s="1814"/>
      <c r="LTE104" s="1814"/>
      <c r="LTF104" s="1814"/>
      <c r="LTG104" s="1814"/>
      <c r="LTH104" s="1814"/>
      <c r="LTI104" s="1814"/>
      <c r="LTJ104" s="1814"/>
      <c r="LTK104" s="1814"/>
      <c r="LTL104" s="1814"/>
      <c r="LTM104" s="1814"/>
      <c r="LTN104" s="1814"/>
      <c r="LTO104" s="1814"/>
      <c r="LTP104" s="1814"/>
      <c r="LTQ104" s="1814"/>
      <c r="LTR104" s="1814"/>
      <c r="LTS104" s="1814"/>
      <c r="LTT104" s="1814"/>
      <c r="LTU104" s="1814"/>
      <c r="LTV104" s="1814"/>
      <c r="LTW104" s="1814"/>
      <c r="LTX104" s="1814"/>
      <c r="LTY104" s="1814"/>
      <c r="LTZ104" s="1814"/>
      <c r="LUA104" s="1814"/>
      <c r="LUB104" s="1814"/>
      <c r="LUC104" s="1814"/>
      <c r="LUD104" s="1814"/>
      <c r="LUE104" s="1814"/>
      <c r="LUF104" s="1814"/>
      <c r="LUG104" s="1814"/>
      <c r="LUH104" s="1814"/>
      <c r="LUI104" s="1814"/>
      <c r="LUJ104" s="1814"/>
      <c r="LUK104" s="1814"/>
      <c r="LUL104" s="1814"/>
      <c r="LUM104" s="1814"/>
      <c r="LUN104" s="1814"/>
      <c r="LUO104" s="1814"/>
      <c r="LUP104" s="1814"/>
      <c r="LUQ104" s="1814"/>
      <c r="LUR104" s="1814"/>
      <c r="LUS104" s="1814"/>
      <c r="LUT104" s="1814"/>
      <c r="LUU104" s="1814"/>
      <c r="LUV104" s="1814"/>
      <c r="LUW104" s="1814"/>
      <c r="LUX104" s="1814"/>
      <c r="LUY104" s="1814"/>
      <c r="LUZ104" s="1814"/>
      <c r="LVA104" s="1814"/>
      <c r="LVB104" s="1814"/>
      <c r="LVC104" s="1814"/>
      <c r="LVD104" s="1814"/>
      <c r="LVE104" s="1814"/>
      <c r="LVF104" s="1814"/>
      <c r="LVG104" s="1814"/>
      <c r="LVH104" s="1814"/>
      <c r="LVI104" s="1814"/>
      <c r="LVJ104" s="1814"/>
      <c r="LVK104" s="1814"/>
      <c r="LVL104" s="1814"/>
      <c r="LVM104" s="1814"/>
      <c r="LVN104" s="1814"/>
      <c r="LVO104" s="1814"/>
      <c r="LVP104" s="1814"/>
      <c r="LVQ104" s="1814"/>
      <c r="LVR104" s="1814"/>
      <c r="LVS104" s="1814"/>
      <c r="LVT104" s="1814"/>
      <c r="LVU104" s="1814"/>
      <c r="LVV104" s="1814"/>
      <c r="LVW104" s="1814"/>
      <c r="LVX104" s="1814"/>
      <c r="LVY104" s="1814"/>
      <c r="LVZ104" s="1814"/>
      <c r="LWA104" s="1814"/>
      <c r="LWB104" s="1814"/>
      <c r="LWC104" s="1814"/>
      <c r="LWD104" s="1814"/>
      <c r="LWE104" s="1814"/>
      <c r="LWF104" s="1814"/>
      <c r="LWG104" s="1814"/>
      <c r="LWH104" s="1814"/>
      <c r="LWI104" s="1814"/>
      <c r="LWJ104" s="1814"/>
      <c r="LWK104" s="1814"/>
      <c r="LWL104" s="1814"/>
      <c r="LWM104" s="1814"/>
      <c r="LWN104" s="1814"/>
      <c r="LWO104" s="1814"/>
      <c r="LWP104" s="1814"/>
      <c r="LWQ104" s="1814"/>
      <c r="LWR104" s="1814"/>
      <c r="LWS104" s="1814"/>
      <c r="LWT104" s="1814"/>
      <c r="LWU104" s="1814"/>
      <c r="LWV104" s="1814"/>
      <c r="LWW104" s="1814"/>
      <c r="LWX104" s="1814"/>
      <c r="LWY104" s="1814"/>
      <c r="LWZ104" s="1814"/>
      <c r="LXA104" s="1814"/>
      <c r="LXB104" s="1814"/>
      <c r="LXC104" s="1814"/>
      <c r="LXD104" s="1814"/>
      <c r="LXE104" s="1814"/>
      <c r="LXF104" s="1814"/>
      <c r="LXG104" s="1814"/>
      <c r="LXH104" s="1814"/>
      <c r="LXI104" s="1814"/>
      <c r="LXJ104" s="1814"/>
      <c r="LXK104" s="1814"/>
      <c r="LXL104" s="1814"/>
      <c r="LXM104" s="1814"/>
      <c r="LXN104" s="1814"/>
      <c r="LXO104" s="1814"/>
      <c r="LXP104" s="1814"/>
      <c r="LXQ104" s="1814"/>
      <c r="LXR104" s="1814"/>
      <c r="LXS104" s="1814"/>
      <c r="LXT104" s="1814"/>
      <c r="LXU104" s="1814"/>
      <c r="LXV104" s="1814"/>
      <c r="LXW104" s="1814"/>
      <c r="LXX104" s="1814"/>
      <c r="LXY104" s="1814"/>
      <c r="LXZ104" s="1814"/>
      <c r="LYA104" s="1814"/>
      <c r="LYB104" s="1814"/>
      <c r="LYC104" s="1814"/>
      <c r="LYD104" s="1814"/>
      <c r="LYE104" s="1814"/>
      <c r="LYF104" s="1814"/>
      <c r="LYG104" s="1814"/>
      <c r="LYH104" s="1814"/>
      <c r="LYI104" s="1814"/>
      <c r="LYJ104" s="1814"/>
      <c r="LYK104" s="1814"/>
      <c r="LYL104" s="1814"/>
      <c r="LYM104" s="1814"/>
      <c r="LYN104" s="1814"/>
      <c r="LYO104" s="1814"/>
      <c r="LYP104" s="1814"/>
      <c r="LYQ104" s="1814"/>
      <c r="LYR104" s="1814"/>
      <c r="LYS104" s="1814"/>
      <c r="LYT104" s="1814"/>
      <c r="LYU104" s="1814"/>
      <c r="LYV104" s="1814"/>
      <c r="LYW104" s="1814"/>
      <c r="LYX104" s="1814"/>
      <c r="LYY104" s="1814"/>
      <c r="LYZ104" s="1814"/>
      <c r="LZA104" s="1814"/>
      <c r="LZB104" s="1814"/>
      <c r="LZC104" s="1814"/>
      <c r="LZD104" s="1814"/>
      <c r="LZE104" s="1814"/>
      <c r="LZF104" s="1814"/>
      <c r="LZG104" s="1814"/>
      <c r="LZH104" s="1814"/>
      <c r="LZI104" s="1814"/>
      <c r="LZJ104" s="1814"/>
      <c r="LZK104" s="1814"/>
      <c r="LZL104" s="1814"/>
      <c r="LZM104" s="1814"/>
      <c r="LZN104" s="1814"/>
      <c r="LZO104" s="1814"/>
      <c r="LZP104" s="1814"/>
      <c r="LZQ104" s="1814"/>
      <c r="LZR104" s="1814"/>
      <c r="LZS104" s="1814"/>
      <c r="LZT104" s="1814"/>
      <c r="LZU104" s="1814"/>
      <c r="LZV104" s="1814"/>
      <c r="LZW104" s="1814"/>
      <c r="LZX104" s="1814"/>
      <c r="LZY104" s="1814"/>
      <c r="LZZ104" s="1814"/>
      <c r="MAA104" s="1814"/>
      <c r="MAB104" s="1814"/>
      <c r="MAC104" s="1814"/>
      <c r="MAD104" s="1814"/>
      <c r="MAE104" s="1814"/>
      <c r="MAF104" s="1814"/>
      <c r="MAG104" s="1814"/>
      <c r="MAH104" s="1814"/>
      <c r="MAI104" s="1814"/>
      <c r="MAJ104" s="1814"/>
      <c r="MAK104" s="1814"/>
      <c r="MAL104" s="1814"/>
      <c r="MAM104" s="1814"/>
      <c r="MAN104" s="1814"/>
      <c r="MAO104" s="1814"/>
      <c r="MAP104" s="1814"/>
      <c r="MAQ104" s="1814"/>
      <c r="MAR104" s="1814"/>
      <c r="MAS104" s="1814"/>
      <c r="MAT104" s="1814"/>
      <c r="MAU104" s="1814"/>
      <c r="MAV104" s="1814"/>
      <c r="MAW104" s="1814"/>
      <c r="MAX104" s="1814"/>
      <c r="MAY104" s="1814"/>
      <c r="MAZ104" s="1814"/>
      <c r="MBA104" s="1814"/>
      <c r="MBB104" s="1814"/>
      <c r="MBC104" s="1814"/>
      <c r="MBD104" s="1814"/>
      <c r="MBE104" s="1814"/>
      <c r="MBF104" s="1814"/>
      <c r="MBG104" s="1814"/>
      <c r="MBH104" s="1814"/>
      <c r="MBI104" s="1814"/>
      <c r="MBJ104" s="1814"/>
      <c r="MBK104" s="1814"/>
      <c r="MBL104" s="1814"/>
      <c r="MBM104" s="1814"/>
      <c r="MBN104" s="1814"/>
      <c r="MBO104" s="1814"/>
      <c r="MBP104" s="1814"/>
      <c r="MBQ104" s="1814"/>
      <c r="MBR104" s="1814"/>
      <c r="MBS104" s="1814"/>
      <c r="MBT104" s="1814"/>
      <c r="MBU104" s="1814"/>
      <c r="MBV104" s="1814"/>
      <c r="MBW104" s="1814"/>
      <c r="MBX104" s="1814"/>
      <c r="MBY104" s="1814"/>
      <c r="MBZ104" s="1814"/>
      <c r="MCA104" s="1814"/>
      <c r="MCB104" s="1814"/>
      <c r="MCC104" s="1814"/>
      <c r="MCD104" s="1814"/>
      <c r="MCE104" s="1814"/>
      <c r="MCF104" s="1814"/>
      <c r="MCG104" s="1814"/>
      <c r="MCH104" s="1814"/>
      <c r="MCI104" s="1814"/>
      <c r="MCJ104" s="1814"/>
      <c r="MCK104" s="1814"/>
      <c r="MCL104" s="1814"/>
      <c r="MCM104" s="1814"/>
      <c r="MCN104" s="1814"/>
      <c r="MCO104" s="1814"/>
      <c r="MCP104" s="1814"/>
      <c r="MCQ104" s="1814"/>
      <c r="MCR104" s="1814"/>
      <c r="MCS104" s="1814"/>
      <c r="MCT104" s="1814"/>
      <c r="MCU104" s="1814"/>
      <c r="MCV104" s="1814"/>
      <c r="MCW104" s="1814"/>
      <c r="MCX104" s="1814"/>
      <c r="MCY104" s="1814"/>
      <c r="MCZ104" s="1814"/>
      <c r="MDA104" s="1814"/>
      <c r="MDB104" s="1814"/>
      <c r="MDC104" s="1814"/>
      <c r="MDD104" s="1814"/>
      <c r="MDE104" s="1814"/>
      <c r="MDF104" s="1814"/>
      <c r="MDG104" s="1814"/>
      <c r="MDH104" s="1814"/>
      <c r="MDI104" s="1814"/>
      <c r="MDJ104" s="1814"/>
      <c r="MDK104" s="1814"/>
      <c r="MDL104" s="1814"/>
      <c r="MDM104" s="1814"/>
      <c r="MDN104" s="1814"/>
      <c r="MDO104" s="1814"/>
      <c r="MDP104" s="1814"/>
      <c r="MDQ104" s="1814"/>
      <c r="MDR104" s="1814"/>
      <c r="MDS104" s="1814"/>
      <c r="MDT104" s="1814"/>
      <c r="MDU104" s="1814"/>
      <c r="MDV104" s="1814"/>
      <c r="MDW104" s="1814"/>
      <c r="MDX104" s="1814"/>
      <c r="MDY104" s="1814"/>
      <c r="MDZ104" s="1814"/>
      <c r="MEA104" s="1814"/>
      <c r="MEB104" s="1814"/>
      <c r="MEC104" s="1814"/>
      <c r="MED104" s="1814"/>
      <c r="MEE104" s="1814"/>
      <c r="MEF104" s="1814"/>
      <c r="MEG104" s="1814"/>
      <c r="MEH104" s="1814"/>
      <c r="MEI104" s="1814"/>
      <c r="MEJ104" s="1814"/>
      <c r="MEK104" s="1814"/>
      <c r="MEL104" s="1814"/>
      <c r="MEM104" s="1814"/>
      <c r="MEN104" s="1814"/>
      <c r="MEO104" s="1814"/>
      <c r="MEP104" s="1814"/>
      <c r="MEQ104" s="1814"/>
      <c r="MER104" s="1814"/>
      <c r="MES104" s="1814"/>
      <c r="MET104" s="1814"/>
      <c r="MEU104" s="1814"/>
      <c r="MEV104" s="1814"/>
      <c r="MEW104" s="1814"/>
      <c r="MEX104" s="1814"/>
      <c r="MEY104" s="1814"/>
      <c r="MEZ104" s="1814"/>
      <c r="MFA104" s="1814"/>
      <c r="MFB104" s="1814"/>
      <c r="MFC104" s="1814"/>
      <c r="MFD104" s="1814"/>
      <c r="MFE104" s="1814"/>
      <c r="MFF104" s="1814"/>
      <c r="MFG104" s="1814"/>
      <c r="MFH104" s="1814"/>
      <c r="MFI104" s="1814"/>
      <c r="MFJ104" s="1814"/>
      <c r="MFK104" s="1814"/>
      <c r="MFL104" s="1814"/>
      <c r="MFM104" s="1814"/>
      <c r="MFN104" s="1814"/>
      <c r="MFO104" s="1814"/>
      <c r="MFP104" s="1814"/>
      <c r="MFQ104" s="1814"/>
      <c r="MFR104" s="1814"/>
      <c r="MFS104" s="1814"/>
      <c r="MFT104" s="1814"/>
      <c r="MFU104" s="1814"/>
      <c r="MFV104" s="1814"/>
      <c r="MFW104" s="1814"/>
      <c r="MFX104" s="1814"/>
      <c r="MFY104" s="1814"/>
      <c r="MFZ104" s="1814"/>
      <c r="MGA104" s="1814"/>
      <c r="MGB104" s="1814"/>
      <c r="MGC104" s="1814"/>
      <c r="MGD104" s="1814"/>
      <c r="MGE104" s="1814"/>
      <c r="MGF104" s="1814"/>
      <c r="MGG104" s="1814"/>
      <c r="MGH104" s="1814"/>
      <c r="MGI104" s="1814"/>
      <c r="MGJ104" s="1814"/>
      <c r="MGK104" s="1814"/>
      <c r="MGL104" s="1814"/>
      <c r="MGM104" s="1814"/>
      <c r="MGN104" s="1814"/>
      <c r="MGO104" s="1814"/>
      <c r="MGP104" s="1814"/>
      <c r="MGQ104" s="1814"/>
      <c r="MGR104" s="1814"/>
      <c r="MGS104" s="1814"/>
      <c r="MGT104" s="1814"/>
      <c r="MGU104" s="1814"/>
      <c r="MGV104" s="1814"/>
      <c r="MGW104" s="1814"/>
      <c r="MGX104" s="1814"/>
      <c r="MGY104" s="1814"/>
      <c r="MGZ104" s="1814"/>
      <c r="MHA104" s="1814"/>
      <c r="MHB104" s="1814"/>
      <c r="MHC104" s="1814"/>
      <c r="MHD104" s="1814"/>
      <c r="MHE104" s="1814"/>
      <c r="MHF104" s="1814"/>
      <c r="MHG104" s="1814"/>
      <c r="MHH104" s="1814"/>
      <c r="MHI104" s="1814"/>
      <c r="MHJ104" s="1814"/>
      <c r="MHK104" s="1814"/>
      <c r="MHL104" s="1814"/>
      <c r="MHM104" s="1814"/>
      <c r="MHN104" s="1814"/>
      <c r="MHO104" s="1814"/>
      <c r="MHP104" s="1814"/>
      <c r="MHQ104" s="1814"/>
      <c r="MHR104" s="1814"/>
      <c r="MHS104" s="1814"/>
      <c r="MHT104" s="1814"/>
      <c r="MHU104" s="1814"/>
      <c r="MHV104" s="1814"/>
      <c r="MHW104" s="1814"/>
      <c r="MHX104" s="1814"/>
      <c r="MHY104" s="1814"/>
      <c r="MHZ104" s="1814"/>
      <c r="MIA104" s="1814"/>
      <c r="MIB104" s="1814"/>
      <c r="MIC104" s="1814"/>
      <c r="MID104" s="1814"/>
      <c r="MIE104" s="1814"/>
      <c r="MIF104" s="1814"/>
      <c r="MIG104" s="1814"/>
      <c r="MIH104" s="1814"/>
      <c r="MII104" s="1814"/>
      <c r="MIJ104" s="1814"/>
      <c r="MIK104" s="1814"/>
      <c r="MIL104" s="1814"/>
      <c r="MIM104" s="1814"/>
      <c r="MIN104" s="1814"/>
      <c r="MIO104" s="1814"/>
      <c r="MIP104" s="1814"/>
      <c r="MIQ104" s="1814"/>
      <c r="MIR104" s="1814"/>
      <c r="MIS104" s="1814"/>
      <c r="MIT104" s="1814"/>
      <c r="MIU104" s="1814"/>
      <c r="MIV104" s="1814"/>
      <c r="MIW104" s="1814"/>
      <c r="MIX104" s="1814"/>
      <c r="MIY104" s="1814"/>
      <c r="MIZ104" s="1814"/>
      <c r="MJA104" s="1814"/>
      <c r="MJB104" s="1814"/>
      <c r="MJC104" s="1814"/>
      <c r="MJD104" s="1814"/>
      <c r="MJE104" s="1814"/>
      <c r="MJF104" s="1814"/>
      <c r="MJG104" s="1814"/>
      <c r="MJH104" s="1814"/>
      <c r="MJI104" s="1814"/>
      <c r="MJJ104" s="1814"/>
      <c r="MJK104" s="1814"/>
      <c r="MJL104" s="1814"/>
      <c r="MJM104" s="1814"/>
      <c r="MJN104" s="1814"/>
      <c r="MJO104" s="1814"/>
      <c r="MJP104" s="1814"/>
      <c r="MJQ104" s="1814"/>
      <c r="MJR104" s="1814"/>
      <c r="MJS104" s="1814"/>
      <c r="MJT104" s="1814"/>
      <c r="MJU104" s="1814"/>
      <c r="MJV104" s="1814"/>
      <c r="MJW104" s="1814"/>
      <c r="MJX104" s="1814"/>
      <c r="MJY104" s="1814"/>
      <c r="MJZ104" s="1814"/>
      <c r="MKA104" s="1814"/>
      <c r="MKB104" s="1814"/>
      <c r="MKC104" s="1814"/>
      <c r="MKD104" s="1814"/>
      <c r="MKE104" s="1814"/>
      <c r="MKF104" s="1814"/>
      <c r="MKG104" s="1814"/>
      <c r="MKH104" s="1814"/>
      <c r="MKI104" s="1814"/>
      <c r="MKJ104" s="1814"/>
      <c r="MKK104" s="1814"/>
      <c r="MKL104" s="1814"/>
      <c r="MKM104" s="1814"/>
      <c r="MKN104" s="1814"/>
      <c r="MKO104" s="1814"/>
      <c r="MKP104" s="1814"/>
      <c r="MKQ104" s="1814"/>
      <c r="MKR104" s="1814"/>
      <c r="MKS104" s="1814"/>
      <c r="MKT104" s="1814"/>
      <c r="MKU104" s="1814"/>
      <c r="MKV104" s="1814"/>
      <c r="MKW104" s="1814"/>
      <c r="MKX104" s="1814"/>
      <c r="MKY104" s="1814"/>
      <c r="MKZ104" s="1814"/>
      <c r="MLA104" s="1814"/>
      <c r="MLB104" s="1814"/>
      <c r="MLC104" s="1814"/>
      <c r="MLD104" s="1814"/>
      <c r="MLE104" s="1814"/>
      <c r="MLF104" s="1814"/>
      <c r="MLG104" s="1814"/>
      <c r="MLH104" s="1814"/>
      <c r="MLI104" s="1814"/>
      <c r="MLJ104" s="1814"/>
      <c r="MLK104" s="1814"/>
      <c r="MLL104" s="1814"/>
      <c r="MLM104" s="1814"/>
      <c r="MLN104" s="1814"/>
      <c r="MLO104" s="1814"/>
      <c r="MLP104" s="1814"/>
      <c r="MLQ104" s="1814"/>
      <c r="MLR104" s="1814"/>
      <c r="MLS104" s="1814"/>
      <c r="MLT104" s="1814"/>
      <c r="MLU104" s="1814"/>
      <c r="MLV104" s="1814"/>
      <c r="MLW104" s="1814"/>
      <c r="MLX104" s="1814"/>
      <c r="MLY104" s="1814"/>
      <c r="MLZ104" s="1814"/>
      <c r="MMA104" s="1814"/>
      <c r="MMB104" s="1814"/>
      <c r="MMC104" s="1814"/>
      <c r="MMD104" s="1814"/>
      <c r="MME104" s="1814"/>
      <c r="MMF104" s="1814"/>
      <c r="MMG104" s="1814"/>
      <c r="MMH104" s="1814"/>
      <c r="MMI104" s="1814"/>
      <c r="MMJ104" s="1814"/>
      <c r="MMK104" s="1814"/>
      <c r="MML104" s="1814"/>
      <c r="MMM104" s="1814"/>
      <c r="MMN104" s="1814"/>
      <c r="MMO104" s="1814"/>
      <c r="MMP104" s="1814"/>
      <c r="MMQ104" s="1814"/>
      <c r="MMR104" s="1814"/>
      <c r="MMS104" s="1814"/>
      <c r="MMT104" s="1814"/>
      <c r="MMU104" s="1814"/>
      <c r="MMV104" s="1814"/>
      <c r="MMW104" s="1814"/>
      <c r="MMX104" s="1814"/>
      <c r="MMY104" s="1814"/>
      <c r="MMZ104" s="1814"/>
      <c r="MNA104" s="1814"/>
      <c r="MNB104" s="1814"/>
      <c r="MNC104" s="1814"/>
      <c r="MND104" s="1814"/>
      <c r="MNE104" s="1814"/>
      <c r="MNF104" s="1814"/>
      <c r="MNG104" s="1814"/>
      <c r="MNH104" s="1814"/>
      <c r="MNI104" s="1814"/>
      <c r="MNJ104" s="1814"/>
      <c r="MNK104" s="1814"/>
      <c r="MNL104" s="1814"/>
      <c r="MNM104" s="1814"/>
      <c r="MNN104" s="1814"/>
      <c r="MNO104" s="1814"/>
      <c r="MNP104" s="1814"/>
      <c r="MNQ104" s="1814"/>
      <c r="MNR104" s="1814"/>
      <c r="MNS104" s="1814"/>
      <c r="MNT104" s="1814"/>
      <c r="MNU104" s="1814"/>
      <c r="MNV104" s="1814"/>
      <c r="MNW104" s="1814"/>
      <c r="MNX104" s="1814"/>
      <c r="MNY104" s="1814"/>
      <c r="MNZ104" s="1814"/>
      <c r="MOA104" s="1814"/>
      <c r="MOB104" s="1814"/>
      <c r="MOC104" s="1814"/>
      <c r="MOD104" s="1814"/>
      <c r="MOE104" s="1814"/>
      <c r="MOF104" s="1814"/>
      <c r="MOG104" s="1814"/>
      <c r="MOH104" s="1814"/>
      <c r="MOI104" s="1814"/>
      <c r="MOJ104" s="1814"/>
      <c r="MOK104" s="1814"/>
      <c r="MOL104" s="1814"/>
      <c r="MOM104" s="1814"/>
      <c r="MON104" s="1814"/>
      <c r="MOO104" s="1814"/>
      <c r="MOP104" s="1814"/>
      <c r="MOQ104" s="1814"/>
      <c r="MOR104" s="1814"/>
      <c r="MOS104" s="1814"/>
      <c r="MOT104" s="1814"/>
      <c r="MOU104" s="1814"/>
      <c r="MOV104" s="1814"/>
      <c r="MOW104" s="1814"/>
      <c r="MOX104" s="1814"/>
      <c r="MOY104" s="1814"/>
      <c r="MOZ104" s="1814"/>
      <c r="MPA104" s="1814"/>
      <c r="MPB104" s="1814"/>
      <c r="MPC104" s="1814"/>
      <c r="MPD104" s="1814"/>
      <c r="MPE104" s="1814"/>
      <c r="MPF104" s="1814"/>
      <c r="MPG104" s="1814"/>
      <c r="MPH104" s="1814"/>
      <c r="MPI104" s="1814"/>
      <c r="MPJ104" s="1814"/>
      <c r="MPK104" s="1814"/>
      <c r="MPL104" s="1814"/>
      <c r="MPM104" s="1814"/>
      <c r="MPN104" s="1814"/>
      <c r="MPO104" s="1814"/>
      <c r="MPP104" s="1814"/>
      <c r="MPQ104" s="1814"/>
      <c r="MPR104" s="1814"/>
      <c r="MPS104" s="1814"/>
      <c r="MPT104" s="1814"/>
      <c r="MPU104" s="1814"/>
      <c r="MPV104" s="1814"/>
      <c r="MPW104" s="1814"/>
      <c r="MPX104" s="1814"/>
      <c r="MPY104" s="1814"/>
      <c r="MPZ104" s="1814"/>
      <c r="MQA104" s="1814"/>
      <c r="MQB104" s="1814"/>
      <c r="MQC104" s="1814"/>
      <c r="MQD104" s="1814"/>
      <c r="MQE104" s="1814"/>
      <c r="MQF104" s="1814"/>
      <c r="MQG104" s="1814"/>
      <c r="MQH104" s="1814"/>
      <c r="MQI104" s="1814"/>
      <c r="MQJ104" s="1814"/>
      <c r="MQK104" s="1814"/>
      <c r="MQL104" s="1814"/>
      <c r="MQM104" s="1814"/>
      <c r="MQN104" s="1814"/>
      <c r="MQO104" s="1814"/>
      <c r="MQP104" s="1814"/>
      <c r="MQQ104" s="1814"/>
      <c r="MQR104" s="1814"/>
      <c r="MQS104" s="1814"/>
      <c r="MQT104" s="1814"/>
      <c r="MQU104" s="1814"/>
      <c r="MQV104" s="1814"/>
      <c r="MQW104" s="1814"/>
      <c r="MQX104" s="1814"/>
      <c r="MQY104" s="1814"/>
      <c r="MQZ104" s="1814"/>
      <c r="MRA104" s="1814"/>
      <c r="MRB104" s="1814"/>
      <c r="MRC104" s="1814"/>
      <c r="MRD104" s="1814"/>
      <c r="MRE104" s="1814"/>
      <c r="MRF104" s="1814"/>
      <c r="MRG104" s="1814"/>
      <c r="MRH104" s="1814"/>
      <c r="MRI104" s="1814"/>
      <c r="MRJ104" s="1814"/>
      <c r="MRK104" s="1814"/>
      <c r="MRL104" s="1814"/>
      <c r="MRM104" s="1814"/>
      <c r="MRN104" s="1814"/>
      <c r="MRO104" s="1814"/>
      <c r="MRP104" s="1814"/>
      <c r="MRQ104" s="1814"/>
      <c r="MRR104" s="1814"/>
      <c r="MRS104" s="1814"/>
      <c r="MRT104" s="1814"/>
      <c r="MRU104" s="1814"/>
      <c r="MRV104" s="1814"/>
      <c r="MRW104" s="1814"/>
      <c r="MRX104" s="1814"/>
      <c r="MRY104" s="1814"/>
      <c r="MRZ104" s="1814"/>
      <c r="MSA104" s="1814"/>
      <c r="MSB104" s="1814"/>
      <c r="MSC104" s="1814"/>
      <c r="MSD104" s="1814"/>
      <c r="MSE104" s="1814"/>
      <c r="MSF104" s="1814"/>
      <c r="MSG104" s="1814"/>
      <c r="MSH104" s="1814"/>
      <c r="MSI104" s="1814"/>
      <c r="MSJ104" s="1814"/>
      <c r="MSK104" s="1814"/>
      <c r="MSL104" s="1814"/>
      <c r="MSM104" s="1814"/>
      <c r="MSN104" s="1814"/>
      <c r="MSO104" s="1814"/>
      <c r="MSP104" s="1814"/>
      <c r="MSQ104" s="1814"/>
      <c r="MSR104" s="1814"/>
      <c r="MSS104" s="1814"/>
      <c r="MST104" s="1814"/>
      <c r="MSU104" s="1814"/>
      <c r="MSV104" s="1814"/>
      <c r="MSW104" s="1814"/>
      <c r="MSX104" s="1814"/>
      <c r="MSY104" s="1814"/>
      <c r="MSZ104" s="1814"/>
      <c r="MTA104" s="1814"/>
      <c r="MTB104" s="1814"/>
      <c r="MTC104" s="1814"/>
      <c r="MTD104" s="1814"/>
      <c r="MTE104" s="1814"/>
      <c r="MTF104" s="1814"/>
      <c r="MTG104" s="1814"/>
      <c r="MTH104" s="1814"/>
      <c r="MTI104" s="1814"/>
      <c r="MTJ104" s="1814"/>
      <c r="MTK104" s="1814"/>
      <c r="MTL104" s="1814"/>
      <c r="MTM104" s="1814"/>
      <c r="MTN104" s="1814"/>
      <c r="MTO104" s="1814"/>
      <c r="MTP104" s="1814"/>
      <c r="MTQ104" s="1814"/>
      <c r="MTR104" s="1814"/>
      <c r="MTS104" s="1814"/>
      <c r="MTT104" s="1814"/>
      <c r="MTU104" s="1814"/>
      <c r="MTV104" s="1814"/>
      <c r="MTW104" s="1814"/>
      <c r="MTX104" s="1814"/>
      <c r="MTY104" s="1814"/>
      <c r="MTZ104" s="1814"/>
      <c r="MUA104" s="1814"/>
      <c r="MUB104" s="1814"/>
      <c r="MUC104" s="1814"/>
      <c r="MUD104" s="1814"/>
      <c r="MUE104" s="1814"/>
      <c r="MUF104" s="1814"/>
      <c r="MUG104" s="1814"/>
      <c r="MUH104" s="1814"/>
      <c r="MUI104" s="1814"/>
      <c r="MUJ104" s="1814"/>
      <c r="MUK104" s="1814"/>
      <c r="MUL104" s="1814"/>
      <c r="MUM104" s="1814"/>
      <c r="MUN104" s="1814"/>
      <c r="MUO104" s="1814"/>
      <c r="MUP104" s="1814"/>
      <c r="MUQ104" s="1814"/>
      <c r="MUR104" s="1814"/>
      <c r="MUS104" s="1814"/>
      <c r="MUT104" s="1814"/>
      <c r="MUU104" s="1814"/>
      <c r="MUV104" s="1814"/>
      <c r="MUW104" s="1814"/>
      <c r="MUX104" s="1814"/>
      <c r="MUY104" s="1814"/>
      <c r="MUZ104" s="1814"/>
      <c r="MVA104" s="1814"/>
      <c r="MVB104" s="1814"/>
      <c r="MVC104" s="1814"/>
      <c r="MVD104" s="1814"/>
      <c r="MVE104" s="1814"/>
      <c r="MVF104" s="1814"/>
      <c r="MVG104" s="1814"/>
      <c r="MVH104" s="1814"/>
      <c r="MVI104" s="1814"/>
      <c r="MVJ104" s="1814"/>
      <c r="MVK104" s="1814"/>
      <c r="MVL104" s="1814"/>
      <c r="MVM104" s="1814"/>
      <c r="MVN104" s="1814"/>
      <c r="MVO104" s="1814"/>
      <c r="MVP104" s="1814"/>
      <c r="MVQ104" s="1814"/>
      <c r="MVR104" s="1814"/>
      <c r="MVS104" s="1814"/>
      <c r="MVT104" s="1814"/>
      <c r="MVU104" s="1814"/>
      <c r="MVV104" s="1814"/>
      <c r="MVW104" s="1814"/>
      <c r="MVX104" s="1814"/>
      <c r="MVY104" s="1814"/>
      <c r="MVZ104" s="1814"/>
      <c r="MWA104" s="1814"/>
      <c r="MWB104" s="1814"/>
      <c r="MWC104" s="1814"/>
      <c r="MWD104" s="1814"/>
      <c r="MWE104" s="1814"/>
      <c r="MWF104" s="1814"/>
      <c r="MWG104" s="1814"/>
      <c r="MWH104" s="1814"/>
      <c r="MWI104" s="1814"/>
      <c r="MWJ104" s="1814"/>
      <c r="MWK104" s="1814"/>
      <c r="MWL104" s="1814"/>
      <c r="MWM104" s="1814"/>
      <c r="MWN104" s="1814"/>
      <c r="MWO104" s="1814"/>
      <c r="MWP104" s="1814"/>
      <c r="MWQ104" s="1814"/>
      <c r="MWR104" s="1814"/>
      <c r="MWS104" s="1814"/>
      <c r="MWT104" s="1814"/>
      <c r="MWU104" s="1814"/>
      <c r="MWV104" s="1814"/>
      <c r="MWW104" s="1814"/>
      <c r="MWX104" s="1814"/>
      <c r="MWY104" s="1814"/>
      <c r="MWZ104" s="1814"/>
      <c r="MXA104" s="1814"/>
      <c r="MXB104" s="1814"/>
      <c r="MXC104" s="1814"/>
      <c r="MXD104" s="1814"/>
      <c r="MXE104" s="1814"/>
      <c r="MXF104" s="1814"/>
      <c r="MXG104" s="1814"/>
      <c r="MXH104" s="1814"/>
      <c r="MXI104" s="1814"/>
      <c r="MXJ104" s="1814"/>
      <c r="MXK104" s="1814"/>
      <c r="MXL104" s="1814"/>
      <c r="MXM104" s="1814"/>
      <c r="MXN104" s="1814"/>
      <c r="MXO104" s="1814"/>
      <c r="MXP104" s="1814"/>
      <c r="MXQ104" s="1814"/>
      <c r="MXR104" s="1814"/>
      <c r="MXS104" s="1814"/>
      <c r="MXT104" s="1814"/>
      <c r="MXU104" s="1814"/>
      <c r="MXV104" s="1814"/>
      <c r="MXW104" s="1814"/>
      <c r="MXX104" s="1814"/>
      <c r="MXY104" s="1814"/>
      <c r="MXZ104" s="1814"/>
      <c r="MYA104" s="1814"/>
      <c r="MYB104" s="1814"/>
      <c r="MYC104" s="1814"/>
      <c r="MYD104" s="1814"/>
      <c r="MYE104" s="1814"/>
      <c r="MYF104" s="1814"/>
      <c r="MYG104" s="1814"/>
      <c r="MYH104" s="1814"/>
      <c r="MYI104" s="1814"/>
      <c r="MYJ104" s="1814"/>
      <c r="MYK104" s="1814"/>
      <c r="MYL104" s="1814"/>
      <c r="MYM104" s="1814"/>
      <c r="MYN104" s="1814"/>
      <c r="MYO104" s="1814"/>
      <c r="MYP104" s="1814"/>
      <c r="MYQ104" s="1814"/>
      <c r="MYR104" s="1814"/>
      <c r="MYS104" s="1814"/>
      <c r="MYT104" s="1814"/>
      <c r="MYU104" s="1814"/>
      <c r="MYV104" s="1814"/>
      <c r="MYW104" s="1814"/>
      <c r="MYX104" s="1814"/>
      <c r="MYY104" s="1814"/>
      <c r="MYZ104" s="1814"/>
      <c r="MZA104" s="1814"/>
      <c r="MZB104" s="1814"/>
      <c r="MZC104" s="1814"/>
      <c r="MZD104" s="1814"/>
      <c r="MZE104" s="1814"/>
      <c r="MZF104" s="1814"/>
      <c r="MZG104" s="1814"/>
      <c r="MZH104" s="1814"/>
      <c r="MZI104" s="1814"/>
      <c r="MZJ104" s="1814"/>
      <c r="MZK104" s="1814"/>
      <c r="MZL104" s="1814"/>
      <c r="MZM104" s="1814"/>
      <c r="MZN104" s="1814"/>
      <c r="MZO104" s="1814"/>
      <c r="MZP104" s="1814"/>
      <c r="MZQ104" s="1814"/>
      <c r="MZR104" s="1814"/>
      <c r="MZS104" s="1814"/>
      <c r="MZT104" s="1814"/>
      <c r="MZU104" s="1814"/>
      <c r="MZV104" s="1814"/>
      <c r="MZW104" s="1814"/>
      <c r="MZX104" s="1814"/>
      <c r="MZY104" s="1814"/>
      <c r="MZZ104" s="1814"/>
      <c r="NAA104" s="1814"/>
      <c r="NAB104" s="1814"/>
      <c r="NAC104" s="1814"/>
      <c r="NAD104" s="1814"/>
      <c r="NAE104" s="1814"/>
      <c r="NAF104" s="1814"/>
      <c r="NAG104" s="1814"/>
      <c r="NAH104" s="1814"/>
      <c r="NAI104" s="1814"/>
      <c r="NAJ104" s="1814"/>
      <c r="NAK104" s="1814"/>
      <c r="NAL104" s="1814"/>
      <c r="NAM104" s="1814"/>
      <c r="NAN104" s="1814"/>
      <c r="NAO104" s="1814"/>
      <c r="NAP104" s="1814"/>
      <c r="NAQ104" s="1814"/>
      <c r="NAR104" s="1814"/>
      <c r="NAS104" s="1814"/>
      <c r="NAT104" s="1814"/>
      <c r="NAU104" s="1814"/>
      <c r="NAV104" s="1814"/>
      <c r="NAW104" s="1814"/>
      <c r="NAX104" s="1814"/>
      <c r="NAY104" s="1814"/>
      <c r="NAZ104" s="1814"/>
      <c r="NBA104" s="1814"/>
      <c r="NBB104" s="1814"/>
      <c r="NBC104" s="1814"/>
      <c r="NBD104" s="1814"/>
      <c r="NBE104" s="1814"/>
      <c r="NBF104" s="1814"/>
      <c r="NBG104" s="1814"/>
      <c r="NBH104" s="1814"/>
      <c r="NBI104" s="1814"/>
      <c r="NBJ104" s="1814"/>
      <c r="NBK104" s="1814"/>
      <c r="NBL104" s="1814"/>
      <c r="NBM104" s="1814"/>
      <c r="NBN104" s="1814"/>
      <c r="NBO104" s="1814"/>
      <c r="NBP104" s="1814"/>
      <c r="NBQ104" s="1814"/>
      <c r="NBR104" s="1814"/>
      <c r="NBS104" s="1814"/>
      <c r="NBT104" s="1814"/>
      <c r="NBU104" s="1814"/>
      <c r="NBV104" s="1814"/>
      <c r="NBW104" s="1814"/>
      <c r="NBX104" s="1814"/>
      <c r="NBY104" s="1814"/>
      <c r="NBZ104" s="1814"/>
      <c r="NCA104" s="1814"/>
      <c r="NCB104" s="1814"/>
      <c r="NCC104" s="1814"/>
      <c r="NCD104" s="1814"/>
      <c r="NCE104" s="1814"/>
      <c r="NCF104" s="1814"/>
      <c r="NCG104" s="1814"/>
      <c r="NCH104" s="1814"/>
      <c r="NCI104" s="1814"/>
      <c r="NCJ104" s="1814"/>
      <c r="NCK104" s="1814"/>
      <c r="NCL104" s="1814"/>
      <c r="NCM104" s="1814"/>
      <c r="NCN104" s="1814"/>
      <c r="NCO104" s="1814"/>
      <c r="NCP104" s="1814"/>
      <c r="NCQ104" s="1814"/>
      <c r="NCR104" s="1814"/>
      <c r="NCS104" s="1814"/>
      <c r="NCT104" s="1814"/>
      <c r="NCU104" s="1814"/>
      <c r="NCV104" s="1814"/>
      <c r="NCW104" s="1814"/>
      <c r="NCX104" s="1814"/>
      <c r="NCY104" s="1814"/>
      <c r="NCZ104" s="1814"/>
      <c r="NDA104" s="1814"/>
      <c r="NDB104" s="1814"/>
      <c r="NDC104" s="1814"/>
      <c r="NDD104" s="1814"/>
      <c r="NDE104" s="1814"/>
      <c r="NDF104" s="1814"/>
      <c r="NDG104" s="1814"/>
      <c r="NDH104" s="1814"/>
      <c r="NDI104" s="1814"/>
      <c r="NDJ104" s="1814"/>
      <c r="NDK104" s="1814"/>
      <c r="NDL104" s="1814"/>
      <c r="NDM104" s="1814"/>
      <c r="NDN104" s="1814"/>
      <c r="NDO104" s="1814"/>
      <c r="NDP104" s="1814"/>
      <c r="NDQ104" s="1814"/>
      <c r="NDR104" s="1814"/>
      <c r="NDS104" s="1814"/>
      <c r="NDT104" s="1814"/>
      <c r="NDU104" s="1814"/>
      <c r="NDV104" s="1814"/>
      <c r="NDW104" s="1814"/>
      <c r="NDX104" s="1814"/>
      <c r="NDY104" s="1814"/>
      <c r="NDZ104" s="1814"/>
      <c r="NEA104" s="1814"/>
      <c r="NEB104" s="1814"/>
      <c r="NEC104" s="1814"/>
      <c r="NED104" s="1814"/>
      <c r="NEE104" s="1814"/>
      <c r="NEF104" s="1814"/>
      <c r="NEG104" s="1814"/>
      <c r="NEH104" s="1814"/>
      <c r="NEI104" s="1814"/>
      <c r="NEJ104" s="1814"/>
      <c r="NEK104" s="1814"/>
      <c r="NEL104" s="1814"/>
      <c r="NEM104" s="1814"/>
      <c r="NEN104" s="1814"/>
      <c r="NEO104" s="1814"/>
      <c r="NEP104" s="1814"/>
      <c r="NEQ104" s="1814"/>
      <c r="NER104" s="1814"/>
      <c r="NES104" s="1814"/>
      <c r="NET104" s="1814"/>
      <c r="NEU104" s="1814"/>
      <c r="NEV104" s="1814"/>
      <c r="NEW104" s="1814"/>
      <c r="NEX104" s="1814"/>
      <c r="NEY104" s="1814"/>
      <c r="NEZ104" s="1814"/>
      <c r="NFA104" s="1814"/>
      <c r="NFB104" s="1814"/>
      <c r="NFC104" s="1814"/>
      <c r="NFD104" s="1814"/>
      <c r="NFE104" s="1814"/>
      <c r="NFF104" s="1814"/>
      <c r="NFG104" s="1814"/>
      <c r="NFH104" s="1814"/>
      <c r="NFI104" s="1814"/>
      <c r="NFJ104" s="1814"/>
      <c r="NFK104" s="1814"/>
      <c r="NFL104" s="1814"/>
      <c r="NFM104" s="1814"/>
      <c r="NFN104" s="1814"/>
      <c r="NFO104" s="1814"/>
      <c r="NFP104" s="1814"/>
      <c r="NFQ104" s="1814"/>
      <c r="NFR104" s="1814"/>
      <c r="NFS104" s="1814"/>
      <c r="NFT104" s="1814"/>
      <c r="NFU104" s="1814"/>
      <c r="NFV104" s="1814"/>
      <c r="NFW104" s="1814"/>
      <c r="NFX104" s="1814"/>
      <c r="NFY104" s="1814"/>
      <c r="NFZ104" s="1814"/>
      <c r="NGA104" s="1814"/>
      <c r="NGB104" s="1814"/>
      <c r="NGC104" s="1814"/>
      <c r="NGD104" s="1814"/>
      <c r="NGE104" s="1814"/>
      <c r="NGF104" s="1814"/>
      <c r="NGG104" s="1814"/>
      <c r="NGH104" s="1814"/>
      <c r="NGI104" s="1814"/>
      <c r="NGJ104" s="1814"/>
      <c r="NGK104" s="1814"/>
      <c r="NGL104" s="1814"/>
      <c r="NGM104" s="1814"/>
      <c r="NGN104" s="1814"/>
      <c r="NGO104" s="1814"/>
      <c r="NGP104" s="1814"/>
      <c r="NGQ104" s="1814"/>
      <c r="NGR104" s="1814"/>
      <c r="NGS104" s="1814"/>
      <c r="NGT104" s="1814"/>
      <c r="NGU104" s="1814"/>
      <c r="NGV104" s="1814"/>
      <c r="NGW104" s="1814"/>
      <c r="NGX104" s="1814"/>
      <c r="NGY104" s="1814"/>
      <c r="NGZ104" s="1814"/>
      <c r="NHA104" s="1814"/>
      <c r="NHB104" s="1814"/>
      <c r="NHC104" s="1814"/>
      <c r="NHD104" s="1814"/>
      <c r="NHE104" s="1814"/>
      <c r="NHF104" s="1814"/>
      <c r="NHG104" s="1814"/>
      <c r="NHH104" s="1814"/>
      <c r="NHI104" s="1814"/>
      <c r="NHJ104" s="1814"/>
      <c r="NHK104" s="1814"/>
      <c r="NHL104" s="1814"/>
      <c r="NHM104" s="1814"/>
      <c r="NHN104" s="1814"/>
      <c r="NHO104" s="1814"/>
      <c r="NHP104" s="1814"/>
      <c r="NHQ104" s="1814"/>
      <c r="NHR104" s="1814"/>
      <c r="NHS104" s="1814"/>
      <c r="NHT104" s="1814"/>
      <c r="NHU104" s="1814"/>
      <c r="NHV104" s="1814"/>
      <c r="NHW104" s="1814"/>
      <c r="NHX104" s="1814"/>
      <c r="NHY104" s="1814"/>
      <c r="NHZ104" s="1814"/>
      <c r="NIA104" s="1814"/>
      <c r="NIB104" s="1814"/>
      <c r="NIC104" s="1814"/>
      <c r="NID104" s="1814"/>
      <c r="NIE104" s="1814"/>
      <c r="NIF104" s="1814"/>
      <c r="NIG104" s="1814"/>
      <c r="NIH104" s="1814"/>
      <c r="NII104" s="1814"/>
      <c r="NIJ104" s="1814"/>
      <c r="NIK104" s="1814"/>
      <c r="NIL104" s="1814"/>
      <c r="NIM104" s="1814"/>
      <c r="NIN104" s="1814"/>
      <c r="NIO104" s="1814"/>
      <c r="NIP104" s="1814"/>
      <c r="NIQ104" s="1814"/>
      <c r="NIR104" s="1814"/>
      <c r="NIS104" s="1814"/>
      <c r="NIT104" s="1814"/>
      <c r="NIU104" s="1814"/>
      <c r="NIV104" s="1814"/>
      <c r="NIW104" s="1814"/>
      <c r="NIX104" s="1814"/>
      <c r="NIY104" s="1814"/>
      <c r="NIZ104" s="1814"/>
      <c r="NJA104" s="1814"/>
      <c r="NJB104" s="1814"/>
      <c r="NJC104" s="1814"/>
      <c r="NJD104" s="1814"/>
      <c r="NJE104" s="1814"/>
      <c r="NJF104" s="1814"/>
      <c r="NJG104" s="1814"/>
      <c r="NJH104" s="1814"/>
      <c r="NJI104" s="1814"/>
      <c r="NJJ104" s="1814"/>
      <c r="NJK104" s="1814"/>
      <c r="NJL104" s="1814"/>
      <c r="NJM104" s="1814"/>
      <c r="NJN104" s="1814"/>
      <c r="NJO104" s="1814"/>
      <c r="NJP104" s="1814"/>
      <c r="NJQ104" s="1814"/>
      <c r="NJR104" s="1814"/>
      <c r="NJS104" s="1814"/>
      <c r="NJT104" s="1814"/>
      <c r="NJU104" s="1814"/>
      <c r="NJV104" s="1814"/>
      <c r="NJW104" s="1814"/>
      <c r="NJX104" s="1814"/>
      <c r="NJY104" s="1814"/>
      <c r="NJZ104" s="1814"/>
      <c r="NKA104" s="1814"/>
      <c r="NKB104" s="1814"/>
      <c r="NKC104" s="1814"/>
      <c r="NKD104" s="1814"/>
      <c r="NKE104" s="1814"/>
      <c r="NKF104" s="1814"/>
      <c r="NKG104" s="1814"/>
      <c r="NKH104" s="1814"/>
      <c r="NKI104" s="1814"/>
      <c r="NKJ104" s="1814"/>
      <c r="NKK104" s="1814"/>
      <c r="NKL104" s="1814"/>
      <c r="NKM104" s="1814"/>
      <c r="NKN104" s="1814"/>
      <c r="NKO104" s="1814"/>
      <c r="NKP104" s="1814"/>
      <c r="NKQ104" s="1814"/>
      <c r="NKR104" s="1814"/>
      <c r="NKS104" s="1814"/>
      <c r="NKT104" s="1814"/>
      <c r="NKU104" s="1814"/>
      <c r="NKV104" s="1814"/>
      <c r="NKW104" s="1814"/>
      <c r="NKX104" s="1814"/>
      <c r="NKY104" s="1814"/>
      <c r="NKZ104" s="1814"/>
      <c r="NLA104" s="1814"/>
      <c r="NLB104" s="1814"/>
      <c r="NLC104" s="1814"/>
      <c r="NLD104" s="1814"/>
      <c r="NLE104" s="1814"/>
      <c r="NLF104" s="1814"/>
      <c r="NLG104" s="1814"/>
      <c r="NLH104" s="1814"/>
      <c r="NLI104" s="1814"/>
      <c r="NLJ104" s="1814"/>
      <c r="NLK104" s="1814"/>
      <c r="NLL104" s="1814"/>
      <c r="NLM104" s="1814"/>
      <c r="NLN104" s="1814"/>
      <c r="NLO104" s="1814"/>
      <c r="NLP104" s="1814"/>
      <c r="NLQ104" s="1814"/>
      <c r="NLR104" s="1814"/>
      <c r="NLS104" s="1814"/>
      <c r="NLT104" s="1814"/>
      <c r="NLU104" s="1814"/>
      <c r="NLV104" s="1814"/>
      <c r="NLW104" s="1814"/>
      <c r="NLX104" s="1814"/>
      <c r="NLY104" s="1814"/>
      <c r="NLZ104" s="1814"/>
      <c r="NMA104" s="1814"/>
      <c r="NMB104" s="1814"/>
      <c r="NMC104" s="1814"/>
      <c r="NMD104" s="1814"/>
      <c r="NME104" s="1814"/>
      <c r="NMF104" s="1814"/>
      <c r="NMG104" s="1814"/>
      <c r="NMH104" s="1814"/>
      <c r="NMI104" s="1814"/>
      <c r="NMJ104" s="1814"/>
      <c r="NMK104" s="1814"/>
      <c r="NML104" s="1814"/>
      <c r="NMM104" s="1814"/>
      <c r="NMN104" s="1814"/>
      <c r="NMO104" s="1814"/>
      <c r="NMP104" s="1814"/>
      <c r="NMQ104" s="1814"/>
      <c r="NMR104" s="1814"/>
      <c r="NMS104" s="1814"/>
      <c r="NMT104" s="1814"/>
      <c r="NMU104" s="1814"/>
      <c r="NMV104" s="1814"/>
      <c r="NMW104" s="1814"/>
      <c r="NMX104" s="1814"/>
      <c r="NMY104" s="1814"/>
      <c r="NMZ104" s="1814"/>
      <c r="NNA104" s="1814"/>
      <c r="NNB104" s="1814"/>
      <c r="NNC104" s="1814"/>
      <c r="NND104" s="1814"/>
      <c r="NNE104" s="1814"/>
      <c r="NNF104" s="1814"/>
      <c r="NNG104" s="1814"/>
      <c r="NNH104" s="1814"/>
      <c r="NNI104" s="1814"/>
      <c r="NNJ104" s="1814"/>
      <c r="NNK104" s="1814"/>
      <c r="NNL104" s="1814"/>
      <c r="NNM104" s="1814"/>
      <c r="NNN104" s="1814"/>
      <c r="NNO104" s="1814"/>
      <c r="NNP104" s="1814"/>
      <c r="NNQ104" s="1814"/>
      <c r="NNR104" s="1814"/>
      <c r="NNS104" s="1814"/>
      <c r="NNT104" s="1814"/>
      <c r="NNU104" s="1814"/>
      <c r="NNV104" s="1814"/>
      <c r="NNW104" s="1814"/>
      <c r="NNX104" s="1814"/>
      <c r="NNY104" s="1814"/>
      <c r="NNZ104" s="1814"/>
      <c r="NOA104" s="1814"/>
      <c r="NOB104" s="1814"/>
      <c r="NOC104" s="1814"/>
      <c r="NOD104" s="1814"/>
      <c r="NOE104" s="1814"/>
      <c r="NOF104" s="1814"/>
      <c r="NOG104" s="1814"/>
      <c r="NOH104" s="1814"/>
      <c r="NOI104" s="1814"/>
      <c r="NOJ104" s="1814"/>
      <c r="NOK104" s="1814"/>
      <c r="NOL104" s="1814"/>
      <c r="NOM104" s="1814"/>
      <c r="NON104" s="1814"/>
      <c r="NOO104" s="1814"/>
      <c r="NOP104" s="1814"/>
      <c r="NOQ104" s="1814"/>
      <c r="NOR104" s="1814"/>
      <c r="NOS104" s="1814"/>
      <c r="NOT104" s="1814"/>
      <c r="NOU104" s="1814"/>
      <c r="NOV104" s="1814"/>
      <c r="NOW104" s="1814"/>
      <c r="NOX104" s="1814"/>
      <c r="NOY104" s="1814"/>
      <c r="NOZ104" s="1814"/>
      <c r="NPA104" s="1814"/>
      <c r="NPB104" s="1814"/>
      <c r="NPC104" s="1814"/>
      <c r="NPD104" s="1814"/>
      <c r="NPE104" s="1814"/>
      <c r="NPF104" s="1814"/>
      <c r="NPG104" s="1814"/>
      <c r="NPH104" s="1814"/>
      <c r="NPI104" s="1814"/>
      <c r="NPJ104" s="1814"/>
      <c r="NPK104" s="1814"/>
      <c r="NPL104" s="1814"/>
      <c r="NPM104" s="1814"/>
      <c r="NPN104" s="1814"/>
      <c r="NPO104" s="1814"/>
      <c r="NPP104" s="1814"/>
      <c r="NPQ104" s="1814"/>
      <c r="NPR104" s="1814"/>
      <c r="NPS104" s="1814"/>
      <c r="NPT104" s="1814"/>
      <c r="NPU104" s="1814"/>
      <c r="NPV104" s="1814"/>
      <c r="NPW104" s="1814"/>
      <c r="NPX104" s="1814"/>
      <c r="NPY104" s="1814"/>
      <c r="NPZ104" s="1814"/>
      <c r="NQA104" s="1814"/>
      <c r="NQB104" s="1814"/>
      <c r="NQC104" s="1814"/>
      <c r="NQD104" s="1814"/>
      <c r="NQE104" s="1814"/>
      <c r="NQF104" s="1814"/>
      <c r="NQG104" s="1814"/>
      <c r="NQH104" s="1814"/>
      <c r="NQI104" s="1814"/>
      <c r="NQJ104" s="1814"/>
      <c r="NQK104" s="1814"/>
      <c r="NQL104" s="1814"/>
      <c r="NQM104" s="1814"/>
      <c r="NQN104" s="1814"/>
      <c r="NQO104" s="1814"/>
      <c r="NQP104" s="1814"/>
      <c r="NQQ104" s="1814"/>
      <c r="NQR104" s="1814"/>
      <c r="NQS104" s="1814"/>
      <c r="NQT104" s="1814"/>
      <c r="NQU104" s="1814"/>
      <c r="NQV104" s="1814"/>
      <c r="NQW104" s="1814"/>
      <c r="NQX104" s="1814"/>
      <c r="NQY104" s="1814"/>
      <c r="NQZ104" s="1814"/>
      <c r="NRA104" s="1814"/>
      <c r="NRB104" s="1814"/>
      <c r="NRC104" s="1814"/>
      <c r="NRD104" s="1814"/>
      <c r="NRE104" s="1814"/>
      <c r="NRF104" s="1814"/>
      <c r="NRG104" s="1814"/>
      <c r="NRH104" s="1814"/>
      <c r="NRI104" s="1814"/>
      <c r="NRJ104" s="1814"/>
      <c r="NRK104" s="1814"/>
      <c r="NRL104" s="1814"/>
      <c r="NRM104" s="1814"/>
      <c r="NRN104" s="1814"/>
      <c r="NRO104" s="1814"/>
      <c r="NRP104" s="1814"/>
      <c r="NRQ104" s="1814"/>
      <c r="NRR104" s="1814"/>
      <c r="NRS104" s="1814"/>
      <c r="NRT104" s="1814"/>
      <c r="NRU104" s="1814"/>
      <c r="NRV104" s="1814"/>
      <c r="NRW104" s="1814"/>
      <c r="NRX104" s="1814"/>
      <c r="NRY104" s="1814"/>
      <c r="NRZ104" s="1814"/>
      <c r="NSA104" s="1814"/>
      <c r="NSB104" s="1814"/>
      <c r="NSC104" s="1814"/>
      <c r="NSD104" s="1814"/>
      <c r="NSE104" s="1814"/>
      <c r="NSF104" s="1814"/>
      <c r="NSG104" s="1814"/>
      <c r="NSH104" s="1814"/>
      <c r="NSI104" s="1814"/>
      <c r="NSJ104" s="1814"/>
      <c r="NSK104" s="1814"/>
      <c r="NSL104" s="1814"/>
      <c r="NSM104" s="1814"/>
      <c r="NSN104" s="1814"/>
      <c r="NSO104" s="1814"/>
      <c r="NSP104" s="1814"/>
      <c r="NSQ104" s="1814"/>
      <c r="NSR104" s="1814"/>
      <c r="NSS104" s="1814"/>
      <c r="NST104" s="1814"/>
      <c r="NSU104" s="1814"/>
      <c r="NSV104" s="1814"/>
      <c r="NSW104" s="1814"/>
      <c r="NSX104" s="1814"/>
      <c r="NSY104" s="1814"/>
      <c r="NSZ104" s="1814"/>
      <c r="NTA104" s="1814"/>
      <c r="NTB104" s="1814"/>
      <c r="NTC104" s="1814"/>
      <c r="NTD104" s="1814"/>
      <c r="NTE104" s="1814"/>
      <c r="NTF104" s="1814"/>
      <c r="NTG104" s="1814"/>
      <c r="NTH104" s="1814"/>
      <c r="NTI104" s="1814"/>
      <c r="NTJ104" s="1814"/>
      <c r="NTK104" s="1814"/>
      <c r="NTL104" s="1814"/>
      <c r="NTM104" s="1814"/>
      <c r="NTN104" s="1814"/>
      <c r="NTO104" s="1814"/>
      <c r="NTP104" s="1814"/>
      <c r="NTQ104" s="1814"/>
      <c r="NTR104" s="1814"/>
      <c r="NTS104" s="1814"/>
      <c r="NTT104" s="1814"/>
      <c r="NTU104" s="1814"/>
      <c r="NTV104" s="1814"/>
      <c r="NTW104" s="1814"/>
      <c r="NTX104" s="1814"/>
      <c r="NTY104" s="1814"/>
      <c r="NTZ104" s="1814"/>
      <c r="NUA104" s="1814"/>
      <c r="NUB104" s="1814"/>
      <c r="NUC104" s="1814"/>
      <c r="NUD104" s="1814"/>
      <c r="NUE104" s="1814"/>
      <c r="NUF104" s="1814"/>
      <c r="NUG104" s="1814"/>
      <c r="NUH104" s="1814"/>
      <c r="NUI104" s="1814"/>
      <c r="NUJ104" s="1814"/>
      <c r="NUK104" s="1814"/>
      <c r="NUL104" s="1814"/>
      <c r="NUM104" s="1814"/>
      <c r="NUN104" s="1814"/>
      <c r="NUO104" s="1814"/>
      <c r="NUP104" s="1814"/>
      <c r="NUQ104" s="1814"/>
      <c r="NUR104" s="1814"/>
      <c r="NUS104" s="1814"/>
      <c r="NUT104" s="1814"/>
      <c r="NUU104" s="1814"/>
      <c r="NUV104" s="1814"/>
      <c r="NUW104" s="1814"/>
      <c r="NUX104" s="1814"/>
      <c r="NUY104" s="1814"/>
      <c r="NUZ104" s="1814"/>
      <c r="NVA104" s="1814"/>
      <c r="NVB104" s="1814"/>
      <c r="NVC104" s="1814"/>
      <c r="NVD104" s="1814"/>
      <c r="NVE104" s="1814"/>
      <c r="NVF104" s="1814"/>
      <c r="NVG104" s="1814"/>
      <c r="NVH104" s="1814"/>
      <c r="NVI104" s="1814"/>
      <c r="NVJ104" s="1814"/>
      <c r="NVK104" s="1814"/>
      <c r="NVL104" s="1814"/>
      <c r="NVM104" s="1814"/>
      <c r="NVN104" s="1814"/>
      <c r="NVO104" s="1814"/>
      <c r="NVP104" s="1814"/>
      <c r="NVQ104" s="1814"/>
      <c r="NVR104" s="1814"/>
      <c r="NVS104" s="1814"/>
      <c r="NVT104" s="1814"/>
      <c r="NVU104" s="1814"/>
      <c r="NVV104" s="1814"/>
      <c r="NVW104" s="1814"/>
      <c r="NVX104" s="1814"/>
      <c r="NVY104" s="1814"/>
      <c r="NVZ104" s="1814"/>
      <c r="NWA104" s="1814"/>
      <c r="NWB104" s="1814"/>
      <c r="NWC104" s="1814"/>
      <c r="NWD104" s="1814"/>
      <c r="NWE104" s="1814"/>
      <c r="NWF104" s="1814"/>
      <c r="NWG104" s="1814"/>
      <c r="NWH104" s="1814"/>
      <c r="NWI104" s="1814"/>
      <c r="NWJ104" s="1814"/>
      <c r="NWK104" s="1814"/>
      <c r="NWL104" s="1814"/>
      <c r="NWM104" s="1814"/>
      <c r="NWN104" s="1814"/>
      <c r="NWO104" s="1814"/>
      <c r="NWP104" s="1814"/>
      <c r="NWQ104" s="1814"/>
      <c r="NWR104" s="1814"/>
      <c r="NWS104" s="1814"/>
      <c r="NWT104" s="1814"/>
      <c r="NWU104" s="1814"/>
      <c r="NWV104" s="1814"/>
      <c r="NWW104" s="1814"/>
      <c r="NWX104" s="1814"/>
      <c r="NWY104" s="1814"/>
      <c r="NWZ104" s="1814"/>
      <c r="NXA104" s="1814"/>
      <c r="NXB104" s="1814"/>
      <c r="NXC104" s="1814"/>
      <c r="NXD104" s="1814"/>
      <c r="NXE104" s="1814"/>
      <c r="NXF104" s="1814"/>
      <c r="NXG104" s="1814"/>
      <c r="NXH104" s="1814"/>
      <c r="NXI104" s="1814"/>
      <c r="NXJ104" s="1814"/>
      <c r="NXK104" s="1814"/>
      <c r="NXL104" s="1814"/>
      <c r="NXM104" s="1814"/>
      <c r="NXN104" s="1814"/>
      <c r="NXO104" s="1814"/>
      <c r="NXP104" s="1814"/>
      <c r="NXQ104" s="1814"/>
      <c r="NXR104" s="1814"/>
      <c r="NXS104" s="1814"/>
      <c r="NXT104" s="1814"/>
      <c r="NXU104" s="1814"/>
      <c r="NXV104" s="1814"/>
      <c r="NXW104" s="1814"/>
      <c r="NXX104" s="1814"/>
      <c r="NXY104" s="1814"/>
      <c r="NXZ104" s="1814"/>
      <c r="NYA104" s="1814"/>
      <c r="NYB104" s="1814"/>
      <c r="NYC104" s="1814"/>
      <c r="NYD104" s="1814"/>
      <c r="NYE104" s="1814"/>
      <c r="NYF104" s="1814"/>
      <c r="NYG104" s="1814"/>
      <c r="NYH104" s="1814"/>
      <c r="NYI104" s="1814"/>
      <c r="NYJ104" s="1814"/>
      <c r="NYK104" s="1814"/>
      <c r="NYL104" s="1814"/>
      <c r="NYM104" s="1814"/>
      <c r="NYN104" s="1814"/>
      <c r="NYO104" s="1814"/>
      <c r="NYP104" s="1814"/>
      <c r="NYQ104" s="1814"/>
      <c r="NYR104" s="1814"/>
      <c r="NYS104" s="1814"/>
      <c r="NYT104" s="1814"/>
      <c r="NYU104" s="1814"/>
      <c r="NYV104" s="1814"/>
      <c r="NYW104" s="1814"/>
      <c r="NYX104" s="1814"/>
      <c r="NYY104" s="1814"/>
      <c r="NYZ104" s="1814"/>
      <c r="NZA104" s="1814"/>
      <c r="NZB104" s="1814"/>
      <c r="NZC104" s="1814"/>
      <c r="NZD104" s="1814"/>
      <c r="NZE104" s="1814"/>
      <c r="NZF104" s="1814"/>
      <c r="NZG104" s="1814"/>
      <c r="NZH104" s="1814"/>
      <c r="NZI104" s="1814"/>
      <c r="NZJ104" s="1814"/>
      <c r="NZK104" s="1814"/>
      <c r="NZL104" s="1814"/>
      <c r="NZM104" s="1814"/>
      <c r="NZN104" s="1814"/>
      <c r="NZO104" s="1814"/>
      <c r="NZP104" s="1814"/>
      <c r="NZQ104" s="1814"/>
      <c r="NZR104" s="1814"/>
      <c r="NZS104" s="1814"/>
      <c r="NZT104" s="1814"/>
      <c r="NZU104" s="1814"/>
      <c r="NZV104" s="1814"/>
      <c r="NZW104" s="1814"/>
      <c r="NZX104" s="1814"/>
      <c r="NZY104" s="1814"/>
      <c r="NZZ104" s="1814"/>
      <c r="OAA104" s="1814"/>
      <c r="OAB104" s="1814"/>
      <c r="OAC104" s="1814"/>
      <c r="OAD104" s="1814"/>
      <c r="OAE104" s="1814"/>
      <c r="OAF104" s="1814"/>
      <c r="OAG104" s="1814"/>
      <c r="OAH104" s="1814"/>
      <c r="OAI104" s="1814"/>
      <c r="OAJ104" s="1814"/>
      <c r="OAK104" s="1814"/>
      <c r="OAL104" s="1814"/>
      <c r="OAM104" s="1814"/>
      <c r="OAN104" s="1814"/>
      <c r="OAO104" s="1814"/>
      <c r="OAP104" s="1814"/>
      <c r="OAQ104" s="1814"/>
      <c r="OAR104" s="1814"/>
      <c r="OAS104" s="1814"/>
      <c r="OAT104" s="1814"/>
      <c r="OAU104" s="1814"/>
      <c r="OAV104" s="1814"/>
      <c r="OAW104" s="1814"/>
      <c r="OAX104" s="1814"/>
      <c r="OAY104" s="1814"/>
      <c r="OAZ104" s="1814"/>
      <c r="OBA104" s="1814"/>
      <c r="OBB104" s="1814"/>
      <c r="OBC104" s="1814"/>
      <c r="OBD104" s="1814"/>
      <c r="OBE104" s="1814"/>
      <c r="OBF104" s="1814"/>
      <c r="OBG104" s="1814"/>
      <c r="OBH104" s="1814"/>
      <c r="OBI104" s="1814"/>
      <c r="OBJ104" s="1814"/>
      <c r="OBK104" s="1814"/>
      <c r="OBL104" s="1814"/>
      <c r="OBM104" s="1814"/>
      <c r="OBN104" s="1814"/>
      <c r="OBO104" s="1814"/>
      <c r="OBP104" s="1814"/>
      <c r="OBQ104" s="1814"/>
      <c r="OBR104" s="1814"/>
      <c r="OBS104" s="1814"/>
      <c r="OBT104" s="1814"/>
      <c r="OBU104" s="1814"/>
      <c r="OBV104" s="1814"/>
      <c r="OBW104" s="1814"/>
      <c r="OBX104" s="1814"/>
      <c r="OBY104" s="1814"/>
      <c r="OBZ104" s="1814"/>
      <c r="OCA104" s="1814"/>
      <c r="OCB104" s="1814"/>
      <c r="OCC104" s="1814"/>
      <c r="OCD104" s="1814"/>
      <c r="OCE104" s="1814"/>
      <c r="OCF104" s="1814"/>
      <c r="OCG104" s="1814"/>
      <c r="OCH104" s="1814"/>
      <c r="OCI104" s="1814"/>
      <c r="OCJ104" s="1814"/>
      <c r="OCK104" s="1814"/>
      <c r="OCL104" s="1814"/>
      <c r="OCM104" s="1814"/>
      <c r="OCN104" s="1814"/>
      <c r="OCO104" s="1814"/>
      <c r="OCP104" s="1814"/>
      <c r="OCQ104" s="1814"/>
      <c r="OCR104" s="1814"/>
      <c r="OCS104" s="1814"/>
      <c r="OCT104" s="1814"/>
      <c r="OCU104" s="1814"/>
      <c r="OCV104" s="1814"/>
      <c r="OCW104" s="1814"/>
      <c r="OCX104" s="1814"/>
      <c r="OCY104" s="1814"/>
      <c r="OCZ104" s="1814"/>
      <c r="ODA104" s="1814"/>
      <c r="ODB104" s="1814"/>
      <c r="ODC104" s="1814"/>
      <c r="ODD104" s="1814"/>
      <c r="ODE104" s="1814"/>
      <c r="ODF104" s="1814"/>
      <c r="ODG104" s="1814"/>
      <c r="ODH104" s="1814"/>
      <c r="ODI104" s="1814"/>
      <c r="ODJ104" s="1814"/>
      <c r="ODK104" s="1814"/>
      <c r="ODL104" s="1814"/>
      <c r="ODM104" s="1814"/>
      <c r="ODN104" s="1814"/>
      <c r="ODO104" s="1814"/>
      <c r="ODP104" s="1814"/>
      <c r="ODQ104" s="1814"/>
      <c r="ODR104" s="1814"/>
      <c r="ODS104" s="1814"/>
      <c r="ODT104" s="1814"/>
      <c r="ODU104" s="1814"/>
      <c r="ODV104" s="1814"/>
      <c r="ODW104" s="1814"/>
      <c r="ODX104" s="1814"/>
      <c r="ODY104" s="1814"/>
      <c r="ODZ104" s="1814"/>
      <c r="OEA104" s="1814"/>
      <c r="OEB104" s="1814"/>
      <c r="OEC104" s="1814"/>
      <c r="OED104" s="1814"/>
      <c r="OEE104" s="1814"/>
      <c r="OEF104" s="1814"/>
      <c r="OEG104" s="1814"/>
      <c r="OEH104" s="1814"/>
      <c r="OEI104" s="1814"/>
      <c r="OEJ104" s="1814"/>
      <c r="OEK104" s="1814"/>
      <c r="OEL104" s="1814"/>
      <c r="OEM104" s="1814"/>
      <c r="OEN104" s="1814"/>
      <c r="OEO104" s="1814"/>
      <c r="OEP104" s="1814"/>
      <c r="OEQ104" s="1814"/>
      <c r="OER104" s="1814"/>
      <c r="OES104" s="1814"/>
      <c r="OET104" s="1814"/>
      <c r="OEU104" s="1814"/>
      <c r="OEV104" s="1814"/>
      <c r="OEW104" s="1814"/>
      <c r="OEX104" s="1814"/>
      <c r="OEY104" s="1814"/>
      <c r="OEZ104" s="1814"/>
      <c r="OFA104" s="1814"/>
      <c r="OFB104" s="1814"/>
      <c r="OFC104" s="1814"/>
      <c r="OFD104" s="1814"/>
      <c r="OFE104" s="1814"/>
      <c r="OFF104" s="1814"/>
      <c r="OFG104" s="1814"/>
      <c r="OFH104" s="1814"/>
      <c r="OFI104" s="1814"/>
      <c r="OFJ104" s="1814"/>
      <c r="OFK104" s="1814"/>
      <c r="OFL104" s="1814"/>
      <c r="OFM104" s="1814"/>
      <c r="OFN104" s="1814"/>
      <c r="OFO104" s="1814"/>
      <c r="OFP104" s="1814"/>
      <c r="OFQ104" s="1814"/>
      <c r="OFR104" s="1814"/>
      <c r="OFS104" s="1814"/>
      <c r="OFT104" s="1814"/>
      <c r="OFU104" s="1814"/>
      <c r="OFV104" s="1814"/>
      <c r="OFW104" s="1814"/>
      <c r="OFX104" s="1814"/>
      <c r="OFY104" s="1814"/>
      <c r="OFZ104" s="1814"/>
      <c r="OGA104" s="1814"/>
      <c r="OGB104" s="1814"/>
      <c r="OGC104" s="1814"/>
      <c r="OGD104" s="1814"/>
      <c r="OGE104" s="1814"/>
      <c r="OGF104" s="1814"/>
      <c r="OGG104" s="1814"/>
      <c r="OGH104" s="1814"/>
      <c r="OGI104" s="1814"/>
      <c r="OGJ104" s="1814"/>
      <c r="OGK104" s="1814"/>
      <c r="OGL104" s="1814"/>
      <c r="OGM104" s="1814"/>
      <c r="OGN104" s="1814"/>
      <c r="OGO104" s="1814"/>
      <c r="OGP104" s="1814"/>
      <c r="OGQ104" s="1814"/>
      <c r="OGR104" s="1814"/>
      <c r="OGS104" s="1814"/>
      <c r="OGT104" s="1814"/>
      <c r="OGU104" s="1814"/>
      <c r="OGV104" s="1814"/>
      <c r="OGW104" s="1814"/>
      <c r="OGX104" s="1814"/>
      <c r="OGY104" s="1814"/>
      <c r="OGZ104" s="1814"/>
      <c r="OHA104" s="1814"/>
      <c r="OHB104" s="1814"/>
      <c r="OHC104" s="1814"/>
      <c r="OHD104" s="1814"/>
      <c r="OHE104" s="1814"/>
      <c r="OHF104" s="1814"/>
      <c r="OHG104" s="1814"/>
      <c r="OHH104" s="1814"/>
      <c r="OHI104" s="1814"/>
      <c r="OHJ104" s="1814"/>
      <c r="OHK104" s="1814"/>
      <c r="OHL104" s="1814"/>
      <c r="OHM104" s="1814"/>
      <c r="OHN104" s="1814"/>
      <c r="OHO104" s="1814"/>
      <c r="OHP104" s="1814"/>
      <c r="OHQ104" s="1814"/>
      <c r="OHR104" s="1814"/>
      <c r="OHS104" s="1814"/>
      <c r="OHT104" s="1814"/>
      <c r="OHU104" s="1814"/>
      <c r="OHV104" s="1814"/>
      <c r="OHW104" s="1814"/>
      <c r="OHX104" s="1814"/>
      <c r="OHY104" s="1814"/>
      <c r="OHZ104" s="1814"/>
      <c r="OIA104" s="1814"/>
      <c r="OIB104" s="1814"/>
      <c r="OIC104" s="1814"/>
      <c r="OID104" s="1814"/>
      <c r="OIE104" s="1814"/>
      <c r="OIF104" s="1814"/>
      <c r="OIG104" s="1814"/>
      <c r="OIH104" s="1814"/>
      <c r="OII104" s="1814"/>
      <c r="OIJ104" s="1814"/>
      <c r="OIK104" s="1814"/>
      <c r="OIL104" s="1814"/>
      <c r="OIM104" s="1814"/>
      <c r="OIN104" s="1814"/>
      <c r="OIO104" s="1814"/>
      <c r="OIP104" s="1814"/>
      <c r="OIQ104" s="1814"/>
      <c r="OIR104" s="1814"/>
      <c r="OIS104" s="1814"/>
      <c r="OIT104" s="1814"/>
      <c r="OIU104" s="1814"/>
      <c r="OIV104" s="1814"/>
      <c r="OIW104" s="1814"/>
      <c r="OIX104" s="1814"/>
      <c r="OIY104" s="1814"/>
      <c r="OIZ104" s="1814"/>
      <c r="OJA104" s="1814"/>
      <c r="OJB104" s="1814"/>
      <c r="OJC104" s="1814"/>
      <c r="OJD104" s="1814"/>
      <c r="OJE104" s="1814"/>
      <c r="OJF104" s="1814"/>
      <c r="OJG104" s="1814"/>
      <c r="OJH104" s="1814"/>
      <c r="OJI104" s="1814"/>
      <c r="OJJ104" s="1814"/>
      <c r="OJK104" s="1814"/>
      <c r="OJL104" s="1814"/>
      <c r="OJM104" s="1814"/>
      <c r="OJN104" s="1814"/>
      <c r="OJO104" s="1814"/>
      <c r="OJP104" s="1814"/>
      <c r="OJQ104" s="1814"/>
      <c r="OJR104" s="1814"/>
      <c r="OJS104" s="1814"/>
      <c r="OJT104" s="1814"/>
      <c r="OJU104" s="1814"/>
      <c r="OJV104" s="1814"/>
      <c r="OJW104" s="1814"/>
      <c r="OJX104" s="1814"/>
      <c r="OJY104" s="1814"/>
      <c r="OJZ104" s="1814"/>
      <c r="OKA104" s="1814"/>
      <c r="OKB104" s="1814"/>
      <c r="OKC104" s="1814"/>
      <c r="OKD104" s="1814"/>
      <c r="OKE104" s="1814"/>
      <c r="OKF104" s="1814"/>
      <c r="OKG104" s="1814"/>
      <c r="OKH104" s="1814"/>
      <c r="OKI104" s="1814"/>
      <c r="OKJ104" s="1814"/>
      <c r="OKK104" s="1814"/>
      <c r="OKL104" s="1814"/>
      <c r="OKM104" s="1814"/>
      <c r="OKN104" s="1814"/>
      <c r="OKO104" s="1814"/>
      <c r="OKP104" s="1814"/>
      <c r="OKQ104" s="1814"/>
      <c r="OKR104" s="1814"/>
      <c r="OKS104" s="1814"/>
      <c r="OKT104" s="1814"/>
      <c r="OKU104" s="1814"/>
      <c r="OKV104" s="1814"/>
      <c r="OKW104" s="1814"/>
      <c r="OKX104" s="1814"/>
      <c r="OKY104" s="1814"/>
      <c r="OKZ104" s="1814"/>
      <c r="OLA104" s="1814"/>
      <c r="OLB104" s="1814"/>
      <c r="OLC104" s="1814"/>
      <c r="OLD104" s="1814"/>
      <c r="OLE104" s="1814"/>
      <c r="OLF104" s="1814"/>
      <c r="OLG104" s="1814"/>
      <c r="OLH104" s="1814"/>
      <c r="OLI104" s="1814"/>
      <c r="OLJ104" s="1814"/>
      <c r="OLK104" s="1814"/>
      <c r="OLL104" s="1814"/>
      <c r="OLM104" s="1814"/>
      <c r="OLN104" s="1814"/>
      <c r="OLO104" s="1814"/>
      <c r="OLP104" s="1814"/>
      <c r="OLQ104" s="1814"/>
      <c r="OLR104" s="1814"/>
      <c r="OLS104" s="1814"/>
      <c r="OLT104" s="1814"/>
      <c r="OLU104" s="1814"/>
      <c r="OLV104" s="1814"/>
      <c r="OLW104" s="1814"/>
      <c r="OLX104" s="1814"/>
      <c r="OLY104" s="1814"/>
      <c r="OLZ104" s="1814"/>
      <c r="OMA104" s="1814"/>
      <c r="OMB104" s="1814"/>
      <c r="OMC104" s="1814"/>
      <c r="OMD104" s="1814"/>
      <c r="OME104" s="1814"/>
      <c r="OMF104" s="1814"/>
      <c r="OMG104" s="1814"/>
      <c r="OMH104" s="1814"/>
      <c r="OMI104" s="1814"/>
      <c r="OMJ104" s="1814"/>
      <c r="OMK104" s="1814"/>
      <c r="OML104" s="1814"/>
      <c r="OMM104" s="1814"/>
      <c r="OMN104" s="1814"/>
      <c r="OMO104" s="1814"/>
      <c r="OMP104" s="1814"/>
      <c r="OMQ104" s="1814"/>
      <c r="OMR104" s="1814"/>
      <c r="OMS104" s="1814"/>
      <c r="OMT104" s="1814"/>
      <c r="OMU104" s="1814"/>
      <c r="OMV104" s="1814"/>
      <c r="OMW104" s="1814"/>
      <c r="OMX104" s="1814"/>
      <c r="OMY104" s="1814"/>
      <c r="OMZ104" s="1814"/>
      <c r="ONA104" s="1814"/>
      <c r="ONB104" s="1814"/>
      <c r="ONC104" s="1814"/>
      <c r="OND104" s="1814"/>
      <c r="ONE104" s="1814"/>
      <c r="ONF104" s="1814"/>
      <c r="ONG104" s="1814"/>
      <c r="ONH104" s="1814"/>
      <c r="ONI104" s="1814"/>
      <c r="ONJ104" s="1814"/>
      <c r="ONK104" s="1814"/>
      <c r="ONL104" s="1814"/>
      <c r="ONM104" s="1814"/>
      <c r="ONN104" s="1814"/>
      <c r="ONO104" s="1814"/>
      <c r="ONP104" s="1814"/>
      <c r="ONQ104" s="1814"/>
      <c r="ONR104" s="1814"/>
      <c r="ONS104" s="1814"/>
      <c r="ONT104" s="1814"/>
      <c r="ONU104" s="1814"/>
      <c r="ONV104" s="1814"/>
      <c r="ONW104" s="1814"/>
      <c r="ONX104" s="1814"/>
      <c r="ONY104" s="1814"/>
      <c r="ONZ104" s="1814"/>
      <c r="OOA104" s="1814"/>
      <c r="OOB104" s="1814"/>
      <c r="OOC104" s="1814"/>
      <c r="OOD104" s="1814"/>
      <c r="OOE104" s="1814"/>
      <c r="OOF104" s="1814"/>
      <c r="OOG104" s="1814"/>
      <c r="OOH104" s="1814"/>
      <c r="OOI104" s="1814"/>
      <c r="OOJ104" s="1814"/>
      <c r="OOK104" s="1814"/>
      <c r="OOL104" s="1814"/>
      <c r="OOM104" s="1814"/>
      <c r="OON104" s="1814"/>
      <c r="OOO104" s="1814"/>
      <c r="OOP104" s="1814"/>
      <c r="OOQ104" s="1814"/>
      <c r="OOR104" s="1814"/>
      <c r="OOS104" s="1814"/>
      <c r="OOT104" s="1814"/>
      <c r="OOU104" s="1814"/>
      <c r="OOV104" s="1814"/>
      <c r="OOW104" s="1814"/>
      <c r="OOX104" s="1814"/>
      <c r="OOY104" s="1814"/>
      <c r="OOZ104" s="1814"/>
      <c r="OPA104" s="1814"/>
      <c r="OPB104" s="1814"/>
      <c r="OPC104" s="1814"/>
      <c r="OPD104" s="1814"/>
      <c r="OPE104" s="1814"/>
      <c r="OPF104" s="1814"/>
      <c r="OPG104" s="1814"/>
      <c r="OPH104" s="1814"/>
      <c r="OPI104" s="1814"/>
      <c r="OPJ104" s="1814"/>
      <c r="OPK104" s="1814"/>
      <c r="OPL104" s="1814"/>
      <c r="OPM104" s="1814"/>
      <c r="OPN104" s="1814"/>
      <c r="OPO104" s="1814"/>
      <c r="OPP104" s="1814"/>
      <c r="OPQ104" s="1814"/>
      <c r="OPR104" s="1814"/>
      <c r="OPS104" s="1814"/>
      <c r="OPT104" s="1814"/>
      <c r="OPU104" s="1814"/>
      <c r="OPV104" s="1814"/>
      <c r="OPW104" s="1814"/>
      <c r="OPX104" s="1814"/>
      <c r="OPY104" s="1814"/>
      <c r="OPZ104" s="1814"/>
      <c r="OQA104" s="1814"/>
      <c r="OQB104" s="1814"/>
      <c r="OQC104" s="1814"/>
      <c r="OQD104" s="1814"/>
      <c r="OQE104" s="1814"/>
      <c r="OQF104" s="1814"/>
      <c r="OQG104" s="1814"/>
      <c r="OQH104" s="1814"/>
      <c r="OQI104" s="1814"/>
      <c r="OQJ104" s="1814"/>
      <c r="OQK104" s="1814"/>
      <c r="OQL104" s="1814"/>
      <c r="OQM104" s="1814"/>
      <c r="OQN104" s="1814"/>
      <c r="OQO104" s="1814"/>
      <c r="OQP104" s="1814"/>
      <c r="OQQ104" s="1814"/>
      <c r="OQR104" s="1814"/>
      <c r="OQS104" s="1814"/>
      <c r="OQT104" s="1814"/>
      <c r="OQU104" s="1814"/>
      <c r="OQV104" s="1814"/>
      <c r="OQW104" s="1814"/>
      <c r="OQX104" s="1814"/>
      <c r="OQY104" s="1814"/>
      <c r="OQZ104" s="1814"/>
      <c r="ORA104" s="1814"/>
      <c r="ORB104" s="1814"/>
      <c r="ORC104" s="1814"/>
      <c r="ORD104" s="1814"/>
      <c r="ORE104" s="1814"/>
      <c r="ORF104" s="1814"/>
      <c r="ORG104" s="1814"/>
      <c r="ORH104" s="1814"/>
      <c r="ORI104" s="1814"/>
      <c r="ORJ104" s="1814"/>
      <c r="ORK104" s="1814"/>
      <c r="ORL104" s="1814"/>
      <c r="ORM104" s="1814"/>
      <c r="ORN104" s="1814"/>
      <c r="ORO104" s="1814"/>
      <c r="ORP104" s="1814"/>
      <c r="ORQ104" s="1814"/>
      <c r="ORR104" s="1814"/>
      <c r="ORS104" s="1814"/>
      <c r="ORT104" s="1814"/>
      <c r="ORU104" s="1814"/>
      <c r="ORV104" s="1814"/>
      <c r="ORW104" s="1814"/>
      <c r="ORX104" s="1814"/>
      <c r="ORY104" s="1814"/>
      <c r="ORZ104" s="1814"/>
      <c r="OSA104" s="1814"/>
      <c r="OSB104" s="1814"/>
      <c r="OSC104" s="1814"/>
      <c r="OSD104" s="1814"/>
      <c r="OSE104" s="1814"/>
      <c r="OSF104" s="1814"/>
      <c r="OSG104" s="1814"/>
      <c r="OSH104" s="1814"/>
      <c r="OSI104" s="1814"/>
      <c r="OSJ104" s="1814"/>
      <c r="OSK104" s="1814"/>
      <c r="OSL104" s="1814"/>
      <c r="OSM104" s="1814"/>
      <c r="OSN104" s="1814"/>
      <c r="OSO104" s="1814"/>
      <c r="OSP104" s="1814"/>
      <c r="OSQ104" s="1814"/>
      <c r="OSR104" s="1814"/>
      <c r="OSS104" s="1814"/>
      <c r="OST104" s="1814"/>
      <c r="OSU104" s="1814"/>
      <c r="OSV104" s="1814"/>
      <c r="OSW104" s="1814"/>
      <c r="OSX104" s="1814"/>
      <c r="OSY104" s="1814"/>
      <c r="OSZ104" s="1814"/>
      <c r="OTA104" s="1814"/>
      <c r="OTB104" s="1814"/>
      <c r="OTC104" s="1814"/>
      <c r="OTD104" s="1814"/>
      <c r="OTE104" s="1814"/>
      <c r="OTF104" s="1814"/>
      <c r="OTG104" s="1814"/>
      <c r="OTH104" s="1814"/>
      <c r="OTI104" s="1814"/>
      <c r="OTJ104" s="1814"/>
      <c r="OTK104" s="1814"/>
      <c r="OTL104" s="1814"/>
      <c r="OTM104" s="1814"/>
      <c r="OTN104" s="1814"/>
      <c r="OTO104" s="1814"/>
      <c r="OTP104" s="1814"/>
      <c r="OTQ104" s="1814"/>
      <c r="OTR104" s="1814"/>
      <c r="OTS104" s="1814"/>
      <c r="OTT104" s="1814"/>
      <c r="OTU104" s="1814"/>
      <c r="OTV104" s="1814"/>
      <c r="OTW104" s="1814"/>
      <c r="OTX104" s="1814"/>
      <c r="OTY104" s="1814"/>
      <c r="OTZ104" s="1814"/>
      <c r="OUA104" s="1814"/>
      <c r="OUB104" s="1814"/>
      <c r="OUC104" s="1814"/>
      <c r="OUD104" s="1814"/>
      <c r="OUE104" s="1814"/>
      <c r="OUF104" s="1814"/>
      <c r="OUG104" s="1814"/>
      <c r="OUH104" s="1814"/>
      <c r="OUI104" s="1814"/>
      <c r="OUJ104" s="1814"/>
      <c r="OUK104" s="1814"/>
      <c r="OUL104" s="1814"/>
      <c r="OUM104" s="1814"/>
      <c r="OUN104" s="1814"/>
      <c r="OUO104" s="1814"/>
      <c r="OUP104" s="1814"/>
      <c r="OUQ104" s="1814"/>
      <c r="OUR104" s="1814"/>
      <c r="OUS104" s="1814"/>
      <c r="OUT104" s="1814"/>
      <c r="OUU104" s="1814"/>
      <c r="OUV104" s="1814"/>
      <c r="OUW104" s="1814"/>
      <c r="OUX104" s="1814"/>
      <c r="OUY104" s="1814"/>
      <c r="OUZ104" s="1814"/>
      <c r="OVA104" s="1814"/>
      <c r="OVB104" s="1814"/>
      <c r="OVC104" s="1814"/>
      <c r="OVD104" s="1814"/>
      <c r="OVE104" s="1814"/>
      <c r="OVF104" s="1814"/>
      <c r="OVG104" s="1814"/>
      <c r="OVH104" s="1814"/>
      <c r="OVI104" s="1814"/>
      <c r="OVJ104" s="1814"/>
      <c r="OVK104" s="1814"/>
      <c r="OVL104" s="1814"/>
      <c r="OVM104" s="1814"/>
      <c r="OVN104" s="1814"/>
      <c r="OVO104" s="1814"/>
      <c r="OVP104" s="1814"/>
      <c r="OVQ104" s="1814"/>
      <c r="OVR104" s="1814"/>
      <c r="OVS104" s="1814"/>
      <c r="OVT104" s="1814"/>
      <c r="OVU104" s="1814"/>
      <c r="OVV104" s="1814"/>
      <c r="OVW104" s="1814"/>
      <c r="OVX104" s="1814"/>
      <c r="OVY104" s="1814"/>
      <c r="OVZ104" s="1814"/>
      <c r="OWA104" s="1814"/>
      <c r="OWB104" s="1814"/>
      <c r="OWC104" s="1814"/>
      <c r="OWD104" s="1814"/>
      <c r="OWE104" s="1814"/>
      <c r="OWF104" s="1814"/>
      <c r="OWG104" s="1814"/>
      <c r="OWH104" s="1814"/>
      <c r="OWI104" s="1814"/>
      <c r="OWJ104" s="1814"/>
      <c r="OWK104" s="1814"/>
      <c r="OWL104" s="1814"/>
      <c r="OWM104" s="1814"/>
      <c r="OWN104" s="1814"/>
      <c r="OWO104" s="1814"/>
      <c r="OWP104" s="1814"/>
      <c r="OWQ104" s="1814"/>
      <c r="OWR104" s="1814"/>
      <c r="OWS104" s="1814"/>
      <c r="OWT104" s="1814"/>
      <c r="OWU104" s="1814"/>
      <c r="OWV104" s="1814"/>
      <c r="OWW104" s="1814"/>
      <c r="OWX104" s="1814"/>
      <c r="OWY104" s="1814"/>
      <c r="OWZ104" s="1814"/>
      <c r="OXA104" s="1814"/>
      <c r="OXB104" s="1814"/>
      <c r="OXC104" s="1814"/>
      <c r="OXD104" s="1814"/>
      <c r="OXE104" s="1814"/>
      <c r="OXF104" s="1814"/>
      <c r="OXG104" s="1814"/>
      <c r="OXH104" s="1814"/>
      <c r="OXI104" s="1814"/>
      <c r="OXJ104" s="1814"/>
      <c r="OXK104" s="1814"/>
      <c r="OXL104" s="1814"/>
      <c r="OXM104" s="1814"/>
      <c r="OXN104" s="1814"/>
      <c r="OXO104" s="1814"/>
      <c r="OXP104" s="1814"/>
      <c r="OXQ104" s="1814"/>
      <c r="OXR104" s="1814"/>
      <c r="OXS104" s="1814"/>
      <c r="OXT104" s="1814"/>
      <c r="OXU104" s="1814"/>
      <c r="OXV104" s="1814"/>
      <c r="OXW104" s="1814"/>
      <c r="OXX104" s="1814"/>
      <c r="OXY104" s="1814"/>
      <c r="OXZ104" s="1814"/>
      <c r="OYA104" s="1814"/>
      <c r="OYB104" s="1814"/>
      <c r="OYC104" s="1814"/>
      <c r="OYD104" s="1814"/>
      <c r="OYE104" s="1814"/>
      <c r="OYF104" s="1814"/>
      <c r="OYG104" s="1814"/>
      <c r="OYH104" s="1814"/>
      <c r="OYI104" s="1814"/>
      <c r="OYJ104" s="1814"/>
      <c r="OYK104" s="1814"/>
      <c r="OYL104" s="1814"/>
      <c r="OYM104" s="1814"/>
      <c r="OYN104" s="1814"/>
      <c r="OYO104" s="1814"/>
      <c r="OYP104" s="1814"/>
      <c r="OYQ104" s="1814"/>
      <c r="OYR104" s="1814"/>
      <c r="OYS104" s="1814"/>
      <c r="OYT104" s="1814"/>
      <c r="OYU104" s="1814"/>
      <c r="OYV104" s="1814"/>
      <c r="OYW104" s="1814"/>
      <c r="OYX104" s="1814"/>
      <c r="OYY104" s="1814"/>
      <c r="OYZ104" s="1814"/>
      <c r="OZA104" s="1814"/>
      <c r="OZB104" s="1814"/>
      <c r="OZC104" s="1814"/>
      <c r="OZD104" s="1814"/>
      <c r="OZE104" s="1814"/>
      <c r="OZF104" s="1814"/>
      <c r="OZG104" s="1814"/>
      <c r="OZH104" s="1814"/>
      <c r="OZI104" s="1814"/>
      <c r="OZJ104" s="1814"/>
      <c r="OZK104" s="1814"/>
      <c r="OZL104" s="1814"/>
      <c r="OZM104" s="1814"/>
      <c r="OZN104" s="1814"/>
      <c r="OZO104" s="1814"/>
      <c r="OZP104" s="1814"/>
      <c r="OZQ104" s="1814"/>
      <c r="OZR104" s="1814"/>
      <c r="OZS104" s="1814"/>
      <c r="OZT104" s="1814"/>
      <c r="OZU104" s="1814"/>
      <c r="OZV104" s="1814"/>
      <c r="OZW104" s="1814"/>
      <c r="OZX104" s="1814"/>
      <c r="OZY104" s="1814"/>
      <c r="OZZ104" s="1814"/>
      <c r="PAA104" s="1814"/>
      <c r="PAB104" s="1814"/>
      <c r="PAC104" s="1814"/>
      <c r="PAD104" s="1814"/>
      <c r="PAE104" s="1814"/>
      <c r="PAF104" s="1814"/>
      <c r="PAG104" s="1814"/>
      <c r="PAH104" s="1814"/>
      <c r="PAI104" s="1814"/>
      <c r="PAJ104" s="1814"/>
      <c r="PAK104" s="1814"/>
      <c r="PAL104" s="1814"/>
      <c r="PAM104" s="1814"/>
      <c r="PAN104" s="1814"/>
      <c r="PAO104" s="1814"/>
      <c r="PAP104" s="1814"/>
      <c r="PAQ104" s="1814"/>
      <c r="PAR104" s="1814"/>
      <c r="PAS104" s="1814"/>
      <c r="PAT104" s="1814"/>
      <c r="PAU104" s="1814"/>
      <c r="PAV104" s="1814"/>
      <c r="PAW104" s="1814"/>
      <c r="PAX104" s="1814"/>
      <c r="PAY104" s="1814"/>
      <c r="PAZ104" s="1814"/>
      <c r="PBA104" s="1814"/>
      <c r="PBB104" s="1814"/>
      <c r="PBC104" s="1814"/>
      <c r="PBD104" s="1814"/>
      <c r="PBE104" s="1814"/>
      <c r="PBF104" s="1814"/>
      <c r="PBG104" s="1814"/>
      <c r="PBH104" s="1814"/>
      <c r="PBI104" s="1814"/>
      <c r="PBJ104" s="1814"/>
      <c r="PBK104" s="1814"/>
      <c r="PBL104" s="1814"/>
      <c r="PBM104" s="1814"/>
      <c r="PBN104" s="1814"/>
      <c r="PBO104" s="1814"/>
      <c r="PBP104" s="1814"/>
      <c r="PBQ104" s="1814"/>
      <c r="PBR104" s="1814"/>
      <c r="PBS104" s="1814"/>
      <c r="PBT104" s="1814"/>
      <c r="PBU104" s="1814"/>
      <c r="PBV104" s="1814"/>
      <c r="PBW104" s="1814"/>
      <c r="PBX104" s="1814"/>
      <c r="PBY104" s="1814"/>
      <c r="PBZ104" s="1814"/>
      <c r="PCA104" s="1814"/>
      <c r="PCB104" s="1814"/>
      <c r="PCC104" s="1814"/>
      <c r="PCD104" s="1814"/>
      <c r="PCE104" s="1814"/>
      <c r="PCF104" s="1814"/>
      <c r="PCG104" s="1814"/>
      <c r="PCH104" s="1814"/>
      <c r="PCI104" s="1814"/>
      <c r="PCJ104" s="1814"/>
      <c r="PCK104" s="1814"/>
      <c r="PCL104" s="1814"/>
      <c r="PCM104" s="1814"/>
      <c r="PCN104" s="1814"/>
      <c r="PCO104" s="1814"/>
      <c r="PCP104" s="1814"/>
      <c r="PCQ104" s="1814"/>
      <c r="PCR104" s="1814"/>
      <c r="PCS104" s="1814"/>
      <c r="PCT104" s="1814"/>
      <c r="PCU104" s="1814"/>
      <c r="PCV104" s="1814"/>
      <c r="PCW104" s="1814"/>
      <c r="PCX104" s="1814"/>
      <c r="PCY104" s="1814"/>
      <c r="PCZ104" s="1814"/>
      <c r="PDA104" s="1814"/>
      <c r="PDB104" s="1814"/>
      <c r="PDC104" s="1814"/>
      <c r="PDD104" s="1814"/>
      <c r="PDE104" s="1814"/>
      <c r="PDF104" s="1814"/>
      <c r="PDG104" s="1814"/>
      <c r="PDH104" s="1814"/>
      <c r="PDI104" s="1814"/>
      <c r="PDJ104" s="1814"/>
      <c r="PDK104" s="1814"/>
      <c r="PDL104" s="1814"/>
      <c r="PDM104" s="1814"/>
      <c r="PDN104" s="1814"/>
      <c r="PDO104" s="1814"/>
      <c r="PDP104" s="1814"/>
      <c r="PDQ104" s="1814"/>
      <c r="PDR104" s="1814"/>
      <c r="PDS104" s="1814"/>
      <c r="PDT104" s="1814"/>
      <c r="PDU104" s="1814"/>
      <c r="PDV104" s="1814"/>
      <c r="PDW104" s="1814"/>
      <c r="PDX104" s="1814"/>
      <c r="PDY104" s="1814"/>
      <c r="PDZ104" s="1814"/>
      <c r="PEA104" s="1814"/>
      <c r="PEB104" s="1814"/>
      <c r="PEC104" s="1814"/>
      <c r="PED104" s="1814"/>
      <c r="PEE104" s="1814"/>
      <c r="PEF104" s="1814"/>
      <c r="PEG104" s="1814"/>
      <c r="PEH104" s="1814"/>
      <c r="PEI104" s="1814"/>
      <c r="PEJ104" s="1814"/>
      <c r="PEK104" s="1814"/>
      <c r="PEL104" s="1814"/>
      <c r="PEM104" s="1814"/>
      <c r="PEN104" s="1814"/>
      <c r="PEO104" s="1814"/>
      <c r="PEP104" s="1814"/>
      <c r="PEQ104" s="1814"/>
      <c r="PER104" s="1814"/>
      <c r="PES104" s="1814"/>
      <c r="PET104" s="1814"/>
      <c r="PEU104" s="1814"/>
      <c r="PEV104" s="1814"/>
      <c r="PEW104" s="1814"/>
      <c r="PEX104" s="1814"/>
      <c r="PEY104" s="1814"/>
      <c r="PEZ104" s="1814"/>
      <c r="PFA104" s="1814"/>
      <c r="PFB104" s="1814"/>
      <c r="PFC104" s="1814"/>
      <c r="PFD104" s="1814"/>
      <c r="PFE104" s="1814"/>
      <c r="PFF104" s="1814"/>
      <c r="PFG104" s="1814"/>
      <c r="PFH104" s="1814"/>
      <c r="PFI104" s="1814"/>
      <c r="PFJ104" s="1814"/>
      <c r="PFK104" s="1814"/>
      <c r="PFL104" s="1814"/>
      <c r="PFM104" s="1814"/>
      <c r="PFN104" s="1814"/>
      <c r="PFO104" s="1814"/>
      <c r="PFP104" s="1814"/>
      <c r="PFQ104" s="1814"/>
      <c r="PFR104" s="1814"/>
      <c r="PFS104" s="1814"/>
      <c r="PFT104" s="1814"/>
      <c r="PFU104" s="1814"/>
      <c r="PFV104" s="1814"/>
      <c r="PFW104" s="1814"/>
      <c r="PFX104" s="1814"/>
      <c r="PFY104" s="1814"/>
      <c r="PFZ104" s="1814"/>
      <c r="PGA104" s="1814"/>
      <c r="PGB104" s="1814"/>
      <c r="PGC104" s="1814"/>
      <c r="PGD104" s="1814"/>
      <c r="PGE104" s="1814"/>
      <c r="PGF104" s="1814"/>
      <c r="PGG104" s="1814"/>
      <c r="PGH104" s="1814"/>
      <c r="PGI104" s="1814"/>
      <c r="PGJ104" s="1814"/>
      <c r="PGK104" s="1814"/>
      <c r="PGL104" s="1814"/>
      <c r="PGM104" s="1814"/>
      <c r="PGN104" s="1814"/>
      <c r="PGO104" s="1814"/>
      <c r="PGP104" s="1814"/>
      <c r="PGQ104" s="1814"/>
      <c r="PGR104" s="1814"/>
      <c r="PGS104" s="1814"/>
      <c r="PGT104" s="1814"/>
      <c r="PGU104" s="1814"/>
      <c r="PGV104" s="1814"/>
      <c r="PGW104" s="1814"/>
      <c r="PGX104" s="1814"/>
      <c r="PGY104" s="1814"/>
      <c r="PGZ104" s="1814"/>
      <c r="PHA104" s="1814"/>
      <c r="PHB104" s="1814"/>
      <c r="PHC104" s="1814"/>
      <c r="PHD104" s="1814"/>
      <c r="PHE104" s="1814"/>
      <c r="PHF104" s="1814"/>
      <c r="PHG104" s="1814"/>
      <c r="PHH104" s="1814"/>
      <c r="PHI104" s="1814"/>
      <c r="PHJ104" s="1814"/>
      <c r="PHK104" s="1814"/>
      <c r="PHL104" s="1814"/>
      <c r="PHM104" s="1814"/>
      <c r="PHN104" s="1814"/>
      <c r="PHO104" s="1814"/>
      <c r="PHP104" s="1814"/>
      <c r="PHQ104" s="1814"/>
      <c r="PHR104" s="1814"/>
      <c r="PHS104" s="1814"/>
      <c r="PHT104" s="1814"/>
      <c r="PHU104" s="1814"/>
      <c r="PHV104" s="1814"/>
      <c r="PHW104" s="1814"/>
      <c r="PHX104" s="1814"/>
      <c r="PHY104" s="1814"/>
      <c r="PHZ104" s="1814"/>
      <c r="PIA104" s="1814"/>
      <c r="PIB104" s="1814"/>
      <c r="PIC104" s="1814"/>
      <c r="PID104" s="1814"/>
      <c r="PIE104" s="1814"/>
      <c r="PIF104" s="1814"/>
      <c r="PIG104" s="1814"/>
      <c r="PIH104" s="1814"/>
      <c r="PII104" s="1814"/>
      <c r="PIJ104" s="1814"/>
      <c r="PIK104" s="1814"/>
      <c r="PIL104" s="1814"/>
      <c r="PIM104" s="1814"/>
      <c r="PIN104" s="1814"/>
      <c r="PIO104" s="1814"/>
      <c r="PIP104" s="1814"/>
      <c r="PIQ104" s="1814"/>
      <c r="PIR104" s="1814"/>
      <c r="PIS104" s="1814"/>
      <c r="PIT104" s="1814"/>
      <c r="PIU104" s="1814"/>
      <c r="PIV104" s="1814"/>
      <c r="PIW104" s="1814"/>
      <c r="PIX104" s="1814"/>
      <c r="PIY104" s="1814"/>
      <c r="PIZ104" s="1814"/>
      <c r="PJA104" s="1814"/>
      <c r="PJB104" s="1814"/>
      <c r="PJC104" s="1814"/>
      <c r="PJD104" s="1814"/>
      <c r="PJE104" s="1814"/>
      <c r="PJF104" s="1814"/>
      <c r="PJG104" s="1814"/>
      <c r="PJH104" s="1814"/>
      <c r="PJI104" s="1814"/>
      <c r="PJJ104" s="1814"/>
      <c r="PJK104" s="1814"/>
      <c r="PJL104" s="1814"/>
      <c r="PJM104" s="1814"/>
      <c r="PJN104" s="1814"/>
      <c r="PJO104" s="1814"/>
      <c r="PJP104" s="1814"/>
      <c r="PJQ104" s="1814"/>
      <c r="PJR104" s="1814"/>
      <c r="PJS104" s="1814"/>
      <c r="PJT104" s="1814"/>
      <c r="PJU104" s="1814"/>
      <c r="PJV104" s="1814"/>
      <c r="PJW104" s="1814"/>
      <c r="PJX104" s="1814"/>
      <c r="PJY104" s="1814"/>
      <c r="PJZ104" s="1814"/>
      <c r="PKA104" s="1814"/>
      <c r="PKB104" s="1814"/>
      <c r="PKC104" s="1814"/>
      <c r="PKD104" s="1814"/>
      <c r="PKE104" s="1814"/>
      <c r="PKF104" s="1814"/>
      <c r="PKG104" s="1814"/>
      <c r="PKH104" s="1814"/>
      <c r="PKI104" s="1814"/>
      <c r="PKJ104" s="1814"/>
      <c r="PKK104" s="1814"/>
      <c r="PKL104" s="1814"/>
      <c r="PKM104" s="1814"/>
      <c r="PKN104" s="1814"/>
      <c r="PKO104" s="1814"/>
      <c r="PKP104" s="1814"/>
      <c r="PKQ104" s="1814"/>
      <c r="PKR104" s="1814"/>
      <c r="PKS104" s="1814"/>
      <c r="PKT104" s="1814"/>
      <c r="PKU104" s="1814"/>
      <c r="PKV104" s="1814"/>
      <c r="PKW104" s="1814"/>
      <c r="PKX104" s="1814"/>
      <c r="PKY104" s="1814"/>
      <c r="PKZ104" s="1814"/>
      <c r="PLA104" s="1814"/>
      <c r="PLB104" s="1814"/>
      <c r="PLC104" s="1814"/>
      <c r="PLD104" s="1814"/>
      <c r="PLE104" s="1814"/>
      <c r="PLF104" s="1814"/>
      <c r="PLG104" s="1814"/>
      <c r="PLH104" s="1814"/>
      <c r="PLI104" s="1814"/>
      <c r="PLJ104" s="1814"/>
      <c r="PLK104" s="1814"/>
      <c r="PLL104" s="1814"/>
      <c r="PLM104" s="1814"/>
      <c r="PLN104" s="1814"/>
      <c r="PLO104" s="1814"/>
      <c r="PLP104" s="1814"/>
      <c r="PLQ104" s="1814"/>
      <c r="PLR104" s="1814"/>
      <c r="PLS104" s="1814"/>
      <c r="PLT104" s="1814"/>
      <c r="PLU104" s="1814"/>
      <c r="PLV104" s="1814"/>
      <c r="PLW104" s="1814"/>
      <c r="PLX104" s="1814"/>
      <c r="PLY104" s="1814"/>
      <c r="PLZ104" s="1814"/>
      <c r="PMA104" s="1814"/>
      <c r="PMB104" s="1814"/>
      <c r="PMC104" s="1814"/>
      <c r="PMD104" s="1814"/>
      <c r="PME104" s="1814"/>
      <c r="PMF104" s="1814"/>
      <c r="PMG104" s="1814"/>
      <c r="PMH104" s="1814"/>
      <c r="PMI104" s="1814"/>
      <c r="PMJ104" s="1814"/>
      <c r="PMK104" s="1814"/>
      <c r="PML104" s="1814"/>
      <c r="PMM104" s="1814"/>
      <c r="PMN104" s="1814"/>
      <c r="PMO104" s="1814"/>
      <c r="PMP104" s="1814"/>
      <c r="PMQ104" s="1814"/>
      <c r="PMR104" s="1814"/>
      <c r="PMS104" s="1814"/>
      <c r="PMT104" s="1814"/>
      <c r="PMU104" s="1814"/>
      <c r="PMV104" s="1814"/>
      <c r="PMW104" s="1814"/>
      <c r="PMX104" s="1814"/>
      <c r="PMY104" s="1814"/>
      <c r="PMZ104" s="1814"/>
      <c r="PNA104" s="1814"/>
      <c r="PNB104" s="1814"/>
      <c r="PNC104" s="1814"/>
      <c r="PND104" s="1814"/>
      <c r="PNE104" s="1814"/>
      <c r="PNF104" s="1814"/>
      <c r="PNG104" s="1814"/>
      <c r="PNH104" s="1814"/>
      <c r="PNI104" s="1814"/>
      <c r="PNJ104" s="1814"/>
      <c r="PNK104" s="1814"/>
      <c r="PNL104" s="1814"/>
      <c r="PNM104" s="1814"/>
      <c r="PNN104" s="1814"/>
      <c r="PNO104" s="1814"/>
      <c r="PNP104" s="1814"/>
      <c r="PNQ104" s="1814"/>
      <c r="PNR104" s="1814"/>
      <c r="PNS104" s="1814"/>
      <c r="PNT104" s="1814"/>
      <c r="PNU104" s="1814"/>
      <c r="PNV104" s="1814"/>
      <c r="PNW104" s="1814"/>
      <c r="PNX104" s="1814"/>
      <c r="PNY104" s="1814"/>
      <c r="PNZ104" s="1814"/>
      <c r="POA104" s="1814"/>
      <c r="POB104" s="1814"/>
      <c r="POC104" s="1814"/>
      <c r="POD104" s="1814"/>
      <c r="POE104" s="1814"/>
      <c r="POF104" s="1814"/>
      <c r="POG104" s="1814"/>
      <c r="POH104" s="1814"/>
      <c r="POI104" s="1814"/>
      <c r="POJ104" s="1814"/>
      <c r="POK104" s="1814"/>
      <c r="POL104" s="1814"/>
      <c r="POM104" s="1814"/>
      <c r="PON104" s="1814"/>
      <c r="POO104" s="1814"/>
      <c r="POP104" s="1814"/>
      <c r="POQ104" s="1814"/>
      <c r="POR104" s="1814"/>
      <c r="POS104" s="1814"/>
      <c r="POT104" s="1814"/>
      <c r="POU104" s="1814"/>
      <c r="POV104" s="1814"/>
      <c r="POW104" s="1814"/>
      <c r="POX104" s="1814"/>
      <c r="POY104" s="1814"/>
      <c r="POZ104" s="1814"/>
      <c r="PPA104" s="1814"/>
      <c r="PPB104" s="1814"/>
      <c r="PPC104" s="1814"/>
      <c r="PPD104" s="1814"/>
      <c r="PPE104" s="1814"/>
      <c r="PPF104" s="1814"/>
      <c r="PPG104" s="1814"/>
      <c r="PPH104" s="1814"/>
      <c r="PPI104" s="1814"/>
      <c r="PPJ104" s="1814"/>
      <c r="PPK104" s="1814"/>
      <c r="PPL104" s="1814"/>
      <c r="PPM104" s="1814"/>
      <c r="PPN104" s="1814"/>
      <c r="PPO104" s="1814"/>
      <c r="PPP104" s="1814"/>
      <c r="PPQ104" s="1814"/>
      <c r="PPR104" s="1814"/>
      <c r="PPS104" s="1814"/>
      <c r="PPT104" s="1814"/>
      <c r="PPU104" s="1814"/>
      <c r="PPV104" s="1814"/>
      <c r="PPW104" s="1814"/>
      <c r="PPX104" s="1814"/>
      <c r="PPY104" s="1814"/>
      <c r="PPZ104" s="1814"/>
      <c r="PQA104" s="1814"/>
      <c r="PQB104" s="1814"/>
      <c r="PQC104" s="1814"/>
      <c r="PQD104" s="1814"/>
      <c r="PQE104" s="1814"/>
      <c r="PQF104" s="1814"/>
      <c r="PQG104" s="1814"/>
      <c r="PQH104" s="1814"/>
      <c r="PQI104" s="1814"/>
      <c r="PQJ104" s="1814"/>
      <c r="PQK104" s="1814"/>
      <c r="PQL104" s="1814"/>
      <c r="PQM104" s="1814"/>
      <c r="PQN104" s="1814"/>
      <c r="PQO104" s="1814"/>
      <c r="PQP104" s="1814"/>
      <c r="PQQ104" s="1814"/>
      <c r="PQR104" s="1814"/>
      <c r="PQS104" s="1814"/>
      <c r="PQT104" s="1814"/>
      <c r="PQU104" s="1814"/>
      <c r="PQV104" s="1814"/>
      <c r="PQW104" s="1814"/>
      <c r="PQX104" s="1814"/>
      <c r="PQY104" s="1814"/>
      <c r="PQZ104" s="1814"/>
      <c r="PRA104" s="1814"/>
      <c r="PRB104" s="1814"/>
      <c r="PRC104" s="1814"/>
      <c r="PRD104" s="1814"/>
      <c r="PRE104" s="1814"/>
      <c r="PRF104" s="1814"/>
      <c r="PRG104" s="1814"/>
      <c r="PRH104" s="1814"/>
      <c r="PRI104" s="1814"/>
      <c r="PRJ104" s="1814"/>
      <c r="PRK104" s="1814"/>
      <c r="PRL104" s="1814"/>
      <c r="PRM104" s="1814"/>
      <c r="PRN104" s="1814"/>
      <c r="PRO104" s="1814"/>
      <c r="PRP104" s="1814"/>
      <c r="PRQ104" s="1814"/>
      <c r="PRR104" s="1814"/>
      <c r="PRS104" s="1814"/>
      <c r="PRT104" s="1814"/>
      <c r="PRU104" s="1814"/>
      <c r="PRV104" s="1814"/>
      <c r="PRW104" s="1814"/>
      <c r="PRX104" s="1814"/>
      <c r="PRY104" s="1814"/>
      <c r="PRZ104" s="1814"/>
      <c r="PSA104" s="1814"/>
      <c r="PSB104" s="1814"/>
      <c r="PSC104" s="1814"/>
      <c r="PSD104" s="1814"/>
      <c r="PSE104" s="1814"/>
      <c r="PSF104" s="1814"/>
      <c r="PSG104" s="1814"/>
      <c r="PSH104" s="1814"/>
      <c r="PSI104" s="1814"/>
      <c r="PSJ104" s="1814"/>
      <c r="PSK104" s="1814"/>
      <c r="PSL104" s="1814"/>
      <c r="PSM104" s="1814"/>
      <c r="PSN104" s="1814"/>
      <c r="PSO104" s="1814"/>
      <c r="PSP104" s="1814"/>
      <c r="PSQ104" s="1814"/>
      <c r="PSR104" s="1814"/>
      <c r="PSS104" s="1814"/>
      <c r="PST104" s="1814"/>
      <c r="PSU104" s="1814"/>
      <c r="PSV104" s="1814"/>
      <c r="PSW104" s="1814"/>
      <c r="PSX104" s="1814"/>
      <c r="PSY104" s="1814"/>
      <c r="PSZ104" s="1814"/>
      <c r="PTA104" s="1814"/>
      <c r="PTB104" s="1814"/>
      <c r="PTC104" s="1814"/>
      <c r="PTD104" s="1814"/>
      <c r="PTE104" s="1814"/>
      <c r="PTF104" s="1814"/>
      <c r="PTG104" s="1814"/>
      <c r="PTH104" s="1814"/>
      <c r="PTI104" s="1814"/>
      <c r="PTJ104" s="1814"/>
      <c r="PTK104" s="1814"/>
      <c r="PTL104" s="1814"/>
      <c r="PTM104" s="1814"/>
      <c r="PTN104" s="1814"/>
      <c r="PTO104" s="1814"/>
      <c r="PTP104" s="1814"/>
      <c r="PTQ104" s="1814"/>
      <c r="PTR104" s="1814"/>
      <c r="PTS104" s="1814"/>
      <c r="PTT104" s="1814"/>
      <c r="PTU104" s="1814"/>
      <c r="PTV104" s="1814"/>
      <c r="PTW104" s="1814"/>
      <c r="PTX104" s="1814"/>
      <c r="PTY104" s="1814"/>
      <c r="PTZ104" s="1814"/>
      <c r="PUA104" s="1814"/>
      <c r="PUB104" s="1814"/>
      <c r="PUC104" s="1814"/>
      <c r="PUD104" s="1814"/>
      <c r="PUE104" s="1814"/>
      <c r="PUF104" s="1814"/>
      <c r="PUG104" s="1814"/>
      <c r="PUH104" s="1814"/>
      <c r="PUI104" s="1814"/>
      <c r="PUJ104" s="1814"/>
      <c r="PUK104" s="1814"/>
      <c r="PUL104" s="1814"/>
      <c r="PUM104" s="1814"/>
      <c r="PUN104" s="1814"/>
      <c r="PUO104" s="1814"/>
      <c r="PUP104" s="1814"/>
      <c r="PUQ104" s="1814"/>
      <c r="PUR104" s="1814"/>
      <c r="PUS104" s="1814"/>
      <c r="PUT104" s="1814"/>
      <c r="PUU104" s="1814"/>
      <c r="PUV104" s="1814"/>
      <c r="PUW104" s="1814"/>
      <c r="PUX104" s="1814"/>
      <c r="PUY104" s="1814"/>
      <c r="PUZ104" s="1814"/>
      <c r="PVA104" s="1814"/>
      <c r="PVB104" s="1814"/>
      <c r="PVC104" s="1814"/>
      <c r="PVD104" s="1814"/>
      <c r="PVE104" s="1814"/>
      <c r="PVF104" s="1814"/>
      <c r="PVG104" s="1814"/>
      <c r="PVH104" s="1814"/>
      <c r="PVI104" s="1814"/>
      <c r="PVJ104" s="1814"/>
      <c r="PVK104" s="1814"/>
      <c r="PVL104" s="1814"/>
      <c r="PVM104" s="1814"/>
      <c r="PVN104" s="1814"/>
      <c r="PVO104" s="1814"/>
      <c r="PVP104" s="1814"/>
      <c r="PVQ104" s="1814"/>
      <c r="PVR104" s="1814"/>
      <c r="PVS104" s="1814"/>
      <c r="PVT104" s="1814"/>
      <c r="PVU104" s="1814"/>
      <c r="PVV104" s="1814"/>
      <c r="PVW104" s="1814"/>
      <c r="PVX104" s="1814"/>
      <c r="PVY104" s="1814"/>
      <c r="PVZ104" s="1814"/>
      <c r="PWA104" s="1814"/>
      <c r="PWB104" s="1814"/>
      <c r="PWC104" s="1814"/>
      <c r="PWD104" s="1814"/>
      <c r="PWE104" s="1814"/>
      <c r="PWF104" s="1814"/>
      <c r="PWG104" s="1814"/>
      <c r="PWH104" s="1814"/>
      <c r="PWI104" s="1814"/>
      <c r="PWJ104" s="1814"/>
      <c r="PWK104" s="1814"/>
      <c r="PWL104" s="1814"/>
      <c r="PWM104" s="1814"/>
      <c r="PWN104" s="1814"/>
      <c r="PWO104" s="1814"/>
      <c r="PWP104" s="1814"/>
      <c r="PWQ104" s="1814"/>
      <c r="PWR104" s="1814"/>
      <c r="PWS104" s="1814"/>
      <c r="PWT104" s="1814"/>
      <c r="PWU104" s="1814"/>
      <c r="PWV104" s="1814"/>
      <c r="PWW104" s="1814"/>
      <c r="PWX104" s="1814"/>
      <c r="PWY104" s="1814"/>
      <c r="PWZ104" s="1814"/>
      <c r="PXA104" s="1814"/>
      <c r="PXB104" s="1814"/>
      <c r="PXC104" s="1814"/>
      <c r="PXD104" s="1814"/>
      <c r="PXE104" s="1814"/>
      <c r="PXF104" s="1814"/>
      <c r="PXG104" s="1814"/>
      <c r="PXH104" s="1814"/>
      <c r="PXI104" s="1814"/>
      <c r="PXJ104" s="1814"/>
      <c r="PXK104" s="1814"/>
      <c r="PXL104" s="1814"/>
      <c r="PXM104" s="1814"/>
      <c r="PXN104" s="1814"/>
      <c r="PXO104" s="1814"/>
      <c r="PXP104" s="1814"/>
      <c r="PXQ104" s="1814"/>
      <c r="PXR104" s="1814"/>
      <c r="PXS104" s="1814"/>
      <c r="PXT104" s="1814"/>
      <c r="PXU104" s="1814"/>
      <c r="PXV104" s="1814"/>
      <c r="PXW104" s="1814"/>
      <c r="PXX104" s="1814"/>
      <c r="PXY104" s="1814"/>
      <c r="PXZ104" s="1814"/>
      <c r="PYA104" s="1814"/>
      <c r="PYB104" s="1814"/>
      <c r="PYC104" s="1814"/>
      <c r="PYD104" s="1814"/>
      <c r="PYE104" s="1814"/>
      <c r="PYF104" s="1814"/>
      <c r="PYG104" s="1814"/>
      <c r="PYH104" s="1814"/>
      <c r="PYI104" s="1814"/>
      <c r="PYJ104" s="1814"/>
      <c r="PYK104" s="1814"/>
      <c r="PYL104" s="1814"/>
      <c r="PYM104" s="1814"/>
      <c r="PYN104" s="1814"/>
      <c r="PYO104" s="1814"/>
      <c r="PYP104" s="1814"/>
      <c r="PYQ104" s="1814"/>
      <c r="PYR104" s="1814"/>
      <c r="PYS104" s="1814"/>
      <c r="PYT104" s="1814"/>
      <c r="PYU104" s="1814"/>
      <c r="PYV104" s="1814"/>
      <c r="PYW104" s="1814"/>
      <c r="PYX104" s="1814"/>
      <c r="PYY104" s="1814"/>
      <c r="PYZ104" s="1814"/>
      <c r="PZA104" s="1814"/>
      <c r="PZB104" s="1814"/>
      <c r="PZC104" s="1814"/>
      <c r="PZD104" s="1814"/>
      <c r="PZE104" s="1814"/>
      <c r="PZF104" s="1814"/>
      <c r="PZG104" s="1814"/>
      <c r="PZH104" s="1814"/>
      <c r="PZI104" s="1814"/>
      <c r="PZJ104" s="1814"/>
      <c r="PZK104" s="1814"/>
      <c r="PZL104" s="1814"/>
      <c r="PZM104" s="1814"/>
      <c r="PZN104" s="1814"/>
      <c r="PZO104" s="1814"/>
      <c r="PZP104" s="1814"/>
      <c r="PZQ104" s="1814"/>
      <c r="PZR104" s="1814"/>
      <c r="PZS104" s="1814"/>
      <c r="PZT104" s="1814"/>
      <c r="PZU104" s="1814"/>
      <c r="PZV104" s="1814"/>
      <c r="PZW104" s="1814"/>
      <c r="PZX104" s="1814"/>
      <c r="PZY104" s="1814"/>
      <c r="PZZ104" s="1814"/>
      <c r="QAA104" s="1814"/>
      <c r="QAB104" s="1814"/>
      <c r="QAC104" s="1814"/>
      <c r="QAD104" s="1814"/>
      <c r="QAE104" s="1814"/>
      <c r="QAF104" s="1814"/>
      <c r="QAG104" s="1814"/>
      <c r="QAH104" s="1814"/>
      <c r="QAI104" s="1814"/>
      <c r="QAJ104" s="1814"/>
      <c r="QAK104" s="1814"/>
      <c r="QAL104" s="1814"/>
      <c r="QAM104" s="1814"/>
      <c r="QAN104" s="1814"/>
      <c r="QAO104" s="1814"/>
      <c r="QAP104" s="1814"/>
      <c r="QAQ104" s="1814"/>
      <c r="QAR104" s="1814"/>
      <c r="QAS104" s="1814"/>
      <c r="QAT104" s="1814"/>
      <c r="QAU104" s="1814"/>
      <c r="QAV104" s="1814"/>
      <c r="QAW104" s="1814"/>
      <c r="QAX104" s="1814"/>
      <c r="QAY104" s="1814"/>
      <c r="QAZ104" s="1814"/>
      <c r="QBA104" s="1814"/>
      <c r="QBB104" s="1814"/>
      <c r="QBC104" s="1814"/>
      <c r="QBD104" s="1814"/>
      <c r="QBE104" s="1814"/>
      <c r="QBF104" s="1814"/>
      <c r="QBG104" s="1814"/>
      <c r="QBH104" s="1814"/>
      <c r="QBI104" s="1814"/>
      <c r="QBJ104" s="1814"/>
      <c r="QBK104" s="1814"/>
      <c r="QBL104" s="1814"/>
      <c r="QBM104" s="1814"/>
      <c r="QBN104" s="1814"/>
      <c r="QBO104" s="1814"/>
      <c r="QBP104" s="1814"/>
      <c r="QBQ104" s="1814"/>
      <c r="QBR104" s="1814"/>
      <c r="QBS104" s="1814"/>
      <c r="QBT104" s="1814"/>
      <c r="QBU104" s="1814"/>
      <c r="QBV104" s="1814"/>
      <c r="QBW104" s="1814"/>
      <c r="QBX104" s="1814"/>
      <c r="QBY104" s="1814"/>
      <c r="QBZ104" s="1814"/>
      <c r="QCA104" s="1814"/>
      <c r="QCB104" s="1814"/>
      <c r="QCC104" s="1814"/>
      <c r="QCD104" s="1814"/>
      <c r="QCE104" s="1814"/>
      <c r="QCF104" s="1814"/>
      <c r="QCG104" s="1814"/>
      <c r="QCH104" s="1814"/>
      <c r="QCI104" s="1814"/>
      <c r="QCJ104" s="1814"/>
      <c r="QCK104" s="1814"/>
      <c r="QCL104" s="1814"/>
      <c r="QCM104" s="1814"/>
      <c r="QCN104" s="1814"/>
      <c r="QCO104" s="1814"/>
      <c r="QCP104" s="1814"/>
      <c r="QCQ104" s="1814"/>
      <c r="QCR104" s="1814"/>
      <c r="QCS104" s="1814"/>
      <c r="QCT104" s="1814"/>
      <c r="QCU104" s="1814"/>
      <c r="QCV104" s="1814"/>
      <c r="QCW104" s="1814"/>
      <c r="QCX104" s="1814"/>
      <c r="QCY104" s="1814"/>
      <c r="QCZ104" s="1814"/>
      <c r="QDA104" s="1814"/>
      <c r="QDB104" s="1814"/>
      <c r="QDC104" s="1814"/>
      <c r="QDD104" s="1814"/>
      <c r="QDE104" s="1814"/>
      <c r="QDF104" s="1814"/>
      <c r="QDG104" s="1814"/>
      <c r="QDH104" s="1814"/>
      <c r="QDI104" s="1814"/>
      <c r="QDJ104" s="1814"/>
      <c r="QDK104" s="1814"/>
      <c r="QDL104" s="1814"/>
      <c r="QDM104" s="1814"/>
      <c r="QDN104" s="1814"/>
      <c r="QDO104" s="1814"/>
      <c r="QDP104" s="1814"/>
      <c r="QDQ104" s="1814"/>
      <c r="QDR104" s="1814"/>
      <c r="QDS104" s="1814"/>
      <c r="QDT104" s="1814"/>
      <c r="QDU104" s="1814"/>
      <c r="QDV104" s="1814"/>
      <c r="QDW104" s="1814"/>
      <c r="QDX104" s="1814"/>
      <c r="QDY104" s="1814"/>
      <c r="QDZ104" s="1814"/>
      <c r="QEA104" s="1814"/>
      <c r="QEB104" s="1814"/>
      <c r="QEC104" s="1814"/>
      <c r="QED104" s="1814"/>
      <c r="QEE104" s="1814"/>
      <c r="QEF104" s="1814"/>
      <c r="QEG104" s="1814"/>
      <c r="QEH104" s="1814"/>
      <c r="QEI104" s="1814"/>
      <c r="QEJ104" s="1814"/>
      <c r="QEK104" s="1814"/>
      <c r="QEL104" s="1814"/>
      <c r="QEM104" s="1814"/>
      <c r="QEN104" s="1814"/>
      <c r="QEO104" s="1814"/>
      <c r="QEP104" s="1814"/>
      <c r="QEQ104" s="1814"/>
      <c r="QER104" s="1814"/>
      <c r="QES104" s="1814"/>
      <c r="QET104" s="1814"/>
      <c r="QEU104" s="1814"/>
      <c r="QEV104" s="1814"/>
      <c r="QEW104" s="1814"/>
      <c r="QEX104" s="1814"/>
      <c r="QEY104" s="1814"/>
      <c r="QEZ104" s="1814"/>
      <c r="QFA104" s="1814"/>
      <c r="QFB104" s="1814"/>
      <c r="QFC104" s="1814"/>
      <c r="QFD104" s="1814"/>
      <c r="QFE104" s="1814"/>
      <c r="QFF104" s="1814"/>
      <c r="QFG104" s="1814"/>
      <c r="QFH104" s="1814"/>
      <c r="QFI104" s="1814"/>
      <c r="QFJ104" s="1814"/>
      <c r="QFK104" s="1814"/>
      <c r="QFL104" s="1814"/>
      <c r="QFM104" s="1814"/>
      <c r="QFN104" s="1814"/>
      <c r="QFO104" s="1814"/>
      <c r="QFP104" s="1814"/>
      <c r="QFQ104" s="1814"/>
      <c r="QFR104" s="1814"/>
      <c r="QFS104" s="1814"/>
      <c r="QFT104" s="1814"/>
      <c r="QFU104" s="1814"/>
      <c r="QFV104" s="1814"/>
      <c r="QFW104" s="1814"/>
      <c r="QFX104" s="1814"/>
      <c r="QFY104" s="1814"/>
      <c r="QFZ104" s="1814"/>
      <c r="QGA104" s="1814"/>
      <c r="QGB104" s="1814"/>
      <c r="QGC104" s="1814"/>
      <c r="QGD104" s="1814"/>
      <c r="QGE104" s="1814"/>
      <c r="QGF104" s="1814"/>
      <c r="QGG104" s="1814"/>
      <c r="QGH104" s="1814"/>
      <c r="QGI104" s="1814"/>
      <c r="QGJ104" s="1814"/>
      <c r="QGK104" s="1814"/>
      <c r="QGL104" s="1814"/>
      <c r="QGM104" s="1814"/>
      <c r="QGN104" s="1814"/>
      <c r="QGO104" s="1814"/>
      <c r="QGP104" s="1814"/>
      <c r="QGQ104" s="1814"/>
      <c r="QGR104" s="1814"/>
      <c r="QGS104" s="1814"/>
      <c r="QGT104" s="1814"/>
      <c r="QGU104" s="1814"/>
      <c r="QGV104" s="1814"/>
      <c r="QGW104" s="1814"/>
      <c r="QGX104" s="1814"/>
      <c r="QGY104" s="1814"/>
      <c r="QGZ104" s="1814"/>
      <c r="QHA104" s="1814"/>
      <c r="QHB104" s="1814"/>
      <c r="QHC104" s="1814"/>
      <c r="QHD104" s="1814"/>
      <c r="QHE104" s="1814"/>
      <c r="QHF104" s="1814"/>
      <c r="QHG104" s="1814"/>
      <c r="QHH104" s="1814"/>
      <c r="QHI104" s="1814"/>
      <c r="QHJ104" s="1814"/>
      <c r="QHK104" s="1814"/>
      <c r="QHL104" s="1814"/>
      <c r="QHM104" s="1814"/>
      <c r="QHN104" s="1814"/>
      <c r="QHO104" s="1814"/>
      <c r="QHP104" s="1814"/>
      <c r="QHQ104" s="1814"/>
      <c r="QHR104" s="1814"/>
      <c r="QHS104" s="1814"/>
      <c r="QHT104" s="1814"/>
      <c r="QHU104" s="1814"/>
      <c r="QHV104" s="1814"/>
      <c r="QHW104" s="1814"/>
      <c r="QHX104" s="1814"/>
      <c r="QHY104" s="1814"/>
      <c r="QHZ104" s="1814"/>
      <c r="QIA104" s="1814"/>
      <c r="QIB104" s="1814"/>
      <c r="QIC104" s="1814"/>
      <c r="QID104" s="1814"/>
      <c r="QIE104" s="1814"/>
      <c r="QIF104" s="1814"/>
      <c r="QIG104" s="1814"/>
      <c r="QIH104" s="1814"/>
      <c r="QII104" s="1814"/>
      <c r="QIJ104" s="1814"/>
      <c r="QIK104" s="1814"/>
      <c r="QIL104" s="1814"/>
      <c r="QIM104" s="1814"/>
      <c r="QIN104" s="1814"/>
      <c r="QIO104" s="1814"/>
      <c r="QIP104" s="1814"/>
      <c r="QIQ104" s="1814"/>
      <c r="QIR104" s="1814"/>
      <c r="QIS104" s="1814"/>
      <c r="QIT104" s="1814"/>
      <c r="QIU104" s="1814"/>
      <c r="QIV104" s="1814"/>
      <c r="QIW104" s="1814"/>
      <c r="QIX104" s="1814"/>
      <c r="QIY104" s="1814"/>
      <c r="QIZ104" s="1814"/>
      <c r="QJA104" s="1814"/>
      <c r="QJB104" s="1814"/>
      <c r="QJC104" s="1814"/>
      <c r="QJD104" s="1814"/>
      <c r="QJE104" s="1814"/>
      <c r="QJF104" s="1814"/>
      <c r="QJG104" s="1814"/>
      <c r="QJH104" s="1814"/>
      <c r="QJI104" s="1814"/>
      <c r="QJJ104" s="1814"/>
      <c r="QJK104" s="1814"/>
      <c r="QJL104" s="1814"/>
      <c r="QJM104" s="1814"/>
      <c r="QJN104" s="1814"/>
      <c r="QJO104" s="1814"/>
      <c r="QJP104" s="1814"/>
      <c r="QJQ104" s="1814"/>
      <c r="QJR104" s="1814"/>
      <c r="QJS104" s="1814"/>
      <c r="QJT104" s="1814"/>
      <c r="QJU104" s="1814"/>
      <c r="QJV104" s="1814"/>
      <c r="QJW104" s="1814"/>
      <c r="QJX104" s="1814"/>
      <c r="QJY104" s="1814"/>
      <c r="QJZ104" s="1814"/>
      <c r="QKA104" s="1814"/>
      <c r="QKB104" s="1814"/>
      <c r="QKC104" s="1814"/>
      <c r="QKD104" s="1814"/>
      <c r="QKE104" s="1814"/>
      <c r="QKF104" s="1814"/>
      <c r="QKG104" s="1814"/>
      <c r="QKH104" s="1814"/>
      <c r="QKI104" s="1814"/>
      <c r="QKJ104" s="1814"/>
      <c r="QKK104" s="1814"/>
      <c r="QKL104" s="1814"/>
      <c r="QKM104" s="1814"/>
      <c r="QKN104" s="1814"/>
      <c r="QKO104" s="1814"/>
      <c r="QKP104" s="1814"/>
      <c r="QKQ104" s="1814"/>
      <c r="QKR104" s="1814"/>
      <c r="QKS104" s="1814"/>
      <c r="QKT104" s="1814"/>
      <c r="QKU104" s="1814"/>
      <c r="QKV104" s="1814"/>
      <c r="QKW104" s="1814"/>
      <c r="QKX104" s="1814"/>
      <c r="QKY104" s="1814"/>
      <c r="QKZ104" s="1814"/>
      <c r="QLA104" s="1814"/>
      <c r="QLB104" s="1814"/>
      <c r="QLC104" s="1814"/>
      <c r="QLD104" s="1814"/>
      <c r="QLE104" s="1814"/>
      <c r="QLF104" s="1814"/>
      <c r="QLG104" s="1814"/>
      <c r="QLH104" s="1814"/>
      <c r="QLI104" s="1814"/>
      <c r="QLJ104" s="1814"/>
      <c r="QLK104" s="1814"/>
      <c r="QLL104" s="1814"/>
      <c r="QLM104" s="1814"/>
      <c r="QLN104" s="1814"/>
      <c r="QLO104" s="1814"/>
      <c r="QLP104" s="1814"/>
      <c r="QLQ104" s="1814"/>
      <c r="QLR104" s="1814"/>
      <c r="QLS104" s="1814"/>
      <c r="QLT104" s="1814"/>
      <c r="QLU104" s="1814"/>
      <c r="QLV104" s="1814"/>
      <c r="QLW104" s="1814"/>
      <c r="QLX104" s="1814"/>
      <c r="QLY104" s="1814"/>
      <c r="QLZ104" s="1814"/>
      <c r="QMA104" s="1814"/>
      <c r="QMB104" s="1814"/>
      <c r="QMC104" s="1814"/>
      <c r="QMD104" s="1814"/>
      <c r="QME104" s="1814"/>
      <c r="QMF104" s="1814"/>
      <c r="QMG104" s="1814"/>
      <c r="QMH104" s="1814"/>
      <c r="QMI104" s="1814"/>
      <c r="QMJ104" s="1814"/>
      <c r="QMK104" s="1814"/>
      <c r="QML104" s="1814"/>
      <c r="QMM104" s="1814"/>
      <c r="QMN104" s="1814"/>
      <c r="QMO104" s="1814"/>
      <c r="QMP104" s="1814"/>
      <c r="QMQ104" s="1814"/>
      <c r="QMR104" s="1814"/>
      <c r="QMS104" s="1814"/>
      <c r="QMT104" s="1814"/>
      <c r="QMU104" s="1814"/>
      <c r="QMV104" s="1814"/>
      <c r="QMW104" s="1814"/>
      <c r="QMX104" s="1814"/>
      <c r="QMY104" s="1814"/>
      <c r="QMZ104" s="1814"/>
      <c r="QNA104" s="1814"/>
      <c r="QNB104" s="1814"/>
      <c r="QNC104" s="1814"/>
      <c r="QND104" s="1814"/>
      <c r="QNE104" s="1814"/>
      <c r="QNF104" s="1814"/>
      <c r="QNG104" s="1814"/>
      <c r="QNH104" s="1814"/>
      <c r="QNI104" s="1814"/>
      <c r="QNJ104" s="1814"/>
      <c r="QNK104" s="1814"/>
      <c r="QNL104" s="1814"/>
      <c r="QNM104" s="1814"/>
      <c r="QNN104" s="1814"/>
      <c r="QNO104" s="1814"/>
      <c r="QNP104" s="1814"/>
      <c r="QNQ104" s="1814"/>
      <c r="QNR104" s="1814"/>
      <c r="QNS104" s="1814"/>
      <c r="QNT104" s="1814"/>
      <c r="QNU104" s="1814"/>
      <c r="QNV104" s="1814"/>
      <c r="QNW104" s="1814"/>
      <c r="QNX104" s="1814"/>
      <c r="QNY104" s="1814"/>
      <c r="QNZ104" s="1814"/>
      <c r="QOA104" s="1814"/>
      <c r="QOB104" s="1814"/>
      <c r="QOC104" s="1814"/>
      <c r="QOD104" s="1814"/>
      <c r="QOE104" s="1814"/>
      <c r="QOF104" s="1814"/>
      <c r="QOG104" s="1814"/>
      <c r="QOH104" s="1814"/>
      <c r="QOI104" s="1814"/>
      <c r="QOJ104" s="1814"/>
      <c r="QOK104" s="1814"/>
      <c r="QOL104" s="1814"/>
      <c r="QOM104" s="1814"/>
      <c r="QON104" s="1814"/>
      <c r="QOO104" s="1814"/>
      <c r="QOP104" s="1814"/>
      <c r="QOQ104" s="1814"/>
      <c r="QOR104" s="1814"/>
      <c r="QOS104" s="1814"/>
      <c r="QOT104" s="1814"/>
      <c r="QOU104" s="1814"/>
      <c r="QOV104" s="1814"/>
      <c r="QOW104" s="1814"/>
      <c r="QOX104" s="1814"/>
      <c r="QOY104" s="1814"/>
      <c r="QOZ104" s="1814"/>
      <c r="QPA104" s="1814"/>
      <c r="QPB104" s="1814"/>
      <c r="QPC104" s="1814"/>
      <c r="QPD104" s="1814"/>
      <c r="QPE104" s="1814"/>
      <c r="QPF104" s="1814"/>
      <c r="QPG104" s="1814"/>
      <c r="QPH104" s="1814"/>
      <c r="QPI104" s="1814"/>
      <c r="QPJ104" s="1814"/>
      <c r="QPK104" s="1814"/>
      <c r="QPL104" s="1814"/>
      <c r="QPM104" s="1814"/>
      <c r="QPN104" s="1814"/>
      <c r="QPO104" s="1814"/>
      <c r="QPP104" s="1814"/>
      <c r="QPQ104" s="1814"/>
      <c r="QPR104" s="1814"/>
      <c r="QPS104" s="1814"/>
      <c r="QPT104" s="1814"/>
      <c r="QPU104" s="1814"/>
      <c r="QPV104" s="1814"/>
      <c r="QPW104" s="1814"/>
      <c r="QPX104" s="1814"/>
      <c r="QPY104" s="1814"/>
      <c r="QPZ104" s="1814"/>
      <c r="QQA104" s="1814"/>
      <c r="QQB104" s="1814"/>
      <c r="QQC104" s="1814"/>
      <c r="QQD104" s="1814"/>
      <c r="QQE104" s="1814"/>
      <c r="QQF104" s="1814"/>
      <c r="QQG104" s="1814"/>
      <c r="QQH104" s="1814"/>
      <c r="QQI104" s="1814"/>
      <c r="QQJ104" s="1814"/>
      <c r="QQK104" s="1814"/>
      <c r="QQL104" s="1814"/>
      <c r="QQM104" s="1814"/>
      <c r="QQN104" s="1814"/>
      <c r="QQO104" s="1814"/>
      <c r="QQP104" s="1814"/>
      <c r="QQQ104" s="1814"/>
      <c r="QQR104" s="1814"/>
      <c r="QQS104" s="1814"/>
      <c r="QQT104" s="1814"/>
      <c r="QQU104" s="1814"/>
      <c r="QQV104" s="1814"/>
      <c r="QQW104" s="1814"/>
      <c r="QQX104" s="1814"/>
      <c r="QQY104" s="1814"/>
      <c r="QQZ104" s="1814"/>
      <c r="QRA104" s="1814"/>
      <c r="QRB104" s="1814"/>
      <c r="QRC104" s="1814"/>
      <c r="QRD104" s="1814"/>
      <c r="QRE104" s="1814"/>
      <c r="QRF104" s="1814"/>
      <c r="QRG104" s="1814"/>
      <c r="QRH104" s="1814"/>
      <c r="QRI104" s="1814"/>
      <c r="QRJ104" s="1814"/>
      <c r="QRK104" s="1814"/>
      <c r="QRL104" s="1814"/>
      <c r="QRM104" s="1814"/>
      <c r="QRN104" s="1814"/>
      <c r="QRO104" s="1814"/>
      <c r="QRP104" s="1814"/>
      <c r="QRQ104" s="1814"/>
      <c r="QRR104" s="1814"/>
      <c r="QRS104" s="1814"/>
      <c r="QRT104" s="1814"/>
      <c r="QRU104" s="1814"/>
      <c r="QRV104" s="1814"/>
      <c r="QRW104" s="1814"/>
      <c r="QRX104" s="1814"/>
      <c r="QRY104" s="1814"/>
      <c r="QRZ104" s="1814"/>
      <c r="QSA104" s="1814"/>
      <c r="QSB104" s="1814"/>
      <c r="QSC104" s="1814"/>
      <c r="QSD104" s="1814"/>
      <c r="QSE104" s="1814"/>
      <c r="QSF104" s="1814"/>
      <c r="QSG104" s="1814"/>
      <c r="QSH104" s="1814"/>
      <c r="QSI104" s="1814"/>
      <c r="QSJ104" s="1814"/>
      <c r="QSK104" s="1814"/>
      <c r="QSL104" s="1814"/>
      <c r="QSM104" s="1814"/>
      <c r="QSN104" s="1814"/>
      <c r="QSO104" s="1814"/>
      <c r="QSP104" s="1814"/>
      <c r="QSQ104" s="1814"/>
      <c r="QSR104" s="1814"/>
      <c r="QSS104" s="1814"/>
      <c r="QST104" s="1814"/>
      <c r="QSU104" s="1814"/>
      <c r="QSV104" s="1814"/>
      <c r="QSW104" s="1814"/>
      <c r="QSX104" s="1814"/>
      <c r="QSY104" s="1814"/>
      <c r="QSZ104" s="1814"/>
      <c r="QTA104" s="1814"/>
      <c r="QTB104" s="1814"/>
      <c r="QTC104" s="1814"/>
      <c r="QTD104" s="1814"/>
      <c r="QTE104" s="1814"/>
      <c r="QTF104" s="1814"/>
      <c r="QTG104" s="1814"/>
      <c r="QTH104" s="1814"/>
      <c r="QTI104" s="1814"/>
      <c r="QTJ104" s="1814"/>
      <c r="QTK104" s="1814"/>
      <c r="QTL104" s="1814"/>
      <c r="QTM104" s="1814"/>
      <c r="QTN104" s="1814"/>
      <c r="QTO104" s="1814"/>
      <c r="QTP104" s="1814"/>
      <c r="QTQ104" s="1814"/>
      <c r="QTR104" s="1814"/>
      <c r="QTS104" s="1814"/>
      <c r="QTT104" s="1814"/>
      <c r="QTU104" s="1814"/>
      <c r="QTV104" s="1814"/>
      <c r="QTW104" s="1814"/>
      <c r="QTX104" s="1814"/>
      <c r="QTY104" s="1814"/>
      <c r="QTZ104" s="1814"/>
      <c r="QUA104" s="1814"/>
      <c r="QUB104" s="1814"/>
      <c r="QUC104" s="1814"/>
      <c r="QUD104" s="1814"/>
      <c r="QUE104" s="1814"/>
      <c r="QUF104" s="1814"/>
      <c r="QUG104" s="1814"/>
      <c r="QUH104" s="1814"/>
      <c r="QUI104" s="1814"/>
      <c r="QUJ104" s="1814"/>
      <c r="QUK104" s="1814"/>
      <c r="QUL104" s="1814"/>
      <c r="QUM104" s="1814"/>
      <c r="QUN104" s="1814"/>
      <c r="QUO104" s="1814"/>
      <c r="QUP104" s="1814"/>
      <c r="QUQ104" s="1814"/>
      <c r="QUR104" s="1814"/>
      <c r="QUS104" s="1814"/>
      <c r="QUT104" s="1814"/>
      <c r="QUU104" s="1814"/>
      <c r="QUV104" s="1814"/>
      <c r="QUW104" s="1814"/>
      <c r="QUX104" s="1814"/>
      <c r="QUY104" s="1814"/>
      <c r="QUZ104" s="1814"/>
      <c r="QVA104" s="1814"/>
      <c r="QVB104" s="1814"/>
      <c r="QVC104" s="1814"/>
      <c r="QVD104" s="1814"/>
      <c r="QVE104" s="1814"/>
      <c r="QVF104" s="1814"/>
      <c r="QVG104" s="1814"/>
      <c r="QVH104" s="1814"/>
      <c r="QVI104" s="1814"/>
      <c r="QVJ104" s="1814"/>
      <c r="QVK104" s="1814"/>
      <c r="QVL104" s="1814"/>
      <c r="QVM104" s="1814"/>
      <c r="QVN104" s="1814"/>
      <c r="QVO104" s="1814"/>
      <c r="QVP104" s="1814"/>
      <c r="QVQ104" s="1814"/>
      <c r="QVR104" s="1814"/>
      <c r="QVS104" s="1814"/>
      <c r="QVT104" s="1814"/>
      <c r="QVU104" s="1814"/>
      <c r="QVV104" s="1814"/>
      <c r="QVW104" s="1814"/>
      <c r="QVX104" s="1814"/>
      <c r="QVY104" s="1814"/>
      <c r="QVZ104" s="1814"/>
      <c r="QWA104" s="1814"/>
      <c r="QWB104" s="1814"/>
      <c r="QWC104" s="1814"/>
      <c r="QWD104" s="1814"/>
      <c r="QWE104" s="1814"/>
      <c r="QWF104" s="1814"/>
      <c r="QWG104" s="1814"/>
      <c r="QWH104" s="1814"/>
      <c r="QWI104" s="1814"/>
      <c r="QWJ104" s="1814"/>
      <c r="QWK104" s="1814"/>
      <c r="QWL104" s="1814"/>
      <c r="QWM104" s="1814"/>
      <c r="QWN104" s="1814"/>
      <c r="QWO104" s="1814"/>
      <c r="QWP104" s="1814"/>
      <c r="QWQ104" s="1814"/>
      <c r="QWR104" s="1814"/>
      <c r="QWS104" s="1814"/>
      <c r="QWT104" s="1814"/>
      <c r="QWU104" s="1814"/>
      <c r="QWV104" s="1814"/>
      <c r="QWW104" s="1814"/>
      <c r="QWX104" s="1814"/>
      <c r="QWY104" s="1814"/>
      <c r="QWZ104" s="1814"/>
      <c r="QXA104" s="1814"/>
      <c r="QXB104" s="1814"/>
      <c r="QXC104" s="1814"/>
      <c r="QXD104" s="1814"/>
      <c r="QXE104" s="1814"/>
      <c r="QXF104" s="1814"/>
      <c r="QXG104" s="1814"/>
      <c r="QXH104" s="1814"/>
      <c r="QXI104" s="1814"/>
      <c r="QXJ104" s="1814"/>
      <c r="QXK104" s="1814"/>
      <c r="QXL104" s="1814"/>
      <c r="QXM104" s="1814"/>
      <c r="QXN104" s="1814"/>
      <c r="QXO104" s="1814"/>
      <c r="QXP104" s="1814"/>
      <c r="QXQ104" s="1814"/>
      <c r="QXR104" s="1814"/>
      <c r="QXS104" s="1814"/>
      <c r="QXT104" s="1814"/>
      <c r="QXU104" s="1814"/>
      <c r="QXV104" s="1814"/>
      <c r="QXW104" s="1814"/>
      <c r="QXX104" s="1814"/>
      <c r="QXY104" s="1814"/>
      <c r="QXZ104" s="1814"/>
      <c r="QYA104" s="1814"/>
      <c r="QYB104" s="1814"/>
      <c r="QYC104" s="1814"/>
      <c r="QYD104" s="1814"/>
      <c r="QYE104" s="1814"/>
      <c r="QYF104" s="1814"/>
      <c r="QYG104" s="1814"/>
      <c r="QYH104" s="1814"/>
      <c r="QYI104" s="1814"/>
      <c r="QYJ104" s="1814"/>
      <c r="QYK104" s="1814"/>
      <c r="QYL104" s="1814"/>
      <c r="QYM104" s="1814"/>
      <c r="QYN104" s="1814"/>
      <c r="QYO104" s="1814"/>
      <c r="QYP104" s="1814"/>
      <c r="QYQ104" s="1814"/>
      <c r="QYR104" s="1814"/>
      <c r="QYS104" s="1814"/>
      <c r="QYT104" s="1814"/>
      <c r="QYU104" s="1814"/>
      <c r="QYV104" s="1814"/>
      <c r="QYW104" s="1814"/>
      <c r="QYX104" s="1814"/>
      <c r="QYY104" s="1814"/>
      <c r="QYZ104" s="1814"/>
      <c r="QZA104" s="1814"/>
      <c r="QZB104" s="1814"/>
      <c r="QZC104" s="1814"/>
      <c r="QZD104" s="1814"/>
      <c r="QZE104" s="1814"/>
      <c r="QZF104" s="1814"/>
      <c r="QZG104" s="1814"/>
      <c r="QZH104" s="1814"/>
      <c r="QZI104" s="1814"/>
      <c r="QZJ104" s="1814"/>
      <c r="QZK104" s="1814"/>
      <c r="QZL104" s="1814"/>
      <c r="QZM104" s="1814"/>
      <c r="QZN104" s="1814"/>
      <c r="QZO104" s="1814"/>
      <c r="QZP104" s="1814"/>
      <c r="QZQ104" s="1814"/>
      <c r="QZR104" s="1814"/>
      <c r="QZS104" s="1814"/>
      <c r="QZT104" s="1814"/>
      <c r="QZU104" s="1814"/>
      <c r="QZV104" s="1814"/>
      <c r="QZW104" s="1814"/>
      <c r="QZX104" s="1814"/>
      <c r="QZY104" s="1814"/>
      <c r="QZZ104" s="1814"/>
      <c r="RAA104" s="1814"/>
      <c r="RAB104" s="1814"/>
      <c r="RAC104" s="1814"/>
      <c r="RAD104" s="1814"/>
      <c r="RAE104" s="1814"/>
      <c r="RAF104" s="1814"/>
      <c r="RAG104" s="1814"/>
      <c r="RAH104" s="1814"/>
      <c r="RAI104" s="1814"/>
      <c r="RAJ104" s="1814"/>
      <c r="RAK104" s="1814"/>
      <c r="RAL104" s="1814"/>
      <c r="RAM104" s="1814"/>
      <c r="RAN104" s="1814"/>
      <c r="RAO104" s="1814"/>
      <c r="RAP104" s="1814"/>
      <c r="RAQ104" s="1814"/>
      <c r="RAR104" s="1814"/>
      <c r="RAS104" s="1814"/>
      <c r="RAT104" s="1814"/>
      <c r="RAU104" s="1814"/>
      <c r="RAV104" s="1814"/>
      <c r="RAW104" s="1814"/>
      <c r="RAX104" s="1814"/>
      <c r="RAY104" s="1814"/>
      <c r="RAZ104" s="1814"/>
      <c r="RBA104" s="1814"/>
      <c r="RBB104" s="1814"/>
      <c r="RBC104" s="1814"/>
      <c r="RBD104" s="1814"/>
      <c r="RBE104" s="1814"/>
      <c r="RBF104" s="1814"/>
      <c r="RBG104" s="1814"/>
      <c r="RBH104" s="1814"/>
      <c r="RBI104" s="1814"/>
      <c r="RBJ104" s="1814"/>
      <c r="RBK104" s="1814"/>
      <c r="RBL104" s="1814"/>
      <c r="RBM104" s="1814"/>
      <c r="RBN104" s="1814"/>
      <c r="RBO104" s="1814"/>
      <c r="RBP104" s="1814"/>
      <c r="RBQ104" s="1814"/>
      <c r="RBR104" s="1814"/>
      <c r="RBS104" s="1814"/>
      <c r="RBT104" s="1814"/>
      <c r="RBU104" s="1814"/>
      <c r="RBV104" s="1814"/>
      <c r="RBW104" s="1814"/>
      <c r="RBX104" s="1814"/>
      <c r="RBY104" s="1814"/>
      <c r="RBZ104" s="1814"/>
      <c r="RCA104" s="1814"/>
      <c r="RCB104" s="1814"/>
      <c r="RCC104" s="1814"/>
      <c r="RCD104" s="1814"/>
      <c r="RCE104" s="1814"/>
      <c r="RCF104" s="1814"/>
      <c r="RCG104" s="1814"/>
      <c r="RCH104" s="1814"/>
      <c r="RCI104" s="1814"/>
      <c r="RCJ104" s="1814"/>
      <c r="RCK104" s="1814"/>
      <c r="RCL104" s="1814"/>
      <c r="RCM104" s="1814"/>
      <c r="RCN104" s="1814"/>
      <c r="RCO104" s="1814"/>
      <c r="RCP104" s="1814"/>
      <c r="RCQ104" s="1814"/>
      <c r="RCR104" s="1814"/>
      <c r="RCS104" s="1814"/>
      <c r="RCT104" s="1814"/>
      <c r="RCU104" s="1814"/>
      <c r="RCV104" s="1814"/>
      <c r="RCW104" s="1814"/>
      <c r="RCX104" s="1814"/>
      <c r="RCY104" s="1814"/>
      <c r="RCZ104" s="1814"/>
      <c r="RDA104" s="1814"/>
      <c r="RDB104" s="1814"/>
      <c r="RDC104" s="1814"/>
      <c r="RDD104" s="1814"/>
      <c r="RDE104" s="1814"/>
      <c r="RDF104" s="1814"/>
      <c r="RDG104" s="1814"/>
      <c r="RDH104" s="1814"/>
      <c r="RDI104" s="1814"/>
      <c r="RDJ104" s="1814"/>
      <c r="RDK104" s="1814"/>
      <c r="RDL104" s="1814"/>
      <c r="RDM104" s="1814"/>
      <c r="RDN104" s="1814"/>
      <c r="RDO104" s="1814"/>
      <c r="RDP104" s="1814"/>
      <c r="RDQ104" s="1814"/>
      <c r="RDR104" s="1814"/>
      <c r="RDS104" s="1814"/>
      <c r="RDT104" s="1814"/>
      <c r="RDU104" s="1814"/>
      <c r="RDV104" s="1814"/>
      <c r="RDW104" s="1814"/>
      <c r="RDX104" s="1814"/>
      <c r="RDY104" s="1814"/>
      <c r="RDZ104" s="1814"/>
      <c r="REA104" s="1814"/>
      <c r="REB104" s="1814"/>
      <c r="REC104" s="1814"/>
      <c r="RED104" s="1814"/>
      <c r="REE104" s="1814"/>
      <c r="REF104" s="1814"/>
      <c r="REG104" s="1814"/>
      <c r="REH104" s="1814"/>
      <c r="REI104" s="1814"/>
      <c r="REJ104" s="1814"/>
      <c r="REK104" s="1814"/>
      <c r="REL104" s="1814"/>
      <c r="REM104" s="1814"/>
      <c r="REN104" s="1814"/>
      <c r="REO104" s="1814"/>
      <c r="REP104" s="1814"/>
      <c r="REQ104" s="1814"/>
      <c r="RER104" s="1814"/>
      <c r="RES104" s="1814"/>
      <c r="RET104" s="1814"/>
      <c r="REU104" s="1814"/>
      <c r="REV104" s="1814"/>
      <c r="REW104" s="1814"/>
      <c r="REX104" s="1814"/>
      <c r="REY104" s="1814"/>
      <c r="REZ104" s="1814"/>
      <c r="RFA104" s="1814"/>
      <c r="RFB104" s="1814"/>
      <c r="RFC104" s="1814"/>
      <c r="RFD104" s="1814"/>
      <c r="RFE104" s="1814"/>
      <c r="RFF104" s="1814"/>
      <c r="RFG104" s="1814"/>
      <c r="RFH104" s="1814"/>
      <c r="RFI104" s="1814"/>
      <c r="RFJ104" s="1814"/>
      <c r="RFK104" s="1814"/>
      <c r="RFL104" s="1814"/>
      <c r="RFM104" s="1814"/>
      <c r="RFN104" s="1814"/>
      <c r="RFO104" s="1814"/>
      <c r="RFP104" s="1814"/>
      <c r="RFQ104" s="1814"/>
      <c r="RFR104" s="1814"/>
      <c r="RFS104" s="1814"/>
      <c r="RFT104" s="1814"/>
      <c r="RFU104" s="1814"/>
      <c r="RFV104" s="1814"/>
      <c r="RFW104" s="1814"/>
      <c r="RFX104" s="1814"/>
      <c r="RFY104" s="1814"/>
      <c r="RFZ104" s="1814"/>
      <c r="RGA104" s="1814"/>
      <c r="RGB104" s="1814"/>
      <c r="RGC104" s="1814"/>
      <c r="RGD104" s="1814"/>
      <c r="RGE104" s="1814"/>
      <c r="RGF104" s="1814"/>
      <c r="RGG104" s="1814"/>
      <c r="RGH104" s="1814"/>
      <c r="RGI104" s="1814"/>
      <c r="RGJ104" s="1814"/>
      <c r="RGK104" s="1814"/>
      <c r="RGL104" s="1814"/>
      <c r="RGM104" s="1814"/>
      <c r="RGN104" s="1814"/>
      <c r="RGO104" s="1814"/>
      <c r="RGP104" s="1814"/>
      <c r="RGQ104" s="1814"/>
      <c r="RGR104" s="1814"/>
      <c r="RGS104" s="1814"/>
      <c r="RGT104" s="1814"/>
      <c r="RGU104" s="1814"/>
      <c r="RGV104" s="1814"/>
      <c r="RGW104" s="1814"/>
      <c r="RGX104" s="1814"/>
      <c r="RGY104" s="1814"/>
      <c r="RGZ104" s="1814"/>
      <c r="RHA104" s="1814"/>
      <c r="RHB104" s="1814"/>
      <c r="RHC104" s="1814"/>
      <c r="RHD104" s="1814"/>
      <c r="RHE104" s="1814"/>
      <c r="RHF104" s="1814"/>
      <c r="RHG104" s="1814"/>
      <c r="RHH104" s="1814"/>
      <c r="RHI104" s="1814"/>
      <c r="RHJ104" s="1814"/>
      <c r="RHK104" s="1814"/>
      <c r="RHL104" s="1814"/>
      <c r="RHM104" s="1814"/>
      <c r="RHN104" s="1814"/>
      <c r="RHO104" s="1814"/>
      <c r="RHP104" s="1814"/>
      <c r="RHQ104" s="1814"/>
      <c r="RHR104" s="1814"/>
      <c r="RHS104" s="1814"/>
      <c r="RHT104" s="1814"/>
      <c r="RHU104" s="1814"/>
      <c r="RHV104" s="1814"/>
      <c r="RHW104" s="1814"/>
      <c r="RHX104" s="1814"/>
      <c r="RHY104" s="1814"/>
      <c r="RHZ104" s="1814"/>
      <c r="RIA104" s="1814"/>
      <c r="RIB104" s="1814"/>
      <c r="RIC104" s="1814"/>
      <c r="RID104" s="1814"/>
      <c r="RIE104" s="1814"/>
      <c r="RIF104" s="1814"/>
      <c r="RIG104" s="1814"/>
      <c r="RIH104" s="1814"/>
      <c r="RII104" s="1814"/>
      <c r="RIJ104" s="1814"/>
      <c r="RIK104" s="1814"/>
      <c r="RIL104" s="1814"/>
      <c r="RIM104" s="1814"/>
      <c r="RIN104" s="1814"/>
      <c r="RIO104" s="1814"/>
      <c r="RIP104" s="1814"/>
      <c r="RIQ104" s="1814"/>
      <c r="RIR104" s="1814"/>
      <c r="RIS104" s="1814"/>
      <c r="RIT104" s="1814"/>
      <c r="RIU104" s="1814"/>
      <c r="RIV104" s="1814"/>
      <c r="RIW104" s="1814"/>
      <c r="RIX104" s="1814"/>
      <c r="RIY104" s="1814"/>
      <c r="RIZ104" s="1814"/>
      <c r="RJA104" s="1814"/>
      <c r="RJB104" s="1814"/>
      <c r="RJC104" s="1814"/>
      <c r="RJD104" s="1814"/>
      <c r="RJE104" s="1814"/>
      <c r="RJF104" s="1814"/>
      <c r="RJG104" s="1814"/>
      <c r="RJH104" s="1814"/>
      <c r="RJI104" s="1814"/>
      <c r="RJJ104" s="1814"/>
      <c r="RJK104" s="1814"/>
      <c r="RJL104" s="1814"/>
      <c r="RJM104" s="1814"/>
      <c r="RJN104" s="1814"/>
      <c r="RJO104" s="1814"/>
      <c r="RJP104" s="1814"/>
      <c r="RJQ104" s="1814"/>
      <c r="RJR104" s="1814"/>
      <c r="RJS104" s="1814"/>
      <c r="RJT104" s="1814"/>
      <c r="RJU104" s="1814"/>
      <c r="RJV104" s="1814"/>
      <c r="RJW104" s="1814"/>
      <c r="RJX104" s="1814"/>
      <c r="RJY104" s="1814"/>
      <c r="RJZ104" s="1814"/>
      <c r="RKA104" s="1814"/>
      <c r="RKB104" s="1814"/>
      <c r="RKC104" s="1814"/>
      <c r="RKD104" s="1814"/>
      <c r="RKE104" s="1814"/>
      <c r="RKF104" s="1814"/>
      <c r="RKG104" s="1814"/>
      <c r="RKH104" s="1814"/>
      <c r="RKI104" s="1814"/>
      <c r="RKJ104" s="1814"/>
      <c r="RKK104" s="1814"/>
      <c r="RKL104" s="1814"/>
      <c r="RKM104" s="1814"/>
      <c r="RKN104" s="1814"/>
      <c r="RKO104" s="1814"/>
      <c r="RKP104" s="1814"/>
      <c r="RKQ104" s="1814"/>
      <c r="RKR104" s="1814"/>
      <c r="RKS104" s="1814"/>
      <c r="RKT104" s="1814"/>
      <c r="RKU104" s="1814"/>
      <c r="RKV104" s="1814"/>
      <c r="RKW104" s="1814"/>
      <c r="RKX104" s="1814"/>
      <c r="RKY104" s="1814"/>
      <c r="RKZ104" s="1814"/>
      <c r="RLA104" s="1814"/>
      <c r="RLB104" s="1814"/>
      <c r="RLC104" s="1814"/>
      <c r="RLD104" s="1814"/>
      <c r="RLE104" s="1814"/>
      <c r="RLF104" s="1814"/>
      <c r="RLG104" s="1814"/>
      <c r="RLH104" s="1814"/>
      <c r="RLI104" s="1814"/>
      <c r="RLJ104" s="1814"/>
      <c r="RLK104" s="1814"/>
      <c r="RLL104" s="1814"/>
      <c r="RLM104" s="1814"/>
      <c r="RLN104" s="1814"/>
      <c r="RLO104" s="1814"/>
      <c r="RLP104" s="1814"/>
      <c r="RLQ104" s="1814"/>
      <c r="RLR104" s="1814"/>
      <c r="RLS104" s="1814"/>
      <c r="RLT104" s="1814"/>
      <c r="RLU104" s="1814"/>
      <c r="RLV104" s="1814"/>
      <c r="RLW104" s="1814"/>
      <c r="RLX104" s="1814"/>
      <c r="RLY104" s="1814"/>
      <c r="RLZ104" s="1814"/>
      <c r="RMA104" s="1814"/>
      <c r="RMB104" s="1814"/>
      <c r="RMC104" s="1814"/>
      <c r="RMD104" s="1814"/>
      <c r="RME104" s="1814"/>
      <c r="RMF104" s="1814"/>
      <c r="RMG104" s="1814"/>
      <c r="RMH104" s="1814"/>
      <c r="RMI104" s="1814"/>
      <c r="RMJ104" s="1814"/>
      <c r="RMK104" s="1814"/>
      <c r="RML104" s="1814"/>
      <c r="RMM104" s="1814"/>
      <c r="RMN104" s="1814"/>
      <c r="RMO104" s="1814"/>
      <c r="RMP104" s="1814"/>
      <c r="RMQ104" s="1814"/>
      <c r="RMR104" s="1814"/>
      <c r="RMS104" s="1814"/>
      <c r="RMT104" s="1814"/>
      <c r="RMU104" s="1814"/>
      <c r="RMV104" s="1814"/>
      <c r="RMW104" s="1814"/>
      <c r="RMX104" s="1814"/>
      <c r="RMY104" s="1814"/>
      <c r="RMZ104" s="1814"/>
      <c r="RNA104" s="1814"/>
      <c r="RNB104" s="1814"/>
      <c r="RNC104" s="1814"/>
      <c r="RND104" s="1814"/>
      <c r="RNE104" s="1814"/>
      <c r="RNF104" s="1814"/>
      <c r="RNG104" s="1814"/>
      <c r="RNH104" s="1814"/>
      <c r="RNI104" s="1814"/>
      <c r="RNJ104" s="1814"/>
      <c r="RNK104" s="1814"/>
      <c r="RNL104" s="1814"/>
      <c r="RNM104" s="1814"/>
      <c r="RNN104" s="1814"/>
      <c r="RNO104" s="1814"/>
      <c r="RNP104" s="1814"/>
      <c r="RNQ104" s="1814"/>
      <c r="RNR104" s="1814"/>
      <c r="RNS104" s="1814"/>
      <c r="RNT104" s="1814"/>
      <c r="RNU104" s="1814"/>
      <c r="RNV104" s="1814"/>
      <c r="RNW104" s="1814"/>
      <c r="RNX104" s="1814"/>
      <c r="RNY104" s="1814"/>
      <c r="RNZ104" s="1814"/>
      <c r="ROA104" s="1814"/>
      <c r="ROB104" s="1814"/>
      <c r="ROC104" s="1814"/>
      <c r="ROD104" s="1814"/>
      <c r="ROE104" s="1814"/>
      <c r="ROF104" s="1814"/>
      <c r="ROG104" s="1814"/>
      <c r="ROH104" s="1814"/>
      <c r="ROI104" s="1814"/>
      <c r="ROJ104" s="1814"/>
      <c r="ROK104" s="1814"/>
      <c r="ROL104" s="1814"/>
      <c r="ROM104" s="1814"/>
      <c r="RON104" s="1814"/>
      <c r="ROO104" s="1814"/>
      <c r="ROP104" s="1814"/>
      <c r="ROQ104" s="1814"/>
      <c r="ROR104" s="1814"/>
      <c r="ROS104" s="1814"/>
      <c r="ROT104" s="1814"/>
      <c r="ROU104" s="1814"/>
      <c r="ROV104" s="1814"/>
      <c r="ROW104" s="1814"/>
      <c r="ROX104" s="1814"/>
      <c r="ROY104" s="1814"/>
      <c r="ROZ104" s="1814"/>
      <c r="RPA104" s="1814"/>
      <c r="RPB104" s="1814"/>
      <c r="RPC104" s="1814"/>
      <c r="RPD104" s="1814"/>
      <c r="RPE104" s="1814"/>
      <c r="RPF104" s="1814"/>
      <c r="RPG104" s="1814"/>
      <c r="RPH104" s="1814"/>
      <c r="RPI104" s="1814"/>
      <c r="RPJ104" s="1814"/>
      <c r="RPK104" s="1814"/>
      <c r="RPL104" s="1814"/>
      <c r="RPM104" s="1814"/>
      <c r="RPN104" s="1814"/>
      <c r="RPO104" s="1814"/>
      <c r="RPP104" s="1814"/>
      <c r="RPQ104" s="1814"/>
      <c r="RPR104" s="1814"/>
      <c r="RPS104" s="1814"/>
      <c r="RPT104" s="1814"/>
      <c r="RPU104" s="1814"/>
      <c r="RPV104" s="1814"/>
      <c r="RPW104" s="1814"/>
      <c r="RPX104" s="1814"/>
      <c r="RPY104" s="1814"/>
      <c r="RPZ104" s="1814"/>
      <c r="RQA104" s="1814"/>
      <c r="RQB104" s="1814"/>
      <c r="RQC104" s="1814"/>
      <c r="RQD104" s="1814"/>
      <c r="RQE104" s="1814"/>
      <c r="RQF104" s="1814"/>
      <c r="RQG104" s="1814"/>
      <c r="RQH104" s="1814"/>
      <c r="RQI104" s="1814"/>
      <c r="RQJ104" s="1814"/>
      <c r="RQK104" s="1814"/>
      <c r="RQL104" s="1814"/>
      <c r="RQM104" s="1814"/>
      <c r="RQN104" s="1814"/>
      <c r="RQO104" s="1814"/>
      <c r="RQP104" s="1814"/>
      <c r="RQQ104" s="1814"/>
      <c r="RQR104" s="1814"/>
      <c r="RQS104" s="1814"/>
      <c r="RQT104" s="1814"/>
      <c r="RQU104" s="1814"/>
      <c r="RQV104" s="1814"/>
      <c r="RQW104" s="1814"/>
      <c r="RQX104" s="1814"/>
      <c r="RQY104" s="1814"/>
      <c r="RQZ104" s="1814"/>
      <c r="RRA104" s="1814"/>
      <c r="RRB104" s="1814"/>
      <c r="RRC104" s="1814"/>
      <c r="RRD104" s="1814"/>
      <c r="RRE104" s="1814"/>
      <c r="RRF104" s="1814"/>
      <c r="RRG104" s="1814"/>
      <c r="RRH104" s="1814"/>
      <c r="RRI104" s="1814"/>
      <c r="RRJ104" s="1814"/>
      <c r="RRK104" s="1814"/>
      <c r="RRL104" s="1814"/>
      <c r="RRM104" s="1814"/>
      <c r="RRN104" s="1814"/>
      <c r="RRO104" s="1814"/>
      <c r="RRP104" s="1814"/>
      <c r="RRQ104" s="1814"/>
      <c r="RRR104" s="1814"/>
      <c r="RRS104" s="1814"/>
      <c r="RRT104" s="1814"/>
      <c r="RRU104" s="1814"/>
      <c r="RRV104" s="1814"/>
      <c r="RRW104" s="1814"/>
      <c r="RRX104" s="1814"/>
      <c r="RRY104" s="1814"/>
      <c r="RRZ104" s="1814"/>
      <c r="RSA104" s="1814"/>
      <c r="RSB104" s="1814"/>
      <c r="RSC104" s="1814"/>
      <c r="RSD104" s="1814"/>
      <c r="RSE104" s="1814"/>
      <c r="RSF104" s="1814"/>
      <c r="RSG104" s="1814"/>
      <c r="RSH104" s="1814"/>
      <c r="RSI104" s="1814"/>
      <c r="RSJ104" s="1814"/>
      <c r="RSK104" s="1814"/>
      <c r="RSL104" s="1814"/>
      <c r="RSM104" s="1814"/>
      <c r="RSN104" s="1814"/>
      <c r="RSO104" s="1814"/>
      <c r="RSP104" s="1814"/>
      <c r="RSQ104" s="1814"/>
      <c r="RSR104" s="1814"/>
      <c r="RSS104" s="1814"/>
      <c r="RST104" s="1814"/>
      <c r="RSU104" s="1814"/>
      <c r="RSV104" s="1814"/>
      <c r="RSW104" s="1814"/>
      <c r="RSX104" s="1814"/>
      <c r="RSY104" s="1814"/>
      <c r="RSZ104" s="1814"/>
      <c r="RTA104" s="1814"/>
      <c r="RTB104" s="1814"/>
      <c r="RTC104" s="1814"/>
      <c r="RTD104" s="1814"/>
      <c r="RTE104" s="1814"/>
      <c r="RTF104" s="1814"/>
      <c r="RTG104" s="1814"/>
      <c r="RTH104" s="1814"/>
      <c r="RTI104" s="1814"/>
      <c r="RTJ104" s="1814"/>
      <c r="RTK104" s="1814"/>
      <c r="RTL104" s="1814"/>
      <c r="RTM104" s="1814"/>
      <c r="RTN104" s="1814"/>
      <c r="RTO104" s="1814"/>
      <c r="RTP104" s="1814"/>
      <c r="RTQ104" s="1814"/>
      <c r="RTR104" s="1814"/>
      <c r="RTS104" s="1814"/>
      <c r="RTT104" s="1814"/>
      <c r="RTU104" s="1814"/>
      <c r="RTV104" s="1814"/>
      <c r="RTW104" s="1814"/>
      <c r="RTX104" s="1814"/>
      <c r="RTY104" s="1814"/>
      <c r="RTZ104" s="1814"/>
      <c r="RUA104" s="1814"/>
      <c r="RUB104" s="1814"/>
      <c r="RUC104" s="1814"/>
      <c r="RUD104" s="1814"/>
      <c r="RUE104" s="1814"/>
      <c r="RUF104" s="1814"/>
      <c r="RUG104" s="1814"/>
      <c r="RUH104" s="1814"/>
      <c r="RUI104" s="1814"/>
      <c r="RUJ104" s="1814"/>
      <c r="RUK104" s="1814"/>
      <c r="RUL104" s="1814"/>
      <c r="RUM104" s="1814"/>
      <c r="RUN104" s="1814"/>
      <c r="RUO104" s="1814"/>
      <c r="RUP104" s="1814"/>
      <c r="RUQ104" s="1814"/>
      <c r="RUR104" s="1814"/>
      <c r="RUS104" s="1814"/>
      <c r="RUT104" s="1814"/>
      <c r="RUU104" s="1814"/>
      <c r="RUV104" s="1814"/>
      <c r="RUW104" s="1814"/>
      <c r="RUX104" s="1814"/>
      <c r="RUY104" s="1814"/>
      <c r="RUZ104" s="1814"/>
      <c r="RVA104" s="1814"/>
      <c r="RVB104" s="1814"/>
      <c r="RVC104" s="1814"/>
      <c r="RVD104" s="1814"/>
      <c r="RVE104" s="1814"/>
      <c r="RVF104" s="1814"/>
      <c r="RVG104" s="1814"/>
      <c r="RVH104" s="1814"/>
      <c r="RVI104" s="1814"/>
      <c r="RVJ104" s="1814"/>
      <c r="RVK104" s="1814"/>
      <c r="RVL104" s="1814"/>
      <c r="RVM104" s="1814"/>
      <c r="RVN104" s="1814"/>
      <c r="RVO104" s="1814"/>
      <c r="RVP104" s="1814"/>
      <c r="RVQ104" s="1814"/>
      <c r="RVR104" s="1814"/>
      <c r="RVS104" s="1814"/>
      <c r="RVT104" s="1814"/>
      <c r="RVU104" s="1814"/>
      <c r="RVV104" s="1814"/>
      <c r="RVW104" s="1814"/>
      <c r="RVX104" s="1814"/>
      <c r="RVY104" s="1814"/>
      <c r="RVZ104" s="1814"/>
      <c r="RWA104" s="1814"/>
      <c r="RWB104" s="1814"/>
      <c r="RWC104" s="1814"/>
      <c r="RWD104" s="1814"/>
      <c r="RWE104" s="1814"/>
      <c r="RWF104" s="1814"/>
      <c r="RWG104" s="1814"/>
      <c r="RWH104" s="1814"/>
      <c r="RWI104" s="1814"/>
      <c r="RWJ104" s="1814"/>
      <c r="RWK104" s="1814"/>
      <c r="RWL104" s="1814"/>
      <c r="RWM104" s="1814"/>
      <c r="RWN104" s="1814"/>
      <c r="RWO104" s="1814"/>
      <c r="RWP104" s="1814"/>
      <c r="RWQ104" s="1814"/>
      <c r="RWR104" s="1814"/>
      <c r="RWS104" s="1814"/>
      <c r="RWT104" s="1814"/>
      <c r="RWU104" s="1814"/>
      <c r="RWV104" s="1814"/>
      <c r="RWW104" s="1814"/>
      <c r="RWX104" s="1814"/>
      <c r="RWY104" s="1814"/>
      <c r="RWZ104" s="1814"/>
      <c r="RXA104" s="1814"/>
      <c r="RXB104" s="1814"/>
      <c r="RXC104" s="1814"/>
      <c r="RXD104" s="1814"/>
      <c r="RXE104" s="1814"/>
      <c r="RXF104" s="1814"/>
      <c r="RXG104" s="1814"/>
      <c r="RXH104" s="1814"/>
      <c r="RXI104" s="1814"/>
      <c r="RXJ104" s="1814"/>
      <c r="RXK104" s="1814"/>
      <c r="RXL104" s="1814"/>
      <c r="RXM104" s="1814"/>
      <c r="RXN104" s="1814"/>
      <c r="RXO104" s="1814"/>
      <c r="RXP104" s="1814"/>
      <c r="RXQ104" s="1814"/>
      <c r="RXR104" s="1814"/>
      <c r="RXS104" s="1814"/>
      <c r="RXT104" s="1814"/>
      <c r="RXU104" s="1814"/>
      <c r="RXV104" s="1814"/>
      <c r="RXW104" s="1814"/>
      <c r="RXX104" s="1814"/>
      <c r="RXY104" s="1814"/>
      <c r="RXZ104" s="1814"/>
      <c r="RYA104" s="1814"/>
      <c r="RYB104" s="1814"/>
      <c r="RYC104" s="1814"/>
      <c r="RYD104" s="1814"/>
      <c r="RYE104" s="1814"/>
      <c r="RYF104" s="1814"/>
      <c r="RYG104" s="1814"/>
      <c r="RYH104" s="1814"/>
      <c r="RYI104" s="1814"/>
      <c r="RYJ104" s="1814"/>
      <c r="RYK104" s="1814"/>
      <c r="RYL104" s="1814"/>
      <c r="RYM104" s="1814"/>
      <c r="RYN104" s="1814"/>
      <c r="RYO104" s="1814"/>
      <c r="RYP104" s="1814"/>
      <c r="RYQ104" s="1814"/>
      <c r="RYR104" s="1814"/>
      <c r="RYS104" s="1814"/>
      <c r="RYT104" s="1814"/>
      <c r="RYU104" s="1814"/>
      <c r="RYV104" s="1814"/>
      <c r="RYW104" s="1814"/>
      <c r="RYX104" s="1814"/>
      <c r="RYY104" s="1814"/>
      <c r="RYZ104" s="1814"/>
      <c r="RZA104" s="1814"/>
      <c r="RZB104" s="1814"/>
      <c r="RZC104" s="1814"/>
      <c r="RZD104" s="1814"/>
      <c r="RZE104" s="1814"/>
      <c r="RZF104" s="1814"/>
      <c r="RZG104" s="1814"/>
      <c r="RZH104" s="1814"/>
      <c r="RZI104" s="1814"/>
      <c r="RZJ104" s="1814"/>
      <c r="RZK104" s="1814"/>
      <c r="RZL104" s="1814"/>
      <c r="RZM104" s="1814"/>
      <c r="RZN104" s="1814"/>
      <c r="RZO104" s="1814"/>
      <c r="RZP104" s="1814"/>
      <c r="RZQ104" s="1814"/>
      <c r="RZR104" s="1814"/>
      <c r="RZS104" s="1814"/>
      <c r="RZT104" s="1814"/>
      <c r="RZU104" s="1814"/>
      <c r="RZV104" s="1814"/>
      <c r="RZW104" s="1814"/>
      <c r="RZX104" s="1814"/>
      <c r="RZY104" s="1814"/>
      <c r="RZZ104" s="1814"/>
      <c r="SAA104" s="1814"/>
      <c r="SAB104" s="1814"/>
      <c r="SAC104" s="1814"/>
      <c r="SAD104" s="1814"/>
      <c r="SAE104" s="1814"/>
      <c r="SAF104" s="1814"/>
      <c r="SAG104" s="1814"/>
      <c r="SAH104" s="1814"/>
      <c r="SAI104" s="1814"/>
      <c r="SAJ104" s="1814"/>
      <c r="SAK104" s="1814"/>
      <c r="SAL104" s="1814"/>
      <c r="SAM104" s="1814"/>
      <c r="SAN104" s="1814"/>
      <c r="SAO104" s="1814"/>
      <c r="SAP104" s="1814"/>
      <c r="SAQ104" s="1814"/>
      <c r="SAR104" s="1814"/>
      <c r="SAS104" s="1814"/>
      <c r="SAT104" s="1814"/>
      <c r="SAU104" s="1814"/>
      <c r="SAV104" s="1814"/>
      <c r="SAW104" s="1814"/>
      <c r="SAX104" s="1814"/>
      <c r="SAY104" s="1814"/>
      <c r="SAZ104" s="1814"/>
      <c r="SBA104" s="1814"/>
      <c r="SBB104" s="1814"/>
      <c r="SBC104" s="1814"/>
      <c r="SBD104" s="1814"/>
      <c r="SBE104" s="1814"/>
      <c r="SBF104" s="1814"/>
      <c r="SBG104" s="1814"/>
      <c r="SBH104" s="1814"/>
      <c r="SBI104" s="1814"/>
      <c r="SBJ104" s="1814"/>
      <c r="SBK104" s="1814"/>
      <c r="SBL104" s="1814"/>
      <c r="SBM104" s="1814"/>
      <c r="SBN104" s="1814"/>
      <c r="SBO104" s="1814"/>
      <c r="SBP104" s="1814"/>
      <c r="SBQ104" s="1814"/>
      <c r="SBR104" s="1814"/>
      <c r="SBS104" s="1814"/>
      <c r="SBT104" s="1814"/>
      <c r="SBU104" s="1814"/>
      <c r="SBV104" s="1814"/>
      <c r="SBW104" s="1814"/>
      <c r="SBX104" s="1814"/>
      <c r="SBY104" s="1814"/>
      <c r="SBZ104" s="1814"/>
      <c r="SCA104" s="1814"/>
      <c r="SCB104" s="1814"/>
      <c r="SCC104" s="1814"/>
      <c r="SCD104" s="1814"/>
      <c r="SCE104" s="1814"/>
      <c r="SCF104" s="1814"/>
      <c r="SCG104" s="1814"/>
      <c r="SCH104" s="1814"/>
      <c r="SCI104" s="1814"/>
      <c r="SCJ104" s="1814"/>
      <c r="SCK104" s="1814"/>
      <c r="SCL104" s="1814"/>
      <c r="SCM104" s="1814"/>
      <c r="SCN104" s="1814"/>
      <c r="SCO104" s="1814"/>
      <c r="SCP104" s="1814"/>
      <c r="SCQ104" s="1814"/>
      <c r="SCR104" s="1814"/>
      <c r="SCS104" s="1814"/>
      <c r="SCT104" s="1814"/>
      <c r="SCU104" s="1814"/>
      <c r="SCV104" s="1814"/>
      <c r="SCW104" s="1814"/>
      <c r="SCX104" s="1814"/>
      <c r="SCY104" s="1814"/>
      <c r="SCZ104" s="1814"/>
      <c r="SDA104" s="1814"/>
      <c r="SDB104" s="1814"/>
      <c r="SDC104" s="1814"/>
      <c r="SDD104" s="1814"/>
      <c r="SDE104" s="1814"/>
      <c r="SDF104" s="1814"/>
      <c r="SDG104" s="1814"/>
      <c r="SDH104" s="1814"/>
      <c r="SDI104" s="1814"/>
      <c r="SDJ104" s="1814"/>
      <c r="SDK104" s="1814"/>
      <c r="SDL104" s="1814"/>
      <c r="SDM104" s="1814"/>
      <c r="SDN104" s="1814"/>
      <c r="SDO104" s="1814"/>
      <c r="SDP104" s="1814"/>
      <c r="SDQ104" s="1814"/>
      <c r="SDR104" s="1814"/>
      <c r="SDS104" s="1814"/>
      <c r="SDT104" s="1814"/>
      <c r="SDU104" s="1814"/>
      <c r="SDV104" s="1814"/>
      <c r="SDW104" s="1814"/>
      <c r="SDX104" s="1814"/>
      <c r="SDY104" s="1814"/>
      <c r="SDZ104" s="1814"/>
      <c r="SEA104" s="1814"/>
      <c r="SEB104" s="1814"/>
      <c r="SEC104" s="1814"/>
      <c r="SED104" s="1814"/>
      <c r="SEE104" s="1814"/>
      <c r="SEF104" s="1814"/>
      <c r="SEG104" s="1814"/>
      <c r="SEH104" s="1814"/>
      <c r="SEI104" s="1814"/>
      <c r="SEJ104" s="1814"/>
      <c r="SEK104" s="1814"/>
      <c r="SEL104" s="1814"/>
      <c r="SEM104" s="1814"/>
      <c r="SEN104" s="1814"/>
      <c r="SEO104" s="1814"/>
      <c r="SEP104" s="1814"/>
      <c r="SEQ104" s="1814"/>
      <c r="SER104" s="1814"/>
      <c r="SES104" s="1814"/>
      <c r="SET104" s="1814"/>
      <c r="SEU104" s="1814"/>
      <c r="SEV104" s="1814"/>
      <c r="SEW104" s="1814"/>
      <c r="SEX104" s="1814"/>
      <c r="SEY104" s="1814"/>
      <c r="SEZ104" s="1814"/>
      <c r="SFA104" s="1814"/>
      <c r="SFB104" s="1814"/>
      <c r="SFC104" s="1814"/>
      <c r="SFD104" s="1814"/>
      <c r="SFE104" s="1814"/>
      <c r="SFF104" s="1814"/>
      <c r="SFG104" s="1814"/>
      <c r="SFH104" s="1814"/>
      <c r="SFI104" s="1814"/>
      <c r="SFJ104" s="1814"/>
      <c r="SFK104" s="1814"/>
      <c r="SFL104" s="1814"/>
      <c r="SFM104" s="1814"/>
      <c r="SFN104" s="1814"/>
      <c r="SFO104" s="1814"/>
      <c r="SFP104" s="1814"/>
      <c r="SFQ104" s="1814"/>
      <c r="SFR104" s="1814"/>
      <c r="SFS104" s="1814"/>
      <c r="SFT104" s="1814"/>
      <c r="SFU104" s="1814"/>
      <c r="SFV104" s="1814"/>
      <c r="SFW104" s="1814"/>
      <c r="SFX104" s="1814"/>
      <c r="SFY104" s="1814"/>
      <c r="SFZ104" s="1814"/>
      <c r="SGA104" s="1814"/>
      <c r="SGB104" s="1814"/>
      <c r="SGC104" s="1814"/>
      <c r="SGD104" s="1814"/>
      <c r="SGE104" s="1814"/>
      <c r="SGF104" s="1814"/>
      <c r="SGG104" s="1814"/>
      <c r="SGH104" s="1814"/>
      <c r="SGI104" s="1814"/>
      <c r="SGJ104" s="1814"/>
      <c r="SGK104" s="1814"/>
      <c r="SGL104" s="1814"/>
      <c r="SGM104" s="1814"/>
      <c r="SGN104" s="1814"/>
      <c r="SGO104" s="1814"/>
      <c r="SGP104" s="1814"/>
      <c r="SGQ104" s="1814"/>
      <c r="SGR104" s="1814"/>
      <c r="SGS104" s="1814"/>
      <c r="SGT104" s="1814"/>
      <c r="SGU104" s="1814"/>
      <c r="SGV104" s="1814"/>
      <c r="SGW104" s="1814"/>
      <c r="SGX104" s="1814"/>
      <c r="SGY104" s="1814"/>
      <c r="SGZ104" s="1814"/>
      <c r="SHA104" s="1814"/>
      <c r="SHB104" s="1814"/>
      <c r="SHC104" s="1814"/>
      <c r="SHD104" s="1814"/>
      <c r="SHE104" s="1814"/>
      <c r="SHF104" s="1814"/>
      <c r="SHG104" s="1814"/>
      <c r="SHH104" s="1814"/>
      <c r="SHI104" s="1814"/>
      <c r="SHJ104" s="1814"/>
      <c r="SHK104" s="1814"/>
      <c r="SHL104" s="1814"/>
      <c r="SHM104" s="1814"/>
      <c r="SHN104" s="1814"/>
      <c r="SHO104" s="1814"/>
      <c r="SHP104" s="1814"/>
      <c r="SHQ104" s="1814"/>
      <c r="SHR104" s="1814"/>
      <c r="SHS104" s="1814"/>
      <c r="SHT104" s="1814"/>
      <c r="SHU104" s="1814"/>
      <c r="SHV104" s="1814"/>
      <c r="SHW104" s="1814"/>
      <c r="SHX104" s="1814"/>
      <c r="SHY104" s="1814"/>
      <c r="SHZ104" s="1814"/>
      <c r="SIA104" s="1814"/>
      <c r="SIB104" s="1814"/>
      <c r="SIC104" s="1814"/>
      <c r="SID104" s="1814"/>
      <c r="SIE104" s="1814"/>
      <c r="SIF104" s="1814"/>
      <c r="SIG104" s="1814"/>
      <c r="SIH104" s="1814"/>
      <c r="SII104" s="1814"/>
      <c r="SIJ104" s="1814"/>
      <c r="SIK104" s="1814"/>
      <c r="SIL104" s="1814"/>
      <c r="SIM104" s="1814"/>
      <c r="SIN104" s="1814"/>
      <c r="SIO104" s="1814"/>
      <c r="SIP104" s="1814"/>
      <c r="SIQ104" s="1814"/>
      <c r="SIR104" s="1814"/>
      <c r="SIS104" s="1814"/>
      <c r="SIT104" s="1814"/>
      <c r="SIU104" s="1814"/>
      <c r="SIV104" s="1814"/>
      <c r="SIW104" s="1814"/>
      <c r="SIX104" s="1814"/>
      <c r="SIY104" s="1814"/>
      <c r="SIZ104" s="1814"/>
      <c r="SJA104" s="1814"/>
      <c r="SJB104" s="1814"/>
      <c r="SJC104" s="1814"/>
      <c r="SJD104" s="1814"/>
      <c r="SJE104" s="1814"/>
      <c r="SJF104" s="1814"/>
      <c r="SJG104" s="1814"/>
      <c r="SJH104" s="1814"/>
      <c r="SJI104" s="1814"/>
      <c r="SJJ104" s="1814"/>
      <c r="SJK104" s="1814"/>
      <c r="SJL104" s="1814"/>
      <c r="SJM104" s="1814"/>
      <c r="SJN104" s="1814"/>
      <c r="SJO104" s="1814"/>
      <c r="SJP104" s="1814"/>
      <c r="SJQ104" s="1814"/>
      <c r="SJR104" s="1814"/>
      <c r="SJS104" s="1814"/>
      <c r="SJT104" s="1814"/>
      <c r="SJU104" s="1814"/>
      <c r="SJV104" s="1814"/>
      <c r="SJW104" s="1814"/>
      <c r="SJX104" s="1814"/>
      <c r="SJY104" s="1814"/>
      <c r="SJZ104" s="1814"/>
      <c r="SKA104" s="1814"/>
      <c r="SKB104" s="1814"/>
      <c r="SKC104" s="1814"/>
      <c r="SKD104" s="1814"/>
      <c r="SKE104" s="1814"/>
      <c r="SKF104" s="1814"/>
      <c r="SKG104" s="1814"/>
      <c r="SKH104" s="1814"/>
      <c r="SKI104" s="1814"/>
      <c r="SKJ104" s="1814"/>
      <c r="SKK104" s="1814"/>
      <c r="SKL104" s="1814"/>
      <c r="SKM104" s="1814"/>
      <c r="SKN104" s="1814"/>
      <c r="SKO104" s="1814"/>
      <c r="SKP104" s="1814"/>
      <c r="SKQ104" s="1814"/>
      <c r="SKR104" s="1814"/>
      <c r="SKS104" s="1814"/>
      <c r="SKT104" s="1814"/>
      <c r="SKU104" s="1814"/>
      <c r="SKV104" s="1814"/>
      <c r="SKW104" s="1814"/>
      <c r="SKX104" s="1814"/>
      <c r="SKY104" s="1814"/>
      <c r="SKZ104" s="1814"/>
      <c r="SLA104" s="1814"/>
      <c r="SLB104" s="1814"/>
      <c r="SLC104" s="1814"/>
      <c r="SLD104" s="1814"/>
      <c r="SLE104" s="1814"/>
      <c r="SLF104" s="1814"/>
      <c r="SLG104" s="1814"/>
      <c r="SLH104" s="1814"/>
      <c r="SLI104" s="1814"/>
      <c r="SLJ104" s="1814"/>
      <c r="SLK104" s="1814"/>
      <c r="SLL104" s="1814"/>
      <c r="SLM104" s="1814"/>
      <c r="SLN104" s="1814"/>
      <c r="SLO104" s="1814"/>
      <c r="SLP104" s="1814"/>
      <c r="SLQ104" s="1814"/>
      <c r="SLR104" s="1814"/>
      <c r="SLS104" s="1814"/>
      <c r="SLT104" s="1814"/>
      <c r="SLU104" s="1814"/>
      <c r="SLV104" s="1814"/>
      <c r="SLW104" s="1814"/>
      <c r="SLX104" s="1814"/>
      <c r="SLY104" s="1814"/>
      <c r="SLZ104" s="1814"/>
      <c r="SMA104" s="1814"/>
      <c r="SMB104" s="1814"/>
      <c r="SMC104" s="1814"/>
      <c r="SMD104" s="1814"/>
      <c r="SME104" s="1814"/>
      <c r="SMF104" s="1814"/>
      <c r="SMG104" s="1814"/>
      <c r="SMH104" s="1814"/>
      <c r="SMI104" s="1814"/>
      <c r="SMJ104" s="1814"/>
      <c r="SMK104" s="1814"/>
      <c r="SML104" s="1814"/>
      <c r="SMM104" s="1814"/>
      <c r="SMN104" s="1814"/>
      <c r="SMO104" s="1814"/>
      <c r="SMP104" s="1814"/>
      <c r="SMQ104" s="1814"/>
      <c r="SMR104" s="1814"/>
      <c r="SMS104" s="1814"/>
      <c r="SMT104" s="1814"/>
      <c r="SMU104" s="1814"/>
      <c r="SMV104" s="1814"/>
      <c r="SMW104" s="1814"/>
      <c r="SMX104" s="1814"/>
      <c r="SMY104" s="1814"/>
      <c r="SMZ104" s="1814"/>
      <c r="SNA104" s="1814"/>
      <c r="SNB104" s="1814"/>
      <c r="SNC104" s="1814"/>
      <c r="SND104" s="1814"/>
      <c r="SNE104" s="1814"/>
      <c r="SNF104" s="1814"/>
      <c r="SNG104" s="1814"/>
      <c r="SNH104" s="1814"/>
      <c r="SNI104" s="1814"/>
      <c r="SNJ104" s="1814"/>
      <c r="SNK104" s="1814"/>
      <c r="SNL104" s="1814"/>
      <c r="SNM104" s="1814"/>
      <c r="SNN104" s="1814"/>
      <c r="SNO104" s="1814"/>
      <c r="SNP104" s="1814"/>
      <c r="SNQ104" s="1814"/>
      <c r="SNR104" s="1814"/>
      <c r="SNS104" s="1814"/>
      <c r="SNT104" s="1814"/>
      <c r="SNU104" s="1814"/>
      <c r="SNV104" s="1814"/>
      <c r="SNW104" s="1814"/>
      <c r="SNX104" s="1814"/>
      <c r="SNY104" s="1814"/>
      <c r="SNZ104" s="1814"/>
      <c r="SOA104" s="1814"/>
      <c r="SOB104" s="1814"/>
      <c r="SOC104" s="1814"/>
      <c r="SOD104" s="1814"/>
      <c r="SOE104" s="1814"/>
      <c r="SOF104" s="1814"/>
      <c r="SOG104" s="1814"/>
      <c r="SOH104" s="1814"/>
      <c r="SOI104" s="1814"/>
      <c r="SOJ104" s="1814"/>
      <c r="SOK104" s="1814"/>
      <c r="SOL104" s="1814"/>
      <c r="SOM104" s="1814"/>
      <c r="SON104" s="1814"/>
      <c r="SOO104" s="1814"/>
      <c r="SOP104" s="1814"/>
      <c r="SOQ104" s="1814"/>
      <c r="SOR104" s="1814"/>
      <c r="SOS104" s="1814"/>
      <c r="SOT104" s="1814"/>
      <c r="SOU104" s="1814"/>
      <c r="SOV104" s="1814"/>
      <c r="SOW104" s="1814"/>
      <c r="SOX104" s="1814"/>
      <c r="SOY104" s="1814"/>
      <c r="SOZ104" s="1814"/>
      <c r="SPA104" s="1814"/>
      <c r="SPB104" s="1814"/>
      <c r="SPC104" s="1814"/>
      <c r="SPD104" s="1814"/>
      <c r="SPE104" s="1814"/>
      <c r="SPF104" s="1814"/>
      <c r="SPG104" s="1814"/>
      <c r="SPH104" s="1814"/>
      <c r="SPI104" s="1814"/>
      <c r="SPJ104" s="1814"/>
      <c r="SPK104" s="1814"/>
      <c r="SPL104" s="1814"/>
      <c r="SPM104" s="1814"/>
      <c r="SPN104" s="1814"/>
      <c r="SPO104" s="1814"/>
      <c r="SPP104" s="1814"/>
      <c r="SPQ104" s="1814"/>
      <c r="SPR104" s="1814"/>
      <c r="SPS104" s="1814"/>
      <c r="SPT104" s="1814"/>
      <c r="SPU104" s="1814"/>
      <c r="SPV104" s="1814"/>
      <c r="SPW104" s="1814"/>
      <c r="SPX104" s="1814"/>
      <c r="SPY104" s="1814"/>
      <c r="SPZ104" s="1814"/>
      <c r="SQA104" s="1814"/>
      <c r="SQB104" s="1814"/>
      <c r="SQC104" s="1814"/>
      <c r="SQD104" s="1814"/>
      <c r="SQE104" s="1814"/>
      <c r="SQF104" s="1814"/>
      <c r="SQG104" s="1814"/>
      <c r="SQH104" s="1814"/>
      <c r="SQI104" s="1814"/>
      <c r="SQJ104" s="1814"/>
      <c r="SQK104" s="1814"/>
      <c r="SQL104" s="1814"/>
      <c r="SQM104" s="1814"/>
      <c r="SQN104" s="1814"/>
      <c r="SQO104" s="1814"/>
      <c r="SQP104" s="1814"/>
      <c r="SQQ104" s="1814"/>
      <c r="SQR104" s="1814"/>
      <c r="SQS104" s="1814"/>
      <c r="SQT104" s="1814"/>
      <c r="SQU104" s="1814"/>
      <c r="SQV104" s="1814"/>
      <c r="SQW104" s="1814"/>
      <c r="SQX104" s="1814"/>
      <c r="SQY104" s="1814"/>
      <c r="SQZ104" s="1814"/>
      <c r="SRA104" s="1814"/>
      <c r="SRB104" s="1814"/>
      <c r="SRC104" s="1814"/>
      <c r="SRD104" s="1814"/>
      <c r="SRE104" s="1814"/>
      <c r="SRF104" s="1814"/>
      <c r="SRG104" s="1814"/>
      <c r="SRH104" s="1814"/>
      <c r="SRI104" s="1814"/>
      <c r="SRJ104" s="1814"/>
      <c r="SRK104" s="1814"/>
      <c r="SRL104" s="1814"/>
      <c r="SRM104" s="1814"/>
      <c r="SRN104" s="1814"/>
      <c r="SRO104" s="1814"/>
      <c r="SRP104" s="1814"/>
      <c r="SRQ104" s="1814"/>
      <c r="SRR104" s="1814"/>
      <c r="SRS104" s="1814"/>
      <c r="SRT104" s="1814"/>
      <c r="SRU104" s="1814"/>
      <c r="SRV104" s="1814"/>
      <c r="SRW104" s="1814"/>
      <c r="SRX104" s="1814"/>
      <c r="SRY104" s="1814"/>
      <c r="SRZ104" s="1814"/>
      <c r="SSA104" s="1814"/>
      <c r="SSB104" s="1814"/>
      <c r="SSC104" s="1814"/>
      <c r="SSD104" s="1814"/>
      <c r="SSE104" s="1814"/>
      <c r="SSF104" s="1814"/>
      <c r="SSG104" s="1814"/>
      <c r="SSH104" s="1814"/>
      <c r="SSI104" s="1814"/>
      <c r="SSJ104" s="1814"/>
      <c r="SSK104" s="1814"/>
      <c r="SSL104" s="1814"/>
      <c r="SSM104" s="1814"/>
      <c r="SSN104" s="1814"/>
      <c r="SSO104" s="1814"/>
      <c r="SSP104" s="1814"/>
      <c r="SSQ104" s="1814"/>
      <c r="SSR104" s="1814"/>
      <c r="SSS104" s="1814"/>
      <c r="SST104" s="1814"/>
      <c r="SSU104" s="1814"/>
      <c r="SSV104" s="1814"/>
      <c r="SSW104" s="1814"/>
      <c r="SSX104" s="1814"/>
      <c r="SSY104" s="1814"/>
      <c r="SSZ104" s="1814"/>
      <c r="STA104" s="1814"/>
      <c r="STB104" s="1814"/>
      <c r="STC104" s="1814"/>
      <c r="STD104" s="1814"/>
      <c r="STE104" s="1814"/>
      <c r="STF104" s="1814"/>
      <c r="STG104" s="1814"/>
      <c r="STH104" s="1814"/>
      <c r="STI104" s="1814"/>
      <c r="STJ104" s="1814"/>
      <c r="STK104" s="1814"/>
      <c r="STL104" s="1814"/>
      <c r="STM104" s="1814"/>
      <c r="STN104" s="1814"/>
      <c r="STO104" s="1814"/>
      <c r="STP104" s="1814"/>
      <c r="STQ104" s="1814"/>
      <c r="STR104" s="1814"/>
      <c r="STS104" s="1814"/>
      <c r="STT104" s="1814"/>
      <c r="STU104" s="1814"/>
      <c r="STV104" s="1814"/>
      <c r="STW104" s="1814"/>
      <c r="STX104" s="1814"/>
      <c r="STY104" s="1814"/>
      <c r="STZ104" s="1814"/>
      <c r="SUA104" s="1814"/>
      <c r="SUB104" s="1814"/>
      <c r="SUC104" s="1814"/>
      <c r="SUD104" s="1814"/>
      <c r="SUE104" s="1814"/>
      <c r="SUF104" s="1814"/>
      <c r="SUG104" s="1814"/>
      <c r="SUH104" s="1814"/>
      <c r="SUI104" s="1814"/>
      <c r="SUJ104" s="1814"/>
      <c r="SUK104" s="1814"/>
      <c r="SUL104" s="1814"/>
      <c r="SUM104" s="1814"/>
      <c r="SUN104" s="1814"/>
      <c r="SUO104" s="1814"/>
      <c r="SUP104" s="1814"/>
      <c r="SUQ104" s="1814"/>
      <c r="SUR104" s="1814"/>
      <c r="SUS104" s="1814"/>
      <c r="SUT104" s="1814"/>
      <c r="SUU104" s="1814"/>
      <c r="SUV104" s="1814"/>
      <c r="SUW104" s="1814"/>
      <c r="SUX104" s="1814"/>
      <c r="SUY104" s="1814"/>
      <c r="SUZ104" s="1814"/>
      <c r="SVA104" s="1814"/>
      <c r="SVB104" s="1814"/>
      <c r="SVC104" s="1814"/>
      <c r="SVD104" s="1814"/>
      <c r="SVE104" s="1814"/>
      <c r="SVF104" s="1814"/>
      <c r="SVG104" s="1814"/>
      <c r="SVH104" s="1814"/>
      <c r="SVI104" s="1814"/>
      <c r="SVJ104" s="1814"/>
      <c r="SVK104" s="1814"/>
      <c r="SVL104" s="1814"/>
      <c r="SVM104" s="1814"/>
      <c r="SVN104" s="1814"/>
      <c r="SVO104" s="1814"/>
      <c r="SVP104" s="1814"/>
      <c r="SVQ104" s="1814"/>
      <c r="SVR104" s="1814"/>
      <c r="SVS104" s="1814"/>
      <c r="SVT104" s="1814"/>
      <c r="SVU104" s="1814"/>
      <c r="SVV104" s="1814"/>
      <c r="SVW104" s="1814"/>
      <c r="SVX104" s="1814"/>
      <c r="SVY104" s="1814"/>
      <c r="SVZ104" s="1814"/>
      <c r="SWA104" s="1814"/>
      <c r="SWB104" s="1814"/>
      <c r="SWC104" s="1814"/>
      <c r="SWD104" s="1814"/>
      <c r="SWE104" s="1814"/>
      <c r="SWF104" s="1814"/>
      <c r="SWG104" s="1814"/>
      <c r="SWH104" s="1814"/>
      <c r="SWI104" s="1814"/>
      <c r="SWJ104" s="1814"/>
      <c r="SWK104" s="1814"/>
      <c r="SWL104" s="1814"/>
      <c r="SWM104" s="1814"/>
      <c r="SWN104" s="1814"/>
      <c r="SWO104" s="1814"/>
      <c r="SWP104" s="1814"/>
      <c r="SWQ104" s="1814"/>
      <c r="SWR104" s="1814"/>
      <c r="SWS104" s="1814"/>
      <c r="SWT104" s="1814"/>
      <c r="SWU104" s="1814"/>
      <c r="SWV104" s="1814"/>
      <c r="SWW104" s="1814"/>
      <c r="SWX104" s="1814"/>
      <c r="SWY104" s="1814"/>
      <c r="SWZ104" s="1814"/>
      <c r="SXA104" s="1814"/>
      <c r="SXB104" s="1814"/>
      <c r="SXC104" s="1814"/>
      <c r="SXD104" s="1814"/>
      <c r="SXE104" s="1814"/>
      <c r="SXF104" s="1814"/>
      <c r="SXG104" s="1814"/>
      <c r="SXH104" s="1814"/>
      <c r="SXI104" s="1814"/>
      <c r="SXJ104" s="1814"/>
      <c r="SXK104" s="1814"/>
      <c r="SXL104" s="1814"/>
      <c r="SXM104" s="1814"/>
      <c r="SXN104" s="1814"/>
      <c r="SXO104" s="1814"/>
      <c r="SXP104" s="1814"/>
      <c r="SXQ104" s="1814"/>
      <c r="SXR104" s="1814"/>
      <c r="SXS104" s="1814"/>
      <c r="SXT104" s="1814"/>
      <c r="SXU104" s="1814"/>
      <c r="SXV104" s="1814"/>
      <c r="SXW104" s="1814"/>
      <c r="SXX104" s="1814"/>
      <c r="SXY104" s="1814"/>
      <c r="SXZ104" s="1814"/>
      <c r="SYA104" s="1814"/>
      <c r="SYB104" s="1814"/>
      <c r="SYC104" s="1814"/>
      <c r="SYD104" s="1814"/>
      <c r="SYE104" s="1814"/>
      <c r="SYF104" s="1814"/>
      <c r="SYG104" s="1814"/>
      <c r="SYH104" s="1814"/>
      <c r="SYI104" s="1814"/>
      <c r="SYJ104" s="1814"/>
      <c r="SYK104" s="1814"/>
      <c r="SYL104" s="1814"/>
      <c r="SYM104" s="1814"/>
      <c r="SYN104" s="1814"/>
      <c r="SYO104" s="1814"/>
      <c r="SYP104" s="1814"/>
      <c r="SYQ104" s="1814"/>
      <c r="SYR104" s="1814"/>
      <c r="SYS104" s="1814"/>
      <c r="SYT104" s="1814"/>
      <c r="SYU104" s="1814"/>
      <c r="SYV104" s="1814"/>
      <c r="SYW104" s="1814"/>
      <c r="SYX104" s="1814"/>
      <c r="SYY104" s="1814"/>
      <c r="SYZ104" s="1814"/>
      <c r="SZA104" s="1814"/>
      <c r="SZB104" s="1814"/>
      <c r="SZC104" s="1814"/>
      <c r="SZD104" s="1814"/>
      <c r="SZE104" s="1814"/>
      <c r="SZF104" s="1814"/>
      <c r="SZG104" s="1814"/>
      <c r="SZH104" s="1814"/>
      <c r="SZI104" s="1814"/>
      <c r="SZJ104" s="1814"/>
      <c r="SZK104" s="1814"/>
      <c r="SZL104" s="1814"/>
      <c r="SZM104" s="1814"/>
      <c r="SZN104" s="1814"/>
      <c r="SZO104" s="1814"/>
      <c r="SZP104" s="1814"/>
      <c r="SZQ104" s="1814"/>
      <c r="SZR104" s="1814"/>
      <c r="SZS104" s="1814"/>
      <c r="SZT104" s="1814"/>
      <c r="SZU104" s="1814"/>
      <c r="SZV104" s="1814"/>
      <c r="SZW104" s="1814"/>
      <c r="SZX104" s="1814"/>
      <c r="SZY104" s="1814"/>
      <c r="SZZ104" s="1814"/>
      <c r="TAA104" s="1814"/>
      <c r="TAB104" s="1814"/>
      <c r="TAC104" s="1814"/>
      <c r="TAD104" s="1814"/>
      <c r="TAE104" s="1814"/>
      <c r="TAF104" s="1814"/>
      <c r="TAG104" s="1814"/>
      <c r="TAH104" s="1814"/>
      <c r="TAI104" s="1814"/>
      <c r="TAJ104" s="1814"/>
      <c r="TAK104" s="1814"/>
      <c r="TAL104" s="1814"/>
      <c r="TAM104" s="1814"/>
      <c r="TAN104" s="1814"/>
      <c r="TAO104" s="1814"/>
      <c r="TAP104" s="1814"/>
      <c r="TAQ104" s="1814"/>
      <c r="TAR104" s="1814"/>
      <c r="TAS104" s="1814"/>
      <c r="TAT104" s="1814"/>
      <c r="TAU104" s="1814"/>
      <c r="TAV104" s="1814"/>
      <c r="TAW104" s="1814"/>
      <c r="TAX104" s="1814"/>
      <c r="TAY104" s="1814"/>
      <c r="TAZ104" s="1814"/>
      <c r="TBA104" s="1814"/>
      <c r="TBB104" s="1814"/>
      <c r="TBC104" s="1814"/>
      <c r="TBD104" s="1814"/>
      <c r="TBE104" s="1814"/>
      <c r="TBF104" s="1814"/>
      <c r="TBG104" s="1814"/>
      <c r="TBH104" s="1814"/>
      <c r="TBI104" s="1814"/>
      <c r="TBJ104" s="1814"/>
      <c r="TBK104" s="1814"/>
      <c r="TBL104" s="1814"/>
      <c r="TBM104" s="1814"/>
      <c r="TBN104" s="1814"/>
      <c r="TBO104" s="1814"/>
      <c r="TBP104" s="1814"/>
      <c r="TBQ104" s="1814"/>
      <c r="TBR104" s="1814"/>
      <c r="TBS104" s="1814"/>
      <c r="TBT104" s="1814"/>
      <c r="TBU104" s="1814"/>
      <c r="TBV104" s="1814"/>
      <c r="TBW104" s="1814"/>
      <c r="TBX104" s="1814"/>
      <c r="TBY104" s="1814"/>
      <c r="TBZ104" s="1814"/>
      <c r="TCA104" s="1814"/>
      <c r="TCB104" s="1814"/>
      <c r="TCC104" s="1814"/>
      <c r="TCD104" s="1814"/>
      <c r="TCE104" s="1814"/>
      <c r="TCF104" s="1814"/>
      <c r="TCG104" s="1814"/>
      <c r="TCH104" s="1814"/>
      <c r="TCI104" s="1814"/>
      <c r="TCJ104" s="1814"/>
      <c r="TCK104" s="1814"/>
      <c r="TCL104" s="1814"/>
      <c r="TCM104" s="1814"/>
      <c r="TCN104" s="1814"/>
      <c r="TCO104" s="1814"/>
      <c r="TCP104" s="1814"/>
      <c r="TCQ104" s="1814"/>
      <c r="TCR104" s="1814"/>
      <c r="TCS104" s="1814"/>
      <c r="TCT104" s="1814"/>
      <c r="TCU104" s="1814"/>
      <c r="TCV104" s="1814"/>
      <c r="TCW104" s="1814"/>
      <c r="TCX104" s="1814"/>
      <c r="TCY104" s="1814"/>
      <c r="TCZ104" s="1814"/>
      <c r="TDA104" s="1814"/>
      <c r="TDB104" s="1814"/>
      <c r="TDC104" s="1814"/>
      <c r="TDD104" s="1814"/>
      <c r="TDE104" s="1814"/>
      <c r="TDF104" s="1814"/>
      <c r="TDG104" s="1814"/>
      <c r="TDH104" s="1814"/>
      <c r="TDI104" s="1814"/>
      <c r="TDJ104" s="1814"/>
      <c r="TDK104" s="1814"/>
      <c r="TDL104" s="1814"/>
      <c r="TDM104" s="1814"/>
      <c r="TDN104" s="1814"/>
      <c r="TDO104" s="1814"/>
      <c r="TDP104" s="1814"/>
      <c r="TDQ104" s="1814"/>
      <c r="TDR104" s="1814"/>
      <c r="TDS104" s="1814"/>
      <c r="TDT104" s="1814"/>
      <c r="TDU104" s="1814"/>
      <c r="TDV104" s="1814"/>
      <c r="TDW104" s="1814"/>
      <c r="TDX104" s="1814"/>
      <c r="TDY104" s="1814"/>
      <c r="TDZ104" s="1814"/>
      <c r="TEA104" s="1814"/>
      <c r="TEB104" s="1814"/>
      <c r="TEC104" s="1814"/>
      <c r="TED104" s="1814"/>
      <c r="TEE104" s="1814"/>
      <c r="TEF104" s="1814"/>
      <c r="TEG104" s="1814"/>
      <c r="TEH104" s="1814"/>
      <c r="TEI104" s="1814"/>
      <c r="TEJ104" s="1814"/>
      <c r="TEK104" s="1814"/>
      <c r="TEL104" s="1814"/>
      <c r="TEM104" s="1814"/>
      <c r="TEN104" s="1814"/>
      <c r="TEO104" s="1814"/>
      <c r="TEP104" s="1814"/>
      <c r="TEQ104" s="1814"/>
      <c r="TER104" s="1814"/>
      <c r="TES104" s="1814"/>
      <c r="TET104" s="1814"/>
      <c r="TEU104" s="1814"/>
      <c r="TEV104" s="1814"/>
      <c r="TEW104" s="1814"/>
      <c r="TEX104" s="1814"/>
      <c r="TEY104" s="1814"/>
      <c r="TEZ104" s="1814"/>
      <c r="TFA104" s="1814"/>
      <c r="TFB104" s="1814"/>
      <c r="TFC104" s="1814"/>
      <c r="TFD104" s="1814"/>
      <c r="TFE104" s="1814"/>
      <c r="TFF104" s="1814"/>
      <c r="TFG104" s="1814"/>
      <c r="TFH104" s="1814"/>
      <c r="TFI104" s="1814"/>
      <c r="TFJ104" s="1814"/>
      <c r="TFK104" s="1814"/>
      <c r="TFL104" s="1814"/>
      <c r="TFM104" s="1814"/>
      <c r="TFN104" s="1814"/>
      <c r="TFO104" s="1814"/>
      <c r="TFP104" s="1814"/>
      <c r="TFQ104" s="1814"/>
      <c r="TFR104" s="1814"/>
      <c r="TFS104" s="1814"/>
      <c r="TFT104" s="1814"/>
      <c r="TFU104" s="1814"/>
      <c r="TFV104" s="1814"/>
      <c r="TFW104" s="1814"/>
      <c r="TFX104" s="1814"/>
      <c r="TFY104" s="1814"/>
      <c r="TFZ104" s="1814"/>
      <c r="TGA104" s="1814"/>
      <c r="TGB104" s="1814"/>
      <c r="TGC104" s="1814"/>
      <c r="TGD104" s="1814"/>
      <c r="TGE104" s="1814"/>
      <c r="TGF104" s="1814"/>
      <c r="TGG104" s="1814"/>
      <c r="TGH104" s="1814"/>
      <c r="TGI104" s="1814"/>
      <c r="TGJ104" s="1814"/>
      <c r="TGK104" s="1814"/>
      <c r="TGL104" s="1814"/>
      <c r="TGM104" s="1814"/>
      <c r="TGN104" s="1814"/>
      <c r="TGO104" s="1814"/>
      <c r="TGP104" s="1814"/>
      <c r="TGQ104" s="1814"/>
      <c r="TGR104" s="1814"/>
      <c r="TGS104" s="1814"/>
      <c r="TGT104" s="1814"/>
      <c r="TGU104" s="1814"/>
      <c r="TGV104" s="1814"/>
      <c r="TGW104" s="1814"/>
      <c r="TGX104" s="1814"/>
      <c r="TGY104" s="1814"/>
      <c r="TGZ104" s="1814"/>
      <c r="THA104" s="1814"/>
      <c r="THB104" s="1814"/>
      <c r="THC104" s="1814"/>
      <c r="THD104" s="1814"/>
      <c r="THE104" s="1814"/>
      <c r="THF104" s="1814"/>
      <c r="THG104" s="1814"/>
      <c r="THH104" s="1814"/>
      <c r="THI104" s="1814"/>
      <c r="THJ104" s="1814"/>
      <c r="THK104" s="1814"/>
      <c r="THL104" s="1814"/>
      <c r="THM104" s="1814"/>
      <c r="THN104" s="1814"/>
      <c r="THO104" s="1814"/>
      <c r="THP104" s="1814"/>
      <c r="THQ104" s="1814"/>
      <c r="THR104" s="1814"/>
      <c r="THS104" s="1814"/>
      <c r="THT104" s="1814"/>
      <c r="THU104" s="1814"/>
      <c r="THV104" s="1814"/>
      <c r="THW104" s="1814"/>
      <c r="THX104" s="1814"/>
      <c r="THY104" s="1814"/>
      <c r="THZ104" s="1814"/>
      <c r="TIA104" s="1814"/>
      <c r="TIB104" s="1814"/>
      <c r="TIC104" s="1814"/>
      <c r="TID104" s="1814"/>
      <c r="TIE104" s="1814"/>
      <c r="TIF104" s="1814"/>
      <c r="TIG104" s="1814"/>
      <c r="TIH104" s="1814"/>
      <c r="TII104" s="1814"/>
      <c r="TIJ104" s="1814"/>
      <c r="TIK104" s="1814"/>
      <c r="TIL104" s="1814"/>
      <c r="TIM104" s="1814"/>
      <c r="TIN104" s="1814"/>
      <c r="TIO104" s="1814"/>
      <c r="TIP104" s="1814"/>
      <c r="TIQ104" s="1814"/>
      <c r="TIR104" s="1814"/>
      <c r="TIS104" s="1814"/>
      <c r="TIT104" s="1814"/>
      <c r="TIU104" s="1814"/>
      <c r="TIV104" s="1814"/>
      <c r="TIW104" s="1814"/>
      <c r="TIX104" s="1814"/>
      <c r="TIY104" s="1814"/>
      <c r="TIZ104" s="1814"/>
      <c r="TJA104" s="1814"/>
      <c r="TJB104" s="1814"/>
      <c r="TJC104" s="1814"/>
      <c r="TJD104" s="1814"/>
      <c r="TJE104" s="1814"/>
      <c r="TJF104" s="1814"/>
      <c r="TJG104" s="1814"/>
      <c r="TJH104" s="1814"/>
      <c r="TJI104" s="1814"/>
      <c r="TJJ104" s="1814"/>
      <c r="TJK104" s="1814"/>
      <c r="TJL104" s="1814"/>
      <c r="TJM104" s="1814"/>
      <c r="TJN104" s="1814"/>
      <c r="TJO104" s="1814"/>
      <c r="TJP104" s="1814"/>
      <c r="TJQ104" s="1814"/>
      <c r="TJR104" s="1814"/>
      <c r="TJS104" s="1814"/>
      <c r="TJT104" s="1814"/>
      <c r="TJU104" s="1814"/>
      <c r="TJV104" s="1814"/>
      <c r="TJW104" s="1814"/>
      <c r="TJX104" s="1814"/>
      <c r="TJY104" s="1814"/>
      <c r="TJZ104" s="1814"/>
      <c r="TKA104" s="1814"/>
      <c r="TKB104" s="1814"/>
      <c r="TKC104" s="1814"/>
      <c r="TKD104" s="1814"/>
      <c r="TKE104" s="1814"/>
      <c r="TKF104" s="1814"/>
      <c r="TKG104" s="1814"/>
      <c r="TKH104" s="1814"/>
      <c r="TKI104" s="1814"/>
      <c r="TKJ104" s="1814"/>
      <c r="TKK104" s="1814"/>
      <c r="TKL104" s="1814"/>
      <c r="TKM104" s="1814"/>
      <c r="TKN104" s="1814"/>
      <c r="TKO104" s="1814"/>
      <c r="TKP104" s="1814"/>
      <c r="TKQ104" s="1814"/>
      <c r="TKR104" s="1814"/>
      <c r="TKS104" s="1814"/>
      <c r="TKT104" s="1814"/>
      <c r="TKU104" s="1814"/>
      <c r="TKV104" s="1814"/>
      <c r="TKW104" s="1814"/>
      <c r="TKX104" s="1814"/>
      <c r="TKY104" s="1814"/>
      <c r="TKZ104" s="1814"/>
      <c r="TLA104" s="1814"/>
      <c r="TLB104" s="1814"/>
      <c r="TLC104" s="1814"/>
      <c r="TLD104" s="1814"/>
      <c r="TLE104" s="1814"/>
      <c r="TLF104" s="1814"/>
      <c r="TLG104" s="1814"/>
      <c r="TLH104" s="1814"/>
      <c r="TLI104" s="1814"/>
      <c r="TLJ104" s="1814"/>
      <c r="TLK104" s="1814"/>
      <c r="TLL104" s="1814"/>
      <c r="TLM104" s="1814"/>
      <c r="TLN104" s="1814"/>
      <c r="TLO104" s="1814"/>
      <c r="TLP104" s="1814"/>
      <c r="TLQ104" s="1814"/>
      <c r="TLR104" s="1814"/>
      <c r="TLS104" s="1814"/>
      <c r="TLT104" s="1814"/>
      <c r="TLU104" s="1814"/>
      <c r="TLV104" s="1814"/>
      <c r="TLW104" s="1814"/>
      <c r="TLX104" s="1814"/>
      <c r="TLY104" s="1814"/>
      <c r="TLZ104" s="1814"/>
      <c r="TMA104" s="1814"/>
      <c r="TMB104" s="1814"/>
      <c r="TMC104" s="1814"/>
      <c r="TMD104" s="1814"/>
      <c r="TME104" s="1814"/>
      <c r="TMF104" s="1814"/>
      <c r="TMG104" s="1814"/>
      <c r="TMH104" s="1814"/>
      <c r="TMI104" s="1814"/>
      <c r="TMJ104" s="1814"/>
      <c r="TMK104" s="1814"/>
      <c r="TML104" s="1814"/>
      <c r="TMM104" s="1814"/>
      <c r="TMN104" s="1814"/>
      <c r="TMO104" s="1814"/>
      <c r="TMP104" s="1814"/>
      <c r="TMQ104" s="1814"/>
      <c r="TMR104" s="1814"/>
      <c r="TMS104" s="1814"/>
      <c r="TMT104" s="1814"/>
      <c r="TMU104" s="1814"/>
      <c r="TMV104" s="1814"/>
      <c r="TMW104" s="1814"/>
      <c r="TMX104" s="1814"/>
      <c r="TMY104" s="1814"/>
      <c r="TMZ104" s="1814"/>
      <c r="TNA104" s="1814"/>
      <c r="TNB104" s="1814"/>
      <c r="TNC104" s="1814"/>
      <c r="TND104" s="1814"/>
      <c r="TNE104" s="1814"/>
      <c r="TNF104" s="1814"/>
      <c r="TNG104" s="1814"/>
      <c r="TNH104" s="1814"/>
      <c r="TNI104" s="1814"/>
      <c r="TNJ104" s="1814"/>
      <c r="TNK104" s="1814"/>
      <c r="TNL104" s="1814"/>
      <c r="TNM104" s="1814"/>
      <c r="TNN104" s="1814"/>
      <c r="TNO104" s="1814"/>
      <c r="TNP104" s="1814"/>
      <c r="TNQ104" s="1814"/>
      <c r="TNR104" s="1814"/>
      <c r="TNS104" s="1814"/>
      <c r="TNT104" s="1814"/>
      <c r="TNU104" s="1814"/>
      <c r="TNV104" s="1814"/>
      <c r="TNW104" s="1814"/>
      <c r="TNX104" s="1814"/>
      <c r="TNY104" s="1814"/>
      <c r="TNZ104" s="1814"/>
      <c r="TOA104" s="1814"/>
      <c r="TOB104" s="1814"/>
      <c r="TOC104" s="1814"/>
      <c r="TOD104" s="1814"/>
      <c r="TOE104" s="1814"/>
      <c r="TOF104" s="1814"/>
      <c r="TOG104" s="1814"/>
      <c r="TOH104" s="1814"/>
      <c r="TOI104" s="1814"/>
      <c r="TOJ104" s="1814"/>
      <c r="TOK104" s="1814"/>
      <c r="TOL104" s="1814"/>
      <c r="TOM104" s="1814"/>
      <c r="TON104" s="1814"/>
      <c r="TOO104" s="1814"/>
      <c r="TOP104" s="1814"/>
      <c r="TOQ104" s="1814"/>
      <c r="TOR104" s="1814"/>
      <c r="TOS104" s="1814"/>
      <c r="TOT104" s="1814"/>
      <c r="TOU104" s="1814"/>
      <c r="TOV104" s="1814"/>
      <c r="TOW104" s="1814"/>
      <c r="TOX104" s="1814"/>
      <c r="TOY104" s="1814"/>
      <c r="TOZ104" s="1814"/>
      <c r="TPA104" s="1814"/>
      <c r="TPB104" s="1814"/>
      <c r="TPC104" s="1814"/>
      <c r="TPD104" s="1814"/>
      <c r="TPE104" s="1814"/>
      <c r="TPF104" s="1814"/>
      <c r="TPG104" s="1814"/>
      <c r="TPH104" s="1814"/>
      <c r="TPI104" s="1814"/>
      <c r="TPJ104" s="1814"/>
      <c r="TPK104" s="1814"/>
      <c r="TPL104" s="1814"/>
      <c r="TPM104" s="1814"/>
      <c r="TPN104" s="1814"/>
      <c r="TPO104" s="1814"/>
      <c r="TPP104" s="1814"/>
      <c r="TPQ104" s="1814"/>
      <c r="TPR104" s="1814"/>
      <c r="TPS104" s="1814"/>
      <c r="TPT104" s="1814"/>
      <c r="TPU104" s="1814"/>
      <c r="TPV104" s="1814"/>
      <c r="TPW104" s="1814"/>
      <c r="TPX104" s="1814"/>
      <c r="TPY104" s="1814"/>
      <c r="TPZ104" s="1814"/>
      <c r="TQA104" s="1814"/>
      <c r="TQB104" s="1814"/>
      <c r="TQC104" s="1814"/>
      <c r="TQD104" s="1814"/>
      <c r="TQE104" s="1814"/>
      <c r="TQF104" s="1814"/>
      <c r="TQG104" s="1814"/>
      <c r="TQH104" s="1814"/>
      <c r="TQI104" s="1814"/>
      <c r="TQJ104" s="1814"/>
      <c r="TQK104" s="1814"/>
      <c r="TQL104" s="1814"/>
      <c r="TQM104" s="1814"/>
      <c r="TQN104" s="1814"/>
      <c r="TQO104" s="1814"/>
      <c r="TQP104" s="1814"/>
      <c r="TQQ104" s="1814"/>
      <c r="TQR104" s="1814"/>
      <c r="TQS104" s="1814"/>
      <c r="TQT104" s="1814"/>
      <c r="TQU104" s="1814"/>
      <c r="TQV104" s="1814"/>
      <c r="TQW104" s="1814"/>
      <c r="TQX104" s="1814"/>
      <c r="TQY104" s="1814"/>
      <c r="TQZ104" s="1814"/>
      <c r="TRA104" s="1814"/>
      <c r="TRB104" s="1814"/>
      <c r="TRC104" s="1814"/>
      <c r="TRD104" s="1814"/>
      <c r="TRE104" s="1814"/>
      <c r="TRF104" s="1814"/>
      <c r="TRG104" s="1814"/>
      <c r="TRH104" s="1814"/>
      <c r="TRI104" s="1814"/>
      <c r="TRJ104" s="1814"/>
      <c r="TRK104" s="1814"/>
      <c r="TRL104" s="1814"/>
      <c r="TRM104" s="1814"/>
      <c r="TRN104" s="1814"/>
      <c r="TRO104" s="1814"/>
      <c r="TRP104" s="1814"/>
      <c r="TRQ104" s="1814"/>
      <c r="TRR104" s="1814"/>
      <c r="TRS104" s="1814"/>
      <c r="TRT104" s="1814"/>
      <c r="TRU104" s="1814"/>
      <c r="TRV104" s="1814"/>
      <c r="TRW104" s="1814"/>
      <c r="TRX104" s="1814"/>
      <c r="TRY104" s="1814"/>
      <c r="TRZ104" s="1814"/>
      <c r="TSA104" s="1814"/>
      <c r="TSB104" s="1814"/>
      <c r="TSC104" s="1814"/>
      <c r="TSD104" s="1814"/>
      <c r="TSE104" s="1814"/>
      <c r="TSF104" s="1814"/>
      <c r="TSG104" s="1814"/>
      <c r="TSH104" s="1814"/>
      <c r="TSI104" s="1814"/>
      <c r="TSJ104" s="1814"/>
      <c r="TSK104" s="1814"/>
      <c r="TSL104" s="1814"/>
      <c r="TSM104" s="1814"/>
      <c r="TSN104" s="1814"/>
      <c r="TSO104" s="1814"/>
      <c r="TSP104" s="1814"/>
      <c r="TSQ104" s="1814"/>
      <c r="TSR104" s="1814"/>
      <c r="TSS104" s="1814"/>
      <c r="TST104" s="1814"/>
      <c r="TSU104" s="1814"/>
      <c r="TSV104" s="1814"/>
      <c r="TSW104" s="1814"/>
      <c r="TSX104" s="1814"/>
      <c r="TSY104" s="1814"/>
      <c r="TSZ104" s="1814"/>
      <c r="TTA104" s="1814"/>
      <c r="TTB104" s="1814"/>
      <c r="TTC104" s="1814"/>
      <c r="TTD104" s="1814"/>
      <c r="TTE104" s="1814"/>
      <c r="TTF104" s="1814"/>
      <c r="TTG104" s="1814"/>
      <c r="TTH104" s="1814"/>
      <c r="TTI104" s="1814"/>
      <c r="TTJ104" s="1814"/>
      <c r="TTK104" s="1814"/>
      <c r="TTL104" s="1814"/>
      <c r="TTM104" s="1814"/>
      <c r="TTN104" s="1814"/>
      <c r="TTO104" s="1814"/>
      <c r="TTP104" s="1814"/>
      <c r="TTQ104" s="1814"/>
      <c r="TTR104" s="1814"/>
      <c r="TTS104" s="1814"/>
      <c r="TTT104" s="1814"/>
      <c r="TTU104" s="1814"/>
      <c r="TTV104" s="1814"/>
      <c r="TTW104" s="1814"/>
      <c r="TTX104" s="1814"/>
      <c r="TTY104" s="1814"/>
      <c r="TTZ104" s="1814"/>
      <c r="TUA104" s="1814"/>
      <c r="TUB104" s="1814"/>
      <c r="TUC104" s="1814"/>
      <c r="TUD104" s="1814"/>
      <c r="TUE104" s="1814"/>
      <c r="TUF104" s="1814"/>
      <c r="TUG104" s="1814"/>
      <c r="TUH104" s="1814"/>
      <c r="TUI104" s="1814"/>
      <c r="TUJ104" s="1814"/>
      <c r="TUK104" s="1814"/>
      <c r="TUL104" s="1814"/>
      <c r="TUM104" s="1814"/>
      <c r="TUN104" s="1814"/>
      <c r="TUO104" s="1814"/>
      <c r="TUP104" s="1814"/>
      <c r="TUQ104" s="1814"/>
      <c r="TUR104" s="1814"/>
      <c r="TUS104" s="1814"/>
      <c r="TUT104" s="1814"/>
      <c r="TUU104" s="1814"/>
      <c r="TUV104" s="1814"/>
      <c r="TUW104" s="1814"/>
      <c r="TUX104" s="1814"/>
      <c r="TUY104" s="1814"/>
      <c r="TUZ104" s="1814"/>
      <c r="TVA104" s="1814"/>
      <c r="TVB104" s="1814"/>
      <c r="TVC104" s="1814"/>
      <c r="TVD104" s="1814"/>
      <c r="TVE104" s="1814"/>
      <c r="TVF104" s="1814"/>
      <c r="TVG104" s="1814"/>
      <c r="TVH104" s="1814"/>
      <c r="TVI104" s="1814"/>
      <c r="TVJ104" s="1814"/>
      <c r="TVK104" s="1814"/>
      <c r="TVL104" s="1814"/>
      <c r="TVM104" s="1814"/>
      <c r="TVN104" s="1814"/>
      <c r="TVO104" s="1814"/>
      <c r="TVP104" s="1814"/>
      <c r="TVQ104" s="1814"/>
      <c r="TVR104" s="1814"/>
      <c r="TVS104" s="1814"/>
      <c r="TVT104" s="1814"/>
      <c r="TVU104" s="1814"/>
      <c r="TVV104" s="1814"/>
      <c r="TVW104" s="1814"/>
      <c r="TVX104" s="1814"/>
      <c r="TVY104" s="1814"/>
      <c r="TVZ104" s="1814"/>
      <c r="TWA104" s="1814"/>
      <c r="TWB104" s="1814"/>
      <c r="TWC104" s="1814"/>
      <c r="TWD104" s="1814"/>
      <c r="TWE104" s="1814"/>
      <c r="TWF104" s="1814"/>
      <c r="TWG104" s="1814"/>
      <c r="TWH104" s="1814"/>
      <c r="TWI104" s="1814"/>
      <c r="TWJ104" s="1814"/>
      <c r="TWK104" s="1814"/>
      <c r="TWL104" s="1814"/>
      <c r="TWM104" s="1814"/>
      <c r="TWN104" s="1814"/>
      <c r="TWO104" s="1814"/>
      <c r="TWP104" s="1814"/>
      <c r="TWQ104" s="1814"/>
      <c r="TWR104" s="1814"/>
      <c r="TWS104" s="1814"/>
      <c r="TWT104" s="1814"/>
      <c r="TWU104" s="1814"/>
      <c r="TWV104" s="1814"/>
      <c r="TWW104" s="1814"/>
      <c r="TWX104" s="1814"/>
      <c r="TWY104" s="1814"/>
      <c r="TWZ104" s="1814"/>
      <c r="TXA104" s="1814"/>
      <c r="TXB104" s="1814"/>
      <c r="TXC104" s="1814"/>
      <c r="TXD104" s="1814"/>
      <c r="TXE104" s="1814"/>
      <c r="TXF104" s="1814"/>
      <c r="TXG104" s="1814"/>
      <c r="TXH104" s="1814"/>
      <c r="TXI104" s="1814"/>
      <c r="TXJ104" s="1814"/>
      <c r="TXK104" s="1814"/>
      <c r="TXL104" s="1814"/>
      <c r="TXM104" s="1814"/>
      <c r="TXN104" s="1814"/>
      <c r="TXO104" s="1814"/>
      <c r="TXP104" s="1814"/>
      <c r="TXQ104" s="1814"/>
      <c r="TXR104" s="1814"/>
      <c r="TXS104" s="1814"/>
      <c r="TXT104" s="1814"/>
      <c r="TXU104" s="1814"/>
      <c r="TXV104" s="1814"/>
      <c r="TXW104" s="1814"/>
      <c r="TXX104" s="1814"/>
      <c r="TXY104" s="1814"/>
      <c r="TXZ104" s="1814"/>
      <c r="TYA104" s="1814"/>
      <c r="TYB104" s="1814"/>
      <c r="TYC104" s="1814"/>
      <c r="TYD104" s="1814"/>
      <c r="TYE104" s="1814"/>
      <c r="TYF104" s="1814"/>
      <c r="TYG104" s="1814"/>
      <c r="TYH104" s="1814"/>
      <c r="TYI104" s="1814"/>
      <c r="TYJ104" s="1814"/>
      <c r="TYK104" s="1814"/>
      <c r="TYL104" s="1814"/>
      <c r="TYM104" s="1814"/>
      <c r="TYN104" s="1814"/>
      <c r="TYO104" s="1814"/>
      <c r="TYP104" s="1814"/>
      <c r="TYQ104" s="1814"/>
      <c r="TYR104" s="1814"/>
      <c r="TYS104" s="1814"/>
      <c r="TYT104" s="1814"/>
      <c r="TYU104" s="1814"/>
      <c r="TYV104" s="1814"/>
      <c r="TYW104" s="1814"/>
      <c r="TYX104" s="1814"/>
      <c r="TYY104" s="1814"/>
      <c r="TYZ104" s="1814"/>
      <c r="TZA104" s="1814"/>
      <c r="TZB104" s="1814"/>
      <c r="TZC104" s="1814"/>
      <c r="TZD104" s="1814"/>
      <c r="TZE104" s="1814"/>
      <c r="TZF104" s="1814"/>
      <c r="TZG104" s="1814"/>
      <c r="TZH104" s="1814"/>
      <c r="TZI104" s="1814"/>
      <c r="TZJ104" s="1814"/>
      <c r="TZK104" s="1814"/>
      <c r="TZL104" s="1814"/>
      <c r="TZM104" s="1814"/>
      <c r="TZN104" s="1814"/>
      <c r="TZO104" s="1814"/>
      <c r="TZP104" s="1814"/>
      <c r="TZQ104" s="1814"/>
      <c r="TZR104" s="1814"/>
      <c r="TZS104" s="1814"/>
      <c r="TZT104" s="1814"/>
      <c r="TZU104" s="1814"/>
      <c r="TZV104" s="1814"/>
      <c r="TZW104" s="1814"/>
      <c r="TZX104" s="1814"/>
      <c r="TZY104" s="1814"/>
      <c r="TZZ104" s="1814"/>
      <c r="UAA104" s="1814"/>
      <c r="UAB104" s="1814"/>
      <c r="UAC104" s="1814"/>
      <c r="UAD104" s="1814"/>
      <c r="UAE104" s="1814"/>
      <c r="UAF104" s="1814"/>
      <c r="UAG104" s="1814"/>
      <c r="UAH104" s="1814"/>
      <c r="UAI104" s="1814"/>
      <c r="UAJ104" s="1814"/>
      <c r="UAK104" s="1814"/>
      <c r="UAL104" s="1814"/>
      <c r="UAM104" s="1814"/>
      <c r="UAN104" s="1814"/>
      <c r="UAO104" s="1814"/>
      <c r="UAP104" s="1814"/>
      <c r="UAQ104" s="1814"/>
      <c r="UAR104" s="1814"/>
      <c r="UAS104" s="1814"/>
      <c r="UAT104" s="1814"/>
      <c r="UAU104" s="1814"/>
      <c r="UAV104" s="1814"/>
      <c r="UAW104" s="1814"/>
      <c r="UAX104" s="1814"/>
      <c r="UAY104" s="1814"/>
      <c r="UAZ104" s="1814"/>
      <c r="UBA104" s="1814"/>
      <c r="UBB104" s="1814"/>
      <c r="UBC104" s="1814"/>
      <c r="UBD104" s="1814"/>
      <c r="UBE104" s="1814"/>
      <c r="UBF104" s="1814"/>
      <c r="UBG104" s="1814"/>
      <c r="UBH104" s="1814"/>
      <c r="UBI104" s="1814"/>
      <c r="UBJ104" s="1814"/>
      <c r="UBK104" s="1814"/>
      <c r="UBL104" s="1814"/>
      <c r="UBM104" s="1814"/>
      <c r="UBN104" s="1814"/>
      <c r="UBO104" s="1814"/>
      <c r="UBP104" s="1814"/>
      <c r="UBQ104" s="1814"/>
      <c r="UBR104" s="1814"/>
      <c r="UBS104" s="1814"/>
      <c r="UBT104" s="1814"/>
      <c r="UBU104" s="1814"/>
      <c r="UBV104" s="1814"/>
      <c r="UBW104" s="1814"/>
      <c r="UBX104" s="1814"/>
      <c r="UBY104" s="1814"/>
      <c r="UBZ104" s="1814"/>
      <c r="UCA104" s="1814"/>
      <c r="UCB104" s="1814"/>
      <c r="UCC104" s="1814"/>
      <c r="UCD104" s="1814"/>
      <c r="UCE104" s="1814"/>
      <c r="UCF104" s="1814"/>
      <c r="UCG104" s="1814"/>
      <c r="UCH104" s="1814"/>
      <c r="UCI104" s="1814"/>
      <c r="UCJ104" s="1814"/>
      <c r="UCK104" s="1814"/>
      <c r="UCL104" s="1814"/>
      <c r="UCM104" s="1814"/>
      <c r="UCN104" s="1814"/>
      <c r="UCO104" s="1814"/>
      <c r="UCP104" s="1814"/>
      <c r="UCQ104" s="1814"/>
      <c r="UCR104" s="1814"/>
      <c r="UCS104" s="1814"/>
      <c r="UCT104" s="1814"/>
      <c r="UCU104" s="1814"/>
      <c r="UCV104" s="1814"/>
      <c r="UCW104" s="1814"/>
      <c r="UCX104" s="1814"/>
      <c r="UCY104" s="1814"/>
      <c r="UCZ104" s="1814"/>
      <c r="UDA104" s="1814"/>
      <c r="UDB104" s="1814"/>
      <c r="UDC104" s="1814"/>
      <c r="UDD104" s="1814"/>
      <c r="UDE104" s="1814"/>
      <c r="UDF104" s="1814"/>
      <c r="UDG104" s="1814"/>
      <c r="UDH104" s="1814"/>
      <c r="UDI104" s="1814"/>
      <c r="UDJ104" s="1814"/>
      <c r="UDK104" s="1814"/>
      <c r="UDL104" s="1814"/>
      <c r="UDM104" s="1814"/>
      <c r="UDN104" s="1814"/>
      <c r="UDO104" s="1814"/>
      <c r="UDP104" s="1814"/>
      <c r="UDQ104" s="1814"/>
      <c r="UDR104" s="1814"/>
      <c r="UDS104" s="1814"/>
      <c r="UDT104" s="1814"/>
      <c r="UDU104" s="1814"/>
      <c r="UDV104" s="1814"/>
      <c r="UDW104" s="1814"/>
      <c r="UDX104" s="1814"/>
      <c r="UDY104" s="1814"/>
      <c r="UDZ104" s="1814"/>
      <c r="UEA104" s="1814"/>
      <c r="UEB104" s="1814"/>
      <c r="UEC104" s="1814"/>
      <c r="UED104" s="1814"/>
      <c r="UEE104" s="1814"/>
      <c r="UEF104" s="1814"/>
      <c r="UEG104" s="1814"/>
      <c r="UEH104" s="1814"/>
      <c r="UEI104" s="1814"/>
      <c r="UEJ104" s="1814"/>
      <c r="UEK104" s="1814"/>
      <c r="UEL104" s="1814"/>
      <c r="UEM104" s="1814"/>
      <c r="UEN104" s="1814"/>
      <c r="UEO104" s="1814"/>
      <c r="UEP104" s="1814"/>
      <c r="UEQ104" s="1814"/>
      <c r="UER104" s="1814"/>
      <c r="UES104" s="1814"/>
      <c r="UET104" s="1814"/>
      <c r="UEU104" s="1814"/>
      <c r="UEV104" s="1814"/>
      <c r="UEW104" s="1814"/>
      <c r="UEX104" s="1814"/>
      <c r="UEY104" s="1814"/>
      <c r="UEZ104" s="1814"/>
      <c r="UFA104" s="1814"/>
      <c r="UFB104" s="1814"/>
      <c r="UFC104" s="1814"/>
      <c r="UFD104" s="1814"/>
      <c r="UFE104" s="1814"/>
      <c r="UFF104" s="1814"/>
      <c r="UFG104" s="1814"/>
      <c r="UFH104" s="1814"/>
      <c r="UFI104" s="1814"/>
      <c r="UFJ104" s="1814"/>
      <c r="UFK104" s="1814"/>
      <c r="UFL104" s="1814"/>
      <c r="UFM104" s="1814"/>
      <c r="UFN104" s="1814"/>
      <c r="UFO104" s="1814"/>
      <c r="UFP104" s="1814"/>
      <c r="UFQ104" s="1814"/>
      <c r="UFR104" s="1814"/>
      <c r="UFS104" s="1814"/>
      <c r="UFT104" s="1814"/>
      <c r="UFU104" s="1814"/>
      <c r="UFV104" s="1814"/>
      <c r="UFW104" s="1814"/>
      <c r="UFX104" s="1814"/>
      <c r="UFY104" s="1814"/>
      <c r="UFZ104" s="1814"/>
      <c r="UGA104" s="1814"/>
      <c r="UGB104" s="1814"/>
      <c r="UGC104" s="1814"/>
      <c r="UGD104" s="1814"/>
      <c r="UGE104" s="1814"/>
      <c r="UGF104" s="1814"/>
      <c r="UGG104" s="1814"/>
      <c r="UGH104" s="1814"/>
      <c r="UGI104" s="1814"/>
      <c r="UGJ104" s="1814"/>
      <c r="UGK104" s="1814"/>
      <c r="UGL104" s="1814"/>
      <c r="UGM104" s="1814"/>
      <c r="UGN104" s="1814"/>
      <c r="UGO104" s="1814"/>
      <c r="UGP104" s="1814"/>
      <c r="UGQ104" s="1814"/>
      <c r="UGR104" s="1814"/>
      <c r="UGS104" s="1814"/>
      <c r="UGT104" s="1814"/>
      <c r="UGU104" s="1814"/>
      <c r="UGV104" s="1814"/>
      <c r="UGW104" s="1814"/>
      <c r="UGX104" s="1814"/>
      <c r="UGY104" s="1814"/>
      <c r="UGZ104" s="1814"/>
      <c r="UHA104" s="1814"/>
      <c r="UHB104" s="1814"/>
      <c r="UHC104" s="1814"/>
      <c r="UHD104" s="1814"/>
      <c r="UHE104" s="1814"/>
      <c r="UHF104" s="1814"/>
      <c r="UHG104" s="1814"/>
      <c r="UHH104" s="1814"/>
      <c r="UHI104" s="1814"/>
      <c r="UHJ104" s="1814"/>
      <c r="UHK104" s="1814"/>
      <c r="UHL104" s="1814"/>
      <c r="UHM104" s="1814"/>
      <c r="UHN104" s="1814"/>
      <c r="UHO104" s="1814"/>
      <c r="UHP104" s="1814"/>
      <c r="UHQ104" s="1814"/>
      <c r="UHR104" s="1814"/>
      <c r="UHS104" s="1814"/>
      <c r="UHT104" s="1814"/>
      <c r="UHU104" s="1814"/>
      <c r="UHV104" s="1814"/>
      <c r="UHW104" s="1814"/>
      <c r="UHX104" s="1814"/>
      <c r="UHY104" s="1814"/>
      <c r="UHZ104" s="1814"/>
      <c r="UIA104" s="1814"/>
      <c r="UIB104" s="1814"/>
      <c r="UIC104" s="1814"/>
      <c r="UID104" s="1814"/>
      <c r="UIE104" s="1814"/>
      <c r="UIF104" s="1814"/>
      <c r="UIG104" s="1814"/>
      <c r="UIH104" s="1814"/>
      <c r="UII104" s="1814"/>
      <c r="UIJ104" s="1814"/>
      <c r="UIK104" s="1814"/>
      <c r="UIL104" s="1814"/>
      <c r="UIM104" s="1814"/>
      <c r="UIN104" s="1814"/>
      <c r="UIO104" s="1814"/>
      <c r="UIP104" s="1814"/>
      <c r="UIQ104" s="1814"/>
      <c r="UIR104" s="1814"/>
      <c r="UIS104" s="1814"/>
      <c r="UIT104" s="1814"/>
      <c r="UIU104" s="1814"/>
      <c r="UIV104" s="1814"/>
      <c r="UIW104" s="1814"/>
      <c r="UIX104" s="1814"/>
      <c r="UIY104" s="1814"/>
      <c r="UIZ104" s="1814"/>
      <c r="UJA104" s="1814"/>
      <c r="UJB104" s="1814"/>
      <c r="UJC104" s="1814"/>
      <c r="UJD104" s="1814"/>
      <c r="UJE104" s="1814"/>
      <c r="UJF104" s="1814"/>
      <c r="UJG104" s="1814"/>
      <c r="UJH104" s="1814"/>
      <c r="UJI104" s="1814"/>
      <c r="UJJ104" s="1814"/>
      <c r="UJK104" s="1814"/>
      <c r="UJL104" s="1814"/>
      <c r="UJM104" s="1814"/>
      <c r="UJN104" s="1814"/>
      <c r="UJO104" s="1814"/>
      <c r="UJP104" s="1814"/>
      <c r="UJQ104" s="1814"/>
      <c r="UJR104" s="1814"/>
      <c r="UJS104" s="1814"/>
      <c r="UJT104" s="1814"/>
      <c r="UJU104" s="1814"/>
      <c r="UJV104" s="1814"/>
      <c r="UJW104" s="1814"/>
      <c r="UJX104" s="1814"/>
      <c r="UJY104" s="1814"/>
      <c r="UJZ104" s="1814"/>
      <c r="UKA104" s="1814"/>
      <c r="UKB104" s="1814"/>
      <c r="UKC104" s="1814"/>
      <c r="UKD104" s="1814"/>
      <c r="UKE104" s="1814"/>
      <c r="UKF104" s="1814"/>
      <c r="UKG104" s="1814"/>
      <c r="UKH104" s="1814"/>
      <c r="UKI104" s="1814"/>
      <c r="UKJ104" s="1814"/>
      <c r="UKK104" s="1814"/>
      <c r="UKL104" s="1814"/>
      <c r="UKM104" s="1814"/>
      <c r="UKN104" s="1814"/>
      <c r="UKO104" s="1814"/>
      <c r="UKP104" s="1814"/>
      <c r="UKQ104" s="1814"/>
      <c r="UKR104" s="1814"/>
      <c r="UKS104" s="1814"/>
      <c r="UKT104" s="1814"/>
      <c r="UKU104" s="1814"/>
      <c r="UKV104" s="1814"/>
      <c r="UKW104" s="1814"/>
      <c r="UKX104" s="1814"/>
      <c r="UKY104" s="1814"/>
      <c r="UKZ104" s="1814"/>
      <c r="ULA104" s="1814"/>
      <c r="ULB104" s="1814"/>
      <c r="ULC104" s="1814"/>
      <c r="ULD104" s="1814"/>
      <c r="ULE104" s="1814"/>
      <c r="ULF104" s="1814"/>
      <c r="ULG104" s="1814"/>
      <c r="ULH104" s="1814"/>
      <c r="ULI104" s="1814"/>
      <c r="ULJ104" s="1814"/>
      <c r="ULK104" s="1814"/>
      <c r="ULL104" s="1814"/>
      <c r="ULM104" s="1814"/>
      <c r="ULN104" s="1814"/>
      <c r="ULO104" s="1814"/>
      <c r="ULP104" s="1814"/>
      <c r="ULQ104" s="1814"/>
      <c r="ULR104" s="1814"/>
      <c r="ULS104" s="1814"/>
      <c r="ULT104" s="1814"/>
      <c r="ULU104" s="1814"/>
      <c r="ULV104" s="1814"/>
      <c r="ULW104" s="1814"/>
      <c r="ULX104" s="1814"/>
      <c r="ULY104" s="1814"/>
      <c r="ULZ104" s="1814"/>
      <c r="UMA104" s="1814"/>
      <c r="UMB104" s="1814"/>
      <c r="UMC104" s="1814"/>
      <c r="UMD104" s="1814"/>
      <c r="UME104" s="1814"/>
      <c r="UMF104" s="1814"/>
      <c r="UMG104" s="1814"/>
      <c r="UMH104" s="1814"/>
      <c r="UMI104" s="1814"/>
      <c r="UMJ104" s="1814"/>
      <c r="UMK104" s="1814"/>
      <c r="UML104" s="1814"/>
      <c r="UMM104" s="1814"/>
      <c r="UMN104" s="1814"/>
      <c r="UMO104" s="1814"/>
      <c r="UMP104" s="1814"/>
      <c r="UMQ104" s="1814"/>
      <c r="UMR104" s="1814"/>
      <c r="UMS104" s="1814"/>
      <c r="UMT104" s="1814"/>
      <c r="UMU104" s="1814"/>
      <c r="UMV104" s="1814"/>
      <c r="UMW104" s="1814"/>
      <c r="UMX104" s="1814"/>
      <c r="UMY104" s="1814"/>
      <c r="UMZ104" s="1814"/>
      <c r="UNA104" s="1814"/>
      <c r="UNB104" s="1814"/>
      <c r="UNC104" s="1814"/>
      <c r="UND104" s="1814"/>
      <c r="UNE104" s="1814"/>
      <c r="UNF104" s="1814"/>
      <c r="UNG104" s="1814"/>
      <c r="UNH104" s="1814"/>
      <c r="UNI104" s="1814"/>
      <c r="UNJ104" s="1814"/>
      <c r="UNK104" s="1814"/>
      <c r="UNL104" s="1814"/>
      <c r="UNM104" s="1814"/>
      <c r="UNN104" s="1814"/>
      <c r="UNO104" s="1814"/>
      <c r="UNP104" s="1814"/>
      <c r="UNQ104" s="1814"/>
      <c r="UNR104" s="1814"/>
      <c r="UNS104" s="1814"/>
      <c r="UNT104" s="1814"/>
      <c r="UNU104" s="1814"/>
      <c r="UNV104" s="1814"/>
      <c r="UNW104" s="1814"/>
      <c r="UNX104" s="1814"/>
      <c r="UNY104" s="1814"/>
      <c r="UNZ104" s="1814"/>
      <c r="UOA104" s="1814"/>
      <c r="UOB104" s="1814"/>
      <c r="UOC104" s="1814"/>
      <c r="UOD104" s="1814"/>
      <c r="UOE104" s="1814"/>
      <c r="UOF104" s="1814"/>
      <c r="UOG104" s="1814"/>
      <c r="UOH104" s="1814"/>
      <c r="UOI104" s="1814"/>
      <c r="UOJ104" s="1814"/>
      <c r="UOK104" s="1814"/>
      <c r="UOL104" s="1814"/>
      <c r="UOM104" s="1814"/>
      <c r="UON104" s="1814"/>
      <c r="UOO104" s="1814"/>
      <c r="UOP104" s="1814"/>
      <c r="UOQ104" s="1814"/>
      <c r="UOR104" s="1814"/>
      <c r="UOS104" s="1814"/>
      <c r="UOT104" s="1814"/>
      <c r="UOU104" s="1814"/>
      <c r="UOV104" s="1814"/>
      <c r="UOW104" s="1814"/>
      <c r="UOX104" s="1814"/>
      <c r="UOY104" s="1814"/>
      <c r="UOZ104" s="1814"/>
      <c r="UPA104" s="1814"/>
      <c r="UPB104" s="1814"/>
      <c r="UPC104" s="1814"/>
      <c r="UPD104" s="1814"/>
      <c r="UPE104" s="1814"/>
      <c r="UPF104" s="1814"/>
      <c r="UPG104" s="1814"/>
      <c r="UPH104" s="1814"/>
      <c r="UPI104" s="1814"/>
      <c r="UPJ104" s="1814"/>
      <c r="UPK104" s="1814"/>
      <c r="UPL104" s="1814"/>
      <c r="UPM104" s="1814"/>
      <c r="UPN104" s="1814"/>
      <c r="UPO104" s="1814"/>
      <c r="UPP104" s="1814"/>
      <c r="UPQ104" s="1814"/>
      <c r="UPR104" s="1814"/>
      <c r="UPS104" s="1814"/>
      <c r="UPT104" s="1814"/>
      <c r="UPU104" s="1814"/>
      <c r="UPV104" s="1814"/>
      <c r="UPW104" s="1814"/>
      <c r="UPX104" s="1814"/>
      <c r="UPY104" s="1814"/>
      <c r="UPZ104" s="1814"/>
      <c r="UQA104" s="1814"/>
      <c r="UQB104" s="1814"/>
      <c r="UQC104" s="1814"/>
      <c r="UQD104" s="1814"/>
      <c r="UQE104" s="1814"/>
      <c r="UQF104" s="1814"/>
      <c r="UQG104" s="1814"/>
      <c r="UQH104" s="1814"/>
      <c r="UQI104" s="1814"/>
      <c r="UQJ104" s="1814"/>
      <c r="UQK104" s="1814"/>
      <c r="UQL104" s="1814"/>
      <c r="UQM104" s="1814"/>
      <c r="UQN104" s="1814"/>
      <c r="UQO104" s="1814"/>
      <c r="UQP104" s="1814"/>
      <c r="UQQ104" s="1814"/>
      <c r="UQR104" s="1814"/>
      <c r="UQS104" s="1814"/>
      <c r="UQT104" s="1814"/>
      <c r="UQU104" s="1814"/>
      <c r="UQV104" s="1814"/>
      <c r="UQW104" s="1814"/>
      <c r="UQX104" s="1814"/>
      <c r="UQY104" s="1814"/>
      <c r="UQZ104" s="1814"/>
      <c r="URA104" s="1814"/>
      <c r="URB104" s="1814"/>
      <c r="URC104" s="1814"/>
      <c r="URD104" s="1814"/>
      <c r="URE104" s="1814"/>
      <c r="URF104" s="1814"/>
      <c r="URG104" s="1814"/>
      <c r="URH104" s="1814"/>
      <c r="URI104" s="1814"/>
      <c r="URJ104" s="1814"/>
      <c r="URK104" s="1814"/>
      <c r="URL104" s="1814"/>
      <c r="URM104" s="1814"/>
      <c r="URN104" s="1814"/>
      <c r="URO104" s="1814"/>
      <c r="URP104" s="1814"/>
      <c r="URQ104" s="1814"/>
      <c r="URR104" s="1814"/>
      <c r="URS104" s="1814"/>
      <c r="URT104" s="1814"/>
      <c r="URU104" s="1814"/>
      <c r="URV104" s="1814"/>
      <c r="URW104" s="1814"/>
      <c r="URX104" s="1814"/>
      <c r="URY104" s="1814"/>
      <c r="URZ104" s="1814"/>
      <c r="USA104" s="1814"/>
      <c r="USB104" s="1814"/>
      <c r="USC104" s="1814"/>
      <c r="USD104" s="1814"/>
      <c r="USE104" s="1814"/>
      <c r="USF104" s="1814"/>
      <c r="USG104" s="1814"/>
      <c r="USH104" s="1814"/>
      <c r="USI104" s="1814"/>
      <c r="USJ104" s="1814"/>
      <c r="USK104" s="1814"/>
      <c r="USL104" s="1814"/>
      <c r="USM104" s="1814"/>
      <c r="USN104" s="1814"/>
      <c r="USO104" s="1814"/>
      <c r="USP104" s="1814"/>
      <c r="USQ104" s="1814"/>
      <c r="USR104" s="1814"/>
      <c r="USS104" s="1814"/>
      <c r="UST104" s="1814"/>
      <c r="USU104" s="1814"/>
      <c r="USV104" s="1814"/>
      <c r="USW104" s="1814"/>
      <c r="USX104" s="1814"/>
      <c r="USY104" s="1814"/>
      <c r="USZ104" s="1814"/>
      <c r="UTA104" s="1814"/>
      <c r="UTB104" s="1814"/>
      <c r="UTC104" s="1814"/>
      <c r="UTD104" s="1814"/>
      <c r="UTE104" s="1814"/>
      <c r="UTF104" s="1814"/>
      <c r="UTG104" s="1814"/>
      <c r="UTH104" s="1814"/>
      <c r="UTI104" s="1814"/>
      <c r="UTJ104" s="1814"/>
      <c r="UTK104" s="1814"/>
      <c r="UTL104" s="1814"/>
      <c r="UTM104" s="1814"/>
      <c r="UTN104" s="1814"/>
      <c r="UTO104" s="1814"/>
      <c r="UTP104" s="1814"/>
      <c r="UTQ104" s="1814"/>
      <c r="UTR104" s="1814"/>
      <c r="UTS104" s="1814"/>
      <c r="UTT104" s="1814"/>
      <c r="UTU104" s="1814"/>
      <c r="UTV104" s="1814"/>
      <c r="UTW104" s="1814"/>
      <c r="UTX104" s="1814"/>
      <c r="UTY104" s="1814"/>
      <c r="UTZ104" s="1814"/>
      <c r="UUA104" s="1814"/>
      <c r="UUB104" s="1814"/>
      <c r="UUC104" s="1814"/>
      <c r="UUD104" s="1814"/>
      <c r="UUE104" s="1814"/>
      <c r="UUF104" s="1814"/>
      <c r="UUG104" s="1814"/>
      <c r="UUH104" s="1814"/>
      <c r="UUI104" s="1814"/>
      <c r="UUJ104" s="1814"/>
      <c r="UUK104" s="1814"/>
      <c r="UUL104" s="1814"/>
      <c r="UUM104" s="1814"/>
      <c r="UUN104" s="1814"/>
      <c r="UUO104" s="1814"/>
      <c r="UUP104" s="1814"/>
      <c r="UUQ104" s="1814"/>
      <c r="UUR104" s="1814"/>
      <c r="UUS104" s="1814"/>
      <c r="UUT104" s="1814"/>
      <c r="UUU104" s="1814"/>
      <c r="UUV104" s="1814"/>
      <c r="UUW104" s="1814"/>
      <c r="UUX104" s="1814"/>
      <c r="UUY104" s="1814"/>
      <c r="UUZ104" s="1814"/>
      <c r="UVA104" s="1814"/>
      <c r="UVB104" s="1814"/>
      <c r="UVC104" s="1814"/>
      <c r="UVD104" s="1814"/>
      <c r="UVE104" s="1814"/>
      <c r="UVF104" s="1814"/>
      <c r="UVG104" s="1814"/>
      <c r="UVH104" s="1814"/>
      <c r="UVI104" s="1814"/>
      <c r="UVJ104" s="1814"/>
      <c r="UVK104" s="1814"/>
      <c r="UVL104" s="1814"/>
      <c r="UVM104" s="1814"/>
      <c r="UVN104" s="1814"/>
      <c r="UVO104" s="1814"/>
      <c r="UVP104" s="1814"/>
      <c r="UVQ104" s="1814"/>
      <c r="UVR104" s="1814"/>
      <c r="UVS104" s="1814"/>
      <c r="UVT104" s="1814"/>
      <c r="UVU104" s="1814"/>
      <c r="UVV104" s="1814"/>
      <c r="UVW104" s="1814"/>
      <c r="UVX104" s="1814"/>
      <c r="UVY104" s="1814"/>
      <c r="UVZ104" s="1814"/>
      <c r="UWA104" s="1814"/>
      <c r="UWB104" s="1814"/>
      <c r="UWC104" s="1814"/>
      <c r="UWD104" s="1814"/>
      <c r="UWE104" s="1814"/>
      <c r="UWF104" s="1814"/>
      <c r="UWG104" s="1814"/>
      <c r="UWH104" s="1814"/>
      <c r="UWI104" s="1814"/>
      <c r="UWJ104" s="1814"/>
      <c r="UWK104" s="1814"/>
      <c r="UWL104" s="1814"/>
      <c r="UWM104" s="1814"/>
      <c r="UWN104" s="1814"/>
      <c r="UWO104" s="1814"/>
      <c r="UWP104" s="1814"/>
      <c r="UWQ104" s="1814"/>
      <c r="UWR104" s="1814"/>
      <c r="UWS104" s="1814"/>
      <c r="UWT104" s="1814"/>
      <c r="UWU104" s="1814"/>
      <c r="UWV104" s="1814"/>
      <c r="UWW104" s="1814"/>
      <c r="UWX104" s="1814"/>
      <c r="UWY104" s="1814"/>
      <c r="UWZ104" s="1814"/>
      <c r="UXA104" s="1814"/>
      <c r="UXB104" s="1814"/>
      <c r="UXC104" s="1814"/>
      <c r="UXD104" s="1814"/>
      <c r="UXE104" s="1814"/>
      <c r="UXF104" s="1814"/>
      <c r="UXG104" s="1814"/>
      <c r="UXH104" s="1814"/>
      <c r="UXI104" s="1814"/>
      <c r="UXJ104" s="1814"/>
      <c r="UXK104" s="1814"/>
      <c r="UXL104" s="1814"/>
      <c r="UXM104" s="1814"/>
      <c r="UXN104" s="1814"/>
      <c r="UXO104" s="1814"/>
      <c r="UXP104" s="1814"/>
      <c r="UXQ104" s="1814"/>
      <c r="UXR104" s="1814"/>
      <c r="UXS104" s="1814"/>
      <c r="UXT104" s="1814"/>
      <c r="UXU104" s="1814"/>
      <c r="UXV104" s="1814"/>
      <c r="UXW104" s="1814"/>
      <c r="UXX104" s="1814"/>
      <c r="UXY104" s="1814"/>
      <c r="UXZ104" s="1814"/>
      <c r="UYA104" s="1814"/>
      <c r="UYB104" s="1814"/>
      <c r="UYC104" s="1814"/>
      <c r="UYD104" s="1814"/>
      <c r="UYE104" s="1814"/>
      <c r="UYF104" s="1814"/>
      <c r="UYG104" s="1814"/>
      <c r="UYH104" s="1814"/>
      <c r="UYI104" s="1814"/>
      <c r="UYJ104" s="1814"/>
      <c r="UYK104" s="1814"/>
      <c r="UYL104" s="1814"/>
      <c r="UYM104" s="1814"/>
      <c r="UYN104" s="1814"/>
      <c r="UYO104" s="1814"/>
      <c r="UYP104" s="1814"/>
      <c r="UYQ104" s="1814"/>
      <c r="UYR104" s="1814"/>
      <c r="UYS104" s="1814"/>
      <c r="UYT104" s="1814"/>
      <c r="UYU104" s="1814"/>
      <c r="UYV104" s="1814"/>
      <c r="UYW104" s="1814"/>
      <c r="UYX104" s="1814"/>
      <c r="UYY104" s="1814"/>
      <c r="UYZ104" s="1814"/>
      <c r="UZA104" s="1814"/>
      <c r="UZB104" s="1814"/>
      <c r="UZC104" s="1814"/>
      <c r="UZD104" s="1814"/>
      <c r="UZE104" s="1814"/>
      <c r="UZF104" s="1814"/>
      <c r="UZG104" s="1814"/>
      <c r="UZH104" s="1814"/>
      <c r="UZI104" s="1814"/>
      <c r="UZJ104" s="1814"/>
      <c r="UZK104" s="1814"/>
      <c r="UZL104" s="1814"/>
      <c r="UZM104" s="1814"/>
      <c r="UZN104" s="1814"/>
      <c r="UZO104" s="1814"/>
      <c r="UZP104" s="1814"/>
      <c r="UZQ104" s="1814"/>
      <c r="UZR104" s="1814"/>
      <c r="UZS104" s="1814"/>
      <c r="UZT104" s="1814"/>
      <c r="UZU104" s="1814"/>
      <c r="UZV104" s="1814"/>
      <c r="UZW104" s="1814"/>
      <c r="UZX104" s="1814"/>
      <c r="UZY104" s="1814"/>
      <c r="UZZ104" s="1814"/>
      <c r="VAA104" s="1814"/>
      <c r="VAB104" s="1814"/>
      <c r="VAC104" s="1814"/>
      <c r="VAD104" s="1814"/>
      <c r="VAE104" s="1814"/>
      <c r="VAF104" s="1814"/>
      <c r="VAG104" s="1814"/>
      <c r="VAH104" s="1814"/>
      <c r="VAI104" s="1814"/>
      <c r="VAJ104" s="1814"/>
      <c r="VAK104" s="1814"/>
      <c r="VAL104" s="1814"/>
      <c r="VAM104" s="1814"/>
      <c r="VAN104" s="1814"/>
      <c r="VAO104" s="1814"/>
      <c r="VAP104" s="1814"/>
      <c r="VAQ104" s="1814"/>
      <c r="VAR104" s="1814"/>
      <c r="VAS104" s="1814"/>
      <c r="VAT104" s="1814"/>
      <c r="VAU104" s="1814"/>
      <c r="VAV104" s="1814"/>
      <c r="VAW104" s="1814"/>
      <c r="VAX104" s="1814"/>
      <c r="VAY104" s="1814"/>
      <c r="VAZ104" s="1814"/>
      <c r="VBA104" s="1814"/>
      <c r="VBB104" s="1814"/>
      <c r="VBC104" s="1814"/>
      <c r="VBD104" s="1814"/>
      <c r="VBE104" s="1814"/>
      <c r="VBF104" s="1814"/>
      <c r="VBG104" s="1814"/>
      <c r="VBH104" s="1814"/>
      <c r="VBI104" s="1814"/>
      <c r="VBJ104" s="1814"/>
      <c r="VBK104" s="1814"/>
      <c r="VBL104" s="1814"/>
      <c r="VBM104" s="1814"/>
      <c r="VBN104" s="1814"/>
      <c r="VBO104" s="1814"/>
      <c r="VBP104" s="1814"/>
      <c r="VBQ104" s="1814"/>
      <c r="VBR104" s="1814"/>
      <c r="VBS104" s="1814"/>
      <c r="VBT104" s="1814"/>
      <c r="VBU104" s="1814"/>
      <c r="VBV104" s="1814"/>
      <c r="VBW104" s="1814"/>
      <c r="VBX104" s="1814"/>
      <c r="VBY104" s="1814"/>
      <c r="VBZ104" s="1814"/>
      <c r="VCA104" s="1814"/>
      <c r="VCB104" s="1814"/>
      <c r="VCC104" s="1814"/>
      <c r="VCD104" s="1814"/>
      <c r="VCE104" s="1814"/>
      <c r="VCF104" s="1814"/>
      <c r="VCG104" s="1814"/>
      <c r="VCH104" s="1814"/>
      <c r="VCI104" s="1814"/>
      <c r="VCJ104" s="1814"/>
      <c r="VCK104" s="1814"/>
      <c r="VCL104" s="1814"/>
      <c r="VCM104" s="1814"/>
      <c r="VCN104" s="1814"/>
      <c r="VCO104" s="1814"/>
      <c r="VCP104" s="1814"/>
      <c r="VCQ104" s="1814"/>
      <c r="VCR104" s="1814"/>
      <c r="VCS104" s="1814"/>
      <c r="VCT104" s="1814"/>
      <c r="VCU104" s="1814"/>
      <c r="VCV104" s="1814"/>
      <c r="VCW104" s="1814"/>
      <c r="VCX104" s="1814"/>
      <c r="VCY104" s="1814"/>
      <c r="VCZ104" s="1814"/>
      <c r="VDA104" s="1814"/>
      <c r="VDB104" s="1814"/>
      <c r="VDC104" s="1814"/>
      <c r="VDD104" s="1814"/>
      <c r="VDE104" s="1814"/>
      <c r="VDF104" s="1814"/>
      <c r="VDG104" s="1814"/>
      <c r="VDH104" s="1814"/>
      <c r="VDI104" s="1814"/>
      <c r="VDJ104" s="1814"/>
      <c r="VDK104" s="1814"/>
      <c r="VDL104" s="1814"/>
      <c r="VDM104" s="1814"/>
      <c r="VDN104" s="1814"/>
      <c r="VDO104" s="1814"/>
      <c r="VDP104" s="1814"/>
      <c r="VDQ104" s="1814"/>
      <c r="VDR104" s="1814"/>
      <c r="VDS104" s="1814"/>
      <c r="VDT104" s="1814"/>
      <c r="VDU104" s="1814"/>
      <c r="VDV104" s="1814"/>
      <c r="VDW104" s="1814"/>
      <c r="VDX104" s="1814"/>
      <c r="VDY104" s="1814"/>
      <c r="VDZ104" s="1814"/>
      <c r="VEA104" s="1814"/>
      <c r="VEB104" s="1814"/>
      <c r="VEC104" s="1814"/>
      <c r="VED104" s="1814"/>
      <c r="VEE104" s="1814"/>
      <c r="VEF104" s="1814"/>
      <c r="VEG104" s="1814"/>
      <c r="VEH104" s="1814"/>
      <c r="VEI104" s="1814"/>
      <c r="VEJ104" s="1814"/>
      <c r="VEK104" s="1814"/>
      <c r="VEL104" s="1814"/>
      <c r="VEM104" s="1814"/>
      <c r="VEN104" s="1814"/>
      <c r="VEO104" s="1814"/>
      <c r="VEP104" s="1814"/>
      <c r="VEQ104" s="1814"/>
      <c r="VER104" s="1814"/>
      <c r="VES104" s="1814"/>
      <c r="VET104" s="1814"/>
      <c r="VEU104" s="1814"/>
      <c r="VEV104" s="1814"/>
      <c r="VEW104" s="1814"/>
      <c r="VEX104" s="1814"/>
      <c r="VEY104" s="1814"/>
      <c r="VEZ104" s="1814"/>
      <c r="VFA104" s="1814"/>
      <c r="VFB104" s="1814"/>
      <c r="VFC104" s="1814"/>
      <c r="VFD104" s="1814"/>
      <c r="VFE104" s="1814"/>
      <c r="VFF104" s="1814"/>
      <c r="VFG104" s="1814"/>
      <c r="VFH104" s="1814"/>
      <c r="VFI104" s="1814"/>
      <c r="VFJ104" s="1814"/>
      <c r="VFK104" s="1814"/>
      <c r="VFL104" s="1814"/>
      <c r="VFM104" s="1814"/>
      <c r="VFN104" s="1814"/>
      <c r="VFO104" s="1814"/>
      <c r="VFP104" s="1814"/>
      <c r="VFQ104" s="1814"/>
      <c r="VFR104" s="1814"/>
      <c r="VFS104" s="1814"/>
      <c r="VFT104" s="1814"/>
      <c r="VFU104" s="1814"/>
      <c r="VFV104" s="1814"/>
      <c r="VFW104" s="1814"/>
      <c r="VFX104" s="1814"/>
      <c r="VFY104" s="1814"/>
      <c r="VFZ104" s="1814"/>
      <c r="VGA104" s="1814"/>
      <c r="VGB104" s="1814"/>
      <c r="VGC104" s="1814"/>
      <c r="VGD104" s="1814"/>
      <c r="VGE104" s="1814"/>
      <c r="VGF104" s="1814"/>
      <c r="VGG104" s="1814"/>
      <c r="VGH104" s="1814"/>
      <c r="VGI104" s="1814"/>
      <c r="VGJ104" s="1814"/>
      <c r="VGK104" s="1814"/>
      <c r="VGL104" s="1814"/>
      <c r="VGM104" s="1814"/>
      <c r="VGN104" s="1814"/>
      <c r="VGO104" s="1814"/>
      <c r="VGP104" s="1814"/>
      <c r="VGQ104" s="1814"/>
      <c r="VGR104" s="1814"/>
      <c r="VGS104" s="1814"/>
      <c r="VGT104" s="1814"/>
      <c r="VGU104" s="1814"/>
      <c r="VGV104" s="1814"/>
      <c r="VGW104" s="1814"/>
      <c r="VGX104" s="1814"/>
      <c r="VGY104" s="1814"/>
      <c r="VGZ104" s="1814"/>
      <c r="VHA104" s="1814"/>
      <c r="VHB104" s="1814"/>
      <c r="VHC104" s="1814"/>
      <c r="VHD104" s="1814"/>
      <c r="VHE104" s="1814"/>
      <c r="VHF104" s="1814"/>
      <c r="VHG104" s="1814"/>
      <c r="VHH104" s="1814"/>
      <c r="VHI104" s="1814"/>
      <c r="VHJ104" s="1814"/>
      <c r="VHK104" s="1814"/>
      <c r="VHL104" s="1814"/>
      <c r="VHM104" s="1814"/>
      <c r="VHN104" s="1814"/>
      <c r="VHO104" s="1814"/>
      <c r="VHP104" s="1814"/>
      <c r="VHQ104" s="1814"/>
      <c r="VHR104" s="1814"/>
      <c r="VHS104" s="1814"/>
      <c r="VHT104" s="1814"/>
      <c r="VHU104" s="1814"/>
      <c r="VHV104" s="1814"/>
      <c r="VHW104" s="1814"/>
      <c r="VHX104" s="1814"/>
      <c r="VHY104" s="1814"/>
      <c r="VHZ104" s="1814"/>
      <c r="VIA104" s="1814"/>
      <c r="VIB104" s="1814"/>
      <c r="VIC104" s="1814"/>
      <c r="VID104" s="1814"/>
      <c r="VIE104" s="1814"/>
      <c r="VIF104" s="1814"/>
      <c r="VIG104" s="1814"/>
      <c r="VIH104" s="1814"/>
      <c r="VII104" s="1814"/>
      <c r="VIJ104" s="1814"/>
      <c r="VIK104" s="1814"/>
      <c r="VIL104" s="1814"/>
      <c r="VIM104" s="1814"/>
      <c r="VIN104" s="1814"/>
      <c r="VIO104" s="1814"/>
      <c r="VIP104" s="1814"/>
      <c r="VIQ104" s="1814"/>
      <c r="VIR104" s="1814"/>
      <c r="VIS104" s="1814"/>
      <c r="VIT104" s="1814"/>
      <c r="VIU104" s="1814"/>
      <c r="VIV104" s="1814"/>
      <c r="VIW104" s="1814"/>
      <c r="VIX104" s="1814"/>
      <c r="VIY104" s="1814"/>
      <c r="VIZ104" s="1814"/>
      <c r="VJA104" s="1814"/>
      <c r="VJB104" s="1814"/>
      <c r="VJC104" s="1814"/>
      <c r="VJD104" s="1814"/>
      <c r="VJE104" s="1814"/>
      <c r="VJF104" s="1814"/>
      <c r="VJG104" s="1814"/>
      <c r="VJH104" s="1814"/>
      <c r="VJI104" s="1814"/>
      <c r="VJJ104" s="1814"/>
      <c r="VJK104" s="1814"/>
      <c r="VJL104" s="1814"/>
      <c r="VJM104" s="1814"/>
      <c r="VJN104" s="1814"/>
      <c r="VJO104" s="1814"/>
      <c r="VJP104" s="1814"/>
      <c r="VJQ104" s="1814"/>
      <c r="VJR104" s="1814"/>
      <c r="VJS104" s="1814"/>
      <c r="VJT104" s="1814"/>
      <c r="VJU104" s="1814"/>
      <c r="VJV104" s="1814"/>
      <c r="VJW104" s="1814"/>
      <c r="VJX104" s="1814"/>
      <c r="VJY104" s="1814"/>
      <c r="VJZ104" s="1814"/>
      <c r="VKA104" s="1814"/>
      <c r="VKB104" s="1814"/>
      <c r="VKC104" s="1814"/>
      <c r="VKD104" s="1814"/>
      <c r="VKE104" s="1814"/>
      <c r="VKF104" s="1814"/>
      <c r="VKG104" s="1814"/>
      <c r="VKH104" s="1814"/>
      <c r="VKI104" s="1814"/>
      <c r="VKJ104" s="1814"/>
      <c r="VKK104" s="1814"/>
      <c r="VKL104" s="1814"/>
      <c r="VKM104" s="1814"/>
      <c r="VKN104" s="1814"/>
      <c r="VKO104" s="1814"/>
      <c r="VKP104" s="1814"/>
      <c r="VKQ104" s="1814"/>
      <c r="VKR104" s="1814"/>
      <c r="VKS104" s="1814"/>
      <c r="VKT104" s="1814"/>
      <c r="VKU104" s="1814"/>
      <c r="VKV104" s="1814"/>
      <c r="VKW104" s="1814"/>
      <c r="VKX104" s="1814"/>
      <c r="VKY104" s="1814"/>
      <c r="VKZ104" s="1814"/>
      <c r="VLA104" s="1814"/>
      <c r="VLB104" s="1814"/>
      <c r="VLC104" s="1814"/>
      <c r="VLD104" s="1814"/>
      <c r="VLE104" s="1814"/>
      <c r="VLF104" s="1814"/>
      <c r="VLG104" s="1814"/>
      <c r="VLH104" s="1814"/>
      <c r="VLI104" s="1814"/>
      <c r="VLJ104" s="1814"/>
      <c r="VLK104" s="1814"/>
      <c r="VLL104" s="1814"/>
      <c r="VLM104" s="1814"/>
      <c r="VLN104" s="1814"/>
      <c r="VLO104" s="1814"/>
      <c r="VLP104" s="1814"/>
      <c r="VLQ104" s="1814"/>
      <c r="VLR104" s="1814"/>
      <c r="VLS104" s="1814"/>
      <c r="VLT104" s="1814"/>
      <c r="VLU104" s="1814"/>
      <c r="VLV104" s="1814"/>
      <c r="VLW104" s="1814"/>
      <c r="VLX104" s="1814"/>
      <c r="VLY104" s="1814"/>
      <c r="VLZ104" s="1814"/>
      <c r="VMA104" s="1814"/>
      <c r="VMB104" s="1814"/>
      <c r="VMC104" s="1814"/>
      <c r="VMD104" s="1814"/>
      <c r="VME104" s="1814"/>
      <c r="VMF104" s="1814"/>
      <c r="VMG104" s="1814"/>
      <c r="VMH104" s="1814"/>
      <c r="VMI104" s="1814"/>
      <c r="VMJ104" s="1814"/>
      <c r="VMK104" s="1814"/>
      <c r="VML104" s="1814"/>
      <c r="VMM104" s="1814"/>
      <c r="VMN104" s="1814"/>
      <c r="VMO104" s="1814"/>
      <c r="VMP104" s="1814"/>
      <c r="VMQ104" s="1814"/>
      <c r="VMR104" s="1814"/>
      <c r="VMS104" s="1814"/>
      <c r="VMT104" s="1814"/>
      <c r="VMU104" s="1814"/>
      <c r="VMV104" s="1814"/>
      <c r="VMW104" s="1814"/>
      <c r="VMX104" s="1814"/>
      <c r="VMY104" s="1814"/>
      <c r="VMZ104" s="1814"/>
      <c r="VNA104" s="1814"/>
      <c r="VNB104" s="1814"/>
      <c r="VNC104" s="1814"/>
      <c r="VND104" s="1814"/>
      <c r="VNE104" s="1814"/>
      <c r="VNF104" s="1814"/>
      <c r="VNG104" s="1814"/>
      <c r="VNH104" s="1814"/>
      <c r="VNI104" s="1814"/>
      <c r="VNJ104" s="1814"/>
      <c r="VNK104" s="1814"/>
      <c r="VNL104" s="1814"/>
      <c r="VNM104" s="1814"/>
      <c r="VNN104" s="1814"/>
      <c r="VNO104" s="1814"/>
      <c r="VNP104" s="1814"/>
      <c r="VNQ104" s="1814"/>
      <c r="VNR104" s="1814"/>
      <c r="VNS104" s="1814"/>
      <c r="VNT104" s="1814"/>
      <c r="VNU104" s="1814"/>
      <c r="VNV104" s="1814"/>
      <c r="VNW104" s="1814"/>
      <c r="VNX104" s="1814"/>
      <c r="VNY104" s="1814"/>
      <c r="VNZ104" s="1814"/>
      <c r="VOA104" s="1814"/>
      <c r="VOB104" s="1814"/>
      <c r="VOC104" s="1814"/>
      <c r="VOD104" s="1814"/>
      <c r="VOE104" s="1814"/>
      <c r="VOF104" s="1814"/>
      <c r="VOG104" s="1814"/>
      <c r="VOH104" s="1814"/>
      <c r="VOI104" s="1814"/>
      <c r="VOJ104" s="1814"/>
      <c r="VOK104" s="1814"/>
      <c r="VOL104" s="1814"/>
      <c r="VOM104" s="1814"/>
      <c r="VON104" s="1814"/>
      <c r="VOO104" s="1814"/>
      <c r="VOP104" s="1814"/>
      <c r="VOQ104" s="1814"/>
      <c r="VOR104" s="1814"/>
      <c r="VOS104" s="1814"/>
      <c r="VOT104" s="1814"/>
      <c r="VOU104" s="1814"/>
      <c r="VOV104" s="1814"/>
      <c r="VOW104" s="1814"/>
      <c r="VOX104" s="1814"/>
      <c r="VOY104" s="1814"/>
      <c r="VOZ104" s="1814"/>
      <c r="VPA104" s="1814"/>
      <c r="VPB104" s="1814"/>
      <c r="VPC104" s="1814"/>
      <c r="VPD104" s="1814"/>
      <c r="VPE104" s="1814"/>
      <c r="VPF104" s="1814"/>
      <c r="VPG104" s="1814"/>
      <c r="VPH104" s="1814"/>
      <c r="VPI104" s="1814"/>
      <c r="VPJ104" s="1814"/>
      <c r="VPK104" s="1814"/>
      <c r="VPL104" s="1814"/>
      <c r="VPM104" s="1814"/>
      <c r="VPN104" s="1814"/>
      <c r="VPO104" s="1814"/>
      <c r="VPP104" s="1814"/>
      <c r="VPQ104" s="1814"/>
      <c r="VPR104" s="1814"/>
      <c r="VPS104" s="1814"/>
      <c r="VPT104" s="1814"/>
      <c r="VPU104" s="1814"/>
      <c r="VPV104" s="1814"/>
      <c r="VPW104" s="1814"/>
      <c r="VPX104" s="1814"/>
      <c r="VPY104" s="1814"/>
      <c r="VPZ104" s="1814"/>
      <c r="VQA104" s="1814"/>
      <c r="VQB104" s="1814"/>
      <c r="VQC104" s="1814"/>
      <c r="VQD104" s="1814"/>
      <c r="VQE104" s="1814"/>
      <c r="VQF104" s="1814"/>
      <c r="VQG104" s="1814"/>
      <c r="VQH104" s="1814"/>
      <c r="VQI104" s="1814"/>
      <c r="VQJ104" s="1814"/>
      <c r="VQK104" s="1814"/>
      <c r="VQL104" s="1814"/>
      <c r="VQM104" s="1814"/>
      <c r="VQN104" s="1814"/>
      <c r="VQO104" s="1814"/>
      <c r="VQP104" s="1814"/>
      <c r="VQQ104" s="1814"/>
      <c r="VQR104" s="1814"/>
      <c r="VQS104" s="1814"/>
      <c r="VQT104" s="1814"/>
      <c r="VQU104" s="1814"/>
      <c r="VQV104" s="1814"/>
      <c r="VQW104" s="1814"/>
      <c r="VQX104" s="1814"/>
      <c r="VQY104" s="1814"/>
      <c r="VQZ104" s="1814"/>
      <c r="VRA104" s="1814"/>
      <c r="VRB104" s="1814"/>
      <c r="VRC104" s="1814"/>
      <c r="VRD104" s="1814"/>
      <c r="VRE104" s="1814"/>
      <c r="VRF104" s="1814"/>
      <c r="VRG104" s="1814"/>
      <c r="VRH104" s="1814"/>
      <c r="VRI104" s="1814"/>
      <c r="VRJ104" s="1814"/>
      <c r="VRK104" s="1814"/>
      <c r="VRL104" s="1814"/>
      <c r="VRM104" s="1814"/>
      <c r="VRN104" s="1814"/>
      <c r="VRO104" s="1814"/>
      <c r="VRP104" s="1814"/>
      <c r="VRQ104" s="1814"/>
      <c r="VRR104" s="1814"/>
      <c r="VRS104" s="1814"/>
      <c r="VRT104" s="1814"/>
      <c r="VRU104" s="1814"/>
      <c r="VRV104" s="1814"/>
      <c r="VRW104" s="1814"/>
      <c r="VRX104" s="1814"/>
      <c r="VRY104" s="1814"/>
      <c r="VRZ104" s="1814"/>
      <c r="VSA104" s="1814"/>
      <c r="VSB104" s="1814"/>
      <c r="VSC104" s="1814"/>
      <c r="VSD104" s="1814"/>
      <c r="VSE104" s="1814"/>
      <c r="VSF104" s="1814"/>
      <c r="VSG104" s="1814"/>
      <c r="VSH104" s="1814"/>
      <c r="VSI104" s="1814"/>
      <c r="VSJ104" s="1814"/>
      <c r="VSK104" s="1814"/>
      <c r="VSL104" s="1814"/>
      <c r="VSM104" s="1814"/>
      <c r="VSN104" s="1814"/>
      <c r="VSO104" s="1814"/>
      <c r="VSP104" s="1814"/>
      <c r="VSQ104" s="1814"/>
      <c r="VSR104" s="1814"/>
      <c r="VSS104" s="1814"/>
      <c r="VST104" s="1814"/>
      <c r="VSU104" s="1814"/>
      <c r="VSV104" s="1814"/>
      <c r="VSW104" s="1814"/>
      <c r="VSX104" s="1814"/>
      <c r="VSY104" s="1814"/>
      <c r="VSZ104" s="1814"/>
      <c r="VTA104" s="1814"/>
      <c r="VTB104" s="1814"/>
      <c r="VTC104" s="1814"/>
      <c r="VTD104" s="1814"/>
      <c r="VTE104" s="1814"/>
      <c r="VTF104" s="1814"/>
      <c r="VTG104" s="1814"/>
      <c r="VTH104" s="1814"/>
      <c r="VTI104" s="1814"/>
      <c r="VTJ104" s="1814"/>
      <c r="VTK104" s="1814"/>
      <c r="VTL104" s="1814"/>
      <c r="VTM104" s="1814"/>
      <c r="VTN104" s="1814"/>
      <c r="VTO104" s="1814"/>
      <c r="VTP104" s="1814"/>
      <c r="VTQ104" s="1814"/>
      <c r="VTR104" s="1814"/>
      <c r="VTS104" s="1814"/>
      <c r="VTT104" s="1814"/>
      <c r="VTU104" s="1814"/>
      <c r="VTV104" s="1814"/>
      <c r="VTW104" s="1814"/>
      <c r="VTX104" s="1814"/>
      <c r="VTY104" s="1814"/>
      <c r="VTZ104" s="1814"/>
      <c r="VUA104" s="1814"/>
      <c r="VUB104" s="1814"/>
      <c r="VUC104" s="1814"/>
      <c r="VUD104" s="1814"/>
      <c r="VUE104" s="1814"/>
      <c r="VUF104" s="1814"/>
      <c r="VUG104" s="1814"/>
      <c r="VUH104" s="1814"/>
      <c r="VUI104" s="1814"/>
      <c r="VUJ104" s="1814"/>
      <c r="VUK104" s="1814"/>
      <c r="VUL104" s="1814"/>
      <c r="VUM104" s="1814"/>
      <c r="VUN104" s="1814"/>
      <c r="VUO104" s="1814"/>
      <c r="VUP104" s="1814"/>
      <c r="VUQ104" s="1814"/>
      <c r="VUR104" s="1814"/>
      <c r="VUS104" s="1814"/>
      <c r="VUT104" s="1814"/>
      <c r="VUU104" s="1814"/>
      <c r="VUV104" s="1814"/>
      <c r="VUW104" s="1814"/>
      <c r="VUX104" s="1814"/>
      <c r="VUY104" s="1814"/>
      <c r="VUZ104" s="1814"/>
      <c r="VVA104" s="1814"/>
      <c r="VVB104" s="1814"/>
      <c r="VVC104" s="1814"/>
      <c r="VVD104" s="1814"/>
      <c r="VVE104" s="1814"/>
      <c r="VVF104" s="1814"/>
      <c r="VVG104" s="1814"/>
      <c r="VVH104" s="1814"/>
      <c r="VVI104" s="1814"/>
      <c r="VVJ104" s="1814"/>
      <c r="VVK104" s="1814"/>
      <c r="VVL104" s="1814"/>
      <c r="VVM104" s="1814"/>
      <c r="VVN104" s="1814"/>
      <c r="VVO104" s="1814"/>
      <c r="VVP104" s="1814"/>
      <c r="VVQ104" s="1814"/>
      <c r="VVR104" s="1814"/>
      <c r="VVS104" s="1814"/>
      <c r="VVT104" s="1814"/>
      <c r="VVU104" s="1814"/>
      <c r="VVV104" s="1814"/>
      <c r="VVW104" s="1814"/>
      <c r="VVX104" s="1814"/>
      <c r="VVY104" s="1814"/>
      <c r="VVZ104" s="1814"/>
      <c r="VWA104" s="1814"/>
      <c r="VWB104" s="1814"/>
      <c r="VWC104" s="1814"/>
      <c r="VWD104" s="1814"/>
      <c r="VWE104" s="1814"/>
      <c r="VWF104" s="1814"/>
      <c r="VWG104" s="1814"/>
      <c r="VWH104" s="1814"/>
      <c r="VWI104" s="1814"/>
      <c r="VWJ104" s="1814"/>
      <c r="VWK104" s="1814"/>
      <c r="VWL104" s="1814"/>
      <c r="VWM104" s="1814"/>
      <c r="VWN104" s="1814"/>
      <c r="VWO104" s="1814"/>
      <c r="VWP104" s="1814"/>
      <c r="VWQ104" s="1814"/>
      <c r="VWR104" s="1814"/>
      <c r="VWS104" s="1814"/>
      <c r="VWT104" s="1814"/>
      <c r="VWU104" s="1814"/>
      <c r="VWV104" s="1814"/>
      <c r="VWW104" s="1814"/>
      <c r="VWX104" s="1814"/>
      <c r="VWY104" s="1814"/>
      <c r="VWZ104" s="1814"/>
      <c r="VXA104" s="1814"/>
      <c r="VXB104" s="1814"/>
      <c r="VXC104" s="1814"/>
      <c r="VXD104" s="1814"/>
      <c r="VXE104" s="1814"/>
      <c r="VXF104" s="1814"/>
      <c r="VXG104" s="1814"/>
      <c r="VXH104" s="1814"/>
      <c r="VXI104" s="1814"/>
      <c r="VXJ104" s="1814"/>
      <c r="VXK104" s="1814"/>
      <c r="VXL104" s="1814"/>
      <c r="VXM104" s="1814"/>
      <c r="VXN104" s="1814"/>
      <c r="VXO104" s="1814"/>
      <c r="VXP104" s="1814"/>
      <c r="VXQ104" s="1814"/>
      <c r="VXR104" s="1814"/>
      <c r="VXS104" s="1814"/>
      <c r="VXT104" s="1814"/>
      <c r="VXU104" s="1814"/>
      <c r="VXV104" s="1814"/>
      <c r="VXW104" s="1814"/>
      <c r="VXX104" s="1814"/>
      <c r="VXY104" s="1814"/>
      <c r="VXZ104" s="1814"/>
      <c r="VYA104" s="1814"/>
      <c r="VYB104" s="1814"/>
      <c r="VYC104" s="1814"/>
      <c r="VYD104" s="1814"/>
      <c r="VYE104" s="1814"/>
      <c r="VYF104" s="1814"/>
      <c r="VYG104" s="1814"/>
      <c r="VYH104" s="1814"/>
      <c r="VYI104" s="1814"/>
      <c r="VYJ104" s="1814"/>
      <c r="VYK104" s="1814"/>
      <c r="VYL104" s="1814"/>
      <c r="VYM104" s="1814"/>
      <c r="VYN104" s="1814"/>
      <c r="VYO104" s="1814"/>
      <c r="VYP104" s="1814"/>
      <c r="VYQ104" s="1814"/>
      <c r="VYR104" s="1814"/>
      <c r="VYS104" s="1814"/>
      <c r="VYT104" s="1814"/>
      <c r="VYU104" s="1814"/>
      <c r="VYV104" s="1814"/>
      <c r="VYW104" s="1814"/>
      <c r="VYX104" s="1814"/>
      <c r="VYY104" s="1814"/>
      <c r="VYZ104" s="1814"/>
      <c r="VZA104" s="1814"/>
      <c r="VZB104" s="1814"/>
      <c r="VZC104" s="1814"/>
      <c r="VZD104" s="1814"/>
      <c r="VZE104" s="1814"/>
      <c r="VZF104" s="1814"/>
      <c r="VZG104" s="1814"/>
      <c r="VZH104" s="1814"/>
      <c r="VZI104" s="1814"/>
      <c r="VZJ104" s="1814"/>
      <c r="VZK104" s="1814"/>
      <c r="VZL104" s="1814"/>
      <c r="VZM104" s="1814"/>
      <c r="VZN104" s="1814"/>
      <c r="VZO104" s="1814"/>
      <c r="VZP104" s="1814"/>
      <c r="VZQ104" s="1814"/>
      <c r="VZR104" s="1814"/>
      <c r="VZS104" s="1814"/>
      <c r="VZT104" s="1814"/>
      <c r="VZU104" s="1814"/>
      <c r="VZV104" s="1814"/>
      <c r="VZW104" s="1814"/>
      <c r="VZX104" s="1814"/>
      <c r="VZY104" s="1814"/>
      <c r="VZZ104" s="1814"/>
      <c r="WAA104" s="1814"/>
      <c r="WAB104" s="1814"/>
      <c r="WAC104" s="1814"/>
      <c r="WAD104" s="1814"/>
      <c r="WAE104" s="1814"/>
      <c r="WAF104" s="1814"/>
      <c r="WAG104" s="1814"/>
      <c r="WAH104" s="1814"/>
      <c r="WAI104" s="1814"/>
      <c r="WAJ104" s="1814"/>
      <c r="WAK104" s="1814"/>
      <c r="WAL104" s="1814"/>
      <c r="WAM104" s="1814"/>
      <c r="WAN104" s="1814"/>
      <c r="WAO104" s="1814"/>
      <c r="WAP104" s="1814"/>
      <c r="WAQ104" s="1814"/>
      <c r="WAR104" s="1814"/>
      <c r="WAS104" s="1814"/>
      <c r="WAT104" s="1814"/>
      <c r="WAU104" s="1814"/>
      <c r="WAV104" s="1814"/>
      <c r="WAW104" s="1814"/>
      <c r="WAX104" s="1814"/>
      <c r="WAY104" s="1814"/>
      <c r="WAZ104" s="1814"/>
      <c r="WBA104" s="1814"/>
      <c r="WBB104" s="1814"/>
      <c r="WBC104" s="1814"/>
      <c r="WBD104" s="1814"/>
      <c r="WBE104" s="1814"/>
      <c r="WBF104" s="1814"/>
      <c r="WBG104" s="1814"/>
      <c r="WBH104" s="1814"/>
      <c r="WBI104" s="1814"/>
      <c r="WBJ104" s="1814"/>
      <c r="WBK104" s="1814"/>
      <c r="WBL104" s="1814"/>
      <c r="WBM104" s="1814"/>
      <c r="WBN104" s="1814"/>
      <c r="WBO104" s="1814"/>
      <c r="WBP104" s="1814"/>
      <c r="WBQ104" s="1814"/>
      <c r="WBR104" s="1814"/>
      <c r="WBS104" s="1814"/>
      <c r="WBT104" s="1814"/>
      <c r="WBU104" s="1814"/>
      <c r="WBV104" s="1814"/>
      <c r="WBW104" s="1814"/>
      <c r="WBX104" s="1814"/>
      <c r="WBY104" s="1814"/>
      <c r="WBZ104" s="1814"/>
      <c r="WCA104" s="1814"/>
      <c r="WCB104" s="1814"/>
      <c r="WCC104" s="1814"/>
      <c r="WCD104" s="1814"/>
      <c r="WCE104" s="1814"/>
      <c r="WCF104" s="1814"/>
      <c r="WCG104" s="1814"/>
      <c r="WCH104" s="1814"/>
      <c r="WCI104" s="1814"/>
      <c r="WCJ104" s="1814"/>
      <c r="WCK104" s="1814"/>
      <c r="WCL104" s="1814"/>
      <c r="WCM104" s="1814"/>
      <c r="WCN104" s="1814"/>
      <c r="WCO104" s="1814"/>
      <c r="WCP104" s="1814"/>
      <c r="WCQ104" s="1814"/>
      <c r="WCR104" s="1814"/>
      <c r="WCS104" s="1814"/>
      <c r="WCT104" s="1814"/>
      <c r="WCU104" s="1814"/>
      <c r="WCV104" s="1814"/>
      <c r="WCW104" s="1814"/>
      <c r="WCX104" s="1814"/>
      <c r="WCY104" s="1814"/>
      <c r="WCZ104" s="1814"/>
      <c r="WDA104" s="1814"/>
      <c r="WDB104" s="1814"/>
      <c r="WDC104" s="1814"/>
      <c r="WDD104" s="1814"/>
      <c r="WDE104" s="1814"/>
      <c r="WDF104" s="1814"/>
      <c r="WDG104" s="1814"/>
      <c r="WDH104" s="1814"/>
      <c r="WDI104" s="1814"/>
      <c r="WDJ104" s="1814"/>
      <c r="WDK104" s="1814"/>
      <c r="WDL104" s="1814"/>
      <c r="WDM104" s="1814"/>
      <c r="WDN104" s="1814"/>
      <c r="WDO104" s="1814"/>
      <c r="WDP104" s="1814"/>
      <c r="WDQ104" s="1814"/>
      <c r="WDR104" s="1814"/>
      <c r="WDS104" s="1814"/>
      <c r="WDT104" s="1814"/>
      <c r="WDU104" s="1814"/>
      <c r="WDV104" s="1814"/>
      <c r="WDW104" s="1814"/>
      <c r="WDX104" s="1814"/>
      <c r="WDY104" s="1814"/>
      <c r="WDZ104" s="1814"/>
      <c r="WEA104" s="1814"/>
      <c r="WEB104" s="1814"/>
      <c r="WEC104" s="1814"/>
      <c r="WED104" s="1814"/>
      <c r="WEE104" s="1814"/>
      <c r="WEF104" s="1814"/>
      <c r="WEG104" s="1814"/>
      <c r="WEH104" s="1814"/>
      <c r="WEI104" s="1814"/>
      <c r="WEJ104" s="1814"/>
      <c r="WEK104" s="1814"/>
      <c r="WEL104" s="1814"/>
      <c r="WEM104" s="1814"/>
      <c r="WEN104" s="1814"/>
      <c r="WEO104" s="1814"/>
      <c r="WEP104" s="1814"/>
      <c r="WEQ104" s="1814"/>
      <c r="WER104" s="1814"/>
      <c r="WES104" s="1814"/>
      <c r="WET104" s="1814"/>
      <c r="WEU104" s="1814"/>
      <c r="WEV104" s="1814"/>
      <c r="WEW104" s="1814"/>
      <c r="WEX104" s="1814"/>
      <c r="WEY104" s="1814"/>
      <c r="WEZ104" s="1814"/>
      <c r="WFA104" s="1814"/>
      <c r="WFB104" s="1814"/>
      <c r="WFC104" s="1814"/>
      <c r="WFD104" s="1814"/>
      <c r="WFE104" s="1814"/>
      <c r="WFF104" s="1814"/>
      <c r="WFG104" s="1814"/>
      <c r="WFH104" s="1814"/>
      <c r="WFI104" s="1814"/>
      <c r="WFJ104" s="1814"/>
      <c r="WFK104" s="1814"/>
      <c r="WFL104" s="1814"/>
      <c r="WFM104" s="1814"/>
      <c r="WFN104" s="1814"/>
      <c r="WFO104" s="1814"/>
      <c r="WFP104" s="1814"/>
      <c r="WFQ104" s="1814"/>
      <c r="WFR104" s="1814"/>
      <c r="WFS104" s="1814"/>
      <c r="WFT104" s="1814"/>
      <c r="WFU104" s="1814"/>
      <c r="WFV104" s="1814"/>
      <c r="WFW104" s="1814"/>
      <c r="WFX104" s="1814"/>
      <c r="WFY104" s="1814"/>
      <c r="WFZ104" s="1814"/>
      <c r="WGA104" s="1814"/>
      <c r="WGB104" s="1814"/>
      <c r="WGC104" s="1814"/>
      <c r="WGD104" s="1814"/>
      <c r="WGE104" s="1814"/>
      <c r="WGF104" s="1814"/>
      <c r="WGG104" s="1814"/>
      <c r="WGH104" s="1814"/>
      <c r="WGI104" s="1814"/>
      <c r="WGJ104" s="1814"/>
      <c r="WGK104" s="1814"/>
      <c r="WGL104" s="1814"/>
      <c r="WGM104" s="1814"/>
      <c r="WGN104" s="1814"/>
      <c r="WGO104" s="1814"/>
      <c r="WGP104" s="1814"/>
      <c r="WGQ104" s="1814"/>
      <c r="WGR104" s="1814"/>
      <c r="WGS104" s="1814"/>
      <c r="WGT104" s="1814"/>
      <c r="WGU104" s="1814"/>
      <c r="WGV104" s="1814"/>
      <c r="WGW104" s="1814"/>
      <c r="WGX104" s="1814"/>
      <c r="WGY104" s="1814"/>
      <c r="WGZ104" s="1814"/>
      <c r="WHA104" s="1814"/>
      <c r="WHB104" s="1814"/>
      <c r="WHC104" s="1814"/>
      <c r="WHD104" s="1814"/>
      <c r="WHE104" s="1814"/>
      <c r="WHF104" s="1814"/>
      <c r="WHG104" s="1814"/>
      <c r="WHH104" s="1814"/>
      <c r="WHI104" s="1814"/>
      <c r="WHJ104" s="1814"/>
      <c r="WHK104" s="1814"/>
      <c r="WHL104" s="1814"/>
      <c r="WHM104" s="1814"/>
      <c r="WHN104" s="1814"/>
      <c r="WHO104" s="1814"/>
      <c r="WHP104" s="1814"/>
      <c r="WHQ104" s="1814"/>
      <c r="WHR104" s="1814"/>
      <c r="WHS104" s="1814"/>
      <c r="WHT104" s="1814"/>
      <c r="WHU104" s="1814"/>
      <c r="WHV104" s="1814"/>
      <c r="WHW104" s="1814"/>
      <c r="WHX104" s="1814"/>
      <c r="WHY104" s="1814"/>
      <c r="WHZ104" s="1814"/>
      <c r="WIA104" s="1814"/>
      <c r="WIB104" s="1814"/>
      <c r="WIC104" s="1814"/>
      <c r="WID104" s="1814"/>
      <c r="WIE104" s="1814"/>
      <c r="WIF104" s="1814"/>
      <c r="WIG104" s="1814"/>
      <c r="WIH104" s="1814"/>
      <c r="WII104" s="1814"/>
      <c r="WIJ104" s="1814"/>
      <c r="WIK104" s="1814"/>
      <c r="WIL104" s="1814"/>
      <c r="WIM104" s="1814"/>
      <c r="WIN104" s="1814"/>
      <c r="WIO104" s="1814"/>
      <c r="WIP104" s="1814"/>
      <c r="WIQ104" s="1814"/>
      <c r="WIR104" s="1814"/>
      <c r="WIS104" s="1814"/>
      <c r="WIT104" s="1814"/>
      <c r="WIU104" s="1814"/>
      <c r="WIV104" s="1814"/>
      <c r="WIW104" s="1814"/>
      <c r="WIX104" s="1814"/>
      <c r="WIY104" s="1814"/>
      <c r="WIZ104" s="1814"/>
      <c r="WJA104" s="1814"/>
      <c r="WJB104" s="1814"/>
      <c r="WJC104" s="1814"/>
      <c r="WJD104" s="1814"/>
      <c r="WJE104" s="1814"/>
      <c r="WJF104" s="1814"/>
      <c r="WJG104" s="1814"/>
      <c r="WJH104" s="1814"/>
      <c r="WJI104" s="1814"/>
      <c r="WJJ104" s="1814"/>
      <c r="WJK104" s="1814"/>
      <c r="WJL104" s="1814"/>
      <c r="WJM104" s="1814"/>
      <c r="WJN104" s="1814"/>
      <c r="WJO104" s="1814"/>
      <c r="WJP104" s="1814"/>
      <c r="WJQ104" s="1814"/>
      <c r="WJR104" s="1814"/>
      <c r="WJS104" s="1814"/>
      <c r="WJT104" s="1814"/>
      <c r="WJU104" s="1814"/>
      <c r="WJV104" s="1814"/>
      <c r="WJW104" s="1814"/>
      <c r="WJX104" s="1814"/>
      <c r="WJY104" s="1814"/>
      <c r="WJZ104" s="1814"/>
      <c r="WKA104" s="1814"/>
      <c r="WKB104" s="1814"/>
      <c r="WKC104" s="1814"/>
      <c r="WKD104" s="1814"/>
      <c r="WKE104" s="1814"/>
      <c r="WKF104" s="1814"/>
      <c r="WKG104" s="1814"/>
      <c r="WKH104" s="1814"/>
      <c r="WKI104" s="1814"/>
      <c r="WKJ104" s="1814"/>
      <c r="WKK104" s="1814"/>
      <c r="WKL104" s="1814"/>
      <c r="WKM104" s="1814"/>
      <c r="WKN104" s="1814"/>
      <c r="WKO104" s="1814"/>
      <c r="WKP104" s="1814"/>
      <c r="WKQ104" s="1814"/>
      <c r="WKR104" s="1814"/>
      <c r="WKS104" s="1814"/>
      <c r="WKT104" s="1814"/>
      <c r="WKU104" s="1814"/>
      <c r="WKV104" s="1814"/>
      <c r="WKW104" s="1814"/>
      <c r="WKX104" s="1814"/>
      <c r="WKY104" s="1814"/>
      <c r="WKZ104" s="1814"/>
      <c r="WLA104" s="1814"/>
      <c r="WLB104" s="1814"/>
      <c r="WLC104" s="1814"/>
      <c r="WLD104" s="1814"/>
      <c r="WLE104" s="1814"/>
      <c r="WLF104" s="1814"/>
      <c r="WLG104" s="1814"/>
      <c r="WLH104" s="1814"/>
      <c r="WLI104" s="1814"/>
      <c r="WLJ104" s="1814"/>
      <c r="WLK104" s="1814"/>
      <c r="WLL104" s="1814"/>
      <c r="WLM104" s="1814"/>
      <c r="WLN104" s="1814"/>
      <c r="WLO104" s="1814"/>
      <c r="WLP104" s="1814"/>
      <c r="WLQ104" s="1814"/>
      <c r="WLR104" s="1814"/>
      <c r="WLS104" s="1814"/>
      <c r="WLT104" s="1814"/>
      <c r="WLU104" s="1814"/>
      <c r="WLV104" s="1814"/>
      <c r="WLW104" s="1814"/>
      <c r="WLX104" s="1814"/>
      <c r="WLY104" s="1814"/>
      <c r="WLZ104" s="1814"/>
      <c r="WMA104" s="1814"/>
      <c r="WMB104" s="1814"/>
      <c r="WMC104" s="1814"/>
      <c r="WMD104" s="1814"/>
      <c r="WME104" s="1814"/>
      <c r="WMF104" s="1814"/>
      <c r="WMG104" s="1814"/>
      <c r="WMH104" s="1814"/>
      <c r="WMI104" s="1814"/>
      <c r="WMJ104" s="1814"/>
      <c r="WMK104" s="1814"/>
      <c r="WML104" s="1814"/>
      <c r="WMM104" s="1814"/>
      <c r="WMN104" s="1814"/>
      <c r="WMO104" s="1814"/>
      <c r="WMP104" s="1814"/>
      <c r="WMQ104" s="1814"/>
      <c r="WMR104" s="1814"/>
      <c r="WMS104" s="1814"/>
      <c r="WMT104" s="1814"/>
      <c r="WMU104" s="1814"/>
      <c r="WMV104" s="1814"/>
      <c r="WMW104" s="1814"/>
      <c r="WMX104" s="1814"/>
      <c r="WMY104" s="1814"/>
      <c r="WMZ104" s="1814"/>
      <c r="WNA104" s="1814"/>
      <c r="WNB104" s="1814"/>
      <c r="WNC104" s="1814"/>
      <c r="WND104" s="1814"/>
      <c r="WNE104" s="1814"/>
      <c r="WNF104" s="1814"/>
      <c r="WNG104" s="1814"/>
      <c r="WNH104" s="1814"/>
      <c r="WNI104" s="1814"/>
      <c r="WNJ104" s="1814"/>
      <c r="WNK104" s="1814"/>
      <c r="WNL104" s="1814"/>
      <c r="WNM104" s="1814"/>
      <c r="WNN104" s="1814"/>
      <c r="WNO104" s="1814"/>
      <c r="WNP104" s="1814"/>
      <c r="WNQ104" s="1814"/>
      <c r="WNR104" s="1814"/>
      <c r="WNS104" s="1814"/>
      <c r="WNT104" s="1814"/>
      <c r="WNU104" s="1814"/>
      <c r="WNV104" s="1814"/>
      <c r="WNW104" s="1814"/>
      <c r="WNX104" s="1814"/>
      <c r="WNY104" s="1814"/>
      <c r="WNZ104" s="1814"/>
      <c r="WOA104" s="1814"/>
      <c r="WOB104" s="1814"/>
      <c r="WOC104" s="1814"/>
      <c r="WOD104" s="1814"/>
      <c r="WOE104" s="1814"/>
      <c r="WOF104" s="1814"/>
      <c r="WOG104" s="1814"/>
      <c r="WOH104" s="1814"/>
      <c r="WOI104" s="1814"/>
      <c r="WOJ104" s="1814"/>
      <c r="WOK104" s="1814"/>
      <c r="WOL104" s="1814"/>
      <c r="WOM104" s="1814"/>
      <c r="WON104" s="1814"/>
      <c r="WOO104" s="1814"/>
      <c r="WOP104" s="1814"/>
      <c r="WOQ104" s="1814"/>
      <c r="WOR104" s="1814"/>
      <c r="WOS104" s="1814"/>
      <c r="WOT104" s="1814"/>
      <c r="WOU104" s="1814"/>
      <c r="WOV104" s="1814"/>
      <c r="WOW104" s="1814"/>
      <c r="WOX104" s="1814"/>
      <c r="WOY104" s="1814"/>
      <c r="WOZ104" s="1814"/>
      <c r="WPA104" s="1814"/>
      <c r="WPB104" s="1814"/>
      <c r="WPC104" s="1814"/>
      <c r="WPD104" s="1814"/>
      <c r="WPE104" s="1814"/>
      <c r="WPF104" s="1814"/>
      <c r="WPG104" s="1814"/>
      <c r="WPH104" s="1814"/>
      <c r="WPI104" s="1814"/>
      <c r="WPJ104" s="1814"/>
      <c r="WPK104" s="1814"/>
      <c r="WPL104" s="1814"/>
      <c r="WPM104" s="1814"/>
      <c r="WPN104" s="1814"/>
      <c r="WPO104" s="1814"/>
      <c r="WPP104" s="1814"/>
      <c r="WPQ104" s="1814"/>
      <c r="WPR104" s="1814"/>
      <c r="WPS104" s="1814"/>
      <c r="WPT104" s="1814"/>
      <c r="WPU104" s="1814"/>
      <c r="WPV104" s="1814"/>
      <c r="WPW104" s="1814"/>
      <c r="WPX104" s="1814"/>
      <c r="WPY104" s="1814"/>
      <c r="WPZ104" s="1814"/>
      <c r="WQA104" s="1814"/>
      <c r="WQB104" s="1814"/>
      <c r="WQC104" s="1814"/>
      <c r="WQD104" s="1814"/>
      <c r="WQE104" s="1814"/>
      <c r="WQF104" s="1814"/>
      <c r="WQG104" s="1814"/>
      <c r="WQH104" s="1814"/>
      <c r="WQI104" s="1814"/>
      <c r="WQJ104" s="1814"/>
      <c r="WQK104" s="1814"/>
      <c r="WQL104" s="1814"/>
      <c r="WQM104" s="1814"/>
      <c r="WQN104" s="1814"/>
      <c r="WQO104" s="1814"/>
      <c r="WQP104" s="1814"/>
      <c r="WQQ104" s="1814"/>
      <c r="WQR104" s="1814"/>
      <c r="WQS104" s="1814"/>
      <c r="WQT104" s="1814"/>
      <c r="WQU104" s="1814"/>
      <c r="WQV104" s="1814"/>
      <c r="WQW104" s="1814"/>
      <c r="WQX104" s="1814"/>
      <c r="WQY104" s="1814"/>
      <c r="WQZ104" s="1814"/>
      <c r="WRA104" s="1814"/>
      <c r="WRB104" s="1814"/>
      <c r="WRC104" s="1814"/>
      <c r="WRD104" s="1814"/>
      <c r="WRE104" s="1814"/>
      <c r="WRF104" s="1814"/>
      <c r="WRG104" s="1814"/>
      <c r="WRH104" s="1814"/>
      <c r="WRI104" s="1814"/>
      <c r="WRJ104" s="1814"/>
      <c r="WRK104" s="1814"/>
      <c r="WRL104" s="1814"/>
      <c r="WRM104" s="1814"/>
      <c r="WRN104" s="1814"/>
      <c r="WRO104" s="1814"/>
      <c r="WRP104" s="1814"/>
      <c r="WRQ104" s="1814"/>
      <c r="WRR104" s="1814"/>
      <c r="WRS104" s="1814"/>
      <c r="WRT104" s="1814"/>
      <c r="WRU104" s="1814"/>
      <c r="WRV104" s="1814"/>
      <c r="WRW104" s="1814"/>
      <c r="WRX104" s="1814"/>
      <c r="WRY104" s="1814"/>
      <c r="WRZ104" s="1814"/>
      <c r="WSA104" s="1814"/>
      <c r="WSB104" s="1814"/>
      <c r="WSC104" s="1814"/>
      <c r="WSD104" s="1814"/>
      <c r="WSE104" s="1814"/>
      <c r="WSF104" s="1814"/>
      <c r="WSG104" s="1814"/>
      <c r="WSH104" s="1814"/>
      <c r="WSI104" s="1814"/>
      <c r="WSJ104" s="1814"/>
      <c r="WSK104" s="1814"/>
      <c r="WSL104" s="1814"/>
      <c r="WSM104" s="1814"/>
      <c r="WSN104" s="1814"/>
      <c r="WSO104" s="1814"/>
      <c r="WSP104" s="1814"/>
      <c r="WSQ104" s="1814"/>
      <c r="WSR104" s="1814"/>
      <c r="WSS104" s="1814"/>
      <c r="WST104" s="1814"/>
      <c r="WSU104" s="1814"/>
      <c r="WSV104" s="1814"/>
      <c r="WSW104" s="1814"/>
      <c r="WSX104" s="1814"/>
      <c r="WSY104" s="1814"/>
      <c r="WSZ104" s="1814"/>
      <c r="WTA104" s="1814"/>
      <c r="WTB104" s="1814"/>
      <c r="WTC104" s="1814"/>
      <c r="WTD104" s="1814"/>
      <c r="WTE104" s="1814"/>
      <c r="WTF104" s="1814"/>
      <c r="WTG104" s="1814"/>
      <c r="WTH104" s="1814"/>
      <c r="WTI104" s="1814"/>
      <c r="WTJ104" s="1814"/>
      <c r="WTK104" s="1814"/>
      <c r="WTL104" s="1814"/>
      <c r="WTM104" s="1814"/>
      <c r="WTN104" s="1814"/>
      <c r="WTO104" s="1814"/>
      <c r="WTP104" s="1814"/>
      <c r="WTQ104" s="1814"/>
      <c r="WTR104" s="1814"/>
      <c r="WTS104" s="1814"/>
      <c r="WTT104" s="1814"/>
      <c r="WTU104" s="1814"/>
      <c r="WTV104" s="1814"/>
      <c r="WTW104" s="1814"/>
      <c r="WTX104" s="1814"/>
      <c r="WTY104" s="1814"/>
      <c r="WTZ104" s="1814"/>
      <c r="WUA104" s="1814"/>
      <c r="WUB104" s="1814"/>
      <c r="WUC104" s="1814"/>
      <c r="WUD104" s="1814"/>
      <c r="WUE104" s="1814"/>
      <c r="WUF104" s="1814"/>
      <c r="WUG104" s="1814"/>
      <c r="WUH104" s="1814"/>
      <c r="WUI104" s="1814"/>
      <c r="WUJ104" s="1814"/>
      <c r="WUK104" s="1814"/>
      <c r="WUL104" s="1814"/>
      <c r="WUM104" s="1814"/>
      <c r="WUN104" s="1814"/>
      <c r="WUO104" s="1814"/>
      <c r="WUP104" s="1814"/>
      <c r="WUQ104" s="1814"/>
      <c r="WUR104" s="1814"/>
      <c r="WUS104" s="1814"/>
      <c r="WUT104" s="1814"/>
      <c r="WUU104" s="1814"/>
      <c r="WUV104" s="1814"/>
      <c r="WUW104" s="1814"/>
      <c r="WUX104" s="1814"/>
      <c r="WUY104" s="1814"/>
      <c r="WUZ104" s="1814"/>
      <c r="WVA104" s="1814"/>
      <c r="WVB104" s="1814"/>
      <c r="WVC104" s="1814"/>
      <c r="WVD104" s="1814"/>
      <c r="WVE104" s="1814"/>
      <c r="WVF104" s="1814"/>
      <c r="WVG104" s="1814"/>
      <c r="WVH104" s="1814"/>
      <c r="WVI104" s="1814"/>
      <c r="WVJ104" s="1814"/>
      <c r="WVK104" s="1814"/>
      <c r="WVL104" s="1814"/>
      <c r="WVM104" s="1814"/>
      <c r="WVN104" s="1814"/>
      <c r="WVO104" s="1814"/>
      <c r="WVP104" s="1814"/>
      <c r="WVQ104" s="1814"/>
      <c r="WVR104" s="1814"/>
      <c r="WVS104" s="1814"/>
      <c r="WVT104" s="1814"/>
      <c r="WVU104" s="1814"/>
      <c r="WVV104" s="1814"/>
      <c r="WVW104" s="1814"/>
      <c r="WVX104" s="1814"/>
      <c r="WVY104" s="1814"/>
      <c r="WVZ104" s="1814"/>
      <c r="WWA104" s="1814"/>
      <c r="WWB104" s="1814"/>
      <c r="WWC104" s="1814"/>
      <c r="WWD104" s="1814"/>
      <c r="WWE104" s="1814"/>
      <c r="WWF104" s="1814"/>
      <c r="WWG104" s="1814"/>
      <c r="WWH104" s="1814"/>
      <c r="WWI104" s="1814"/>
      <c r="WWJ104" s="1814"/>
      <c r="WWK104" s="1814"/>
      <c r="WWL104" s="1814"/>
      <c r="WWM104" s="1814"/>
      <c r="WWN104" s="1814"/>
      <c r="WWO104" s="1814"/>
      <c r="WWP104" s="1814"/>
      <c r="WWQ104" s="1814"/>
      <c r="WWR104" s="1814"/>
      <c r="WWS104" s="1814"/>
      <c r="WWT104" s="1814"/>
      <c r="WWU104" s="1814"/>
      <c r="WWV104" s="1814"/>
      <c r="WWW104" s="1814"/>
      <c r="WWX104" s="1814"/>
      <c r="WWY104" s="1814"/>
      <c r="WWZ104" s="1814"/>
      <c r="WXA104" s="1814"/>
      <c r="WXB104" s="1814"/>
      <c r="WXC104" s="1814"/>
      <c r="WXD104" s="1814"/>
      <c r="WXE104" s="1814"/>
      <c r="WXF104" s="1814"/>
      <c r="WXG104" s="1814"/>
      <c r="WXH104" s="1814"/>
      <c r="WXI104" s="1814"/>
      <c r="WXJ104" s="1814"/>
      <c r="WXK104" s="1814"/>
      <c r="WXL104" s="1814"/>
      <c r="WXM104" s="1814"/>
      <c r="WXN104" s="1814"/>
      <c r="WXO104" s="1814"/>
      <c r="WXP104" s="1814"/>
      <c r="WXQ104" s="1814"/>
      <c r="WXR104" s="1814"/>
      <c r="WXS104" s="1814"/>
      <c r="WXT104" s="1814"/>
      <c r="WXU104" s="1814"/>
      <c r="WXV104" s="1814"/>
      <c r="WXW104" s="1814"/>
      <c r="WXX104" s="1814"/>
      <c r="WXY104" s="1814"/>
      <c r="WXZ104" s="1814"/>
      <c r="WYA104" s="1814"/>
      <c r="WYB104" s="1814"/>
      <c r="WYC104" s="1814"/>
      <c r="WYD104" s="1814"/>
      <c r="WYE104" s="1814"/>
      <c r="WYF104" s="1814"/>
      <c r="WYG104" s="1814"/>
      <c r="WYH104" s="1814"/>
      <c r="WYI104" s="1814"/>
      <c r="WYJ104" s="1814"/>
      <c r="WYK104" s="1814"/>
      <c r="WYL104" s="1814"/>
      <c r="WYM104" s="1814"/>
      <c r="WYN104" s="1814"/>
      <c r="WYO104" s="1814"/>
      <c r="WYP104" s="1814"/>
      <c r="WYQ104" s="1814"/>
      <c r="WYR104" s="1814"/>
      <c r="WYS104" s="1814"/>
      <c r="WYT104" s="1814"/>
      <c r="WYU104" s="1814"/>
      <c r="WYV104" s="1814"/>
      <c r="WYW104" s="1814"/>
      <c r="WYX104" s="1814"/>
      <c r="WYY104" s="1814"/>
      <c r="WYZ104" s="1814"/>
      <c r="WZA104" s="1814"/>
      <c r="WZB104" s="1814"/>
      <c r="WZC104" s="1814"/>
      <c r="WZD104" s="1814"/>
      <c r="WZE104" s="1814"/>
      <c r="WZF104" s="1814"/>
      <c r="WZG104" s="1814"/>
      <c r="WZH104" s="1814"/>
      <c r="WZI104" s="1814"/>
      <c r="WZJ104" s="1814"/>
      <c r="WZK104" s="1814"/>
      <c r="WZL104" s="1814"/>
      <c r="WZM104" s="1814"/>
      <c r="WZN104" s="1814"/>
      <c r="WZO104" s="1814"/>
      <c r="WZP104" s="1814"/>
      <c r="WZQ104" s="1814"/>
      <c r="WZR104" s="1814"/>
      <c r="WZS104" s="1814"/>
      <c r="WZT104" s="1814"/>
      <c r="WZU104" s="1814"/>
      <c r="WZV104" s="1814"/>
      <c r="WZW104" s="1814"/>
      <c r="WZX104" s="1814"/>
      <c r="WZY104" s="1814"/>
      <c r="WZZ104" s="1814"/>
      <c r="XAA104" s="1814"/>
      <c r="XAB104" s="1814"/>
      <c r="XAC104" s="1814"/>
      <c r="XAD104" s="1814"/>
      <c r="XAE104" s="1814"/>
      <c r="XAF104" s="1814"/>
      <c r="XAG104" s="1814"/>
      <c r="XAH104" s="1814"/>
      <c r="XAI104" s="1814"/>
      <c r="XAJ104" s="1814"/>
      <c r="XAK104" s="1814"/>
      <c r="XAL104" s="1814"/>
      <c r="XAM104" s="1814"/>
      <c r="XAN104" s="1814"/>
      <c r="XAO104" s="1814"/>
      <c r="XAP104" s="1814"/>
      <c r="XAQ104" s="1814"/>
      <c r="XAR104" s="1814"/>
      <c r="XAS104" s="1814"/>
      <c r="XAT104" s="1814"/>
      <c r="XAU104" s="1814"/>
      <c r="XAV104" s="1814"/>
      <c r="XAW104" s="1814"/>
      <c r="XAX104" s="1814"/>
      <c r="XAY104" s="1814"/>
      <c r="XAZ104" s="1814"/>
      <c r="XBA104" s="1814"/>
      <c r="XBB104" s="1814"/>
      <c r="XBC104" s="1814"/>
      <c r="XBD104" s="1814"/>
      <c r="XBE104" s="1814"/>
      <c r="XBF104" s="1814"/>
      <c r="XBG104" s="1814"/>
      <c r="XBH104" s="1814"/>
      <c r="XBI104" s="1814"/>
      <c r="XBJ104" s="1814"/>
      <c r="XBK104" s="1814"/>
      <c r="XBL104" s="1814"/>
      <c r="XBM104" s="1814"/>
      <c r="XBN104" s="1814"/>
      <c r="XBO104" s="1814"/>
      <c r="XBP104" s="1814"/>
      <c r="XBQ104" s="1814"/>
      <c r="XBR104" s="1814"/>
      <c r="XBS104" s="1814"/>
      <c r="XBT104" s="1814"/>
      <c r="XBU104" s="1814"/>
      <c r="XBV104" s="1814"/>
      <c r="XBW104" s="1814"/>
      <c r="XBX104" s="1814"/>
      <c r="XBY104" s="1814"/>
      <c r="XBZ104" s="1814"/>
      <c r="XCA104" s="1814"/>
      <c r="XCB104" s="1814"/>
      <c r="XCC104" s="1814"/>
      <c r="XCD104" s="1814"/>
      <c r="XCE104" s="1814"/>
      <c r="XCF104" s="1814"/>
      <c r="XCG104" s="1814"/>
      <c r="XCH104" s="1814"/>
      <c r="XCI104" s="1814"/>
      <c r="XCJ104" s="1814"/>
      <c r="XCK104" s="1814"/>
      <c r="XCL104" s="1814"/>
      <c r="XCM104" s="1814"/>
      <c r="XCN104" s="1814"/>
      <c r="XCO104" s="1814"/>
      <c r="XCP104" s="1814"/>
      <c r="XCQ104" s="1814"/>
      <c r="XCR104" s="1814"/>
      <c r="XCS104" s="1814"/>
      <c r="XCT104" s="1814"/>
      <c r="XCU104" s="1814"/>
      <c r="XCV104" s="1814"/>
      <c r="XCW104" s="1814"/>
      <c r="XCX104" s="1814"/>
      <c r="XCY104" s="1814"/>
      <c r="XCZ104" s="1814"/>
      <c r="XDA104" s="1814"/>
      <c r="XDB104" s="1814"/>
      <c r="XDC104" s="1814"/>
      <c r="XDD104" s="1814"/>
      <c r="XDE104" s="1814"/>
      <c r="XDF104" s="1814"/>
      <c r="XDG104" s="1814"/>
      <c r="XDH104" s="1814"/>
      <c r="XDI104" s="1814"/>
      <c r="XDJ104" s="1814"/>
      <c r="XDK104" s="1814"/>
      <c r="XDL104" s="1814"/>
      <c r="XDM104" s="1814"/>
      <c r="XDN104" s="1814"/>
      <c r="XDO104" s="1814"/>
      <c r="XDP104" s="1814"/>
      <c r="XDQ104" s="1814"/>
      <c r="XDR104" s="1814"/>
      <c r="XDS104" s="1814"/>
      <c r="XDT104" s="1814"/>
      <c r="XDU104" s="1814"/>
      <c r="XDV104" s="1814"/>
      <c r="XDW104" s="1814"/>
      <c r="XDX104" s="1814"/>
      <c r="XDY104" s="1814"/>
      <c r="XDZ104" s="1814"/>
      <c r="XEA104" s="1814"/>
      <c r="XEB104" s="1814"/>
      <c r="XEC104" s="1814"/>
      <c r="XED104" s="1814"/>
      <c r="XEE104" s="1814"/>
      <c r="XEF104" s="1814"/>
      <c r="XEG104" s="1814"/>
      <c r="XEH104" s="1814"/>
      <c r="XEI104" s="1814"/>
      <c r="XEJ104" s="1814"/>
      <c r="XEK104" s="1814"/>
      <c r="XEL104" s="1814"/>
      <c r="XEM104" s="1814"/>
      <c r="XEN104" s="1814"/>
      <c r="XEO104" s="1814"/>
    </row>
    <row r="105" spans="1:16369" s="328" customFormat="1" ht="45" customHeight="1">
      <c r="A105" s="2357" t="s">
        <v>2161</v>
      </c>
      <c r="B105" s="611"/>
      <c r="C105" s="611"/>
      <c r="D105" s="611"/>
      <c r="E105" s="611"/>
      <c r="F105" s="611"/>
      <c r="G105" s="611"/>
      <c r="H105" s="611"/>
      <c r="I105" s="611"/>
      <c r="J105" s="611"/>
      <c r="K105" s="611"/>
      <c r="L105" s="611"/>
      <c r="M105" s="611"/>
      <c r="N105" s="611"/>
      <c r="O105" s="611"/>
      <c r="P105" s="611"/>
      <c r="Q105" s="611"/>
      <c r="R105" s="611"/>
      <c r="S105" s="611"/>
      <c r="T105" s="611"/>
      <c r="U105" s="611"/>
      <c r="V105" s="611"/>
      <c r="W105" s="611"/>
      <c r="X105" s="611"/>
      <c r="Y105" s="611"/>
      <c r="Z105" s="611"/>
      <c r="AA105" s="611"/>
      <c r="AB105" s="2227"/>
      <c r="AC105" s="611"/>
      <c r="AD105" s="611"/>
      <c r="AE105" s="611"/>
      <c r="AF105" s="611"/>
      <c r="AG105" s="611"/>
      <c r="AH105" s="611"/>
      <c r="AI105" s="611"/>
      <c r="AJ105" s="611"/>
      <c r="AK105" s="611"/>
      <c r="AL105" s="611"/>
      <c r="AM105" s="611"/>
      <c r="AN105" s="611"/>
      <c r="AO105" s="611"/>
      <c r="AP105" s="611"/>
      <c r="AQ105" s="611"/>
      <c r="AR105" s="611"/>
      <c r="AS105" s="611"/>
      <c r="AT105" s="611"/>
      <c r="AU105" s="611"/>
      <c r="AV105" s="611"/>
      <c r="AW105" s="611"/>
      <c r="AX105" s="611"/>
      <c r="AY105" s="611"/>
      <c r="AZ105" s="611"/>
      <c r="BA105" s="611"/>
      <c r="BB105" s="611"/>
      <c r="BC105" s="611"/>
      <c r="BD105" s="611"/>
      <c r="BE105" s="611"/>
      <c r="BF105" s="611"/>
      <c r="BG105" s="611"/>
      <c r="BH105" s="611"/>
      <c r="BI105" s="611"/>
      <c r="BJ105" s="611"/>
      <c r="BK105" s="611"/>
      <c r="BL105" s="611"/>
      <c r="BM105" s="611"/>
      <c r="BN105" s="611"/>
      <c r="BO105" s="611"/>
      <c r="BP105" s="611"/>
      <c r="BQ105" s="611"/>
      <c r="BR105" s="611"/>
      <c r="BS105" s="611"/>
      <c r="BT105" s="611"/>
      <c r="BU105" s="611"/>
      <c r="BV105" s="611"/>
      <c r="BW105" s="611"/>
      <c r="BX105" s="611"/>
      <c r="BY105" s="611"/>
      <c r="BZ105" s="611"/>
      <c r="CA105" s="611"/>
      <c r="CB105" s="611"/>
      <c r="CC105" s="611"/>
      <c r="CD105" s="611"/>
      <c r="CE105" s="611"/>
      <c r="CF105" s="611"/>
      <c r="CG105" s="611"/>
      <c r="CH105" s="611"/>
      <c r="CI105" s="611"/>
      <c r="CJ105" s="611"/>
      <c r="CK105" s="611"/>
      <c r="CL105" s="611"/>
      <c r="CM105" s="611"/>
      <c r="CN105" s="611"/>
      <c r="CO105" s="611"/>
      <c r="CP105" s="611"/>
      <c r="CQ105" s="611"/>
      <c r="CR105" s="611"/>
      <c r="CS105" s="611"/>
      <c r="CT105" s="611"/>
      <c r="CU105" s="611"/>
      <c r="CV105" s="611"/>
      <c r="CW105" s="611"/>
      <c r="CX105" s="611"/>
      <c r="CY105" s="611"/>
      <c r="CZ105" s="611"/>
      <c r="DA105" s="611"/>
      <c r="DB105" s="611"/>
      <c r="DC105" s="611"/>
      <c r="DD105" s="611"/>
      <c r="DE105" s="611"/>
      <c r="DF105" s="611"/>
      <c r="DG105" s="611"/>
      <c r="DH105" s="611"/>
      <c r="DI105" s="611"/>
      <c r="DJ105" s="611"/>
      <c r="DK105" s="611"/>
      <c r="DL105" s="611"/>
      <c r="DM105" s="611"/>
      <c r="DN105" s="611"/>
      <c r="DO105" s="611"/>
      <c r="DP105" s="611"/>
      <c r="DQ105" s="611"/>
      <c r="DR105" s="611"/>
      <c r="DS105" s="611"/>
      <c r="DT105" s="611"/>
      <c r="DU105" s="611"/>
      <c r="DV105" s="611"/>
      <c r="DW105" s="611"/>
      <c r="DX105" s="611"/>
      <c r="DY105" s="611"/>
      <c r="DZ105" s="611"/>
      <c r="EA105" s="611"/>
      <c r="EB105" s="611"/>
      <c r="EC105" s="611"/>
      <c r="ED105" s="611"/>
      <c r="EE105" s="611"/>
      <c r="EF105" s="611"/>
      <c r="EG105" s="611"/>
      <c r="EH105" s="611"/>
      <c r="EI105" s="611"/>
      <c r="EJ105" s="611"/>
      <c r="EK105" s="611"/>
      <c r="EL105" s="611"/>
      <c r="EM105" s="611"/>
      <c r="EN105" s="611"/>
      <c r="EO105" s="611"/>
      <c r="EP105" s="611"/>
      <c r="EQ105" s="611"/>
      <c r="ER105" s="611"/>
      <c r="ES105" s="611"/>
      <c r="ET105" s="611"/>
      <c r="EU105" s="611"/>
      <c r="EV105" s="611"/>
      <c r="EW105" s="611"/>
      <c r="EX105" s="611"/>
      <c r="EY105" s="611"/>
      <c r="EZ105" s="611"/>
      <c r="FA105" s="611"/>
      <c r="FB105" s="611"/>
      <c r="FC105" s="611"/>
      <c r="FD105" s="611"/>
      <c r="FE105" s="611"/>
      <c r="FF105" s="611"/>
      <c r="FG105" s="611"/>
      <c r="FH105" s="611"/>
      <c r="FI105" s="611"/>
      <c r="FJ105" s="611"/>
      <c r="FK105" s="611"/>
      <c r="FL105" s="611"/>
      <c r="FM105" s="611"/>
      <c r="FN105" s="611"/>
      <c r="FO105" s="611"/>
      <c r="FP105" s="611"/>
      <c r="FQ105" s="611"/>
      <c r="FR105" s="611"/>
      <c r="FS105" s="611"/>
      <c r="FT105" s="611"/>
      <c r="FU105" s="611"/>
      <c r="FV105" s="611"/>
      <c r="FW105" s="611"/>
      <c r="FX105" s="611"/>
      <c r="FY105" s="611"/>
      <c r="FZ105" s="611"/>
      <c r="GA105" s="611"/>
      <c r="GB105" s="611"/>
      <c r="GC105" s="611"/>
      <c r="GD105" s="611"/>
      <c r="GE105" s="611"/>
      <c r="GF105" s="611"/>
      <c r="GG105" s="611"/>
      <c r="GH105" s="611"/>
      <c r="GI105" s="611"/>
      <c r="GJ105" s="611"/>
      <c r="GK105" s="611"/>
      <c r="GL105" s="611"/>
      <c r="GM105" s="611"/>
      <c r="GN105" s="611"/>
      <c r="GO105" s="611"/>
      <c r="GP105" s="611"/>
      <c r="GQ105" s="611"/>
      <c r="GR105" s="611"/>
      <c r="GS105" s="611"/>
      <c r="GT105" s="611"/>
      <c r="GU105" s="611"/>
      <c r="GV105" s="611"/>
      <c r="GW105" s="611"/>
      <c r="GX105" s="611"/>
      <c r="GY105" s="611"/>
      <c r="GZ105" s="611"/>
      <c r="HA105" s="611"/>
      <c r="HB105" s="611"/>
      <c r="HC105" s="611"/>
      <c r="HD105" s="611"/>
      <c r="HE105" s="611"/>
      <c r="HF105" s="611"/>
      <c r="HG105" s="611"/>
      <c r="HH105" s="611"/>
      <c r="HI105" s="611"/>
      <c r="HJ105" s="611"/>
      <c r="HK105" s="611"/>
      <c r="HL105" s="611"/>
      <c r="HM105" s="611"/>
      <c r="HN105" s="611"/>
      <c r="HO105" s="611"/>
      <c r="HP105" s="611"/>
      <c r="HQ105" s="611"/>
      <c r="HR105" s="611"/>
      <c r="HS105" s="611"/>
      <c r="HT105" s="611"/>
      <c r="HU105" s="611"/>
      <c r="HV105" s="611"/>
      <c r="HW105" s="611"/>
      <c r="HX105" s="611"/>
      <c r="HY105" s="611"/>
      <c r="HZ105" s="611"/>
      <c r="IA105" s="611"/>
      <c r="IB105" s="611"/>
      <c r="IC105" s="611"/>
      <c r="ID105" s="611"/>
      <c r="IE105" s="611"/>
      <c r="IF105" s="611"/>
      <c r="IG105" s="611"/>
      <c r="IH105" s="611"/>
      <c r="II105" s="611"/>
      <c r="IJ105" s="611"/>
      <c r="IK105" s="611"/>
      <c r="IL105" s="611"/>
      <c r="IM105" s="611"/>
      <c r="IN105" s="611"/>
      <c r="IO105" s="611"/>
      <c r="IP105" s="611"/>
      <c r="IQ105" s="611"/>
      <c r="IR105" s="611"/>
      <c r="IS105" s="611"/>
      <c r="IT105" s="611"/>
      <c r="IU105" s="611"/>
      <c r="IV105" s="611"/>
      <c r="IW105" s="611"/>
      <c r="IX105" s="611"/>
      <c r="IY105" s="611"/>
      <c r="IZ105" s="611"/>
      <c r="JA105" s="611"/>
      <c r="JB105" s="611"/>
      <c r="JC105" s="611"/>
      <c r="JD105" s="611"/>
      <c r="JE105" s="611"/>
      <c r="JF105" s="611"/>
      <c r="JG105" s="611"/>
      <c r="JH105" s="611"/>
      <c r="JI105" s="611"/>
      <c r="JJ105" s="611"/>
      <c r="JK105" s="611"/>
      <c r="JL105" s="611"/>
      <c r="JM105" s="611"/>
      <c r="JN105" s="611"/>
      <c r="JO105" s="611"/>
      <c r="JP105" s="611"/>
      <c r="JQ105" s="611"/>
      <c r="JR105" s="611"/>
      <c r="JS105" s="611"/>
      <c r="JT105" s="611"/>
      <c r="JU105" s="611"/>
      <c r="JV105" s="611"/>
      <c r="JW105" s="611"/>
      <c r="JX105" s="611"/>
      <c r="JY105" s="611"/>
      <c r="JZ105" s="611"/>
      <c r="KA105" s="611"/>
      <c r="KB105" s="611"/>
      <c r="KC105" s="611"/>
      <c r="KD105" s="611"/>
      <c r="KE105" s="611"/>
      <c r="KF105" s="611"/>
      <c r="KG105" s="611"/>
      <c r="KH105" s="611"/>
      <c r="KI105" s="611"/>
      <c r="KJ105" s="611"/>
      <c r="KK105" s="611"/>
      <c r="KL105" s="611"/>
      <c r="KM105" s="611"/>
      <c r="KN105" s="611"/>
      <c r="KO105" s="611"/>
      <c r="KP105" s="611"/>
      <c r="KQ105" s="611"/>
      <c r="KR105" s="611"/>
      <c r="KS105" s="611"/>
      <c r="KT105" s="611"/>
      <c r="KU105" s="611"/>
      <c r="KV105" s="611"/>
      <c r="KW105" s="611"/>
      <c r="KX105" s="611"/>
      <c r="KY105" s="611"/>
      <c r="KZ105" s="611"/>
      <c r="LA105" s="611"/>
      <c r="LB105" s="611"/>
      <c r="LC105" s="611"/>
      <c r="LD105" s="611"/>
      <c r="LE105" s="611"/>
      <c r="LF105" s="611"/>
      <c r="LG105" s="611"/>
      <c r="LH105" s="611"/>
      <c r="LI105" s="611"/>
      <c r="LJ105" s="611"/>
      <c r="LK105" s="611"/>
      <c r="LL105" s="611"/>
      <c r="LM105" s="611"/>
      <c r="LN105" s="611"/>
      <c r="LO105" s="611"/>
      <c r="LP105" s="611"/>
      <c r="LQ105" s="611"/>
      <c r="LR105" s="611"/>
      <c r="LS105" s="611"/>
      <c r="LT105" s="611"/>
      <c r="LU105" s="611"/>
      <c r="LV105" s="611"/>
      <c r="LW105" s="611"/>
      <c r="LX105" s="611"/>
      <c r="LY105" s="611"/>
      <c r="LZ105" s="611"/>
      <c r="MA105" s="611"/>
      <c r="MB105" s="611"/>
      <c r="MC105" s="611"/>
      <c r="MD105" s="611"/>
      <c r="ME105" s="611"/>
      <c r="MF105" s="611"/>
      <c r="MG105" s="611"/>
      <c r="MH105" s="611"/>
      <c r="MI105" s="611"/>
      <c r="MJ105" s="611"/>
      <c r="MK105" s="611"/>
      <c r="ML105" s="611"/>
      <c r="MM105" s="611"/>
      <c r="MN105" s="611"/>
      <c r="MO105" s="611"/>
      <c r="MP105" s="611"/>
      <c r="MQ105" s="611"/>
      <c r="MR105" s="611"/>
      <c r="MS105" s="611"/>
      <c r="MT105" s="611"/>
      <c r="MU105" s="611"/>
      <c r="MV105" s="611"/>
      <c r="MW105" s="611"/>
      <c r="MX105" s="611"/>
      <c r="MY105" s="611"/>
      <c r="MZ105" s="611"/>
      <c r="NA105" s="611"/>
      <c r="NB105" s="611"/>
      <c r="NC105" s="611"/>
      <c r="ND105" s="611"/>
      <c r="NE105" s="611"/>
      <c r="NF105" s="611"/>
      <c r="NG105" s="611"/>
      <c r="NH105" s="611"/>
      <c r="NI105" s="611"/>
      <c r="NJ105" s="611"/>
      <c r="NK105" s="611"/>
      <c r="NL105" s="611"/>
      <c r="NM105" s="611"/>
      <c r="NN105" s="611"/>
      <c r="NO105" s="611"/>
      <c r="NP105" s="611"/>
      <c r="NQ105" s="611"/>
      <c r="NR105" s="611"/>
      <c r="NS105" s="611"/>
      <c r="NT105" s="611"/>
      <c r="NU105" s="611"/>
      <c r="NV105" s="611"/>
      <c r="NW105" s="611"/>
      <c r="NX105" s="611"/>
      <c r="NY105" s="611"/>
      <c r="NZ105" s="611"/>
      <c r="OA105" s="611"/>
      <c r="OB105" s="611"/>
      <c r="OC105" s="611"/>
      <c r="OD105" s="611"/>
      <c r="OE105" s="611"/>
      <c r="OF105" s="611"/>
      <c r="OG105" s="611"/>
      <c r="OH105" s="611"/>
      <c r="OI105" s="611"/>
      <c r="OJ105" s="611"/>
      <c r="OK105" s="611"/>
      <c r="OL105" s="611"/>
      <c r="OM105" s="611"/>
      <c r="ON105" s="611"/>
      <c r="OO105" s="611"/>
      <c r="OP105" s="611"/>
      <c r="OQ105" s="611"/>
      <c r="OR105" s="611"/>
      <c r="OS105" s="611"/>
      <c r="OT105" s="611"/>
      <c r="OU105" s="611"/>
      <c r="OV105" s="611"/>
      <c r="OW105" s="611"/>
      <c r="OX105" s="611"/>
      <c r="OY105" s="611"/>
      <c r="OZ105" s="611"/>
      <c r="PA105" s="611"/>
      <c r="PB105" s="611"/>
      <c r="PC105" s="611"/>
      <c r="PD105" s="611"/>
      <c r="PE105" s="611"/>
      <c r="PF105" s="611"/>
      <c r="PG105" s="611"/>
      <c r="PH105" s="611"/>
      <c r="PI105" s="611"/>
      <c r="PJ105" s="611"/>
      <c r="PK105" s="611"/>
      <c r="PL105" s="611"/>
      <c r="PM105" s="611"/>
      <c r="PN105" s="611"/>
      <c r="PO105" s="611"/>
      <c r="PP105" s="611"/>
      <c r="PQ105" s="611"/>
      <c r="PR105" s="611"/>
      <c r="PS105" s="611"/>
      <c r="PT105" s="611"/>
      <c r="PU105" s="611"/>
      <c r="PV105" s="611"/>
      <c r="PW105" s="611"/>
      <c r="PX105" s="611"/>
      <c r="PY105" s="611"/>
      <c r="PZ105" s="611"/>
      <c r="QA105" s="611"/>
      <c r="QB105" s="611"/>
      <c r="QC105" s="611"/>
      <c r="QD105" s="611"/>
      <c r="QE105" s="611"/>
      <c r="QF105" s="611"/>
      <c r="QG105" s="611"/>
      <c r="QH105" s="611"/>
      <c r="QI105" s="611"/>
      <c r="QJ105" s="611"/>
      <c r="QK105" s="611"/>
      <c r="QL105" s="611"/>
      <c r="QM105" s="611"/>
      <c r="QN105" s="611"/>
      <c r="QO105" s="611"/>
      <c r="QP105" s="611"/>
      <c r="QQ105" s="611"/>
      <c r="QR105" s="611"/>
      <c r="QS105" s="611"/>
      <c r="QT105" s="611"/>
      <c r="QU105" s="611"/>
      <c r="QV105" s="611"/>
      <c r="QW105" s="611"/>
      <c r="QX105" s="611"/>
      <c r="QY105" s="611"/>
      <c r="QZ105" s="611"/>
      <c r="RA105" s="611"/>
      <c r="RB105" s="611"/>
      <c r="RC105" s="611"/>
      <c r="RD105" s="611"/>
      <c r="RE105" s="611"/>
      <c r="RF105" s="611"/>
      <c r="RG105" s="611"/>
      <c r="RH105" s="611"/>
      <c r="RI105" s="611"/>
      <c r="RJ105" s="611"/>
      <c r="RK105" s="611"/>
      <c r="RL105" s="611"/>
      <c r="RM105" s="611"/>
      <c r="RN105" s="611"/>
      <c r="RO105" s="611"/>
      <c r="RP105" s="611"/>
      <c r="RQ105" s="611"/>
      <c r="RR105" s="611"/>
      <c r="RS105" s="611"/>
      <c r="RT105" s="611"/>
      <c r="RU105" s="611"/>
      <c r="RV105" s="611"/>
      <c r="RW105" s="611"/>
      <c r="RX105" s="611"/>
      <c r="RY105" s="611"/>
      <c r="RZ105" s="611"/>
      <c r="SA105" s="611"/>
      <c r="SB105" s="611"/>
      <c r="SC105" s="611"/>
      <c r="SD105" s="611"/>
      <c r="SE105" s="611"/>
      <c r="SF105" s="611"/>
      <c r="SG105" s="611"/>
      <c r="SH105" s="611"/>
      <c r="SI105" s="611"/>
      <c r="SJ105" s="611"/>
      <c r="SK105" s="611"/>
      <c r="SL105" s="611"/>
      <c r="SM105" s="611"/>
      <c r="SN105" s="611"/>
      <c r="SO105" s="611"/>
      <c r="SP105" s="611"/>
      <c r="SQ105" s="611"/>
      <c r="SR105" s="611"/>
      <c r="SS105" s="611"/>
      <c r="ST105" s="611"/>
      <c r="SU105" s="611"/>
      <c r="SV105" s="611"/>
      <c r="SW105" s="611"/>
      <c r="SX105" s="611"/>
      <c r="SY105" s="611"/>
      <c r="SZ105" s="611"/>
      <c r="TA105" s="611"/>
      <c r="TB105" s="611"/>
      <c r="TC105" s="611"/>
      <c r="TD105" s="611"/>
      <c r="TE105" s="611"/>
      <c r="TF105" s="611"/>
      <c r="TG105" s="611"/>
      <c r="TH105" s="611"/>
      <c r="TI105" s="611"/>
      <c r="TJ105" s="611"/>
      <c r="TK105" s="611"/>
      <c r="TL105" s="611"/>
      <c r="TM105" s="611"/>
      <c r="TN105" s="611"/>
      <c r="TO105" s="611"/>
      <c r="TP105" s="611"/>
      <c r="TQ105" s="611"/>
      <c r="TR105" s="611"/>
      <c r="TS105" s="611"/>
      <c r="TT105" s="611"/>
      <c r="TU105" s="611"/>
      <c r="TV105" s="611"/>
      <c r="TW105" s="611"/>
      <c r="TX105" s="611"/>
      <c r="TY105" s="611"/>
      <c r="TZ105" s="611"/>
      <c r="UA105" s="611"/>
      <c r="UB105" s="611"/>
      <c r="UC105" s="611"/>
      <c r="UD105" s="611"/>
      <c r="UE105" s="611"/>
      <c r="UF105" s="611"/>
      <c r="UG105" s="611"/>
      <c r="UH105" s="611"/>
      <c r="UI105" s="611"/>
      <c r="UJ105" s="611"/>
      <c r="UK105" s="611"/>
      <c r="UL105" s="611"/>
      <c r="UM105" s="611"/>
      <c r="UN105" s="611"/>
      <c r="UO105" s="611"/>
      <c r="UP105" s="611"/>
      <c r="UQ105" s="611"/>
      <c r="UR105" s="611"/>
      <c r="US105" s="611"/>
      <c r="UT105" s="611"/>
      <c r="UU105" s="611"/>
      <c r="UV105" s="611"/>
      <c r="UW105" s="611"/>
      <c r="UX105" s="611"/>
      <c r="UY105" s="611"/>
      <c r="UZ105" s="611"/>
      <c r="VA105" s="611"/>
      <c r="VB105" s="611"/>
      <c r="VC105" s="611"/>
      <c r="VD105" s="611"/>
      <c r="VE105" s="611"/>
      <c r="VF105" s="611"/>
      <c r="VG105" s="611"/>
      <c r="VH105" s="611"/>
      <c r="VI105" s="611"/>
      <c r="VJ105" s="611"/>
      <c r="VK105" s="611"/>
      <c r="VL105" s="611"/>
      <c r="VM105" s="611"/>
      <c r="VN105" s="611"/>
      <c r="VO105" s="611"/>
      <c r="VP105" s="611"/>
      <c r="VQ105" s="611"/>
      <c r="VR105" s="611"/>
      <c r="VS105" s="611"/>
      <c r="VT105" s="611"/>
      <c r="VU105" s="611"/>
      <c r="VV105" s="611"/>
      <c r="VW105" s="611"/>
      <c r="VX105" s="611"/>
      <c r="VY105" s="611"/>
      <c r="VZ105" s="611"/>
      <c r="WA105" s="611"/>
      <c r="WB105" s="611"/>
      <c r="WC105" s="611"/>
      <c r="WD105" s="611"/>
      <c r="WE105" s="611"/>
      <c r="WF105" s="611"/>
      <c r="WG105" s="611"/>
      <c r="WH105" s="611"/>
      <c r="WI105" s="611"/>
      <c r="WJ105" s="611"/>
      <c r="WK105" s="611"/>
      <c r="WL105" s="611"/>
      <c r="WM105" s="611"/>
      <c r="WN105" s="611"/>
      <c r="WO105" s="611"/>
      <c r="WP105" s="611"/>
      <c r="WQ105" s="611"/>
      <c r="WR105" s="611"/>
      <c r="WS105" s="611"/>
      <c r="WT105" s="611"/>
      <c r="WU105" s="611"/>
      <c r="WV105" s="611"/>
      <c r="WW105" s="611"/>
      <c r="WX105" s="611"/>
      <c r="WY105" s="611"/>
      <c r="WZ105" s="611"/>
      <c r="XA105" s="611"/>
      <c r="XB105" s="611"/>
      <c r="XC105" s="611"/>
      <c r="XD105" s="611"/>
      <c r="XE105" s="611"/>
      <c r="XF105" s="611"/>
      <c r="XG105" s="611"/>
      <c r="XH105" s="611"/>
      <c r="XI105" s="611"/>
      <c r="XJ105" s="611"/>
      <c r="XK105" s="611"/>
      <c r="XL105" s="611"/>
      <c r="XM105" s="611"/>
      <c r="XN105" s="611"/>
      <c r="XO105" s="611"/>
      <c r="XP105" s="611"/>
      <c r="XQ105" s="611"/>
      <c r="XR105" s="611"/>
      <c r="XS105" s="611"/>
      <c r="XT105" s="611"/>
      <c r="XU105" s="611"/>
      <c r="XV105" s="611"/>
      <c r="XW105" s="611"/>
      <c r="XX105" s="611"/>
      <c r="XY105" s="611"/>
      <c r="XZ105" s="611"/>
      <c r="YA105" s="611"/>
      <c r="YB105" s="611"/>
      <c r="YC105" s="611"/>
      <c r="YD105" s="611"/>
      <c r="YE105" s="611"/>
      <c r="YF105" s="611"/>
      <c r="YG105" s="611"/>
      <c r="YH105" s="611"/>
      <c r="YI105" s="611"/>
      <c r="YJ105" s="611"/>
      <c r="YK105" s="611"/>
      <c r="YL105" s="611"/>
      <c r="YM105" s="611"/>
      <c r="YN105" s="611"/>
      <c r="YO105" s="611"/>
      <c r="YP105" s="611"/>
      <c r="YQ105" s="611"/>
      <c r="YR105" s="611"/>
      <c r="YS105" s="611"/>
      <c r="YT105" s="611"/>
      <c r="YU105" s="611"/>
      <c r="YV105" s="611"/>
      <c r="YW105" s="611"/>
      <c r="YX105" s="611"/>
      <c r="YY105" s="611"/>
      <c r="YZ105" s="611"/>
      <c r="ZA105" s="611"/>
      <c r="ZB105" s="611"/>
      <c r="ZC105" s="611"/>
      <c r="ZD105" s="611"/>
      <c r="ZE105" s="611"/>
      <c r="ZF105" s="611"/>
      <c r="ZG105" s="611"/>
      <c r="ZH105" s="611"/>
      <c r="ZI105" s="611"/>
      <c r="ZJ105" s="611"/>
      <c r="ZK105" s="611"/>
      <c r="ZL105" s="611"/>
      <c r="ZM105" s="611"/>
      <c r="ZN105" s="611"/>
      <c r="ZO105" s="611"/>
      <c r="ZP105" s="611"/>
      <c r="ZQ105" s="611"/>
      <c r="ZR105" s="611"/>
      <c r="ZS105" s="611"/>
      <c r="ZT105" s="611"/>
      <c r="ZU105" s="611"/>
      <c r="ZV105" s="611"/>
      <c r="ZW105" s="611"/>
      <c r="ZX105" s="611"/>
      <c r="ZY105" s="611"/>
      <c r="ZZ105" s="611"/>
      <c r="AAA105" s="611"/>
      <c r="AAB105" s="611"/>
      <c r="AAC105" s="611"/>
      <c r="AAD105" s="611"/>
      <c r="AAE105" s="611"/>
      <c r="AAF105" s="611"/>
      <c r="AAG105" s="611"/>
      <c r="AAH105" s="611"/>
      <c r="AAI105" s="611"/>
      <c r="AAJ105" s="611"/>
      <c r="AAK105" s="611"/>
      <c r="AAL105" s="611"/>
      <c r="AAM105" s="611"/>
      <c r="AAN105" s="611"/>
      <c r="AAO105" s="611"/>
      <c r="AAP105" s="611"/>
      <c r="AAQ105" s="611"/>
      <c r="AAR105" s="611"/>
      <c r="AAS105" s="611"/>
      <c r="AAT105" s="611"/>
      <c r="AAU105" s="611"/>
      <c r="AAV105" s="611"/>
      <c r="AAW105" s="611"/>
      <c r="AAX105" s="611"/>
      <c r="AAY105" s="611"/>
      <c r="AAZ105" s="611"/>
      <c r="ABA105" s="611"/>
      <c r="ABB105" s="611"/>
      <c r="ABC105" s="611"/>
      <c r="ABD105" s="611"/>
      <c r="ABE105" s="611"/>
      <c r="ABF105" s="611"/>
      <c r="ABG105" s="611"/>
      <c r="ABH105" s="611"/>
      <c r="ABI105" s="611"/>
      <c r="ABJ105" s="611"/>
      <c r="ABK105" s="611"/>
      <c r="ABL105" s="611"/>
      <c r="ABM105" s="611"/>
      <c r="ABN105" s="611"/>
      <c r="ABO105" s="611"/>
      <c r="ABP105" s="611"/>
      <c r="ABQ105" s="611"/>
      <c r="ABR105" s="611"/>
      <c r="ABS105" s="611"/>
      <c r="ABT105" s="611"/>
      <c r="ABU105" s="611"/>
      <c r="ABV105" s="611"/>
      <c r="ABW105" s="611"/>
      <c r="ABX105" s="611"/>
      <c r="ABY105" s="611"/>
      <c r="ABZ105" s="611"/>
      <c r="ACA105" s="611"/>
      <c r="ACB105" s="611"/>
      <c r="ACC105" s="611"/>
      <c r="ACD105" s="611"/>
      <c r="ACE105" s="611"/>
      <c r="ACF105" s="611"/>
      <c r="ACG105" s="611"/>
      <c r="ACH105" s="611"/>
      <c r="ACI105" s="611"/>
      <c r="ACJ105" s="611"/>
      <c r="ACK105" s="611"/>
      <c r="ACL105" s="611"/>
      <c r="ACM105" s="611"/>
      <c r="ACN105" s="611"/>
      <c r="ACO105" s="611"/>
      <c r="ACP105" s="611"/>
      <c r="ACQ105" s="611"/>
      <c r="ACR105" s="611"/>
      <c r="ACS105" s="611"/>
      <c r="ACT105" s="611"/>
      <c r="ACU105" s="611"/>
      <c r="ACV105" s="611"/>
      <c r="ACW105" s="611"/>
      <c r="ACX105" s="611"/>
      <c r="ACY105" s="611"/>
      <c r="ACZ105" s="611"/>
      <c r="ADA105" s="611"/>
      <c r="ADB105" s="611"/>
      <c r="ADC105" s="611"/>
      <c r="ADD105" s="611"/>
      <c r="ADE105" s="611"/>
      <c r="ADF105" s="611"/>
      <c r="ADG105" s="611"/>
      <c r="ADH105" s="611"/>
      <c r="ADI105" s="611"/>
      <c r="ADJ105" s="611"/>
      <c r="ADK105" s="611"/>
      <c r="ADL105" s="611"/>
      <c r="ADM105" s="611"/>
      <c r="ADN105" s="611"/>
      <c r="ADO105" s="611"/>
      <c r="ADP105" s="611"/>
      <c r="ADQ105" s="611"/>
      <c r="ADR105" s="611"/>
      <c r="ADS105" s="611"/>
      <c r="ADT105" s="611"/>
      <c r="ADU105" s="611"/>
      <c r="ADV105" s="611"/>
      <c r="ADW105" s="611"/>
      <c r="ADX105" s="611"/>
      <c r="ADY105" s="611"/>
      <c r="ADZ105" s="611"/>
      <c r="AEA105" s="611"/>
      <c r="AEB105" s="611"/>
      <c r="AEC105" s="611"/>
      <c r="AED105" s="611"/>
      <c r="AEE105" s="611"/>
      <c r="AEF105" s="611"/>
      <c r="AEG105" s="611"/>
      <c r="AEH105" s="611"/>
      <c r="AEI105" s="611"/>
      <c r="AEJ105" s="611"/>
      <c r="AEK105" s="611"/>
      <c r="AEL105" s="611"/>
      <c r="AEM105" s="611"/>
      <c r="AEN105" s="611"/>
      <c r="AEO105" s="611"/>
      <c r="AEP105" s="611"/>
      <c r="AEQ105" s="611"/>
      <c r="AER105" s="611"/>
      <c r="AES105" s="611"/>
      <c r="AET105" s="611"/>
      <c r="AEU105" s="611"/>
      <c r="AEV105" s="611"/>
      <c r="AEW105" s="611"/>
      <c r="AEX105" s="611"/>
      <c r="AEY105" s="611"/>
      <c r="AEZ105" s="611"/>
      <c r="AFA105" s="611"/>
      <c r="AFB105" s="611"/>
      <c r="AFC105" s="611"/>
      <c r="AFD105" s="611"/>
      <c r="AFE105" s="611"/>
      <c r="AFF105" s="611"/>
      <c r="AFG105" s="611"/>
      <c r="AFH105" s="611"/>
      <c r="AFI105" s="611"/>
      <c r="AFJ105" s="611"/>
      <c r="AFK105" s="611"/>
      <c r="AFL105" s="611"/>
      <c r="AFM105" s="611"/>
      <c r="AFN105" s="611"/>
      <c r="AFO105" s="611"/>
      <c r="AFP105" s="611"/>
      <c r="AFQ105" s="611"/>
      <c r="AFR105" s="611"/>
      <c r="AFS105" s="611"/>
      <c r="AFT105" s="611"/>
      <c r="AFU105" s="611"/>
      <c r="AFV105" s="611"/>
      <c r="AFW105" s="611"/>
      <c r="AFX105" s="611"/>
      <c r="AFY105" s="611"/>
      <c r="AFZ105" s="611"/>
      <c r="AGA105" s="611"/>
      <c r="AGB105" s="611"/>
      <c r="AGC105" s="611"/>
      <c r="AGD105" s="611"/>
      <c r="AGE105" s="611"/>
      <c r="AGF105" s="611"/>
      <c r="AGG105" s="611"/>
      <c r="AGH105" s="611"/>
      <c r="AGI105" s="611"/>
      <c r="AGJ105" s="611"/>
      <c r="AGK105" s="611"/>
      <c r="AGL105" s="611"/>
      <c r="AGM105" s="611"/>
      <c r="AGN105" s="611"/>
      <c r="AGO105" s="611"/>
      <c r="AGP105" s="611"/>
      <c r="AGQ105" s="611"/>
      <c r="AGR105" s="611"/>
      <c r="AGS105" s="611"/>
      <c r="AGT105" s="611"/>
      <c r="AGU105" s="611"/>
      <c r="AGV105" s="611"/>
      <c r="AGW105" s="611"/>
      <c r="AGX105" s="611"/>
      <c r="AGY105" s="611"/>
      <c r="AGZ105" s="611"/>
      <c r="AHA105" s="611"/>
      <c r="AHB105" s="611"/>
      <c r="AHC105" s="611"/>
      <c r="AHD105" s="611"/>
      <c r="AHE105" s="611"/>
      <c r="AHF105" s="611"/>
      <c r="AHG105" s="611"/>
      <c r="AHH105" s="611"/>
      <c r="AHI105" s="611"/>
      <c r="AHJ105" s="611"/>
      <c r="AHK105" s="611"/>
      <c r="AHL105" s="611"/>
      <c r="AHM105" s="611"/>
      <c r="AHN105" s="611"/>
      <c r="AHO105" s="611"/>
      <c r="AHP105" s="611"/>
      <c r="AHQ105" s="611"/>
      <c r="AHR105" s="611"/>
      <c r="AHS105" s="611"/>
      <c r="AHT105" s="611"/>
      <c r="AHU105" s="611"/>
      <c r="AHV105" s="611"/>
      <c r="AHW105" s="611"/>
      <c r="AHX105" s="611"/>
      <c r="AHY105" s="611"/>
      <c r="AHZ105" s="611"/>
      <c r="AIA105" s="611"/>
      <c r="AIB105" s="611"/>
      <c r="AIC105" s="611"/>
      <c r="AID105" s="611"/>
      <c r="AIE105" s="611"/>
      <c r="AIF105" s="611"/>
      <c r="AIG105" s="611"/>
      <c r="AIH105" s="611"/>
      <c r="AII105" s="611"/>
      <c r="AIJ105" s="611"/>
      <c r="AIK105" s="611"/>
      <c r="AIL105" s="611"/>
      <c r="AIM105" s="611"/>
      <c r="AIN105" s="611"/>
      <c r="AIO105" s="611"/>
      <c r="AIP105" s="611"/>
      <c r="AIQ105" s="611"/>
      <c r="AIR105" s="611"/>
      <c r="AIS105" s="611"/>
      <c r="AIT105" s="611"/>
      <c r="AIU105" s="611"/>
      <c r="AIV105" s="611"/>
      <c r="AIW105" s="611"/>
      <c r="AIX105" s="611"/>
      <c r="AIY105" s="611"/>
      <c r="AIZ105" s="611"/>
      <c r="AJA105" s="611"/>
      <c r="AJB105" s="611"/>
      <c r="AJC105" s="611"/>
      <c r="AJD105" s="611"/>
      <c r="AJE105" s="611"/>
      <c r="AJF105" s="611"/>
      <c r="AJG105" s="611"/>
      <c r="AJH105" s="611"/>
      <c r="AJI105" s="611"/>
      <c r="AJJ105" s="611"/>
      <c r="AJK105" s="611"/>
      <c r="AJL105" s="611"/>
      <c r="AJM105" s="611"/>
      <c r="AJN105" s="611"/>
      <c r="AJO105" s="611"/>
      <c r="AJP105" s="611"/>
      <c r="AJQ105" s="611"/>
      <c r="AJR105" s="611"/>
      <c r="AJS105" s="611"/>
      <c r="AJT105" s="611"/>
      <c r="AJU105" s="611"/>
      <c r="AJV105" s="611"/>
      <c r="AJW105" s="611"/>
      <c r="AJX105" s="611"/>
      <c r="AJY105" s="611"/>
      <c r="AJZ105" s="611"/>
      <c r="AKA105" s="611"/>
      <c r="AKB105" s="611"/>
      <c r="AKC105" s="611"/>
      <c r="AKD105" s="611"/>
      <c r="AKE105" s="611"/>
      <c r="AKF105" s="611"/>
      <c r="AKG105" s="611"/>
      <c r="AKH105" s="611"/>
      <c r="AKI105" s="611"/>
      <c r="AKJ105" s="611"/>
      <c r="AKK105" s="611"/>
      <c r="AKL105" s="611"/>
      <c r="AKM105" s="611"/>
      <c r="AKN105" s="611"/>
      <c r="AKO105" s="611"/>
      <c r="AKP105" s="611"/>
      <c r="AKQ105" s="611"/>
      <c r="AKR105" s="611"/>
      <c r="AKS105" s="611"/>
      <c r="AKT105" s="611"/>
      <c r="AKU105" s="611"/>
      <c r="AKV105" s="611"/>
      <c r="AKW105" s="611"/>
      <c r="AKX105" s="611"/>
      <c r="AKY105" s="611"/>
      <c r="AKZ105" s="611"/>
      <c r="ALA105" s="611"/>
      <c r="ALB105" s="611"/>
      <c r="ALC105" s="611"/>
      <c r="ALD105" s="611"/>
      <c r="ALE105" s="611"/>
      <c r="ALF105" s="611"/>
      <c r="ALG105" s="611"/>
      <c r="ALH105" s="611"/>
      <c r="ALI105" s="611"/>
      <c r="ALJ105" s="611"/>
      <c r="ALK105" s="611"/>
      <c r="ALL105" s="611"/>
      <c r="ALM105" s="611"/>
      <c r="ALN105" s="611"/>
      <c r="ALO105" s="611"/>
      <c r="ALP105" s="611"/>
      <c r="ALQ105" s="611"/>
      <c r="ALR105" s="611"/>
      <c r="ALS105" s="611"/>
      <c r="ALT105" s="611"/>
      <c r="ALU105" s="611"/>
      <c r="ALV105" s="611"/>
      <c r="ALW105" s="611"/>
      <c r="ALX105" s="611"/>
      <c r="ALY105" s="611"/>
      <c r="ALZ105" s="611"/>
      <c r="AMA105" s="611"/>
      <c r="AMB105" s="611"/>
      <c r="AMC105" s="611"/>
      <c r="AMD105" s="611"/>
      <c r="AME105" s="611"/>
      <c r="AMF105" s="611"/>
      <c r="AMG105" s="611"/>
      <c r="AMH105" s="611"/>
      <c r="AMI105" s="611"/>
      <c r="AMJ105" s="611"/>
      <c r="AMK105" s="611"/>
      <c r="AML105" s="611"/>
      <c r="AMM105" s="611"/>
      <c r="AMN105" s="611"/>
      <c r="AMO105" s="611"/>
      <c r="AMP105" s="611"/>
      <c r="AMQ105" s="611"/>
      <c r="AMR105" s="611"/>
      <c r="AMS105" s="611"/>
      <c r="AMT105" s="611"/>
      <c r="AMU105" s="611"/>
      <c r="AMV105" s="611"/>
      <c r="AMW105" s="611"/>
      <c r="AMX105" s="611"/>
      <c r="AMY105" s="611"/>
      <c r="AMZ105" s="611"/>
      <c r="ANA105" s="611"/>
      <c r="ANB105" s="611"/>
      <c r="ANC105" s="611"/>
      <c r="AND105" s="611"/>
      <c r="ANE105" s="611"/>
      <c r="ANF105" s="611"/>
      <c r="ANG105" s="611"/>
      <c r="ANH105" s="611"/>
      <c r="ANI105" s="611"/>
      <c r="ANJ105" s="611"/>
      <c r="ANK105" s="611"/>
      <c r="ANL105" s="611"/>
      <c r="ANM105" s="611"/>
      <c r="ANN105" s="611"/>
      <c r="ANO105" s="611"/>
      <c r="ANP105" s="611"/>
      <c r="ANQ105" s="611"/>
      <c r="ANR105" s="611"/>
      <c r="ANS105" s="611"/>
      <c r="ANT105" s="611"/>
      <c r="ANU105" s="611"/>
      <c r="ANV105" s="611"/>
      <c r="ANW105" s="611"/>
      <c r="ANX105" s="611"/>
      <c r="ANY105" s="611"/>
      <c r="ANZ105" s="611"/>
      <c r="AOA105" s="611"/>
      <c r="AOB105" s="611"/>
      <c r="AOC105" s="611"/>
      <c r="AOD105" s="611"/>
      <c r="AOE105" s="611"/>
      <c r="AOF105" s="611"/>
      <c r="AOG105" s="611"/>
      <c r="AOH105" s="611"/>
      <c r="AOI105" s="611"/>
      <c r="AOJ105" s="611"/>
      <c r="AOK105" s="611"/>
      <c r="AOL105" s="611"/>
      <c r="AOM105" s="611"/>
      <c r="AON105" s="611"/>
      <c r="AOO105" s="611"/>
      <c r="AOP105" s="611"/>
      <c r="AOQ105" s="611"/>
      <c r="AOR105" s="611"/>
      <c r="AOS105" s="611"/>
      <c r="AOT105" s="611"/>
      <c r="AOU105" s="611"/>
      <c r="AOV105" s="611"/>
      <c r="AOW105" s="611"/>
      <c r="AOX105" s="611"/>
      <c r="AOY105" s="611"/>
      <c r="AOZ105" s="611"/>
      <c r="APA105" s="611"/>
      <c r="APB105" s="611"/>
      <c r="APC105" s="611"/>
      <c r="APD105" s="611"/>
      <c r="APE105" s="611"/>
      <c r="APF105" s="611"/>
      <c r="APG105" s="611"/>
      <c r="APH105" s="611"/>
      <c r="API105" s="611"/>
      <c r="APJ105" s="611"/>
      <c r="APK105" s="611"/>
      <c r="APL105" s="611"/>
      <c r="APM105" s="611"/>
      <c r="APN105" s="611"/>
      <c r="APO105" s="611"/>
      <c r="APP105" s="611"/>
      <c r="APQ105" s="611"/>
      <c r="APR105" s="611"/>
      <c r="APS105" s="611"/>
      <c r="APT105" s="611"/>
      <c r="APU105" s="611"/>
      <c r="APV105" s="611"/>
      <c r="APW105" s="611"/>
      <c r="APX105" s="611"/>
      <c r="APY105" s="611"/>
      <c r="APZ105" s="611"/>
      <c r="AQA105" s="611"/>
      <c r="AQB105" s="611"/>
      <c r="AQC105" s="611"/>
      <c r="AQD105" s="611"/>
      <c r="AQE105" s="611"/>
      <c r="AQF105" s="611"/>
      <c r="AQG105" s="611"/>
      <c r="AQH105" s="611"/>
      <c r="AQI105" s="611"/>
      <c r="AQJ105" s="611"/>
      <c r="AQK105" s="611"/>
      <c r="AQL105" s="611"/>
      <c r="AQM105" s="611"/>
      <c r="AQN105" s="611"/>
      <c r="AQO105" s="611"/>
      <c r="AQP105" s="611"/>
      <c r="AQQ105" s="611"/>
      <c r="AQR105" s="611"/>
      <c r="AQS105" s="611"/>
      <c r="AQT105" s="611"/>
      <c r="AQU105" s="611"/>
      <c r="AQV105" s="611"/>
      <c r="AQW105" s="611"/>
      <c r="AQX105" s="611"/>
      <c r="AQY105" s="611"/>
      <c r="AQZ105" s="611"/>
      <c r="ARA105" s="611"/>
      <c r="ARB105" s="611"/>
      <c r="ARC105" s="611"/>
      <c r="ARD105" s="611"/>
      <c r="ARE105" s="611"/>
      <c r="ARF105" s="611"/>
      <c r="ARG105" s="611"/>
      <c r="ARH105" s="611"/>
      <c r="ARI105" s="611"/>
      <c r="ARJ105" s="611"/>
      <c r="ARK105" s="611"/>
      <c r="ARL105" s="611"/>
      <c r="ARM105" s="611"/>
      <c r="ARN105" s="611"/>
      <c r="ARO105" s="611"/>
      <c r="ARP105" s="611"/>
      <c r="ARQ105" s="611"/>
      <c r="ARR105" s="611"/>
      <c r="ARS105" s="611"/>
      <c r="ART105" s="611"/>
      <c r="ARU105" s="611"/>
      <c r="ARV105" s="611"/>
      <c r="ARW105" s="611"/>
      <c r="ARX105" s="611"/>
      <c r="ARY105" s="611"/>
      <c r="ARZ105" s="611"/>
      <c r="ASA105" s="611"/>
      <c r="ASB105" s="611"/>
      <c r="ASC105" s="611"/>
      <c r="ASD105" s="611"/>
      <c r="ASE105" s="611"/>
      <c r="ASF105" s="611"/>
      <c r="ASG105" s="611"/>
      <c r="ASH105" s="611"/>
      <c r="ASI105" s="611"/>
      <c r="ASJ105" s="611"/>
      <c r="ASK105" s="611"/>
      <c r="ASL105" s="611"/>
      <c r="ASM105" s="611"/>
      <c r="ASN105" s="611"/>
      <c r="ASO105" s="611"/>
      <c r="ASP105" s="611"/>
      <c r="ASQ105" s="611"/>
      <c r="ASR105" s="611"/>
      <c r="ASS105" s="611"/>
      <c r="AST105" s="611"/>
      <c r="ASU105" s="611"/>
      <c r="ASV105" s="611"/>
      <c r="ASW105" s="611"/>
      <c r="ASX105" s="611"/>
      <c r="ASY105" s="611"/>
      <c r="ASZ105" s="611"/>
      <c r="ATA105" s="611"/>
      <c r="ATB105" s="611"/>
      <c r="ATC105" s="611"/>
      <c r="ATD105" s="611"/>
      <c r="ATE105" s="611"/>
      <c r="ATF105" s="611"/>
      <c r="ATG105" s="611"/>
      <c r="ATH105" s="611"/>
      <c r="ATI105" s="611"/>
      <c r="ATJ105" s="611"/>
      <c r="ATK105" s="611"/>
      <c r="ATL105" s="611"/>
      <c r="ATM105" s="611"/>
      <c r="ATN105" s="611"/>
      <c r="ATO105" s="611"/>
      <c r="ATP105" s="611"/>
      <c r="ATQ105" s="611"/>
      <c r="ATR105" s="611"/>
      <c r="ATS105" s="611"/>
      <c r="ATT105" s="611"/>
      <c r="ATU105" s="611"/>
      <c r="ATV105" s="611"/>
      <c r="ATW105" s="611"/>
      <c r="ATX105" s="611"/>
      <c r="ATY105" s="611"/>
      <c r="ATZ105" s="611"/>
      <c r="AUA105" s="611"/>
      <c r="AUB105" s="611"/>
      <c r="AUC105" s="611"/>
      <c r="AUD105" s="611"/>
      <c r="AUE105" s="611"/>
      <c r="AUF105" s="611"/>
      <c r="AUG105" s="611"/>
      <c r="AUH105" s="611"/>
      <c r="AUI105" s="611"/>
      <c r="AUJ105" s="611"/>
      <c r="AUK105" s="611"/>
      <c r="AUL105" s="611"/>
      <c r="AUM105" s="611"/>
      <c r="AUN105" s="611"/>
      <c r="AUO105" s="611"/>
      <c r="AUP105" s="611"/>
      <c r="AUQ105" s="611"/>
      <c r="AUR105" s="611"/>
      <c r="AUS105" s="611"/>
      <c r="AUT105" s="611"/>
      <c r="AUU105" s="611"/>
      <c r="AUV105" s="611"/>
      <c r="AUW105" s="611"/>
      <c r="AUX105" s="611"/>
      <c r="AUY105" s="611"/>
      <c r="AUZ105" s="611"/>
      <c r="AVA105" s="611"/>
      <c r="AVB105" s="611"/>
      <c r="AVC105" s="611"/>
      <c r="AVD105" s="611"/>
      <c r="AVE105" s="611"/>
      <c r="AVF105" s="611"/>
      <c r="AVG105" s="611"/>
      <c r="AVH105" s="611"/>
      <c r="AVI105" s="611"/>
      <c r="AVJ105" s="611"/>
      <c r="AVK105" s="611"/>
      <c r="AVL105" s="611"/>
      <c r="AVM105" s="611"/>
      <c r="AVN105" s="611"/>
      <c r="AVO105" s="611"/>
      <c r="AVP105" s="611"/>
      <c r="AVQ105" s="611"/>
      <c r="AVR105" s="611"/>
      <c r="AVS105" s="611"/>
      <c r="AVT105" s="611"/>
      <c r="AVU105" s="611"/>
      <c r="AVV105" s="611"/>
      <c r="AVW105" s="611"/>
      <c r="AVX105" s="611"/>
      <c r="AVY105" s="611"/>
      <c r="AVZ105" s="611"/>
      <c r="AWA105" s="611"/>
      <c r="AWB105" s="611"/>
      <c r="AWC105" s="611"/>
      <c r="AWD105" s="611"/>
      <c r="AWE105" s="611"/>
      <c r="AWF105" s="611"/>
      <c r="AWG105" s="611"/>
      <c r="AWH105" s="611"/>
      <c r="AWI105" s="611"/>
      <c r="AWJ105" s="611"/>
      <c r="AWK105" s="611"/>
      <c r="AWL105" s="611"/>
      <c r="AWM105" s="611"/>
      <c r="AWN105" s="611"/>
      <c r="AWO105" s="611"/>
      <c r="AWP105" s="611"/>
      <c r="AWQ105" s="611"/>
      <c r="AWR105" s="611"/>
      <c r="AWS105" s="611"/>
      <c r="AWT105" s="611"/>
      <c r="AWU105" s="611"/>
      <c r="AWV105" s="611"/>
      <c r="AWW105" s="611"/>
      <c r="AWX105" s="611"/>
      <c r="AWY105" s="611"/>
      <c r="AWZ105" s="611"/>
      <c r="AXA105" s="611"/>
      <c r="AXB105" s="611"/>
      <c r="AXC105" s="611"/>
      <c r="AXD105" s="611"/>
      <c r="AXE105" s="611"/>
      <c r="AXF105" s="611"/>
      <c r="AXG105" s="611"/>
      <c r="AXH105" s="611"/>
      <c r="AXI105" s="611"/>
      <c r="AXJ105" s="611"/>
      <c r="AXK105" s="611"/>
      <c r="AXL105" s="611"/>
      <c r="AXM105" s="611"/>
      <c r="AXN105" s="611"/>
      <c r="AXO105" s="611"/>
      <c r="AXP105" s="611"/>
      <c r="AXQ105" s="611"/>
      <c r="AXR105" s="611"/>
      <c r="AXS105" s="611"/>
      <c r="AXT105" s="611"/>
      <c r="AXU105" s="611"/>
      <c r="AXV105" s="611"/>
      <c r="AXW105" s="611"/>
      <c r="AXX105" s="611"/>
      <c r="AXY105" s="611"/>
      <c r="AXZ105" s="611"/>
      <c r="AYA105" s="611"/>
      <c r="AYB105" s="611"/>
      <c r="AYC105" s="611"/>
      <c r="AYD105" s="611"/>
      <c r="AYE105" s="611"/>
      <c r="AYF105" s="611"/>
      <c r="AYG105" s="611"/>
      <c r="AYH105" s="611"/>
      <c r="AYI105" s="611"/>
      <c r="AYJ105" s="611"/>
      <c r="AYK105" s="611"/>
      <c r="AYL105" s="611"/>
      <c r="AYM105" s="611"/>
      <c r="AYN105" s="611"/>
      <c r="AYO105" s="611"/>
      <c r="AYP105" s="611"/>
      <c r="AYQ105" s="611"/>
      <c r="AYR105" s="611"/>
      <c r="AYS105" s="611"/>
      <c r="AYT105" s="611"/>
      <c r="AYU105" s="611"/>
      <c r="AYV105" s="611"/>
      <c r="AYW105" s="611"/>
      <c r="AYX105" s="611"/>
      <c r="AYY105" s="611"/>
      <c r="AYZ105" s="611"/>
      <c r="AZA105" s="611"/>
      <c r="AZB105" s="611"/>
      <c r="AZC105" s="611"/>
      <c r="AZD105" s="611"/>
      <c r="AZE105" s="611"/>
      <c r="AZF105" s="611"/>
      <c r="AZG105" s="611"/>
      <c r="AZH105" s="611"/>
      <c r="AZI105" s="611"/>
      <c r="AZJ105" s="611"/>
      <c r="AZK105" s="611"/>
      <c r="AZL105" s="611"/>
      <c r="AZM105" s="611"/>
      <c r="AZN105" s="611"/>
      <c r="AZO105" s="611"/>
      <c r="AZP105" s="611"/>
      <c r="AZQ105" s="611"/>
      <c r="AZR105" s="611"/>
      <c r="AZS105" s="611"/>
      <c r="AZT105" s="611"/>
      <c r="AZU105" s="611"/>
      <c r="AZV105" s="611"/>
      <c r="AZW105" s="611"/>
      <c r="AZX105" s="611"/>
      <c r="AZY105" s="611"/>
      <c r="AZZ105" s="611"/>
      <c r="BAA105" s="611"/>
      <c r="BAB105" s="611"/>
      <c r="BAC105" s="611"/>
      <c r="BAD105" s="611"/>
      <c r="BAE105" s="611"/>
      <c r="BAF105" s="611"/>
      <c r="BAG105" s="611"/>
      <c r="BAH105" s="611"/>
      <c r="BAI105" s="611"/>
      <c r="BAJ105" s="611"/>
      <c r="BAK105" s="611"/>
      <c r="BAL105" s="611"/>
      <c r="BAM105" s="611"/>
      <c r="BAN105" s="611"/>
      <c r="BAO105" s="611"/>
      <c r="BAP105" s="611"/>
      <c r="BAQ105" s="611"/>
      <c r="BAR105" s="611"/>
      <c r="BAS105" s="611"/>
      <c r="BAT105" s="611"/>
      <c r="BAU105" s="611"/>
      <c r="BAV105" s="611"/>
      <c r="BAW105" s="611"/>
      <c r="BAX105" s="611"/>
      <c r="BAY105" s="611"/>
      <c r="BAZ105" s="611"/>
      <c r="BBA105" s="611"/>
      <c r="BBB105" s="611"/>
      <c r="BBC105" s="611"/>
      <c r="BBD105" s="611"/>
      <c r="BBE105" s="611"/>
      <c r="BBF105" s="611"/>
      <c r="BBG105" s="611"/>
      <c r="BBH105" s="611"/>
      <c r="BBI105" s="611"/>
      <c r="BBJ105" s="611"/>
      <c r="BBK105" s="611"/>
      <c r="BBL105" s="611"/>
      <c r="BBM105" s="611"/>
      <c r="BBN105" s="611"/>
      <c r="BBO105" s="611"/>
      <c r="BBP105" s="611"/>
      <c r="BBQ105" s="611"/>
      <c r="BBR105" s="611"/>
      <c r="BBS105" s="611"/>
      <c r="BBT105" s="611"/>
      <c r="BBU105" s="611"/>
      <c r="BBV105" s="611"/>
      <c r="BBW105" s="611"/>
      <c r="BBX105" s="611"/>
      <c r="BBY105" s="611"/>
      <c r="BBZ105" s="611"/>
      <c r="BCA105" s="611"/>
      <c r="BCB105" s="611"/>
      <c r="BCC105" s="611"/>
      <c r="BCD105" s="611"/>
      <c r="BCE105" s="611"/>
      <c r="BCF105" s="611"/>
      <c r="BCG105" s="611"/>
      <c r="BCH105" s="611"/>
      <c r="BCI105" s="611"/>
      <c r="BCJ105" s="611"/>
      <c r="BCK105" s="611"/>
      <c r="BCL105" s="611"/>
      <c r="BCM105" s="611"/>
      <c r="BCN105" s="611"/>
      <c r="BCO105" s="611"/>
      <c r="BCP105" s="611"/>
      <c r="BCQ105" s="611"/>
      <c r="BCR105" s="611"/>
      <c r="BCS105" s="611"/>
      <c r="BCT105" s="611"/>
      <c r="BCU105" s="611"/>
      <c r="BCV105" s="611"/>
      <c r="BCW105" s="611"/>
      <c r="BCX105" s="611"/>
      <c r="BCY105" s="611"/>
      <c r="BCZ105" s="611"/>
      <c r="BDA105" s="611"/>
      <c r="BDB105" s="611"/>
      <c r="BDC105" s="611"/>
      <c r="BDD105" s="611"/>
      <c r="BDE105" s="611"/>
      <c r="BDF105" s="611"/>
      <c r="BDG105" s="611"/>
      <c r="BDH105" s="611"/>
      <c r="BDI105" s="611"/>
      <c r="BDJ105" s="611"/>
      <c r="BDK105" s="611"/>
      <c r="BDL105" s="611"/>
      <c r="BDM105" s="611"/>
      <c r="BDN105" s="611"/>
      <c r="BDO105" s="611"/>
      <c r="BDP105" s="611"/>
      <c r="BDQ105" s="611"/>
      <c r="BDR105" s="611"/>
      <c r="BDS105" s="611"/>
      <c r="BDT105" s="611"/>
      <c r="BDU105" s="611"/>
      <c r="BDV105" s="611"/>
      <c r="BDW105" s="611"/>
      <c r="BDX105" s="611"/>
      <c r="BDY105" s="611"/>
      <c r="BDZ105" s="611"/>
      <c r="BEA105" s="611"/>
      <c r="BEB105" s="611"/>
      <c r="BEC105" s="611"/>
      <c r="BED105" s="611"/>
      <c r="BEE105" s="611"/>
      <c r="BEF105" s="611"/>
      <c r="BEG105" s="611"/>
      <c r="BEH105" s="611"/>
      <c r="BEI105" s="611"/>
      <c r="BEJ105" s="611"/>
      <c r="BEK105" s="611"/>
      <c r="BEL105" s="611"/>
      <c r="BEM105" s="611"/>
      <c r="BEN105" s="611"/>
      <c r="BEO105" s="611"/>
      <c r="BEP105" s="611"/>
      <c r="BEQ105" s="611"/>
      <c r="BER105" s="611"/>
      <c r="BES105" s="611"/>
      <c r="BET105" s="611"/>
      <c r="BEU105" s="611"/>
      <c r="BEV105" s="611"/>
      <c r="BEW105" s="611"/>
      <c r="BEX105" s="611"/>
      <c r="BEY105" s="611"/>
      <c r="BEZ105" s="611"/>
      <c r="BFA105" s="611"/>
      <c r="BFB105" s="611"/>
      <c r="BFC105" s="611"/>
      <c r="BFD105" s="611"/>
      <c r="BFE105" s="611"/>
      <c r="BFF105" s="611"/>
      <c r="BFG105" s="611"/>
      <c r="BFH105" s="611"/>
      <c r="BFI105" s="611"/>
      <c r="BFJ105" s="611"/>
      <c r="BFK105" s="611"/>
      <c r="BFL105" s="611"/>
      <c r="BFM105" s="611"/>
      <c r="BFN105" s="611"/>
      <c r="BFO105" s="611"/>
      <c r="BFP105" s="611"/>
      <c r="BFQ105" s="611"/>
      <c r="BFR105" s="611"/>
      <c r="BFS105" s="611"/>
      <c r="BFT105" s="611"/>
      <c r="BFU105" s="611"/>
      <c r="BFV105" s="611"/>
      <c r="BFW105" s="611"/>
      <c r="BFX105" s="611"/>
      <c r="BFY105" s="611"/>
      <c r="BFZ105" s="611"/>
      <c r="BGA105" s="611"/>
      <c r="BGB105" s="611"/>
      <c r="BGC105" s="611"/>
      <c r="BGD105" s="611"/>
      <c r="BGE105" s="611"/>
      <c r="BGF105" s="611"/>
      <c r="BGG105" s="611"/>
      <c r="BGH105" s="611"/>
      <c r="BGI105" s="611"/>
      <c r="BGJ105" s="611"/>
      <c r="BGK105" s="611"/>
      <c r="BGL105" s="611"/>
      <c r="BGM105" s="611"/>
      <c r="BGN105" s="611"/>
      <c r="BGO105" s="611"/>
      <c r="BGP105" s="611"/>
      <c r="BGQ105" s="611"/>
      <c r="BGR105" s="611"/>
      <c r="BGS105" s="611"/>
      <c r="BGT105" s="611"/>
      <c r="BGU105" s="611"/>
      <c r="BGV105" s="611"/>
      <c r="BGW105" s="611"/>
      <c r="BGX105" s="611"/>
      <c r="BGY105" s="611"/>
      <c r="BGZ105" s="611"/>
      <c r="BHA105" s="611"/>
      <c r="BHB105" s="611"/>
      <c r="BHC105" s="611"/>
      <c r="BHD105" s="611"/>
      <c r="BHE105" s="611"/>
      <c r="BHF105" s="611"/>
      <c r="BHG105" s="611"/>
      <c r="BHH105" s="611"/>
      <c r="BHI105" s="611"/>
      <c r="BHJ105" s="611"/>
      <c r="BHK105" s="611"/>
      <c r="BHL105" s="611"/>
      <c r="BHM105" s="611"/>
      <c r="BHN105" s="611"/>
      <c r="BHO105" s="611"/>
      <c r="BHP105" s="611"/>
      <c r="BHQ105" s="611"/>
      <c r="BHR105" s="611"/>
      <c r="BHS105" s="611"/>
      <c r="BHT105" s="611"/>
      <c r="BHU105" s="611"/>
      <c r="BHV105" s="611"/>
      <c r="BHW105" s="611"/>
      <c r="BHX105" s="611"/>
      <c r="BHY105" s="611"/>
      <c r="BHZ105" s="611"/>
      <c r="BIA105" s="611"/>
      <c r="BIB105" s="611"/>
      <c r="BIC105" s="611"/>
      <c r="BID105" s="611"/>
      <c r="BIE105" s="611"/>
      <c r="BIF105" s="611"/>
      <c r="BIG105" s="611"/>
      <c r="BIH105" s="611"/>
      <c r="BII105" s="611"/>
      <c r="BIJ105" s="611"/>
      <c r="BIK105" s="611"/>
      <c r="BIL105" s="611"/>
      <c r="BIM105" s="611"/>
      <c r="BIN105" s="611"/>
      <c r="BIO105" s="611"/>
      <c r="BIP105" s="611"/>
      <c r="BIQ105" s="611"/>
      <c r="BIR105" s="611"/>
      <c r="BIS105" s="611"/>
      <c r="BIT105" s="611"/>
      <c r="BIU105" s="611"/>
      <c r="BIV105" s="611"/>
      <c r="BIW105" s="611"/>
      <c r="BIX105" s="611"/>
      <c r="BIY105" s="611"/>
      <c r="BIZ105" s="611"/>
      <c r="BJA105" s="611"/>
      <c r="BJB105" s="611"/>
      <c r="BJC105" s="611"/>
      <c r="BJD105" s="611"/>
      <c r="BJE105" s="611"/>
      <c r="BJF105" s="611"/>
      <c r="BJG105" s="611"/>
      <c r="BJH105" s="611"/>
      <c r="BJI105" s="611"/>
      <c r="BJJ105" s="611"/>
      <c r="BJK105" s="611"/>
      <c r="BJL105" s="611"/>
      <c r="BJM105" s="611"/>
      <c r="BJN105" s="611"/>
      <c r="BJO105" s="611"/>
      <c r="BJP105" s="611"/>
      <c r="BJQ105" s="611"/>
      <c r="BJR105" s="611"/>
      <c r="BJS105" s="611"/>
      <c r="BJT105" s="611"/>
      <c r="BJU105" s="611"/>
      <c r="BJV105" s="611"/>
      <c r="BJW105" s="611"/>
      <c r="BJX105" s="611"/>
      <c r="BJY105" s="611"/>
      <c r="BJZ105" s="611"/>
      <c r="BKA105" s="611"/>
      <c r="BKB105" s="611"/>
      <c r="BKC105" s="611"/>
      <c r="BKD105" s="611"/>
      <c r="BKE105" s="611"/>
      <c r="BKF105" s="611"/>
      <c r="BKG105" s="611"/>
      <c r="BKH105" s="611"/>
      <c r="BKI105" s="611"/>
      <c r="BKJ105" s="611"/>
      <c r="BKK105" s="611"/>
      <c r="BKL105" s="611"/>
      <c r="BKM105" s="611"/>
      <c r="BKN105" s="611"/>
      <c r="BKO105" s="611"/>
      <c r="BKP105" s="611"/>
      <c r="BKQ105" s="611"/>
      <c r="BKR105" s="611"/>
      <c r="BKS105" s="611"/>
      <c r="BKT105" s="611"/>
      <c r="BKU105" s="611"/>
      <c r="BKV105" s="611"/>
      <c r="BKW105" s="611"/>
      <c r="BKX105" s="611"/>
      <c r="BKY105" s="611"/>
      <c r="BKZ105" s="611"/>
      <c r="BLA105" s="611"/>
      <c r="BLB105" s="611"/>
      <c r="BLC105" s="611"/>
      <c r="BLD105" s="611"/>
      <c r="BLE105" s="611"/>
      <c r="BLF105" s="611"/>
      <c r="BLG105" s="611"/>
      <c r="BLH105" s="611"/>
      <c r="BLI105" s="611"/>
      <c r="BLJ105" s="611"/>
      <c r="BLK105" s="611"/>
      <c r="BLL105" s="611"/>
      <c r="BLM105" s="611"/>
      <c r="BLN105" s="611"/>
      <c r="BLO105" s="611"/>
      <c r="BLP105" s="611"/>
      <c r="BLQ105" s="611"/>
      <c r="BLR105" s="611"/>
      <c r="BLS105" s="611"/>
      <c r="BLT105" s="611"/>
      <c r="BLU105" s="611"/>
      <c r="BLV105" s="611"/>
      <c r="BLW105" s="611"/>
      <c r="BLX105" s="611"/>
      <c r="BLY105" s="611"/>
      <c r="BLZ105" s="611"/>
      <c r="BMA105" s="611"/>
      <c r="BMB105" s="611"/>
      <c r="BMC105" s="611"/>
      <c r="BMD105" s="611"/>
      <c r="BME105" s="611"/>
      <c r="BMF105" s="611"/>
      <c r="BMG105" s="611"/>
      <c r="BMH105" s="611"/>
      <c r="BMI105" s="611"/>
      <c r="BMJ105" s="611"/>
      <c r="BMK105" s="611"/>
      <c r="BML105" s="611"/>
      <c r="BMM105" s="611"/>
      <c r="BMN105" s="611"/>
      <c r="BMO105" s="611"/>
      <c r="BMP105" s="611"/>
      <c r="BMQ105" s="611"/>
      <c r="BMR105" s="611"/>
      <c r="BMS105" s="611"/>
      <c r="BMT105" s="611"/>
      <c r="BMU105" s="611"/>
      <c r="BMV105" s="611"/>
      <c r="BMW105" s="611"/>
      <c r="BMX105" s="611"/>
      <c r="BMY105" s="611"/>
      <c r="BMZ105" s="611"/>
      <c r="BNA105" s="611"/>
      <c r="BNB105" s="611"/>
      <c r="BNC105" s="611"/>
      <c r="BND105" s="611"/>
      <c r="BNE105" s="611"/>
      <c r="BNF105" s="611"/>
      <c r="BNG105" s="611"/>
      <c r="BNH105" s="611"/>
      <c r="BNI105" s="611"/>
      <c r="BNJ105" s="611"/>
      <c r="BNK105" s="611"/>
      <c r="BNL105" s="611"/>
      <c r="BNM105" s="611"/>
      <c r="BNN105" s="611"/>
      <c r="BNO105" s="611"/>
      <c r="BNP105" s="611"/>
      <c r="BNQ105" s="611"/>
      <c r="BNR105" s="611"/>
      <c r="BNS105" s="611"/>
      <c r="BNT105" s="611"/>
      <c r="BNU105" s="611"/>
      <c r="BNV105" s="611"/>
      <c r="BNW105" s="611"/>
      <c r="BNX105" s="611"/>
      <c r="BNY105" s="611"/>
      <c r="BNZ105" s="611"/>
      <c r="BOA105" s="611"/>
      <c r="BOB105" s="611"/>
      <c r="BOC105" s="611"/>
      <c r="BOD105" s="611"/>
      <c r="BOE105" s="611"/>
      <c r="BOF105" s="611"/>
      <c r="BOG105" s="611"/>
      <c r="BOH105" s="611"/>
      <c r="BOI105" s="611"/>
      <c r="BOJ105" s="611"/>
      <c r="BOK105" s="611"/>
      <c r="BOL105" s="611"/>
      <c r="BOM105" s="611"/>
      <c r="BON105" s="611"/>
      <c r="BOO105" s="611"/>
      <c r="BOP105" s="611"/>
      <c r="BOQ105" s="611"/>
      <c r="BOR105" s="611"/>
      <c r="BOS105" s="611"/>
      <c r="BOT105" s="611"/>
      <c r="BOU105" s="611"/>
      <c r="BOV105" s="611"/>
      <c r="BOW105" s="611"/>
      <c r="BOX105" s="611"/>
      <c r="BOY105" s="611"/>
      <c r="BOZ105" s="611"/>
      <c r="BPA105" s="611"/>
      <c r="BPB105" s="611"/>
      <c r="BPC105" s="611"/>
      <c r="BPD105" s="611"/>
      <c r="BPE105" s="611"/>
      <c r="BPF105" s="611"/>
      <c r="BPG105" s="611"/>
      <c r="BPH105" s="611"/>
      <c r="BPI105" s="611"/>
      <c r="BPJ105" s="611"/>
      <c r="BPK105" s="611"/>
      <c r="BPL105" s="611"/>
      <c r="BPM105" s="611"/>
      <c r="BPN105" s="611"/>
      <c r="BPO105" s="611"/>
      <c r="BPP105" s="611"/>
      <c r="BPQ105" s="611"/>
      <c r="BPR105" s="611"/>
      <c r="BPS105" s="611"/>
      <c r="BPT105" s="611"/>
      <c r="BPU105" s="611"/>
      <c r="BPV105" s="611"/>
      <c r="BPW105" s="611"/>
      <c r="BPX105" s="611"/>
      <c r="BPY105" s="611"/>
      <c r="BPZ105" s="611"/>
      <c r="BQA105" s="611"/>
      <c r="BQB105" s="611"/>
      <c r="BQC105" s="611"/>
      <c r="BQD105" s="611"/>
      <c r="BQE105" s="611"/>
      <c r="BQF105" s="611"/>
      <c r="BQG105" s="611"/>
      <c r="BQH105" s="611"/>
      <c r="BQI105" s="611"/>
      <c r="BQJ105" s="611"/>
      <c r="BQK105" s="611"/>
      <c r="BQL105" s="611"/>
      <c r="BQM105" s="611"/>
      <c r="BQN105" s="611"/>
      <c r="BQO105" s="611"/>
      <c r="BQP105" s="611"/>
      <c r="BQQ105" s="611"/>
      <c r="BQR105" s="611"/>
      <c r="BQS105" s="611"/>
      <c r="BQT105" s="611"/>
      <c r="BQU105" s="611"/>
      <c r="BQV105" s="611"/>
      <c r="BQW105" s="611"/>
      <c r="BQX105" s="611"/>
      <c r="BQY105" s="611"/>
      <c r="BQZ105" s="611"/>
      <c r="BRA105" s="611"/>
      <c r="BRB105" s="611"/>
      <c r="BRC105" s="611"/>
      <c r="BRD105" s="611"/>
      <c r="BRE105" s="611"/>
      <c r="BRF105" s="611"/>
      <c r="BRG105" s="611"/>
      <c r="BRH105" s="611"/>
      <c r="BRI105" s="611"/>
      <c r="BRJ105" s="611"/>
      <c r="BRK105" s="611"/>
      <c r="BRL105" s="611"/>
      <c r="BRM105" s="611"/>
      <c r="BRN105" s="611"/>
      <c r="BRO105" s="611"/>
      <c r="BRP105" s="611"/>
      <c r="BRQ105" s="611"/>
      <c r="BRR105" s="611"/>
      <c r="BRS105" s="611"/>
      <c r="BRT105" s="611"/>
      <c r="BRU105" s="611"/>
      <c r="BRV105" s="611"/>
      <c r="BRW105" s="611"/>
      <c r="BRX105" s="611"/>
      <c r="BRY105" s="611"/>
      <c r="BRZ105" s="611"/>
      <c r="BSA105" s="611"/>
      <c r="BSB105" s="611"/>
      <c r="BSC105" s="611"/>
      <c r="BSD105" s="611"/>
      <c r="BSE105" s="611"/>
      <c r="BSF105" s="611"/>
      <c r="BSG105" s="611"/>
      <c r="BSH105" s="611"/>
      <c r="BSI105" s="611"/>
      <c r="BSJ105" s="611"/>
      <c r="BSK105" s="611"/>
      <c r="BSL105" s="611"/>
      <c r="BSM105" s="611"/>
      <c r="BSN105" s="611"/>
      <c r="BSO105" s="611"/>
      <c r="BSP105" s="611"/>
      <c r="BSQ105" s="611"/>
      <c r="BSR105" s="611"/>
      <c r="BSS105" s="611"/>
      <c r="BST105" s="611"/>
      <c r="BSU105" s="611"/>
      <c r="BSV105" s="611"/>
      <c r="BSW105" s="611"/>
      <c r="BSX105" s="611"/>
      <c r="BSY105" s="611"/>
      <c r="BSZ105" s="611"/>
      <c r="BTA105" s="611"/>
      <c r="BTB105" s="611"/>
      <c r="BTC105" s="611"/>
      <c r="BTD105" s="611"/>
      <c r="BTE105" s="611"/>
      <c r="BTF105" s="611"/>
      <c r="BTG105" s="611"/>
      <c r="BTH105" s="611"/>
      <c r="BTI105" s="611"/>
      <c r="BTJ105" s="611"/>
      <c r="BTK105" s="611"/>
      <c r="BTL105" s="611"/>
      <c r="BTM105" s="611"/>
      <c r="BTN105" s="611"/>
      <c r="BTO105" s="611"/>
      <c r="BTP105" s="611"/>
      <c r="BTQ105" s="611"/>
      <c r="BTR105" s="611"/>
      <c r="BTS105" s="611"/>
      <c r="BTT105" s="611"/>
      <c r="BTU105" s="611"/>
      <c r="BTV105" s="611"/>
      <c r="BTW105" s="611"/>
      <c r="BTX105" s="611"/>
      <c r="BTY105" s="611"/>
      <c r="BTZ105" s="611"/>
      <c r="BUA105" s="611"/>
      <c r="BUB105" s="611"/>
      <c r="BUC105" s="611"/>
      <c r="BUD105" s="611"/>
      <c r="BUE105" s="611"/>
      <c r="BUF105" s="611"/>
      <c r="BUG105" s="611"/>
      <c r="BUH105" s="611"/>
      <c r="BUI105" s="611"/>
      <c r="BUJ105" s="611"/>
      <c r="BUK105" s="611"/>
      <c r="BUL105" s="611"/>
      <c r="BUM105" s="611"/>
      <c r="BUN105" s="611"/>
      <c r="BUO105" s="611"/>
      <c r="BUP105" s="611"/>
      <c r="BUQ105" s="611"/>
      <c r="BUR105" s="611"/>
      <c r="BUS105" s="611"/>
      <c r="BUT105" s="611"/>
      <c r="BUU105" s="611"/>
      <c r="BUV105" s="611"/>
      <c r="BUW105" s="611"/>
      <c r="BUX105" s="611"/>
      <c r="BUY105" s="611"/>
      <c r="BUZ105" s="611"/>
      <c r="BVA105" s="611"/>
      <c r="BVB105" s="611"/>
      <c r="BVC105" s="611"/>
      <c r="BVD105" s="611"/>
      <c r="BVE105" s="611"/>
      <c r="BVF105" s="611"/>
      <c r="BVG105" s="611"/>
      <c r="BVH105" s="611"/>
      <c r="BVI105" s="611"/>
      <c r="BVJ105" s="611"/>
      <c r="BVK105" s="611"/>
      <c r="BVL105" s="611"/>
      <c r="BVM105" s="611"/>
      <c r="BVN105" s="611"/>
      <c r="BVO105" s="611"/>
      <c r="BVP105" s="611"/>
      <c r="BVQ105" s="611"/>
      <c r="BVR105" s="611"/>
      <c r="BVS105" s="611"/>
      <c r="BVT105" s="611"/>
      <c r="BVU105" s="611"/>
      <c r="BVV105" s="611"/>
      <c r="BVW105" s="611"/>
      <c r="BVX105" s="611"/>
      <c r="BVY105" s="611"/>
      <c r="BVZ105" s="611"/>
      <c r="BWA105" s="611"/>
      <c r="BWB105" s="611"/>
      <c r="BWC105" s="611"/>
      <c r="BWD105" s="611"/>
      <c r="BWE105" s="611"/>
      <c r="BWF105" s="611"/>
      <c r="BWG105" s="611"/>
      <c r="BWH105" s="611"/>
      <c r="BWI105" s="611"/>
      <c r="BWJ105" s="611"/>
      <c r="BWK105" s="611"/>
      <c r="BWL105" s="611"/>
      <c r="BWM105" s="611"/>
      <c r="BWN105" s="611"/>
      <c r="BWO105" s="611"/>
      <c r="BWP105" s="611"/>
      <c r="BWQ105" s="611"/>
      <c r="BWR105" s="611"/>
      <c r="BWS105" s="611"/>
      <c r="BWT105" s="611"/>
      <c r="BWU105" s="611"/>
      <c r="BWV105" s="611"/>
      <c r="BWW105" s="611"/>
      <c r="BWX105" s="611"/>
      <c r="BWY105" s="611"/>
      <c r="BWZ105" s="611"/>
      <c r="BXA105" s="611"/>
      <c r="BXB105" s="611"/>
      <c r="BXC105" s="611"/>
      <c r="BXD105" s="611"/>
      <c r="BXE105" s="611"/>
      <c r="BXF105" s="611"/>
      <c r="BXG105" s="611"/>
      <c r="BXH105" s="611"/>
      <c r="BXI105" s="611"/>
      <c r="BXJ105" s="611"/>
      <c r="BXK105" s="611"/>
      <c r="BXL105" s="611"/>
      <c r="BXM105" s="611"/>
      <c r="BXN105" s="611"/>
      <c r="BXO105" s="611"/>
      <c r="BXP105" s="611"/>
      <c r="BXQ105" s="611"/>
      <c r="BXR105" s="611"/>
      <c r="BXS105" s="611"/>
      <c r="BXT105" s="611"/>
      <c r="BXU105" s="611"/>
      <c r="BXV105" s="611"/>
      <c r="BXW105" s="611"/>
      <c r="BXX105" s="611"/>
      <c r="BXY105" s="611"/>
      <c r="BXZ105" s="611"/>
      <c r="BYA105" s="611"/>
      <c r="BYB105" s="611"/>
      <c r="BYC105" s="611"/>
      <c r="BYD105" s="611"/>
      <c r="BYE105" s="611"/>
      <c r="BYF105" s="611"/>
      <c r="BYG105" s="611"/>
      <c r="BYH105" s="611"/>
      <c r="BYI105" s="611"/>
      <c r="BYJ105" s="611"/>
      <c r="BYK105" s="611"/>
      <c r="BYL105" s="611"/>
      <c r="BYM105" s="611"/>
      <c r="BYN105" s="611"/>
      <c r="BYO105" s="611"/>
      <c r="BYP105" s="611"/>
      <c r="BYQ105" s="611"/>
      <c r="BYR105" s="611"/>
      <c r="BYS105" s="611"/>
      <c r="BYT105" s="611"/>
      <c r="BYU105" s="611"/>
      <c r="BYV105" s="611"/>
      <c r="BYW105" s="611"/>
      <c r="BYX105" s="611"/>
      <c r="BYY105" s="611"/>
      <c r="BYZ105" s="611"/>
      <c r="BZA105" s="611"/>
      <c r="BZB105" s="611"/>
      <c r="BZC105" s="611"/>
      <c r="BZD105" s="611"/>
      <c r="BZE105" s="611"/>
      <c r="BZF105" s="611"/>
      <c r="BZG105" s="611"/>
      <c r="BZH105" s="611"/>
      <c r="BZI105" s="611"/>
      <c r="BZJ105" s="611"/>
      <c r="BZK105" s="611"/>
      <c r="BZL105" s="611"/>
      <c r="BZM105" s="611"/>
      <c r="BZN105" s="611"/>
      <c r="BZO105" s="611"/>
      <c r="BZP105" s="611"/>
      <c r="BZQ105" s="611"/>
      <c r="BZR105" s="611"/>
      <c r="BZS105" s="611"/>
      <c r="BZT105" s="611"/>
      <c r="BZU105" s="611"/>
      <c r="BZV105" s="611"/>
      <c r="BZW105" s="611"/>
      <c r="BZX105" s="611"/>
      <c r="BZY105" s="611"/>
      <c r="BZZ105" s="611"/>
      <c r="CAA105" s="611"/>
      <c r="CAB105" s="611"/>
      <c r="CAC105" s="611"/>
      <c r="CAD105" s="611"/>
      <c r="CAE105" s="611"/>
      <c r="CAF105" s="611"/>
      <c r="CAG105" s="611"/>
      <c r="CAH105" s="611"/>
      <c r="CAI105" s="611"/>
      <c r="CAJ105" s="611"/>
      <c r="CAK105" s="611"/>
      <c r="CAL105" s="611"/>
      <c r="CAM105" s="611"/>
      <c r="CAN105" s="611"/>
      <c r="CAO105" s="611"/>
      <c r="CAP105" s="611"/>
      <c r="CAQ105" s="611"/>
      <c r="CAR105" s="611"/>
      <c r="CAS105" s="611"/>
      <c r="CAT105" s="611"/>
      <c r="CAU105" s="611"/>
      <c r="CAV105" s="611"/>
      <c r="CAW105" s="611"/>
      <c r="CAX105" s="611"/>
      <c r="CAY105" s="611"/>
      <c r="CAZ105" s="611"/>
      <c r="CBA105" s="611"/>
      <c r="CBB105" s="611"/>
      <c r="CBC105" s="611"/>
      <c r="CBD105" s="611"/>
      <c r="CBE105" s="611"/>
      <c r="CBF105" s="611"/>
      <c r="CBG105" s="611"/>
      <c r="CBH105" s="611"/>
      <c r="CBI105" s="611"/>
      <c r="CBJ105" s="611"/>
      <c r="CBK105" s="611"/>
      <c r="CBL105" s="611"/>
      <c r="CBM105" s="611"/>
      <c r="CBN105" s="611"/>
      <c r="CBO105" s="611"/>
      <c r="CBP105" s="611"/>
      <c r="CBQ105" s="611"/>
      <c r="CBR105" s="611"/>
      <c r="CBS105" s="611"/>
      <c r="CBT105" s="611"/>
      <c r="CBU105" s="611"/>
      <c r="CBV105" s="611"/>
      <c r="CBW105" s="611"/>
      <c r="CBX105" s="611"/>
      <c r="CBY105" s="611"/>
      <c r="CBZ105" s="611"/>
      <c r="CCA105" s="611"/>
      <c r="CCB105" s="611"/>
      <c r="CCC105" s="611"/>
      <c r="CCD105" s="611"/>
      <c r="CCE105" s="611"/>
      <c r="CCF105" s="611"/>
      <c r="CCG105" s="611"/>
      <c r="CCH105" s="611"/>
      <c r="CCI105" s="611"/>
      <c r="CCJ105" s="611"/>
      <c r="CCK105" s="611"/>
      <c r="CCL105" s="611"/>
      <c r="CCM105" s="611"/>
      <c r="CCN105" s="611"/>
      <c r="CCO105" s="611"/>
      <c r="CCP105" s="611"/>
      <c r="CCQ105" s="611"/>
      <c r="CCR105" s="611"/>
      <c r="CCS105" s="611"/>
      <c r="CCT105" s="611"/>
      <c r="CCU105" s="611"/>
      <c r="CCV105" s="611"/>
      <c r="CCW105" s="611"/>
      <c r="CCX105" s="611"/>
      <c r="CCY105" s="611"/>
      <c r="CCZ105" s="611"/>
      <c r="CDA105" s="611"/>
      <c r="CDB105" s="611"/>
      <c r="CDC105" s="611"/>
      <c r="CDD105" s="611"/>
      <c r="CDE105" s="611"/>
      <c r="CDF105" s="611"/>
      <c r="CDG105" s="611"/>
      <c r="CDH105" s="611"/>
      <c r="CDI105" s="611"/>
      <c r="CDJ105" s="611"/>
      <c r="CDK105" s="611"/>
      <c r="CDL105" s="611"/>
      <c r="CDM105" s="611"/>
      <c r="CDN105" s="611"/>
      <c r="CDO105" s="611"/>
      <c r="CDP105" s="611"/>
      <c r="CDQ105" s="611"/>
      <c r="CDR105" s="611"/>
      <c r="CDS105" s="611"/>
      <c r="CDT105" s="611"/>
      <c r="CDU105" s="611"/>
      <c r="CDV105" s="611"/>
      <c r="CDW105" s="611"/>
      <c r="CDX105" s="611"/>
      <c r="CDY105" s="611"/>
      <c r="CDZ105" s="611"/>
      <c r="CEA105" s="611"/>
      <c r="CEB105" s="611"/>
      <c r="CEC105" s="611"/>
      <c r="CED105" s="611"/>
      <c r="CEE105" s="611"/>
      <c r="CEF105" s="611"/>
      <c r="CEG105" s="611"/>
      <c r="CEH105" s="611"/>
      <c r="CEI105" s="611"/>
      <c r="CEJ105" s="611"/>
      <c r="CEK105" s="611"/>
      <c r="CEL105" s="611"/>
      <c r="CEM105" s="611"/>
      <c r="CEN105" s="611"/>
      <c r="CEO105" s="611"/>
      <c r="CEP105" s="611"/>
      <c r="CEQ105" s="611"/>
      <c r="CER105" s="611"/>
      <c r="CES105" s="611"/>
      <c r="CET105" s="611"/>
      <c r="CEU105" s="611"/>
      <c r="CEV105" s="611"/>
      <c r="CEW105" s="611"/>
      <c r="CEX105" s="611"/>
      <c r="CEY105" s="611"/>
      <c r="CEZ105" s="611"/>
      <c r="CFA105" s="611"/>
      <c r="CFB105" s="611"/>
      <c r="CFC105" s="611"/>
      <c r="CFD105" s="611"/>
      <c r="CFE105" s="611"/>
      <c r="CFF105" s="611"/>
      <c r="CFG105" s="611"/>
      <c r="CFH105" s="611"/>
      <c r="CFI105" s="611"/>
      <c r="CFJ105" s="611"/>
      <c r="CFK105" s="611"/>
      <c r="CFL105" s="611"/>
      <c r="CFM105" s="611"/>
      <c r="CFN105" s="611"/>
      <c r="CFO105" s="611"/>
      <c r="CFP105" s="611"/>
      <c r="CFQ105" s="611"/>
      <c r="CFR105" s="611"/>
      <c r="CFS105" s="611"/>
      <c r="CFT105" s="611"/>
      <c r="CFU105" s="611"/>
      <c r="CFV105" s="611"/>
      <c r="CFW105" s="611"/>
      <c r="CFX105" s="611"/>
      <c r="CFY105" s="611"/>
      <c r="CFZ105" s="611"/>
      <c r="CGA105" s="611"/>
      <c r="CGB105" s="611"/>
      <c r="CGC105" s="611"/>
      <c r="CGD105" s="611"/>
      <c r="CGE105" s="611"/>
      <c r="CGF105" s="611"/>
      <c r="CGG105" s="611"/>
      <c r="CGH105" s="611"/>
      <c r="CGI105" s="611"/>
      <c r="CGJ105" s="611"/>
      <c r="CGK105" s="611"/>
      <c r="CGL105" s="611"/>
      <c r="CGM105" s="611"/>
      <c r="CGN105" s="611"/>
      <c r="CGO105" s="611"/>
      <c r="CGP105" s="611"/>
      <c r="CGQ105" s="611"/>
      <c r="CGR105" s="611"/>
      <c r="CGS105" s="611"/>
      <c r="CGT105" s="611"/>
      <c r="CGU105" s="611"/>
      <c r="CGV105" s="611"/>
      <c r="CGW105" s="611"/>
      <c r="CGX105" s="611"/>
      <c r="CGY105" s="611"/>
      <c r="CGZ105" s="611"/>
      <c r="CHA105" s="611"/>
      <c r="CHB105" s="611"/>
      <c r="CHC105" s="611"/>
      <c r="CHD105" s="611"/>
      <c r="CHE105" s="611"/>
      <c r="CHF105" s="611"/>
      <c r="CHG105" s="611"/>
      <c r="CHH105" s="611"/>
      <c r="CHI105" s="611"/>
      <c r="CHJ105" s="611"/>
      <c r="CHK105" s="611"/>
      <c r="CHL105" s="611"/>
      <c r="CHM105" s="611"/>
      <c r="CHN105" s="611"/>
      <c r="CHO105" s="611"/>
      <c r="CHP105" s="611"/>
      <c r="CHQ105" s="611"/>
      <c r="CHR105" s="611"/>
      <c r="CHS105" s="611"/>
      <c r="CHT105" s="611"/>
      <c r="CHU105" s="611"/>
      <c r="CHV105" s="611"/>
      <c r="CHW105" s="611"/>
      <c r="CHX105" s="611"/>
      <c r="CHY105" s="611"/>
      <c r="CHZ105" s="611"/>
      <c r="CIA105" s="611"/>
      <c r="CIB105" s="611"/>
      <c r="CIC105" s="611"/>
      <c r="CID105" s="611"/>
      <c r="CIE105" s="611"/>
      <c r="CIF105" s="611"/>
      <c r="CIG105" s="611"/>
      <c r="CIH105" s="611"/>
      <c r="CII105" s="611"/>
      <c r="CIJ105" s="611"/>
      <c r="CIK105" s="611"/>
      <c r="CIL105" s="611"/>
      <c r="CIM105" s="611"/>
      <c r="CIN105" s="611"/>
      <c r="CIO105" s="611"/>
      <c r="CIP105" s="611"/>
      <c r="CIQ105" s="611"/>
      <c r="CIR105" s="611"/>
      <c r="CIS105" s="611"/>
      <c r="CIT105" s="611"/>
      <c r="CIU105" s="611"/>
      <c r="CIV105" s="611"/>
      <c r="CIW105" s="611"/>
      <c r="CIX105" s="611"/>
      <c r="CIY105" s="611"/>
      <c r="CIZ105" s="611"/>
      <c r="CJA105" s="611"/>
      <c r="CJB105" s="611"/>
      <c r="CJC105" s="611"/>
      <c r="CJD105" s="611"/>
      <c r="CJE105" s="611"/>
      <c r="CJF105" s="611"/>
      <c r="CJG105" s="611"/>
      <c r="CJH105" s="611"/>
      <c r="CJI105" s="611"/>
      <c r="CJJ105" s="611"/>
      <c r="CJK105" s="611"/>
      <c r="CJL105" s="611"/>
      <c r="CJM105" s="611"/>
      <c r="CJN105" s="611"/>
      <c r="CJO105" s="611"/>
      <c r="CJP105" s="611"/>
      <c r="CJQ105" s="611"/>
      <c r="CJR105" s="611"/>
      <c r="CJS105" s="611"/>
      <c r="CJT105" s="611"/>
      <c r="CJU105" s="611"/>
      <c r="CJV105" s="611"/>
      <c r="CJW105" s="611"/>
      <c r="CJX105" s="611"/>
      <c r="CJY105" s="611"/>
      <c r="CJZ105" s="611"/>
      <c r="CKA105" s="611"/>
      <c r="CKB105" s="611"/>
      <c r="CKC105" s="611"/>
      <c r="CKD105" s="611"/>
      <c r="CKE105" s="611"/>
      <c r="CKF105" s="611"/>
      <c r="CKG105" s="611"/>
      <c r="CKH105" s="611"/>
      <c r="CKI105" s="611"/>
      <c r="CKJ105" s="611"/>
      <c r="CKK105" s="611"/>
      <c r="CKL105" s="611"/>
      <c r="CKM105" s="611"/>
      <c r="CKN105" s="611"/>
      <c r="CKO105" s="611"/>
      <c r="CKP105" s="611"/>
      <c r="CKQ105" s="611"/>
      <c r="CKR105" s="611"/>
      <c r="CKS105" s="611"/>
      <c r="CKT105" s="611"/>
      <c r="CKU105" s="611"/>
      <c r="CKV105" s="611"/>
      <c r="CKW105" s="611"/>
      <c r="CKX105" s="611"/>
      <c r="CKY105" s="611"/>
      <c r="CKZ105" s="611"/>
      <c r="CLA105" s="611"/>
      <c r="CLB105" s="611"/>
      <c r="CLC105" s="611"/>
      <c r="CLD105" s="611"/>
      <c r="CLE105" s="611"/>
      <c r="CLF105" s="611"/>
      <c r="CLG105" s="611"/>
      <c r="CLH105" s="611"/>
      <c r="CLI105" s="611"/>
      <c r="CLJ105" s="611"/>
      <c r="CLK105" s="611"/>
      <c r="CLL105" s="611"/>
      <c r="CLM105" s="611"/>
      <c r="CLN105" s="611"/>
      <c r="CLO105" s="611"/>
      <c r="CLP105" s="611"/>
      <c r="CLQ105" s="611"/>
      <c r="CLR105" s="611"/>
      <c r="CLS105" s="611"/>
      <c r="CLT105" s="611"/>
      <c r="CLU105" s="611"/>
      <c r="CLV105" s="611"/>
      <c r="CLW105" s="611"/>
      <c r="CLX105" s="611"/>
      <c r="CLY105" s="611"/>
      <c r="CLZ105" s="611"/>
      <c r="CMA105" s="611"/>
      <c r="CMB105" s="611"/>
      <c r="CMC105" s="611"/>
      <c r="CMD105" s="611"/>
      <c r="CME105" s="611"/>
      <c r="CMF105" s="611"/>
      <c r="CMG105" s="611"/>
      <c r="CMH105" s="611"/>
      <c r="CMI105" s="611"/>
      <c r="CMJ105" s="611"/>
      <c r="CMK105" s="611"/>
      <c r="CML105" s="611"/>
      <c r="CMM105" s="611"/>
      <c r="CMN105" s="611"/>
      <c r="CMO105" s="611"/>
      <c r="CMP105" s="611"/>
      <c r="CMQ105" s="611"/>
      <c r="CMR105" s="611"/>
      <c r="CMS105" s="611"/>
      <c r="CMT105" s="611"/>
      <c r="CMU105" s="611"/>
      <c r="CMV105" s="611"/>
      <c r="CMW105" s="611"/>
      <c r="CMX105" s="611"/>
      <c r="CMY105" s="611"/>
      <c r="CMZ105" s="611"/>
      <c r="CNA105" s="611"/>
      <c r="CNB105" s="611"/>
      <c r="CNC105" s="611"/>
      <c r="CND105" s="611"/>
      <c r="CNE105" s="611"/>
      <c r="CNF105" s="611"/>
      <c r="CNG105" s="611"/>
      <c r="CNH105" s="611"/>
      <c r="CNI105" s="611"/>
      <c r="CNJ105" s="611"/>
      <c r="CNK105" s="611"/>
      <c r="CNL105" s="611"/>
      <c r="CNM105" s="611"/>
      <c r="CNN105" s="611"/>
      <c r="CNO105" s="611"/>
      <c r="CNP105" s="611"/>
      <c r="CNQ105" s="611"/>
      <c r="CNR105" s="611"/>
      <c r="CNS105" s="611"/>
      <c r="CNT105" s="611"/>
      <c r="CNU105" s="611"/>
      <c r="CNV105" s="611"/>
      <c r="CNW105" s="611"/>
      <c r="CNX105" s="611"/>
      <c r="CNY105" s="611"/>
      <c r="CNZ105" s="611"/>
      <c r="COA105" s="611"/>
      <c r="COB105" s="611"/>
      <c r="COC105" s="611"/>
      <c r="COD105" s="611"/>
      <c r="COE105" s="611"/>
      <c r="COF105" s="611"/>
      <c r="COG105" s="611"/>
      <c r="COH105" s="611"/>
      <c r="COI105" s="611"/>
      <c r="COJ105" s="611"/>
      <c r="COK105" s="611"/>
      <c r="COL105" s="611"/>
      <c r="COM105" s="611"/>
      <c r="CON105" s="611"/>
      <c r="COO105" s="611"/>
      <c r="COP105" s="611"/>
      <c r="COQ105" s="611"/>
      <c r="COR105" s="611"/>
      <c r="COS105" s="611"/>
      <c r="COT105" s="611"/>
      <c r="COU105" s="611"/>
      <c r="COV105" s="611"/>
      <c r="COW105" s="611"/>
      <c r="COX105" s="611"/>
      <c r="COY105" s="611"/>
      <c r="COZ105" s="611"/>
      <c r="CPA105" s="611"/>
      <c r="CPB105" s="611"/>
      <c r="CPC105" s="611"/>
      <c r="CPD105" s="611"/>
      <c r="CPE105" s="611"/>
      <c r="CPF105" s="611"/>
      <c r="CPG105" s="611"/>
      <c r="CPH105" s="611"/>
      <c r="CPI105" s="611"/>
      <c r="CPJ105" s="611"/>
      <c r="CPK105" s="611"/>
      <c r="CPL105" s="611"/>
      <c r="CPM105" s="611"/>
      <c r="CPN105" s="611"/>
      <c r="CPO105" s="611"/>
      <c r="CPP105" s="611"/>
      <c r="CPQ105" s="611"/>
      <c r="CPR105" s="611"/>
      <c r="CPS105" s="611"/>
      <c r="CPT105" s="611"/>
      <c r="CPU105" s="611"/>
      <c r="CPV105" s="611"/>
      <c r="CPW105" s="611"/>
      <c r="CPX105" s="611"/>
      <c r="CPY105" s="611"/>
      <c r="CPZ105" s="611"/>
      <c r="CQA105" s="611"/>
      <c r="CQB105" s="611"/>
      <c r="CQC105" s="611"/>
      <c r="CQD105" s="611"/>
      <c r="CQE105" s="611"/>
      <c r="CQF105" s="611"/>
      <c r="CQG105" s="611"/>
      <c r="CQH105" s="611"/>
      <c r="CQI105" s="611"/>
      <c r="CQJ105" s="611"/>
      <c r="CQK105" s="611"/>
      <c r="CQL105" s="611"/>
      <c r="CQM105" s="611"/>
      <c r="CQN105" s="611"/>
      <c r="CQO105" s="611"/>
      <c r="CQP105" s="611"/>
      <c r="CQQ105" s="611"/>
      <c r="CQR105" s="611"/>
      <c r="CQS105" s="611"/>
      <c r="CQT105" s="611"/>
      <c r="CQU105" s="611"/>
      <c r="CQV105" s="611"/>
      <c r="CQW105" s="611"/>
      <c r="CQX105" s="611"/>
      <c r="CQY105" s="611"/>
      <c r="CQZ105" s="611"/>
      <c r="CRA105" s="611"/>
      <c r="CRB105" s="611"/>
      <c r="CRC105" s="611"/>
      <c r="CRD105" s="611"/>
      <c r="CRE105" s="611"/>
      <c r="CRF105" s="611"/>
      <c r="CRG105" s="611"/>
      <c r="CRH105" s="611"/>
      <c r="CRI105" s="611"/>
      <c r="CRJ105" s="611"/>
      <c r="CRK105" s="611"/>
      <c r="CRL105" s="611"/>
      <c r="CRM105" s="611"/>
      <c r="CRN105" s="611"/>
      <c r="CRO105" s="611"/>
      <c r="CRP105" s="611"/>
      <c r="CRQ105" s="611"/>
      <c r="CRR105" s="611"/>
      <c r="CRS105" s="611"/>
      <c r="CRT105" s="611"/>
      <c r="CRU105" s="611"/>
      <c r="CRV105" s="611"/>
      <c r="CRW105" s="611"/>
      <c r="CRX105" s="611"/>
      <c r="CRY105" s="611"/>
      <c r="CRZ105" s="611"/>
      <c r="CSA105" s="611"/>
      <c r="CSB105" s="611"/>
      <c r="CSC105" s="611"/>
      <c r="CSD105" s="611"/>
      <c r="CSE105" s="611"/>
      <c r="CSF105" s="611"/>
      <c r="CSG105" s="611"/>
      <c r="CSH105" s="611"/>
      <c r="CSI105" s="611"/>
      <c r="CSJ105" s="611"/>
      <c r="CSK105" s="611"/>
      <c r="CSL105" s="611"/>
      <c r="CSM105" s="611"/>
      <c r="CSN105" s="611"/>
      <c r="CSO105" s="611"/>
      <c r="CSP105" s="611"/>
      <c r="CSQ105" s="611"/>
      <c r="CSR105" s="611"/>
      <c r="CSS105" s="611"/>
      <c r="CST105" s="611"/>
      <c r="CSU105" s="611"/>
      <c r="CSV105" s="611"/>
      <c r="CSW105" s="611"/>
      <c r="CSX105" s="611"/>
      <c r="CSY105" s="611"/>
      <c r="CSZ105" s="611"/>
      <c r="CTA105" s="611"/>
      <c r="CTB105" s="611"/>
      <c r="CTC105" s="611"/>
      <c r="CTD105" s="611"/>
      <c r="CTE105" s="611"/>
      <c r="CTF105" s="611"/>
      <c r="CTG105" s="611"/>
      <c r="CTH105" s="611"/>
      <c r="CTI105" s="611"/>
      <c r="CTJ105" s="611"/>
      <c r="CTK105" s="611"/>
      <c r="CTL105" s="611"/>
      <c r="CTM105" s="611"/>
      <c r="CTN105" s="611"/>
      <c r="CTO105" s="611"/>
      <c r="CTP105" s="611"/>
      <c r="CTQ105" s="611"/>
      <c r="CTR105" s="611"/>
      <c r="CTS105" s="611"/>
      <c r="CTT105" s="611"/>
      <c r="CTU105" s="611"/>
      <c r="CTV105" s="611"/>
      <c r="CTW105" s="611"/>
      <c r="CTX105" s="611"/>
      <c r="CTY105" s="611"/>
      <c r="CTZ105" s="611"/>
      <c r="CUA105" s="611"/>
      <c r="CUB105" s="611"/>
      <c r="CUC105" s="611"/>
      <c r="CUD105" s="611"/>
      <c r="CUE105" s="611"/>
      <c r="CUF105" s="611"/>
      <c r="CUG105" s="611"/>
      <c r="CUH105" s="611"/>
      <c r="CUI105" s="611"/>
      <c r="CUJ105" s="611"/>
      <c r="CUK105" s="611"/>
      <c r="CUL105" s="611"/>
      <c r="CUM105" s="611"/>
      <c r="CUN105" s="611"/>
      <c r="CUO105" s="611"/>
      <c r="CUP105" s="611"/>
      <c r="CUQ105" s="611"/>
      <c r="CUR105" s="611"/>
      <c r="CUS105" s="611"/>
      <c r="CUT105" s="611"/>
      <c r="CUU105" s="611"/>
      <c r="CUV105" s="611"/>
      <c r="CUW105" s="611"/>
      <c r="CUX105" s="611"/>
      <c r="CUY105" s="611"/>
      <c r="CUZ105" s="611"/>
      <c r="CVA105" s="611"/>
      <c r="CVB105" s="611"/>
      <c r="CVC105" s="611"/>
      <c r="CVD105" s="611"/>
      <c r="CVE105" s="611"/>
      <c r="CVF105" s="611"/>
      <c r="CVG105" s="611"/>
      <c r="CVH105" s="611"/>
      <c r="CVI105" s="611"/>
      <c r="CVJ105" s="611"/>
      <c r="CVK105" s="611"/>
      <c r="CVL105" s="611"/>
      <c r="CVM105" s="611"/>
      <c r="CVN105" s="611"/>
      <c r="CVO105" s="611"/>
      <c r="CVP105" s="611"/>
      <c r="CVQ105" s="611"/>
      <c r="CVR105" s="611"/>
      <c r="CVS105" s="611"/>
      <c r="CVT105" s="611"/>
      <c r="CVU105" s="611"/>
      <c r="CVV105" s="611"/>
      <c r="CVW105" s="611"/>
      <c r="CVX105" s="611"/>
      <c r="CVY105" s="611"/>
      <c r="CVZ105" s="611"/>
      <c r="CWA105" s="611"/>
      <c r="CWB105" s="611"/>
      <c r="CWC105" s="611"/>
      <c r="CWD105" s="611"/>
      <c r="CWE105" s="611"/>
      <c r="CWF105" s="611"/>
      <c r="CWG105" s="611"/>
      <c r="CWH105" s="611"/>
      <c r="CWI105" s="611"/>
      <c r="CWJ105" s="611"/>
      <c r="CWK105" s="611"/>
      <c r="CWL105" s="611"/>
      <c r="CWM105" s="611"/>
      <c r="CWN105" s="611"/>
      <c r="CWO105" s="611"/>
      <c r="CWP105" s="611"/>
      <c r="CWQ105" s="611"/>
      <c r="CWR105" s="611"/>
      <c r="CWS105" s="611"/>
      <c r="CWT105" s="611"/>
      <c r="CWU105" s="611"/>
      <c r="CWV105" s="611"/>
      <c r="CWW105" s="611"/>
      <c r="CWX105" s="611"/>
      <c r="CWY105" s="611"/>
      <c r="CWZ105" s="611"/>
      <c r="CXA105" s="611"/>
      <c r="CXB105" s="611"/>
      <c r="CXC105" s="611"/>
      <c r="CXD105" s="611"/>
      <c r="CXE105" s="611"/>
      <c r="CXF105" s="611"/>
      <c r="CXG105" s="611"/>
      <c r="CXH105" s="611"/>
      <c r="CXI105" s="611"/>
      <c r="CXJ105" s="611"/>
      <c r="CXK105" s="611"/>
      <c r="CXL105" s="611"/>
      <c r="CXM105" s="611"/>
      <c r="CXN105" s="611"/>
      <c r="CXO105" s="611"/>
      <c r="CXP105" s="611"/>
      <c r="CXQ105" s="611"/>
      <c r="CXR105" s="611"/>
      <c r="CXS105" s="611"/>
      <c r="CXT105" s="611"/>
      <c r="CXU105" s="611"/>
      <c r="CXV105" s="611"/>
      <c r="CXW105" s="611"/>
      <c r="CXX105" s="611"/>
      <c r="CXY105" s="611"/>
      <c r="CXZ105" s="611"/>
      <c r="CYA105" s="611"/>
      <c r="CYB105" s="611"/>
      <c r="CYC105" s="611"/>
      <c r="CYD105" s="611"/>
      <c r="CYE105" s="611"/>
      <c r="CYF105" s="611"/>
      <c r="CYG105" s="611"/>
      <c r="CYH105" s="611"/>
      <c r="CYI105" s="611"/>
      <c r="CYJ105" s="611"/>
      <c r="CYK105" s="611"/>
      <c r="CYL105" s="611"/>
      <c r="CYM105" s="611"/>
      <c r="CYN105" s="611"/>
      <c r="CYO105" s="611"/>
      <c r="CYP105" s="611"/>
      <c r="CYQ105" s="611"/>
      <c r="CYR105" s="611"/>
      <c r="CYS105" s="611"/>
      <c r="CYT105" s="611"/>
      <c r="CYU105" s="611"/>
      <c r="CYV105" s="611"/>
      <c r="CYW105" s="611"/>
      <c r="CYX105" s="611"/>
      <c r="CYY105" s="611"/>
      <c r="CYZ105" s="611"/>
      <c r="CZA105" s="611"/>
      <c r="CZB105" s="611"/>
      <c r="CZC105" s="611"/>
      <c r="CZD105" s="611"/>
      <c r="CZE105" s="611"/>
      <c r="CZF105" s="611"/>
      <c r="CZG105" s="611"/>
      <c r="CZH105" s="611"/>
      <c r="CZI105" s="611"/>
      <c r="CZJ105" s="611"/>
      <c r="CZK105" s="611"/>
      <c r="CZL105" s="611"/>
      <c r="CZM105" s="611"/>
      <c r="CZN105" s="611"/>
      <c r="CZO105" s="611"/>
      <c r="CZP105" s="611"/>
      <c r="CZQ105" s="611"/>
      <c r="CZR105" s="611"/>
      <c r="CZS105" s="611"/>
      <c r="CZT105" s="611"/>
      <c r="CZU105" s="611"/>
      <c r="CZV105" s="611"/>
      <c r="CZW105" s="611"/>
      <c r="CZX105" s="611"/>
      <c r="CZY105" s="611"/>
      <c r="CZZ105" s="611"/>
      <c r="DAA105" s="611"/>
      <c r="DAB105" s="611"/>
      <c r="DAC105" s="611"/>
      <c r="DAD105" s="611"/>
      <c r="DAE105" s="611"/>
      <c r="DAF105" s="611"/>
      <c r="DAG105" s="611"/>
      <c r="DAH105" s="611"/>
      <c r="DAI105" s="611"/>
      <c r="DAJ105" s="611"/>
      <c r="DAK105" s="611"/>
      <c r="DAL105" s="611"/>
      <c r="DAM105" s="611"/>
      <c r="DAN105" s="611"/>
      <c r="DAO105" s="611"/>
      <c r="DAP105" s="611"/>
      <c r="DAQ105" s="611"/>
      <c r="DAR105" s="611"/>
      <c r="DAS105" s="611"/>
      <c r="DAT105" s="611"/>
      <c r="DAU105" s="611"/>
      <c r="DAV105" s="611"/>
      <c r="DAW105" s="611"/>
      <c r="DAX105" s="611"/>
      <c r="DAY105" s="611"/>
      <c r="DAZ105" s="611"/>
      <c r="DBA105" s="611"/>
      <c r="DBB105" s="611"/>
      <c r="DBC105" s="611"/>
      <c r="DBD105" s="611"/>
      <c r="DBE105" s="611"/>
      <c r="DBF105" s="611"/>
      <c r="DBG105" s="611"/>
      <c r="DBH105" s="611"/>
      <c r="DBI105" s="611"/>
      <c r="DBJ105" s="611"/>
      <c r="DBK105" s="611"/>
      <c r="DBL105" s="611"/>
      <c r="DBM105" s="611"/>
      <c r="DBN105" s="611"/>
      <c r="DBO105" s="611"/>
      <c r="DBP105" s="611"/>
      <c r="DBQ105" s="611"/>
      <c r="DBR105" s="611"/>
      <c r="DBS105" s="611"/>
      <c r="DBT105" s="611"/>
      <c r="DBU105" s="611"/>
      <c r="DBV105" s="611"/>
      <c r="DBW105" s="611"/>
      <c r="DBX105" s="611"/>
      <c r="DBY105" s="611"/>
      <c r="DBZ105" s="611"/>
      <c r="DCA105" s="611"/>
      <c r="DCB105" s="611"/>
      <c r="DCC105" s="611"/>
      <c r="DCD105" s="611"/>
      <c r="DCE105" s="611"/>
      <c r="DCF105" s="611"/>
      <c r="DCG105" s="611"/>
      <c r="DCH105" s="611"/>
      <c r="DCI105" s="611"/>
      <c r="DCJ105" s="611"/>
      <c r="DCK105" s="611"/>
      <c r="DCL105" s="611"/>
      <c r="DCM105" s="611"/>
      <c r="DCN105" s="611"/>
      <c r="DCO105" s="611"/>
      <c r="DCP105" s="611"/>
      <c r="DCQ105" s="611"/>
      <c r="DCR105" s="611"/>
      <c r="DCS105" s="611"/>
      <c r="DCT105" s="611"/>
      <c r="DCU105" s="611"/>
      <c r="DCV105" s="611"/>
      <c r="DCW105" s="611"/>
      <c r="DCX105" s="611"/>
      <c r="DCY105" s="611"/>
      <c r="DCZ105" s="611"/>
      <c r="DDA105" s="611"/>
      <c r="DDB105" s="611"/>
      <c r="DDC105" s="611"/>
      <c r="DDD105" s="611"/>
      <c r="DDE105" s="611"/>
      <c r="DDF105" s="611"/>
      <c r="DDG105" s="611"/>
      <c r="DDH105" s="611"/>
      <c r="DDI105" s="611"/>
      <c r="DDJ105" s="611"/>
      <c r="DDK105" s="611"/>
      <c r="DDL105" s="611"/>
      <c r="DDM105" s="611"/>
      <c r="DDN105" s="611"/>
      <c r="DDO105" s="611"/>
      <c r="DDP105" s="611"/>
      <c r="DDQ105" s="611"/>
      <c r="DDR105" s="611"/>
      <c r="DDS105" s="611"/>
      <c r="DDT105" s="611"/>
      <c r="DDU105" s="611"/>
      <c r="DDV105" s="611"/>
      <c r="DDW105" s="611"/>
      <c r="DDX105" s="611"/>
      <c r="DDY105" s="611"/>
      <c r="DDZ105" s="611"/>
      <c r="DEA105" s="611"/>
      <c r="DEB105" s="611"/>
      <c r="DEC105" s="611"/>
      <c r="DED105" s="611"/>
      <c r="DEE105" s="611"/>
      <c r="DEF105" s="611"/>
      <c r="DEG105" s="611"/>
      <c r="DEH105" s="611"/>
      <c r="DEI105" s="611"/>
      <c r="DEJ105" s="611"/>
      <c r="DEK105" s="611"/>
      <c r="DEL105" s="611"/>
      <c r="DEM105" s="611"/>
      <c r="DEN105" s="611"/>
      <c r="DEO105" s="611"/>
      <c r="DEP105" s="611"/>
      <c r="DEQ105" s="611"/>
      <c r="DER105" s="611"/>
      <c r="DES105" s="611"/>
      <c r="DET105" s="611"/>
      <c r="DEU105" s="611"/>
      <c r="DEV105" s="611"/>
      <c r="DEW105" s="611"/>
      <c r="DEX105" s="611"/>
      <c r="DEY105" s="611"/>
      <c r="DEZ105" s="611"/>
      <c r="DFA105" s="611"/>
      <c r="DFB105" s="611"/>
      <c r="DFC105" s="611"/>
      <c r="DFD105" s="611"/>
      <c r="DFE105" s="611"/>
      <c r="DFF105" s="611"/>
      <c r="DFG105" s="611"/>
      <c r="DFH105" s="611"/>
      <c r="DFI105" s="611"/>
      <c r="DFJ105" s="611"/>
      <c r="DFK105" s="611"/>
      <c r="DFL105" s="611"/>
      <c r="DFM105" s="611"/>
      <c r="DFN105" s="611"/>
      <c r="DFO105" s="611"/>
      <c r="DFP105" s="611"/>
      <c r="DFQ105" s="611"/>
      <c r="DFR105" s="611"/>
      <c r="DFS105" s="611"/>
      <c r="DFT105" s="611"/>
      <c r="DFU105" s="611"/>
      <c r="DFV105" s="611"/>
      <c r="DFW105" s="611"/>
      <c r="DFX105" s="611"/>
      <c r="DFY105" s="611"/>
      <c r="DFZ105" s="611"/>
      <c r="DGA105" s="611"/>
      <c r="DGB105" s="611"/>
      <c r="DGC105" s="611"/>
      <c r="DGD105" s="611"/>
      <c r="DGE105" s="611"/>
      <c r="DGF105" s="611"/>
      <c r="DGG105" s="611"/>
      <c r="DGH105" s="611"/>
      <c r="DGI105" s="611"/>
      <c r="DGJ105" s="611"/>
      <c r="DGK105" s="611"/>
      <c r="DGL105" s="611"/>
      <c r="DGM105" s="611"/>
      <c r="DGN105" s="611"/>
      <c r="DGO105" s="611"/>
      <c r="DGP105" s="611"/>
      <c r="DGQ105" s="611"/>
      <c r="DGR105" s="611"/>
      <c r="DGS105" s="611"/>
      <c r="DGT105" s="611"/>
      <c r="DGU105" s="611"/>
      <c r="DGV105" s="611"/>
      <c r="DGW105" s="611"/>
      <c r="DGX105" s="611"/>
      <c r="DGY105" s="611"/>
      <c r="DGZ105" s="611"/>
      <c r="DHA105" s="611"/>
      <c r="DHB105" s="611"/>
      <c r="DHC105" s="611"/>
      <c r="DHD105" s="611"/>
      <c r="DHE105" s="611"/>
      <c r="DHF105" s="611"/>
      <c r="DHG105" s="611"/>
      <c r="DHH105" s="611"/>
      <c r="DHI105" s="611"/>
      <c r="DHJ105" s="611"/>
      <c r="DHK105" s="611"/>
      <c r="DHL105" s="611"/>
      <c r="DHM105" s="611"/>
      <c r="DHN105" s="611"/>
      <c r="DHO105" s="611"/>
      <c r="DHP105" s="611"/>
      <c r="DHQ105" s="611"/>
      <c r="DHR105" s="611"/>
      <c r="DHS105" s="611"/>
      <c r="DHT105" s="611"/>
      <c r="DHU105" s="611"/>
      <c r="DHV105" s="611"/>
      <c r="DHW105" s="611"/>
      <c r="DHX105" s="611"/>
      <c r="DHY105" s="611"/>
      <c r="DHZ105" s="611"/>
      <c r="DIA105" s="611"/>
      <c r="DIB105" s="611"/>
      <c r="DIC105" s="611"/>
      <c r="DID105" s="611"/>
      <c r="DIE105" s="611"/>
      <c r="DIF105" s="611"/>
      <c r="DIG105" s="611"/>
      <c r="DIH105" s="611"/>
      <c r="DII105" s="611"/>
      <c r="DIJ105" s="611"/>
      <c r="DIK105" s="611"/>
      <c r="DIL105" s="611"/>
      <c r="DIM105" s="611"/>
      <c r="DIN105" s="611"/>
      <c r="DIO105" s="611"/>
      <c r="DIP105" s="611"/>
      <c r="DIQ105" s="611"/>
      <c r="DIR105" s="611"/>
      <c r="DIS105" s="611"/>
      <c r="DIT105" s="611"/>
      <c r="DIU105" s="611"/>
      <c r="DIV105" s="611"/>
      <c r="DIW105" s="611"/>
      <c r="DIX105" s="611"/>
      <c r="DIY105" s="611"/>
      <c r="DIZ105" s="611"/>
      <c r="DJA105" s="611"/>
      <c r="DJB105" s="611"/>
      <c r="DJC105" s="611"/>
      <c r="DJD105" s="611"/>
      <c r="DJE105" s="611"/>
      <c r="DJF105" s="611"/>
      <c r="DJG105" s="611"/>
      <c r="DJH105" s="611"/>
      <c r="DJI105" s="611"/>
      <c r="DJJ105" s="611"/>
      <c r="DJK105" s="611"/>
      <c r="DJL105" s="611"/>
      <c r="DJM105" s="611"/>
      <c r="DJN105" s="611"/>
      <c r="DJO105" s="611"/>
      <c r="DJP105" s="611"/>
      <c r="DJQ105" s="611"/>
      <c r="DJR105" s="611"/>
      <c r="DJS105" s="611"/>
      <c r="DJT105" s="611"/>
      <c r="DJU105" s="611"/>
      <c r="DJV105" s="611"/>
      <c r="DJW105" s="611"/>
      <c r="DJX105" s="611"/>
      <c r="DJY105" s="611"/>
      <c r="DJZ105" s="611"/>
      <c r="DKA105" s="611"/>
      <c r="DKB105" s="611"/>
      <c r="DKC105" s="611"/>
      <c r="DKD105" s="611"/>
      <c r="DKE105" s="611"/>
      <c r="DKF105" s="611"/>
      <c r="DKG105" s="611"/>
      <c r="DKH105" s="611"/>
      <c r="DKI105" s="611"/>
      <c r="DKJ105" s="611"/>
      <c r="DKK105" s="611"/>
      <c r="DKL105" s="611"/>
      <c r="DKM105" s="611"/>
      <c r="DKN105" s="611"/>
      <c r="DKO105" s="611"/>
      <c r="DKP105" s="611"/>
      <c r="DKQ105" s="611"/>
      <c r="DKR105" s="611"/>
      <c r="DKS105" s="611"/>
      <c r="DKT105" s="611"/>
      <c r="DKU105" s="611"/>
      <c r="DKV105" s="611"/>
      <c r="DKW105" s="611"/>
      <c r="DKX105" s="611"/>
      <c r="DKY105" s="611"/>
      <c r="DKZ105" s="611"/>
      <c r="DLA105" s="611"/>
      <c r="DLB105" s="611"/>
      <c r="DLC105" s="611"/>
      <c r="DLD105" s="611"/>
      <c r="DLE105" s="611"/>
      <c r="DLF105" s="611"/>
      <c r="DLG105" s="611"/>
      <c r="DLH105" s="611"/>
      <c r="DLI105" s="611"/>
      <c r="DLJ105" s="611"/>
      <c r="DLK105" s="611"/>
      <c r="DLL105" s="611"/>
      <c r="DLM105" s="611"/>
      <c r="DLN105" s="611"/>
      <c r="DLO105" s="611"/>
      <c r="DLP105" s="611"/>
      <c r="DLQ105" s="611"/>
      <c r="DLR105" s="611"/>
      <c r="DLS105" s="611"/>
      <c r="DLT105" s="611"/>
      <c r="DLU105" s="611"/>
      <c r="DLV105" s="611"/>
      <c r="DLW105" s="611"/>
      <c r="DLX105" s="611"/>
      <c r="DLY105" s="611"/>
      <c r="DLZ105" s="611"/>
      <c r="DMA105" s="611"/>
      <c r="DMB105" s="611"/>
      <c r="DMC105" s="611"/>
      <c r="DMD105" s="611"/>
      <c r="DME105" s="611"/>
      <c r="DMF105" s="611"/>
      <c r="DMG105" s="611"/>
      <c r="DMH105" s="611"/>
      <c r="DMI105" s="611"/>
      <c r="DMJ105" s="611"/>
      <c r="DMK105" s="611"/>
      <c r="DML105" s="611"/>
      <c r="DMM105" s="611"/>
      <c r="DMN105" s="611"/>
      <c r="DMO105" s="611"/>
      <c r="DMP105" s="611"/>
      <c r="DMQ105" s="611"/>
      <c r="DMR105" s="611"/>
      <c r="DMS105" s="611"/>
      <c r="DMT105" s="611"/>
      <c r="DMU105" s="611"/>
      <c r="DMV105" s="611"/>
      <c r="DMW105" s="611"/>
      <c r="DMX105" s="611"/>
      <c r="DMY105" s="611"/>
      <c r="DMZ105" s="611"/>
      <c r="DNA105" s="611"/>
      <c r="DNB105" s="611"/>
      <c r="DNC105" s="611"/>
      <c r="DND105" s="611"/>
      <c r="DNE105" s="611"/>
      <c r="DNF105" s="611"/>
      <c r="DNG105" s="611"/>
      <c r="DNH105" s="611"/>
      <c r="DNI105" s="611"/>
      <c r="DNJ105" s="611"/>
      <c r="DNK105" s="611"/>
      <c r="DNL105" s="611"/>
      <c r="DNM105" s="611"/>
      <c r="DNN105" s="611"/>
      <c r="DNO105" s="611"/>
      <c r="DNP105" s="611"/>
      <c r="DNQ105" s="611"/>
      <c r="DNR105" s="611"/>
      <c r="DNS105" s="611"/>
      <c r="DNT105" s="611"/>
      <c r="DNU105" s="611"/>
      <c r="DNV105" s="611"/>
      <c r="DNW105" s="611"/>
      <c r="DNX105" s="611"/>
      <c r="DNY105" s="611"/>
      <c r="DNZ105" s="611"/>
      <c r="DOA105" s="611"/>
      <c r="DOB105" s="611"/>
      <c r="DOC105" s="611"/>
      <c r="DOD105" s="611"/>
      <c r="DOE105" s="611"/>
      <c r="DOF105" s="611"/>
      <c r="DOG105" s="611"/>
      <c r="DOH105" s="611"/>
      <c r="DOI105" s="611"/>
      <c r="DOJ105" s="611"/>
      <c r="DOK105" s="611"/>
      <c r="DOL105" s="611"/>
      <c r="DOM105" s="611"/>
      <c r="DON105" s="611"/>
      <c r="DOO105" s="611"/>
      <c r="DOP105" s="611"/>
      <c r="DOQ105" s="611"/>
      <c r="DOR105" s="611"/>
      <c r="DOS105" s="611"/>
      <c r="DOT105" s="611"/>
      <c r="DOU105" s="611"/>
      <c r="DOV105" s="611"/>
      <c r="DOW105" s="611"/>
      <c r="DOX105" s="611"/>
      <c r="DOY105" s="611"/>
      <c r="DOZ105" s="611"/>
      <c r="DPA105" s="611"/>
      <c r="DPB105" s="611"/>
      <c r="DPC105" s="611"/>
      <c r="DPD105" s="611"/>
      <c r="DPE105" s="611"/>
      <c r="DPF105" s="611"/>
      <c r="DPG105" s="611"/>
      <c r="DPH105" s="611"/>
      <c r="DPI105" s="611"/>
      <c r="DPJ105" s="611"/>
      <c r="DPK105" s="611"/>
      <c r="DPL105" s="611"/>
      <c r="DPM105" s="611"/>
      <c r="DPN105" s="611"/>
      <c r="DPO105" s="611"/>
      <c r="DPP105" s="611"/>
      <c r="DPQ105" s="611"/>
      <c r="DPR105" s="611"/>
      <c r="DPS105" s="611"/>
      <c r="DPT105" s="611"/>
      <c r="DPU105" s="611"/>
      <c r="DPV105" s="611"/>
      <c r="DPW105" s="611"/>
      <c r="DPX105" s="611"/>
      <c r="DPY105" s="611"/>
      <c r="DPZ105" s="611"/>
      <c r="DQA105" s="611"/>
      <c r="DQB105" s="611"/>
      <c r="DQC105" s="611"/>
      <c r="DQD105" s="611"/>
      <c r="DQE105" s="611"/>
      <c r="DQF105" s="611"/>
      <c r="DQG105" s="611"/>
      <c r="DQH105" s="611"/>
      <c r="DQI105" s="611"/>
      <c r="DQJ105" s="611"/>
      <c r="DQK105" s="611"/>
      <c r="DQL105" s="611"/>
      <c r="DQM105" s="611"/>
      <c r="DQN105" s="611"/>
      <c r="DQO105" s="611"/>
      <c r="DQP105" s="611"/>
      <c r="DQQ105" s="611"/>
      <c r="DQR105" s="611"/>
      <c r="DQS105" s="611"/>
      <c r="DQT105" s="611"/>
      <c r="DQU105" s="611"/>
      <c r="DQV105" s="611"/>
      <c r="DQW105" s="611"/>
      <c r="DQX105" s="611"/>
      <c r="DQY105" s="611"/>
      <c r="DQZ105" s="611"/>
      <c r="DRA105" s="611"/>
      <c r="DRB105" s="611"/>
      <c r="DRC105" s="611"/>
      <c r="DRD105" s="611"/>
      <c r="DRE105" s="611"/>
      <c r="DRF105" s="611"/>
      <c r="DRG105" s="611"/>
      <c r="DRH105" s="611"/>
      <c r="DRI105" s="611"/>
      <c r="DRJ105" s="611"/>
      <c r="DRK105" s="611"/>
      <c r="DRL105" s="611"/>
      <c r="DRM105" s="611"/>
      <c r="DRN105" s="611"/>
      <c r="DRO105" s="611"/>
      <c r="DRP105" s="611"/>
      <c r="DRQ105" s="611"/>
      <c r="DRR105" s="611"/>
      <c r="DRS105" s="611"/>
      <c r="DRT105" s="611"/>
      <c r="DRU105" s="611"/>
      <c r="DRV105" s="611"/>
      <c r="DRW105" s="611"/>
      <c r="DRX105" s="611"/>
      <c r="DRY105" s="611"/>
      <c r="DRZ105" s="611"/>
      <c r="DSA105" s="611"/>
      <c r="DSB105" s="611"/>
      <c r="DSC105" s="611"/>
      <c r="DSD105" s="611"/>
      <c r="DSE105" s="611"/>
      <c r="DSF105" s="611"/>
      <c r="DSG105" s="611"/>
      <c r="DSH105" s="611"/>
      <c r="DSI105" s="611"/>
      <c r="DSJ105" s="611"/>
      <c r="DSK105" s="611"/>
      <c r="DSL105" s="611"/>
      <c r="DSM105" s="611"/>
      <c r="DSN105" s="611"/>
      <c r="DSO105" s="611"/>
      <c r="DSP105" s="611"/>
      <c r="DSQ105" s="611"/>
      <c r="DSR105" s="611"/>
      <c r="DSS105" s="611"/>
      <c r="DST105" s="611"/>
      <c r="DSU105" s="611"/>
      <c r="DSV105" s="611"/>
      <c r="DSW105" s="611"/>
      <c r="DSX105" s="611"/>
      <c r="DSY105" s="611"/>
      <c r="DSZ105" s="611"/>
      <c r="DTA105" s="611"/>
      <c r="DTB105" s="611"/>
      <c r="DTC105" s="611"/>
      <c r="DTD105" s="611"/>
      <c r="DTE105" s="611"/>
      <c r="DTF105" s="611"/>
      <c r="DTG105" s="611"/>
      <c r="DTH105" s="611"/>
      <c r="DTI105" s="611"/>
      <c r="DTJ105" s="611"/>
      <c r="DTK105" s="611"/>
      <c r="DTL105" s="611"/>
      <c r="DTM105" s="611"/>
      <c r="DTN105" s="611"/>
      <c r="DTO105" s="611"/>
      <c r="DTP105" s="611"/>
      <c r="DTQ105" s="611"/>
      <c r="DTR105" s="611"/>
      <c r="DTS105" s="611"/>
      <c r="DTT105" s="611"/>
      <c r="DTU105" s="611"/>
      <c r="DTV105" s="611"/>
      <c r="DTW105" s="611"/>
      <c r="DTX105" s="611"/>
      <c r="DTY105" s="611"/>
      <c r="DTZ105" s="611"/>
      <c r="DUA105" s="611"/>
      <c r="DUB105" s="611"/>
      <c r="DUC105" s="611"/>
      <c r="DUD105" s="611"/>
      <c r="DUE105" s="611"/>
      <c r="DUF105" s="611"/>
      <c r="DUG105" s="611"/>
      <c r="DUH105" s="611"/>
      <c r="DUI105" s="611"/>
      <c r="DUJ105" s="611"/>
      <c r="DUK105" s="611"/>
      <c r="DUL105" s="611"/>
      <c r="DUM105" s="611"/>
      <c r="DUN105" s="611"/>
      <c r="DUO105" s="611"/>
      <c r="DUP105" s="611"/>
      <c r="DUQ105" s="611"/>
      <c r="DUR105" s="611"/>
      <c r="DUS105" s="611"/>
      <c r="DUT105" s="611"/>
      <c r="DUU105" s="611"/>
      <c r="DUV105" s="611"/>
      <c r="DUW105" s="611"/>
      <c r="DUX105" s="611"/>
      <c r="DUY105" s="611"/>
      <c r="DUZ105" s="611"/>
      <c r="DVA105" s="611"/>
      <c r="DVB105" s="611"/>
      <c r="DVC105" s="611"/>
      <c r="DVD105" s="611"/>
      <c r="DVE105" s="611"/>
      <c r="DVF105" s="611"/>
      <c r="DVG105" s="611"/>
      <c r="DVH105" s="611"/>
      <c r="DVI105" s="611"/>
      <c r="DVJ105" s="611"/>
      <c r="DVK105" s="611"/>
      <c r="DVL105" s="611"/>
      <c r="DVM105" s="611"/>
      <c r="DVN105" s="611"/>
      <c r="DVO105" s="611"/>
      <c r="DVP105" s="611"/>
      <c r="DVQ105" s="611"/>
      <c r="DVR105" s="611"/>
      <c r="DVS105" s="611"/>
      <c r="DVT105" s="611"/>
      <c r="DVU105" s="611"/>
      <c r="DVV105" s="611"/>
      <c r="DVW105" s="611"/>
      <c r="DVX105" s="611"/>
      <c r="DVY105" s="611"/>
      <c r="DVZ105" s="611"/>
      <c r="DWA105" s="611"/>
      <c r="DWB105" s="611"/>
      <c r="DWC105" s="611"/>
      <c r="DWD105" s="611"/>
      <c r="DWE105" s="611"/>
      <c r="DWF105" s="611"/>
      <c r="DWG105" s="611"/>
      <c r="DWH105" s="611"/>
      <c r="DWI105" s="611"/>
      <c r="DWJ105" s="611"/>
      <c r="DWK105" s="611"/>
      <c r="DWL105" s="611"/>
      <c r="DWM105" s="611"/>
      <c r="DWN105" s="611"/>
      <c r="DWO105" s="611"/>
      <c r="DWP105" s="611"/>
      <c r="DWQ105" s="611"/>
      <c r="DWR105" s="611"/>
      <c r="DWS105" s="611"/>
      <c r="DWT105" s="611"/>
      <c r="DWU105" s="611"/>
      <c r="DWV105" s="611"/>
      <c r="DWW105" s="611"/>
      <c r="DWX105" s="611"/>
      <c r="DWY105" s="611"/>
      <c r="DWZ105" s="611"/>
      <c r="DXA105" s="611"/>
      <c r="DXB105" s="611"/>
      <c r="DXC105" s="611"/>
      <c r="DXD105" s="611"/>
      <c r="DXE105" s="611"/>
      <c r="DXF105" s="611"/>
      <c r="DXG105" s="611"/>
      <c r="DXH105" s="611"/>
      <c r="DXI105" s="611"/>
      <c r="DXJ105" s="611"/>
      <c r="DXK105" s="611"/>
      <c r="DXL105" s="611"/>
      <c r="DXM105" s="611"/>
      <c r="DXN105" s="611"/>
      <c r="DXO105" s="611"/>
      <c r="DXP105" s="611"/>
      <c r="DXQ105" s="611"/>
      <c r="DXR105" s="611"/>
      <c r="DXS105" s="611"/>
      <c r="DXT105" s="611"/>
      <c r="DXU105" s="611"/>
      <c r="DXV105" s="611"/>
      <c r="DXW105" s="611"/>
      <c r="DXX105" s="611"/>
      <c r="DXY105" s="611"/>
      <c r="DXZ105" s="611"/>
      <c r="DYA105" s="611"/>
      <c r="DYB105" s="611"/>
      <c r="DYC105" s="611"/>
      <c r="DYD105" s="611"/>
      <c r="DYE105" s="611"/>
      <c r="DYF105" s="611"/>
      <c r="DYG105" s="611"/>
      <c r="DYH105" s="611"/>
      <c r="DYI105" s="611"/>
      <c r="DYJ105" s="611"/>
      <c r="DYK105" s="611"/>
      <c r="DYL105" s="611"/>
      <c r="DYM105" s="611"/>
      <c r="DYN105" s="611"/>
      <c r="DYO105" s="611"/>
      <c r="DYP105" s="611"/>
      <c r="DYQ105" s="611"/>
      <c r="DYR105" s="611"/>
      <c r="DYS105" s="611"/>
      <c r="DYT105" s="611"/>
      <c r="DYU105" s="611"/>
      <c r="DYV105" s="611"/>
      <c r="DYW105" s="611"/>
      <c r="DYX105" s="611"/>
      <c r="DYY105" s="611"/>
      <c r="DYZ105" s="611"/>
      <c r="DZA105" s="611"/>
      <c r="DZB105" s="611"/>
      <c r="DZC105" s="611"/>
      <c r="DZD105" s="611"/>
      <c r="DZE105" s="611"/>
      <c r="DZF105" s="611"/>
      <c r="DZG105" s="611"/>
      <c r="DZH105" s="611"/>
      <c r="DZI105" s="611"/>
      <c r="DZJ105" s="611"/>
      <c r="DZK105" s="611"/>
      <c r="DZL105" s="611"/>
      <c r="DZM105" s="611"/>
      <c r="DZN105" s="611"/>
      <c r="DZO105" s="611"/>
      <c r="DZP105" s="611"/>
      <c r="DZQ105" s="611"/>
      <c r="DZR105" s="611"/>
      <c r="DZS105" s="611"/>
      <c r="DZT105" s="611"/>
      <c r="DZU105" s="611"/>
      <c r="DZV105" s="611"/>
      <c r="DZW105" s="611"/>
      <c r="DZX105" s="611"/>
      <c r="DZY105" s="611"/>
      <c r="DZZ105" s="611"/>
      <c r="EAA105" s="611"/>
      <c r="EAB105" s="611"/>
      <c r="EAC105" s="611"/>
      <c r="EAD105" s="611"/>
      <c r="EAE105" s="611"/>
      <c r="EAF105" s="611"/>
      <c r="EAG105" s="611"/>
      <c r="EAH105" s="611"/>
      <c r="EAI105" s="611"/>
      <c r="EAJ105" s="611"/>
      <c r="EAK105" s="611"/>
      <c r="EAL105" s="611"/>
      <c r="EAM105" s="611"/>
      <c r="EAN105" s="611"/>
      <c r="EAO105" s="611"/>
      <c r="EAP105" s="611"/>
      <c r="EAQ105" s="611"/>
      <c r="EAR105" s="611"/>
      <c r="EAS105" s="611"/>
      <c r="EAT105" s="611"/>
      <c r="EAU105" s="611"/>
      <c r="EAV105" s="611"/>
      <c r="EAW105" s="611"/>
      <c r="EAX105" s="611"/>
      <c r="EAY105" s="611"/>
      <c r="EAZ105" s="611"/>
      <c r="EBA105" s="611"/>
      <c r="EBB105" s="611"/>
      <c r="EBC105" s="611"/>
      <c r="EBD105" s="611"/>
      <c r="EBE105" s="611"/>
      <c r="EBF105" s="611"/>
      <c r="EBG105" s="611"/>
      <c r="EBH105" s="611"/>
      <c r="EBI105" s="611"/>
      <c r="EBJ105" s="611"/>
      <c r="EBK105" s="611"/>
      <c r="EBL105" s="611"/>
      <c r="EBM105" s="611"/>
      <c r="EBN105" s="611"/>
      <c r="EBO105" s="611"/>
      <c r="EBP105" s="611"/>
      <c r="EBQ105" s="611"/>
      <c r="EBR105" s="611"/>
      <c r="EBS105" s="611"/>
      <c r="EBT105" s="611"/>
      <c r="EBU105" s="611"/>
      <c r="EBV105" s="611"/>
      <c r="EBW105" s="611"/>
      <c r="EBX105" s="611"/>
      <c r="EBY105" s="611"/>
      <c r="EBZ105" s="611"/>
      <c r="ECA105" s="611"/>
      <c r="ECB105" s="611"/>
      <c r="ECC105" s="611"/>
      <c r="ECD105" s="611"/>
      <c r="ECE105" s="611"/>
      <c r="ECF105" s="611"/>
      <c r="ECG105" s="611"/>
      <c r="ECH105" s="611"/>
      <c r="ECI105" s="611"/>
      <c r="ECJ105" s="611"/>
      <c r="ECK105" s="611"/>
      <c r="ECL105" s="611"/>
      <c r="ECM105" s="611"/>
      <c r="ECN105" s="611"/>
      <c r="ECO105" s="611"/>
      <c r="ECP105" s="611"/>
      <c r="ECQ105" s="611"/>
      <c r="ECR105" s="611"/>
      <c r="ECS105" s="611"/>
      <c r="ECT105" s="611"/>
      <c r="ECU105" s="611"/>
      <c r="ECV105" s="611"/>
      <c r="ECW105" s="611"/>
      <c r="ECX105" s="611"/>
      <c r="ECY105" s="611"/>
      <c r="ECZ105" s="611"/>
      <c r="EDA105" s="611"/>
      <c r="EDB105" s="611"/>
      <c r="EDC105" s="611"/>
      <c r="EDD105" s="611"/>
      <c r="EDE105" s="611"/>
      <c r="EDF105" s="611"/>
      <c r="EDG105" s="611"/>
      <c r="EDH105" s="611"/>
      <c r="EDI105" s="611"/>
      <c r="EDJ105" s="611"/>
      <c r="EDK105" s="611"/>
      <c r="EDL105" s="611"/>
      <c r="EDM105" s="611"/>
      <c r="EDN105" s="611"/>
      <c r="EDO105" s="611"/>
      <c r="EDP105" s="611"/>
      <c r="EDQ105" s="611"/>
      <c r="EDR105" s="611"/>
      <c r="EDS105" s="611"/>
      <c r="EDT105" s="611"/>
      <c r="EDU105" s="611"/>
      <c r="EDV105" s="611"/>
      <c r="EDW105" s="611"/>
      <c r="EDX105" s="611"/>
      <c r="EDY105" s="611"/>
      <c r="EDZ105" s="611"/>
      <c r="EEA105" s="611"/>
      <c r="EEB105" s="611"/>
      <c r="EEC105" s="611"/>
      <c r="EED105" s="611"/>
      <c r="EEE105" s="611"/>
      <c r="EEF105" s="611"/>
      <c r="EEG105" s="611"/>
      <c r="EEH105" s="611"/>
      <c r="EEI105" s="611"/>
      <c r="EEJ105" s="611"/>
      <c r="EEK105" s="611"/>
      <c r="EEL105" s="611"/>
      <c r="EEM105" s="611"/>
      <c r="EEN105" s="611"/>
      <c r="EEO105" s="611"/>
      <c r="EEP105" s="611"/>
      <c r="EEQ105" s="611"/>
      <c r="EER105" s="611"/>
      <c r="EES105" s="611"/>
      <c r="EET105" s="611"/>
      <c r="EEU105" s="611"/>
      <c r="EEV105" s="611"/>
      <c r="EEW105" s="611"/>
      <c r="EEX105" s="611"/>
      <c r="EEY105" s="611"/>
      <c r="EEZ105" s="611"/>
      <c r="EFA105" s="611"/>
      <c r="EFB105" s="611"/>
      <c r="EFC105" s="611"/>
      <c r="EFD105" s="611"/>
      <c r="EFE105" s="611"/>
      <c r="EFF105" s="611"/>
      <c r="EFG105" s="611"/>
      <c r="EFH105" s="611"/>
      <c r="EFI105" s="611"/>
      <c r="EFJ105" s="611"/>
      <c r="EFK105" s="611"/>
      <c r="EFL105" s="611"/>
      <c r="EFM105" s="611"/>
      <c r="EFN105" s="611"/>
      <c r="EFO105" s="611"/>
      <c r="EFP105" s="611"/>
      <c r="EFQ105" s="611"/>
      <c r="EFR105" s="611"/>
      <c r="EFS105" s="611"/>
      <c r="EFT105" s="611"/>
      <c r="EFU105" s="611"/>
      <c r="EFV105" s="611"/>
      <c r="EFW105" s="611"/>
      <c r="EFX105" s="611"/>
      <c r="EFY105" s="611"/>
      <c r="EFZ105" s="611"/>
      <c r="EGA105" s="611"/>
      <c r="EGB105" s="611"/>
      <c r="EGC105" s="611"/>
      <c r="EGD105" s="611"/>
      <c r="EGE105" s="611"/>
      <c r="EGF105" s="611"/>
      <c r="EGG105" s="611"/>
      <c r="EGH105" s="611"/>
      <c r="EGI105" s="611"/>
      <c r="EGJ105" s="611"/>
      <c r="EGK105" s="611"/>
      <c r="EGL105" s="611"/>
      <c r="EGM105" s="611"/>
      <c r="EGN105" s="611"/>
      <c r="EGO105" s="611"/>
      <c r="EGP105" s="611"/>
      <c r="EGQ105" s="611"/>
      <c r="EGR105" s="611"/>
      <c r="EGS105" s="611"/>
      <c r="EGT105" s="611"/>
      <c r="EGU105" s="611"/>
      <c r="EGV105" s="611"/>
      <c r="EGW105" s="611"/>
      <c r="EGX105" s="611"/>
      <c r="EGY105" s="611"/>
      <c r="EGZ105" s="611"/>
      <c r="EHA105" s="611"/>
      <c r="EHB105" s="611"/>
      <c r="EHC105" s="611"/>
      <c r="EHD105" s="611"/>
      <c r="EHE105" s="611"/>
      <c r="EHF105" s="611"/>
      <c r="EHG105" s="611"/>
      <c r="EHH105" s="611"/>
      <c r="EHI105" s="611"/>
      <c r="EHJ105" s="611"/>
      <c r="EHK105" s="611"/>
      <c r="EHL105" s="611"/>
      <c r="EHM105" s="611"/>
      <c r="EHN105" s="611"/>
      <c r="EHO105" s="611"/>
      <c r="EHP105" s="611"/>
      <c r="EHQ105" s="611"/>
      <c r="EHR105" s="611"/>
      <c r="EHS105" s="611"/>
      <c r="EHT105" s="611"/>
      <c r="EHU105" s="611"/>
      <c r="EHV105" s="611"/>
      <c r="EHW105" s="611"/>
      <c r="EHX105" s="611"/>
      <c r="EHY105" s="611"/>
      <c r="EHZ105" s="611"/>
      <c r="EIA105" s="611"/>
      <c r="EIB105" s="611"/>
      <c r="EIC105" s="611"/>
      <c r="EID105" s="611"/>
      <c r="EIE105" s="611"/>
      <c r="EIF105" s="611"/>
      <c r="EIG105" s="611"/>
      <c r="EIH105" s="611"/>
      <c r="EII105" s="611"/>
      <c r="EIJ105" s="611"/>
      <c r="EIK105" s="611"/>
      <c r="EIL105" s="611"/>
      <c r="EIM105" s="611"/>
      <c r="EIN105" s="611"/>
      <c r="EIO105" s="611"/>
      <c r="EIP105" s="611"/>
      <c r="EIQ105" s="611"/>
      <c r="EIR105" s="611"/>
      <c r="EIS105" s="611"/>
      <c r="EIT105" s="611"/>
      <c r="EIU105" s="611"/>
      <c r="EIV105" s="611"/>
      <c r="EIW105" s="611"/>
      <c r="EIX105" s="611"/>
      <c r="EIY105" s="611"/>
      <c r="EIZ105" s="611"/>
      <c r="EJA105" s="611"/>
      <c r="EJB105" s="611"/>
      <c r="EJC105" s="611"/>
      <c r="EJD105" s="611"/>
      <c r="EJE105" s="611"/>
      <c r="EJF105" s="611"/>
      <c r="EJG105" s="611"/>
      <c r="EJH105" s="611"/>
      <c r="EJI105" s="611"/>
      <c r="EJJ105" s="611"/>
      <c r="EJK105" s="611"/>
      <c r="EJL105" s="611"/>
      <c r="EJM105" s="611"/>
      <c r="EJN105" s="611"/>
      <c r="EJO105" s="611"/>
      <c r="EJP105" s="611"/>
      <c r="EJQ105" s="611"/>
      <c r="EJR105" s="611"/>
      <c r="EJS105" s="611"/>
      <c r="EJT105" s="611"/>
      <c r="EJU105" s="611"/>
      <c r="EJV105" s="611"/>
      <c r="EJW105" s="611"/>
      <c r="EJX105" s="611"/>
      <c r="EJY105" s="611"/>
      <c r="EJZ105" s="611"/>
      <c r="EKA105" s="611"/>
      <c r="EKB105" s="611"/>
      <c r="EKC105" s="611"/>
      <c r="EKD105" s="611"/>
      <c r="EKE105" s="611"/>
      <c r="EKF105" s="611"/>
      <c r="EKG105" s="611"/>
      <c r="EKH105" s="611"/>
      <c r="EKI105" s="611"/>
      <c r="EKJ105" s="611"/>
      <c r="EKK105" s="611"/>
      <c r="EKL105" s="611"/>
      <c r="EKM105" s="611"/>
      <c r="EKN105" s="611"/>
      <c r="EKO105" s="611"/>
      <c r="EKP105" s="611"/>
      <c r="EKQ105" s="611"/>
      <c r="EKR105" s="611"/>
      <c r="EKS105" s="611"/>
      <c r="EKT105" s="611"/>
      <c r="EKU105" s="611"/>
      <c r="EKV105" s="611"/>
      <c r="EKW105" s="611"/>
      <c r="EKX105" s="611"/>
      <c r="EKY105" s="611"/>
      <c r="EKZ105" s="611"/>
      <c r="ELA105" s="611"/>
      <c r="ELB105" s="611"/>
      <c r="ELC105" s="611"/>
      <c r="ELD105" s="611"/>
      <c r="ELE105" s="611"/>
      <c r="ELF105" s="611"/>
      <c r="ELG105" s="611"/>
      <c r="ELH105" s="611"/>
      <c r="ELI105" s="611"/>
      <c r="ELJ105" s="611"/>
      <c r="ELK105" s="611"/>
      <c r="ELL105" s="611"/>
      <c r="ELM105" s="611"/>
      <c r="ELN105" s="611"/>
      <c r="ELO105" s="611"/>
      <c r="ELP105" s="611"/>
      <c r="ELQ105" s="611"/>
      <c r="ELR105" s="611"/>
      <c r="ELS105" s="611"/>
      <c r="ELT105" s="611"/>
      <c r="ELU105" s="611"/>
      <c r="ELV105" s="611"/>
      <c r="ELW105" s="611"/>
      <c r="ELX105" s="611"/>
      <c r="ELY105" s="611"/>
      <c r="ELZ105" s="611"/>
      <c r="EMA105" s="611"/>
      <c r="EMB105" s="611"/>
      <c r="EMC105" s="611"/>
      <c r="EMD105" s="611"/>
      <c r="EME105" s="611"/>
      <c r="EMF105" s="611"/>
      <c r="EMG105" s="611"/>
      <c r="EMH105" s="611"/>
      <c r="EMI105" s="611"/>
      <c r="EMJ105" s="611"/>
      <c r="EMK105" s="611"/>
      <c r="EML105" s="611"/>
      <c r="EMM105" s="611"/>
      <c r="EMN105" s="611"/>
      <c r="EMO105" s="611"/>
      <c r="EMP105" s="611"/>
      <c r="EMQ105" s="611"/>
      <c r="EMR105" s="611"/>
      <c r="EMS105" s="611"/>
      <c r="EMT105" s="611"/>
      <c r="EMU105" s="611"/>
      <c r="EMV105" s="611"/>
      <c r="EMW105" s="611"/>
      <c r="EMX105" s="611"/>
      <c r="EMY105" s="611"/>
      <c r="EMZ105" s="611"/>
      <c r="ENA105" s="611"/>
      <c r="ENB105" s="611"/>
      <c r="ENC105" s="611"/>
      <c r="END105" s="611"/>
      <c r="ENE105" s="611"/>
      <c r="ENF105" s="611"/>
      <c r="ENG105" s="611"/>
      <c r="ENH105" s="611"/>
      <c r="ENI105" s="611"/>
      <c r="ENJ105" s="611"/>
      <c r="ENK105" s="611"/>
      <c r="ENL105" s="611"/>
      <c r="ENM105" s="611"/>
      <c r="ENN105" s="611"/>
      <c r="ENO105" s="611"/>
      <c r="ENP105" s="611"/>
      <c r="ENQ105" s="611"/>
      <c r="ENR105" s="611"/>
      <c r="ENS105" s="611"/>
      <c r="ENT105" s="611"/>
      <c r="ENU105" s="611"/>
      <c r="ENV105" s="611"/>
      <c r="ENW105" s="611"/>
      <c r="ENX105" s="611"/>
      <c r="ENY105" s="611"/>
      <c r="ENZ105" s="611"/>
      <c r="EOA105" s="611"/>
      <c r="EOB105" s="611"/>
      <c r="EOC105" s="611"/>
      <c r="EOD105" s="611"/>
      <c r="EOE105" s="611"/>
      <c r="EOF105" s="611"/>
      <c r="EOG105" s="611"/>
      <c r="EOH105" s="611"/>
      <c r="EOI105" s="611"/>
      <c r="EOJ105" s="611"/>
      <c r="EOK105" s="611"/>
      <c r="EOL105" s="611"/>
      <c r="EOM105" s="611"/>
      <c r="EON105" s="611"/>
      <c r="EOO105" s="611"/>
      <c r="EOP105" s="611"/>
      <c r="EOQ105" s="611"/>
      <c r="EOR105" s="611"/>
      <c r="EOS105" s="611"/>
      <c r="EOT105" s="611"/>
      <c r="EOU105" s="611"/>
      <c r="EOV105" s="611"/>
      <c r="EOW105" s="611"/>
      <c r="EOX105" s="611"/>
      <c r="EOY105" s="611"/>
      <c r="EOZ105" s="611"/>
      <c r="EPA105" s="611"/>
      <c r="EPB105" s="611"/>
      <c r="EPC105" s="611"/>
      <c r="EPD105" s="611"/>
      <c r="EPE105" s="611"/>
      <c r="EPF105" s="611"/>
      <c r="EPG105" s="611"/>
      <c r="EPH105" s="611"/>
      <c r="EPI105" s="611"/>
      <c r="EPJ105" s="611"/>
      <c r="EPK105" s="611"/>
      <c r="EPL105" s="611"/>
      <c r="EPM105" s="611"/>
      <c r="EPN105" s="611"/>
      <c r="EPO105" s="611"/>
      <c r="EPP105" s="611"/>
      <c r="EPQ105" s="611"/>
      <c r="EPR105" s="611"/>
      <c r="EPS105" s="611"/>
      <c r="EPT105" s="611"/>
      <c r="EPU105" s="611"/>
      <c r="EPV105" s="611"/>
      <c r="EPW105" s="611"/>
      <c r="EPX105" s="611"/>
      <c r="EPY105" s="611"/>
      <c r="EPZ105" s="611"/>
      <c r="EQA105" s="611"/>
      <c r="EQB105" s="611"/>
      <c r="EQC105" s="611"/>
      <c r="EQD105" s="611"/>
      <c r="EQE105" s="611"/>
      <c r="EQF105" s="611"/>
      <c r="EQG105" s="611"/>
      <c r="EQH105" s="611"/>
      <c r="EQI105" s="611"/>
      <c r="EQJ105" s="611"/>
      <c r="EQK105" s="611"/>
      <c r="EQL105" s="611"/>
      <c r="EQM105" s="611"/>
      <c r="EQN105" s="611"/>
      <c r="EQO105" s="611"/>
      <c r="EQP105" s="611"/>
      <c r="EQQ105" s="611"/>
      <c r="EQR105" s="611"/>
      <c r="EQS105" s="611"/>
      <c r="EQT105" s="611"/>
      <c r="EQU105" s="611"/>
      <c r="EQV105" s="611"/>
      <c r="EQW105" s="611"/>
      <c r="EQX105" s="611"/>
      <c r="EQY105" s="611"/>
      <c r="EQZ105" s="611"/>
      <c r="ERA105" s="611"/>
      <c r="ERB105" s="611"/>
      <c r="ERC105" s="611"/>
      <c r="ERD105" s="611"/>
      <c r="ERE105" s="611"/>
      <c r="ERF105" s="611"/>
      <c r="ERG105" s="611"/>
      <c r="ERH105" s="611"/>
      <c r="ERI105" s="611"/>
      <c r="ERJ105" s="611"/>
      <c r="ERK105" s="611"/>
      <c r="ERL105" s="611"/>
      <c r="ERM105" s="611"/>
      <c r="ERN105" s="611"/>
      <c r="ERO105" s="611"/>
      <c r="ERP105" s="611"/>
      <c r="ERQ105" s="611"/>
      <c r="ERR105" s="611"/>
      <c r="ERS105" s="611"/>
      <c r="ERT105" s="611"/>
      <c r="ERU105" s="611"/>
      <c r="ERV105" s="611"/>
      <c r="ERW105" s="611"/>
      <c r="ERX105" s="611"/>
      <c r="ERY105" s="611"/>
      <c r="ERZ105" s="611"/>
      <c r="ESA105" s="611"/>
      <c r="ESB105" s="611"/>
      <c r="ESC105" s="611"/>
      <c r="ESD105" s="611"/>
      <c r="ESE105" s="611"/>
      <c r="ESF105" s="611"/>
      <c r="ESG105" s="611"/>
      <c r="ESH105" s="611"/>
      <c r="ESI105" s="611"/>
      <c r="ESJ105" s="611"/>
      <c r="ESK105" s="611"/>
      <c r="ESL105" s="611"/>
      <c r="ESM105" s="611"/>
      <c r="ESN105" s="611"/>
      <c r="ESO105" s="611"/>
      <c r="ESP105" s="611"/>
      <c r="ESQ105" s="611"/>
      <c r="ESR105" s="611"/>
      <c r="ESS105" s="611"/>
      <c r="EST105" s="611"/>
      <c r="ESU105" s="611"/>
      <c r="ESV105" s="611"/>
      <c r="ESW105" s="611"/>
      <c r="ESX105" s="611"/>
      <c r="ESY105" s="611"/>
      <c r="ESZ105" s="611"/>
      <c r="ETA105" s="611"/>
      <c r="ETB105" s="611"/>
      <c r="ETC105" s="611"/>
      <c r="ETD105" s="611"/>
      <c r="ETE105" s="611"/>
      <c r="ETF105" s="611"/>
      <c r="ETG105" s="611"/>
      <c r="ETH105" s="611"/>
      <c r="ETI105" s="611"/>
      <c r="ETJ105" s="611"/>
      <c r="ETK105" s="611"/>
      <c r="ETL105" s="611"/>
      <c r="ETM105" s="611"/>
      <c r="ETN105" s="611"/>
      <c r="ETO105" s="611"/>
      <c r="ETP105" s="611"/>
      <c r="ETQ105" s="611"/>
      <c r="ETR105" s="611"/>
      <c r="ETS105" s="611"/>
      <c r="ETT105" s="611"/>
      <c r="ETU105" s="611"/>
      <c r="ETV105" s="611"/>
      <c r="ETW105" s="611"/>
      <c r="ETX105" s="611"/>
      <c r="ETY105" s="611"/>
      <c r="ETZ105" s="611"/>
      <c r="EUA105" s="611"/>
      <c r="EUB105" s="611"/>
      <c r="EUC105" s="611"/>
      <c r="EUD105" s="611"/>
      <c r="EUE105" s="611"/>
      <c r="EUF105" s="611"/>
      <c r="EUG105" s="611"/>
      <c r="EUH105" s="611"/>
      <c r="EUI105" s="611"/>
      <c r="EUJ105" s="611"/>
      <c r="EUK105" s="611"/>
      <c r="EUL105" s="611"/>
      <c r="EUM105" s="611"/>
      <c r="EUN105" s="611"/>
      <c r="EUO105" s="611"/>
      <c r="EUP105" s="611"/>
      <c r="EUQ105" s="611"/>
      <c r="EUR105" s="611"/>
      <c r="EUS105" s="611"/>
      <c r="EUT105" s="611"/>
      <c r="EUU105" s="611"/>
      <c r="EUV105" s="611"/>
      <c r="EUW105" s="611"/>
      <c r="EUX105" s="611"/>
      <c r="EUY105" s="611"/>
      <c r="EUZ105" s="611"/>
      <c r="EVA105" s="611"/>
      <c r="EVB105" s="611"/>
      <c r="EVC105" s="611"/>
      <c r="EVD105" s="611"/>
      <c r="EVE105" s="611"/>
      <c r="EVF105" s="611"/>
      <c r="EVG105" s="611"/>
      <c r="EVH105" s="611"/>
      <c r="EVI105" s="611"/>
      <c r="EVJ105" s="611"/>
      <c r="EVK105" s="611"/>
      <c r="EVL105" s="611"/>
      <c r="EVM105" s="611"/>
      <c r="EVN105" s="611"/>
      <c r="EVO105" s="611"/>
      <c r="EVP105" s="611"/>
      <c r="EVQ105" s="611"/>
      <c r="EVR105" s="611"/>
      <c r="EVS105" s="611"/>
      <c r="EVT105" s="611"/>
      <c r="EVU105" s="611"/>
      <c r="EVV105" s="611"/>
      <c r="EVW105" s="611"/>
      <c r="EVX105" s="611"/>
      <c r="EVY105" s="611"/>
      <c r="EVZ105" s="611"/>
      <c r="EWA105" s="611"/>
      <c r="EWB105" s="611"/>
      <c r="EWC105" s="611"/>
      <c r="EWD105" s="611"/>
      <c r="EWE105" s="611"/>
      <c r="EWF105" s="611"/>
      <c r="EWG105" s="611"/>
      <c r="EWH105" s="611"/>
      <c r="EWI105" s="611"/>
      <c r="EWJ105" s="611"/>
      <c r="EWK105" s="611"/>
      <c r="EWL105" s="611"/>
      <c r="EWM105" s="611"/>
      <c r="EWN105" s="611"/>
      <c r="EWO105" s="611"/>
      <c r="EWP105" s="611"/>
      <c r="EWQ105" s="611"/>
      <c r="EWR105" s="611"/>
      <c r="EWS105" s="611"/>
      <c r="EWT105" s="611"/>
      <c r="EWU105" s="611"/>
      <c r="EWV105" s="611"/>
      <c r="EWW105" s="611"/>
      <c r="EWX105" s="611"/>
      <c r="EWY105" s="611"/>
      <c r="EWZ105" s="611"/>
      <c r="EXA105" s="611"/>
      <c r="EXB105" s="611"/>
      <c r="EXC105" s="611"/>
      <c r="EXD105" s="611"/>
      <c r="EXE105" s="611"/>
      <c r="EXF105" s="611"/>
      <c r="EXG105" s="611"/>
      <c r="EXH105" s="611"/>
      <c r="EXI105" s="611"/>
      <c r="EXJ105" s="611"/>
      <c r="EXK105" s="611"/>
      <c r="EXL105" s="611"/>
      <c r="EXM105" s="611"/>
      <c r="EXN105" s="611"/>
      <c r="EXO105" s="611"/>
      <c r="EXP105" s="611"/>
      <c r="EXQ105" s="611"/>
      <c r="EXR105" s="611"/>
      <c r="EXS105" s="611"/>
      <c r="EXT105" s="611"/>
      <c r="EXU105" s="611"/>
      <c r="EXV105" s="611"/>
      <c r="EXW105" s="611"/>
      <c r="EXX105" s="611"/>
      <c r="EXY105" s="611"/>
      <c r="EXZ105" s="611"/>
      <c r="EYA105" s="611"/>
      <c r="EYB105" s="611"/>
      <c r="EYC105" s="611"/>
      <c r="EYD105" s="611"/>
      <c r="EYE105" s="611"/>
      <c r="EYF105" s="611"/>
      <c r="EYG105" s="611"/>
      <c r="EYH105" s="611"/>
      <c r="EYI105" s="611"/>
      <c r="EYJ105" s="611"/>
      <c r="EYK105" s="611"/>
      <c r="EYL105" s="611"/>
      <c r="EYM105" s="611"/>
      <c r="EYN105" s="611"/>
      <c r="EYO105" s="611"/>
      <c r="EYP105" s="611"/>
      <c r="EYQ105" s="611"/>
      <c r="EYR105" s="611"/>
      <c r="EYS105" s="611"/>
      <c r="EYT105" s="611"/>
      <c r="EYU105" s="611"/>
      <c r="EYV105" s="611"/>
      <c r="EYW105" s="611"/>
      <c r="EYX105" s="611"/>
      <c r="EYY105" s="611"/>
      <c r="EYZ105" s="611"/>
      <c r="EZA105" s="611"/>
      <c r="EZB105" s="611"/>
      <c r="EZC105" s="611"/>
      <c r="EZD105" s="611"/>
      <c r="EZE105" s="611"/>
      <c r="EZF105" s="611"/>
      <c r="EZG105" s="611"/>
      <c r="EZH105" s="611"/>
      <c r="EZI105" s="611"/>
      <c r="EZJ105" s="611"/>
      <c r="EZK105" s="611"/>
      <c r="EZL105" s="611"/>
      <c r="EZM105" s="611"/>
      <c r="EZN105" s="611"/>
      <c r="EZO105" s="611"/>
      <c r="EZP105" s="611"/>
      <c r="EZQ105" s="611"/>
      <c r="EZR105" s="611"/>
      <c r="EZS105" s="611"/>
      <c r="EZT105" s="611"/>
      <c r="EZU105" s="611"/>
      <c r="EZV105" s="611"/>
      <c r="EZW105" s="611"/>
      <c r="EZX105" s="611"/>
      <c r="EZY105" s="611"/>
      <c r="EZZ105" s="611"/>
      <c r="FAA105" s="611"/>
      <c r="FAB105" s="611"/>
      <c r="FAC105" s="611"/>
      <c r="FAD105" s="611"/>
      <c r="FAE105" s="611"/>
      <c r="FAF105" s="611"/>
      <c r="FAG105" s="611"/>
      <c r="FAH105" s="611"/>
      <c r="FAI105" s="611"/>
      <c r="FAJ105" s="611"/>
      <c r="FAK105" s="611"/>
      <c r="FAL105" s="611"/>
      <c r="FAM105" s="611"/>
      <c r="FAN105" s="611"/>
      <c r="FAO105" s="611"/>
      <c r="FAP105" s="611"/>
      <c r="FAQ105" s="611"/>
      <c r="FAR105" s="611"/>
      <c r="FAS105" s="611"/>
      <c r="FAT105" s="611"/>
      <c r="FAU105" s="611"/>
      <c r="FAV105" s="611"/>
      <c r="FAW105" s="611"/>
      <c r="FAX105" s="611"/>
      <c r="FAY105" s="611"/>
      <c r="FAZ105" s="611"/>
      <c r="FBA105" s="611"/>
      <c r="FBB105" s="611"/>
      <c r="FBC105" s="611"/>
      <c r="FBD105" s="611"/>
      <c r="FBE105" s="611"/>
      <c r="FBF105" s="611"/>
      <c r="FBG105" s="611"/>
      <c r="FBH105" s="611"/>
      <c r="FBI105" s="611"/>
      <c r="FBJ105" s="611"/>
      <c r="FBK105" s="611"/>
      <c r="FBL105" s="611"/>
      <c r="FBM105" s="611"/>
      <c r="FBN105" s="611"/>
      <c r="FBO105" s="611"/>
      <c r="FBP105" s="611"/>
      <c r="FBQ105" s="611"/>
      <c r="FBR105" s="611"/>
      <c r="FBS105" s="611"/>
      <c r="FBT105" s="611"/>
      <c r="FBU105" s="611"/>
      <c r="FBV105" s="611"/>
      <c r="FBW105" s="611"/>
      <c r="FBX105" s="611"/>
      <c r="FBY105" s="611"/>
      <c r="FBZ105" s="611"/>
      <c r="FCA105" s="611"/>
      <c r="FCB105" s="611"/>
      <c r="FCC105" s="611"/>
      <c r="FCD105" s="611"/>
      <c r="FCE105" s="611"/>
      <c r="FCF105" s="611"/>
      <c r="FCG105" s="611"/>
      <c r="FCH105" s="611"/>
      <c r="FCI105" s="611"/>
      <c r="FCJ105" s="611"/>
      <c r="FCK105" s="611"/>
      <c r="FCL105" s="611"/>
      <c r="FCM105" s="611"/>
      <c r="FCN105" s="611"/>
      <c r="FCO105" s="611"/>
      <c r="FCP105" s="611"/>
      <c r="FCQ105" s="611"/>
      <c r="FCR105" s="611"/>
      <c r="FCS105" s="611"/>
      <c r="FCT105" s="611"/>
      <c r="FCU105" s="611"/>
      <c r="FCV105" s="611"/>
      <c r="FCW105" s="611"/>
      <c r="FCX105" s="611"/>
      <c r="FCY105" s="611"/>
      <c r="FCZ105" s="611"/>
      <c r="FDA105" s="611"/>
      <c r="FDB105" s="611"/>
      <c r="FDC105" s="611"/>
      <c r="FDD105" s="611"/>
      <c r="FDE105" s="611"/>
      <c r="FDF105" s="611"/>
      <c r="FDG105" s="611"/>
      <c r="FDH105" s="611"/>
      <c r="FDI105" s="611"/>
      <c r="FDJ105" s="611"/>
      <c r="FDK105" s="611"/>
      <c r="FDL105" s="611"/>
      <c r="FDM105" s="611"/>
      <c r="FDN105" s="611"/>
      <c r="FDO105" s="611"/>
      <c r="FDP105" s="611"/>
      <c r="FDQ105" s="611"/>
      <c r="FDR105" s="611"/>
      <c r="FDS105" s="611"/>
      <c r="FDT105" s="611"/>
      <c r="FDU105" s="611"/>
      <c r="FDV105" s="611"/>
      <c r="FDW105" s="611"/>
      <c r="FDX105" s="611"/>
      <c r="FDY105" s="611"/>
      <c r="FDZ105" s="611"/>
      <c r="FEA105" s="611"/>
      <c r="FEB105" s="611"/>
      <c r="FEC105" s="611"/>
      <c r="FED105" s="611"/>
      <c r="FEE105" s="611"/>
      <c r="FEF105" s="611"/>
      <c r="FEG105" s="611"/>
      <c r="FEH105" s="611"/>
      <c r="FEI105" s="611"/>
      <c r="FEJ105" s="611"/>
      <c r="FEK105" s="611"/>
      <c r="FEL105" s="611"/>
      <c r="FEM105" s="611"/>
      <c r="FEN105" s="611"/>
      <c r="FEO105" s="611"/>
      <c r="FEP105" s="611"/>
      <c r="FEQ105" s="611"/>
      <c r="FER105" s="611"/>
      <c r="FES105" s="611"/>
      <c r="FET105" s="611"/>
      <c r="FEU105" s="611"/>
      <c r="FEV105" s="611"/>
      <c r="FEW105" s="611"/>
      <c r="FEX105" s="611"/>
      <c r="FEY105" s="611"/>
      <c r="FEZ105" s="611"/>
      <c r="FFA105" s="611"/>
      <c r="FFB105" s="611"/>
      <c r="FFC105" s="611"/>
      <c r="FFD105" s="611"/>
      <c r="FFE105" s="611"/>
      <c r="FFF105" s="611"/>
      <c r="FFG105" s="611"/>
      <c r="FFH105" s="611"/>
      <c r="FFI105" s="611"/>
      <c r="FFJ105" s="611"/>
      <c r="FFK105" s="611"/>
      <c r="FFL105" s="611"/>
      <c r="FFM105" s="611"/>
      <c r="FFN105" s="611"/>
      <c r="FFO105" s="611"/>
      <c r="FFP105" s="611"/>
      <c r="FFQ105" s="611"/>
      <c r="FFR105" s="611"/>
      <c r="FFS105" s="611"/>
      <c r="FFT105" s="611"/>
      <c r="FFU105" s="611"/>
      <c r="FFV105" s="611"/>
      <c r="FFW105" s="611"/>
      <c r="FFX105" s="611"/>
      <c r="FFY105" s="611"/>
      <c r="FFZ105" s="611"/>
      <c r="FGA105" s="611"/>
      <c r="FGB105" s="611"/>
      <c r="FGC105" s="611"/>
      <c r="FGD105" s="611"/>
      <c r="FGE105" s="611"/>
      <c r="FGF105" s="611"/>
      <c r="FGG105" s="611"/>
      <c r="FGH105" s="611"/>
      <c r="FGI105" s="611"/>
      <c r="FGJ105" s="611"/>
      <c r="FGK105" s="611"/>
      <c r="FGL105" s="611"/>
      <c r="FGM105" s="611"/>
      <c r="FGN105" s="611"/>
      <c r="FGO105" s="611"/>
      <c r="FGP105" s="611"/>
      <c r="FGQ105" s="611"/>
      <c r="FGR105" s="611"/>
      <c r="FGS105" s="611"/>
      <c r="FGT105" s="611"/>
      <c r="FGU105" s="611"/>
      <c r="FGV105" s="611"/>
      <c r="FGW105" s="611"/>
      <c r="FGX105" s="611"/>
      <c r="FGY105" s="611"/>
      <c r="FGZ105" s="611"/>
      <c r="FHA105" s="611"/>
      <c r="FHB105" s="611"/>
      <c r="FHC105" s="611"/>
      <c r="FHD105" s="611"/>
      <c r="FHE105" s="611"/>
      <c r="FHF105" s="611"/>
      <c r="FHG105" s="611"/>
      <c r="FHH105" s="611"/>
      <c r="FHI105" s="611"/>
      <c r="FHJ105" s="611"/>
      <c r="FHK105" s="611"/>
      <c r="FHL105" s="611"/>
      <c r="FHM105" s="611"/>
      <c r="FHN105" s="611"/>
      <c r="FHO105" s="611"/>
      <c r="FHP105" s="611"/>
      <c r="FHQ105" s="611"/>
      <c r="FHR105" s="611"/>
      <c r="FHS105" s="611"/>
      <c r="FHT105" s="611"/>
      <c r="FHU105" s="611"/>
      <c r="FHV105" s="611"/>
      <c r="FHW105" s="611"/>
      <c r="FHX105" s="611"/>
      <c r="FHY105" s="611"/>
      <c r="FHZ105" s="611"/>
      <c r="FIA105" s="611"/>
      <c r="FIB105" s="611"/>
      <c r="FIC105" s="611"/>
      <c r="FID105" s="611"/>
      <c r="FIE105" s="611"/>
      <c r="FIF105" s="611"/>
      <c r="FIG105" s="611"/>
      <c r="FIH105" s="611"/>
      <c r="FII105" s="611"/>
      <c r="FIJ105" s="611"/>
      <c r="FIK105" s="611"/>
      <c r="FIL105" s="611"/>
      <c r="FIM105" s="611"/>
      <c r="FIN105" s="611"/>
      <c r="FIO105" s="611"/>
      <c r="FIP105" s="611"/>
      <c r="FIQ105" s="611"/>
      <c r="FIR105" s="611"/>
      <c r="FIS105" s="611"/>
      <c r="FIT105" s="611"/>
      <c r="FIU105" s="611"/>
      <c r="FIV105" s="611"/>
      <c r="FIW105" s="611"/>
      <c r="FIX105" s="611"/>
      <c r="FIY105" s="611"/>
      <c r="FIZ105" s="611"/>
      <c r="FJA105" s="611"/>
      <c r="FJB105" s="611"/>
      <c r="FJC105" s="611"/>
      <c r="FJD105" s="611"/>
      <c r="FJE105" s="611"/>
      <c r="FJF105" s="611"/>
      <c r="FJG105" s="611"/>
      <c r="FJH105" s="611"/>
      <c r="FJI105" s="611"/>
      <c r="FJJ105" s="611"/>
      <c r="FJK105" s="611"/>
      <c r="FJL105" s="611"/>
      <c r="FJM105" s="611"/>
      <c r="FJN105" s="611"/>
      <c r="FJO105" s="611"/>
      <c r="FJP105" s="611"/>
      <c r="FJQ105" s="611"/>
      <c r="FJR105" s="611"/>
      <c r="FJS105" s="611"/>
      <c r="FJT105" s="611"/>
      <c r="FJU105" s="611"/>
      <c r="FJV105" s="611"/>
      <c r="FJW105" s="611"/>
      <c r="FJX105" s="611"/>
      <c r="FJY105" s="611"/>
      <c r="FJZ105" s="611"/>
      <c r="FKA105" s="611"/>
      <c r="FKB105" s="611"/>
      <c r="FKC105" s="611"/>
      <c r="FKD105" s="611"/>
      <c r="FKE105" s="611"/>
      <c r="FKF105" s="611"/>
      <c r="FKG105" s="611"/>
      <c r="FKH105" s="611"/>
      <c r="FKI105" s="611"/>
      <c r="FKJ105" s="611"/>
      <c r="FKK105" s="611"/>
      <c r="FKL105" s="611"/>
      <c r="FKM105" s="611"/>
      <c r="FKN105" s="611"/>
      <c r="FKO105" s="611"/>
      <c r="FKP105" s="611"/>
      <c r="FKQ105" s="611"/>
      <c r="FKR105" s="611"/>
      <c r="FKS105" s="611"/>
      <c r="FKT105" s="611"/>
      <c r="FKU105" s="611"/>
      <c r="FKV105" s="611"/>
      <c r="FKW105" s="611"/>
      <c r="FKX105" s="611"/>
      <c r="FKY105" s="611"/>
      <c r="FKZ105" s="611"/>
      <c r="FLA105" s="611"/>
      <c r="FLB105" s="611"/>
      <c r="FLC105" s="611"/>
      <c r="FLD105" s="611"/>
      <c r="FLE105" s="611"/>
      <c r="FLF105" s="611"/>
      <c r="FLG105" s="611"/>
      <c r="FLH105" s="611"/>
      <c r="FLI105" s="611"/>
      <c r="FLJ105" s="611"/>
      <c r="FLK105" s="611"/>
      <c r="FLL105" s="611"/>
      <c r="FLM105" s="611"/>
      <c r="FLN105" s="611"/>
      <c r="FLO105" s="611"/>
      <c r="FLP105" s="611"/>
      <c r="FLQ105" s="611"/>
      <c r="FLR105" s="611"/>
      <c r="FLS105" s="611"/>
      <c r="FLT105" s="611"/>
      <c r="FLU105" s="611"/>
      <c r="FLV105" s="611"/>
      <c r="FLW105" s="611"/>
      <c r="FLX105" s="611"/>
      <c r="FLY105" s="611"/>
      <c r="FLZ105" s="611"/>
      <c r="FMA105" s="611"/>
      <c r="FMB105" s="611"/>
      <c r="FMC105" s="611"/>
      <c r="FMD105" s="611"/>
      <c r="FME105" s="611"/>
      <c r="FMF105" s="611"/>
      <c r="FMG105" s="611"/>
      <c r="FMH105" s="611"/>
      <c r="FMI105" s="611"/>
      <c r="FMJ105" s="611"/>
      <c r="FMK105" s="611"/>
      <c r="FML105" s="611"/>
      <c r="FMM105" s="611"/>
      <c r="FMN105" s="611"/>
      <c r="FMO105" s="611"/>
      <c r="FMP105" s="611"/>
      <c r="FMQ105" s="611"/>
      <c r="FMR105" s="611"/>
      <c r="FMS105" s="611"/>
      <c r="FMT105" s="611"/>
      <c r="FMU105" s="611"/>
      <c r="FMV105" s="611"/>
      <c r="FMW105" s="611"/>
      <c r="FMX105" s="611"/>
      <c r="FMY105" s="611"/>
      <c r="FMZ105" s="611"/>
      <c r="FNA105" s="611"/>
      <c r="FNB105" s="611"/>
      <c r="FNC105" s="611"/>
      <c r="FND105" s="611"/>
      <c r="FNE105" s="611"/>
      <c r="FNF105" s="611"/>
      <c r="FNG105" s="611"/>
      <c r="FNH105" s="611"/>
      <c r="FNI105" s="611"/>
      <c r="FNJ105" s="611"/>
      <c r="FNK105" s="611"/>
      <c r="FNL105" s="611"/>
      <c r="FNM105" s="611"/>
      <c r="FNN105" s="611"/>
      <c r="FNO105" s="611"/>
      <c r="FNP105" s="611"/>
      <c r="FNQ105" s="611"/>
      <c r="FNR105" s="611"/>
      <c r="FNS105" s="611"/>
      <c r="FNT105" s="611"/>
      <c r="FNU105" s="611"/>
      <c r="FNV105" s="611"/>
      <c r="FNW105" s="611"/>
      <c r="FNX105" s="611"/>
      <c r="FNY105" s="611"/>
      <c r="FNZ105" s="611"/>
      <c r="FOA105" s="611"/>
      <c r="FOB105" s="611"/>
      <c r="FOC105" s="611"/>
      <c r="FOD105" s="611"/>
      <c r="FOE105" s="611"/>
      <c r="FOF105" s="611"/>
      <c r="FOG105" s="611"/>
      <c r="FOH105" s="611"/>
      <c r="FOI105" s="611"/>
      <c r="FOJ105" s="611"/>
      <c r="FOK105" s="611"/>
      <c r="FOL105" s="611"/>
      <c r="FOM105" s="611"/>
      <c r="FON105" s="611"/>
      <c r="FOO105" s="611"/>
      <c r="FOP105" s="611"/>
      <c r="FOQ105" s="611"/>
      <c r="FOR105" s="611"/>
      <c r="FOS105" s="611"/>
      <c r="FOT105" s="611"/>
      <c r="FOU105" s="611"/>
      <c r="FOV105" s="611"/>
      <c r="FOW105" s="611"/>
      <c r="FOX105" s="611"/>
      <c r="FOY105" s="611"/>
      <c r="FOZ105" s="611"/>
      <c r="FPA105" s="611"/>
      <c r="FPB105" s="611"/>
      <c r="FPC105" s="611"/>
      <c r="FPD105" s="611"/>
      <c r="FPE105" s="611"/>
      <c r="FPF105" s="611"/>
      <c r="FPG105" s="611"/>
      <c r="FPH105" s="611"/>
      <c r="FPI105" s="611"/>
      <c r="FPJ105" s="611"/>
      <c r="FPK105" s="611"/>
      <c r="FPL105" s="611"/>
      <c r="FPM105" s="611"/>
      <c r="FPN105" s="611"/>
      <c r="FPO105" s="611"/>
      <c r="FPP105" s="611"/>
      <c r="FPQ105" s="611"/>
      <c r="FPR105" s="611"/>
      <c r="FPS105" s="611"/>
      <c r="FPT105" s="611"/>
      <c r="FPU105" s="611"/>
      <c r="FPV105" s="611"/>
      <c r="FPW105" s="611"/>
      <c r="FPX105" s="611"/>
      <c r="FPY105" s="611"/>
      <c r="FPZ105" s="611"/>
      <c r="FQA105" s="611"/>
      <c r="FQB105" s="611"/>
      <c r="FQC105" s="611"/>
      <c r="FQD105" s="611"/>
      <c r="FQE105" s="611"/>
      <c r="FQF105" s="611"/>
      <c r="FQG105" s="611"/>
      <c r="FQH105" s="611"/>
      <c r="FQI105" s="611"/>
      <c r="FQJ105" s="611"/>
      <c r="FQK105" s="611"/>
      <c r="FQL105" s="611"/>
      <c r="FQM105" s="611"/>
      <c r="FQN105" s="611"/>
      <c r="FQO105" s="611"/>
      <c r="FQP105" s="611"/>
      <c r="FQQ105" s="611"/>
      <c r="FQR105" s="611"/>
      <c r="FQS105" s="611"/>
      <c r="FQT105" s="611"/>
      <c r="FQU105" s="611"/>
      <c r="FQV105" s="611"/>
      <c r="FQW105" s="611"/>
      <c r="FQX105" s="611"/>
      <c r="FQY105" s="611"/>
      <c r="FQZ105" s="611"/>
      <c r="FRA105" s="611"/>
      <c r="FRB105" s="611"/>
      <c r="FRC105" s="611"/>
      <c r="FRD105" s="611"/>
      <c r="FRE105" s="611"/>
      <c r="FRF105" s="611"/>
      <c r="FRG105" s="611"/>
      <c r="FRH105" s="611"/>
      <c r="FRI105" s="611"/>
      <c r="FRJ105" s="611"/>
      <c r="FRK105" s="611"/>
      <c r="FRL105" s="611"/>
      <c r="FRM105" s="611"/>
      <c r="FRN105" s="611"/>
      <c r="FRO105" s="611"/>
      <c r="FRP105" s="611"/>
      <c r="FRQ105" s="611"/>
      <c r="FRR105" s="611"/>
      <c r="FRS105" s="611"/>
      <c r="FRT105" s="611"/>
      <c r="FRU105" s="611"/>
      <c r="FRV105" s="611"/>
      <c r="FRW105" s="611"/>
      <c r="FRX105" s="611"/>
      <c r="FRY105" s="611"/>
      <c r="FRZ105" s="611"/>
      <c r="FSA105" s="611"/>
      <c r="FSB105" s="611"/>
      <c r="FSC105" s="611"/>
      <c r="FSD105" s="611"/>
      <c r="FSE105" s="611"/>
      <c r="FSF105" s="611"/>
      <c r="FSG105" s="611"/>
      <c r="FSH105" s="611"/>
      <c r="FSI105" s="611"/>
      <c r="FSJ105" s="611"/>
      <c r="FSK105" s="611"/>
      <c r="FSL105" s="611"/>
      <c r="FSM105" s="611"/>
      <c r="FSN105" s="611"/>
      <c r="FSO105" s="611"/>
      <c r="FSP105" s="611"/>
      <c r="FSQ105" s="611"/>
      <c r="FSR105" s="611"/>
      <c r="FSS105" s="611"/>
      <c r="FST105" s="611"/>
      <c r="FSU105" s="611"/>
      <c r="FSV105" s="611"/>
      <c r="FSW105" s="611"/>
      <c r="FSX105" s="611"/>
      <c r="FSY105" s="611"/>
      <c r="FSZ105" s="611"/>
      <c r="FTA105" s="611"/>
      <c r="FTB105" s="611"/>
      <c r="FTC105" s="611"/>
      <c r="FTD105" s="611"/>
      <c r="FTE105" s="611"/>
      <c r="FTF105" s="611"/>
      <c r="FTG105" s="611"/>
      <c r="FTH105" s="611"/>
      <c r="FTI105" s="611"/>
      <c r="FTJ105" s="611"/>
      <c r="FTK105" s="611"/>
      <c r="FTL105" s="611"/>
      <c r="FTM105" s="611"/>
      <c r="FTN105" s="611"/>
      <c r="FTO105" s="611"/>
      <c r="FTP105" s="611"/>
      <c r="FTQ105" s="611"/>
      <c r="FTR105" s="611"/>
      <c r="FTS105" s="611"/>
      <c r="FTT105" s="611"/>
      <c r="FTU105" s="611"/>
      <c r="FTV105" s="611"/>
      <c r="FTW105" s="611"/>
      <c r="FTX105" s="611"/>
      <c r="FTY105" s="611"/>
      <c r="FTZ105" s="611"/>
      <c r="FUA105" s="611"/>
      <c r="FUB105" s="611"/>
      <c r="FUC105" s="611"/>
      <c r="FUD105" s="611"/>
      <c r="FUE105" s="611"/>
      <c r="FUF105" s="611"/>
      <c r="FUG105" s="611"/>
      <c r="FUH105" s="611"/>
      <c r="FUI105" s="611"/>
      <c r="FUJ105" s="611"/>
      <c r="FUK105" s="611"/>
      <c r="FUL105" s="611"/>
      <c r="FUM105" s="611"/>
      <c r="FUN105" s="611"/>
      <c r="FUO105" s="611"/>
      <c r="FUP105" s="611"/>
      <c r="FUQ105" s="611"/>
      <c r="FUR105" s="611"/>
      <c r="FUS105" s="611"/>
      <c r="FUT105" s="611"/>
      <c r="FUU105" s="611"/>
      <c r="FUV105" s="611"/>
      <c r="FUW105" s="611"/>
      <c r="FUX105" s="611"/>
      <c r="FUY105" s="611"/>
      <c r="FUZ105" s="611"/>
      <c r="FVA105" s="611"/>
      <c r="FVB105" s="611"/>
      <c r="FVC105" s="611"/>
      <c r="FVD105" s="611"/>
      <c r="FVE105" s="611"/>
      <c r="FVF105" s="611"/>
      <c r="FVG105" s="611"/>
      <c r="FVH105" s="611"/>
      <c r="FVI105" s="611"/>
      <c r="FVJ105" s="611"/>
      <c r="FVK105" s="611"/>
      <c r="FVL105" s="611"/>
      <c r="FVM105" s="611"/>
      <c r="FVN105" s="611"/>
      <c r="FVO105" s="611"/>
      <c r="FVP105" s="611"/>
      <c r="FVQ105" s="611"/>
      <c r="FVR105" s="611"/>
      <c r="FVS105" s="611"/>
      <c r="FVT105" s="611"/>
      <c r="FVU105" s="611"/>
      <c r="FVV105" s="611"/>
      <c r="FVW105" s="611"/>
      <c r="FVX105" s="611"/>
      <c r="FVY105" s="611"/>
      <c r="FVZ105" s="611"/>
      <c r="FWA105" s="611"/>
      <c r="FWB105" s="611"/>
      <c r="FWC105" s="611"/>
      <c r="FWD105" s="611"/>
      <c r="FWE105" s="611"/>
      <c r="FWF105" s="611"/>
      <c r="FWG105" s="611"/>
      <c r="FWH105" s="611"/>
      <c r="FWI105" s="611"/>
      <c r="FWJ105" s="611"/>
      <c r="FWK105" s="611"/>
      <c r="FWL105" s="611"/>
      <c r="FWM105" s="611"/>
      <c r="FWN105" s="611"/>
      <c r="FWO105" s="611"/>
      <c r="FWP105" s="611"/>
      <c r="FWQ105" s="611"/>
      <c r="FWR105" s="611"/>
      <c r="FWS105" s="611"/>
      <c r="FWT105" s="611"/>
      <c r="FWU105" s="611"/>
      <c r="FWV105" s="611"/>
      <c r="FWW105" s="611"/>
      <c r="FWX105" s="611"/>
      <c r="FWY105" s="611"/>
      <c r="FWZ105" s="611"/>
      <c r="FXA105" s="611"/>
      <c r="FXB105" s="611"/>
      <c r="FXC105" s="611"/>
      <c r="FXD105" s="611"/>
      <c r="FXE105" s="611"/>
      <c r="FXF105" s="611"/>
      <c r="FXG105" s="611"/>
      <c r="FXH105" s="611"/>
      <c r="FXI105" s="611"/>
      <c r="FXJ105" s="611"/>
      <c r="FXK105" s="611"/>
      <c r="FXL105" s="611"/>
      <c r="FXM105" s="611"/>
      <c r="FXN105" s="611"/>
      <c r="FXO105" s="611"/>
      <c r="FXP105" s="611"/>
      <c r="FXQ105" s="611"/>
      <c r="FXR105" s="611"/>
      <c r="FXS105" s="611"/>
      <c r="FXT105" s="611"/>
      <c r="FXU105" s="611"/>
      <c r="FXV105" s="611"/>
      <c r="FXW105" s="611"/>
      <c r="FXX105" s="611"/>
      <c r="FXY105" s="611"/>
      <c r="FXZ105" s="611"/>
      <c r="FYA105" s="611"/>
      <c r="FYB105" s="611"/>
      <c r="FYC105" s="611"/>
      <c r="FYD105" s="611"/>
      <c r="FYE105" s="611"/>
      <c r="FYF105" s="611"/>
      <c r="FYG105" s="611"/>
      <c r="FYH105" s="611"/>
      <c r="FYI105" s="611"/>
      <c r="FYJ105" s="611"/>
      <c r="FYK105" s="611"/>
      <c r="FYL105" s="611"/>
      <c r="FYM105" s="611"/>
      <c r="FYN105" s="611"/>
      <c r="FYO105" s="611"/>
      <c r="FYP105" s="611"/>
      <c r="FYQ105" s="611"/>
      <c r="FYR105" s="611"/>
      <c r="FYS105" s="611"/>
      <c r="FYT105" s="611"/>
      <c r="FYU105" s="611"/>
      <c r="FYV105" s="611"/>
      <c r="FYW105" s="611"/>
      <c r="FYX105" s="611"/>
      <c r="FYY105" s="611"/>
      <c r="FYZ105" s="611"/>
      <c r="FZA105" s="611"/>
      <c r="FZB105" s="611"/>
      <c r="FZC105" s="611"/>
      <c r="FZD105" s="611"/>
      <c r="FZE105" s="611"/>
      <c r="FZF105" s="611"/>
      <c r="FZG105" s="611"/>
      <c r="FZH105" s="611"/>
      <c r="FZI105" s="611"/>
      <c r="FZJ105" s="611"/>
      <c r="FZK105" s="611"/>
      <c r="FZL105" s="611"/>
      <c r="FZM105" s="611"/>
      <c r="FZN105" s="611"/>
      <c r="FZO105" s="611"/>
      <c r="FZP105" s="611"/>
      <c r="FZQ105" s="611"/>
      <c r="FZR105" s="611"/>
      <c r="FZS105" s="611"/>
      <c r="FZT105" s="611"/>
      <c r="FZU105" s="611"/>
      <c r="FZV105" s="611"/>
      <c r="FZW105" s="611"/>
      <c r="FZX105" s="611"/>
      <c r="FZY105" s="611"/>
      <c r="FZZ105" s="611"/>
      <c r="GAA105" s="611"/>
      <c r="GAB105" s="611"/>
      <c r="GAC105" s="611"/>
      <c r="GAD105" s="611"/>
      <c r="GAE105" s="611"/>
      <c r="GAF105" s="611"/>
      <c r="GAG105" s="611"/>
      <c r="GAH105" s="611"/>
      <c r="GAI105" s="611"/>
      <c r="GAJ105" s="611"/>
      <c r="GAK105" s="611"/>
      <c r="GAL105" s="611"/>
      <c r="GAM105" s="611"/>
      <c r="GAN105" s="611"/>
      <c r="GAO105" s="611"/>
      <c r="GAP105" s="611"/>
      <c r="GAQ105" s="611"/>
      <c r="GAR105" s="611"/>
      <c r="GAS105" s="611"/>
      <c r="GAT105" s="611"/>
      <c r="GAU105" s="611"/>
      <c r="GAV105" s="611"/>
      <c r="GAW105" s="611"/>
      <c r="GAX105" s="611"/>
      <c r="GAY105" s="611"/>
      <c r="GAZ105" s="611"/>
      <c r="GBA105" s="611"/>
      <c r="GBB105" s="611"/>
      <c r="GBC105" s="611"/>
      <c r="GBD105" s="611"/>
      <c r="GBE105" s="611"/>
      <c r="GBF105" s="611"/>
      <c r="GBG105" s="611"/>
      <c r="GBH105" s="611"/>
      <c r="GBI105" s="611"/>
      <c r="GBJ105" s="611"/>
      <c r="GBK105" s="611"/>
      <c r="GBL105" s="611"/>
      <c r="GBM105" s="611"/>
      <c r="GBN105" s="611"/>
      <c r="GBO105" s="611"/>
      <c r="GBP105" s="611"/>
      <c r="GBQ105" s="611"/>
      <c r="GBR105" s="611"/>
      <c r="GBS105" s="611"/>
      <c r="GBT105" s="611"/>
      <c r="GBU105" s="611"/>
      <c r="GBV105" s="611"/>
      <c r="GBW105" s="611"/>
      <c r="GBX105" s="611"/>
      <c r="GBY105" s="611"/>
      <c r="GBZ105" s="611"/>
      <c r="GCA105" s="611"/>
      <c r="GCB105" s="611"/>
      <c r="GCC105" s="611"/>
      <c r="GCD105" s="611"/>
      <c r="GCE105" s="611"/>
      <c r="GCF105" s="611"/>
      <c r="GCG105" s="611"/>
      <c r="GCH105" s="611"/>
      <c r="GCI105" s="611"/>
      <c r="GCJ105" s="611"/>
      <c r="GCK105" s="611"/>
      <c r="GCL105" s="611"/>
      <c r="GCM105" s="611"/>
      <c r="GCN105" s="611"/>
      <c r="GCO105" s="611"/>
      <c r="GCP105" s="611"/>
      <c r="GCQ105" s="611"/>
      <c r="GCR105" s="611"/>
      <c r="GCS105" s="611"/>
      <c r="GCT105" s="611"/>
      <c r="GCU105" s="611"/>
      <c r="GCV105" s="611"/>
      <c r="GCW105" s="611"/>
      <c r="GCX105" s="611"/>
      <c r="GCY105" s="611"/>
      <c r="GCZ105" s="611"/>
      <c r="GDA105" s="611"/>
      <c r="GDB105" s="611"/>
      <c r="GDC105" s="611"/>
      <c r="GDD105" s="611"/>
      <c r="GDE105" s="611"/>
      <c r="GDF105" s="611"/>
      <c r="GDG105" s="611"/>
      <c r="GDH105" s="611"/>
      <c r="GDI105" s="611"/>
      <c r="GDJ105" s="611"/>
      <c r="GDK105" s="611"/>
      <c r="GDL105" s="611"/>
      <c r="GDM105" s="611"/>
      <c r="GDN105" s="611"/>
      <c r="GDO105" s="611"/>
      <c r="GDP105" s="611"/>
      <c r="GDQ105" s="611"/>
      <c r="GDR105" s="611"/>
      <c r="GDS105" s="611"/>
      <c r="GDT105" s="611"/>
      <c r="GDU105" s="611"/>
      <c r="GDV105" s="611"/>
      <c r="GDW105" s="611"/>
      <c r="GDX105" s="611"/>
      <c r="GDY105" s="611"/>
      <c r="GDZ105" s="611"/>
      <c r="GEA105" s="611"/>
      <c r="GEB105" s="611"/>
      <c r="GEC105" s="611"/>
      <c r="GED105" s="611"/>
      <c r="GEE105" s="611"/>
      <c r="GEF105" s="611"/>
      <c r="GEG105" s="611"/>
      <c r="GEH105" s="611"/>
      <c r="GEI105" s="611"/>
      <c r="GEJ105" s="611"/>
      <c r="GEK105" s="611"/>
      <c r="GEL105" s="611"/>
      <c r="GEM105" s="611"/>
      <c r="GEN105" s="611"/>
      <c r="GEO105" s="611"/>
      <c r="GEP105" s="611"/>
      <c r="GEQ105" s="611"/>
      <c r="GER105" s="611"/>
      <c r="GES105" s="611"/>
      <c r="GET105" s="611"/>
      <c r="GEU105" s="611"/>
      <c r="GEV105" s="611"/>
      <c r="GEW105" s="611"/>
      <c r="GEX105" s="611"/>
      <c r="GEY105" s="611"/>
      <c r="GEZ105" s="611"/>
      <c r="GFA105" s="611"/>
      <c r="GFB105" s="611"/>
      <c r="GFC105" s="611"/>
      <c r="GFD105" s="611"/>
      <c r="GFE105" s="611"/>
      <c r="GFF105" s="611"/>
      <c r="GFG105" s="611"/>
      <c r="GFH105" s="611"/>
      <c r="GFI105" s="611"/>
      <c r="GFJ105" s="611"/>
      <c r="GFK105" s="611"/>
      <c r="GFL105" s="611"/>
      <c r="GFM105" s="611"/>
      <c r="GFN105" s="611"/>
      <c r="GFO105" s="611"/>
      <c r="GFP105" s="611"/>
      <c r="GFQ105" s="611"/>
      <c r="GFR105" s="611"/>
      <c r="GFS105" s="611"/>
      <c r="GFT105" s="611"/>
      <c r="GFU105" s="611"/>
      <c r="GFV105" s="611"/>
      <c r="GFW105" s="611"/>
      <c r="GFX105" s="611"/>
      <c r="GFY105" s="611"/>
      <c r="GFZ105" s="611"/>
      <c r="GGA105" s="611"/>
      <c r="GGB105" s="611"/>
      <c r="GGC105" s="611"/>
      <c r="GGD105" s="611"/>
      <c r="GGE105" s="611"/>
      <c r="GGF105" s="611"/>
      <c r="GGG105" s="611"/>
      <c r="GGH105" s="611"/>
      <c r="GGI105" s="611"/>
      <c r="GGJ105" s="611"/>
      <c r="GGK105" s="611"/>
      <c r="GGL105" s="611"/>
      <c r="GGM105" s="611"/>
      <c r="GGN105" s="611"/>
      <c r="GGO105" s="611"/>
      <c r="GGP105" s="611"/>
      <c r="GGQ105" s="611"/>
      <c r="GGR105" s="611"/>
      <c r="GGS105" s="611"/>
      <c r="GGT105" s="611"/>
      <c r="GGU105" s="611"/>
      <c r="GGV105" s="611"/>
      <c r="GGW105" s="611"/>
      <c r="GGX105" s="611"/>
      <c r="GGY105" s="611"/>
      <c r="GGZ105" s="611"/>
      <c r="GHA105" s="611"/>
      <c r="GHB105" s="611"/>
      <c r="GHC105" s="611"/>
      <c r="GHD105" s="611"/>
      <c r="GHE105" s="611"/>
      <c r="GHF105" s="611"/>
      <c r="GHG105" s="611"/>
      <c r="GHH105" s="611"/>
      <c r="GHI105" s="611"/>
      <c r="GHJ105" s="611"/>
      <c r="GHK105" s="611"/>
      <c r="GHL105" s="611"/>
      <c r="GHM105" s="611"/>
      <c r="GHN105" s="611"/>
      <c r="GHO105" s="611"/>
      <c r="GHP105" s="611"/>
      <c r="GHQ105" s="611"/>
      <c r="GHR105" s="611"/>
      <c r="GHS105" s="611"/>
      <c r="GHT105" s="611"/>
      <c r="GHU105" s="611"/>
      <c r="GHV105" s="611"/>
      <c r="GHW105" s="611"/>
      <c r="GHX105" s="611"/>
      <c r="GHY105" s="611"/>
      <c r="GHZ105" s="611"/>
      <c r="GIA105" s="611"/>
      <c r="GIB105" s="611"/>
      <c r="GIC105" s="611"/>
      <c r="GID105" s="611"/>
      <c r="GIE105" s="611"/>
      <c r="GIF105" s="611"/>
      <c r="GIG105" s="611"/>
      <c r="GIH105" s="611"/>
      <c r="GII105" s="611"/>
      <c r="GIJ105" s="611"/>
      <c r="GIK105" s="611"/>
      <c r="GIL105" s="611"/>
      <c r="GIM105" s="611"/>
      <c r="GIN105" s="611"/>
      <c r="GIO105" s="611"/>
      <c r="GIP105" s="611"/>
      <c r="GIQ105" s="611"/>
      <c r="GIR105" s="611"/>
      <c r="GIS105" s="611"/>
      <c r="GIT105" s="611"/>
      <c r="GIU105" s="611"/>
      <c r="GIV105" s="611"/>
      <c r="GIW105" s="611"/>
      <c r="GIX105" s="611"/>
      <c r="GIY105" s="611"/>
      <c r="GIZ105" s="611"/>
      <c r="GJA105" s="611"/>
      <c r="GJB105" s="611"/>
      <c r="GJC105" s="611"/>
      <c r="GJD105" s="611"/>
      <c r="GJE105" s="611"/>
      <c r="GJF105" s="611"/>
      <c r="GJG105" s="611"/>
      <c r="GJH105" s="611"/>
      <c r="GJI105" s="611"/>
      <c r="GJJ105" s="611"/>
      <c r="GJK105" s="611"/>
      <c r="GJL105" s="611"/>
      <c r="GJM105" s="611"/>
      <c r="GJN105" s="611"/>
      <c r="GJO105" s="611"/>
      <c r="GJP105" s="611"/>
      <c r="GJQ105" s="611"/>
      <c r="GJR105" s="611"/>
      <c r="GJS105" s="611"/>
      <c r="GJT105" s="611"/>
      <c r="GJU105" s="611"/>
      <c r="GJV105" s="611"/>
      <c r="GJW105" s="611"/>
      <c r="GJX105" s="611"/>
      <c r="GJY105" s="611"/>
      <c r="GJZ105" s="611"/>
      <c r="GKA105" s="611"/>
      <c r="GKB105" s="611"/>
      <c r="GKC105" s="611"/>
      <c r="GKD105" s="611"/>
      <c r="GKE105" s="611"/>
      <c r="GKF105" s="611"/>
      <c r="GKG105" s="611"/>
      <c r="GKH105" s="611"/>
      <c r="GKI105" s="611"/>
      <c r="GKJ105" s="611"/>
      <c r="GKK105" s="611"/>
      <c r="GKL105" s="611"/>
      <c r="GKM105" s="611"/>
      <c r="GKN105" s="611"/>
      <c r="GKO105" s="611"/>
      <c r="GKP105" s="611"/>
      <c r="GKQ105" s="611"/>
      <c r="GKR105" s="611"/>
      <c r="GKS105" s="611"/>
      <c r="GKT105" s="611"/>
      <c r="GKU105" s="611"/>
      <c r="GKV105" s="611"/>
      <c r="GKW105" s="611"/>
      <c r="GKX105" s="611"/>
      <c r="GKY105" s="611"/>
      <c r="GKZ105" s="611"/>
      <c r="GLA105" s="611"/>
      <c r="GLB105" s="611"/>
      <c r="GLC105" s="611"/>
      <c r="GLD105" s="611"/>
      <c r="GLE105" s="611"/>
      <c r="GLF105" s="611"/>
      <c r="GLG105" s="611"/>
      <c r="GLH105" s="611"/>
      <c r="GLI105" s="611"/>
      <c r="GLJ105" s="611"/>
      <c r="GLK105" s="611"/>
      <c r="GLL105" s="611"/>
      <c r="GLM105" s="611"/>
      <c r="GLN105" s="611"/>
      <c r="GLO105" s="611"/>
      <c r="GLP105" s="611"/>
      <c r="GLQ105" s="611"/>
      <c r="GLR105" s="611"/>
      <c r="GLS105" s="611"/>
      <c r="GLT105" s="611"/>
      <c r="GLU105" s="611"/>
      <c r="GLV105" s="611"/>
      <c r="GLW105" s="611"/>
      <c r="GLX105" s="611"/>
      <c r="GLY105" s="611"/>
      <c r="GLZ105" s="611"/>
      <c r="GMA105" s="611"/>
      <c r="GMB105" s="611"/>
      <c r="GMC105" s="611"/>
      <c r="GMD105" s="611"/>
      <c r="GME105" s="611"/>
      <c r="GMF105" s="611"/>
      <c r="GMG105" s="611"/>
      <c r="GMH105" s="611"/>
      <c r="GMI105" s="611"/>
      <c r="GMJ105" s="611"/>
      <c r="GMK105" s="611"/>
      <c r="GML105" s="611"/>
      <c r="GMM105" s="611"/>
      <c r="GMN105" s="611"/>
      <c r="GMO105" s="611"/>
      <c r="GMP105" s="611"/>
      <c r="GMQ105" s="611"/>
      <c r="GMR105" s="611"/>
      <c r="GMS105" s="611"/>
      <c r="GMT105" s="611"/>
      <c r="GMU105" s="611"/>
      <c r="GMV105" s="611"/>
      <c r="GMW105" s="611"/>
      <c r="GMX105" s="611"/>
      <c r="GMY105" s="611"/>
      <c r="GMZ105" s="611"/>
      <c r="GNA105" s="611"/>
      <c r="GNB105" s="611"/>
      <c r="GNC105" s="611"/>
      <c r="GND105" s="611"/>
      <c r="GNE105" s="611"/>
      <c r="GNF105" s="611"/>
      <c r="GNG105" s="611"/>
      <c r="GNH105" s="611"/>
      <c r="GNI105" s="611"/>
      <c r="GNJ105" s="611"/>
      <c r="GNK105" s="611"/>
      <c r="GNL105" s="611"/>
      <c r="GNM105" s="611"/>
      <c r="GNN105" s="611"/>
      <c r="GNO105" s="611"/>
      <c r="GNP105" s="611"/>
      <c r="GNQ105" s="611"/>
      <c r="GNR105" s="611"/>
      <c r="GNS105" s="611"/>
      <c r="GNT105" s="611"/>
      <c r="GNU105" s="611"/>
      <c r="GNV105" s="611"/>
      <c r="GNW105" s="611"/>
      <c r="GNX105" s="611"/>
      <c r="GNY105" s="611"/>
      <c r="GNZ105" s="611"/>
      <c r="GOA105" s="611"/>
      <c r="GOB105" s="611"/>
      <c r="GOC105" s="611"/>
      <c r="GOD105" s="611"/>
      <c r="GOE105" s="611"/>
      <c r="GOF105" s="611"/>
      <c r="GOG105" s="611"/>
      <c r="GOH105" s="611"/>
      <c r="GOI105" s="611"/>
      <c r="GOJ105" s="611"/>
      <c r="GOK105" s="611"/>
      <c r="GOL105" s="611"/>
      <c r="GOM105" s="611"/>
      <c r="GON105" s="611"/>
      <c r="GOO105" s="611"/>
      <c r="GOP105" s="611"/>
      <c r="GOQ105" s="611"/>
      <c r="GOR105" s="611"/>
      <c r="GOS105" s="611"/>
      <c r="GOT105" s="611"/>
      <c r="GOU105" s="611"/>
      <c r="GOV105" s="611"/>
      <c r="GOW105" s="611"/>
      <c r="GOX105" s="611"/>
      <c r="GOY105" s="611"/>
      <c r="GOZ105" s="611"/>
      <c r="GPA105" s="611"/>
      <c r="GPB105" s="611"/>
      <c r="GPC105" s="611"/>
      <c r="GPD105" s="611"/>
      <c r="GPE105" s="611"/>
      <c r="GPF105" s="611"/>
      <c r="GPG105" s="611"/>
      <c r="GPH105" s="611"/>
      <c r="GPI105" s="611"/>
      <c r="GPJ105" s="611"/>
      <c r="GPK105" s="611"/>
      <c r="GPL105" s="611"/>
      <c r="GPM105" s="611"/>
      <c r="GPN105" s="611"/>
      <c r="GPO105" s="611"/>
      <c r="GPP105" s="611"/>
      <c r="GPQ105" s="611"/>
      <c r="GPR105" s="611"/>
      <c r="GPS105" s="611"/>
      <c r="GPT105" s="611"/>
      <c r="GPU105" s="611"/>
      <c r="GPV105" s="611"/>
      <c r="GPW105" s="611"/>
      <c r="GPX105" s="611"/>
      <c r="GPY105" s="611"/>
      <c r="GPZ105" s="611"/>
      <c r="GQA105" s="611"/>
      <c r="GQB105" s="611"/>
      <c r="GQC105" s="611"/>
      <c r="GQD105" s="611"/>
      <c r="GQE105" s="611"/>
      <c r="GQF105" s="611"/>
      <c r="GQG105" s="611"/>
      <c r="GQH105" s="611"/>
      <c r="GQI105" s="611"/>
      <c r="GQJ105" s="611"/>
      <c r="GQK105" s="611"/>
      <c r="GQL105" s="611"/>
      <c r="GQM105" s="611"/>
      <c r="GQN105" s="611"/>
      <c r="GQO105" s="611"/>
      <c r="GQP105" s="611"/>
      <c r="GQQ105" s="611"/>
      <c r="GQR105" s="611"/>
      <c r="GQS105" s="611"/>
      <c r="GQT105" s="611"/>
      <c r="GQU105" s="611"/>
      <c r="GQV105" s="611"/>
      <c r="GQW105" s="611"/>
      <c r="GQX105" s="611"/>
      <c r="GQY105" s="611"/>
      <c r="GQZ105" s="611"/>
      <c r="GRA105" s="611"/>
      <c r="GRB105" s="611"/>
      <c r="GRC105" s="611"/>
      <c r="GRD105" s="611"/>
      <c r="GRE105" s="611"/>
      <c r="GRF105" s="611"/>
      <c r="GRG105" s="611"/>
      <c r="GRH105" s="611"/>
      <c r="GRI105" s="611"/>
      <c r="GRJ105" s="611"/>
      <c r="GRK105" s="611"/>
      <c r="GRL105" s="611"/>
      <c r="GRM105" s="611"/>
      <c r="GRN105" s="611"/>
      <c r="GRO105" s="611"/>
      <c r="GRP105" s="611"/>
      <c r="GRQ105" s="611"/>
      <c r="GRR105" s="611"/>
      <c r="GRS105" s="611"/>
      <c r="GRT105" s="611"/>
      <c r="GRU105" s="611"/>
      <c r="GRV105" s="611"/>
      <c r="GRW105" s="611"/>
      <c r="GRX105" s="611"/>
      <c r="GRY105" s="611"/>
      <c r="GRZ105" s="611"/>
      <c r="GSA105" s="611"/>
      <c r="GSB105" s="611"/>
      <c r="GSC105" s="611"/>
      <c r="GSD105" s="611"/>
      <c r="GSE105" s="611"/>
      <c r="GSF105" s="611"/>
      <c r="GSG105" s="611"/>
      <c r="GSH105" s="611"/>
      <c r="GSI105" s="611"/>
      <c r="GSJ105" s="611"/>
      <c r="GSK105" s="611"/>
      <c r="GSL105" s="611"/>
      <c r="GSM105" s="611"/>
      <c r="GSN105" s="611"/>
      <c r="GSO105" s="611"/>
      <c r="GSP105" s="611"/>
      <c r="GSQ105" s="611"/>
      <c r="GSR105" s="611"/>
      <c r="GSS105" s="611"/>
      <c r="GST105" s="611"/>
      <c r="GSU105" s="611"/>
      <c r="GSV105" s="611"/>
      <c r="GSW105" s="611"/>
      <c r="GSX105" s="611"/>
      <c r="GSY105" s="611"/>
      <c r="GSZ105" s="611"/>
      <c r="GTA105" s="611"/>
      <c r="GTB105" s="611"/>
      <c r="GTC105" s="611"/>
      <c r="GTD105" s="611"/>
      <c r="GTE105" s="611"/>
      <c r="GTF105" s="611"/>
      <c r="GTG105" s="611"/>
      <c r="GTH105" s="611"/>
      <c r="GTI105" s="611"/>
      <c r="GTJ105" s="611"/>
      <c r="GTK105" s="611"/>
      <c r="GTL105" s="611"/>
      <c r="GTM105" s="611"/>
      <c r="GTN105" s="611"/>
      <c r="GTO105" s="611"/>
      <c r="GTP105" s="611"/>
      <c r="GTQ105" s="611"/>
      <c r="GTR105" s="611"/>
      <c r="GTS105" s="611"/>
      <c r="GTT105" s="611"/>
      <c r="GTU105" s="611"/>
      <c r="GTV105" s="611"/>
      <c r="GTW105" s="611"/>
      <c r="GTX105" s="611"/>
      <c r="GTY105" s="611"/>
      <c r="GTZ105" s="611"/>
      <c r="GUA105" s="611"/>
      <c r="GUB105" s="611"/>
      <c r="GUC105" s="611"/>
      <c r="GUD105" s="611"/>
      <c r="GUE105" s="611"/>
      <c r="GUF105" s="611"/>
      <c r="GUG105" s="611"/>
      <c r="GUH105" s="611"/>
      <c r="GUI105" s="611"/>
      <c r="GUJ105" s="611"/>
      <c r="GUK105" s="611"/>
      <c r="GUL105" s="611"/>
      <c r="GUM105" s="611"/>
      <c r="GUN105" s="611"/>
      <c r="GUO105" s="611"/>
      <c r="GUP105" s="611"/>
      <c r="GUQ105" s="611"/>
      <c r="GUR105" s="611"/>
      <c r="GUS105" s="611"/>
      <c r="GUT105" s="611"/>
      <c r="GUU105" s="611"/>
      <c r="GUV105" s="611"/>
      <c r="GUW105" s="611"/>
      <c r="GUX105" s="611"/>
      <c r="GUY105" s="611"/>
      <c r="GUZ105" s="611"/>
      <c r="GVA105" s="611"/>
      <c r="GVB105" s="611"/>
      <c r="GVC105" s="611"/>
      <c r="GVD105" s="611"/>
      <c r="GVE105" s="611"/>
      <c r="GVF105" s="611"/>
      <c r="GVG105" s="611"/>
      <c r="GVH105" s="611"/>
      <c r="GVI105" s="611"/>
      <c r="GVJ105" s="611"/>
      <c r="GVK105" s="611"/>
      <c r="GVL105" s="611"/>
      <c r="GVM105" s="611"/>
      <c r="GVN105" s="611"/>
      <c r="GVO105" s="611"/>
      <c r="GVP105" s="611"/>
      <c r="GVQ105" s="611"/>
      <c r="GVR105" s="611"/>
      <c r="GVS105" s="611"/>
      <c r="GVT105" s="611"/>
      <c r="GVU105" s="611"/>
      <c r="GVV105" s="611"/>
      <c r="GVW105" s="611"/>
      <c r="GVX105" s="611"/>
      <c r="GVY105" s="611"/>
      <c r="GVZ105" s="611"/>
      <c r="GWA105" s="611"/>
      <c r="GWB105" s="611"/>
      <c r="GWC105" s="611"/>
      <c r="GWD105" s="611"/>
      <c r="GWE105" s="611"/>
      <c r="GWF105" s="611"/>
      <c r="GWG105" s="611"/>
      <c r="GWH105" s="611"/>
      <c r="GWI105" s="611"/>
      <c r="GWJ105" s="611"/>
      <c r="GWK105" s="611"/>
      <c r="GWL105" s="611"/>
      <c r="GWM105" s="611"/>
      <c r="GWN105" s="611"/>
      <c r="GWO105" s="611"/>
      <c r="GWP105" s="611"/>
      <c r="GWQ105" s="611"/>
      <c r="GWR105" s="611"/>
      <c r="GWS105" s="611"/>
      <c r="GWT105" s="611"/>
      <c r="GWU105" s="611"/>
      <c r="GWV105" s="611"/>
      <c r="GWW105" s="611"/>
      <c r="GWX105" s="611"/>
      <c r="GWY105" s="611"/>
      <c r="GWZ105" s="611"/>
      <c r="GXA105" s="611"/>
      <c r="GXB105" s="611"/>
      <c r="GXC105" s="611"/>
      <c r="GXD105" s="611"/>
      <c r="GXE105" s="611"/>
      <c r="GXF105" s="611"/>
      <c r="GXG105" s="611"/>
      <c r="GXH105" s="611"/>
      <c r="GXI105" s="611"/>
      <c r="GXJ105" s="611"/>
      <c r="GXK105" s="611"/>
      <c r="GXL105" s="611"/>
      <c r="GXM105" s="611"/>
      <c r="GXN105" s="611"/>
      <c r="GXO105" s="611"/>
      <c r="GXP105" s="611"/>
      <c r="GXQ105" s="611"/>
      <c r="GXR105" s="611"/>
      <c r="GXS105" s="611"/>
      <c r="GXT105" s="611"/>
      <c r="GXU105" s="611"/>
      <c r="GXV105" s="611"/>
      <c r="GXW105" s="611"/>
      <c r="GXX105" s="611"/>
      <c r="GXY105" s="611"/>
      <c r="GXZ105" s="611"/>
      <c r="GYA105" s="611"/>
      <c r="GYB105" s="611"/>
      <c r="GYC105" s="611"/>
      <c r="GYD105" s="611"/>
      <c r="GYE105" s="611"/>
      <c r="GYF105" s="611"/>
      <c r="GYG105" s="611"/>
      <c r="GYH105" s="611"/>
      <c r="GYI105" s="611"/>
      <c r="GYJ105" s="611"/>
      <c r="GYK105" s="611"/>
      <c r="GYL105" s="611"/>
      <c r="GYM105" s="611"/>
      <c r="GYN105" s="611"/>
      <c r="GYO105" s="611"/>
      <c r="GYP105" s="611"/>
      <c r="GYQ105" s="611"/>
      <c r="GYR105" s="611"/>
      <c r="GYS105" s="611"/>
      <c r="GYT105" s="611"/>
      <c r="GYU105" s="611"/>
      <c r="GYV105" s="611"/>
      <c r="GYW105" s="611"/>
      <c r="GYX105" s="611"/>
      <c r="GYY105" s="611"/>
      <c r="GYZ105" s="611"/>
      <c r="GZA105" s="611"/>
      <c r="GZB105" s="611"/>
      <c r="GZC105" s="611"/>
      <c r="GZD105" s="611"/>
      <c r="GZE105" s="611"/>
      <c r="GZF105" s="611"/>
      <c r="GZG105" s="611"/>
      <c r="GZH105" s="611"/>
      <c r="GZI105" s="611"/>
      <c r="GZJ105" s="611"/>
      <c r="GZK105" s="611"/>
      <c r="GZL105" s="611"/>
      <c r="GZM105" s="611"/>
      <c r="GZN105" s="611"/>
      <c r="GZO105" s="611"/>
      <c r="GZP105" s="611"/>
      <c r="GZQ105" s="611"/>
      <c r="GZR105" s="611"/>
      <c r="GZS105" s="611"/>
      <c r="GZT105" s="611"/>
      <c r="GZU105" s="611"/>
      <c r="GZV105" s="611"/>
      <c r="GZW105" s="611"/>
      <c r="GZX105" s="611"/>
      <c r="GZY105" s="611"/>
      <c r="GZZ105" s="611"/>
      <c r="HAA105" s="611"/>
      <c r="HAB105" s="611"/>
      <c r="HAC105" s="611"/>
      <c r="HAD105" s="611"/>
      <c r="HAE105" s="611"/>
      <c r="HAF105" s="611"/>
      <c r="HAG105" s="611"/>
      <c r="HAH105" s="611"/>
      <c r="HAI105" s="611"/>
      <c r="HAJ105" s="611"/>
      <c r="HAK105" s="611"/>
      <c r="HAL105" s="611"/>
      <c r="HAM105" s="611"/>
      <c r="HAN105" s="611"/>
      <c r="HAO105" s="611"/>
      <c r="HAP105" s="611"/>
      <c r="HAQ105" s="611"/>
      <c r="HAR105" s="611"/>
      <c r="HAS105" s="611"/>
      <c r="HAT105" s="611"/>
      <c r="HAU105" s="611"/>
      <c r="HAV105" s="611"/>
      <c r="HAW105" s="611"/>
      <c r="HAX105" s="611"/>
      <c r="HAY105" s="611"/>
      <c r="HAZ105" s="611"/>
      <c r="HBA105" s="611"/>
      <c r="HBB105" s="611"/>
      <c r="HBC105" s="611"/>
      <c r="HBD105" s="611"/>
      <c r="HBE105" s="611"/>
      <c r="HBF105" s="611"/>
      <c r="HBG105" s="611"/>
      <c r="HBH105" s="611"/>
      <c r="HBI105" s="611"/>
      <c r="HBJ105" s="611"/>
      <c r="HBK105" s="611"/>
      <c r="HBL105" s="611"/>
      <c r="HBM105" s="611"/>
      <c r="HBN105" s="611"/>
      <c r="HBO105" s="611"/>
      <c r="HBP105" s="611"/>
      <c r="HBQ105" s="611"/>
      <c r="HBR105" s="611"/>
      <c r="HBS105" s="611"/>
      <c r="HBT105" s="611"/>
      <c r="HBU105" s="611"/>
      <c r="HBV105" s="611"/>
      <c r="HBW105" s="611"/>
      <c r="HBX105" s="611"/>
      <c r="HBY105" s="611"/>
      <c r="HBZ105" s="611"/>
      <c r="HCA105" s="611"/>
      <c r="HCB105" s="611"/>
      <c r="HCC105" s="611"/>
      <c r="HCD105" s="611"/>
      <c r="HCE105" s="611"/>
      <c r="HCF105" s="611"/>
      <c r="HCG105" s="611"/>
      <c r="HCH105" s="611"/>
      <c r="HCI105" s="611"/>
      <c r="HCJ105" s="611"/>
      <c r="HCK105" s="611"/>
      <c r="HCL105" s="611"/>
      <c r="HCM105" s="611"/>
      <c r="HCN105" s="611"/>
      <c r="HCO105" s="611"/>
      <c r="HCP105" s="611"/>
      <c r="HCQ105" s="611"/>
      <c r="HCR105" s="611"/>
      <c r="HCS105" s="611"/>
      <c r="HCT105" s="611"/>
      <c r="HCU105" s="611"/>
      <c r="HCV105" s="611"/>
      <c r="HCW105" s="611"/>
      <c r="HCX105" s="611"/>
      <c r="HCY105" s="611"/>
      <c r="HCZ105" s="611"/>
      <c r="HDA105" s="611"/>
      <c r="HDB105" s="611"/>
      <c r="HDC105" s="611"/>
      <c r="HDD105" s="611"/>
      <c r="HDE105" s="611"/>
      <c r="HDF105" s="611"/>
      <c r="HDG105" s="611"/>
      <c r="HDH105" s="611"/>
      <c r="HDI105" s="611"/>
      <c r="HDJ105" s="611"/>
      <c r="HDK105" s="611"/>
      <c r="HDL105" s="611"/>
      <c r="HDM105" s="611"/>
      <c r="HDN105" s="611"/>
      <c r="HDO105" s="611"/>
      <c r="HDP105" s="611"/>
      <c r="HDQ105" s="611"/>
      <c r="HDR105" s="611"/>
      <c r="HDS105" s="611"/>
      <c r="HDT105" s="611"/>
      <c r="HDU105" s="611"/>
      <c r="HDV105" s="611"/>
      <c r="HDW105" s="611"/>
      <c r="HDX105" s="611"/>
      <c r="HDY105" s="611"/>
      <c r="HDZ105" s="611"/>
      <c r="HEA105" s="611"/>
      <c r="HEB105" s="611"/>
      <c r="HEC105" s="611"/>
      <c r="HED105" s="611"/>
      <c r="HEE105" s="611"/>
      <c r="HEF105" s="611"/>
      <c r="HEG105" s="611"/>
      <c r="HEH105" s="611"/>
      <c r="HEI105" s="611"/>
      <c r="HEJ105" s="611"/>
      <c r="HEK105" s="611"/>
      <c r="HEL105" s="611"/>
      <c r="HEM105" s="611"/>
      <c r="HEN105" s="611"/>
      <c r="HEO105" s="611"/>
      <c r="HEP105" s="611"/>
      <c r="HEQ105" s="611"/>
      <c r="HER105" s="611"/>
      <c r="HES105" s="611"/>
      <c r="HET105" s="611"/>
      <c r="HEU105" s="611"/>
      <c r="HEV105" s="611"/>
      <c r="HEW105" s="611"/>
      <c r="HEX105" s="611"/>
      <c r="HEY105" s="611"/>
      <c r="HEZ105" s="611"/>
      <c r="HFA105" s="611"/>
      <c r="HFB105" s="611"/>
      <c r="HFC105" s="611"/>
      <c r="HFD105" s="611"/>
      <c r="HFE105" s="611"/>
      <c r="HFF105" s="611"/>
      <c r="HFG105" s="611"/>
      <c r="HFH105" s="611"/>
      <c r="HFI105" s="611"/>
      <c r="HFJ105" s="611"/>
      <c r="HFK105" s="611"/>
      <c r="HFL105" s="611"/>
      <c r="HFM105" s="611"/>
      <c r="HFN105" s="611"/>
      <c r="HFO105" s="611"/>
      <c r="HFP105" s="611"/>
      <c r="HFQ105" s="611"/>
      <c r="HFR105" s="611"/>
      <c r="HFS105" s="611"/>
      <c r="HFT105" s="611"/>
      <c r="HFU105" s="611"/>
      <c r="HFV105" s="611"/>
      <c r="HFW105" s="611"/>
      <c r="HFX105" s="611"/>
      <c r="HFY105" s="611"/>
      <c r="HFZ105" s="611"/>
      <c r="HGA105" s="611"/>
      <c r="HGB105" s="611"/>
      <c r="HGC105" s="611"/>
      <c r="HGD105" s="611"/>
      <c r="HGE105" s="611"/>
      <c r="HGF105" s="611"/>
      <c r="HGG105" s="611"/>
      <c r="HGH105" s="611"/>
      <c r="HGI105" s="611"/>
      <c r="HGJ105" s="611"/>
      <c r="HGK105" s="611"/>
      <c r="HGL105" s="611"/>
      <c r="HGM105" s="611"/>
      <c r="HGN105" s="611"/>
      <c r="HGO105" s="611"/>
      <c r="HGP105" s="611"/>
      <c r="HGQ105" s="611"/>
      <c r="HGR105" s="611"/>
      <c r="HGS105" s="611"/>
      <c r="HGT105" s="611"/>
      <c r="HGU105" s="611"/>
      <c r="HGV105" s="611"/>
      <c r="HGW105" s="611"/>
      <c r="HGX105" s="611"/>
      <c r="HGY105" s="611"/>
      <c r="HGZ105" s="611"/>
      <c r="HHA105" s="611"/>
      <c r="HHB105" s="611"/>
      <c r="HHC105" s="611"/>
      <c r="HHD105" s="611"/>
      <c r="HHE105" s="611"/>
      <c r="HHF105" s="611"/>
      <c r="HHG105" s="611"/>
      <c r="HHH105" s="611"/>
      <c r="HHI105" s="611"/>
      <c r="HHJ105" s="611"/>
      <c r="HHK105" s="611"/>
      <c r="HHL105" s="611"/>
      <c r="HHM105" s="611"/>
      <c r="HHN105" s="611"/>
      <c r="HHO105" s="611"/>
      <c r="HHP105" s="611"/>
      <c r="HHQ105" s="611"/>
      <c r="HHR105" s="611"/>
      <c r="HHS105" s="611"/>
      <c r="HHT105" s="611"/>
      <c r="HHU105" s="611"/>
      <c r="HHV105" s="611"/>
      <c r="HHW105" s="611"/>
      <c r="HHX105" s="611"/>
      <c r="HHY105" s="611"/>
      <c r="HHZ105" s="611"/>
      <c r="HIA105" s="611"/>
      <c r="HIB105" s="611"/>
      <c r="HIC105" s="611"/>
      <c r="HID105" s="611"/>
      <c r="HIE105" s="611"/>
      <c r="HIF105" s="611"/>
      <c r="HIG105" s="611"/>
      <c r="HIH105" s="611"/>
      <c r="HII105" s="611"/>
      <c r="HIJ105" s="611"/>
      <c r="HIK105" s="611"/>
      <c r="HIL105" s="611"/>
      <c r="HIM105" s="611"/>
      <c r="HIN105" s="611"/>
      <c r="HIO105" s="611"/>
      <c r="HIP105" s="611"/>
      <c r="HIQ105" s="611"/>
      <c r="HIR105" s="611"/>
      <c r="HIS105" s="611"/>
      <c r="HIT105" s="611"/>
      <c r="HIU105" s="611"/>
      <c r="HIV105" s="611"/>
      <c r="HIW105" s="611"/>
      <c r="HIX105" s="611"/>
      <c r="HIY105" s="611"/>
      <c r="HIZ105" s="611"/>
      <c r="HJA105" s="611"/>
      <c r="HJB105" s="611"/>
      <c r="HJC105" s="611"/>
      <c r="HJD105" s="611"/>
      <c r="HJE105" s="611"/>
      <c r="HJF105" s="611"/>
      <c r="HJG105" s="611"/>
      <c r="HJH105" s="611"/>
      <c r="HJI105" s="611"/>
      <c r="HJJ105" s="611"/>
      <c r="HJK105" s="611"/>
      <c r="HJL105" s="611"/>
      <c r="HJM105" s="611"/>
      <c r="HJN105" s="611"/>
      <c r="HJO105" s="611"/>
      <c r="HJP105" s="611"/>
      <c r="HJQ105" s="611"/>
      <c r="HJR105" s="611"/>
      <c r="HJS105" s="611"/>
      <c r="HJT105" s="611"/>
      <c r="HJU105" s="611"/>
      <c r="HJV105" s="611"/>
      <c r="HJW105" s="611"/>
      <c r="HJX105" s="611"/>
      <c r="HJY105" s="611"/>
      <c r="HJZ105" s="611"/>
      <c r="HKA105" s="611"/>
      <c r="HKB105" s="611"/>
      <c r="HKC105" s="611"/>
      <c r="HKD105" s="611"/>
      <c r="HKE105" s="611"/>
      <c r="HKF105" s="611"/>
      <c r="HKG105" s="611"/>
      <c r="HKH105" s="611"/>
      <c r="HKI105" s="611"/>
      <c r="HKJ105" s="611"/>
      <c r="HKK105" s="611"/>
      <c r="HKL105" s="611"/>
      <c r="HKM105" s="611"/>
      <c r="HKN105" s="611"/>
      <c r="HKO105" s="611"/>
      <c r="HKP105" s="611"/>
      <c r="HKQ105" s="611"/>
      <c r="HKR105" s="611"/>
      <c r="HKS105" s="611"/>
      <c r="HKT105" s="611"/>
      <c r="HKU105" s="611"/>
      <c r="HKV105" s="611"/>
      <c r="HKW105" s="611"/>
      <c r="HKX105" s="611"/>
      <c r="HKY105" s="611"/>
      <c r="HKZ105" s="611"/>
      <c r="HLA105" s="611"/>
      <c r="HLB105" s="611"/>
      <c r="HLC105" s="611"/>
      <c r="HLD105" s="611"/>
      <c r="HLE105" s="611"/>
      <c r="HLF105" s="611"/>
      <c r="HLG105" s="611"/>
      <c r="HLH105" s="611"/>
      <c r="HLI105" s="611"/>
      <c r="HLJ105" s="611"/>
      <c r="HLK105" s="611"/>
      <c r="HLL105" s="611"/>
      <c r="HLM105" s="611"/>
      <c r="HLN105" s="611"/>
      <c r="HLO105" s="611"/>
      <c r="HLP105" s="611"/>
      <c r="HLQ105" s="611"/>
      <c r="HLR105" s="611"/>
      <c r="HLS105" s="611"/>
      <c r="HLT105" s="611"/>
      <c r="HLU105" s="611"/>
      <c r="HLV105" s="611"/>
      <c r="HLW105" s="611"/>
      <c r="HLX105" s="611"/>
      <c r="HLY105" s="611"/>
      <c r="HLZ105" s="611"/>
      <c r="HMA105" s="611"/>
      <c r="HMB105" s="611"/>
      <c r="HMC105" s="611"/>
      <c r="HMD105" s="611"/>
      <c r="HME105" s="611"/>
      <c r="HMF105" s="611"/>
      <c r="HMG105" s="611"/>
      <c r="HMH105" s="611"/>
      <c r="HMI105" s="611"/>
      <c r="HMJ105" s="611"/>
      <c r="HMK105" s="611"/>
      <c r="HML105" s="611"/>
      <c r="HMM105" s="611"/>
      <c r="HMN105" s="611"/>
      <c r="HMO105" s="611"/>
      <c r="HMP105" s="611"/>
      <c r="HMQ105" s="611"/>
      <c r="HMR105" s="611"/>
      <c r="HMS105" s="611"/>
      <c r="HMT105" s="611"/>
      <c r="HMU105" s="611"/>
      <c r="HMV105" s="611"/>
      <c r="HMW105" s="611"/>
      <c r="HMX105" s="611"/>
      <c r="HMY105" s="611"/>
      <c r="HMZ105" s="611"/>
      <c r="HNA105" s="611"/>
      <c r="HNB105" s="611"/>
      <c r="HNC105" s="611"/>
      <c r="HND105" s="611"/>
      <c r="HNE105" s="611"/>
      <c r="HNF105" s="611"/>
      <c r="HNG105" s="611"/>
      <c r="HNH105" s="611"/>
      <c r="HNI105" s="611"/>
      <c r="HNJ105" s="611"/>
      <c r="HNK105" s="611"/>
      <c r="HNL105" s="611"/>
      <c r="HNM105" s="611"/>
      <c r="HNN105" s="611"/>
      <c r="HNO105" s="611"/>
      <c r="HNP105" s="611"/>
      <c r="HNQ105" s="611"/>
      <c r="HNR105" s="611"/>
      <c r="HNS105" s="611"/>
      <c r="HNT105" s="611"/>
      <c r="HNU105" s="611"/>
      <c r="HNV105" s="611"/>
      <c r="HNW105" s="611"/>
      <c r="HNX105" s="611"/>
      <c r="HNY105" s="611"/>
      <c r="HNZ105" s="611"/>
      <c r="HOA105" s="611"/>
      <c r="HOB105" s="611"/>
      <c r="HOC105" s="611"/>
      <c r="HOD105" s="611"/>
      <c r="HOE105" s="611"/>
      <c r="HOF105" s="611"/>
      <c r="HOG105" s="611"/>
      <c r="HOH105" s="611"/>
      <c r="HOI105" s="611"/>
      <c r="HOJ105" s="611"/>
      <c r="HOK105" s="611"/>
      <c r="HOL105" s="611"/>
      <c r="HOM105" s="611"/>
      <c r="HON105" s="611"/>
      <c r="HOO105" s="611"/>
      <c r="HOP105" s="611"/>
      <c r="HOQ105" s="611"/>
      <c r="HOR105" s="611"/>
      <c r="HOS105" s="611"/>
      <c r="HOT105" s="611"/>
      <c r="HOU105" s="611"/>
      <c r="HOV105" s="611"/>
      <c r="HOW105" s="611"/>
      <c r="HOX105" s="611"/>
      <c r="HOY105" s="611"/>
      <c r="HOZ105" s="611"/>
      <c r="HPA105" s="611"/>
      <c r="HPB105" s="611"/>
      <c r="HPC105" s="611"/>
      <c r="HPD105" s="611"/>
      <c r="HPE105" s="611"/>
      <c r="HPF105" s="611"/>
      <c r="HPG105" s="611"/>
      <c r="HPH105" s="611"/>
      <c r="HPI105" s="611"/>
      <c r="HPJ105" s="611"/>
      <c r="HPK105" s="611"/>
      <c r="HPL105" s="611"/>
      <c r="HPM105" s="611"/>
      <c r="HPN105" s="611"/>
      <c r="HPO105" s="611"/>
      <c r="HPP105" s="611"/>
      <c r="HPQ105" s="611"/>
      <c r="HPR105" s="611"/>
      <c r="HPS105" s="611"/>
      <c r="HPT105" s="611"/>
      <c r="HPU105" s="611"/>
      <c r="HPV105" s="611"/>
      <c r="HPW105" s="611"/>
      <c r="HPX105" s="611"/>
      <c r="HPY105" s="611"/>
      <c r="HPZ105" s="611"/>
      <c r="HQA105" s="611"/>
      <c r="HQB105" s="611"/>
      <c r="HQC105" s="611"/>
      <c r="HQD105" s="611"/>
      <c r="HQE105" s="611"/>
      <c r="HQF105" s="611"/>
      <c r="HQG105" s="611"/>
      <c r="HQH105" s="611"/>
      <c r="HQI105" s="611"/>
      <c r="HQJ105" s="611"/>
      <c r="HQK105" s="611"/>
      <c r="HQL105" s="611"/>
      <c r="HQM105" s="611"/>
      <c r="HQN105" s="611"/>
      <c r="HQO105" s="611"/>
      <c r="HQP105" s="611"/>
      <c r="HQQ105" s="611"/>
      <c r="HQR105" s="611"/>
      <c r="HQS105" s="611"/>
      <c r="HQT105" s="611"/>
      <c r="HQU105" s="611"/>
      <c r="HQV105" s="611"/>
      <c r="HQW105" s="611"/>
      <c r="HQX105" s="611"/>
      <c r="HQY105" s="611"/>
      <c r="HQZ105" s="611"/>
      <c r="HRA105" s="611"/>
      <c r="HRB105" s="611"/>
      <c r="HRC105" s="611"/>
      <c r="HRD105" s="611"/>
      <c r="HRE105" s="611"/>
      <c r="HRF105" s="611"/>
      <c r="HRG105" s="611"/>
      <c r="HRH105" s="611"/>
      <c r="HRI105" s="611"/>
      <c r="HRJ105" s="611"/>
      <c r="HRK105" s="611"/>
      <c r="HRL105" s="611"/>
      <c r="HRM105" s="611"/>
      <c r="HRN105" s="611"/>
      <c r="HRO105" s="611"/>
      <c r="HRP105" s="611"/>
      <c r="HRQ105" s="611"/>
      <c r="HRR105" s="611"/>
      <c r="HRS105" s="611"/>
      <c r="HRT105" s="611"/>
      <c r="HRU105" s="611"/>
      <c r="HRV105" s="611"/>
      <c r="HRW105" s="611"/>
      <c r="HRX105" s="611"/>
      <c r="HRY105" s="611"/>
      <c r="HRZ105" s="611"/>
      <c r="HSA105" s="611"/>
      <c r="HSB105" s="611"/>
      <c r="HSC105" s="611"/>
      <c r="HSD105" s="611"/>
      <c r="HSE105" s="611"/>
      <c r="HSF105" s="611"/>
      <c r="HSG105" s="611"/>
      <c r="HSH105" s="611"/>
      <c r="HSI105" s="611"/>
      <c r="HSJ105" s="611"/>
      <c r="HSK105" s="611"/>
      <c r="HSL105" s="611"/>
      <c r="HSM105" s="611"/>
      <c r="HSN105" s="611"/>
      <c r="HSO105" s="611"/>
      <c r="HSP105" s="611"/>
      <c r="HSQ105" s="611"/>
      <c r="HSR105" s="611"/>
      <c r="HSS105" s="611"/>
      <c r="HST105" s="611"/>
      <c r="HSU105" s="611"/>
      <c r="HSV105" s="611"/>
      <c r="HSW105" s="611"/>
      <c r="HSX105" s="611"/>
      <c r="HSY105" s="611"/>
      <c r="HSZ105" s="611"/>
      <c r="HTA105" s="611"/>
      <c r="HTB105" s="611"/>
      <c r="HTC105" s="611"/>
      <c r="HTD105" s="611"/>
      <c r="HTE105" s="611"/>
      <c r="HTF105" s="611"/>
      <c r="HTG105" s="611"/>
      <c r="HTH105" s="611"/>
      <c r="HTI105" s="611"/>
      <c r="HTJ105" s="611"/>
      <c r="HTK105" s="611"/>
      <c r="HTL105" s="611"/>
      <c r="HTM105" s="611"/>
      <c r="HTN105" s="611"/>
      <c r="HTO105" s="611"/>
      <c r="HTP105" s="611"/>
      <c r="HTQ105" s="611"/>
      <c r="HTR105" s="611"/>
      <c r="HTS105" s="611"/>
      <c r="HTT105" s="611"/>
      <c r="HTU105" s="611"/>
      <c r="HTV105" s="611"/>
      <c r="HTW105" s="611"/>
      <c r="HTX105" s="611"/>
      <c r="HTY105" s="611"/>
      <c r="HTZ105" s="611"/>
      <c r="HUA105" s="611"/>
      <c r="HUB105" s="611"/>
      <c r="HUC105" s="611"/>
      <c r="HUD105" s="611"/>
      <c r="HUE105" s="611"/>
      <c r="HUF105" s="611"/>
      <c r="HUG105" s="611"/>
      <c r="HUH105" s="611"/>
      <c r="HUI105" s="611"/>
      <c r="HUJ105" s="611"/>
      <c r="HUK105" s="611"/>
      <c r="HUL105" s="611"/>
      <c r="HUM105" s="611"/>
      <c r="HUN105" s="611"/>
      <c r="HUO105" s="611"/>
      <c r="HUP105" s="611"/>
      <c r="HUQ105" s="611"/>
      <c r="HUR105" s="611"/>
      <c r="HUS105" s="611"/>
      <c r="HUT105" s="611"/>
      <c r="HUU105" s="611"/>
      <c r="HUV105" s="611"/>
      <c r="HUW105" s="611"/>
      <c r="HUX105" s="611"/>
      <c r="HUY105" s="611"/>
      <c r="HUZ105" s="611"/>
      <c r="HVA105" s="611"/>
      <c r="HVB105" s="611"/>
      <c r="HVC105" s="611"/>
      <c r="HVD105" s="611"/>
      <c r="HVE105" s="611"/>
      <c r="HVF105" s="611"/>
      <c r="HVG105" s="611"/>
      <c r="HVH105" s="611"/>
      <c r="HVI105" s="611"/>
      <c r="HVJ105" s="611"/>
      <c r="HVK105" s="611"/>
      <c r="HVL105" s="611"/>
      <c r="HVM105" s="611"/>
      <c r="HVN105" s="611"/>
      <c r="HVO105" s="611"/>
      <c r="HVP105" s="611"/>
      <c r="HVQ105" s="611"/>
      <c r="HVR105" s="611"/>
      <c r="HVS105" s="611"/>
      <c r="HVT105" s="611"/>
      <c r="HVU105" s="611"/>
      <c r="HVV105" s="611"/>
      <c r="HVW105" s="611"/>
      <c r="HVX105" s="611"/>
      <c r="HVY105" s="611"/>
      <c r="HVZ105" s="611"/>
      <c r="HWA105" s="611"/>
      <c r="HWB105" s="611"/>
      <c r="HWC105" s="611"/>
      <c r="HWD105" s="611"/>
      <c r="HWE105" s="611"/>
      <c r="HWF105" s="611"/>
      <c r="HWG105" s="611"/>
      <c r="HWH105" s="611"/>
      <c r="HWI105" s="611"/>
      <c r="HWJ105" s="611"/>
      <c r="HWK105" s="611"/>
      <c r="HWL105" s="611"/>
      <c r="HWM105" s="611"/>
      <c r="HWN105" s="611"/>
      <c r="HWO105" s="611"/>
      <c r="HWP105" s="611"/>
      <c r="HWQ105" s="611"/>
      <c r="HWR105" s="611"/>
      <c r="HWS105" s="611"/>
      <c r="HWT105" s="611"/>
      <c r="HWU105" s="611"/>
      <c r="HWV105" s="611"/>
      <c r="HWW105" s="611"/>
      <c r="HWX105" s="611"/>
      <c r="HWY105" s="611"/>
      <c r="HWZ105" s="611"/>
      <c r="HXA105" s="611"/>
      <c r="HXB105" s="611"/>
      <c r="HXC105" s="611"/>
      <c r="HXD105" s="611"/>
      <c r="HXE105" s="611"/>
      <c r="HXF105" s="611"/>
      <c r="HXG105" s="611"/>
      <c r="HXH105" s="611"/>
      <c r="HXI105" s="611"/>
      <c r="HXJ105" s="611"/>
      <c r="HXK105" s="611"/>
      <c r="HXL105" s="611"/>
      <c r="HXM105" s="611"/>
      <c r="HXN105" s="611"/>
      <c r="HXO105" s="611"/>
      <c r="HXP105" s="611"/>
      <c r="HXQ105" s="611"/>
      <c r="HXR105" s="611"/>
      <c r="HXS105" s="611"/>
      <c r="HXT105" s="611"/>
      <c r="HXU105" s="611"/>
      <c r="HXV105" s="611"/>
      <c r="HXW105" s="611"/>
      <c r="HXX105" s="611"/>
      <c r="HXY105" s="611"/>
      <c r="HXZ105" s="611"/>
      <c r="HYA105" s="611"/>
      <c r="HYB105" s="611"/>
      <c r="HYC105" s="611"/>
      <c r="HYD105" s="611"/>
      <c r="HYE105" s="611"/>
      <c r="HYF105" s="611"/>
      <c r="HYG105" s="611"/>
      <c r="HYH105" s="611"/>
      <c r="HYI105" s="611"/>
      <c r="HYJ105" s="611"/>
      <c r="HYK105" s="611"/>
      <c r="HYL105" s="611"/>
      <c r="HYM105" s="611"/>
      <c r="HYN105" s="611"/>
      <c r="HYO105" s="611"/>
      <c r="HYP105" s="611"/>
      <c r="HYQ105" s="611"/>
      <c r="HYR105" s="611"/>
      <c r="HYS105" s="611"/>
      <c r="HYT105" s="611"/>
      <c r="HYU105" s="611"/>
      <c r="HYV105" s="611"/>
      <c r="HYW105" s="611"/>
      <c r="HYX105" s="611"/>
      <c r="HYY105" s="611"/>
      <c r="HYZ105" s="611"/>
      <c r="HZA105" s="611"/>
      <c r="HZB105" s="611"/>
      <c r="HZC105" s="611"/>
      <c r="HZD105" s="611"/>
      <c r="HZE105" s="611"/>
      <c r="HZF105" s="611"/>
      <c r="HZG105" s="611"/>
      <c r="HZH105" s="611"/>
      <c r="HZI105" s="611"/>
      <c r="HZJ105" s="611"/>
      <c r="HZK105" s="611"/>
      <c r="HZL105" s="611"/>
      <c r="HZM105" s="611"/>
      <c r="HZN105" s="611"/>
      <c r="HZO105" s="611"/>
      <c r="HZP105" s="611"/>
      <c r="HZQ105" s="611"/>
      <c r="HZR105" s="611"/>
      <c r="HZS105" s="611"/>
      <c r="HZT105" s="611"/>
      <c r="HZU105" s="611"/>
      <c r="HZV105" s="611"/>
      <c r="HZW105" s="611"/>
      <c r="HZX105" s="611"/>
      <c r="HZY105" s="611"/>
      <c r="HZZ105" s="611"/>
      <c r="IAA105" s="611"/>
      <c r="IAB105" s="611"/>
      <c r="IAC105" s="611"/>
      <c r="IAD105" s="611"/>
      <c r="IAE105" s="611"/>
      <c r="IAF105" s="611"/>
      <c r="IAG105" s="611"/>
      <c r="IAH105" s="611"/>
      <c r="IAI105" s="611"/>
      <c r="IAJ105" s="611"/>
      <c r="IAK105" s="611"/>
      <c r="IAL105" s="611"/>
      <c r="IAM105" s="611"/>
      <c r="IAN105" s="611"/>
      <c r="IAO105" s="611"/>
      <c r="IAP105" s="611"/>
      <c r="IAQ105" s="611"/>
      <c r="IAR105" s="611"/>
      <c r="IAS105" s="611"/>
      <c r="IAT105" s="611"/>
      <c r="IAU105" s="611"/>
      <c r="IAV105" s="611"/>
      <c r="IAW105" s="611"/>
      <c r="IAX105" s="611"/>
      <c r="IAY105" s="611"/>
      <c r="IAZ105" s="611"/>
      <c r="IBA105" s="611"/>
      <c r="IBB105" s="611"/>
      <c r="IBC105" s="611"/>
      <c r="IBD105" s="611"/>
      <c r="IBE105" s="611"/>
      <c r="IBF105" s="611"/>
      <c r="IBG105" s="611"/>
      <c r="IBH105" s="611"/>
      <c r="IBI105" s="611"/>
      <c r="IBJ105" s="611"/>
      <c r="IBK105" s="611"/>
      <c r="IBL105" s="611"/>
      <c r="IBM105" s="611"/>
      <c r="IBN105" s="611"/>
      <c r="IBO105" s="611"/>
      <c r="IBP105" s="611"/>
      <c r="IBQ105" s="611"/>
      <c r="IBR105" s="611"/>
      <c r="IBS105" s="611"/>
      <c r="IBT105" s="611"/>
      <c r="IBU105" s="611"/>
      <c r="IBV105" s="611"/>
      <c r="IBW105" s="611"/>
      <c r="IBX105" s="611"/>
      <c r="IBY105" s="611"/>
      <c r="IBZ105" s="611"/>
      <c r="ICA105" s="611"/>
      <c r="ICB105" s="611"/>
      <c r="ICC105" s="611"/>
      <c r="ICD105" s="611"/>
      <c r="ICE105" s="611"/>
      <c r="ICF105" s="611"/>
      <c r="ICG105" s="611"/>
      <c r="ICH105" s="611"/>
      <c r="ICI105" s="611"/>
      <c r="ICJ105" s="611"/>
      <c r="ICK105" s="611"/>
      <c r="ICL105" s="611"/>
      <c r="ICM105" s="611"/>
      <c r="ICN105" s="611"/>
      <c r="ICO105" s="611"/>
      <c r="ICP105" s="611"/>
      <c r="ICQ105" s="611"/>
      <c r="ICR105" s="611"/>
      <c r="ICS105" s="611"/>
      <c r="ICT105" s="611"/>
      <c r="ICU105" s="611"/>
      <c r="ICV105" s="611"/>
      <c r="ICW105" s="611"/>
      <c r="ICX105" s="611"/>
      <c r="ICY105" s="611"/>
      <c r="ICZ105" s="611"/>
      <c r="IDA105" s="611"/>
      <c r="IDB105" s="611"/>
      <c r="IDC105" s="611"/>
      <c r="IDD105" s="611"/>
      <c r="IDE105" s="611"/>
      <c r="IDF105" s="611"/>
      <c r="IDG105" s="611"/>
      <c r="IDH105" s="611"/>
      <c r="IDI105" s="611"/>
      <c r="IDJ105" s="611"/>
      <c r="IDK105" s="611"/>
      <c r="IDL105" s="611"/>
      <c r="IDM105" s="611"/>
      <c r="IDN105" s="611"/>
      <c r="IDO105" s="611"/>
      <c r="IDP105" s="611"/>
      <c r="IDQ105" s="611"/>
      <c r="IDR105" s="611"/>
      <c r="IDS105" s="611"/>
      <c r="IDT105" s="611"/>
      <c r="IDU105" s="611"/>
      <c r="IDV105" s="611"/>
      <c r="IDW105" s="611"/>
      <c r="IDX105" s="611"/>
      <c r="IDY105" s="611"/>
      <c r="IDZ105" s="611"/>
      <c r="IEA105" s="611"/>
      <c r="IEB105" s="611"/>
      <c r="IEC105" s="611"/>
      <c r="IED105" s="611"/>
      <c r="IEE105" s="611"/>
      <c r="IEF105" s="611"/>
      <c r="IEG105" s="611"/>
      <c r="IEH105" s="611"/>
      <c r="IEI105" s="611"/>
      <c r="IEJ105" s="611"/>
      <c r="IEK105" s="611"/>
      <c r="IEL105" s="611"/>
      <c r="IEM105" s="611"/>
      <c r="IEN105" s="611"/>
      <c r="IEO105" s="611"/>
      <c r="IEP105" s="611"/>
      <c r="IEQ105" s="611"/>
      <c r="IER105" s="611"/>
      <c r="IES105" s="611"/>
      <c r="IET105" s="611"/>
      <c r="IEU105" s="611"/>
      <c r="IEV105" s="611"/>
      <c r="IEW105" s="611"/>
      <c r="IEX105" s="611"/>
      <c r="IEY105" s="611"/>
      <c r="IEZ105" s="611"/>
      <c r="IFA105" s="611"/>
      <c r="IFB105" s="611"/>
      <c r="IFC105" s="611"/>
      <c r="IFD105" s="611"/>
      <c r="IFE105" s="611"/>
      <c r="IFF105" s="611"/>
      <c r="IFG105" s="611"/>
      <c r="IFH105" s="611"/>
      <c r="IFI105" s="611"/>
      <c r="IFJ105" s="611"/>
      <c r="IFK105" s="611"/>
      <c r="IFL105" s="611"/>
      <c r="IFM105" s="611"/>
      <c r="IFN105" s="611"/>
      <c r="IFO105" s="611"/>
      <c r="IFP105" s="611"/>
      <c r="IFQ105" s="611"/>
      <c r="IFR105" s="611"/>
      <c r="IFS105" s="611"/>
      <c r="IFT105" s="611"/>
      <c r="IFU105" s="611"/>
      <c r="IFV105" s="611"/>
      <c r="IFW105" s="611"/>
      <c r="IFX105" s="611"/>
      <c r="IFY105" s="611"/>
      <c r="IFZ105" s="611"/>
      <c r="IGA105" s="611"/>
      <c r="IGB105" s="611"/>
      <c r="IGC105" s="611"/>
      <c r="IGD105" s="611"/>
      <c r="IGE105" s="611"/>
      <c r="IGF105" s="611"/>
      <c r="IGG105" s="611"/>
      <c r="IGH105" s="611"/>
      <c r="IGI105" s="611"/>
      <c r="IGJ105" s="611"/>
      <c r="IGK105" s="611"/>
      <c r="IGL105" s="611"/>
      <c r="IGM105" s="611"/>
      <c r="IGN105" s="611"/>
      <c r="IGO105" s="611"/>
      <c r="IGP105" s="611"/>
      <c r="IGQ105" s="611"/>
      <c r="IGR105" s="611"/>
      <c r="IGS105" s="611"/>
      <c r="IGT105" s="611"/>
      <c r="IGU105" s="611"/>
      <c r="IGV105" s="611"/>
      <c r="IGW105" s="611"/>
      <c r="IGX105" s="611"/>
      <c r="IGY105" s="611"/>
      <c r="IGZ105" s="611"/>
      <c r="IHA105" s="611"/>
      <c r="IHB105" s="611"/>
      <c r="IHC105" s="611"/>
      <c r="IHD105" s="611"/>
      <c r="IHE105" s="611"/>
      <c r="IHF105" s="611"/>
      <c r="IHG105" s="611"/>
      <c r="IHH105" s="611"/>
      <c r="IHI105" s="611"/>
      <c r="IHJ105" s="611"/>
      <c r="IHK105" s="611"/>
      <c r="IHL105" s="611"/>
      <c r="IHM105" s="611"/>
      <c r="IHN105" s="611"/>
      <c r="IHO105" s="611"/>
      <c r="IHP105" s="611"/>
      <c r="IHQ105" s="611"/>
      <c r="IHR105" s="611"/>
      <c r="IHS105" s="611"/>
      <c r="IHT105" s="611"/>
      <c r="IHU105" s="611"/>
      <c r="IHV105" s="611"/>
      <c r="IHW105" s="611"/>
      <c r="IHX105" s="611"/>
      <c r="IHY105" s="611"/>
      <c r="IHZ105" s="611"/>
      <c r="IIA105" s="611"/>
      <c r="IIB105" s="611"/>
      <c r="IIC105" s="611"/>
      <c r="IID105" s="611"/>
      <c r="IIE105" s="611"/>
      <c r="IIF105" s="611"/>
      <c r="IIG105" s="611"/>
      <c r="IIH105" s="611"/>
      <c r="III105" s="611"/>
      <c r="IIJ105" s="611"/>
      <c r="IIK105" s="611"/>
      <c r="IIL105" s="611"/>
      <c r="IIM105" s="611"/>
      <c r="IIN105" s="611"/>
      <c r="IIO105" s="611"/>
      <c r="IIP105" s="611"/>
      <c r="IIQ105" s="611"/>
      <c r="IIR105" s="611"/>
      <c r="IIS105" s="611"/>
      <c r="IIT105" s="611"/>
      <c r="IIU105" s="611"/>
      <c r="IIV105" s="611"/>
      <c r="IIW105" s="611"/>
      <c r="IIX105" s="611"/>
      <c r="IIY105" s="611"/>
      <c r="IIZ105" s="611"/>
      <c r="IJA105" s="611"/>
      <c r="IJB105" s="611"/>
      <c r="IJC105" s="611"/>
      <c r="IJD105" s="611"/>
      <c r="IJE105" s="611"/>
      <c r="IJF105" s="611"/>
      <c r="IJG105" s="611"/>
      <c r="IJH105" s="611"/>
      <c r="IJI105" s="611"/>
      <c r="IJJ105" s="611"/>
      <c r="IJK105" s="611"/>
      <c r="IJL105" s="611"/>
      <c r="IJM105" s="611"/>
      <c r="IJN105" s="611"/>
      <c r="IJO105" s="611"/>
      <c r="IJP105" s="611"/>
      <c r="IJQ105" s="611"/>
      <c r="IJR105" s="611"/>
      <c r="IJS105" s="611"/>
      <c r="IJT105" s="611"/>
      <c r="IJU105" s="611"/>
      <c r="IJV105" s="611"/>
      <c r="IJW105" s="611"/>
      <c r="IJX105" s="611"/>
      <c r="IJY105" s="611"/>
      <c r="IJZ105" s="611"/>
      <c r="IKA105" s="611"/>
      <c r="IKB105" s="611"/>
      <c r="IKC105" s="611"/>
      <c r="IKD105" s="611"/>
      <c r="IKE105" s="611"/>
      <c r="IKF105" s="611"/>
      <c r="IKG105" s="611"/>
      <c r="IKH105" s="611"/>
      <c r="IKI105" s="611"/>
      <c r="IKJ105" s="611"/>
      <c r="IKK105" s="611"/>
      <c r="IKL105" s="611"/>
      <c r="IKM105" s="611"/>
      <c r="IKN105" s="611"/>
      <c r="IKO105" s="611"/>
      <c r="IKP105" s="611"/>
      <c r="IKQ105" s="611"/>
      <c r="IKR105" s="611"/>
      <c r="IKS105" s="611"/>
      <c r="IKT105" s="611"/>
      <c r="IKU105" s="611"/>
      <c r="IKV105" s="611"/>
      <c r="IKW105" s="611"/>
      <c r="IKX105" s="611"/>
      <c r="IKY105" s="611"/>
      <c r="IKZ105" s="611"/>
      <c r="ILA105" s="611"/>
      <c r="ILB105" s="611"/>
      <c r="ILC105" s="611"/>
      <c r="ILD105" s="611"/>
      <c r="ILE105" s="611"/>
      <c r="ILF105" s="611"/>
      <c r="ILG105" s="611"/>
      <c r="ILH105" s="611"/>
      <c r="ILI105" s="611"/>
      <c r="ILJ105" s="611"/>
      <c r="ILK105" s="611"/>
      <c r="ILL105" s="611"/>
      <c r="ILM105" s="611"/>
      <c r="ILN105" s="611"/>
      <c r="ILO105" s="611"/>
      <c r="ILP105" s="611"/>
      <c r="ILQ105" s="611"/>
      <c r="ILR105" s="611"/>
      <c r="ILS105" s="611"/>
      <c r="ILT105" s="611"/>
      <c r="ILU105" s="611"/>
      <c r="ILV105" s="611"/>
      <c r="ILW105" s="611"/>
      <c r="ILX105" s="611"/>
      <c r="ILY105" s="611"/>
      <c r="ILZ105" s="611"/>
      <c r="IMA105" s="611"/>
      <c r="IMB105" s="611"/>
      <c r="IMC105" s="611"/>
      <c r="IMD105" s="611"/>
      <c r="IME105" s="611"/>
      <c r="IMF105" s="611"/>
      <c r="IMG105" s="611"/>
      <c r="IMH105" s="611"/>
      <c r="IMI105" s="611"/>
      <c r="IMJ105" s="611"/>
      <c r="IMK105" s="611"/>
      <c r="IML105" s="611"/>
      <c r="IMM105" s="611"/>
      <c r="IMN105" s="611"/>
      <c r="IMO105" s="611"/>
      <c r="IMP105" s="611"/>
      <c r="IMQ105" s="611"/>
      <c r="IMR105" s="611"/>
      <c r="IMS105" s="611"/>
      <c r="IMT105" s="611"/>
      <c r="IMU105" s="611"/>
      <c r="IMV105" s="611"/>
      <c r="IMW105" s="611"/>
      <c r="IMX105" s="611"/>
      <c r="IMY105" s="611"/>
      <c r="IMZ105" s="611"/>
      <c r="INA105" s="611"/>
      <c r="INB105" s="611"/>
      <c r="INC105" s="611"/>
      <c r="IND105" s="611"/>
      <c r="INE105" s="611"/>
      <c r="INF105" s="611"/>
      <c r="ING105" s="611"/>
      <c r="INH105" s="611"/>
      <c r="INI105" s="611"/>
      <c r="INJ105" s="611"/>
      <c r="INK105" s="611"/>
      <c r="INL105" s="611"/>
      <c r="INM105" s="611"/>
      <c r="INN105" s="611"/>
      <c r="INO105" s="611"/>
      <c r="INP105" s="611"/>
      <c r="INQ105" s="611"/>
      <c r="INR105" s="611"/>
      <c r="INS105" s="611"/>
      <c r="INT105" s="611"/>
      <c r="INU105" s="611"/>
      <c r="INV105" s="611"/>
      <c r="INW105" s="611"/>
      <c r="INX105" s="611"/>
      <c r="INY105" s="611"/>
      <c r="INZ105" s="611"/>
      <c r="IOA105" s="611"/>
      <c r="IOB105" s="611"/>
      <c r="IOC105" s="611"/>
      <c r="IOD105" s="611"/>
      <c r="IOE105" s="611"/>
      <c r="IOF105" s="611"/>
      <c r="IOG105" s="611"/>
      <c r="IOH105" s="611"/>
      <c r="IOI105" s="611"/>
      <c r="IOJ105" s="611"/>
      <c r="IOK105" s="611"/>
      <c r="IOL105" s="611"/>
      <c r="IOM105" s="611"/>
      <c r="ION105" s="611"/>
      <c r="IOO105" s="611"/>
      <c r="IOP105" s="611"/>
      <c r="IOQ105" s="611"/>
      <c r="IOR105" s="611"/>
      <c r="IOS105" s="611"/>
      <c r="IOT105" s="611"/>
      <c r="IOU105" s="611"/>
      <c r="IOV105" s="611"/>
      <c r="IOW105" s="611"/>
      <c r="IOX105" s="611"/>
      <c r="IOY105" s="611"/>
      <c r="IOZ105" s="611"/>
      <c r="IPA105" s="611"/>
      <c r="IPB105" s="611"/>
      <c r="IPC105" s="611"/>
      <c r="IPD105" s="611"/>
      <c r="IPE105" s="611"/>
      <c r="IPF105" s="611"/>
      <c r="IPG105" s="611"/>
      <c r="IPH105" s="611"/>
      <c r="IPI105" s="611"/>
      <c r="IPJ105" s="611"/>
      <c r="IPK105" s="611"/>
      <c r="IPL105" s="611"/>
      <c r="IPM105" s="611"/>
      <c r="IPN105" s="611"/>
      <c r="IPO105" s="611"/>
      <c r="IPP105" s="611"/>
      <c r="IPQ105" s="611"/>
      <c r="IPR105" s="611"/>
      <c r="IPS105" s="611"/>
      <c r="IPT105" s="611"/>
      <c r="IPU105" s="611"/>
      <c r="IPV105" s="611"/>
      <c r="IPW105" s="611"/>
      <c r="IPX105" s="611"/>
      <c r="IPY105" s="611"/>
      <c r="IPZ105" s="611"/>
      <c r="IQA105" s="611"/>
      <c r="IQB105" s="611"/>
      <c r="IQC105" s="611"/>
      <c r="IQD105" s="611"/>
      <c r="IQE105" s="611"/>
      <c r="IQF105" s="611"/>
      <c r="IQG105" s="611"/>
      <c r="IQH105" s="611"/>
      <c r="IQI105" s="611"/>
      <c r="IQJ105" s="611"/>
      <c r="IQK105" s="611"/>
      <c r="IQL105" s="611"/>
      <c r="IQM105" s="611"/>
      <c r="IQN105" s="611"/>
      <c r="IQO105" s="611"/>
      <c r="IQP105" s="611"/>
      <c r="IQQ105" s="611"/>
      <c r="IQR105" s="611"/>
      <c r="IQS105" s="611"/>
      <c r="IQT105" s="611"/>
      <c r="IQU105" s="611"/>
      <c r="IQV105" s="611"/>
      <c r="IQW105" s="611"/>
      <c r="IQX105" s="611"/>
      <c r="IQY105" s="611"/>
      <c r="IQZ105" s="611"/>
      <c r="IRA105" s="611"/>
      <c r="IRB105" s="611"/>
      <c r="IRC105" s="611"/>
      <c r="IRD105" s="611"/>
      <c r="IRE105" s="611"/>
      <c r="IRF105" s="611"/>
      <c r="IRG105" s="611"/>
      <c r="IRH105" s="611"/>
      <c r="IRI105" s="611"/>
      <c r="IRJ105" s="611"/>
      <c r="IRK105" s="611"/>
      <c r="IRL105" s="611"/>
      <c r="IRM105" s="611"/>
      <c r="IRN105" s="611"/>
      <c r="IRO105" s="611"/>
      <c r="IRP105" s="611"/>
      <c r="IRQ105" s="611"/>
      <c r="IRR105" s="611"/>
      <c r="IRS105" s="611"/>
      <c r="IRT105" s="611"/>
      <c r="IRU105" s="611"/>
      <c r="IRV105" s="611"/>
      <c r="IRW105" s="611"/>
      <c r="IRX105" s="611"/>
      <c r="IRY105" s="611"/>
      <c r="IRZ105" s="611"/>
      <c r="ISA105" s="611"/>
      <c r="ISB105" s="611"/>
      <c r="ISC105" s="611"/>
      <c r="ISD105" s="611"/>
      <c r="ISE105" s="611"/>
      <c r="ISF105" s="611"/>
      <c r="ISG105" s="611"/>
      <c r="ISH105" s="611"/>
      <c r="ISI105" s="611"/>
      <c r="ISJ105" s="611"/>
      <c r="ISK105" s="611"/>
      <c r="ISL105" s="611"/>
      <c r="ISM105" s="611"/>
      <c r="ISN105" s="611"/>
      <c r="ISO105" s="611"/>
      <c r="ISP105" s="611"/>
      <c r="ISQ105" s="611"/>
      <c r="ISR105" s="611"/>
      <c r="ISS105" s="611"/>
      <c r="IST105" s="611"/>
      <c r="ISU105" s="611"/>
      <c r="ISV105" s="611"/>
      <c r="ISW105" s="611"/>
      <c r="ISX105" s="611"/>
      <c r="ISY105" s="611"/>
      <c r="ISZ105" s="611"/>
      <c r="ITA105" s="611"/>
      <c r="ITB105" s="611"/>
      <c r="ITC105" s="611"/>
      <c r="ITD105" s="611"/>
      <c r="ITE105" s="611"/>
      <c r="ITF105" s="611"/>
      <c r="ITG105" s="611"/>
      <c r="ITH105" s="611"/>
      <c r="ITI105" s="611"/>
      <c r="ITJ105" s="611"/>
      <c r="ITK105" s="611"/>
      <c r="ITL105" s="611"/>
      <c r="ITM105" s="611"/>
      <c r="ITN105" s="611"/>
      <c r="ITO105" s="611"/>
      <c r="ITP105" s="611"/>
      <c r="ITQ105" s="611"/>
      <c r="ITR105" s="611"/>
      <c r="ITS105" s="611"/>
      <c r="ITT105" s="611"/>
      <c r="ITU105" s="611"/>
      <c r="ITV105" s="611"/>
      <c r="ITW105" s="611"/>
      <c r="ITX105" s="611"/>
      <c r="ITY105" s="611"/>
      <c r="ITZ105" s="611"/>
      <c r="IUA105" s="611"/>
      <c r="IUB105" s="611"/>
      <c r="IUC105" s="611"/>
      <c r="IUD105" s="611"/>
      <c r="IUE105" s="611"/>
      <c r="IUF105" s="611"/>
      <c r="IUG105" s="611"/>
      <c r="IUH105" s="611"/>
      <c r="IUI105" s="611"/>
      <c r="IUJ105" s="611"/>
      <c r="IUK105" s="611"/>
      <c r="IUL105" s="611"/>
      <c r="IUM105" s="611"/>
      <c r="IUN105" s="611"/>
      <c r="IUO105" s="611"/>
      <c r="IUP105" s="611"/>
      <c r="IUQ105" s="611"/>
      <c r="IUR105" s="611"/>
      <c r="IUS105" s="611"/>
      <c r="IUT105" s="611"/>
      <c r="IUU105" s="611"/>
      <c r="IUV105" s="611"/>
      <c r="IUW105" s="611"/>
      <c r="IUX105" s="611"/>
      <c r="IUY105" s="611"/>
      <c r="IUZ105" s="611"/>
      <c r="IVA105" s="611"/>
      <c r="IVB105" s="611"/>
      <c r="IVC105" s="611"/>
      <c r="IVD105" s="611"/>
      <c r="IVE105" s="611"/>
      <c r="IVF105" s="611"/>
      <c r="IVG105" s="611"/>
      <c r="IVH105" s="611"/>
      <c r="IVI105" s="611"/>
      <c r="IVJ105" s="611"/>
      <c r="IVK105" s="611"/>
      <c r="IVL105" s="611"/>
      <c r="IVM105" s="611"/>
      <c r="IVN105" s="611"/>
      <c r="IVO105" s="611"/>
      <c r="IVP105" s="611"/>
      <c r="IVQ105" s="611"/>
      <c r="IVR105" s="611"/>
      <c r="IVS105" s="611"/>
      <c r="IVT105" s="611"/>
      <c r="IVU105" s="611"/>
      <c r="IVV105" s="611"/>
      <c r="IVW105" s="611"/>
      <c r="IVX105" s="611"/>
      <c r="IVY105" s="611"/>
      <c r="IVZ105" s="611"/>
      <c r="IWA105" s="611"/>
      <c r="IWB105" s="611"/>
      <c r="IWC105" s="611"/>
      <c r="IWD105" s="611"/>
      <c r="IWE105" s="611"/>
      <c r="IWF105" s="611"/>
      <c r="IWG105" s="611"/>
      <c r="IWH105" s="611"/>
      <c r="IWI105" s="611"/>
      <c r="IWJ105" s="611"/>
      <c r="IWK105" s="611"/>
      <c r="IWL105" s="611"/>
      <c r="IWM105" s="611"/>
      <c r="IWN105" s="611"/>
      <c r="IWO105" s="611"/>
      <c r="IWP105" s="611"/>
      <c r="IWQ105" s="611"/>
      <c r="IWR105" s="611"/>
      <c r="IWS105" s="611"/>
      <c r="IWT105" s="611"/>
      <c r="IWU105" s="611"/>
      <c r="IWV105" s="611"/>
      <c r="IWW105" s="611"/>
      <c r="IWX105" s="611"/>
      <c r="IWY105" s="611"/>
      <c r="IWZ105" s="611"/>
      <c r="IXA105" s="611"/>
      <c r="IXB105" s="611"/>
      <c r="IXC105" s="611"/>
      <c r="IXD105" s="611"/>
      <c r="IXE105" s="611"/>
      <c r="IXF105" s="611"/>
      <c r="IXG105" s="611"/>
      <c r="IXH105" s="611"/>
      <c r="IXI105" s="611"/>
      <c r="IXJ105" s="611"/>
      <c r="IXK105" s="611"/>
      <c r="IXL105" s="611"/>
      <c r="IXM105" s="611"/>
      <c r="IXN105" s="611"/>
      <c r="IXO105" s="611"/>
      <c r="IXP105" s="611"/>
      <c r="IXQ105" s="611"/>
      <c r="IXR105" s="611"/>
      <c r="IXS105" s="611"/>
      <c r="IXT105" s="611"/>
      <c r="IXU105" s="611"/>
      <c r="IXV105" s="611"/>
      <c r="IXW105" s="611"/>
      <c r="IXX105" s="611"/>
      <c r="IXY105" s="611"/>
      <c r="IXZ105" s="611"/>
      <c r="IYA105" s="611"/>
      <c r="IYB105" s="611"/>
      <c r="IYC105" s="611"/>
      <c r="IYD105" s="611"/>
      <c r="IYE105" s="611"/>
      <c r="IYF105" s="611"/>
      <c r="IYG105" s="611"/>
      <c r="IYH105" s="611"/>
      <c r="IYI105" s="611"/>
      <c r="IYJ105" s="611"/>
      <c r="IYK105" s="611"/>
      <c r="IYL105" s="611"/>
      <c r="IYM105" s="611"/>
      <c r="IYN105" s="611"/>
      <c r="IYO105" s="611"/>
      <c r="IYP105" s="611"/>
      <c r="IYQ105" s="611"/>
      <c r="IYR105" s="611"/>
      <c r="IYS105" s="611"/>
      <c r="IYT105" s="611"/>
      <c r="IYU105" s="611"/>
      <c r="IYV105" s="611"/>
      <c r="IYW105" s="611"/>
      <c r="IYX105" s="611"/>
      <c r="IYY105" s="611"/>
      <c r="IYZ105" s="611"/>
      <c r="IZA105" s="611"/>
      <c r="IZB105" s="611"/>
      <c r="IZC105" s="611"/>
      <c r="IZD105" s="611"/>
      <c r="IZE105" s="611"/>
      <c r="IZF105" s="611"/>
      <c r="IZG105" s="611"/>
      <c r="IZH105" s="611"/>
      <c r="IZI105" s="611"/>
      <c r="IZJ105" s="611"/>
      <c r="IZK105" s="611"/>
      <c r="IZL105" s="611"/>
      <c r="IZM105" s="611"/>
      <c r="IZN105" s="611"/>
      <c r="IZO105" s="611"/>
      <c r="IZP105" s="611"/>
      <c r="IZQ105" s="611"/>
      <c r="IZR105" s="611"/>
      <c r="IZS105" s="611"/>
      <c r="IZT105" s="611"/>
      <c r="IZU105" s="611"/>
      <c r="IZV105" s="611"/>
      <c r="IZW105" s="611"/>
      <c r="IZX105" s="611"/>
      <c r="IZY105" s="611"/>
      <c r="IZZ105" s="611"/>
      <c r="JAA105" s="611"/>
      <c r="JAB105" s="611"/>
      <c r="JAC105" s="611"/>
      <c r="JAD105" s="611"/>
      <c r="JAE105" s="611"/>
      <c r="JAF105" s="611"/>
      <c r="JAG105" s="611"/>
      <c r="JAH105" s="611"/>
      <c r="JAI105" s="611"/>
      <c r="JAJ105" s="611"/>
      <c r="JAK105" s="611"/>
      <c r="JAL105" s="611"/>
      <c r="JAM105" s="611"/>
      <c r="JAN105" s="611"/>
      <c r="JAO105" s="611"/>
      <c r="JAP105" s="611"/>
      <c r="JAQ105" s="611"/>
      <c r="JAR105" s="611"/>
      <c r="JAS105" s="611"/>
      <c r="JAT105" s="611"/>
      <c r="JAU105" s="611"/>
      <c r="JAV105" s="611"/>
      <c r="JAW105" s="611"/>
      <c r="JAX105" s="611"/>
      <c r="JAY105" s="611"/>
      <c r="JAZ105" s="611"/>
      <c r="JBA105" s="611"/>
      <c r="JBB105" s="611"/>
      <c r="JBC105" s="611"/>
      <c r="JBD105" s="611"/>
      <c r="JBE105" s="611"/>
      <c r="JBF105" s="611"/>
      <c r="JBG105" s="611"/>
      <c r="JBH105" s="611"/>
      <c r="JBI105" s="611"/>
      <c r="JBJ105" s="611"/>
      <c r="JBK105" s="611"/>
      <c r="JBL105" s="611"/>
      <c r="JBM105" s="611"/>
      <c r="JBN105" s="611"/>
      <c r="JBO105" s="611"/>
      <c r="JBP105" s="611"/>
      <c r="JBQ105" s="611"/>
      <c r="JBR105" s="611"/>
      <c r="JBS105" s="611"/>
      <c r="JBT105" s="611"/>
      <c r="JBU105" s="611"/>
      <c r="JBV105" s="611"/>
      <c r="JBW105" s="611"/>
      <c r="JBX105" s="611"/>
      <c r="JBY105" s="611"/>
      <c r="JBZ105" s="611"/>
      <c r="JCA105" s="611"/>
      <c r="JCB105" s="611"/>
      <c r="JCC105" s="611"/>
      <c r="JCD105" s="611"/>
      <c r="JCE105" s="611"/>
      <c r="JCF105" s="611"/>
      <c r="JCG105" s="611"/>
      <c r="JCH105" s="611"/>
      <c r="JCI105" s="611"/>
      <c r="JCJ105" s="611"/>
      <c r="JCK105" s="611"/>
      <c r="JCL105" s="611"/>
      <c r="JCM105" s="611"/>
      <c r="JCN105" s="611"/>
      <c r="JCO105" s="611"/>
      <c r="JCP105" s="611"/>
      <c r="JCQ105" s="611"/>
      <c r="JCR105" s="611"/>
      <c r="JCS105" s="611"/>
      <c r="JCT105" s="611"/>
      <c r="JCU105" s="611"/>
      <c r="JCV105" s="611"/>
      <c r="JCW105" s="611"/>
      <c r="JCX105" s="611"/>
      <c r="JCY105" s="611"/>
      <c r="JCZ105" s="611"/>
      <c r="JDA105" s="611"/>
      <c r="JDB105" s="611"/>
      <c r="JDC105" s="611"/>
      <c r="JDD105" s="611"/>
      <c r="JDE105" s="611"/>
      <c r="JDF105" s="611"/>
      <c r="JDG105" s="611"/>
      <c r="JDH105" s="611"/>
      <c r="JDI105" s="611"/>
      <c r="JDJ105" s="611"/>
      <c r="JDK105" s="611"/>
      <c r="JDL105" s="611"/>
      <c r="JDM105" s="611"/>
      <c r="JDN105" s="611"/>
      <c r="JDO105" s="611"/>
      <c r="JDP105" s="611"/>
      <c r="JDQ105" s="611"/>
      <c r="JDR105" s="611"/>
      <c r="JDS105" s="611"/>
      <c r="JDT105" s="611"/>
      <c r="JDU105" s="611"/>
      <c r="JDV105" s="611"/>
      <c r="JDW105" s="611"/>
      <c r="JDX105" s="611"/>
      <c r="JDY105" s="611"/>
      <c r="JDZ105" s="611"/>
      <c r="JEA105" s="611"/>
      <c r="JEB105" s="611"/>
      <c r="JEC105" s="611"/>
      <c r="JED105" s="611"/>
      <c r="JEE105" s="611"/>
      <c r="JEF105" s="611"/>
      <c r="JEG105" s="611"/>
      <c r="JEH105" s="611"/>
      <c r="JEI105" s="611"/>
      <c r="JEJ105" s="611"/>
      <c r="JEK105" s="611"/>
      <c r="JEL105" s="611"/>
      <c r="JEM105" s="611"/>
      <c r="JEN105" s="611"/>
      <c r="JEO105" s="611"/>
      <c r="JEP105" s="611"/>
      <c r="JEQ105" s="611"/>
      <c r="JER105" s="611"/>
      <c r="JES105" s="611"/>
      <c r="JET105" s="611"/>
      <c r="JEU105" s="611"/>
      <c r="JEV105" s="611"/>
      <c r="JEW105" s="611"/>
      <c r="JEX105" s="611"/>
      <c r="JEY105" s="611"/>
      <c r="JEZ105" s="611"/>
      <c r="JFA105" s="611"/>
      <c r="JFB105" s="611"/>
      <c r="JFC105" s="611"/>
      <c r="JFD105" s="611"/>
      <c r="JFE105" s="611"/>
      <c r="JFF105" s="611"/>
      <c r="JFG105" s="611"/>
      <c r="JFH105" s="611"/>
      <c r="JFI105" s="611"/>
      <c r="JFJ105" s="611"/>
      <c r="JFK105" s="611"/>
      <c r="JFL105" s="611"/>
      <c r="JFM105" s="611"/>
      <c r="JFN105" s="611"/>
      <c r="JFO105" s="611"/>
      <c r="JFP105" s="611"/>
      <c r="JFQ105" s="611"/>
      <c r="JFR105" s="611"/>
      <c r="JFS105" s="611"/>
      <c r="JFT105" s="611"/>
      <c r="JFU105" s="611"/>
      <c r="JFV105" s="611"/>
      <c r="JFW105" s="611"/>
      <c r="JFX105" s="611"/>
      <c r="JFY105" s="611"/>
      <c r="JFZ105" s="611"/>
      <c r="JGA105" s="611"/>
      <c r="JGB105" s="611"/>
      <c r="JGC105" s="611"/>
      <c r="JGD105" s="611"/>
      <c r="JGE105" s="611"/>
      <c r="JGF105" s="611"/>
      <c r="JGG105" s="611"/>
      <c r="JGH105" s="611"/>
      <c r="JGI105" s="611"/>
      <c r="JGJ105" s="611"/>
      <c r="JGK105" s="611"/>
      <c r="JGL105" s="611"/>
      <c r="JGM105" s="611"/>
      <c r="JGN105" s="611"/>
      <c r="JGO105" s="611"/>
      <c r="JGP105" s="611"/>
      <c r="JGQ105" s="611"/>
      <c r="JGR105" s="611"/>
      <c r="JGS105" s="611"/>
      <c r="JGT105" s="611"/>
      <c r="JGU105" s="611"/>
      <c r="JGV105" s="611"/>
      <c r="JGW105" s="611"/>
      <c r="JGX105" s="611"/>
      <c r="JGY105" s="611"/>
      <c r="JGZ105" s="611"/>
      <c r="JHA105" s="611"/>
      <c r="JHB105" s="611"/>
      <c r="JHC105" s="611"/>
      <c r="JHD105" s="611"/>
      <c r="JHE105" s="611"/>
      <c r="JHF105" s="611"/>
      <c r="JHG105" s="611"/>
      <c r="JHH105" s="611"/>
      <c r="JHI105" s="611"/>
      <c r="JHJ105" s="611"/>
      <c r="JHK105" s="611"/>
      <c r="JHL105" s="611"/>
      <c r="JHM105" s="611"/>
      <c r="JHN105" s="611"/>
      <c r="JHO105" s="611"/>
      <c r="JHP105" s="611"/>
      <c r="JHQ105" s="611"/>
      <c r="JHR105" s="611"/>
      <c r="JHS105" s="611"/>
      <c r="JHT105" s="611"/>
      <c r="JHU105" s="611"/>
      <c r="JHV105" s="611"/>
      <c r="JHW105" s="611"/>
      <c r="JHX105" s="611"/>
      <c r="JHY105" s="611"/>
      <c r="JHZ105" s="611"/>
      <c r="JIA105" s="611"/>
      <c r="JIB105" s="611"/>
      <c r="JIC105" s="611"/>
      <c r="JID105" s="611"/>
      <c r="JIE105" s="611"/>
      <c r="JIF105" s="611"/>
      <c r="JIG105" s="611"/>
      <c r="JIH105" s="611"/>
      <c r="JII105" s="611"/>
      <c r="JIJ105" s="611"/>
      <c r="JIK105" s="611"/>
      <c r="JIL105" s="611"/>
      <c r="JIM105" s="611"/>
      <c r="JIN105" s="611"/>
      <c r="JIO105" s="611"/>
      <c r="JIP105" s="611"/>
      <c r="JIQ105" s="611"/>
      <c r="JIR105" s="611"/>
      <c r="JIS105" s="611"/>
      <c r="JIT105" s="611"/>
      <c r="JIU105" s="611"/>
      <c r="JIV105" s="611"/>
      <c r="JIW105" s="611"/>
      <c r="JIX105" s="611"/>
      <c r="JIY105" s="611"/>
      <c r="JIZ105" s="611"/>
      <c r="JJA105" s="611"/>
      <c r="JJB105" s="611"/>
      <c r="JJC105" s="611"/>
      <c r="JJD105" s="611"/>
      <c r="JJE105" s="611"/>
      <c r="JJF105" s="611"/>
      <c r="JJG105" s="611"/>
      <c r="JJH105" s="611"/>
      <c r="JJI105" s="611"/>
      <c r="JJJ105" s="611"/>
      <c r="JJK105" s="611"/>
      <c r="JJL105" s="611"/>
      <c r="JJM105" s="611"/>
      <c r="JJN105" s="611"/>
      <c r="JJO105" s="611"/>
      <c r="JJP105" s="611"/>
      <c r="JJQ105" s="611"/>
      <c r="JJR105" s="611"/>
      <c r="JJS105" s="611"/>
      <c r="JJT105" s="611"/>
      <c r="JJU105" s="611"/>
      <c r="JJV105" s="611"/>
      <c r="JJW105" s="611"/>
      <c r="JJX105" s="611"/>
      <c r="JJY105" s="611"/>
      <c r="JJZ105" s="611"/>
      <c r="JKA105" s="611"/>
      <c r="JKB105" s="611"/>
      <c r="JKC105" s="611"/>
      <c r="JKD105" s="611"/>
      <c r="JKE105" s="611"/>
      <c r="JKF105" s="611"/>
      <c r="JKG105" s="611"/>
      <c r="JKH105" s="611"/>
      <c r="JKI105" s="611"/>
      <c r="JKJ105" s="611"/>
      <c r="JKK105" s="611"/>
      <c r="JKL105" s="611"/>
      <c r="JKM105" s="611"/>
      <c r="JKN105" s="611"/>
      <c r="JKO105" s="611"/>
      <c r="JKP105" s="611"/>
      <c r="JKQ105" s="611"/>
      <c r="JKR105" s="611"/>
      <c r="JKS105" s="611"/>
      <c r="JKT105" s="611"/>
      <c r="JKU105" s="611"/>
      <c r="JKV105" s="611"/>
      <c r="JKW105" s="611"/>
      <c r="JKX105" s="611"/>
      <c r="JKY105" s="611"/>
      <c r="JKZ105" s="611"/>
      <c r="JLA105" s="611"/>
      <c r="JLB105" s="611"/>
      <c r="JLC105" s="611"/>
      <c r="JLD105" s="611"/>
      <c r="JLE105" s="611"/>
      <c r="JLF105" s="611"/>
      <c r="JLG105" s="611"/>
      <c r="JLH105" s="611"/>
      <c r="JLI105" s="611"/>
      <c r="JLJ105" s="611"/>
      <c r="JLK105" s="611"/>
      <c r="JLL105" s="611"/>
      <c r="JLM105" s="611"/>
      <c r="JLN105" s="611"/>
      <c r="JLO105" s="611"/>
      <c r="JLP105" s="611"/>
      <c r="JLQ105" s="611"/>
      <c r="JLR105" s="611"/>
      <c r="JLS105" s="611"/>
      <c r="JLT105" s="611"/>
      <c r="JLU105" s="611"/>
      <c r="JLV105" s="611"/>
      <c r="JLW105" s="611"/>
      <c r="JLX105" s="611"/>
      <c r="JLY105" s="611"/>
      <c r="JLZ105" s="611"/>
      <c r="JMA105" s="611"/>
      <c r="JMB105" s="611"/>
      <c r="JMC105" s="611"/>
      <c r="JMD105" s="611"/>
      <c r="JME105" s="611"/>
      <c r="JMF105" s="611"/>
      <c r="JMG105" s="611"/>
      <c r="JMH105" s="611"/>
      <c r="JMI105" s="611"/>
      <c r="JMJ105" s="611"/>
      <c r="JMK105" s="611"/>
      <c r="JML105" s="611"/>
      <c r="JMM105" s="611"/>
      <c r="JMN105" s="611"/>
      <c r="JMO105" s="611"/>
      <c r="JMP105" s="611"/>
      <c r="JMQ105" s="611"/>
      <c r="JMR105" s="611"/>
      <c r="JMS105" s="611"/>
      <c r="JMT105" s="611"/>
      <c r="JMU105" s="611"/>
      <c r="JMV105" s="611"/>
      <c r="JMW105" s="611"/>
      <c r="JMX105" s="611"/>
      <c r="JMY105" s="611"/>
      <c r="JMZ105" s="611"/>
      <c r="JNA105" s="611"/>
      <c r="JNB105" s="611"/>
      <c r="JNC105" s="611"/>
      <c r="JND105" s="611"/>
      <c r="JNE105" s="611"/>
      <c r="JNF105" s="611"/>
      <c r="JNG105" s="611"/>
      <c r="JNH105" s="611"/>
      <c r="JNI105" s="611"/>
      <c r="JNJ105" s="611"/>
      <c r="JNK105" s="611"/>
      <c r="JNL105" s="611"/>
      <c r="JNM105" s="611"/>
      <c r="JNN105" s="611"/>
      <c r="JNO105" s="611"/>
      <c r="JNP105" s="611"/>
      <c r="JNQ105" s="611"/>
      <c r="JNR105" s="611"/>
      <c r="JNS105" s="611"/>
      <c r="JNT105" s="611"/>
      <c r="JNU105" s="611"/>
      <c r="JNV105" s="611"/>
      <c r="JNW105" s="611"/>
      <c r="JNX105" s="611"/>
      <c r="JNY105" s="611"/>
      <c r="JNZ105" s="611"/>
      <c r="JOA105" s="611"/>
      <c r="JOB105" s="611"/>
      <c r="JOC105" s="611"/>
      <c r="JOD105" s="611"/>
      <c r="JOE105" s="611"/>
      <c r="JOF105" s="611"/>
      <c r="JOG105" s="611"/>
      <c r="JOH105" s="611"/>
      <c r="JOI105" s="611"/>
      <c r="JOJ105" s="611"/>
      <c r="JOK105" s="611"/>
      <c r="JOL105" s="611"/>
      <c r="JOM105" s="611"/>
      <c r="JON105" s="611"/>
      <c r="JOO105" s="611"/>
      <c r="JOP105" s="611"/>
      <c r="JOQ105" s="611"/>
      <c r="JOR105" s="611"/>
      <c r="JOS105" s="611"/>
      <c r="JOT105" s="611"/>
      <c r="JOU105" s="611"/>
      <c r="JOV105" s="611"/>
      <c r="JOW105" s="611"/>
      <c r="JOX105" s="611"/>
      <c r="JOY105" s="611"/>
      <c r="JOZ105" s="611"/>
      <c r="JPA105" s="611"/>
      <c r="JPB105" s="611"/>
      <c r="JPC105" s="611"/>
      <c r="JPD105" s="611"/>
      <c r="JPE105" s="611"/>
      <c r="JPF105" s="611"/>
      <c r="JPG105" s="611"/>
      <c r="JPH105" s="611"/>
      <c r="JPI105" s="611"/>
      <c r="JPJ105" s="611"/>
      <c r="JPK105" s="611"/>
      <c r="JPL105" s="611"/>
      <c r="JPM105" s="611"/>
      <c r="JPN105" s="611"/>
      <c r="JPO105" s="611"/>
      <c r="JPP105" s="611"/>
      <c r="JPQ105" s="611"/>
      <c r="JPR105" s="611"/>
      <c r="JPS105" s="611"/>
      <c r="JPT105" s="611"/>
      <c r="JPU105" s="611"/>
      <c r="JPV105" s="611"/>
      <c r="JPW105" s="611"/>
      <c r="JPX105" s="611"/>
      <c r="JPY105" s="611"/>
      <c r="JPZ105" s="611"/>
      <c r="JQA105" s="611"/>
      <c r="JQB105" s="611"/>
      <c r="JQC105" s="611"/>
      <c r="JQD105" s="611"/>
      <c r="JQE105" s="611"/>
      <c r="JQF105" s="611"/>
      <c r="JQG105" s="611"/>
      <c r="JQH105" s="611"/>
      <c r="JQI105" s="611"/>
      <c r="JQJ105" s="611"/>
      <c r="JQK105" s="611"/>
      <c r="JQL105" s="611"/>
      <c r="JQM105" s="611"/>
      <c r="JQN105" s="611"/>
      <c r="JQO105" s="611"/>
      <c r="JQP105" s="611"/>
      <c r="JQQ105" s="611"/>
      <c r="JQR105" s="611"/>
      <c r="JQS105" s="611"/>
      <c r="JQT105" s="611"/>
      <c r="JQU105" s="611"/>
      <c r="JQV105" s="611"/>
      <c r="JQW105" s="611"/>
      <c r="JQX105" s="611"/>
      <c r="JQY105" s="611"/>
      <c r="JQZ105" s="611"/>
      <c r="JRA105" s="611"/>
      <c r="JRB105" s="611"/>
      <c r="JRC105" s="611"/>
      <c r="JRD105" s="611"/>
      <c r="JRE105" s="611"/>
      <c r="JRF105" s="611"/>
      <c r="JRG105" s="611"/>
      <c r="JRH105" s="611"/>
      <c r="JRI105" s="611"/>
      <c r="JRJ105" s="611"/>
      <c r="JRK105" s="611"/>
      <c r="JRL105" s="611"/>
      <c r="JRM105" s="611"/>
      <c r="JRN105" s="611"/>
      <c r="JRO105" s="611"/>
      <c r="JRP105" s="611"/>
      <c r="JRQ105" s="611"/>
      <c r="JRR105" s="611"/>
      <c r="JRS105" s="611"/>
      <c r="JRT105" s="611"/>
      <c r="JRU105" s="611"/>
      <c r="JRV105" s="611"/>
      <c r="JRW105" s="611"/>
      <c r="JRX105" s="611"/>
      <c r="JRY105" s="611"/>
      <c r="JRZ105" s="611"/>
      <c r="JSA105" s="611"/>
      <c r="JSB105" s="611"/>
      <c r="JSC105" s="611"/>
      <c r="JSD105" s="611"/>
      <c r="JSE105" s="611"/>
      <c r="JSF105" s="611"/>
      <c r="JSG105" s="611"/>
      <c r="JSH105" s="611"/>
      <c r="JSI105" s="611"/>
      <c r="JSJ105" s="611"/>
      <c r="JSK105" s="611"/>
      <c r="JSL105" s="611"/>
      <c r="JSM105" s="611"/>
      <c r="JSN105" s="611"/>
      <c r="JSO105" s="611"/>
      <c r="JSP105" s="611"/>
      <c r="JSQ105" s="611"/>
      <c r="JSR105" s="611"/>
      <c r="JSS105" s="611"/>
      <c r="JST105" s="611"/>
      <c r="JSU105" s="611"/>
      <c r="JSV105" s="611"/>
      <c r="JSW105" s="611"/>
      <c r="JSX105" s="611"/>
      <c r="JSY105" s="611"/>
      <c r="JSZ105" s="611"/>
      <c r="JTA105" s="611"/>
      <c r="JTB105" s="611"/>
      <c r="JTC105" s="611"/>
      <c r="JTD105" s="611"/>
      <c r="JTE105" s="611"/>
      <c r="JTF105" s="611"/>
      <c r="JTG105" s="611"/>
      <c r="JTH105" s="611"/>
      <c r="JTI105" s="611"/>
      <c r="JTJ105" s="611"/>
      <c r="JTK105" s="611"/>
      <c r="JTL105" s="611"/>
      <c r="JTM105" s="611"/>
      <c r="JTN105" s="611"/>
      <c r="JTO105" s="611"/>
      <c r="JTP105" s="611"/>
      <c r="JTQ105" s="611"/>
      <c r="JTR105" s="611"/>
      <c r="JTS105" s="611"/>
      <c r="JTT105" s="611"/>
      <c r="JTU105" s="611"/>
      <c r="JTV105" s="611"/>
      <c r="JTW105" s="611"/>
      <c r="JTX105" s="611"/>
      <c r="JTY105" s="611"/>
      <c r="JTZ105" s="611"/>
      <c r="JUA105" s="611"/>
      <c r="JUB105" s="611"/>
      <c r="JUC105" s="611"/>
      <c r="JUD105" s="611"/>
      <c r="JUE105" s="611"/>
      <c r="JUF105" s="611"/>
      <c r="JUG105" s="611"/>
      <c r="JUH105" s="611"/>
      <c r="JUI105" s="611"/>
      <c r="JUJ105" s="611"/>
      <c r="JUK105" s="611"/>
      <c r="JUL105" s="611"/>
      <c r="JUM105" s="611"/>
      <c r="JUN105" s="611"/>
      <c r="JUO105" s="611"/>
      <c r="JUP105" s="611"/>
      <c r="JUQ105" s="611"/>
      <c r="JUR105" s="611"/>
      <c r="JUS105" s="611"/>
      <c r="JUT105" s="611"/>
      <c r="JUU105" s="611"/>
      <c r="JUV105" s="611"/>
      <c r="JUW105" s="611"/>
      <c r="JUX105" s="611"/>
      <c r="JUY105" s="611"/>
      <c r="JUZ105" s="611"/>
      <c r="JVA105" s="611"/>
      <c r="JVB105" s="611"/>
      <c r="JVC105" s="611"/>
      <c r="JVD105" s="611"/>
      <c r="JVE105" s="611"/>
      <c r="JVF105" s="611"/>
      <c r="JVG105" s="611"/>
      <c r="JVH105" s="611"/>
      <c r="JVI105" s="611"/>
      <c r="JVJ105" s="611"/>
      <c r="JVK105" s="611"/>
      <c r="JVL105" s="611"/>
      <c r="JVM105" s="611"/>
      <c r="JVN105" s="611"/>
      <c r="JVO105" s="611"/>
      <c r="JVP105" s="611"/>
      <c r="JVQ105" s="611"/>
      <c r="JVR105" s="611"/>
      <c r="JVS105" s="611"/>
      <c r="JVT105" s="611"/>
      <c r="JVU105" s="611"/>
      <c r="JVV105" s="611"/>
      <c r="JVW105" s="611"/>
      <c r="JVX105" s="611"/>
      <c r="JVY105" s="611"/>
      <c r="JVZ105" s="611"/>
      <c r="JWA105" s="611"/>
      <c r="JWB105" s="611"/>
      <c r="JWC105" s="611"/>
      <c r="JWD105" s="611"/>
      <c r="JWE105" s="611"/>
      <c r="JWF105" s="611"/>
      <c r="JWG105" s="611"/>
      <c r="JWH105" s="611"/>
      <c r="JWI105" s="611"/>
      <c r="JWJ105" s="611"/>
      <c r="JWK105" s="611"/>
      <c r="JWL105" s="611"/>
      <c r="JWM105" s="611"/>
      <c r="JWN105" s="611"/>
      <c r="JWO105" s="611"/>
      <c r="JWP105" s="611"/>
      <c r="JWQ105" s="611"/>
      <c r="JWR105" s="611"/>
      <c r="JWS105" s="611"/>
      <c r="JWT105" s="611"/>
      <c r="JWU105" s="611"/>
      <c r="JWV105" s="611"/>
      <c r="JWW105" s="611"/>
      <c r="JWX105" s="611"/>
      <c r="JWY105" s="611"/>
      <c r="JWZ105" s="611"/>
      <c r="JXA105" s="611"/>
      <c r="JXB105" s="611"/>
      <c r="JXC105" s="611"/>
      <c r="JXD105" s="611"/>
      <c r="JXE105" s="611"/>
      <c r="JXF105" s="611"/>
      <c r="JXG105" s="611"/>
      <c r="JXH105" s="611"/>
      <c r="JXI105" s="611"/>
      <c r="JXJ105" s="611"/>
      <c r="JXK105" s="611"/>
      <c r="JXL105" s="611"/>
      <c r="JXM105" s="611"/>
      <c r="JXN105" s="611"/>
      <c r="JXO105" s="611"/>
      <c r="JXP105" s="611"/>
      <c r="JXQ105" s="611"/>
      <c r="JXR105" s="611"/>
      <c r="JXS105" s="611"/>
      <c r="JXT105" s="611"/>
      <c r="JXU105" s="611"/>
      <c r="JXV105" s="611"/>
      <c r="JXW105" s="611"/>
      <c r="JXX105" s="611"/>
      <c r="JXY105" s="611"/>
      <c r="JXZ105" s="611"/>
      <c r="JYA105" s="611"/>
      <c r="JYB105" s="611"/>
      <c r="JYC105" s="611"/>
      <c r="JYD105" s="611"/>
      <c r="JYE105" s="611"/>
      <c r="JYF105" s="611"/>
      <c r="JYG105" s="611"/>
      <c r="JYH105" s="611"/>
      <c r="JYI105" s="611"/>
      <c r="JYJ105" s="611"/>
      <c r="JYK105" s="611"/>
      <c r="JYL105" s="611"/>
      <c r="JYM105" s="611"/>
      <c r="JYN105" s="611"/>
      <c r="JYO105" s="611"/>
      <c r="JYP105" s="611"/>
      <c r="JYQ105" s="611"/>
      <c r="JYR105" s="611"/>
      <c r="JYS105" s="611"/>
      <c r="JYT105" s="611"/>
      <c r="JYU105" s="611"/>
      <c r="JYV105" s="611"/>
      <c r="JYW105" s="611"/>
      <c r="JYX105" s="611"/>
      <c r="JYY105" s="611"/>
      <c r="JYZ105" s="611"/>
      <c r="JZA105" s="611"/>
      <c r="JZB105" s="611"/>
      <c r="JZC105" s="611"/>
      <c r="JZD105" s="611"/>
      <c r="JZE105" s="611"/>
      <c r="JZF105" s="611"/>
      <c r="JZG105" s="611"/>
      <c r="JZH105" s="611"/>
      <c r="JZI105" s="611"/>
      <c r="JZJ105" s="611"/>
      <c r="JZK105" s="611"/>
      <c r="JZL105" s="611"/>
      <c r="JZM105" s="611"/>
      <c r="JZN105" s="611"/>
      <c r="JZO105" s="611"/>
      <c r="JZP105" s="611"/>
      <c r="JZQ105" s="611"/>
      <c r="JZR105" s="611"/>
      <c r="JZS105" s="611"/>
      <c r="JZT105" s="611"/>
      <c r="JZU105" s="611"/>
      <c r="JZV105" s="611"/>
      <c r="JZW105" s="611"/>
      <c r="JZX105" s="611"/>
      <c r="JZY105" s="611"/>
      <c r="JZZ105" s="611"/>
      <c r="KAA105" s="611"/>
      <c r="KAB105" s="611"/>
      <c r="KAC105" s="611"/>
      <c r="KAD105" s="611"/>
      <c r="KAE105" s="611"/>
      <c r="KAF105" s="611"/>
      <c r="KAG105" s="611"/>
      <c r="KAH105" s="611"/>
      <c r="KAI105" s="611"/>
      <c r="KAJ105" s="611"/>
      <c r="KAK105" s="611"/>
      <c r="KAL105" s="611"/>
      <c r="KAM105" s="611"/>
      <c r="KAN105" s="611"/>
      <c r="KAO105" s="611"/>
      <c r="KAP105" s="611"/>
      <c r="KAQ105" s="611"/>
      <c r="KAR105" s="611"/>
      <c r="KAS105" s="611"/>
      <c r="KAT105" s="611"/>
      <c r="KAU105" s="611"/>
      <c r="KAV105" s="611"/>
      <c r="KAW105" s="611"/>
      <c r="KAX105" s="611"/>
      <c r="KAY105" s="611"/>
      <c r="KAZ105" s="611"/>
      <c r="KBA105" s="611"/>
      <c r="KBB105" s="611"/>
      <c r="KBC105" s="611"/>
      <c r="KBD105" s="611"/>
      <c r="KBE105" s="611"/>
      <c r="KBF105" s="611"/>
      <c r="KBG105" s="611"/>
      <c r="KBH105" s="611"/>
      <c r="KBI105" s="611"/>
      <c r="KBJ105" s="611"/>
      <c r="KBK105" s="611"/>
      <c r="KBL105" s="611"/>
      <c r="KBM105" s="611"/>
      <c r="KBN105" s="611"/>
      <c r="KBO105" s="611"/>
      <c r="KBP105" s="611"/>
      <c r="KBQ105" s="611"/>
      <c r="KBR105" s="611"/>
      <c r="KBS105" s="611"/>
      <c r="KBT105" s="611"/>
      <c r="KBU105" s="611"/>
      <c r="KBV105" s="611"/>
      <c r="KBW105" s="611"/>
      <c r="KBX105" s="611"/>
      <c r="KBY105" s="611"/>
      <c r="KBZ105" s="611"/>
      <c r="KCA105" s="611"/>
      <c r="KCB105" s="611"/>
      <c r="KCC105" s="611"/>
      <c r="KCD105" s="611"/>
      <c r="KCE105" s="611"/>
      <c r="KCF105" s="611"/>
      <c r="KCG105" s="611"/>
      <c r="KCH105" s="611"/>
      <c r="KCI105" s="611"/>
      <c r="KCJ105" s="611"/>
      <c r="KCK105" s="611"/>
      <c r="KCL105" s="611"/>
      <c r="KCM105" s="611"/>
      <c r="KCN105" s="611"/>
      <c r="KCO105" s="611"/>
      <c r="KCP105" s="611"/>
      <c r="KCQ105" s="611"/>
      <c r="KCR105" s="611"/>
      <c r="KCS105" s="611"/>
      <c r="KCT105" s="611"/>
      <c r="KCU105" s="611"/>
      <c r="KCV105" s="611"/>
      <c r="KCW105" s="611"/>
      <c r="KCX105" s="611"/>
      <c r="KCY105" s="611"/>
      <c r="KCZ105" s="611"/>
      <c r="KDA105" s="611"/>
      <c r="KDB105" s="611"/>
      <c r="KDC105" s="611"/>
      <c r="KDD105" s="611"/>
      <c r="KDE105" s="611"/>
      <c r="KDF105" s="611"/>
      <c r="KDG105" s="611"/>
      <c r="KDH105" s="611"/>
      <c r="KDI105" s="611"/>
      <c r="KDJ105" s="611"/>
      <c r="KDK105" s="611"/>
      <c r="KDL105" s="611"/>
      <c r="KDM105" s="611"/>
      <c r="KDN105" s="611"/>
      <c r="KDO105" s="611"/>
      <c r="KDP105" s="611"/>
      <c r="KDQ105" s="611"/>
      <c r="KDR105" s="611"/>
      <c r="KDS105" s="611"/>
      <c r="KDT105" s="611"/>
      <c r="KDU105" s="611"/>
      <c r="KDV105" s="611"/>
      <c r="KDW105" s="611"/>
      <c r="KDX105" s="611"/>
      <c r="KDY105" s="611"/>
      <c r="KDZ105" s="611"/>
      <c r="KEA105" s="611"/>
      <c r="KEB105" s="611"/>
      <c r="KEC105" s="611"/>
      <c r="KED105" s="611"/>
      <c r="KEE105" s="611"/>
      <c r="KEF105" s="611"/>
      <c r="KEG105" s="611"/>
      <c r="KEH105" s="611"/>
      <c r="KEI105" s="611"/>
      <c r="KEJ105" s="611"/>
      <c r="KEK105" s="611"/>
      <c r="KEL105" s="611"/>
      <c r="KEM105" s="611"/>
      <c r="KEN105" s="611"/>
      <c r="KEO105" s="611"/>
      <c r="KEP105" s="611"/>
      <c r="KEQ105" s="611"/>
      <c r="KER105" s="611"/>
      <c r="KES105" s="611"/>
      <c r="KET105" s="611"/>
      <c r="KEU105" s="611"/>
      <c r="KEV105" s="611"/>
      <c r="KEW105" s="611"/>
      <c r="KEX105" s="611"/>
      <c r="KEY105" s="611"/>
      <c r="KEZ105" s="611"/>
      <c r="KFA105" s="611"/>
      <c r="KFB105" s="611"/>
      <c r="KFC105" s="611"/>
      <c r="KFD105" s="611"/>
      <c r="KFE105" s="611"/>
      <c r="KFF105" s="611"/>
      <c r="KFG105" s="611"/>
      <c r="KFH105" s="611"/>
      <c r="KFI105" s="611"/>
      <c r="KFJ105" s="611"/>
      <c r="KFK105" s="611"/>
      <c r="KFL105" s="611"/>
      <c r="KFM105" s="611"/>
      <c r="KFN105" s="611"/>
      <c r="KFO105" s="611"/>
      <c r="KFP105" s="611"/>
      <c r="KFQ105" s="611"/>
      <c r="KFR105" s="611"/>
      <c r="KFS105" s="611"/>
      <c r="KFT105" s="611"/>
      <c r="KFU105" s="611"/>
      <c r="KFV105" s="611"/>
      <c r="KFW105" s="611"/>
      <c r="KFX105" s="611"/>
      <c r="KFY105" s="611"/>
      <c r="KFZ105" s="611"/>
      <c r="KGA105" s="611"/>
      <c r="KGB105" s="611"/>
      <c r="KGC105" s="611"/>
      <c r="KGD105" s="611"/>
      <c r="KGE105" s="611"/>
      <c r="KGF105" s="611"/>
      <c r="KGG105" s="611"/>
      <c r="KGH105" s="611"/>
      <c r="KGI105" s="611"/>
      <c r="KGJ105" s="611"/>
      <c r="KGK105" s="611"/>
      <c r="KGL105" s="611"/>
      <c r="KGM105" s="611"/>
      <c r="KGN105" s="611"/>
      <c r="KGO105" s="611"/>
      <c r="KGP105" s="611"/>
      <c r="KGQ105" s="611"/>
      <c r="KGR105" s="611"/>
      <c r="KGS105" s="611"/>
      <c r="KGT105" s="611"/>
      <c r="KGU105" s="611"/>
      <c r="KGV105" s="611"/>
      <c r="KGW105" s="611"/>
      <c r="KGX105" s="611"/>
      <c r="KGY105" s="611"/>
      <c r="KGZ105" s="611"/>
      <c r="KHA105" s="611"/>
      <c r="KHB105" s="611"/>
      <c r="KHC105" s="611"/>
      <c r="KHD105" s="611"/>
      <c r="KHE105" s="611"/>
      <c r="KHF105" s="611"/>
      <c r="KHG105" s="611"/>
      <c r="KHH105" s="611"/>
      <c r="KHI105" s="611"/>
      <c r="KHJ105" s="611"/>
      <c r="KHK105" s="611"/>
      <c r="KHL105" s="611"/>
      <c r="KHM105" s="611"/>
      <c r="KHN105" s="611"/>
      <c r="KHO105" s="611"/>
      <c r="KHP105" s="611"/>
      <c r="KHQ105" s="611"/>
      <c r="KHR105" s="611"/>
      <c r="KHS105" s="611"/>
      <c r="KHT105" s="611"/>
      <c r="KHU105" s="611"/>
      <c r="KHV105" s="611"/>
      <c r="KHW105" s="611"/>
      <c r="KHX105" s="611"/>
      <c r="KHY105" s="611"/>
      <c r="KHZ105" s="611"/>
      <c r="KIA105" s="611"/>
      <c r="KIB105" s="611"/>
      <c r="KIC105" s="611"/>
      <c r="KID105" s="611"/>
      <c r="KIE105" s="611"/>
      <c r="KIF105" s="611"/>
      <c r="KIG105" s="611"/>
      <c r="KIH105" s="611"/>
      <c r="KII105" s="611"/>
      <c r="KIJ105" s="611"/>
      <c r="KIK105" s="611"/>
      <c r="KIL105" s="611"/>
      <c r="KIM105" s="611"/>
      <c r="KIN105" s="611"/>
      <c r="KIO105" s="611"/>
      <c r="KIP105" s="611"/>
      <c r="KIQ105" s="611"/>
      <c r="KIR105" s="611"/>
      <c r="KIS105" s="611"/>
      <c r="KIT105" s="611"/>
      <c r="KIU105" s="611"/>
      <c r="KIV105" s="611"/>
      <c r="KIW105" s="611"/>
      <c r="KIX105" s="611"/>
      <c r="KIY105" s="611"/>
      <c r="KIZ105" s="611"/>
      <c r="KJA105" s="611"/>
      <c r="KJB105" s="611"/>
      <c r="KJC105" s="611"/>
      <c r="KJD105" s="611"/>
      <c r="KJE105" s="611"/>
      <c r="KJF105" s="611"/>
      <c r="KJG105" s="611"/>
      <c r="KJH105" s="611"/>
      <c r="KJI105" s="611"/>
      <c r="KJJ105" s="611"/>
      <c r="KJK105" s="611"/>
      <c r="KJL105" s="611"/>
      <c r="KJM105" s="611"/>
      <c r="KJN105" s="611"/>
      <c r="KJO105" s="611"/>
      <c r="KJP105" s="611"/>
      <c r="KJQ105" s="611"/>
      <c r="KJR105" s="611"/>
      <c r="KJS105" s="611"/>
      <c r="KJT105" s="611"/>
      <c r="KJU105" s="611"/>
      <c r="KJV105" s="611"/>
      <c r="KJW105" s="611"/>
      <c r="KJX105" s="611"/>
      <c r="KJY105" s="611"/>
      <c r="KJZ105" s="611"/>
      <c r="KKA105" s="611"/>
      <c r="KKB105" s="611"/>
      <c r="KKC105" s="611"/>
      <c r="KKD105" s="611"/>
      <c r="KKE105" s="611"/>
      <c r="KKF105" s="611"/>
      <c r="KKG105" s="611"/>
      <c r="KKH105" s="611"/>
      <c r="KKI105" s="611"/>
      <c r="KKJ105" s="611"/>
      <c r="KKK105" s="611"/>
      <c r="KKL105" s="611"/>
      <c r="KKM105" s="611"/>
      <c r="KKN105" s="611"/>
      <c r="KKO105" s="611"/>
      <c r="KKP105" s="611"/>
      <c r="KKQ105" s="611"/>
      <c r="KKR105" s="611"/>
      <c r="KKS105" s="611"/>
      <c r="KKT105" s="611"/>
      <c r="KKU105" s="611"/>
      <c r="KKV105" s="611"/>
      <c r="KKW105" s="611"/>
      <c r="KKX105" s="611"/>
      <c r="KKY105" s="611"/>
      <c r="KKZ105" s="611"/>
      <c r="KLA105" s="611"/>
      <c r="KLB105" s="611"/>
      <c r="KLC105" s="611"/>
      <c r="KLD105" s="611"/>
      <c r="KLE105" s="611"/>
      <c r="KLF105" s="611"/>
      <c r="KLG105" s="611"/>
      <c r="KLH105" s="611"/>
      <c r="KLI105" s="611"/>
      <c r="KLJ105" s="611"/>
      <c r="KLK105" s="611"/>
      <c r="KLL105" s="611"/>
      <c r="KLM105" s="611"/>
      <c r="KLN105" s="611"/>
      <c r="KLO105" s="611"/>
      <c r="KLP105" s="611"/>
      <c r="KLQ105" s="611"/>
      <c r="KLR105" s="611"/>
      <c r="KLS105" s="611"/>
      <c r="KLT105" s="611"/>
      <c r="KLU105" s="611"/>
      <c r="KLV105" s="611"/>
      <c r="KLW105" s="611"/>
      <c r="KLX105" s="611"/>
      <c r="KLY105" s="611"/>
      <c r="KLZ105" s="611"/>
      <c r="KMA105" s="611"/>
      <c r="KMB105" s="611"/>
      <c r="KMC105" s="611"/>
      <c r="KMD105" s="611"/>
      <c r="KME105" s="611"/>
      <c r="KMF105" s="611"/>
      <c r="KMG105" s="611"/>
      <c r="KMH105" s="611"/>
      <c r="KMI105" s="611"/>
      <c r="KMJ105" s="611"/>
      <c r="KMK105" s="611"/>
      <c r="KML105" s="611"/>
      <c r="KMM105" s="611"/>
      <c r="KMN105" s="611"/>
      <c r="KMO105" s="611"/>
      <c r="KMP105" s="611"/>
      <c r="KMQ105" s="611"/>
      <c r="KMR105" s="611"/>
      <c r="KMS105" s="611"/>
      <c r="KMT105" s="611"/>
      <c r="KMU105" s="611"/>
      <c r="KMV105" s="611"/>
      <c r="KMW105" s="611"/>
      <c r="KMX105" s="611"/>
      <c r="KMY105" s="611"/>
      <c r="KMZ105" s="611"/>
      <c r="KNA105" s="611"/>
      <c r="KNB105" s="611"/>
      <c r="KNC105" s="611"/>
      <c r="KND105" s="611"/>
      <c r="KNE105" s="611"/>
      <c r="KNF105" s="611"/>
      <c r="KNG105" s="611"/>
      <c r="KNH105" s="611"/>
      <c r="KNI105" s="611"/>
      <c r="KNJ105" s="611"/>
      <c r="KNK105" s="611"/>
      <c r="KNL105" s="611"/>
      <c r="KNM105" s="611"/>
      <c r="KNN105" s="611"/>
      <c r="KNO105" s="611"/>
      <c r="KNP105" s="611"/>
      <c r="KNQ105" s="611"/>
      <c r="KNR105" s="611"/>
      <c r="KNS105" s="611"/>
      <c r="KNT105" s="611"/>
      <c r="KNU105" s="611"/>
      <c r="KNV105" s="611"/>
      <c r="KNW105" s="611"/>
      <c r="KNX105" s="611"/>
      <c r="KNY105" s="611"/>
      <c r="KNZ105" s="611"/>
      <c r="KOA105" s="611"/>
      <c r="KOB105" s="611"/>
      <c r="KOC105" s="611"/>
      <c r="KOD105" s="611"/>
      <c r="KOE105" s="611"/>
      <c r="KOF105" s="611"/>
      <c r="KOG105" s="611"/>
      <c r="KOH105" s="611"/>
      <c r="KOI105" s="611"/>
      <c r="KOJ105" s="611"/>
      <c r="KOK105" s="611"/>
      <c r="KOL105" s="611"/>
      <c r="KOM105" s="611"/>
      <c r="KON105" s="611"/>
      <c r="KOO105" s="611"/>
      <c r="KOP105" s="611"/>
      <c r="KOQ105" s="611"/>
      <c r="KOR105" s="611"/>
      <c r="KOS105" s="611"/>
      <c r="KOT105" s="611"/>
      <c r="KOU105" s="611"/>
      <c r="KOV105" s="611"/>
      <c r="KOW105" s="611"/>
      <c r="KOX105" s="611"/>
      <c r="KOY105" s="611"/>
      <c r="KOZ105" s="611"/>
      <c r="KPA105" s="611"/>
      <c r="KPB105" s="611"/>
      <c r="KPC105" s="611"/>
      <c r="KPD105" s="611"/>
      <c r="KPE105" s="611"/>
      <c r="KPF105" s="611"/>
      <c r="KPG105" s="611"/>
      <c r="KPH105" s="611"/>
      <c r="KPI105" s="611"/>
      <c r="KPJ105" s="611"/>
      <c r="KPK105" s="611"/>
      <c r="KPL105" s="611"/>
      <c r="KPM105" s="611"/>
      <c r="KPN105" s="611"/>
      <c r="KPO105" s="611"/>
      <c r="KPP105" s="611"/>
      <c r="KPQ105" s="611"/>
      <c r="KPR105" s="611"/>
      <c r="KPS105" s="611"/>
      <c r="KPT105" s="611"/>
      <c r="KPU105" s="611"/>
      <c r="KPV105" s="611"/>
      <c r="KPW105" s="611"/>
      <c r="KPX105" s="611"/>
      <c r="KPY105" s="611"/>
      <c r="KPZ105" s="611"/>
      <c r="KQA105" s="611"/>
      <c r="KQB105" s="611"/>
      <c r="KQC105" s="611"/>
      <c r="KQD105" s="611"/>
      <c r="KQE105" s="611"/>
      <c r="KQF105" s="611"/>
      <c r="KQG105" s="611"/>
      <c r="KQH105" s="611"/>
      <c r="KQI105" s="611"/>
      <c r="KQJ105" s="611"/>
      <c r="KQK105" s="611"/>
      <c r="KQL105" s="611"/>
      <c r="KQM105" s="611"/>
      <c r="KQN105" s="611"/>
      <c r="KQO105" s="611"/>
      <c r="KQP105" s="611"/>
      <c r="KQQ105" s="611"/>
      <c r="KQR105" s="611"/>
      <c r="KQS105" s="611"/>
      <c r="KQT105" s="611"/>
      <c r="KQU105" s="611"/>
      <c r="KQV105" s="611"/>
      <c r="KQW105" s="611"/>
      <c r="KQX105" s="611"/>
      <c r="KQY105" s="611"/>
      <c r="KQZ105" s="611"/>
      <c r="KRA105" s="611"/>
      <c r="KRB105" s="611"/>
      <c r="KRC105" s="611"/>
      <c r="KRD105" s="611"/>
      <c r="KRE105" s="611"/>
      <c r="KRF105" s="611"/>
      <c r="KRG105" s="611"/>
      <c r="KRH105" s="611"/>
      <c r="KRI105" s="611"/>
      <c r="KRJ105" s="611"/>
      <c r="KRK105" s="611"/>
      <c r="KRL105" s="611"/>
      <c r="KRM105" s="611"/>
      <c r="KRN105" s="611"/>
      <c r="KRO105" s="611"/>
      <c r="KRP105" s="611"/>
      <c r="KRQ105" s="611"/>
      <c r="KRR105" s="611"/>
      <c r="KRS105" s="611"/>
      <c r="KRT105" s="611"/>
      <c r="KRU105" s="611"/>
      <c r="KRV105" s="611"/>
      <c r="KRW105" s="611"/>
      <c r="KRX105" s="611"/>
      <c r="KRY105" s="611"/>
      <c r="KRZ105" s="611"/>
      <c r="KSA105" s="611"/>
      <c r="KSB105" s="611"/>
      <c r="KSC105" s="611"/>
      <c r="KSD105" s="611"/>
      <c r="KSE105" s="611"/>
      <c r="KSF105" s="611"/>
      <c r="KSG105" s="611"/>
      <c r="KSH105" s="611"/>
      <c r="KSI105" s="611"/>
      <c r="KSJ105" s="611"/>
      <c r="KSK105" s="611"/>
      <c r="KSL105" s="611"/>
      <c r="KSM105" s="611"/>
      <c r="KSN105" s="611"/>
      <c r="KSO105" s="611"/>
      <c r="KSP105" s="611"/>
      <c r="KSQ105" s="611"/>
      <c r="KSR105" s="611"/>
      <c r="KSS105" s="611"/>
      <c r="KST105" s="611"/>
      <c r="KSU105" s="611"/>
      <c r="KSV105" s="611"/>
      <c r="KSW105" s="611"/>
      <c r="KSX105" s="611"/>
      <c r="KSY105" s="611"/>
      <c r="KSZ105" s="611"/>
      <c r="KTA105" s="611"/>
      <c r="KTB105" s="611"/>
      <c r="KTC105" s="611"/>
      <c r="KTD105" s="611"/>
      <c r="KTE105" s="611"/>
      <c r="KTF105" s="611"/>
      <c r="KTG105" s="611"/>
      <c r="KTH105" s="611"/>
      <c r="KTI105" s="611"/>
      <c r="KTJ105" s="611"/>
      <c r="KTK105" s="611"/>
      <c r="KTL105" s="611"/>
      <c r="KTM105" s="611"/>
      <c r="KTN105" s="611"/>
      <c r="KTO105" s="611"/>
      <c r="KTP105" s="611"/>
      <c r="KTQ105" s="611"/>
      <c r="KTR105" s="611"/>
      <c r="KTS105" s="611"/>
      <c r="KTT105" s="611"/>
      <c r="KTU105" s="611"/>
      <c r="KTV105" s="611"/>
      <c r="KTW105" s="611"/>
      <c r="KTX105" s="611"/>
      <c r="KTY105" s="611"/>
      <c r="KTZ105" s="611"/>
      <c r="KUA105" s="611"/>
      <c r="KUB105" s="611"/>
      <c r="KUC105" s="611"/>
      <c r="KUD105" s="611"/>
      <c r="KUE105" s="611"/>
      <c r="KUF105" s="611"/>
      <c r="KUG105" s="611"/>
      <c r="KUH105" s="611"/>
      <c r="KUI105" s="611"/>
      <c r="KUJ105" s="611"/>
      <c r="KUK105" s="611"/>
      <c r="KUL105" s="611"/>
      <c r="KUM105" s="611"/>
      <c r="KUN105" s="611"/>
      <c r="KUO105" s="611"/>
      <c r="KUP105" s="611"/>
      <c r="KUQ105" s="611"/>
      <c r="KUR105" s="611"/>
      <c r="KUS105" s="611"/>
      <c r="KUT105" s="611"/>
      <c r="KUU105" s="611"/>
      <c r="KUV105" s="611"/>
      <c r="KUW105" s="611"/>
      <c r="KUX105" s="611"/>
      <c r="KUY105" s="611"/>
      <c r="KUZ105" s="611"/>
      <c r="KVA105" s="611"/>
      <c r="KVB105" s="611"/>
      <c r="KVC105" s="611"/>
      <c r="KVD105" s="611"/>
      <c r="KVE105" s="611"/>
      <c r="KVF105" s="611"/>
      <c r="KVG105" s="611"/>
      <c r="KVH105" s="611"/>
      <c r="KVI105" s="611"/>
      <c r="KVJ105" s="611"/>
      <c r="KVK105" s="611"/>
      <c r="KVL105" s="611"/>
      <c r="KVM105" s="611"/>
      <c r="KVN105" s="611"/>
      <c r="KVO105" s="611"/>
      <c r="KVP105" s="611"/>
      <c r="KVQ105" s="611"/>
      <c r="KVR105" s="611"/>
      <c r="KVS105" s="611"/>
      <c r="KVT105" s="611"/>
      <c r="KVU105" s="611"/>
      <c r="KVV105" s="611"/>
      <c r="KVW105" s="611"/>
      <c r="KVX105" s="611"/>
      <c r="KVY105" s="611"/>
      <c r="KVZ105" s="611"/>
      <c r="KWA105" s="611"/>
      <c r="KWB105" s="611"/>
      <c r="KWC105" s="611"/>
      <c r="KWD105" s="611"/>
      <c r="KWE105" s="611"/>
      <c r="KWF105" s="611"/>
      <c r="KWG105" s="611"/>
      <c r="KWH105" s="611"/>
      <c r="KWI105" s="611"/>
      <c r="KWJ105" s="611"/>
      <c r="KWK105" s="611"/>
      <c r="KWL105" s="611"/>
      <c r="KWM105" s="611"/>
      <c r="KWN105" s="611"/>
      <c r="KWO105" s="611"/>
      <c r="KWP105" s="611"/>
      <c r="KWQ105" s="611"/>
      <c r="KWR105" s="611"/>
      <c r="KWS105" s="611"/>
      <c r="KWT105" s="611"/>
      <c r="KWU105" s="611"/>
      <c r="KWV105" s="611"/>
      <c r="KWW105" s="611"/>
      <c r="KWX105" s="611"/>
      <c r="KWY105" s="611"/>
      <c r="KWZ105" s="611"/>
      <c r="KXA105" s="611"/>
      <c r="KXB105" s="611"/>
      <c r="KXC105" s="611"/>
      <c r="KXD105" s="611"/>
      <c r="KXE105" s="611"/>
      <c r="KXF105" s="611"/>
      <c r="KXG105" s="611"/>
      <c r="KXH105" s="611"/>
      <c r="KXI105" s="611"/>
      <c r="KXJ105" s="611"/>
      <c r="KXK105" s="611"/>
      <c r="KXL105" s="611"/>
      <c r="KXM105" s="611"/>
      <c r="KXN105" s="611"/>
      <c r="KXO105" s="611"/>
      <c r="KXP105" s="611"/>
      <c r="KXQ105" s="611"/>
      <c r="KXR105" s="611"/>
      <c r="KXS105" s="611"/>
      <c r="KXT105" s="611"/>
      <c r="KXU105" s="611"/>
      <c r="KXV105" s="611"/>
      <c r="KXW105" s="611"/>
      <c r="KXX105" s="611"/>
      <c r="KXY105" s="611"/>
      <c r="KXZ105" s="611"/>
      <c r="KYA105" s="611"/>
      <c r="KYB105" s="611"/>
      <c r="KYC105" s="611"/>
      <c r="KYD105" s="611"/>
      <c r="KYE105" s="611"/>
      <c r="KYF105" s="611"/>
      <c r="KYG105" s="611"/>
      <c r="KYH105" s="611"/>
      <c r="KYI105" s="611"/>
      <c r="KYJ105" s="611"/>
      <c r="KYK105" s="611"/>
      <c r="KYL105" s="611"/>
      <c r="KYM105" s="611"/>
      <c r="KYN105" s="611"/>
      <c r="KYO105" s="611"/>
      <c r="KYP105" s="611"/>
      <c r="KYQ105" s="611"/>
      <c r="KYR105" s="611"/>
      <c r="KYS105" s="611"/>
      <c r="KYT105" s="611"/>
      <c r="KYU105" s="611"/>
      <c r="KYV105" s="611"/>
      <c r="KYW105" s="611"/>
      <c r="KYX105" s="611"/>
      <c r="KYY105" s="611"/>
      <c r="KYZ105" s="611"/>
      <c r="KZA105" s="611"/>
      <c r="KZB105" s="611"/>
      <c r="KZC105" s="611"/>
      <c r="KZD105" s="611"/>
      <c r="KZE105" s="611"/>
      <c r="KZF105" s="611"/>
      <c r="KZG105" s="611"/>
      <c r="KZH105" s="611"/>
      <c r="KZI105" s="611"/>
      <c r="KZJ105" s="611"/>
      <c r="KZK105" s="611"/>
      <c r="KZL105" s="611"/>
      <c r="KZM105" s="611"/>
      <c r="KZN105" s="611"/>
      <c r="KZO105" s="611"/>
      <c r="KZP105" s="611"/>
      <c r="KZQ105" s="611"/>
      <c r="KZR105" s="611"/>
      <c r="KZS105" s="611"/>
      <c r="KZT105" s="611"/>
      <c r="KZU105" s="611"/>
      <c r="KZV105" s="611"/>
      <c r="KZW105" s="611"/>
      <c r="KZX105" s="611"/>
      <c r="KZY105" s="611"/>
      <c r="KZZ105" s="611"/>
      <c r="LAA105" s="611"/>
      <c r="LAB105" s="611"/>
      <c r="LAC105" s="611"/>
      <c r="LAD105" s="611"/>
      <c r="LAE105" s="611"/>
      <c r="LAF105" s="611"/>
      <c r="LAG105" s="611"/>
      <c r="LAH105" s="611"/>
      <c r="LAI105" s="611"/>
      <c r="LAJ105" s="611"/>
      <c r="LAK105" s="611"/>
      <c r="LAL105" s="611"/>
      <c r="LAM105" s="611"/>
      <c r="LAN105" s="611"/>
      <c r="LAO105" s="611"/>
      <c r="LAP105" s="611"/>
      <c r="LAQ105" s="611"/>
      <c r="LAR105" s="611"/>
      <c r="LAS105" s="611"/>
      <c r="LAT105" s="611"/>
      <c r="LAU105" s="611"/>
      <c r="LAV105" s="611"/>
      <c r="LAW105" s="611"/>
      <c r="LAX105" s="611"/>
      <c r="LAY105" s="611"/>
      <c r="LAZ105" s="611"/>
      <c r="LBA105" s="611"/>
      <c r="LBB105" s="611"/>
      <c r="LBC105" s="611"/>
      <c r="LBD105" s="611"/>
      <c r="LBE105" s="611"/>
      <c r="LBF105" s="611"/>
      <c r="LBG105" s="611"/>
      <c r="LBH105" s="611"/>
      <c r="LBI105" s="611"/>
      <c r="LBJ105" s="611"/>
      <c r="LBK105" s="611"/>
      <c r="LBL105" s="611"/>
      <c r="LBM105" s="611"/>
      <c r="LBN105" s="611"/>
      <c r="LBO105" s="611"/>
      <c r="LBP105" s="611"/>
      <c r="LBQ105" s="611"/>
      <c r="LBR105" s="611"/>
      <c r="LBS105" s="611"/>
      <c r="LBT105" s="611"/>
      <c r="LBU105" s="611"/>
      <c r="LBV105" s="611"/>
      <c r="LBW105" s="611"/>
      <c r="LBX105" s="611"/>
      <c r="LBY105" s="611"/>
      <c r="LBZ105" s="611"/>
      <c r="LCA105" s="611"/>
      <c r="LCB105" s="611"/>
      <c r="LCC105" s="611"/>
      <c r="LCD105" s="611"/>
      <c r="LCE105" s="611"/>
      <c r="LCF105" s="611"/>
      <c r="LCG105" s="611"/>
      <c r="LCH105" s="611"/>
      <c r="LCI105" s="611"/>
      <c r="LCJ105" s="611"/>
      <c r="LCK105" s="611"/>
      <c r="LCL105" s="611"/>
      <c r="LCM105" s="611"/>
      <c r="LCN105" s="611"/>
      <c r="LCO105" s="611"/>
      <c r="LCP105" s="611"/>
      <c r="LCQ105" s="611"/>
      <c r="LCR105" s="611"/>
      <c r="LCS105" s="611"/>
      <c r="LCT105" s="611"/>
      <c r="LCU105" s="611"/>
      <c r="LCV105" s="611"/>
      <c r="LCW105" s="611"/>
      <c r="LCX105" s="611"/>
      <c r="LCY105" s="611"/>
      <c r="LCZ105" s="611"/>
      <c r="LDA105" s="611"/>
      <c r="LDB105" s="611"/>
      <c r="LDC105" s="611"/>
      <c r="LDD105" s="611"/>
      <c r="LDE105" s="611"/>
      <c r="LDF105" s="611"/>
      <c r="LDG105" s="611"/>
      <c r="LDH105" s="611"/>
      <c r="LDI105" s="611"/>
      <c r="LDJ105" s="611"/>
      <c r="LDK105" s="611"/>
      <c r="LDL105" s="611"/>
      <c r="LDM105" s="611"/>
      <c r="LDN105" s="611"/>
      <c r="LDO105" s="611"/>
      <c r="LDP105" s="611"/>
      <c r="LDQ105" s="611"/>
      <c r="LDR105" s="611"/>
      <c r="LDS105" s="611"/>
      <c r="LDT105" s="611"/>
      <c r="LDU105" s="611"/>
      <c r="LDV105" s="611"/>
      <c r="LDW105" s="611"/>
      <c r="LDX105" s="611"/>
      <c r="LDY105" s="611"/>
      <c r="LDZ105" s="611"/>
      <c r="LEA105" s="611"/>
      <c r="LEB105" s="611"/>
      <c r="LEC105" s="611"/>
      <c r="LED105" s="611"/>
      <c r="LEE105" s="611"/>
      <c r="LEF105" s="611"/>
      <c r="LEG105" s="611"/>
      <c r="LEH105" s="611"/>
      <c r="LEI105" s="611"/>
      <c r="LEJ105" s="611"/>
      <c r="LEK105" s="611"/>
      <c r="LEL105" s="611"/>
      <c r="LEM105" s="611"/>
      <c r="LEN105" s="611"/>
      <c r="LEO105" s="611"/>
      <c r="LEP105" s="611"/>
      <c r="LEQ105" s="611"/>
      <c r="LER105" s="611"/>
      <c r="LES105" s="611"/>
      <c r="LET105" s="611"/>
      <c r="LEU105" s="611"/>
      <c r="LEV105" s="611"/>
      <c r="LEW105" s="611"/>
      <c r="LEX105" s="611"/>
      <c r="LEY105" s="611"/>
      <c r="LEZ105" s="611"/>
      <c r="LFA105" s="611"/>
      <c r="LFB105" s="611"/>
      <c r="LFC105" s="611"/>
      <c r="LFD105" s="611"/>
      <c r="LFE105" s="611"/>
      <c r="LFF105" s="611"/>
      <c r="LFG105" s="611"/>
      <c r="LFH105" s="611"/>
      <c r="LFI105" s="611"/>
      <c r="LFJ105" s="611"/>
      <c r="LFK105" s="611"/>
      <c r="LFL105" s="611"/>
      <c r="LFM105" s="611"/>
      <c r="LFN105" s="611"/>
      <c r="LFO105" s="611"/>
      <c r="LFP105" s="611"/>
      <c r="LFQ105" s="611"/>
      <c r="LFR105" s="611"/>
      <c r="LFS105" s="611"/>
      <c r="LFT105" s="611"/>
      <c r="LFU105" s="611"/>
      <c r="LFV105" s="611"/>
      <c r="LFW105" s="611"/>
      <c r="LFX105" s="611"/>
      <c r="LFY105" s="611"/>
      <c r="LFZ105" s="611"/>
      <c r="LGA105" s="611"/>
      <c r="LGB105" s="611"/>
      <c r="LGC105" s="611"/>
      <c r="LGD105" s="611"/>
      <c r="LGE105" s="611"/>
      <c r="LGF105" s="611"/>
      <c r="LGG105" s="611"/>
      <c r="LGH105" s="611"/>
      <c r="LGI105" s="611"/>
      <c r="LGJ105" s="611"/>
      <c r="LGK105" s="611"/>
      <c r="LGL105" s="611"/>
      <c r="LGM105" s="611"/>
      <c r="LGN105" s="611"/>
      <c r="LGO105" s="611"/>
      <c r="LGP105" s="611"/>
      <c r="LGQ105" s="611"/>
      <c r="LGR105" s="611"/>
      <c r="LGS105" s="611"/>
      <c r="LGT105" s="611"/>
      <c r="LGU105" s="611"/>
      <c r="LGV105" s="611"/>
      <c r="LGW105" s="611"/>
      <c r="LGX105" s="611"/>
      <c r="LGY105" s="611"/>
      <c r="LGZ105" s="611"/>
      <c r="LHA105" s="611"/>
      <c r="LHB105" s="611"/>
      <c r="LHC105" s="611"/>
      <c r="LHD105" s="611"/>
      <c r="LHE105" s="611"/>
      <c r="LHF105" s="611"/>
      <c r="LHG105" s="611"/>
      <c r="LHH105" s="611"/>
      <c r="LHI105" s="611"/>
      <c r="LHJ105" s="611"/>
      <c r="LHK105" s="611"/>
      <c r="LHL105" s="611"/>
      <c r="LHM105" s="611"/>
      <c r="LHN105" s="611"/>
      <c r="LHO105" s="611"/>
      <c r="LHP105" s="611"/>
      <c r="LHQ105" s="611"/>
      <c r="LHR105" s="611"/>
      <c r="LHS105" s="611"/>
      <c r="LHT105" s="611"/>
      <c r="LHU105" s="611"/>
      <c r="LHV105" s="611"/>
      <c r="LHW105" s="611"/>
      <c r="LHX105" s="611"/>
      <c r="LHY105" s="611"/>
      <c r="LHZ105" s="611"/>
      <c r="LIA105" s="611"/>
      <c r="LIB105" s="611"/>
      <c r="LIC105" s="611"/>
      <c r="LID105" s="611"/>
      <c r="LIE105" s="611"/>
      <c r="LIF105" s="611"/>
      <c r="LIG105" s="611"/>
      <c r="LIH105" s="611"/>
      <c r="LII105" s="611"/>
      <c r="LIJ105" s="611"/>
      <c r="LIK105" s="611"/>
      <c r="LIL105" s="611"/>
      <c r="LIM105" s="611"/>
      <c r="LIN105" s="611"/>
      <c r="LIO105" s="611"/>
      <c r="LIP105" s="611"/>
      <c r="LIQ105" s="611"/>
      <c r="LIR105" s="611"/>
      <c r="LIS105" s="611"/>
      <c r="LIT105" s="611"/>
      <c r="LIU105" s="611"/>
      <c r="LIV105" s="611"/>
      <c r="LIW105" s="611"/>
      <c r="LIX105" s="611"/>
      <c r="LIY105" s="611"/>
      <c r="LIZ105" s="611"/>
      <c r="LJA105" s="611"/>
      <c r="LJB105" s="611"/>
      <c r="LJC105" s="611"/>
      <c r="LJD105" s="611"/>
      <c r="LJE105" s="611"/>
      <c r="LJF105" s="611"/>
      <c r="LJG105" s="611"/>
      <c r="LJH105" s="611"/>
      <c r="LJI105" s="611"/>
      <c r="LJJ105" s="611"/>
      <c r="LJK105" s="611"/>
      <c r="LJL105" s="611"/>
      <c r="LJM105" s="611"/>
      <c r="LJN105" s="611"/>
      <c r="LJO105" s="611"/>
      <c r="LJP105" s="611"/>
      <c r="LJQ105" s="611"/>
      <c r="LJR105" s="611"/>
      <c r="LJS105" s="611"/>
      <c r="LJT105" s="611"/>
      <c r="LJU105" s="611"/>
      <c r="LJV105" s="611"/>
      <c r="LJW105" s="611"/>
      <c r="LJX105" s="611"/>
      <c r="LJY105" s="611"/>
      <c r="LJZ105" s="611"/>
      <c r="LKA105" s="611"/>
      <c r="LKB105" s="611"/>
      <c r="LKC105" s="611"/>
      <c r="LKD105" s="611"/>
      <c r="LKE105" s="611"/>
      <c r="LKF105" s="611"/>
      <c r="LKG105" s="611"/>
      <c r="LKH105" s="611"/>
      <c r="LKI105" s="611"/>
      <c r="LKJ105" s="611"/>
      <c r="LKK105" s="611"/>
      <c r="LKL105" s="611"/>
      <c r="LKM105" s="611"/>
      <c r="LKN105" s="611"/>
      <c r="LKO105" s="611"/>
      <c r="LKP105" s="611"/>
      <c r="LKQ105" s="611"/>
      <c r="LKR105" s="611"/>
      <c r="LKS105" s="611"/>
      <c r="LKT105" s="611"/>
      <c r="LKU105" s="611"/>
      <c r="LKV105" s="611"/>
      <c r="LKW105" s="611"/>
      <c r="LKX105" s="611"/>
      <c r="LKY105" s="611"/>
      <c r="LKZ105" s="611"/>
      <c r="LLA105" s="611"/>
      <c r="LLB105" s="611"/>
      <c r="LLC105" s="611"/>
      <c r="LLD105" s="611"/>
      <c r="LLE105" s="611"/>
      <c r="LLF105" s="611"/>
      <c r="LLG105" s="611"/>
      <c r="LLH105" s="611"/>
      <c r="LLI105" s="611"/>
      <c r="LLJ105" s="611"/>
      <c r="LLK105" s="611"/>
      <c r="LLL105" s="611"/>
      <c r="LLM105" s="611"/>
      <c r="LLN105" s="611"/>
      <c r="LLO105" s="611"/>
      <c r="LLP105" s="611"/>
      <c r="LLQ105" s="611"/>
      <c r="LLR105" s="611"/>
      <c r="LLS105" s="611"/>
      <c r="LLT105" s="611"/>
      <c r="LLU105" s="611"/>
      <c r="LLV105" s="611"/>
      <c r="LLW105" s="611"/>
      <c r="LLX105" s="611"/>
      <c r="LLY105" s="611"/>
      <c r="LLZ105" s="611"/>
      <c r="LMA105" s="611"/>
      <c r="LMB105" s="611"/>
      <c r="LMC105" s="611"/>
      <c r="LMD105" s="611"/>
      <c r="LME105" s="611"/>
      <c r="LMF105" s="611"/>
      <c r="LMG105" s="611"/>
      <c r="LMH105" s="611"/>
      <c r="LMI105" s="611"/>
      <c r="LMJ105" s="611"/>
      <c r="LMK105" s="611"/>
      <c r="LML105" s="611"/>
      <c r="LMM105" s="611"/>
      <c r="LMN105" s="611"/>
      <c r="LMO105" s="611"/>
      <c r="LMP105" s="611"/>
      <c r="LMQ105" s="611"/>
      <c r="LMR105" s="611"/>
      <c r="LMS105" s="611"/>
      <c r="LMT105" s="611"/>
      <c r="LMU105" s="611"/>
      <c r="LMV105" s="611"/>
      <c r="LMW105" s="611"/>
      <c r="LMX105" s="611"/>
      <c r="LMY105" s="611"/>
      <c r="LMZ105" s="611"/>
      <c r="LNA105" s="611"/>
      <c r="LNB105" s="611"/>
      <c r="LNC105" s="611"/>
      <c r="LND105" s="611"/>
      <c r="LNE105" s="611"/>
      <c r="LNF105" s="611"/>
      <c r="LNG105" s="611"/>
      <c r="LNH105" s="611"/>
      <c r="LNI105" s="611"/>
      <c r="LNJ105" s="611"/>
      <c r="LNK105" s="611"/>
      <c r="LNL105" s="611"/>
      <c r="LNM105" s="611"/>
      <c r="LNN105" s="611"/>
      <c r="LNO105" s="611"/>
      <c r="LNP105" s="611"/>
      <c r="LNQ105" s="611"/>
      <c r="LNR105" s="611"/>
      <c r="LNS105" s="611"/>
      <c r="LNT105" s="611"/>
      <c r="LNU105" s="611"/>
      <c r="LNV105" s="611"/>
      <c r="LNW105" s="611"/>
      <c r="LNX105" s="611"/>
      <c r="LNY105" s="611"/>
      <c r="LNZ105" s="611"/>
      <c r="LOA105" s="611"/>
      <c r="LOB105" s="611"/>
      <c r="LOC105" s="611"/>
      <c r="LOD105" s="611"/>
      <c r="LOE105" s="611"/>
      <c r="LOF105" s="611"/>
      <c r="LOG105" s="611"/>
      <c r="LOH105" s="611"/>
      <c r="LOI105" s="611"/>
      <c r="LOJ105" s="611"/>
      <c r="LOK105" s="611"/>
      <c r="LOL105" s="611"/>
      <c r="LOM105" s="611"/>
      <c r="LON105" s="611"/>
      <c r="LOO105" s="611"/>
      <c r="LOP105" s="611"/>
      <c r="LOQ105" s="611"/>
      <c r="LOR105" s="611"/>
      <c r="LOS105" s="611"/>
      <c r="LOT105" s="611"/>
      <c r="LOU105" s="611"/>
      <c r="LOV105" s="611"/>
      <c r="LOW105" s="611"/>
      <c r="LOX105" s="611"/>
      <c r="LOY105" s="611"/>
      <c r="LOZ105" s="611"/>
      <c r="LPA105" s="611"/>
      <c r="LPB105" s="611"/>
      <c r="LPC105" s="611"/>
      <c r="LPD105" s="611"/>
      <c r="LPE105" s="611"/>
      <c r="LPF105" s="611"/>
      <c r="LPG105" s="611"/>
      <c r="LPH105" s="611"/>
      <c r="LPI105" s="611"/>
      <c r="LPJ105" s="611"/>
      <c r="LPK105" s="611"/>
      <c r="LPL105" s="611"/>
      <c r="LPM105" s="611"/>
      <c r="LPN105" s="611"/>
      <c r="LPO105" s="611"/>
      <c r="LPP105" s="611"/>
      <c r="LPQ105" s="611"/>
      <c r="LPR105" s="611"/>
      <c r="LPS105" s="611"/>
      <c r="LPT105" s="611"/>
      <c r="LPU105" s="611"/>
      <c r="LPV105" s="611"/>
      <c r="LPW105" s="611"/>
      <c r="LPX105" s="611"/>
      <c r="LPY105" s="611"/>
      <c r="LPZ105" s="611"/>
      <c r="LQA105" s="611"/>
      <c r="LQB105" s="611"/>
      <c r="LQC105" s="611"/>
      <c r="LQD105" s="611"/>
      <c r="LQE105" s="611"/>
      <c r="LQF105" s="611"/>
      <c r="LQG105" s="611"/>
      <c r="LQH105" s="611"/>
      <c r="LQI105" s="611"/>
      <c r="LQJ105" s="611"/>
      <c r="LQK105" s="611"/>
      <c r="LQL105" s="611"/>
      <c r="LQM105" s="611"/>
      <c r="LQN105" s="611"/>
      <c r="LQO105" s="611"/>
      <c r="LQP105" s="611"/>
      <c r="LQQ105" s="611"/>
      <c r="LQR105" s="611"/>
      <c r="LQS105" s="611"/>
      <c r="LQT105" s="611"/>
      <c r="LQU105" s="611"/>
      <c r="LQV105" s="611"/>
      <c r="LQW105" s="611"/>
      <c r="LQX105" s="611"/>
      <c r="LQY105" s="611"/>
      <c r="LQZ105" s="611"/>
      <c r="LRA105" s="611"/>
      <c r="LRB105" s="611"/>
      <c r="LRC105" s="611"/>
      <c r="LRD105" s="611"/>
      <c r="LRE105" s="611"/>
      <c r="LRF105" s="611"/>
      <c r="LRG105" s="611"/>
      <c r="LRH105" s="611"/>
      <c r="LRI105" s="611"/>
      <c r="LRJ105" s="611"/>
      <c r="LRK105" s="611"/>
      <c r="LRL105" s="611"/>
      <c r="LRM105" s="611"/>
      <c r="LRN105" s="611"/>
      <c r="LRO105" s="611"/>
      <c r="LRP105" s="611"/>
      <c r="LRQ105" s="611"/>
      <c r="LRR105" s="611"/>
      <c r="LRS105" s="611"/>
      <c r="LRT105" s="611"/>
      <c r="LRU105" s="611"/>
      <c r="LRV105" s="611"/>
      <c r="LRW105" s="611"/>
      <c r="LRX105" s="611"/>
      <c r="LRY105" s="611"/>
      <c r="LRZ105" s="611"/>
      <c r="LSA105" s="611"/>
      <c r="LSB105" s="611"/>
      <c r="LSC105" s="611"/>
      <c r="LSD105" s="611"/>
      <c r="LSE105" s="611"/>
      <c r="LSF105" s="611"/>
      <c r="LSG105" s="611"/>
      <c r="LSH105" s="611"/>
      <c r="LSI105" s="611"/>
      <c r="LSJ105" s="611"/>
      <c r="LSK105" s="611"/>
      <c r="LSL105" s="611"/>
      <c r="LSM105" s="611"/>
      <c r="LSN105" s="611"/>
      <c r="LSO105" s="611"/>
      <c r="LSP105" s="611"/>
      <c r="LSQ105" s="611"/>
      <c r="LSR105" s="611"/>
      <c r="LSS105" s="611"/>
      <c r="LST105" s="611"/>
      <c r="LSU105" s="611"/>
      <c r="LSV105" s="611"/>
      <c r="LSW105" s="611"/>
      <c r="LSX105" s="611"/>
      <c r="LSY105" s="611"/>
      <c r="LSZ105" s="611"/>
      <c r="LTA105" s="611"/>
      <c r="LTB105" s="611"/>
      <c r="LTC105" s="611"/>
      <c r="LTD105" s="611"/>
      <c r="LTE105" s="611"/>
      <c r="LTF105" s="611"/>
      <c r="LTG105" s="611"/>
      <c r="LTH105" s="611"/>
      <c r="LTI105" s="611"/>
      <c r="LTJ105" s="611"/>
      <c r="LTK105" s="611"/>
      <c r="LTL105" s="611"/>
      <c r="LTM105" s="611"/>
      <c r="LTN105" s="611"/>
      <c r="LTO105" s="611"/>
      <c r="LTP105" s="611"/>
      <c r="LTQ105" s="611"/>
      <c r="LTR105" s="611"/>
      <c r="LTS105" s="611"/>
      <c r="LTT105" s="611"/>
      <c r="LTU105" s="611"/>
      <c r="LTV105" s="611"/>
      <c r="LTW105" s="611"/>
      <c r="LTX105" s="611"/>
      <c r="LTY105" s="611"/>
      <c r="LTZ105" s="611"/>
      <c r="LUA105" s="611"/>
      <c r="LUB105" s="611"/>
      <c r="LUC105" s="611"/>
      <c r="LUD105" s="611"/>
      <c r="LUE105" s="611"/>
      <c r="LUF105" s="611"/>
      <c r="LUG105" s="611"/>
      <c r="LUH105" s="611"/>
      <c r="LUI105" s="611"/>
      <c r="LUJ105" s="611"/>
      <c r="LUK105" s="611"/>
      <c r="LUL105" s="611"/>
      <c r="LUM105" s="611"/>
      <c r="LUN105" s="611"/>
      <c r="LUO105" s="611"/>
      <c r="LUP105" s="611"/>
      <c r="LUQ105" s="611"/>
      <c r="LUR105" s="611"/>
      <c r="LUS105" s="611"/>
      <c r="LUT105" s="611"/>
      <c r="LUU105" s="611"/>
      <c r="LUV105" s="611"/>
      <c r="LUW105" s="611"/>
      <c r="LUX105" s="611"/>
      <c r="LUY105" s="611"/>
      <c r="LUZ105" s="611"/>
      <c r="LVA105" s="611"/>
      <c r="LVB105" s="611"/>
      <c r="LVC105" s="611"/>
      <c r="LVD105" s="611"/>
      <c r="LVE105" s="611"/>
      <c r="LVF105" s="611"/>
      <c r="LVG105" s="611"/>
      <c r="LVH105" s="611"/>
      <c r="LVI105" s="611"/>
      <c r="LVJ105" s="611"/>
      <c r="LVK105" s="611"/>
      <c r="LVL105" s="611"/>
      <c r="LVM105" s="611"/>
      <c r="LVN105" s="611"/>
      <c r="LVO105" s="611"/>
      <c r="LVP105" s="611"/>
      <c r="LVQ105" s="611"/>
      <c r="LVR105" s="611"/>
      <c r="LVS105" s="611"/>
      <c r="LVT105" s="611"/>
      <c r="LVU105" s="611"/>
      <c r="LVV105" s="611"/>
      <c r="LVW105" s="611"/>
      <c r="LVX105" s="611"/>
      <c r="LVY105" s="611"/>
      <c r="LVZ105" s="611"/>
      <c r="LWA105" s="611"/>
      <c r="LWB105" s="611"/>
      <c r="LWC105" s="611"/>
      <c r="LWD105" s="611"/>
      <c r="LWE105" s="611"/>
      <c r="LWF105" s="611"/>
      <c r="LWG105" s="611"/>
      <c r="LWH105" s="611"/>
      <c r="LWI105" s="611"/>
      <c r="LWJ105" s="611"/>
      <c r="LWK105" s="611"/>
      <c r="LWL105" s="611"/>
      <c r="LWM105" s="611"/>
      <c r="LWN105" s="611"/>
      <c r="LWO105" s="611"/>
      <c r="LWP105" s="611"/>
      <c r="LWQ105" s="611"/>
      <c r="LWR105" s="611"/>
      <c r="LWS105" s="611"/>
      <c r="LWT105" s="611"/>
      <c r="LWU105" s="611"/>
      <c r="LWV105" s="611"/>
      <c r="LWW105" s="611"/>
      <c r="LWX105" s="611"/>
      <c r="LWY105" s="611"/>
      <c r="LWZ105" s="611"/>
      <c r="LXA105" s="611"/>
      <c r="LXB105" s="611"/>
      <c r="LXC105" s="611"/>
      <c r="LXD105" s="611"/>
      <c r="LXE105" s="611"/>
      <c r="LXF105" s="611"/>
      <c r="LXG105" s="611"/>
      <c r="LXH105" s="611"/>
      <c r="LXI105" s="611"/>
      <c r="LXJ105" s="611"/>
      <c r="LXK105" s="611"/>
      <c r="LXL105" s="611"/>
      <c r="LXM105" s="611"/>
      <c r="LXN105" s="611"/>
      <c r="LXO105" s="611"/>
      <c r="LXP105" s="611"/>
      <c r="LXQ105" s="611"/>
      <c r="LXR105" s="611"/>
      <c r="LXS105" s="611"/>
      <c r="LXT105" s="611"/>
      <c r="LXU105" s="611"/>
      <c r="LXV105" s="611"/>
      <c r="LXW105" s="611"/>
      <c r="LXX105" s="611"/>
      <c r="LXY105" s="611"/>
      <c r="LXZ105" s="611"/>
      <c r="LYA105" s="611"/>
      <c r="LYB105" s="611"/>
      <c r="LYC105" s="611"/>
      <c r="LYD105" s="611"/>
      <c r="LYE105" s="611"/>
      <c r="LYF105" s="611"/>
      <c r="LYG105" s="611"/>
      <c r="LYH105" s="611"/>
      <c r="LYI105" s="611"/>
      <c r="LYJ105" s="611"/>
      <c r="LYK105" s="611"/>
      <c r="LYL105" s="611"/>
      <c r="LYM105" s="611"/>
      <c r="LYN105" s="611"/>
      <c r="LYO105" s="611"/>
      <c r="LYP105" s="611"/>
      <c r="LYQ105" s="611"/>
      <c r="LYR105" s="611"/>
      <c r="LYS105" s="611"/>
      <c r="LYT105" s="611"/>
      <c r="LYU105" s="611"/>
      <c r="LYV105" s="611"/>
      <c r="LYW105" s="611"/>
      <c r="LYX105" s="611"/>
      <c r="LYY105" s="611"/>
      <c r="LYZ105" s="611"/>
      <c r="LZA105" s="611"/>
      <c r="LZB105" s="611"/>
      <c r="LZC105" s="611"/>
      <c r="LZD105" s="611"/>
      <c r="LZE105" s="611"/>
      <c r="LZF105" s="611"/>
      <c r="LZG105" s="611"/>
      <c r="LZH105" s="611"/>
      <c r="LZI105" s="611"/>
      <c r="LZJ105" s="611"/>
      <c r="LZK105" s="611"/>
      <c r="LZL105" s="611"/>
      <c r="LZM105" s="611"/>
      <c r="LZN105" s="611"/>
      <c r="LZO105" s="611"/>
      <c r="LZP105" s="611"/>
      <c r="LZQ105" s="611"/>
      <c r="LZR105" s="611"/>
      <c r="LZS105" s="611"/>
      <c r="LZT105" s="611"/>
      <c r="LZU105" s="611"/>
      <c r="LZV105" s="611"/>
      <c r="LZW105" s="611"/>
      <c r="LZX105" s="611"/>
      <c r="LZY105" s="611"/>
      <c r="LZZ105" s="611"/>
      <c r="MAA105" s="611"/>
      <c r="MAB105" s="611"/>
      <c r="MAC105" s="611"/>
      <c r="MAD105" s="611"/>
      <c r="MAE105" s="611"/>
      <c r="MAF105" s="611"/>
      <c r="MAG105" s="611"/>
      <c r="MAH105" s="611"/>
      <c r="MAI105" s="611"/>
      <c r="MAJ105" s="611"/>
      <c r="MAK105" s="611"/>
      <c r="MAL105" s="611"/>
      <c r="MAM105" s="611"/>
      <c r="MAN105" s="611"/>
      <c r="MAO105" s="611"/>
      <c r="MAP105" s="611"/>
      <c r="MAQ105" s="611"/>
      <c r="MAR105" s="611"/>
      <c r="MAS105" s="611"/>
      <c r="MAT105" s="611"/>
      <c r="MAU105" s="611"/>
      <c r="MAV105" s="611"/>
      <c r="MAW105" s="611"/>
      <c r="MAX105" s="611"/>
      <c r="MAY105" s="611"/>
      <c r="MAZ105" s="611"/>
      <c r="MBA105" s="611"/>
      <c r="MBB105" s="611"/>
      <c r="MBC105" s="611"/>
      <c r="MBD105" s="611"/>
      <c r="MBE105" s="611"/>
      <c r="MBF105" s="611"/>
      <c r="MBG105" s="611"/>
      <c r="MBH105" s="611"/>
      <c r="MBI105" s="611"/>
      <c r="MBJ105" s="611"/>
      <c r="MBK105" s="611"/>
      <c r="MBL105" s="611"/>
      <c r="MBM105" s="611"/>
      <c r="MBN105" s="611"/>
      <c r="MBO105" s="611"/>
      <c r="MBP105" s="611"/>
      <c r="MBQ105" s="611"/>
      <c r="MBR105" s="611"/>
      <c r="MBS105" s="611"/>
      <c r="MBT105" s="611"/>
      <c r="MBU105" s="611"/>
      <c r="MBV105" s="611"/>
      <c r="MBW105" s="611"/>
      <c r="MBX105" s="611"/>
      <c r="MBY105" s="611"/>
      <c r="MBZ105" s="611"/>
      <c r="MCA105" s="611"/>
      <c r="MCB105" s="611"/>
      <c r="MCC105" s="611"/>
      <c r="MCD105" s="611"/>
      <c r="MCE105" s="611"/>
      <c r="MCF105" s="611"/>
      <c r="MCG105" s="611"/>
      <c r="MCH105" s="611"/>
      <c r="MCI105" s="611"/>
      <c r="MCJ105" s="611"/>
      <c r="MCK105" s="611"/>
      <c r="MCL105" s="611"/>
      <c r="MCM105" s="611"/>
      <c r="MCN105" s="611"/>
      <c r="MCO105" s="611"/>
      <c r="MCP105" s="611"/>
      <c r="MCQ105" s="611"/>
      <c r="MCR105" s="611"/>
      <c r="MCS105" s="611"/>
      <c r="MCT105" s="611"/>
      <c r="MCU105" s="611"/>
      <c r="MCV105" s="611"/>
      <c r="MCW105" s="611"/>
      <c r="MCX105" s="611"/>
      <c r="MCY105" s="611"/>
      <c r="MCZ105" s="611"/>
      <c r="MDA105" s="611"/>
      <c r="MDB105" s="611"/>
      <c r="MDC105" s="611"/>
      <c r="MDD105" s="611"/>
      <c r="MDE105" s="611"/>
      <c r="MDF105" s="611"/>
      <c r="MDG105" s="611"/>
      <c r="MDH105" s="611"/>
      <c r="MDI105" s="611"/>
      <c r="MDJ105" s="611"/>
      <c r="MDK105" s="611"/>
      <c r="MDL105" s="611"/>
      <c r="MDM105" s="611"/>
      <c r="MDN105" s="611"/>
      <c r="MDO105" s="611"/>
      <c r="MDP105" s="611"/>
      <c r="MDQ105" s="611"/>
      <c r="MDR105" s="611"/>
      <c r="MDS105" s="611"/>
      <c r="MDT105" s="611"/>
      <c r="MDU105" s="611"/>
      <c r="MDV105" s="611"/>
      <c r="MDW105" s="611"/>
      <c r="MDX105" s="611"/>
      <c r="MDY105" s="611"/>
      <c r="MDZ105" s="611"/>
      <c r="MEA105" s="611"/>
      <c r="MEB105" s="611"/>
      <c r="MEC105" s="611"/>
      <c r="MED105" s="611"/>
      <c r="MEE105" s="611"/>
      <c r="MEF105" s="611"/>
      <c r="MEG105" s="611"/>
      <c r="MEH105" s="611"/>
      <c r="MEI105" s="611"/>
      <c r="MEJ105" s="611"/>
      <c r="MEK105" s="611"/>
      <c r="MEL105" s="611"/>
      <c r="MEM105" s="611"/>
      <c r="MEN105" s="611"/>
      <c r="MEO105" s="611"/>
      <c r="MEP105" s="611"/>
      <c r="MEQ105" s="611"/>
      <c r="MER105" s="611"/>
      <c r="MES105" s="611"/>
      <c r="MET105" s="611"/>
      <c r="MEU105" s="611"/>
      <c r="MEV105" s="611"/>
      <c r="MEW105" s="611"/>
      <c r="MEX105" s="611"/>
      <c r="MEY105" s="611"/>
      <c r="MEZ105" s="611"/>
      <c r="MFA105" s="611"/>
      <c r="MFB105" s="611"/>
      <c r="MFC105" s="611"/>
      <c r="MFD105" s="611"/>
      <c r="MFE105" s="611"/>
      <c r="MFF105" s="611"/>
      <c r="MFG105" s="611"/>
      <c r="MFH105" s="611"/>
      <c r="MFI105" s="611"/>
      <c r="MFJ105" s="611"/>
      <c r="MFK105" s="611"/>
      <c r="MFL105" s="611"/>
      <c r="MFM105" s="611"/>
      <c r="MFN105" s="611"/>
      <c r="MFO105" s="611"/>
      <c r="MFP105" s="611"/>
      <c r="MFQ105" s="611"/>
      <c r="MFR105" s="611"/>
      <c r="MFS105" s="611"/>
      <c r="MFT105" s="611"/>
      <c r="MFU105" s="611"/>
      <c r="MFV105" s="611"/>
      <c r="MFW105" s="611"/>
      <c r="MFX105" s="611"/>
      <c r="MFY105" s="611"/>
      <c r="MFZ105" s="611"/>
      <c r="MGA105" s="611"/>
      <c r="MGB105" s="611"/>
      <c r="MGC105" s="611"/>
      <c r="MGD105" s="611"/>
      <c r="MGE105" s="611"/>
      <c r="MGF105" s="611"/>
      <c r="MGG105" s="611"/>
      <c r="MGH105" s="611"/>
      <c r="MGI105" s="611"/>
      <c r="MGJ105" s="611"/>
      <c r="MGK105" s="611"/>
      <c r="MGL105" s="611"/>
      <c r="MGM105" s="611"/>
      <c r="MGN105" s="611"/>
      <c r="MGO105" s="611"/>
      <c r="MGP105" s="611"/>
      <c r="MGQ105" s="611"/>
      <c r="MGR105" s="611"/>
      <c r="MGS105" s="611"/>
      <c r="MGT105" s="611"/>
      <c r="MGU105" s="611"/>
      <c r="MGV105" s="611"/>
      <c r="MGW105" s="611"/>
      <c r="MGX105" s="611"/>
      <c r="MGY105" s="611"/>
      <c r="MGZ105" s="611"/>
      <c r="MHA105" s="611"/>
      <c r="MHB105" s="611"/>
      <c r="MHC105" s="611"/>
      <c r="MHD105" s="611"/>
      <c r="MHE105" s="611"/>
      <c r="MHF105" s="611"/>
      <c r="MHG105" s="611"/>
      <c r="MHH105" s="611"/>
      <c r="MHI105" s="611"/>
      <c r="MHJ105" s="611"/>
      <c r="MHK105" s="611"/>
      <c r="MHL105" s="611"/>
      <c r="MHM105" s="611"/>
      <c r="MHN105" s="611"/>
      <c r="MHO105" s="611"/>
      <c r="MHP105" s="611"/>
      <c r="MHQ105" s="611"/>
      <c r="MHR105" s="611"/>
      <c r="MHS105" s="611"/>
      <c r="MHT105" s="611"/>
      <c r="MHU105" s="611"/>
      <c r="MHV105" s="611"/>
      <c r="MHW105" s="611"/>
      <c r="MHX105" s="611"/>
      <c r="MHY105" s="611"/>
      <c r="MHZ105" s="611"/>
      <c r="MIA105" s="611"/>
      <c r="MIB105" s="611"/>
      <c r="MIC105" s="611"/>
      <c r="MID105" s="611"/>
      <c r="MIE105" s="611"/>
      <c r="MIF105" s="611"/>
      <c r="MIG105" s="611"/>
      <c r="MIH105" s="611"/>
      <c r="MII105" s="611"/>
      <c r="MIJ105" s="611"/>
      <c r="MIK105" s="611"/>
      <c r="MIL105" s="611"/>
      <c r="MIM105" s="611"/>
      <c r="MIN105" s="611"/>
      <c r="MIO105" s="611"/>
      <c r="MIP105" s="611"/>
      <c r="MIQ105" s="611"/>
      <c r="MIR105" s="611"/>
      <c r="MIS105" s="611"/>
      <c r="MIT105" s="611"/>
      <c r="MIU105" s="611"/>
      <c r="MIV105" s="611"/>
      <c r="MIW105" s="611"/>
      <c r="MIX105" s="611"/>
      <c r="MIY105" s="611"/>
      <c r="MIZ105" s="611"/>
      <c r="MJA105" s="611"/>
      <c r="MJB105" s="611"/>
      <c r="MJC105" s="611"/>
      <c r="MJD105" s="611"/>
      <c r="MJE105" s="611"/>
      <c r="MJF105" s="611"/>
      <c r="MJG105" s="611"/>
      <c r="MJH105" s="611"/>
      <c r="MJI105" s="611"/>
      <c r="MJJ105" s="611"/>
      <c r="MJK105" s="611"/>
      <c r="MJL105" s="611"/>
      <c r="MJM105" s="611"/>
      <c r="MJN105" s="611"/>
      <c r="MJO105" s="611"/>
      <c r="MJP105" s="611"/>
      <c r="MJQ105" s="611"/>
      <c r="MJR105" s="611"/>
      <c r="MJS105" s="611"/>
      <c r="MJT105" s="611"/>
      <c r="MJU105" s="611"/>
      <c r="MJV105" s="611"/>
      <c r="MJW105" s="611"/>
      <c r="MJX105" s="611"/>
      <c r="MJY105" s="611"/>
      <c r="MJZ105" s="611"/>
      <c r="MKA105" s="611"/>
      <c r="MKB105" s="611"/>
      <c r="MKC105" s="611"/>
      <c r="MKD105" s="611"/>
      <c r="MKE105" s="611"/>
      <c r="MKF105" s="611"/>
      <c r="MKG105" s="611"/>
      <c r="MKH105" s="611"/>
      <c r="MKI105" s="611"/>
      <c r="MKJ105" s="611"/>
      <c r="MKK105" s="611"/>
      <c r="MKL105" s="611"/>
      <c r="MKM105" s="611"/>
      <c r="MKN105" s="611"/>
      <c r="MKO105" s="611"/>
      <c r="MKP105" s="611"/>
      <c r="MKQ105" s="611"/>
      <c r="MKR105" s="611"/>
      <c r="MKS105" s="611"/>
      <c r="MKT105" s="611"/>
      <c r="MKU105" s="611"/>
      <c r="MKV105" s="611"/>
      <c r="MKW105" s="611"/>
      <c r="MKX105" s="611"/>
      <c r="MKY105" s="611"/>
      <c r="MKZ105" s="611"/>
      <c r="MLA105" s="611"/>
      <c r="MLB105" s="611"/>
      <c r="MLC105" s="611"/>
      <c r="MLD105" s="611"/>
      <c r="MLE105" s="611"/>
      <c r="MLF105" s="611"/>
      <c r="MLG105" s="611"/>
      <c r="MLH105" s="611"/>
      <c r="MLI105" s="611"/>
      <c r="MLJ105" s="611"/>
      <c r="MLK105" s="611"/>
      <c r="MLL105" s="611"/>
      <c r="MLM105" s="611"/>
      <c r="MLN105" s="611"/>
      <c r="MLO105" s="611"/>
      <c r="MLP105" s="611"/>
      <c r="MLQ105" s="611"/>
      <c r="MLR105" s="611"/>
      <c r="MLS105" s="611"/>
      <c r="MLT105" s="611"/>
      <c r="MLU105" s="611"/>
      <c r="MLV105" s="611"/>
      <c r="MLW105" s="611"/>
      <c r="MLX105" s="611"/>
      <c r="MLY105" s="611"/>
      <c r="MLZ105" s="611"/>
      <c r="MMA105" s="611"/>
      <c r="MMB105" s="611"/>
      <c r="MMC105" s="611"/>
      <c r="MMD105" s="611"/>
      <c r="MME105" s="611"/>
      <c r="MMF105" s="611"/>
      <c r="MMG105" s="611"/>
      <c r="MMH105" s="611"/>
      <c r="MMI105" s="611"/>
      <c r="MMJ105" s="611"/>
      <c r="MMK105" s="611"/>
      <c r="MML105" s="611"/>
      <c r="MMM105" s="611"/>
      <c r="MMN105" s="611"/>
      <c r="MMO105" s="611"/>
      <c r="MMP105" s="611"/>
      <c r="MMQ105" s="611"/>
      <c r="MMR105" s="611"/>
      <c r="MMS105" s="611"/>
      <c r="MMT105" s="611"/>
      <c r="MMU105" s="611"/>
      <c r="MMV105" s="611"/>
      <c r="MMW105" s="611"/>
      <c r="MMX105" s="611"/>
      <c r="MMY105" s="611"/>
      <c r="MMZ105" s="611"/>
      <c r="MNA105" s="611"/>
      <c r="MNB105" s="611"/>
      <c r="MNC105" s="611"/>
      <c r="MND105" s="611"/>
      <c r="MNE105" s="611"/>
      <c r="MNF105" s="611"/>
      <c r="MNG105" s="611"/>
      <c r="MNH105" s="611"/>
      <c r="MNI105" s="611"/>
      <c r="MNJ105" s="611"/>
      <c r="MNK105" s="611"/>
      <c r="MNL105" s="611"/>
      <c r="MNM105" s="611"/>
      <c r="MNN105" s="611"/>
      <c r="MNO105" s="611"/>
      <c r="MNP105" s="611"/>
      <c r="MNQ105" s="611"/>
      <c r="MNR105" s="611"/>
      <c r="MNS105" s="611"/>
      <c r="MNT105" s="611"/>
      <c r="MNU105" s="611"/>
      <c r="MNV105" s="611"/>
      <c r="MNW105" s="611"/>
      <c r="MNX105" s="611"/>
      <c r="MNY105" s="611"/>
      <c r="MNZ105" s="611"/>
      <c r="MOA105" s="611"/>
      <c r="MOB105" s="611"/>
      <c r="MOC105" s="611"/>
      <c r="MOD105" s="611"/>
      <c r="MOE105" s="611"/>
      <c r="MOF105" s="611"/>
      <c r="MOG105" s="611"/>
      <c r="MOH105" s="611"/>
      <c r="MOI105" s="611"/>
      <c r="MOJ105" s="611"/>
      <c r="MOK105" s="611"/>
      <c r="MOL105" s="611"/>
      <c r="MOM105" s="611"/>
      <c r="MON105" s="611"/>
      <c r="MOO105" s="611"/>
      <c r="MOP105" s="611"/>
      <c r="MOQ105" s="611"/>
      <c r="MOR105" s="611"/>
      <c r="MOS105" s="611"/>
      <c r="MOT105" s="611"/>
      <c r="MOU105" s="611"/>
      <c r="MOV105" s="611"/>
      <c r="MOW105" s="611"/>
      <c r="MOX105" s="611"/>
      <c r="MOY105" s="611"/>
      <c r="MOZ105" s="611"/>
      <c r="MPA105" s="611"/>
      <c r="MPB105" s="611"/>
      <c r="MPC105" s="611"/>
      <c r="MPD105" s="611"/>
      <c r="MPE105" s="611"/>
      <c r="MPF105" s="611"/>
      <c r="MPG105" s="611"/>
      <c r="MPH105" s="611"/>
      <c r="MPI105" s="611"/>
      <c r="MPJ105" s="611"/>
      <c r="MPK105" s="611"/>
      <c r="MPL105" s="611"/>
      <c r="MPM105" s="611"/>
      <c r="MPN105" s="611"/>
      <c r="MPO105" s="611"/>
      <c r="MPP105" s="611"/>
      <c r="MPQ105" s="611"/>
      <c r="MPR105" s="611"/>
      <c r="MPS105" s="611"/>
      <c r="MPT105" s="611"/>
      <c r="MPU105" s="611"/>
      <c r="MPV105" s="611"/>
      <c r="MPW105" s="611"/>
      <c r="MPX105" s="611"/>
      <c r="MPY105" s="611"/>
      <c r="MPZ105" s="611"/>
      <c r="MQA105" s="611"/>
      <c r="MQB105" s="611"/>
      <c r="MQC105" s="611"/>
      <c r="MQD105" s="611"/>
      <c r="MQE105" s="611"/>
      <c r="MQF105" s="611"/>
      <c r="MQG105" s="611"/>
      <c r="MQH105" s="611"/>
      <c r="MQI105" s="611"/>
      <c r="MQJ105" s="611"/>
      <c r="MQK105" s="611"/>
      <c r="MQL105" s="611"/>
      <c r="MQM105" s="611"/>
      <c r="MQN105" s="611"/>
      <c r="MQO105" s="611"/>
      <c r="MQP105" s="611"/>
      <c r="MQQ105" s="611"/>
      <c r="MQR105" s="611"/>
      <c r="MQS105" s="611"/>
      <c r="MQT105" s="611"/>
      <c r="MQU105" s="611"/>
      <c r="MQV105" s="611"/>
      <c r="MQW105" s="611"/>
      <c r="MQX105" s="611"/>
      <c r="MQY105" s="611"/>
      <c r="MQZ105" s="611"/>
      <c r="MRA105" s="611"/>
      <c r="MRB105" s="611"/>
      <c r="MRC105" s="611"/>
      <c r="MRD105" s="611"/>
      <c r="MRE105" s="611"/>
      <c r="MRF105" s="611"/>
      <c r="MRG105" s="611"/>
      <c r="MRH105" s="611"/>
      <c r="MRI105" s="611"/>
      <c r="MRJ105" s="611"/>
      <c r="MRK105" s="611"/>
      <c r="MRL105" s="611"/>
      <c r="MRM105" s="611"/>
      <c r="MRN105" s="611"/>
      <c r="MRO105" s="611"/>
      <c r="MRP105" s="611"/>
      <c r="MRQ105" s="611"/>
      <c r="MRR105" s="611"/>
      <c r="MRS105" s="611"/>
      <c r="MRT105" s="611"/>
      <c r="MRU105" s="611"/>
      <c r="MRV105" s="611"/>
      <c r="MRW105" s="611"/>
      <c r="MRX105" s="611"/>
      <c r="MRY105" s="611"/>
      <c r="MRZ105" s="611"/>
      <c r="MSA105" s="611"/>
      <c r="MSB105" s="611"/>
      <c r="MSC105" s="611"/>
      <c r="MSD105" s="611"/>
      <c r="MSE105" s="611"/>
      <c r="MSF105" s="611"/>
      <c r="MSG105" s="611"/>
      <c r="MSH105" s="611"/>
      <c r="MSI105" s="611"/>
      <c r="MSJ105" s="611"/>
      <c r="MSK105" s="611"/>
      <c r="MSL105" s="611"/>
      <c r="MSM105" s="611"/>
      <c r="MSN105" s="611"/>
      <c r="MSO105" s="611"/>
      <c r="MSP105" s="611"/>
      <c r="MSQ105" s="611"/>
      <c r="MSR105" s="611"/>
      <c r="MSS105" s="611"/>
      <c r="MST105" s="611"/>
      <c r="MSU105" s="611"/>
      <c r="MSV105" s="611"/>
      <c r="MSW105" s="611"/>
      <c r="MSX105" s="611"/>
      <c r="MSY105" s="611"/>
      <c r="MSZ105" s="611"/>
      <c r="MTA105" s="611"/>
      <c r="MTB105" s="611"/>
      <c r="MTC105" s="611"/>
      <c r="MTD105" s="611"/>
      <c r="MTE105" s="611"/>
      <c r="MTF105" s="611"/>
      <c r="MTG105" s="611"/>
      <c r="MTH105" s="611"/>
      <c r="MTI105" s="611"/>
      <c r="MTJ105" s="611"/>
      <c r="MTK105" s="611"/>
      <c r="MTL105" s="611"/>
      <c r="MTM105" s="611"/>
      <c r="MTN105" s="611"/>
      <c r="MTO105" s="611"/>
      <c r="MTP105" s="611"/>
      <c r="MTQ105" s="611"/>
      <c r="MTR105" s="611"/>
      <c r="MTS105" s="611"/>
      <c r="MTT105" s="611"/>
      <c r="MTU105" s="611"/>
      <c r="MTV105" s="611"/>
      <c r="MTW105" s="611"/>
      <c r="MTX105" s="611"/>
      <c r="MTY105" s="611"/>
      <c r="MTZ105" s="611"/>
      <c r="MUA105" s="611"/>
      <c r="MUB105" s="611"/>
      <c r="MUC105" s="611"/>
      <c r="MUD105" s="611"/>
      <c r="MUE105" s="611"/>
      <c r="MUF105" s="611"/>
      <c r="MUG105" s="611"/>
      <c r="MUH105" s="611"/>
      <c r="MUI105" s="611"/>
      <c r="MUJ105" s="611"/>
      <c r="MUK105" s="611"/>
      <c r="MUL105" s="611"/>
      <c r="MUM105" s="611"/>
      <c r="MUN105" s="611"/>
      <c r="MUO105" s="611"/>
      <c r="MUP105" s="611"/>
      <c r="MUQ105" s="611"/>
      <c r="MUR105" s="611"/>
      <c r="MUS105" s="611"/>
      <c r="MUT105" s="611"/>
      <c r="MUU105" s="611"/>
      <c r="MUV105" s="611"/>
      <c r="MUW105" s="611"/>
      <c r="MUX105" s="611"/>
      <c r="MUY105" s="611"/>
      <c r="MUZ105" s="611"/>
      <c r="MVA105" s="611"/>
      <c r="MVB105" s="611"/>
      <c r="MVC105" s="611"/>
      <c r="MVD105" s="611"/>
      <c r="MVE105" s="611"/>
      <c r="MVF105" s="611"/>
      <c r="MVG105" s="611"/>
      <c r="MVH105" s="611"/>
      <c r="MVI105" s="611"/>
      <c r="MVJ105" s="611"/>
      <c r="MVK105" s="611"/>
      <c r="MVL105" s="611"/>
      <c r="MVM105" s="611"/>
      <c r="MVN105" s="611"/>
      <c r="MVO105" s="611"/>
      <c r="MVP105" s="611"/>
      <c r="MVQ105" s="611"/>
      <c r="MVR105" s="611"/>
      <c r="MVS105" s="611"/>
      <c r="MVT105" s="611"/>
      <c r="MVU105" s="611"/>
      <c r="MVV105" s="611"/>
      <c r="MVW105" s="611"/>
      <c r="MVX105" s="611"/>
      <c r="MVY105" s="611"/>
      <c r="MVZ105" s="611"/>
      <c r="MWA105" s="611"/>
      <c r="MWB105" s="611"/>
      <c r="MWC105" s="611"/>
      <c r="MWD105" s="611"/>
      <c r="MWE105" s="611"/>
      <c r="MWF105" s="611"/>
      <c r="MWG105" s="611"/>
      <c r="MWH105" s="611"/>
      <c r="MWI105" s="611"/>
      <c r="MWJ105" s="611"/>
      <c r="MWK105" s="611"/>
      <c r="MWL105" s="611"/>
      <c r="MWM105" s="611"/>
      <c r="MWN105" s="611"/>
      <c r="MWO105" s="611"/>
      <c r="MWP105" s="611"/>
      <c r="MWQ105" s="611"/>
      <c r="MWR105" s="611"/>
      <c r="MWS105" s="611"/>
      <c r="MWT105" s="611"/>
      <c r="MWU105" s="611"/>
      <c r="MWV105" s="611"/>
      <c r="MWW105" s="611"/>
      <c r="MWX105" s="611"/>
      <c r="MWY105" s="611"/>
      <c r="MWZ105" s="611"/>
      <c r="MXA105" s="611"/>
      <c r="MXB105" s="611"/>
      <c r="MXC105" s="611"/>
      <c r="MXD105" s="611"/>
      <c r="MXE105" s="611"/>
      <c r="MXF105" s="611"/>
      <c r="MXG105" s="611"/>
      <c r="MXH105" s="611"/>
      <c r="MXI105" s="611"/>
      <c r="MXJ105" s="611"/>
      <c r="MXK105" s="611"/>
      <c r="MXL105" s="611"/>
      <c r="MXM105" s="611"/>
      <c r="MXN105" s="611"/>
      <c r="MXO105" s="611"/>
      <c r="MXP105" s="611"/>
      <c r="MXQ105" s="611"/>
      <c r="MXR105" s="611"/>
      <c r="MXS105" s="611"/>
      <c r="MXT105" s="611"/>
      <c r="MXU105" s="611"/>
      <c r="MXV105" s="611"/>
      <c r="MXW105" s="611"/>
      <c r="MXX105" s="611"/>
      <c r="MXY105" s="611"/>
      <c r="MXZ105" s="611"/>
      <c r="MYA105" s="611"/>
      <c r="MYB105" s="611"/>
      <c r="MYC105" s="611"/>
      <c r="MYD105" s="611"/>
      <c r="MYE105" s="611"/>
      <c r="MYF105" s="611"/>
      <c r="MYG105" s="611"/>
      <c r="MYH105" s="611"/>
      <c r="MYI105" s="611"/>
      <c r="MYJ105" s="611"/>
      <c r="MYK105" s="611"/>
      <c r="MYL105" s="611"/>
      <c r="MYM105" s="611"/>
      <c r="MYN105" s="611"/>
      <c r="MYO105" s="611"/>
      <c r="MYP105" s="611"/>
      <c r="MYQ105" s="611"/>
      <c r="MYR105" s="611"/>
      <c r="MYS105" s="611"/>
      <c r="MYT105" s="611"/>
      <c r="MYU105" s="611"/>
      <c r="MYV105" s="611"/>
      <c r="MYW105" s="611"/>
      <c r="MYX105" s="611"/>
      <c r="MYY105" s="611"/>
      <c r="MYZ105" s="611"/>
      <c r="MZA105" s="611"/>
      <c r="MZB105" s="611"/>
      <c r="MZC105" s="611"/>
      <c r="MZD105" s="611"/>
      <c r="MZE105" s="611"/>
      <c r="MZF105" s="611"/>
      <c r="MZG105" s="611"/>
      <c r="MZH105" s="611"/>
      <c r="MZI105" s="611"/>
      <c r="MZJ105" s="611"/>
      <c r="MZK105" s="611"/>
      <c r="MZL105" s="611"/>
      <c r="MZM105" s="611"/>
      <c r="MZN105" s="611"/>
      <c r="MZO105" s="611"/>
      <c r="MZP105" s="611"/>
      <c r="MZQ105" s="611"/>
      <c r="MZR105" s="611"/>
      <c r="MZS105" s="611"/>
      <c r="MZT105" s="611"/>
      <c r="MZU105" s="611"/>
      <c r="MZV105" s="611"/>
      <c r="MZW105" s="611"/>
      <c r="MZX105" s="611"/>
      <c r="MZY105" s="611"/>
      <c r="MZZ105" s="611"/>
      <c r="NAA105" s="611"/>
      <c r="NAB105" s="611"/>
      <c r="NAC105" s="611"/>
      <c r="NAD105" s="611"/>
      <c r="NAE105" s="611"/>
      <c r="NAF105" s="611"/>
      <c r="NAG105" s="611"/>
      <c r="NAH105" s="611"/>
      <c r="NAI105" s="611"/>
      <c r="NAJ105" s="611"/>
      <c r="NAK105" s="611"/>
      <c r="NAL105" s="611"/>
      <c r="NAM105" s="611"/>
      <c r="NAN105" s="611"/>
      <c r="NAO105" s="611"/>
      <c r="NAP105" s="611"/>
      <c r="NAQ105" s="611"/>
      <c r="NAR105" s="611"/>
      <c r="NAS105" s="611"/>
      <c r="NAT105" s="611"/>
      <c r="NAU105" s="611"/>
      <c r="NAV105" s="611"/>
      <c r="NAW105" s="611"/>
      <c r="NAX105" s="611"/>
      <c r="NAY105" s="611"/>
      <c r="NAZ105" s="611"/>
      <c r="NBA105" s="611"/>
      <c r="NBB105" s="611"/>
      <c r="NBC105" s="611"/>
      <c r="NBD105" s="611"/>
      <c r="NBE105" s="611"/>
      <c r="NBF105" s="611"/>
      <c r="NBG105" s="611"/>
      <c r="NBH105" s="611"/>
      <c r="NBI105" s="611"/>
      <c r="NBJ105" s="611"/>
      <c r="NBK105" s="611"/>
      <c r="NBL105" s="611"/>
      <c r="NBM105" s="611"/>
      <c r="NBN105" s="611"/>
      <c r="NBO105" s="611"/>
      <c r="NBP105" s="611"/>
      <c r="NBQ105" s="611"/>
      <c r="NBR105" s="611"/>
      <c r="NBS105" s="611"/>
      <c r="NBT105" s="611"/>
      <c r="NBU105" s="611"/>
      <c r="NBV105" s="611"/>
      <c r="NBW105" s="611"/>
      <c r="NBX105" s="611"/>
      <c r="NBY105" s="611"/>
      <c r="NBZ105" s="611"/>
      <c r="NCA105" s="611"/>
      <c r="NCB105" s="611"/>
      <c r="NCC105" s="611"/>
      <c r="NCD105" s="611"/>
      <c r="NCE105" s="611"/>
      <c r="NCF105" s="611"/>
      <c r="NCG105" s="611"/>
      <c r="NCH105" s="611"/>
      <c r="NCI105" s="611"/>
      <c r="NCJ105" s="611"/>
      <c r="NCK105" s="611"/>
      <c r="NCL105" s="611"/>
      <c r="NCM105" s="611"/>
      <c r="NCN105" s="611"/>
      <c r="NCO105" s="611"/>
      <c r="NCP105" s="611"/>
      <c r="NCQ105" s="611"/>
      <c r="NCR105" s="611"/>
      <c r="NCS105" s="611"/>
      <c r="NCT105" s="611"/>
      <c r="NCU105" s="611"/>
      <c r="NCV105" s="611"/>
      <c r="NCW105" s="611"/>
      <c r="NCX105" s="611"/>
      <c r="NCY105" s="611"/>
      <c r="NCZ105" s="611"/>
      <c r="NDA105" s="611"/>
      <c r="NDB105" s="611"/>
      <c r="NDC105" s="611"/>
      <c r="NDD105" s="611"/>
      <c r="NDE105" s="611"/>
      <c r="NDF105" s="611"/>
      <c r="NDG105" s="611"/>
      <c r="NDH105" s="611"/>
      <c r="NDI105" s="611"/>
      <c r="NDJ105" s="611"/>
      <c r="NDK105" s="611"/>
      <c r="NDL105" s="611"/>
      <c r="NDM105" s="611"/>
      <c r="NDN105" s="611"/>
      <c r="NDO105" s="611"/>
      <c r="NDP105" s="611"/>
      <c r="NDQ105" s="611"/>
      <c r="NDR105" s="611"/>
      <c r="NDS105" s="611"/>
      <c r="NDT105" s="611"/>
      <c r="NDU105" s="611"/>
      <c r="NDV105" s="611"/>
      <c r="NDW105" s="611"/>
      <c r="NDX105" s="611"/>
      <c r="NDY105" s="611"/>
      <c r="NDZ105" s="611"/>
      <c r="NEA105" s="611"/>
      <c r="NEB105" s="611"/>
      <c r="NEC105" s="611"/>
      <c r="NED105" s="611"/>
      <c r="NEE105" s="611"/>
      <c r="NEF105" s="611"/>
      <c r="NEG105" s="611"/>
      <c r="NEH105" s="611"/>
      <c r="NEI105" s="611"/>
      <c r="NEJ105" s="611"/>
      <c r="NEK105" s="611"/>
      <c r="NEL105" s="611"/>
      <c r="NEM105" s="611"/>
      <c r="NEN105" s="611"/>
      <c r="NEO105" s="611"/>
      <c r="NEP105" s="611"/>
      <c r="NEQ105" s="611"/>
      <c r="NER105" s="611"/>
      <c r="NES105" s="611"/>
      <c r="NET105" s="611"/>
      <c r="NEU105" s="611"/>
      <c r="NEV105" s="611"/>
      <c r="NEW105" s="611"/>
      <c r="NEX105" s="611"/>
      <c r="NEY105" s="611"/>
      <c r="NEZ105" s="611"/>
      <c r="NFA105" s="611"/>
      <c r="NFB105" s="611"/>
      <c r="NFC105" s="611"/>
      <c r="NFD105" s="611"/>
      <c r="NFE105" s="611"/>
      <c r="NFF105" s="611"/>
      <c r="NFG105" s="611"/>
      <c r="NFH105" s="611"/>
      <c r="NFI105" s="611"/>
      <c r="NFJ105" s="611"/>
      <c r="NFK105" s="611"/>
      <c r="NFL105" s="611"/>
      <c r="NFM105" s="611"/>
      <c r="NFN105" s="611"/>
      <c r="NFO105" s="611"/>
      <c r="NFP105" s="611"/>
      <c r="NFQ105" s="611"/>
      <c r="NFR105" s="611"/>
      <c r="NFS105" s="611"/>
      <c r="NFT105" s="611"/>
      <c r="NFU105" s="611"/>
      <c r="NFV105" s="611"/>
      <c r="NFW105" s="611"/>
      <c r="NFX105" s="611"/>
      <c r="NFY105" s="611"/>
      <c r="NFZ105" s="611"/>
      <c r="NGA105" s="611"/>
      <c r="NGB105" s="611"/>
      <c r="NGC105" s="611"/>
      <c r="NGD105" s="611"/>
      <c r="NGE105" s="611"/>
      <c r="NGF105" s="611"/>
      <c r="NGG105" s="611"/>
      <c r="NGH105" s="611"/>
      <c r="NGI105" s="611"/>
      <c r="NGJ105" s="611"/>
      <c r="NGK105" s="611"/>
      <c r="NGL105" s="611"/>
      <c r="NGM105" s="611"/>
      <c r="NGN105" s="611"/>
      <c r="NGO105" s="611"/>
      <c r="NGP105" s="611"/>
      <c r="NGQ105" s="611"/>
      <c r="NGR105" s="611"/>
      <c r="NGS105" s="611"/>
      <c r="NGT105" s="611"/>
      <c r="NGU105" s="611"/>
      <c r="NGV105" s="611"/>
      <c r="NGW105" s="611"/>
      <c r="NGX105" s="611"/>
      <c r="NGY105" s="611"/>
      <c r="NGZ105" s="611"/>
      <c r="NHA105" s="611"/>
      <c r="NHB105" s="611"/>
      <c r="NHC105" s="611"/>
      <c r="NHD105" s="611"/>
      <c r="NHE105" s="611"/>
      <c r="NHF105" s="611"/>
      <c r="NHG105" s="611"/>
      <c r="NHH105" s="611"/>
      <c r="NHI105" s="611"/>
      <c r="NHJ105" s="611"/>
      <c r="NHK105" s="611"/>
      <c r="NHL105" s="611"/>
      <c r="NHM105" s="611"/>
      <c r="NHN105" s="611"/>
      <c r="NHO105" s="611"/>
      <c r="NHP105" s="611"/>
      <c r="NHQ105" s="611"/>
      <c r="NHR105" s="611"/>
      <c r="NHS105" s="611"/>
      <c r="NHT105" s="611"/>
      <c r="NHU105" s="611"/>
      <c r="NHV105" s="611"/>
      <c r="NHW105" s="611"/>
      <c r="NHX105" s="611"/>
      <c r="NHY105" s="611"/>
      <c r="NHZ105" s="611"/>
      <c r="NIA105" s="611"/>
      <c r="NIB105" s="611"/>
      <c r="NIC105" s="611"/>
      <c r="NID105" s="611"/>
      <c r="NIE105" s="611"/>
      <c r="NIF105" s="611"/>
      <c r="NIG105" s="611"/>
      <c r="NIH105" s="611"/>
      <c r="NII105" s="611"/>
      <c r="NIJ105" s="611"/>
      <c r="NIK105" s="611"/>
      <c r="NIL105" s="611"/>
      <c r="NIM105" s="611"/>
      <c r="NIN105" s="611"/>
      <c r="NIO105" s="611"/>
      <c r="NIP105" s="611"/>
      <c r="NIQ105" s="611"/>
      <c r="NIR105" s="611"/>
      <c r="NIS105" s="611"/>
      <c r="NIT105" s="611"/>
      <c r="NIU105" s="611"/>
      <c r="NIV105" s="611"/>
      <c r="NIW105" s="611"/>
      <c r="NIX105" s="611"/>
      <c r="NIY105" s="611"/>
      <c r="NIZ105" s="611"/>
      <c r="NJA105" s="611"/>
      <c r="NJB105" s="611"/>
      <c r="NJC105" s="611"/>
      <c r="NJD105" s="611"/>
      <c r="NJE105" s="611"/>
      <c r="NJF105" s="611"/>
      <c r="NJG105" s="611"/>
      <c r="NJH105" s="611"/>
      <c r="NJI105" s="611"/>
      <c r="NJJ105" s="611"/>
      <c r="NJK105" s="611"/>
      <c r="NJL105" s="611"/>
      <c r="NJM105" s="611"/>
      <c r="NJN105" s="611"/>
      <c r="NJO105" s="611"/>
      <c r="NJP105" s="611"/>
      <c r="NJQ105" s="611"/>
      <c r="NJR105" s="611"/>
      <c r="NJS105" s="611"/>
      <c r="NJT105" s="611"/>
      <c r="NJU105" s="611"/>
      <c r="NJV105" s="611"/>
      <c r="NJW105" s="611"/>
      <c r="NJX105" s="611"/>
      <c r="NJY105" s="611"/>
      <c r="NJZ105" s="611"/>
      <c r="NKA105" s="611"/>
      <c r="NKB105" s="611"/>
      <c r="NKC105" s="611"/>
      <c r="NKD105" s="611"/>
      <c r="NKE105" s="611"/>
      <c r="NKF105" s="611"/>
      <c r="NKG105" s="611"/>
      <c r="NKH105" s="611"/>
      <c r="NKI105" s="611"/>
      <c r="NKJ105" s="611"/>
      <c r="NKK105" s="611"/>
      <c r="NKL105" s="611"/>
      <c r="NKM105" s="611"/>
      <c r="NKN105" s="611"/>
      <c r="NKO105" s="611"/>
      <c r="NKP105" s="611"/>
      <c r="NKQ105" s="611"/>
      <c r="NKR105" s="611"/>
      <c r="NKS105" s="611"/>
      <c r="NKT105" s="611"/>
      <c r="NKU105" s="611"/>
      <c r="NKV105" s="611"/>
      <c r="NKW105" s="611"/>
      <c r="NKX105" s="611"/>
      <c r="NKY105" s="611"/>
      <c r="NKZ105" s="611"/>
      <c r="NLA105" s="611"/>
      <c r="NLB105" s="611"/>
      <c r="NLC105" s="611"/>
      <c r="NLD105" s="611"/>
      <c r="NLE105" s="611"/>
      <c r="NLF105" s="611"/>
      <c r="NLG105" s="611"/>
      <c r="NLH105" s="611"/>
      <c r="NLI105" s="611"/>
      <c r="NLJ105" s="611"/>
      <c r="NLK105" s="611"/>
      <c r="NLL105" s="611"/>
      <c r="NLM105" s="611"/>
      <c r="NLN105" s="611"/>
      <c r="NLO105" s="611"/>
      <c r="NLP105" s="611"/>
      <c r="NLQ105" s="611"/>
      <c r="NLR105" s="611"/>
      <c r="NLS105" s="611"/>
      <c r="NLT105" s="611"/>
      <c r="NLU105" s="611"/>
      <c r="NLV105" s="611"/>
      <c r="NLW105" s="611"/>
      <c r="NLX105" s="611"/>
      <c r="NLY105" s="611"/>
      <c r="NLZ105" s="611"/>
      <c r="NMA105" s="611"/>
      <c r="NMB105" s="611"/>
      <c r="NMC105" s="611"/>
      <c r="NMD105" s="611"/>
      <c r="NME105" s="611"/>
      <c r="NMF105" s="611"/>
      <c r="NMG105" s="611"/>
      <c r="NMH105" s="611"/>
      <c r="NMI105" s="611"/>
      <c r="NMJ105" s="611"/>
      <c r="NMK105" s="611"/>
      <c r="NML105" s="611"/>
      <c r="NMM105" s="611"/>
      <c r="NMN105" s="611"/>
      <c r="NMO105" s="611"/>
      <c r="NMP105" s="611"/>
      <c r="NMQ105" s="611"/>
      <c r="NMR105" s="611"/>
      <c r="NMS105" s="611"/>
      <c r="NMT105" s="611"/>
      <c r="NMU105" s="611"/>
      <c r="NMV105" s="611"/>
      <c r="NMW105" s="611"/>
      <c r="NMX105" s="611"/>
      <c r="NMY105" s="611"/>
      <c r="NMZ105" s="611"/>
      <c r="NNA105" s="611"/>
      <c r="NNB105" s="611"/>
      <c r="NNC105" s="611"/>
      <c r="NND105" s="611"/>
      <c r="NNE105" s="611"/>
      <c r="NNF105" s="611"/>
      <c r="NNG105" s="611"/>
      <c r="NNH105" s="611"/>
      <c r="NNI105" s="611"/>
      <c r="NNJ105" s="611"/>
      <c r="NNK105" s="611"/>
      <c r="NNL105" s="611"/>
      <c r="NNM105" s="611"/>
      <c r="NNN105" s="611"/>
      <c r="NNO105" s="611"/>
      <c r="NNP105" s="611"/>
      <c r="NNQ105" s="611"/>
      <c r="NNR105" s="611"/>
      <c r="NNS105" s="611"/>
      <c r="NNT105" s="611"/>
      <c r="NNU105" s="611"/>
      <c r="NNV105" s="611"/>
      <c r="NNW105" s="611"/>
      <c r="NNX105" s="611"/>
      <c r="NNY105" s="611"/>
      <c r="NNZ105" s="611"/>
      <c r="NOA105" s="611"/>
      <c r="NOB105" s="611"/>
      <c r="NOC105" s="611"/>
      <c r="NOD105" s="611"/>
      <c r="NOE105" s="611"/>
      <c r="NOF105" s="611"/>
      <c r="NOG105" s="611"/>
      <c r="NOH105" s="611"/>
      <c r="NOI105" s="611"/>
      <c r="NOJ105" s="611"/>
      <c r="NOK105" s="611"/>
      <c r="NOL105" s="611"/>
      <c r="NOM105" s="611"/>
      <c r="NON105" s="611"/>
      <c r="NOO105" s="611"/>
      <c r="NOP105" s="611"/>
      <c r="NOQ105" s="611"/>
      <c r="NOR105" s="611"/>
      <c r="NOS105" s="611"/>
      <c r="NOT105" s="611"/>
      <c r="NOU105" s="611"/>
      <c r="NOV105" s="611"/>
      <c r="NOW105" s="611"/>
      <c r="NOX105" s="611"/>
      <c r="NOY105" s="611"/>
      <c r="NOZ105" s="611"/>
      <c r="NPA105" s="611"/>
      <c r="NPB105" s="611"/>
      <c r="NPC105" s="611"/>
      <c r="NPD105" s="611"/>
      <c r="NPE105" s="611"/>
      <c r="NPF105" s="611"/>
      <c r="NPG105" s="611"/>
      <c r="NPH105" s="611"/>
      <c r="NPI105" s="611"/>
      <c r="NPJ105" s="611"/>
      <c r="NPK105" s="611"/>
      <c r="NPL105" s="611"/>
      <c r="NPM105" s="611"/>
      <c r="NPN105" s="611"/>
      <c r="NPO105" s="611"/>
      <c r="NPP105" s="611"/>
      <c r="NPQ105" s="611"/>
      <c r="NPR105" s="611"/>
      <c r="NPS105" s="611"/>
      <c r="NPT105" s="611"/>
      <c r="NPU105" s="611"/>
      <c r="NPV105" s="611"/>
      <c r="NPW105" s="611"/>
      <c r="NPX105" s="611"/>
      <c r="NPY105" s="611"/>
      <c r="NPZ105" s="611"/>
      <c r="NQA105" s="611"/>
      <c r="NQB105" s="611"/>
      <c r="NQC105" s="611"/>
      <c r="NQD105" s="611"/>
      <c r="NQE105" s="611"/>
      <c r="NQF105" s="611"/>
      <c r="NQG105" s="611"/>
      <c r="NQH105" s="611"/>
      <c r="NQI105" s="611"/>
      <c r="NQJ105" s="611"/>
      <c r="NQK105" s="611"/>
      <c r="NQL105" s="611"/>
      <c r="NQM105" s="611"/>
      <c r="NQN105" s="611"/>
      <c r="NQO105" s="611"/>
      <c r="NQP105" s="611"/>
      <c r="NQQ105" s="611"/>
      <c r="NQR105" s="611"/>
      <c r="NQS105" s="611"/>
      <c r="NQT105" s="611"/>
      <c r="NQU105" s="611"/>
      <c r="NQV105" s="611"/>
      <c r="NQW105" s="611"/>
      <c r="NQX105" s="611"/>
      <c r="NQY105" s="611"/>
      <c r="NQZ105" s="611"/>
      <c r="NRA105" s="611"/>
      <c r="NRB105" s="611"/>
      <c r="NRC105" s="611"/>
      <c r="NRD105" s="611"/>
      <c r="NRE105" s="611"/>
      <c r="NRF105" s="611"/>
      <c r="NRG105" s="611"/>
      <c r="NRH105" s="611"/>
      <c r="NRI105" s="611"/>
      <c r="NRJ105" s="611"/>
      <c r="NRK105" s="611"/>
      <c r="NRL105" s="611"/>
      <c r="NRM105" s="611"/>
      <c r="NRN105" s="611"/>
      <c r="NRO105" s="611"/>
      <c r="NRP105" s="611"/>
      <c r="NRQ105" s="611"/>
      <c r="NRR105" s="611"/>
      <c r="NRS105" s="611"/>
      <c r="NRT105" s="611"/>
      <c r="NRU105" s="611"/>
      <c r="NRV105" s="611"/>
      <c r="NRW105" s="611"/>
      <c r="NRX105" s="611"/>
      <c r="NRY105" s="611"/>
      <c r="NRZ105" s="611"/>
      <c r="NSA105" s="611"/>
      <c r="NSB105" s="611"/>
      <c r="NSC105" s="611"/>
      <c r="NSD105" s="611"/>
      <c r="NSE105" s="611"/>
      <c r="NSF105" s="611"/>
      <c r="NSG105" s="611"/>
      <c r="NSH105" s="611"/>
      <c r="NSI105" s="611"/>
      <c r="NSJ105" s="611"/>
      <c r="NSK105" s="611"/>
      <c r="NSL105" s="611"/>
      <c r="NSM105" s="611"/>
      <c r="NSN105" s="611"/>
      <c r="NSO105" s="611"/>
      <c r="NSP105" s="611"/>
      <c r="NSQ105" s="611"/>
      <c r="NSR105" s="611"/>
      <c r="NSS105" s="611"/>
      <c r="NST105" s="611"/>
      <c r="NSU105" s="611"/>
      <c r="NSV105" s="611"/>
      <c r="NSW105" s="611"/>
      <c r="NSX105" s="611"/>
      <c r="NSY105" s="611"/>
      <c r="NSZ105" s="611"/>
      <c r="NTA105" s="611"/>
      <c r="NTB105" s="611"/>
      <c r="NTC105" s="611"/>
      <c r="NTD105" s="611"/>
      <c r="NTE105" s="611"/>
      <c r="NTF105" s="611"/>
      <c r="NTG105" s="611"/>
      <c r="NTH105" s="611"/>
      <c r="NTI105" s="611"/>
      <c r="NTJ105" s="611"/>
      <c r="NTK105" s="611"/>
      <c r="NTL105" s="611"/>
      <c r="NTM105" s="611"/>
      <c r="NTN105" s="611"/>
      <c r="NTO105" s="611"/>
      <c r="NTP105" s="611"/>
      <c r="NTQ105" s="611"/>
      <c r="NTR105" s="611"/>
      <c r="NTS105" s="611"/>
      <c r="NTT105" s="611"/>
      <c r="NTU105" s="611"/>
      <c r="NTV105" s="611"/>
      <c r="NTW105" s="611"/>
      <c r="NTX105" s="611"/>
      <c r="NTY105" s="611"/>
      <c r="NTZ105" s="611"/>
      <c r="NUA105" s="611"/>
      <c r="NUB105" s="611"/>
      <c r="NUC105" s="611"/>
      <c r="NUD105" s="611"/>
      <c r="NUE105" s="611"/>
      <c r="NUF105" s="611"/>
      <c r="NUG105" s="611"/>
      <c r="NUH105" s="611"/>
      <c r="NUI105" s="611"/>
      <c r="NUJ105" s="611"/>
      <c r="NUK105" s="611"/>
      <c r="NUL105" s="611"/>
      <c r="NUM105" s="611"/>
      <c r="NUN105" s="611"/>
      <c r="NUO105" s="611"/>
      <c r="NUP105" s="611"/>
      <c r="NUQ105" s="611"/>
      <c r="NUR105" s="611"/>
      <c r="NUS105" s="611"/>
      <c r="NUT105" s="611"/>
      <c r="NUU105" s="611"/>
      <c r="NUV105" s="611"/>
      <c r="NUW105" s="611"/>
      <c r="NUX105" s="611"/>
      <c r="NUY105" s="611"/>
      <c r="NUZ105" s="611"/>
      <c r="NVA105" s="611"/>
      <c r="NVB105" s="611"/>
      <c r="NVC105" s="611"/>
      <c r="NVD105" s="611"/>
      <c r="NVE105" s="611"/>
      <c r="NVF105" s="611"/>
      <c r="NVG105" s="611"/>
      <c r="NVH105" s="611"/>
      <c r="NVI105" s="611"/>
      <c r="NVJ105" s="611"/>
      <c r="NVK105" s="611"/>
      <c r="NVL105" s="611"/>
      <c r="NVM105" s="611"/>
      <c r="NVN105" s="611"/>
      <c r="NVO105" s="611"/>
      <c r="NVP105" s="611"/>
      <c r="NVQ105" s="611"/>
      <c r="NVR105" s="611"/>
      <c r="NVS105" s="611"/>
      <c r="NVT105" s="611"/>
      <c r="NVU105" s="611"/>
      <c r="NVV105" s="611"/>
      <c r="NVW105" s="611"/>
      <c r="NVX105" s="611"/>
      <c r="NVY105" s="611"/>
      <c r="NVZ105" s="611"/>
      <c r="NWA105" s="611"/>
      <c r="NWB105" s="611"/>
      <c r="NWC105" s="611"/>
      <c r="NWD105" s="611"/>
      <c r="NWE105" s="611"/>
      <c r="NWF105" s="611"/>
      <c r="NWG105" s="611"/>
      <c r="NWH105" s="611"/>
      <c r="NWI105" s="611"/>
      <c r="NWJ105" s="611"/>
      <c r="NWK105" s="611"/>
      <c r="NWL105" s="611"/>
      <c r="NWM105" s="611"/>
      <c r="NWN105" s="611"/>
      <c r="NWO105" s="611"/>
      <c r="NWP105" s="611"/>
      <c r="NWQ105" s="611"/>
      <c r="NWR105" s="611"/>
      <c r="NWS105" s="611"/>
      <c r="NWT105" s="611"/>
      <c r="NWU105" s="611"/>
      <c r="NWV105" s="611"/>
      <c r="NWW105" s="611"/>
      <c r="NWX105" s="611"/>
      <c r="NWY105" s="611"/>
      <c r="NWZ105" s="611"/>
      <c r="NXA105" s="611"/>
      <c r="NXB105" s="611"/>
      <c r="NXC105" s="611"/>
      <c r="NXD105" s="611"/>
      <c r="NXE105" s="611"/>
      <c r="NXF105" s="611"/>
      <c r="NXG105" s="611"/>
      <c r="NXH105" s="611"/>
      <c r="NXI105" s="611"/>
      <c r="NXJ105" s="611"/>
      <c r="NXK105" s="611"/>
      <c r="NXL105" s="611"/>
      <c r="NXM105" s="611"/>
      <c r="NXN105" s="611"/>
      <c r="NXO105" s="611"/>
      <c r="NXP105" s="611"/>
      <c r="NXQ105" s="611"/>
      <c r="NXR105" s="611"/>
      <c r="NXS105" s="611"/>
      <c r="NXT105" s="611"/>
      <c r="NXU105" s="611"/>
      <c r="NXV105" s="611"/>
      <c r="NXW105" s="611"/>
      <c r="NXX105" s="611"/>
      <c r="NXY105" s="611"/>
      <c r="NXZ105" s="611"/>
      <c r="NYA105" s="611"/>
      <c r="NYB105" s="611"/>
      <c r="NYC105" s="611"/>
      <c r="NYD105" s="611"/>
      <c r="NYE105" s="611"/>
      <c r="NYF105" s="611"/>
      <c r="NYG105" s="611"/>
      <c r="NYH105" s="611"/>
      <c r="NYI105" s="611"/>
      <c r="NYJ105" s="611"/>
      <c r="NYK105" s="611"/>
      <c r="NYL105" s="611"/>
      <c r="NYM105" s="611"/>
      <c r="NYN105" s="611"/>
      <c r="NYO105" s="611"/>
      <c r="NYP105" s="611"/>
      <c r="NYQ105" s="611"/>
      <c r="NYR105" s="611"/>
      <c r="NYS105" s="611"/>
      <c r="NYT105" s="611"/>
      <c r="NYU105" s="611"/>
      <c r="NYV105" s="611"/>
      <c r="NYW105" s="611"/>
      <c r="NYX105" s="611"/>
      <c r="NYY105" s="611"/>
      <c r="NYZ105" s="611"/>
      <c r="NZA105" s="611"/>
      <c r="NZB105" s="611"/>
      <c r="NZC105" s="611"/>
      <c r="NZD105" s="611"/>
      <c r="NZE105" s="611"/>
      <c r="NZF105" s="611"/>
      <c r="NZG105" s="611"/>
      <c r="NZH105" s="611"/>
      <c r="NZI105" s="611"/>
      <c r="NZJ105" s="611"/>
      <c r="NZK105" s="611"/>
      <c r="NZL105" s="611"/>
      <c r="NZM105" s="611"/>
      <c r="NZN105" s="611"/>
      <c r="NZO105" s="611"/>
      <c r="NZP105" s="611"/>
      <c r="NZQ105" s="611"/>
      <c r="NZR105" s="611"/>
      <c r="NZS105" s="611"/>
      <c r="NZT105" s="611"/>
      <c r="NZU105" s="611"/>
      <c r="NZV105" s="611"/>
      <c r="NZW105" s="611"/>
      <c r="NZX105" s="611"/>
      <c r="NZY105" s="611"/>
      <c r="NZZ105" s="611"/>
      <c r="OAA105" s="611"/>
      <c r="OAB105" s="611"/>
      <c r="OAC105" s="611"/>
      <c r="OAD105" s="611"/>
      <c r="OAE105" s="611"/>
      <c r="OAF105" s="611"/>
      <c r="OAG105" s="611"/>
      <c r="OAH105" s="611"/>
      <c r="OAI105" s="611"/>
      <c r="OAJ105" s="611"/>
      <c r="OAK105" s="611"/>
      <c r="OAL105" s="611"/>
      <c r="OAM105" s="611"/>
      <c r="OAN105" s="611"/>
      <c r="OAO105" s="611"/>
      <c r="OAP105" s="611"/>
      <c r="OAQ105" s="611"/>
      <c r="OAR105" s="611"/>
      <c r="OAS105" s="611"/>
      <c r="OAT105" s="611"/>
      <c r="OAU105" s="611"/>
      <c r="OAV105" s="611"/>
      <c r="OAW105" s="611"/>
      <c r="OAX105" s="611"/>
      <c r="OAY105" s="611"/>
      <c r="OAZ105" s="611"/>
      <c r="OBA105" s="611"/>
      <c r="OBB105" s="611"/>
      <c r="OBC105" s="611"/>
      <c r="OBD105" s="611"/>
      <c r="OBE105" s="611"/>
      <c r="OBF105" s="611"/>
      <c r="OBG105" s="611"/>
      <c r="OBH105" s="611"/>
      <c r="OBI105" s="611"/>
      <c r="OBJ105" s="611"/>
      <c r="OBK105" s="611"/>
      <c r="OBL105" s="611"/>
      <c r="OBM105" s="611"/>
      <c r="OBN105" s="611"/>
      <c r="OBO105" s="611"/>
      <c r="OBP105" s="611"/>
      <c r="OBQ105" s="611"/>
      <c r="OBR105" s="611"/>
      <c r="OBS105" s="611"/>
      <c r="OBT105" s="611"/>
      <c r="OBU105" s="611"/>
      <c r="OBV105" s="611"/>
      <c r="OBW105" s="611"/>
      <c r="OBX105" s="611"/>
      <c r="OBY105" s="611"/>
      <c r="OBZ105" s="611"/>
      <c r="OCA105" s="611"/>
      <c r="OCB105" s="611"/>
      <c r="OCC105" s="611"/>
      <c r="OCD105" s="611"/>
      <c r="OCE105" s="611"/>
      <c r="OCF105" s="611"/>
      <c r="OCG105" s="611"/>
      <c r="OCH105" s="611"/>
      <c r="OCI105" s="611"/>
      <c r="OCJ105" s="611"/>
      <c r="OCK105" s="611"/>
      <c r="OCL105" s="611"/>
      <c r="OCM105" s="611"/>
      <c r="OCN105" s="611"/>
      <c r="OCO105" s="611"/>
      <c r="OCP105" s="611"/>
      <c r="OCQ105" s="611"/>
      <c r="OCR105" s="611"/>
      <c r="OCS105" s="611"/>
      <c r="OCT105" s="611"/>
      <c r="OCU105" s="611"/>
      <c r="OCV105" s="611"/>
      <c r="OCW105" s="611"/>
      <c r="OCX105" s="611"/>
      <c r="OCY105" s="611"/>
      <c r="OCZ105" s="611"/>
      <c r="ODA105" s="611"/>
      <c r="ODB105" s="611"/>
      <c r="ODC105" s="611"/>
      <c r="ODD105" s="611"/>
      <c r="ODE105" s="611"/>
      <c r="ODF105" s="611"/>
      <c r="ODG105" s="611"/>
      <c r="ODH105" s="611"/>
      <c r="ODI105" s="611"/>
      <c r="ODJ105" s="611"/>
      <c r="ODK105" s="611"/>
      <c r="ODL105" s="611"/>
      <c r="ODM105" s="611"/>
      <c r="ODN105" s="611"/>
      <c r="ODO105" s="611"/>
      <c r="ODP105" s="611"/>
      <c r="ODQ105" s="611"/>
      <c r="ODR105" s="611"/>
      <c r="ODS105" s="611"/>
      <c r="ODT105" s="611"/>
      <c r="ODU105" s="611"/>
      <c r="ODV105" s="611"/>
      <c r="ODW105" s="611"/>
      <c r="ODX105" s="611"/>
      <c r="ODY105" s="611"/>
      <c r="ODZ105" s="611"/>
      <c r="OEA105" s="611"/>
      <c r="OEB105" s="611"/>
      <c r="OEC105" s="611"/>
      <c r="OED105" s="611"/>
      <c r="OEE105" s="611"/>
      <c r="OEF105" s="611"/>
      <c r="OEG105" s="611"/>
      <c r="OEH105" s="611"/>
      <c r="OEI105" s="611"/>
      <c r="OEJ105" s="611"/>
      <c r="OEK105" s="611"/>
      <c r="OEL105" s="611"/>
      <c r="OEM105" s="611"/>
      <c r="OEN105" s="611"/>
      <c r="OEO105" s="611"/>
      <c r="OEP105" s="611"/>
      <c r="OEQ105" s="611"/>
      <c r="OER105" s="611"/>
      <c r="OES105" s="611"/>
      <c r="OET105" s="611"/>
      <c r="OEU105" s="611"/>
      <c r="OEV105" s="611"/>
      <c r="OEW105" s="611"/>
      <c r="OEX105" s="611"/>
      <c r="OEY105" s="611"/>
      <c r="OEZ105" s="611"/>
      <c r="OFA105" s="611"/>
      <c r="OFB105" s="611"/>
      <c r="OFC105" s="611"/>
      <c r="OFD105" s="611"/>
      <c r="OFE105" s="611"/>
      <c r="OFF105" s="611"/>
      <c r="OFG105" s="611"/>
      <c r="OFH105" s="611"/>
      <c r="OFI105" s="611"/>
      <c r="OFJ105" s="611"/>
      <c r="OFK105" s="611"/>
      <c r="OFL105" s="611"/>
      <c r="OFM105" s="611"/>
      <c r="OFN105" s="611"/>
      <c r="OFO105" s="611"/>
      <c r="OFP105" s="611"/>
      <c r="OFQ105" s="611"/>
      <c r="OFR105" s="611"/>
      <c r="OFS105" s="611"/>
      <c r="OFT105" s="611"/>
      <c r="OFU105" s="611"/>
      <c r="OFV105" s="611"/>
      <c r="OFW105" s="611"/>
      <c r="OFX105" s="611"/>
      <c r="OFY105" s="611"/>
      <c r="OFZ105" s="611"/>
      <c r="OGA105" s="611"/>
      <c r="OGB105" s="611"/>
      <c r="OGC105" s="611"/>
      <c r="OGD105" s="611"/>
      <c r="OGE105" s="611"/>
      <c r="OGF105" s="611"/>
      <c r="OGG105" s="611"/>
      <c r="OGH105" s="611"/>
      <c r="OGI105" s="611"/>
      <c r="OGJ105" s="611"/>
      <c r="OGK105" s="611"/>
      <c r="OGL105" s="611"/>
      <c r="OGM105" s="611"/>
      <c r="OGN105" s="611"/>
      <c r="OGO105" s="611"/>
      <c r="OGP105" s="611"/>
      <c r="OGQ105" s="611"/>
      <c r="OGR105" s="611"/>
      <c r="OGS105" s="611"/>
      <c r="OGT105" s="611"/>
      <c r="OGU105" s="611"/>
      <c r="OGV105" s="611"/>
      <c r="OGW105" s="611"/>
      <c r="OGX105" s="611"/>
      <c r="OGY105" s="611"/>
      <c r="OGZ105" s="611"/>
      <c r="OHA105" s="611"/>
      <c r="OHB105" s="611"/>
      <c r="OHC105" s="611"/>
      <c r="OHD105" s="611"/>
      <c r="OHE105" s="611"/>
      <c r="OHF105" s="611"/>
      <c r="OHG105" s="611"/>
      <c r="OHH105" s="611"/>
      <c r="OHI105" s="611"/>
      <c r="OHJ105" s="611"/>
      <c r="OHK105" s="611"/>
      <c r="OHL105" s="611"/>
      <c r="OHM105" s="611"/>
      <c r="OHN105" s="611"/>
      <c r="OHO105" s="611"/>
      <c r="OHP105" s="611"/>
      <c r="OHQ105" s="611"/>
      <c r="OHR105" s="611"/>
      <c r="OHS105" s="611"/>
      <c r="OHT105" s="611"/>
      <c r="OHU105" s="611"/>
      <c r="OHV105" s="611"/>
      <c r="OHW105" s="611"/>
      <c r="OHX105" s="611"/>
      <c r="OHY105" s="611"/>
      <c r="OHZ105" s="611"/>
      <c r="OIA105" s="611"/>
      <c r="OIB105" s="611"/>
      <c r="OIC105" s="611"/>
      <c r="OID105" s="611"/>
      <c r="OIE105" s="611"/>
      <c r="OIF105" s="611"/>
      <c r="OIG105" s="611"/>
      <c r="OIH105" s="611"/>
      <c r="OII105" s="611"/>
      <c r="OIJ105" s="611"/>
      <c r="OIK105" s="611"/>
      <c r="OIL105" s="611"/>
      <c r="OIM105" s="611"/>
      <c r="OIN105" s="611"/>
      <c r="OIO105" s="611"/>
      <c r="OIP105" s="611"/>
      <c r="OIQ105" s="611"/>
      <c r="OIR105" s="611"/>
      <c r="OIS105" s="611"/>
      <c r="OIT105" s="611"/>
      <c r="OIU105" s="611"/>
      <c r="OIV105" s="611"/>
      <c r="OIW105" s="611"/>
      <c r="OIX105" s="611"/>
      <c r="OIY105" s="611"/>
      <c r="OIZ105" s="611"/>
      <c r="OJA105" s="611"/>
      <c r="OJB105" s="611"/>
      <c r="OJC105" s="611"/>
      <c r="OJD105" s="611"/>
      <c r="OJE105" s="611"/>
      <c r="OJF105" s="611"/>
      <c r="OJG105" s="611"/>
      <c r="OJH105" s="611"/>
      <c r="OJI105" s="611"/>
      <c r="OJJ105" s="611"/>
      <c r="OJK105" s="611"/>
      <c r="OJL105" s="611"/>
      <c r="OJM105" s="611"/>
      <c r="OJN105" s="611"/>
      <c r="OJO105" s="611"/>
      <c r="OJP105" s="611"/>
      <c r="OJQ105" s="611"/>
      <c r="OJR105" s="611"/>
      <c r="OJS105" s="611"/>
      <c r="OJT105" s="611"/>
      <c r="OJU105" s="611"/>
      <c r="OJV105" s="611"/>
      <c r="OJW105" s="611"/>
      <c r="OJX105" s="611"/>
      <c r="OJY105" s="611"/>
      <c r="OJZ105" s="611"/>
      <c r="OKA105" s="611"/>
      <c r="OKB105" s="611"/>
      <c r="OKC105" s="611"/>
      <c r="OKD105" s="611"/>
      <c r="OKE105" s="611"/>
      <c r="OKF105" s="611"/>
      <c r="OKG105" s="611"/>
      <c r="OKH105" s="611"/>
      <c r="OKI105" s="611"/>
      <c r="OKJ105" s="611"/>
      <c r="OKK105" s="611"/>
      <c r="OKL105" s="611"/>
      <c r="OKM105" s="611"/>
      <c r="OKN105" s="611"/>
      <c r="OKO105" s="611"/>
      <c r="OKP105" s="611"/>
      <c r="OKQ105" s="611"/>
      <c r="OKR105" s="611"/>
      <c r="OKS105" s="611"/>
      <c r="OKT105" s="611"/>
      <c r="OKU105" s="611"/>
      <c r="OKV105" s="611"/>
      <c r="OKW105" s="611"/>
      <c r="OKX105" s="611"/>
      <c r="OKY105" s="611"/>
      <c r="OKZ105" s="611"/>
      <c r="OLA105" s="611"/>
      <c r="OLB105" s="611"/>
      <c r="OLC105" s="611"/>
      <c r="OLD105" s="611"/>
      <c r="OLE105" s="611"/>
      <c r="OLF105" s="611"/>
      <c r="OLG105" s="611"/>
      <c r="OLH105" s="611"/>
      <c r="OLI105" s="611"/>
      <c r="OLJ105" s="611"/>
      <c r="OLK105" s="611"/>
      <c r="OLL105" s="611"/>
      <c r="OLM105" s="611"/>
      <c r="OLN105" s="611"/>
      <c r="OLO105" s="611"/>
      <c r="OLP105" s="611"/>
      <c r="OLQ105" s="611"/>
      <c r="OLR105" s="611"/>
      <c r="OLS105" s="611"/>
      <c r="OLT105" s="611"/>
      <c r="OLU105" s="611"/>
      <c r="OLV105" s="611"/>
      <c r="OLW105" s="611"/>
      <c r="OLX105" s="611"/>
      <c r="OLY105" s="611"/>
      <c r="OLZ105" s="611"/>
      <c r="OMA105" s="611"/>
      <c r="OMB105" s="611"/>
      <c r="OMC105" s="611"/>
      <c r="OMD105" s="611"/>
      <c r="OME105" s="611"/>
      <c r="OMF105" s="611"/>
      <c r="OMG105" s="611"/>
      <c r="OMH105" s="611"/>
      <c r="OMI105" s="611"/>
      <c r="OMJ105" s="611"/>
      <c r="OMK105" s="611"/>
      <c r="OML105" s="611"/>
      <c r="OMM105" s="611"/>
      <c r="OMN105" s="611"/>
      <c r="OMO105" s="611"/>
      <c r="OMP105" s="611"/>
      <c r="OMQ105" s="611"/>
      <c r="OMR105" s="611"/>
      <c r="OMS105" s="611"/>
      <c r="OMT105" s="611"/>
      <c r="OMU105" s="611"/>
      <c r="OMV105" s="611"/>
      <c r="OMW105" s="611"/>
      <c r="OMX105" s="611"/>
      <c r="OMY105" s="611"/>
      <c r="OMZ105" s="611"/>
      <c r="ONA105" s="611"/>
      <c r="ONB105" s="611"/>
      <c r="ONC105" s="611"/>
      <c r="OND105" s="611"/>
      <c r="ONE105" s="611"/>
      <c r="ONF105" s="611"/>
      <c r="ONG105" s="611"/>
      <c r="ONH105" s="611"/>
      <c r="ONI105" s="611"/>
      <c r="ONJ105" s="611"/>
      <c r="ONK105" s="611"/>
      <c r="ONL105" s="611"/>
      <c r="ONM105" s="611"/>
      <c r="ONN105" s="611"/>
      <c r="ONO105" s="611"/>
      <c r="ONP105" s="611"/>
      <c r="ONQ105" s="611"/>
      <c r="ONR105" s="611"/>
      <c r="ONS105" s="611"/>
      <c r="ONT105" s="611"/>
      <c r="ONU105" s="611"/>
      <c r="ONV105" s="611"/>
      <c r="ONW105" s="611"/>
      <c r="ONX105" s="611"/>
      <c r="ONY105" s="611"/>
      <c r="ONZ105" s="611"/>
      <c r="OOA105" s="611"/>
      <c r="OOB105" s="611"/>
      <c r="OOC105" s="611"/>
      <c r="OOD105" s="611"/>
      <c r="OOE105" s="611"/>
      <c r="OOF105" s="611"/>
      <c r="OOG105" s="611"/>
      <c r="OOH105" s="611"/>
      <c r="OOI105" s="611"/>
      <c r="OOJ105" s="611"/>
      <c r="OOK105" s="611"/>
      <c r="OOL105" s="611"/>
      <c r="OOM105" s="611"/>
      <c r="OON105" s="611"/>
      <c r="OOO105" s="611"/>
      <c r="OOP105" s="611"/>
      <c r="OOQ105" s="611"/>
      <c r="OOR105" s="611"/>
      <c r="OOS105" s="611"/>
      <c r="OOT105" s="611"/>
      <c r="OOU105" s="611"/>
      <c r="OOV105" s="611"/>
      <c r="OOW105" s="611"/>
      <c r="OOX105" s="611"/>
      <c r="OOY105" s="611"/>
      <c r="OOZ105" s="611"/>
      <c r="OPA105" s="611"/>
      <c r="OPB105" s="611"/>
      <c r="OPC105" s="611"/>
      <c r="OPD105" s="611"/>
      <c r="OPE105" s="611"/>
      <c r="OPF105" s="611"/>
      <c r="OPG105" s="611"/>
      <c r="OPH105" s="611"/>
      <c r="OPI105" s="611"/>
      <c r="OPJ105" s="611"/>
      <c r="OPK105" s="611"/>
      <c r="OPL105" s="611"/>
      <c r="OPM105" s="611"/>
      <c r="OPN105" s="611"/>
      <c r="OPO105" s="611"/>
      <c r="OPP105" s="611"/>
      <c r="OPQ105" s="611"/>
      <c r="OPR105" s="611"/>
      <c r="OPS105" s="611"/>
      <c r="OPT105" s="611"/>
      <c r="OPU105" s="611"/>
      <c r="OPV105" s="611"/>
      <c r="OPW105" s="611"/>
      <c r="OPX105" s="611"/>
      <c r="OPY105" s="611"/>
      <c r="OPZ105" s="611"/>
      <c r="OQA105" s="611"/>
      <c r="OQB105" s="611"/>
      <c r="OQC105" s="611"/>
      <c r="OQD105" s="611"/>
      <c r="OQE105" s="611"/>
      <c r="OQF105" s="611"/>
      <c r="OQG105" s="611"/>
      <c r="OQH105" s="611"/>
      <c r="OQI105" s="611"/>
      <c r="OQJ105" s="611"/>
      <c r="OQK105" s="611"/>
      <c r="OQL105" s="611"/>
      <c r="OQM105" s="611"/>
      <c r="OQN105" s="611"/>
      <c r="OQO105" s="611"/>
      <c r="OQP105" s="611"/>
      <c r="OQQ105" s="611"/>
      <c r="OQR105" s="611"/>
      <c r="OQS105" s="611"/>
      <c r="OQT105" s="611"/>
      <c r="OQU105" s="611"/>
      <c r="OQV105" s="611"/>
      <c r="OQW105" s="611"/>
      <c r="OQX105" s="611"/>
      <c r="OQY105" s="611"/>
      <c r="OQZ105" s="611"/>
      <c r="ORA105" s="611"/>
      <c r="ORB105" s="611"/>
      <c r="ORC105" s="611"/>
      <c r="ORD105" s="611"/>
      <c r="ORE105" s="611"/>
      <c r="ORF105" s="611"/>
      <c r="ORG105" s="611"/>
      <c r="ORH105" s="611"/>
      <c r="ORI105" s="611"/>
      <c r="ORJ105" s="611"/>
      <c r="ORK105" s="611"/>
      <c r="ORL105" s="611"/>
      <c r="ORM105" s="611"/>
      <c r="ORN105" s="611"/>
      <c r="ORO105" s="611"/>
      <c r="ORP105" s="611"/>
      <c r="ORQ105" s="611"/>
      <c r="ORR105" s="611"/>
      <c r="ORS105" s="611"/>
      <c r="ORT105" s="611"/>
      <c r="ORU105" s="611"/>
      <c r="ORV105" s="611"/>
      <c r="ORW105" s="611"/>
      <c r="ORX105" s="611"/>
      <c r="ORY105" s="611"/>
      <c r="ORZ105" s="611"/>
      <c r="OSA105" s="611"/>
      <c r="OSB105" s="611"/>
      <c r="OSC105" s="611"/>
      <c r="OSD105" s="611"/>
      <c r="OSE105" s="611"/>
      <c r="OSF105" s="611"/>
      <c r="OSG105" s="611"/>
      <c r="OSH105" s="611"/>
      <c r="OSI105" s="611"/>
      <c r="OSJ105" s="611"/>
      <c r="OSK105" s="611"/>
      <c r="OSL105" s="611"/>
      <c r="OSM105" s="611"/>
      <c r="OSN105" s="611"/>
      <c r="OSO105" s="611"/>
      <c r="OSP105" s="611"/>
      <c r="OSQ105" s="611"/>
      <c r="OSR105" s="611"/>
      <c r="OSS105" s="611"/>
      <c r="OST105" s="611"/>
      <c r="OSU105" s="611"/>
      <c r="OSV105" s="611"/>
      <c r="OSW105" s="611"/>
      <c r="OSX105" s="611"/>
      <c r="OSY105" s="611"/>
      <c r="OSZ105" s="611"/>
      <c r="OTA105" s="611"/>
      <c r="OTB105" s="611"/>
      <c r="OTC105" s="611"/>
      <c r="OTD105" s="611"/>
      <c r="OTE105" s="611"/>
      <c r="OTF105" s="611"/>
      <c r="OTG105" s="611"/>
      <c r="OTH105" s="611"/>
      <c r="OTI105" s="611"/>
      <c r="OTJ105" s="611"/>
      <c r="OTK105" s="611"/>
      <c r="OTL105" s="611"/>
      <c r="OTM105" s="611"/>
      <c r="OTN105" s="611"/>
      <c r="OTO105" s="611"/>
      <c r="OTP105" s="611"/>
      <c r="OTQ105" s="611"/>
      <c r="OTR105" s="611"/>
      <c r="OTS105" s="611"/>
      <c r="OTT105" s="611"/>
      <c r="OTU105" s="611"/>
      <c r="OTV105" s="611"/>
      <c r="OTW105" s="611"/>
      <c r="OTX105" s="611"/>
      <c r="OTY105" s="611"/>
      <c r="OTZ105" s="611"/>
      <c r="OUA105" s="611"/>
      <c r="OUB105" s="611"/>
      <c r="OUC105" s="611"/>
      <c r="OUD105" s="611"/>
      <c r="OUE105" s="611"/>
      <c r="OUF105" s="611"/>
      <c r="OUG105" s="611"/>
      <c r="OUH105" s="611"/>
      <c r="OUI105" s="611"/>
      <c r="OUJ105" s="611"/>
      <c r="OUK105" s="611"/>
      <c r="OUL105" s="611"/>
      <c r="OUM105" s="611"/>
      <c r="OUN105" s="611"/>
      <c r="OUO105" s="611"/>
      <c r="OUP105" s="611"/>
      <c r="OUQ105" s="611"/>
      <c r="OUR105" s="611"/>
      <c r="OUS105" s="611"/>
      <c r="OUT105" s="611"/>
      <c r="OUU105" s="611"/>
      <c r="OUV105" s="611"/>
      <c r="OUW105" s="611"/>
      <c r="OUX105" s="611"/>
      <c r="OUY105" s="611"/>
      <c r="OUZ105" s="611"/>
      <c r="OVA105" s="611"/>
      <c r="OVB105" s="611"/>
      <c r="OVC105" s="611"/>
      <c r="OVD105" s="611"/>
      <c r="OVE105" s="611"/>
      <c r="OVF105" s="611"/>
      <c r="OVG105" s="611"/>
      <c r="OVH105" s="611"/>
      <c r="OVI105" s="611"/>
      <c r="OVJ105" s="611"/>
      <c r="OVK105" s="611"/>
      <c r="OVL105" s="611"/>
      <c r="OVM105" s="611"/>
      <c r="OVN105" s="611"/>
      <c r="OVO105" s="611"/>
      <c r="OVP105" s="611"/>
      <c r="OVQ105" s="611"/>
      <c r="OVR105" s="611"/>
      <c r="OVS105" s="611"/>
      <c r="OVT105" s="611"/>
      <c r="OVU105" s="611"/>
      <c r="OVV105" s="611"/>
      <c r="OVW105" s="611"/>
      <c r="OVX105" s="611"/>
      <c r="OVY105" s="611"/>
      <c r="OVZ105" s="611"/>
      <c r="OWA105" s="611"/>
      <c r="OWB105" s="611"/>
      <c r="OWC105" s="611"/>
      <c r="OWD105" s="611"/>
      <c r="OWE105" s="611"/>
      <c r="OWF105" s="611"/>
      <c r="OWG105" s="611"/>
      <c r="OWH105" s="611"/>
      <c r="OWI105" s="611"/>
      <c r="OWJ105" s="611"/>
      <c r="OWK105" s="611"/>
      <c r="OWL105" s="611"/>
      <c r="OWM105" s="611"/>
      <c r="OWN105" s="611"/>
      <c r="OWO105" s="611"/>
      <c r="OWP105" s="611"/>
      <c r="OWQ105" s="611"/>
      <c r="OWR105" s="611"/>
      <c r="OWS105" s="611"/>
      <c r="OWT105" s="611"/>
      <c r="OWU105" s="611"/>
      <c r="OWV105" s="611"/>
      <c r="OWW105" s="611"/>
      <c r="OWX105" s="611"/>
      <c r="OWY105" s="611"/>
      <c r="OWZ105" s="611"/>
      <c r="OXA105" s="611"/>
      <c r="OXB105" s="611"/>
      <c r="OXC105" s="611"/>
      <c r="OXD105" s="611"/>
      <c r="OXE105" s="611"/>
      <c r="OXF105" s="611"/>
      <c r="OXG105" s="611"/>
      <c r="OXH105" s="611"/>
      <c r="OXI105" s="611"/>
      <c r="OXJ105" s="611"/>
      <c r="OXK105" s="611"/>
      <c r="OXL105" s="611"/>
      <c r="OXM105" s="611"/>
      <c r="OXN105" s="611"/>
      <c r="OXO105" s="611"/>
      <c r="OXP105" s="611"/>
      <c r="OXQ105" s="611"/>
      <c r="OXR105" s="611"/>
      <c r="OXS105" s="611"/>
      <c r="OXT105" s="611"/>
      <c r="OXU105" s="611"/>
      <c r="OXV105" s="611"/>
      <c r="OXW105" s="611"/>
      <c r="OXX105" s="611"/>
      <c r="OXY105" s="611"/>
      <c r="OXZ105" s="611"/>
      <c r="OYA105" s="611"/>
      <c r="OYB105" s="611"/>
      <c r="OYC105" s="611"/>
      <c r="OYD105" s="611"/>
      <c r="OYE105" s="611"/>
      <c r="OYF105" s="611"/>
      <c r="OYG105" s="611"/>
      <c r="OYH105" s="611"/>
      <c r="OYI105" s="611"/>
      <c r="OYJ105" s="611"/>
      <c r="OYK105" s="611"/>
      <c r="OYL105" s="611"/>
      <c r="OYM105" s="611"/>
      <c r="OYN105" s="611"/>
      <c r="OYO105" s="611"/>
      <c r="OYP105" s="611"/>
      <c r="OYQ105" s="611"/>
      <c r="OYR105" s="611"/>
      <c r="OYS105" s="611"/>
      <c r="OYT105" s="611"/>
      <c r="OYU105" s="611"/>
      <c r="OYV105" s="611"/>
      <c r="OYW105" s="611"/>
      <c r="OYX105" s="611"/>
      <c r="OYY105" s="611"/>
      <c r="OYZ105" s="611"/>
      <c r="OZA105" s="611"/>
      <c r="OZB105" s="611"/>
      <c r="OZC105" s="611"/>
      <c r="OZD105" s="611"/>
      <c r="OZE105" s="611"/>
      <c r="OZF105" s="611"/>
      <c r="OZG105" s="611"/>
      <c r="OZH105" s="611"/>
      <c r="OZI105" s="611"/>
      <c r="OZJ105" s="611"/>
      <c r="OZK105" s="611"/>
      <c r="OZL105" s="611"/>
      <c r="OZM105" s="611"/>
      <c r="OZN105" s="611"/>
      <c r="OZO105" s="611"/>
      <c r="OZP105" s="611"/>
      <c r="OZQ105" s="611"/>
      <c r="OZR105" s="611"/>
      <c r="OZS105" s="611"/>
      <c r="OZT105" s="611"/>
      <c r="OZU105" s="611"/>
      <c r="OZV105" s="611"/>
      <c r="OZW105" s="611"/>
      <c r="OZX105" s="611"/>
      <c r="OZY105" s="611"/>
      <c r="OZZ105" s="611"/>
      <c r="PAA105" s="611"/>
      <c r="PAB105" s="611"/>
      <c r="PAC105" s="611"/>
      <c r="PAD105" s="611"/>
      <c r="PAE105" s="611"/>
      <c r="PAF105" s="611"/>
      <c r="PAG105" s="611"/>
      <c r="PAH105" s="611"/>
      <c r="PAI105" s="611"/>
      <c r="PAJ105" s="611"/>
      <c r="PAK105" s="611"/>
      <c r="PAL105" s="611"/>
      <c r="PAM105" s="611"/>
      <c r="PAN105" s="611"/>
      <c r="PAO105" s="611"/>
      <c r="PAP105" s="611"/>
      <c r="PAQ105" s="611"/>
      <c r="PAR105" s="611"/>
      <c r="PAS105" s="611"/>
      <c r="PAT105" s="611"/>
      <c r="PAU105" s="611"/>
      <c r="PAV105" s="611"/>
      <c r="PAW105" s="611"/>
      <c r="PAX105" s="611"/>
      <c r="PAY105" s="611"/>
      <c r="PAZ105" s="611"/>
      <c r="PBA105" s="611"/>
      <c r="PBB105" s="611"/>
      <c r="PBC105" s="611"/>
      <c r="PBD105" s="611"/>
      <c r="PBE105" s="611"/>
      <c r="PBF105" s="611"/>
      <c r="PBG105" s="611"/>
      <c r="PBH105" s="611"/>
      <c r="PBI105" s="611"/>
      <c r="PBJ105" s="611"/>
      <c r="PBK105" s="611"/>
      <c r="PBL105" s="611"/>
      <c r="PBM105" s="611"/>
      <c r="PBN105" s="611"/>
      <c r="PBO105" s="611"/>
      <c r="PBP105" s="611"/>
      <c r="PBQ105" s="611"/>
      <c r="PBR105" s="611"/>
      <c r="PBS105" s="611"/>
      <c r="PBT105" s="611"/>
      <c r="PBU105" s="611"/>
      <c r="PBV105" s="611"/>
      <c r="PBW105" s="611"/>
      <c r="PBX105" s="611"/>
      <c r="PBY105" s="611"/>
      <c r="PBZ105" s="611"/>
      <c r="PCA105" s="611"/>
      <c r="PCB105" s="611"/>
      <c r="PCC105" s="611"/>
      <c r="PCD105" s="611"/>
      <c r="PCE105" s="611"/>
      <c r="PCF105" s="611"/>
      <c r="PCG105" s="611"/>
      <c r="PCH105" s="611"/>
      <c r="PCI105" s="611"/>
      <c r="PCJ105" s="611"/>
      <c r="PCK105" s="611"/>
      <c r="PCL105" s="611"/>
      <c r="PCM105" s="611"/>
      <c r="PCN105" s="611"/>
      <c r="PCO105" s="611"/>
      <c r="PCP105" s="611"/>
      <c r="PCQ105" s="611"/>
      <c r="PCR105" s="611"/>
      <c r="PCS105" s="611"/>
      <c r="PCT105" s="611"/>
      <c r="PCU105" s="611"/>
      <c r="PCV105" s="611"/>
      <c r="PCW105" s="611"/>
      <c r="PCX105" s="611"/>
      <c r="PCY105" s="611"/>
      <c r="PCZ105" s="611"/>
      <c r="PDA105" s="611"/>
      <c r="PDB105" s="611"/>
      <c r="PDC105" s="611"/>
      <c r="PDD105" s="611"/>
      <c r="PDE105" s="611"/>
      <c r="PDF105" s="611"/>
      <c r="PDG105" s="611"/>
      <c r="PDH105" s="611"/>
      <c r="PDI105" s="611"/>
      <c r="PDJ105" s="611"/>
      <c r="PDK105" s="611"/>
      <c r="PDL105" s="611"/>
      <c r="PDM105" s="611"/>
      <c r="PDN105" s="611"/>
      <c r="PDO105" s="611"/>
      <c r="PDP105" s="611"/>
      <c r="PDQ105" s="611"/>
      <c r="PDR105" s="611"/>
      <c r="PDS105" s="611"/>
      <c r="PDT105" s="611"/>
      <c r="PDU105" s="611"/>
      <c r="PDV105" s="611"/>
      <c r="PDW105" s="611"/>
      <c r="PDX105" s="611"/>
      <c r="PDY105" s="611"/>
      <c r="PDZ105" s="611"/>
      <c r="PEA105" s="611"/>
      <c r="PEB105" s="611"/>
      <c r="PEC105" s="611"/>
      <c r="PED105" s="611"/>
      <c r="PEE105" s="611"/>
      <c r="PEF105" s="611"/>
      <c r="PEG105" s="611"/>
      <c r="PEH105" s="611"/>
      <c r="PEI105" s="611"/>
      <c r="PEJ105" s="611"/>
      <c r="PEK105" s="611"/>
      <c r="PEL105" s="611"/>
      <c r="PEM105" s="611"/>
      <c r="PEN105" s="611"/>
      <c r="PEO105" s="611"/>
      <c r="PEP105" s="611"/>
      <c r="PEQ105" s="611"/>
      <c r="PER105" s="611"/>
      <c r="PES105" s="611"/>
      <c r="PET105" s="611"/>
      <c r="PEU105" s="611"/>
      <c r="PEV105" s="611"/>
      <c r="PEW105" s="611"/>
      <c r="PEX105" s="611"/>
      <c r="PEY105" s="611"/>
      <c r="PEZ105" s="611"/>
      <c r="PFA105" s="611"/>
      <c r="PFB105" s="611"/>
      <c r="PFC105" s="611"/>
      <c r="PFD105" s="611"/>
      <c r="PFE105" s="611"/>
      <c r="PFF105" s="611"/>
      <c r="PFG105" s="611"/>
      <c r="PFH105" s="611"/>
      <c r="PFI105" s="611"/>
      <c r="PFJ105" s="611"/>
      <c r="PFK105" s="611"/>
      <c r="PFL105" s="611"/>
      <c r="PFM105" s="611"/>
      <c r="PFN105" s="611"/>
      <c r="PFO105" s="611"/>
      <c r="PFP105" s="611"/>
      <c r="PFQ105" s="611"/>
      <c r="PFR105" s="611"/>
      <c r="PFS105" s="611"/>
      <c r="PFT105" s="611"/>
      <c r="PFU105" s="611"/>
      <c r="PFV105" s="611"/>
      <c r="PFW105" s="611"/>
      <c r="PFX105" s="611"/>
      <c r="PFY105" s="611"/>
      <c r="PFZ105" s="611"/>
      <c r="PGA105" s="611"/>
      <c r="PGB105" s="611"/>
      <c r="PGC105" s="611"/>
      <c r="PGD105" s="611"/>
      <c r="PGE105" s="611"/>
      <c r="PGF105" s="611"/>
      <c r="PGG105" s="611"/>
      <c r="PGH105" s="611"/>
      <c r="PGI105" s="611"/>
      <c r="PGJ105" s="611"/>
      <c r="PGK105" s="611"/>
      <c r="PGL105" s="611"/>
      <c r="PGM105" s="611"/>
      <c r="PGN105" s="611"/>
      <c r="PGO105" s="611"/>
      <c r="PGP105" s="611"/>
      <c r="PGQ105" s="611"/>
      <c r="PGR105" s="611"/>
      <c r="PGS105" s="611"/>
      <c r="PGT105" s="611"/>
      <c r="PGU105" s="611"/>
      <c r="PGV105" s="611"/>
      <c r="PGW105" s="611"/>
      <c r="PGX105" s="611"/>
      <c r="PGY105" s="611"/>
      <c r="PGZ105" s="611"/>
      <c r="PHA105" s="611"/>
      <c r="PHB105" s="611"/>
      <c r="PHC105" s="611"/>
      <c r="PHD105" s="611"/>
      <c r="PHE105" s="611"/>
      <c r="PHF105" s="611"/>
      <c r="PHG105" s="611"/>
      <c r="PHH105" s="611"/>
      <c r="PHI105" s="611"/>
      <c r="PHJ105" s="611"/>
      <c r="PHK105" s="611"/>
      <c r="PHL105" s="611"/>
      <c r="PHM105" s="611"/>
      <c r="PHN105" s="611"/>
      <c r="PHO105" s="611"/>
      <c r="PHP105" s="611"/>
      <c r="PHQ105" s="611"/>
      <c r="PHR105" s="611"/>
      <c r="PHS105" s="611"/>
      <c r="PHT105" s="611"/>
      <c r="PHU105" s="611"/>
      <c r="PHV105" s="611"/>
      <c r="PHW105" s="611"/>
      <c r="PHX105" s="611"/>
      <c r="PHY105" s="611"/>
      <c r="PHZ105" s="611"/>
      <c r="PIA105" s="611"/>
      <c r="PIB105" s="611"/>
      <c r="PIC105" s="611"/>
      <c r="PID105" s="611"/>
      <c r="PIE105" s="611"/>
      <c r="PIF105" s="611"/>
      <c r="PIG105" s="611"/>
      <c r="PIH105" s="611"/>
      <c r="PII105" s="611"/>
      <c r="PIJ105" s="611"/>
      <c r="PIK105" s="611"/>
      <c r="PIL105" s="611"/>
      <c r="PIM105" s="611"/>
      <c r="PIN105" s="611"/>
      <c r="PIO105" s="611"/>
      <c r="PIP105" s="611"/>
      <c r="PIQ105" s="611"/>
      <c r="PIR105" s="611"/>
      <c r="PIS105" s="611"/>
      <c r="PIT105" s="611"/>
      <c r="PIU105" s="611"/>
      <c r="PIV105" s="611"/>
      <c r="PIW105" s="611"/>
      <c r="PIX105" s="611"/>
      <c r="PIY105" s="611"/>
      <c r="PIZ105" s="611"/>
      <c r="PJA105" s="611"/>
      <c r="PJB105" s="611"/>
      <c r="PJC105" s="611"/>
      <c r="PJD105" s="611"/>
      <c r="PJE105" s="611"/>
      <c r="PJF105" s="611"/>
      <c r="PJG105" s="611"/>
      <c r="PJH105" s="611"/>
      <c r="PJI105" s="611"/>
      <c r="PJJ105" s="611"/>
      <c r="PJK105" s="611"/>
      <c r="PJL105" s="611"/>
      <c r="PJM105" s="611"/>
      <c r="PJN105" s="611"/>
      <c r="PJO105" s="611"/>
      <c r="PJP105" s="611"/>
      <c r="PJQ105" s="611"/>
      <c r="PJR105" s="611"/>
      <c r="PJS105" s="611"/>
      <c r="PJT105" s="611"/>
      <c r="PJU105" s="611"/>
      <c r="PJV105" s="611"/>
      <c r="PJW105" s="611"/>
      <c r="PJX105" s="611"/>
      <c r="PJY105" s="611"/>
      <c r="PJZ105" s="611"/>
      <c r="PKA105" s="611"/>
      <c r="PKB105" s="611"/>
      <c r="PKC105" s="611"/>
      <c r="PKD105" s="611"/>
      <c r="PKE105" s="611"/>
      <c r="PKF105" s="611"/>
      <c r="PKG105" s="611"/>
      <c r="PKH105" s="611"/>
      <c r="PKI105" s="611"/>
      <c r="PKJ105" s="611"/>
      <c r="PKK105" s="611"/>
      <c r="PKL105" s="611"/>
      <c r="PKM105" s="611"/>
      <c r="PKN105" s="611"/>
      <c r="PKO105" s="611"/>
      <c r="PKP105" s="611"/>
      <c r="PKQ105" s="611"/>
      <c r="PKR105" s="611"/>
      <c r="PKS105" s="611"/>
      <c r="PKT105" s="611"/>
      <c r="PKU105" s="611"/>
      <c r="PKV105" s="611"/>
      <c r="PKW105" s="611"/>
      <c r="PKX105" s="611"/>
      <c r="PKY105" s="611"/>
      <c r="PKZ105" s="611"/>
      <c r="PLA105" s="611"/>
      <c r="PLB105" s="611"/>
      <c r="PLC105" s="611"/>
      <c r="PLD105" s="611"/>
      <c r="PLE105" s="611"/>
      <c r="PLF105" s="611"/>
      <c r="PLG105" s="611"/>
      <c r="PLH105" s="611"/>
      <c r="PLI105" s="611"/>
      <c r="PLJ105" s="611"/>
      <c r="PLK105" s="611"/>
      <c r="PLL105" s="611"/>
      <c r="PLM105" s="611"/>
      <c r="PLN105" s="611"/>
      <c r="PLO105" s="611"/>
      <c r="PLP105" s="611"/>
      <c r="PLQ105" s="611"/>
      <c r="PLR105" s="611"/>
      <c r="PLS105" s="611"/>
      <c r="PLT105" s="611"/>
      <c r="PLU105" s="611"/>
      <c r="PLV105" s="611"/>
      <c r="PLW105" s="611"/>
      <c r="PLX105" s="611"/>
      <c r="PLY105" s="611"/>
      <c r="PLZ105" s="611"/>
      <c r="PMA105" s="611"/>
      <c r="PMB105" s="611"/>
      <c r="PMC105" s="611"/>
      <c r="PMD105" s="611"/>
      <c r="PME105" s="611"/>
      <c r="PMF105" s="611"/>
      <c r="PMG105" s="611"/>
      <c r="PMH105" s="611"/>
      <c r="PMI105" s="611"/>
      <c r="PMJ105" s="611"/>
      <c r="PMK105" s="611"/>
      <c r="PML105" s="611"/>
      <c r="PMM105" s="611"/>
      <c r="PMN105" s="611"/>
      <c r="PMO105" s="611"/>
      <c r="PMP105" s="611"/>
      <c r="PMQ105" s="611"/>
      <c r="PMR105" s="611"/>
      <c r="PMS105" s="611"/>
      <c r="PMT105" s="611"/>
      <c r="PMU105" s="611"/>
      <c r="PMV105" s="611"/>
      <c r="PMW105" s="611"/>
      <c r="PMX105" s="611"/>
      <c r="PMY105" s="611"/>
      <c r="PMZ105" s="611"/>
      <c r="PNA105" s="611"/>
      <c r="PNB105" s="611"/>
      <c r="PNC105" s="611"/>
      <c r="PND105" s="611"/>
      <c r="PNE105" s="611"/>
      <c r="PNF105" s="611"/>
      <c r="PNG105" s="611"/>
      <c r="PNH105" s="611"/>
      <c r="PNI105" s="611"/>
      <c r="PNJ105" s="611"/>
      <c r="PNK105" s="611"/>
      <c r="PNL105" s="611"/>
      <c r="PNM105" s="611"/>
      <c r="PNN105" s="611"/>
      <c r="PNO105" s="611"/>
      <c r="PNP105" s="611"/>
      <c r="PNQ105" s="611"/>
      <c r="PNR105" s="611"/>
      <c r="PNS105" s="611"/>
      <c r="PNT105" s="611"/>
      <c r="PNU105" s="611"/>
      <c r="PNV105" s="611"/>
      <c r="PNW105" s="611"/>
      <c r="PNX105" s="611"/>
      <c r="PNY105" s="611"/>
      <c r="PNZ105" s="611"/>
      <c r="POA105" s="611"/>
      <c r="POB105" s="611"/>
      <c r="POC105" s="611"/>
      <c r="POD105" s="611"/>
      <c r="POE105" s="611"/>
      <c r="POF105" s="611"/>
      <c r="POG105" s="611"/>
      <c r="POH105" s="611"/>
      <c r="POI105" s="611"/>
      <c r="POJ105" s="611"/>
      <c r="POK105" s="611"/>
      <c r="POL105" s="611"/>
      <c r="POM105" s="611"/>
      <c r="PON105" s="611"/>
      <c r="POO105" s="611"/>
      <c r="POP105" s="611"/>
      <c r="POQ105" s="611"/>
      <c r="POR105" s="611"/>
      <c r="POS105" s="611"/>
      <c r="POT105" s="611"/>
      <c r="POU105" s="611"/>
      <c r="POV105" s="611"/>
      <c r="POW105" s="611"/>
      <c r="POX105" s="611"/>
      <c r="POY105" s="611"/>
      <c r="POZ105" s="611"/>
      <c r="PPA105" s="611"/>
      <c r="PPB105" s="611"/>
      <c r="PPC105" s="611"/>
      <c r="PPD105" s="611"/>
      <c r="PPE105" s="611"/>
      <c r="PPF105" s="611"/>
      <c r="PPG105" s="611"/>
      <c r="PPH105" s="611"/>
      <c r="PPI105" s="611"/>
      <c r="PPJ105" s="611"/>
      <c r="PPK105" s="611"/>
      <c r="PPL105" s="611"/>
      <c r="PPM105" s="611"/>
      <c r="PPN105" s="611"/>
      <c r="PPO105" s="611"/>
      <c r="PPP105" s="611"/>
      <c r="PPQ105" s="611"/>
      <c r="PPR105" s="611"/>
      <c r="PPS105" s="611"/>
      <c r="PPT105" s="611"/>
      <c r="PPU105" s="611"/>
      <c r="PPV105" s="611"/>
      <c r="PPW105" s="611"/>
      <c r="PPX105" s="611"/>
      <c r="PPY105" s="611"/>
      <c r="PPZ105" s="611"/>
      <c r="PQA105" s="611"/>
      <c r="PQB105" s="611"/>
      <c r="PQC105" s="611"/>
      <c r="PQD105" s="611"/>
      <c r="PQE105" s="611"/>
      <c r="PQF105" s="611"/>
      <c r="PQG105" s="611"/>
      <c r="PQH105" s="611"/>
      <c r="PQI105" s="611"/>
      <c r="PQJ105" s="611"/>
      <c r="PQK105" s="611"/>
      <c r="PQL105" s="611"/>
      <c r="PQM105" s="611"/>
      <c r="PQN105" s="611"/>
      <c r="PQO105" s="611"/>
      <c r="PQP105" s="611"/>
      <c r="PQQ105" s="611"/>
      <c r="PQR105" s="611"/>
      <c r="PQS105" s="611"/>
      <c r="PQT105" s="611"/>
      <c r="PQU105" s="611"/>
      <c r="PQV105" s="611"/>
      <c r="PQW105" s="611"/>
      <c r="PQX105" s="611"/>
      <c r="PQY105" s="611"/>
      <c r="PQZ105" s="611"/>
      <c r="PRA105" s="611"/>
      <c r="PRB105" s="611"/>
      <c r="PRC105" s="611"/>
      <c r="PRD105" s="611"/>
      <c r="PRE105" s="611"/>
      <c r="PRF105" s="611"/>
      <c r="PRG105" s="611"/>
      <c r="PRH105" s="611"/>
      <c r="PRI105" s="611"/>
      <c r="PRJ105" s="611"/>
      <c r="PRK105" s="611"/>
      <c r="PRL105" s="611"/>
      <c r="PRM105" s="611"/>
      <c r="PRN105" s="611"/>
      <c r="PRO105" s="611"/>
      <c r="PRP105" s="611"/>
      <c r="PRQ105" s="611"/>
      <c r="PRR105" s="611"/>
      <c r="PRS105" s="611"/>
      <c r="PRT105" s="611"/>
      <c r="PRU105" s="611"/>
      <c r="PRV105" s="611"/>
      <c r="PRW105" s="611"/>
      <c r="PRX105" s="611"/>
      <c r="PRY105" s="611"/>
      <c r="PRZ105" s="611"/>
      <c r="PSA105" s="611"/>
      <c r="PSB105" s="611"/>
      <c r="PSC105" s="611"/>
      <c r="PSD105" s="611"/>
      <c r="PSE105" s="611"/>
      <c r="PSF105" s="611"/>
      <c r="PSG105" s="611"/>
      <c r="PSH105" s="611"/>
      <c r="PSI105" s="611"/>
      <c r="PSJ105" s="611"/>
      <c r="PSK105" s="611"/>
      <c r="PSL105" s="611"/>
      <c r="PSM105" s="611"/>
      <c r="PSN105" s="611"/>
      <c r="PSO105" s="611"/>
      <c r="PSP105" s="611"/>
      <c r="PSQ105" s="611"/>
      <c r="PSR105" s="611"/>
      <c r="PSS105" s="611"/>
      <c r="PST105" s="611"/>
      <c r="PSU105" s="611"/>
      <c r="PSV105" s="611"/>
      <c r="PSW105" s="611"/>
      <c r="PSX105" s="611"/>
      <c r="PSY105" s="611"/>
      <c r="PSZ105" s="611"/>
      <c r="PTA105" s="611"/>
      <c r="PTB105" s="611"/>
      <c r="PTC105" s="611"/>
      <c r="PTD105" s="611"/>
      <c r="PTE105" s="611"/>
      <c r="PTF105" s="611"/>
      <c r="PTG105" s="611"/>
      <c r="PTH105" s="611"/>
      <c r="PTI105" s="611"/>
      <c r="PTJ105" s="611"/>
      <c r="PTK105" s="611"/>
      <c r="PTL105" s="611"/>
      <c r="PTM105" s="611"/>
      <c r="PTN105" s="611"/>
      <c r="PTO105" s="611"/>
      <c r="PTP105" s="611"/>
      <c r="PTQ105" s="611"/>
      <c r="PTR105" s="611"/>
      <c r="PTS105" s="611"/>
      <c r="PTT105" s="611"/>
      <c r="PTU105" s="611"/>
      <c r="PTV105" s="611"/>
      <c r="PTW105" s="611"/>
      <c r="PTX105" s="611"/>
      <c r="PTY105" s="611"/>
      <c r="PTZ105" s="611"/>
      <c r="PUA105" s="611"/>
      <c r="PUB105" s="611"/>
      <c r="PUC105" s="611"/>
      <c r="PUD105" s="611"/>
      <c r="PUE105" s="611"/>
      <c r="PUF105" s="611"/>
      <c r="PUG105" s="611"/>
      <c r="PUH105" s="611"/>
      <c r="PUI105" s="611"/>
      <c r="PUJ105" s="611"/>
      <c r="PUK105" s="611"/>
      <c r="PUL105" s="611"/>
      <c r="PUM105" s="611"/>
      <c r="PUN105" s="611"/>
      <c r="PUO105" s="611"/>
      <c r="PUP105" s="611"/>
      <c r="PUQ105" s="611"/>
      <c r="PUR105" s="611"/>
      <c r="PUS105" s="611"/>
      <c r="PUT105" s="611"/>
      <c r="PUU105" s="611"/>
      <c r="PUV105" s="611"/>
      <c r="PUW105" s="611"/>
      <c r="PUX105" s="611"/>
      <c r="PUY105" s="611"/>
      <c r="PUZ105" s="611"/>
      <c r="PVA105" s="611"/>
      <c r="PVB105" s="611"/>
      <c r="PVC105" s="611"/>
      <c r="PVD105" s="611"/>
      <c r="PVE105" s="611"/>
      <c r="PVF105" s="611"/>
      <c r="PVG105" s="611"/>
      <c r="PVH105" s="611"/>
      <c r="PVI105" s="611"/>
      <c r="PVJ105" s="611"/>
      <c r="PVK105" s="611"/>
      <c r="PVL105" s="611"/>
      <c r="PVM105" s="611"/>
      <c r="PVN105" s="611"/>
      <c r="PVO105" s="611"/>
      <c r="PVP105" s="611"/>
      <c r="PVQ105" s="611"/>
      <c r="PVR105" s="611"/>
      <c r="PVS105" s="611"/>
      <c r="PVT105" s="611"/>
      <c r="PVU105" s="611"/>
      <c r="PVV105" s="611"/>
      <c r="PVW105" s="611"/>
      <c r="PVX105" s="611"/>
      <c r="PVY105" s="611"/>
      <c r="PVZ105" s="611"/>
      <c r="PWA105" s="611"/>
      <c r="PWB105" s="611"/>
      <c r="PWC105" s="611"/>
      <c r="PWD105" s="611"/>
      <c r="PWE105" s="611"/>
      <c r="PWF105" s="611"/>
      <c r="PWG105" s="611"/>
      <c r="PWH105" s="611"/>
      <c r="PWI105" s="611"/>
      <c r="PWJ105" s="611"/>
      <c r="PWK105" s="611"/>
      <c r="PWL105" s="611"/>
      <c r="PWM105" s="611"/>
      <c r="PWN105" s="611"/>
      <c r="PWO105" s="611"/>
      <c r="PWP105" s="611"/>
      <c r="PWQ105" s="611"/>
      <c r="PWR105" s="611"/>
      <c r="PWS105" s="611"/>
      <c r="PWT105" s="611"/>
      <c r="PWU105" s="611"/>
      <c r="PWV105" s="611"/>
      <c r="PWW105" s="611"/>
      <c r="PWX105" s="611"/>
      <c r="PWY105" s="611"/>
      <c r="PWZ105" s="611"/>
      <c r="PXA105" s="611"/>
      <c r="PXB105" s="611"/>
      <c r="PXC105" s="611"/>
      <c r="PXD105" s="611"/>
      <c r="PXE105" s="611"/>
      <c r="PXF105" s="611"/>
      <c r="PXG105" s="611"/>
      <c r="PXH105" s="611"/>
      <c r="PXI105" s="611"/>
      <c r="PXJ105" s="611"/>
      <c r="PXK105" s="611"/>
      <c r="PXL105" s="611"/>
      <c r="PXM105" s="611"/>
      <c r="PXN105" s="611"/>
      <c r="PXO105" s="611"/>
      <c r="PXP105" s="611"/>
      <c r="PXQ105" s="611"/>
      <c r="PXR105" s="611"/>
      <c r="PXS105" s="611"/>
      <c r="PXT105" s="611"/>
      <c r="PXU105" s="611"/>
      <c r="PXV105" s="611"/>
      <c r="PXW105" s="611"/>
      <c r="PXX105" s="611"/>
      <c r="PXY105" s="611"/>
      <c r="PXZ105" s="611"/>
      <c r="PYA105" s="611"/>
      <c r="PYB105" s="611"/>
      <c r="PYC105" s="611"/>
      <c r="PYD105" s="611"/>
      <c r="PYE105" s="611"/>
      <c r="PYF105" s="611"/>
      <c r="PYG105" s="611"/>
      <c r="PYH105" s="611"/>
      <c r="PYI105" s="611"/>
      <c r="PYJ105" s="611"/>
      <c r="PYK105" s="611"/>
      <c r="PYL105" s="611"/>
      <c r="PYM105" s="611"/>
      <c r="PYN105" s="611"/>
      <c r="PYO105" s="611"/>
      <c r="PYP105" s="611"/>
      <c r="PYQ105" s="611"/>
      <c r="PYR105" s="611"/>
      <c r="PYS105" s="611"/>
      <c r="PYT105" s="611"/>
      <c r="PYU105" s="611"/>
      <c r="PYV105" s="611"/>
      <c r="PYW105" s="611"/>
      <c r="PYX105" s="611"/>
      <c r="PYY105" s="611"/>
      <c r="PYZ105" s="611"/>
      <c r="PZA105" s="611"/>
      <c r="PZB105" s="611"/>
      <c r="PZC105" s="611"/>
      <c r="PZD105" s="611"/>
      <c r="PZE105" s="611"/>
      <c r="PZF105" s="611"/>
      <c r="PZG105" s="611"/>
      <c r="PZH105" s="611"/>
      <c r="PZI105" s="611"/>
      <c r="PZJ105" s="611"/>
      <c r="PZK105" s="611"/>
      <c r="PZL105" s="611"/>
      <c r="PZM105" s="611"/>
      <c r="PZN105" s="611"/>
      <c r="PZO105" s="611"/>
      <c r="PZP105" s="611"/>
      <c r="PZQ105" s="611"/>
      <c r="PZR105" s="611"/>
      <c r="PZS105" s="611"/>
      <c r="PZT105" s="611"/>
      <c r="PZU105" s="611"/>
      <c r="PZV105" s="611"/>
      <c r="PZW105" s="611"/>
      <c r="PZX105" s="611"/>
      <c r="PZY105" s="611"/>
      <c r="PZZ105" s="611"/>
      <c r="QAA105" s="611"/>
      <c r="QAB105" s="611"/>
      <c r="QAC105" s="611"/>
      <c r="QAD105" s="611"/>
      <c r="QAE105" s="611"/>
      <c r="QAF105" s="611"/>
      <c r="QAG105" s="611"/>
      <c r="QAH105" s="611"/>
      <c r="QAI105" s="611"/>
      <c r="QAJ105" s="611"/>
      <c r="QAK105" s="611"/>
      <c r="QAL105" s="611"/>
      <c r="QAM105" s="611"/>
      <c r="QAN105" s="611"/>
      <c r="QAO105" s="611"/>
      <c r="QAP105" s="611"/>
      <c r="QAQ105" s="611"/>
      <c r="QAR105" s="611"/>
      <c r="QAS105" s="611"/>
      <c r="QAT105" s="611"/>
      <c r="QAU105" s="611"/>
      <c r="QAV105" s="611"/>
      <c r="QAW105" s="611"/>
      <c r="QAX105" s="611"/>
      <c r="QAY105" s="611"/>
      <c r="QAZ105" s="611"/>
      <c r="QBA105" s="611"/>
      <c r="QBB105" s="611"/>
      <c r="QBC105" s="611"/>
      <c r="QBD105" s="611"/>
      <c r="QBE105" s="611"/>
      <c r="QBF105" s="611"/>
      <c r="QBG105" s="611"/>
      <c r="QBH105" s="611"/>
      <c r="QBI105" s="611"/>
      <c r="QBJ105" s="611"/>
      <c r="QBK105" s="611"/>
      <c r="QBL105" s="611"/>
      <c r="QBM105" s="611"/>
      <c r="QBN105" s="611"/>
      <c r="QBO105" s="611"/>
      <c r="QBP105" s="611"/>
      <c r="QBQ105" s="611"/>
      <c r="QBR105" s="611"/>
      <c r="QBS105" s="611"/>
      <c r="QBT105" s="611"/>
      <c r="QBU105" s="611"/>
      <c r="QBV105" s="611"/>
      <c r="QBW105" s="611"/>
      <c r="QBX105" s="611"/>
      <c r="QBY105" s="611"/>
      <c r="QBZ105" s="611"/>
      <c r="QCA105" s="611"/>
      <c r="QCB105" s="611"/>
      <c r="QCC105" s="611"/>
      <c r="QCD105" s="611"/>
      <c r="QCE105" s="611"/>
      <c r="QCF105" s="611"/>
      <c r="QCG105" s="611"/>
      <c r="QCH105" s="611"/>
      <c r="QCI105" s="611"/>
      <c r="QCJ105" s="611"/>
      <c r="QCK105" s="611"/>
      <c r="QCL105" s="611"/>
      <c r="QCM105" s="611"/>
      <c r="QCN105" s="611"/>
      <c r="QCO105" s="611"/>
      <c r="QCP105" s="611"/>
      <c r="QCQ105" s="611"/>
      <c r="QCR105" s="611"/>
      <c r="QCS105" s="611"/>
      <c r="QCT105" s="611"/>
      <c r="QCU105" s="611"/>
      <c r="QCV105" s="611"/>
      <c r="QCW105" s="611"/>
      <c r="QCX105" s="611"/>
      <c r="QCY105" s="611"/>
      <c r="QCZ105" s="611"/>
      <c r="QDA105" s="611"/>
      <c r="QDB105" s="611"/>
      <c r="QDC105" s="611"/>
      <c r="QDD105" s="611"/>
      <c r="QDE105" s="611"/>
      <c r="QDF105" s="611"/>
      <c r="QDG105" s="611"/>
      <c r="QDH105" s="611"/>
      <c r="QDI105" s="611"/>
      <c r="QDJ105" s="611"/>
      <c r="QDK105" s="611"/>
      <c r="QDL105" s="611"/>
      <c r="QDM105" s="611"/>
      <c r="QDN105" s="611"/>
      <c r="QDO105" s="611"/>
      <c r="QDP105" s="611"/>
      <c r="QDQ105" s="611"/>
      <c r="QDR105" s="611"/>
      <c r="QDS105" s="611"/>
      <c r="QDT105" s="611"/>
      <c r="QDU105" s="611"/>
      <c r="QDV105" s="611"/>
      <c r="QDW105" s="611"/>
      <c r="QDX105" s="611"/>
      <c r="QDY105" s="611"/>
      <c r="QDZ105" s="611"/>
      <c r="QEA105" s="611"/>
      <c r="QEB105" s="611"/>
      <c r="QEC105" s="611"/>
      <c r="QED105" s="611"/>
      <c r="QEE105" s="611"/>
      <c r="QEF105" s="611"/>
      <c r="QEG105" s="611"/>
      <c r="QEH105" s="611"/>
      <c r="QEI105" s="611"/>
      <c r="QEJ105" s="611"/>
      <c r="QEK105" s="611"/>
      <c r="QEL105" s="611"/>
      <c r="QEM105" s="611"/>
      <c r="QEN105" s="611"/>
      <c r="QEO105" s="611"/>
      <c r="QEP105" s="611"/>
      <c r="QEQ105" s="611"/>
      <c r="QER105" s="611"/>
      <c r="QES105" s="611"/>
      <c r="QET105" s="611"/>
      <c r="QEU105" s="611"/>
      <c r="QEV105" s="611"/>
      <c r="QEW105" s="611"/>
      <c r="QEX105" s="611"/>
      <c r="QEY105" s="611"/>
      <c r="QEZ105" s="611"/>
      <c r="QFA105" s="611"/>
      <c r="QFB105" s="611"/>
      <c r="QFC105" s="611"/>
      <c r="QFD105" s="611"/>
      <c r="QFE105" s="611"/>
      <c r="QFF105" s="611"/>
      <c r="QFG105" s="611"/>
      <c r="QFH105" s="611"/>
      <c r="QFI105" s="611"/>
      <c r="QFJ105" s="611"/>
      <c r="QFK105" s="611"/>
      <c r="QFL105" s="611"/>
      <c r="QFM105" s="611"/>
      <c r="QFN105" s="611"/>
      <c r="QFO105" s="611"/>
      <c r="QFP105" s="611"/>
      <c r="QFQ105" s="611"/>
      <c r="QFR105" s="611"/>
      <c r="QFS105" s="611"/>
      <c r="QFT105" s="611"/>
      <c r="QFU105" s="611"/>
      <c r="QFV105" s="611"/>
      <c r="QFW105" s="611"/>
      <c r="QFX105" s="611"/>
      <c r="QFY105" s="611"/>
      <c r="QFZ105" s="611"/>
      <c r="QGA105" s="611"/>
      <c r="QGB105" s="611"/>
      <c r="QGC105" s="611"/>
      <c r="QGD105" s="611"/>
      <c r="QGE105" s="611"/>
      <c r="QGF105" s="611"/>
      <c r="QGG105" s="611"/>
      <c r="QGH105" s="611"/>
      <c r="QGI105" s="611"/>
      <c r="QGJ105" s="611"/>
      <c r="QGK105" s="611"/>
      <c r="QGL105" s="611"/>
      <c r="QGM105" s="611"/>
      <c r="QGN105" s="611"/>
      <c r="QGO105" s="611"/>
      <c r="QGP105" s="611"/>
      <c r="QGQ105" s="611"/>
      <c r="QGR105" s="611"/>
      <c r="QGS105" s="611"/>
      <c r="QGT105" s="611"/>
      <c r="QGU105" s="611"/>
      <c r="QGV105" s="611"/>
      <c r="QGW105" s="611"/>
      <c r="QGX105" s="611"/>
      <c r="QGY105" s="611"/>
      <c r="QGZ105" s="611"/>
      <c r="QHA105" s="611"/>
      <c r="QHB105" s="611"/>
      <c r="QHC105" s="611"/>
      <c r="QHD105" s="611"/>
      <c r="QHE105" s="611"/>
      <c r="QHF105" s="611"/>
      <c r="QHG105" s="611"/>
      <c r="QHH105" s="611"/>
      <c r="QHI105" s="611"/>
      <c r="QHJ105" s="611"/>
      <c r="QHK105" s="611"/>
      <c r="QHL105" s="611"/>
      <c r="QHM105" s="611"/>
      <c r="QHN105" s="611"/>
      <c r="QHO105" s="611"/>
      <c r="QHP105" s="611"/>
      <c r="QHQ105" s="611"/>
      <c r="QHR105" s="611"/>
      <c r="QHS105" s="611"/>
      <c r="QHT105" s="611"/>
      <c r="QHU105" s="611"/>
      <c r="QHV105" s="611"/>
      <c r="QHW105" s="611"/>
      <c r="QHX105" s="611"/>
      <c r="QHY105" s="611"/>
      <c r="QHZ105" s="611"/>
      <c r="QIA105" s="611"/>
      <c r="QIB105" s="611"/>
      <c r="QIC105" s="611"/>
      <c r="QID105" s="611"/>
      <c r="QIE105" s="611"/>
      <c r="QIF105" s="611"/>
      <c r="QIG105" s="611"/>
      <c r="QIH105" s="611"/>
      <c r="QII105" s="611"/>
      <c r="QIJ105" s="611"/>
      <c r="QIK105" s="611"/>
      <c r="QIL105" s="611"/>
      <c r="QIM105" s="611"/>
      <c r="QIN105" s="611"/>
      <c r="QIO105" s="611"/>
      <c r="QIP105" s="611"/>
      <c r="QIQ105" s="611"/>
      <c r="QIR105" s="611"/>
      <c r="QIS105" s="611"/>
      <c r="QIT105" s="611"/>
      <c r="QIU105" s="611"/>
      <c r="QIV105" s="611"/>
      <c r="QIW105" s="611"/>
      <c r="QIX105" s="611"/>
      <c r="QIY105" s="611"/>
      <c r="QIZ105" s="611"/>
      <c r="QJA105" s="611"/>
      <c r="QJB105" s="611"/>
      <c r="QJC105" s="611"/>
      <c r="QJD105" s="611"/>
      <c r="QJE105" s="611"/>
      <c r="QJF105" s="611"/>
      <c r="QJG105" s="611"/>
      <c r="QJH105" s="611"/>
      <c r="QJI105" s="611"/>
      <c r="QJJ105" s="611"/>
      <c r="QJK105" s="611"/>
      <c r="QJL105" s="611"/>
      <c r="QJM105" s="611"/>
      <c r="QJN105" s="611"/>
      <c r="QJO105" s="611"/>
      <c r="QJP105" s="611"/>
      <c r="QJQ105" s="611"/>
      <c r="QJR105" s="611"/>
      <c r="QJS105" s="611"/>
      <c r="QJT105" s="611"/>
      <c r="QJU105" s="611"/>
      <c r="QJV105" s="611"/>
      <c r="QJW105" s="611"/>
      <c r="QJX105" s="611"/>
      <c r="QJY105" s="611"/>
      <c r="QJZ105" s="611"/>
      <c r="QKA105" s="611"/>
      <c r="QKB105" s="611"/>
      <c r="QKC105" s="611"/>
      <c r="QKD105" s="611"/>
      <c r="QKE105" s="611"/>
      <c r="QKF105" s="611"/>
      <c r="QKG105" s="611"/>
      <c r="QKH105" s="611"/>
      <c r="QKI105" s="611"/>
      <c r="QKJ105" s="611"/>
      <c r="QKK105" s="611"/>
      <c r="QKL105" s="611"/>
      <c r="QKM105" s="611"/>
      <c r="QKN105" s="611"/>
      <c r="QKO105" s="611"/>
      <c r="QKP105" s="611"/>
      <c r="QKQ105" s="611"/>
      <c r="QKR105" s="611"/>
      <c r="QKS105" s="611"/>
      <c r="QKT105" s="611"/>
      <c r="QKU105" s="611"/>
      <c r="QKV105" s="611"/>
      <c r="QKW105" s="611"/>
      <c r="QKX105" s="611"/>
      <c r="QKY105" s="611"/>
      <c r="QKZ105" s="611"/>
      <c r="QLA105" s="611"/>
      <c r="QLB105" s="611"/>
      <c r="QLC105" s="611"/>
      <c r="QLD105" s="611"/>
      <c r="QLE105" s="611"/>
      <c r="QLF105" s="611"/>
      <c r="QLG105" s="611"/>
      <c r="QLH105" s="611"/>
      <c r="QLI105" s="611"/>
      <c r="QLJ105" s="611"/>
      <c r="QLK105" s="611"/>
      <c r="QLL105" s="611"/>
      <c r="QLM105" s="611"/>
      <c r="QLN105" s="611"/>
      <c r="QLO105" s="611"/>
      <c r="QLP105" s="611"/>
      <c r="QLQ105" s="611"/>
      <c r="QLR105" s="611"/>
      <c r="QLS105" s="611"/>
      <c r="QLT105" s="611"/>
      <c r="QLU105" s="611"/>
      <c r="QLV105" s="611"/>
      <c r="QLW105" s="611"/>
      <c r="QLX105" s="611"/>
      <c r="QLY105" s="611"/>
      <c r="QLZ105" s="611"/>
      <c r="QMA105" s="611"/>
      <c r="QMB105" s="611"/>
      <c r="QMC105" s="611"/>
      <c r="QMD105" s="611"/>
      <c r="QME105" s="611"/>
      <c r="QMF105" s="611"/>
      <c r="QMG105" s="611"/>
      <c r="QMH105" s="611"/>
      <c r="QMI105" s="611"/>
      <c r="QMJ105" s="611"/>
      <c r="QMK105" s="611"/>
      <c r="QML105" s="611"/>
      <c r="QMM105" s="611"/>
      <c r="QMN105" s="611"/>
      <c r="QMO105" s="611"/>
      <c r="QMP105" s="611"/>
      <c r="QMQ105" s="611"/>
      <c r="QMR105" s="611"/>
      <c r="QMS105" s="611"/>
      <c r="QMT105" s="611"/>
      <c r="QMU105" s="611"/>
      <c r="QMV105" s="611"/>
      <c r="QMW105" s="611"/>
      <c r="QMX105" s="611"/>
      <c r="QMY105" s="611"/>
      <c r="QMZ105" s="611"/>
      <c r="QNA105" s="611"/>
      <c r="QNB105" s="611"/>
      <c r="QNC105" s="611"/>
      <c r="QND105" s="611"/>
      <c r="QNE105" s="611"/>
      <c r="QNF105" s="611"/>
      <c r="QNG105" s="611"/>
      <c r="QNH105" s="611"/>
      <c r="QNI105" s="611"/>
      <c r="QNJ105" s="611"/>
      <c r="QNK105" s="611"/>
      <c r="QNL105" s="611"/>
      <c r="QNM105" s="611"/>
      <c r="QNN105" s="611"/>
      <c r="QNO105" s="611"/>
      <c r="QNP105" s="611"/>
      <c r="QNQ105" s="611"/>
      <c r="QNR105" s="611"/>
      <c r="QNS105" s="611"/>
      <c r="QNT105" s="611"/>
      <c r="QNU105" s="611"/>
      <c r="QNV105" s="611"/>
      <c r="QNW105" s="611"/>
      <c r="QNX105" s="611"/>
      <c r="QNY105" s="611"/>
      <c r="QNZ105" s="611"/>
      <c r="QOA105" s="611"/>
      <c r="QOB105" s="611"/>
      <c r="QOC105" s="611"/>
      <c r="QOD105" s="611"/>
      <c r="QOE105" s="611"/>
      <c r="QOF105" s="611"/>
      <c r="QOG105" s="611"/>
      <c r="QOH105" s="611"/>
      <c r="QOI105" s="611"/>
      <c r="QOJ105" s="611"/>
      <c r="QOK105" s="611"/>
      <c r="QOL105" s="611"/>
      <c r="QOM105" s="611"/>
      <c r="QON105" s="611"/>
      <c r="QOO105" s="611"/>
      <c r="QOP105" s="611"/>
      <c r="QOQ105" s="611"/>
      <c r="QOR105" s="611"/>
      <c r="QOS105" s="611"/>
      <c r="QOT105" s="611"/>
      <c r="QOU105" s="611"/>
      <c r="QOV105" s="611"/>
      <c r="QOW105" s="611"/>
      <c r="QOX105" s="611"/>
      <c r="QOY105" s="611"/>
      <c r="QOZ105" s="611"/>
      <c r="QPA105" s="611"/>
      <c r="QPB105" s="611"/>
      <c r="QPC105" s="611"/>
      <c r="QPD105" s="611"/>
      <c r="QPE105" s="611"/>
      <c r="QPF105" s="611"/>
      <c r="QPG105" s="611"/>
      <c r="QPH105" s="611"/>
      <c r="QPI105" s="611"/>
      <c r="QPJ105" s="611"/>
      <c r="QPK105" s="611"/>
      <c r="QPL105" s="611"/>
      <c r="QPM105" s="611"/>
      <c r="QPN105" s="611"/>
      <c r="QPO105" s="611"/>
      <c r="QPP105" s="611"/>
      <c r="QPQ105" s="611"/>
      <c r="QPR105" s="611"/>
      <c r="QPS105" s="611"/>
      <c r="QPT105" s="611"/>
      <c r="QPU105" s="611"/>
      <c r="QPV105" s="611"/>
      <c r="QPW105" s="611"/>
      <c r="QPX105" s="611"/>
      <c r="QPY105" s="611"/>
      <c r="QPZ105" s="611"/>
      <c r="QQA105" s="611"/>
      <c r="QQB105" s="611"/>
      <c r="QQC105" s="611"/>
      <c r="QQD105" s="611"/>
      <c r="QQE105" s="611"/>
      <c r="QQF105" s="611"/>
      <c r="QQG105" s="611"/>
      <c r="QQH105" s="611"/>
      <c r="QQI105" s="611"/>
      <c r="QQJ105" s="611"/>
      <c r="QQK105" s="611"/>
      <c r="QQL105" s="611"/>
      <c r="QQM105" s="611"/>
      <c r="QQN105" s="611"/>
      <c r="QQO105" s="611"/>
      <c r="QQP105" s="611"/>
      <c r="QQQ105" s="611"/>
      <c r="QQR105" s="611"/>
      <c r="QQS105" s="611"/>
      <c r="QQT105" s="611"/>
      <c r="QQU105" s="611"/>
      <c r="QQV105" s="611"/>
      <c r="QQW105" s="611"/>
      <c r="QQX105" s="611"/>
      <c r="QQY105" s="611"/>
      <c r="QQZ105" s="611"/>
      <c r="QRA105" s="611"/>
      <c r="QRB105" s="611"/>
      <c r="QRC105" s="611"/>
      <c r="QRD105" s="611"/>
      <c r="QRE105" s="611"/>
      <c r="QRF105" s="611"/>
      <c r="QRG105" s="611"/>
      <c r="QRH105" s="611"/>
      <c r="QRI105" s="611"/>
      <c r="QRJ105" s="611"/>
      <c r="QRK105" s="611"/>
      <c r="QRL105" s="611"/>
      <c r="QRM105" s="611"/>
      <c r="QRN105" s="611"/>
      <c r="QRO105" s="611"/>
      <c r="QRP105" s="611"/>
      <c r="QRQ105" s="611"/>
      <c r="QRR105" s="611"/>
      <c r="QRS105" s="611"/>
      <c r="QRT105" s="611"/>
      <c r="QRU105" s="611"/>
      <c r="QRV105" s="611"/>
      <c r="QRW105" s="611"/>
      <c r="QRX105" s="611"/>
      <c r="QRY105" s="611"/>
      <c r="QRZ105" s="611"/>
      <c r="QSA105" s="611"/>
      <c r="QSB105" s="611"/>
      <c r="QSC105" s="611"/>
      <c r="QSD105" s="611"/>
      <c r="QSE105" s="611"/>
      <c r="QSF105" s="611"/>
      <c r="QSG105" s="611"/>
      <c r="QSH105" s="611"/>
      <c r="QSI105" s="611"/>
      <c r="QSJ105" s="611"/>
      <c r="QSK105" s="611"/>
      <c r="QSL105" s="611"/>
      <c r="QSM105" s="611"/>
      <c r="QSN105" s="611"/>
      <c r="QSO105" s="611"/>
      <c r="QSP105" s="611"/>
      <c r="QSQ105" s="611"/>
      <c r="QSR105" s="611"/>
      <c r="QSS105" s="611"/>
      <c r="QST105" s="611"/>
      <c r="QSU105" s="611"/>
      <c r="QSV105" s="611"/>
      <c r="QSW105" s="611"/>
      <c r="QSX105" s="611"/>
      <c r="QSY105" s="611"/>
      <c r="QSZ105" s="611"/>
      <c r="QTA105" s="611"/>
      <c r="QTB105" s="611"/>
      <c r="QTC105" s="611"/>
      <c r="QTD105" s="611"/>
      <c r="QTE105" s="611"/>
      <c r="QTF105" s="611"/>
      <c r="QTG105" s="611"/>
      <c r="QTH105" s="611"/>
      <c r="QTI105" s="611"/>
      <c r="QTJ105" s="611"/>
      <c r="QTK105" s="611"/>
      <c r="QTL105" s="611"/>
      <c r="QTM105" s="611"/>
      <c r="QTN105" s="611"/>
      <c r="QTO105" s="611"/>
      <c r="QTP105" s="611"/>
      <c r="QTQ105" s="611"/>
      <c r="QTR105" s="611"/>
      <c r="QTS105" s="611"/>
      <c r="QTT105" s="611"/>
      <c r="QTU105" s="611"/>
      <c r="QTV105" s="611"/>
      <c r="QTW105" s="611"/>
      <c r="QTX105" s="611"/>
      <c r="QTY105" s="611"/>
      <c r="QTZ105" s="611"/>
      <c r="QUA105" s="611"/>
      <c r="QUB105" s="611"/>
      <c r="QUC105" s="611"/>
      <c r="QUD105" s="611"/>
      <c r="QUE105" s="611"/>
      <c r="QUF105" s="611"/>
      <c r="QUG105" s="611"/>
      <c r="QUH105" s="611"/>
      <c r="QUI105" s="611"/>
      <c r="QUJ105" s="611"/>
      <c r="QUK105" s="611"/>
      <c r="QUL105" s="611"/>
      <c r="QUM105" s="611"/>
      <c r="QUN105" s="611"/>
      <c r="QUO105" s="611"/>
      <c r="QUP105" s="611"/>
      <c r="QUQ105" s="611"/>
      <c r="QUR105" s="611"/>
      <c r="QUS105" s="611"/>
      <c r="QUT105" s="611"/>
      <c r="QUU105" s="611"/>
      <c r="QUV105" s="611"/>
      <c r="QUW105" s="611"/>
      <c r="QUX105" s="611"/>
      <c r="QUY105" s="611"/>
      <c r="QUZ105" s="611"/>
      <c r="QVA105" s="611"/>
      <c r="QVB105" s="611"/>
      <c r="QVC105" s="611"/>
      <c r="QVD105" s="611"/>
      <c r="QVE105" s="611"/>
      <c r="QVF105" s="611"/>
      <c r="QVG105" s="611"/>
      <c r="QVH105" s="611"/>
      <c r="QVI105" s="611"/>
      <c r="QVJ105" s="611"/>
      <c r="QVK105" s="611"/>
      <c r="QVL105" s="611"/>
      <c r="QVM105" s="611"/>
      <c r="QVN105" s="611"/>
      <c r="QVO105" s="611"/>
      <c r="QVP105" s="611"/>
      <c r="QVQ105" s="611"/>
      <c r="QVR105" s="611"/>
      <c r="QVS105" s="611"/>
      <c r="QVT105" s="611"/>
      <c r="QVU105" s="611"/>
      <c r="QVV105" s="611"/>
      <c r="QVW105" s="611"/>
      <c r="QVX105" s="611"/>
      <c r="QVY105" s="611"/>
      <c r="QVZ105" s="611"/>
      <c r="QWA105" s="611"/>
      <c r="QWB105" s="611"/>
      <c r="QWC105" s="611"/>
      <c r="QWD105" s="611"/>
      <c r="QWE105" s="611"/>
      <c r="QWF105" s="611"/>
      <c r="QWG105" s="611"/>
      <c r="QWH105" s="611"/>
      <c r="QWI105" s="611"/>
      <c r="QWJ105" s="611"/>
      <c r="QWK105" s="611"/>
      <c r="QWL105" s="611"/>
      <c r="QWM105" s="611"/>
      <c r="QWN105" s="611"/>
      <c r="QWO105" s="611"/>
      <c r="QWP105" s="611"/>
      <c r="QWQ105" s="611"/>
      <c r="QWR105" s="611"/>
      <c r="QWS105" s="611"/>
      <c r="QWT105" s="611"/>
      <c r="QWU105" s="611"/>
      <c r="QWV105" s="611"/>
      <c r="QWW105" s="611"/>
      <c r="QWX105" s="611"/>
      <c r="QWY105" s="611"/>
      <c r="QWZ105" s="611"/>
      <c r="QXA105" s="611"/>
      <c r="QXB105" s="611"/>
      <c r="QXC105" s="611"/>
      <c r="QXD105" s="611"/>
      <c r="QXE105" s="611"/>
      <c r="QXF105" s="611"/>
      <c r="QXG105" s="611"/>
      <c r="QXH105" s="611"/>
      <c r="QXI105" s="611"/>
      <c r="QXJ105" s="611"/>
      <c r="QXK105" s="611"/>
      <c r="QXL105" s="611"/>
      <c r="QXM105" s="611"/>
      <c r="QXN105" s="611"/>
      <c r="QXO105" s="611"/>
      <c r="QXP105" s="611"/>
      <c r="QXQ105" s="611"/>
      <c r="QXR105" s="611"/>
      <c r="QXS105" s="611"/>
      <c r="QXT105" s="611"/>
      <c r="QXU105" s="611"/>
      <c r="QXV105" s="611"/>
      <c r="QXW105" s="611"/>
      <c r="QXX105" s="611"/>
      <c r="QXY105" s="611"/>
      <c r="QXZ105" s="611"/>
      <c r="QYA105" s="611"/>
      <c r="QYB105" s="611"/>
      <c r="QYC105" s="611"/>
      <c r="QYD105" s="611"/>
      <c r="QYE105" s="611"/>
      <c r="QYF105" s="611"/>
      <c r="QYG105" s="611"/>
      <c r="QYH105" s="611"/>
      <c r="QYI105" s="611"/>
      <c r="QYJ105" s="611"/>
      <c r="QYK105" s="611"/>
      <c r="QYL105" s="611"/>
      <c r="QYM105" s="611"/>
      <c r="QYN105" s="611"/>
      <c r="QYO105" s="611"/>
      <c r="QYP105" s="611"/>
      <c r="QYQ105" s="611"/>
      <c r="QYR105" s="611"/>
      <c r="QYS105" s="611"/>
      <c r="QYT105" s="611"/>
      <c r="QYU105" s="611"/>
      <c r="QYV105" s="611"/>
      <c r="QYW105" s="611"/>
      <c r="QYX105" s="611"/>
      <c r="QYY105" s="611"/>
      <c r="QYZ105" s="611"/>
      <c r="QZA105" s="611"/>
      <c r="QZB105" s="611"/>
      <c r="QZC105" s="611"/>
      <c r="QZD105" s="611"/>
      <c r="QZE105" s="611"/>
      <c r="QZF105" s="611"/>
      <c r="QZG105" s="611"/>
      <c r="QZH105" s="611"/>
      <c r="QZI105" s="611"/>
      <c r="QZJ105" s="611"/>
      <c r="QZK105" s="611"/>
      <c r="QZL105" s="611"/>
      <c r="QZM105" s="611"/>
      <c r="QZN105" s="611"/>
      <c r="QZO105" s="611"/>
      <c r="QZP105" s="611"/>
      <c r="QZQ105" s="611"/>
      <c r="QZR105" s="611"/>
      <c r="QZS105" s="611"/>
      <c r="QZT105" s="611"/>
      <c r="QZU105" s="611"/>
      <c r="QZV105" s="611"/>
      <c r="QZW105" s="611"/>
      <c r="QZX105" s="611"/>
      <c r="QZY105" s="611"/>
      <c r="QZZ105" s="611"/>
      <c r="RAA105" s="611"/>
      <c r="RAB105" s="611"/>
      <c r="RAC105" s="611"/>
      <c r="RAD105" s="611"/>
      <c r="RAE105" s="611"/>
      <c r="RAF105" s="611"/>
      <c r="RAG105" s="611"/>
      <c r="RAH105" s="611"/>
      <c r="RAI105" s="611"/>
      <c r="RAJ105" s="611"/>
      <c r="RAK105" s="611"/>
      <c r="RAL105" s="611"/>
      <c r="RAM105" s="611"/>
      <c r="RAN105" s="611"/>
      <c r="RAO105" s="611"/>
      <c r="RAP105" s="611"/>
      <c r="RAQ105" s="611"/>
      <c r="RAR105" s="611"/>
      <c r="RAS105" s="611"/>
      <c r="RAT105" s="611"/>
      <c r="RAU105" s="611"/>
      <c r="RAV105" s="611"/>
      <c r="RAW105" s="611"/>
      <c r="RAX105" s="611"/>
      <c r="RAY105" s="611"/>
      <c r="RAZ105" s="611"/>
      <c r="RBA105" s="611"/>
      <c r="RBB105" s="611"/>
      <c r="RBC105" s="611"/>
      <c r="RBD105" s="611"/>
      <c r="RBE105" s="611"/>
      <c r="RBF105" s="611"/>
      <c r="RBG105" s="611"/>
      <c r="RBH105" s="611"/>
      <c r="RBI105" s="611"/>
      <c r="RBJ105" s="611"/>
      <c r="RBK105" s="611"/>
      <c r="RBL105" s="611"/>
      <c r="RBM105" s="611"/>
      <c r="RBN105" s="611"/>
      <c r="RBO105" s="611"/>
      <c r="RBP105" s="611"/>
      <c r="RBQ105" s="611"/>
      <c r="RBR105" s="611"/>
      <c r="RBS105" s="611"/>
      <c r="RBT105" s="611"/>
      <c r="RBU105" s="611"/>
      <c r="RBV105" s="611"/>
      <c r="RBW105" s="611"/>
      <c r="RBX105" s="611"/>
      <c r="RBY105" s="611"/>
      <c r="RBZ105" s="611"/>
      <c r="RCA105" s="611"/>
      <c r="RCB105" s="611"/>
      <c r="RCC105" s="611"/>
      <c r="RCD105" s="611"/>
      <c r="RCE105" s="611"/>
      <c r="RCF105" s="611"/>
      <c r="RCG105" s="611"/>
      <c r="RCH105" s="611"/>
      <c r="RCI105" s="611"/>
      <c r="RCJ105" s="611"/>
      <c r="RCK105" s="611"/>
      <c r="RCL105" s="611"/>
      <c r="RCM105" s="611"/>
      <c r="RCN105" s="611"/>
      <c r="RCO105" s="611"/>
      <c r="RCP105" s="611"/>
      <c r="RCQ105" s="611"/>
      <c r="RCR105" s="611"/>
      <c r="RCS105" s="611"/>
      <c r="RCT105" s="611"/>
      <c r="RCU105" s="611"/>
      <c r="RCV105" s="611"/>
      <c r="RCW105" s="611"/>
      <c r="RCX105" s="611"/>
      <c r="RCY105" s="611"/>
      <c r="RCZ105" s="611"/>
      <c r="RDA105" s="611"/>
      <c r="RDB105" s="611"/>
      <c r="RDC105" s="611"/>
      <c r="RDD105" s="611"/>
      <c r="RDE105" s="611"/>
      <c r="RDF105" s="611"/>
      <c r="RDG105" s="611"/>
      <c r="RDH105" s="611"/>
      <c r="RDI105" s="611"/>
      <c r="RDJ105" s="611"/>
      <c r="RDK105" s="611"/>
      <c r="RDL105" s="611"/>
      <c r="RDM105" s="611"/>
      <c r="RDN105" s="611"/>
      <c r="RDO105" s="611"/>
      <c r="RDP105" s="611"/>
      <c r="RDQ105" s="611"/>
      <c r="RDR105" s="611"/>
      <c r="RDS105" s="611"/>
      <c r="RDT105" s="611"/>
      <c r="RDU105" s="611"/>
      <c r="RDV105" s="611"/>
      <c r="RDW105" s="611"/>
      <c r="RDX105" s="611"/>
      <c r="RDY105" s="611"/>
      <c r="RDZ105" s="611"/>
      <c r="REA105" s="611"/>
      <c r="REB105" s="611"/>
      <c r="REC105" s="611"/>
      <c r="RED105" s="611"/>
      <c r="REE105" s="611"/>
      <c r="REF105" s="611"/>
      <c r="REG105" s="611"/>
      <c r="REH105" s="611"/>
      <c r="REI105" s="611"/>
      <c r="REJ105" s="611"/>
      <c r="REK105" s="611"/>
      <c r="REL105" s="611"/>
      <c r="REM105" s="611"/>
      <c r="REN105" s="611"/>
      <c r="REO105" s="611"/>
      <c r="REP105" s="611"/>
      <c r="REQ105" s="611"/>
      <c r="RER105" s="611"/>
      <c r="RES105" s="611"/>
      <c r="RET105" s="611"/>
      <c r="REU105" s="611"/>
      <c r="REV105" s="611"/>
      <c r="REW105" s="611"/>
      <c r="REX105" s="611"/>
      <c r="REY105" s="611"/>
      <c r="REZ105" s="611"/>
      <c r="RFA105" s="611"/>
      <c r="RFB105" s="611"/>
      <c r="RFC105" s="611"/>
      <c r="RFD105" s="611"/>
      <c r="RFE105" s="611"/>
      <c r="RFF105" s="611"/>
      <c r="RFG105" s="611"/>
      <c r="RFH105" s="611"/>
      <c r="RFI105" s="611"/>
      <c r="RFJ105" s="611"/>
      <c r="RFK105" s="611"/>
      <c r="RFL105" s="611"/>
      <c r="RFM105" s="611"/>
      <c r="RFN105" s="611"/>
      <c r="RFO105" s="611"/>
      <c r="RFP105" s="611"/>
      <c r="RFQ105" s="611"/>
      <c r="RFR105" s="611"/>
      <c r="RFS105" s="611"/>
      <c r="RFT105" s="611"/>
      <c r="RFU105" s="611"/>
      <c r="RFV105" s="611"/>
      <c r="RFW105" s="611"/>
      <c r="RFX105" s="611"/>
      <c r="RFY105" s="611"/>
      <c r="RFZ105" s="611"/>
      <c r="RGA105" s="611"/>
      <c r="RGB105" s="611"/>
      <c r="RGC105" s="611"/>
      <c r="RGD105" s="611"/>
      <c r="RGE105" s="611"/>
      <c r="RGF105" s="611"/>
      <c r="RGG105" s="611"/>
      <c r="RGH105" s="611"/>
      <c r="RGI105" s="611"/>
      <c r="RGJ105" s="611"/>
      <c r="RGK105" s="611"/>
      <c r="RGL105" s="611"/>
      <c r="RGM105" s="611"/>
      <c r="RGN105" s="611"/>
      <c r="RGO105" s="611"/>
      <c r="RGP105" s="611"/>
      <c r="RGQ105" s="611"/>
      <c r="RGR105" s="611"/>
      <c r="RGS105" s="611"/>
      <c r="RGT105" s="611"/>
      <c r="RGU105" s="611"/>
      <c r="RGV105" s="611"/>
      <c r="RGW105" s="611"/>
      <c r="RGX105" s="611"/>
      <c r="RGY105" s="611"/>
      <c r="RGZ105" s="611"/>
      <c r="RHA105" s="611"/>
      <c r="RHB105" s="611"/>
      <c r="RHC105" s="611"/>
      <c r="RHD105" s="611"/>
      <c r="RHE105" s="611"/>
      <c r="RHF105" s="611"/>
      <c r="RHG105" s="611"/>
      <c r="RHH105" s="611"/>
      <c r="RHI105" s="611"/>
      <c r="RHJ105" s="611"/>
      <c r="RHK105" s="611"/>
      <c r="RHL105" s="611"/>
      <c r="RHM105" s="611"/>
      <c r="RHN105" s="611"/>
      <c r="RHO105" s="611"/>
      <c r="RHP105" s="611"/>
      <c r="RHQ105" s="611"/>
      <c r="RHR105" s="611"/>
      <c r="RHS105" s="611"/>
      <c r="RHT105" s="611"/>
      <c r="RHU105" s="611"/>
      <c r="RHV105" s="611"/>
      <c r="RHW105" s="611"/>
      <c r="RHX105" s="611"/>
      <c r="RHY105" s="611"/>
      <c r="RHZ105" s="611"/>
      <c r="RIA105" s="611"/>
      <c r="RIB105" s="611"/>
      <c r="RIC105" s="611"/>
      <c r="RID105" s="611"/>
      <c r="RIE105" s="611"/>
      <c r="RIF105" s="611"/>
      <c r="RIG105" s="611"/>
      <c r="RIH105" s="611"/>
      <c r="RII105" s="611"/>
      <c r="RIJ105" s="611"/>
      <c r="RIK105" s="611"/>
      <c r="RIL105" s="611"/>
      <c r="RIM105" s="611"/>
      <c r="RIN105" s="611"/>
      <c r="RIO105" s="611"/>
      <c r="RIP105" s="611"/>
      <c r="RIQ105" s="611"/>
      <c r="RIR105" s="611"/>
      <c r="RIS105" s="611"/>
      <c r="RIT105" s="611"/>
      <c r="RIU105" s="611"/>
      <c r="RIV105" s="611"/>
      <c r="RIW105" s="611"/>
      <c r="RIX105" s="611"/>
      <c r="RIY105" s="611"/>
      <c r="RIZ105" s="611"/>
      <c r="RJA105" s="611"/>
      <c r="RJB105" s="611"/>
      <c r="RJC105" s="611"/>
      <c r="RJD105" s="611"/>
      <c r="RJE105" s="611"/>
      <c r="RJF105" s="611"/>
      <c r="RJG105" s="611"/>
      <c r="RJH105" s="611"/>
      <c r="RJI105" s="611"/>
      <c r="RJJ105" s="611"/>
      <c r="RJK105" s="611"/>
      <c r="RJL105" s="611"/>
      <c r="RJM105" s="611"/>
      <c r="RJN105" s="611"/>
      <c r="RJO105" s="611"/>
      <c r="RJP105" s="611"/>
      <c r="RJQ105" s="611"/>
      <c r="RJR105" s="611"/>
      <c r="RJS105" s="611"/>
      <c r="RJT105" s="611"/>
      <c r="RJU105" s="611"/>
      <c r="RJV105" s="611"/>
      <c r="RJW105" s="611"/>
      <c r="RJX105" s="611"/>
      <c r="RJY105" s="611"/>
      <c r="RJZ105" s="611"/>
      <c r="RKA105" s="611"/>
      <c r="RKB105" s="611"/>
      <c r="RKC105" s="611"/>
      <c r="RKD105" s="611"/>
      <c r="RKE105" s="611"/>
      <c r="RKF105" s="611"/>
      <c r="RKG105" s="611"/>
      <c r="RKH105" s="611"/>
      <c r="RKI105" s="611"/>
      <c r="RKJ105" s="611"/>
      <c r="RKK105" s="611"/>
      <c r="RKL105" s="611"/>
      <c r="RKM105" s="611"/>
      <c r="RKN105" s="611"/>
      <c r="RKO105" s="611"/>
      <c r="RKP105" s="611"/>
      <c r="RKQ105" s="611"/>
      <c r="RKR105" s="611"/>
      <c r="RKS105" s="611"/>
      <c r="RKT105" s="611"/>
      <c r="RKU105" s="611"/>
      <c r="RKV105" s="611"/>
      <c r="RKW105" s="611"/>
      <c r="RKX105" s="611"/>
      <c r="RKY105" s="611"/>
      <c r="RKZ105" s="611"/>
      <c r="RLA105" s="611"/>
      <c r="RLB105" s="611"/>
      <c r="RLC105" s="611"/>
      <c r="RLD105" s="611"/>
      <c r="RLE105" s="611"/>
      <c r="RLF105" s="611"/>
      <c r="RLG105" s="611"/>
      <c r="RLH105" s="611"/>
      <c r="RLI105" s="611"/>
      <c r="RLJ105" s="611"/>
      <c r="RLK105" s="611"/>
      <c r="RLL105" s="611"/>
      <c r="RLM105" s="611"/>
      <c r="RLN105" s="611"/>
      <c r="RLO105" s="611"/>
      <c r="RLP105" s="611"/>
      <c r="RLQ105" s="611"/>
      <c r="RLR105" s="611"/>
      <c r="RLS105" s="611"/>
      <c r="RLT105" s="611"/>
      <c r="RLU105" s="611"/>
      <c r="RLV105" s="611"/>
      <c r="RLW105" s="611"/>
      <c r="RLX105" s="611"/>
      <c r="RLY105" s="611"/>
      <c r="RLZ105" s="611"/>
      <c r="RMA105" s="611"/>
      <c r="RMB105" s="611"/>
      <c r="RMC105" s="611"/>
      <c r="RMD105" s="611"/>
      <c r="RME105" s="611"/>
      <c r="RMF105" s="611"/>
      <c r="RMG105" s="611"/>
      <c r="RMH105" s="611"/>
      <c r="RMI105" s="611"/>
      <c r="RMJ105" s="611"/>
      <c r="RMK105" s="611"/>
      <c r="RML105" s="611"/>
      <c r="RMM105" s="611"/>
      <c r="RMN105" s="611"/>
      <c r="RMO105" s="611"/>
      <c r="RMP105" s="611"/>
      <c r="RMQ105" s="611"/>
      <c r="RMR105" s="611"/>
      <c r="RMS105" s="611"/>
      <c r="RMT105" s="611"/>
      <c r="RMU105" s="611"/>
      <c r="RMV105" s="611"/>
      <c r="RMW105" s="611"/>
      <c r="RMX105" s="611"/>
      <c r="RMY105" s="611"/>
      <c r="RMZ105" s="611"/>
      <c r="RNA105" s="611"/>
      <c r="RNB105" s="611"/>
      <c r="RNC105" s="611"/>
      <c r="RND105" s="611"/>
      <c r="RNE105" s="611"/>
      <c r="RNF105" s="611"/>
      <c r="RNG105" s="611"/>
      <c r="RNH105" s="611"/>
      <c r="RNI105" s="611"/>
      <c r="RNJ105" s="611"/>
      <c r="RNK105" s="611"/>
      <c r="RNL105" s="611"/>
      <c r="RNM105" s="611"/>
      <c r="RNN105" s="611"/>
      <c r="RNO105" s="611"/>
      <c r="RNP105" s="611"/>
      <c r="RNQ105" s="611"/>
      <c r="RNR105" s="611"/>
      <c r="RNS105" s="611"/>
      <c r="RNT105" s="611"/>
      <c r="RNU105" s="611"/>
      <c r="RNV105" s="611"/>
      <c r="RNW105" s="611"/>
      <c r="RNX105" s="611"/>
      <c r="RNY105" s="611"/>
      <c r="RNZ105" s="611"/>
      <c r="ROA105" s="611"/>
      <c r="ROB105" s="611"/>
      <c r="ROC105" s="611"/>
      <c r="ROD105" s="611"/>
      <c r="ROE105" s="611"/>
      <c r="ROF105" s="611"/>
      <c r="ROG105" s="611"/>
      <c r="ROH105" s="611"/>
      <c r="ROI105" s="611"/>
      <c r="ROJ105" s="611"/>
      <c r="ROK105" s="611"/>
      <c r="ROL105" s="611"/>
      <c r="ROM105" s="611"/>
      <c r="RON105" s="611"/>
      <c r="ROO105" s="611"/>
      <c r="ROP105" s="611"/>
      <c r="ROQ105" s="611"/>
      <c r="ROR105" s="611"/>
      <c r="ROS105" s="611"/>
      <c r="ROT105" s="611"/>
      <c r="ROU105" s="611"/>
      <c r="ROV105" s="611"/>
      <c r="ROW105" s="611"/>
      <c r="ROX105" s="611"/>
      <c r="ROY105" s="611"/>
      <c r="ROZ105" s="611"/>
      <c r="RPA105" s="611"/>
      <c r="RPB105" s="611"/>
      <c r="RPC105" s="611"/>
      <c r="RPD105" s="611"/>
      <c r="RPE105" s="611"/>
      <c r="RPF105" s="611"/>
      <c r="RPG105" s="611"/>
      <c r="RPH105" s="611"/>
      <c r="RPI105" s="611"/>
      <c r="RPJ105" s="611"/>
      <c r="RPK105" s="611"/>
      <c r="RPL105" s="611"/>
      <c r="RPM105" s="611"/>
      <c r="RPN105" s="611"/>
      <c r="RPO105" s="611"/>
      <c r="RPP105" s="611"/>
      <c r="RPQ105" s="611"/>
      <c r="RPR105" s="611"/>
      <c r="RPS105" s="611"/>
      <c r="RPT105" s="611"/>
      <c r="RPU105" s="611"/>
      <c r="RPV105" s="611"/>
      <c r="RPW105" s="611"/>
      <c r="RPX105" s="611"/>
      <c r="RPY105" s="611"/>
      <c r="RPZ105" s="611"/>
      <c r="RQA105" s="611"/>
      <c r="RQB105" s="611"/>
      <c r="RQC105" s="611"/>
      <c r="RQD105" s="611"/>
      <c r="RQE105" s="611"/>
      <c r="RQF105" s="611"/>
      <c r="RQG105" s="611"/>
      <c r="RQH105" s="611"/>
      <c r="RQI105" s="611"/>
      <c r="RQJ105" s="611"/>
      <c r="RQK105" s="611"/>
      <c r="RQL105" s="611"/>
      <c r="RQM105" s="611"/>
      <c r="RQN105" s="611"/>
      <c r="RQO105" s="611"/>
      <c r="RQP105" s="611"/>
      <c r="RQQ105" s="611"/>
      <c r="RQR105" s="611"/>
      <c r="RQS105" s="611"/>
      <c r="RQT105" s="611"/>
      <c r="RQU105" s="611"/>
      <c r="RQV105" s="611"/>
      <c r="RQW105" s="611"/>
      <c r="RQX105" s="611"/>
      <c r="RQY105" s="611"/>
      <c r="RQZ105" s="611"/>
      <c r="RRA105" s="611"/>
      <c r="RRB105" s="611"/>
      <c r="RRC105" s="611"/>
      <c r="RRD105" s="611"/>
      <c r="RRE105" s="611"/>
      <c r="RRF105" s="611"/>
      <c r="RRG105" s="611"/>
      <c r="RRH105" s="611"/>
      <c r="RRI105" s="611"/>
      <c r="RRJ105" s="611"/>
      <c r="RRK105" s="611"/>
      <c r="RRL105" s="611"/>
      <c r="RRM105" s="611"/>
      <c r="RRN105" s="611"/>
      <c r="RRO105" s="611"/>
      <c r="RRP105" s="611"/>
      <c r="RRQ105" s="611"/>
      <c r="RRR105" s="611"/>
      <c r="RRS105" s="611"/>
      <c r="RRT105" s="611"/>
      <c r="RRU105" s="611"/>
      <c r="RRV105" s="611"/>
      <c r="RRW105" s="611"/>
      <c r="RRX105" s="611"/>
      <c r="RRY105" s="611"/>
      <c r="RRZ105" s="611"/>
      <c r="RSA105" s="611"/>
      <c r="RSB105" s="611"/>
      <c r="RSC105" s="611"/>
      <c r="RSD105" s="611"/>
      <c r="RSE105" s="611"/>
      <c r="RSF105" s="611"/>
      <c r="RSG105" s="611"/>
      <c r="RSH105" s="611"/>
      <c r="RSI105" s="611"/>
      <c r="RSJ105" s="611"/>
      <c r="RSK105" s="611"/>
      <c r="RSL105" s="611"/>
      <c r="RSM105" s="611"/>
      <c r="RSN105" s="611"/>
      <c r="RSO105" s="611"/>
      <c r="RSP105" s="611"/>
      <c r="RSQ105" s="611"/>
      <c r="RSR105" s="611"/>
      <c r="RSS105" s="611"/>
      <c r="RST105" s="611"/>
      <c r="RSU105" s="611"/>
      <c r="RSV105" s="611"/>
      <c r="RSW105" s="611"/>
      <c r="RSX105" s="611"/>
      <c r="RSY105" s="611"/>
      <c r="RSZ105" s="611"/>
      <c r="RTA105" s="611"/>
      <c r="RTB105" s="611"/>
      <c r="RTC105" s="611"/>
      <c r="RTD105" s="611"/>
      <c r="RTE105" s="611"/>
      <c r="RTF105" s="611"/>
      <c r="RTG105" s="611"/>
      <c r="RTH105" s="611"/>
      <c r="RTI105" s="611"/>
      <c r="RTJ105" s="611"/>
      <c r="RTK105" s="611"/>
      <c r="RTL105" s="611"/>
      <c r="RTM105" s="611"/>
      <c r="RTN105" s="611"/>
      <c r="RTO105" s="611"/>
      <c r="RTP105" s="611"/>
      <c r="RTQ105" s="611"/>
      <c r="RTR105" s="611"/>
      <c r="RTS105" s="611"/>
      <c r="RTT105" s="611"/>
      <c r="RTU105" s="611"/>
      <c r="RTV105" s="611"/>
      <c r="RTW105" s="611"/>
      <c r="RTX105" s="611"/>
      <c r="RTY105" s="611"/>
      <c r="RTZ105" s="611"/>
      <c r="RUA105" s="611"/>
      <c r="RUB105" s="611"/>
      <c r="RUC105" s="611"/>
      <c r="RUD105" s="611"/>
      <c r="RUE105" s="611"/>
      <c r="RUF105" s="611"/>
      <c r="RUG105" s="611"/>
      <c r="RUH105" s="611"/>
      <c r="RUI105" s="611"/>
      <c r="RUJ105" s="611"/>
      <c r="RUK105" s="611"/>
      <c r="RUL105" s="611"/>
      <c r="RUM105" s="611"/>
      <c r="RUN105" s="611"/>
      <c r="RUO105" s="611"/>
      <c r="RUP105" s="611"/>
      <c r="RUQ105" s="611"/>
      <c r="RUR105" s="611"/>
      <c r="RUS105" s="611"/>
      <c r="RUT105" s="611"/>
      <c r="RUU105" s="611"/>
      <c r="RUV105" s="611"/>
      <c r="RUW105" s="611"/>
      <c r="RUX105" s="611"/>
      <c r="RUY105" s="611"/>
      <c r="RUZ105" s="611"/>
      <c r="RVA105" s="611"/>
      <c r="RVB105" s="611"/>
      <c r="RVC105" s="611"/>
      <c r="RVD105" s="611"/>
      <c r="RVE105" s="611"/>
      <c r="RVF105" s="611"/>
      <c r="RVG105" s="611"/>
      <c r="RVH105" s="611"/>
      <c r="RVI105" s="611"/>
      <c r="RVJ105" s="611"/>
      <c r="RVK105" s="611"/>
      <c r="RVL105" s="611"/>
      <c r="RVM105" s="611"/>
      <c r="RVN105" s="611"/>
      <c r="RVO105" s="611"/>
      <c r="RVP105" s="611"/>
      <c r="RVQ105" s="611"/>
      <c r="RVR105" s="611"/>
      <c r="RVS105" s="611"/>
      <c r="RVT105" s="611"/>
      <c r="RVU105" s="611"/>
      <c r="RVV105" s="611"/>
      <c r="RVW105" s="611"/>
      <c r="RVX105" s="611"/>
      <c r="RVY105" s="611"/>
      <c r="RVZ105" s="611"/>
      <c r="RWA105" s="611"/>
      <c r="RWB105" s="611"/>
      <c r="RWC105" s="611"/>
      <c r="RWD105" s="611"/>
      <c r="RWE105" s="611"/>
      <c r="RWF105" s="611"/>
      <c r="RWG105" s="611"/>
      <c r="RWH105" s="611"/>
      <c r="RWI105" s="611"/>
      <c r="RWJ105" s="611"/>
      <c r="RWK105" s="611"/>
      <c r="RWL105" s="611"/>
      <c r="RWM105" s="611"/>
      <c r="RWN105" s="611"/>
      <c r="RWO105" s="611"/>
      <c r="RWP105" s="611"/>
      <c r="RWQ105" s="611"/>
      <c r="RWR105" s="611"/>
      <c r="RWS105" s="611"/>
      <c r="RWT105" s="611"/>
      <c r="RWU105" s="611"/>
      <c r="RWV105" s="611"/>
      <c r="RWW105" s="611"/>
      <c r="RWX105" s="611"/>
      <c r="RWY105" s="611"/>
      <c r="RWZ105" s="611"/>
      <c r="RXA105" s="611"/>
      <c r="RXB105" s="611"/>
      <c r="RXC105" s="611"/>
      <c r="RXD105" s="611"/>
      <c r="RXE105" s="611"/>
      <c r="RXF105" s="611"/>
      <c r="RXG105" s="611"/>
      <c r="RXH105" s="611"/>
      <c r="RXI105" s="611"/>
      <c r="RXJ105" s="611"/>
      <c r="RXK105" s="611"/>
      <c r="RXL105" s="611"/>
      <c r="RXM105" s="611"/>
      <c r="RXN105" s="611"/>
      <c r="RXO105" s="611"/>
      <c r="RXP105" s="611"/>
      <c r="RXQ105" s="611"/>
      <c r="RXR105" s="611"/>
      <c r="RXS105" s="611"/>
      <c r="RXT105" s="611"/>
      <c r="RXU105" s="611"/>
      <c r="RXV105" s="611"/>
      <c r="RXW105" s="611"/>
      <c r="RXX105" s="611"/>
      <c r="RXY105" s="611"/>
      <c r="RXZ105" s="611"/>
      <c r="RYA105" s="611"/>
      <c r="RYB105" s="611"/>
      <c r="RYC105" s="611"/>
      <c r="RYD105" s="611"/>
      <c r="RYE105" s="611"/>
      <c r="RYF105" s="611"/>
      <c r="RYG105" s="611"/>
      <c r="RYH105" s="611"/>
      <c r="RYI105" s="611"/>
      <c r="RYJ105" s="611"/>
      <c r="RYK105" s="611"/>
      <c r="RYL105" s="611"/>
      <c r="RYM105" s="611"/>
      <c r="RYN105" s="611"/>
      <c r="RYO105" s="611"/>
      <c r="RYP105" s="611"/>
      <c r="RYQ105" s="611"/>
      <c r="RYR105" s="611"/>
      <c r="RYS105" s="611"/>
      <c r="RYT105" s="611"/>
      <c r="RYU105" s="611"/>
      <c r="RYV105" s="611"/>
      <c r="RYW105" s="611"/>
      <c r="RYX105" s="611"/>
      <c r="RYY105" s="611"/>
      <c r="RYZ105" s="611"/>
      <c r="RZA105" s="611"/>
      <c r="RZB105" s="611"/>
      <c r="RZC105" s="611"/>
      <c r="RZD105" s="611"/>
      <c r="RZE105" s="611"/>
      <c r="RZF105" s="611"/>
      <c r="RZG105" s="611"/>
      <c r="RZH105" s="611"/>
      <c r="RZI105" s="611"/>
      <c r="RZJ105" s="611"/>
      <c r="RZK105" s="611"/>
      <c r="RZL105" s="611"/>
      <c r="RZM105" s="611"/>
      <c r="RZN105" s="611"/>
      <c r="RZO105" s="611"/>
      <c r="RZP105" s="611"/>
      <c r="RZQ105" s="611"/>
      <c r="RZR105" s="611"/>
      <c r="RZS105" s="611"/>
      <c r="RZT105" s="611"/>
      <c r="RZU105" s="611"/>
      <c r="RZV105" s="611"/>
      <c r="RZW105" s="611"/>
      <c r="RZX105" s="611"/>
      <c r="RZY105" s="611"/>
      <c r="RZZ105" s="611"/>
      <c r="SAA105" s="611"/>
      <c r="SAB105" s="611"/>
      <c r="SAC105" s="611"/>
      <c r="SAD105" s="611"/>
      <c r="SAE105" s="611"/>
      <c r="SAF105" s="611"/>
      <c r="SAG105" s="611"/>
      <c r="SAH105" s="611"/>
      <c r="SAI105" s="611"/>
      <c r="SAJ105" s="611"/>
      <c r="SAK105" s="611"/>
      <c r="SAL105" s="611"/>
      <c r="SAM105" s="611"/>
      <c r="SAN105" s="611"/>
      <c r="SAO105" s="611"/>
      <c r="SAP105" s="611"/>
      <c r="SAQ105" s="611"/>
      <c r="SAR105" s="611"/>
      <c r="SAS105" s="611"/>
      <c r="SAT105" s="611"/>
      <c r="SAU105" s="611"/>
      <c r="SAV105" s="611"/>
      <c r="SAW105" s="611"/>
      <c r="SAX105" s="611"/>
      <c r="SAY105" s="611"/>
      <c r="SAZ105" s="611"/>
      <c r="SBA105" s="611"/>
      <c r="SBB105" s="611"/>
      <c r="SBC105" s="611"/>
      <c r="SBD105" s="611"/>
      <c r="SBE105" s="611"/>
      <c r="SBF105" s="611"/>
      <c r="SBG105" s="611"/>
      <c r="SBH105" s="611"/>
      <c r="SBI105" s="611"/>
      <c r="SBJ105" s="611"/>
      <c r="SBK105" s="611"/>
      <c r="SBL105" s="611"/>
      <c r="SBM105" s="611"/>
      <c r="SBN105" s="611"/>
      <c r="SBO105" s="611"/>
      <c r="SBP105" s="611"/>
      <c r="SBQ105" s="611"/>
      <c r="SBR105" s="611"/>
      <c r="SBS105" s="611"/>
      <c r="SBT105" s="611"/>
      <c r="SBU105" s="611"/>
      <c r="SBV105" s="611"/>
      <c r="SBW105" s="611"/>
      <c r="SBX105" s="611"/>
      <c r="SBY105" s="611"/>
      <c r="SBZ105" s="611"/>
      <c r="SCA105" s="611"/>
      <c r="SCB105" s="611"/>
      <c r="SCC105" s="611"/>
      <c r="SCD105" s="611"/>
      <c r="SCE105" s="611"/>
      <c r="SCF105" s="611"/>
      <c r="SCG105" s="611"/>
      <c r="SCH105" s="611"/>
      <c r="SCI105" s="611"/>
      <c r="SCJ105" s="611"/>
      <c r="SCK105" s="611"/>
      <c r="SCL105" s="611"/>
      <c r="SCM105" s="611"/>
      <c r="SCN105" s="611"/>
      <c r="SCO105" s="611"/>
      <c r="SCP105" s="611"/>
      <c r="SCQ105" s="611"/>
      <c r="SCR105" s="611"/>
      <c r="SCS105" s="611"/>
      <c r="SCT105" s="611"/>
      <c r="SCU105" s="611"/>
      <c r="SCV105" s="611"/>
      <c r="SCW105" s="611"/>
      <c r="SCX105" s="611"/>
      <c r="SCY105" s="611"/>
      <c r="SCZ105" s="611"/>
      <c r="SDA105" s="611"/>
      <c r="SDB105" s="611"/>
      <c r="SDC105" s="611"/>
      <c r="SDD105" s="611"/>
      <c r="SDE105" s="611"/>
      <c r="SDF105" s="611"/>
      <c r="SDG105" s="611"/>
      <c r="SDH105" s="611"/>
      <c r="SDI105" s="611"/>
      <c r="SDJ105" s="611"/>
      <c r="SDK105" s="611"/>
      <c r="SDL105" s="611"/>
      <c r="SDM105" s="611"/>
      <c r="SDN105" s="611"/>
      <c r="SDO105" s="611"/>
      <c r="SDP105" s="611"/>
      <c r="SDQ105" s="611"/>
      <c r="SDR105" s="611"/>
      <c r="SDS105" s="611"/>
      <c r="SDT105" s="611"/>
      <c r="SDU105" s="611"/>
      <c r="SDV105" s="611"/>
      <c r="SDW105" s="611"/>
      <c r="SDX105" s="611"/>
      <c r="SDY105" s="611"/>
      <c r="SDZ105" s="611"/>
      <c r="SEA105" s="611"/>
      <c r="SEB105" s="611"/>
      <c r="SEC105" s="611"/>
      <c r="SED105" s="611"/>
      <c r="SEE105" s="611"/>
      <c r="SEF105" s="611"/>
      <c r="SEG105" s="611"/>
      <c r="SEH105" s="611"/>
      <c r="SEI105" s="611"/>
      <c r="SEJ105" s="611"/>
      <c r="SEK105" s="611"/>
      <c r="SEL105" s="611"/>
      <c r="SEM105" s="611"/>
      <c r="SEN105" s="611"/>
      <c r="SEO105" s="611"/>
      <c r="SEP105" s="611"/>
      <c r="SEQ105" s="611"/>
      <c r="SER105" s="611"/>
      <c r="SES105" s="611"/>
      <c r="SET105" s="611"/>
      <c r="SEU105" s="611"/>
      <c r="SEV105" s="611"/>
      <c r="SEW105" s="611"/>
      <c r="SEX105" s="611"/>
      <c r="SEY105" s="611"/>
      <c r="SEZ105" s="611"/>
      <c r="SFA105" s="611"/>
      <c r="SFB105" s="611"/>
      <c r="SFC105" s="611"/>
      <c r="SFD105" s="611"/>
      <c r="SFE105" s="611"/>
      <c r="SFF105" s="611"/>
      <c r="SFG105" s="611"/>
      <c r="SFH105" s="611"/>
      <c r="SFI105" s="611"/>
      <c r="SFJ105" s="611"/>
      <c r="SFK105" s="611"/>
      <c r="SFL105" s="611"/>
      <c r="SFM105" s="611"/>
      <c r="SFN105" s="611"/>
      <c r="SFO105" s="611"/>
      <c r="SFP105" s="611"/>
      <c r="SFQ105" s="611"/>
      <c r="SFR105" s="611"/>
      <c r="SFS105" s="611"/>
      <c r="SFT105" s="611"/>
      <c r="SFU105" s="611"/>
      <c r="SFV105" s="611"/>
      <c r="SFW105" s="611"/>
      <c r="SFX105" s="611"/>
      <c r="SFY105" s="611"/>
      <c r="SFZ105" s="611"/>
      <c r="SGA105" s="611"/>
      <c r="SGB105" s="611"/>
      <c r="SGC105" s="611"/>
      <c r="SGD105" s="611"/>
      <c r="SGE105" s="611"/>
      <c r="SGF105" s="611"/>
      <c r="SGG105" s="611"/>
      <c r="SGH105" s="611"/>
      <c r="SGI105" s="611"/>
      <c r="SGJ105" s="611"/>
      <c r="SGK105" s="611"/>
      <c r="SGL105" s="611"/>
      <c r="SGM105" s="611"/>
      <c r="SGN105" s="611"/>
      <c r="SGO105" s="611"/>
      <c r="SGP105" s="611"/>
      <c r="SGQ105" s="611"/>
      <c r="SGR105" s="611"/>
      <c r="SGS105" s="611"/>
      <c r="SGT105" s="611"/>
      <c r="SGU105" s="611"/>
      <c r="SGV105" s="611"/>
      <c r="SGW105" s="611"/>
      <c r="SGX105" s="611"/>
      <c r="SGY105" s="611"/>
      <c r="SGZ105" s="611"/>
      <c r="SHA105" s="611"/>
      <c r="SHB105" s="611"/>
      <c r="SHC105" s="611"/>
      <c r="SHD105" s="611"/>
      <c r="SHE105" s="611"/>
      <c r="SHF105" s="611"/>
      <c r="SHG105" s="611"/>
      <c r="SHH105" s="611"/>
      <c r="SHI105" s="611"/>
      <c r="SHJ105" s="611"/>
      <c r="SHK105" s="611"/>
      <c r="SHL105" s="611"/>
      <c r="SHM105" s="611"/>
      <c r="SHN105" s="611"/>
      <c r="SHO105" s="611"/>
      <c r="SHP105" s="611"/>
      <c r="SHQ105" s="611"/>
      <c r="SHR105" s="611"/>
      <c r="SHS105" s="611"/>
      <c r="SHT105" s="611"/>
      <c r="SHU105" s="611"/>
      <c r="SHV105" s="611"/>
      <c r="SHW105" s="611"/>
      <c r="SHX105" s="611"/>
      <c r="SHY105" s="611"/>
      <c r="SHZ105" s="611"/>
      <c r="SIA105" s="611"/>
      <c r="SIB105" s="611"/>
      <c r="SIC105" s="611"/>
      <c r="SID105" s="611"/>
      <c r="SIE105" s="611"/>
      <c r="SIF105" s="611"/>
      <c r="SIG105" s="611"/>
      <c r="SIH105" s="611"/>
      <c r="SII105" s="611"/>
      <c r="SIJ105" s="611"/>
      <c r="SIK105" s="611"/>
      <c r="SIL105" s="611"/>
      <c r="SIM105" s="611"/>
      <c r="SIN105" s="611"/>
      <c r="SIO105" s="611"/>
      <c r="SIP105" s="611"/>
      <c r="SIQ105" s="611"/>
      <c r="SIR105" s="611"/>
      <c r="SIS105" s="611"/>
      <c r="SIT105" s="611"/>
      <c r="SIU105" s="611"/>
      <c r="SIV105" s="611"/>
      <c r="SIW105" s="611"/>
      <c r="SIX105" s="611"/>
      <c r="SIY105" s="611"/>
      <c r="SIZ105" s="611"/>
      <c r="SJA105" s="611"/>
      <c r="SJB105" s="611"/>
      <c r="SJC105" s="611"/>
      <c r="SJD105" s="611"/>
      <c r="SJE105" s="611"/>
      <c r="SJF105" s="611"/>
      <c r="SJG105" s="611"/>
      <c r="SJH105" s="611"/>
      <c r="SJI105" s="611"/>
      <c r="SJJ105" s="611"/>
      <c r="SJK105" s="611"/>
      <c r="SJL105" s="611"/>
      <c r="SJM105" s="611"/>
      <c r="SJN105" s="611"/>
      <c r="SJO105" s="611"/>
      <c r="SJP105" s="611"/>
      <c r="SJQ105" s="611"/>
      <c r="SJR105" s="611"/>
      <c r="SJS105" s="611"/>
      <c r="SJT105" s="611"/>
      <c r="SJU105" s="611"/>
      <c r="SJV105" s="611"/>
      <c r="SJW105" s="611"/>
      <c r="SJX105" s="611"/>
      <c r="SJY105" s="611"/>
      <c r="SJZ105" s="611"/>
      <c r="SKA105" s="611"/>
      <c r="SKB105" s="611"/>
      <c r="SKC105" s="611"/>
      <c r="SKD105" s="611"/>
      <c r="SKE105" s="611"/>
      <c r="SKF105" s="611"/>
      <c r="SKG105" s="611"/>
      <c r="SKH105" s="611"/>
      <c r="SKI105" s="611"/>
      <c r="SKJ105" s="611"/>
      <c r="SKK105" s="611"/>
      <c r="SKL105" s="611"/>
      <c r="SKM105" s="611"/>
      <c r="SKN105" s="611"/>
      <c r="SKO105" s="611"/>
      <c r="SKP105" s="611"/>
      <c r="SKQ105" s="611"/>
      <c r="SKR105" s="611"/>
      <c r="SKS105" s="611"/>
      <c r="SKT105" s="611"/>
      <c r="SKU105" s="611"/>
      <c r="SKV105" s="611"/>
      <c r="SKW105" s="611"/>
      <c r="SKX105" s="611"/>
      <c r="SKY105" s="611"/>
      <c r="SKZ105" s="611"/>
      <c r="SLA105" s="611"/>
      <c r="SLB105" s="611"/>
      <c r="SLC105" s="611"/>
      <c r="SLD105" s="611"/>
      <c r="SLE105" s="611"/>
      <c r="SLF105" s="611"/>
      <c r="SLG105" s="611"/>
      <c r="SLH105" s="611"/>
      <c r="SLI105" s="611"/>
      <c r="SLJ105" s="611"/>
      <c r="SLK105" s="611"/>
      <c r="SLL105" s="611"/>
      <c r="SLM105" s="611"/>
      <c r="SLN105" s="611"/>
      <c r="SLO105" s="611"/>
      <c r="SLP105" s="611"/>
      <c r="SLQ105" s="611"/>
      <c r="SLR105" s="611"/>
      <c r="SLS105" s="611"/>
      <c r="SLT105" s="611"/>
      <c r="SLU105" s="611"/>
      <c r="SLV105" s="611"/>
      <c r="SLW105" s="611"/>
      <c r="SLX105" s="611"/>
      <c r="SLY105" s="611"/>
      <c r="SLZ105" s="611"/>
      <c r="SMA105" s="611"/>
      <c r="SMB105" s="611"/>
      <c r="SMC105" s="611"/>
      <c r="SMD105" s="611"/>
      <c r="SME105" s="611"/>
      <c r="SMF105" s="611"/>
      <c r="SMG105" s="611"/>
      <c r="SMH105" s="611"/>
      <c r="SMI105" s="611"/>
      <c r="SMJ105" s="611"/>
      <c r="SMK105" s="611"/>
      <c r="SML105" s="611"/>
      <c r="SMM105" s="611"/>
      <c r="SMN105" s="611"/>
      <c r="SMO105" s="611"/>
      <c r="SMP105" s="611"/>
      <c r="SMQ105" s="611"/>
      <c r="SMR105" s="611"/>
      <c r="SMS105" s="611"/>
      <c r="SMT105" s="611"/>
      <c r="SMU105" s="611"/>
      <c r="SMV105" s="611"/>
      <c r="SMW105" s="611"/>
      <c r="SMX105" s="611"/>
      <c r="SMY105" s="611"/>
      <c r="SMZ105" s="611"/>
      <c r="SNA105" s="611"/>
      <c r="SNB105" s="611"/>
      <c r="SNC105" s="611"/>
      <c r="SND105" s="611"/>
      <c r="SNE105" s="611"/>
      <c r="SNF105" s="611"/>
      <c r="SNG105" s="611"/>
      <c r="SNH105" s="611"/>
      <c r="SNI105" s="611"/>
      <c r="SNJ105" s="611"/>
      <c r="SNK105" s="611"/>
      <c r="SNL105" s="611"/>
      <c r="SNM105" s="611"/>
      <c r="SNN105" s="611"/>
      <c r="SNO105" s="611"/>
      <c r="SNP105" s="611"/>
      <c r="SNQ105" s="611"/>
      <c r="SNR105" s="611"/>
      <c r="SNS105" s="611"/>
      <c r="SNT105" s="611"/>
      <c r="SNU105" s="611"/>
      <c r="SNV105" s="611"/>
      <c r="SNW105" s="611"/>
      <c r="SNX105" s="611"/>
      <c r="SNY105" s="611"/>
      <c r="SNZ105" s="611"/>
      <c r="SOA105" s="611"/>
      <c r="SOB105" s="611"/>
      <c r="SOC105" s="611"/>
      <c r="SOD105" s="611"/>
      <c r="SOE105" s="611"/>
      <c r="SOF105" s="611"/>
      <c r="SOG105" s="611"/>
      <c r="SOH105" s="611"/>
      <c r="SOI105" s="611"/>
      <c r="SOJ105" s="611"/>
      <c r="SOK105" s="611"/>
      <c r="SOL105" s="611"/>
      <c r="SOM105" s="611"/>
      <c r="SON105" s="611"/>
      <c r="SOO105" s="611"/>
      <c r="SOP105" s="611"/>
      <c r="SOQ105" s="611"/>
      <c r="SOR105" s="611"/>
      <c r="SOS105" s="611"/>
      <c r="SOT105" s="611"/>
      <c r="SOU105" s="611"/>
      <c r="SOV105" s="611"/>
      <c r="SOW105" s="611"/>
      <c r="SOX105" s="611"/>
      <c r="SOY105" s="611"/>
      <c r="SOZ105" s="611"/>
      <c r="SPA105" s="611"/>
      <c r="SPB105" s="611"/>
      <c r="SPC105" s="611"/>
      <c r="SPD105" s="611"/>
      <c r="SPE105" s="611"/>
      <c r="SPF105" s="611"/>
      <c r="SPG105" s="611"/>
      <c r="SPH105" s="611"/>
      <c r="SPI105" s="611"/>
      <c r="SPJ105" s="611"/>
      <c r="SPK105" s="611"/>
      <c r="SPL105" s="611"/>
      <c r="SPM105" s="611"/>
      <c r="SPN105" s="611"/>
      <c r="SPO105" s="611"/>
      <c r="SPP105" s="611"/>
      <c r="SPQ105" s="611"/>
      <c r="SPR105" s="611"/>
      <c r="SPS105" s="611"/>
      <c r="SPT105" s="611"/>
      <c r="SPU105" s="611"/>
      <c r="SPV105" s="611"/>
      <c r="SPW105" s="611"/>
      <c r="SPX105" s="611"/>
      <c r="SPY105" s="611"/>
      <c r="SPZ105" s="611"/>
      <c r="SQA105" s="611"/>
      <c r="SQB105" s="611"/>
      <c r="SQC105" s="611"/>
      <c r="SQD105" s="611"/>
      <c r="SQE105" s="611"/>
      <c r="SQF105" s="611"/>
      <c r="SQG105" s="611"/>
      <c r="SQH105" s="611"/>
      <c r="SQI105" s="611"/>
      <c r="SQJ105" s="611"/>
      <c r="SQK105" s="611"/>
      <c r="SQL105" s="611"/>
      <c r="SQM105" s="611"/>
      <c r="SQN105" s="611"/>
      <c r="SQO105" s="611"/>
      <c r="SQP105" s="611"/>
      <c r="SQQ105" s="611"/>
      <c r="SQR105" s="611"/>
      <c r="SQS105" s="611"/>
      <c r="SQT105" s="611"/>
      <c r="SQU105" s="611"/>
      <c r="SQV105" s="611"/>
      <c r="SQW105" s="611"/>
      <c r="SQX105" s="611"/>
      <c r="SQY105" s="611"/>
      <c r="SQZ105" s="611"/>
      <c r="SRA105" s="611"/>
      <c r="SRB105" s="611"/>
      <c r="SRC105" s="611"/>
      <c r="SRD105" s="611"/>
      <c r="SRE105" s="611"/>
      <c r="SRF105" s="611"/>
      <c r="SRG105" s="611"/>
      <c r="SRH105" s="611"/>
      <c r="SRI105" s="611"/>
      <c r="SRJ105" s="611"/>
      <c r="SRK105" s="611"/>
      <c r="SRL105" s="611"/>
      <c r="SRM105" s="611"/>
      <c r="SRN105" s="611"/>
      <c r="SRO105" s="611"/>
      <c r="SRP105" s="611"/>
      <c r="SRQ105" s="611"/>
      <c r="SRR105" s="611"/>
      <c r="SRS105" s="611"/>
      <c r="SRT105" s="611"/>
      <c r="SRU105" s="611"/>
      <c r="SRV105" s="611"/>
      <c r="SRW105" s="611"/>
      <c r="SRX105" s="611"/>
      <c r="SRY105" s="611"/>
      <c r="SRZ105" s="611"/>
      <c r="SSA105" s="611"/>
      <c r="SSB105" s="611"/>
      <c r="SSC105" s="611"/>
      <c r="SSD105" s="611"/>
      <c r="SSE105" s="611"/>
      <c r="SSF105" s="611"/>
      <c r="SSG105" s="611"/>
      <c r="SSH105" s="611"/>
      <c r="SSI105" s="611"/>
      <c r="SSJ105" s="611"/>
      <c r="SSK105" s="611"/>
      <c r="SSL105" s="611"/>
      <c r="SSM105" s="611"/>
      <c r="SSN105" s="611"/>
      <c r="SSO105" s="611"/>
      <c r="SSP105" s="611"/>
      <c r="SSQ105" s="611"/>
      <c r="SSR105" s="611"/>
      <c r="SSS105" s="611"/>
      <c r="SST105" s="611"/>
      <c r="SSU105" s="611"/>
      <c r="SSV105" s="611"/>
      <c r="SSW105" s="611"/>
      <c r="SSX105" s="611"/>
      <c r="SSY105" s="611"/>
      <c r="SSZ105" s="611"/>
      <c r="STA105" s="611"/>
      <c r="STB105" s="611"/>
      <c r="STC105" s="611"/>
      <c r="STD105" s="611"/>
      <c r="STE105" s="611"/>
      <c r="STF105" s="611"/>
      <c r="STG105" s="611"/>
      <c r="STH105" s="611"/>
      <c r="STI105" s="611"/>
      <c r="STJ105" s="611"/>
      <c r="STK105" s="611"/>
      <c r="STL105" s="611"/>
      <c r="STM105" s="611"/>
      <c r="STN105" s="611"/>
      <c r="STO105" s="611"/>
      <c r="STP105" s="611"/>
      <c r="STQ105" s="611"/>
      <c r="STR105" s="611"/>
      <c r="STS105" s="611"/>
      <c r="STT105" s="611"/>
      <c r="STU105" s="611"/>
      <c r="STV105" s="611"/>
      <c r="STW105" s="611"/>
      <c r="STX105" s="611"/>
      <c r="STY105" s="611"/>
      <c r="STZ105" s="611"/>
      <c r="SUA105" s="611"/>
      <c r="SUB105" s="611"/>
      <c r="SUC105" s="611"/>
      <c r="SUD105" s="611"/>
      <c r="SUE105" s="611"/>
      <c r="SUF105" s="611"/>
      <c r="SUG105" s="611"/>
      <c r="SUH105" s="611"/>
      <c r="SUI105" s="611"/>
      <c r="SUJ105" s="611"/>
      <c r="SUK105" s="611"/>
      <c r="SUL105" s="611"/>
      <c r="SUM105" s="611"/>
      <c r="SUN105" s="611"/>
      <c r="SUO105" s="611"/>
      <c r="SUP105" s="611"/>
      <c r="SUQ105" s="611"/>
      <c r="SUR105" s="611"/>
      <c r="SUS105" s="611"/>
      <c r="SUT105" s="611"/>
      <c r="SUU105" s="611"/>
      <c r="SUV105" s="611"/>
      <c r="SUW105" s="611"/>
      <c r="SUX105" s="611"/>
      <c r="SUY105" s="611"/>
      <c r="SUZ105" s="611"/>
      <c r="SVA105" s="611"/>
      <c r="SVB105" s="611"/>
      <c r="SVC105" s="611"/>
      <c r="SVD105" s="611"/>
      <c r="SVE105" s="611"/>
      <c r="SVF105" s="611"/>
      <c r="SVG105" s="611"/>
      <c r="SVH105" s="611"/>
      <c r="SVI105" s="611"/>
      <c r="SVJ105" s="611"/>
      <c r="SVK105" s="611"/>
      <c r="SVL105" s="611"/>
      <c r="SVM105" s="611"/>
      <c r="SVN105" s="611"/>
      <c r="SVO105" s="611"/>
      <c r="SVP105" s="611"/>
      <c r="SVQ105" s="611"/>
      <c r="SVR105" s="611"/>
      <c r="SVS105" s="611"/>
      <c r="SVT105" s="611"/>
      <c r="SVU105" s="611"/>
      <c r="SVV105" s="611"/>
      <c r="SVW105" s="611"/>
      <c r="SVX105" s="611"/>
      <c r="SVY105" s="611"/>
      <c r="SVZ105" s="611"/>
      <c r="SWA105" s="611"/>
      <c r="SWB105" s="611"/>
      <c r="SWC105" s="611"/>
      <c r="SWD105" s="611"/>
      <c r="SWE105" s="611"/>
      <c r="SWF105" s="611"/>
      <c r="SWG105" s="611"/>
      <c r="SWH105" s="611"/>
      <c r="SWI105" s="611"/>
      <c r="SWJ105" s="611"/>
      <c r="SWK105" s="611"/>
      <c r="SWL105" s="611"/>
      <c r="SWM105" s="611"/>
      <c r="SWN105" s="611"/>
      <c r="SWO105" s="611"/>
      <c r="SWP105" s="611"/>
      <c r="SWQ105" s="611"/>
      <c r="SWR105" s="611"/>
      <c r="SWS105" s="611"/>
      <c r="SWT105" s="611"/>
      <c r="SWU105" s="611"/>
      <c r="SWV105" s="611"/>
      <c r="SWW105" s="611"/>
      <c r="SWX105" s="611"/>
      <c r="SWY105" s="611"/>
      <c r="SWZ105" s="611"/>
      <c r="SXA105" s="611"/>
      <c r="SXB105" s="611"/>
      <c r="SXC105" s="611"/>
      <c r="SXD105" s="611"/>
      <c r="SXE105" s="611"/>
      <c r="SXF105" s="611"/>
      <c r="SXG105" s="611"/>
      <c r="SXH105" s="611"/>
      <c r="SXI105" s="611"/>
      <c r="SXJ105" s="611"/>
      <c r="SXK105" s="611"/>
      <c r="SXL105" s="611"/>
      <c r="SXM105" s="611"/>
      <c r="SXN105" s="611"/>
      <c r="SXO105" s="611"/>
      <c r="SXP105" s="611"/>
      <c r="SXQ105" s="611"/>
      <c r="SXR105" s="611"/>
      <c r="SXS105" s="611"/>
      <c r="SXT105" s="611"/>
      <c r="SXU105" s="611"/>
      <c r="SXV105" s="611"/>
      <c r="SXW105" s="611"/>
      <c r="SXX105" s="611"/>
      <c r="SXY105" s="611"/>
      <c r="SXZ105" s="611"/>
      <c r="SYA105" s="611"/>
      <c r="SYB105" s="611"/>
      <c r="SYC105" s="611"/>
      <c r="SYD105" s="611"/>
      <c r="SYE105" s="611"/>
      <c r="SYF105" s="611"/>
      <c r="SYG105" s="611"/>
      <c r="SYH105" s="611"/>
      <c r="SYI105" s="611"/>
      <c r="SYJ105" s="611"/>
      <c r="SYK105" s="611"/>
      <c r="SYL105" s="611"/>
      <c r="SYM105" s="611"/>
      <c r="SYN105" s="611"/>
      <c r="SYO105" s="611"/>
      <c r="SYP105" s="611"/>
      <c r="SYQ105" s="611"/>
      <c r="SYR105" s="611"/>
      <c r="SYS105" s="611"/>
      <c r="SYT105" s="611"/>
      <c r="SYU105" s="611"/>
      <c r="SYV105" s="611"/>
      <c r="SYW105" s="611"/>
      <c r="SYX105" s="611"/>
      <c r="SYY105" s="611"/>
      <c r="SYZ105" s="611"/>
      <c r="SZA105" s="611"/>
      <c r="SZB105" s="611"/>
      <c r="SZC105" s="611"/>
      <c r="SZD105" s="611"/>
      <c r="SZE105" s="611"/>
      <c r="SZF105" s="611"/>
      <c r="SZG105" s="611"/>
      <c r="SZH105" s="611"/>
      <c r="SZI105" s="611"/>
      <c r="SZJ105" s="611"/>
      <c r="SZK105" s="611"/>
      <c r="SZL105" s="611"/>
      <c r="SZM105" s="611"/>
      <c r="SZN105" s="611"/>
      <c r="SZO105" s="611"/>
      <c r="SZP105" s="611"/>
      <c r="SZQ105" s="611"/>
      <c r="SZR105" s="611"/>
      <c r="SZS105" s="611"/>
      <c r="SZT105" s="611"/>
      <c r="SZU105" s="611"/>
      <c r="SZV105" s="611"/>
      <c r="SZW105" s="611"/>
      <c r="SZX105" s="611"/>
      <c r="SZY105" s="611"/>
      <c r="SZZ105" s="611"/>
      <c r="TAA105" s="611"/>
      <c r="TAB105" s="611"/>
      <c r="TAC105" s="611"/>
      <c r="TAD105" s="611"/>
      <c r="TAE105" s="611"/>
      <c r="TAF105" s="611"/>
      <c r="TAG105" s="611"/>
      <c r="TAH105" s="611"/>
      <c r="TAI105" s="611"/>
      <c r="TAJ105" s="611"/>
      <c r="TAK105" s="611"/>
      <c r="TAL105" s="611"/>
      <c r="TAM105" s="611"/>
      <c r="TAN105" s="611"/>
      <c r="TAO105" s="611"/>
      <c r="TAP105" s="611"/>
      <c r="TAQ105" s="611"/>
      <c r="TAR105" s="611"/>
      <c r="TAS105" s="611"/>
      <c r="TAT105" s="611"/>
      <c r="TAU105" s="611"/>
      <c r="TAV105" s="611"/>
      <c r="TAW105" s="611"/>
      <c r="TAX105" s="611"/>
      <c r="TAY105" s="611"/>
      <c r="TAZ105" s="611"/>
      <c r="TBA105" s="611"/>
      <c r="TBB105" s="611"/>
      <c r="TBC105" s="611"/>
      <c r="TBD105" s="611"/>
      <c r="TBE105" s="611"/>
      <c r="TBF105" s="611"/>
      <c r="TBG105" s="611"/>
      <c r="TBH105" s="611"/>
      <c r="TBI105" s="611"/>
      <c r="TBJ105" s="611"/>
      <c r="TBK105" s="611"/>
      <c r="TBL105" s="611"/>
      <c r="TBM105" s="611"/>
      <c r="TBN105" s="611"/>
      <c r="TBO105" s="611"/>
      <c r="TBP105" s="611"/>
      <c r="TBQ105" s="611"/>
      <c r="TBR105" s="611"/>
      <c r="TBS105" s="611"/>
      <c r="TBT105" s="611"/>
      <c r="TBU105" s="611"/>
      <c r="TBV105" s="611"/>
      <c r="TBW105" s="611"/>
      <c r="TBX105" s="611"/>
      <c r="TBY105" s="611"/>
      <c r="TBZ105" s="611"/>
      <c r="TCA105" s="611"/>
      <c r="TCB105" s="611"/>
      <c r="TCC105" s="611"/>
      <c r="TCD105" s="611"/>
      <c r="TCE105" s="611"/>
      <c r="TCF105" s="611"/>
      <c r="TCG105" s="611"/>
      <c r="TCH105" s="611"/>
      <c r="TCI105" s="611"/>
      <c r="TCJ105" s="611"/>
      <c r="TCK105" s="611"/>
      <c r="TCL105" s="611"/>
      <c r="TCM105" s="611"/>
      <c r="TCN105" s="611"/>
      <c r="TCO105" s="611"/>
      <c r="TCP105" s="611"/>
      <c r="TCQ105" s="611"/>
      <c r="TCR105" s="611"/>
      <c r="TCS105" s="611"/>
      <c r="TCT105" s="611"/>
      <c r="TCU105" s="611"/>
      <c r="TCV105" s="611"/>
      <c r="TCW105" s="611"/>
      <c r="TCX105" s="611"/>
      <c r="TCY105" s="611"/>
      <c r="TCZ105" s="611"/>
      <c r="TDA105" s="611"/>
      <c r="TDB105" s="611"/>
      <c r="TDC105" s="611"/>
      <c r="TDD105" s="611"/>
      <c r="TDE105" s="611"/>
      <c r="TDF105" s="611"/>
      <c r="TDG105" s="611"/>
      <c r="TDH105" s="611"/>
      <c r="TDI105" s="611"/>
      <c r="TDJ105" s="611"/>
      <c r="TDK105" s="611"/>
      <c r="TDL105" s="611"/>
      <c r="TDM105" s="611"/>
      <c r="TDN105" s="611"/>
      <c r="TDO105" s="611"/>
      <c r="TDP105" s="611"/>
      <c r="TDQ105" s="611"/>
      <c r="TDR105" s="611"/>
      <c r="TDS105" s="611"/>
      <c r="TDT105" s="611"/>
      <c r="TDU105" s="611"/>
      <c r="TDV105" s="611"/>
      <c r="TDW105" s="611"/>
      <c r="TDX105" s="611"/>
      <c r="TDY105" s="611"/>
      <c r="TDZ105" s="611"/>
      <c r="TEA105" s="611"/>
      <c r="TEB105" s="611"/>
      <c r="TEC105" s="611"/>
      <c r="TED105" s="611"/>
      <c r="TEE105" s="611"/>
      <c r="TEF105" s="611"/>
      <c r="TEG105" s="611"/>
      <c r="TEH105" s="611"/>
      <c r="TEI105" s="611"/>
      <c r="TEJ105" s="611"/>
      <c r="TEK105" s="611"/>
      <c r="TEL105" s="611"/>
      <c r="TEM105" s="611"/>
      <c r="TEN105" s="611"/>
      <c r="TEO105" s="611"/>
      <c r="TEP105" s="611"/>
      <c r="TEQ105" s="611"/>
      <c r="TER105" s="611"/>
      <c r="TES105" s="611"/>
      <c r="TET105" s="611"/>
      <c r="TEU105" s="611"/>
      <c r="TEV105" s="611"/>
      <c r="TEW105" s="611"/>
      <c r="TEX105" s="611"/>
      <c r="TEY105" s="611"/>
      <c r="TEZ105" s="611"/>
      <c r="TFA105" s="611"/>
      <c r="TFB105" s="611"/>
      <c r="TFC105" s="611"/>
      <c r="TFD105" s="611"/>
      <c r="TFE105" s="611"/>
      <c r="TFF105" s="611"/>
      <c r="TFG105" s="611"/>
      <c r="TFH105" s="611"/>
      <c r="TFI105" s="611"/>
      <c r="TFJ105" s="611"/>
      <c r="TFK105" s="611"/>
      <c r="TFL105" s="611"/>
      <c r="TFM105" s="611"/>
      <c r="TFN105" s="611"/>
      <c r="TFO105" s="611"/>
      <c r="TFP105" s="611"/>
      <c r="TFQ105" s="611"/>
      <c r="TFR105" s="611"/>
      <c r="TFS105" s="611"/>
      <c r="TFT105" s="611"/>
      <c r="TFU105" s="611"/>
      <c r="TFV105" s="611"/>
      <c r="TFW105" s="611"/>
      <c r="TFX105" s="611"/>
      <c r="TFY105" s="611"/>
      <c r="TFZ105" s="611"/>
      <c r="TGA105" s="611"/>
      <c r="TGB105" s="611"/>
      <c r="TGC105" s="611"/>
      <c r="TGD105" s="611"/>
      <c r="TGE105" s="611"/>
      <c r="TGF105" s="611"/>
      <c r="TGG105" s="611"/>
      <c r="TGH105" s="611"/>
      <c r="TGI105" s="611"/>
      <c r="TGJ105" s="611"/>
      <c r="TGK105" s="611"/>
      <c r="TGL105" s="611"/>
      <c r="TGM105" s="611"/>
      <c r="TGN105" s="611"/>
      <c r="TGO105" s="611"/>
      <c r="TGP105" s="611"/>
      <c r="TGQ105" s="611"/>
      <c r="TGR105" s="611"/>
      <c r="TGS105" s="611"/>
      <c r="TGT105" s="611"/>
      <c r="TGU105" s="611"/>
      <c r="TGV105" s="611"/>
      <c r="TGW105" s="611"/>
      <c r="TGX105" s="611"/>
      <c r="TGY105" s="611"/>
      <c r="TGZ105" s="611"/>
      <c r="THA105" s="611"/>
      <c r="THB105" s="611"/>
      <c r="THC105" s="611"/>
      <c r="THD105" s="611"/>
      <c r="THE105" s="611"/>
      <c r="THF105" s="611"/>
      <c r="THG105" s="611"/>
      <c r="THH105" s="611"/>
      <c r="THI105" s="611"/>
      <c r="THJ105" s="611"/>
      <c r="THK105" s="611"/>
      <c r="THL105" s="611"/>
      <c r="THM105" s="611"/>
      <c r="THN105" s="611"/>
      <c r="THO105" s="611"/>
      <c r="THP105" s="611"/>
      <c r="THQ105" s="611"/>
      <c r="THR105" s="611"/>
      <c r="THS105" s="611"/>
      <c r="THT105" s="611"/>
      <c r="THU105" s="611"/>
      <c r="THV105" s="611"/>
      <c r="THW105" s="611"/>
      <c r="THX105" s="611"/>
      <c r="THY105" s="611"/>
      <c r="THZ105" s="611"/>
      <c r="TIA105" s="611"/>
      <c r="TIB105" s="611"/>
      <c r="TIC105" s="611"/>
      <c r="TID105" s="611"/>
      <c r="TIE105" s="611"/>
      <c r="TIF105" s="611"/>
      <c r="TIG105" s="611"/>
      <c r="TIH105" s="611"/>
      <c r="TII105" s="611"/>
      <c r="TIJ105" s="611"/>
      <c r="TIK105" s="611"/>
      <c r="TIL105" s="611"/>
      <c r="TIM105" s="611"/>
      <c r="TIN105" s="611"/>
      <c r="TIO105" s="611"/>
      <c r="TIP105" s="611"/>
      <c r="TIQ105" s="611"/>
      <c r="TIR105" s="611"/>
      <c r="TIS105" s="611"/>
      <c r="TIT105" s="611"/>
      <c r="TIU105" s="611"/>
      <c r="TIV105" s="611"/>
      <c r="TIW105" s="611"/>
      <c r="TIX105" s="611"/>
      <c r="TIY105" s="611"/>
      <c r="TIZ105" s="611"/>
      <c r="TJA105" s="611"/>
      <c r="TJB105" s="611"/>
      <c r="TJC105" s="611"/>
      <c r="TJD105" s="611"/>
      <c r="TJE105" s="611"/>
      <c r="TJF105" s="611"/>
      <c r="TJG105" s="611"/>
      <c r="TJH105" s="611"/>
      <c r="TJI105" s="611"/>
      <c r="TJJ105" s="611"/>
      <c r="TJK105" s="611"/>
      <c r="TJL105" s="611"/>
      <c r="TJM105" s="611"/>
      <c r="TJN105" s="611"/>
      <c r="TJO105" s="611"/>
      <c r="TJP105" s="611"/>
      <c r="TJQ105" s="611"/>
      <c r="TJR105" s="611"/>
      <c r="TJS105" s="611"/>
      <c r="TJT105" s="611"/>
      <c r="TJU105" s="611"/>
      <c r="TJV105" s="611"/>
      <c r="TJW105" s="611"/>
      <c r="TJX105" s="611"/>
      <c r="TJY105" s="611"/>
      <c r="TJZ105" s="611"/>
      <c r="TKA105" s="611"/>
      <c r="TKB105" s="611"/>
      <c r="TKC105" s="611"/>
      <c r="TKD105" s="611"/>
      <c r="TKE105" s="611"/>
      <c r="TKF105" s="611"/>
      <c r="TKG105" s="611"/>
      <c r="TKH105" s="611"/>
      <c r="TKI105" s="611"/>
      <c r="TKJ105" s="611"/>
      <c r="TKK105" s="611"/>
      <c r="TKL105" s="611"/>
      <c r="TKM105" s="611"/>
      <c r="TKN105" s="611"/>
      <c r="TKO105" s="611"/>
      <c r="TKP105" s="611"/>
      <c r="TKQ105" s="611"/>
      <c r="TKR105" s="611"/>
      <c r="TKS105" s="611"/>
      <c r="TKT105" s="611"/>
      <c r="TKU105" s="611"/>
      <c r="TKV105" s="611"/>
      <c r="TKW105" s="611"/>
      <c r="TKX105" s="611"/>
      <c r="TKY105" s="611"/>
      <c r="TKZ105" s="611"/>
      <c r="TLA105" s="611"/>
      <c r="TLB105" s="611"/>
      <c r="TLC105" s="611"/>
      <c r="TLD105" s="611"/>
      <c r="TLE105" s="611"/>
      <c r="TLF105" s="611"/>
      <c r="TLG105" s="611"/>
      <c r="TLH105" s="611"/>
      <c r="TLI105" s="611"/>
      <c r="TLJ105" s="611"/>
      <c r="TLK105" s="611"/>
      <c r="TLL105" s="611"/>
      <c r="TLM105" s="611"/>
      <c r="TLN105" s="611"/>
      <c r="TLO105" s="611"/>
      <c r="TLP105" s="611"/>
      <c r="TLQ105" s="611"/>
      <c r="TLR105" s="611"/>
      <c r="TLS105" s="611"/>
      <c r="TLT105" s="611"/>
      <c r="TLU105" s="611"/>
      <c r="TLV105" s="611"/>
      <c r="TLW105" s="611"/>
      <c r="TLX105" s="611"/>
      <c r="TLY105" s="611"/>
      <c r="TLZ105" s="611"/>
      <c r="TMA105" s="611"/>
      <c r="TMB105" s="611"/>
      <c r="TMC105" s="611"/>
      <c r="TMD105" s="611"/>
      <c r="TME105" s="611"/>
      <c r="TMF105" s="611"/>
      <c r="TMG105" s="611"/>
      <c r="TMH105" s="611"/>
      <c r="TMI105" s="611"/>
      <c r="TMJ105" s="611"/>
      <c r="TMK105" s="611"/>
      <c r="TML105" s="611"/>
      <c r="TMM105" s="611"/>
      <c r="TMN105" s="611"/>
      <c r="TMO105" s="611"/>
      <c r="TMP105" s="611"/>
      <c r="TMQ105" s="611"/>
      <c r="TMR105" s="611"/>
      <c r="TMS105" s="611"/>
      <c r="TMT105" s="611"/>
      <c r="TMU105" s="611"/>
      <c r="TMV105" s="611"/>
      <c r="TMW105" s="611"/>
      <c r="TMX105" s="611"/>
      <c r="TMY105" s="611"/>
      <c r="TMZ105" s="611"/>
      <c r="TNA105" s="611"/>
      <c r="TNB105" s="611"/>
      <c r="TNC105" s="611"/>
      <c r="TND105" s="611"/>
      <c r="TNE105" s="611"/>
      <c r="TNF105" s="611"/>
      <c r="TNG105" s="611"/>
      <c r="TNH105" s="611"/>
      <c r="TNI105" s="611"/>
      <c r="TNJ105" s="611"/>
      <c r="TNK105" s="611"/>
      <c r="TNL105" s="611"/>
      <c r="TNM105" s="611"/>
      <c r="TNN105" s="611"/>
      <c r="TNO105" s="611"/>
      <c r="TNP105" s="611"/>
      <c r="TNQ105" s="611"/>
      <c r="TNR105" s="611"/>
      <c r="TNS105" s="611"/>
      <c r="TNT105" s="611"/>
      <c r="TNU105" s="611"/>
      <c r="TNV105" s="611"/>
      <c r="TNW105" s="611"/>
      <c r="TNX105" s="611"/>
      <c r="TNY105" s="611"/>
      <c r="TNZ105" s="611"/>
      <c r="TOA105" s="611"/>
      <c r="TOB105" s="611"/>
      <c r="TOC105" s="611"/>
      <c r="TOD105" s="611"/>
      <c r="TOE105" s="611"/>
      <c r="TOF105" s="611"/>
      <c r="TOG105" s="611"/>
      <c r="TOH105" s="611"/>
      <c r="TOI105" s="611"/>
      <c r="TOJ105" s="611"/>
      <c r="TOK105" s="611"/>
      <c r="TOL105" s="611"/>
      <c r="TOM105" s="611"/>
      <c r="TON105" s="611"/>
      <c r="TOO105" s="611"/>
      <c r="TOP105" s="611"/>
      <c r="TOQ105" s="611"/>
      <c r="TOR105" s="611"/>
      <c r="TOS105" s="611"/>
      <c r="TOT105" s="611"/>
      <c r="TOU105" s="611"/>
      <c r="TOV105" s="611"/>
      <c r="TOW105" s="611"/>
      <c r="TOX105" s="611"/>
      <c r="TOY105" s="611"/>
      <c r="TOZ105" s="611"/>
      <c r="TPA105" s="611"/>
      <c r="TPB105" s="611"/>
      <c r="TPC105" s="611"/>
      <c r="TPD105" s="611"/>
      <c r="TPE105" s="611"/>
      <c r="TPF105" s="611"/>
      <c r="TPG105" s="611"/>
      <c r="TPH105" s="611"/>
      <c r="TPI105" s="611"/>
      <c r="TPJ105" s="611"/>
      <c r="TPK105" s="611"/>
      <c r="TPL105" s="611"/>
      <c r="TPM105" s="611"/>
      <c r="TPN105" s="611"/>
      <c r="TPO105" s="611"/>
      <c r="TPP105" s="611"/>
      <c r="TPQ105" s="611"/>
      <c r="TPR105" s="611"/>
      <c r="TPS105" s="611"/>
      <c r="TPT105" s="611"/>
      <c r="TPU105" s="611"/>
      <c r="TPV105" s="611"/>
      <c r="TPW105" s="611"/>
      <c r="TPX105" s="611"/>
      <c r="TPY105" s="611"/>
      <c r="TPZ105" s="611"/>
      <c r="TQA105" s="611"/>
      <c r="TQB105" s="611"/>
      <c r="TQC105" s="611"/>
      <c r="TQD105" s="611"/>
      <c r="TQE105" s="611"/>
      <c r="TQF105" s="611"/>
      <c r="TQG105" s="611"/>
      <c r="TQH105" s="611"/>
      <c r="TQI105" s="611"/>
      <c r="TQJ105" s="611"/>
      <c r="TQK105" s="611"/>
      <c r="TQL105" s="611"/>
      <c r="TQM105" s="611"/>
      <c r="TQN105" s="611"/>
      <c r="TQO105" s="611"/>
      <c r="TQP105" s="611"/>
      <c r="TQQ105" s="611"/>
      <c r="TQR105" s="611"/>
      <c r="TQS105" s="611"/>
      <c r="TQT105" s="611"/>
      <c r="TQU105" s="611"/>
      <c r="TQV105" s="611"/>
      <c r="TQW105" s="611"/>
      <c r="TQX105" s="611"/>
      <c r="TQY105" s="611"/>
      <c r="TQZ105" s="611"/>
      <c r="TRA105" s="611"/>
      <c r="TRB105" s="611"/>
      <c r="TRC105" s="611"/>
      <c r="TRD105" s="611"/>
      <c r="TRE105" s="611"/>
      <c r="TRF105" s="611"/>
      <c r="TRG105" s="611"/>
      <c r="TRH105" s="611"/>
      <c r="TRI105" s="611"/>
      <c r="TRJ105" s="611"/>
      <c r="TRK105" s="611"/>
      <c r="TRL105" s="611"/>
      <c r="TRM105" s="611"/>
      <c r="TRN105" s="611"/>
      <c r="TRO105" s="611"/>
      <c r="TRP105" s="611"/>
      <c r="TRQ105" s="611"/>
      <c r="TRR105" s="611"/>
      <c r="TRS105" s="611"/>
      <c r="TRT105" s="611"/>
      <c r="TRU105" s="611"/>
      <c r="TRV105" s="611"/>
      <c r="TRW105" s="611"/>
      <c r="TRX105" s="611"/>
      <c r="TRY105" s="611"/>
      <c r="TRZ105" s="611"/>
      <c r="TSA105" s="611"/>
      <c r="TSB105" s="611"/>
      <c r="TSC105" s="611"/>
      <c r="TSD105" s="611"/>
      <c r="TSE105" s="611"/>
      <c r="TSF105" s="611"/>
      <c r="TSG105" s="611"/>
      <c r="TSH105" s="611"/>
      <c r="TSI105" s="611"/>
      <c r="TSJ105" s="611"/>
      <c r="TSK105" s="611"/>
      <c r="TSL105" s="611"/>
      <c r="TSM105" s="611"/>
      <c r="TSN105" s="611"/>
      <c r="TSO105" s="611"/>
      <c r="TSP105" s="611"/>
      <c r="TSQ105" s="611"/>
      <c r="TSR105" s="611"/>
      <c r="TSS105" s="611"/>
      <c r="TST105" s="611"/>
      <c r="TSU105" s="611"/>
      <c r="TSV105" s="611"/>
      <c r="TSW105" s="611"/>
      <c r="TSX105" s="611"/>
      <c r="TSY105" s="611"/>
      <c r="TSZ105" s="611"/>
      <c r="TTA105" s="611"/>
      <c r="TTB105" s="611"/>
      <c r="TTC105" s="611"/>
      <c r="TTD105" s="611"/>
      <c r="TTE105" s="611"/>
      <c r="TTF105" s="611"/>
      <c r="TTG105" s="611"/>
      <c r="TTH105" s="611"/>
      <c r="TTI105" s="611"/>
      <c r="TTJ105" s="611"/>
      <c r="TTK105" s="611"/>
      <c r="TTL105" s="611"/>
      <c r="TTM105" s="611"/>
      <c r="TTN105" s="611"/>
      <c r="TTO105" s="611"/>
      <c r="TTP105" s="611"/>
      <c r="TTQ105" s="611"/>
      <c r="TTR105" s="611"/>
      <c r="TTS105" s="611"/>
      <c r="TTT105" s="611"/>
      <c r="TTU105" s="611"/>
      <c r="TTV105" s="611"/>
      <c r="TTW105" s="611"/>
      <c r="TTX105" s="611"/>
      <c r="TTY105" s="611"/>
      <c r="TTZ105" s="611"/>
      <c r="TUA105" s="611"/>
      <c r="TUB105" s="611"/>
      <c r="TUC105" s="611"/>
      <c r="TUD105" s="611"/>
      <c r="TUE105" s="611"/>
      <c r="TUF105" s="611"/>
      <c r="TUG105" s="611"/>
      <c r="TUH105" s="611"/>
      <c r="TUI105" s="611"/>
      <c r="TUJ105" s="611"/>
      <c r="TUK105" s="611"/>
      <c r="TUL105" s="611"/>
      <c r="TUM105" s="611"/>
      <c r="TUN105" s="611"/>
      <c r="TUO105" s="611"/>
      <c r="TUP105" s="611"/>
      <c r="TUQ105" s="611"/>
      <c r="TUR105" s="611"/>
      <c r="TUS105" s="611"/>
      <c r="TUT105" s="611"/>
      <c r="TUU105" s="611"/>
      <c r="TUV105" s="611"/>
      <c r="TUW105" s="611"/>
      <c r="TUX105" s="611"/>
      <c r="TUY105" s="611"/>
      <c r="TUZ105" s="611"/>
      <c r="TVA105" s="611"/>
      <c r="TVB105" s="611"/>
      <c r="TVC105" s="611"/>
      <c r="TVD105" s="611"/>
      <c r="TVE105" s="611"/>
      <c r="TVF105" s="611"/>
      <c r="TVG105" s="611"/>
      <c r="TVH105" s="611"/>
      <c r="TVI105" s="611"/>
      <c r="TVJ105" s="611"/>
      <c r="TVK105" s="611"/>
      <c r="TVL105" s="611"/>
      <c r="TVM105" s="611"/>
      <c r="TVN105" s="611"/>
      <c r="TVO105" s="611"/>
      <c r="TVP105" s="611"/>
      <c r="TVQ105" s="611"/>
      <c r="TVR105" s="611"/>
      <c r="TVS105" s="611"/>
      <c r="TVT105" s="611"/>
      <c r="TVU105" s="611"/>
      <c r="TVV105" s="611"/>
      <c r="TVW105" s="611"/>
      <c r="TVX105" s="611"/>
      <c r="TVY105" s="611"/>
      <c r="TVZ105" s="611"/>
      <c r="TWA105" s="611"/>
      <c r="TWB105" s="611"/>
      <c r="TWC105" s="611"/>
      <c r="TWD105" s="611"/>
      <c r="TWE105" s="611"/>
      <c r="TWF105" s="611"/>
      <c r="TWG105" s="611"/>
      <c r="TWH105" s="611"/>
      <c r="TWI105" s="611"/>
      <c r="TWJ105" s="611"/>
      <c r="TWK105" s="611"/>
      <c r="TWL105" s="611"/>
      <c r="TWM105" s="611"/>
      <c r="TWN105" s="611"/>
      <c r="TWO105" s="611"/>
      <c r="TWP105" s="611"/>
      <c r="TWQ105" s="611"/>
      <c r="TWR105" s="611"/>
      <c r="TWS105" s="611"/>
      <c r="TWT105" s="611"/>
      <c r="TWU105" s="611"/>
      <c r="TWV105" s="611"/>
      <c r="TWW105" s="611"/>
      <c r="TWX105" s="611"/>
      <c r="TWY105" s="611"/>
      <c r="TWZ105" s="611"/>
      <c r="TXA105" s="611"/>
      <c r="TXB105" s="611"/>
      <c r="TXC105" s="611"/>
      <c r="TXD105" s="611"/>
      <c r="TXE105" s="611"/>
      <c r="TXF105" s="611"/>
      <c r="TXG105" s="611"/>
      <c r="TXH105" s="611"/>
      <c r="TXI105" s="611"/>
      <c r="TXJ105" s="611"/>
      <c r="TXK105" s="611"/>
      <c r="TXL105" s="611"/>
      <c r="TXM105" s="611"/>
      <c r="TXN105" s="611"/>
      <c r="TXO105" s="611"/>
      <c r="TXP105" s="611"/>
      <c r="TXQ105" s="611"/>
      <c r="TXR105" s="611"/>
      <c r="TXS105" s="611"/>
      <c r="TXT105" s="611"/>
      <c r="TXU105" s="611"/>
      <c r="TXV105" s="611"/>
      <c r="TXW105" s="611"/>
      <c r="TXX105" s="611"/>
      <c r="TXY105" s="611"/>
      <c r="TXZ105" s="611"/>
      <c r="TYA105" s="611"/>
      <c r="TYB105" s="611"/>
      <c r="TYC105" s="611"/>
      <c r="TYD105" s="611"/>
      <c r="TYE105" s="611"/>
      <c r="TYF105" s="611"/>
      <c r="TYG105" s="611"/>
      <c r="TYH105" s="611"/>
      <c r="TYI105" s="611"/>
      <c r="TYJ105" s="611"/>
      <c r="TYK105" s="611"/>
      <c r="TYL105" s="611"/>
      <c r="TYM105" s="611"/>
      <c r="TYN105" s="611"/>
      <c r="TYO105" s="611"/>
      <c r="TYP105" s="611"/>
      <c r="TYQ105" s="611"/>
      <c r="TYR105" s="611"/>
      <c r="TYS105" s="611"/>
      <c r="TYT105" s="611"/>
      <c r="TYU105" s="611"/>
      <c r="TYV105" s="611"/>
      <c r="TYW105" s="611"/>
      <c r="TYX105" s="611"/>
      <c r="TYY105" s="611"/>
      <c r="TYZ105" s="611"/>
      <c r="TZA105" s="611"/>
      <c r="TZB105" s="611"/>
      <c r="TZC105" s="611"/>
      <c r="TZD105" s="611"/>
      <c r="TZE105" s="611"/>
      <c r="TZF105" s="611"/>
      <c r="TZG105" s="611"/>
      <c r="TZH105" s="611"/>
      <c r="TZI105" s="611"/>
      <c r="TZJ105" s="611"/>
      <c r="TZK105" s="611"/>
      <c r="TZL105" s="611"/>
      <c r="TZM105" s="611"/>
      <c r="TZN105" s="611"/>
      <c r="TZO105" s="611"/>
      <c r="TZP105" s="611"/>
      <c r="TZQ105" s="611"/>
      <c r="TZR105" s="611"/>
      <c r="TZS105" s="611"/>
      <c r="TZT105" s="611"/>
      <c r="TZU105" s="611"/>
      <c r="TZV105" s="611"/>
      <c r="TZW105" s="611"/>
      <c r="TZX105" s="611"/>
      <c r="TZY105" s="611"/>
      <c r="TZZ105" s="611"/>
      <c r="UAA105" s="611"/>
      <c r="UAB105" s="611"/>
      <c r="UAC105" s="611"/>
      <c r="UAD105" s="611"/>
      <c r="UAE105" s="611"/>
      <c r="UAF105" s="611"/>
      <c r="UAG105" s="611"/>
      <c r="UAH105" s="611"/>
      <c r="UAI105" s="611"/>
      <c r="UAJ105" s="611"/>
      <c r="UAK105" s="611"/>
      <c r="UAL105" s="611"/>
      <c r="UAM105" s="611"/>
      <c r="UAN105" s="611"/>
      <c r="UAO105" s="611"/>
      <c r="UAP105" s="611"/>
      <c r="UAQ105" s="611"/>
      <c r="UAR105" s="611"/>
      <c r="UAS105" s="611"/>
      <c r="UAT105" s="611"/>
      <c r="UAU105" s="611"/>
      <c r="UAV105" s="611"/>
      <c r="UAW105" s="611"/>
      <c r="UAX105" s="611"/>
      <c r="UAY105" s="611"/>
      <c r="UAZ105" s="611"/>
      <c r="UBA105" s="611"/>
      <c r="UBB105" s="611"/>
      <c r="UBC105" s="611"/>
      <c r="UBD105" s="611"/>
      <c r="UBE105" s="611"/>
      <c r="UBF105" s="611"/>
      <c r="UBG105" s="611"/>
      <c r="UBH105" s="611"/>
      <c r="UBI105" s="611"/>
      <c r="UBJ105" s="611"/>
      <c r="UBK105" s="611"/>
      <c r="UBL105" s="611"/>
      <c r="UBM105" s="611"/>
      <c r="UBN105" s="611"/>
      <c r="UBO105" s="611"/>
      <c r="UBP105" s="611"/>
      <c r="UBQ105" s="611"/>
      <c r="UBR105" s="611"/>
      <c r="UBS105" s="611"/>
      <c r="UBT105" s="611"/>
      <c r="UBU105" s="611"/>
      <c r="UBV105" s="611"/>
      <c r="UBW105" s="611"/>
      <c r="UBX105" s="611"/>
      <c r="UBY105" s="611"/>
      <c r="UBZ105" s="611"/>
      <c r="UCA105" s="611"/>
      <c r="UCB105" s="611"/>
      <c r="UCC105" s="611"/>
      <c r="UCD105" s="611"/>
      <c r="UCE105" s="611"/>
      <c r="UCF105" s="611"/>
      <c r="UCG105" s="611"/>
      <c r="UCH105" s="611"/>
      <c r="UCI105" s="611"/>
      <c r="UCJ105" s="611"/>
      <c r="UCK105" s="611"/>
      <c r="UCL105" s="611"/>
      <c r="UCM105" s="611"/>
      <c r="UCN105" s="611"/>
      <c r="UCO105" s="611"/>
      <c r="UCP105" s="611"/>
      <c r="UCQ105" s="611"/>
      <c r="UCR105" s="611"/>
      <c r="UCS105" s="611"/>
      <c r="UCT105" s="611"/>
      <c r="UCU105" s="611"/>
      <c r="UCV105" s="611"/>
      <c r="UCW105" s="611"/>
      <c r="UCX105" s="611"/>
      <c r="UCY105" s="611"/>
      <c r="UCZ105" s="611"/>
      <c r="UDA105" s="611"/>
      <c r="UDB105" s="611"/>
      <c r="UDC105" s="611"/>
      <c r="UDD105" s="611"/>
      <c r="UDE105" s="611"/>
      <c r="UDF105" s="611"/>
      <c r="UDG105" s="611"/>
      <c r="UDH105" s="611"/>
      <c r="UDI105" s="611"/>
      <c r="UDJ105" s="611"/>
      <c r="UDK105" s="611"/>
      <c r="UDL105" s="611"/>
      <c r="UDM105" s="611"/>
      <c r="UDN105" s="611"/>
      <c r="UDO105" s="611"/>
      <c r="UDP105" s="611"/>
      <c r="UDQ105" s="611"/>
      <c r="UDR105" s="611"/>
      <c r="UDS105" s="611"/>
      <c r="UDT105" s="611"/>
      <c r="UDU105" s="611"/>
      <c r="UDV105" s="611"/>
      <c r="UDW105" s="611"/>
      <c r="UDX105" s="611"/>
      <c r="UDY105" s="611"/>
      <c r="UDZ105" s="611"/>
      <c r="UEA105" s="611"/>
      <c r="UEB105" s="611"/>
      <c r="UEC105" s="611"/>
      <c r="UED105" s="611"/>
      <c r="UEE105" s="611"/>
      <c r="UEF105" s="611"/>
      <c r="UEG105" s="611"/>
      <c r="UEH105" s="611"/>
      <c r="UEI105" s="611"/>
      <c r="UEJ105" s="611"/>
      <c r="UEK105" s="611"/>
      <c r="UEL105" s="611"/>
      <c r="UEM105" s="611"/>
      <c r="UEN105" s="611"/>
      <c r="UEO105" s="611"/>
      <c r="UEP105" s="611"/>
      <c r="UEQ105" s="611"/>
      <c r="UER105" s="611"/>
      <c r="UES105" s="611"/>
      <c r="UET105" s="611"/>
      <c r="UEU105" s="611"/>
      <c r="UEV105" s="611"/>
      <c r="UEW105" s="611"/>
      <c r="UEX105" s="611"/>
      <c r="UEY105" s="611"/>
      <c r="UEZ105" s="611"/>
      <c r="UFA105" s="611"/>
      <c r="UFB105" s="611"/>
      <c r="UFC105" s="611"/>
      <c r="UFD105" s="611"/>
      <c r="UFE105" s="611"/>
      <c r="UFF105" s="611"/>
      <c r="UFG105" s="611"/>
      <c r="UFH105" s="611"/>
      <c r="UFI105" s="611"/>
      <c r="UFJ105" s="611"/>
      <c r="UFK105" s="611"/>
      <c r="UFL105" s="611"/>
      <c r="UFM105" s="611"/>
      <c r="UFN105" s="611"/>
      <c r="UFO105" s="611"/>
      <c r="UFP105" s="611"/>
      <c r="UFQ105" s="611"/>
      <c r="UFR105" s="611"/>
      <c r="UFS105" s="611"/>
      <c r="UFT105" s="611"/>
      <c r="UFU105" s="611"/>
      <c r="UFV105" s="611"/>
      <c r="UFW105" s="611"/>
      <c r="UFX105" s="611"/>
      <c r="UFY105" s="611"/>
      <c r="UFZ105" s="611"/>
      <c r="UGA105" s="611"/>
      <c r="UGB105" s="611"/>
      <c r="UGC105" s="611"/>
      <c r="UGD105" s="611"/>
      <c r="UGE105" s="611"/>
      <c r="UGF105" s="611"/>
      <c r="UGG105" s="611"/>
      <c r="UGH105" s="611"/>
      <c r="UGI105" s="611"/>
      <c r="UGJ105" s="611"/>
      <c r="UGK105" s="611"/>
      <c r="UGL105" s="611"/>
      <c r="UGM105" s="611"/>
      <c r="UGN105" s="611"/>
      <c r="UGO105" s="611"/>
      <c r="UGP105" s="611"/>
      <c r="UGQ105" s="611"/>
      <c r="UGR105" s="611"/>
      <c r="UGS105" s="611"/>
      <c r="UGT105" s="611"/>
      <c r="UGU105" s="611"/>
      <c r="UGV105" s="611"/>
      <c r="UGW105" s="611"/>
      <c r="UGX105" s="611"/>
      <c r="UGY105" s="611"/>
      <c r="UGZ105" s="611"/>
      <c r="UHA105" s="611"/>
      <c r="UHB105" s="611"/>
      <c r="UHC105" s="611"/>
      <c r="UHD105" s="611"/>
      <c r="UHE105" s="611"/>
      <c r="UHF105" s="611"/>
      <c r="UHG105" s="611"/>
      <c r="UHH105" s="611"/>
      <c r="UHI105" s="611"/>
      <c r="UHJ105" s="611"/>
      <c r="UHK105" s="611"/>
      <c r="UHL105" s="611"/>
      <c r="UHM105" s="611"/>
      <c r="UHN105" s="611"/>
      <c r="UHO105" s="611"/>
      <c r="UHP105" s="611"/>
      <c r="UHQ105" s="611"/>
      <c r="UHR105" s="611"/>
      <c r="UHS105" s="611"/>
      <c r="UHT105" s="611"/>
      <c r="UHU105" s="611"/>
      <c r="UHV105" s="611"/>
      <c r="UHW105" s="611"/>
      <c r="UHX105" s="611"/>
      <c r="UHY105" s="611"/>
      <c r="UHZ105" s="611"/>
      <c r="UIA105" s="611"/>
      <c r="UIB105" s="611"/>
      <c r="UIC105" s="611"/>
      <c r="UID105" s="611"/>
      <c r="UIE105" s="611"/>
      <c r="UIF105" s="611"/>
      <c r="UIG105" s="611"/>
      <c r="UIH105" s="611"/>
      <c r="UII105" s="611"/>
      <c r="UIJ105" s="611"/>
      <c r="UIK105" s="611"/>
      <c r="UIL105" s="611"/>
      <c r="UIM105" s="611"/>
      <c r="UIN105" s="611"/>
      <c r="UIO105" s="611"/>
      <c r="UIP105" s="611"/>
      <c r="UIQ105" s="611"/>
      <c r="UIR105" s="611"/>
      <c r="UIS105" s="611"/>
      <c r="UIT105" s="611"/>
      <c r="UIU105" s="611"/>
      <c r="UIV105" s="611"/>
      <c r="UIW105" s="611"/>
      <c r="UIX105" s="611"/>
      <c r="UIY105" s="611"/>
      <c r="UIZ105" s="611"/>
      <c r="UJA105" s="611"/>
      <c r="UJB105" s="611"/>
      <c r="UJC105" s="611"/>
      <c r="UJD105" s="611"/>
      <c r="UJE105" s="611"/>
      <c r="UJF105" s="611"/>
      <c r="UJG105" s="611"/>
      <c r="UJH105" s="611"/>
      <c r="UJI105" s="611"/>
      <c r="UJJ105" s="611"/>
      <c r="UJK105" s="611"/>
      <c r="UJL105" s="611"/>
      <c r="UJM105" s="611"/>
      <c r="UJN105" s="611"/>
      <c r="UJO105" s="611"/>
      <c r="UJP105" s="611"/>
      <c r="UJQ105" s="611"/>
      <c r="UJR105" s="611"/>
      <c r="UJS105" s="611"/>
      <c r="UJT105" s="611"/>
      <c r="UJU105" s="611"/>
      <c r="UJV105" s="611"/>
      <c r="UJW105" s="611"/>
      <c r="UJX105" s="611"/>
      <c r="UJY105" s="611"/>
      <c r="UJZ105" s="611"/>
      <c r="UKA105" s="611"/>
      <c r="UKB105" s="611"/>
      <c r="UKC105" s="611"/>
      <c r="UKD105" s="611"/>
      <c r="UKE105" s="611"/>
      <c r="UKF105" s="611"/>
      <c r="UKG105" s="611"/>
      <c r="UKH105" s="611"/>
      <c r="UKI105" s="611"/>
      <c r="UKJ105" s="611"/>
      <c r="UKK105" s="611"/>
      <c r="UKL105" s="611"/>
      <c r="UKM105" s="611"/>
      <c r="UKN105" s="611"/>
      <c r="UKO105" s="611"/>
      <c r="UKP105" s="611"/>
      <c r="UKQ105" s="611"/>
      <c r="UKR105" s="611"/>
      <c r="UKS105" s="611"/>
      <c r="UKT105" s="611"/>
      <c r="UKU105" s="611"/>
      <c r="UKV105" s="611"/>
      <c r="UKW105" s="611"/>
      <c r="UKX105" s="611"/>
      <c r="UKY105" s="611"/>
      <c r="UKZ105" s="611"/>
      <c r="ULA105" s="611"/>
      <c r="ULB105" s="611"/>
      <c r="ULC105" s="611"/>
      <c r="ULD105" s="611"/>
      <c r="ULE105" s="611"/>
      <c r="ULF105" s="611"/>
      <c r="ULG105" s="611"/>
      <c r="ULH105" s="611"/>
      <c r="ULI105" s="611"/>
      <c r="ULJ105" s="611"/>
      <c r="ULK105" s="611"/>
      <c r="ULL105" s="611"/>
      <c r="ULM105" s="611"/>
      <c r="ULN105" s="611"/>
      <c r="ULO105" s="611"/>
      <c r="ULP105" s="611"/>
      <c r="ULQ105" s="611"/>
      <c r="ULR105" s="611"/>
      <c r="ULS105" s="611"/>
      <c r="ULT105" s="611"/>
      <c r="ULU105" s="611"/>
      <c r="ULV105" s="611"/>
      <c r="ULW105" s="611"/>
      <c r="ULX105" s="611"/>
      <c r="ULY105" s="611"/>
      <c r="ULZ105" s="611"/>
      <c r="UMA105" s="611"/>
      <c r="UMB105" s="611"/>
      <c r="UMC105" s="611"/>
      <c r="UMD105" s="611"/>
      <c r="UME105" s="611"/>
      <c r="UMF105" s="611"/>
      <c r="UMG105" s="611"/>
      <c r="UMH105" s="611"/>
      <c r="UMI105" s="611"/>
      <c r="UMJ105" s="611"/>
      <c r="UMK105" s="611"/>
      <c r="UML105" s="611"/>
      <c r="UMM105" s="611"/>
      <c r="UMN105" s="611"/>
      <c r="UMO105" s="611"/>
      <c r="UMP105" s="611"/>
      <c r="UMQ105" s="611"/>
      <c r="UMR105" s="611"/>
      <c r="UMS105" s="611"/>
      <c r="UMT105" s="611"/>
      <c r="UMU105" s="611"/>
      <c r="UMV105" s="611"/>
      <c r="UMW105" s="611"/>
      <c r="UMX105" s="611"/>
      <c r="UMY105" s="611"/>
      <c r="UMZ105" s="611"/>
      <c r="UNA105" s="611"/>
      <c r="UNB105" s="611"/>
      <c r="UNC105" s="611"/>
      <c r="UND105" s="611"/>
      <c r="UNE105" s="611"/>
      <c r="UNF105" s="611"/>
      <c r="UNG105" s="611"/>
      <c r="UNH105" s="611"/>
      <c r="UNI105" s="611"/>
      <c r="UNJ105" s="611"/>
      <c r="UNK105" s="611"/>
      <c r="UNL105" s="611"/>
      <c r="UNM105" s="611"/>
      <c r="UNN105" s="611"/>
      <c r="UNO105" s="611"/>
      <c r="UNP105" s="611"/>
      <c r="UNQ105" s="611"/>
      <c r="UNR105" s="611"/>
      <c r="UNS105" s="611"/>
      <c r="UNT105" s="611"/>
      <c r="UNU105" s="611"/>
      <c r="UNV105" s="611"/>
      <c r="UNW105" s="611"/>
      <c r="UNX105" s="611"/>
      <c r="UNY105" s="611"/>
      <c r="UNZ105" s="611"/>
      <c r="UOA105" s="611"/>
      <c r="UOB105" s="611"/>
      <c r="UOC105" s="611"/>
      <c r="UOD105" s="611"/>
      <c r="UOE105" s="611"/>
      <c r="UOF105" s="611"/>
      <c r="UOG105" s="611"/>
      <c r="UOH105" s="611"/>
      <c r="UOI105" s="611"/>
      <c r="UOJ105" s="611"/>
      <c r="UOK105" s="611"/>
      <c r="UOL105" s="611"/>
      <c r="UOM105" s="611"/>
      <c r="UON105" s="611"/>
      <c r="UOO105" s="611"/>
      <c r="UOP105" s="611"/>
      <c r="UOQ105" s="611"/>
      <c r="UOR105" s="611"/>
      <c r="UOS105" s="611"/>
      <c r="UOT105" s="611"/>
      <c r="UOU105" s="611"/>
      <c r="UOV105" s="611"/>
      <c r="UOW105" s="611"/>
      <c r="UOX105" s="611"/>
      <c r="UOY105" s="611"/>
      <c r="UOZ105" s="611"/>
      <c r="UPA105" s="611"/>
      <c r="UPB105" s="611"/>
      <c r="UPC105" s="611"/>
      <c r="UPD105" s="611"/>
      <c r="UPE105" s="611"/>
      <c r="UPF105" s="611"/>
      <c r="UPG105" s="611"/>
      <c r="UPH105" s="611"/>
      <c r="UPI105" s="611"/>
      <c r="UPJ105" s="611"/>
      <c r="UPK105" s="611"/>
      <c r="UPL105" s="611"/>
      <c r="UPM105" s="611"/>
      <c r="UPN105" s="611"/>
      <c r="UPO105" s="611"/>
      <c r="UPP105" s="611"/>
      <c r="UPQ105" s="611"/>
      <c r="UPR105" s="611"/>
      <c r="UPS105" s="611"/>
      <c r="UPT105" s="611"/>
      <c r="UPU105" s="611"/>
      <c r="UPV105" s="611"/>
      <c r="UPW105" s="611"/>
      <c r="UPX105" s="611"/>
      <c r="UPY105" s="611"/>
      <c r="UPZ105" s="611"/>
      <c r="UQA105" s="611"/>
      <c r="UQB105" s="611"/>
      <c r="UQC105" s="611"/>
      <c r="UQD105" s="611"/>
      <c r="UQE105" s="611"/>
      <c r="UQF105" s="611"/>
      <c r="UQG105" s="611"/>
      <c r="UQH105" s="611"/>
      <c r="UQI105" s="611"/>
      <c r="UQJ105" s="611"/>
      <c r="UQK105" s="611"/>
      <c r="UQL105" s="611"/>
      <c r="UQM105" s="611"/>
      <c r="UQN105" s="611"/>
      <c r="UQO105" s="611"/>
      <c r="UQP105" s="611"/>
      <c r="UQQ105" s="611"/>
      <c r="UQR105" s="611"/>
      <c r="UQS105" s="611"/>
      <c r="UQT105" s="611"/>
      <c r="UQU105" s="611"/>
      <c r="UQV105" s="611"/>
      <c r="UQW105" s="611"/>
      <c r="UQX105" s="611"/>
      <c r="UQY105" s="611"/>
      <c r="UQZ105" s="611"/>
      <c r="URA105" s="611"/>
      <c r="URB105" s="611"/>
      <c r="URC105" s="611"/>
      <c r="URD105" s="611"/>
      <c r="URE105" s="611"/>
      <c r="URF105" s="611"/>
      <c r="URG105" s="611"/>
      <c r="URH105" s="611"/>
      <c r="URI105" s="611"/>
      <c r="URJ105" s="611"/>
      <c r="URK105" s="611"/>
      <c r="URL105" s="611"/>
      <c r="URM105" s="611"/>
      <c r="URN105" s="611"/>
      <c r="URO105" s="611"/>
      <c r="URP105" s="611"/>
      <c r="URQ105" s="611"/>
      <c r="URR105" s="611"/>
      <c r="URS105" s="611"/>
      <c r="URT105" s="611"/>
      <c r="URU105" s="611"/>
      <c r="URV105" s="611"/>
      <c r="URW105" s="611"/>
      <c r="URX105" s="611"/>
      <c r="URY105" s="611"/>
      <c r="URZ105" s="611"/>
      <c r="USA105" s="611"/>
      <c r="USB105" s="611"/>
      <c r="USC105" s="611"/>
      <c r="USD105" s="611"/>
      <c r="USE105" s="611"/>
      <c r="USF105" s="611"/>
      <c r="USG105" s="611"/>
      <c r="USH105" s="611"/>
      <c r="USI105" s="611"/>
      <c r="USJ105" s="611"/>
      <c r="USK105" s="611"/>
      <c r="USL105" s="611"/>
      <c r="USM105" s="611"/>
      <c r="USN105" s="611"/>
      <c r="USO105" s="611"/>
      <c r="USP105" s="611"/>
      <c r="USQ105" s="611"/>
      <c r="USR105" s="611"/>
      <c r="USS105" s="611"/>
      <c r="UST105" s="611"/>
      <c r="USU105" s="611"/>
      <c r="USV105" s="611"/>
      <c r="USW105" s="611"/>
      <c r="USX105" s="611"/>
      <c r="USY105" s="611"/>
      <c r="USZ105" s="611"/>
      <c r="UTA105" s="611"/>
      <c r="UTB105" s="611"/>
      <c r="UTC105" s="611"/>
      <c r="UTD105" s="611"/>
      <c r="UTE105" s="611"/>
      <c r="UTF105" s="611"/>
      <c r="UTG105" s="611"/>
      <c r="UTH105" s="611"/>
      <c r="UTI105" s="611"/>
      <c r="UTJ105" s="611"/>
      <c r="UTK105" s="611"/>
      <c r="UTL105" s="611"/>
      <c r="UTM105" s="611"/>
      <c r="UTN105" s="611"/>
      <c r="UTO105" s="611"/>
      <c r="UTP105" s="611"/>
      <c r="UTQ105" s="611"/>
      <c r="UTR105" s="611"/>
      <c r="UTS105" s="611"/>
      <c r="UTT105" s="611"/>
      <c r="UTU105" s="611"/>
      <c r="UTV105" s="611"/>
      <c r="UTW105" s="611"/>
      <c r="UTX105" s="611"/>
      <c r="UTY105" s="611"/>
      <c r="UTZ105" s="611"/>
      <c r="UUA105" s="611"/>
      <c r="UUB105" s="611"/>
      <c r="UUC105" s="611"/>
      <c r="UUD105" s="611"/>
      <c r="UUE105" s="611"/>
      <c r="UUF105" s="611"/>
      <c r="UUG105" s="611"/>
      <c r="UUH105" s="611"/>
      <c r="UUI105" s="611"/>
      <c r="UUJ105" s="611"/>
      <c r="UUK105" s="611"/>
      <c r="UUL105" s="611"/>
      <c r="UUM105" s="611"/>
      <c r="UUN105" s="611"/>
      <c r="UUO105" s="611"/>
      <c r="UUP105" s="611"/>
      <c r="UUQ105" s="611"/>
      <c r="UUR105" s="611"/>
      <c r="UUS105" s="611"/>
      <c r="UUT105" s="611"/>
      <c r="UUU105" s="611"/>
      <c r="UUV105" s="611"/>
      <c r="UUW105" s="611"/>
      <c r="UUX105" s="611"/>
      <c r="UUY105" s="611"/>
      <c r="UUZ105" s="611"/>
      <c r="UVA105" s="611"/>
      <c r="UVB105" s="611"/>
      <c r="UVC105" s="611"/>
      <c r="UVD105" s="611"/>
      <c r="UVE105" s="611"/>
      <c r="UVF105" s="611"/>
      <c r="UVG105" s="611"/>
      <c r="UVH105" s="611"/>
      <c r="UVI105" s="611"/>
      <c r="UVJ105" s="611"/>
      <c r="UVK105" s="611"/>
      <c r="UVL105" s="611"/>
      <c r="UVM105" s="611"/>
      <c r="UVN105" s="611"/>
      <c r="UVO105" s="611"/>
      <c r="UVP105" s="611"/>
      <c r="UVQ105" s="611"/>
      <c r="UVR105" s="611"/>
      <c r="UVS105" s="611"/>
      <c r="UVT105" s="611"/>
      <c r="UVU105" s="611"/>
      <c r="UVV105" s="611"/>
      <c r="UVW105" s="611"/>
      <c r="UVX105" s="611"/>
      <c r="UVY105" s="611"/>
      <c r="UVZ105" s="611"/>
      <c r="UWA105" s="611"/>
      <c r="UWB105" s="611"/>
      <c r="UWC105" s="611"/>
      <c r="UWD105" s="611"/>
      <c r="UWE105" s="611"/>
      <c r="UWF105" s="611"/>
      <c r="UWG105" s="611"/>
      <c r="UWH105" s="611"/>
      <c r="UWI105" s="611"/>
      <c r="UWJ105" s="611"/>
      <c r="UWK105" s="611"/>
      <c r="UWL105" s="611"/>
      <c r="UWM105" s="611"/>
      <c r="UWN105" s="611"/>
      <c r="UWO105" s="611"/>
      <c r="UWP105" s="611"/>
      <c r="UWQ105" s="611"/>
      <c r="UWR105" s="611"/>
      <c r="UWS105" s="611"/>
      <c r="UWT105" s="611"/>
      <c r="UWU105" s="611"/>
      <c r="UWV105" s="611"/>
      <c r="UWW105" s="611"/>
      <c r="UWX105" s="611"/>
      <c r="UWY105" s="611"/>
      <c r="UWZ105" s="611"/>
      <c r="UXA105" s="611"/>
      <c r="UXB105" s="611"/>
      <c r="UXC105" s="611"/>
      <c r="UXD105" s="611"/>
      <c r="UXE105" s="611"/>
      <c r="UXF105" s="611"/>
      <c r="UXG105" s="611"/>
      <c r="UXH105" s="611"/>
      <c r="UXI105" s="611"/>
      <c r="UXJ105" s="611"/>
      <c r="UXK105" s="611"/>
      <c r="UXL105" s="611"/>
      <c r="UXM105" s="611"/>
      <c r="UXN105" s="611"/>
      <c r="UXO105" s="611"/>
      <c r="UXP105" s="611"/>
      <c r="UXQ105" s="611"/>
      <c r="UXR105" s="611"/>
      <c r="UXS105" s="611"/>
      <c r="UXT105" s="611"/>
      <c r="UXU105" s="611"/>
      <c r="UXV105" s="611"/>
      <c r="UXW105" s="611"/>
      <c r="UXX105" s="611"/>
      <c r="UXY105" s="611"/>
      <c r="UXZ105" s="611"/>
      <c r="UYA105" s="611"/>
      <c r="UYB105" s="611"/>
      <c r="UYC105" s="611"/>
      <c r="UYD105" s="611"/>
      <c r="UYE105" s="611"/>
      <c r="UYF105" s="611"/>
      <c r="UYG105" s="611"/>
      <c r="UYH105" s="611"/>
      <c r="UYI105" s="611"/>
      <c r="UYJ105" s="611"/>
      <c r="UYK105" s="611"/>
      <c r="UYL105" s="611"/>
      <c r="UYM105" s="611"/>
      <c r="UYN105" s="611"/>
      <c r="UYO105" s="611"/>
      <c r="UYP105" s="611"/>
      <c r="UYQ105" s="611"/>
      <c r="UYR105" s="611"/>
      <c r="UYS105" s="611"/>
      <c r="UYT105" s="611"/>
      <c r="UYU105" s="611"/>
      <c r="UYV105" s="611"/>
      <c r="UYW105" s="611"/>
      <c r="UYX105" s="611"/>
      <c r="UYY105" s="611"/>
      <c r="UYZ105" s="611"/>
      <c r="UZA105" s="611"/>
      <c r="UZB105" s="611"/>
      <c r="UZC105" s="611"/>
      <c r="UZD105" s="611"/>
      <c r="UZE105" s="611"/>
      <c r="UZF105" s="611"/>
      <c r="UZG105" s="611"/>
      <c r="UZH105" s="611"/>
      <c r="UZI105" s="611"/>
      <c r="UZJ105" s="611"/>
      <c r="UZK105" s="611"/>
      <c r="UZL105" s="611"/>
      <c r="UZM105" s="611"/>
      <c r="UZN105" s="611"/>
      <c r="UZO105" s="611"/>
      <c r="UZP105" s="611"/>
      <c r="UZQ105" s="611"/>
      <c r="UZR105" s="611"/>
      <c r="UZS105" s="611"/>
      <c r="UZT105" s="611"/>
      <c r="UZU105" s="611"/>
      <c r="UZV105" s="611"/>
      <c r="UZW105" s="611"/>
      <c r="UZX105" s="611"/>
      <c r="UZY105" s="611"/>
      <c r="UZZ105" s="611"/>
      <c r="VAA105" s="611"/>
      <c r="VAB105" s="611"/>
      <c r="VAC105" s="611"/>
      <c r="VAD105" s="611"/>
      <c r="VAE105" s="611"/>
      <c r="VAF105" s="611"/>
      <c r="VAG105" s="611"/>
      <c r="VAH105" s="611"/>
      <c r="VAI105" s="611"/>
      <c r="VAJ105" s="611"/>
      <c r="VAK105" s="611"/>
      <c r="VAL105" s="611"/>
      <c r="VAM105" s="611"/>
      <c r="VAN105" s="611"/>
      <c r="VAO105" s="611"/>
      <c r="VAP105" s="611"/>
      <c r="VAQ105" s="611"/>
      <c r="VAR105" s="611"/>
      <c r="VAS105" s="611"/>
      <c r="VAT105" s="611"/>
      <c r="VAU105" s="611"/>
      <c r="VAV105" s="611"/>
      <c r="VAW105" s="611"/>
      <c r="VAX105" s="611"/>
      <c r="VAY105" s="611"/>
      <c r="VAZ105" s="611"/>
      <c r="VBA105" s="611"/>
      <c r="VBB105" s="611"/>
      <c r="VBC105" s="611"/>
      <c r="VBD105" s="611"/>
      <c r="VBE105" s="611"/>
      <c r="VBF105" s="611"/>
      <c r="VBG105" s="611"/>
      <c r="VBH105" s="611"/>
      <c r="VBI105" s="611"/>
      <c r="VBJ105" s="611"/>
      <c r="VBK105" s="611"/>
      <c r="VBL105" s="611"/>
      <c r="VBM105" s="611"/>
      <c r="VBN105" s="611"/>
      <c r="VBO105" s="611"/>
      <c r="VBP105" s="611"/>
      <c r="VBQ105" s="611"/>
      <c r="VBR105" s="611"/>
      <c r="VBS105" s="611"/>
      <c r="VBT105" s="611"/>
      <c r="VBU105" s="611"/>
      <c r="VBV105" s="611"/>
      <c r="VBW105" s="611"/>
      <c r="VBX105" s="611"/>
      <c r="VBY105" s="611"/>
      <c r="VBZ105" s="611"/>
      <c r="VCA105" s="611"/>
      <c r="VCB105" s="611"/>
      <c r="VCC105" s="611"/>
      <c r="VCD105" s="611"/>
      <c r="VCE105" s="611"/>
      <c r="VCF105" s="611"/>
      <c r="VCG105" s="611"/>
      <c r="VCH105" s="611"/>
      <c r="VCI105" s="611"/>
      <c r="VCJ105" s="611"/>
      <c r="VCK105" s="611"/>
      <c r="VCL105" s="611"/>
      <c r="VCM105" s="611"/>
      <c r="VCN105" s="611"/>
      <c r="VCO105" s="611"/>
      <c r="VCP105" s="611"/>
      <c r="VCQ105" s="611"/>
      <c r="VCR105" s="611"/>
      <c r="VCS105" s="611"/>
      <c r="VCT105" s="611"/>
      <c r="VCU105" s="611"/>
      <c r="VCV105" s="611"/>
      <c r="VCW105" s="611"/>
      <c r="VCX105" s="611"/>
      <c r="VCY105" s="611"/>
      <c r="VCZ105" s="611"/>
      <c r="VDA105" s="611"/>
      <c r="VDB105" s="611"/>
      <c r="VDC105" s="611"/>
      <c r="VDD105" s="611"/>
      <c r="VDE105" s="611"/>
      <c r="VDF105" s="611"/>
      <c r="VDG105" s="611"/>
      <c r="VDH105" s="611"/>
      <c r="VDI105" s="611"/>
      <c r="VDJ105" s="611"/>
      <c r="VDK105" s="611"/>
      <c r="VDL105" s="611"/>
      <c r="VDM105" s="611"/>
      <c r="VDN105" s="611"/>
      <c r="VDO105" s="611"/>
      <c r="VDP105" s="611"/>
      <c r="VDQ105" s="611"/>
      <c r="VDR105" s="611"/>
      <c r="VDS105" s="611"/>
      <c r="VDT105" s="611"/>
      <c r="VDU105" s="611"/>
      <c r="VDV105" s="611"/>
      <c r="VDW105" s="611"/>
      <c r="VDX105" s="611"/>
      <c r="VDY105" s="611"/>
      <c r="VDZ105" s="611"/>
      <c r="VEA105" s="611"/>
      <c r="VEB105" s="611"/>
      <c r="VEC105" s="611"/>
      <c r="VED105" s="611"/>
      <c r="VEE105" s="611"/>
      <c r="VEF105" s="611"/>
      <c r="VEG105" s="611"/>
      <c r="VEH105" s="611"/>
      <c r="VEI105" s="611"/>
      <c r="VEJ105" s="611"/>
      <c r="VEK105" s="611"/>
      <c r="VEL105" s="611"/>
      <c r="VEM105" s="611"/>
      <c r="VEN105" s="611"/>
      <c r="VEO105" s="611"/>
      <c r="VEP105" s="611"/>
      <c r="VEQ105" s="611"/>
      <c r="VER105" s="611"/>
      <c r="VES105" s="611"/>
      <c r="VET105" s="611"/>
      <c r="VEU105" s="611"/>
      <c r="VEV105" s="611"/>
      <c r="VEW105" s="611"/>
      <c r="VEX105" s="611"/>
      <c r="VEY105" s="611"/>
      <c r="VEZ105" s="611"/>
      <c r="VFA105" s="611"/>
      <c r="VFB105" s="611"/>
      <c r="VFC105" s="611"/>
      <c r="VFD105" s="611"/>
      <c r="VFE105" s="611"/>
      <c r="VFF105" s="611"/>
      <c r="VFG105" s="611"/>
      <c r="VFH105" s="611"/>
      <c r="VFI105" s="611"/>
      <c r="VFJ105" s="611"/>
      <c r="VFK105" s="611"/>
      <c r="VFL105" s="611"/>
      <c r="VFM105" s="611"/>
      <c r="VFN105" s="611"/>
      <c r="VFO105" s="611"/>
      <c r="VFP105" s="611"/>
      <c r="VFQ105" s="611"/>
      <c r="VFR105" s="611"/>
      <c r="VFS105" s="611"/>
      <c r="VFT105" s="611"/>
      <c r="VFU105" s="611"/>
      <c r="VFV105" s="611"/>
      <c r="VFW105" s="611"/>
      <c r="VFX105" s="611"/>
      <c r="VFY105" s="611"/>
      <c r="VFZ105" s="611"/>
      <c r="VGA105" s="611"/>
      <c r="VGB105" s="611"/>
      <c r="VGC105" s="611"/>
      <c r="VGD105" s="611"/>
      <c r="VGE105" s="611"/>
      <c r="VGF105" s="611"/>
      <c r="VGG105" s="611"/>
      <c r="VGH105" s="611"/>
      <c r="VGI105" s="611"/>
      <c r="VGJ105" s="611"/>
      <c r="VGK105" s="611"/>
      <c r="VGL105" s="611"/>
      <c r="VGM105" s="611"/>
      <c r="VGN105" s="611"/>
      <c r="VGO105" s="611"/>
      <c r="VGP105" s="611"/>
      <c r="VGQ105" s="611"/>
      <c r="VGR105" s="611"/>
      <c r="VGS105" s="611"/>
      <c r="VGT105" s="611"/>
      <c r="VGU105" s="611"/>
      <c r="VGV105" s="611"/>
      <c r="VGW105" s="611"/>
      <c r="VGX105" s="611"/>
      <c r="VGY105" s="611"/>
      <c r="VGZ105" s="611"/>
      <c r="VHA105" s="611"/>
      <c r="VHB105" s="611"/>
      <c r="VHC105" s="611"/>
      <c r="VHD105" s="611"/>
      <c r="VHE105" s="611"/>
      <c r="VHF105" s="611"/>
      <c r="VHG105" s="611"/>
      <c r="VHH105" s="611"/>
      <c r="VHI105" s="611"/>
      <c r="VHJ105" s="611"/>
      <c r="VHK105" s="611"/>
      <c r="VHL105" s="611"/>
      <c r="VHM105" s="611"/>
      <c r="VHN105" s="611"/>
      <c r="VHO105" s="611"/>
      <c r="VHP105" s="611"/>
      <c r="VHQ105" s="611"/>
      <c r="VHR105" s="611"/>
      <c r="VHS105" s="611"/>
      <c r="VHT105" s="611"/>
      <c r="VHU105" s="611"/>
      <c r="VHV105" s="611"/>
      <c r="VHW105" s="611"/>
      <c r="VHX105" s="611"/>
      <c r="VHY105" s="611"/>
      <c r="VHZ105" s="611"/>
      <c r="VIA105" s="611"/>
      <c r="VIB105" s="611"/>
      <c r="VIC105" s="611"/>
      <c r="VID105" s="611"/>
      <c r="VIE105" s="611"/>
      <c r="VIF105" s="611"/>
      <c r="VIG105" s="611"/>
      <c r="VIH105" s="611"/>
      <c r="VII105" s="611"/>
      <c r="VIJ105" s="611"/>
      <c r="VIK105" s="611"/>
      <c r="VIL105" s="611"/>
      <c r="VIM105" s="611"/>
      <c r="VIN105" s="611"/>
      <c r="VIO105" s="611"/>
      <c r="VIP105" s="611"/>
      <c r="VIQ105" s="611"/>
      <c r="VIR105" s="611"/>
      <c r="VIS105" s="611"/>
      <c r="VIT105" s="611"/>
      <c r="VIU105" s="611"/>
      <c r="VIV105" s="611"/>
      <c r="VIW105" s="611"/>
      <c r="VIX105" s="611"/>
      <c r="VIY105" s="611"/>
      <c r="VIZ105" s="611"/>
      <c r="VJA105" s="611"/>
      <c r="VJB105" s="611"/>
      <c r="VJC105" s="611"/>
      <c r="VJD105" s="611"/>
      <c r="VJE105" s="611"/>
      <c r="VJF105" s="611"/>
      <c r="VJG105" s="611"/>
      <c r="VJH105" s="611"/>
      <c r="VJI105" s="611"/>
      <c r="VJJ105" s="611"/>
      <c r="VJK105" s="611"/>
      <c r="VJL105" s="611"/>
      <c r="VJM105" s="611"/>
      <c r="VJN105" s="611"/>
      <c r="VJO105" s="611"/>
      <c r="VJP105" s="611"/>
      <c r="VJQ105" s="611"/>
      <c r="VJR105" s="611"/>
      <c r="VJS105" s="611"/>
      <c r="VJT105" s="611"/>
      <c r="VJU105" s="611"/>
      <c r="VJV105" s="611"/>
      <c r="VJW105" s="611"/>
      <c r="VJX105" s="611"/>
      <c r="VJY105" s="611"/>
      <c r="VJZ105" s="611"/>
      <c r="VKA105" s="611"/>
      <c r="VKB105" s="611"/>
      <c r="VKC105" s="611"/>
      <c r="VKD105" s="611"/>
      <c r="VKE105" s="611"/>
      <c r="VKF105" s="611"/>
      <c r="VKG105" s="611"/>
      <c r="VKH105" s="611"/>
      <c r="VKI105" s="611"/>
      <c r="VKJ105" s="611"/>
      <c r="VKK105" s="611"/>
      <c r="VKL105" s="611"/>
      <c r="VKM105" s="611"/>
      <c r="VKN105" s="611"/>
      <c r="VKO105" s="611"/>
      <c r="VKP105" s="611"/>
      <c r="VKQ105" s="611"/>
      <c r="VKR105" s="611"/>
      <c r="VKS105" s="611"/>
      <c r="VKT105" s="611"/>
      <c r="VKU105" s="611"/>
      <c r="VKV105" s="611"/>
      <c r="VKW105" s="611"/>
      <c r="VKX105" s="611"/>
      <c r="VKY105" s="611"/>
      <c r="VKZ105" s="611"/>
      <c r="VLA105" s="611"/>
      <c r="VLB105" s="611"/>
      <c r="VLC105" s="611"/>
      <c r="VLD105" s="611"/>
      <c r="VLE105" s="611"/>
      <c r="VLF105" s="611"/>
      <c r="VLG105" s="611"/>
      <c r="VLH105" s="611"/>
      <c r="VLI105" s="611"/>
      <c r="VLJ105" s="611"/>
      <c r="VLK105" s="611"/>
      <c r="VLL105" s="611"/>
      <c r="VLM105" s="611"/>
      <c r="VLN105" s="611"/>
      <c r="VLO105" s="611"/>
      <c r="VLP105" s="611"/>
      <c r="VLQ105" s="611"/>
      <c r="VLR105" s="611"/>
      <c r="VLS105" s="611"/>
      <c r="VLT105" s="611"/>
      <c r="VLU105" s="611"/>
      <c r="VLV105" s="611"/>
      <c r="VLW105" s="611"/>
      <c r="VLX105" s="611"/>
      <c r="VLY105" s="611"/>
      <c r="VLZ105" s="611"/>
      <c r="VMA105" s="611"/>
      <c r="VMB105" s="611"/>
      <c r="VMC105" s="611"/>
      <c r="VMD105" s="611"/>
      <c r="VME105" s="611"/>
      <c r="VMF105" s="611"/>
      <c r="VMG105" s="611"/>
      <c r="VMH105" s="611"/>
      <c r="VMI105" s="611"/>
      <c r="VMJ105" s="611"/>
      <c r="VMK105" s="611"/>
      <c r="VML105" s="611"/>
      <c r="VMM105" s="611"/>
      <c r="VMN105" s="611"/>
      <c r="VMO105" s="611"/>
      <c r="VMP105" s="611"/>
      <c r="VMQ105" s="611"/>
      <c r="VMR105" s="611"/>
      <c r="VMS105" s="611"/>
      <c r="VMT105" s="611"/>
      <c r="VMU105" s="611"/>
      <c r="VMV105" s="611"/>
      <c r="VMW105" s="611"/>
      <c r="VMX105" s="611"/>
      <c r="VMY105" s="611"/>
      <c r="VMZ105" s="611"/>
      <c r="VNA105" s="611"/>
      <c r="VNB105" s="611"/>
      <c r="VNC105" s="611"/>
      <c r="VND105" s="611"/>
      <c r="VNE105" s="611"/>
      <c r="VNF105" s="611"/>
      <c r="VNG105" s="611"/>
      <c r="VNH105" s="611"/>
      <c r="VNI105" s="611"/>
      <c r="VNJ105" s="611"/>
      <c r="VNK105" s="611"/>
      <c r="VNL105" s="611"/>
      <c r="VNM105" s="611"/>
      <c r="VNN105" s="611"/>
      <c r="VNO105" s="611"/>
      <c r="VNP105" s="611"/>
      <c r="VNQ105" s="611"/>
      <c r="VNR105" s="611"/>
      <c r="VNS105" s="611"/>
      <c r="VNT105" s="611"/>
      <c r="VNU105" s="611"/>
      <c r="VNV105" s="611"/>
      <c r="VNW105" s="611"/>
      <c r="VNX105" s="611"/>
      <c r="VNY105" s="611"/>
      <c r="VNZ105" s="611"/>
      <c r="VOA105" s="611"/>
      <c r="VOB105" s="611"/>
      <c r="VOC105" s="611"/>
      <c r="VOD105" s="611"/>
      <c r="VOE105" s="611"/>
      <c r="VOF105" s="611"/>
      <c r="VOG105" s="611"/>
      <c r="VOH105" s="611"/>
      <c r="VOI105" s="611"/>
      <c r="VOJ105" s="611"/>
      <c r="VOK105" s="611"/>
      <c r="VOL105" s="611"/>
      <c r="VOM105" s="611"/>
      <c r="VON105" s="611"/>
      <c r="VOO105" s="611"/>
      <c r="VOP105" s="611"/>
      <c r="VOQ105" s="611"/>
      <c r="VOR105" s="611"/>
      <c r="VOS105" s="611"/>
      <c r="VOT105" s="611"/>
      <c r="VOU105" s="611"/>
      <c r="VOV105" s="611"/>
      <c r="VOW105" s="611"/>
      <c r="VOX105" s="611"/>
      <c r="VOY105" s="611"/>
      <c r="VOZ105" s="611"/>
      <c r="VPA105" s="611"/>
      <c r="VPB105" s="611"/>
      <c r="VPC105" s="611"/>
      <c r="VPD105" s="611"/>
      <c r="VPE105" s="611"/>
      <c r="VPF105" s="611"/>
      <c r="VPG105" s="611"/>
      <c r="VPH105" s="611"/>
      <c r="VPI105" s="611"/>
      <c r="VPJ105" s="611"/>
      <c r="VPK105" s="611"/>
      <c r="VPL105" s="611"/>
      <c r="VPM105" s="611"/>
      <c r="VPN105" s="611"/>
      <c r="VPO105" s="611"/>
      <c r="VPP105" s="611"/>
      <c r="VPQ105" s="611"/>
      <c r="VPR105" s="611"/>
      <c r="VPS105" s="611"/>
      <c r="VPT105" s="611"/>
      <c r="VPU105" s="611"/>
      <c r="VPV105" s="611"/>
      <c r="VPW105" s="611"/>
      <c r="VPX105" s="611"/>
      <c r="VPY105" s="611"/>
      <c r="VPZ105" s="611"/>
      <c r="VQA105" s="611"/>
      <c r="VQB105" s="611"/>
      <c r="VQC105" s="611"/>
      <c r="VQD105" s="611"/>
      <c r="VQE105" s="611"/>
      <c r="VQF105" s="611"/>
      <c r="VQG105" s="611"/>
      <c r="VQH105" s="611"/>
      <c r="VQI105" s="611"/>
      <c r="VQJ105" s="611"/>
      <c r="VQK105" s="611"/>
      <c r="VQL105" s="611"/>
      <c r="VQM105" s="611"/>
      <c r="VQN105" s="611"/>
      <c r="VQO105" s="611"/>
      <c r="VQP105" s="611"/>
      <c r="VQQ105" s="611"/>
      <c r="VQR105" s="611"/>
      <c r="VQS105" s="611"/>
      <c r="VQT105" s="611"/>
      <c r="VQU105" s="611"/>
      <c r="VQV105" s="611"/>
      <c r="VQW105" s="611"/>
      <c r="VQX105" s="611"/>
      <c r="VQY105" s="611"/>
      <c r="VQZ105" s="611"/>
      <c r="VRA105" s="611"/>
      <c r="VRB105" s="611"/>
      <c r="VRC105" s="611"/>
      <c r="VRD105" s="611"/>
      <c r="VRE105" s="611"/>
      <c r="VRF105" s="611"/>
      <c r="VRG105" s="611"/>
      <c r="VRH105" s="611"/>
      <c r="VRI105" s="611"/>
      <c r="VRJ105" s="611"/>
      <c r="VRK105" s="611"/>
      <c r="VRL105" s="611"/>
      <c r="VRM105" s="611"/>
      <c r="VRN105" s="611"/>
      <c r="VRO105" s="611"/>
      <c r="VRP105" s="611"/>
      <c r="VRQ105" s="611"/>
      <c r="VRR105" s="611"/>
      <c r="VRS105" s="611"/>
      <c r="VRT105" s="611"/>
      <c r="VRU105" s="611"/>
      <c r="VRV105" s="611"/>
      <c r="VRW105" s="611"/>
      <c r="VRX105" s="611"/>
      <c r="VRY105" s="611"/>
      <c r="VRZ105" s="611"/>
      <c r="VSA105" s="611"/>
      <c r="VSB105" s="611"/>
      <c r="VSC105" s="611"/>
      <c r="VSD105" s="611"/>
      <c r="VSE105" s="611"/>
      <c r="VSF105" s="611"/>
      <c r="VSG105" s="611"/>
      <c r="VSH105" s="611"/>
      <c r="VSI105" s="611"/>
      <c r="VSJ105" s="611"/>
      <c r="VSK105" s="611"/>
      <c r="VSL105" s="611"/>
      <c r="VSM105" s="611"/>
      <c r="VSN105" s="611"/>
      <c r="VSO105" s="611"/>
      <c r="VSP105" s="611"/>
      <c r="VSQ105" s="611"/>
      <c r="VSR105" s="611"/>
      <c r="VSS105" s="611"/>
      <c r="VST105" s="611"/>
      <c r="VSU105" s="611"/>
      <c r="VSV105" s="611"/>
      <c r="VSW105" s="611"/>
      <c r="VSX105" s="611"/>
      <c r="VSY105" s="611"/>
      <c r="VSZ105" s="611"/>
      <c r="VTA105" s="611"/>
      <c r="VTB105" s="611"/>
      <c r="VTC105" s="611"/>
      <c r="VTD105" s="611"/>
      <c r="VTE105" s="611"/>
      <c r="VTF105" s="611"/>
      <c r="VTG105" s="611"/>
      <c r="VTH105" s="611"/>
      <c r="VTI105" s="611"/>
      <c r="VTJ105" s="611"/>
      <c r="VTK105" s="611"/>
      <c r="VTL105" s="611"/>
      <c r="VTM105" s="611"/>
      <c r="VTN105" s="611"/>
      <c r="VTO105" s="611"/>
      <c r="VTP105" s="611"/>
      <c r="VTQ105" s="611"/>
      <c r="VTR105" s="611"/>
      <c r="VTS105" s="611"/>
      <c r="VTT105" s="611"/>
      <c r="VTU105" s="611"/>
      <c r="VTV105" s="611"/>
      <c r="VTW105" s="611"/>
      <c r="VTX105" s="611"/>
      <c r="VTY105" s="611"/>
      <c r="VTZ105" s="611"/>
      <c r="VUA105" s="611"/>
      <c r="VUB105" s="611"/>
      <c r="VUC105" s="611"/>
      <c r="VUD105" s="611"/>
      <c r="VUE105" s="611"/>
      <c r="VUF105" s="611"/>
      <c r="VUG105" s="611"/>
      <c r="VUH105" s="611"/>
      <c r="VUI105" s="611"/>
      <c r="VUJ105" s="611"/>
      <c r="VUK105" s="611"/>
      <c r="VUL105" s="611"/>
      <c r="VUM105" s="611"/>
      <c r="VUN105" s="611"/>
      <c r="VUO105" s="611"/>
      <c r="VUP105" s="611"/>
      <c r="VUQ105" s="611"/>
      <c r="VUR105" s="611"/>
      <c r="VUS105" s="611"/>
      <c r="VUT105" s="611"/>
      <c r="VUU105" s="611"/>
      <c r="VUV105" s="611"/>
      <c r="VUW105" s="611"/>
      <c r="VUX105" s="611"/>
      <c r="VUY105" s="611"/>
      <c r="VUZ105" s="611"/>
      <c r="VVA105" s="611"/>
      <c r="VVB105" s="611"/>
      <c r="VVC105" s="611"/>
      <c r="VVD105" s="611"/>
      <c r="VVE105" s="611"/>
      <c r="VVF105" s="611"/>
      <c r="VVG105" s="611"/>
      <c r="VVH105" s="611"/>
      <c r="VVI105" s="611"/>
      <c r="VVJ105" s="611"/>
      <c r="VVK105" s="611"/>
      <c r="VVL105" s="611"/>
      <c r="VVM105" s="611"/>
      <c r="VVN105" s="611"/>
      <c r="VVO105" s="611"/>
      <c r="VVP105" s="611"/>
      <c r="VVQ105" s="611"/>
      <c r="VVR105" s="611"/>
      <c r="VVS105" s="611"/>
      <c r="VVT105" s="611"/>
      <c r="VVU105" s="611"/>
      <c r="VVV105" s="611"/>
      <c r="VVW105" s="611"/>
      <c r="VVX105" s="611"/>
      <c r="VVY105" s="611"/>
      <c r="VVZ105" s="611"/>
      <c r="VWA105" s="611"/>
      <c r="VWB105" s="611"/>
      <c r="VWC105" s="611"/>
      <c r="VWD105" s="611"/>
      <c r="VWE105" s="611"/>
      <c r="VWF105" s="611"/>
      <c r="VWG105" s="611"/>
      <c r="VWH105" s="611"/>
      <c r="VWI105" s="611"/>
      <c r="VWJ105" s="611"/>
      <c r="VWK105" s="611"/>
      <c r="VWL105" s="611"/>
      <c r="VWM105" s="611"/>
      <c r="VWN105" s="611"/>
      <c r="VWO105" s="611"/>
      <c r="VWP105" s="611"/>
      <c r="VWQ105" s="611"/>
      <c r="VWR105" s="611"/>
      <c r="VWS105" s="611"/>
      <c r="VWT105" s="611"/>
      <c r="VWU105" s="611"/>
      <c r="VWV105" s="611"/>
      <c r="VWW105" s="611"/>
      <c r="VWX105" s="611"/>
      <c r="VWY105" s="611"/>
      <c r="VWZ105" s="611"/>
      <c r="VXA105" s="611"/>
      <c r="VXB105" s="611"/>
      <c r="VXC105" s="611"/>
      <c r="VXD105" s="611"/>
      <c r="VXE105" s="611"/>
      <c r="VXF105" s="611"/>
      <c r="VXG105" s="611"/>
      <c r="VXH105" s="611"/>
      <c r="VXI105" s="611"/>
      <c r="VXJ105" s="611"/>
      <c r="VXK105" s="611"/>
      <c r="VXL105" s="611"/>
      <c r="VXM105" s="611"/>
      <c r="VXN105" s="611"/>
      <c r="VXO105" s="611"/>
      <c r="VXP105" s="611"/>
      <c r="VXQ105" s="611"/>
      <c r="VXR105" s="611"/>
      <c r="VXS105" s="611"/>
      <c r="VXT105" s="611"/>
      <c r="VXU105" s="611"/>
      <c r="VXV105" s="611"/>
      <c r="VXW105" s="611"/>
      <c r="VXX105" s="611"/>
      <c r="VXY105" s="611"/>
      <c r="VXZ105" s="611"/>
      <c r="VYA105" s="611"/>
      <c r="VYB105" s="611"/>
      <c r="VYC105" s="611"/>
      <c r="VYD105" s="611"/>
      <c r="VYE105" s="611"/>
      <c r="VYF105" s="611"/>
      <c r="VYG105" s="611"/>
      <c r="VYH105" s="611"/>
      <c r="VYI105" s="611"/>
      <c r="VYJ105" s="611"/>
      <c r="VYK105" s="611"/>
      <c r="VYL105" s="611"/>
      <c r="VYM105" s="611"/>
      <c r="VYN105" s="611"/>
      <c r="VYO105" s="611"/>
      <c r="VYP105" s="611"/>
      <c r="VYQ105" s="611"/>
      <c r="VYR105" s="611"/>
      <c r="VYS105" s="611"/>
      <c r="VYT105" s="611"/>
      <c r="VYU105" s="611"/>
      <c r="VYV105" s="611"/>
      <c r="VYW105" s="611"/>
      <c r="VYX105" s="611"/>
      <c r="VYY105" s="611"/>
      <c r="VYZ105" s="611"/>
      <c r="VZA105" s="611"/>
      <c r="VZB105" s="611"/>
      <c r="VZC105" s="611"/>
      <c r="VZD105" s="611"/>
      <c r="VZE105" s="611"/>
      <c r="VZF105" s="611"/>
      <c r="VZG105" s="611"/>
      <c r="VZH105" s="611"/>
      <c r="VZI105" s="611"/>
      <c r="VZJ105" s="611"/>
      <c r="VZK105" s="611"/>
      <c r="VZL105" s="611"/>
      <c r="VZM105" s="611"/>
      <c r="VZN105" s="611"/>
      <c r="VZO105" s="611"/>
      <c r="VZP105" s="611"/>
      <c r="VZQ105" s="611"/>
      <c r="VZR105" s="611"/>
      <c r="VZS105" s="611"/>
      <c r="VZT105" s="611"/>
      <c r="VZU105" s="611"/>
      <c r="VZV105" s="611"/>
      <c r="VZW105" s="611"/>
      <c r="VZX105" s="611"/>
      <c r="VZY105" s="611"/>
      <c r="VZZ105" s="611"/>
      <c r="WAA105" s="611"/>
      <c r="WAB105" s="611"/>
      <c r="WAC105" s="611"/>
      <c r="WAD105" s="611"/>
      <c r="WAE105" s="611"/>
      <c r="WAF105" s="611"/>
      <c r="WAG105" s="611"/>
      <c r="WAH105" s="611"/>
      <c r="WAI105" s="611"/>
      <c r="WAJ105" s="611"/>
      <c r="WAK105" s="611"/>
      <c r="WAL105" s="611"/>
      <c r="WAM105" s="611"/>
      <c r="WAN105" s="611"/>
      <c r="WAO105" s="611"/>
      <c r="WAP105" s="611"/>
      <c r="WAQ105" s="611"/>
      <c r="WAR105" s="611"/>
      <c r="WAS105" s="611"/>
      <c r="WAT105" s="611"/>
      <c r="WAU105" s="611"/>
      <c r="WAV105" s="611"/>
      <c r="WAW105" s="611"/>
      <c r="WAX105" s="611"/>
      <c r="WAY105" s="611"/>
      <c r="WAZ105" s="611"/>
      <c r="WBA105" s="611"/>
      <c r="WBB105" s="611"/>
      <c r="WBC105" s="611"/>
      <c r="WBD105" s="611"/>
      <c r="WBE105" s="611"/>
      <c r="WBF105" s="611"/>
      <c r="WBG105" s="611"/>
      <c r="WBH105" s="611"/>
      <c r="WBI105" s="611"/>
      <c r="WBJ105" s="611"/>
      <c r="WBK105" s="611"/>
      <c r="WBL105" s="611"/>
      <c r="WBM105" s="611"/>
      <c r="WBN105" s="611"/>
      <c r="WBO105" s="611"/>
      <c r="WBP105" s="611"/>
      <c r="WBQ105" s="611"/>
      <c r="WBR105" s="611"/>
      <c r="WBS105" s="611"/>
      <c r="WBT105" s="611"/>
      <c r="WBU105" s="611"/>
      <c r="WBV105" s="611"/>
      <c r="WBW105" s="611"/>
      <c r="WBX105" s="611"/>
      <c r="WBY105" s="611"/>
      <c r="WBZ105" s="611"/>
      <c r="WCA105" s="611"/>
      <c r="WCB105" s="611"/>
      <c r="WCC105" s="611"/>
      <c r="WCD105" s="611"/>
      <c r="WCE105" s="611"/>
      <c r="WCF105" s="611"/>
      <c r="WCG105" s="611"/>
      <c r="WCH105" s="611"/>
      <c r="WCI105" s="611"/>
      <c r="WCJ105" s="611"/>
      <c r="WCK105" s="611"/>
      <c r="WCL105" s="611"/>
      <c r="WCM105" s="611"/>
      <c r="WCN105" s="611"/>
      <c r="WCO105" s="611"/>
      <c r="WCP105" s="611"/>
      <c r="WCQ105" s="611"/>
      <c r="WCR105" s="611"/>
      <c r="WCS105" s="611"/>
      <c r="WCT105" s="611"/>
      <c r="WCU105" s="611"/>
      <c r="WCV105" s="611"/>
      <c r="WCW105" s="611"/>
      <c r="WCX105" s="611"/>
      <c r="WCY105" s="611"/>
      <c r="WCZ105" s="611"/>
      <c r="WDA105" s="611"/>
      <c r="WDB105" s="611"/>
      <c r="WDC105" s="611"/>
      <c r="WDD105" s="611"/>
      <c r="WDE105" s="611"/>
      <c r="WDF105" s="611"/>
      <c r="WDG105" s="611"/>
      <c r="WDH105" s="611"/>
      <c r="WDI105" s="611"/>
      <c r="WDJ105" s="611"/>
      <c r="WDK105" s="611"/>
      <c r="WDL105" s="611"/>
      <c r="WDM105" s="611"/>
      <c r="WDN105" s="611"/>
      <c r="WDO105" s="611"/>
      <c r="WDP105" s="611"/>
      <c r="WDQ105" s="611"/>
      <c r="WDR105" s="611"/>
      <c r="WDS105" s="611"/>
      <c r="WDT105" s="611"/>
      <c r="WDU105" s="611"/>
      <c r="WDV105" s="611"/>
      <c r="WDW105" s="611"/>
      <c r="WDX105" s="611"/>
      <c r="WDY105" s="611"/>
      <c r="WDZ105" s="611"/>
      <c r="WEA105" s="611"/>
      <c r="WEB105" s="611"/>
      <c r="WEC105" s="611"/>
      <c r="WED105" s="611"/>
      <c r="WEE105" s="611"/>
      <c r="WEF105" s="611"/>
      <c r="WEG105" s="611"/>
      <c r="WEH105" s="611"/>
      <c r="WEI105" s="611"/>
      <c r="WEJ105" s="611"/>
      <c r="WEK105" s="611"/>
      <c r="WEL105" s="611"/>
      <c r="WEM105" s="611"/>
      <c r="WEN105" s="611"/>
      <c r="WEO105" s="611"/>
      <c r="WEP105" s="611"/>
      <c r="WEQ105" s="611"/>
      <c r="WER105" s="611"/>
      <c r="WES105" s="611"/>
      <c r="WET105" s="611"/>
      <c r="WEU105" s="611"/>
      <c r="WEV105" s="611"/>
      <c r="WEW105" s="611"/>
      <c r="WEX105" s="611"/>
      <c r="WEY105" s="611"/>
      <c r="WEZ105" s="611"/>
      <c r="WFA105" s="611"/>
      <c r="WFB105" s="611"/>
      <c r="WFC105" s="611"/>
      <c r="WFD105" s="611"/>
      <c r="WFE105" s="611"/>
      <c r="WFF105" s="611"/>
      <c r="WFG105" s="611"/>
      <c r="WFH105" s="611"/>
      <c r="WFI105" s="611"/>
      <c r="WFJ105" s="611"/>
      <c r="WFK105" s="611"/>
      <c r="WFL105" s="611"/>
      <c r="WFM105" s="611"/>
      <c r="WFN105" s="611"/>
      <c r="WFO105" s="611"/>
      <c r="WFP105" s="611"/>
      <c r="WFQ105" s="611"/>
      <c r="WFR105" s="611"/>
      <c r="WFS105" s="611"/>
      <c r="WFT105" s="611"/>
      <c r="WFU105" s="611"/>
      <c r="WFV105" s="611"/>
      <c r="WFW105" s="611"/>
      <c r="WFX105" s="611"/>
      <c r="WFY105" s="611"/>
      <c r="WFZ105" s="611"/>
      <c r="WGA105" s="611"/>
      <c r="WGB105" s="611"/>
      <c r="WGC105" s="611"/>
      <c r="WGD105" s="611"/>
      <c r="WGE105" s="611"/>
      <c r="WGF105" s="611"/>
      <c r="WGG105" s="611"/>
      <c r="WGH105" s="611"/>
      <c r="WGI105" s="611"/>
      <c r="WGJ105" s="611"/>
      <c r="WGK105" s="611"/>
      <c r="WGL105" s="611"/>
      <c r="WGM105" s="611"/>
      <c r="WGN105" s="611"/>
      <c r="WGO105" s="611"/>
      <c r="WGP105" s="611"/>
      <c r="WGQ105" s="611"/>
      <c r="WGR105" s="611"/>
      <c r="WGS105" s="611"/>
      <c r="WGT105" s="611"/>
      <c r="WGU105" s="611"/>
      <c r="WGV105" s="611"/>
      <c r="WGW105" s="611"/>
      <c r="WGX105" s="611"/>
      <c r="WGY105" s="611"/>
      <c r="WGZ105" s="611"/>
      <c r="WHA105" s="611"/>
      <c r="WHB105" s="611"/>
      <c r="WHC105" s="611"/>
      <c r="WHD105" s="611"/>
      <c r="WHE105" s="611"/>
      <c r="WHF105" s="611"/>
      <c r="WHG105" s="611"/>
      <c r="WHH105" s="611"/>
      <c r="WHI105" s="611"/>
      <c r="WHJ105" s="611"/>
      <c r="WHK105" s="611"/>
      <c r="WHL105" s="611"/>
      <c r="WHM105" s="611"/>
      <c r="WHN105" s="611"/>
      <c r="WHO105" s="611"/>
      <c r="WHP105" s="611"/>
      <c r="WHQ105" s="611"/>
      <c r="WHR105" s="611"/>
      <c r="WHS105" s="611"/>
      <c r="WHT105" s="611"/>
      <c r="WHU105" s="611"/>
      <c r="WHV105" s="611"/>
      <c r="WHW105" s="611"/>
      <c r="WHX105" s="611"/>
      <c r="WHY105" s="611"/>
      <c r="WHZ105" s="611"/>
      <c r="WIA105" s="611"/>
      <c r="WIB105" s="611"/>
      <c r="WIC105" s="611"/>
      <c r="WID105" s="611"/>
      <c r="WIE105" s="611"/>
      <c r="WIF105" s="611"/>
      <c r="WIG105" s="611"/>
      <c r="WIH105" s="611"/>
      <c r="WII105" s="611"/>
      <c r="WIJ105" s="611"/>
      <c r="WIK105" s="611"/>
      <c r="WIL105" s="611"/>
      <c r="WIM105" s="611"/>
      <c r="WIN105" s="611"/>
      <c r="WIO105" s="611"/>
      <c r="WIP105" s="611"/>
      <c r="WIQ105" s="611"/>
      <c r="WIR105" s="611"/>
      <c r="WIS105" s="611"/>
      <c r="WIT105" s="611"/>
      <c r="WIU105" s="611"/>
      <c r="WIV105" s="611"/>
      <c r="WIW105" s="611"/>
      <c r="WIX105" s="611"/>
      <c r="WIY105" s="611"/>
      <c r="WIZ105" s="611"/>
      <c r="WJA105" s="611"/>
      <c r="WJB105" s="611"/>
      <c r="WJC105" s="611"/>
      <c r="WJD105" s="611"/>
      <c r="WJE105" s="611"/>
      <c r="WJF105" s="611"/>
      <c r="WJG105" s="611"/>
      <c r="WJH105" s="611"/>
      <c r="WJI105" s="611"/>
      <c r="WJJ105" s="611"/>
      <c r="WJK105" s="611"/>
      <c r="WJL105" s="611"/>
      <c r="WJM105" s="611"/>
      <c r="WJN105" s="611"/>
      <c r="WJO105" s="611"/>
      <c r="WJP105" s="611"/>
      <c r="WJQ105" s="611"/>
      <c r="WJR105" s="611"/>
      <c r="WJS105" s="611"/>
      <c r="WJT105" s="611"/>
      <c r="WJU105" s="611"/>
      <c r="WJV105" s="611"/>
      <c r="WJW105" s="611"/>
      <c r="WJX105" s="611"/>
      <c r="WJY105" s="611"/>
      <c r="WJZ105" s="611"/>
      <c r="WKA105" s="611"/>
      <c r="WKB105" s="611"/>
      <c r="WKC105" s="611"/>
      <c r="WKD105" s="611"/>
      <c r="WKE105" s="611"/>
      <c r="WKF105" s="611"/>
      <c r="WKG105" s="611"/>
      <c r="WKH105" s="611"/>
      <c r="WKI105" s="611"/>
      <c r="WKJ105" s="611"/>
      <c r="WKK105" s="611"/>
      <c r="WKL105" s="611"/>
      <c r="WKM105" s="611"/>
      <c r="WKN105" s="611"/>
      <c r="WKO105" s="611"/>
      <c r="WKP105" s="611"/>
      <c r="WKQ105" s="611"/>
      <c r="WKR105" s="611"/>
      <c r="WKS105" s="611"/>
      <c r="WKT105" s="611"/>
      <c r="WKU105" s="611"/>
      <c r="WKV105" s="611"/>
      <c r="WKW105" s="611"/>
      <c r="WKX105" s="611"/>
      <c r="WKY105" s="611"/>
      <c r="WKZ105" s="611"/>
      <c r="WLA105" s="611"/>
      <c r="WLB105" s="611"/>
      <c r="WLC105" s="611"/>
      <c r="WLD105" s="611"/>
      <c r="WLE105" s="611"/>
      <c r="WLF105" s="611"/>
      <c r="WLG105" s="611"/>
      <c r="WLH105" s="611"/>
      <c r="WLI105" s="611"/>
      <c r="WLJ105" s="611"/>
      <c r="WLK105" s="611"/>
      <c r="WLL105" s="611"/>
      <c r="WLM105" s="611"/>
      <c r="WLN105" s="611"/>
      <c r="WLO105" s="611"/>
      <c r="WLP105" s="611"/>
      <c r="WLQ105" s="611"/>
      <c r="WLR105" s="611"/>
      <c r="WLS105" s="611"/>
      <c r="WLT105" s="611"/>
      <c r="WLU105" s="611"/>
      <c r="WLV105" s="611"/>
      <c r="WLW105" s="611"/>
      <c r="WLX105" s="611"/>
      <c r="WLY105" s="611"/>
      <c r="WLZ105" s="611"/>
      <c r="WMA105" s="611"/>
      <c r="WMB105" s="611"/>
      <c r="WMC105" s="611"/>
      <c r="WMD105" s="611"/>
      <c r="WME105" s="611"/>
      <c r="WMF105" s="611"/>
      <c r="WMG105" s="611"/>
      <c r="WMH105" s="611"/>
      <c r="WMI105" s="611"/>
      <c r="WMJ105" s="611"/>
      <c r="WMK105" s="611"/>
      <c r="WML105" s="611"/>
      <c r="WMM105" s="611"/>
      <c r="WMN105" s="611"/>
      <c r="WMO105" s="611"/>
      <c r="WMP105" s="611"/>
      <c r="WMQ105" s="611"/>
      <c r="WMR105" s="611"/>
      <c r="WMS105" s="611"/>
      <c r="WMT105" s="611"/>
      <c r="WMU105" s="611"/>
      <c r="WMV105" s="611"/>
      <c r="WMW105" s="611"/>
      <c r="WMX105" s="611"/>
      <c r="WMY105" s="611"/>
      <c r="WMZ105" s="611"/>
      <c r="WNA105" s="611"/>
      <c r="WNB105" s="611"/>
      <c r="WNC105" s="611"/>
      <c r="WND105" s="611"/>
      <c r="WNE105" s="611"/>
      <c r="WNF105" s="611"/>
      <c r="WNG105" s="611"/>
      <c r="WNH105" s="611"/>
      <c r="WNI105" s="611"/>
      <c r="WNJ105" s="611"/>
      <c r="WNK105" s="611"/>
      <c r="WNL105" s="611"/>
      <c r="WNM105" s="611"/>
      <c r="WNN105" s="611"/>
      <c r="WNO105" s="611"/>
      <c r="WNP105" s="611"/>
      <c r="WNQ105" s="611"/>
      <c r="WNR105" s="611"/>
      <c r="WNS105" s="611"/>
      <c r="WNT105" s="611"/>
      <c r="WNU105" s="611"/>
      <c r="WNV105" s="611"/>
      <c r="WNW105" s="611"/>
      <c r="WNX105" s="611"/>
      <c r="WNY105" s="611"/>
      <c r="WNZ105" s="611"/>
      <c r="WOA105" s="611"/>
      <c r="WOB105" s="611"/>
      <c r="WOC105" s="611"/>
      <c r="WOD105" s="611"/>
      <c r="WOE105" s="611"/>
      <c r="WOF105" s="611"/>
      <c r="WOG105" s="611"/>
      <c r="WOH105" s="611"/>
      <c r="WOI105" s="611"/>
      <c r="WOJ105" s="611"/>
      <c r="WOK105" s="611"/>
      <c r="WOL105" s="611"/>
      <c r="WOM105" s="611"/>
      <c r="WON105" s="611"/>
      <c r="WOO105" s="611"/>
      <c r="WOP105" s="611"/>
      <c r="WOQ105" s="611"/>
      <c r="WOR105" s="611"/>
      <c r="WOS105" s="611"/>
      <c r="WOT105" s="611"/>
      <c r="WOU105" s="611"/>
      <c r="WOV105" s="611"/>
      <c r="WOW105" s="611"/>
      <c r="WOX105" s="611"/>
      <c r="WOY105" s="611"/>
      <c r="WOZ105" s="611"/>
      <c r="WPA105" s="611"/>
      <c r="WPB105" s="611"/>
      <c r="WPC105" s="611"/>
      <c r="WPD105" s="611"/>
      <c r="WPE105" s="611"/>
      <c r="WPF105" s="611"/>
      <c r="WPG105" s="611"/>
      <c r="WPH105" s="611"/>
      <c r="WPI105" s="611"/>
      <c r="WPJ105" s="611"/>
      <c r="WPK105" s="611"/>
      <c r="WPL105" s="611"/>
      <c r="WPM105" s="611"/>
      <c r="WPN105" s="611"/>
      <c r="WPO105" s="611"/>
      <c r="WPP105" s="611"/>
      <c r="WPQ105" s="611"/>
      <c r="WPR105" s="611"/>
      <c r="WPS105" s="611"/>
      <c r="WPT105" s="611"/>
      <c r="WPU105" s="611"/>
      <c r="WPV105" s="611"/>
      <c r="WPW105" s="611"/>
      <c r="WPX105" s="611"/>
      <c r="WPY105" s="611"/>
      <c r="WPZ105" s="611"/>
      <c r="WQA105" s="611"/>
      <c r="WQB105" s="611"/>
      <c r="WQC105" s="611"/>
      <c r="WQD105" s="611"/>
      <c r="WQE105" s="611"/>
      <c r="WQF105" s="611"/>
      <c r="WQG105" s="611"/>
      <c r="WQH105" s="611"/>
      <c r="WQI105" s="611"/>
      <c r="WQJ105" s="611"/>
      <c r="WQK105" s="611"/>
      <c r="WQL105" s="611"/>
      <c r="WQM105" s="611"/>
      <c r="WQN105" s="611"/>
      <c r="WQO105" s="611"/>
      <c r="WQP105" s="611"/>
      <c r="WQQ105" s="611"/>
      <c r="WQR105" s="611"/>
      <c r="WQS105" s="611"/>
      <c r="WQT105" s="611"/>
      <c r="WQU105" s="611"/>
      <c r="WQV105" s="611"/>
      <c r="WQW105" s="611"/>
      <c r="WQX105" s="611"/>
      <c r="WQY105" s="611"/>
      <c r="WQZ105" s="611"/>
      <c r="WRA105" s="611"/>
      <c r="WRB105" s="611"/>
      <c r="WRC105" s="611"/>
      <c r="WRD105" s="611"/>
      <c r="WRE105" s="611"/>
      <c r="WRF105" s="611"/>
      <c r="WRG105" s="611"/>
      <c r="WRH105" s="611"/>
      <c r="WRI105" s="611"/>
      <c r="WRJ105" s="611"/>
      <c r="WRK105" s="611"/>
      <c r="WRL105" s="611"/>
      <c r="WRM105" s="611"/>
      <c r="WRN105" s="611"/>
      <c r="WRO105" s="611"/>
      <c r="WRP105" s="611"/>
      <c r="WRQ105" s="611"/>
      <c r="WRR105" s="611"/>
      <c r="WRS105" s="611"/>
      <c r="WRT105" s="611"/>
      <c r="WRU105" s="611"/>
      <c r="WRV105" s="611"/>
      <c r="WRW105" s="611"/>
      <c r="WRX105" s="611"/>
      <c r="WRY105" s="611"/>
      <c r="WRZ105" s="611"/>
      <c r="WSA105" s="611"/>
      <c r="WSB105" s="611"/>
      <c r="WSC105" s="611"/>
      <c r="WSD105" s="611"/>
      <c r="WSE105" s="611"/>
      <c r="WSF105" s="611"/>
      <c r="WSG105" s="611"/>
      <c r="WSH105" s="611"/>
      <c r="WSI105" s="611"/>
      <c r="WSJ105" s="611"/>
      <c r="WSK105" s="611"/>
      <c r="WSL105" s="611"/>
      <c r="WSM105" s="611"/>
      <c r="WSN105" s="611"/>
      <c r="WSO105" s="611"/>
      <c r="WSP105" s="611"/>
      <c r="WSQ105" s="611"/>
      <c r="WSR105" s="611"/>
      <c r="WSS105" s="611"/>
      <c r="WST105" s="611"/>
      <c r="WSU105" s="611"/>
      <c r="WSV105" s="611"/>
      <c r="WSW105" s="611"/>
      <c r="WSX105" s="611"/>
      <c r="WSY105" s="611"/>
      <c r="WSZ105" s="611"/>
      <c r="WTA105" s="611"/>
      <c r="WTB105" s="611"/>
      <c r="WTC105" s="611"/>
      <c r="WTD105" s="611"/>
      <c r="WTE105" s="611"/>
      <c r="WTF105" s="611"/>
      <c r="WTG105" s="611"/>
      <c r="WTH105" s="611"/>
      <c r="WTI105" s="611"/>
      <c r="WTJ105" s="611"/>
      <c r="WTK105" s="611"/>
      <c r="WTL105" s="611"/>
      <c r="WTM105" s="611"/>
      <c r="WTN105" s="611"/>
      <c r="WTO105" s="611"/>
      <c r="WTP105" s="611"/>
      <c r="WTQ105" s="611"/>
      <c r="WTR105" s="611"/>
      <c r="WTS105" s="611"/>
      <c r="WTT105" s="611"/>
      <c r="WTU105" s="611"/>
      <c r="WTV105" s="611"/>
      <c r="WTW105" s="611"/>
      <c r="WTX105" s="611"/>
      <c r="WTY105" s="611"/>
      <c r="WTZ105" s="611"/>
      <c r="WUA105" s="611"/>
      <c r="WUB105" s="611"/>
      <c r="WUC105" s="611"/>
      <c r="WUD105" s="611"/>
      <c r="WUE105" s="611"/>
      <c r="WUF105" s="611"/>
      <c r="WUG105" s="611"/>
      <c r="WUH105" s="611"/>
      <c r="WUI105" s="611"/>
      <c r="WUJ105" s="611"/>
      <c r="WUK105" s="611"/>
      <c r="WUL105" s="611"/>
      <c r="WUM105" s="611"/>
      <c r="WUN105" s="611"/>
      <c r="WUO105" s="611"/>
      <c r="WUP105" s="611"/>
      <c r="WUQ105" s="611"/>
      <c r="WUR105" s="611"/>
      <c r="WUS105" s="611"/>
      <c r="WUT105" s="611"/>
      <c r="WUU105" s="611"/>
      <c r="WUV105" s="611"/>
      <c r="WUW105" s="611"/>
      <c r="WUX105" s="611"/>
      <c r="WUY105" s="611"/>
      <c r="WUZ105" s="611"/>
      <c r="WVA105" s="611"/>
      <c r="WVB105" s="611"/>
      <c r="WVC105" s="611"/>
      <c r="WVD105" s="611"/>
      <c r="WVE105" s="611"/>
      <c r="WVF105" s="611"/>
      <c r="WVG105" s="611"/>
      <c r="WVH105" s="611"/>
      <c r="WVI105" s="611"/>
      <c r="WVJ105" s="611"/>
      <c r="WVK105" s="611"/>
      <c r="WVL105" s="611"/>
      <c r="WVM105" s="611"/>
      <c r="WVN105" s="611"/>
      <c r="WVO105" s="611"/>
      <c r="WVP105" s="611"/>
      <c r="WVQ105" s="611"/>
      <c r="WVR105" s="611"/>
      <c r="WVS105" s="611"/>
      <c r="WVT105" s="611"/>
      <c r="WVU105" s="611"/>
      <c r="WVV105" s="611"/>
      <c r="WVW105" s="611"/>
      <c r="WVX105" s="611"/>
      <c r="WVY105" s="611"/>
      <c r="WVZ105" s="611"/>
      <c r="WWA105" s="611"/>
      <c r="WWB105" s="611"/>
      <c r="WWC105" s="611"/>
      <c r="WWD105" s="611"/>
      <c r="WWE105" s="611"/>
      <c r="WWF105" s="611"/>
      <c r="WWG105" s="611"/>
      <c r="WWH105" s="611"/>
      <c r="WWI105" s="611"/>
      <c r="WWJ105" s="611"/>
      <c r="WWK105" s="611"/>
      <c r="WWL105" s="611"/>
      <c r="WWM105" s="611"/>
      <c r="WWN105" s="611"/>
      <c r="WWO105" s="611"/>
      <c r="WWP105" s="611"/>
      <c r="WWQ105" s="611"/>
      <c r="WWR105" s="611"/>
      <c r="WWS105" s="611"/>
      <c r="WWT105" s="611"/>
      <c r="WWU105" s="611"/>
      <c r="WWV105" s="611"/>
      <c r="WWW105" s="611"/>
      <c r="WWX105" s="611"/>
      <c r="WWY105" s="611"/>
      <c r="WWZ105" s="611"/>
      <c r="WXA105" s="611"/>
      <c r="WXB105" s="611"/>
      <c r="WXC105" s="611"/>
      <c r="WXD105" s="611"/>
      <c r="WXE105" s="611"/>
      <c r="WXF105" s="611"/>
      <c r="WXG105" s="611"/>
      <c r="WXH105" s="611"/>
      <c r="WXI105" s="611"/>
      <c r="WXJ105" s="611"/>
      <c r="WXK105" s="611"/>
      <c r="WXL105" s="611"/>
      <c r="WXM105" s="611"/>
      <c r="WXN105" s="611"/>
      <c r="WXO105" s="611"/>
      <c r="WXP105" s="611"/>
      <c r="WXQ105" s="611"/>
      <c r="WXR105" s="611"/>
      <c r="WXS105" s="611"/>
      <c r="WXT105" s="611"/>
      <c r="WXU105" s="611"/>
      <c r="WXV105" s="611"/>
      <c r="WXW105" s="611"/>
      <c r="WXX105" s="611"/>
      <c r="WXY105" s="611"/>
      <c r="WXZ105" s="611"/>
      <c r="WYA105" s="611"/>
      <c r="WYB105" s="611"/>
      <c r="WYC105" s="611"/>
      <c r="WYD105" s="611"/>
      <c r="WYE105" s="611"/>
      <c r="WYF105" s="611"/>
      <c r="WYG105" s="611"/>
      <c r="WYH105" s="611"/>
      <c r="WYI105" s="611"/>
      <c r="WYJ105" s="611"/>
      <c r="WYK105" s="611"/>
      <c r="WYL105" s="611"/>
      <c r="WYM105" s="611"/>
      <c r="WYN105" s="611"/>
      <c r="WYO105" s="611"/>
      <c r="WYP105" s="611"/>
      <c r="WYQ105" s="611"/>
      <c r="WYR105" s="611"/>
      <c r="WYS105" s="611"/>
      <c r="WYT105" s="611"/>
      <c r="WYU105" s="611"/>
      <c r="WYV105" s="611"/>
      <c r="WYW105" s="611"/>
      <c r="WYX105" s="611"/>
      <c r="WYY105" s="611"/>
      <c r="WYZ105" s="611"/>
      <c r="WZA105" s="611"/>
      <c r="WZB105" s="611"/>
      <c r="WZC105" s="611"/>
      <c r="WZD105" s="611"/>
      <c r="WZE105" s="611"/>
      <c r="WZF105" s="611"/>
      <c r="WZG105" s="611"/>
      <c r="WZH105" s="611"/>
      <c r="WZI105" s="611"/>
      <c r="WZJ105" s="611"/>
      <c r="WZK105" s="611"/>
      <c r="WZL105" s="611"/>
      <c r="WZM105" s="611"/>
      <c r="WZN105" s="611"/>
      <c r="WZO105" s="611"/>
      <c r="WZP105" s="611"/>
      <c r="WZQ105" s="611"/>
      <c r="WZR105" s="611"/>
      <c r="WZS105" s="611"/>
      <c r="WZT105" s="611"/>
      <c r="WZU105" s="611"/>
      <c r="WZV105" s="611"/>
      <c r="WZW105" s="611"/>
      <c r="WZX105" s="611"/>
      <c r="WZY105" s="611"/>
      <c r="WZZ105" s="611"/>
      <c r="XAA105" s="611"/>
      <c r="XAB105" s="611"/>
      <c r="XAC105" s="611"/>
      <c r="XAD105" s="611"/>
      <c r="XAE105" s="611"/>
      <c r="XAF105" s="611"/>
      <c r="XAG105" s="611"/>
      <c r="XAH105" s="611"/>
      <c r="XAI105" s="611"/>
      <c r="XAJ105" s="611"/>
      <c r="XAK105" s="611"/>
      <c r="XAL105" s="611"/>
      <c r="XAM105" s="611"/>
      <c r="XAN105" s="611"/>
      <c r="XAO105" s="611"/>
      <c r="XAP105" s="611"/>
      <c r="XAQ105" s="611"/>
      <c r="XAR105" s="611"/>
      <c r="XAS105" s="611"/>
      <c r="XAT105" s="611"/>
      <c r="XAU105" s="611"/>
      <c r="XAV105" s="611"/>
      <c r="XAW105" s="611"/>
      <c r="XAX105" s="611"/>
      <c r="XAY105" s="611"/>
      <c r="XAZ105" s="611"/>
      <c r="XBA105" s="611"/>
      <c r="XBB105" s="611"/>
      <c r="XBC105" s="611"/>
      <c r="XBD105" s="611"/>
      <c r="XBE105" s="611"/>
      <c r="XBF105" s="611"/>
      <c r="XBG105" s="611"/>
      <c r="XBH105" s="611"/>
      <c r="XBI105" s="611"/>
      <c r="XBJ105" s="611"/>
      <c r="XBK105" s="611"/>
      <c r="XBL105" s="611"/>
      <c r="XBM105" s="611"/>
      <c r="XBN105" s="611"/>
      <c r="XBO105" s="611"/>
      <c r="XBP105" s="611"/>
      <c r="XBQ105" s="611"/>
      <c r="XBR105" s="611"/>
      <c r="XBS105" s="611"/>
      <c r="XBT105" s="611"/>
      <c r="XBU105" s="611"/>
      <c r="XBV105" s="611"/>
      <c r="XBW105" s="611"/>
      <c r="XBX105" s="611"/>
      <c r="XBY105" s="611"/>
      <c r="XBZ105" s="611"/>
      <c r="XCA105" s="611"/>
      <c r="XCB105" s="611"/>
      <c r="XCC105" s="611"/>
      <c r="XCD105" s="611"/>
      <c r="XCE105" s="611"/>
      <c r="XCF105" s="611"/>
      <c r="XCG105" s="611"/>
      <c r="XCH105" s="611"/>
      <c r="XCI105" s="611"/>
      <c r="XCJ105" s="611"/>
      <c r="XCK105" s="611"/>
      <c r="XCL105" s="611"/>
      <c r="XCM105" s="611"/>
      <c r="XCN105" s="611"/>
      <c r="XCO105" s="611"/>
      <c r="XCP105" s="611"/>
      <c r="XCQ105" s="611"/>
      <c r="XCR105" s="611"/>
      <c r="XCS105" s="611"/>
      <c r="XCT105" s="611"/>
      <c r="XCU105" s="611"/>
      <c r="XCV105" s="611"/>
      <c r="XCW105" s="611"/>
      <c r="XCX105" s="611"/>
      <c r="XCY105" s="611"/>
      <c r="XCZ105" s="611"/>
      <c r="XDA105" s="611"/>
      <c r="XDB105" s="611"/>
      <c r="XDC105" s="611"/>
      <c r="XDD105" s="611"/>
      <c r="XDE105" s="611"/>
      <c r="XDF105" s="611"/>
      <c r="XDG105" s="611"/>
      <c r="XDH105" s="611"/>
      <c r="XDI105" s="611"/>
      <c r="XDJ105" s="611"/>
      <c r="XDK105" s="611"/>
      <c r="XDL105" s="611"/>
      <c r="XDM105" s="611"/>
      <c r="XDN105" s="611"/>
      <c r="XDO105" s="611"/>
      <c r="XDP105" s="611"/>
      <c r="XDQ105" s="611"/>
      <c r="XDR105" s="611"/>
      <c r="XDS105" s="611"/>
      <c r="XDT105" s="611"/>
      <c r="XDU105" s="611"/>
      <c r="XDV105" s="611"/>
      <c r="XDW105" s="611"/>
      <c r="XDX105" s="611"/>
      <c r="XDY105" s="611"/>
      <c r="XDZ105" s="611"/>
      <c r="XEA105" s="611"/>
      <c r="XEB105" s="611"/>
      <c r="XEC105" s="611"/>
      <c r="XED105" s="611"/>
      <c r="XEE105" s="611"/>
      <c r="XEF105" s="611"/>
      <c r="XEG105" s="611"/>
      <c r="XEH105" s="611"/>
      <c r="XEI105" s="611"/>
      <c r="XEJ105" s="611"/>
      <c r="XEK105" s="611"/>
      <c r="XEL105" s="611"/>
      <c r="XEM105" s="611"/>
      <c r="XEN105" s="611"/>
      <c r="XEO105" s="611"/>
    </row>
    <row r="106" spans="1:16369" s="328" customFormat="1" ht="15" customHeight="1">
      <c r="A106" s="1731"/>
      <c r="B106" s="2351" t="s">
        <v>2136</v>
      </c>
      <c r="C106" s="2352" t="s">
        <v>14</v>
      </c>
      <c r="D106" s="2445" t="str">
        <f>CONCATENATE("Column ", LEFT(ADDRESS(ROW('LCR additional'!L3),COLUMN(L3),4), 1))</f>
        <v>Column L</v>
      </c>
      <c r="E106" s="611"/>
      <c r="F106" s="611"/>
      <c r="G106" s="611"/>
      <c r="H106" s="611"/>
      <c r="I106" s="611"/>
      <c r="J106" s="611"/>
      <c r="K106" s="611"/>
      <c r="L106" s="611"/>
      <c r="M106" s="611"/>
      <c r="N106" s="611"/>
      <c r="O106" s="611"/>
      <c r="P106" s="611"/>
      <c r="Q106" s="611"/>
      <c r="R106" s="611"/>
      <c r="S106" s="611"/>
      <c r="T106" s="611"/>
      <c r="U106" s="611"/>
      <c r="V106" s="611"/>
      <c r="AB106" s="2296"/>
    </row>
    <row r="107" spans="1:16369" s="328" customFormat="1" ht="15" customHeight="1">
      <c r="A107" s="1731"/>
      <c r="B107" s="2358" t="s">
        <v>2162</v>
      </c>
      <c r="C107" s="2353" t="str">
        <f>'LCR additional'!L$3 &amp; " row " &amp; ROW('LCR additional'!L5)</f>
        <v>PV01 &lt; market values AND PV01&gt;0  row 5</v>
      </c>
      <c r="D107" s="2390" t="str">
        <f>'LCR additional'!L5</f>
        <v>Fail</v>
      </c>
      <c r="E107" s="611"/>
      <c r="F107" s="611"/>
      <c r="G107" s="611"/>
      <c r="H107" s="611"/>
      <c r="I107" s="611"/>
      <c r="J107" s="611"/>
      <c r="K107" s="611"/>
      <c r="L107" s="611"/>
      <c r="M107" s="611"/>
      <c r="N107" s="611"/>
      <c r="O107" s="611"/>
      <c r="P107" s="611"/>
      <c r="Q107" s="611"/>
      <c r="R107" s="611"/>
      <c r="S107" s="611"/>
      <c r="T107" s="611"/>
      <c r="U107" s="611"/>
      <c r="V107" s="611"/>
      <c r="AB107" s="2296"/>
    </row>
    <row r="108" spans="1:16369" s="328" customFormat="1" ht="15" customHeight="1">
      <c r="A108" s="1731"/>
      <c r="B108" s="378" t="s">
        <v>2137</v>
      </c>
      <c r="C108" s="417" t="str">
        <f>'LCR additional'!L$3 &amp; " row " &amp; ROW('LCR additional'!L6)</f>
        <v>PV01 &lt; market values AND PV01&gt;0  row 6</v>
      </c>
      <c r="D108" s="2382" t="str">
        <f>'LCR additional'!L6</f>
        <v>Pass</v>
      </c>
      <c r="E108" s="611"/>
      <c r="F108" s="611"/>
      <c r="G108" s="611"/>
      <c r="H108" s="611"/>
      <c r="I108" s="611"/>
      <c r="J108" s="611"/>
      <c r="K108" s="611"/>
      <c r="L108" s="611"/>
      <c r="M108" s="611"/>
      <c r="N108" s="611"/>
      <c r="O108" s="611"/>
      <c r="P108" s="611"/>
      <c r="Q108" s="611"/>
      <c r="R108" s="611"/>
      <c r="S108" s="611"/>
      <c r="T108" s="611"/>
      <c r="U108" s="611"/>
      <c r="V108" s="611"/>
      <c r="AB108" s="2296"/>
    </row>
    <row r="109" spans="1:16369" s="328" customFormat="1" ht="15" customHeight="1">
      <c r="A109" s="1731"/>
      <c r="B109" s="848" t="s">
        <v>2137</v>
      </c>
      <c r="C109" s="417" t="str">
        <f>'LCR additional'!L$3 &amp; " row " &amp; ROW('LCR additional'!L7)</f>
        <v>PV01 &lt; market values AND PV01&gt;0  row 7</v>
      </c>
      <c r="D109" s="2382" t="str">
        <f>'LCR additional'!L7</f>
        <v>Pass</v>
      </c>
      <c r="E109" s="611"/>
      <c r="F109" s="611"/>
      <c r="G109" s="611"/>
      <c r="H109" s="611"/>
      <c r="I109" s="611"/>
      <c r="J109" s="611"/>
      <c r="K109" s="611"/>
      <c r="L109" s="611"/>
      <c r="M109" s="611"/>
      <c r="N109" s="611"/>
      <c r="O109" s="611"/>
      <c r="P109" s="611"/>
      <c r="Q109" s="611"/>
      <c r="R109" s="611"/>
      <c r="S109" s="611"/>
      <c r="T109" s="611"/>
      <c r="U109" s="611"/>
      <c r="V109" s="611"/>
      <c r="AB109" s="2296"/>
    </row>
    <row r="110" spans="1:16369" s="328" customFormat="1" ht="15" customHeight="1">
      <c r="A110" s="1731"/>
      <c r="B110" s="421" t="s">
        <v>2137</v>
      </c>
      <c r="C110" s="2355" t="str">
        <f>'LCR additional'!L$3 &amp; " row " &amp; ROW('LCR additional'!L8)</f>
        <v>PV01 &lt; market values AND PV01&gt;0  row 8</v>
      </c>
      <c r="D110" s="2385" t="str">
        <f>'LCR additional'!L8</f>
        <v>Pass</v>
      </c>
      <c r="E110" s="611"/>
      <c r="F110" s="611"/>
      <c r="G110" s="611"/>
      <c r="H110" s="611"/>
      <c r="I110" s="611"/>
      <c r="J110" s="611"/>
      <c r="K110" s="611"/>
      <c r="L110" s="611"/>
      <c r="M110" s="611"/>
      <c r="N110" s="611"/>
      <c r="O110" s="611"/>
      <c r="P110" s="611"/>
      <c r="Q110" s="611"/>
      <c r="R110" s="611"/>
      <c r="S110" s="611"/>
      <c r="T110" s="611"/>
      <c r="U110" s="611"/>
      <c r="V110" s="611"/>
      <c r="AB110" s="2296"/>
    </row>
    <row r="111" spans="1:16369" s="328" customFormat="1" ht="60" customHeight="1">
      <c r="A111" s="2357" t="s">
        <v>2163</v>
      </c>
      <c r="B111" s="611"/>
      <c r="C111" s="611"/>
      <c r="D111" s="611"/>
      <c r="E111" s="611"/>
      <c r="F111" s="611"/>
      <c r="G111" s="611"/>
      <c r="H111" s="611"/>
      <c r="I111" s="611"/>
      <c r="J111" s="611"/>
      <c r="K111" s="611"/>
      <c r="L111" s="611"/>
      <c r="M111" s="611"/>
      <c r="N111" s="611"/>
      <c r="O111" s="611"/>
      <c r="P111" s="611"/>
      <c r="Q111" s="611"/>
      <c r="R111" s="611"/>
      <c r="S111" s="611"/>
      <c r="T111" s="611"/>
      <c r="U111" s="611"/>
      <c r="V111" s="611"/>
      <c r="W111" s="611"/>
      <c r="X111" s="611"/>
      <c r="Y111" s="611"/>
      <c r="Z111" s="611"/>
      <c r="AA111" s="611"/>
      <c r="AB111" s="2227"/>
      <c r="AC111" s="611"/>
      <c r="AD111" s="611"/>
      <c r="AE111" s="611"/>
      <c r="AF111" s="611"/>
      <c r="AG111" s="611"/>
      <c r="AH111" s="611"/>
      <c r="AI111" s="611"/>
      <c r="AJ111" s="611"/>
      <c r="AK111" s="611"/>
      <c r="AL111" s="611"/>
      <c r="AM111" s="611"/>
      <c r="AN111" s="611"/>
      <c r="AO111" s="611"/>
      <c r="AP111" s="611"/>
      <c r="AQ111" s="611"/>
      <c r="AR111" s="611"/>
      <c r="AS111" s="611"/>
      <c r="AT111" s="611"/>
      <c r="AU111" s="611"/>
      <c r="AV111" s="611"/>
      <c r="AW111" s="611"/>
      <c r="AX111" s="611"/>
      <c r="AY111" s="611"/>
      <c r="AZ111" s="611"/>
      <c r="BA111" s="611"/>
      <c r="BB111" s="611"/>
      <c r="BC111" s="611"/>
      <c r="BD111" s="611"/>
      <c r="BE111" s="611"/>
      <c r="BF111" s="611"/>
      <c r="BG111" s="611"/>
      <c r="BH111" s="611"/>
      <c r="BI111" s="611"/>
      <c r="BJ111" s="611"/>
      <c r="BK111" s="611"/>
      <c r="BL111" s="611"/>
      <c r="BM111" s="611"/>
      <c r="BN111" s="611"/>
      <c r="BO111" s="611"/>
      <c r="BP111" s="611"/>
      <c r="BQ111" s="611"/>
      <c r="BR111" s="611"/>
      <c r="BS111" s="611"/>
      <c r="BT111" s="611"/>
      <c r="BU111" s="611"/>
      <c r="BV111" s="611"/>
      <c r="BW111" s="611"/>
      <c r="BX111" s="611"/>
      <c r="BY111" s="611"/>
      <c r="BZ111" s="611"/>
      <c r="CA111" s="611"/>
      <c r="CB111" s="611"/>
      <c r="CC111" s="611"/>
      <c r="CD111" s="611"/>
      <c r="CE111" s="611"/>
      <c r="CF111" s="611"/>
      <c r="CG111" s="611"/>
      <c r="CH111" s="611"/>
      <c r="CI111" s="611"/>
      <c r="CJ111" s="611"/>
      <c r="CK111" s="611"/>
      <c r="CL111" s="611"/>
      <c r="CM111" s="611"/>
      <c r="CN111" s="611"/>
      <c r="CO111" s="611"/>
      <c r="CP111" s="611"/>
      <c r="CQ111" s="611"/>
      <c r="CR111" s="611"/>
      <c r="CS111" s="611"/>
      <c r="CT111" s="611"/>
      <c r="CU111" s="611"/>
      <c r="CV111" s="611"/>
      <c r="CW111" s="611"/>
      <c r="CX111" s="611"/>
      <c r="CY111" s="611"/>
      <c r="CZ111" s="611"/>
      <c r="DA111" s="611"/>
      <c r="DB111" s="611"/>
      <c r="DC111" s="611"/>
      <c r="DD111" s="611"/>
      <c r="DE111" s="611"/>
      <c r="DF111" s="611"/>
      <c r="DG111" s="611"/>
      <c r="DH111" s="611"/>
      <c r="DI111" s="611"/>
      <c r="DJ111" s="611"/>
      <c r="DK111" s="611"/>
      <c r="DL111" s="611"/>
      <c r="DM111" s="611"/>
      <c r="DN111" s="611"/>
      <c r="DO111" s="611"/>
      <c r="DP111" s="611"/>
      <c r="DQ111" s="611"/>
      <c r="DR111" s="611"/>
      <c r="DS111" s="611"/>
      <c r="DT111" s="611"/>
      <c r="DU111" s="611"/>
      <c r="DV111" s="611"/>
      <c r="DW111" s="611"/>
      <c r="DX111" s="611"/>
      <c r="DY111" s="611"/>
      <c r="DZ111" s="611"/>
      <c r="EA111" s="611"/>
      <c r="EB111" s="611"/>
      <c r="EC111" s="611"/>
      <c r="ED111" s="611"/>
      <c r="EE111" s="611"/>
      <c r="EF111" s="611"/>
      <c r="EG111" s="611"/>
      <c r="EH111" s="611"/>
      <c r="EI111" s="611"/>
      <c r="EJ111" s="611"/>
      <c r="EK111" s="611"/>
      <c r="EL111" s="611"/>
      <c r="EM111" s="611"/>
      <c r="EN111" s="611"/>
      <c r="EO111" s="611"/>
      <c r="EP111" s="611"/>
      <c r="EQ111" s="611"/>
      <c r="ER111" s="611"/>
      <c r="ES111" s="611"/>
      <c r="ET111" s="611"/>
      <c r="EU111" s="611"/>
      <c r="EV111" s="611"/>
      <c r="EW111" s="611"/>
      <c r="EX111" s="611"/>
      <c r="EY111" s="611"/>
      <c r="EZ111" s="611"/>
      <c r="FA111" s="611"/>
      <c r="FB111" s="611"/>
      <c r="FC111" s="611"/>
      <c r="FD111" s="611"/>
      <c r="FE111" s="611"/>
      <c r="FF111" s="611"/>
      <c r="FG111" s="611"/>
      <c r="FH111" s="611"/>
      <c r="FI111" s="611"/>
      <c r="FJ111" s="611"/>
      <c r="FK111" s="611"/>
      <c r="FL111" s="611"/>
      <c r="FM111" s="611"/>
      <c r="FN111" s="611"/>
      <c r="FO111" s="611"/>
      <c r="FP111" s="611"/>
      <c r="FQ111" s="611"/>
      <c r="FR111" s="611"/>
      <c r="FS111" s="611"/>
      <c r="FT111" s="611"/>
      <c r="FU111" s="611"/>
      <c r="FV111" s="611"/>
      <c r="FW111" s="611"/>
      <c r="FX111" s="611"/>
      <c r="FY111" s="611"/>
      <c r="FZ111" s="611"/>
      <c r="GA111" s="611"/>
      <c r="GB111" s="611"/>
      <c r="GC111" s="611"/>
      <c r="GD111" s="611"/>
      <c r="GE111" s="611"/>
      <c r="GF111" s="611"/>
      <c r="GG111" s="611"/>
      <c r="GH111" s="611"/>
      <c r="GI111" s="611"/>
      <c r="GJ111" s="611"/>
      <c r="GK111" s="611"/>
      <c r="GL111" s="611"/>
      <c r="GM111" s="611"/>
      <c r="GN111" s="611"/>
      <c r="GO111" s="611"/>
      <c r="GP111" s="611"/>
      <c r="GQ111" s="611"/>
      <c r="GR111" s="611"/>
      <c r="GS111" s="611"/>
      <c r="GT111" s="611"/>
      <c r="GU111" s="611"/>
      <c r="GV111" s="611"/>
      <c r="GW111" s="611"/>
      <c r="GX111" s="611"/>
      <c r="GY111" s="611"/>
      <c r="GZ111" s="611"/>
      <c r="HA111" s="611"/>
      <c r="HB111" s="611"/>
      <c r="HC111" s="611"/>
      <c r="HD111" s="611"/>
      <c r="HE111" s="611"/>
      <c r="HF111" s="611"/>
      <c r="HG111" s="611"/>
      <c r="HH111" s="611"/>
      <c r="HI111" s="611"/>
      <c r="HJ111" s="611"/>
      <c r="HK111" s="611"/>
      <c r="HL111" s="611"/>
      <c r="HM111" s="611"/>
      <c r="HN111" s="611"/>
      <c r="HO111" s="611"/>
      <c r="HP111" s="611"/>
      <c r="HQ111" s="611"/>
      <c r="HR111" s="611"/>
      <c r="HS111" s="611"/>
      <c r="HT111" s="611"/>
      <c r="HU111" s="611"/>
      <c r="HV111" s="611"/>
      <c r="HW111" s="611"/>
      <c r="HX111" s="611"/>
      <c r="HY111" s="611"/>
      <c r="HZ111" s="611"/>
      <c r="IA111" s="611"/>
      <c r="IB111" s="611"/>
      <c r="IC111" s="611"/>
      <c r="ID111" s="611"/>
      <c r="IE111" s="611"/>
      <c r="IF111" s="611"/>
      <c r="IG111" s="611"/>
      <c r="IH111" s="611"/>
      <c r="II111" s="611"/>
      <c r="IJ111" s="611"/>
      <c r="IK111" s="611"/>
      <c r="IL111" s="611"/>
      <c r="IM111" s="611"/>
      <c r="IN111" s="611"/>
      <c r="IO111" s="611"/>
      <c r="IP111" s="611"/>
      <c r="IQ111" s="611"/>
      <c r="IR111" s="611"/>
      <c r="IS111" s="611"/>
      <c r="IT111" s="611"/>
      <c r="IU111" s="611"/>
      <c r="IV111" s="611"/>
      <c r="IW111" s="611"/>
      <c r="IX111" s="611"/>
      <c r="IY111" s="611"/>
      <c r="IZ111" s="611"/>
      <c r="JA111" s="611"/>
      <c r="JB111" s="611"/>
      <c r="JC111" s="611"/>
      <c r="JD111" s="611"/>
      <c r="JE111" s="611"/>
      <c r="JF111" s="611"/>
      <c r="JG111" s="611"/>
      <c r="JH111" s="611"/>
      <c r="JI111" s="611"/>
      <c r="JJ111" s="611"/>
      <c r="JK111" s="611"/>
      <c r="JL111" s="611"/>
      <c r="JM111" s="611"/>
      <c r="JN111" s="611"/>
      <c r="JO111" s="611"/>
      <c r="JP111" s="611"/>
      <c r="JQ111" s="611"/>
      <c r="JR111" s="611"/>
      <c r="JS111" s="611"/>
      <c r="JT111" s="611"/>
      <c r="JU111" s="611"/>
      <c r="JV111" s="611"/>
      <c r="JW111" s="611"/>
      <c r="JX111" s="611"/>
      <c r="JY111" s="611"/>
      <c r="JZ111" s="611"/>
      <c r="KA111" s="611"/>
      <c r="KB111" s="611"/>
      <c r="KC111" s="611"/>
      <c r="KD111" s="611"/>
      <c r="KE111" s="611"/>
      <c r="KF111" s="611"/>
      <c r="KG111" s="611"/>
      <c r="KH111" s="611"/>
      <c r="KI111" s="611"/>
      <c r="KJ111" s="611"/>
      <c r="KK111" s="611"/>
      <c r="KL111" s="611"/>
      <c r="KM111" s="611"/>
      <c r="KN111" s="611"/>
      <c r="KO111" s="611"/>
      <c r="KP111" s="611"/>
      <c r="KQ111" s="611"/>
      <c r="KR111" s="611"/>
      <c r="KS111" s="611"/>
      <c r="KT111" s="611"/>
      <c r="KU111" s="611"/>
      <c r="KV111" s="611"/>
      <c r="KW111" s="611"/>
      <c r="KX111" s="611"/>
      <c r="KY111" s="611"/>
      <c r="KZ111" s="611"/>
      <c r="LA111" s="611"/>
      <c r="LB111" s="611"/>
      <c r="LC111" s="611"/>
      <c r="LD111" s="611"/>
      <c r="LE111" s="611"/>
      <c r="LF111" s="611"/>
      <c r="LG111" s="611"/>
      <c r="LH111" s="611"/>
      <c r="LI111" s="611"/>
      <c r="LJ111" s="611"/>
      <c r="LK111" s="611"/>
      <c r="LL111" s="611"/>
      <c r="LM111" s="611"/>
      <c r="LN111" s="611"/>
      <c r="LO111" s="611"/>
      <c r="LP111" s="611"/>
      <c r="LQ111" s="611"/>
      <c r="LR111" s="611"/>
      <c r="LS111" s="611"/>
      <c r="LT111" s="611"/>
      <c r="LU111" s="611"/>
      <c r="LV111" s="611"/>
      <c r="LW111" s="611"/>
      <c r="LX111" s="611"/>
      <c r="LY111" s="611"/>
      <c r="LZ111" s="611"/>
      <c r="MA111" s="611"/>
      <c r="MB111" s="611"/>
      <c r="MC111" s="611"/>
      <c r="MD111" s="611"/>
      <c r="ME111" s="611"/>
      <c r="MF111" s="611"/>
      <c r="MG111" s="611"/>
      <c r="MH111" s="611"/>
      <c r="MI111" s="611"/>
      <c r="MJ111" s="611"/>
      <c r="MK111" s="611"/>
      <c r="ML111" s="611"/>
      <c r="MM111" s="611"/>
      <c r="MN111" s="611"/>
      <c r="MO111" s="611"/>
      <c r="MP111" s="611"/>
      <c r="MQ111" s="611"/>
      <c r="MR111" s="611"/>
      <c r="MS111" s="611"/>
      <c r="MT111" s="611"/>
      <c r="MU111" s="611"/>
      <c r="MV111" s="611"/>
      <c r="MW111" s="611"/>
      <c r="MX111" s="611"/>
      <c r="MY111" s="611"/>
      <c r="MZ111" s="611"/>
      <c r="NA111" s="611"/>
      <c r="NB111" s="611"/>
      <c r="NC111" s="611"/>
      <c r="ND111" s="611"/>
      <c r="NE111" s="611"/>
      <c r="NF111" s="611"/>
      <c r="NG111" s="611"/>
      <c r="NH111" s="611"/>
      <c r="NI111" s="611"/>
      <c r="NJ111" s="611"/>
      <c r="NK111" s="611"/>
      <c r="NL111" s="611"/>
      <c r="NM111" s="611"/>
      <c r="NN111" s="611"/>
      <c r="NO111" s="611"/>
      <c r="NP111" s="611"/>
      <c r="NQ111" s="611"/>
      <c r="NR111" s="611"/>
      <c r="NS111" s="611"/>
      <c r="NT111" s="611"/>
      <c r="NU111" s="611"/>
      <c r="NV111" s="611"/>
      <c r="NW111" s="611"/>
      <c r="NX111" s="611"/>
      <c r="NY111" s="611"/>
      <c r="NZ111" s="611"/>
      <c r="OA111" s="611"/>
      <c r="OB111" s="611"/>
      <c r="OC111" s="611"/>
      <c r="OD111" s="611"/>
      <c r="OE111" s="611"/>
      <c r="OF111" s="611"/>
      <c r="OG111" s="611"/>
      <c r="OH111" s="611"/>
      <c r="OI111" s="611"/>
      <c r="OJ111" s="611"/>
      <c r="OK111" s="611"/>
      <c r="OL111" s="611"/>
      <c r="OM111" s="611"/>
      <c r="ON111" s="611"/>
      <c r="OO111" s="611"/>
      <c r="OP111" s="611"/>
      <c r="OQ111" s="611"/>
      <c r="OR111" s="611"/>
      <c r="OS111" s="611"/>
      <c r="OT111" s="611"/>
      <c r="OU111" s="611"/>
      <c r="OV111" s="611"/>
      <c r="OW111" s="611"/>
      <c r="OX111" s="611"/>
      <c r="OY111" s="611"/>
      <c r="OZ111" s="611"/>
      <c r="PA111" s="611"/>
      <c r="PB111" s="611"/>
      <c r="PC111" s="611"/>
      <c r="PD111" s="611"/>
      <c r="PE111" s="611"/>
      <c r="PF111" s="611"/>
      <c r="PG111" s="611"/>
      <c r="PH111" s="611"/>
      <c r="PI111" s="611"/>
      <c r="PJ111" s="611"/>
      <c r="PK111" s="611"/>
      <c r="PL111" s="611"/>
      <c r="PM111" s="611"/>
      <c r="PN111" s="611"/>
      <c r="PO111" s="611"/>
      <c r="PP111" s="611"/>
      <c r="PQ111" s="611"/>
      <c r="PR111" s="611"/>
      <c r="PS111" s="611"/>
      <c r="PT111" s="611"/>
      <c r="PU111" s="611"/>
      <c r="PV111" s="611"/>
      <c r="PW111" s="611"/>
      <c r="PX111" s="611"/>
      <c r="PY111" s="611"/>
      <c r="PZ111" s="611"/>
      <c r="QA111" s="611"/>
      <c r="QB111" s="611"/>
      <c r="QC111" s="611"/>
      <c r="QD111" s="611"/>
      <c r="QE111" s="611"/>
      <c r="QF111" s="611"/>
      <c r="QG111" s="611"/>
      <c r="QH111" s="611"/>
      <c r="QI111" s="611"/>
      <c r="QJ111" s="611"/>
      <c r="QK111" s="611"/>
      <c r="QL111" s="611"/>
      <c r="QM111" s="611"/>
      <c r="QN111" s="611"/>
      <c r="QO111" s="611"/>
      <c r="QP111" s="611"/>
      <c r="QQ111" s="611"/>
      <c r="QR111" s="611"/>
      <c r="QS111" s="611"/>
      <c r="QT111" s="611"/>
      <c r="QU111" s="611"/>
      <c r="QV111" s="611"/>
      <c r="QW111" s="611"/>
      <c r="QX111" s="611"/>
      <c r="QY111" s="611"/>
      <c r="QZ111" s="611"/>
      <c r="RA111" s="611"/>
      <c r="RB111" s="611"/>
      <c r="RC111" s="611"/>
      <c r="RD111" s="611"/>
      <c r="RE111" s="611"/>
      <c r="RF111" s="611"/>
      <c r="RG111" s="611"/>
      <c r="RH111" s="611"/>
      <c r="RI111" s="611"/>
      <c r="RJ111" s="611"/>
      <c r="RK111" s="611"/>
      <c r="RL111" s="611"/>
      <c r="RM111" s="611"/>
      <c r="RN111" s="611"/>
      <c r="RO111" s="611"/>
      <c r="RP111" s="611"/>
      <c r="RQ111" s="611"/>
      <c r="RR111" s="611"/>
      <c r="RS111" s="611"/>
      <c r="RT111" s="611"/>
      <c r="RU111" s="611"/>
      <c r="RV111" s="611"/>
      <c r="RW111" s="611"/>
      <c r="RX111" s="611"/>
      <c r="RY111" s="611"/>
      <c r="RZ111" s="611"/>
      <c r="SA111" s="611"/>
      <c r="SB111" s="611"/>
      <c r="SC111" s="611"/>
      <c r="SD111" s="611"/>
      <c r="SE111" s="611"/>
      <c r="SF111" s="611"/>
      <c r="SG111" s="611"/>
      <c r="SH111" s="611"/>
      <c r="SI111" s="611"/>
      <c r="SJ111" s="611"/>
      <c r="SK111" s="611"/>
      <c r="SL111" s="611"/>
      <c r="SM111" s="611"/>
      <c r="SN111" s="611"/>
      <c r="SO111" s="611"/>
      <c r="SP111" s="611"/>
      <c r="SQ111" s="611"/>
      <c r="SR111" s="611"/>
      <c r="SS111" s="611"/>
      <c r="ST111" s="611"/>
      <c r="SU111" s="611"/>
      <c r="SV111" s="611"/>
      <c r="SW111" s="611"/>
      <c r="SX111" s="611"/>
      <c r="SY111" s="611"/>
      <c r="SZ111" s="611"/>
      <c r="TA111" s="611"/>
      <c r="TB111" s="611"/>
      <c r="TC111" s="611"/>
      <c r="TD111" s="611"/>
      <c r="TE111" s="611"/>
      <c r="TF111" s="611"/>
      <c r="TG111" s="611"/>
      <c r="TH111" s="611"/>
      <c r="TI111" s="611"/>
      <c r="TJ111" s="611"/>
      <c r="TK111" s="611"/>
      <c r="TL111" s="611"/>
      <c r="TM111" s="611"/>
      <c r="TN111" s="611"/>
      <c r="TO111" s="611"/>
      <c r="TP111" s="611"/>
      <c r="TQ111" s="611"/>
      <c r="TR111" s="611"/>
      <c r="TS111" s="611"/>
      <c r="TT111" s="611"/>
      <c r="TU111" s="611"/>
      <c r="TV111" s="611"/>
      <c r="TW111" s="611"/>
      <c r="TX111" s="611"/>
      <c r="TY111" s="611"/>
      <c r="TZ111" s="611"/>
      <c r="UA111" s="611"/>
      <c r="UB111" s="611"/>
      <c r="UC111" s="611"/>
      <c r="UD111" s="611"/>
      <c r="UE111" s="611"/>
      <c r="UF111" s="611"/>
      <c r="UG111" s="611"/>
      <c r="UH111" s="611"/>
      <c r="UI111" s="611"/>
      <c r="UJ111" s="611"/>
      <c r="UK111" s="611"/>
      <c r="UL111" s="611"/>
      <c r="UM111" s="611"/>
      <c r="UN111" s="611"/>
      <c r="UO111" s="611"/>
      <c r="UP111" s="611"/>
      <c r="UQ111" s="611"/>
      <c r="UR111" s="611"/>
      <c r="US111" s="611"/>
      <c r="UT111" s="611"/>
      <c r="UU111" s="611"/>
      <c r="UV111" s="611"/>
      <c r="UW111" s="611"/>
      <c r="UX111" s="611"/>
      <c r="UY111" s="611"/>
      <c r="UZ111" s="611"/>
      <c r="VA111" s="611"/>
      <c r="VB111" s="611"/>
      <c r="VC111" s="611"/>
      <c r="VD111" s="611"/>
      <c r="VE111" s="611"/>
      <c r="VF111" s="611"/>
      <c r="VG111" s="611"/>
      <c r="VH111" s="611"/>
      <c r="VI111" s="611"/>
      <c r="VJ111" s="611"/>
      <c r="VK111" s="611"/>
      <c r="VL111" s="611"/>
      <c r="VM111" s="611"/>
      <c r="VN111" s="611"/>
      <c r="VO111" s="611"/>
      <c r="VP111" s="611"/>
      <c r="VQ111" s="611"/>
      <c r="VR111" s="611"/>
      <c r="VS111" s="611"/>
      <c r="VT111" s="611"/>
      <c r="VU111" s="611"/>
      <c r="VV111" s="611"/>
      <c r="VW111" s="611"/>
      <c r="VX111" s="611"/>
      <c r="VY111" s="611"/>
      <c r="VZ111" s="611"/>
      <c r="WA111" s="611"/>
      <c r="WB111" s="611"/>
      <c r="WC111" s="611"/>
      <c r="WD111" s="611"/>
      <c r="WE111" s="611"/>
      <c r="WF111" s="611"/>
      <c r="WG111" s="611"/>
      <c r="WH111" s="611"/>
      <c r="WI111" s="611"/>
      <c r="WJ111" s="611"/>
      <c r="WK111" s="611"/>
      <c r="WL111" s="611"/>
      <c r="WM111" s="611"/>
      <c r="WN111" s="611"/>
      <c r="WO111" s="611"/>
      <c r="WP111" s="611"/>
      <c r="WQ111" s="611"/>
      <c r="WR111" s="611"/>
      <c r="WS111" s="611"/>
      <c r="WT111" s="611"/>
      <c r="WU111" s="611"/>
      <c r="WV111" s="611"/>
      <c r="WW111" s="611"/>
      <c r="WX111" s="611"/>
      <c r="WY111" s="611"/>
      <c r="WZ111" s="611"/>
      <c r="XA111" s="611"/>
      <c r="XB111" s="611"/>
      <c r="XC111" s="611"/>
      <c r="XD111" s="611"/>
      <c r="XE111" s="611"/>
      <c r="XF111" s="611"/>
      <c r="XG111" s="611"/>
      <c r="XH111" s="611"/>
      <c r="XI111" s="611"/>
      <c r="XJ111" s="611"/>
      <c r="XK111" s="611"/>
      <c r="XL111" s="611"/>
      <c r="XM111" s="611"/>
      <c r="XN111" s="611"/>
      <c r="XO111" s="611"/>
      <c r="XP111" s="611"/>
      <c r="XQ111" s="611"/>
      <c r="XR111" s="611"/>
      <c r="XS111" s="611"/>
      <c r="XT111" s="611"/>
      <c r="XU111" s="611"/>
      <c r="XV111" s="611"/>
      <c r="XW111" s="611"/>
      <c r="XX111" s="611"/>
      <c r="XY111" s="611"/>
      <c r="XZ111" s="611"/>
      <c r="YA111" s="611"/>
      <c r="YB111" s="611"/>
      <c r="YC111" s="611"/>
      <c r="YD111" s="611"/>
      <c r="YE111" s="611"/>
      <c r="YF111" s="611"/>
      <c r="YG111" s="611"/>
      <c r="YH111" s="611"/>
      <c r="YI111" s="611"/>
      <c r="YJ111" s="611"/>
      <c r="YK111" s="611"/>
      <c r="YL111" s="611"/>
      <c r="YM111" s="611"/>
      <c r="YN111" s="611"/>
      <c r="YO111" s="611"/>
      <c r="YP111" s="611"/>
      <c r="YQ111" s="611"/>
      <c r="YR111" s="611"/>
      <c r="YS111" s="611"/>
      <c r="YT111" s="611"/>
      <c r="YU111" s="611"/>
      <c r="YV111" s="611"/>
      <c r="YW111" s="611"/>
      <c r="YX111" s="611"/>
      <c r="YY111" s="611"/>
      <c r="YZ111" s="611"/>
      <c r="ZA111" s="611"/>
      <c r="ZB111" s="611"/>
      <c r="ZC111" s="611"/>
      <c r="ZD111" s="611"/>
      <c r="ZE111" s="611"/>
      <c r="ZF111" s="611"/>
      <c r="ZG111" s="611"/>
      <c r="ZH111" s="611"/>
      <c r="ZI111" s="611"/>
      <c r="ZJ111" s="611"/>
      <c r="ZK111" s="611"/>
      <c r="ZL111" s="611"/>
      <c r="ZM111" s="611"/>
      <c r="ZN111" s="611"/>
      <c r="ZO111" s="611"/>
      <c r="ZP111" s="611"/>
      <c r="ZQ111" s="611"/>
      <c r="ZR111" s="611"/>
      <c r="ZS111" s="611"/>
      <c r="ZT111" s="611"/>
      <c r="ZU111" s="611"/>
      <c r="ZV111" s="611"/>
      <c r="ZW111" s="611"/>
      <c r="ZX111" s="611"/>
      <c r="ZY111" s="611"/>
      <c r="ZZ111" s="611"/>
      <c r="AAA111" s="611"/>
      <c r="AAB111" s="611"/>
      <c r="AAC111" s="611"/>
      <c r="AAD111" s="611"/>
      <c r="AAE111" s="611"/>
      <c r="AAF111" s="611"/>
      <c r="AAG111" s="611"/>
      <c r="AAH111" s="611"/>
      <c r="AAI111" s="611"/>
      <c r="AAJ111" s="611"/>
      <c r="AAK111" s="611"/>
      <c r="AAL111" s="611"/>
      <c r="AAM111" s="611"/>
      <c r="AAN111" s="611"/>
      <c r="AAO111" s="611"/>
      <c r="AAP111" s="611"/>
      <c r="AAQ111" s="611"/>
      <c r="AAR111" s="611"/>
      <c r="AAS111" s="611"/>
      <c r="AAT111" s="611"/>
      <c r="AAU111" s="611"/>
      <c r="AAV111" s="611"/>
      <c r="AAW111" s="611"/>
      <c r="AAX111" s="611"/>
      <c r="AAY111" s="611"/>
      <c r="AAZ111" s="611"/>
      <c r="ABA111" s="611"/>
      <c r="ABB111" s="611"/>
      <c r="ABC111" s="611"/>
      <c r="ABD111" s="611"/>
      <c r="ABE111" s="611"/>
      <c r="ABF111" s="611"/>
      <c r="ABG111" s="611"/>
      <c r="ABH111" s="611"/>
      <c r="ABI111" s="611"/>
      <c r="ABJ111" s="611"/>
      <c r="ABK111" s="611"/>
      <c r="ABL111" s="611"/>
      <c r="ABM111" s="611"/>
      <c r="ABN111" s="611"/>
      <c r="ABO111" s="611"/>
      <c r="ABP111" s="611"/>
      <c r="ABQ111" s="611"/>
      <c r="ABR111" s="611"/>
      <c r="ABS111" s="611"/>
      <c r="ABT111" s="611"/>
      <c r="ABU111" s="611"/>
      <c r="ABV111" s="611"/>
      <c r="ABW111" s="611"/>
      <c r="ABX111" s="611"/>
      <c r="ABY111" s="611"/>
      <c r="ABZ111" s="611"/>
      <c r="ACA111" s="611"/>
      <c r="ACB111" s="611"/>
      <c r="ACC111" s="611"/>
      <c r="ACD111" s="611"/>
      <c r="ACE111" s="611"/>
      <c r="ACF111" s="611"/>
      <c r="ACG111" s="611"/>
      <c r="ACH111" s="611"/>
      <c r="ACI111" s="611"/>
      <c r="ACJ111" s="611"/>
      <c r="ACK111" s="611"/>
      <c r="ACL111" s="611"/>
      <c r="ACM111" s="611"/>
      <c r="ACN111" s="611"/>
      <c r="ACO111" s="611"/>
      <c r="ACP111" s="611"/>
      <c r="ACQ111" s="611"/>
      <c r="ACR111" s="611"/>
      <c r="ACS111" s="611"/>
      <c r="ACT111" s="611"/>
      <c r="ACU111" s="611"/>
      <c r="ACV111" s="611"/>
      <c r="ACW111" s="611"/>
      <c r="ACX111" s="611"/>
      <c r="ACY111" s="611"/>
      <c r="ACZ111" s="611"/>
      <c r="ADA111" s="611"/>
      <c r="ADB111" s="611"/>
      <c r="ADC111" s="611"/>
      <c r="ADD111" s="611"/>
      <c r="ADE111" s="611"/>
      <c r="ADF111" s="611"/>
      <c r="ADG111" s="611"/>
      <c r="ADH111" s="611"/>
      <c r="ADI111" s="611"/>
      <c r="ADJ111" s="611"/>
      <c r="ADK111" s="611"/>
      <c r="ADL111" s="611"/>
      <c r="ADM111" s="611"/>
      <c r="ADN111" s="611"/>
      <c r="ADO111" s="611"/>
      <c r="ADP111" s="611"/>
      <c r="ADQ111" s="611"/>
      <c r="ADR111" s="611"/>
      <c r="ADS111" s="611"/>
      <c r="ADT111" s="611"/>
      <c r="ADU111" s="611"/>
      <c r="ADV111" s="611"/>
      <c r="ADW111" s="611"/>
      <c r="ADX111" s="611"/>
      <c r="ADY111" s="611"/>
      <c r="ADZ111" s="611"/>
      <c r="AEA111" s="611"/>
      <c r="AEB111" s="611"/>
      <c r="AEC111" s="611"/>
      <c r="AED111" s="611"/>
      <c r="AEE111" s="611"/>
      <c r="AEF111" s="611"/>
      <c r="AEG111" s="611"/>
      <c r="AEH111" s="611"/>
      <c r="AEI111" s="611"/>
      <c r="AEJ111" s="611"/>
      <c r="AEK111" s="611"/>
      <c r="AEL111" s="611"/>
      <c r="AEM111" s="611"/>
      <c r="AEN111" s="611"/>
      <c r="AEO111" s="611"/>
      <c r="AEP111" s="611"/>
      <c r="AEQ111" s="611"/>
      <c r="AER111" s="611"/>
      <c r="AES111" s="611"/>
      <c r="AET111" s="611"/>
      <c r="AEU111" s="611"/>
      <c r="AEV111" s="611"/>
      <c r="AEW111" s="611"/>
      <c r="AEX111" s="611"/>
      <c r="AEY111" s="611"/>
      <c r="AEZ111" s="611"/>
      <c r="AFA111" s="611"/>
      <c r="AFB111" s="611"/>
      <c r="AFC111" s="611"/>
      <c r="AFD111" s="611"/>
      <c r="AFE111" s="611"/>
      <c r="AFF111" s="611"/>
      <c r="AFG111" s="611"/>
      <c r="AFH111" s="611"/>
      <c r="AFI111" s="611"/>
      <c r="AFJ111" s="611"/>
      <c r="AFK111" s="611"/>
      <c r="AFL111" s="611"/>
      <c r="AFM111" s="611"/>
      <c r="AFN111" s="611"/>
      <c r="AFO111" s="611"/>
      <c r="AFP111" s="611"/>
      <c r="AFQ111" s="611"/>
      <c r="AFR111" s="611"/>
      <c r="AFS111" s="611"/>
      <c r="AFT111" s="611"/>
      <c r="AFU111" s="611"/>
      <c r="AFV111" s="611"/>
      <c r="AFW111" s="611"/>
      <c r="AFX111" s="611"/>
      <c r="AFY111" s="611"/>
      <c r="AFZ111" s="611"/>
      <c r="AGA111" s="611"/>
      <c r="AGB111" s="611"/>
      <c r="AGC111" s="611"/>
      <c r="AGD111" s="611"/>
      <c r="AGE111" s="611"/>
      <c r="AGF111" s="611"/>
      <c r="AGG111" s="611"/>
      <c r="AGH111" s="611"/>
      <c r="AGI111" s="611"/>
      <c r="AGJ111" s="611"/>
      <c r="AGK111" s="611"/>
      <c r="AGL111" s="611"/>
      <c r="AGM111" s="611"/>
      <c r="AGN111" s="611"/>
      <c r="AGO111" s="611"/>
      <c r="AGP111" s="611"/>
      <c r="AGQ111" s="611"/>
      <c r="AGR111" s="611"/>
      <c r="AGS111" s="611"/>
      <c r="AGT111" s="611"/>
      <c r="AGU111" s="611"/>
      <c r="AGV111" s="611"/>
      <c r="AGW111" s="611"/>
      <c r="AGX111" s="611"/>
      <c r="AGY111" s="611"/>
      <c r="AGZ111" s="611"/>
      <c r="AHA111" s="611"/>
      <c r="AHB111" s="611"/>
      <c r="AHC111" s="611"/>
      <c r="AHD111" s="611"/>
      <c r="AHE111" s="611"/>
      <c r="AHF111" s="611"/>
      <c r="AHG111" s="611"/>
      <c r="AHH111" s="611"/>
      <c r="AHI111" s="611"/>
      <c r="AHJ111" s="611"/>
      <c r="AHK111" s="611"/>
      <c r="AHL111" s="611"/>
      <c r="AHM111" s="611"/>
      <c r="AHN111" s="611"/>
      <c r="AHO111" s="611"/>
      <c r="AHP111" s="611"/>
      <c r="AHQ111" s="611"/>
      <c r="AHR111" s="611"/>
      <c r="AHS111" s="611"/>
      <c r="AHT111" s="611"/>
      <c r="AHU111" s="611"/>
      <c r="AHV111" s="611"/>
      <c r="AHW111" s="611"/>
      <c r="AHX111" s="611"/>
      <c r="AHY111" s="611"/>
      <c r="AHZ111" s="611"/>
      <c r="AIA111" s="611"/>
      <c r="AIB111" s="611"/>
      <c r="AIC111" s="611"/>
      <c r="AID111" s="611"/>
      <c r="AIE111" s="611"/>
      <c r="AIF111" s="611"/>
      <c r="AIG111" s="611"/>
      <c r="AIH111" s="611"/>
      <c r="AII111" s="611"/>
      <c r="AIJ111" s="611"/>
      <c r="AIK111" s="611"/>
      <c r="AIL111" s="611"/>
      <c r="AIM111" s="611"/>
      <c r="AIN111" s="611"/>
      <c r="AIO111" s="611"/>
      <c r="AIP111" s="611"/>
      <c r="AIQ111" s="611"/>
      <c r="AIR111" s="611"/>
      <c r="AIS111" s="611"/>
      <c r="AIT111" s="611"/>
      <c r="AIU111" s="611"/>
      <c r="AIV111" s="611"/>
      <c r="AIW111" s="611"/>
      <c r="AIX111" s="611"/>
      <c r="AIY111" s="611"/>
      <c r="AIZ111" s="611"/>
      <c r="AJA111" s="611"/>
      <c r="AJB111" s="611"/>
      <c r="AJC111" s="611"/>
      <c r="AJD111" s="611"/>
      <c r="AJE111" s="611"/>
      <c r="AJF111" s="611"/>
      <c r="AJG111" s="611"/>
      <c r="AJH111" s="611"/>
      <c r="AJI111" s="611"/>
      <c r="AJJ111" s="611"/>
      <c r="AJK111" s="611"/>
      <c r="AJL111" s="611"/>
      <c r="AJM111" s="611"/>
      <c r="AJN111" s="611"/>
      <c r="AJO111" s="611"/>
      <c r="AJP111" s="611"/>
      <c r="AJQ111" s="611"/>
      <c r="AJR111" s="611"/>
      <c r="AJS111" s="611"/>
      <c r="AJT111" s="611"/>
      <c r="AJU111" s="611"/>
      <c r="AJV111" s="611"/>
      <c r="AJW111" s="611"/>
      <c r="AJX111" s="611"/>
      <c r="AJY111" s="611"/>
      <c r="AJZ111" s="611"/>
      <c r="AKA111" s="611"/>
      <c r="AKB111" s="611"/>
      <c r="AKC111" s="611"/>
      <c r="AKD111" s="611"/>
      <c r="AKE111" s="611"/>
      <c r="AKF111" s="611"/>
      <c r="AKG111" s="611"/>
      <c r="AKH111" s="611"/>
      <c r="AKI111" s="611"/>
      <c r="AKJ111" s="611"/>
      <c r="AKK111" s="611"/>
      <c r="AKL111" s="611"/>
      <c r="AKM111" s="611"/>
      <c r="AKN111" s="611"/>
      <c r="AKO111" s="611"/>
      <c r="AKP111" s="611"/>
      <c r="AKQ111" s="611"/>
      <c r="AKR111" s="611"/>
      <c r="AKS111" s="611"/>
      <c r="AKT111" s="611"/>
      <c r="AKU111" s="611"/>
      <c r="AKV111" s="611"/>
      <c r="AKW111" s="611"/>
      <c r="AKX111" s="611"/>
      <c r="AKY111" s="611"/>
      <c r="AKZ111" s="611"/>
      <c r="ALA111" s="611"/>
      <c r="ALB111" s="611"/>
      <c r="ALC111" s="611"/>
      <c r="ALD111" s="611"/>
      <c r="ALE111" s="611"/>
      <c r="ALF111" s="611"/>
      <c r="ALG111" s="611"/>
      <c r="ALH111" s="611"/>
      <c r="ALI111" s="611"/>
      <c r="ALJ111" s="611"/>
      <c r="ALK111" s="611"/>
      <c r="ALL111" s="611"/>
      <c r="ALM111" s="611"/>
      <c r="ALN111" s="611"/>
      <c r="ALO111" s="611"/>
      <c r="ALP111" s="611"/>
      <c r="ALQ111" s="611"/>
      <c r="ALR111" s="611"/>
      <c r="ALS111" s="611"/>
      <c r="ALT111" s="611"/>
      <c r="ALU111" s="611"/>
      <c r="ALV111" s="611"/>
      <c r="ALW111" s="611"/>
      <c r="ALX111" s="611"/>
      <c r="ALY111" s="611"/>
      <c r="ALZ111" s="611"/>
      <c r="AMA111" s="611"/>
      <c r="AMB111" s="611"/>
      <c r="AMC111" s="611"/>
      <c r="AMD111" s="611"/>
      <c r="AME111" s="611"/>
      <c r="AMF111" s="611"/>
      <c r="AMG111" s="611"/>
      <c r="AMH111" s="611"/>
      <c r="AMI111" s="611"/>
      <c r="AMJ111" s="611"/>
      <c r="AMK111" s="611"/>
      <c r="AML111" s="611"/>
      <c r="AMM111" s="611"/>
      <c r="AMN111" s="611"/>
      <c r="AMO111" s="611"/>
      <c r="AMP111" s="611"/>
      <c r="AMQ111" s="611"/>
      <c r="AMR111" s="611"/>
      <c r="AMS111" s="611"/>
      <c r="AMT111" s="611"/>
      <c r="AMU111" s="611"/>
      <c r="AMV111" s="611"/>
      <c r="AMW111" s="611"/>
      <c r="AMX111" s="611"/>
      <c r="AMY111" s="611"/>
      <c r="AMZ111" s="611"/>
      <c r="ANA111" s="611"/>
      <c r="ANB111" s="611"/>
      <c r="ANC111" s="611"/>
      <c r="AND111" s="611"/>
      <c r="ANE111" s="611"/>
      <c r="ANF111" s="611"/>
      <c r="ANG111" s="611"/>
      <c r="ANH111" s="611"/>
      <c r="ANI111" s="611"/>
      <c r="ANJ111" s="611"/>
      <c r="ANK111" s="611"/>
      <c r="ANL111" s="611"/>
      <c r="ANM111" s="611"/>
      <c r="ANN111" s="611"/>
      <c r="ANO111" s="611"/>
      <c r="ANP111" s="611"/>
      <c r="ANQ111" s="611"/>
      <c r="ANR111" s="611"/>
      <c r="ANS111" s="611"/>
      <c r="ANT111" s="611"/>
      <c r="ANU111" s="611"/>
      <c r="ANV111" s="611"/>
      <c r="ANW111" s="611"/>
      <c r="ANX111" s="611"/>
      <c r="ANY111" s="611"/>
      <c r="ANZ111" s="611"/>
      <c r="AOA111" s="611"/>
      <c r="AOB111" s="611"/>
      <c r="AOC111" s="611"/>
      <c r="AOD111" s="611"/>
      <c r="AOE111" s="611"/>
      <c r="AOF111" s="611"/>
      <c r="AOG111" s="611"/>
      <c r="AOH111" s="611"/>
      <c r="AOI111" s="611"/>
      <c r="AOJ111" s="611"/>
      <c r="AOK111" s="611"/>
      <c r="AOL111" s="611"/>
      <c r="AOM111" s="611"/>
      <c r="AON111" s="611"/>
      <c r="AOO111" s="611"/>
      <c r="AOP111" s="611"/>
      <c r="AOQ111" s="611"/>
      <c r="AOR111" s="611"/>
      <c r="AOS111" s="611"/>
      <c r="AOT111" s="611"/>
      <c r="AOU111" s="611"/>
      <c r="AOV111" s="611"/>
      <c r="AOW111" s="611"/>
      <c r="AOX111" s="611"/>
      <c r="AOY111" s="611"/>
      <c r="AOZ111" s="611"/>
      <c r="APA111" s="611"/>
      <c r="APB111" s="611"/>
      <c r="APC111" s="611"/>
      <c r="APD111" s="611"/>
      <c r="APE111" s="611"/>
      <c r="APF111" s="611"/>
      <c r="APG111" s="611"/>
      <c r="APH111" s="611"/>
      <c r="API111" s="611"/>
      <c r="APJ111" s="611"/>
      <c r="APK111" s="611"/>
      <c r="APL111" s="611"/>
      <c r="APM111" s="611"/>
      <c r="APN111" s="611"/>
      <c r="APO111" s="611"/>
      <c r="APP111" s="611"/>
      <c r="APQ111" s="611"/>
      <c r="APR111" s="611"/>
      <c r="APS111" s="611"/>
      <c r="APT111" s="611"/>
      <c r="APU111" s="611"/>
      <c r="APV111" s="611"/>
      <c r="APW111" s="611"/>
      <c r="APX111" s="611"/>
      <c r="APY111" s="611"/>
      <c r="APZ111" s="611"/>
      <c r="AQA111" s="611"/>
      <c r="AQB111" s="611"/>
      <c r="AQC111" s="611"/>
      <c r="AQD111" s="611"/>
      <c r="AQE111" s="611"/>
      <c r="AQF111" s="611"/>
      <c r="AQG111" s="611"/>
      <c r="AQH111" s="611"/>
      <c r="AQI111" s="611"/>
      <c r="AQJ111" s="611"/>
      <c r="AQK111" s="611"/>
      <c r="AQL111" s="611"/>
      <c r="AQM111" s="611"/>
      <c r="AQN111" s="611"/>
      <c r="AQO111" s="611"/>
      <c r="AQP111" s="611"/>
      <c r="AQQ111" s="611"/>
      <c r="AQR111" s="611"/>
      <c r="AQS111" s="611"/>
      <c r="AQT111" s="611"/>
      <c r="AQU111" s="611"/>
      <c r="AQV111" s="611"/>
      <c r="AQW111" s="611"/>
      <c r="AQX111" s="611"/>
      <c r="AQY111" s="611"/>
      <c r="AQZ111" s="611"/>
      <c r="ARA111" s="611"/>
      <c r="ARB111" s="611"/>
      <c r="ARC111" s="611"/>
      <c r="ARD111" s="611"/>
      <c r="ARE111" s="611"/>
      <c r="ARF111" s="611"/>
      <c r="ARG111" s="611"/>
      <c r="ARH111" s="611"/>
      <c r="ARI111" s="611"/>
      <c r="ARJ111" s="611"/>
      <c r="ARK111" s="611"/>
      <c r="ARL111" s="611"/>
      <c r="ARM111" s="611"/>
      <c r="ARN111" s="611"/>
      <c r="ARO111" s="611"/>
      <c r="ARP111" s="611"/>
      <c r="ARQ111" s="611"/>
      <c r="ARR111" s="611"/>
      <c r="ARS111" s="611"/>
      <c r="ART111" s="611"/>
      <c r="ARU111" s="611"/>
      <c r="ARV111" s="611"/>
      <c r="ARW111" s="611"/>
      <c r="ARX111" s="611"/>
      <c r="ARY111" s="611"/>
      <c r="ARZ111" s="611"/>
      <c r="ASA111" s="611"/>
      <c r="ASB111" s="611"/>
      <c r="ASC111" s="611"/>
      <c r="ASD111" s="611"/>
      <c r="ASE111" s="611"/>
      <c r="ASF111" s="611"/>
      <c r="ASG111" s="611"/>
      <c r="ASH111" s="611"/>
      <c r="ASI111" s="611"/>
      <c r="ASJ111" s="611"/>
      <c r="ASK111" s="611"/>
      <c r="ASL111" s="611"/>
      <c r="ASM111" s="611"/>
      <c r="ASN111" s="611"/>
      <c r="ASO111" s="611"/>
      <c r="ASP111" s="611"/>
      <c r="ASQ111" s="611"/>
      <c r="ASR111" s="611"/>
      <c r="ASS111" s="611"/>
      <c r="AST111" s="611"/>
      <c r="ASU111" s="611"/>
      <c r="ASV111" s="611"/>
      <c r="ASW111" s="611"/>
      <c r="ASX111" s="611"/>
      <c r="ASY111" s="611"/>
      <c r="ASZ111" s="611"/>
      <c r="ATA111" s="611"/>
      <c r="ATB111" s="611"/>
      <c r="ATC111" s="611"/>
      <c r="ATD111" s="611"/>
      <c r="ATE111" s="611"/>
      <c r="ATF111" s="611"/>
      <c r="ATG111" s="611"/>
      <c r="ATH111" s="611"/>
      <c r="ATI111" s="611"/>
      <c r="ATJ111" s="611"/>
      <c r="ATK111" s="611"/>
      <c r="ATL111" s="611"/>
      <c r="ATM111" s="611"/>
      <c r="ATN111" s="611"/>
      <c r="ATO111" s="611"/>
      <c r="ATP111" s="611"/>
      <c r="ATQ111" s="611"/>
      <c r="ATR111" s="611"/>
      <c r="ATS111" s="611"/>
      <c r="ATT111" s="611"/>
      <c r="ATU111" s="611"/>
      <c r="ATV111" s="611"/>
      <c r="ATW111" s="611"/>
      <c r="ATX111" s="611"/>
      <c r="ATY111" s="611"/>
      <c r="ATZ111" s="611"/>
      <c r="AUA111" s="611"/>
      <c r="AUB111" s="611"/>
      <c r="AUC111" s="611"/>
      <c r="AUD111" s="611"/>
      <c r="AUE111" s="611"/>
      <c r="AUF111" s="611"/>
      <c r="AUG111" s="611"/>
      <c r="AUH111" s="611"/>
      <c r="AUI111" s="611"/>
      <c r="AUJ111" s="611"/>
      <c r="AUK111" s="611"/>
      <c r="AUL111" s="611"/>
      <c r="AUM111" s="611"/>
      <c r="AUN111" s="611"/>
      <c r="AUO111" s="611"/>
      <c r="AUP111" s="611"/>
      <c r="AUQ111" s="611"/>
      <c r="AUR111" s="611"/>
      <c r="AUS111" s="611"/>
      <c r="AUT111" s="611"/>
      <c r="AUU111" s="611"/>
      <c r="AUV111" s="611"/>
      <c r="AUW111" s="611"/>
      <c r="AUX111" s="611"/>
      <c r="AUY111" s="611"/>
      <c r="AUZ111" s="611"/>
      <c r="AVA111" s="611"/>
      <c r="AVB111" s="611"/>
      <c r="AVC111" s="611"/>
      <c r="AVD111" s="611"/>
      <c r="AVE111" s="611"/>
      <c r="AVF111" s="611"/>
      <c r="AVG111" s="611"/>
      <c r="AVH111" s="611"/>
      <c r="AVI111" s="611"/>
      <c r="AVJ111" s="611"/>
      <c r="AVK111" s="611"/>
      <c r="AVL111" s="611"/>
      <c r="AVM111" s="611"/>
      <c r="AVN111" s="611"/>
      <c r="AVO111" s="611"/>
      <c r="AVP111" s="611"/>
      <c r="AVQ111" s="611"/>
      <c r="AVR111" s="611"/>
      <c r="AVS111" s="611"/>
      <c r="AVT111" s="611"/>
      <c r="AVU111" s="611"/>
      <c r="AVV111" s="611"/>
      <c r="AVW111" s="611"/>
      <c r="AVX111" s="611"/>
      <c r="AVY111" s="611"/>
      <c r="AVZ111" s="611"/>
      <c r="AWA111" s="611"/>
      <c r="AWB111" s="611"/>
      <c r="AWC111" s="611"/>
      <c r="AWD111" s="611"/>
      <c r="AWE111" s="611"/>
      <c r="AWF111" s="611"/>
      <c r="AWG111" s="611"/>
      <c r="AWH111" s="611"/>
      <c r="AWI111" s="611"/>
      <c r="AWJ111" s="611"/>
      <c r="AWK111" s="611"/>
      <c r="AWL111" s="611"/>
      <c r="AWM111" s="611"/>
      <c r="AWN111" s="611"/>
      <c r="AWO111" s="611"/>
      <c r="AWP111" s="611"/>
      <c r="AWQ111" s="611"/>
      <c r="AWR111" s="611"/>
      <c r="AWS111" s="611"/>
      <c r="AWT111" s="611"/>
      <c r="AWU111" s="611"/>
      <c r="AWV111" s="611"/>
      <c r="AWW111" s="611"/>
      <c r="AWX111" s="611"/>
      <c r="AWY111" s="611"/>
      <c r="AWZ111" s="611"/>
      <c r="AXA111" s="611"/>
      <c r="AXB111" s="611"/>
      <c r="AXC111" s="611"/>
      <c r="AXD111" s="611"/>
      <c r="AXE111" s="611"/>
      <c r="AXF111" s="611"/>
      <c r="AXG111" s="611"/>
      <c r="AXH111" s="611"/>
      <c r="AXI111" s="611"/>
      <c r="AXJ111" s="611"/>
      <c r="AXK111" s="611"/>
      <c r="AXL111" s="611"/>
      <c r="AXM111" s="611"/>
      <c r="AXN111" s="611"/>
      <c r="AXO111" s="611"/>
      <c r="AXP111" s="611"/>
      <c r="AXQ111" s="611"/>
      <c r="AXR111" s="611"/>
      <c r="AXS111" s="611"/>
      <c r="AXT111" s="611"/>
      <c r="AXU111" s="611"/>
      <c r="AXV111" s="611"/>
      <c r="AXW111" s="611"/>
      <c r="AXX111" s="611"/>
      <c r="AXY111" s="611"/>
      <c r="AXZ111" s="611"/>
      <c r="AYA111" s="611"/>
      <c r="AYB111" s="611"/>
      <c r="AYC111" s="611"/>
      <c r="AYD111" s="611"/>
      <c r="AYE111" s="611"/>
      <c r="AYF111" s="611"/>
      <c r="AYG111" s="611"/>
      <c r="AYH111" s="611"/>
      <c r="AYI111" s="611"/>
      <c r="AYJ111" s="611"/>
      <c r="AYK111" s="611"/>
      <c r="AYL111" s="611"/>
      <c r="AYM111" s="611"/>
      <c r="AYN111" s="611"/>
      <c r="AYO111" s="611"/>
      <c r="AYP111" s="611"/>
      <c r="AYQ111" s="611"/>
      <c r="AYR111" s="611"/>
      <c r="AYS111" s="611"/>
      <c r="AYT111" s="611"/>
      <c r="AYU111" s="611"/>
      <c r="AYV111" s="611"/>
      <c r="AYW111" s="611"/>
      <c r="AYX111" s="611"/>
      <c r="AYY111" s="611"/>
      <c r="AYZ111" s="611"/>
      <c r="AZA111" s="611"/>
      <c r="AZB111" s="611"/>
      <c r="AZC111" s="611"/>
      <c r="AZD111" s="611"/>
      <c r="AZE111" s="611"/>
      <c r="AZF111" s="611"/>
      <c r="AZG111" s="611"/>
      <c r="AZH111" s="611"/>
      <c r="AZI111" s="611"/>
      <c r="AZJ111" s="611"/>
      <c r="AZK111" s="611"/>
      <c r="AZL111" s="611"/>
      <c r="AZM111" s="611"/>
      <c r="AZN111" s="611"/>
      <c r="AZO111" s="611"/>
      <c r="AZP111" s="611"/>
      <c r="AZQ111" s="611"/>
      <c r="AZR111" s="611"/>
      <c r="AZS111" s="611"/>
      <c r="AZT111" s="611"/>
      <c r="AZU111" s="611"/>
      <c r="AZV111" s="611"/>
      <c r="AZW111" s="611"/>
      <c r="AZX111" s="611"/>
      <c r="AZY111" s="611"/>
      <c r="AZZ111" s="611"/>
      <c r="BAA111" s="611"/>
      <c r="BAB111" s="611"/>
      <c r="BAC111" s="611"/>
      <c r="BAD111" s="611"/>
      <c r="BAE111" s="611"/>
      <c r="BAF111" s="611"/>
      <c r="BAG111" s="611"/>
      <c r="BAH111" s="611"/>
      <c r="BAI111" s="611"/>
      <c r="BAJ111" s="611"/>
      <c r="BAK111" s="611"/>
      <c r="BAL111" s="611"/>
      <c r="BAM111" s="611"/>
      <c r="BAN111" s="611"/>
      <c r="BAO111" s="611"/>
      <c r="BAP111" s="611"/>
      <c r="BAQ111" s="611"/>
      <c r="BAR111" s="611"/>
      <c r="BAS111" s="611"/>
      <c r="BAT111" s="611"/>
      <c r="BAU111" s="611"/>
      <c r="BAV111" s="611"/>
      <c r="BAW111" s="611"/>
      <c r="BAX111" s="611"/>
      <c r="BAY111" s="611"/>
      <c r="BAZ111" s="611"/>
      <c r="BBA111" s="611"/>
      <c r="BBB111" s="611"/>
      <c r="BBC111" s="611"/>
      <c r="BBD111" s="611"/>
      <c r="BBE111" s="611"/>
      <c r="BBF111" s="611"/>
      <c r="BBG111" s="611"/>
      <c r="BBH111" s="611"/>
      <c r="BBI111" s="611"/>
      <c r="BBJ111" s="611"/>
      <c r="BBK111" s="611"/>
      <c r="BBL111" s="611"/>
      <c r="BBM111" s="611"/>
      <c r="BBN111" s="611"/>
      <c r="BBO111" s="611"/>
      <c r="BBP111" s="611"/>
      <c r="BBQ111" s="611"/>
      <c r="BBR111" s="611"/>
      <c r="BBS111" s="611"/>
      <c r="BBT111" s="611"/>
      <c r="BBU111" s="611"/>
      <c r="BBV111" s="611"/>
      <c r="BBW111" s="611"/>
      <c r="BBX111" s="611"/>
      <c r="BBY111" s="611"/>
      <c r="BBZ111" s="611"/>
      <c r="BCA111" s="611"/>
      <c r="BCB111" s="611"/>
      <c r="BCC111" s="611"/>
      <c r="BCD111" s="611"/>
      <c r="BCE111" s="611"/>
      <c r="BCF111" s="611"/>
      <c r="BCG111" s="611"/>
      <c r="BCH111" s="611"/>
      <c r="BCI111" s="611"/>
      <c r="BCJ111" s="611"/>
      <c r="BCK111" s="611"/>
      <c r="BCL111" s="611"/>
      <c r="BCM111" s="611"/>
      <c r="BCN111" s="611"/>
      <c r="BCO111" s="611"/>
      <c r="BCP111" s="611"/>
      <c r="BCQ111" s="611"/>
      <c r="BCR111" s="611"/>
      <c r="BCS111" s="611"/>
      <c r="BCT111" s="611"/>
      <c r="BCU111" s="611"/>
      <c r="BCV111" s="611"/>
      <c r="BCW111" s="611"/>
      <c r="BCX111" s="611"/>
      <c r="BCY111" s="611"/>
      <c r="BCZ111" s="611"/>
      <c r="BDA111" s="611"/>
      <c r="BDB111" s="611"/>
      <c r="BDC111" s="611"/>
      <c r="BDD111" s="611"/>
      <c r="BDE111" s="611"/>
      <c r="BDF111" s="611"/>
      <c r="BDG111" s="611"/>
      <c r="BDH111" s="611"/>
      <c r="BDI111" s="611"/>
      <c r="BDJ111" s="611"/>
      <c r="BDK111" s="611"/>
      <c r="BDL111" s="611"/>
      <c r="BDM111" s="611"/>
      <c r="BDN111" s="611"/>
      <c r="BDO111" s="611"/>
      <c r="BDP111" s="611"/>
      <c r="BDQ111" s="611"/>
      <c r="BDR111" s="611"/>
      <c r="BDS111" s="611"/>
      <c r="BDT111" s="611"/>
      <c r="BDU111" s="611"/>
      <c r="BDV111" s="611"/>
      <c r="BDW111" s="611"/>
      <c r="BDX111" s="611"/>
      <c r="BDY111" s="611"/>
      <c r="BDZ111" s="611"/>
      <c r="BEA111" s="611"/>
      <c r="BEB111" s="611"/>
      <c r="BEC111" s="611"/>
      <c r="BED111" s="611"/>
      <c r="BEE111" s="611"/>
      <c r="BEF111" s="611"/>
      <c r="BEG111" s="611"/>
      <c r="BEH111" s="611"/>
      <c r="BEI111" s="611"/>
      <c r="BEJ111" s="611"/>
      <c r="BEK111" s="611"/>
      <c r="BEL111" s="611"/>
      <c r="BEM111" s="611"/>
      <c r="BEN111" s="611"/>
      <c r="BEO111" s="611"/>
      <c r="BEP111" s="611"/>
      <c r="BEQ111" s="611"/>
      <c r="BER111" s="611"/>
      <c r="BES111" s="611"/>
      <c r="BET111" s="611"/>
      <c r="BEU111" s="611"/>
      <c r="BEV111" s="611"/>
      <c r="BEW111" s="611"/>
      <c r="BEX111" s="611"/>
      <c r="BEY111" s="611"/>
      <c r="BEZ111" s="611"/>
      <c r="BFA111" s="611"/>
      <c r="BFB111" s="611"/>
      <c r="BFC111" s="611"/>
      <c r="BFD111" s="611"/>
      <c r="BFE111" s="611"/>
      <c r="BFF111" s="611"/>
      <c r="BFG111" s="611"/>
      <c r="BFH111" s="611"/>
      <c r="BFI111" s="611"/>
      <c r="BFJ111" s="611"/>
      <c r="BFK111" s="611"/>
      <c r="BFL111" s="611"/>
      <c r="BFM111" s="611"/>
      <c r="BFN111" s="611"/>
      <c r="BFO111" s="611"/>
      <c r="BFP111" s="611"/>
      <c r="BFQ111" s="611"/>
      <c r="BFR111" s="611"/>
      <c r="BFS111" s="611"/>
      <c r="BFT111" s="611"/>
      <c r="BFU111" s="611"/>
      <c r="BFV111" s="611"/>
      <c r="BFW111" s="611"/>
      <c r="BFX111" s="611"/>
      <c r="BFY111" s="611"/>
      <c r="BFZ111" s="611"/>
      <c r="BGA111" s="611"/>
      <c r="BGB111" s="611"/>
      <c r="BGC111" s="611"/>
      <c r="BGD111" s="611"/>
      <c r="BGE111" s="611"/>
      <c r="BGF111" s="611"/>
      <c r="BGG111" s="611"/>
      <c r="BGH111" s="611"/>
      <c r="BGI111" s="611"/>
      <c r="BGJ111" s="611"/>
      <c r="BGK111" s="611"/>
      <c r="BGL111" s="611"/>
      <c r="BGM111" s="611"/>
      <c r="BGN111" s="611"/>
      <c r="BGO111" s="611"/>
      <c r="BGP111" s="611"/>
      <c r="BGQ111" s="611"/>
      <c r="BGR111" s="611"/>
      <c r="BGS111" s="611"/>
      <c r="BGT111" s="611"/>
      <c r="BGU111" s="611"/>
      <c r="BGV111" s="611"/>
      <c r="BGW111" s="611"/>
      <c r="BGX111" s="611"/>
      <c r="BGY111" s="611"/>
      <c r="BGZ111" s="611"/>
      <c r="BHA111" s="611"/>
      <c r="BHB111" s="611"/>
      <c r="BHC111" s="611"/>
      <c r="BHD111" s="611"/>
      <c r="BHE111" s="611"/>
      <c r="BHF111" s="611"/>
      <c r="BHG111" s="611"/>
      <c r="BHH111" s="611"/>
      <c r="BHI111" s="611"/>
      <c r="BHJ111" s="611"/>
      <c r="BHK111" s="611"/>
      <c r="BHL111" s="611"/>
      <c r="BHM111" s="611"/>
      <c r="BHN111" s="611"/>
      <c r="BHO111" s="611"/>
      <c r="BHP111" s="611"/>
      <c r="BHQ111" s="611"/>
      <c r="BHR111" s="611"/>
      <c r="BHS111" s="611"/>
      <c r="BHT111" s="611"/>
      <c r="BHU111" s="611"/>
      <c r="BHV111" s="611"/>
      <c r="BHW111" s="611"/>
      <c r="BHX111" s="611"/>
      <c r="BHY111" s="611"/>
      <c r="BHZ111" s="611"/>
      <c r="BIA111" s="611"/>
      <c r="BIB111" s="611"/>
      <c r="BIC111" s="611"/>
      <c r="BID111" s="611"/>
      <c r="BIE111" s="611"/>
      <c r="BIF111" s="611"/>
      <c r="BIG111" s="611"/>
      <c r="BIH111" s="611"/>
      <c r="BII111" s="611"/>
      <c r="BIJ111" s="611"/>
      <c r="BIK111" s="611"/>
      <c r="BIL111" s="611"/>
      <c r="BIM111" s="611"/>
      <c r="BIN111" s="611"/>
      <c r="BIO111" s="611"/>
      <c r="BIP111" s="611"/>
      <c r="BIQ111" s="611"/>
      <c r="BIR111" s="611"/>
      <c r="BIS111" s="611"/>
      <c r="BIT111" s="611"/>
      <c r="BIU111" s="611"/>
      <c r="BIV111" s="611"/>
      <c r="BIW111" s="611"/>
      <c r="BIX111" s="611"/>
      <c r="BIY111" s="611"/>
      <c r="BIZ111" s="611"/>
      <c r="BJA111" s="611"/>
      <c r="BJB111" s="611"/>
      <c r="BJC111" s="611"/>
      <c r="BJD111" s="611"/>
      <c r="BJE111" s="611"/>
      <c r="BJF111" s="611"/>
      <c r="BJG111" s="611"/>
      <c r="BJH111" s="611"/>
      <c r="BJI111" s="611"/>
      <c r="BJJ111" s="611"/>
      <c r="BJK111" s="611"/>
      <c r="BJL111" s="611"/>
      <c r="BJM111" s="611"/>
      <c r="BJN111" s="611"/>
      <c r="BJO111" s="611"/>
      <c r="BJP111" s="611"/>
      <c r="BJQ111" s="611"/>
      <c r="BJR111" s="611"/>
      <c r="BJS111" s="611"/>
      <c r="BJT111" s="611"/>
      <c r="BJU111" s="611"/>
      <c r="BJV111" s="611"/>
      <c r="BJW111" s="611"/>
      <c r="BJX111" s="611"/>
      <c r="BJY111" s="611"/>
      <c r="BJZ111" s="611"/>
      <c r="BKA111" s="611"/>
      <c r="BKB111" s="611"/>
      <c r="BKC111" s="611"/>
      <c r="BKD111" s="611"/>
      <c r="BKE111" s="611"/>
      <c r="BKF111" s="611"/>
      <c r="BKG111" s="611"/>
      <c r="BKH111" s="611"/>
      <c r="BKI111" s="611"/>
      <c r="BKJ111" s="611"/>
      <c r="BKK111" s="611"/>
      <c r="BKL111" s="611"/>
      <c r="BKM111" s="611"/>
      <c r="BKN111" s="611"/>
      <c r="BKO111" s="611"/>
      <c r="BKP111" s="611"/>
      <c r="BKQ111" s="611"/>
      <c r="BKR111" s="611"/>
      <c r="BKS111" s="611"/>
      <c r="BKT111" s="611"/>
      <c r="BKU111" s="611"/>
      <c r="BKV111" s="611"/>
      <c r="BKW111" s="611"/>
      <c r="BKX111" s="611"/>
      <c r="BKY111" s="611"/>
      <c r="BKZ111" s="611"/>
      <c r="BLA111" s="611"/>
      <c r="BLB111" s="611"/>
      <c r="BLC111" s="611"/>
      <c r="BLD111" s="611"/>
      <c r="BLE111" s="611"/>
      <c r="BLF111" s="611"/>
      <c r="BLG111" s="611"/>
      <c r="BLH111" s="611"/>
      <c r="BLI111" s="611"/>
      <c r="BLJ111" s="611"/>
      <c r="BLK111" s="611"/>
      <c r="BLL111" s="611"/>
      <c r="BLM111" s="611"/>
      <c r="BLN111" s="611"/>
      <c r="BLO111" s="611"/>
      <c r="BLP111" s="611"/>
      <c r="BLQ111" s="611"/>
      <c r="BLR111" s="611"/>
      <c r="BLS111" s="611"/>
      <c r="BLT111" s="611"/>
      <c r="BLU111" s="611"/>
      <c r="BLV111" s="611"/>
      <c r="BLW111" s="611"/>
      <c r="BLX111" s="611"/>
      <c r="BLY111" s="611"/>
      <c r="BLZ111" s="611"/>
      <c r="BMA111" s="611"/>
      <c r="BMB111" s="611"/>
      <c r="BMC111" s="611"/>
      <c r="BMD111" s="611"/>
      <c r="BME111" s="611"/>
      <c r="BMF111" s="611"/>
      <c r="BMG111" s="611"/>
      <c r="BMH111" s="611"/>
      <c r="BMI111" s="611"/>
      <c r="BMJ111" s="611"/>
      <c r="BMK111" s="611"/>
      <c r="BML111" s="611"/>
      <c r="BMM111" s="611"/>
      <c r="BMN111" s="611"/>
      <c r="BMO111" s="611"/>
      <c r="BMP111" s="611"/>
      <c r="BMQ111" s="611"/>
      <c r="BMR111" s="611"/>
      <c r="BMS111" s="611"/>
      <c r="BMT111" s="611"/>
      <c r="BMU111" s="611"/>
      <c r="BMV111" s="611"/>
      <c r="BMW111" s="611"/>
      <c r="BMX111" s="611"/>
      <c r="BMY111" s="611"/>
      <c r="BMZ111" s="611"/>
      <c r="BNA111" s="611"/>
      <c r="BNB111" s="611"/>
      <c r="BNC111" s="611"/>
      <c r="BND111" s="611"/>
      <c r="BNE111" s="611"/>
      <c r="BNF111" s="611"/>
      <c r="BNG111" s="611"/>
      <c r="BNH111" s="611"/>
      <c r="BNI111" s="611"/>
      <c r="BNJ111" s="611"/>
      <c r="BNK111" s="611"/>
      <c r="BNL111" s="611"/>
      <c r="BNM111" s="611"/>
      <c r="BNN111" s="611"/>
      <c r="BNO111" s="611"/>
      <c r="BNP111" s="611"/>
      <c r="BNQ111" s="611"/>
      <c r="BNR111" s="611"/>
      <c r="BNS111" s="611"/>
      <c r="BNT111" s="611"/>
      <c r="BNU111" s="611"/>
      <c r="BNV111" s="611"/>
      <c r="BNW111" s="611"/>
      <c r="BNX111" s="611"/>
      <c r="BNY111" s="611"/>
      <c r="BNZ111" s="611"/>
      <c r="BOA111" s="611"/>
      <c r="BOB111" s="611"/>
      <c r="BOC111" s="611"/>
      <c r="BOD111" s="611"/>
      <c r="BOE111" s="611"/>
      <c r="BOF111" s="611"/>
      <c r="BOG111" s="611"/>
      <c r="BOH111" s="611"/>
      <c r="BOI111" s="611"/>
      <c r="BOJ111" s="611"/>
      <c r="BOK111" s="611"/>
      <c r="BOL111" s="611"/>
      <c r="BOM111" s="611"/>
      <c r="BON111" s="611"/>
      <c r="BOO111" s="611"/>
      <c r="BOP111" s="611"/>
      <c r="BOQ111" s="611"/>
      <c r="BOR111" s="611"/>
      <c r="BOS111" s="611"/>
      <c r="BOT111" s="611"/>
      <c r="BOU111" s="611"/>
      <c r="BOV111" s="611"/>
      <c r="BOW111" s="611"/>
      <c r="BOX111" s="611"/>
      <c r="BOY111" s="611"/>
      <c r="BOZ111" s="611"/>
      <c r="BPA111" s="611"/>
      <c r="BPB111" s="611"/>
      <c r="BPC111" s="611"/>
      <c r="BPD111" s="611"/>
      <c r="BPE111" s="611"/>
      <c r="BPF111" s="611"/>
      <c r="BPG111" s="611"/>
      <c r="BPH111" s="611"/>
      <c r="BPI111" s="611"/>
      <c r="BPJ111" s="611"/>
      <c r="BPK111" s="611"/>
      <c r="BPL111" s="611"/>
      <c r="BPM111" s="611"/>
      <c r="BPN111" s="611"/>
      <c r="BPO111" s="611"/>
      <c r="BPP111" s="611"/>
      <c r="BPQ111" s="611"/>
      <c r="BPR111" s="611"/>
      <c r="BPS111" s="611"/>
      <c r="BPT111" s="611"/>
      <c r="BPU111" s="611"/>
      <c r="BPV111" s="611"/>
      <c r="BPW111" s="611"/>
      <c r="BPX111" s="611"/>
      <c r="BPY111" s="611"/>
      <c r="BPZ111" s="611"/>
      <c r="BQA111" s="611"/>
      <c r="BQB111" s="611"/>
      <c r="BQC111" s="611"/>
      <c r="BQD111" s="611"/>
      <c r="BQE111" s="611"/>
      <c r="BQF111" s="611"/>
      <c r="BQG111" s="611"/>
      <c r="BQH111" s="611"/>
      <c r="BQI111" s="611"/>
      <c r="BQJ111" s="611"/>
      <c r="BQK111" s="611"/>
      <c r="BQL111" s="611"/>
      <c r="BQM111" s="611"/>
      <c r="BQN111" s="611"/>
      <c r="BQO111" s="611"/>
      <c r="BQP111" s="611"/>
      <c r="BQQ111" s="611"/>
      <c r="BQR111" s="611"/>
      <c r="BQS111" s="611"/>
      <c r="BQT111" s="611"/>
      <c r="BQU111" s="611"/>
      <c r="BQV111" s="611"/>
      <c r="BQW111" s="611"/>
      <c r="BQX111" s="611"/>
      <c r="BQY111" s="611"/>
      <c r="BQZ111" s="611"/>
      <c r="BRA111" s="611"/>
      <c r="BRB111" s="611"/>
      <c r="BRC111" s="611"/>
      <c r="BRD111" s="611"/>
      <c r="BRE111" s="611"/>
      <c r="BRF111" s="611"/>
      <c r="BRG111" s="611"/>
      <c r="BRH111" s="611"/>
      <c r="BRI111" s="611"/>
      <c r="BRJ111" s="611"/>
      <c r="BRK111" s="611"/>
      <c r="BRL111" s="611"/>
      <c r="BRM111" s="611"/>
      <c r="BRN111" s="611"/>
      <c r="BRO111" s="611"/>
      <c r="BRP111" s="611"/>
      <c r="BRQ111" s="611"/>
      <c r="BRR111" s="611"/>
      <c r="BRS111" s="611"/>
      <c r="BRT111" s="611"/>
      <c r="BRU111" s="611"/>
      <c r="BRV111" s="611"/>
      <c r="BRW111" s="611"/>
      <c r="BRX111" s="611"/>
      <c r="BRY111" s="611"/>
      <c r="BRZ111" s="611"/>
      <c r="BSA111" s="611"/>
      <c r="BSB111" s="611"/>
      <c r="BSC111" s="611"/>
      <c r="BSD111" s="611"/>
      <c r="BSE111" s="611"/>
      <c r="BSF111" s="611"/>
      <c r="BSG111" s="611"/>
      <c r="BSH111" s="611"/>
      <c r="BSI111" s="611"/>
      <c r="BSJ111" s="611"/>
      <c r="BSK111" s="611"/>
      <c r="BSL111" s="611"/>
      <c r="BSM111" s="611"/>
      <c r="BSN111" s="611"/>
      <c r="BSO111" s="611"/>
      <c r="BSP111" s="611"/>
      <c r="BSQ111" s="611"/>
      <c r="BSR111" s="611"/>
      <c r="BSS111" s="611"/>
      <c r="BST111" s="611"/>
      <c r="BSU111" s="611"/>
      <c r="BSV111" s="611"/>
      <c r="BSW111" s="611"/>
      <c r="BSX111" s="611"/>
      <c r="BSY111" s="611"/>
      <c r="BSZ111" s="611"/>
      <c r="BTA111" s="611"/>
      <c r="BTB111" s="611"/>
      <c r="BTC111" s="611"/>
      <c r="BTD111" s="611"/>
      <c r="BTE111" s="611"/>
      <c r="BTF111" s="611"/>
      <c r="BTG111" s="611"/>
      <c r="BTH111" s="611"/>
      <c r="BTI111" s="611"/>
      <c r="BTJ111" s="611"/>
      <c r="BTK111" s="611"/>
      <c r="BTL111" s="611"/>
      <c r="BTM111" s="611"/>
      <c r="BTN111" s="611"/>
      <c r="BTO111" s="611"/>
      <c r="BTP111" s="611"/>
      <c r="BTQ111" s="611"/>
      <c r="BTR111" s="611"/>
      <c r="BTS111" s="611"/>
      <c r="BTT111" s="611"/>
      <c r="BTU111" s="611"/>
      <c r="BTV111" s="611"/>
      <c r="BTW111" s="611"/>
      <c r="BTX111" s="611"/>
      <c r="BTY111" s="611"/>
      <c r="BTZ111" s="611"/>
      <c r="BUA111" s="611"/>
      <c r="BUB111" s="611"/>
      <c r="BUC111" s="611"/>
      <c r="BUD111" s="611"/>
      <c r="BUE111" s="611"/>
      <c r="BUF111" s="611"/>
      <c r="BUG111" s="611"/>
      <c r="BUH111" s="611"/>
      <c r="BUI111" s="611"/>
      <c r="BUJ111" s="611"/>
      <c r="BUK111" s="611"/>
      <c r="BUL111" s="611"/>
      <c r="BUM111" s="611"/>
      <c r="BUN111" s="611"/>
      <c r="BUO111" s="611"/>
      <c r="BUP111" s="611"/>
      <c r="BUQ111" s="611"/>
      <c r="BUR111" s="611"/>
      <c r="BUS111" s="611"/>
      <c r="BUT111" s="611"/>
      <c r="BUU111" s="611"/>
      <c r="BUV111" s="611"/>
      <c r="BUW111" s="611"/>
      <c r="BUX111" s="611"/>
      <c r="BUY111" s="611"/>
      <c r="BUZ111" s="611"/>
      <c r="BVA111" s="611"/>
      <c r="BVB111" s="611"/>
      <c r="BVC111" s="611"/>
      <c r="BVD111" s="611"/>
      <c r="BVE111" s="611"/>
      <c r="BVF111" s="611"/>
      <c r="BVG111" s="611"/>
      <c r="BVH111" s="611"/>
      <c r="BVI111" s="611"/>
      <c r="BVJ111" s="611"/>
      <c r="BVK111" s="611"/>
      <c r="BVL111" s="611"/>
      <c r="BVM111" s="611"/>
      <c r="BVN111" s="611"/>
      <c r="BVO111" s="611"/>
      <c r="BVP111" s="611"/>
      <c r="BVQ111" s="611"/>
      <c r="BVR111" s="611"/>
      <c r="BVS111" s="611"/>
      <c r="BVT111" s="611"/>
      <c r="BVU111" s="611"/>
      <c r="BVV111" s="611"/>
      <c r="BVW111" s="611"/>
      <c r="BVX111" s="611"/>
      <c r="BVY111" s="611"/>
      <c r="BVZ111" s="611"/>
      <c r="BWA111" s="611"/>
      <c r="BWB111" s="611"/>
      <c r="BWC111" s="611"/>
      <c r="BWD111" s="611"/>
      <c r="BWE111" s="611"/>
      <c r="BWF111" s="611"/>
      <c r="BWG111" s="611"/>
      <c r="BWH111" s="611"/>
      <c r="BWI111" s="611"/>
      <c r="BWJ111" s="611"/>
      <c r="BWK111" s="611"/>
      <c r="BWL111" s="611"/>
      <c r="BWM111" s="611"/>
      <c r="BWN111" s="611"/>
      <c r="BWO111" s="611"/>
      <c r="BWP111" s="611"/>
      <c r="BWQ111" s="611"/>
      <c r="BWR111" s="611"/>
      <c r="BWS111" s="611"/>
      <c r="BWT111" s="611"/>
      <c r="BWU111" s="611"/>
      <c r="BWV111" s="611"/>
      <c r="BWW111" s="611"/>
      <c r="BWX111" s="611"/>
      <c r="BWY111" s="611"/>
      <c r="BWZ111" s="611"/>
      <c r="BXA111" s="611"/>
      <c r="BXB111" s="611"/>
      <c r="BXC111" s="611"/>
      <c r="BXD111" s="611"/>
      <c r="BXE111" s="611"/>
      <c r="BXF111" s="611"/>
      <c r="BXG111" s="611"/>
      <c r="BXH111" s="611"/>
      <c r="BXI111" s="611"/>
      <c r="BXJ111" s="611"/>
      <c r="BXK111" s="611"/>
      <c r="BXL111" s="611"/>
      <c r="BXM111" s="611"/>
      <c r="BXN111" s="611"/>
      <c r="BXO111" s="611"/>
      <c r="BXP111" s="611"/>
      <c r="BXQ111" s="611"/>
      <c r="BXR111" s="611"/>
      <c r="BXS111" s="611"/>
      <c r="BXT111" s="611"/>
      <c r="BXU111" s="611"/>
      <c r="BXV111" s="611"/>
      <c r="BXW111" s="611"/>
      <c r="BXX111" s="611"/>
      <c r="BXY111" s="611"/>
      <c r="BXZ111" s="611"/>
      <c r="BYA111" s="611"/>
      <c r="BYB111" s="611"/>
      <c r="BYC111" s="611"/>
      <c r="BYD111" s="611"/>
      <c r="BYE111" s="611"/>
      <c r="BYF111" s="611"/>
      <c r="BYG111" s="611"/>
      <c r="BYH111" s="611"/>
      <c r="BYI111" s="611"/>
      <c r="BYJ111" s="611"/>
      <c r="BYK111" s="611"/>
      <c r="BYL111" s="611"/>
      <c r="BYM111" s="611"/>
      <c r="BYN111" s="611"/>
      <c r="BYO111" s="611"/>
      <c r="BYP111" s="611"/>
      <c r="BYQ111" s="611"/>
      <c r="BYR111" s="611"/>
      <c r="BYS111" s="611"/>
      <c r="BYT111" s="611"/>
      <c r="BYU111" s="611"/>
      <c r="BYV111" s="611"/>
      <c r="BYW111" s="611"/>
      <c r="BYX111" s="611"/>
      <c r="BYY111" s="611"/>
      <c r="BYZ111" s="611"/>
      <c r="BZA111" s="611"/>
      <c r="BZB111" s="611"/>
      <c r="BZC111" s="611"/>
      <c r="BZD111" s="611"/>
      <c r="BZE111" s="611"/>
      <c r="BZF111" s="611"/>
      <c r="BZG111" s="611"/>
      <c r="BZH111" s="611"/>
      <c r="BZI111" s="611"/>
      <c r="BZJ111" s="611"/>
      <c r="BZK111" s="611"/>
      <c r="BZL111" s="611"/>
      <c r="BZM111" s="611"/>
      <c r="BZN111" s="611"/>
      <c r="BZO111" s="611"/>
      <c r="BZP111" s="611"/>
      <c r="BZQ111" s="611"/>
      <c r="BZR111" s="611"/>
      <c r="BZS111" s="611"/>
      <c r="BZT111" s="611"/>
      <c r="BZU111" s="611"/>
      <c r="BZV111" s="611"/>
      <c r="BZW111" s="611"/>
      <c r="BZX111" s="611"/>
      <c r="BZY111" s="611"/>
      <c r="BZZ111" s="611"/>
      <c r="CAA111" s="611"/>
      <c r="CAB111" s="611"/>
      <c r="CAC111" s="611"/>
      <c r="CAD111" s="611"/>
      <c r="CAE111" s="611"/>
      <c r="CAF111" s="611"/>
      <c r="CAG111" s="611"/>
      <c r="CAH111" s="611"/>
      <c r="CAI111" s="611"/>
      <c r="CAJ111" s="611"/>
      <c r="CAK111" s="611"/>
      <c r="CAL111" s="611"/>
      <c r="CAM111" s="611"/>
      <c r="CAN111" s="611"/>
      <c r="CAO111" s="611"/>
      <c r="CAP111" s="611"/>
      <c r="CAQ111" s="611"/>
      <c r="CAR111" s="611"/>
      <c r="CAS111" s="611"/>
      <c r="CAT111" s="611"/>
      <c r="CAU111" s="611"/>
      <c r="CAV111" s="611"/>
      <c r="CAW111" s="611"/>
      <c r="CAX111" s="611"/>
      <c r="CAY111" s="611"/>
      <c r="CAZ111" s="611"/>
      <c r="CBA111" s="611"/>
      <c r="CBB111" s="611"/>
      <c r="CBC111" s="611"/>
      <c r="CBD111" s="611"/>
      <c r="CBE111" s="611"/>
      <c r="CBF111" s="611"/>
      <c r="CBG111" s="611"/>
      <c r="CBH111" s="611"/>
      <c r="CBI111" s="611"/>
      <c r="CBJ111" s="611"/>
      <c r="CBK111" s="611"/>
      <c r="CBL111" s="611"/>
      <c r="CBM111" s="611"/>
      <c r="CBN111" s="611"/>
      <c r="CBO111" s="611"/>
      <c r="CBP111" s="611"/>
      <c r="CBQ111" s="611"/>
      <c r="CBR111" s="611"/>
      <c r="CBS111" s="611"/>
      <c r="CBT111" s="611"/>
      <c r="CBU111" s="611"/>
      <c r="CBV111" s="611"/>
      <c r="CBW111" s="611"/>
      <c r="CBX111" s="611"/>
      <c r="CBY111" s="611"/>
      <c r="CBZ111" s="611"/>
      <c r="CCA111" s="611"/>
      <c r="CCB111" s="611"/>
      <c r="CCC111" s="611"/>
      <c r="CCD111" s="611"/>
      <c r="CCE111" s="611"/>
      <c r="CCF111" s="611"/>
      <c r="CCG111" s="611"/>
      <c r="CCH111" s="611"/>
      <c r="CCI111" s="611"/>
      <c r="CCJ111" s="611"/>
      <c r="CCK111" s="611"/>
      <c r="CCL111" s="611"/>
      <c r="CCM111" s="611"/>
      <c r="CCN111" s="611"/>
      <c r="CCO111" s="611"/>
      <c r="CCP111" s="611"/>
      <c r="CCQ111" s="611"/>
      <c r="CCR111" s="611"/>
      <c r="CCS111" s="611"/>
      <c r="CCT111" s="611"/>
      <c r="CCU111" s="611"/>
      <c r="CCV111" s="611"/>
      <c r="CCW111" s="611"/>
      <c r="CCX111" s="611"/>
      <c r="CCY111" s="611"/>
      <c r="CCZ111" s="611"/>
      <c r="CDA111" s="611"/>
      <c r="CDB111" s="611"/>
      <c r="CDC111" s="611"/>
      <c r="CDD111" s="611"/>
      <c r="CDE111" s="611"/>
      <c r="CDF111" s="611"/>
      <c r="CDG111" s="611"/>
      <c r="CDH111" s="611"/>
      <c r="CDI111" s="611"/>
      <c r="CDJ111" s="611"/>
      <c r="CDK111" s="611"/>
      <c r="CDL111" s="611"/>
      <c r="CDM111" s="611"/>
      <c r="CDN111" s="611"/>
      <c r="CDO111" s="611"/>
      <c r="CDP111" s="611"/>
      <c r="CDQ111" s="611"/>
      <c r="CDR111" s="611"/>
      <c r="CDS111" s="611"/>
      <c r="CDT111" s="611"/>
      <c r="CDU111" s="611"/>
      <c r="CDV111" s="611"/>
      <c r="CDW111" s="611"/>
      <c r="CDX111" s="611"/>
      <c r="CDY111" s="611"/>
      <c r="CDZ111" s="611"/>
      <c r="CEA111" s="611"/>
      <c r="CEB111" s="611"/>
      <c r="CEC111" s="611"/>
      <c r="CED111" s="611"/>
      <c r="CEE111" s="611"/>
      <c r="CEF111" s="611"/>
      <c r="CEG111" s="611"/>
      <c r="CEH111" s="611"/>
      <c r="CEI111" s="611"/>
      <c r="CEJ111" s="611"/>
      <c r="CEK111" s="611"/>
      <c r="CEL111" s="611"/>
      <c r="CEM111" s="611"/>
      <c r="CEN111" s="611"/>
      <c r="CEO111" s="611"/>
      <c r="CEP111" s="611"/>
      <c r="CEQ111" s="611"/>
      <c r="CER111" s="611"/>
      <c r="CES111" s="611"/>
      <c r="CET111" s="611"/>
      <c r="CEU111" s="611"/>
      <c r="CEV111" s="611"/>
      <c r="CEW111" s="611"/>
      <c r="CEX111" s="611"/>
      <c r="CEY111" s="611"/>
      <c r="CEZ111" s="611"/>
      <c r="CFA111" s="611"/>
      <c r="CFB111" s="611"/>
      <c r="CFC111" s="611"/>
      <c r="CFD111" s="611"/>
      <c r="CFE111" s="611"/>
      <c r="CFF111" s="611"/>
      <c r="CFG111" s="611"/>
      <c r="CFH111" s="611"/>
      <c r="CFI111" s="611"/>
      <c r="CFJ111" s="611"/>
      <c r="CFK111" s="611"/>
      <c r="CFL111" s="611"/>
      <c r="CFM111" s="611"/>
      <c r="CFN111" s="611"/>
      <c r="CFO111" s="611"/>
      <c r="CFP111" s="611"/>
      <c r="CFQ111" s="611"/>
      <c r="CFR111" s="611"/>
      <c r="CFS111" s="611"/>
      <c r="CFT111" s="611"/>
      <c r="CFU111" s="611"/>
      <c r="CFV111" s="611"/>
      <c r="CFW111" s="611"/>
      <c r="CFX111" s="611"/>
      <c r="CFY111" s="611"/>
      <c r="CFZ111" s="611"/>
      <c r="CGA111" s="611"/>
      <c r="CGB111" s="611"/>
      <c r="CGC111" s="611"/>
      <c r="CGD111" s="611"/>
      <c r="CGE111" s="611"/>
      <c r="CGF111" s="611"/>
      <c r="CGG111" s="611"/>
      <c r="CGH111" s="611"/>
      <c r="CGI111" s="611"/>
      <c r="CGJ111" s="611"/>
      <c r="CGK111" s="611"/>
      <c r="CGL111" s="611"/>
      <c r="CGM111" s="611"/>
      <c r="CGN111" s="611"/>
      <c r="CGO111" s="611"/>
      <c r="CGP111" s="611"/>
      <c r="CGQ111" s="611"/>
      <c r="CGR111" s="611"/>
      <c r="CGS111" s="611"/>
      <c r="CGT111" s="611"/>
      <c r="CGU111" s="611"/>
      <c r="CGV111" s="611"/>
      <c r="CGW111" s="611"/>
      <c r="CGX111" s="611"/>
      <c r="CGY111" s="611"/>
      <c r="CGZ111" s="611"/>
      <c r="CHA111" s="611"/>
      <c r="CHB111" s="611"/>
      <c r="CHC111" s="611"/>
      <c r="CHD111" s="611"/>
      <c r="CHE111" s="611"/>
      <c r="CHF111" s="611"/>
      <c r="CHG111" s="611"/>
      <c r="CHH111" s="611"/>
      <c r="CHI111" s="611"/>
      <c r="CHJ111" s="611"/>
      <c r="CHK111" s="611"/>
      <c r="CHL111" s="611"/>
      <c r="CHM111" s="611"/>
      <c r="CHN111" s="611"/>
      <c r="CHO111" s="611"/>
      <c r="CHP111" s="611"/>
      <c r="CHQ111" s="611"/>
      <c r="CHR111" s="611"/>
      <c r="CHS111" s="611"/>
      <c r="CHT111" s="611"/>
      <c r="CHU111" s="611"/>
      <c r="CHV111" s="611"/>
      <c r="CHW111" s="611"/>
      <c r="CHX111" s="611"/>
      <c r="CHY111" s="611"/>
      <c r="CHZ111" s="611"/>
      <c r="CIA111" s="611"/>
      <c r="CIB111" s="611"/>
      <c r="CIC111" s="611"/>
      <c r="CID111" s="611"/>
      <c r="CIE111" s="611"/>
      <c r="CIF111" s="611"/>
      <c r="CIG111" s="611"/>
      <c r="CIH111" s="611"/>
      <c r="CII111" s="611"/>
      <c r="CIJ111" s="611"/>
      <c r="CIK111" s="611"/>
      <c r="CIL111" s="611"/>
      <c r="CIM111" s="611"/>
      <c r="CIN111" s="611"/>
      <c r="CIO111" s="611"/>
      <c r="CIP111" s="611"/>
      <c r="CIQ111" s="611"/>
      <c r="CIR111" s="611"/>
      <c r="CIS111" s="611"/>
      <c r="CIT111" s="611"/>
      <c r="CIU111" s="611"/>
      <c r="CIV111" s="611"/>
      <c r="CIW111" s="611"/>
      <c r="CIX111" s="611"/>
      <c r="CIY111" s="611"/>
      <c r="CIZ111" s="611"/>
      <c r="CJA111" s="611"/>
      <c r="CJB111" s="611"/>
      <c r="CJC111" s="611"/>
      <c r="CJD111" s="611"/>
      <c r="CJE111" s="611"/>
      <c r="CJF111" s="611"/>
      <c r="CJG111" s="611"/>
      <c r="CJH111" s="611"/>
      <c r="CJI111" s="611"/>
      <c r="CJJ111" s="611"/>
      <c r="CJK111" s="611"/>
      <c r="CJL111" s="611"/>
      <c r="CJM111" s="611"/>
      <c r="CJN111" s="611"/>
      <c r="CJO111" s="611"/>
      <c r="CJP111" s="611"/>
      <c r="CJQ111" s="611"/>
      <c r="CJR111" s="611"/>
      <c r="CJS111" s="611"/>
      <c r="CJT111" s="611"/>
      <c r="CJU111" s="611"/>
      <c r="CJV111" s="611"/>
      <c r="CJW111" s="611"/>
      <c r="CJX111" s="611"/>
      <c r="CJY111" s="611"/>
      <c r="CJZ111" s="611"/>
      <c r="CKA111" s="611"/>
      <c r="CKB111" s="611"/>
      <c r="CKC111" s="611"/>
      <c r="CKD111" s="611"/>
      <c r="CKE111" s="611"/>
      <c r="CKF111" s="611"/>
      <c r="CKG111" s="611"/>
      <c r="CKH111" s="611"/>
      <c r="CKI111" s="611"/>
      <c r="CKJ111" s="611"/>
      <c r="CKK111" s="611"/>
      <c r="CKL111" s="611"/>
      <c r="CKM111" s="611"/>
      <c r="CKN111" s="611"/>
      <c r="CKO111" s="611"/>
      <c r="CKP111" s="611"/>
      <c r="CKQ111" s="611"/>
      <c r="CKR111" s="611"/>
      <c r="CKS111" s="611"/>
      <c r="CKT111" s="611"/>
      <c r="CKU111" s="611"/>
      <c r="CKV111" s="611"/>
      <c r="CKW111" s="611"/>
      <c r="CKX111" s="611"/>
      <c r="CKY111" s="611"/>
      <c r="CKZ111" s="611"/>
      <c r="CLA111" s="611"/>
      <c r="CLB111" s="611"/>
      <c r="CLC111" s="611"/>
      <c r="CLD111" s="611"/>
      <c r="CLE111" s="611"/>
      <c r="CLF111" s="611"/>
      <c r="CLG111" s="611"/>
      <c r="CLH111" s="611"/>
      <c r="CLI111" s="611"/>
      <c r="CLJ111" s="611"/>
      <c r="CLK111" s="611"/>
      <c r="CLL111" s="611"/>
      <c r="CLM111" s="611"/>
      <c r="CLN111" s="611"/>
      <c r="CLO111" s="611"/>
      <c r="CLP111" s="611"/>
      <c r="CLQ111" s="611"/>
      <c r="CLR111" s="611"/>
      <c r="CLS111" s="611"/>
      <c r="CLT111" s="611"/>
      <c r="CLU111" s="611"/>
      <c r="CLV111" s="611"/>
      <c r="CLW111" s="611"/>
      <c r="CLX111" s="611"/>
      <c r="CLY111" s="611"/>
      <c r="CLZ111" s="611"/>
      <c r="CMA111" s="611"/>
      <c r="CMB111" s="611"/>
      <c r="CMC111" s="611"/>
      <c r="CMD111" s="611"/>
      <c r="CME111" s="611"/>
      <c r="CMF111" s="611"/>
      <c r="CMG111" s="611"/>
      <c r="CMH111" s="611"/>
      <c r="CMI111" s="611"/>
      <c r="CMJ111" s="611"/>
      <c r="CMK111" s="611"/>
      <c r="CML111" s="611"/>
      <c r="CMM111" s="611"/>
      <c r="CMN111" s="611"/>
      <c r="CMO111" s="611"/>
      <c r="CMP111" s="611"/>
      <c r="CMQ111" s="611"/>
      <c r="CMR111" s="611"/>
      <c r="CMS111" s="611"/>
      <c r="CMT111" s="611"/>
      <c r="CMU111" s="611"/>
      <c r="CMV111" s="611"/>
      <c r="CMW111" s="611"/>
      <c r="CMX111" s="611"/>
      <c r="CMY111" s="611"/>
      <c r="CMZ111" s="611"/>
      <c r="CNA111" s="611"/>
      <c r="CNB111" s="611"/>
      <c r="CNC111" s="611"/>
      <c r="CND111" s="611"/>
      <c r="CNE111" s="611"/>
      <c r="CNF111" s="611"/>
      <c r="CNG111" s="611"/>
      <c r="CNH111" s="611"/>
      <c r="CNI111" s="611"/>
      <c r="CNJ111" s="611"/>
      <c r="CNK111" s="611"/>
      <c r="CNL111" s="611"/>
      <c r="CNM111" s="611"/>
      <c r="CNN111" s="611"/>
      <c r="CNO111" s="611"/>
      <c r="CNP111" s="611"/>
      <c r="CNQ111" s="611"/>
      <c r="CNR111" s="611"/>
      <c r="CNS111" s="611"/>
      <c r="CNT111" s="611"/>
      <c r="CNU111" s="611"/>
      <c r="CNV111" s="611"/>
      <c r="CNW111" s="611"/>
      <c r="CNX111" s="611"/>
      <c r="CNY111" s="611"/>
      <c r="CNZ111" s="611"/>
      <c r="COA111" s="611"/>
      <c r="COB111" s="611"/>
      <c r="COC111" s="611"/>
      <c r="COD111" s="611"/>
      <c r="COE111" s="611"/>
      <c r="COF111" s="611"/>
      <c r="COG111" s="611"/>
      <c r="COH111" s="611"/>
      <c r="COI111" s="611"/>
      <c r="COJ111" s="611"/>
      <c r="COK111" s="611"/>
      <c r="COL111" s="611"/>
      <c r="COM111" s="611"/>
      <c r="CON111" s="611"/>
      <c r="COO111" s="611"/>
      <c r="COP111" s="611"/>
      <c r="COQ111" s="611"/>
      <c r="COR111" s="611"/>
      <c r="COS111" s="611"/>
      <c r="COT111" s="611"/>
      <c r="COU111" s="611"/>
      <c r="COV111" s="611"/>
      <c r="COW111" s="611"/>
      <c r="COX111" s="611"/>
      <c r="COY111" s="611"/>
      <c r="COZ111" s="611"/>
      <c r="CPA111" s="611"/>
      <c r="CPB111" s="611"/>
      <c r="CPC111" s="611"/>
      <c r="CPD111" s="611"/>
      <c r="CPE111" s="611"/>
      <c r="CPF111" s="611"/>
      <c r="CPG111" s="611"/>
      <c r="CPH111" s="611"/>
      <c r="CPI111" s="611"/>
      <c r="CPJ111" s="611"/>
      <c r="CPK111" s="611"/>
      <c r="CPL111" s="611"/>
      <c r="CPM111" s="611"/>
      <c r="CPN111" s="611"/>
      <c r="CPO111" s="611"/>
      <c r="CPP111" s="611"/>
      <c r="CPQ111" s="611"/>
      <c r="CPR111" s="611"/>
      <c r="CPS111" s="611"/>
      <c r="CPT111" s="611"/>
      <c r="CPU111" s="611"/>
      <c r="CPV111" s="611"/>
      <c r="CPW111" s="611"/>
      <c r="CPX111" s="611"/>
      <c r="CPY111" s="611"/>
      <c r="CPZ111" s="611"/>
      <c r="CQA111" s="611"/>
      <c r="CQB111" s="611"/>
      <c r="CQC111" s="611"/>
      <c r="CQD111" s="611"/>
      <c r="CQE111" s="611"/>
      <c r="CQF111" s="611"/>
      <c r="CQG111" s="611"/>
      <c r="CQH111" s="611"/>
      <c r="CQI111" s="611"/>
      <c r="CQJ111" s="611"/>
      <c r="CQK111" s="611"/>
      <c r="CQL111" s="611"/>
      <c r="CQM111" s="611"/>
      <c r="CQN111" s="611"/>
      <c r="CQO111" s="611"/>
      <c r="CQP111" s="611"/>
      <c r="CQQ111" s="611"/>
      <c r="CQR111" s="611"/>
      <c r="CQS111" s="611"/>
      <c r="CQT111" s="611"/>
      <c r="CQU111" s="611"/>
      <c r="CQV111" s="611"/>
      <c r="CQW111" s="611"/>
      <c r="CQX111" s="611"/>
      <c r="CQY111" s="611"/>
      <c r="CQZ111" s="611"/>
      <c r="CRA111" s="611"/>
      <c r="CRB111" s="611"/>
      <c r="CRC111" s="611"/>
      <c r="CRD111" s="611"/>
      <c r="CRE111" s="611"/>
      <c r="CRF111" s="611"/>
      <c r="CRG111" s="611"/>
      <c r="CRH111" s="611"/>
      <c r="CRI111" s="611"/>
      <c r="CRJ111" s="611"/>
      <c r="CRK111" s="611"/>
      <c r="CRL111" s="611"/>
      <c r="CRM111" s="611"/>
      <c r="CRN111" s="611"/>
      <c r="CRO111" s="611"/>
      <c r="CRP111" s="611"/>
      <c r="CRQ111" s="611"/>
      <c r="CRR111" s="611"/>
      <c r="CRS111" s="611"/>
      <c r="CRT111" s="611"/>
      <c r="CRU111" s="611"/>
      <c r="CRV111" s="611"/>
      <c r="CRW111" s="611"/>
      <c r="CRX111" s="611"/>
      <c r="CRY111" s="611"/>
      <c r="CRZ111" s="611"/>
      <c r="CSA111" s="611"/>
      <c r="CSB111" s="611"/>
      <c r="CSC111" s="611"/>
      <c r="CSD111" s="611"/>
      <c r="CSE111" s="611"/>
      <c r="CSF111" s="611"/>
      <c r="CSG111" s="611"/>
      <c r="CSH111" s="611"/>
      <c r="CSI111" s="611"/>
      <c r="CSJ111" s="611"/>
      <c r="CSK111" s="611"/>
      <c r="CSL111" s="611"/>
      <c r="CSM111" s="611"/>
      <c r="CSN111" s="611"/>
      <c r="CSO111" s="611"/>
      <c r="CSP111" s="611"/>
      <c r="CSQ111" s="611"/>
      <c r="CSR111" s="611"/>
      <c r="CSS111" s="611"/>
      <c r="CST111" s="611"/>
      <c r="CSU111" s="611"/>
      <c r="CSV111" s="611"/>
      <c r="CSW111" s="611"/>
      <c r="CSX111" s="611"/>
      <c r="CSY111" s="611"/>
      <c r="CSZ111" s="611"/>
      <c r="CTA111" s="611"/>
      <c r="CTB111" s="611"/>
      <c r="CTC111" s="611"/>
      <c r="CTD111" s="611"/>
      <c r="CTE111" s="611"/>
      <c r="CTF111" s="611"/>
      <c r="CTG111" s="611"/>
      <c r="CTH111" s="611"/>
      <c r="CTI111" s="611"/>
      <c r="CTJ111" s="611"/>
      <c r="CTK111" s="611"/>
      <c r="CTL111" s="611"/>
      <c r="CTM111" s="611"/>
      <c r="CTN111" s="611"/>
      <c r="CTO111" s="611"/>
      <c r="CTP111" s="611"/>
      <c r="CTQ111" s="611"/>
      <c r="CTR111" s="611"/>
      <c r="CTS111" s="611"/>
      <c r="CTT111" s="611"/>
      <c r="CTU111" s="611"/>
      <c r="CTV111" s="611"/>
      <c r="CTW111" s="611"/>
      <c r="CTX111" s="611"/>
      <c r="CTY111" s="611"/>
      <c r="CTZ111" s="611"/>
      <c r="CUA111" s="611"/>
      <c r="CUB111" s="611"/>
      <c r="CUC111" s="611"/>
      <c r="CUD111" s="611"/>
      <c r="CUE111" s="611"/>
      <c r="CUF111" s="611"/>
      <c r="CUG111" s="611"/>
      <c r="CUH111" s="611"/>
      <c r="CUI111" s="611"/>
      <c r="CUJ111" s="611"/>
      <c r="CUK111" s="611"/>
      <c r="CUL111" s="611"/>
      <c r="CUM111" s="611"/>
      <c r="CUN111" s="611"/>
      <c r="CUO111" s="611"/>
      <c r="CUP111" s="611"/>
      <c r="CUQ111" s="611"/>
      <c r="CUR111" s="611"/>
      <c r="CUS111" s="611"/>
      <c r="CUT111" s="611"/>
      <c r="CUU111" s="611"/>
      <c r="CUV111" s="611"/>
      <c r="CUW111" s="611"/>
      <c r="CUX111" s="611"/>
      <c r="CUY111" s="611"/>
      <c r="CUZ111" s="611"/>
      <c r="CVA111" s="611"/>
      <c r="CVB111" s="611"/>
      <c r="CVC111" s="611"/>
      <c r="CVD111" s="611"/>
      <c r="CVE111" s="611"/>
      <c r="CVF111" s="611"/>
      <c r="CVG111" s="611"/>
      <c r="CVH111" s="611"/>
      <c r="CVI111" s="611"/>
      <c r="CVJ111" s="611"/>
      <c r="CVK111" s="611"/>
      <c r="CVL111" s="611"/>
      <c r="CVM111" s="611"/>
      <c r="CVN111" s="611"/>
      <c r="CVO111" s="611"/>
      <c r="CVP111" s="611"/>
      <c r="CVQ111" s="611"/>
      <c r="CVR111" s="611"/>
      <c r="CVS111" s="611"/>
      <c r="CVT111" s="611"/>
      <c r="CVU111" s="611"/>
      <c r="CVV111" s="611"/>
      <c r="CVW111" s="611"/>
      <c r="CVX111" s="611"/>
      <c r="CVY111" s="611"/>
      <c r="CVZ111" s="611"/>
      <c r="CWA111" s="611"/>
      <c r="CWB111" s="611"/>
      <c r="CWC111" s="611"/>
      <c r="CWD111" s="611"/>
      <c r="CWE111" s="611"/>
      <c r="CWF111" s="611"/>
      <c r="CWG111" s="611"/>
      <c r="CWH111" s="611"/>
      <c r="CWI111" s="611"/>
      <c r="CWJ111" s="611"/>
      <c r="CWK111" s="611"/>
      <c r="CWL111" s="611"/>
      <c r="CWM111" s="611"/>
      <c r="CWN111" s="611"/>
      <c r="CWO111" s="611"/>
      <c r="CWP111" s="611"/>
      <c r="CWQ111" s="611"/>
      <c r="CWR111" s="611"/>
      <c r="CWS111" s="611"/>
      <c r="CWT111" s="611"/>
      <c r="CWU111" s="611"/>
      <c r="CWV111" s="611"/>
      <c r="CWW111" s="611"/>
      <c r="CWX111" s="611"/>
      <c r="CWY111" s="611"/>
      <c r="CWZ111" s="611"/>
      <c r="CXA111" s="611"/>
      <c r="CXB111" s="611"/>
      <c r="CXC111" s="611"/>
      <c r="CXD111" s="611"/>
      <c r="CXE111" s="611"/>
      <c r="CXF111" s="611"/>
      <c r="CXG111" s="611"/>
      <c r="CXH111" s="611"/>
      <c r="CXI111" s="611"/>
      <c r="CXJ111" s="611"/>
      <c r="CXK111" s="611"/>
      <c r="CXL111" s="611"/>
      <c r="CXM111" s="611"/>
      <c r="CXN111" s="611"/>
      <c r="CXO111" s="611"/>
      <c r="CXP111" s="611"/>
      <c r="CXQ111" s="611"/>
      <c r="CXR111" s="611"/>
      <c r="CXS111" s="611"/>
      <c r="CXT111" s="611"/>
      <c r="CXU111" s="611"/>
      <c r="CXV111" s="611"/>
      <c r="CXW111" s="611"/>
      <c r="CXX111" s="611"/>
      <c r="CXY111" s="611"/>
      <c r="CXZ111" s="611"/>
      <c r="CYA111" s="611"/>
      <c r="CYB111" s="611"/>
      <c r="CYC111" s="611"/>
      <c r="CYD111" s="611"/>
      <c r="CYE111" s="611"/>
      <c r="CYF111" s="611"/>
      <c r="CYG111" s="611"/>
      <c r="CYH111" s="611"/>
      <c r="CYI111" s="611"/>
      <c r="CYJ111" s="611"/>
      <c r="CYK111" s="611"/>
      <c r="CYL111" s="611"/>
      <c r="CYM111" s="611"/>
      <c r="CYN111" s="611"/>
      <c r="CYO111" s="611"/>
      <c r="CYP111" s="611"/>
      <c r="CYQ111" s="611"/>
      <c r="CYR111" s="611"/>
      <c r="CYS111" s="611"/>
      <c r="CYT111" s="611"/>
      <c r="CYU111" s="611"/>
      <c r="CYV111" s="611"/>
      <c r="CYW111" s="611"/>
      <c r="CYX111" s="611"/>
      <c r="CYY111" s="611"/>
      <c r="CYZ111" s="611"/>
      <c r="CZA111" s="611"/>
      <c r="CZB111" s="611"/>
      <c r="CZC111" s="611"/>
      <c r="CZD111" s="611"/>
      <c r="CZE111" s="611"/>
      <c r="CZF111" s="611"/>
      <c r="CZG111" s="611"/>
      <c r="CZH111" s="611"/>
      <c r="CZI111" s="611"/>
      <c r="CZJ111" s="611"/>
      <c r="CZK111" s="611"/>
      <c r="CZL111" s="611"/>
      <c r="CZM111" s="611"/>
      <c r="CZN111" s="611"/>
      <c r="CZO111" s="611"/>
      <c r="CZP111" s="611"/>
      <c r="CZQ111" s="611"/>
      <c r="CZR111" s="611"/>
      <c r="CZS111" s="611"/>
      <c r="CZT111" s="611"/>
      <c r="CZU111" s="611"/>
      <c r="CZV111" s="611"/>
      <c r="CZW111" s="611"/>
      <c r="CZX111" s="611"/>
      <c r="CZY111" s="611"/>
      <c r="CZZ111" s="611"/>
      <c r="DAA111" s="611"/>
      <c r="DAB111" s="611"/>
      <c r="DAC111" s="611"/>
      <c r="DAD111" s="611"/>
      <c r="DAE111" s="611"/>
      <c r="DAF111" s="611"/>
      <c r="DAG111" s="611"/>
      <c r="DAH111" s="611"/>
      <c r="DAI111" s="611"/>
      <c r="DAJ111" s="611"/>
      <c r="DAK111" s="611"/>
      <c r="DAL111" s="611"/>
      <c r="DAM111" s="611"/>
      <c r="DAN111" s="611"/>
      <c r="DAO111" s="611"/>
      <c r="DAP111" s="611"/>
      <c r="DAQ111" s="611"/>
      <c r="DAR111" s="611"/>
      <c r="DAS111" s="611"/>
      <c r="DAT111" s="611"/>
      <c r="DAU111" s="611"/>
      <c r="DAV111" s="611"/>
      <c r="DAW111" s="611"/>
      <c r="DAX111" s="611"/>
      <c r="DAY111" s="611"/>
      <c r="DAZ111" s="611"/>
      <c r="DBA111" s="611"/>
      <c r="DBB111" s="611"/>
      <c r="DBC111" s="611"/>
      <c r="DBD111" s="611"/>
      <c r="DBE111" s="611"/>
      <c r="DBF111" s="611"/>
      <c r="DBG111" s="611"/>
      <c r="DBH111" s="611"/>
      <c r="DBI111" s="611"/>
      <c r="DBJ111" s="611"/>
      <c r="DBK111" s="611"/>
      <c r="DBL111" s="611"/>
      <c r="DBM111" s="611"/>
      <c r="DBN111" s="611"/>
      <c r="DBO111" s="611"/>
      <c r="DBP111" s="611"/>
      <c r="DBQ111" s="611"/>
      <c r="DBR111" s="611"/>
      <c r="DBS111" s="611"/>
      <c r="DBT111" s="611"/>
      <c r="DBU111" s="611"/>
      <c r="DBV111" s="611"/>
      <c r="DBW111" s="611"/>
      <c r="DBX111" s="611"/>
      <c r="DBY111" s="611"/>
      <c r="DBZ111" s="611"/>
      <c r="DCA111" s="611"/>
      <c r="DCB111" s="611"/>
      <c r="DCC111" s="611"/>
      <c r="DCD111" s="611"/>
      <c r="DCE111" s="611"/>
      <c r="DCF111" s="611"/>
      <c r="DCG111" s="611"/>
      <c r="DCH111" s="611"/>
      <c r="DCI111" s="611"/>
      <c r="DCJ111" s="611"/>
      <c r="DCK111" s="611"/>
      <c r="DCL111" s="611"/>
      <c r="DCM111" s="611"/>
      <c r="DCN111" s="611"/>
      <c r="DCO111" s="611"/>
      <c r="DCP111" s="611"/>
      <c r="DCQ111" s="611"/>
      <c r="DCR111" s="611"/>
      <c r="DCS111" s="611"/>
      <c r="DCT111" s="611"/>
      <c r="DCU111" s="611"/>
      <c r="DCV111" s="611"/>
      <c r="DCW111" s="611"/>
      <c r="DCX111" s="611"/>
      <c r="DCY111" s="611"/>
      <c r="DCZ111" s="611"/>
      <c r="DDA111" s="611"/>
      <c r="DDB111" s="611"/>
      <c r="DDC111" s="611"/>
      <c r="DDD111" s="611"/>
      <c r="DDE111" s="611"/>
      <c r="DDF111" s="611"/>
      <c r="DDG111" s="611"/>
      <c r="DDH111" s="611"/>
      <c r="DDI111" s="611"/>
      <c r="DDJ111" s="611"/>
      <c r="DDK111" s="611"/>
      <c r="DDL111" s="611"/>
      <c r="DDM111" s="611"/>
      <c r="DDN111" s="611"/>
      <c r="DDO111" s="611"/>
      <c r="DDP111" s="611"/>
      <c r="DDQ111" s="611"/>
      <c r="DDR111" s="611"/>
      <c r="DDS111" s="611"/>
      <c r="DDT111" s="611"/>
      <c r="DDU111" s="611"/>
      <c r="DDV111" s="611"/>
      <c r="DDW111" s="611"/>
      <c r="DDX111" s="611"/>
      <c r="DDY111" s="611"/>
      <c r="DDZ111" s="611"/>
      <c r="DEA111" s="611"/>
      <c r="DEB111" s="611"/>
      <c r="DEC111" s="611"/>
      <c r="DED111" s="611"/>
      <c r="DEE111" s="611"/>
      <c r="DEF111" s="611"/>
      <c r="DEG111" s="611"/>
      <c r="DEH111" s="611"/>
      <c r="DEI111" s="611"/>
      <c r="DEJ111" s="611"/>
      <c r="DEK111" s="611"/>
      <c r="DEL111" s="611"/>
      <c r="DEM111" s="611"/>
      <c r="DEN111" s="611"/>
      <c r="DEO111" s="611"/>
      <c r="DEP111" s="611"/>
      <c r="DEQ111" s="611"/>
      <c r="DER111" s="611"/>
      <c r="DES111" s="611"/>
      <c r="DET111" s="611"/>
      <c r="DEU111" s="611"/>
      <c r="DEV111" s="611"/>
      <c r="DEW111" s="611"/>
      <c r="DEX111" s="611"/>
      <c r="DEY111" s="611"/>
      <c r="DEZ111" s="611"/>
      <c r="DFA111" s="611"/>
      <c r="DFB111" s="611"/>
      <c r="DFC111" s="611"/>
      <c r="DFD111" s="611"/>
      <c r="DFE111" s="611"/>
      <c r="DFF111" s="611"/>
      <c r="DFG111" s="611"/>
      <c r="DFH111" s="611"/>
      <c r="DFI111" s="611"/>
      <c r="DFJ111" s="611"/>
      <c r="DFK111" s="611"/>
      <c r="DFL111" s="611"/>
      <c r="DFM111" s="611"/>
      <c r="DFN111" s="611"/>
      <c r="DFO111" s="611"/>
      <c r="DFP111" s="611"/>
      <c r="DFQ111" s="611"/>
      <c r="DFR111" s="611"/>
      <c r="DFS111" s="611"/>
      <c r="DFT111" s="611"/>
      <c r="DFU111" s="611"/>
      <c r="DFV111" s="611"/>
      <c r="DFW111" s="611"/>
      <c r="DFX111" s="611"/>
      <c r="DFY111" s="611"/>
      <c r="DFZ111" s="611"/>
      <c r="DGA111" s="611"/>
      <c r="DGB111" s="611"/>
      <c r="DGC111" s="611"/>
      <c r="DGD111" s="611"/>
      <c r="DGE111" s="611"/>
      <c r="DGF111" s="611"/>
      <c r="DGG111" s="611"/>
      <c r="DGH111" s="611"/>
      <c r="DGI111" s="611"/>
      <c r="DGJ111" s="611"/>
      <c r="DGK111" s="611"/>
      <c r="DGL111" s="611"/>
      <c r="DGM111" s="611"/>
      <c r="DGN111" s="611"/>
      <c r="DGO111" s="611"/>
      <c r="DGP111" s="611"/>
      <c r="DGQ111" s="611"/>
      <c r="DGR111" s="611"/>
      <c r="DGS111" s="611"/>
      <c r="DGT111" s="611"/>
      <c r="DGU111" s="611"/>
      <c r="DGV111" s="611"/>
      <c r="DGW111" s="611"/>
      <c r="DGX111" s="611"/>
      <c r="DGY111" s="611"/>
      <c r="DGZ111" s="611"/>
      <c r="DHA111" s="611"/>
      <c r="DHB111" s="611"/>
      <c r="DHC111" s="611"/>
      <c r="DHD111" s="611"/>
      <c r="DHE111" s="611"/>
      <c r="DHF111" s="611"/>
      <c r="DHG111" s="611"/>
      <c r="DHH111" s="611"/>
      <c r="DHI111" s="611"/>
      <c r="DHJ111" s="611"/>
      <c r="DHK111" s="611"/>
      <c r="DHL111" s="611"/>
      <c r="DHM111" s="611"/>
      <c r="DHN111" s="611"/>
      <c r="DHO111" s="611"/>
      <c r="DHP111" s="611"/>
      <c r="DHQ111" s="611"/>
      <c r="DHR111" s="611"/>
      <c r="DHS111" s="611"/>
      <c r="DHT111" s="611"/>
      <c r="DHU111" s="611"/>
      <c r="DHV111" s="611"/>
      <c r="DHW111" s="611"/>
      <c r="DHX111" s="611"/>
      <c r="DHY111" s="611"/>
      <c r="DHZ111" s="611"/>
      <c r="DIA111" s="611"/>
      <c r="DIB111" s="611"/>
      <c r="DIC111" s="611"/>
      <c r="DID111" s="611"/>
      <c r="DIE111" s="611"/>
      <c r="DIF111" s="611"/>
      <c r="DIG111" s="611"/>
      <c r="DIH111" s="611"/>
      <c r="DII111" s="611"/>
      <c r="DIJ111" s="611"/>
      <c r="DIK111" s="611"/>
      <c r="DIL111" s="611"/>
      <c r="DIM111" s="611"/>
      <c r="DIN111" s="611"/>
      <c r="DIO111" s="611"/>
      <c r="DIP111" s="611"/>
      <c r="DIQ111" s="611"/>
      <c r="DIR111" s="611"/>
      <c r="DIS111" s="611"/>
      <c r="DIT111" s="611"/>
      <c r="DIU111" s="611"/>
      <c r="DIV111" s="611"/>
      <c r="DIW111" s="611"/>
      <c r="DIX111" s="611"/>
      <c r="DIY111" s="611"/>
      <c r="DIZ111" s="611"/>
      <c r="DJA111" s="611"/>
      <c r="DJB111" s="611"/>
      <c r="DJC111" s="611"/>
      <c r="DJD111" s="611"/>
      <c r="DJE111" s="611"/>
      <c r="DJF111" s="611"/>
      <c r="DJG111" s="611"/>
      <c r="DJH111" s="611"/>
      <c r="DJI111" s="611"/>
      <c r="DJJ111" s="611"/>
      <c r="DJK111" s="611"/>
      <c r="DJL111" s="611"/>
      <c r="DJM111" s="611"/>
      <c r="DJN111" s="611"/>
      <c r="DJO111" s="611"/>
      <c r="DJP111" s="611"/>
      <c r="DJQ111" s="611"/>
      <c r="DJR111" s="611"/>
      <c r="DJS111" s="611"/>
      <c r="DJT111" s="611"/>
      <c r="DJU111" s="611"/>
      <c r="DJV111" s="611"/>
      <c r="DJW111" s="611"/>
      <c r="DJX111" s="611"/>
      <c r="DJY111" s="611"/>
      <c r="DJZ111" s="611"/>
      <c r="DKA111" s="611"/>
      <c r="DKB111" s="611"/>
      <c r="DKC111" s="611"/>
      <c r="DKD111" s="611"/>
      <c r="DKE111" s="611"/>
      <c r="DKF111" s="611"/>
      <c r="DKG111" s="611"/>
      <c r="DKH111" s="611"/>
      <c r="DKI111" s="611"/>
      <c r="DKJ111" s="611"/>
      <c r="DKK111" s="611"/>
      <c r="DKL111" s="611"/>
      <c r="DKM111" s="611"/>
      <c r="DKN111" s="611"/>
      <c r="DKO111" s="611"/>
      <c r="DKP111" s="611"/>
      <c r="DKQ111" s="611"/>
      <c r="DKR111" s="611"/>
      <c r="DKS111" s="611"/>
      <c r="DKT111" s="611"/>
      <c r="DKU111" s="611"/>
      <c r="DKV111" s="611"/>
      <c r="DKW111" s="611"/>
      <c r="DKX111" s="611"/>
      <c r="DKY111" s="611"/>
      <c r="DKZ111" s="611"/>
      <c r="DLA111" s="611"/>
      <c r="DLB111" s="611"/>
      <c r="DLC111" s="611"/>
      <c r="DLD111" s="611"/>
      <c r="DLE111" s="611"/>
      <c r="DLF111" s="611"/>
      <c r="DLG111" s="611"/>
      <c r="DLH111" s="611"/>
      <c r="DLI111" s="611"/>
      <c r="DLJ111" s="611"/>
      <c r="DLK111" s="611"/>
      <c r="DLL111" s="611"/>
      <c r="DLM111" s="611"/>
      <c r="DLN111" s="611"/>
      <c r="DLO111" s="611"/>
      <c r="DLP111" s="611"/>
      <c r="DLQ111" s="611"/>
      <c r="DLR111" s="611"/>
      <c r="DLS111" s="611"/>
      <c r="DLT111" s="611"/>
      <c r="DLU111" s="611"/>
      <c r="DLV111" s="611"/>
      <c r="DLW111" s="611"/>
      <c r="DLX111" s="611"/>
      <c r="DLY111" s="611"/>
      <c r="DLZ111" s="611"/>
      <c r="DMA111" s="611"/>
      <c r="DMB111" s="611"/>
      <c r="DMC111" s="611"/>
      <c r="DMD111" s="611"/>
      <c r="DME111" s="611"/>
      <c r="DMF111" s="611"/>
      <c r="DMG111" s="611"/>
      <c r="DMH111" s="611"/>
      <c r="DMI111" s="611"/>
      <c r="DMJ111" s="611"/>
      <c r="DMK111" s="611"/>
      <c r="DML111" s="611"/>
      <c r="DMM111" s="611"/>
      <c r="DMN111" s="611"/>
      <c r="DMO111" s="611"/>
      <c r="DMP111" s="611"/>
      <c r="DMQ111" s="611"/>
      <c r="DMR111" s="611"/>
      <c r="DMS111" s="611"/>
      <c r="DMT111" s="611"/>
      <c r="DMU111" s="611"/>
      <c r="DMV111" s="611"/>
      <c r="DMW111" s="611"/>
      <c r="DMX111" s="611"/>
      <c r="DMY111" s="611"/>
      <c r="DMZ111" s="611"/>
      <c r="DNA111" s="611"/>
      <c r="DNB111" s="611"/>
      <c r="DNC111" s="611"/>
      <c r="DND111" s="611"/>
      <c r="DNE111" s="611"/>
      <c r="DNF111" s="611"/>
      <c r="DNG111" s="611"/>
      <c r="DNH111" s="611"/>
      <c r="DNI111" s="611"/>
      <c r="DNJ111" s="611"/>
      <c r="DNK111" s="611"/>
      <c r="DNL111" s="611"/>
      <c r="DNM111" s="611"/>
      <c r="DNN111" s="611"/>
      <c r="DNO111" s="611"/>
      <c r="DNP111" s="611"/>
      <c r="DNQ111" s="611"/>
      <c r="DNR111" s="611"/>
      <c r="DNS111" s="611"/>
      <c r="DNT111" s="611"/>
      <c r="DNU111" s="611"/>
      <c r="DNV111" s="611"/>
      <c r="DNW111" s="611"/>
      <c r="DNX111" s="611"/>
      <c r="DNY111" s="611"/>
      <c r="DNZ111" s="611"/>
      <c r="DOA111" s="611"/>
      <c r="DOB111" s="611"/>
      <c r="DOC111" s="611"/>
      <c r="DOD111" s="611"/>
      <c r="DOE111" s="611"/>
      <c r="DOF111" s="611"/>
      <c r="DOG111" s="611"/>
      <c r="DOH111" s="611"/>
      <c r="DOI111" s="611"/>
      <c r="DOJ111" s="611"/>
      <c r="DOK111" s="611"/>
      <c r="DOL111" s="611"/>
      <c r="DOM111" s="611"/>
      <c r="DON111" s="611"/>
      <c r="DOO111" s="611"/>
      <c r="DOP111" s="611"/>
      <c r="DOQ111" s="611"/>
      <c r="DOR111" s="611"/>
      <c r="DOS111" s="611"/>
      <c r="DOT111" s="611"/>
      <c r="DOU111" s="611"/>
      <c r="DOV111" s="611"/>
      <c r="DOW111" s="611"/>
      <c r="DOX111" s="611"/>
      <c r="DOY111" s="611"/>
      <c r="DOZ111" s="611"/>
      <c r="DPA111" s="611"/>
      <c r="DPB111" s="611"/>
      <c r="DPC111" s="611"/>
      <c r="DPD111" s="611"/>
      <c r="DPE111" s="611"/>
      <c r="DPF111" s="611"/>
      <c r="DPG111" s="611"/>
      <c r="DPH111" s="611"/>
      <c r="DPI111" s="611"/>
      <c r="DPJ111" s="611"/>
      <c r="DPK111" s="611"/>
      <c r="DPL111" s="611"/>
      <c r="DPM111" s="611"/>
      <c r="DPN111" s="611"/>
      <c r="DPO111" s="611"/>
      <c r="DPP111" s="611"/>
      <c r="DPQ111" s="611"/>
      <c r="DPR111" s="611"/>
      <c r="DPS111" s="611"/>
      <c r="DPT111" s="611"/>
      <c r="DPU111" s="611"/>
      <c r="DPV111" s="611"/>
      <c r="DPW111" s="611"/>
      <c r="DPX111" s="611"/>
      <c r="DPY111" s="611"/>
      <c r="DPZ111" s="611"/>
      <c r="DQA111" s="611"/>
      <c r="DQB111" s="611"/>
      <c r="DQC111" s="611"/>
      <c r="DQD111" s="611"/>
      <c r="DQE111" s="611"/>
      <c r="DQF111" s="611"/>
      <c r="DQG111" s="611"/>
      <c r="DQH111" s="611"/>
      <c r="DQI111" s="611"/>
      <c r="DQJ111" s="611"/>
      <c r="DQK111" s="611"/>
      <c r="DQL111" s="611"/>
      <c r="DQM111" s="611"/>
      <c r="DQN111" s="611"/>
      <c r="DQO111" s="611"/>
      <c r="DQP111" s="611"/>
      <c r="DQQ111" s="611"/>
      <c r="DQR111" s="611"/>
      <c r="DQS111" s="611"/>
      <c r="DQT111" s="611"/>
      <c r="DQU111" s="611"/>
      <c r="DQV111" s="611"/>
      <c r="DQW111" s="611"/>
      <c r="DQX111" s="611"/>
      <c r="DQY111" s="611"/>
      <c r="DQZ111" s="611"/>
      <c r="DRA111" s="611"/>
      <c r="DRB111" s="611"/>
      <c r="DRC111" s="611"/>
      <c r="DRD111" s="611"/>
      <c r="DRE111" s="611"/>
      <c r="DRF111" s="611"/>
      <c r="DRG111" s="611"/>
      <c r="DRH111" s="611"/>
      <c r="DRI111" s="611"/>
      <c r="DRJ111" s="611"/>
      <c r="DRK111" s="611"/>
      <c r="DRL111" s="611"/>
      <c r="DRM111" s="611"/>
      <c r="DRN111" s="611"/>
      <c r="DRO111" s="611"/>
      <c r="DRP111" s="611"/>
      <c r="DRQ111" s="611"/>
      <c r="DRR111" s="611"/>
      <c r="DRS111" s="611"/>
      <c r="DRT111" s="611"/>
      <c r="DRU111" s="611"/>
      <c r="DRV111" s="611"/>
      <c r="DRW111" s="611"/>
      <c r="DRX111" s="611"/>
      <c r="DRY111" s="611"/>
      <c r="DRZ111" s="611"/>
      <c r="DSA111" s="611"/>
      <c r="DSB111" s="611"/>
      <c r="DSC111" s="611"/>
      <c r="DSD111" s="611"/>
      <c r="DSE111" s="611"/>
      <c r="DSF111" s="611"/>
      <c r="DSG111" s="611"/>
      <c r="DSH111" s="611"/>
      <c r="DSI111" s="611"/>
      <c r="DSJ111" s="611"/>
      <c r="DSK111" s="611"/>
      <c r="DSL111" s="611"/>
      <c r="DSM111" s="611"/>
      <c r="DSN111" s="611"/>
      <c r="DSO111" s="611"/>
      <c r="DSP111" s="611"/>
      <c r="DSQ111" s="611"/>
      <c r="DSR111" s="611"/>
      <c r="DSS111" s="611"/>
      <c r="DST111" s="611"/>
      <c r="DSU111" s="611"/>
      <c r="DSV111" s="611"/>
      <c r="DSW111" s="611"/>
      <c r="DSX111" s="611"/>
      <c r="DSY111" s="611"/>
      <c r="DSZ111" s="611"/>
      <c r="DTA111" s="611"/>
      <c r="DTB111" s="611"/>
      <c r="DTC111" s="611"/>
      <c r="DTD111" s="611"/>
      <c r="DTE111" s="611"/>
      <c r="DTF111" s="611"/>
      <c r="DTG111" s="611"/>
      <c r="DTH111" s="611"/>
      <c r="DTI111" s="611"/>
      <c r="DTJ111" s="611"/>
      <c r="DTK111" s="611"/>
      <c r="DTL111" s="611"/>
      <c r="DTM111" s="611"/>
      <c r="DTN111" s="611"/>
      <c r="DTO111" s="611"/>
      <c r="DTP111" s="611"/>
      <c r="DTQ111" s="611"/>
      <c r="DTR111" s="611"/>
      <c r="DTS111" s="611"/>
      <c r="DTT111" s="611"/>
      <c r="DTU111" s="611"/>
      <c r="DTV111" s="611"/>
      <c r="DTW111" s="611"/>
      <c r="DTX111" s="611"/>
      <c r="DTY111" s="611"/>
      <c r="DTZ111" s="611"/>
      <c r="DUA111" s="611"/>
      <c r="DUB111" s="611"/>
      <c r="DUC111" s="611"/>
      <c r="DUD111" s="611"/>
      <c r="DUE111" s="611"/>
      <c r="DUF111" s="611"/>
      <c r="DUG111" s="611"/>
      <c r="DUH111" s="611"/>
      <c r="DUI111" s="611"/>
      <c r="DUJ111" s="611"/>
      <c r="DUK111" s="611"/>
      <c r="DUL111" s="611"/>
      <c r="DUM111" s="611"/>
      <c r="DUN111" s="611"/>
      <c r="DUO111" s="611"/>
      <c r="DUP111" s="611"/>
      <c r="DUQ111" s="611"/>
      <c r="DUR111" s="611"/>
      <c r="DUS111" s="611"/>
      <c r="DUT111" s="611"/>
      <c r="DUU111" s="611"/>
      <c r="DUV111" s="611"/>
      <c r="DUW111" s="611"/>
      <c r="DUX111" s="611"/>
      <c r="DUY111" s="611"/>
      <c r="DUZ111" s="611"/>
      <c r="DVA111" s="611"/>
      <c r="DVB111" s="611"/>
      <c r="DVC111" s="611"/>
      <c r="DVD111" s="611"/>
      <c r="DVE111" s="611"/>
      <c r="DVF111" s="611"/>
      <c r="DVG111" s="611"/>
      <c r="DVH111" s="611"/>
      <c r="DVI111" s="611"/>
      <c r="DVJ111" s="611"/>
      <c r="DVK111" s="611"/>
      <c r="DVL111" s="611"/>
      <c r="DVM111" s="611"/>
      <c r="DVN111" s="611"/>
      <c r="DVO111" s="611"/>
      <c r="DVP111" s="611"/>
      <c r="DVQ111" s="611"/>
      <c r="DVR111" s="611"/>
      <c r="DVS111" s="611"/>
      <c r="DVT111" s="611"/>
      <c r="DVU111" s="611"/>
      <c r="DVV111" s="611"/>
      <c r="DVW111" s="611"/>
      <c r="DVX111" s="611"/>
      <c r="DVY111" s="611"/>
      <c r="DVZ111" s="611"/>
      <c r="DWA111" s="611"/>
      <c r="DWB111" s="611"/>
      <c r="DWC111" s="611"/>
      <c r="DWD111" s="611"/>
      <c r="DWE111" s="611"/>
      <c r="DWF111" s="611"/>
      <c r="DWG111" s="611"/>
      <c r="DWH111" s="611"/>
      <c r="DWI111" s="611"/>
      <c r="DWJ111" s="611"/>
      <c r="DWK111" s="611"/>
      <c r="DWL111" s="611"/>
      <c r="DWM111" s="611"/>
      <c r="DWN111" s="611"/>
      <c r="DWO111" s="611"/>
      <c r="DWP111" s="611"/>
      <c r="DWQ111" s="611"/>
      <c r="DWR111" s="611"/>
      <c r="DWS111" s="611"/>
      <c r="DWT111" s="611"/>
      <c r="DWU111" s="611"/>
      <c r="DWV111" s="611"/>
      <c r="DWW111" s="611"/>
      <c r="DWX111" s="611"/>
      <c r="DWY111" s="611"/>
      <c r="DWZ111" s="611"/>
      <c r="DXA111" s="611"/>
      <c r="DXB111" s="611"/>
      <c r="DXC111" s="611"/>
      <c r="DXD111" s="611"/>
      <c r="DXE111" s="611"/>
      <c r="DXF111" s="611"/>
      <c r="DXG111" s="611"/>
      <c r="DXH111" s="611"/>
      <c r="DXI111" s="611"/>
      <c r="DXJ111" s="611"/>
      <c r="DXK111" s="611"/>
      <c r="DXL111" s="611"/>
      <c r="DXM111" s="611"/>
      <c r="DXN111" s="611"/>
      <c r="DXO111" s="611"/>
      <c r="DXP111" s="611"/>
      <c r="DXQ111" s="611"/>
      <c r="DXR111" s="611"/>
      <c r="DXS111" s="611"/>
      <c r="DXT111" s="611"/>
      <c r="DXU111" s="611"/>
      <c r="DXV111" s="611"/>
      <c r="DXW111" s="611"/>
      <c r="DXX111" s="611"/>
      <c r="DXY111" s="611"/>
      <c r="DXZ111" s="611"/>
      <c r="DYA111" s="611"/>
      <c r="DYB111" s="611"/>
      <c r="DYC111" s="611"/>
      <c r="DYD111" s="611"/>
      <c r="DYE111" s="611"/>
      <c r="DYF111" s="611"/>
      <c r="DYG111" s="611"/>
      <c r="DYH111" s="611"/>
      <c r="DYI111" s="611"/>
      <c r="DYJ111" s="611"/>
      <c r="DYK111" s="611"/>
      <c r="DYL111" s="611"/>
      <c r="DYM111" s="611"/>
      <c r="DYN111" s="611"/>
      <c r="DYO111" s="611"/>
      <c r="DYP111" s="611"/>
      <c r="DYQ111" s="611"/>
      <c r="DYR111" s="611"/>
      <c r="DYS111" s="611"/>
      <c r="DYT111" s="611"/>
      <c r="DYU111" s="611"/>
      <c r="DYV111" s="611"/>
      <c r="DYW111" s="611"/>
      <c r="DYX111" s="611"/>
      <c r="DYY111" s="611"/>
      <c r="DYZ111" s="611"/>
      <c r="DZA111" s="611"/>
      <c r="DZB111" s="611"/>
      <c r="DZC111" s="611"/>
      <c r="DZD111" s="611"/>
      <c r="DZE111" s="611"/>
      <c r="DZF111" s="611"/>
      <c r="DZG111" s="611"/>
      <c r="DZH111" s="611"/>
      <c r="DZI111" s="611"/>
      <c r="DZJ111" s="611"/>
      <c r="DZK111" s="611"/>
      <c r="DZL111" s="611"/>
      <c r="DZM111" s="611"/>
      <c r="DZN111" s="611"/>
      <c r="DZO111" s="611"/>
      <c r="DZP111" s="611"/>
      <c r="DZQ111" s="611"/>
      <c r="DZR111" s="611"/>
      <c r="DZS111" s="611"/>
      <c r="DZT111" s="611"/>
      <c r="DZU111" s="611"/>
      <c r="DZV111" s="611"/>
      <c r="DZW111" s="611"/>
      <c r="DZX111" s="611"/>
      <c r="DZY111" s="611"/>
      <c r="DZZ111" s="611"/>
      <c r="EAA111" s="611"/>
      <c r="EAB111" s="611"/>
      <c r="EAC111" s="611"/>
      <c r="EAD111" s="611"/>
      <c r="EAE111" s="611"/>
      <c r="EAF111" s="611"/>
      <c r="EAG111" s="611"/>
      <c r="EAH111" s="611"/>
      <c r="EAI111" s="611"/>
      <c r="EAJ111" s="611"/>
      <c r="EAK111" s="611"/>
      <c r="EAL111" s="611"/>
      <c r="EAM111" s="611"/>
      <c r="EAN111" s="611"/>
      <c r="EAO111" s="611"/>
      <c r="EAP111" s="611"/>
      <c r="EAQ111" s="611"/>
      <c r="EAR111" s="611"/>
      <c r="EAS111" s="611"/>
      <c r="EAT111" s="611"/>
      <c r="EAU111" s="611"/>
      <c r="EAV111" s="611"/>
      <c r="EAW111" s="611"/>
      <c r="EAX111" s="611"/>
      <c r="EAY111" s="611"/>
      <c r="EAZ111" s="611"/>
      <c r="EBA111" s="611"/>
      <c r="EBB111" s="611"/>
      <c r="EBC111" s="611"/>
      <c r="EBD111" s="611"/>
      <c r="EBE111" s="611"/>
      <c r="EBF111" s="611"/>
      <c r="EBG111" s="611"/>
      <c r="EBH111" s="611"/>
      <c r="EBI111" s="611"/>
      <c r="EBJ111" s="611"/>
      <c r="EBK111" s="611"/>
      <c r="EBL111" s="611"/>
      <c r="EBM111" s="611"/>
      <c r="EBN111" s="611"/>
      <c r="EBO111" s="611"/>
      <c r="EBP111" s="611"/>
      <c r="EBQ111" s="611"/>
      <c r="EBR111" s="611"/>
      <c r="EBS111" s="611"/>
      <c r="EBT111" s="611"/>
      <c r="EBU111" s="611"/>
      <c r="EBV111" s="611"/>
      <c r="EBW111" s="611"/>
      <c r="EBX111" s="611"/>
      <c r="EBY111" s="611"/>
      <c r="EBZ111" s="611"/>
      <c r="ECA111" s="611"/>
      <c r="ECB111" s="611"/>
      <c r="ECC111" s="611"/>
      <c r="ECD111" s="611"/>
      <c r="ECE111" s="611"/>
      <c r="ECF111" s="611"/>
      <c r="ECG111" s="611"/>
      <c r="ECH111" s="611"/>
      <c r="ECI111" s="611"/>
      <c r="ECJ111" s="611"/>
      <c r="ECK111" s="611"/>
      <c r="ECL111" s="611"/>
      <c r="ECM111" s="611"/>
      <c r="ECN111" s="611"/>
      <c r="ECO111" s="611"/>
      <c r="ECP111" s="611"/>
      <c r="ECQ111" s="611"/>
      <c r="ECR111" s="611"/>
      <c r="ECS111" s="611"/>
      <c r="ECT111" s="611"/>
      <c r="ECU111" s="611"/>
      <c r="ECV111" s="611"/>
      <c r="ECW111" s="611"/>
      <c r="ECX111" s="611"/>
      <c r="ECY111" s="611"/>
      <c r="ECZ111" s="611"/>
      <c r="EDA111" s="611"/>
      <c r="EDB111" s="611"/>
      <c r="EDC111" s="611"/>
      <c r="EDD111" s="611"/>
      <c r="EDE111" s="611"/>
      <c r="EDF111" s="611"/>
      <c r="EDG111" s="611"/>
      <c r="EDH111" s="611"/>
      <c r="EDI111" s="611"/>
      <c r="EDJ111" s="611"/>
      <c r="EDK111" s="611"/>
      <c r="EDL111" s="611"/>
      <c r="EDM111" s="611"/>
      <c r="EDN111" s="611"/>
      <c r="EDO111" s="611"/>
      <c r="EDP111" s="611"/>
      <c r="EDQ111" s="611"/>
      <c r="EDR111" s="611"/>
      <c r="EDS111" s="611"/>
      <c r="EDT111" s="611"/>
      <c r="EDU111" s="611"/>
      <c r="EDV111" s="611"/>
      <c r="EDW111" s="611"/>
      <c r="EDX111" s="611"/>
      <c r="EDY111" s="611"/>
      <c r="EDZ111" s="611"/>
      <c r="EEA111" s="611"/>
      <c r="EEB111" s="611"/>
      <c r="EEC111" s="611"/>
      <c r="EED111" s="611"/>
      <c r="EEE111" s="611"/>
      <c r="EEF111" s="611"/>
      <c r="EEG111" s="611"/>
      <c r="EEH111" s="611"/>
      <c r="EEI111" s="611"/>
      <c r="EEJ111" s="611"/>
      <c r="EEK111" s="611"/>
      <c r="EEL111" s="611"/>
      <c r="EEM111" s="611"/>
      <c r="EEN111" s="611"/>
      <c r="EEO111" s="611"/>
      <c r="EEP111" s="611"/>
      <c r="EEQ111" s="611"/>
      <c r="EER111" s="611"/>
      <c r="EES111" s="611"/>
      <c r="EET111" s="611"/>
      <c r="EEU111" s="611"/>
      <c r="EEV111" s="611"/>
      <c r="EEW111" s="611"/>
      <c r="EEX111" s="611"/>
      <c r="EEY111" s="611"/>
      <c r="EEZ111" s="611"/>
      <c r="EFA111" s="611"/>
      <c r="EFB111" s="611"/>
      <c r="EFC111" s="611"/>
      <c r="EFD111" s="611"/>
      <c r="EFE111" s="611"/>
      <c r="EFF111" s="611"/>
      <c r="EFG111" s="611"/>
      <c r="EFH111" s="611"/>
      <c r="EFI111" s="611"/>
      <c r="EFJ111" s="611"/>
      <c r="EFK111" s="611"/>
      <c r="EFL111" s="611"/>
      <c r="EFM111" s="611"/>
      <c r="EFN111" s="611"/>
      <c r="EFO111" s="611"/>
      <c r="EFP111" s="611"/>
      <c r="EFQ111" s="611"/>
      <c r="EFR111" s="611"/>
      <c r="EFS111" s="611"/>
      <c r="EFT111" s="611"/>
      <c r="EFU111" s="611"/>
      <c r="EFV111" s="611"/>
      <c r="EFW111" s="611"/>
      <c r="EFX111" s="611"/>
      <c r="EFY111" s="611"/>
      <c r="EFZ111" s="611"/>
      <c r="EGA111" s="611"/>
      <c r="EGB111" s="611"/>
      <c r="EGC111" s="611"/>
      <c r="EGD111" s="611"/>
      <c r="EGE111" s="611"/>
      <c r="EGF111" s="611"/>
      <c r="EGG111" s="611"/>
      <c r="EGH111" s="611"/>
      <c r="EGI111" s="611"/>
      <c r="EGJ111" s="611"/>
      <c r="EGK111" s="611"/>
      <c r="EGL111" s="611"/>
      <c r="EGM111" s="611"/>
      <c r="EGN111" s="611"/>
      <c r="EGO111" s="611"/>
      <c r="EGP111" s="611"/>
      <c r="EGQ111" s="611"/>
      <c r="EGR111" s="611"/>
      <c r="EGS111" s="611"/>
      <c r="EGT111" s="611"/>
      <c r="EGU111" s="611"/>
      <c r="EGV111" s="611"/>
      <c r="EGW111" s="611"/>
      <c r="EGX111" s="611"/>
      <c r="EGY111" s="611"/>
      <c r="EGZ111" s="611"/>
      <c r="EHA111" s="611"/>
      <c r="EHB111" s="611"/>
      <c r="EHC111" s="611"/>
      <c r="EHD111" s="611"/>
      <c r="EHE111" s="611"/>
      <c r="EHF111" s="611"/>
      <c r="EHG111" s="611"/>
      <c r="EHH111" s="611"/>
      <c r="EHI111" s="611"/>
      <c r="EHJ111" s="611"/>
      <c r="EHK111" s="611"/>
      <c r="EHL111" s="611"/>
      <c r="EHM111" s="611"/>
      <c r="EHN111" s="611"/>
      <c r="EHO111" s="611"/>
      <c r="EHP111" s="611"/>
      <c r="EHQ111" s="611"/>
      <c r="EHR111" s="611"/>
      <c r="EHS111" s="611"/>
      <c r="EHT111" s="611"/>
      <c r="EHU111" s="611"/>
      <c r="EHV111" s="611"/>
      <c r="EHW111" s="611"/>
      <c r="EHX111" s="611"/>
      <c r="EHY111" s="611"/>
      <c r="EHZ111" s="611"/>
      <c r="EIA111" s="611"/>
      <c r="EIB111" s="611"/>
      <c r="EIC111" s="611"/>
      <c r="EID111" s="611"/>
      <c r="EIE111" s="611"/>
      <c r="EIF111" s="611"/>
      <c r="EIG111" s="611"/>
      <c r="EIH111" s="611"/>
      <c r="EII111" s="611"/>
      <c r="EIJ111" s="611"/>
      <c r="EIK111" s="611"/>
      <c r="EIL111" s="611"/>
      <c r="EIM111" s="611"/>
      <c r="EIN111" s="611"/>
      <c r="EIO111" s="611"/>
      <c r="EIP111" s="611"/>
      <c r="EIQ111" s="611"/>
      <c r="EIR111" s="611"/>
      <c r="EIS111" s="611"/>
      <c r="EIT111" s="611"/>
      <c r="EIU111" s="611"/>
      <c r="EIV111" s="611"/>
      <c r="EIW111" s="611"/>
      <c r="EIX111" s="611"/>
      <c r="EIY111" s="611"/>
      <c r="EIZ111" s="611"/>
      <c r="EJA111" s="611"/>
      <c r="EJB111" s="611"/>
      <c r="EJC111" s="611"/>
      <c r="EJD111" s="611"/>
      <c r="EJE111" s="611"/>
      <c r="EJF111" s="611"/>
      <c r="EJG111" s="611"/>
      <c r="EJH111" s="611"/>
      <c r="EJI111" s="611"/>
      <c r="EJJ111" s="611"/>
      <c r="EJK111" s="611"/>
      <c r="EJL111" s="611"/>
      <c r="EJM111" s="611"/>
      <c r="EJN111" s="611"/>
      <c r="EJO111" s="611"/>
      <c r="EJP111" s="611"/>
      <c r="EJQ111" s="611"/>
      <c r="EJR111" s="611"/>
      <c r="EJS111" s="611"/>
      <c r="EJT111" s="611"/>
      <c r="EJU111" s="611"/>
      <c r="EJV111" s="611"/>
      <c r="EJW111" s="611"/>
      <c r="EJX111" s="611"/>
      <c r="EJY111" s="611"/>
      <c r="EJZ111" s="611"/>
      <c r="EKA111" s="611"/>
      <c r="EKB111" s="611"/>
      <c r="EKC111" s="611"/>
      <c r="EKD111" s="611"/>
      <c r="EKE111" s="611"/>
      <c r="EKF111" s="611"/>
      <c r="EKG111" s="611"/>
      <c r="EKH111" s="611"/>
      <c r="EKI111" s="611"/>
      <c r="EKJ111" s="611"/>
      <c r="EKK111" s="611"/>
      <c r="EKL111" s="611"/>
      <c r="EKM111" s="611"/>
      <c r="EKN111" s="611"/>
      <c r="EKO111" s="611"/>
      <c r="EKP111" s="611"/>
      <c r="EKQ111" s="611"/>
      <c r="EKR111" s="611"/>
      <c r="EKS111" s="611"/>
      <c r="EKT111" s="611"/>
      <c r="EKU111" s="611"/>
      <c r="EKV111" s="611"/>
      <c r="EKW111" s="611"/>
      <c r="EKX111" s="611"/>
      <c r="EKY111" s="611"/>
      <c r="EKZ111" s="611"/>
      <c r="ELA111" s="611"/>
      <c r="ELB111" s="611"/>
      <c r="ELC111" s="611"/>
      <c r="ELD111" s="611"/>
      <c r="ELE111" s="611"/>
      <c r="ELF111" s="611"/>
      <c r="ELG111" s="611"/>
      <c r="ELH111" s="611"/>
      <c r="ELI111" s="611"/>
      <c r="ELJ111" s="611"/>
      <c r="ELK111" s="611"/>
      <c r="ELL111" s="611"/>
      <c r="ELM111" s="611"/>
      <c r="ELN111" s="611"/>
      <c r="ELO111" s="611"/>
      <c r="ELP111" s="611"/>
      <c r="ELQ111" s="611"/>
      <c r="ELR111" s="611"/>
      <c r="ELS111" s="611"/>
      <c r="ELT111" s="611"/>
      <c r="ELU111" s="611"/>
      <c r="ELV111" s="611"/>
      <c r="ELW111" s="611"/>
      <c r="ELX111" s="611"/>
      <c r="ELY111" s="611"/>
      <c r="ELZ111" s="611"/>
      <c r="EMA111" s="611"/>
      <c r="EMB111" s="611"/>
      <c r="EMC111" s="611"/>
      <c r="EMD111" s="611"/>
      <c r="EME111" s="611"/>
      <c r="EMF111" s="611"/>
      <c r="EMG111" s="611"/>
      <c r="EMH111" s="611"/>
      <c r="EMI111" s="611"/>
      <c r="EMJ111" s="611"/>
      <c r="EMK111" s="611"/>
      <c r="EML111" s="611"/>
      <c r="EMM111" s="611"/>
      <c r="EMN111" s="611"/>
      <c r="EMO111" s="611"/>
      <c r="EMP111" s="611"/>
      <c r="EMQ111" s="611"/>
      <c r="EMR111" s="611"/>
      <c r="EMS111" s="611"/>
      <c r="EMT111" s="611"/>
      <c r="EMU111" s="611"/>
      <c r="EMV111" s="611"/>
      <c r="EMW111" s="611"/>
      <c r="EMX111" s="611"/>
      <c r="EMY111" s="611"/>
      <c r="EMZ111" s="611"/>
      <c r="ENA111" s="611"/>
      <c r="ENB111" s="611"/>
      <c r="ENC111" s="611"/>
      <c r="END111" s="611"/>
      <c r="ENE111" s="611"/>
      <c r="ENF111" s="611"/>
      <c r="ENG111" s="611"/>
      <c r="ENH111" s="611"/>
      <c r="ENI111" s="611"/>
      <c r="ENJ111" s="611"/>
      <c r="ENK111" s="611"/>
      <c r="ENL111" s="611"/>
      <c r="ENM111" s="611"/>
      <c r="ENN111" s="611"/>
      <c r="ENO111" s="611"/>
      <c r="ENP111" s="611"/>
      <c r="ENQ111" s="611"/>
      <c r="ENR111" s="611"/>
      <c r="ENS111" s="611"/>
      <c r="ENT111" s="611"/>
      <c r="ENU111" s="611"/>
      <c r="ENV111" s="611"/>
      <c r="ENW111" s="611"/>
      <c r="ENX111" s="611"/>
      <c r="ENY111" s="611"/>
      <c r="ENZ111" s="611"/>
      <c r="EOA111" s="611"/>
      <c r="EOB111" s="611"/>
      <c r="EOC111" s="611"/>
      <c r="EOD111" s="611"/>
      <c r="EOE111" s="611"/>
      <c r="EOF111" s="611"/>
      <c r="EOG111" s="611"/>
      <c r="EOH111" s="611"/>
      <c r="EOI111" s="611"/>
      <c r="EOJ111" s="611"/>
      <c r="EOK111" s="611"/>
      <c r="EOL111" s="611"/>
      <c r="EOM111" s="611"/>
      <c r="EON111" s="611"/>
      <c r="EOO111" s="611"/>
      <c r="EOP111" s="611"/>
      <c r="EOQ111" s="611"/>
      <c r="EOR111" s="611"/>
      <c r="EOS111" s="611"/>
      <c r="EOT111" s="611"/>
      <c r="EOU111" s="611"/>
      <c r="EOV111" s="611"/>
      <c r="EOW111" s="611"/>
      <c r="EOX111" s="611"/>
      <c r="EOY111" s="611"/>
      <c r="EOZ111" s="611"/>
      <c r="EPA111" s="611"/>
      <c r="EPB111" s="611"/>
      <c r="EPC111" s="611"/>
      <c r="EPD111" s="611"/>
      <c r="EPE111" s="611"/>
      <c r="EPF111" s="611"/>
      <c r="EPG111" s="611"/>
      <c r="EPH111" s="611"/>
      <c r="EPI111" s="611"/>
      <c r="EPJ111" s="611"/>
      <c r="EPK111" s="611"/>
      <c r="EPL111" s="611"/>
      <c r="EPM111" s="611"/>
      <c r="EPN111" s="611"/>
      <c r="EPO111" s="611"/>
      <c r="EPP111" s="611"/>
      <c r="EPQ111" s="611"/>
      <c r="EPR111" s="611"/>
      <c r="EPS111" s="611"/>
      <c r="EPT111" s="611"/>
      <c r="EPU111" s="611"/>
      <c r="EPV111" s="611"/>
      <c r="EPW111" s="611"/>
      <c r="EPX111" s="611"/>
      <c r="EPY111" s="611"/>
      <c r="EPZ111" s="611"/>
      <c r="EQA111" s="611"/>
      <c r="EQB111" s="611"/>
      <c r="EQC111" s="611"/>
      <c r="EQD111" s="611"/>
      <c r="EQE111" s="611"/>
      <c r="EQF111" s="611"/>
      <c r="EQG111" s="611"/>
      <c r="EQH111" s="611"/>
      <c r="EQI111" s="611"/>
      <c r="EQJ111" s="611"/>
      <c r="EQK111" s="611"/>
      <c r="EQL111" s="611"/>
      <c r="EQM111" s="611"/>
      <c r="EQN111" s="611"/>
      <c r="EQO111" s="611"/>
      <c r="EQP111" s="611"/>
      <c r="EQQ111" s="611"/>
      <c r="EQR111" s="611"/>
      <c r="EQS111" s="611"/>
      <c r="EQT111" s="611"/>
      <c r="EQU111" s="611"/>
      <c r="EQV111" s="611"/>
      <c r="EQW111" s="611"/>
      <c r="EQX111" s="611"/>
      <c r="EQY111" s="611"/>
      <c r="EQZ111" s="611"/>
      <c r="ERA111" s="611"/>
      <c r="ERB111" s="611"/>
      <c r="ERC111" s="611"/>
      <c r="ERD111" s="611"/>
      <c r="ERE111" s="611"/>
      <c r="ERF111" s="611"/>
      <c r="ERG111" s="611"/>
      <c r="ERH111" s="611"/>
      <c r="ERI111" s="611"/>
      <c r="ERJ111" s="611"/>
      <c r="ERK111" s="611"/>
      <c r="ERL111" s="611"/>
      <c r="ERM111" s="611"/>
      <c r="ERN111" s="611"/>
      <c r="ERO111" s="611"/>
      <c r="ERP111" s="611"/>
      <c r="ERQ111" s="611"/>
      <c r="ERR111" s="611"/>
      <c r="ERS111" s="611"/>
      <c r="ERT111" s="611"/>
      <c r="ERU111" s="611"/>
      <c r="ERV111" s="611"/>
      <c r="ERW111" s="611"/>
      <c r="ERX111" s="611"/>
      <c r="ERY111" s="611"/>
      <c r="ERZ111" s="611"/>
      <c r="ESA111" s="611"/>
      <c r="ESB111" s="611"/>
      <c r="ESC111" s="611"/>
      <c r="ESD111" s="611"/>
      <c r="ESE111" s="611"/>
      <c r="ESF111" s="611"/>
      <c r="ESG111" s="611"/>
      <c r="ESH111" s="611"/>
      <c r="ESI111" s="611"/>
      <c r="ESJ111" s="611"/>
      <c r="ESK111" s="611"/>
      <c r="ESL111" s="611"/>
      <c r="ESM111" s="611"/>
      <c r="ESN111" s="611"/>
      <c r="ESO111" s="611"/>
      <c r="ESP111" s="611"/>
      <c r="ESQ111" s="611"/>
      <c r="ESR111" s="611"/>
      <c r="ESS111" s="611"/>
      <c r="EST111" s="611"/>
      <c r="ESU111" s="611"/>
      <c r="ESV111" s="611"/>
      <c r="ESW111" s="611"/>
      <c r="ESX111" s="611"/>
      <c r="ESY111" s="611"/>
      <c r="ESZ111" s="611"/>
      <c r="ETA111" s="611"/>
      <c r="ETB111" s="611"/>
      <c r="ETC111" s="611"/>
      <c r="ETD111" s="611"/>
      <c r="ETE111" s="611"/>
      <c r="ETF111" s="611"/>
      <c r="ETG111" s="611"/>
      <c r="ETH111" s="611"/>
      <c r="ETI111" s="611"/>
      <c r="ETJ111" s="611"/>
      <c r="ETK111" s="611"/>
      <c r="ETL111" s="611"/>
      <c r="ETM111" s="611"/>
      <c r="ETN111" s="611"/>
      <c r="ETO111" s="611"/>
      <c r="ETP111" s="611"/>
      <c r="ETQ111" s="611"/>
      <c r="ETR111" s="611"/>
      <c r="ETS111" s="611"/>
      <c r="ETT111" s="611"/>
      <c r="ETU111" s="611"/>
      <c r="ETV111" s="611"/>
      <c r="ETW111" s="611"/>
      <c r="ETX111" s="611"/>
      <c r="ETY111" s="611"/>
      <c r="ETZ111" s="611"/>
      <c r="EUA111" s="611"/>
      <c r="EUB111" s="611"/>
      <c r="EUC111" s="611"/>
      <c r="EUD111" s="611"/>
      <c r="EUE111" s="611"/>
      <c r="EUF111" s="611"/>
      <c r="EUG111" s="611"/>
      <c r="EUH111" s="611"/>
      <c r="EUI111" s="611"/>
      <c r="EUJ111" s="611"/>
      <c r="EUK111" s="611"/>
      <c r="EUL111" s="611"/>
      <c r="EUM111" s="611"/>
      <c r="EUN111" s="611"/>
      <c r="EUO111" s="611"/>
      <c r="EUP111" s="611"/>
      <c r="EUQ111" s="611"/>
      <c r="EUR111" s="611"/>
      <c r="EUS111" s="611"/>
      <c r="EUT111" s="611"/>
      <c r="EUU111" s="611"/>
      <c r="EUV111" s="611"/>
      <c r="EUW111" s="611"/>
      <c r="EUX111" s="611"/>
      <c r="EUY111" s="611"/>
      <c r="EUZ111" s="611"/>
      <c r="EVA111" s="611"/>
      <c r="EVB111" s="611"/>
      <c r="EVC111" s="611"/>
      <c r="EVD111" s="611"/>
      <c r="EVE111" s="611"/>
      <c r="EVF111" s="611"/>
      <c r="EVG111" s="611"/>
      <c r="EVH111" s="611"/>
      <c r="EVI111" s="611"/>
      <c r="EVJ111" s="611"/>
      <c r="EVK111" s="611"/>
      <c r="EVL111" s="611"/>
      <c r="EVM111" s="611"/>
      <c r="EVN111" s="611"/>
      <c r="EVO111" s="611"/>
      <c r="EVP111" s="611"/>
      <c r="EVQ111" s="611"/>
      <c r="EVR111" s="611"/>
      <c r="EVS111" s="611"/>
      <c r="EVT111" s="611"/>
      <c r="EVU111" s="611"/>
      <c r="EVV111" s="611"/>
      <c r="EVW111" s="611"/>
      <c r="EVX111" s="611"/>
      <c r="EVY111" s="611"/>
      <c r="EVZ111" s="611"/>
      <c r="EWA111" s="611"/>
      <c r="EWB111" s="611"/>
      <c r="EWC111" s="611"/>
      <c r="EWD111" s="611"/>
      <c r="EWE111" s="611"/>
      <c r="EWF111" s="611"/>
      <c r="EWG111" s="611"/>
      <c r="EWH111" s="611"/>
      <c r="EWI111" s="611"/>
      <c r="EWJ111" s="611"/>
      <c r="EWK111" s="611"/>
      <c r="EWL111" s="611"/>
      <c r="EWM111" s="611"/>
      <c r="EWN111" s="611"/>
      <c r="EWO111" s="611"/>
      <c r="EWP111" s="611"/>
      <c r="EWQ111" s="611"/>
      <c r="EWR111" s="611"/>
      <c r="EWS111" s="611"/>
      <c r="EWT111" s="611"/>
      <c r="EWU111" s="611"/>
      <c r="EWV111" s="611"/>
      <c r="EWW111" s="611"/>
      <c r="EWX111" s="611"/>
      <c r="EWY111" s="611"/>
      <c r="EWZ111" s="611"/>
      <c r="EXA111" s="611"/>
      <c r="EXB111" s="611"/>
      <c r="EXC111" s="611"/>
      <c r="EXD111" s="611"/>
      <c r="EXE111" s="611"/>
      <c r="EXF111" s="611"/>
      <c r="EXG111" s="611"/>
      <c r="EXH111" s="611"/>
      <c r="EXI111" s="611"/>
      <c r="EXJ111" s="611"/>
      <c r="EXK111" s="611"/>
      <c r="EXL111" s="611"/>
      <c r="EXM111" s="611"/>
      <c r="EXN111" s="611"/>
      <c r="EXO111" s="611"/>
      <c r="EXP111" s="611"/>
      <c r="EXQ111" s="611"/>
      <c r="EXR111" s="611"/>
      <c r="EXS111" s="611"/>
      <c r="EXT111" s="611"/>
      <c r="EXU111" s="611"/>
      <c r="EXV111" s="611"/>
      <c r="EXW111" s="611"/>
      <c r="EXX111" s="611"/>
      <c r="EXY111" s="611"/>
      <c r="EXZ111" s="611"/>
      <c r="EYA111" s="611"/>
      <c r="EYB111" s="611"/>
      <c r="EYC111" s="611"/>
      <c r="EYD111" s="611"/>
      <c r="EYE111" s="611"/>
      <c r="EYF111" s="611"/>
      <c r="EYG111" s="611"/>
      <c r="EYH111" s="611"/>
      <c r="EYI111" s="611"/>
      <c r="EYJ111" s="611"/>
      <c r="EYK111" s="611"/>
      <c r="EYL111" s="611"/>
      <c r="EYM111" s="611"/>
      <c r="EYN111" s="611"/>
      <c r="EYO111" s="611"/>
      <c r="EYP111" s="611"/>
      <c r="EYQ111" s="611"/>
      <c r="EYR111" s="611"/>
      <c r="EYS111" s="611"/>
      <c r="EYT111" s="611"/>
      <c r="EYU111" s="611"/>
      <c r="EYV111" s="611"/>
      <c r="EYW111" s="611"/>
      <c r="EYX111" s="611"/>
      <c r="EYY111" s="611"/>
      <c r="EYZ111" s="611"/>
      <c r="EZA111" s="611"/>
      <c r="EZB111" s="611"/>
      <c r="EZC111" s="611"/>
      <c r="EZD111" s="611"/>
      <c r="EZE111" s="611"/>
      <c r="EZF111" s="611"/>
      <c r="EZG111" s="611"/>
      <c r="EZH111" s="611"/>
      <c r="EZI111" s="611"/>
      <c r="EZJ111" s="611"/>
      <c r="EZK111" s="611"/>
      <c r="EZL111" s="611"/>
      <c r="EZM111" s="611"/>
      <c r="EZN111" s="611"/>
      <c r="EZO111" s="611"/>
      <c r="EZP111" s="611"/>
      <c r="EZQ111" s="611"/>
      <c r="EZR111" s="611"/>
      <c r="EZS111" s="611"/>
      <c r="EZT111" s="611"/>
      <c r="EZU111" s="611"/>
      <c r="EZV111" s="611"/>
      <c r="EZW111" s="611"/>
      <c r="EZX111" s="611"/>
      <c r="EZY111" s="611"/>
      <c r="EZZ111" s="611"/>
      <c r="FAA111" s="611"/>
      <c r="FAB111" s="611"/>
      <c r="FAC111" s="611"/>
      <c r="FAD111" s="611"/>
      <c r="FAE111" s="611"/>
      <c r="FAF111" s="611"/>
      <c r="FAG111" s="611"/>
      <c r="FAH111" s="611"/>
      <c r="FAI111" s="611"/>
      <c r="FAJ111" s="611"/>
      <c r="FAK111" s="611"/>
      <c r="FAL111" s="611"/>
      <c r="FAM111" s="611"/>
      <c r="FAN111" s="611"/>
      <c r="FAO111" s="611"/>
      <c r="FAP111" s="611"/>
      <c r="FAQ111" s="611"/>
      <c r="FAR111" s="611"/>
      <c r="FAS111" s="611"/>
      <c r="FAT111" s="611"/>
      <c r="FAU111" s="611"/>
      <c r="FAV111" s="611"/>
      <c r="FAW111" s="611"/>
      <c r="FAX111" s="611"/>
      <c r="FAY111" s="611"/>
      <c r="FAZ111" s="611"/>
      <c r="FBA111" s="611"/>
      <c r="FBB111" s="611"/>
      <c r="FBC111" s="611"/>
      <c r="FBD111" s="611"/>
      <c r="FBE111" s="611"/>
      <c r="FBF111" s="611"/>
      <c r="FBG111" s="611"/>
      <c r="FBH111" s="611"/>
      <c r="FBI111" s="611"/>
      <c r="FBJ111" s="611"/>
      <c r="FBK111" s="611"/>
      <c r="FBL111" s="611"/>
      <c r="FBM111" s="611"/>
      <c r="FBN111" s="611"/>
      <c r="FBO111" s="611"/>
      <c r="FBP111" s="611"/>
      <c r="FBQ111" s="611"/>
      <c r="FBR111" s="611"/>
      <c r="FBS111" s="611"/>
      <c r="FBT111" s="611"/>
      <c r="FBU111" s="611"/>
      <c r="FBV111" s="611"/>
      <c r="FBW111" s="611"/>
      <c r="FBX111" s="611"/>
      <c r="FBY111" s="611"/>
      <c r="FBZ111" s="611"/>
      <c r="FCA111" s="611"/>
      <c r="FCB111" s="611"/>
      <c r="FCC111" s="611"/>
      <c r="FCD111" s="611"/>
      <c r="FCE111" s="611"/>
      <c r="FCF111" s="611"/>
      <c r="FCG111" s="611"/>
      <c r="FCH111" s="611"/>
      <c r="FCI111" s="611"/>
      <c r="FCJ111" s="611"/>
      <c r="FCK111" s="611"/>
      <c r="FCL111" s="611"/>
      <c r="FCM111" s="611"/>
      <c r="FCN111" s="611"/>
      <c r="FCO111" s="611"/>
      <c r="FCP111" s="611"/>
      <c r="FCQ111" s="611"/>
      <c r="FCR111" s="611"/>
      <c r="FCS111" s="611"/>
      <c r="FCT111" s="611"/>
      <c r="FCU111" s="611"/>
      <c r="FCV111" s="611"/>
      <c r="FCW111" s="611"/>
      <c r="FCX111" s="611"/>
      <c r="FCY111" s="611"/>
      <c r="FCZ111" s="611"/>
      <c r="FDA111" s="611"/>
      <c r="FDB111" s="611"/>
      <c r="FDC111" s="611"/>
      <c r="FDD111" s="611"/>
      <c r="FDE111" s="611"/>
      <c r="FDF111" s="611"/>
      <c r="FDG111" s="611"/>
      <c r="FDH111" s="611"/>
      <c r="FDI111" s="611"/>
      <c r="FDJ111" s="611"/>
      <c r="FDK111" s="611"/>
      <c r="FDL111" s="611"/>
      <c r="FDM111" s="611"/>
      <c r="FDN111" s="611"/>
      <c r="FDO111" s="611"/>
      <c r="FDP111" s="611"/>
      <c r="FDQ111" s="611"/>
      <c r="FDR111" s="611"/>
      <c r="FDS111" s="611"/>
      <c r="FDT111" s="611"/>
      <c r="FDU111" s="611"/>
      <c r="FDV111" s="611"/>
      <c r="FDW111" s="611"/>
      <c r="FDX111" s="611"/>
      <c r="FDY111" s="611"/>
      <c r="FDZ111" s="611"/>
      <c r="FEA111" s="611"/>
      <c r="FEB111" s="611"/>
      <c r="FEC111" s="611"/>
      <c r="FED111" s="611"/>
      <c r="FEE111" s="611"/>
      <c r="FEF111" s="611"/>
      <c r="FEG111" s="611"/>
      <c r="FEH111" s="611"/>
      <c r="FEI111" s="611"/>
      <c r="FEJ111" s="611"/>
      <c r="FEK111" s="611"/>
      <c r="FEL111" s="611"/>
      <c r="FEM111" s="611"/>
      <c r="FEN111" s="611"/>
      <c r="FEO111" s="611"/>
      <c r="FEP111" s="611"/>
      <c r="FEQ111" s="611"/>
      <c r="FER111" s="611"/>
      <c r="FES111" s="611"/>
      <c r="FET111" s="611"/>
      <c r="FEU111" s="611"/>
      <c r="FEV111" s="611"/>
      <c r="FEW111" s="611"/>
      <c r="FEX111" s="611"/>
      <c r="FEY111" s="611"/>
      <c r="FEZ111" s="611"/>
      <c r="FFA111" s="611"/>
      <c r="FFB111" s="611"/>
      <c r="FFC111" s="611"/>
      <c r="FFD111" s="611"/>
      <c r="FFE111" s="611"/>
      <c r="FFF111" s="611"/>
      <c r="FFG111" s="611"/>
      <c r="FFH111" s="611"/>
      <c r="FFI111" s="611"/>
      <c r="FFJ111" s="611"/>
      <c r="FFK111" s="611"/>
      <c r="FFL111" s="611"/>
      <c r="FFM111" s="611"/>
      <c r="FFN111" s="611"/>
      <c r="FFO111" s="611"/>
      <c r="FFP111" s="611"/>
      <c r="FFQ111" s="611"/>
      <c r="FFR111" s="611"/>
      <c r="FFS111" s="611"/>
      <c r="FFT111" s="611"/>
      <c r="FFU111" s="611"/>
      <c r="FFV111" s="611"/>
      <c r="FFW111" s="611"/>
      <c r="FFX111" s="611"/>
      <c r="FFY111" s="611"/>
      <c r="FFZ111" s="611"/>
      <c r="FGA111" s="611"/>
      <c r="FGB111" s="611"/>
      <c r="FGC111" s="611"/>
      <c r="FGD111" s="611"/>
      <c r="FGE111" s="611"/>
      <c r="FGF111" s="611"/>
      <c r="FGG111" s="611"/>
      <c r="FGH111" s="611"/>
      <c r="FGI111" s="611"/>
      <c r="FGJ111" s="611"/>
      <c r="FGK111" s="611"/>
      <c r="FGL111" s="611"/>
      <c r="FGM111" s="611"/>
      <c r="FGN111" s="611"/>
      <c r="FGO111" s="611"/>
      <c r="FGP111" s="611"/>
      <c r="FGQ111" s="611"/>
      <c r="FGR111" s="611"/>
      <c r="FGS111" s="611"/>
      <c r="FGT111" s="611"/>
      <c r="FGU111" s="611"/>
      <c r="FGV111" s="611"/>
      <c r="FGW111" s="611"/>
      <c r="FGX111" s="611"/>
      <c r="FGY111" s="611"/>
      <c r="FGZ111" s="611"/>
      <c r="FHA111" s="611"/>
      <c r="FHB111" s="611"/>
      <c r="FHC111" s="611"/>
      <c r="FHD111" s="611"/>
      <c r="FHE111" s="611"/>
      <c r="FHF111" s="611"/>
      <c r="FHG111" s="611"/>
      <c r="FHH111" s="611"/>
      <c r="FHI111" s="611"/>
      <c r="FHJ111" s="611"/>
      <c r="FHK111" s="611"/>
      <c r="FHL111" s="611"/>
      <c r="FHM111" s="611"/>
      <c r="FHN111" s="611"/>
      <c r="FHO111" s="611"/>
      <c r="FHP111" s="611"/>
      <c r="FHQ111" s="611"/>
      <c r="FHR111" s="611"/>
      <c r="FHS111" s="611"/>
      <c r="FHT111" s="611"/>
      <c r="FHU111" s="611"/>
      <c r="FHV111" s="611"/>
      <c r="FHW111" s="611"/>
      <c r="FHX111" s="611"/>
      <c r="FHY111" s="611"/>
      <c r="FHZ111" s="611"/>
      <c r="FIA111" s="611"/>
      <c r="FIB111" s="611"/>
      <c r="FIC111" s="611"/>
      <c r="FID111" s="611"/>
      <c r="FIE111" s="611"/>
      <c r="FIF111" s="611"/>
      <c r="FIG111" s="611"/>
      <c r="FIH111" s="611"/>
      <c r="FII111" s="611"/>
      <c r="FIJ111" s="611"/>
      <c r="FIK111" s="611"/>
      <c r="FIL111" s="611"/>
      <c r="FIM111" s="611"/>
      <c r="FIN111" s="611"/>
      <c r="FIO111" s="611"/>
      <c r="FIP111" s="611"/>
      <c r="FIQ111" s="611"/>
      <c r="FIR111" s="611"/>
      <c r="FIS111" s="611"/>
      <c r="FIT111" s="611"/>
      <c r="FIU111" s="611"/>
      <c r="FIV111" s="611"/>
      <c r="FIW111" s="611"/>
      <c r="FIX111" s="611"/>
      <c r="FIY111" s="611"/>
      <c r="FIZ111" s="611"/>
      <c r="FJA111" s="611"/>
      <c r="FJB111" s="611"/>
      <c r="FJC111" s="611"/>
      <c r="FJD111" s="611"/>
      <c r="FJE111" s="611"/>
      <c r="FJF111" s="611"/>
      <c r="FJG111" s="611"/>
      <c r="FJH111" s="611"/>
      <c r="FJI111" s="611"/>
      <c r="FJJ111" s="611"/>
      <c r="FJK111" s="611"/>
      <c r="FJL111" s="611"/>
      <c r="FJM111" s="611"/>
      <c r="FJN111" s="611"/>
      <c r="FJO111" s="611"/>
      <c r="FJP111" s="611"/>
      <c r="FJQ111" s="611"/>
      <c r="FJR111" s="611"/>
      <c r="FJS111" s="611"/>
      <c r="FJT111" s="611"/>
      <c r="FJU111" s="611"/>
      <c r="FJV111" s="611"/>
      <c r="FJW111" s="611"/>
      <c r="FJX111" s="611"/>
      <c r="FJY111" s="611"/>
      <c r="FJZ111" s="611"/>
      <c r="FKA111" s="611"/>
      <c r="FKB111" s="611"/>
      <c r="FKC111" s="611"/>
      <c r="FKD111" s="611"/>
      <c r="FKE111" s="611"/>
      <c r="FKF111" s="611"/>
      <c r="FKG111" s="611"/>
      <c r="FKH111" s="611"/>
      <c r="FKI111" s="611"/>
      <c r="FKJ111" s="611"/>
      <c r="FKK111" s="611"/>
      <c r="FKL111" s="611"/>
      <c r="FKM111" s="611"/>
      <c r="FKN111" s="611"/>
      <c r="FKO111" s="611"/>
      <c r="FKP111" s="611"/>
      <c r="FKQ111" s="611"/>
      <c r="FKR111" s="611"/>
      <c r="FKS111" s="611"/>
      <c r="FKT111" s="611"/>
      <c r="FKU111" s="611"/>
      <c r="FKV111" s="611"/>
      <c r="FKW111" s="611"/>
      <c r="FKX111" s="611"/>
      <c r="FKY111" s="611"/>
      <c r="FKZ111" s="611"/>
      <c r="FLA111" s="611"/>
      <c r="FLB111" s="611"/>
      <c r="FLC111" s="611"/>
      <c r="FLD111" s="611"/>
      <c r="FLE111" s="611"/>
      <c r="FLF111" s="611"/>
      <c r="FLG111" s="611"/>
      <c r="FLH111" s="611"/>
      <c r="FLI111" s="611"/>
      <c r="FLJ111" s="611"/>
      <c r="FLK111" s="611"/>
      <c r="FLL111" s="611"/>
      <c r="FLM111" s="611"/>
      <c r="FLN111" s="611"/>
      <c r="FLO111" s="611"/>
      <c r="FLP111" s="611"/>
      <c r="FLQ111" s="611"/>
      <c r="FLR111" s="611"/>
      <c r="FLS111" s="611"/>
      <c r="FLT111" s="611"/>
      <c r="FLU111" s="611"/>
      <c r="FLV111" s="611"/>
      <c r="FLW111" s="611"/>
      <c r="FLX111" s="611"/>
      <c r="FLY111" s="611"/>
      <c r="FLZ111" s="611"/>
      <c r="FMA111" s="611"/>
      <c r="FMB111" s="611"/>
      <c r="FMC111" s="611"/>
      <c r="FMD111" s="611"/>
      <c r="FME111" s="611"/>
      <c r="FMF111" s="611"/>
      <c r="FMG111" s="611"/>
      <c r="FMH111" s="611"/>
      <c r="FMI111" s="611"/>
      <c r="FMJ111" s="611"/>
      <c r="FMK111" s="611"/>
      <c r="FML111" s="611"/>
      <c r="FMM111" s="611"/>
      <c r="FMN111" s="611"/>
      <c r="FMO111" s="611"/>
      <c r="FMP111" s="611"/>
      <c r="FMQ111" s="611"/>
      <c r="FMR111" s="611"/>
      <c r="FMS111" s="611"/>
      <c r="FMT111" s="611"/>
      <c r="FMU111" s="611"/>
      <c r="FMV111" s="611"/>
      <c r="FMW111" s="611"/>
      <c r="FMX111" s="611"/>
      <c r="FMY111" s="611"/>
      <c r="FMZ111" s="611"/>
      <c r="FNA111" s="611"/>
      <c r="FNB111" s="611"/>
      <c r="FNC111" s="611"/>
      <c r="FND111" s="611"/>
      <c r="FNE111" s="611"/>
      <c r="FNF111" s="611"/>
      <c r="FNG111" s="611"/>
      <c r="FNH111" s="611"/>
      <c r="FNI111" s="611"/>
      <c r="FNJ111" s="611"/>
      <c r="FNK111" s="611"/>
      <c r="FNL111" s="611"/>
      <c r="FNM111" s="611"/>
      <c r="FNN111" s="611"/>
      <c r="FNO111" s="611"/>
      <c r="FNP111" s="611"/>
      <c r="FNQ111" s="611"/>
      <c r="FNR111" s="611"/>
      <c r="FNS111" s="611"/>
      <c r="FNT111" s="611"/>
      <c r="FNU111" s="611"/>
      <c r="FNV111" s="611"/>
      <c r="FNW111" s="611"/>
      <c r="FNX111" s="611"/>
      <c r="FNY111" s="611"/>
      <c r="FNZ111" s="611"/>
      <c r="FOA111" s="611"/>
      <c r="FOB111" s="611"/>
      <c r="FOC111" s="611"/>
      <c r="FOD111" s="611"/>
      <c r="FOE111" s="611"/>
      <c r="FOF111" s="611"/>
      <c r="FOG111" s="611"/>
      <c r="FOH111" s="611"/>
      <c r="FOI111" s="611"/>
      <c r="FOJ111" s="611"/>
      <c r="FOK111" s="611"/>
      <c r="FOL111" s="611"/>
      <c r="FOM111" s="611"/>
      <c r="FON111" s="611"/>
      <c r="FOO111" s="611"/>
      <c r="FOP111" s="611"/>
      <c r="FOQ111" s="611"/>
      <c r="FOR111" s="611"/>
      <c r="FOS111" s="611"/>
      <c r="FOT111" s="611"/>
      <c r="FOU111" s="611"/>
      <c r="FOV111" s="611"/>
      <c r="FOW111" s="611"/>
      <c r="FOX111" s="611"/>
      <c r="FOY111" s="611"/>
      <c r="FOZ111" s="611"/>
      <c r="FPA111" s="611"/>
      <c r="FPB111" s="611"/>
      <c r="FPC111" s="611"/>
      <c r="FPD111" s="611"/>
      <c r="FPE111" s="611"/>
      <c r="FPF111" s="611"/>
      <c r="FPG111" s="611"/>
      <c r="FPH111" s="611"/>
      <c r="FPI111" s="611"/>
      <c r="FPJ111" s="611"/>
      <c r="FPK111" s="611"/>
      <c r="FPL111" s="611"/>
      <c r="FPM111" s="611"/>
      <c r="FPN111" s="611"/>
      <c r="FPO111" s="611"/>
      <c r="FPP111" s="611"/>
      <c r="FPQ111" s="611"/>
      <c r="FPR111" s="611"/>
      <c r="FPS111" s="611"/>
      <c r="FPT111" s="611"/>
      <c r="FPU111" s="611"/>
      <c r="FPV111" s="611"/>
      <c r="FPW111" s="611"/>
      <c r="FPX111" s="611"/>
      <c r="FPY111" s="611"/>
      <c r="FPZ111" s="611"/>
      <c r="FQA111" s="611"/>
      <c r="FQB111" s="611"/>
      <c r="FQC111" s="611"/>
      <c r="FQD111" s="611"/>
      <c r="FQE111" s="611"/>
      <c r="FQF111" s="611"/>
      <c r="FQG111" s="611"/>
      <c r="FQH111" s="611"/>
      <c r="FQI111" s="611"/>
      <c r="FQJ111" s="611"/>
      <c r="FQK111" s="611"/>
      <c r="FQL111" s="611"/>
      <c r="FQM111" s="611"/>
      <c r="FQN111" s="611"/>
      <c r="FQO111" s="611"/>
      <c r="FQP111" s="611"/>
      <c r="FQQ111" s="611"/>
      <c r="FQR111" s="611"/>
      <c r="FQS111" s="611"/>
      <c r="FQT111" s="611"/>
      <c r="FQU111" s="611"/>
      <c r="FQV111" s="611"/>
      <c r="FQW111" s="611"/>
      <c r="FQX111" s="611"/>
      <c r="FQY111" s="611"/>
      <c r="FQZ111" s="611"/>
      <c r="FRA111" s="611"/>
      <c r="FRB111" s="611"/>
      <c r="FRC111" s="611"/>
      <c r="FRD111" s="611"/>
      <c r="FRE111" s="611"/>
      <c r="FRF111" s="611"/>
      <c r="FRG111" s="611"/>
      <c r="FRH111" s="611"/>
      <c r="FRI111" s="611"/>
      <c r="FRJ111" s="611"/>
      <c r="FRK111" s="611"/>
      <c r="FRL111" s="611"/>
      <c r="FRM111" s="611"/>
      <c r="FRN111" s="611"/>
      <c r="FRO111" s="611"/>
      <c r="FRP111" s="611"/>
      <c r="FRQ111" s="611"/>
      <c r="FRR111" s="611"/>
      <c r="FRS111" s="611"/>
      <c r="FRT111" s="611"/>
      <c r="FRU111" s="611"/>
      <c r="FRV111" s="611"/>
      <c r="FRW111" s="611"/>
      <c r="FRX111" s="611"/>
      <c r="FRY111" s="611"/>
      <c r="FRZ111" s="611"/>
      <c r="FSA111" s="611"/>
      <c r="FSB111" s="611"/>
      <c r="FSC111" s="611"/>
      <c r="FSD111" s="611"/>
      <c r="FSE111" s="611"/>
      <c r="FSF111" s="611"/>
      <c r="FSG111" s="611"/>
      <c r="FSH111" s="611"/>
      <c r="FSI111" s="611"/>
      <c r="FSJ111" s="611"/>
      <c r="FSK111" s="611"/>
      <c r="FSL111" s="611"/>
      <c r="FSM111" s="611"/>
      <c r="FSN111" s="611"/>
      <c r="FSO111" s="611"/>
      <c r="FSP111" s="611"/>
      <c r="FSQ111" s="611"/>
      <c r="FSR111" s="611"/>
      <c r="FSS111" s="611"/>
      <c r="FST111" s="611"/>
      <c r="FSU111" s="611"/>
      <c r="FSV111" s="611"/>
      <c r="FSW111" s="611"/>
      <c r="FSX111" s="611"/>
      <c r="FSY111" s="611"/>
      <c r="FSZ111" s="611"/>
      <c r="FTA111" s="611"/>
      <c r="FTB111" s="611"/>
      <c r="FTC111" s="611"/>
      <c r="FTD111" s="611"/>
      <c r="FTE111" s="611"/>
      <c r="FTF111" s="611"/>
      <c r="FTG111" s="611"/>
      <c r="FTH111" s="611"/>
      <c r="FTI111" s="611"/>
      <c r="FTJ111" s="611"/>
      <c r="FTK111" s="611"/>
      <c r="FTL111" s="611"/>
      <c r="FTM111" s="611"/>
      <c r="FTN111" s="611"/>
      <c r="FTO111" s="611"/>
      <c r="FTP111" s="611"/>
      <c r="FTQ111" s="611"/>
      <c r="FTR111" s="611"/>
      <c r="FTS111" s="611"/>
      <c r="FTT111" s="611"/>
      <c r="FTU111" s="611"/>
      <c r="FTV111" s="611"/>
      <c r="FTW111" s="611"/>
      <c r="FTX111" s="611"/>
      <c r="FTY111" s="611"/>
      <c r="FTZ111" s="611"/>
      <c r="FUA111" s="611"/>
      <c r="FUB111" s="611"/>
      <c r="FUC111" s="611"/>
      <c r="FUD111" s="611"/>
      <c r="FUE111" s="611"/>
      <c r="FUF111" s="611"/>
      <c r="FUG111" s="611"/>
      <c r="FUH111" s="611"/>
      <c r="FUI111" s="611"/>
      <c r="FUJ111" s="611"/>
      <c r="FUK111" s="611"/>
      <c r="FUL111" s="611"/>
      <c r="FUM111" s="611"/>
      <c r="FUN111" s="611"/>
      <c r="FUO111" s="611"/>
      <c r="FUP111" s="611"/>
      <c r="FUQ111" s="611"/>
      <c r="FUR111" s="611"/>
      <c r="FUS111" s="611"/>
      <c r="FUT111" s="611"/>
      <c r="FUU111" s="611"/>
      <c r="FUV111" s="611"/>
      <c r="FUW111" s="611"/>
      <c r="FUX111" s="611"/>
      <c r="FUY111" s="611"/>
      <c r="FUZ111" s="611"/>
      <c r="FVA111" s="611"/>
      <c r="FVB111" s="611"/>
      <c r="FVC111" s="611"/>
      <c r="FVD111" s="611"/>
      <c r="FVE111" s="611"/>
      <c r="FVF111" s="611"/>
      <c r="FVG111" s="611"/>
      <c r="FVH111" s="611"/>
      <c r="FVI111" s="611"/>
      <c r="FVJ111" s="611"/>
      <c r="FVK111" s="611"/>
      <c r="FVL111" s="611"/>
      <c r="FVM111" s="611"/>
      <c r="FVN111" s="611"/>
      <c r="FVO111" s="611"/>
      <c r="FVP111" s="611"/>
      <c r="FVQ111" s="611"/>
      <c r="FVR111" s="611"/>
      <c r="FVS111" s="611"/>
      <c r="FVT111" s="611"/>
      <c r="FVU111" s="611"/>
      <c r="FVV111" s="611"/>
      <c r="FVW111" s="611"/>
      <c r="FVX111" s="611"/>
      <c r="FVY111" s="611"/>
      <c r="FVZ111" s="611"/>
      <c r="FWA111" s="611"/>
      <c r="FWB111" s="611"/>
      <c r="FWC111" s="611"/>
      <c r="FWD111" s="611"/>
      <c r="FWE111" s="611"/>
      <c r="FWF111" s="611"/>
      <c r="FWG111" s="611"/>
      <c r="FWH111" s="611"/>
      <c r="FWI111" s="611"/>
      <c r="FWJ111" s="611"/>
      <c r="FWK111" s="611"/>
      <c r="FWL111" s="611"/>
      <c r="FWM111" s="611"/>
      <c r="FWN111" s="611"/>
      <c r="FWO111" s="611"/>
      <c r="FWP111" s="611"/>
      <c r="FWQ111" s="611"/>
      <c r="FWR111" s="611"/>
      <c r="FWS111" s="611"/>
      <c r="FWT111" s="611"/>
      <c r="FWU111" s="611"/>
      <c r="FWV111" s="611"/>
      <c r="FWW111" s="611"/>
      <c r="FWX111" s="611"/>
      <c r="FWY111" s="611"/>
      <c r="FWZ111" s="611"/>
      <c r="FXA111" s="611"/>
      <c r="FXB111" s="611"/>
      <c r="FXC111" s="611"/>
      <c r="FXD111" s="611"/>
      <c r="FXE111" s="611"/>
      <c r="FXF111" s="611"/>
      <c r="FXG111" s="611"/>
      <c r="FXH111" s="611"/>
      <c r="FXI111" s="611"/>
      <c r="FXJ111" s="611"/>
      <c r="FXK111" s="611"/>
      <c r="FXL111" s="611"/>
      <c r="FXM111" s="611"/>
      <c r="FXN111" s="611"/>
      <c r="FXO111" s="611"/>
      <c r="FXP111" s="611"/>
      <c r="FXQ111" s="611"/>
      <c r="FXR111" s="611"/>
      <c r="FXS111" s="611"/>
      <c r="FXT111" s="611"/>
      <c r="FXU111" s="611"/>
      <c r="FXV111" s="611"/>
      <c r="FXW111" s="611"/>
      <c r="FXX111" s="611"/>
      <c r="FXY111" s="611"/>
      <c r="FXZ111" s="611"/>
      <c r="FYA111" s="611"/>
      <c r="FYB111" s="611"/>
      <c r="FYC111" s="611"/>
      <c r="FYD111" s="611"/>
      <c r="FYE111" s="611"/>
      <c r="FYF111" s="611"/>
      <c r="FYG111" s="611"/>
      <c r="FYH111" s="611"/>
      <c r="FYI111" s="611"/>
      <c r="FYJ111" s="611"/>
      <c r="FYK111" s="611"/>
      <c r="FYL111" s="611"/>
      <c r="FYM111" s="611"/>
      <c r="FYN111" s="611"/>
      <c r="FYO111" s="611"/>
      <c r="FYP111" s="611"/>
      <c r="FYQ111" s="611"/>
      <c r="FYR111" s="611"/>
      <c r="FYS111" s="611"/>
      <c r="FYT111" s="611"/>
      <c r="FYU111" s="611"/>
      <c r="FYV111" s="611"/>
      <c r="FYW111" s="611"/>
      <c r="FYX111" s="611"/>
      <c r="FYY111" s="611"/>
      <c r="FYZ111" s="611"/>
      <c r="FZA111" s="611"/>
      <c r="FZB111" s="611"/>
      <c r="FZC111" s="611"/>
      <c r="FZD111" s="611"/>
      <c r="FZE111" s="611"/>
      <c r="FZF111" s="611"/>
      <c r="FZG111" s="611"/>
      <c r="FZH111" s="611"/>
      <c r="FZI111" s="611"/>
      <c r="FZJ111" s="611"/>
      <c r="FZK111" s="611"/>
      <c r="FZL111" s="611"/>
      <c r="FZM111" s="611"/>
      <c r="FZN111" s="611"/>
      <c r="FZO111" s="611"/>
      <c r="FZP111" s="611"/>
      <c r="FZQ111" s="611"/>
      <c r="FZR111" s="611"/>
      <c r="FZS111" s="611"/>
      <c r="FZT111" s="611"/>
      <c r="FZU111" s="611"/>
      <c r="FZV111" s="611"/>
      <c r="FZW111" s="611"/>
      <c r="FZX111" s="611"/>
      <c r="FZY111" s="611"/>
      <c r="FZZ111" s="611"/>
      <c r="GAA111" s="611"/>
      <c r="GAB111" s="611"/>
      <c r="GAC111" s="611"/>
      <c r="GAD111" s="611"/>
      <c r="GAE111" s="611"/>
      <c r="GAF111" s="611"/>
      <c r="GAG111" s="611"/>
      <c r="GAH111" s="611"/>
      <c r="GAI111" s="611"/>
      <c r="GAJ111" s="611"/>
      <c r="GAK111" s="611"/>
      <c r="GAL111" s="611"/>
      <c r="GAM111" s="611"/>
      <c r="GAN111" s="611"/>
      <c r="GAO111" s="611"/>
      <c r="GAP111" s="611"/>
      <c r="GAQ111" s="611"/>
      <c r="GAR111" s="611"/>
      <c r="GAS111" s="611"/>
      <c r="GAT111" s="611"/>
      <c r="GAU111" s="611"/>
      <c r="GAV111" s="611"/>
      <c r="GAW111" s="611"/>
      <c r="GAX111" s="611"/>
      <c r="GAY111" s="611"/>
      <c r="GAZ111" s="611"/>
      <c r="GBA111" s="611"/>
      <c r="GBB111" s="611"/>
      <c r="GBC111" s="611"/>
      <c r="GBD111" s="611"/>
      <c r="GBE111" s="611"/>
      <c r="GBF111" s="611"/>
      <c r="GBG111" s="611"/>
      <c r="GBH111" s="611"/>
      <c r="GBI111" s="611"/>
      <c r="GBJ111" s="611"/>
      <c r="GBK111" s="611"/>
      <c r="GBL111" s="611"/>
      <c r="GBM111" s="611"/>
      <c r="GBN111" s="611"/>
      <c r="GBO111" s="611"/>
      <c r="GBP111" s="611"/>
      <c r="GBQ111" s="611"/>
      <c r="GBR111" s="611"/>
      <c r="GBS111" s="611"/>
      <c r="GBT111" s="611"/>
      <c r="GBU111" s="611"/>
      <c r="GBV111" s="611"/>
      <c r="GBW111" s="611"/>
      <c r="GBX111" s="611"/>
      <c r="GBY111" s="611"/>
      <c r="GBZ111" s="611"/>
      <c r="GCA111" s="611"/>
      <c r="GCB111" s="611"/>
      <c r="GCC111" s="611"/>
      <c r="GCD111" s="611"/>
      <c r="GCE111" s="611"/>
      <c r="GCF111" s="611"/>
      <c r="GCG111" s="611"/>
      <c r="GCH111" s="611"/>
      <c r="GCI111" s="611"/>
      <c r="GCJ111" s="611"/>
      <c r="GCK111" s="611"/>
      <c r="GCL111" s="611"/>
      <c r="GCM111" s="611"/>
      <c r="GCN111" s="611"/>
      <c r="GCO111" s="611"/>
      <c r="GCP111" s="611"/>
      <c r="GCQ111" s="611"/>
      <c r="GCR111" s="611"/>
      <c r="GCS111" s="611"/>
      <c r="GCT111" s="611"/>
      <c r="GCU111" s="611"/>
      <c r="GCV111" s="611"/>
      <c r="GCW111" s="611"/>
      <c r="GCX111" s="611"/>
      <c r="GCY111" s="611"/>
      <c r="GCZ111" s="611"/>
      <c r="GDA111" s="611"/>
      <c r="GDB111" s="611"/>
      <c r="GDC111" s="611"/>
      <c r="GDD111" s="611"/>
      <c r="GDE111" s="611"/>
      <c r="GDF111" s="611"/>
      <c r="GDG111" s="611"/>
      <c r="GDH111" s="611"/>
      <c r="GDI111" s="611"/>
      <c r="GDJ111" s="611"/>
      <c r="GDK111" s="611"/>
      <c r="GDL111" s="611"/>
      <c r="GDM111" s="611"/>
      <c r="GDN111" s="611"/>
      <c r="GDO111" s="611"/>
      <c r="GDP111" s="611"/>
      <c r="GDQ111" s="611"/>
      <c r="GDR111" s="611"/>
      <c r="GDS111" s="611"/>
      <c r="GDT111" s="611"/>
      <c r="GDU111" s="611"/>
      <c r="GDV111" s="611"/>
      <c r="GDW111" s="611"/>
      <c r="GDX111" s="611"/>
      <c r="GDY111" s="611"/>
      <c r="GDZ111" s="611"/>
      <c r="GEA111" s="611"/>
      <c r="GEB111" s="611"/>
      <c r="GEC111" s="611"/>
      <c r="GED111" s="611"/>
      <c r="GEE111" s="611"/>
      <c r="GEF111" s="611"/>
      <c r="GEG111" s="611"/>
      <c r="GEH111" s="611"/>
      <c r="GEI111" s="611"/>
      <c r="GEJ111" s="611"/>
      <c r="GEK111" s="611"/>
      <c r="GEL111" s="611"/>
      <c r="GEM111" s="611"/>
      <c r="GEN111" s="611"/>
      <c r="GEO111" s="611"/>
      <c r="GEP111" s="611"/>
      <c r="GEQ111" s="611"/>
      <c r="GER111" s="611"/>
      <c r="GES111" s="611"/>
      <c r="GET111" s="611"/>
      <c r="GEU111" s="611"/>
      <c r="GEV111" s="611"/>
      <c r="GEW111" s="611"/>
      <c r="GEX111" s="611"/>
      <c r="GEY111" s="611"/>
      <c r="GEZ111" s="611"/>
      <c r="GFA111" s="611"/>
      <c r="GFB111" s="611"/>
      <c r="GFC111" s="611"/>
      <c r="GFD111" s="611"/>
      <c r="GFE111" s="611"/>
      <c r="GFF111" s="611"/>
      <c r="GFG111" s="611"/>
      <c r="GFH111" s="611"/>
      <c r="GFI111" s="611"/>
      <c r="GFJ111" s="611"/>
      <c r="GFK111" s="611"/>
      <c r="GFL111" s="611"/>
      <c r="GFM111" s="611"/>
      <c r="GFN111" s="611"/>
      <c r="GFO111" s="611"/>
      <c r="GFP111" s="611"/>
      <c r="GFQ111" s="611"/>
      <c r="GFR111" s="611"/>
      <c r="GFS111" s="611"/>
      <c r="GFT111" s="611"/>
      <c r="GFU111" s="611"/>
      <c r="GFV111" s="611"/>
      <c r="GFW111" s="611"/>
      <c r="GFX111" s="611"/>
      <c r="GFY111" s="611"/>
      <c r="GFZ111" s="611"/>
      <c r="GGA111" s="611"/>
      <c r="GGB111" s="611"/>
      <c r="GGC111" s="611"/>
      <c r="GGD111" s="611"/>
      <c r="GGE111" s="611"/>
      <c r="GGF111" s="611"/>
      <c r="GGG111" s="611"/>
      <c r="GGH111" s="611"/>
      <c r="GGI111" s="611"/>
      <c r="GGJ111" s="611"/>
      <c r="GGK111" s="611"/>
      <c r="GGL111" s="611"/>
      <c r="GGM111" s="611"/>
      <c r="GGN111" s="611"/>
      <c r="GGO111" s="611"/>
      <c r="GGP111" s="611"/>
      <c r="GGQ111" s="611"/>
      <c r="GGR111" s="611"/>
      <c r="GGS111" s="611"/>
      <c r="GGT111" s="611"/>
      <c r="GGU111" s="611"/>
      <c r="GGV111" s="611"/>
      <c r="GGW111" s="611"/>
      <c r="GGX111" s="611"/>
      <c r="GGY111" s="611"/>
      <c r="GGZ111" s="611"/>
      <c r="GHA111" s="611"/>
      <c r="GHB111" s="611"/>
      <c r="GHC111" s="611"/>
      <c r="GHD111" s="611"/>
      <c r="GHE111" s="611"/>
      <c r="GHF111" s="611"/>
      <c r="GHG111" s="611"/>
      <c r="GHH111" s="611"/>
      <c r="GHI111" s="611"/>
      <c r="GHJ111" s="611"/>
      <c r="GHK111" s="611"/>
      <c r="GHL111" s="611"/>
      <c r="GHM111" s="611"/>
      <c r="GHN111" s="611"/>
      <c r="GHO111" s="611"/>
      <c r="GHP111" s="611"/>
      <c r="GHQ111" s="611"/>
      <c r="GHR111" s="611"/>
      <c r="GHS111" s="611"/>
      <c r="GHT111" s="611"/>
      <c r="GHU111" s="611"/>
      <c r="GHV111" s="611"/>
      <c r="GHW111" s="611"/>
      <c r="GHX111" s="611"/>
      <c r="GHY111" s="611"/>
      <c r="GHZ111" s="611"/>
      <c r="GIA111" s="611"/>
      <c r="GIB111" s="611"/>
      <c r="GIC111" s="611"/>
      <c r="GID111" s="611"/>
      <c r="GIE111" s="611"/>
      <c r="GIF111" s="611"/>
      <c r="GIG111" s="611"/>
      <c r="GIH111" s="611"/>
      <c r="GII111" s="611"/>
      <c r="GIJ111" s="611"/>
      <c r="GIK111" s="611"/>
      <c r="GIL111" s="611"/>
      <c r="GIM111" s="611"/>
      <c r="GIN111" s="611"/>
      <c r="GIO111" s="611"/>
      <c r="GIP111" s="611"/>
      <c r="GIQ111" s="611"/>
      <c r="GIR111" s="611"/>
      <c r="GIS111" s="611"/>
      <c r="GIT111" s="611"/>
      <c r="GIU111" s="611"/>
      <c r="GIV111" s="611"/>
      <c r="GIW111" s="611"/>
      <c r="GIX111" s="611"/>
      <c r="GIY111" s="611"/>
      <c r="GIZ111" s="611"/>
      <c r="GJA111" s="611"/>
      <c r="GJB111" s="611"/>
      <c r="GJC111" s="611"/>
      <c r="GJD111" s="611"/>
      <c r="GJE111" s="611"/>
      <c r="GJF111" s="611"/>
      <c r="GJG111" s="611"/>
      <c r="GJH111" s="611"/>
      <c r="GJI111" s="611"/>
      <c r="GJJ111" s="611"/>
      <c r="GJK111" s="611"/>
      <c r="GJL111" s="611"/>
      <c r="GJM111" s="611"/>
      <c r="GJN111" s="611"/>
      <c r="GJO111" s="611"/>
      <c r="GJP111" s="611"/>
      <c r="GJQ111" s="611"/>
      <c r="GJR111" s="611"/>
      <c r="GJS111" s="611"/>
      <c r="GJT111" s="611"/>
      <c r="GJU111" s="611"/>
      <c r="GJV111" s="611"/>
      <c r="GJW111" s="611"/>
      <c r="GJX111" s="611"/>
      <c r="GJY111" s="611"/>
      <c r="GJZ111" s="611"/>
      <c r="GKA111" s="611"/>
      <c r="GKB111" s="611"/>
      <c r="GKC111" s="611"/>
      <c r="GKD111" s="611"/>
      <c r="GKE111" s="611"/>
      <c r="GKF111" s="611"/>
      <c r="GKG111" s="611"/>
      <c r="GKH111" s="611"/>
      <c r="GKI111" s="611"/>
      <c r="GKJ111" s="611"/>
      <c r="GKK111" s="611"/>
      <c r="GKL111" s="611"/>
      <c r="GKM111" s="611"/>
      <c r="GKN111" s="611"/>
      <c r="GKO111" s="611"/>
      <c r="GKP111" s="611"/>
      <c r="GKQ111" s="611"/>
      <c r="GKR111" s="611"/>
      <c r="GKS111" s="611"/>
      <c r="GKT111" s="611"/>
      <c r="GKU111" s="611"/>
      <c r="GKV111" s="611"/>
      <c r="GKW111" s="611"/>
      <c r="GKX111" s="611"/>
      <c r="GKY111" s="611"/>
      <c r="GKZ111" s="611"/>
      <c r="GLA111" s="611"/>
      <c r="GLB111" s="611"/>
      <c r="GLC111" s="611"/>
      <c r="GLD111" s="611"/>
      <c r="GLE111" s="611"/>
      <c r="GLF111" s="611"/>
      <c r="GLG111" s="611"/>
      <c r="GLH111" s="611"/>
      <c r="GLI111" s="611"/>
      <c r="GLJ111" s="611"/>
      <c r="GLK111" s="611"/>
      <c r="GLL111" s="611"/>
      <c r="GLM111" s="611"/>
      <c r="GLN111" s="611"/>
      <c r="GLO111" s="611"/>
      <c r="GLP111" s="611"/>
      <c r="GLQ111" s="611"/>
      <c r="GLR111" s="611"/>
      <c r="GLS111" s="611"/>
      <c r="GLT111" s="611"/>
      <c r="GLU111" s="611"/>
      <c r="GLV111" s="611"/>
      <c r="GLW111" s="611"/>
      <c r="GLX111" s="611"/>
      <c r="GLY111" s="611"/>
      <c r="GLZ111" s="611"/>
      <c r="GMA111" s="611"/>
      <c r="GMB111" s="611"/>
      <c r="GMC111" s="611"/>
      <c r="GMD111" s="611"/>
      <c r="GME111" s="611"/>
      <c r="GMF111" s="611"/>
      <c r="GMG111" s="611"/>
      <c r="GMH111" s="611"/>
      <c r="GMI111" s="611"/>
      <c r="GMJ111" s="611"/>
      <c r="GMK111" s="611"/>
      <c r="GML111" s="611"/>
      <c r="GMM111" s="611"/>
      <c r="GMN111" s="611"/>
      <c r="GMO111" s="611"/>
      <c r="GMP111" s="611"/>
      <c r="GMQ111" s="611"/>
      <c r="GMR111" s="611"/>
      <c r="GMS111" s="611"/>
      <c r="GMT111" s="611"/>
      <c r="GMU111" s="611"/>
      <c r="GMV111" s="611"/>
      <c r="GMW111" s="611"/>
      <c r="GMX111" s="611"/>
      <c r="GMY111" s="611"/>
      <c r="GMZ111" s="611"/>
      <c r="GNA111" s="611"/>
      <c r="GNB111" s="611"/>
      <c r="GNC111" s="611"/>
      <c r="GND111" s="611"/>
      <c r="GNE111" s="611"/>
      <c r="GNF111" s="611"/>
      <c r="GNG111" s="611"/>
      <c r="GNH111" s="611"/>
      <c r="GNI111" s="611"/>
      <c r="GNJ111" s="611"/>
      <c r="GNK111" s="611"/>
      <c r="GNL111" s="611"/>
      <c r="GNM111" s="611"/>
      <c r="GNN111" s="611"/>
      <c r="GNO111" s="611"/>
      <c r="GNP111" s="611"/>
      <c r="GNQ111" s="611"/>
      <c r="GNR111" s="611"/>
      <c r="GNS111" s="611"/>
      <c r="GNT111" s="611"/>
      <c r="GNU111" s="611"/>
      <c r="GNV111" s="611"/>
      <c r="GNW111" s="611"/>
      <c r="GNX111" s="611"/>
      <c r="GNY111" s="611"/>
      <c r="GNZ111" s="611"/>
      <c r="GOA111" s="611"/>
      <c r="GOB111" s="611"/>
      <c r="GOC111" s="611"/>
      <c r="GOD111" s="611"/>
      <c r="GOE111" s="611"/>
      <c r="GOF111" s="611"/>
      <c r="GOG111" s="611"/>
      <c r="GOH111" s="611"/>
      <c r="GOI111" s="611"/>
      <c r="GOJ111" s="611"/>
      <c r="GOK111" s="611"/>
      <c r="GOL111" s="611"/>
      <c r="GOM111" s="611"/>
      <c r="GON111" s="611"/>
      <c r="GOO111" s="611"/>
      <c r="GOP111" s="611"/>
      <c r="GOQ111" s="611"/>
      <c r="GOR111" s="611"/>
      <c r="GOS111" s="611"/>
      <c r="GOT111" s="611"/>
      <c r="GOU111" s="611"/>
      <c r="GOV111" s="611"/>
      <c r="GOW111" s="611"/>
      <c r="GOX111" s="611"/>
      <c r="GOY111" s="611"/>
      <c r="GOZ111" s="611"/>
      <c r="GPA111" s="611"/>
      <c r="GPB111" s="611"/>
      <c r="GPC111" s="611"/>
      <c r="GPD111" s="611"/>
      <c r="GPE111" s="611"/>
      <c r="GPF111" s="611"/>
      <c r="GPG111" s="611"/>
      <c r="GPH111" s="611"/>
      <c r="GPI111" s="611"/>
      <c r="GPJ111" s="611"/>
      <c r="GPK111" s="611"/>
      <c r="GPL111" s="611"/>
      <c r="GPM111" s="611"/>
      <c r="GPN111" s="611"/>
      <c r="GPO111" s="611"/>
      <c r="GPP111" s="611"/>
      <c r="GPQ111" s="611"/>
      <c r="GPR111" s="611"/>
      <c r="GPS111" s="611"/>
      <c r="GPT111" s="611"/>
      <c r="GPU111" s="611"/>
      <c r="GPV111" s="611"/>
      <c r="GPW111" s="611"/>
      <c r="GPX111" s="611"/>
      <c r="GPY111" s="611"/>
      <c r="GPZ111" s="611"/>
      <c r="GQA111" s="611"/>
      <c r="GQB111" s="611"/>
      <c r="GQC111" s="611"/>
      <c r="GQD111" s="611"/>
      <c r="GQE111" s="611"/>
      <c r="GQF111" s="611"/>
      <c r="GQG111" s="611"/>
      <c r="GQH111" s="611"/>
      <c r="GQI111" s="611"/>
      <c r="GQJ111" s="611"/>
      <c r="GQK111" s="611"/>
      <c r="GQL111" s="611"/>
      <c r="GQM111" s="611"/>
      <c r="GQN111" s="611"/>
      <c r="GQO111" s="611"/>
      <c r="GQP111" s="611"/>
      <c r="GQQ111" s="611"/>
      <c r="GQR111" s="611"/>
      <c r="GQS111" s="611"/>
      <c r="GQT111" s="611"/>
      <c r="GQU111" s="611"/>
      <c r="GQV111" s="611"/>
      <c r="GQW111" s="611"/>
      <c r="GQX111" s="611"/>
      <c r="GQY111" s="611"/>
      <c r="GQZ111" s="611"/>
      <c r="GRA111" s="611"/>
      <c r="GRB111" s="611"/>
      <c r="GRC111" s="611"/>
      <c r="GRD111" s="611"/>
      <c r="GRE111" s="611"/>
      <c r="GRF111" s="611"/>
      <c r="GRG111" s="611"/>
      <c r="GRH111" s="611"/>
      <c r="GRI111" s="611"/>
      <c r="GRJ111" s="611"/>
      <c r="GRK111" s="611"/>
      <c r="GRL111" s="611"/>
      <c r="GRM111" s="611"/>
      <c r="GRN111" s="611"/>
      <c r="GRO111" s="611"/>
      <c r="GRP111" s="611"/>
      <c r="GRQ111" s="611"/>
      <c r="GRR111" s="611"/>
      <c r="GRS111" s="611"/>
      <c r="GRT111" s="611"/>
      <c r="GRU111" s="611"/>
      <c r="GRV111" s="611"/>
      <c r="GRW111" s="611"/>
      <c r="GRX111" s="611"/>
      <c r="GRY111" s="611"/>
      <c r="GRZ111" s="611"/>
      <c r="GSA111" s="611"/>
      <c r="GSB111" s="611"/>
      <c r="GSC111" s="611"/>
      <c r="GSD111" s="611"/>
      <c r="GSE111" s="611"/>
      <c r="GSF111" s="611"/>
      <c r="GSG111" s="611"/>
      <c r="GSH111" s="611"/>
      <c r="GSI111" s="611"/>
      <c r="GSJ111" s="611"/>
      <c r="GSK111" s="611"/>
      <c r="GSL111" s="611"/>
      <c r="GSM111" s="611"/>
      <c r="GSN111" s="611"/>
      <c r="GSO111" s="611"/>
      <c r="GSP111" s="611"/>
      <c r="GSQ111" s="611"/>
      <c r="GSR111" s="611"/>
      <c r="GSS111" s="611"/>
      <c r="GST111" s="611"/>
      <c r="GSU111" s="611"/>
      <c r="GSV111" s="611"/>
      <c r="GSW111" s="611"/>
      <c r="GSX111" s="611"/>
      <c r="GSY111" s="611"/>
      <c r="GSZ111" s="611"/>
      <c r="GTA111" s="611"/>
      <c r="GTB111" s="611"/>
      <c r="GTC111" s="611"/>
      <c r="GTD111" s="611"/>
      <c r="GTE111" s="611"/>
      <c r="GTF111" s="611"/>
      <c r="GTG111" s="611"/>
      <c r="GTH111" s="611"/>
      <c r="GTI111" s="611"/>
      <c r="GTJ111" s="611"/>
      <c r="GTK111" s="611"/>
      <c r="GTL111" s="611"/>
      <c r="GTM111" s="611"/>
      <c r="GTN111" s="611"/>
      <c r="GTO111" s="611"/>
      <c r="GTP111" s="611"/>
      <c r="GTQ111" s="611"/>
      <c r="GTR111" s="611"/>
      <c r="GTS111" s="611"/>
      <c r="GTT111" s="611"/>
      <c r="GTU111" s="611"/>
      <c r="GTV111" s="611"/>
      <c r="GTW111" s="611"/>
      <c r="GTX111" s="611"/>
      <c r="GTY111" s="611"/>
      <c r="GTZ111" s="611"/>
      <c r="GUA111" s="611"/>
      <c r="GUB111" s="611"/>
      <c r="GUC111" s="611"/>
      <c r="GUD111" s="611"/>
      <c r="GUE111" s="611"/>
      <c r="GUF111" s="611"/>
      <c r="GUG111" s="611"/>
      <c r="GUH111" s="611"/>
      <c r="GUI111" s="611"/>
      <c r="GUJ111" s="611"/>
      <c r="GUK111" s="611"/>
      <c r="GUL111" s="611"/>
      <c r="GUM111" s="611"/>
      <c r="GUN111" s="611"/>
      <c r="GUO111" s="611"/>
      <c r="GUP111" s="611"/>
      <c r="GUQ111" s="611"/>
      <c r="GUR111" s="611"/>
      <c r="GUS111" s="611"/>
      <c r="GUT111" s="611"/>
      <c r="GUU111" s="611"/>
      <c r="GUV111" s="611"/>
      <c r="GUW111" s="611"/>
      <c r="GUX111" s="611"/>
      <c r="GUY111" s="611"/>
      <c r="GUZ111" s="611"/>
      <c r="GVA111" s="611"/>
      <c r="GVB111" s="611"/>
      <c r="GVC111" s="611"/>
      <c r="GVD111" s="611"/>
      <c r="GVE111" s="611"/>
      <c r="GVF111" s="611"/>
      <c r="GVG111" s="611"/>
      <c r="GVH111" s="611"/>
      <c r="GVI111" s="611"/>
      <c r="GVJ111" s="611"/>
      <c r="GVK111" s="611"/>
      <c r="GVL111" s="611"/>
      <c r="GVM111" s="611"/>
      <c r="GVN111" s="611"/>
      <c r="GVO111" s="611"/>
      <c r="GVP111" s="611"/>
      <c r="GVQ111" s="611"/>
      <c r="GVR111" s="611"/>
      <c r="GVS111" s="611"/>
      <c r="GVT111" s="611"/>
      <c r="GVU111" s="611"/>
      <c r="GVV111" s="611"/>
      <c r="GVW111" s="611"/>
      <c r="GVX111" s="611"/>
      <c r="GVY111" s="611"/>
      <c r="GVZ111" s="611"/>
      <c r="GWA111" s="611"/>
      <c r="GWB111" s="611"/>
      <c r="GWC111" s="611"/>
      <c r="GWD111" s="611"/>
      <c r="GWE111" s="611"/>
      <c r="GWF111" s="611"/>
      <c r="GWG111" s="611"/>
      <c r="GWH111" s="611"/>
      <c r="GWI111" s="611"/>
      <c r="GWJ111" s="611"/>
      <c r="GWK111" s="611"/>
      <c r="GWL111" s="611"/>
      <c r="GWM111" s="611"/>
      <c r="GWN111" s="611"/>
      <c r="GWO111" s="611"/>
      <c r="GWP111" s="611"/>
      <c r="GWQ111" s="611"/>
      <c r="GWR111" s="611"/>
      <c r="GWS111" s="611"/>
      <c r="GWT111" s="611"/>
      <c r="GWU111" s="611"/>
      <c r="GWV111" s="611"/>
      <c r="GWW111" s="611"/>
      <c r="GWX111" s="611"/>
      <c r="GWY111" s="611"/>
      <c r="GWZ111" s="611"/>
      <c r="GXA111" s="611"/>
      <c r="GXB111" s="611"/>
      <c r="GXC111" s="611"/>
      <c r="GXD111" s="611"/>
      <c r="GXE111" s="611"/>
      <c r="GXF111" s="611"/>
      <c r="GXG111" s="611"/>
      <c r="GXH111" s="611"/>
      <c r="GXI111" s="611"/>
      <c r="GXJ111" s="611"/>
      <c r="GXK111" s="611"/>
      <c r="GXL111" s="611"/>
      <c r="GXM111" s="611"/>
      <c r="GXN111" s="611"/>
      <c r="GXO111" s="611"/>
      <c r="GXP111" s="611"/>
      <c r="GXQ111" s="611"/>
      <c r="GXR111" s="611"/>
      <c r="GXS111" s="611"/>
      <c r="GXT111" s="611"/>
      <c r="GXU111" s="611"/>
      <c r="GXV111" s="611"/>
      <c r="GXW111" s="611"/>
      <c r="GXX111" s="611"/>
      <c r="GXY111" s="611"/>
      <c r="GXZ111" s="611"/>
      <c r="GYA111" s="611"/>
      <c r="GYB111" s="611"/>
      <c r="GYC111" s="611"/>
      <c r="GYD111" s="611"/>
      <c r="GYE111" s="611"/>
      <c r="GYF111" s="611"/>
      <c r="GYG111" s="611"/>
      <c r="GYH111" s="611"/>
      <c r="GYI111" s="611"/>
      <c r="GYJ111" s="611"/>
      <c r="GYK111" s="611"/>
      <c r="GYL111" s="611"/>
      <c r="GYM111" s="611"/>
      <c r="GYN111" s="611"/>
      <c r="GYO111" s="611"/>
      <c r="GYP111" s="611"/>
      <c r="GYQ111" s="611"/>
      <c r="GYR111" s="611"/>
      <c r="GYS111" s="611"/>
      <c r="GYT111" s="611"/>
      <c r="GYU111" s="611"/>
      <c r="GYV111" s="611"/>
      <c r="GYW111" s="611"/>
      <c r="GYX111" s="611"/>
      <c r="GYY111" s="611"/>
      <c r="GYZ111" s="611"/>
      <c r="GZA111" s="611"/>
      <c r="GZB111" s="611"/>
      <c r="GZC111" s="611"/>
      <c r="GZD111" s="611"/>
      <c r="GZE111" s="611"/>
      <c r="GZF111" s="611"/>
      <c r="GZG111" s="611"/>
      <c r="GZH111" s="611"/>
      <c r="GZI111" s="611"/>
      <c r="GZJ111" s="611"/>
      <c r="GZK111" s="611"/>
      <c r="GZL111" s="611"/>
      <c r="GZM111" s="611"/>
      <c r="GZN111" s="611"/>
      <c r="GZO111" s="611"/>
      <c r="GZP111" s="611"/>
      <c r="GZQ111" s="611"/>
      <c r="GZR111" s="611"/>
      <c r="GZS111" s="611"/>
      <c r="GZT111" s="611"/>
      <c r="GZU111" s="611"/>
      <c r="GZV111" s="611"/>
      <c r="GZW111" s="611"/>
      <c r="GZX111" s="611"/>
      <c r="GZY111" s="611"/>
      <c r="GZZ111" s="611"/>
      <c r="HAA111" s="611"/>
      <c r="HAB111" s="611"/>
      <c r="HAC111" s="611"/>
      <c r="HAD111" s="611"/>
      <c r="HAE111" s="611"/>
      <c r="HAF111" s="611"/>
      <c r="HAG111" s="611"/>
      <c r="HAH111" s="611"/>
      <c r="HAI111" s="611"/>
      <c r="HAJ111" s="611"/>
      <c r="HAK111" s="611"/>
      <c r="HAL111" s="611"/>
      <c r="HAM111" s="611"/>
      <c r="HAN111" s="611"/>
      <c r="HAO111" s="611"/>
      <c r="HAP111" s="611"/>
      <c r="HAQ111" s="611"/>
      <c r="HAR111" s="611"/>
      <c r="HAS111" s="611"/>
      <c r="HAT111" s="611"/>
      <c r="HAU111" s="611"/>
      <c r="HAV111" s="611"/>
      <c r="HAW111" s="611"/>
      <c r="HAX111" s="611"/>
      <c r="HAY111" s="611"/>
      <c r="HAZ111" s="611"/>
      <c r="HBA111" s="611"/>
      <c r="HBB111" s="611"/>
      <c r="HBC111" s="611"/>
      <c r="HBD111" s="611"/>
      <c r="HBE111" s="611"/>
      <c r="HBF111" s="611"/>
      <c r="HBG111" s="611"/>
      <c r="HBH111" s="611"/>
      <c r="HBI111" s="611"/>
      <c r="HBJ111" s="611"/>
      <c r="HBK111" s="611"/>
      <c r="HBL111" s="611"/>
      <c r="HBM111" s="611"/>
      <c r="HBN111" s="611"/>
      <c r="HBO111" s="611"/>
      <c r="HBP111" s="611"/>
      <c r="HBQ111" s="611"/>
      <c r="HBR111" s="611"/>
      <c r="HBS111" s="611"/>
      <c r="HBT111" s="611"/>
      <c r="HBU111" s="611"/>
      <c r="HBV111" s="611"/>
      <c r="HBW111" s="611"/>
      <c r="HBX111" s="611"/>
      <c r="HBY111" s="611"/>
      <c r="HBZ111" s="611"/>
      <c r="HCA111" s="611"/>
      <c r="HCB111" s="611"/>
      <c r="HCC111" s="611"/>
      <c r="HCD111" s="611"/>
      <c r="HCE111" s="611"/>
      <c r="HCF111" s="611"/>
      <c r="HCG111" s="611"/>
      <c r="HCH111" s="611"/>
      <c r="HCI111" s="611"/>
      <c r="HCJ111" s="611"/>
      <c r="HCK111" s="611"/>
      <c r="HCL111" s="611"/>
      <c r="HCM111" s="611"/>
      <c r="HCN111" s="611"/>
      <c r="HCO111" s="611"/>
      <c r="HCP111" s="611"/>
      <c r="HCQ111" s="611"/>
      <c r="HCR111" s="611"/>
      <c r="HCS111" s="611"/>
      <c r="HCT111" s="611"/>
      <c r="HCU111" s="611"/>
      <c r="HCV111" s="611"/>
      <c r="HCW111" s="611"/>
      <c r="HCX111" s="611"/>
      <c r="HCY111" s="611"/>
      <c r="HCZ111" s="611"/>
      <c r="HDA111" s="611"/>
      <c r="HDB111" s="611"/>
      <c r="HDC111" s="611"/>
      <c r="HDD111" s="611"/>
      <c r="HDE111" s="611"/>
      <c r="HDF111" s="611"/>
      <c r="HDG111" s="611"/>
      <c r="HDH111" s="611"/>
      <c r="HDI111" s="611"/>
      <c r="HDJ111" s="611"/>
      <c r="HDK111" s="611"/>
      <c r="HDL111" s="611"/>
      <c r="HDM111" s="611"/>
      <c r="HDN111" s="611"/>
      <c r="HDO111" s="611"/>
      <c r="HDP111" s="611"/>
      <c r="HDQ111" s="611"/>
      <c r="HDR111" s="611"/>
      <c r="HDS111" s="611"/>
      <c r="HDT111" s="611"/>
      <c r="HDU111" s="611"/>
      <c r="HDV111" s="611"/>
      <c r="HDW111" s="611"/>
      <c r="HDX111" s="611"/>
      <c r="HDY111" s="611"/>
      <c r="HDZ111" s="611"/>
      <c r="HEA111" s="611"/>
      <c r="HEB111" s="611"/>
      <c r="HEC111" s="611"/>
      <c r="HED111" s="611"/>
      <c r="HEE111" s="611"/>
      <c r="HEF111" s="611"/>
      <c r="HEG111" s="611"/>
      <c r="HEH111" s="611"/>
      <c r="HEI111" s="611"/>
      <c r="HEJ111" s="611"/>
      <c r="HEK111" s="611"/>
      <c r="HEL111" s="611"/>
      <c r="HEM111" s="611"/>
      <c r="HEN111" s="611"/>
      <c r="HEO111" s="611"/>
      <c r="HEP111" s="611"/>
      <c r="HEQ111" s="611"/>
      <c r="HER111" s="611"/>
      <c r="HES111" s="611"/>
      <c r="HET111" s="611"/>
      <c r="HEU111" s="611"/>
      <c r="HEV111" s="611"/>
      <c r="HEW111" s="611"/>
      <c r="HEX111" s="611"/>
      <c r="HEY111" s="611"/>
      <c r="HEZ111" s="611"/>
      <c r="HFA111" s="611"/>
      <c r="HFB111" s="611"/>
      <c r="HFC111" s="611"/>
      <c r="HFD111" s="611"/>
      <c r="HFE111" s="611"/>
      <c r="HFF111" s="611"/>
      <c r="HFG111" s="611"/>
      <c r="HFH111" s="611"/>
      <c r="HFI111" s="611"/>
      <c r="HFJ111" s="611"/>
      <c r="HFK111" s="611"/>
      <c r="HFL111" s="611"/>
      <c r="HFM111" s="611"/>
      <c r="HFN111" s="611"/>
      <c r="HFO111" s="611"/>
      <c r="HFP111" s="611"/>
      <c r="HFQ111" s="611"/>
      <c r="HFR111" s="611"/>
      <c r="HFS111" s="611"/>
      <c r="HFT111" s="611"/>
      <c r="HFU111" s="611"/>
      <c r="HFV111" s="611"/>
      <c r="HFW111" s="611"/>
      <c r="HFX111" s="611"/>
      <c r="HFY111" s="611"/>
      <c r="HFZ111" s="611"/>
      <c r="HGA111" s="611"/>
      <c r="HGB111" s="611"/>
      <c r="HGC111" s="611"/>
      <c r="HGD111" s="611"/>
      <c r="HGE111" s="611"/>
      <c r="HGF111" s="611"/>
      <c r="HGG111" s="611"/>
      <c r="HGH111" s="611"/>
      <c r="HGI111" s="611"/>
      <c r="HGJ111" s="611"/>
      <c r="HGK111" s="611"/>
      <c r="HGL111" s="611"/>
      <c r="HGM111" s="611"/>
      <c r="HGN111" s="611"/>
      <c r="HGO111" s="611"/>
      <c r="HGP111" s="611"/>
      <c r="HGQ111" s="611"/>
      <c r="HGR111" s="611"/>
      <c r="HGS111" s="611"/>
      <c r="HGT111" s="611"/>
      <c r="HGU111" s="611"/>
      <c r="HGV111" s="611"/>
      <c r="HGW111" s="611"/>
      <c r="HGX111" s="611"/>
      <c r="HGY111" s="611"/>
      <c r="HGZ111" s="611"/>
      <c r="HHA111" s="611"/>
      <c r="HHB111" s="611"/>
      <c r="HHC111" s="611"/>
      <c r="HHD111" s="611"/>
      <c r="HHE111" s="611"/>
      <c r="HHF111" s="611"/>
      <c r="HHG111" s="611"/>
      <c r="HHH111" s="611"/>
      <c r="HHI111" s="611"/>
      <c r="HHJ111" s="611"/>
      <c r="HHK111" s="611"/>
      <c r="HHL111" s="611"/>
      <c r="HHM111" s="611"/>
      <c r="HHN111" s="611"/>
      <c r="HHO111" s="611"/>
      <c r="HHP111" s="611"/>
      <c r="HHQ111" s="611"/>
      <c r="HHR111" s="611"/>
      <c r="HHS111" s="611"/>
      <c r="HHT111" s="611"/>
      <c r="HHU111" s="611"/>
      <c r="HHV111" s="611"/>
      <c r="HHW111" s="611"/>
      <c r="HHX111" s="611"/>
      <c r="HHY111" s="611"/>
      <c r="HHZ111" s="611"/>
      <c r="HIA111" s="611"/>
      <c r="HIB111" s="611"/>
      <c r="HIC111" s="611"/>
      <c r="HID111" s="611"/>
      <c r="HIE111" s="611"/>
      <c r="HIF111" s="611"/>
      <c r="HIG111" s="611"/>
      <c r="HIH111" s="611"/>
      <c r="HII111" s="611"/>
      <c r="HIJ111" s="611"/>
      <c r="HIK111" s="611"/>
      <c r="HIL111" s="611"/>
      <c r="HIM111" s="611"/>
      <c r="HIN111" s="611"/>
      <c r="HIO111" s="611"/>
      <c r="HIP111" s="611"/>
      <c r="HIQ111" s="611"/>
      <c r="HIR111" s="611"/>
      <c r="HIS111" s="611"/>
      <c r="HIT111" s="611"/>
      <c r="HIU111" s="611"/>
      <c r="HIV111" s="611"/>
      <c r="HIW111" s="611"/>
      <c r="HIX111" s="611"/>
      <c r="HIY111" s="611"/>
      <c r="HIZ111" s="611"/>
      <c r="HJA111" s="611"/>
      <c r="HJB111" s="611"/>
      <c r="HJC111" s="611"/>
      <c r="HJD111" s="611"/>
      <c r="HJE111" s="611"/>
      <c r="HJF111" s="611"/>
      <c r="HJG111" s="611"/>
      <c r="HJH111" s="611"/>
      <c r="HJI111" s="611"/>
      <c r="HJJ111" s="611"/>
      <c r="HJK111" s="611"/>
      <c r="HJL111" s="611"/>
      <c r="HJM111" s="611"/>
      <c r="HJN111" s="611"/>
      <c r="HJO111" s="611"/>
      <c r="HJP111" s="611"/>
      <c r="HJQ111" s="611"/>
      <c r="HJR111" s="611"/>
      <c r="HJS111" s="611"/>
      <c r="HJT111" s="611"/>
      <c r="HJU111" s="611"/>
      <c r="HJV111" s="611"/>
      <c r="HJW111" s="611"/>
      <c r="HJX111" s="611"/>
      <c r="HJY111" s="611"/>
      <c r="HJZ111" s="611"/>
      <c r="HKA111" s="611"/>
      <c r="HKB111" s="611"/>
      <c r="HKC111" s="611"/>
      <c r="HKD111" s="611"/>
      <c r="HKE111" s="611"/>
      <c r="HKF111" s="611"/>
      <c r="HKG111" s="611"/>
      <c r="HKH111" s="611"/>
      <c r="HKI111" s="611"/>
      <c r="HKJ111" s="611"/>
      <c r="HKK111" s="611"/>
      <c r="HKL111" s="611"/>
      <c r="HKM111" s="611"/>
      <c r="HKN111" s="611"/>
      <c r="HKO111" s="611"/>
      <c r="HKP111" s="611"/>
      <c r="HKQ111" s="611"/>
      <c r="HKR111" s="611"/>
      <c r="HKS111" s="611"/>
      <c r="HKT111" s="611"/>
      <c r="HKU111" s="611"/>
      <c r="HKV111" s="611"/>
      <c r="HKW111" s="611"/>
      <c r="HKX111" s="611"/>
      <c r="HKY111" s="611"/>
      <c r="HKZ111" s="611"/>
      <c r="HLA111" s="611"/>
      <c r="HLB111" s="611"/>
      <c r="HLC111" s="611"/>
      <c r="HLD111" s="611"/>
      <c r="HLE111" s="611"/>
      <c r="HLF111" s="611"/>
      <c r="HLG111" s="611"/>
      <c r="HLH111" s="611"/>
      <c r="HLI111" s="611"/>
      <c r="HLJ111" s="611"/>
      <c r="HLK111" s="611"/>
      <c r="HLL111" s="611"/>
      <c r="HLM111" s="611"/>
      <c r="HLN111" s="611"/>
      <c r="HLO111" s="611"/>
      <c r="HLP111" s="611"/>
      <c r="HLQ111" s="611"/>
      <c r="HLR111" s="611"/>
      <c r="HLS111" s="611"/>
      <c r="HLT111" s="611"/>
      <c r="HLU111" s="611"/>
      <c r="HLV111" s="611"/>
      <c r="HLW111" s="611"/>
      <c r="HLX111" s="611"/>
      <c r="HLY111" s="611"/>
      <c r="HLZ111" s="611"/>
      <c r="HMA111" s="611"/>
      <c r="HMB111" s="611"/>
      <c r="HMC111" s="611"/>
      <c r="HMD111" s="611"/>
      <c r="HME111" s="611"/>
      <c r="HMF111" s="611"/>
      <c r="HMG111" s="611"/>
      <c r="HMH111" s="611"/>
      <c r="HMI111" s="611"/>
      <c r="HMJ111" s="611"/>
      <c r="HMK111" s="611"/>
      <c r="HML111" s="611"/>
      <c r="HMM111" s="611"/>
      <c r="HMN111" s="611"/>
      <c r="HMO111" s="611"/>
      <c r="HMP111" s="611"/>
      <c r="HMQ111" s="611"/>
      <c r="HMR111" s="611"/>
      <c r="HMS111" s="611"/>
      <c r="HMT111" s="611"/>
      <c r="HMU111" s="611"/>
      <c r="HMV111" s="611"/>
      <c r="HMW111" s="611"/>
      <c r="HMX111" s="611"/>
      <c r="HMY111" s="611"/>
      <c r="HMZ111" s="611"/>
      <c r="HNA111" s="611"/>
      <c r="HNB111" s="611"/>
      <c r="HNC111" s="611"/>
      <c r="HND111" s="611"/>
      <c r="HNE111" s="611"/>
      <c r="HNF111" s="611"/>
      <c r="HNG111" s="611"/>
      <c r="HNH111" s="611"/>
      <c r="HNI111" s="611"/>
      <c r="HNJ111" s="611"/>
      <c r="HNK111" s="611"/>
      <c r="HNL111" s="611"/>
      <c r="HNM111" s="611"/>
      <c r="HNN111" s="611"/>
      <c r="HNO111" s="611"/>
      <c r="HNP111" s="611"/>
      <c r="HNQ111" s="611"/>
      <c r="HNR111" s="611"/>
      <c r="HNS111" s="611"/>
      <c r="HNT111" s="611"/>
      <c r="HNU111" s="611"/>
      <c r="HNV111" s="611"/>
      <c r="HNW111" s="611"/>
      <c r="HNX111" s="611"/>
      <c r="HNY111" s="611"/>
      <c r="HNZ111" s="611"/>
      <c r="HOA111" s="611"/>
      <c r="HOB111" s="611"/>
      <c r="HOC111" s="611"/>
      <c r="HOD111" s="611"/>
      <c r="HOE111" s="611"/>
      <c r="HOF111" s="611"/>
      <c r="HOG111" s="611"/>
      <c r="HOH111" s="611"/>
      <c r="HOI111" s="611"/>
      <c r="HOJ111" s="611"/>
      <c r="HOK111" s="611"/>
      <c r="HOL111" s="611"/>
      <c r="HOM111" s="611"/>
      <c r="HON111" s="611"/>
      <c r="HOO111" s="611"/>
      <c r="HOP111" s="611"/>
      <c r="HOQ111" s="611"/>
      <c r="HOR111" s="611"/>
      <c r="HOS111" s="611"/>
      <c r="HOT111" s="611"/>
      <c r="HOU111" s="611"/>
      <c r="HOV111" s="611"/>
      <c r="HOW111" s="611"/>
      <c r="HOX111" s="611"/>
      <c r="HOY111" s="611"/>
      <c r="HOZ111" s="611"/>
      <c r="HPA111" s="611"/>
      <c r="HPB111" s="611"/>
      <c r="HPC111" s="611"/>
      <c r="HPD111" s="611"/>
      <c r="HPE111" s="611"/>
      <c r="HPF111" s="611"/>
      <c r="HPG111" s="611"/>
      <c r="HPH111" s="611"/>
      <c r="HPI111" s="611"/>
      <c r="HPJ111" s="611"/>
      <c r="HPK111" s="611"/>
      <c r="HPL111" s="611"/>
      <c r="HPM111" s="611"/>
      <c r="HPN111" s="611"/>
      <c r="HPO111" s="611"/>
      <c r="HPP111" s="611"/>
      <c r="HPQ111" s="611"/>
      <c r="HPR111" s="611"/>
      <c r="HPS111" s="611"/>
      <c r="HPT111" s="611"/>
      <c r="HPU111" s="611"/>
      <c r="HPV111" s="611"/>
      <c r="HPW111" s="611"/>
      <c r="HPX111" s="611"/>
      <c r="HPY111" s="611"/>
      <c r="HPZ111" s="611"/>
      <c r="HQA111" s="611"/>
      <c r="HQB111" s="611"/>
      <c r="HQC111" s="611"/>
      <c r="HQD111" s="611"/>
      <c r="HQE111" s="611"/>
      <c r="HQF111" s="611"/>
      <c r="HQG111" s="611"/>
      <c r="HQH111" s="611"/>
      <c r="HQI111" s="611"/>
      <c r="HQJ111" s="611"/>
      <c r="HQK111" s="611"/>
      <c r="HQL111" s="611"/>
      <c r="HQM111" s="611"/>
      <c r="HQN111" s="611"/>
      <c r="HQO111" s="611"/>
      <c r="HQP111" s="611"/>
      <c r="HQQ111" s="611"/>
      <c r="HQR111" s="611"/>
      <c r="HQS111" s="611"/>
      <c r="HQT111" s="611"/>
      <c r="HQU111" s="611"/>
      <c r="HQV111" s="611"/>
      <c r="HQW111" s="611"/>
      <c r="HQX111" s="611"/>
      <c r="HQY111" s="611"/>
      <c r="HQZ111" s="611"/>
      <c r="HRA111" s="611"/>
      <c r="HRB111" s="611"/>
      <c r="HRC111" s="611"/>
      <c r="HRD111" s="611"/>
      <c r="HRE111" s="611"/>
      <c r="HRF111" s="611"/>
      <c r="HRG111" s="611"/>
      <c r="HRH111" s="611"/>
      <c r="HRI111" s="611"/>
      <c r="HRJ111" s="611"/>
      <c r="HRK111" s="611"/>
      <c r="HRL111" s="611"/>
      <c r="HRM111" s="611"/>
      <c r="HRN111" s="611"/>
      <c r="HRO111" s="611"/>
      <c r="HRP111" s="611"/>
      <c r="HRQ111" s="611"/>
      <c r="HRR111" s="611"/>
      <c r="HRS111" s="611"/>
      <c r="HRT111" s="611"/>
      <c r="HRU111" s="611"/>
      <c r="HRV111" s="611"/>
      <c r="HRW111" s="611"/>
      <c r="HRX111" s="611"/>
      <c r="HRY111" s="611"/>
      <c r="HRZ111" s="611"/>
      <c r="HSA111" s="611"/>
      <c r="HSB111" s="611"/>
      <c r="HSC111" s="611"/>
      <c r="HSD111" s="611"/>
      <c r="HSE111" s="611"/>
      <c r="HSF111" s="611"/>
      <c r="HSG111" s="611"/>
      <c r="HSH111" s="611"/>
      <c r="HSI111" s="611"/>
      <c r="HSJ111" s="611"/>
      <c r="HSK111" s="611"/>
      <c r="HSL111" s="611"/>
      <c r="HSM111" s="611"/>
      <c r="HSN111" s="611"/>
      <c r="HSO111" s="611"/>
      <c r="HSP111" s="611"/>
      <c r="HSQ111" s="611"/>
      <c r="HSR111" s="611"/>
      <c r="HSS111" s="611"/>
      <c r="HST111" s="611"/>
      <c r="HSU111" s="611"/>
      <c r="HSV111" s="611"/>
      <c r="HSW111" s="611"/>
      <c r="HSX111" s="611"/>
      <c r="HSY111" s="611"/>
      <c r="HSZ111" s="611"/>
      <c r="HTA111" s="611"/>
      <c r="HTB111" s="611"/>
      <c r="HTC111" s="611"/>
      <c r="HTD111" s="611"/>
      <c r="HTE111" s="611"/>
      <c r="HTF111" s="611"/>
      <c r="HTG111" s="611"/>
      <c r="HTH111" s="611"/>
      <c r="HTI111" s="611"/>
      <c r="HTJ111" s="611"/>
      <c r="HTK111" s="611"/>
      <c r="HTL111" s="611"/>
      <c r="HTM111" s="611"/>
      <c r="HTN111" s="611"/>
      <c r="HTO111" s="611"/>
      <c r="HTP111" s="611"/>
      <c r="HTQ111" s="611"/>
      <c r="HTR111" s="611"/>
      <c r="HTS111" s="611"/>
      <c r="HTT111" s="611"/>
      <c r="HTU111" s="611"/>
      <c r="HTV111" s="611"/>
      <c r="HTW111" s="611"/>
      <c r="HTX111" s="611"/>
      <c r="HTY111" s="611"/>
      <c r="HTZ111" s="611"/>
      <c r="HUA111" s="611"/>
      <c r="HUB111" s="611"/>
      <c r="HUC111" s="611"/>
      <c r="HUD111" s="611"/>
      <c r="HUE111" s="611"/>
      <c r="HUF111" s="611"/>
      <c r="HUG111" s="611"/>
      <c r="HUH111" s="611"/>
      <c r="HUI111" s="611"/>
      <c r="HUJ111" s="611"/>
      <c r="HUK111" s="611"/>
      <c r="HUL111" s="611"/>
      <c r="HUM111" s="611"/>
      <c r="HUN111" s="611"/>
      <c r="HUO111" s="611"/>
      <c r="HUP111" s="611"/>
      <c r="HUQ111" s="611"/>
      <c r="HUR111" s="611"/>
      <c r="HUS111" s="611"/>
      <c r="HUT111" s="611"/>
      <c r="HUU111" s="611"/>
      <c r="HUV111" s="611"/>
      <c r="HUW111" s="611"/>
      <c r="HUX111" s="611"/>
      <c r="HUY111" s="611"/>
      <c r="HUZ111" s="611"/>
      <c r="HVA111" s="611"/>
      <c r="HVB111" s="611"/>
      <c r="HVC111" s="611"/>
      <c r="HVD111" s="611"/>
      <c r="HVE111" s="611"/>
      <c r="HVF111" s="611"/>
      <c r="HVG111" s="611"/>
      <c r="HVH111" s="611"/>
      <c r="HVI111" s="611"/>
      <c r="HVJ111" s="611"/>
      <c r="HVK111" s="611"/>
      <c r="HVL111" s="611"/>
      <c r="HVM111" s="611"/>
      <c r="HVN111" s="611"/>
      <c r="HVO111" s="611"/>
      <c r="HVP111" s="611"/>
      <c r="HVQ111" s="611"/>
      <c r="HVR111" s="611"/>
      <c r="HVS111" s="611"/>
      <c r="HVT111" s="611"/>
      <c r="HVU111" s="611"/>
      <c r="HVV111" s="611"/>
      <c r="HVW111" s="611"/>
      <c r="HVX111" s="611"/>
      <c r="HVY111" s="611"/>
      <c r="HVZ111" s="611"/>
      <c r="HWA111" s="611"/>
      <c r="HWB111" s="611"/>
      <c r="HWC111" s="611"/>
      <c r="HWD111" s="611"/>
      <c r="HWE111" s="611"/>
      <c r="HWF111" s="611"/>
      <c r="HWG111" s="611"/>
      <c r="HWH111" s="611"/>
      <c r="HWI111" s="611"/>
      <c r="HWJ111" s="611"/>
      <c r="HWK111" s="611"/>
      <c r="HWL111" s="611"/>
      <c r="HWM111" s="611"/>
      <c r="HWN111" s="611"/>
      <c r="HWO111" s="611"/>
      <c r="HWP111" s="611"/>
      <c r="HWQ111" s="611"/>
      <c r="HWR111" s="611"/>
      <c r="HWS111" s="611"/>
      <c r="HWT111" s="611"/>
      <c r="HWU111" s="611"/>
      <c r="HWV111" s="611"/>
      <c r="HWW111" s="611"/>
      <c r="HWX111" s="611"/>
      <c r="HWY111" s="611"/>
      <c r="HWZ111" s="611"/>
      <c r="HXA111" s="611"/>
      <c r="HXB111" s="611"/>
      <c r="HXC111" s="611"/>
      <c r="HXD111" s="611"/>
      <c r="HXE111" s="611"/>
      <c r="HXF111" s="611"/>
      <c r="HXG111" s="611"/>
      <c r="HXH111" s="611"/>
      <c r="HXI111" s="611"/>
      <c r="HXJ111" s="611"/>
      <c r="HXK111" s="611"/>
      <c r="HXL111" s="611"/>
      <c r="HXM111" s="611"/>
      <c r="HXN111" s="611"/>
      <c r="HXO111" s="611"/>
      <c r="HXP111" s="611"/>
      <c r="HXQ111" s="611"/>
      <c r="HXR111" s="611"/>
      <c r="HXS111" s="611"/>
      <c r="HXT111" s="611"/>
      <c r="HXU111" s="611"/>
      <c r="HXV111" s="611"/>
      <c r="HXW111" s="611"/>
      <c r="HXX111" s="611"/>
      <c r="HXY111" s="611"/>
      <c r="HXZ111" s="611"/>
      <c r="HYA111" s="611"/>
      <c r="HYB111" s="611"/>
      <c r="HYC111" s="611"/>
      <c r="HYD111" s="611"/>
      <c r="HYE111" s="611"/>
      <c r="HYF111" s="611"/>
      <c r="HYG111" s="611"/>
      <c r="HYH111" s="611"/>
      <c r="HYI111" s="611"/>
      <c r="HYJ111" s="611"/>
      <c r="HYK111" s="611"/>
      <c r="HYL111" s="611"/>
      <c r="HYM111" s="611"/>
      <c r="HYN111" s="611"/>
      <c r="HYO111" s="611"/>
      <c r="HYP111" s="611"/>
      <c r="HYQ111" s="611"/>
      <c r="HYR111" s="611"/>
      <c r="HYS111" s="611"/>
      <c r="HYT111" s="611"/>
      <c r="HYU111" s="611"/>
      <c r="HYV111" s="611"/>
      <c r="HYW111" s="611"/>
      <c r="HYX111" s="611"/>
      <c r="HYY111" s="611"/>
      <c r="HYZ111" s="611"/>
      <c r="HZA111" s="611"/>
      <c r="HZB111" s="611"/>
      <c r="HZC111" s="611"/>
      <c r="HZD111" s="611"/>
      <c r="HZE111" s="611"/>
      <c r="HZF111" s="611"/>
      <c r="HZG111" s="611"/>
      <c r="HZH111" s="611"/>
      <c r="HZI111" s="611"/>
      <c r="HZJ111" s="611"/>
      <c r="HZK111" s="611"/>
      <c r="HZL111" s="611"/>
      <c r="HZM111" s="611"/>
      <c r="HZN111" s="611"/>
      <c r="HZO111" s="611"/>
      <c r="HZP111" s="611"/>
      <c r="HZQ111" s="611"/>
      <c r="HZR111" s="611"/>
      <c r="HZS111" s="611"/>
      <c r="HZT111" s="611"/>
      <c r="HZU111" s="611"/>
      <c r="HZV111" s="611"/>
      <c r="HZW111" s="611"/>
      <c r="HZX111" s="611"/>
      <c r="HZY111" s="611"/>
      <c r="HZZ111" s="611"/>
      <c r="IAA111" s="611"/>
      <c r="IAB111" s="611"/>
      <c r="IAC111" s="611"/>
      <c r="IAD111" s="611"/>
      <c r="IAE111" s="611"/>
      <c r="IAF111" s="611"/>
      <c r="IAG111" s="611"/>
      <c r="IAH111" s="611"/>
      <c r="IAI111" s="611"/>
      <c r="IAJ111" s="611"/>
      <c r="IAK111" s="611"/>
      <c r="IAL111" s="611"/>
      <c r="IAM111" s="611"/>
      <c r="IAN111" s="611"/>
      <c r="IAO111" s="611"/>
      <c r="IAP111" s="611"/>
      <c r="IAQ111" s="611"/>
      <c r="IAR111" s="611"/>
      <c r="IAS111" s="611"/>
      <c r="IAT111" s="611"/>
      <c r="IAU111" s="611"/>
      <c r="IAV111" s="611"/>
      <c r="IAW111" s="611"/>
      <c r="IAX111" s="611"/>
      <c r="IAY111" s="611"/>
      <c r="IAZ111" s="611"/>
      <c r="IBA111" s="611"/>
      <c r="IBB111" s="611"/>
      <c r="IBC111" s="611"/>
      <c r="IBD111" s="611"/>
      <c r="IBE111" s="611"/>
      <c r="IBF111" s="611"/>
      <c r="IBG111" s="611"/>
      <c r="IBH111" s="611"/>
      <c r="IBI111" s="611"/>
      <c r="IBJ111" s="611"/>
      <c r="IBK111" s="611"/>
      <c r="IBL111" s="611"/>
      <c r="IBM111" s="611"/>
      <c r="IBN111" s="611"/>
      <c r="IBO111" s="611"/>
      <c r="IBP111" s="611"/>
      <c r="IBQ111" s="611"/>
      <c r="IBR111" s="611"/>
      <c r="IBS111" s="611"/>
      <c r="IBT111" s="611"/>
      <c r="IBU111" s="611"/>
      <c r="IBV111" s="611"/>
      <c r="IBW111" s="611"/>
      <c r="IBX111" s="611"/>
      <c r="IBY111" s="611"/>
      <c r="IBZ111" s="611"/>
      <c r="ICA111" s="611"/>
      <c r="ICB111" s="611"/>
      <c r="ICC111" s="611"/>
      <c r="ICD111" s="611"/>
      <c r="ICE111" s="611"/>
      <c r="ICF111" s="611"/>
      <c r="ICG111" s="611"/>
      <c r="ICH111" s="611"/>
      <c r="ICI111" s="611"/>
      <c r="ICJ111" s="611"/>
      <c r="ICK111" s="611"/>
      <c r="ICL111" s="611"/>
      <c r="ICM111" s="611"/>
      <c r="ICN111" s="611"/>
      <c r="ICO111" s="611"/>
      <c r="ICP111" s="611"/>
      <c r="ICQ111" s="611"/>
      <c r="ICR111" s="611"/>
      <c r="ICS111" s="611"/>
      <c r="ICT111" s="611"/>
      <c r="ICU111" s="611"/>
      <c r="ICV111" s="611"/>
      <c r="ICW111" s="611"/>
      <c r="ICX111" s="611"/>
      <c r="ICY111" s="611"/>
      <c r="ICZ111" s="611"/>
      <c r="IDA111" s="611"/>
      <c r="IDB111" s="611"/>
      <c r="IDC111" s="611"/>
      <c r="IDD111" s="611"/>
      <c r="IDE111" s="611"/>
      <c r="IDF111" s="611"/>
      <c r="IDG111" s="611"/>
      <c r="IDH111" s="611"/>
      <c r="IDI111" s="611"/>
      <c r="IDJ111" s="611"/>
      <c r="IDK111" s="611"/>
      <c r="IDL111" s="611"/>
      <c r="IDM111" s="611"/>
      <c r="IDN111" s="611"/>
      <c r="IDO111" s="611"/>
      <c r="IDP111" s="611"/>
      <c r="IDQ111" s="611"/>
      <c r="IDR111" s="611"/>
      <c r="IDS111" s="611"/>
      <c r="IDT111" s="611"/>
      <c r="IDU111" s="611"/>
      <c r="IDV111" s="611"/>
      <c r="IDW111" s="611"/>
      <c r="IDX111" s="611"/>
      <c r="IDY111" s="611"/>
      <c r="IDZ111" s="611"/>
      <c r="IEA111" s="611"/>
      <c r="IEB111" s="611"/>
      <c r="IEC111" s="611"/>
      <c r="IED111" s="611"/>
      <c r="IEE111" s="611"/>
      <c r="IEF111" s="611"/>
      <c r="IEG111" s="611"/>
      <c r="IEH111" s="611"/>
      <c r="IEI111" s="611"/>
      <c r="IEJ111" s="611"/>
      <c r="IEK111" s="611"/>
      <c r="IEL111" s="611"/>
      <c r="IEM111" s="611"/>
      <c r="IEN111" s="611"/>
      <c r="IEO111" s="611"/>
      <c r="IEP111" s="611"/>
      <c r="IEQ111" s="611"/>
      <c r="IER111" s="611"/>
      <c r="IES111" s="611"/>
      <c r="IET111" s="611"/>
      <c r="IEU111" s="611"/>
      <c r="IEV111" s="611"/>
      <c r="IEW111" s="611"/>
      <c r="IEX111" s="611"/>
      <c r="IEY111" s="611"/>
      <c r="IEZ111" s="611"/>
      <c r="IFA111" s="611"/>
      <c r="IFB111" s="611"/>
      <c r="IFC111" s="611"/>
      <c r="IFD111" s="611"/>
      <c r="IFE111" s="611"/>
      <c r="IFF111" s="611"/>
      <c r="IFG111" s="611"/>
      <c r="IFH111" s="611"/>
      <c r="IFI111" s="611"/>
      <c r="IFJ111" s="611"/>
      <c r="IFK111" s="611"/>
      <c r="IFL111" s="611"/>
      <c r="IFM111" s="611"/>
      <c r="IFN111" s="611"/>
      <c r="IFO111" s="611"/>
      <c r="IFP111" s="611"/>
      <c r="IFQ111" s="611"/>
      <c r="IFR111" s="611"/>
      <c r="IFS111" s="611"/>
      <c r="IFT111" s="611"/>
      <c r="IFU111" s="611"/>
      <c r="IFV111" s="611"/>
      <c r="IFW111" s="611"/>
      <c r="IFX111" s="611"/>
      <c r="IFY111" s="611"/>
      <c r="IFZ111" s="611"/>
      <c r="IGA111" s="611"/>
      <c r="IGB111" s="611"/>
      <c r="IGC111" s="611"/>
      <c r="IGD111" s="611"/>
      <c r="IGE111" s="611"/>
      <c r="IGF111" s="611"/>
      <c r="IGG111" s="611"/>
      <c r="IGH111" s="611"/>
      <c r="IGI111" s="611"/>
      <c r="IGJ111" s="611"/>
      <c r="IGK111" s="611"/>
      <c r="IGL111" s="611"/>
      <c r="IGM111" s="611"/>
      <c r="IGN111" s="611"/>
      <c r="IGO111" s="611"/>
      <c r="IGP111" s="611"/>
      <c r="IGQ111" s="611"/>
      <c r="IGR111" s="611"/>
      <c r="IGS111" s="611"/>
      <c r="IGT111" s="611"/>
      <c r="IGU111" s="611"/>
      <c r="IGV111" s="611"/>
      <c r="IGW111" s="611"/>
      <c r="IGX111" s="611"/>
      <c r="IGY111" s="611"/>
      <c r="IGZ111" s="611"/>
      <c r="IHA111" s="611"/>
      <c r="IHB111" s="611"/>
      <c r="IHC111" s="611"/>
      <c r="IHD111" s="611"/>
      <c r="IHE111" s="611"/>
      <c r="IHF111" s="611"/>
      <c r="IHG111" s="611"/>
      <c r="IHH111" s="611"/>
      <c r="IHI111" s="611"/>
      <c r="IHJ111" s="611"/>
      <c r="IHK111" s="611"/>
      <c r="IHL111" s="611"/>
      <c r="IHM111" s="611"/>
      <c r="IHN111" s="611"/>
      <c r="IHO111" s="611"/>
      <c r="IHP111" s="611"/>
      <c r="IHQ111" s="611"/>
      <c r="IHR111" s="611"/>
      <c r="IHS111" s="611"/>
      <c r="IHT111" s="611"/>
      <c r="IHU111" s="611"/>
      <c r="IHV111" s="611"/>
      <c r="IHW111" s="611"/>
      <c r="IHX111" s="611"/>
      <c r="IHY111" s="611"/>
      <c r="IHZ111" s="611"/>
      <c r="IIA111" s="611"/>
      <c r="IIB111" s="611"/>
      <c r="IIC111" s="611"/>
      <c r="IID111" s="611"/>
      <c r="IIE111" s="611"/>
      <c r="IIF111" s="611"/>
      <c r="IIG111" s="611"/>
      <c r="IIH111" s="611"/>
      <c r="III111" s="611"/>
      <c r="IIJ111" s="611"/>
      <c r="IIK111" s="611"/>
      <c r="IIL111" s="611"/>
      <c r="IIM111" s="611"/>
      <c r="IIN111" s="611"/>
      <c r="IIO111" s="611"/>
      <c r="IIP111" s="611"/>
      <c r="IIQ111" s="611"/>
      <c r="IIR111" s="611"/>
      <c r="IIS111" s="611"/>
      <c r="IIT111" s="611"/>
      <c r="IIU111" s="611"/>
      <c r="IIV111" s="611"/>
      <c r="IIW111" s="611"/>
      <c r="IIX111" s="611"/>
      <c r="IIY111" s="611"/>
      <c r="IIZ111" s="611"/>
      <c r="IJA111" s="611"/>
      <c r="IJB111" s="611"/>
      <c r="IJC111" s="611"/>
      <c r="IJD111" s="611"/>
      <c r="IJE111" s="611"/>
      <c r="IJF111" s="611"/>
      <c r="IJG111" s="611"/>
      <c r="IJH111" s="611"/>
      <c r="IJI111" s="611"/>
      <c r="IJJ111" s="611"/>
      <c r="IJK111" s="611"/>
      <c r="IJL111" s="611"/>
      <c r="IJM111" s="611"/>
      <c r="IJN111" s="611"/>
      <c r="IJO111" s="611"/>
      <c r="IJP111" s="611"/>
      <c r="IJQ111" s="611"/>
      <c r="IJR111" s="611"/>
      <c r="IJS111" s="611"/>
      <c r="IJT111" s="611"/>
      <c r="IJU111" s="611"/>
      <c r="IJV111" s="611"/>
      <c r="IJW111" s="611"/>
      <c r="IJX111" s="611"/>
      <c r="IJY111" s="611"/>
      <c r="IJZ111" s="611"/>
      <c r="IKA111" s="611"/>
      <c r="IKB111" s="611"/>
      <c r="IKC111" s="611"/>
      <c r="IKD111" s="611"/>
      <c r="IKE111" s="611"/>
      <c r="IKF111" s="611"/>
      <c r="IKG111" s="611"/>
      <c r="IKH111" s="611"/>
      <c r="IKI111" s="611"/>
      <c r="IKJ111" s="611"/>
      <c r="IKK111" s="611"/>
      <c r="IKL111" s="611"/>
      <c r="IKM111" s="611"/>
      <c r="IKN111" s="611"/>
      <c r="IKO111" s="611"/>
      <c r="IKP111" s="611"/>
      <c r="IKQ111" s="611"/>
      <c r="IKR111" s="611"/>
      <c r="IKS111" s="611"/>
      <c r="IKT111" s="611"/>
      <c r="IKU111" s="611"/>
      <c r="IKV111" s="611"/>
      <c r="IKW111" s="611"/>
      <c r="IKX111" s="611"/>
      <c r="IKY111" s="611"/>
      <c r="IKZ111" s="611"/>
      <c r="ILA111" s="611"/>
      <c r="ILB111" s="611"/>
      <c r="ILC111" s="611"/>
      <c r="ILD111" s="611"/>
      <c r="ILE111" s="611"/>
      <c r="ILF111" s="611"/>
      <c r="ILG111" s="611"/>
      <c r="ILH111" s="611"/>
      <c r="ILI111" s="611"/>
      <c r="ILJ111" s="611"/>
      <c r="ILK111" s="611"/>
      <c r="ILL111" s="611"/>
      <c r="ILM111" s="611"/>
      <c r="ILN111" s="611"/>
      <c r="ILO111" s="611"/>
      <c r="ILP111" s="611"/>
      <c r="ILQ111" s="611"/>
      <c r="ILR111" s="611"/>
      <c r="ILS111" s="611"/>
      <c r="ILT111" s="611"/>
      <c r="ILU111" s="611"/>
      <c r="ILV111" s="611"/>
      <c r="ILW111" s="611"/>
      <c r="ILX111" s="611"/>
      <c r="ILY111" s="611"/>
      <c r="ILZ111" s="611"/>
      <c r="IMA111" s="611"/>
      <c r="IMB111" s="611"/>
      <c r="IMC111" s="611"/>
      <c r="IMD111" s="611"/>
      <c r="IME111" s="611"/>
      <c r="IMF111" s="611"/>
      <c r="IMG111" s="611"/>
      <c r="IMH111" s="611"/>
      <c r="IMI111" s="611"/>
      <c r="IMJ111" s="611"/>
      <c r="IMK111" s="611"/>
      <c r="IML111" s="611"/>
      <c r="IMM111" s="611"/>
      <c r="IMN111" s="611"/>
      <c r="IMO111" s="611"/>
      <c r="IMP111" s="611"/>
      <c r="IMQ111" s="611"/>
      <c r="IMR111" s="611"/>
      <c r="IMS111" s="611"/>
      <c r="IMT111" s="611"/>
      <c r="IMU111" s="611"/>
      <c r="IMV111" s="611"/>
      <c r="IMW111" s="611"/>
      <c r="IMX111" s="611"/>
      <c r="IMY111" s="611"/>
      <c r="IMZ111" s="611"/>
      <c r="INA111" s="611"/>
      <c r="INB111" s="611"/>
      <c r="INC111" s="611"/>
      <c r="IND111" s="611"/>
      <c r="INE111" s="611"/>
      <c r="INF111" s="611"/>
      <c r="ING111" s="611"/>
      <c r="INH111" s="611"/>
      <c r="INI111" s="611"/>
      <c r="INJ111" s="611"/>
      <c r="INK111" s="611"/>
      <c r="INL111" s="611"/>
      <c r="INM111" s="611"/>
      <c r="INN111" s="611"/>
      <c r="INO111" s="611"/>
      <c r="INP111" s="611"/>
      <c r="INQ111" s="611"/>
      <c r="INR111" s="611"/>
      <c r="INS111" s="611"/>
      <c r="INT111" s="611"/>
      <c r="INU111" s="611"/>
      <c r="INV111" s="611"/>
      <c r="INW111" s="611"/>
      <c r="INX111" s="611"/>
      <c r="INY111" s="611"/>
      <c r="INZ111" s="611"/>
      <c r="IOA111" s="611"/>
      <c r="IOB111" s="611"/>
      <c r="IOC111" s="611"/>
      <c r="IOD111" s="611"/>
      <c r="IOE111" s="611"/>
      <c r="IOF111" s="611"/>
      <c r="IOG111" s="611"/>
      <c r="IOH111" s="611"/>
      <c r="IOI111" s="611"/>
      <c r="IOJ111" s="611"/>
      <c r="IOK111" s="611"/>
      <c r="IOL111" s="611"/>
      <c r="IOM111" s="611"/>
      <c r="ION111" s="611"/>
      <c r="IOO111" s="611"/>
      <c r="IOP111" s="611"/>
      <c r="IOQ111" s="611"/>
      <c r="IOR111" s="611"/>
      <c r="IOS111" s="611"/>
      <c r="IOT111" s="611"/>
      <c r="IOU111" s="611"/>
      <c r="IOV111" s="611"/>
      <c r="IOW111" s="611"/>
      <c r="IOX111" s="611"/>
      <c r="IOY111" s="611"/>
      <c r="IOZ111" s="611"/>
      <c r="IPA111" s="611"/>
      <c r="IPB111" s="611"/>
      <c r="IPC111" s="611"/>
      <c r="IPD111" s="611"/>
      <c r="IPE111" s="611"/>
      <c r="IPF111" s="611"/>
      <c r="IPG111" s="611"/>
      <c r="IPH111" s="611"/>
      <c r="IPI111" s="611"/>
      <c r="IPJ111" s="611"/>
      <c r="IPK111" s="611"/>
      <c r="IPL111" s="611"/>
      <c r="IPM111" s="611"/>
      <c r="IPN111" s="611"/>
      <c r="IPO111" s="611"/>
      <c r="IPP111" s="611"/>
      <c r="IPQ111" s="611"/>
      <c r="IPR111" s="611"/>
      <c r="IPS111" s="611"/>
      <c r="IPT111" s="611"/>
      <c r="IPU111" s="611"/>
      <c r="IPV111" s="611"/>
      <c r="IPW111" s="611"/>
      <c r="IPX111" s="611"/>
      <c r="IPY111" s="611"/>
      <c r="IPZ111" s="611"/>
      <c r="IQA111" s="611"/>
      <c r="IQB111" s="611"/>
      <c r="IQC111" s="611"/>
      <c r="IQD111" s="611"/>
      <c r="IQE111" s="611"/>
      <c r="IQF111" s="611"/>
      <c r="IQG111" s="611"/>
      <c r="IQH111" s="611"/>
      <c r="IQI111" s="611"/>
      <c r="IQJ111" s="611"/>
      <c r="IQK111" s="611"/>
      <c r="IQL111" s="611"/>
      <c r="IQM111" s="611"/>
      <c r="IQN111" s="611"/>
      <c r="IQO111" s="611"/>
      <c r="IQP111" s="611"/>
      <c r="IQQ111" s="611"/>
      <c r="IQR111" s="611"/>
      <c r="IQS111" s="611"/>
      <c r="IQT111" s="611"/>
      <c r="IQU111" s="611"/>
      <c r="IQV111" s="611"/>
      <c r="IQW111" s="611"/>
      <c r="IQX111" s="611"/>
      <c r="IQY111" s="611"/>
      <c r="IQZ111" s="611"/>
      <c r="IRA111" s="611"/>
      <c r="IRB111" s="611"/>
      <c r="IRC111" s="611"/>
      <c r="IRD111" s="611"/>
      <c r="IRE111" s="611"/>
      <c r="IRF111" s="611"/>
      <c r="IRG111" s="611"/>
      <c r="IRH111" s="611"/>
      <c r="IRI111" s="611"/>
      <c r="IRJ111" s="611"/>
      <c r="IRK111" s="611"/>
      <c r="IRL111" s="611"/>
      <c r="IRM111" s="611"/>
      <c r="IRN111" s="611"/>
      <c r="IRO111" s="611"/>
      <c r="IRP111" s="611"/>
      <c r="IRQ111" s="611"/>
      <c r="IRR111" s="611"/>
      <c r="IRS111" s="611"/>
      <c r="IRT111" s="611"/>
      <c r="IRU111" s="611"/>
      <c r="IRV111" s="611"/>
      <c r="IRW111" s="611"/>
      <c r="IRX111" s="611"/>
      <c r="IRY111" s="611"/>
      <c r="IRZ111" s="611"/>
      <c r="ISA111" s="611"/>
      <c r="ISB111" s="611"/>
      <c r="ISC111" s="611"/>
      <c r="ISD111" s="611"/>
      <c r="ISE111" s="611"/>
      <c r="ISF111" s="611"/>
      <c r="ISG111" s="611"/>
      <c r="ISH111" s="611"/>
      <c r="ISI111" s="611"/>
      <c r="ISJ111" s="611"/>
      <c r="ISK111" s="611"/>
      <c r="ISL111" s="611"/>
      <c r="ISM111" s="611"/>
      <c r="ISN111" s="611"/>
      <c r="ISO111" s="611"/>
      <c r="ISP111" s="611"/>
      <c r="ISQ111" s="611"/>
      <c r="ISR111" s="611"/>
      <c r="ISS111" s="611"/>
      <c r="IST111" s="611"/>
      <c r="ISU111" s="611"/>
      <c r="ISV111" s="611"/>
      <c r="ISW111" s="611"/>
      <c r="ISX111" s="611"/>
      <c r="ISY111" s="611"/>
      <c r="ISZ111" s="611"/>
      <c r="ITA111" s="611"/>
      <c r="ITB111" s="611"/>
      <c r="ITC111" s="611"/>
      <c r="ITD111" s="611"/>
      <c r="ITE111" s="611"/>
      <c r="ITF111" s="611"/>
      <c r="ITG111" s="611"/>
      <c r="ITH111" s="611"/>
      <c r="ITI111" s="611"/>
      <c r="ITJ111" s="611"/>
      <c r="ITK111" s="611"/>
      <c r="ITL111" s="611"/>
      <c r="ITM111" s="611"/>
      <c r="ITN111" s="611"/>
      <c r="ITO111" s="611"/>
      <c r="ITP111" s="611"/>
      <c r="ITQ111" s="611"/>
      <c r="ITR111" s="611"/>
      <c r="ITS111" s="611"/>
      <c r="ITT111" s="611"/>
      <c r="ITU111" s="611"/>
      <c r="ITV111" s="611"/>
      <c r="ITW111" s="611"/>
      <c r="ITX111" s="611"/>
      <c r="ITY111" s="611"/>
      <c r="ITZ111" s="611"/>
      <c r="IUA111" s="611"/>
      <c r="IUB111" s="611"/>
      <c r="IUC111" s="611"/>
      <c r="IUD111" s="611"/>
      <c r="IUE111" s="611"/>
      <c r="IUF111" s="611"/>
      <c r="IUG111" s="611"/>
      <c r="IUH111" s="611"/>
      <c r="IUI111" s="611"/>
      <c r="IUJ111" s="611"/>
      <c r="IUK111" s="611"/>
      <c r="IUL111" s="611"/>
      <c r="IUM111" s="611"/>
      <c r="IUN111" s="611"/>
      <c r="IUO111" s="611"/>
      <c r="IUP111" s="611"/>
      <c r="IUQ111" s="611"/>
      <c r="IUR111" s="611"/>
      <c r="IUS111" s="611"/>
      <c r="IUT111" s="611"/>
      <c r="IUU111" s="611"/>
      <c r="IUV111" s="611"/>
      <c r="IUW111" s="611"/>
      <c r="IUX111" s="611"/>
      <c r="IUY111" s="611"/>
      <c r="IUZ111" s="611"/>
      <c r="IVA111" s="611"/>
      <c r="IVB111" s="611"/>
      <c r="IVC111" s="611"/>
      <c r="IVD111" s="611"/>
      <c r="IVE111" s="611"/>
      <c r="IVF111" s="611"/>
      <c r="IVG111" s="611"/>
      <c r="IVH111" s="611"/>
      <c r="IVI111" s="611"/>
      <c r="IVJ111" s="611"/>
      <c r="IVK111" s="611"/>
      <c r="IVL111" s="611"/>
      <c r="IVM111" s="611"/>
      <c r="IVN111" s="611"/>
      <c r="IVO111" s="611"/>
      <c r="IVP111" s="611"/>
      <c r="IVQ111" s="611"/>
      <c r="IVR111" s="611"/>
      <c r="IVS111" s="611"/>
      <c r="IVT111" s="611"/>
      <c r="IVU111" s="611"/>
      <c r="IVV111" s="611"/>
      <c r="IVW111" s="611"/>
      <c r="IVX111" s="611"/>
      <c r="IVY111" s="611"/>
      <c r="IVZ111" s="611"/>
      <c r="IWA111" s="611"/>
      <c r="IWB111" s="611"/>
      <c r="IWC111" s="611"/>
      <c r="IWD111" s="611"/>
      <c r="IWE111" s="611"/>
      <c r="IWF111" s="611"/>
      <c r="IWG111" s="611"/>
      <c r="IWH111" s="611"/>
      <c r="IWI111" s="611"/>
      <c r="IWJ111" s="611"/>
      <c r="IWK111" s="611"/>
      <c r="IWL111" s="611"/>
      <c r="IWM111" s="611"/>
      <c r="IWN111" s="611"/>
      <c r="IWO111" s="611"/>
      <c r="IWP111" s="611"/>
      <c r="IWQ111" s="611"/>
      <c r="IWR111" s="611"/>
      <c r="IWS111" s="611"/>
      <c r="IWT111" s="611"/>
      <c r="IWU111" s="611"/>
      <c r="IWV111" s="611"/>
      <c r="IWW111" s="611"/>
      <c r="IWX111" s="611"/>
      <c r="IWY111" s="611"/>
      <c r="IWZ111" s="611"/>
      <c r="IXA111" s="611"/>
      <c r="IXB111" s="611"/>
      <c r="IXC111" s="611"/>
      <c r="IXD111" s="611"/>
      <c r="IXE111" s="611"/>
      <c r="IXF111" s="611"/>
      <c r="IXG111" s="611"/>
      <c r="IXH111" s="611"/>
      <c r="IXI111" s="611"/>
      <c r="IXJ111" s="611"/>
      <c r="IXK111" s="611"/>
      <c r="IXL111" s="611"/>
      <c r="IXM111" s="611"/>
      <c r="IXN111" s="611"/>
      <c r="IXO111" s="611"/>
      <c r="IXP111" s="611"/>
      <c r="IXQ111" s="611"/>
      <c r="IXR111" s="611"/>
      <c r="IXS111" s="611"/>
      <c r="IXT111" s="611"/>
      <c r="IXU111" s="611"/>
      <c r="IXV111" s="611"/>
      <c r="IXW111" s="611"/>
      <c r="IXX111" s="611"/>
      <c r="IXY111" s="611"/>
      <c r="IXZ111" s="611"/>
      <c r="IYA111" s="611"/>
      <c r="IYB111" s="611"/>
      <c r="IYC111" s="611"/>
      <c r="IYD111" s="611"/>
      <c r="IYE111" s="611"/>
      <c r="IYF111" s="611"/>
      <c r="IYG111" s="611"/>
      <c r="IYH111" s="611"/>
      <c r="IYI111" s="611"/>
      <c r="IYJ111" s="611"/>
      <c r="IYK111" s="611"/>
      <c r="IYL111" s="611"/>
      <c r="IYM111" s="611"/>
      <c r="IYN111" s="611"/>
      <c r="IYO111" s="611"/>
      <c r="IYP111" s="611"/>
      <c r="IYQ111" s="611"/>
      <c r="IYR111" s="611"/>
      <c r="IYS111" s="611"/>
      <c r="IYT111" s="611"/>
      <c r="IYU111" s="611"/>
      <c r="IYV111" s="611"/>
      <c r="IYW111" s="611"/>
      <c r="IYX111" s="611"/>
      <c r="IYY111" s="611"/>
      <c r="IYZ111" s="611"/>
      <c r="IZA111" s="611"/>
      <c r="IZB111" s="611"/>
      <c r="IZC111" s="611"/>
      <c r="IZD111" s="611"/>
      <c r="IZE111" s="611"/>
      <c r="IZF111" s="611"/>
      <c r="IZG111" s="611"/>
      <c r="IZH111" s="611"/>
      <c r="IZI111" s="611"/>
      <c r="IZJ111" s="611"/>
      <c r="IZK111" s="611"/>
      <c r="IZL111" s="611"/>
      <c r="IZM111" s="611"/>
      <c r="IZN111" s="611"/>
      <c r="IZO111" s="611"/>
      <c r="IZP111" s="611"/>
      <c r="IZQ111" s="611"/>
      <c r="IZR111" s="611"/>
      <c r="IZS111" s="611"/>
      <c r="IZT111" s="611"/>
      <c r="IZU111" s="611"/>
      <c r="IZV111" s="611"/>
      <c r="IZW111" s="611"/>
      <c r="IZX111" s="611"/>
      <c r="IZY111" s="611"/>
      <c r="IZZ111" s="611"/>
      <c r="JAA111" s="611"/>
      <c r="JAB111" s="611"/>
      <c r="JAC111" s="611"/>
      <c r="JAD111" s="611"/>
      <c r="JAE111" s="611"/>
      <c r="JAF111" s="611"/>
      <c r="JAG111" s="611"/>
      <c r="JAH111" s="611"/>
      <c r="JAI111" s="611"/>
      <c r="JAJ111" s="611"/>
      <c r="JAK111" s="611"/>
      <c r="JAL111" s="611"/>
      <c r="JAM111" s="611"/>
      <c r="JAN111" s="611"/>
      <c r="JAO111" s="611"/>
      <c r="JAP111" s="611"/>
      <c r="JAQ111" s="611"/>
      <c r="JAR111" s="611"/>
      <c r="JAS111" s="611"/>
      <c r="JAT111" s="611"/>
      <c r="JAU111" s="611"/>
      <c r="JAV111" s="611"/>
      <c r="JAW111" s="611"/>
      <c r="JAX111" s="611"/>
      <c r="JAY111" s="611"/>
      <c r="JAZ111" s="611"/>
      <c r="JBA111" s="611"/>
      <c r="JBB111" s="611"/>
      <c r="JBC111" s="611"/>
      <c r="JBD111" s="611"/>
      <c r="JBE111" s="611"/>
      <c r="JBF111" s="611"/>
      <c r="JBG111" s="611"/>
      <c r="JBH111" s="611"/>
      <c r="JBI111" s="611"/>
      <c r="JBJ111" s="611"/>
      <c r="JBK111" s="611"/>
      <c r="JBL111" s="611"/>
      <c r="JBM111" s="611"/>
      <c r="JBN111" s="611"/>
      <c r="JBO111" s="611"/>
      <c r="JBP111" s="611"/>
      <c r="JBQ111" s="611"/>
      <c r="JBR111" s="611"/>
      <c r="JBS111" s="611"/>
      <c r="JBT111" s="611"/>
      <c r="JBU111" s="611"/>
      <c r="JBV111" s="611"/>
      <c r="JBW111" s="611"/>
      <c r="JBX111" s="611"/>
      <c r="JBY111" s="611"/>
      <c r="JBZ111" s="611"/>
      <c r="JCA111" s="611"/>
      <c r="JCB111" s="611"/>
      <c r="JCC111" s="611"/>
      <c r="JCD111" s="611"/>
      <c r="JCE111" s="611"/>
      <c r="JCF111" s="611"/>
      <c r="JCG111" s="611"/>
      <c r="JCH111" s="611"/>
      <c r="JCI111" s="611"/>
      <c r="JCJ111" s="611"/>
      <c r="JCK111" s="611"/>
      <c r="JCL111" s="611"/>
      <c r="JCM111" s="611"/>
      <c r="JCN111" s="611"/>
      <c r="JCO111" s="611"/>
      <c r="JCP111" s="611"/>
      <c r="JCQ111" s="611"/>
      <c r="JCR111" s="611"/>
      <c r="JCS111" s="611"/>
      <c r="JCT111" s="611"/>
      <c r="JCU111" s="611"/>
      <c r="JCV111" s="611"/>
      <c r="JCW111" s="611"/>
      <c r="JCX111" s="611"/>
      <c r="JCY111" s="611"/>
      <c r="JCZ111" s="611"/>
      <c r="JDA111" s="611"/>
      <c r="JDB111" s="611"/>
      <c r="JDC111" s="611"/>
      <c r="JDD111" s="611"/>
      <c r="JDE111" s="611"/>
      <c r="JDF111" s="611"/>
      <c r="JDG111" s="611"/>
      <c r="JDH111" s="611"/>
      <c r="JDI111" s="611"/>
      <c r="JDJ111" s="611"/>
      <c r="JDK111" s="611"/>
      <c r="JDL111" s="611"/>
      <c r="JDM111" s="611"/>
      <c r="JDN111" s="611"/>
      <c r="JDO111" s="611"/>
      <c r="JDP111" s="611"/>
      <c r="JDQ111" s="611"/>
      <c r="JDR111" s="611"/>
      <c r="JDS111" s="611"/>
      <c r="JDT111" s="611"/>
      <c r="JDU111" s="611"/>
      <c r="JDV111" s="611"/>
      <c r="JDW111" s="611"/>
      <c r="JDX111" s="611"/>
      <c r="JDY111" s="611"/>
      <c r="JDZ111" s="611"/>
      <c r="JEA111" s="611"/>
      <c r="JEB111" s="611"/>
      <c r="JEC111" s="611"/>
      <c r="JED111" s="611"/>
      <c r="JEE111" s="611"/>
      <c r="JEF111" s="611"/>
      <c r="JEG111" s="611"/>
      <c r="JEH111" s="611"/>
      <c r="JEI111" s="611"/>
      <c r="JEJ111" s="611"/>
      <c r="JEK111" s="611"/>
      <c r="JEL111" s="611"/>
      <c r="JEM111" s="611"/>
      <c r="JEN111" s="611"/>
      <c r="JEO111" s="611"/>
      <c r="JEP111" s="611"/>
      <c r="JEQ111" s="611"/>
      <c r="JER111" s="611"/>
      <c r="JES111" s="611"/>
      <c r="JET111" s="611"/>
      <c r="JEU111" s="611"/>
      <c r="JEV111" s="611"/>
      <c r="JEW111" s="611"/>
      <c r="JEX111" s="611"/>
      <c r="JEY111" s="611"/>
      <c r="JEZ111" s="611"/>
      <c r="JFA111" s="611"/>
      <c r="JFB111" s="611"/>
      <c r="JFC111" s="611"/>
      <c r="JFD111" s="611"/>
      <c r="JFE111" s="611"/>
      <c r="JFF111" s="611"/>
      <c r="JFG111" s="611"/>
      <c r="JFH111" s="611"/>
      <c r="JFI111" s="611"/>
      <c r="JFJ111" s="611"/>
      <c r="JFK111" s="611"/>
      <c r="JFL111" s="611"/>
      <c r="JFM111" s="611"/>
      <c r="JFN111" s="611"/>
      <c r="JFO111" s="611"/>
      <c r="JFP111" s="611"/>
      <c r="JFQ111" s="611"/>
      <c r="JFR111" s="611"/>
      <c r="JFS111" s="611"/>
      <c r="JFT111" s="611"/>
      <c r="JFU111" s="611"/>
      <c r="JFV111" s="611"/>
      <c r="JFW111" s="611"/>
      <c r="JFX111" s="611"/>
      <c r="JFY111" s="611"/>
      <c r="JFZ111" s="611"/>
      <c r="JGA111" s="611"/>
      <c r="JGB111" s="611"/>
      <c r="JGC111" s="611"/>
      <c r="JGD111" s="611"/>
      <c r="JGE111" s="611"/>
      <c r="JGF111" s="611"/>
      <c r="JGG111" s="611"/>
      <c r="JGH111" s="611"/>
      <c r="JGI111" s="611"/>
      <c r="JGJ111" s="611"/>
      <c r="JGK111" s="611"/>
      <c r="JGL111" s="611"/>
      <c r="JGM111" s="611"/>
      <c r="JGN111" s="611"/>
      <c r="JGO111" s="611"/>
      <c r="JGP111" s="611"/>
      <c r="JGQ111" s="611"/>
      <c r="JGR111" s="611"/>
      <c r="JGS111" s="611"/>
      <c r="JGT111" s="611"/>
      <c r="JGU111" s="611"/>
      <c r="JGV111" s="611"/>
      <c r="JGW111" s="611"/>
      <c r="JGX111" s="611"/>
      <c r="JGY111" s="611"/>
      <c r="JGZ111" s="611"/>
      <c r="JHA111" s="611"/>
      <c r="JHB111" s="611"/>
      <c r="JHC111" s="611"/>
      <c r="JHD111" s="611"/>
      <c r="JHE111" s="611"/>
      <c r="JHF111" s="611"/>
      <c r="JHG111" s="611"/>
      <c r="JHH111" s="611"/>
      <c r="JHI111" s="611"/>
      <c r="JHJ111" s="611"/>
      <c r="JHK111" s="611"/>
      <c r="JHL111" s="611"/>
      <c r="JHM111" s="611"/>
      <c r="JHN111" s="611"/>
      <c r="JHO111" s="611"/>
      <c r="JHP111" s="611"/>
      <c r="JHQ111" s="611"/>
      <c r="JHR111" s="611"/>
      <c r="JHS111" s="611"/>
      <c r="JHT111" s="611"/>
      <c r="JHU111" s="611"/>
      <c r="JHV111" s="611"/>
      <c r="JHW111" s="611"/>
      <c r="JHX111" s="611"/>
      <c r="JHY111" s="611"/>
      <c r="JHZ111" s="611"/>
      <c r="JIA111" s="611"/>
      <c r="JIB111" s="611"/>
      <c r="JIC111" s="611"/>
      <c r="JID111" s="611"/>
      <c r="JIE111" s="611"/>
      <c r="JIF111" s="611"/>
      <c r="JIG111" s="611"/>
      <c r="JIH111" s="611"/>
      <c r="JII111" s="611"/>
      <c r="JIJ111" s="611"/>
      <c r="JIK111" s="611"/>
      <c r="JIL111" s="611"/>
      <c r="JIM111" s="611"/>
      <c r="JIN111" s="611"/>
      <c r="JIO111" s="611"/>
      <c r="JIP111" s="611"/>
      <c r="JIQ111" s="611"/>
      <c r="JIR111" s="611"/>
      <c r="JIS111" s="611"/>
      <c r="JIT111" s="611"/>
      <c r="JIU111" s="611"/>
      <c r="JIV111" s="611"/>
      <c r="JIW111" s="611"/>
      <c r="JIX111" s="611"/>
      <c r="JIY111" s="611"/>
      <c r="JIZ111" s="611"/>
      <c r="JJA111" s="611"/>
      <c r="JJB111" s="611"/>
      <c r="JJC111" s="611"/>
      <c r="JJD111" s="611"/>
      <c r="JJE111" s="611"/>
      <c r="JJF111" s="611"/>
      <c r="JJG111" s="611"/>
      <c r="JJH111" s="611"/>
      <c r="JJI111" s="611"/>
      <c r="JJJ111" s="611"/>
      <c r="JJK111" s="611"/>
      <c r="JJL111" s="611"/>
      <c r="JJM111" s="611"/>
      <c r="JJN111" s="611"/>
      <c r="JJO111" s="611"/>
      <c r="JJP111" s="611"/>
      <c r="JJQ111" s="611"/>
      <c r="JJR111" s="611"/>
      <c r="JJS111" s="611"/>
      <c r="JJT111" s="611"/>
      <c r="JJU111" s="611"/>
      <c r="JJV111" s="611"/>
      <c r="JJW111" s="611"/>
      <c r="JJX111" s="611"/>
      <c r="JJY111" s="611"/>
      <c r="JJZ111" s="611"/>
      <c r="JKA111" s="611"/>
      <c r="JKB111" s="611"/>
      <c r="JKC111" s="611"/>
      <c r="JKD111" s="611"/>
      <c r="JKE111" s="611"/>
      <c r="JKF111" s="611"/>
      <c r="JKG111" s="611"/>
      <c r="JKH111" s="611"/>
      <c r="JKI111" s="611"/>
      <c r="JKJ111" s="611"/>
      <c r="JKK111" s="611"/>
      <c r="JKL111" s="611"/>
      <c r="JKM111" s="611"/>
      <c r="JKN111" s="611"/>
      <c r="JKO111" s="611"/>
      <c r="JKP111" s="611"/>
      <c r="JKQ111" s="611"/>
      <c r="JKR111" s="611"/>
      <c r="JKS111" s="611"/>
      <c r="JKT111" s="611"/>
      <c r="JKU111" s="611"/>
      <c r="JKV111" s="611"/>
      <c r="JKW111" s="611"/>
      <c r="JKX111" s="611"/>
      <c r="JKY111" s="611"/>
      <c r="JKZ111" s="611"/>
      <c r="JLA111" s="611"/>
      <c r="JLB111" s="611"/>
      <c r="JLC111" s="611"/>
      <c r="JLD111" s="611"/>
      <c r="JLE111" s="611"/>
      <c r="JLF111" s="611"/>
      <c r="JLG111" s="611"/>
      <c r="JLH111" s="611"/>
      <c r="JLI111" s="611"/>
      <c r="JLJ111" s="611"/>
      <c r="JLK111" s="611"/>
      <c r="JLL111" s="611"/>
      <c r="JLM111" s="611"/>
      <c r="JLN111" s="611"/>
      <c r="JLO111" s="611"/>
      <c r="JLP111" s="611"/>
      <c r="JLQ111" s="611"/>
      <c r="JLR111" s="611"/>
      <c r="JLS111" s="611"/>
      <c r="JLT111" s="611"/>
      <c r="JLU111" s="611"/>
      <c r="JLV111" s="611"/>
      <c r="JLW111" s="611"/>
      <c r="JLX111" s="611"/>
      <c r="JLY111" s="611"/>
      <c r="JLZ111" s="611"/>
      <c r="JMA111" s="611"/>
      <c r="JMB111" s="611"/>
      <c r="JMC111" s="611"/>
      <c r="JMD111" s="611"/>
      <c r="JME111" s="611"/>
      <c r="JMF111" s="611"/>
      <c r="JMG111" s="611"/>
      <c r="JMH111" s="611"/>
      <c r="JMI111" s="611"/>
      <c r="JMJ111" s="611"/>
      <c r="JMK111" s="611"/>
      <c r="JML111" s="611"/>
      <c r="JMM111" s="611"/>
      <c r="JMN111" s="611"/>
      <c r="JMO111" s="611"/>
      <c r="JMP111" s="611"/>
      <c r="JMQ111" s="611"/>
      <c r="JMR111" s="611"/>
      <c r="JMS111" s="611"/>
      <c r="JMT111" s="611"/>
      <c r="JMU111" s="611"/>
      <c r="JMV111" s="611"/>
      <c r="JMW111" s="611"/>
      <c r="JMX111" s="611"/>
      <c r="JMY111" s="611"/>
      <c r="JMZ111" s="611"/>
      <c r="JNA111" s="611"/>
      <c r="JNB111" s="611"/>
      <c r="JNC111" s="611"/>
      <c r="JND111" s="611"/>
      <c r="JNE111" s="611"/>
      <c r="JNF111" s="611"/>
      <c r="JNG111" s="611"/>
      <c r="JNH111" s="611"/>
      <c r="JNI111" s="611"/>
      <c r="JNJ111" s="611"/>
      <c r="JNK111" s="611"/>
      <c r="JNL111" s="611"/>
      <c r="JNM111" s="611"/>
      <c r="JNN111" s="611"/>
      <c r="JNO111" s="611"/>
      <c r="JNP111" s="611"/>
      <c r="JNQ111" s="611"/>
      <c r="JNR111" s="611"/>
      <c r="JNS111" s="611"/>
      <c r="JNT111" s="611"/>
      <c r="JNU111" s="611"/>
      <c r="JNV111" s="611"/>
      <c r="JNW111" s="611"/>
      <c r="JNX111" s="611"/>
      <c r="JNY111" s="611"/>
      <c r="JNZ111" s="611"/>
      <c r="JOA111" s="611"/>
      <c r="JOB111" s="611"/>
      <c r="JOC111" s="611"/>
      <c r="JOD111" s="611"/>
      <c r="JOE111" s="611"/>
      <c r="JOF111" s="611"/>
      <c r="JOG111" s="611"/>
      <c r="JOH111" s="611"/>
      <c r="JOI111" s="611"/>
      <c r="JOJ111" s="611"/>
      <c r="JOK111" s="611"/>
      <c r="JOL111" s="611"/>
      <c r="JOM111" s="611"/>
      <c r="JON111" s="611"/>
      <c r="JOO111" s="611"/>
      <c r="JOP111" s="611"/>
      <c r="JOQ111" s="611"/>
      <c r="JOR111" s="611"/>
      <c r="JOS111" s="611"/>
      <c r="JOT111" s="611"/>
      <c r="JOU111" s="611"/>
      <c r="JOV111" s="611"/>
      <c r="JOW111" s="611"/>
      <c r="JOX111" s="611"/>
      <c r="JOY111" s="611"/>
      <c r="JOZ111" s="611"/>
      <c r="JPA111" s="611"/>
      <c r="JPB111" s="611"/>
      <c r="JPC111" s="611"/>
      <c r="JPD111" s="611"/>
      <c r="JPE111" s="611"/>
      <c r="JPF111" s="611"/>
      <c r="JPG111" s="611"/>
      <c r="JPH111" s="611"/>
      <c r="JPI111" s="611"/>
      <c r="JPJ111" s="611"/>
      <c r="JPK111" s="611"/>
      <c r="JPL111" s="611"/>
      <c r="JPM111" s="611"/>
      <c r="JPN111" s="611"/>
      <c r="JPO111" s="611"/>
      <c r="JPP111" s="611"/>
      <c r="JPQ111" s="611"/>
      <c r="JPR111" s="611"/>
      <c r="JPS111" s="611"/>
      <c r="JPT111" s="611"/>
      <c r="JPU111" s="611"/>
      <c r="JPV111" s="611"/>
      <c r="JPW111" s="611"/>
      <c r="JPX111" s="611"/>
      <c r="JPY111" s="611"/>
      <c r="JPZ111" s="611"/>
      <c r="JQA111" s="611"/>
      <c r="JQB111" s="611"/>
      <c r="JQC111" s="611"/>
      <c r="JQD111" s="611"/>
      <c r="JQE111" s="611"/>
      <c r="JQF111" s="611"/>
      <c r="JQG111" s="611"/>
      <c r="JQH111" s="611"/>
      <c r="JQI111" s="611"/>
      <c r="JQJ111" s="611"/>
      <c r="JQK111" s="611"/>
      <c r="JQL111" s="611"/>
      <c r="JQM111" s="611"/>
      <c r="JQN111" s="611"/>
      <c r="JQO111" s="611"/>
      <c r="JQP111" s="611"/>
      <c r="JQQ111" s="611"/>
      <c r="JQR111" s="611"/>
      <c r="JQS111" s="611"/>
      <c r="JQT111" s="611"/>
      <c r="JQU111" s="611"/>
      <c r="JQV111" s="611"/>
      <c r="JQW111" s="611"/>
      <c r="JQX111" s="611"/>
      <c r="JQY111" s="611"/>
      <c r="JQZ111" s="611"/>
      <c r="JRA111" s="611"/>
      <c r="JRB111" s="611"/>
      <c r="JRC111" s="611"/>
      <c r="JRD111" s="611"/>
      <c r="JRE111" s="611"/>
      <c r="JRF111" s="611"/>
      <c r="JRG111" s="611"/>
      <c r="JRH111" s="611"/>
      <c r="JRI111" s="611"/>
      <c r="JRJ111" s="611"/>
      <c r="JRK111" s="611"/>
      <c r="JRL111" s="611"/>
      <c r="JRM111" s="611"/>
      <c r="JRN111" s="611"/>
      <c r="JRO111" s="611"/>
      <c r="JRP111" s="611"/>
      <c r="JRQ111" s="611"/>
      <c r="JRR111" s="611"/>
      <c r="JRS111" s="611"/>
      <c r="JRT111" s="611"/>
      <c r="JRU111" s="611"/>
      <c r="JRV111" s="611"/>
      <c r="JRW111" s="611"/>
      <c r="JRX111" s="611"/>
      <c r="JRY111" s="611"/>
      <c r="JRZ111" s="611"/>
      <c r="JSA111" s="611"/>
      <c r="JSB111" s="611"/>
      <c r="JSC111" s="611"/>
      <c r="JSD111" s="611"/>
      <c r="JSE111" s="611"/>
      <c r="JSF111" s="611"/>
      <c r="JSG111" s="611"/>
      <c r="JSH111" s="611"/>
      <c r="JSI111" s="611"/>
      <c r="JSJ111" s="611"/>
      <c r="JSK111" s="611"/>
      <c r="JSL111" s="611"/>
      <c r="JSM111" s="611"/>
      <c r="JSN111" s="611"/>
      <c r="JSO111" s="611"/>
      <c r="JSP111" s="611"/>
      <c r="JSQ111" s="611"/>
      <c r="JSR111" s="611"/>
      <c r="JSS111" s="611"/>
      <c r="JST111" s="611"/>
      <c r="JSU111" s="611"/>
      <c r="JSV111" s="611"/>
      <c r="JSW111" s="611"/>
      <c r="JSX111" s="611"/>
      <c r="JSY111" s="611"/>
      <c r="JSZ111" s="611"/>
      <c r="JTA111" s="611"/>
      <c r="JTB111" s="611"/>
      <c r="JTC111" s="611"/>
      <c r="JTD111" s="611"/>
      <c r="JTE111" s="611"/>
      <c r="JTF111" s="611"/>
      <c r="JTG111" s="611"/>
      <c r="JTH111" s="611"/>
      <c r="JTI111" s="611"/>
      <c r="JTJ111" s="611"/>
      <c r="JTK111" s="611"/>
      <c r="JTL111" s="611"/>
      <c r="JTM111" s="611"/>
      <c r="JTN111" s="611"/>
      <c r="JTO111" s="611"/>
      <c r="JTP111" s="611"/>
      <c r="JTQ111" s="611"/>
      <c r="JTR111" s="611"/>
      <c r="JTS111" s="611"/>
      <c r="JTT111" s="611"/>
      <c r="JTU111" s="611"/>
      <c r="JTV111" s="611"/>
      <c r="JTW111" s="611"/>
      <c r="JTX111" s="611"/>
      <c r="JTY111" s="611"/>
      <c r="JTZ111" s="611"/>
      <c r="JUA111" s="611"/>
      <c r="JUB111" s="611"/>
      <c r="JUC111" s="611"/>
      <c r="JUD111" s="611"/>
      <c r="JUE111" s="611"/>
      <c r="JUF111" s="611"/>
      <c r="JUG111" s="611"/>
      <c r="JUH111" s="611"/>
      <c r="JUI111" s="611"/>
      <c r="JUJ111" s="611"/>
      <c r="JUK111" s="611"/>
      <c r="JUL111" s="611"/>
      <c r="JUM111" s="611"/>
      <c r="JUN111" s="611"/>
      <c r="JUO111" s="611"/>
      <c r="JUP111" s="611"/>
      <c r="JUQ111" s="611"/>
      <c r="JUR111" s="611"/>
      <c r="JUS111" s="611"/>
      <c r="JUT111" s="611"/>
      <c r="JUU111" s="611"/>
      <c r="JUV111" s="611"/>
      <c r="JUW111" s="611"/>
      <c r="JUX111" s="611"/>
      <c r="JUY111" s="611"/>
      <c r="JUZ111" s="611"/>
      <c r="JVA111" s="611"/>
      <c r="JVB111" s="611"/>
      <c r="JVC111" s="611"/>
      <c r="JVD111" s="611"/>
      <c r="JVE111" s="611"/>
      <c r="JVF111" s="611"/>
      <c r="JVG111" s="611"/>
      <c r="JVH111" s="611"/>
      <c r="JVI111" s="611"/>
      <c r="JVJ111" s="611"/>
      <c r="JVK111" s="611"/>
      <c r="JVL111" s="611"/>
      <c r="JVM111" s="611"/>
      <c r="JVN111" s="611"/>
      <c r="JVO111" s="611"/>
      <c r="JVP111" s="611"/>
      <c r="JVQ111" s="611"/>
      <c r="JVR111" s="611"/>
      <c r="JVS111" s="611"/>
      <c r="JVT111" s="611"/>
      <c r="JVU111" s="611"/>
      <c r="JVV111" s="611"/>
      <c r="JVW111" s="611"/>
      <c r="JVX111" s="611"/>
      <c r="JVY111" s="611"/>
      <c r="JVZ111" s="611"/>
      <c r="JWA111" s="611"/>
      <c r="JWB111" s="611"/>
      <c r="JWC111" s="611"/>
      <c r="JWD111" s="611"/>
      <c r="JWE111" s="611"/>
      <c r="JWF111" s="611"/>
      <c r="JWG111" s="611"/>
      <c r="JWH111" s="611"/>
      <c r="JWI111" s="611"/>
      <c r="JWJ111" s="611"/>
      <c r="JWK111" s="611"/>
      <c r="JWL111" s="611"/>
      <c r="JWM111" s="611"/>
      <c r="JWN111" s="611"/>
      <c r="JWO111" s="611"/>
      <c r="JWP111" s="611"/>
      <c r="JWQ111" s="611"/>
      <c r="JWR111" s="611"/>
      <c r="JWS111" s="611"/>
      <c r="JWT111" s="611"/>
      <c r="JWU111" s="611"/>
      <c r="JWV111" s="611"/>
      <c r="JWW111" s="611"/>
      <c r="JWX111" s="611"/>
      <c r="JWY111" s="611"/>
      <c r="JWZ111" s="611"/>
      <c r="JXA111" s="611"/>
      <c r="JXB111" s="611"/>
      <c r="JXC111" s="611"/>
      <c r="JXD111" s="611"/>
      <c r="JXE111" s="611"/>
      <c r="JXF111" s="611"/>
      <c r="JXG111" s="611"/>
      <c r="JXH111" s="611"/>
      <c r="JXI111" s="611"/>
      <c r="JXJ111" s="611"/>
      <c r="JXK111" s="611"/>
      <c r="JXL111" s="611"/>
      <c r="JXM111" s="611"/>
      <c r="JXN111" s="611"/>
      <c r="JXO111" s="611"/>
      <c r="JXP111" s="611"/>
      <c r="JXQ111" s="611"/>
      <c r="JXR111" s="611"/>
      <c r="JXS111" s="611"/>
      <c r="JXT111" s="611"/>
      <c r="JXU111" s="611"/>
      <c r="JXV111" s="611"/>
      <c r="JXW111" s="611"/>
      <c r="JXX111" s="611"/>
      <c r="JXY111" s="611"/>
      <c r="JXZ111" s="611"/>
      <c r="JYA111" s="611"/>
      <c r="JYB111" s="611"/>
      <c r="JYC111" s="611"/>
      <c r="JYD111" s="611"/>
      <c r="JYE111" s="611"/>
      <c r="JYF111" s="611"/>
      <c r="JYG111" s="611"/>
      <c r="JYH111" s="611"/>
      <c r="JYI111" s="611"/>
      <c r="JYJ111" s="611"/>
      <c r="JYK111" s="611"/>
      <c r="JYL111" s="611"/>
      <c r="JYM111" s="611"/>
      <c r="JYN111" s="611"/>
      <c r="JYO111" s="611"/>
      <c r="JYP111" s="611"/>
      <c r="JYQ111" s="611"/>
      <c r="JYR111" s="611"/>
      <c r="JYS111" s="611"/>
      <c r="JYT111" s="611"/>
      <c r="JYU111" s="611"/>
      <c r="JYV111" s="611"/>
      <c r="JYW111" s="611"/>
      <c r="JYX111" s="611"/>
      <c r="JYY111" s="611"/>
      <c r="JYZ111" s="611"/>
      <c r="JZA111" s="611"/>
      <c r="JZB111" s="611"/>
      <c r="JZC111" s="611"/>
      <c r="JZD111" s="611"/>
      <c r="JZE111" s="611"/>
      <c r="JZF111" s="611"/>
      <c r="JZG111" s="611"/>
      <c r="JZH111" s="611"/>
      <c r="JZI111" s="611"/>
      <c r="JZJ111" s="611"/>
      <c r="JZK111" s="611"/>
      <c r="JZL111" s="611"/>
      <c r="JZM111" s="611"/>
      <c r="JZN111" s="611"/>
      <c r="JZO111" s="611"/>
      <c r="JZP111" s="611"/>
      <c r="JZQ111" s="611"/>
      <c r="JZR111" s="611"/>
      <c r="JZS111" s="611"/>
      <c r="JZT111" s="611"/>
      <c r="JZU111" s="611"/>
      <c r="JZV111" s="611"/>
      <c r="JZW111" s="611"/>
      <c r="JZX111" s="611"/>
      <c r="JZY111" s="611"/>
      <c r="JZZ111" s="611"/>
      <c r="KAA111" s="611"/>
      <c r="KAB111" s="611"/>
      <c r="KAC111" s="611"/>
      <c r="KAD111" s="611"/>
      <c r="KAE111" s="611"/>
      <c r="KAF111" s="611"/>
      <c r="KAG111" s="611"/>
      <c r="KAH111" s="611"/>
      <c r="KAI111" s="611"/>
      <c r="KAJ111" s="611"/>
      <c r="KAK111" s="611"/>
      <c r="KAL111" s="611"/>
      <c r="KAM111" s="611"/>
      <c r="KAN111" s="611"/>
      <c r="KAO111" s="611"/>
      <c r="KAP111" s="611"/>
      <c r="KAQ111" s="611"/>
      <c r="KAR111" s="611"/>
      <c r="KAS111" s="611"/>
      <c r="KAT111" s="611"/>
      <c r="KAU111" s="611"/>
      <c r="KAV111" s="611"/>
      <c r="KAW111" s="611"/>
      <c r="KAX111" s="611"/>
      <c r="KAY111" s="611"/>
      <c r="KAZ111" s="611"/>
      <c r="KBA111" s="611"/>
      <c r="KBB111" s="611"/>
      <c r="KBC111" s="611"/>
      <c r="KBD111" s="611"/>
      <c r="KBE111" s="611"/>
      <c r="KBF111" s="611"/>
      <c r="KBG111" s="611"/>
      <c r="KBH111" s="611"/>
      <c r="KBI111" s="611"/>
      <c r="KBJ111" s="611"/>
      <c r="KBK111" s="611"/>
      <c r="KBL111" s="611"/>
      <c r="KBM111" s="611"/>
      <c r="KBN111" s="611"/>
      <c r="KBO111" s="611"/>
      <c r="KBP111" s="611"/>
      <c r="KBQ111" s="611"/>
      <c r="KBR111" s="611"/>
      <c r="KBS111" s="611"/>
      <c r="KBT111" s="611"/>
      <c r="KBU111" s="611"/>
      <c r="KBV111" s="611"/>
      <c r="KBW111" s="611"/>
      <c r="KBX111" s="611"/>
      <c r="KBY111" s="611"/>
      <c r="KBZ111" s="611"/>
      <c r="KCA111" s="611"/>
      <c r="KCB111" s="611"/>
      <c r="KCC111" s="611"/>
      <c r="KCD111" s="611"/>
      <c r="KCE111" s="611"/>
      <c r="KCF111" s="611"/>
      <c r="KCG111" s="611"/>
      <c r="KCH111" s="611"/>
      <c r="KCI111" s="611"/>
      <c r="KCJ111" s="611"/>
      <c r="KCK111" s="611"/>
      <c r="KCL111" s="611"/>
      <c r="KCM111" s="611"/>
      <c r="KCN111" s="611"/>
      <c r="KCO111" s="611"/>
      <c r="KCP111" s="611"/>
      <c r="KCQ111" s="611"/>
      <c r="KCR111" s="611"/>
      <c r="KCS111" s="611"/>
      <c r="KCT111" s="611"/>
      <c r="KCU111" s="611"/>
      <c r="KCV111" s="611"/>
      <c r="KCW111" s="611"/>
      <c r="KCX111" s="611"/>
      <c r="KCY111" s="611"/>
      <c r="KCZ111" s="611"/>
      <c r="KDA111" s="611"/>
      <c r="KDB111" s="611"/>
      <c r="KDC111" s="611"/>
      <c r="KDD111" s="611"/>
      <c r="KDE111" s="611"/>
      <c r="KDF111" s="611"/>
      <c r="KDG111" s="611"/>
      <c r="KDH111" s="611"/>
      <c r="KDI111" s="611"/>
      <c r="KDJ111" s="611"/>
      <c r="KDK111" s="611"/>
      <c r="KDL111" s="611"/>
      <c r="KDM111" s="611"/>
      <c r="KDN111" s="611"/>
      <c r="KDO111" s="611"/>
      <c r="KDP111" s="611"/>
      <c r="KDQ111" s="611"/>
      <c r="KDR111" s="611"/>
      <c r="KDS111" s="611"/>
      <c r="KDT111" s="611"/>
      <c r="KDU111" s="611"/>
      <c r="KDV111" s="611"/>
      <c r="KDW111" s="611"/>
      <c r="KDX111" s="611"/>
      <c r="KDY111" s="611"/>
      <c r="KDZ111" s="611"/>
      <c r="KEA111" s="611"/>
      <c r="KEB111" s="611"/>
      <c r="KEC111" s="611"/>
      <c r="KED111" s="611"/>
      <c r="KEE111" s="611"/>
      <c r="KEF111" s="611"/>
      <c r="KEG111" s="611"/>
      <c r="KEH111" s="611"/>
      <c r="KEI111" s="611"/>
      <c r="KEJ111" s="611"/>
      <c r="KEK111" s="611"/>
      <c r="KEL111" s="611"/>
      <c r="KEM111" s="611"/>
      <c r="KEN111" s="611"/>
      <c r="KEO111" s="611"/>
      <c r="KEP111" s="611"/>
      <c r="KEQ111" s="611"/>
      <c r="KER111" s="611"/>
      <c r="KES111" s="611"/>
      <c r="KET111" s="611"/>
      <c r="KEU111" s="611"/>
      <c r="KEV111" s="611"/>
      <c r="KEW111" s="611"/>
      <c r="KEX111" s="611"/>
      <c r="KEY111" s="611"/>
      <c r="KEZ111" s="611"/>
      <c r="KFA111" s="611"/>
      <c r="KFB111" s="611"/>
      <c r="KFC111" s="611"/>
      <c r="KFD111" s="611"/>
      <c r="KFE111" s="611"/>
      <c r="KFF111" s="611"/>
      <c r="KFG111" s="611"/>
      <c r="KFH111" s="611"/>
      <c r="KFI111" s="611"/>
      <c r="KFJ111" s="611"/>
      <c r="KFK111" s="611"/>
      <c r="KFL111" s="611"/>
      <c r="KFM111" s="611"/>
      <c r="KFN111" s="611"/>
      <c r="KFO111" s="611"/>
      <c r="KFP111" s="611"/>
      <c r="KFQ111" s="611"/>
      <c r="KFR111" s="611"/>
      <c r="KFS111" s="611"/>
      <c r="KFT111" s="611"/>
      <c r="KFU111" s="611"/>
      <c r="KFV111" s="611"/>
      <c r="KFW111" s="611"/>
      <c r="KFX111" s="611"/>
      <c r="KFY111" s="611"/>
      <c r="KFZ111" s="611"/>
      <c r="KGA111" s="611"/>
      <c r="KGB111" s="611"/>
      <c r="KGC111" s="611"/>
      <c r="KGD111" s="611"/>
      <c r="KGE111" s="611"/>
      <c r="KGF111" s="611"/>
      <c r="KGG111" s="611"/>
      <c r="KGH111" s="611"/>
      <c r="KGI111" s="611"/>
      <c r="KGJ111" s="611"/>
      <c r="KGK111" s="611"/>
      <c r="KGL111" s="611"/>
      <c r="KGM111" s="611"/>
      <c r="KGN111" s="611"/>
      <c r="KGO111" s="611"/>
      <c r="KGP111" s="611"/>
      <c r="KGQ111" s="611"/>
      <c r="KGR111" s="611"/>
      <c r="KGS111" s="611"/>
      <c r="KGT111" s="611"/>
      <c r="KGU111" s="611"/>
      <c r="KGV111" s="611"/>
      <c r="KGW111" s="611"/>
      <c r="KGX111" s="611"/>
      <c r="KGY111" s="611"/>
      <c r="KGZ111" s="611"/>
      <c r="KHA111" s="611"/>
      <c r="KHB111" s="611"/>
      <c r="KHC111" s="611"/>
      <c r="KHD111" s="611"/>
      <c r="KHE111" s="611"/>
      <c r="KHF111" s="611"/>
      <c r="KHG111" s="611"/>
      <c r="KHH111" s="611"/>
      <c r="KHI111" s="611"/>
      <c r="KHJ111" s="611"/>
      <c r="KHK111" s="611"/>
      <c r="KHL111" s="611"/>
      <c r="KHM111" s="611"/>
      <c r="KHN111" s="611"/>
      <c r="KHO111" s="611"/>
      <c r="KHP111" s="611"/>
      <c r="KHQ111" s="611"/>
      <c r="KHR111" s="611"/>
      <c r="KHS111" s="611"/>
      <c r="KHT111" s="611"/>
      <c r="KHU111" s="611"/>
      <c r="KHV111" s="611"/>
      <c r="KHW111" s="611"/>
      <c r="KHX111" s="611"/>
      <c r="KHY111" s="611"/>
      <c r="KHZ111" s="611"/>
      <c r="KIA111" s="611"/>
      <c r="KIB111" s="611"/>
      <c r="KIC111" s="611"/>
      <c r="KID111" s="611"/>
      <c r="KIE111" s="611"/>
      <c r="KIF111" s="611"/>
      <c r="KIG111" s="611"/>
      <c r="KIH111" s="611"/>
      <c r="KII111" s="611"/>
      <c r="KIJ111" s="611"/>
      <c r="KIK111" s="611"/>
      <c r="KIL111" s="611"/>
      <c r="KIM111" s="611"/>
      <c r="KIN111" s="611"/>
      <c r="KIO111" s="611"/>
      <c r="KIP111" s="611"/>
      <c r="KIQ111" s="611"/>
      <c r="KIR111" s="611"/>
      <c r="KIS111" s="611"/>
      <c r="KIT111" s="611"/>
      <c r="KIU111" s="611"/>
      <c r="KIV111" s="611"/>
      <c r="KIW111" s="611"/>
      <c r="KIX111" s="611"/>
      <c r="KIY111" s="611"/>
      <c r="KIZ111" s="611"/>
      <c r="KJA111" s="611"/>
      <c r="KJB111" s="611"/>
      <c r="KJC111" s="611"/>
      <c r="KJD111" s="611"/>
      <c r="KJE111" s="611"/>
      <c r="KJF111" s="611"/>
      <c r="KJG111" s="611"/>
      <c r="KJH111" s="611"/>
      <c r="KJI111" s="611"/>
      <c r="KJJ111" s="611"/>
      <c r="KJK111" s="611"/>
      <c r="KJL111" s="611"/>
      <c r="KJM111" s="611"/>
      <c r="KJN111" s="611"/>
      <c r="KJO111" s="611"/>
      <c r="KJP111" s="611"/>
      <c r="KJQ111" s="611"/>
      <c r="KJR111" s="611"/>
      <c r="KJS111" s="611"/>
      <c r="KJT111" s="611"/>
      <c r="KJU111" s="611"/>
      <c r="KJV111" s="611"/>
      <c r="KJW111" s="611"/>
      <c r="KJX111" s="611"/>
      <c r="KJY111" s="611"/>
      <c r="KJZ111" s="611"/>
      <c r="KKA111" s="611"/>
      <c r="KKB111" s="611"/>
      <c r="KKC111" s="611"/>
      <c r="KKD111" s="611"/>
      <c r="KKE111" s="611"/>
      <c r="KKF111" s="611"/>
      <c r="KKG111" s="611"/>
      <c r="KKH111" s="611"/>
      <c r="KKI111" s="611"/>
      <c r="KKJ111" s="611"/>
      <c r="KKK111" s="611"/>
      <c r="KKL111" s="611"/>
      <c r="KKM111" s="611"/>
      <c r="KKN111" s="611"/>
      <c r="KKO111" s="611"/>
      <c r="KKP111" s="611"/>
      <c r="KKQ111" s="611"/>
      <c r="KKR111" s="611"/>
      <c r="KKS111" s="611"/>
      <c r="KKT111" s="611"/>
      <c r="KKU111" s="611"/>
      <c r="KKV111" s="611"/>
      <c r="KKW111" s="611"/>
      <c r="KKX111" s="611"/>
      <c r="KKY111" s="611"/>
      <c r="KKZ111" s="611"/>
      <c r="KLA111" s="611"/>
      <c r="KLB111" s="611"/>
      <c r="KLC111" s="611"/>
      <c r="KLD111" s="611"/>
      <c r="KLE111" s="611"/>
      <c r="KLF111" s="611"/>
      <c r="KLG111" s="611"/>
      <c r="KLH111" s="611"/>
      <c r="KLI111" s="611"/>
      <c r="KLJ111" s="611"/>
      <c r="KLK111" s="611"/>
      <c r="KLL111" s="611"/>
      <c r="KLM111" s="611"/>
      <c r="KLN111" s="611"/>
      <c r="KLO111" s="611"/>
      <c r="KLP111" s="611"/>
      <c r="KLQ111" s="611"/>
      <c r="KLR111" s="611"/>
      <c r="KLS111" s="611"/>
      <c r="KLT111" s="611"/>
      <c r="KLU111" s="611"/>
      <c r="KLV111" s="611"/>
      <c r="KLW111" s="611"/>
      <c r="KLX111" s="611"/>
      <c r="KLY111" s="611"/>
      <c r="KLZ111" s="611"/>
      <c r="KMA111" s="611"/>
      <c r="KMB111" s="611"/>
      <c r="KMC111" s="611"/>
      <c r="KMD111" s="611"/>
      <c r="KME111" s="611"/>
      <c r="KMF111" s="611"/>
      <c r="KMG111" s="611"/>
      <c r="KMH111" s="611"/>
      <c r="KMI111" s="611"/>
      <c r="KMJ111" s="611"/>
      <c r="KMK111" s="611"/>
      <c r="KML111" s="611"/>
      <c r="KMM111" s="611"/>
      <c r="KMN111" s="611"/>
      <c r="KMO111" s="611"/>
      <c r="KMP111" s="611"/>
      <c r="KMQ111" s="611"/>
      <c r="KMR111" s="611"/>
      <c r="KMS111" s="611"/>
      <c r="KMT111" s="611"/>
      <c r="KMU111" s="611"/>
      <c r="KMV111" s="611"/>
      <c r="KMW111" s="611"/>
      <c r="KMX111" s="611"/>
      <c r="KMY111" s="611"/>
      <c r="KMZ111" s="611"/>
      <c r="KNA111" s="611"/>
      <c r="KNB111" s="611"/>
      <c r="KNC111" s="611"/>
      <c r="KND111" s="611"/>
      <c r="KNE111" s="611"/>
      <c r="KNF111" s="611"/>
      <c r="KNG111" s="611"/>
      <c r="KNH111" s="611"/>
      <c r="KNI111" s="611"/>
      <c r="KNJ111" s="611"/>
      <c r="KNK111" s="611"/>
      <c r="KNL111" s="611"/>
      <c r="KNM111" s="611"/>
      <c r="KNN111" s="611"/>
      <c r="KNO111" s="611"/>
      <c r="KNP111" s="611"/>
      <c r="KNQ111" s="611"/>
      <c r="KNR111" s="611"/>
      <c r="KNS111" s="611"/>
      <c r="KNT111" s="611"/>
      <c r="KNU111" s="611"/>
      <c r="KNV111" s="611"/>
      <c r="KNW111" s="611"/>
      <c r="KNX111" s="611"/>
      <c r="KNY111" s="611"/>
      <c r="KNZ111" s="611"/>
      <c r="KOA111" s="611"/>
      <c r="KOB111" s="611"/>
      <c r="KOC111" s="611"/>
      <c r="KOD111" s="611"/>
      <c r="KOE111" s="611"/>
      <c r="KOF111" s="611"/>
      <c r="KOG111" s="611"/>
      <c r="KOH111" s="611"/>
      <c r="KOI111" s="611"/>
      <c r="KOJ111" s="611"/>
      <c r="KOK111" s="611"/>
      <c r="KOL111" s="611"/>
      <c r="KOM111" s="611"/>
      <c r="KON111" s="611"/>
      <c r="KOO111" s="611"/>
      <c r="KOP111" s="611"/>
      <c r="KOQ111" s="611"/>
      <c r="KOR111" s="611"/>
      <c r="KOS111" s="611"/>
      <c r="KOT111" s="611"/>
      <c r="KOU111" s="611"/>
      <c r="KOV111" s="611"/>
      <c r="KOW111" s="611"/>
      <c r="KOX111" s="611"/>
      <c r="KOY111" s="611"/>
      <c r="KOZ111" s="611"/>
      <c r="KPA111" s="611"/>
      <c r="KPB111" s="611"/>
      <c r="KPC111" s="611"/>
      <c r="KPD111" s="611"/>
      <c r="KPE111" s="611"/>
      <c r="KPF111" s="611"/>
      <c r="KPG111" s="611"/>
      <c r="KPH111" s="611"/>
      <c r="KPI111" s="611"/>
      <c r="KPJ111" s="611"/>
      <c r="KPK111" s="611"/>
      <c r="KPL111" s="611"/>
      <c r="KPM111" s="611"/>
      <c r="KPN111" s="611"/>
      <c r="KPO111" s="611"/>
      <c r="KPP111" s="611"/>
      <c r="KPQ111" s="611"/>
      <c r="KPR111" s="611"/>
      <c r="KPS111" s="611"/>
      <c r="KPT111" s="611"/>
      <c r="KPU111" s="611"/>
      <c r="KPV111" s="611"/>
      <c r="KPW111" s="611"/>
      <c r="KPX111" s="611"/>
      <c r="KPY111" s="611"/>
      <c r="KPZ111" s="611"/>
      <c r="KQA111" s="611"/>
      <c r="KQB111" s="611"/>
      <c r="KQC111" s="611"/>
      <c r="KQD111" s="611"/>
      <c r="KQE111" s="611"/>
      <c r="KQF111" s="611"/>
      <c r="KQG111" s="611"/>
      <c r="KQH111" s="611"/>
      <c r="KQI111" s="611"/>
      <c r="KQJ111" s="611"/>
      <c r="KQK111" s="611"/>
      <c r="KQL111" s="611"/>
      <c r="KQM111" s="611"/>
      <c r="KQN111" s="611"/>
      <c r="KQO111" s="611"/>
      <c r="KQP111" s="611"/>
      <c r="KQQ111" s="611"/>
      <c r="KQR111" s="611"/>
      <c r="KQS111" s="611"/>
      <c r="KQT111" s="611"/>
      <c r="KQU111" s="611"/>
      <c r="KQV111" s="611"/>
      <c r="KQW111" s="611"/>
      <c r="KQX111" s="611"/>
      <c r="KQY111" s="611"/>
      <c r="KQZ111" s="611"/>
      <c r="KRA111" s="611"/>
      <c r="KRB111" s="611"/>
      <c r="KRC111" s="611"/>
      <c r="KRD111" s="611"/>
      <c r="KRE111" s="611"/>
      <c r="KRF111" s="611"/>
      <c r="KRG111" s="611"/>
      <c r="KRH111" s="611"/>
      <c r="KRI111" s="611"/>
      <c r="KRJ111" s="611"/>
      <c r="KRK111" s="611"/>
      <c r="KRL111" s="611"/>
      <c r="KRM111" s="611"/>
      <c r="KRN111" s="611"/>
      <c r="KRO111" s="611"/>
      <c r="KRP111" s="611"/>
      <c r="KRQ111" s="611"/>
      <c r="KRR111" s="611"/>
      <c r="KRS111" s="611"/>
      <c r="KRT111" s="611"/>
      <c r="KRU111" s="611"/>
      <c r="KRV111" s="611"/>
      <c r="KRW111" s="611"/>
      <c r="KRX111" s="611"/>
      <c r="KRY111" s="611"/>
      <c r="KRZ111" s="611"/>
      <c r="KSA111" s="611"/>
      <c r="KSB111" s="611"/>
      <c r="KSC111" s="611"/>
      <c r="KSD111" s="611"/>
      <c r="KSE111" s="611"/>
      <c r="KSF111" s="611"/>
      <c r="KSG111" s="611"/>
      <c r="KSH111" s="611"/>
      <c r="KSI111" s="611"/>
      <c r="KSJ111" s="611"/>
      <c r="KSK111" s="611"/>
      <c r="KSL111" s="611"/>
      <c r="KSM111" s="611"/>
      <c r="KSN111" s="611"/>
      <c r="KSO111" s="611"/>
      <c r="KSP111" s="611"/>
      <c r="KSQ111" s="611"/>
      <c r="KSR111" s="611"/>
      <c r="KSS111" s="611"/>
      <c r="KST111" s="611"/>
      <c r="KSU111" s="611"/>
      <c r="KSV111" s="611"/>
      <c r="KSW111" s="611"/>
      <c r="KSX111" s="611"/>
      <c r="KSY111" s="611"/>
      <c r="KSZ111" s="611"/>
      <c r="KTA111" s="611"/>
      <c r="KTB111" s="611"/>
      <c r="KTC111" s="611"/>
      <c r="KTD111" s="611"/>
      <c r="KTE111" s="611"/>
      <c r="KTF111" s="611"/>
      <c r="KTG111" s="611"/>
      <c r="KTH111" s="611"/>
      <c r="KTI111" s="611"/>
      <c r="KTJ111" s="611"/>
      <c r="KTK111" s="611"/>
      <c r="KTL111" s="611"/>
      <c r="KTM111" s="611"/>
      <c r="KTN111" s="611"/>
      <c r="KTO111" s="611"/>
      <c r="KTP111" s="611"/>
      <c r="KTQ111" s="611"/>
      <c r="KTR111" s="611"/>
      <c r="KTS111" s="611"/>
      <c r="KTT111" s="611"/>
      <c r="KTU111" s="611"/>
      <c r="KTV111" s="611"/>
      <c r="KTW111" s="611"/>
      <c r="KTX111" s="611"/>
      <c r="KTY111" s="611"/>
      <c r="KTZ111" s="611"/>
      <c r="KUA111" s="611"/>
      <c r="KUB111" s="611"/>
      <c r="KUC111" s="611"/>
      <c r="KUD111" s="611"/>
      <c r="KUE111" s="611"/>
      <c r="KUF111" s="611"/>
      <c r="KUG111" s="611"/>
      <c r="KUH111" s="611"/>
      <c r="KUI111" s="611"/>
      <c r="KUJ111" s="611"/>
      <c r="KUK111" s="611"/>
      <c r="KUL111" s="611"/>
      <c r="KUM111" s="611"/>
      <c r="KUN111" s="611"/>
      <c r="KUO111" s="611"/>
      <c r="KUP111" s="611"/>
      <c r="KUQ111" s="611"/>
      <c r="KUR111" s="611"/>
      <c r="KUS111" s="611"/>
      <c r="KUT111" s="611"/>
      <c r="KUU111" s="611"/>
      <c r="KUV111" s="611"/>
      <c r="KUW111" s="611"/>
      <c r="KUX111" s="611"/>
      <c r="KUY111" s="611"/>
      <c r="KUZ111" s="611"/>
      <c r="KVA111" s="611"/>
      <c r="KVB111" s="611"/>
      <c r="KVC111" s="611"/>
      <c r="KVD111" s="611"/>
      <c r="KVE111" s="611"/>
      <c r="KVF111" s="611"/>
      <c r="KVG111" s="611"/>
      <c r="KVH111" s="611"/>
      <c r="KVI111" s="611"/>
      <c r="KVJ111" s="611"/>
      <c r="KVK111" s="611"/>
      <c r="KVL111" s="611"/>
      <c r="KVM111" s="611"/>
      <c r="KVN111" s="611"/>
      <c r="KVO111" s="611"/>
      <c r="KVP111" s="611"/>
      <c r="KVQ111" s="611"/>
      <c r="KVR111" s="611"/>
      <c r="KVS111" s="611"/>
      <c r="KVT111" s="611"/>
      <c r="KVU111" s="611"/>
      <c r="KVV111" s="611"/>
      <c r="KVW111" s="611"/>
      <c r="KVX111" s="611"/>
      <c r="KVY111" s="611"/>
      <c r="KVZ111" s="611"/>
      <c r="KWA111" s="611"/>
      <c r="KWB111" s="611"/>
      <c r="KWC111" s="611"/>
      <c r="KWD111" s="611"/>
      <c r="KWE111" s="611"/>
      <c r="KWF111" s="611"/>
      <c r="KWG111" s="611"/>
      <c r="KWH111" s="611"/>
      <c r="KWI111" s="611"/>
      <c r="KWJ111" s="611"/>
      <c r="KWK111" s="611"/>
      <c r="KWL111" s="611"/>
      <c r="KWM111" s="611"/>
      <c r="KWN111" s="611"/>
      <c r="KWO111" s="611"/>
      <c r="KWP111" s="611"/>
      <c r="KWQ111" s="611"/>
      <c r="KWR111" s="611"/>
      <c r="KWS111" s="611"/>
      <c r="KWT111" s="611"/>
      <c r="KWU111" s="611"/>
      <c r="KWV111" s="611"/>
      <c r="KWW111" s="611"/>
      <c r="KWX111" s="611"/>
      <c r="KWY111" s="611"/>
      <c r="KWZ111" s="611"/>
      <c r="KXA111" s="611"/>
      <c r="KXB111" s="611"/>
      <c r="KXC111" s="611"/>
      <c r="KXD111" s="611"/>
      <c r="KXE111" s="611"/>
      <c r="KXF111" s="611"/>
      <c r="KXG111" s="611"/>
      <c r="KXH111" s="611"/>
      <c r="KXI111" s="611"/>
      <c r="KXJ111" s="611"/>
      <c r="KXK111" s="611"/>
      <c r="KXL111" s="611"/>
      <c r="KXM111" s="611"/>
      <c r="KXN111" s="611"/>
      <c r="KXO111" s="611"/>
      <c r="KXP111" s="611"/>
      <c r="KXQ111" s="611"/>
      <c r="KXR111" s="611"/>
      <c r="KXS111" s="611"/>
      <c r="KXT111" s="611"/>
      <c r="KXU111" s="611"/>
      <c r="KXV111" s="611"/>
      <c r="KXW111" s="611"/>
      <c r="KXX111" s="611"/>
      <c r="KXY111" s="611"/>
      <c r="KXZ111" s="611"/>
      <c r="KYA111" s="611"/>
      <c r="KYB111" s="611"/>
      <c r="KYC111" s="611"/>
      <c r="KYD111" s="611"/>
      <c r="KYE111" s="611"/>
      <c r="KYF111" s="611"/>
      <c r="KYG111" s="611"/>
      <c r="KYH111" s="611"/>
      <c r="KYI111" s="611"/>
      <c r="KYJ111" s="611"/>
      <c r="KYK111" s="611"/>
      <c r="KYL111" s="611"/>
      <c r="KYM111" s="611"/>
      <c r="KYN111" s="611"/>
      <c r="KYO111" s="611"/>
      <c r="KYP111" s="611"/>
      <c r="KYQ111" s="611"/>
      <c r="KYR111" s="611"/>
      <c r="KYS111" s="611"/>
      <c r="KYT111" s="611"/>
      <c r="KYU111" s="611"/>
      <c r="KYV111" s="611"/>
      <c r="KYW111" s="611"/>
      <c r="KYX111" s="611"/>
      <c r="KYY111" s="611"/>
      <c r="KYZ111" s="611"/>
      <c r="KZA111" s="611"/>
      <c r="KZB111" s="611"/>
      <c r="KZC111" s="611"/>
      <c r="KZD111" s="611"/>
      <c r="KZE111" s="611"/>
      <c r="KZF111" s="611"/>
      <c r="KZG111" s="611"/>
      <c r="KZH111" s="611"/>
      <c r="KZI111" s="611"/>
      <c r="KZJ111" s="611"/>
      <c r="KZK111" s="611"/>
      <c r="KZL111" s="611"/>
      <c r="KZM111" s="611"/>
      <c r="KZN111" s="611"/>
      <c r="KZO111" s="611"/>
      <c r="KZP111" s="611"/>
      <c r="KZQ111" s="611"/>
      <c r="KZR111" s="611"/>
      <c r="KZS111" s="611"/>
      <c r="KZT111" s="611"/>
      <c r="KZU111" s="611"/>
      <c r="KZV111" s="611"/>
      <c r="KZW111" s="611"/>
      <c r="KZX111" s="611"/>
      <c r="KZY111" s="611"/>
      <c r="KZZ111" s="611"/>
      <c r="LAA111" s="611"/>
      <c r="LAB111" s="611"/>
      <c r="LAC111" s="611"/>
      <c r="LAD111" s="611"/>
      <c r="LAE111" s="611"/>
      <c r="LAF111" s="611"/>
      <c r="LAG111" s="611"/>
      <c r="LAH111" s="611"/>
      <c r="LAI111" s="611"/>
      <c r="LAJ111" s="611"/>
      <c r="LAK111" s="611"/>
      <c r="LAL111" s="611"/>
      <c r="LAM111" s="611"/>
      <c r="LAN111" s="611"/>
      <c r="LAO111" s="611"/>
      <c r="LAP111" s="611"/>
      <c r="LAQ111" s="611"/>
      <c r="LAR111" s="611"/>
      <c r="LAS111" s="611"/>
      <c r="LAT111" s="611"/>
      <c r="LAU111" s="611"/>
      <c r="LAV111" s="611"/>
      <c r="LAW111" s="611"/>
      <c r="LAX111" s="611"/>
      <c r="LAY111" s="611"/>
      <c r="LAZ111" s="611"/>
      <c r="LBA111" s="611"/>
      <c r="LBB111" s="611"/>
      <c r="LBC111" s="611"/>
      <c r="LBD111" s="611"/>
      <c r="LBE111" s="611"/>
      <c r="LBF111" s="611"/>
      <c r="LBG111" s="611"/>
      <c r="LBH111" s="611"/>
      <c r="LBI111" s="611"/>
      <c r="LBJ111" s="611"/>
      <c r="LBK111" s="611"/>
      <c r="LBL111" s="611"/>
      <c r="LBM111" s="611"/>
      <c r="LBN111" s="611"/>
      <c r="LBO111" s="611"/>
      <c r="LBP111" s="611"/>
      <c r="LBQ111" s="611"/>
      <c r="LBR111" s="611"/>
      <c r="LBS111" s="611"/>
      <c r="LBT111" s="611"/>
      <c r="LBU111" s="611"/>
      <c r="LBV111" s="611"/>
      <c r="LBW111" s="611"/>
      <c r="LBX111" s="611"/>
      <c r="LBY111" s="611"/>
      <c r="LBZ111" s="611"/>
      <c r="LCA111" s="611"/>
      <c r="LCB111" s="611"/>
      <c r="LCC111" s="611"/>
      <c r="LCD111" s="611"/>
      <c r="LCE111" s="611"/>
      <c r="LCF111" s="611"/>
      <c r="LCG111" s="611"/>
      <c r="LCH111" s="611"/>
      <c r="LCI111" s="611"/>
      <c r="LCJ111" s="611"/>
      <c r="LCK111" s="611"/>
      <c r="LCL111" s="611"/>
      <c r="LCM111" s="611"/>
      <c r="LCN111" s="611"/>
      <c r="LCO111" s="611"/>
      <c r="LCP111" s="611"/>
      <c r="LCQ111" s="611"/>
      <c r="LCR111" s="611"/>
      <c r="LCS111" s="611"/>
      <c r="LCT111" s="611"/>
      <c r="LCU111" s="611"/>
      <c r="LCV111" s="611"/>
      <c r="LCW111" s="611"/>
      <c r="LCX111" s="611"/>
      <c r="LCY111" s="611"/>
      <c r="LCZ111" s="611"/>
      <c r="LDA111" s="611"/>
      <c r="LDB111" s="611"/>
      <c r="LDC111" s="611"/>
      <c r="LDD111" s="611"/>
      <c r="LDE111" s="611"/>
      <c r="LDF111" s="611"/>
      <c r="LDG111" s="611"/>
      <c r="LDH111" s="611"/>
      <c r="LDI111" s="611"/>
      <c r="LDJ111" s="611"/>
      <c r="LDK111" s="611"/>
      <c r="LDL111" s="611"/>
      <c r="LDM111" s="611"/>
      <c r="LDN111" s="611"/>
      <c r="LDO111" s="611"/>
      <c r="LDP111" s="611"/>
      <c r="LDQ111" s="611"/>
      <c r="LDR111" s="611"/>
      <c r="LDS111" s="611"/>
      <c r="LDT111" s="611"/>
      <c r="LDU111" s="611"/>
      <c r="LDV111" s="611"/>
      <c r="LDW111" s="611"/>
      <c r="LDX111" s="611"/>
      <c r="LDY111" s="611"/>
      <c r="LDZ111" s="611"/>
      <c r="LEA111" s="611"/>
      <c r="LEB111" s="611"/>
      <c r="LEC111" s="611"/>
      <c r="LED111" s="611"/>
      <c r="LEE111" s="611"/>
      <c r="LEF111" s="611"/>
      <c r="LEG111" s="611"/>
      <c r="LEH111" s="611"/>
      <c r="LEI111" s="611"/>
      <c r="LEJ111" s="611"/>
      <c r="LEK111" s="611"/>
      <c r="LEL111" s="611"/>
      <c r="LEM111" s="611"/>
      <c r="LEN111" s="611"/>
      <c r="LEO111" s="611"/>
      <c r="LEP111" s="611"/>
      <c r="LEQ111" s="611"/>
      <c r="LER111" s="611"/>
      <c r="LES111" s="611"/>
      <c r="LET111" s="611"/>
      <c r="LEU111" s="611"/>
      <c r="LEV111" s="611"/>
      <c r="LEW111" s="611"/>
      <c r="LEX111" s="611"/>
      <c r="LEY111" s="611"/>
      <c r="LEZ111" s="611"/>
      <c r="LFA111" s="611"/>
      <c r="LFB111" s="611"/>
      <c r="LFC111" s="611"/>
      <c r="LFD111" s="611"/>
      <c r="LFE111" s="611"/>
      <c r="LFF111" s="611"/>
      <c r="LFG111" s="611"/>
      <c r="LFH111" s="611"/>
      <c r="LFI111" s="611"/>
      <c r="LFJ111" s="611"/>
      <c r="LFK111" s="611"/>
      <c r="LFL111" s="611"/>
      <c r="LFM111" s="611"/>
      <c r="LFN111" s="611"/>
      <c r="LFO111" s="611"/>
      <c r="LFP111" s="611"/>
      <c r="LFQ111" s="611"/>
      <c r="LFR111" s="611"/>
      <c r="LFS111" s="611"/>
      <c r="LFT111" s="611"/>
      <c r="LFU111" s="611"/>
      <c r="LFV111" s="611"/>
      <c r="LFW111" s="611"/>
      <c r="LFX111" s="611"/>
      <c r="LFY111" s="611"/>
      <c r="LFZ111" s="611"/>
      <c r="LGA111" s="611"/>
      <c r="LGB111" s="611"/>
      <c r="LGC111" s="611"/>
      <c r="LGD111" s="611"/>
      <c r="LGE111" s="611"/>
      <c r="LGF111" s="611"/>
      <c r="LGG111" s="611"/>
      <c r="LGH111" s="611"/>
      <c r="LGI111" s="611"/>
      <c r="LGJ111" s="611"/>
      <c r="LGK111" s="611"/>
      <c r="LGL111" s="611"/>
      <c r="LGM111" s="611"/>
      <c r="LGN111" s="611"/>
      <c r="LGO111" s="611"/>
      <c r="LGP111" s="611"/>
      <c r="LGQ111" s="611"/>
      <c r="LGR111" s="611"/>
      <c r="LGS111" s="611"/>
      <c r="LGT111" s="611"/>
      <c r="LGU111" s="611"/>
      <c r="LGV111" s="611"/>
      <c r="LGW111" s="611"/>
      <c r="LGX111" s="611"/>
      <c r="LGY111" s="611"/>
      <c r="LGZ111" s="611"/>
      <c r="LHA111" s="611"/>
      <c r="LHB111" s="611"/>
      <c r="LHC111" s="611"/>
      <c r="LHD111" s="611"/>
      <c r="LHE111" s="611"/>
      <c r="LHF111" s="611"/>
      <c r="LHG111" s="611"/>
      <c r="LHH111" s="611"/>
      <c r="LHI111" s="611"/>
      <c r="LHJ111" s="611"/>
      <c r="LHK111" s="611"/>
      <c r="LHL111" s="611"/>
      <c r="LHM111" s="611"/>
      <c r="LHN111" s="611"/>
      <c r="LHO111" s="611"/>
      <c r="LHP111" s="611"/>
      <c r="LHQ111" s="611"/>
      <c r="LHR111" s="611"/>
      <c r="LHS111" s="611"/>
      <c r="LHT111" s="611"/>
      <c r="LHU111" s="611"/>
      <c r="LHV111" s="611"/>
      <c r="LHW111" s="611"/>
      <c r="LHX111" s="611"/>
      <c r="LHY111" s="611"/>
      <c r="LHZ111" s="611"/>
      <c r="LIA111" s="611"/>
      <c r="LIB111" s="611"/>
      <c r="LIC111" s="611"/>
      <c r="LID111" s="611"/>
      <c r="LIE111" s="611"/>
      <c r="LIF111" s="611"/>
      <c r="LIG111" s="611"/>
      <c r="LIH111" s="611"/>
      <c r="LII111" s="611"/>
      <c r="LIJ111" s="611"/>
      <c r="LIK111" s="611"/>
      <c r="LIL111" s="611"/>
      <c r="LIM111" s="611"/>
      <c r="LIN111" s="611"/>
      <c r="LIO111" s="611"/>
      <c r="LIP111" s="611"/>
      <c r="LIQ111" s="611"/>
      <c r="LIR111" s="611"/>
      <c r="LIS111" s="611"/>
      <c r="LIT111" s="611"/>
      <c r="LIU111" s="611"/>
      <c r="LIV111" s="611"/>
      <c r="LIW111" s="611"/>
      <c r="LIX111" s="611"/>
      <c r="LIY111" s="611"/>
      <c r="LIZ111" s="611"/>
      <c r="LJA111" s="611"/>
      <c r="LJB111" s="611"/>
      <c r="LJC111" s="611"/>
      <c r="LJD111" s="611"/>
      <c r="LJE111" s="611"/>
      <c r="LJF111" s="611"/>
      <c r="LJG111" s="611"/>
      <c r="LJH111" s="611"/>
      <c r="LJI111" s="611"/>
      <c r="LJJ111" s="611"/>
      <c r="LJK111" s="611"/>
      <c r="LJL111" s="611"/>
      <c r="LJM111" s="611"/>
      <c r="LJN111" s="611"/>
      <c r="LJO111" s="611"/>
      <c r="LJP111" s="611"/>
      <c r="LJQ111" s="611"/>
      <c r="LJR111" s="611"/>
      <c r="LJS111" s="611"/>
      <c r="LJT111" s="611"/>
      <c r="LJU111" s="611"/>
      <c r="LJV111" s="611"/>
      <c r="LJW111" s="611"/>
      <c r="LJX111" s="611"/>
      <c r="LJY111" s="611"/>
      <c r="LJZ111" s="611"/>
      <c r="LKA111" s="611"/>
      <c r="LKB111" s="611"/>
      <c r="LKC111" s="611"/>
      <c r="LKD111" s="611"/>
      <c r="LKE111" s="611"/>
      <c r="LKF111" s="611"/>
      <c r="LKG111" s="611"/>
      <c r="LKH111" s="611"/>
      <c r="LKI111" s="611"/>
      <c r="LKJ111" s="611"/>
      <c r="LKK111" s="611"/>
      <c r="LKL111" s="611"/>
      <c r="LKM111" s="611"/>
      <c r="LKN111" s="611"/>
      <c r="LKO111" s="611"/>
      <c r="LKP111" s="611"/>
      <c r="LKQ111" s="611"/>
      <c r="LKR111" s="611"/>
      <c r="LKS111" s="611"/>
      <c r="LKT111" s="611"/>
      <c r="LKU111" s="611"/>
      <c r="LKV111" s="611"/>
      <c r="LKW111" s="611"/>
      <c r="LKX111" s="611"/>
      <c r="LKY111" s="611"/>
      <c r="LKZ111" s="611"/>
      <c r="LLA111" s="611"/>
      <c r="LLB111" s="611"/>
      <c r="LLC111" s="611"/>
      <c r="LLD111" s="611"/>
      <c r="LLE111" s="611"/>
      <c r="LLF111" s="611"/>
      <c r="LLG111" s="611"/>
      <c r="LLH111" s="611"/>
      <c r="LLI111" s="611"/>
      <c r="LLJ111" s="611"/>
      <c r="LLK111" s="611"/>
      <c r="LLL111" s="611"/>
      <c r="LLM111" s="611"/>
      <c r="LLN111" s="611"/>
      <c r="LLO111" s="611"/>
      <c r="LLP111" s="611"/>
      <c r="LLQ111" s="611"/>
      <c r="LLR111" s="611"/>
      <c r="LLS111" s="611"/>
      <c r="LLT111" s="611"/>
      <c r="LLU111" s="611"/>
      <c r="LLV111" s="611"/>
      <c r="LLW111" s="611"/>
      <c r="LLX111" s="611"/>
      <c r="LLY111" s="611"/>
      <c r="LLZ111" s="611"/>
      <c r="LMA111" s="611"/>
      <c r="LMB111" s="611"/>
      <c r="LMC111" s="611"/>
      <c r="LMD111" s="611"/>
      <c r="LME111" s="611"/>
      <c r="LMF111" s="611"/>
      <c r="LMG111" s="611"/>
      <c r="LMH111" s="611"/>
      <c r="LMI111" s="611"/>
      <c r="LMJ111" s="611"/>
      <c r="LMK111" s="611"/>
      <c r="LML111" s="611"/>
      <c r="LMM111" s="611"/>
      <c r="LMN111" s="611"/>
      <c r="LMO111" s="611"/>
      <c r="LMP111" s="611"/>
      <c r="LMQ111" s="611"/>
      <c r="LMR111" s="611"/>
      <c r="LMS111" s="611"/>
      <c r="LMT111" s="611"/>
      <c r="LMU111" s="611"/>
      <c r="LMV111" s="611"/>
      <c r="LMW111" s="611"/>
      <c r="LMX111" s="611"/>
      <c r="LMY111" s="611"/>
      <c r="LMZ111" s="611"/>
      <c r="LNA111" s="611"/>
      <c r="LNB111" s="611"/>
      <c r="LNC111" s="611"/>
      <c r="LND111" s="611"/>
      <c r="LNE111" s="611"/>
      <c r="LNF111" s="611"/>
      <c r="LNG111" s="611"/>
      <c r="LNH111" s="611"/>
      <c r="LNI111" s="611"/>
      <c r="LNJ111" s="611"/>
      <c r="LNK111" s="611"/>
      <c r="LNL111" s="611"/>
      <c r="LNM111" s="611"/>
      <c r="LNN111" s="611"/>
      <c r="LNO111" s="611"/>
      <c r="LNP111" s="611"/>
      <c r="LNQ111" s="611"/>
      <c r="LNR111" s="611"/>
      <c r="LNS111" s="611"/>
      <c r="LNT111" s="611"/>
      <c r="LNU111" s="611"/>
      <c r="LNV111" s="611"/>
      <c r="LNW111" s="611"/>
      <c r="LNX111" s="611"/>
      <c r="LNY111" s="611"/>
      <c r="LNZ111" s="611"/>
      <c r="LOA111" s="611"/>
      <c r="LOB111" s="611"/>
      <c r="LOC111" s="611"/>
      <c r="LOD111" s="611"/>
      <c r="LOE111" s="611"/>
      <c r="LOF111" s="611"/>
      <c r="LOG111" s="611"/>
      <c r="LOH111" s="611"/>
      <c r="LOI111" s="611"/>
      <c r="LOJ111" s="611"/>
      <c r="LOK111" s="611"/>
      <c r="LOL111" s="611"/>
      <c r="LOM111" s="611"/>
      <c r="LON111" s="611"/>
      <c r="LOO111" s="611"/>
      <c r="LOP111" s="611"/>
      <c r="LOQ111" s="611"/>
      <c r="LOR111" s="611"/>
      <c r="LOS111" s="611"/>
      <c r="LOT111" s="611"/>
      <c r="LOU111" s="611"/>
      <c r="LOV111" s="611"/>
      <c r="LOW111" s="611"/>
      <c r="LOX111" s="611"/>
      <c r="LOY111" s="611"/>
      <c r="LOZ111" s="611"/>
      <c r="LPA111" s="611"/>
      <c r="LPB111" s="611"/>
      <c r="LPC111" s="611"/>
      <c r="LPD111" s="611"/>
      <c r="LPE111" s="611"/>
      <c r="LPF111" s="611"/>
      <c r="LPG111" s="611"/>
      <c r="LPH111" s="611"/>
      <c r="LPI111" s="611"/>
      <c r="LPJ111" s="611"/>
      <c r="LPK111" s="611"/>
      <c r="LPL111" s="611"/>
      <c r="LPM111" s="611"/>
      <c r="LPN111" s="611"/>
      <c r="LPO111" s="611"/>
      <c r="LPP111" s="611"/>
      <c r="LPQ111" s="611"/>
      <c r="LPR111" s="611"/>
      <c r="LPS111" s="611"/>
      <c r="LPT111" s="611"/>
      <c r="LPU111" s="611"/>
      <c r="LPV111" s="611"/>
      <c r="LPW111" s="611"/>
      <c r="LPX111" s="611"/>
      <c r="LPY111" s="611"/>
      <c r="LPZ111" s="611"/>
      <c r="LQA111" s="611"/>
      <c r="LQB111" s="611"/>
      <c r="LQC111" s="611"/>
      <c r="LQD111" s="611"/>
      <c r="LQE111" s="611"/>
      <c r="LQF111" s="611"/>
      <c r="LQG111" s="611"/>
      <c r="LQH111" s="611"/>
      <c r="LQI111" s="611"/>
      <c r="LQJ111" s="611"/>
      <c r="LQK111" s="611"/>
      <c r="LQL111" s="611"/>
      <c r="LQM111" s="611"/>
      <c r="LQN111" s="611"/>
      <c r="LQO111" s="611"/>
      <c r="LQP111" s="611"/>
      <c r="LQQ111" s="611"/>
      <c r="LQR111" s="611"/>
      <c r="LQS111" s="611"/>
      <c r="LQT111" s="611"/>
      <c r="LQU111" s="611"/>
      <c r="LQV111" s="611"/>
      <c r="LQW111" s="611"/>
      <c r="LQX111" s="611"/>
      <c r="LQY111" s="611"/>
      <c r="LQZ111" s="611"/>
      <c r="LRA111" s="611"/>
      <c r="LRB111" s="611"/>
      <c r="LRC111" s="611"/>
      <c r="LRD111" s="611"/>
      <c r="LRE111" s="611"/>
      <c r="LRF111" s="611"/>
      <c r="LRG111" s="611"/>
      <c r="LRH111" s="611"/>
      <c r="LRI111" s="611"/>
      <c r="LRJ111" s="611"/>
      <c r="LRK111" s="611"/>
      <c r="LRL111" s="611"/>
      <c r="LRM111" s="611"/>
      <c r="LRN111" s="611"/>
      <c r="LRO111" s="611"/>
      <c r="LRP111" s="611"/>
      <c r="LRQ111" s="611"/>
      <c r="LRR111" s="611"/>
      <c r="LRS111" s="611"/>
      <c r="LRT111" s="611"/>
      <c r="LRU111" s="611"/>
      <c r="LRV111" s="611"/>
      <c r="LRW111" s="611"/>
      <c r="LRX111" s="611"/>
      <c r="LRY111" s="611"/>
      <c r="LRZ111" s="611"/>
      <c r="LSA111" s="611"/>
      <c r="LSB111" s="611"/>
      <c r="LSC111" s="611"/>
      <c r="LSD111" s="611"/>
      <c r="LSE111" s="611"/>
      <c r="LSF111" s="611"/>
      <c r="LSG111" s="611"/>
      <c r="LSH111" s="611"/>
      <c r="LSI111" s="611"/>
      <c r="LSJ111" s="611"/>
      <c r="LSK111" s="611"/>
      <c r="LSL111" s="611"/>
      <c r="LSM111" s="611"/>
      <c r="LSN111" s="611"/>
      <c r="LSO111" s="611"/>
      <c r="LSP111" s="611"/>
      <c r="LSQ111" s="611"/>
      <c r="LSR111" s="611"/>
      <c r="LSS111" s="611"/>
      <c r="LST111" s="611"/>
      <c r="LSU111" s="611"/>
      <c r="LSV111" s="611"/>
      <c r="LSW111" s="611"/>
      <c r="LSX111" s="611"/>
      <c r="LSY111" s="611"/>
      <c r="LSZ111" s="611"/>
      <c r="LTA111" s="611"/>
      <c r="LTB111" s="611"/>
      <c r="LTC111" s="611"/>
      <c r="LTD111" s="611"/>
      <c r="LTE111" s="611"/>
      <c r="LTF111" s="611"/>
      <c r="LTG111" s="611"/>
      <c r="LTH111" s="611"/>
      <c r="LTI111" s="611"/>
      <c r="LTJ111" s="611"/>
      <c r="LTK111" s="611"/>
      <c r="LTL111" s="611"/>
      <c r="LTM111" s="611"/>
      <c r="LTN111" s="611"/>
      <c r="LTO111" s="611"/>
      <c r="LTP111" s="611"/>
      <c r="LTQ111" s="611"/>
      <c r="LTR111" s="611"/>
      <c r="LTS111" s="611"/>
      <c r="LTT111" s="611"/>
      <c r="LTU111" s="611"/>
      <c r="LTV111" s="611"/>
      <c r="LTW111" s="611"/>
      <c r="LTX111" s="611"/>
      <c r="LTY111" s="611"/>
      <c r="LTZ111" s="611"/>
      <c r="LUA111" s="611"/>
      <c r="LUB111" s="611"/>
      <c r="LUC111" s="611"/>
      <c r="LUD111" s="611"/>
      <c r="LUE111" s="611"/>
      <c r="LUF111" s="611"/>
      <c r="LUG111" s="611"/>
      <c r="LUH111" s="611"/>
      <c r="LUI111" s="611"/>
      <c r="LUJ111" s="611"/>
      <c r="LUK111" s="611"/>
      <c r="LUL111" s="611"/>
      <c r="LUM111" s="611"/>
      <c r="LUN111" s="611"/>
      <c r="LUO111" s="611"/>
      <c r="LUP111" s="611"/>
      <c r="LUQ111" s="611"/>
      <c r="LUR111" s="611"/>
      <c r="LUS111" s="611"/>
      <c r="LUT111" s="611"/>
      <c r="LUU111" s="611"/>
      <c r="LUV111" s="611"/>
      <c r="LUW111" s="611"/>
      <c r="LUX111" s="611"/>
      <c r="LUY111" s="611"/>
      <c r="LUZ111" s="611"/>
      <c r="LVA111" s="611"/>
      <c r="LVB111" s="611"/>
      <c r="LVC111" s="611"/>
      <c r="LVD111" s="611"/>
      <c r="LVE111" s="611"/>
      <c r="LVF111" s="611"/>
      <c r="LVG111" s="611"/>
      <c r="LVH111" s="611"/>
      <c r="LVI111" s="611"/>
      <c r="LVJ111" s="611"/>
      <c r="LVK111" s="611"/>
      <c r="LVL111" s="611"/>
      <c r="LVM111" s="611"/>
      <c r="LVN111" s="611"/>
      <c r="LVO111" s="611"/>
      <c r="LVP111" s="611"/>
      <c r="LVQ111" s="611"/>
      <c r="LVR111" s="611"/>
      <c r="LVS111" s="611"/>
      <c r="LVT111" s="611"/>
      <c r="LVU111" s="611"/>
      <c r="LVV111" s="611"/>
      <c r="LVW111" s="611"/>
      <c r="LVX111" s="611"/>
      <c r="LVY111" s="611"/>
      <c r="LVZ111" s="611"/>
      <c r="LWA111" s="611"/>
      <c r="LWB111" s="611"/>
      <c r="LWC111" s="611"/>
      <c r="LWD111" s="611"/>
      <c r="LWE111" s="611"/>
      <c r="LWF111" s="611"/>
      <c r="LWG111" s="611"/>
      <c r="LWH111" s="611"/>
      <c r="LWI111" s="611"/>
      <c r="LWJ111" s="611"/>
      <c r="LWK111" s="611"/>
      <c r="LWL111" s="611"/>
      <c r="LWM111" s="611"/>
      <c r="LWN111" s="611"/>
      <c r="LWO111" s="611"/>
      <c r="LWP111" s="611"/>
      <c r="LWQ111" s="611"/>
      <c r="LWR111" s="611"/>
      <c r="LWS111" s="611"/>
      <c r="LWT111" s="611"/>
      <c r="LWU111" s="611"/>
      <c r="LWV111" s="611"/>
      <c r="LWW111" s="611"/>
      <c r="LWX111" s="611"/>
      <c r="LWY111" s="611"/>
      <c r="LWZ111" s="611"/>
      <c r="LXA111" s="611"/>
      <c r="LXB111" s="611"/>
      <c r="LXC111" s="611"/>
      <c r="LXD111" s="611"/>
      <c r="LXE111" s="611"/>
      <c r="LXF111" s="611"/>
      <c r="LXG111" s="611"/>
      <c r="LXH111" s="611"/>
      <c r="LXI111" s="611"/>
      <c r="LXJ111" s="611"/>
      <c r="LXK111" s="611"/>
      <c r="LXL111" s="611"/>
      <c r="LXM111" s="611"/>
      <c r="LXN111" s="611"/>
      <c r="LXO111" s="611"/>
      <c r="LXP111" s="611"/>
      <c r="LXQ111" s="611"/>
      <c r="LXR111" s="611"/>
      <c r="LXS111" s="611"/>
      <c r="LXT111" s="611"/>
      <c r="LXU111" s="611"/>
      <c r="LXV111" s="611"/>
      <c r="LXW111" s="611"/>
      <c r="LXX111" s="611"/>
      <c r="LXY111" s="611"/>
      <c r="LXZ111" s="611"/>
      <c r="LYA111" s="611"/>
      <c r="LYB111" s="611"/>
      <c r="LYC111" s="611"/>
      <c r="LYD111" s="611"/>
      <c r="LYE111" s="611"/>
      <c r="LYF111" s="611"/>
      <c r="LYG111" s="611"/>
      <c r="LYH111" s="611"/>
      <c r="LYI111" s="611"/>
      <c r="LYJ111" s="611"/>
      <c r="LYK111" s="611"/>
      <c r="LYL111" s="611"/>
      <c r="LYM111" s="611"/>
      <c r="LYN111" s="611"/>
      <c r="LYO111" s="611"/>
      <c r="LYP111" s="611"/>
      <c r="LYQ111" s="611"/>
      <c r="LYR111" s="611"/>
      <c r="LYS111" s="611"/>
      <c r="LYT111" s="611"/>
      <c r="LYU111" s="611"/>
      <c r="LYV111" s="611"/>
      <c r="LYW111" s="611"/>
      <c r="LYX111" s="611"/>
      <c r="LYY111" s="611"/>
      <c r="LYZ111" s="611"/>
      <c r="LZA111" s="611"/>
      <c r="LZB111" s="611"/>
      <c r="LZC111" s="611"/>
      <c r="LZD111" s="611"/>
      <c r="LZE111" s="611"/>
      <c r="LZF111" s="611"/>
      <c r="LZG111" s="611"/>
      <c r="LZH111" s="611"/>
      <c r="LZI111" s="611"/>
      <c r="LZJ111" s="611"/>
      <c r="LZK111" s="611"/>
      <c r="LZL111" s="611"/>
      <c r="LZM111" s="611"/>
      <c r="LZN111" s="611"/>
      <c r="LZO111" s="611"/>
      <c r="LZP111" s="611"/>
      <c r="LZQ111" s="611"/>
      <c r="LZR111" s="611"/>
      <c r="LZS111" s="611"/>
      <c r="LZT111" s="611"/>
      <c r="LZU111" s="611"/>
      <c r="LZV111" s="611"/>
      <c r="LZW111" s="611"/>
      <c r="LZX111" s="611"/>
      <c r="LZY111" s="611"/>
      <c r="LZZ111" s="611"/>
      <c r="MAA111" s="611"/>
      <c r="MAB111" s="611"/>
      <c r="MAC111" s="611"/>
      <c r="MAD111" s="611"/>
      <c r="MAE111" s="611"/>
      <c r="MAF111" s="611"/>
      <c r="MAG111" s="611"/>
      <c r="MAH111" s="611"/>
      <c r="MAI111" s="611"/>
      <c r="MAJ111" s="611"/>
      <c r="MAK111" s="611"/>
      <c r="MAL111" s="611"/>
      <c r="MAM111" s="611"/>
      <c r="MAN111" s="611"/>
      <c r="MAO111" s="611"/>
      <c r="MAP111" s="611"/>
      <c r="MAQ111" s="611"/>
      <c r="MAR111" s="611"/>
      <c r="MAS111" s="611"/>
      <c r="MAT111" s="611"/>
      <c r="MAU111" s="611"/>
      <c r="MAV111" s="611"/>
      <c r="MAW111" s="611"/>
      <c r="MAX111" s="611"/>
      <c r="MAY111" s="611"/>
      <c r="MAZ111" s="611"/>
      <c r="MBA111" s="611"/>
      <c r="MBB111" s="611"/>
      <c r="MBC111" s="611"/>
      <c r="MBD111" s="611"/>
      <c r="MBE111" s="611"/>
      <c r="MBF111" s="611"/>
      <c r="MBG111" s="611"/>
      <c r="MBH111" s="611"/>
      <c r="MBI111" s="611"/>
      <c r="MBJ111" s="611"/>
      <c r="MBK111" s="611"/>
      <c r="MBL111" s="611"/>
      <c r="MBM111" s="611"/>
      <c r="MBN111" s="611"/>
      <c r="MBO111" s="611"/>
      <c r="MBP111" s="611"/>
      <c r="MBQ111" s="611"/>
      <c r="MBR111" s="611"/>
      <c r="MBS111" s="611"/>
      <c r="MBT111" s="611"/>
      <c r="MBU111" s="611"/>
      <c r="MBV111" s="611"/>
      <c r="MBW111" s="611"/>
      <c r="MBX111" s="611"/>
      <c r="MBY111" s="611"/>
      <c r="MBZ111" s="611"/>
      <c r="MCA111" s="611"/>
      <c r="MCB111" s="611"/>
      <c r="MCC111" s="611"/>
      <c r="MCD111" s="611"/>
      <c r="MCE111" s="611"/>
      <c r="MCF111" s="611"/>
      <c r="MCG111" s="611"/>
      <c r="MCH111" s="611"/>
      <c r="MCI111" s="611"/>
      <c r="MCJ111" s="611"/>
      <c r="MCK111" s="611"/>
      <c r="MCL111" s="611"/>
      <c r="MCM111" s="611"/>
      <c r="MCN111" s="611"/>
      <c r="MCO111" s="611"/>
      <c r="MCP111" s="611"/>
      <c r="MCQ111" s="611"/>
      <c r="MCR111" s="611"/>
      <c r="MCS111" s="611"/>
      <c r="MCT111" s="611"/>
      <c r="MCU111" s="611"/>
      <c r="MCV111" s="611"/>
      <c r="MCW111" s="611"/>
      <c r="MCX111" s="611"/>
      <c r="MCY111" s="611"/>
      <c r="MCZ111" s="611"/>
      <c r="MDA111" s="611"/>
      <c r="MDB111" s="611"/>
      <c r="MDC111" s="611"/>
      <c r="MDD111" s="611"/>
      <c r="MDE111" s="611"/>
      <c r="MDF111" s="611"/>
      <c r="MDG111" s="611"/>
      <c r="MDH111" s="611"/>
      <c r="MDI111" s="611"/>
      <c r="MDJ111" s="611"/>
      <c r="MDK111" s="611"/>
      <c r="MDL111" s="611"/>
      <c r="MDM111" s="611"/>
      <c r="MDN111" s="611"/>
      <c r="MDO111" s="611"/>
      <c r="MDP111" s="611"/>
      <c r="MDQ111" s="611"/>
      <c r="MDR111" s="611"/>
      <c r="MDS111" s="611"/>
      <c r="MDT111" s="611"/>
      <c r="MDU111" s="611"/>
      <c r="MDV111" s="611"/>
      <c r="MDW111" s="611"/>
      <c r="MDX111" s="611"/>
      <c r="MDY111" s="611"/>
      <c r="MDZ111" s="611"/>
      <c r="MEA111" s="611"/>
      <c r="MEB111" s="611"/>
      <c r="MEC111" s="611"/>
      <c r="MED111" s="611"/>
      <c r="MEE111" s="611"/>
      <c r="MEF111" s="611"/>
      <c r="MEG111" s="611"/>
      <c r="MEH111" s="611"/>
      <c r="MEI111" s="611"/>
      <c r="MEJ111" s="611"/>
      <c r="MEK111" s="611"/>
      <c r="MEL111" s="611"/>
      <c r="MEM111" s="611"/>
      <c r="MEN111" s="611"/>
      <c r="MEO111" s="611"/>
      <c r="MEP111" s="611"/>
      <c r="MEQ111" s="611"/>
      <c r="MER111" s="611"/>
      <c r="MES111" s="611"/>
      <c r="MET111" s="611"/>
      <c r="MEU111" s="611"/>
      <c r="MEV111" s="611"/>
      <c r="MEW111" s="611"/>
      <c r="MEX111" s="611"/>
      <c r="MEY111" s="611"/>
      <c r="MEZ111" s="611"/>
      <c r="MFA111" s="611"/>
      <c r="MFB111" s="611"/>
      <c r="MFC111" s="611"/>
      <c r="MFD111" s="611"/>
      <c r="MFE111" s="611"/>
      <c r="MFF111" s="611"/>
      <c r="MFG111" s="611"/>
      <c r="MFH111" s="611"/>
      <c r="MFI111" s="611"/>
      <c r="MFJ111" s="611"/>
      <c r="MFK111" s="611"/>
      <c r="MFL111" s="611"/>
      <c r="MFM111" s="611"/>
      <c r="MFN111" s="611"/>
      <c r="MFO111" s="611"/>
      <c r="MFP111" s="611"/>
      <c r="MFQ111" s="611"/>
      <c r="MFR111" s="611"/>
      <c r="MFS111" s="611"/>
      <c r="MFT111" s="611"/>
      <c r="MFU111" s="611"/>
      <c r="MFV111" s="611"/>
      <c r="MFW111" s="611"/>
      <c r="MFX111" s="611"/>
      <c r="MFY111" s="611"/>
      <c r="MFZ111" s="611"/>
      <c r="MGA111" s="611"/>
      <c r="MGB111" s="611"/>
      <c r="MGC111" s="611"/>
      <c r="MGD111" s="611"/>
      <c r="MGE111" s="611"/>
      <c r="MGF111" s="611"/>
      <c r="MGG111" s="611"/>
      <c r="MGH111" s="611"/>
      <c r="MGI111" s="611"/>
      <c r="MGJ111" s="611"/>
      <c r="MGK111" s="611"/>
      <c r="MGL111" s="611"/>
      <c r="MGM111" s="611"/>
      <c r="MGN111" s="611"/>
      <c r="MGO111" s="611"/>
      <c r="MGP111" s="611"/>
      <c r="MGQ111" s="611"/>
      <c r="MGR111" s="611"/>
      <c r="MGS111" s="611"/>
      <c r="MGT111" s="611"/>
      <c r="MGU111" s="611"/>
      <c r="MGV111" s="611"/>
      <c r="MGW111" s="611"/>
      <c r="MGX111" s="611"/>
      <c r="MGY111" s="611"/>
      <c r="MGZ111" s="611"/>
      <c r="MHA111" s="611"/>
      <c r="MHB111" s="611"/>
      <c r="MHC111" s="611"/>
      <c r="MHD111" s="611"/>
      <c r="MHE111" s="611"/>
      <c r="MHF111" s="611"/>
      <c r="MHG111" s="611"/>
      <c r="MHH111" s="611"/>
      <c r="MHI111" s="611"/>
      <c r="MHJ111" s="611"/>
      <c r="MHK111" s="611"/>
      <c r="MHL111" s="611"/>
      <c r="MHM111" s="611"/>
      <c r="MHN111" s="611"/>
      <c r="MHO111" s="611"/>
      <c r="MHP111" s="611"/>
      <c r="MHQ111" s="611"/>
      <c r="MHR111" s="611"/>
      <c r="MHS111" s="611"/>
      <c r="MHT111" s="611"/>
      <c r="MHU111" s="611"/>
      <c r="MHV111" s="611"/>
      <c r="MHW111" s="611"/>
      <c r="MHX111" s="611"/>
      <c r="MHY111" s="611"/>
      <c r="MHZ111" s="611"/>
      <c r="MIA111" s="611"/>
      <c r="MIB111" s="611"/>
      <c r="MIC111" s="611"/>
      <c r="MID111" s="611"/>
      <c r="MIE111" s="611"/>
      <c r="MIF111" s="611"/>
      <c r="MIG111" s="611"/>
      <c r="MIH111" s="611"/>
      <c r="MII111" s="611"/>
      <c r="MIJ111" s="611"/>
      <c r="MIK111" s="611"/>
      <c r="MIL111" s="611"/>
      <c r="MIM111" s="611"/>
      <c r="MIN111" s="611"/>
      <c r="MIO111" s="611"/>
      <c r="MIP111" s="611"/>
      <c r="MIQ111" s="611"/>
      <c r="MIR111" s="611"/>
      <c r="MIS111" s="611"/>
      <c r="MIT111" s="611"/>
      <c r="MIU111" s="611"/>
      <c r="MIV111" s="611"/>
      <c r="MIW111" s="611"/>
      <c r="MIX111" s="611"/>
      <c r="MIY111" s="611"/>
      <c r="MIZ111" s="611"/>
      <c r="MJA111" s="611"/>
      <c r="MJB111" s="611"/>
      <c r="MJC111" s="611"/>
      <c r="MJD111" s="611"/>
      <c r="MJE111" s="611"/>
      <c r="MJF111" s="611"/>
      <c r="MJG111" s="611"/>
      <c r="MJH111" s="611"/>
      <c r="MJI111" s="611"/>
      <c r="MJJ111" s="611"/>
      <c r="MJK111" s="611"/>
      <c r="MJL111" s="611"/>
      <c r="MJM111" s="611"/>
      <c r="MJN111" s="611"/>
      <c r="MJO111" s="611"/>
      <c r="MJP111" s="611"/>
      <c r="MJQ111" s="611"/>
      <c r="MJR111" s="611"/>
      <c r="MJS111" s="611"/>
      <c r="MJT111" s="611"/>
      <c r="MJU111" s="611"/>
      <c r="MJV111" s="611"/>
      <c r="MJW111" s="611"/>
      <c r="MJX111" s="611"/>
      <c r="MJY111" s="611"/>
      <c r="MJZ111" s="611"/>
      <c r="MKA111" s="611"/>
      <c r="MKB111" s="611"/>
      <c r="MKC111" s="611"/>
      <c r="MKD111" s="611"/>
      <c r="MKE111" s="611"/>
      <c r="MKF111" s="611"/>
      <c r="MKG111" s="611"/>
      <c r="MKH111" s="611"/>
      <c r="MKI111" s="611"/>
      <c r="MKJ111" s="611"/>
      <c r="MKK111" s="611"/>
      <c r="MKL111" s="611"/>
      <c r="MKM111" s="611"/>
      <c r="MKN111" s="611"/>
      <c r="MKO111" s="611"/>
      <c r="MKP111" s="611"/>
      <c r="MKQ111" s="611"/>
      <c r="MKR111" s="611"/>
      <c r="MKS111" s="611"/>
      <c r="MKT111" s="611"/>
      <c r="MKU111" s="611"/>
      <c r="MKV111" s="611"/>
      <c r="MKW111" s="611"/>
      <c r="MKX111" s="611"/>
      <c r="MKY111" s="611"/>
      <c r="MKZ111" s="611"/>
      <c r="MLA111" s="611"/>
      <c r="MLB111" s="611"/>
      <c r="MLC111" s="611"/>
      <c r="MLD111" s="611"/>
      <c r="MLE111" s="611"/>
      <c r="MLF111" s="611"/>
      <c r="MLG111" s="611"/>
      <c r="MLH111" s="611"/>
      <c r="MLI111" s="611"/>
      <c r="MLJ111" s="611"/>
      <c r="MLK111" s="611"/>
      <c r="MLL111" s="611"/>
      <c r="MLM111" s="611"/>
      <c r="MLN111" s="611"/>
      <c r="MLO111" s="611"/>
      <c r="MLP111" s="611"/>
      <c r="MLQ111" s="611"/>
      <c r="MLR111" s="611"/>
      <c r="MLS111" s="611"/>
      <c r="MLT111" s="611"/>
      <c r="MLU111" s="611"/>
      <c r="MLV111" s="611"/>
      <c r="MLW111" s="611"/>
      <c r="MLX111" s="611"/>
      <c r="MLY111" s="611"/>
      <c r="MLZ111" s="611"/>
      <c r="MMA111" s="611"/>
      <c r="MMB111" s="611"/>
      <c r="MMC111" s="611"/>
      <c r="MMD111" s="611"/>
      <c r="MME111" s="611"/>
      <c r="MMF111" s="611"/>
      <c r="MMG111" s="611"/>
      <c r="MMH111" s="611"/>
      <c r="MMI111" s="611"/>
      <c r="MMJ111" s="611"/>
      <c r="MMK111" s="611"/>
      <c r="MML111" s="611"/>
      <c r="MMM111" s="611"/>
      <c r="MMN111" s="611"/>
      <c r="MMO111" s="611"/>
      <c r="MMP111" s="611"/>
      <c r="MMQ111" s="611"/>
      <c r="MMR111" s="611"/>
      <c r="MMS111" s="611"/>
      <c r="MMT111" s="611"/>
      <c r="MMU111" s="611"/>
      <c r="MMV111" s="611"/>
      <c r="MMW111" s="611"/>
      <c r="MMX111" s="611"/>
      <c r="MMY111" s="611"/>
      <c r="MMZ111" s="611"/>
      <c r="MNA111" s="611"/>
      <c r="MNB111" s="611"/>
      <c r="MNC111" s="611"/>
      <c r="MND111" s="611"/>
      <c r="MNE111" s="611"/>
      <c r="MNF111" s="611"/>
      <c r="MNG111" s="611"/>
      <c r="MNH111" s="611"/>
      <c r="MNI111" s="611"/>
      <c r="MNJ111" s="611"/>
      <c r="MNK111" s="611"/>
      <c r="MNL111" s="611"/>
      <c r="MNM111" s="611"/>
      <c r="MNN111" s="611"/>
      <c r="MNO111" s="611"/>
      <c r="MNP111" s="611"/>
      <c r="MNQ111" s="611"/>
      <c r="MNR111" s="611"/>
      <c r="MNS111" s="611"/>
      <c r="MNT111" s="611"/>
      <c r="MNU111" s="611"/>
      <c r="MNV111" s="611"/>
      <c r="MNW111" s="611"/>
      <c r="MNX111" s="611"/>
      <c r="MNY111" s="611"/>
      <c r="MNZ111" s="611"/>
      <c r="MOA111" s="611"/>
      <c r="MOB111" s="611"/>
      <c r="MOC111" s="611"/>
      <c r="MOD111" s="611"/>
      <c r="MOE111" s="611"/>
      <c r="MOF111" s="611"/>
      <c r="MOG111" s="611"/>
      <c r="MOH111" s="611"/>
      <c r="MOI111" s="611"/>
      <c r="MOJ111" s="611"/>
      <c r="MOK111" s="611"/>
      <c r="MOL111" s="611"/>
      <c r="MOM111" s="611"/>
      <c r="MON111" s="611"/>
      <c r="MOO111" s="611"/>
      <c r="MOP111" s="611"/>
      <c r="MOQ111" s="611"/>
      <c r="MOR111" s="611"/>
      <c r="MOS111" s="611"/>
      <c r="MOT111" s="611"/>
      <c r="MOU111" s="611"/>
      <c r="MOV111" s="611"/>
      <c r="MOW111" s="611"/>
      <c r="MOX111" s="611"/>
      <c r="MOY111" s="611"/>
      <c r="MOZ111" s="611"/>
      <c r="MPA111" s="611"/>
      <c r="MPB111" s="611"/>
      <c r="MPC111" s="611"/>
      <c r="MPD111" s="611"/>
      <c r="MPE111" s="611"/>
      <c r="MPF111" s="611"/>
      <c r="MPG111" s="611"/>
      <c r="MPH111" s="611"/>
      <c r="MPI111" s="611"/>
      <c r="MPJ111" s="611"/>
      <c r="MPK111" s="611"/>
      <c r="MPL111" s="611"/>
      <c r="MPM111" s="611"/>
      <c r="MPN111" s="611"/>
      <c r="MPO111" s="611"/>
      <c r="MPP111" s="611"/>
      <c r="MPQ111" s="611"/>
      <c r="MPR111" s="611"/>
      <c r="MPS111" s="611"/>
      <c r="MPT111" s="611"/>
      <c r="MPU111" s="611"/>
      <c r="MPV111" s="611"/>
      <c r="MPW111" s="611"/>
      <c r="MPX111" s="611"/>
      <c r="MPY111" s="611"/>
      <c r="MPZ111" s="611"/>
      <c r="MQA111" s="611"/>
      <c r="MQB111" s="611"/>
      <c r="MQC111" s="611"/>
      <c r="MQD111" s="611"/>
      <c r="MQE111" s="611"/>
      <c r="MQF111" s="611"/>
      <c r="MQG111" s="611"/>
      <c r="MQH111" s="611"/>
      <c r="MQI111" s="611"/>
      <c r="MQJ111" s="611"/>
      <c r="MQK111" s="611"/>
      <c r="MQL111" s="611"/>
      <c r="MQM111" s="611"/>
      <c r="MQN111" s="611"/>
      <c r="MQO111" s="611"/>
      <c r="MQP111" s="611"/>
      <c r="MQQ111" s="611"/>
      <c r="MQR111" s="611"/>
      <c r="MQS111" s="611"/>
      <c r="MQT111" s="611"/>
      <c r="MQU111" s="611"/>
      <c r="MQV111" s="611"/>
      <c r="MQW111" s="611"/>
      <c r="MQX111" s="611"/>
      <c r="MQY111" s="611"/>
      <c r="MQZ111" s="611"/>
      <c r="MRA111" s="611"/>
      <c r="MRB111" s="611"/>
      <c r="MRC111" s="611"/>
      <c r="MRD111" s="611"/>
      <c r="MRE111" s="611"/>
      <c r="MRF111" s="611"/>
      <c r="MRG111" s="611"/>
      <c r="MRH111" s="611"/>
      <c r="MRI111" s="611"/>
      <c r="MRJ111" s="611"/>
      <c r="MRK111" s="611"/>
      <c r="MRL111" s="611"/>
      <c r="MRM111" s="611"/>
      <c r="MRN111" s="611"/>
      <c r="MRO111" s="611"/>
      <c r="MRP111" s="611"/>
      <c r="MRQ111" s="611"/>
      <c r="MRR111" s="611"/>
      <c r="MRS111" s="611"/>
      <c r="MRT111" s="611"/>
      <c r="MRU111" s="611"/>
      <c r="MRV111" s="611"/>
      <c r="MRW111" s="611"/>
      <c r="MRX111" s="611"/>
      <c r="MRY111" s="611"/>
      <c r="MRZ111" s="611"/>
      <c r="MSA111" s="611"/>
      <c r="MSB111" s="611"/>
      <c r="MSC111" s="611"/>
      <c r="MSD111" s="611"/>
      <c r="MSE111" s="611"/>
      <c r="MSF111" s="611"/>
      <c r="MSG111" s="611"/>
      <c r="MSH111" s="611"/>
      <c r="MSI111" s="611"/>
      <c r="MSJ111" s="611"/>
      <c r="MSK111" s="611"/>
      <c r="MSL111" s="611"/>
      <c r="MSM111" s="611"/>
      <c r="MSN111" s="611"/>
      <c r="MSO111" s="611"/>
      <c r="MSP111" s="611"/>
      <c r="MSQ111" s="611"/>
      <c r="MSR111" s="611"/>
      <c r="MSS111" s="611"/>
      <c r="MST111" s="611"/>
      <c r="MSU111" s="611"/>
      <c r="MSV111" s="611"/>
      <c r="MSW111" s="611"/>
      <c r="MSX111" s="611"/>
      <c r="MSY111" s="611"/>
      <c r="MSZ111" s="611"/>
      <c r="MTA111" s="611"/>
      <c r="MTB111" s="611"/>
      <c r="MTC111" s="611"/>
      <c r="MTD111" s="611"/>
      <c r="MTE111" s="611"/>
      <c r="MTF111" s="611"/>
      <c r="MTG111" s="611"/>
      <c r="MTH111" s="611"/>
      <c r="MTI111" s="611"/>
      <c r="MTJ111" s="611"/>
      <c r="MTK111" s="611"/>
      <c r="MTL111" s="611"/>
      <c r="MTM111" s="611"/>
      <c r="MTN111" s="611"/>
      <c r="MTO111" s="611"/>
      <c r="MTP111" s="611"/>
      <c r="MTQ111" s="611"/>
      <c r="MTR111" s="611"/>
      <c r="MTS111" s="611"/>
      <c r="MTT111" s="611"/>
      <c r="MTU111" s="611"/>
      <c r="MTV111" s="611"/>
      <c r="MTW111" s="611"/>
      <c r="MTX111" s="611"/>
      <c r="MTY111" s="611"/>
      <c r="MTZ111" s="611"/>
      <c r="MUA111" s="611"/>
      <c r="MUB111" s="611"/>
      <c r="MUC111" s="611"/>
      <c r="MUD111" s="611"/>
      <c r="MUE111" s="611"/>
      <c r="MUF111" s="611"/>
      <c r="MUG111" s="611"/>
      <c r="MUH111" s="611"/>
      <c r="MUI111" s="611"/>
      <c r="MUJ111" s="611"/>
      <c r="MUK111" s="611"/>
      <c r="MUL111" s="611"/>
      <c r="MUM111" s="611"/>
      <c r="MUN111" s="611"/>
      <c r="MUO111" s="611"/>
      <c r="MUP111" s="611"/>
      <c r="MUQ111" s="611"/>
      <c r="MUR111" s="611"/>
      <c r="MUS111" s="611"/>
      <c r="MUT111" s="611"/>
      <c r="MUU111" s="611"/>
      <c r="MUV111" s="611"/>
      <c r="MUW111" s="611"/>
      <c r="MUX111" s="611"/>
      <c r="MUY111" s="611"/>
      <c r="MUZ111" s="611"/>
      <c r="MVA111" s="611"/>
      <c r="MVB111" s="611"/>
      <c r="MVC111" s="611"/>
      <c r="MVD111" s="611"/>
      <c r="MVE111" s="611"/>
      <c r="MVF111" s="611"/>
      <c r="MVG111" s="611"/>
      <c r="MVH111" s="611"/>
      <c r="MVI111" s="611"/>
      <c r="MVJ111" s="611"/>
      <c r="MVK111" s="611"/>
      <c r="MVL111" s="611"/>
      <c r="MVM111" s="611"/>
      <c r="MVN111" s="611"/>
      <c r="MVO111" s="611"/>
      <c r="MVP111" s="611"/>
      <c r="MVQ111" s="611"/>
      <c r="MVR111" s="611"/>
      <c r="MVS111" s="611"/>
      <c r="MVT111" s="611"/>
      <c r="MVU111" s="611"/>
      <c r="MVV111" s="611"/>
      <c r="MVW111" s="611"/>
      <c r="MVX111" s="611"/>
      <c r="MVY111" s="611"/>
      <c r="MVZ111" s="611"/>
      <c r="MWA111" s="611"/>
      <c r="MWB111" s="611"/>
      <c r="MWC111" s="611"/>
      <c r="MWD111" s="611"/>
      <c r="MWE111" s="611"/>
      <c r="MWF111" s="611"/>
      <c r="MWG111" s="611"/>
      <c r="MWH111" s="611"/>
      <c r="MWI111" s="611"/>
      <c r="MWJ111" s="611"/>
      <c r="MWK111" s="611"/>
      <c r="MWL111" s="611"/>
      <c r="MWM111" s="611"/>
      <c r="MWN111" s="611"/>
      <c r="MWO111" s="611"/>
      <c r="MWP111" s="611"/>
      <c r="MWQ111" s="611"/>
      <c r="MWR111" s="611"/>
      <c r="MWS111" s="611"/>
      <c r="MWT111" s="611"/>
      <c r="MWU111" s="611"/>
      <c r="MWV111" s="611"/>
      <c r="MWW111" s="611"/>
      <c r="MWX111" s="611"/>
      <c r="MWY111" s="611"/>
      <c r="MWZ111" s="611"/>
      <c r="MXA111" s="611"/>
      <c r="MXB111" s="611"/>
      <c r="MXC111" s="611"/>
      <c r="MXD111" s="611"/>
      <c r="MXE111" s="611"/>
      <c r="MXF111" s="611"/>
      <c r="MXG111" s="611"/>
      <c r="MXH111" s="611"/>
      <c r="MXI111" s="611"/>
      <c r="MXJ111" s="611"/>
      <c r="MXK111" s="611"/>
      <c r="MXL111" s="611"/>
      <c r="MXM111" s="611"/>
      <c r="MXN111" s="611"/>
      <c r="MXO111" s="611"/>
      <c r="MXP111" s="611"/>
      <c r="MXQ111" s="611"/>
      <c r="MXR111" s="611"/>
      <c r="MXS111" s="611"/>
      <c r="MXT111" s="611"/>
      <c r="MXU111" s="611"/>
      <c r="MXV111" s="611"/>
      <c r="MXW111" s="611"/>
      <c r="MXX111" s="611"/>
      <c r="MXY111" s="611"/>
      <c r="MXZ111" s="611"/>
      <c r="MYA111" s="611"/>
      <c r="MYB111" s="611"/>
      <c r="MYC111" s="611"/>
      <c r="MYD111" s="611"/>
      <c r="MYE111" s="611"/>
      <c r="MYF111" s="611"/>
      <c r="MYG111" s="611"/>
      <c r="MYH111" s="611"/>
      <c r="MYI111" s="611"/>
      <c r="MYJ111" s="611"/>
      <c r="MYK111" s="611"/>
      <c r="MYL111" s="611"/>
      <c r="MYM111" s="611"/>
      <c r="MYN111" s="611"/>
      <c r="MYO111" s="611"/>
      <c r="MYP111" s="611"/>
      <c r="MYQ111" s="611"/>
      <c r="MYR111" s="611"/>
      <c r="MYS111" s="611"/>
      <c r="MYT111" s="611"/>
      <c r="MYU111" s="611"/>
      <c r="MYV111" s="611"/>
      <c r="MYW111" s="611"/>
      <c r="MYX111" s="611"/>
      <c r="MYY111" s="611"/>
      <c r="MYZ111" s="611"/>
      <c r="MZA111" s="611"/>
      <c r="MZB111" s="611"/>
      <c r="MZC111" s="611"/>
      <c r="MZD111" s="611"/>
      <c r="MZE111" s="611"/>
      <c r="MZF111" s="611"/>
      <c r="MZG111" s="611"/>
      <c r="MZH111" s="611"/>
      <c r="MZI111" s="611"/>
      <c r="MZJ111" s="611"/>
      <c r="MZK111" s="611"/>
      <c r="MZL111" s="611"/>
      <c r="MZM111" s="611"/>
      <c r="MZN111" s="611"/>
      <c r="MZO111" s="611"/>
      <c r="MZP111" s="611"/>
      <c r="MZQ111" s="611"/>
      <c r="MZR111" s="611"/>
      <c r="MZS111" s="611"/>
      <c r="MZT111" s="611"/>
      <c r="MZU111" s="611"/>
      <c r="MZV111" s="611"/>
      <c r="MZW111" s="611"/>
      <c r="MZX111" s="611"/>
      <c r="MZY111" s="611"/>
      <c r="MZZ111" s="611"/>
      <c r="NAA111" s="611"/>
      <c r="NAB111" s="611"/>
      <c r="NAC111" s="611"/>
      <c r="NAD111" s="611"/>
      <c r="NAE111" s="611"/>
      <c r="NAF111" s="611"/>
      <c r="NAG111" s="611"/>
      <c r="NAH111" s="611"/>
      <c r="NAI111" s="611"/>
      <c r="NAJ111" s="611"/>
      <c r="NAK111" s="611"/>
      <c r="NAL111" s="611"/>
      <c r="NAM111" s="611"/>
      <c r="NAN111" s="611"/>
      <c r="NAO111" s="611"/>
      <c r="NAP111" s="611"/>
      <c r="NAQ111" s="611"/>
      <c r="NAR111" s="611"/>
      <c r="NAS111" s="611"/>
      <c r="NAT111" s="611"/>
      <c r="NAU111" s="611"/>
      <c r="NAV111" s="611"/>
      <c r="NAW111" s="611"/>
      <c r="NAX111" s="611"/>
      <c r="NAY111" s="611"/>
      <c r="NAZ111" s="611"/>
      <c r="NBA111" s="611"/>
      <c r="NBB111" s="611"/>
      <c r="NBC111" s="611"/>
      <c r="NBD111" s="611"/>
      <c r="NBE111" s="611"/>
      <c r="NBF111" s="611"/>
      <c r="NBG111" s="611"/>
      <c r="NBH111" s="611"/>
      <c r="NBI111" s="611"/>
      <c r="NBJ111" s="611"/>
      <c r="NBK111" s="611"/>
      <c r="NBL111" s="611"/>
      <c r="NBM111" s="611"/>
      <c r="NBN111" s="611"/>
      <c r="NBO111" s="611"/>
      <c r="NBP111" s="611"/>
      <c r="NBQ111" s="611"/>
      <c r="NBR111" s="611"/>
      <c r="NBS111" s="611"/>
      <c r="NBT111" s="611"/>
      <c r="NBU111" s="611"/>
      <c r="NBV111" s="611"/>
      <c r="NBW111" s="611"/>
      <c r="NBX111" s="611"/>
      <c r="NBY111" s="611"/>
      <c r="NBZ111" s="611"/>
      <c r="NCA111" s="611"/>
      <c r="NCB111" s="611"/>
      <c r="NCC111" s="611"/>
      <c r="NCD111" s="611"/>
      <c r="NCE111" s="611"/>
      <c r="NCF111" s="611"/>
      <c r="NCG111" s="611"/>
      <c r="NCH111" s="611"/>
      <c r="NCI111" s="611"/>
      <c r="NCJ111" s="611"/>
      <c r="NCK111" s="611"/>
      <c r="NCL111" s="611"/>
      <c r="NCM111" s="611"/>
      <c r="NCN111" s="611"/>
      <c r="NCO111" s="611"/>
      <c r="NCP111" s="611"/>
      <c r="NCQ111" s="611"/>
      <c r="NCR111" s="611"/>
      <c r="NCS111" s="611"/>
      <c r="NCT111" s="611"/>
      <c r="NCU111" s="611"/>
      <c r="NCV111" s="611"/>
      <c r="NCW111" s="611"/>
      <c r="NCX111" s="611"/>
      <c r="NCY111" s="611"/>
      <c r="NCZ111" s="611"/>
      <c r="NDA111" s="611"/>
      <c r="NDB111" s="611"/>
      <c r="NDC111" s="611"/>
      <c r="NDD111" s="611"/>
      <c r="NDE111" s="611"/>
      <c r="NDF111" s="611"/>
      <c r="NDG111" s="611"/>
      <c r="NDH111" s="611"/>
      <c r="NDI111" s="611"/>
      <c r="NDJ111" s="611"/>
      <c r="NDK111" s="611"/>
      <c r="NDL111" s="611"/>
      <c r="NDM111" s="611"/>
      <c r="NDN111" s="611"/>
      <c r="NDO111" s="611"/>
      <c r="NDP111" s="611"/>
      <c r="NDQ111" s="611"/>
      <c r="NDR111" s="611"/>
      <c r="NDS111" s="611"/>
      <c r="NDT111" s="611"/>
      <c r="NDU111" s="611"/>
      <c r="NDV111" s="611"/>
      <c r="NDW111" s="611"/>
      <c r="NDX111" s="611"/>
      <c r="NDY111" s="611"/>
      <c r="NDZ111" s="611"/>
      <c r="NEA111" s="611"/>
      <c r="NEB111" s="611"/>
      <c r="NEC111" s="611"/>
      <c r="NED111" s="611"/>
      <c r="NEE111" s="611"/>
      <c r="NEF111" s="611"/>
      <c r="NEG111" s="611"/>
      <c r="NEH111" s="611"/>
      <c r="NEI111" s="611"/>
      <c r="NEJ111" s="611"/>
      <c r="NEK111" s="611"/>
      <c r="NEL111" s="611"/>
      <c r="NEM111" s="611"/>
      <c r="NEN111" s="611"/>
      <c r="NEO111" s="611"/>
      <c r="NEP111" s="611"/>
      <c r="NEQ111" s="611"/>
      <c r="NER111" s="611"/>
      <c r="NES111" s="611"/>
      <c r="NET111" s="611"/>
      <c r="NEU111" s="611"/>
      <c r="NEV111" s="611"/>
      <c r="NEW111" s="611"/>
      <c r="NEX111" s="611"/>
      <c r="NEY111" s="611"/>
      <c r="NEZ111" s="611"/>
      <c r="NFA111" s="611"/>
      <c r="NFB111" s="611"/>
      <c r="NFC111" s="611"/>
      <c r="NFD111" s="611"/>
      <c r="NFE111" s="611"/>
      <c r="NFF111" s="611"/>
      <c r="NFG111" s="611"/>
      <c r="NFH111" s="611"/>
      <c r="NFI111" s="611"/>
      <c r="NFJ111" s="611"/>
      <c r="NFK111" s="611"/>
      <c r="NFL111" s="611"/>
      <c r="NFM111" s="611"/>
      <c r="NFN111" s="611"/>
      <c r="NFO111" s="611"/>
      <c r="NFP111" s="611"/>
      <c r="NFQ111" s="611"/>
      <c r="NFR111" s="611"/>
      <c r="NFS111" s="611"/>
      <c r="NFT111" s="611"/>
      <c r="NFU111" s="611"/>
      <c r="NFV111" s="611"/>
      <c r="NFW111" s="611"/>
      <c r="NFX111" s="611"/>
      <c r="NFY111" s="611"/>
      <c r="NFZ111" s="611"/>
      <c r="NGA111" s="611"/>
      <c r="NGB111" s="611"/>
      <c r="NGC111" s="611"/>
      <c r="NGD111" s="611"/>
      <c r="NGE111" s="611"/>
      <c r="NGF111" s="611"/>
      <c r="NGG111" s="611"/>
      <c r="NGH111" s="611"/>
      <c r="NGI111" s="611"/>
      <c r="NGJ111" s="611"/>
      <c r="NGK111" s="611"/>
      <c r="NGL111" s="611"/>
      <c r="NGM111" s="611"/>
      <c r="NGN111" s="611"/>
      <c r="NGO111" s="611"/>
      <c r="NGP111" s="611"/>
      <c r="NGQ111" s="611"/>
      <c r="NGR111" s="611"/>
      <c r="NGS111" s="611"/>
      <c r="NGT111" s="611"/>
      <c r="NGU111" s="611"/>
      <c r="NGV111" s="611"/>
      <c r="NGW111" s="611"/>
      <c r="NGX111" s="611"/>
      <c r="NGY111" s="611"/>
      <c r="NGZ111" s="611"/>
      <c r="NHA111" s="611"/>
      <c r="NHB111" s="611"/>
      <c r="NHC111" s="611"/>
      <c r="NHD111" s="611"/>
      <c r="NHE111" s="611"/>
      <c r="NHF111" s="611"/>
      <c r="NHG111" s="611"/>
      <c r="NHH111" s="611"/>
      <c r="NHI111" s="611"/>
      <c r="NHJ111" s="611"/>
      <c r="NHK111" s="611"/>
      <c r="NHL111" s="611"/>
      <c r="NHM111" s="611"/>
      <c r="NHN111" s="611"/>
      <c r="NHO111" s="611"/>
      <c r="NHP111" s="611"/>
      <c r="NHQ111" s="611"/>
      <c r="NHR111" s="611"/>
      <c r="NHS111" s="611"/>
      <c r="NHT111" s="611"/>
      <c r="NHU111" s="611"/>
      <c r="NHV111" s="611"/>
      <c r="NHW111" s="611"/>
      <c r="NHX111" s="611"/>
      <c r="NHY111" s="611"/>
      <c r="NHZ111" s="611"/>
      <c r="NIA111" s="611"/>
      <c r="NIB111" s="611"/>
      <c r="NIC111" s="611"/>
      <c r="NID111" s="611"/>
      <c r="NIE111" s="611"/>
      <c r="NIF111" s="611"/>
      <c r="NIG111" s="611"/>
      <c r="NIH111" s="611"/>
      <c r="NII111" s="611"/>
      <c r="NIJ111" s="611"/>
      <c r="NIK111" s="611"/>
      <c r="NIL111" s="611"/>
      <c r="NIM111" s="611"/>
      <c r="NIN111" s="611"/>
      <c r="NIO111" s="611"/>
      <c r="NIP111" s="611"/>
      <c r="NIQ111" s="611"/>
      <c r="NIR111" s="611"/>
      <c r="NIS111" s="611"/>
      <c r="NIT111" s="611"/>
      <c r="NIU111" s="611"/>
      <c r="NIV111" s="611"/>
      <c r="NIW111" s="611"/>
      <c r="NIX111" s="611"/>
      <c r="NIY111" s="611"/>
      <c r="NIZ111" s="611"/>
      <c r="NJA111" s="611"/>
      <c r="NJB111" s="611"/>
      <c r="NJC111" s="611"/>
      <c r="NJD111" s="611"/>
      <c r="NJE111" s="611"/>
      <c r="NJF111" s="611"/>
      <c r="NJG111" s="611"/>
      <c r="NJH111" s="611"/>
      <c r="NJI111" s="611"/>
      <c r="NJJ111" s="611"/>
      <c r="NJK111" s="611"/>
      <c r="NJL111" s="611"/>
      <c r="NJM111" s="611"/>
      <c r="NJN111" s="611"/>
      <c r="NJO111" s="611"/>
      <c r="NJP111" s="611"/>
      <c r="NJQ111" s="611"/>
      <c r="NJR111" s="611"/>
      <c r="NJS111" s="611"/>
      <c r="NJT111" s="611"/>
      <c r="NJU111" s="611"/>
      <c r="NJV111" s="611"/>
      <c r="NJW111" s="611"/>
      <c r="NJX111" s="611"/>
      <c r="NJY111" s="611"/>
      <c r="NJZ111" s="611"/>
      <c r="NKA111" s="611"/>
      <c r="NKB111" s="611"/>
      <c r="NKC111" s="611"/>
      <c r="NKD111" s="611"/>
      <c r="NKE111" s="611"/>
      <c r="NKF111" s="611"/>
      <c r="NKG111" s="611"/>
      <c r="NKH111" s="611"/>
      <c r="NKI111" s="611"/>
      <c r="NKJ111" s="611"/>
      <c r="NKK111" s="611"/>
      <c r="NKL111" s="611"/>
      <c r="NKM111" s="611"/>
      <c r="NKN111" s="611"/>
      <c r="NKO111" s="611"/>
      <c r="NKP111" s="611"/>
      <c r="NKQ111" s="611"/>
      <c r="NKR111" s="611"/>
      <c r="NKS111" s="611"/>
      <c r="NKT111" s="611"/>
      <c r="NKU111" s="611"/>
      <c r="NKV111" s="611"/>
      <c r="NKW111" s="611"/>
      <c r="NKX111" s="611"/>
      <c r="NKY111" s="611"/>
      <c r="NKZ111" s="611"/>
      <c r="NLA111" s="611"/>
      <c r="NLB111" s="611"/>
      <c r="NLC111" s="611"/>
      <c r="NLD111" s="611"/>
      <c r="NLE111" s="611"/>
      <c r="NLF111" s="611"/>
      <c r="NLG111" s="611"/>
      <c r="NLH111" s="611"/>
      <c r="NLI111" s="611"/>
      <c r="NLJ111" s="611"/>
      <c r="NLK111" s="611"/>
      <c r="NLL111" s="611"/>
      <c r="NLM111" s="611"/>
      <c r="NLN111" s="611"/>
      <c r="NLO111" s="611"/>
      <c r="NLP111" s="611"/>
      <c r="NLQ111" s="611"/>
      <c r="NLR111" s="611"/>
      <c r="NLS111" s="611"/>
      <c r="NLT111" s="611"/>
      <c r="NLU111" s="611"/>
      <c r="NLV111" s="611"/>
      <c r="NLW111" s="611"/>
      <c r="NLX111" s="611"/>
      <c r="NLY111" s="611"/>
      <c r="NLZ111" s="611"/>
      <c r="NMA111" s="611"/>
      <c r="NMB111" s="611"/>
      <c r="NMC111" s="611"/>
      <c r="NMD111" s="611"/>
      <c r="NME111" s="611"/>
      <c r="NMF111" s="611"/>
      <c r="NMG111" s="611"/>
      <c r="NMH111" s="611"/>
      <c r="NMI111" s="611"/>
      <c r="NMJ111" s="611"/>
      <c r="NMK111" s="611"/>
      <c r="NML111" s="611"/>
      <c r="NMM111" s="611"/>
      <c r="NMN111" s="611"/>
      <c r="NMO111" s="611"/>
      <c r="NMP111" s="611"/>
      <c r="NMQ111" s="611"/>
      <c r="NMR111" s="611"/>
      <c r="NMS111" s="611"/>
      <c r="NMT111" s="611"/>
      <c r="NMU111" s="611"/>
      <c r="NMV111" s="611"/>
      <c r="NMW111" s="611"/>
      <c r="NMX111" s="611"/>
      <c r="NMY111" s="611"/>
      <c r="NMZ111" s="611"/>
      <c r="NNA111" s="611"/>
      <c r="NNB111" s="611"/>
      <c r="NNC111" s="611"/>
      <c r="NND111" s="611"/>
      <c r="NNE111" s="611"/>
      <c r="NNF111" s="611"/>
      <c r="NNG111" s="611"/>
      <c r="NNH111" s="611"/>
      <c r="NNI111" s="611"/>
      <c r="NNJ111" s="611"/>
      <c r="NNK111" s="611"/>
      <c r="NNL111" s="611"/>
      <c r="NNM111" s="611"/>
      <c r="NNN111" s="611"/>
      <c r="NNO111" s="611"/>
      <c r="NNP111" s="611"/>
      <c r="NNQ111" s="611"/>
      <c r="NNR111" s="611"/>
      <c r="NNS111" s="611"/>
      <c r="NNT111" s="611"/>
      <c r="NNU111" s="611"/>
      <c r="NNV111" s="611"/>
      <c r="NNW111" s="611"/>
      <c r="NNX111" s="611"/>
      <c r="NNY111" s="611"/>
      <c r="NNZ111" s="611"/>
      <c r="NOA111" s="611"/>
      <c r="NOB111" s="611"/>
      <c r="NOC111" s="611"/>
      <c r="NOD111" s="611"/>
      <c r="NOE111" s="611"/>
      <c r="NOF111" s="611"/>
      <c r="NOG111" s="611"/>
      <c r="NOH111" s="611"/>
      <c r="NOI111" s="611"/>
      <c r="NOJ111" s="611"/>
      <c r="NOK111" s="611"/>
      <c r="NOL111" s="611"/>
      <c r="NOM111" s="611"/>
      <c r="NON111" s="611"/>
      <c r="NOO111" s="611"/>
      <c r="NOP111" s="611"/>
      <c r="NOQ111" s="611"/>
      <c r="NOR111" s="611"/>
      <c r="NOS111" s="611"/>
      <c r="NOT111" s="611"/>
      <c r="NOU111" s="611"/>
      <c r="NOV111" s="611"/>
      <c r="NOW111" s="611"/>
      <c r="NOX111" s="611"/>
      <c r="NOY111" s="611"/>
      <c r="NOZ111" s="611"/>
      <c r="NPA111" s="611"/>
      <c r="NPB111" s="611"/>
      <c r="NPC111" s="611"/>
      <c r="NPD111" s="611"/>
      <c r="NPE111" s="611"/>
      <c r="NPF111" s="611"/>
      <c r="NPG111" s="611"/>
      <c r="NPH111" s="611"/>
      <c r="NPI111" s="611"/>
      <c r="NPJ111" s="611"/>
      <c r="NPK111" s="611"/>
      <c r="NPL111" s="611"/>
      <c r="NPM111" s="611"/>
      <c r="NPN111" s="611"/>
      <c r="NPO111" s="611"/>
      <c r="NPP111" s="611"/>
      <c r="NPQ111" s="611"/>
      <c r="NPR111" s="611"/>
      <c r="NPS111" s="611"/>
      <c r="NPT111" s="611"/>
      <c r="NPU111" s="611"/>
      <c r="NPV111" s="611"/>
      <c r="NPW111" s="611"/>
      <c r="NPX111" s="611"/>
      <c r="NPY111" s="611"/>
      <c r="NPZ111" s="611"/>
      <c r="NQA111" s="611"/>
      <c r="NQB111" s="611"/>
      <c r="NQC111" s="611"/>
      <c r="NQD111" s="611"/>
      <c r="NQE111" s="611"/>
      <c r="NQF111" s="611"/>
      <c r="NQG111" s="611"/>
      <c r="NQH111" s="611"/>
      <c r="NQI111" s="611"/>
      <c r="NQJ111" s="611"/>
      <c r="NQK111" s="611"/>
      <c r="NQL111" s="611"/>
      <c r="NQM111" s="611"/>
      <c r="NQN111" s="611"/>
      <c r="NQO111" s="611"/>
      <c r="NQP111" s="611"/>
      <c r="NQQ111" s="611"/>
      <c r="NQR111" s="611"/>
      <c r="NQS111" s="611"/>
      <c r="NQT111" s="611"/>
      <c r="NQU111" s="611"/>
      <c r="NQV111" s="611"/>
      <c r="NQW111" s="611"/>
      <c r="NQX111" s="611"/>
      <c r="NQY111" s="611"/>
      <c r="NQZ111" s="611"/>
      <c r="NRA111" s="611"/>
      <c r="NRB111" s="611"/>
      <c r="NRC111" s="611"/>
      <c r="NRD111" s="611"/>
      <c r="NRE111" s="611"/>
      <c r="NRF111" s="611"/>
      <c r="NRG111" s="611"/>
      <c r="NRH111" s="611"/>
      <c r="NRI111" s="611"/>
      <c r="NRJ111" s="611"/>
      <c r="NRK111" s="611"/>
      <c r="NRL111" s="611"/>
      <c r="NRM111" s="611"/>
      <c r="NRN111" s="611"/>
      <c r="NRO111" s="611"/>
      <c r="NRP111" s="611"/>
      <c r="NRQ111" s="611"/>
      <c r="NRR111" s="611"/>
      <c r="NRS111" s="611"/>
      <c r="NRT111" s="611"/>
      <c r="NRU111" s="611"/>
      <c r="NRV111" s="611"/>
      <c r="NRW111" s="611"/>
      <c r="NRX111" s="611"/>
      <c r="NRY111" s="611"/>
      <c r="NRZ111" s="611"/>
      <c r="NSA111" s="611"/>
      <c r="NSB111" s="611"/>
      <c r="NSC111" s="611"/>
      <c r="NSD111" s="611"/>
      <c r="NSE111" s="611"/>
      <c r="NSF111" s="611"/>
      <c r="NSG111" s="611"/>
      <c r="NSH111" s="611"/>
      <c r="NSI111" s="611"/>
      <c r="NSJ111" s="611"/>
      <c r="NSK111" s="611"/>
      <c r="NSL111" s="611"/>
      <c r="NSM111" s="611"/>
      <c r="NSN111" s="611"/>
      <c r="NSO111" s="611"/>
      <c r="NSP111" s="611"/>
      <c r="NSQ111" s="611"/>
      <c r="NSR111" s="611"/>
      <c r="NSS111" s="611"/>
      <c r="NST111" s="611"/>
      <c r="NSU111" s="611"/>
      <c r="NSV111" s="611"/>
      <c r="NSW111" s="611"/>
      <c r="NSX111" s="611"/>
      <c r="NSY111" s="611"/>
      <c r="NSZ111" s="611"/>
      <c r="NTA111" s="611"/>
      <c r="NTB111" s="611"/>
      <c r="NTC111" s="611"/>
      <c r="NTD111" s="611"/>
      <c r="NTE111" s="611"/>
      <c r="NTF111" s="611"/>
      <c r="NTG111" s="611"/>
      <c r="NTH111" s="611"/>
      <c r="NTI111" s="611"/>
      <c r="NTJ111" s="611"/>
      <c r="NTK111" s="611"/>
      <c r="NTL111" s="611"/>
      <c r="NTM111" s="611"/>
      <c r="NTN111" s="611"/>
      <c r="NTO111" s="611"/>
      <c r="NTP111" s="611"/>
      <c r="NTQ111" s="611"/>
      <c r="NTR111" s="611"/>
      <c r="NTS111" s="611"/>
      <c r="NTT111" s="611"/>
      <c r="NTU111" s="611"/>
      <c r="NTV111" s="611"/>
      <c r="NTW111" s="611"/>
      <c r="NTX111" s="611"/>
      <c r="NTY111" s="611"/>
      <c r="NTZ111" s="611"/>
      <c r="NUA111" s="611"/>
      <c r="NUB111" s="611"/>
      <c r="NUC111" s="611"/>
      <c r="NUD111" s="611"/>
      <c r="NUE111" s="611"/>
      <c r="NUF111" s="611"/>
      <c r="NUG111" s="611"/>
      <c r="NUH111" s="611"/>
      <c r="NUI111" s="611"/>
      <c r="NUJ111" s="611"/>
      <c r="NUK111" s="611"/>
      <c r="NUL111" s="611"/>
      <c r="NUM111" s="611"/>
      <c r="NUN111" s="611"/>
      <c r="NUO111" s="611"/>
      <c r="NUP111" s="611"/>
      <c r="NUQ111" s="611"/>
      <c r="NUR111" s="611"/>
      <c r="NUS111" s="611"/>
      <c r="NUT111" s="611"/>
      <c r="NUU111" s="611"/>
      <c r="NUV111" s="611"/>
      <c r="NUW111" s="611"/>
      <c r="NUX111" s="611"/>
      <c r="NUY111" s="611"/>
      <c r="NUZ111" s="611"/>
      <c r="NVA111" s="611"/>
      <c r="NVB111" s="611"/>
      <c r="NVC111" s="611"/>
      <c r="NVD111" s="611"/>
      <c r="NVE111" s="611"/>
      <c r="NVF111" s="611"/>
      <c r="NVG111" s="611"/>
      <c r="NVH111" s="611"/>
      <c r="NVI111" s="611"/>
      <c r="NVJ111" s="611"/>
      <c r="NVK111" s="611"/>
      <c r="NVL111" s="611"/>
      <c r="NVM111" s="611"/>
      <c r="NVN111" s="611"/>
      <c r="NVO111" s="611"/>
      <c r="NVP111" s="611"/>
      <c r="NVQ111" s="611"/>
      <c r="NVR111" s="611"/>
      <c r="NVS111" s="611"/>
      <c r="NVT111" s="611"/>
      <c r="NVU111" s="611"/>
      <c r="NVV111" s="611"/>
      <c r="NVW111" s="611"/>
      <c r="NVX111" s="611"/>
      <c r="NVY111" s="611"/>
      <c r="NVZ111" s="611"/>
      <c r="NWA111" s="611"/>
      <c r="NWB111" s="611"/>
      <c r="NWC111" s="611"/>
      <c r="NWD111" s="611"/>
      <c r="NWE111" s="611"/>
      <c r="NWF111" s="611"/>
      <c r="NWG111" s="611"/>
      <c r="NWH111" s="611"/>
      <c r="NWI111" s="611"/>
      <c r="NWJ111" s="611"/>
      <c r="NWK111" s="611"/>
      <c r="NWL111" s="611"/>
      <c r="NWM111" s="611"/>
      <c r="NWN111" s="611"/>
      <c r="NWO111" s="611"/>
      <c r="NWP111" s="611"/>
      <c r="NWQ111" s="611"/>
      <c r="NWR111" s="611"/>
      <c r="NWS111" s="611"/>
      <c r="NWT111" s="611"/>
      <c r="NWU111" s="611"/>
      <c r="NWV111" s="611"/>
      <c r="NWW111" s="611"/>
      <c r="NWX111" s="611"/>
      <c r="NWY111" s="611"/>
      <c r="NWZ111" s="611"/>
      <c r="NXA111" s="611"/>
      <c r="NXB111" s="611"/>
      <c r="NXC111" s="611"/>
      <c r="NXD111" s="611"/>
      <c r="NXE111" s="611"/>
      <c r="NXF111" s="611"/>
      <c r="NXG111" s="611"/>
      <c r="NXH111" s="611"/>
      <c r="NXI111" s="611"/>
      <c r="NXJ111" s="611"/>
      <c r="NXK111" s="611"/>
      <c r="NXL111" s="611"/>
      <c r="NXM111" s="611"/>
      <c r="NXN111" s="611"/>
      <c r="NXO111" s="611"/>
      <c r="NXP111" s="611"/>
      <c r="NXQ111" s="611"/>
      <c r="NXR111" s="611"/>
      <c r="NXS111" s="611"/>
      <c r="NXT111" s="611"/>
      <c r="NXU111" s="611"/>
      <c r="NXV111" s="611"/>
      <c r="NXW111" s="611"/>
      <c r="NXX111" s="611"/>
      <c r="NXY111" s="611"/>
      <c r="NXZ111" s="611"/>
      <c r="NYA111" s="611"/>
      <c r="NYB111" s="611"/>
      <c r="NYC111" s="611"/>
      <c r="NYD111" s="611"/>
      <c r="NYE111" s="611"/>
      <c r="NYF111" s="611"/>
      <c r="NYG111" s="611"/>
      <c r="NYH111" s="611"/>
      <c r="NYI111" s="611"/>
      <c r="NYJ111" s="611"/>
      <c r="NYK111" s="611"/>
      <c r="NYL111" s="611"/>
      <c r="NYM111" s="611"/>
      <c r="NYN111" s="611"/>
      <c r="NYO111" s="611"/>
      <c r="NYP111" s="611"/>
      <c r="NYQ111" s="611"/>
      <c r="NYR111" s="611"/>
      <c r="NYS111" s="611"/>
      <c r="NYT111" s="611"/>
      <c r="NYU111" s="611"/>
      <c r="NYV111" s="611"/>
      <c r="NYW111" s="611"/>
      <c r="NYX111" s="611"/>
      <c r="NYY111" s="611"/>
      <c r="NYZ111" s="611"/>
      <c r="NZA111" s="611"/>
      <c r="NZB111" s="611"/>
      <c r="NZC111" s="611"/>
      <c r="NZD111" s="611"/>
      <c r="NZE111" s="611"/>
      <c r="NZF111" s="611"/>
      <c r="NZG111" s="611"/>
      <c r="NZH111" s="611"/>
      <c r="NZI111" s="611"/>
      <c r="NZJ111" s="611"/>
      <c r="NZK111" s="611"/>
      <c r="NZL111" s="611"/>
      <c r="NZM111" s="611"/>
      <c r="NZN111" s="611"/>
      <c r="NZO111" s="611"/>
      <c r="NZP111" s="611"/>
      <c r="NZQ111" s="611"/>
      <c r="NZR111" s="611"/>
      <c r="NZS111" s="611"/>
      <c r="NZT111" s="611"/>
      <c r="NZU111" s="611"/>
      <c r="NZV111" s="611"/>
      <c r="NZW111" s="611"/>
      <c r="NZX111" s="611"/>
      <c r="NZY111" s="611"/>
      <c r="NZZ111" s="611"/>
      <c r="OAA111" s="611"/>
      <c r="OAB111" s="611"/>
      <c r="OAC111" s="611"/>
      <c r="OAD111" s="611"/>
      <c r="OAE111" s="611"/>
      <c r="OAF111" s="611"/>
      <c r="OAG111" s="611"/>
      <c r="OAH111" s="611"/>
      <c r="OAI111" s="611"/>
      <c r="OAJ111" s="611"/>
      <c r="OAK111" s="611"/>
      <c r="OAL111" s="611"/>
      <c r="OAM111" s="611"/>
      <c r="OAN111" s="611"/>
      <c r="OAO111" s="611"/>
      <c r="OAP111" s="611"/>
      <c r="OAQ111" s="611"/>
      <c r="OAR111" s="611"/>
      <c r="OAS111" s="611"/>
      <c r="OAT111" s="611"/>
      <c r="OAU111" s="611"/>
      <c r="OAV111" s="611"/>
      <c r="OAW111" s="611"/>
      <c r="OAX111" s="611"/>
      <c r="OAY111" s="611"/>
      <c r="OAZ111" s="611"/>
      <c r="OBA111" s="611"/>
      <c r="OBB111" s="611"/>
      <c r="OBC111" s="611"/>
      <c r="OBD111" s="611"/>
      <c r="OBE111" s="611"/>
      <c r="OBF111" s="611"/>
      <c r="OBG111" s="611"/>
      <c r="OBH111" s="611"/>
      <c r="OBI111" s="611"/>
      <c r="OBJ111" s="611"/>
      <c r="OBK111" s="611"/>
      <c r="OBL111" s="611"/>
      <c r="OBM111" s="611"/>
      <c r="OBN111" s="611"/>
      <c r="OBO111" s="611"/>
      <c r="OBP111" s="611"/>
      <c r="OBQ111" s="611"/>
      <c r="OBR111" s="611"/>
      <c r="OBS111" s="611"/>
      <c r="OBT111" s="611"/>
      <c r="OBU111" s="611"/>
      <c r="OBV111" s="611"/>
      <c r="OBW111" s="611"/>
      <c r="OBX111" s="611"/>
      <c r="OBY111" s="611"/>
      <c r="OBZ111" s="611"/>
      <c r="OCA111" s="611"/>
      <c r="OCB111" s="611"/>
      <c r="OCC111" s="611"/>
      <c r="OCD111" s="611"/>
      <c r="OCE111" s="611"/>
      <c r="OCF111" s="611"/>
      <c r="OCG111" s="611"/>
      <c r="OCH111" s="611"/>
      <c r="OCI111" s="611"/>
      <c r="OCJ111" s="611"/>
      <c r="OCK111" s="611"/>
      <c r="OCL111" s="611"/>
      <c r="OCM111" s="611"/>
      <c r="OCN111" s="611"/>
      <c r="OCO111" s="611"/>
      <c r="OCP111" s="611"/>
      <c r="OCQ111" s="611"/>
      <c r="OCR111" s="611"/>
      <c r="OCS111" s="611"/>
      <c r="OCT111" s="611"/>
      <c r="OCU111" s="611"/>
      <c r="OCV111" s="611"/>
      <c r="OCW111" s="611"/>
      <c r="OCX111" s="611"/>
      <c r="OCY111" s="611"/>
      <c r="OCZ111" s="611"/>
      <c r="ODA111" s="611"/>
      <c r="ODB111" s="611"/>
      <c r="ODC111" s="611"/>
      <c r="ODD111" s="611"/>
      <c r="ODE111" s="611"/>
      <c r="ODF111" s="611"/>
      <c r="ODG111" s="611"/>
      <c r="ODH111" s="611"/>
      <c r="ODI111" s="611"/>
      <c r="ODJ111" s="611"/>
      <c r="ODK111" s="611"/>
      <c r="ODL111" s="611"/>
      <c r="ODM111" s="611"/>
      <c r="ODN111" s="611"/>
      <c r="ODO111" s="611"/>
      <c r="ODP111" s="611"/>
      <c r="ODQ111" s="611"/>
      <c r="ODR111" s="611"/>
      <c r="ODS111" s="611"/>
      <c r="ODT111" s="611"/>
      <c r="ODU111" s="611"/>
      <c r="ODV111" s="611"/>
      <c r="ODW111" s="611"/>
      <c r="ODX111" s="611"/>
      <c r="ODY111" s="611"/>
      <c r="ODZ111" s="611"/>
      <c r="OEA111" s="611"/>
      <c r="OEB111" s="611"/>
      <c r="OEC111" s="611"/>
      <c r="OED111" s="611"/>
      <c r="OEE111" s="611"/>
      <c r="OEF111" s="611"/>
      <c r="OEG111" s="611"/>
      <c r="OEH111" s="611"/>
      <c r="OEI111" s="611"/>
      <c r="OEJ111" s="611"/>
      <c r="OEK111" s="611"/>
      <c r="OEL111" s="611"/>
      <c r="OEM111" s="611"/>
      <c r="OEN111" s="611"/>
      <c r="OEO111" s="611"/>
      <c r="OEP111" s="611"/>
      <c r="OEQ111" s="611"/>
      <c r="OER111" s="611"/>
      <c r="OES111" s="611"/>
      <c r="OET111" s="611"/>
      <c r="OEU111" s="611"/>
      <c r="OEV111" s="611"/>
      <c r="OEW111" s="611"/>
      <c r="OEX111" s="611"/>
      <c r="OEY111" s="611"/>
      <c r="OEZ111" s="611"/>
      <c r="OFA111" s="611"/>
      <c r="OFB111" s="611"/>
      <c r="OFC111" s="611"/>
      <c r="OFD111" s="611"/>
      <c r="OFE111" s="611"/>
      <c r="OFF111" s="611"/>
      <c r="OFG111" s="611"/>
      <c r="OFH111" s="611"/>
      <c r="OFI111" s="611"/>
      <c r="OFJ111" s="611"/>
      <c r="OFK111" s="611"/>
      <c r="OFL111" s="611"/>
      <c r="OFM111" s="611"/>
      <c r="OFN111" s="611"/>
      <c r="OFO111" s="611"/>
      <c r="OFP111" s="611"/>
      <c r="OFQ111" s="611"/>
      <c r="OFR111" s="611"/>
      <c r="OFS111" s="611"/>
      <c r="OFT111" s="611"/>
      <c r="OFU111" s="611"/>
      <c r="OFV111" s="611"/>
      <c r="OFW111" s="611"/>
      <c r="OFX111" s="611"/>
      <c r="OFY111" s="611"/>
      <c r="OFZ111" s="611"/>
      <c r="OGA111" s="611"/>
      <c r="OGB111" s="611"/>
      <c r="OGC111" s="611"/>
      <c r="OGD111" s="611"/>
      <c r="OGE111" s="611"/>
      <c r="OGF111" s="611"/>
      <c r="OGG111" s="611"/>
      <c r="OGH111" s="611"/>
      <c r="OGI111" s="611"/>
      <c r="OGJ111" s="611"/>
      <c r="OGK111" s="611"/>
      <c r="OGL111" s="611"/>
      <c r="OGM111" s="611"/>
      <c r="OGN111" s="611"/>
      <c r="OGO111" s="611"/>
      <c r="OGP111" s="611"/>
      <c r="OGQ111" s="611"/>
      <c r="OGR111" s="611"/>
      <c r="OGS111" s="611"/>
      <c r="OGT111" s="611"/>
      <c r="OGU111" s="611"/>
      <c r="OGV111" s="611"/>
      <c r="OGW111" s="611"/>
      <c r="OGX111" s="611"/>
      <c r="OGY111" s="611"/>
      <c r="OGZ111" s="611"/>
      <c r="OHA111" s="611"/>
      <c r="OHB111" s="611"/>
      <c r="OHC111" s="611"/>
      <c r="OHD111" s="611"/>
      <c r="OHE111" s="611"/>
      <c r="OHF111" s="611"/>
      <c r="OHG111" s="611"/>
      <c r="OHH111" s="611"/>
      <c r="OHI111" s="611"/>
      <c r="OHJ111" s="611"/>
      <c r="OHK111" s="611"/>
      <c r="OHL111" s="611"/>
      <c r="OHM111" s="611"/>
      <c r="OHN111" s="611"/>
      <c r="OHO111" s="611"/>
      <c r="OHP111" s="611"/>
      <c r="OHQ111" s="611"/>
      <c r="OHR111" s="611"/>
      <c r="OHS111" s="611"/>
      <c r="OHT111" s="611"/>
      <c r="OHU111" s="611"/>
      <c r="OHV111" s="611"/>
      <c r="OHW111" s="611"/>
      <c r="OHX111" s="611"/>
      <c r="OHY111" s="611"/>
      <c r="OHZ111" s="611"/>
      <c r="OIA111" s="611"/>
      <c r="OIB111" s="611"/>
      <c r="OIC111" s="611"/>
      <c r="OID111" s="611"/>
      <c r="OIE111" s="611"/>
      <c r="OIF111" s="611"/>
      <c r="OIG111" s="611"/>
      <c r="OIH111" s="611"/>
      <c r="OII111" s="611"/>
      <c r="OIJ111" s="611"/>
      <c r="OIK111" s="611"/>
      <c r="OIL111" s="611"/>
      <c r="OIM111" s="611"/>
      <c r="OIN111" s="611"/>
      <c r="OIO111" s="611"/>
      <c r="OIP111" s="611"/>
      <c r="OIQ111" s="611"/>
      <c r="OIR111" s="611"/>
      <c r="OIS111" s="611"/>
      <c r="OIT111" s="611"/>
      <c r="OIU111" s="611"/>
      <c r="OIV111" s="611"/>
      <c r="OIW111" s="611"/>
      <c r="OIX111" s="611"/>
      <c r="OIY111" s="611"/>
      <c r="OIZ111" s="611"/>
      <c r="OJA111" s="611"/>
      <c r="OJB111" s="611"/>
      <c r="OJC111" s="611"/>
      <c r="OJD111" s="611"/>
      <c r="OJE111" s="611"/>
      <c r="OJF111" s="611"/>
      <c r="OJG111" s="611"/>
      <c r="OJH111" s="611"/>
      <c r="OJI111" s="611"/>
      <c r="OJJ111" s="611"/>
      <c r="OJK111" s="611"/>
      <c r="OJL111" s="611"/>
      <c r="OJM111" s="611"/>
      <c r="OJN111" s="611"/>
      <c r="OJO111" s="611"/>
      <c r="OJP111" s="611"/>
      <c r="OJQ111" s="611"/>
      <c r="OJR111" s="611"/>
      <c r="OJS111" s="611"/>
      <c r="OJT111" s="611"/>
      <c r="OJU111" s="611"/>
      <c r="OJV111" s="611"/>
      <c r="OJW111" s="611"/>
      <c r="OJX111" s="611"/>
      <c r="OJY111" s="611"/>
      <c r="OJZ111" s="611"/>
      <c r="OKA111" s="611"/>
      <c r="OKB111" s="611"/>
      <c r="OKC111" s="611"/>
      <c r="OKD111" s="611"/>
      <c r="OKE111" s="611"/>
      <c r="OKF111" s="611"/>
      <c r="OKG111" s="611"/>
      <c r="OKH111" s="611"/>
      <c r="OKI111" s="611"/>
      <c r="OKJ111" s="611"/>
      <c r="OKK111" s="611"/>
      <c r="OKL111" s="611"/>
      <c r="OKM111" s="611"/>
      <c r="OKN111" s="611"/>
      <c r="OKO111" s="611"/>
      <c r="OKP111" s="611"/>
      <c r="OKQ111" s="611"/>
      <c r="OKR111" s="611"/>
      <c r="OKS111" s="611"/>
      <c r="OKT111" s="611"/>
      <c r="OKU111" s="611"/>
      <c r="OKV111" s="611"/>
      <c r="OKW111" s="611"/>
      <c r="OKX111" s="611"/>
      <c r="OKY111" s="611"/>
      <c r="OKZ111" s="611"/>
      <c r="OLA111" s="611"/>
      <c r="OLB111" s="611"/>
      <c r="OLC111" s="611"/>
      <c r="OLD111" s="611"/>
      <c r="OLE111" s="611"/>
      <c r="OLF111" s="611"/>
      <c r="OLG111" s="611"/>
      <c r="OLH111" s="611"/>
      <c r="OLI111" s="611"/>
      <c r="OLJ111" s="611"/>
      <c r="OLK111" s="611"/>
      <c r="OLL111" s="611"/>
      <c r="OLM111" s="611"/>
      <c r="OLN111" s="611"/>
      <c r="OLO111" s="611"/>
      <c r="OLP111" s="611"/>
      <c r="OLQ111" s="611"/>
      <c r="OLR111" s="611"/>
      <c r="OLS111" s="611"/>
      <c r="OLT111" s="611"/>
      <c r="OLU111" s="611"/>
      <c r="OLV111" s="611"/>
      <c r="OLW111" s="611"/>
      <c r="OLX111" s="611"/>
      <c r="OLY111" s="611"/>
      <c r="OLZ111" s="611"/>
      <c r="OMA111" s="611"/>
      <c r="OMB111" s="611"/>
      <c r="OMC111" s="611"/>
      <c r="OMD111" s="611"/>
      <c r="OME111" s="611"/>
      <c r="OMF111" s="611"/>
      <c r="OMG111" s="611"/>
      <c r="OMH111" s="611"/>
      <c r="OMI111" s="611"/>
      <c r="OMJ111" s="611"/>
      <c r="OMK111" s="611"/>
      <c r="OML111" s="611"/>
      <c r="OMM111" s="611"/>
      <c r="OMN111" s="611"/>
      <c r="OMO111" s="611"/>
      <c r="OMP111" s="611"/>
      <c r="OMQ111" s="611"/>
      <c r="OMR111" s="611"/>
      <c r="OMS111" s="611"/>
      <c r="OMT111" s="611"/>
      <c r="OMU111" s="611"/>
      <c r="OMV111" s="611"/>
      <c r="OMW111" s="611"/>
      <c r="OMX111" s="611"/>
      <c r="OMY111" s="611"/>
      <c r="OMZ111" s="611"/>
      <c r="ONA111" s="611"/>
      <c r="ONB111" s="611"/>
      <c r="ONC111" s="611"/>
      <c r="OND111" s="611"/>
      <c r="ONE111" s="611"/>
      <c r="ONF111" s="611"/>
      <c r="ONG111" s="611"/>
      <c r="ONH111" s="611"/>
      <c r="ONI111" s="611"/>
      <c r="ONJ111" s="611"/>
      <c r="ONK111" s="611"/>
      <c r="ONL111" s="611"/>
      <c r="ONM111" s="611"/>
      <c r="ONN111" s="611"/>
      <c r="ONO111" s="611"/>
      <c r="ONP111" s="611"/>
      <c r="ONQ111" s="611"/>
      <c r="ONR111" s="611"/>
      <c r="ONS111" s="611"/>
      <c r="ONT111" s="611"/>
      <c r="ONU111" s="611"/>
      <c r="ONV111" s="611"/>
      <c r="ONW111" s="611"/>
      <c r="ONX111" s="611"/>
      <c r="ONY111" s="611"/>
      <c r="ONZ111" s="611"/>
      <c r="OOA111" s="611"/>
      <c r="OOB111" s="611"/>
      <c r="OOC111" s="611"/>
      <c r="OOD111" s="611"/>
      <c r="OOE111" s="611"/>
      <c r="OOF111" s="611"/>
      <c r="OOG111" s="611"/>
      <c r="OOH111" s="611"/>
      <c r="OOI111" s="611"/>
      <c r="OOJ111" s="611"/>
      <c r="OOK111" s="611"/>
      <c r="OOL111" s="611"/>
      <c r="OOM111" s="611"/>
      <c r="OON111" s="611"/>
      <c r="OOO111" s="611"/>
      <c r="OOP111" s="611"/>
      <c r="OOQ111" s="611"/>
      <c r="OOR111" s="611"/>
      <c r="OOS111" s="611"/>
      <c r="OOT111" s="611"/>
      <c r="OOU111" s="611"/>
      <c r="OOV111" s="611"/>
      <c r="OOW111" s="611"/>
      <c r="OOX111" s="611"/>
      <c r="OOY111" s="611"/>
      <c r="OOZ111" s="611"/>
      <c r="OPA111" s="611"/>
      <c r="OPB111" s="611"/>
      <c r="OPC111" s="611"/>
      <c r="OPD111" s="611"/>
      <c r="OPE111" s="611"/>
      <c r="OPF111" s="611"/>
      <c r="OPG111" s="611"/>
      <c r="OPH111" s="611"/>
      <c r="OPI111" s="611"/>
      <c r="OPJ111" s="611"/>
      <c r="OPK111" s="611"/>
      <c r="OPL111" s="611"/>
      <c r="OPM111" s="611"/>
      <c r="OPN111" s="611"/>
      <c r="OPO111" s="611"/>
      <c r="OPP111" s="611"/>
      <c r="OPQ111" s="611"/>
      <c r="OPR111" s="611"/>
      <c r="OPS111" s="611"/>
      <c r="OPT111" s="611"/>
      <c r="OPU111" s="611"/>
      <c r="OPV111" s="611"/>
      <c r="OPW111" s="611"/>
      <c r="OPX111" s="611"/>
      <c r="OPY111" s="611"/>
      <c r="OPZ111" s="611"/>
      <c r="OQA111" s="611"/>
      <c r="OQB111" s="611"/>
      <c r="OQC111" s="611"/>
      <c r="OQD111" s="611"/>
      <c r="OQE111" s="611"/>
      <c r="OQF111" s="611"/>
      <c r="OQG111" s="611"/>
      <c r="OQH111" s="611"/>
      <c r="OQI111" s="611"/>
      <c r="OQJ111" s="611"/>
      <c r="OQK111" s="611"/>
      <c r="OQL111" s="611"/>
      <c r="OQM111" s="611"/>
      <c r="OQN111" s="611"/>
      <c r="OQO111" s="611"/>
      <c r="OQP111" s="611"/>
      <c r="OQQ111" s="611"/>
      <c r="OQR111" s="611"/>
      <c r="OQS111" s="611"/>
      <c r="OQT111" s="611"/>
      <c r="OQU111" s="611"/>
      <c r="OQV111" s="611"/>
      <c r="OQW111" s="611"/>
      <c r="OQX111" s="611"/>
      <c r="OQY111" s="611"/>
      <c r="OQZ111" s="611"/>
      <c r="ORA111" s="611"/>
      <c r="ORB111" s="611"/>
      <c r="ORC111" s="611"/>
      <c r="ORD111" s="611"/>
      <c r="ORE111" s="611"/>
      <c r="ORF111" s="611"/>
      <c r="ORG111" s="611"/>
      <c r="ORH111" s="611"/>
      <c r="ORI111" s="611"/>
      <c r="ORJ111" s="611"/>
      <c r="ORK111" s="611"/>
      <c r="ORL111" s="611"/>
      <c r="ORM111" s="611"/>
      <c r="ORN111" s="611"/>
      <c r="ORO111" s="611"/>
      <c r="ORP111" s="611"/>
      <c r="ORQ111" s="611"/>
      <c r="ORR111" s="611"/>
      <c r="ORS111" s="611"/>
      <c r="ORT111" s="611"/>
      <c r="ORU111" s="611"/>
      <c r="ORV111" s="611"/>
      <c r="ORW111" s="611"/>
      <c r="ORX111" s="611"/>
      <c r="ORY111" s="611"/>
      <c r="ORZ111" s="611"/>
      <c r="OSA111" s="611"/>
      <c r="OSB111" s="611"/>
      <c r="OSC111" s="611"/>
      <c r="OSD111" s="611"/>
      <c r="OSE111" s="611"/>
      <c r="OSF111" s="611"/>
      <c r="OSG111" s="611"/>
      <c r="OSH111" s="611"/>
      <c r="OSI111" s="611"/>
      <c r="OSJ111" s="611"/>
      <c r="OSK111" s="611"/>
      <c r="OSL111" s="611"/>
      <c r="OSM111" s="611"/>
      <c r="OSN111" s="611"/>
      <c r="OSO111" s="611"/>
      <c r="OSP111" s="611"/>
      <c r="OSQ111" s="611"/>
      <c r="OSR111" s="611"/>
      <c r="OSS111" s="611"/>
      <c r="OST111" s="611"/>
      <c r="OSU111" s="611"/>
      <c r="OSV111" s="611"/>
      <c r="OSW111" s="611"/>
      <c r="OSX111" s="611"/>
      <c r="OSY111" s="611"/>
      <c r="OSZ111" s="611"/>
      <c r="OTA111" s="611"/>
      <c r="OTB111" s="611"/>
      <c r="OTC111" s="611"/>
      <c r="OTD111" s="611"/>
      <c r="OTE111" s="611"/>
      <c r="OTF111" s="611"/>
      <c r="OTG111" s="611"/>
      <c r="OTH111" s="611"/>
      <c r="OTI111" s="611"/>
      <c r="OTJ111" s="611"/>
      <c r="OTK111" s="611"/>
      <c r="OTL111" s="611"/>
      <c r="OTM111" s="611"/>
      <c r="OTN111" s="611"/>
      <c r="OTO111" s="611"/>
      <c r="OTP111" s="611"/>
      <c r="OTQ111" s="611"/>
      <c r="OTR111" s="611"/>
      <c r="OTS111" s="611"/>
      <c r="OTT111" s="611"/>
      <c r="OTU111" s="611"/>
      <c r="OTV111" s="611"/>
      <c r="OTW111" s="611"/>
      <c r="OTX111" s="611"/>
      <c r="OTY111" s="611"/>
      <c r="OTZ111" s="611"/>
      <c r="OUA111" s="611"/>
      <c r="OUB111" s="611"/>
      <c r="OUC111" s="611"/>
      <c r="OUD111" s="611"/>
      <c r="OUE111" s="611"/>
      <c r="OUF111" s="611"/>
      <c r="OUG111" s="611"/>
      <c r="OUH111" s="611"/>
      <c r="OUI111" s="611"/>
      <c r="OUJ111" s="611"/>
      <c r="OUK111" s="611"/>
      <c r="OUL111" s="611"/>
      <c r="OUM111" s="611"/>
      <c r="OUN111" s="611"/>
      <c r="OUO111" s="611"/>
      <c r="OUP111" s="611"/>
      <c r="OUQ111" s="611"/>
      <c r="OUR111" s="611"/>
      <c r="OUS111" s="611"/>
      <c r="OUT111" s="611"/>
      <c r="OUU111" s="611"/>
      <c r="OUV111" s="611"/>
      <c r="OUW111" s="611"/>
      <c r="OUX111" s="611"/>
      <c r="OUY111" s="611"/>
      <c r="OUZ111" s="611"/>
      <c r="OVA111" s="611"/>
      <c r="OVB111" s="611"/>
      <c r="OVC111" s="611"/>
      <c r="OVD111" s="611"/>
      <c r="OVE111" s="611"/>
      <c r="OVF111" s="611"/>
      <c r="OVG111" s="611"/>
      <c r="OVH111" s="611"/>
      <c r="OVI111" s="611"/>
      <c r="OVJ111" s="611"/>
      <c r="OVK111" s="611"/>
      <c r="OVL111" s="611"/>
      <c r="OVM111" s="611"/>
      <c r="OVN111" s="611"/>
      <c r="OVO111" s="611"/>
      <c r="OVP111" s="611"/>
      <c r="OVQ111" s="611"/>
      <c r="OVR111" s="611"/>
      <c r="OVS111" s="611"/>
      <c r="OVT111" s="611"/>
      <c r="OVU111" s="611"/>
      <c r="OVV111" s="611"/>
      <c r="OVW111" s="611"/>
      <c r="OVX111" s="611"/>
      <c r="OVY111" s="611"/>
      <c r="OVZ111" s="611"/>
      <c r="OWA111" s="611"/>
      <c r="OWB111" s="611"/>
      <c r="OWC111" s="611"/>
      <c r="OWD111" s="611"/>
      <c r="OWE111" s="611"/>
      <c r="OWF111" s="611"/>
      <c r="OWG111" s="611"/>
      <c r="OWH111" s="611"/>
      <c r="OWI111" s="611"/>
      <c r="OWJ111" s="611"/>
      <c r="OWK111" s="611"/>
      <c r="OWL111" s="611"/>
      <c r="OWM111" s="611"/>
      <c r="OWN111" s="611"/>
      <c r="OWO111" s="611"/>
      <c r="OWP111" s="611"/>
      <c r="OWQ111" s="611"/>
      <c r="OWR111" s="611"/>
      <c r="OWS111" s="611"/>
      <c r="OWT111" s="611"/>
      <c r="OWU111" s="611"/>
      <c r="OWV111" s="611"/>
      <c r="OWW111" s="611"/>
      <c r="OWX111" s="611"/>
      <c r="OWY111" s="611"/>
      <c r="OWZ111" s="611"/>
      <c r="OXA111" s="611"/>
      <c r="OXB111" s="611"/>
      <c r="OXC111" s="611"/>
      <c r="OXD111" s="611"/>
      <c r="OXE111" s="611"/>
      <c r="OXF111" s="611"/>
      <c r="OXG111" s="611"/>
      <c r="OXH111" s="611"/>
      <c r="OXI111" s="611"/>
      <c r="OXJ111" s="611"/>
      <c r="OXK111" s="611"/>
      <c r="OXL111" s="611"/>
      <c r="OXM111" s="611"/>
      <c r="OXN111" s="611"/>
      <c r="OXO111" s="611"/>
      <c r="OXP111" s="611"/>
      <c r="OXQ111" s="611"/>
      <c r="OXR111" s="611"/>
      <c r="OXS111" s="611"/>
      <c r="OXT111" s="611"/>
      <c r="OXU111" s="611"/>
      <c r="OXV111" s="611"/>
      <c r="OXW111" s="611"/>
      <c r="OXX111" s="611"/>
      <c r="OXY111" s="611"/>
      <c r="OXZ111" s="611"/>
      <c r="OYA111" s="611"/>
      <c r="OYB111" s="611"/>
      <c r="OYC111" s="611"/>
      <c r="OYD111" s="611"/>
      <c r="OYE111" s="611"/>
      <c r="OYF111" s="611"/>
      <c r="OYG111" s="611"/>
      <c r="OYH111" s="611"/>
      <c r="OYI111" s="611"/>
      <c r="OYJ111" s="611"/>
      <c r="OYK111" s="611"/>
      <c r="OYL111" s="611"/>
      <c r="OYM111" s="611"/>
      <c r="OYN111" s="611"/>
      <c r="OYO111" s="611"/>
      <c r="OYP111" s="611"/>
      <c r="OYQ111" s="611"/>
      <c r="OYR111" s="611"/>
      <c r="OYS111" s="611"/>
      <c r="OYT111" s="611"/>
      <c r="OYU111" s="611"/>
      <c r="OYV111" s="611"/>
      <c r="OYW111" s="611"/>
      <c r="OYX111" s="611"/>
      <c r="OYY111" s="611"/>
      <c r="OYZ111" s="611"/>
      <c r="OZA111" s="611"/>
      <c r="OZB111" s="611"/>
      <c r="OZC111" s="611"/>
      <c r="OZD111" s="611"/>
      <c r="OZE111" s="611"/>
      <c r="OZF111" s="611"/>
      <c r="OZG111" s="611"/>
      <c r="OZH111" s="611"/>
      <c r="OZI111" s="611"/>
      <c r="OZJ111" s="611"/>
      <c r="OZK111" s="611"/>
      <c r="OZL111" s="611"/>
      <c r="OZM111" s="611"/>
      <c r="OZN111" s="611"/>
      <c r="OZO111" s="611"/>
      <c r="OZP111" s="611"/>
      <c r="OZQ111" s="611"/>
      <c r="OZR111" s="611"/>
      <c r="OZS111" s="611"/>
      <c r="OZT111" s="611"/>
      <c r="OZU111" s="611"/>
      <c r="OZV111" s="611"/>
      <c r="OZW111" s="611"/>
      <c r="OZX111" s="611"/>
      <c r="OZY111" s="611"/>
      <c r="OZZ111" s="611"/>
      <c r="PAA111" s="611"/>
      <c r="PAB111" s="611"/>
      <c r="PAC111" s="611"/>
      <c r="PAD111" s="611"/>
      <c r="PAE111" s="611"/>
      <c r="PAF111" s="611"/>
      <c r="PAG111" s="611"/>
      <c r="PAH111" s="611"/>
      <c r="PAI111" s="611"/>
      <c r="PAJ111" s="611"/>
      <c r="PAK111" s="611"/>
      <c r="PAL111" s="611"/>
      <c r="PAM111" s="611"/>
      <c r="PAN111" s="611"/>
      <c r="PAO111" s="611"/>
      <c r="PAP111" s="611"/>
      <c r="PAQ111" s="611"/>
      <c r="PAR111" s="611"/>
      <c r="PAS111" s="611"/>
      <c r="PAT111" s="611"/>
      <c r="PAU111" s="611"/>
      <c r="PAV111" s="611"/>
      <c r="PAW111" s="611"/>
      <c r="PAX111" s="611"/>
      <c r="PAY111" s="611"/>
      <c r="PAZ111" s="611"/>
      <c r="PBA111" s="611"/>
      <c r="PBB111" s="611"/>
      <c r="PBC111" s="611"/>
      <c r="PBD111" s="611"/>
      <c r="PBE111" s="611"/>
      <c r="PBF111" s="611"/>
      <c r="PBG111" s="611"/>
      <c r="PBH111" s="611"/>
      <c r="PBI111" s="611"/>
      <c r="PBJ111" s="611"/>
      <c r="PBK111" s="611"/>
      <c r="PBL111" s="611"/>
      <c r="PBM111" s="611"/>
      <c r="PBN111" s="611"/>
      <c r="PBO111" s="611"/>
      <c r="PBP111" s="611"/>
      <c r="PBQ111" s="611"/>
      <c r="PBR111" s="611"/>
      <c r="PBS111" s="611"/>
      <c r="PBT111" s="611"/>
      <c r="PBU111" s="611"/>
      <c r="PBV111" s="611"/>
      <c r="PBW111" s="611"/>
      <c r="PBX111" s="611"/>
      <c r="PBY111" s="611"/>
      <c r="PBZ111" s="611"/>
      <c r="PCA111" s="611"/>
      <c r="PCB111" s="611"/>
      <c r="PCC111" s="611"/>
      <c r="PCD111" s="611"/>
      <c r="PCE111" s="611"/>
      <c r="PCF111" s="611"/>
      <c r="PCG111" s="611"/>
      <c r="PCH111" s="611"/>
      <c r="PCI111" s="611"/>
      <c r="PCJ111" s="611"/>
      <c r="PCK111" s="611"/>
      <c r="PCL111" s="611"/>
      <c r="PCM111" s="611"/>
      <c r="PCN111" s="611"/>
      <c r="PCO111" s="611"/>
      <c r="PCP111" s="611"/>
      <c r="PCQ111" s="611"/>
      <c r="PCR111" s="611"/>
      <c r="PCS111" s="611"/>
      <c r="PCT111" s="611"/>
      <c r="PCU111" s="611"/>
      <c r="PCV111" s="611"/>
      <c r="PCW111" s="611"/>
      <c r="PCX111" s="611"/>
      <c r="PCY111" s="611"/>
      <c r="PCZ111" s="611"/>
      <c r="PDA111" s="611"/>
      <c r="PDB111" s="611"/>
      <c r="PDC111" s="611"/>
      <c r="PDD111" s="611"/>
      <c r="PDE111" s="611"/>
      <c r="PDF111" s="611"/>
      <c r="PDG111" s="611"/>
      <c r="PDH111" s="611"/>
      <c r="PDI111" s="611"/>
      <c r="PDJ111" s="611"/>
      <c r="PDK111" s="611"/>
      <c r="PDL111" s="611"/>
      <c r="PDM111" s="611"/>
      <c r="PDN111" s="611"/>
      <c r="PDO111" s="611"/>
      <c r="PDP111" s="611"/>
      <c r="PDQ111" s="611"/>
      <c r="PDR111" s="611"/>
      <c r="PDS111" s="611"/>
      <c r="PDT111" s="611"/>
      <c r="PDU111" s="611"/>
      <c r="PDV111" s="611"/>
      <c r="PDW111" s="611"/>
      <c r="PDX111" s="611"/>
      <c r="PDY111" s="611"/>
      <c r="PDZ111" s="611"/>
      <c r="PEA111" s="611"/>
      <c r="PEB111" s="611"/>
      <c r="PEC111" s="611"/>
      <c r="PED111" s="611"/>
      <c r="PEE111" s="611"/>
      <c r="PEF111" s="611"/>
      <c r="PEG111" s="611"/>
      <c r="PEH111" s="611"/>
      <c r="PEI111" s="611"/>
      <c r="PEJ111" s="611"/>
      <c r="PEK111" s="611"/>
      <c r="PEL111" s="611"/>
      <c r="PEM111" s="611"/>
      <c r="PEN111" s="611"/>
      <c r="PEO111" s="611"/>
      <c r="PEP111" s="611"/>
      <c r="PEQ111" s="611"/>
      <c r="PER111" s="611"/>
      <c r="PES111" s="611"/>
      <c r="PET111" s="611"/>
      <c r="PEU111" s="611"/>
      <c r="PEV111" s="611"/>
      <c r="PEW111" s="611"/>
      <c r="PEX111" s="611"/>
      <c r="PEY111" s="611"/>
      <c r="PEZ111" s="611"/>
      <c r="PFA111" s="611"/>
      <c r="PFB111" s="611"/>
      <c r="PFC111" s="611"/>
      <c r="PFD111" s="611"/>
      <c r="PFE111" s="611"/>
      <c r="PFF111" s="611"/>
      <c r="PFG111" s="611"/>
      <c r="PFH111" s="611"/>
      <c r="PFI111" s="611"/>
      <c r="PFJ111" s="611"/>
      <c r="PFK111" s="611"/>
      <c r="PFL111" s="611"/>
      <c r="PFM111" s="611"/>
      <c r="PFN111" s="611"/>
      <c r="PFO111" s="611"/>
      <c r="PFP111" s="611"/>
      <c r="PFQ111" s="611"/>
      <c r="PFR111" s="611"/>
      <c r="PFS111" s="611"/>
      <c r="PFT111" s="611"/>
      <c r="PFU111" s="611"/>
      <c r="PFV111" s="611"/>
      <c r="PFW111" s="611"/>
      <c r="PFX111" s="611"/>
      <c r="PFY111" s="611"/>
      <c r="PFZ111" s="611"/>
      <c r="PGA111" s="611"/>
      <c r="PGB111" s="611"/>
      <c r="PGC111" s="611"/>
      <c r="PGD111" s="611"/>
      <c r="PGE111" s="611"/>
      <c r="PGF111" s="611"/>
      <c r="PGG111" s="611"/>
      <c r="PGH111" s="611"/>
      <c r="PGI111" s="611"/>
      <c r="PGJ111" s="611"/>
      <c r="PGK111" s="611"/>
      <c r="PGL111" s="611"/>
      <c r="PGM111" s="611"/>
      <c r="PGN111" s="611"/>
      <c r="PGO111" s="611"/>
      <c r="PGP111" s="611"/>
      <c r="PGQ111" s="611"/>
      <c r="PGR111" s="611"/>
      <c r="PGS111" s="611"/>
      <c r="PGT111" s="611"/>
      <c r="PGU111" s="611"/>
      <c r="PGV111" s="611"/>
      <c r="PGW111" s="611"/>
      <c r="PGX111" s="611"/>
      <c r="PGY111" s="611"/>
      <c r="PGZ111" s="611"/>
      <c r="PHA111" s="611"/>
      <c r="PHB111" s="611"/>
      <c r="PHC111" s="611"/>
      <c r="PHD111" s="611"/>
      <c r="PHE111" s="611"/>
      <c r="PHF111" s="611"/>
      <c r="PHG111" s="611"/>
      <c r="PHH111" s="611"/>
      <c r="PHI111" s="611"/>
      <c r="PHJ111" s="611"/>
      <c r="PHK111" s="611"/>
      <c r="PHL111" s="611"/>
      <c r="PHM111" s="611"/>
      <c r="PHN111" s="611"/>
      <c r="PHO111" s="611"/>
      <c r="PHP111" s="611"/>
      <c r="PHQ111" s="611"/>
      <c r="PHR111" s="611"/>
      <c r="PHS111" s="611"/>
      <c r="PHT111" s="611"/>
      <c r="PHU111" s="611"/>
      <c r="PHV111" s="611"/>
      <c r="PHW111" s="611"/>
      <c r="PHX111" s="611"/>
      <c r="PHY111" s="611"/>
      <c r="PHZ111" s="611"/>
      <c r="PIA111" s="611"/>
      <c r="PIB111" s="611"/>
      <c r="PIC111" s="611"/>
      <c r="PID111" s="611"/>
      <c r="PIE111" s="611"/>
      <c r="PIF111" s="611"/>
      <c r="PIG111" s="611"/>
      <c r="PIH111" s="611"/>
      <c r="PII111" s="611"/>
      <c r="PIJ111" s="611"/>
      <c r="PIK111" s="611"/>
      <c r="PIL111" s="611"/>
      <c r="PIM111" s="611"/>
      <c r="PIN111" s="611"/>
      <c r="PIO111" s="611"/>
      <c r="PIP111" s="611"/>
      <c r="PIQ111" s="611"/>
      <c r="PIR111" s="611"/>
      <c r="PIS111" s="611"/>
      <c r="PIT111" s="611"/>
      <c r="PIU111" s="611"/>
      <c r="PIV111" s="611"/>
      <c r="PIW111" s="611"/>
      <c r="PIX111" s="611"/>
      <c r="PIY111" s="611"/>
      <c r="PIZ111" s="611"/>
      <c r="PJA111" s="611"/>
      <c r="PJB111" s="611"/>
      <c r="PJC111" s="611"/>
      <c r="PJD111" s="611"/>
      <c r="PJE111" s="611"/>
      <c r="PJF111" s="611"/>
      <c r="PJG111" s="611"/>
      <c r="PJH111" s="611"/>
      <c r="PJI111" s="611"/>
      <c r="PJJ111" s="611"/>
      <c r="PJK111" s="611"/>
      <c r="PJL111" s="611"/>
      <c r="PJM111" s="611"/>
      <c r="PJN111" s="611"/>
      <c r="PJO111" s="611"/>
      <c r="PJP111" s="611"/>
      <c r="PJQ111" s="611"/>
      <c r="PJR111" s="611"/>
      <c r="PJS111" s="611"/>
      <c r="PJT111" s="611"/>
      <c r="PJU111" s="611"/>
      <c r="PJV111" s="611"/>
      <c r="PJW111" s="611"/>
      <c r="PJX111" s="611"/>
      <c r="PJY111" s="611"/>
      <c r="PJZ111" s="611"/>
      <c r="PKA111" s="611"/>
      <c r="PKB111" s="611"/>
      <c r="PKC111" s="611"/>
      <c r="PKD111" s="611"/>
      <c r="PKE111" s="611"/>
      <c r="PKF111" s="611"/>
      <c r="PKG111" s="611"/>
      <c r="PKH111" s="611"/>
      <c r="PKI111" s="611"/>
      <c r="PKJ111" s="611"/>
      <c r="PKK111" s="611"/>
      <c r="PKL111" s="611"/>
      <c r="PKM111" s="611"/>
      <c r="PKN111" s="611"/>
      <c r="PKO111" s="611"/>
      <c r="PKP111" s="611"/>
      <c r="PKQ111" s="611"/>
      <c r="PKR111" s="611"/>
      <c r="PKS111" s="611"/>
      <c r="PKT111" s="611"/>
      <c r="PKU111" s="611"/>
      <c r="PKV111" s="611"/>
      <c r="PKW111" s="611"/>
      <c r="PKX111" s="611"/>
      <c r="PKY111" s="611"/>
      <c r="PKZ111" s="611"/>
      <c r="PLA111" s="611"/>
      <c r="PLB111" s="611"/>
      <c r="PLC111" s="611"/>
      <c r="PLD111" s="611"/>
      <c r="PLE111" s="611"/>
      <c r="PLF111" s="611"/>
      <c r="PLG111" s="611"/>
      <c r="PLH111" s="611"/>
      <c r="PLI111" s="611"/>
      <c r="PLJ111" s="611"/>
      <c r="PLK111" s="611"/>
      <c r="PLL111" s="611"/>
      <c r="PLM111" s="611"/>
      <c r="PLN111" s="611"/>
      <c r="PLO111" s="611"/>
      <c r="PLP111" s="611"/>
      <c r="PLQ111" s="611"/>
      <c r="PLR111" s="611"/>
      <c r="PLS111" s="611"/>
      <c r="PLT111" s="611"/>
      <c r="PLU111" s="611"/>
      <c r="PLV111" s="611"/>
      <c r="PLW111" s="611"/>
      <c r="PLX111" s="611"/>
      <c r="PLY111" s="611"/>
      <c r="PLZ111" s="611"/>
      <c r="PMA111" s="611"/>
      <c r="PMB111" s="611"/>
      <c r="PMC111" s="611"/>
      <c r="PMD111" s="611"/>
      <c r="PME111" s="611"/>
      <c r="PMF111" s="611"/>
      <c r="PMG111" s="611"/>
      <c r="PMH111" s="611"/>
      <c r="PMI111" s="611"/>
      <c r="PMJ111" s="611"/>
      <c r="PMK111" s="611"/>
      <c r="PML111" s="611"/>
      <c r="PMM111" s="611"/>
      <c r="PMN111" s="611"/>
      <c r="PMO111" s="611"/>
      <c r="PMP111" s="611"/>
      <c r="PMQ111" s="611"/>
      <c r="PMR111" s="611"/>
      <c r="PMS111" s="611"/>
      <c r="PMT111" s="611"/>
      <c r="PMU111" s="611"/>
      <c r="PMV111" s="611"/>
      <c r="PMW111" s="611"/>
      <c r="PMX111" s="611"/>
      <c r="PMY111" s="611"/>
      <c r="PMZ111" s="611"/>
      <c r="PNA111" s="611"/>
      <c r="PNB111" s="611"/>
      <c r="PNC111" s="611"/>
      <c r="PND111" s="611"/>
      <c r="PNE111" s="611"/>
      <c r="PNF111" s="611"/>
      <c r="PNG111" s="611"/>
      <c r="PNH111" s="611"/>
      <c r="PNI111" s="611"/>
      <c r="PNJ111" s="611"/>
      <c r="PNK111" s="611"/>
      <c r="PNL111" s="611"/>
      <c r="PNM111" s="611"/>
      <c r="PNN111" s="611"/>
      <c r="PNO111" s="611"/>
      <c r="PNP111" s="611"/>
      <c r="PNQ111" s="611"/>
      <c r="PNR111" s="611"/>
      <c r="PNS111" s="611"/>
      <c r="PNT111" s="611"/>
      <c r="PNU111" s="611"/>
      <c r="PNV111" s="611"/>
      <c r="PNW111" s="611"/>
      <c r="PNX111" s="611"/>
      <c r="PNY111" s="611"/>
      <c r="PNZ111" s="611"/>
      <c r="POA111" s="611"/>
      <c r="POB111" s="611"/>
      <c r="POC111" s="611"/>
      <c r="POD111" s="611"/>
      <c r="POE111" s="611"/>
      <c r="POF111" s="611"/>
      <c r="POG111" s="611"/>
      <c r="POH111" s="611"/>
      <c r="POI111" s="611"/>
      <c r="POJ111" s="611"/>
      <c r="POK111" s="611"/>
      <c r="POL111" s="611"/>
      <c r="POM111" s="611"/>
      <c r="PON111" s="611"/>
      <c r="POO111" s="611"/>
      <c r="POP111" s="611"/>
      <c r="POQ111" s="611"/>
      <c r="POR111" s="611"/>
      <c r="POS111" s="611"/>
      <c r="POT111" s="611"/>
      <c r="POU111" s="611"/>
      <c r="POV111" s="611"/>
      <c r="POW111" s="611"/>
      <c r="POX111" s="611"/>
      <c r="POY111" s="611"/>
      <c r="POZ111" s="611"/>
      <c r="PPA111" s="611"/>
      <c r="PPB111" s="611"/>
      <c r="PPC111" s="611"/>
      <c r="PPD111" s="611"/>
      <c r="PPE111" s="611"/>
      <c r="PPF111" s="611"/>
      <c r="PPG111" s="611"/>
      <c r="PPH111" s="611"/>
      <c r="PPI111" s="611"/>
      <c r="PPJ111" s="611"/>
      <c r="PPK111" s="611"/>
      <c r="PPL111" s="611"/>
      <c r="PPM111" s="611"/>
      <c r="PPN111" s="611"/>
      <c r="PPO111" s="611"/>
      <c r="PPP111" s="611"/>
      <c r="PPQ111" s="611"/>
      <c r="PPR111" s="611"/>
      <c r="PPS111" s="611"/>
      <c r="PPT111" s="611"/>
      <c r="PPU111" s="611"/>
      <c r="PPV111" s="611"/>
      <c r="PPW111" s="611"/>
      <c r="PPX111" s="611"/>
      <c r="PPY111" s="611"/>
      <c r="PPZ111" s="611"/>
      <c r="PQA111" s="611"/>
      <c r="PQB111" s="611"/>
      <c r="PQC111" s="611"/>
      <c r="PQD111" s="611"/>
      <c r="PQE111" s="611"/>
      <c r="PQF111" s="611"/>
      <c r="PQG111" s="611"/>
      <c r="PQH111" s="611"/>
      <c r="PQI111" s="611"/>
      <c r="PQJ111" s="611"/>
      <c r="PQK111" s="611"/>
      <c r="PQL111" s="611"/>
      <c r="PQM111" s="611"/>
      <c r="PQN111" s="611"/>
      <c r="PQO111" s="611"/>
      <c r="PQP111" s="611"/>
      <c r="PQQ111" s="611"/>
      <c r="PQR111" s="611"/>
      <c r="PQS111" s="611"/>
      <c r="PQT111" s="611"/>
      <c r="PQU111" s="611"/>
      <c r="PQV111" s="611"/>
      <c r="PQW111" s="611"/>
      <c r="PQX111" s="611"/>
      <c r="PQY111" s="611"/>
      <c r="PQZ111" s="611"/>
      <c r="PRA111" s="611"/>
      <c r="PRB111" s="611"/>
      <c r="PRC111" s="611"/>
      <c r="PRD111" s="611"/>
      <c r="PRE111" s="611"/>
      <c r="PRF111" s="611"/>
      <c r="PRG111" s="611"/>
      <c r="PRH111" s="611"/>
      <c r="PRI111" s="611"/>
      <c r="PRJ111" s="611"/>
      <c r="PRK111" s="611"/>
      <c r="PRL111" s="611"/>
      <c r="PRM111" s="611"/>
      <c r="PRN111" s="611"/>
      <c r="PRO111" s="611"/>
      <c r="PRP111" s="611"/>
      <c r="PRQ111" s="611"/>
      <c r="PRR111" s="611"/>
      <c r="PRS111" s="611"/>
      <c r="PRT111" s="611"/>
      <c r="PRU111" s="611"/>
      <c r="PRV111" s="611"/>
      <c r="PRW111" s="611"/>
      <c r="PRX111" s="611"/>
      <c r="PRY111" s="611"/>
      <c r="PRZ111" s="611"/>
      <c r="PSA111" s="611"/>
      <c r="PSB111" s="611"/>
      <c r="PSC111" s="611"/>
      <c r="PSD111" s="611"/>
      <c r="PSE111" s="611"/>
      <c r="PSF111" s="611"/>
      <c r="PSG111" s="611"/>
      <c r="PSH111" s="611"/>
      <c r="PSI111" s="611"/>
      <c r="PSJ111" s="611"/>
      <c r="PSK111" s="611"/>
      <c r="PSL111" s="611"/>
      <c r="PSM111" s="611"/>
      <c r="PSN111" s="611"/>
      <c r="PSO111" s="611"/>
      <c r="PSP111" s="611"/>
      <c r="PSQ111" s="611"/>
      <c r="PSR111" s="611"/>
      <c r="PSS111" s="611"/>
      <c r="PST111" s="611"/>
      <c r="PSU111" s="611"/>
      <c r="PSV111" s="611"/>
      <c r="PSW111" s="611"/>
      <c r="PSX111" s="611"/>
      <c r="PSY111" s="611"/>
      <c r="PSZ111" s="611"/>
      <c r="PTA111" s="611"/>
      <c r="PTB111" s="611"/>
      <c r="PTC111" s="611"/>
      <c r="PTD111" s="611"/>
      <c r="PTE111" s="611"/>
      <c r="PTF111" s="611"/>
      <c r="PTG111" s="611"/>
      <c r="PTH111" s="611"/>
      <c r="PTI111" s="611"/>
      <c r="PTJ111" s="611"/>
      <c r="PTK111" s="611"/>
      <c r="PTL111" s="611"/>
      <c r="PTM111" s="611"/>
      <c r="PTN111" s="611"/>
      <c r="PTO111" s="611"/>
      <c r="PTP111" s="611"/>
      <c r="PTQ111" s="611"/>
      <c r="PTR111" s="611"/>
      <c r="PTS111" s="611"/>
      <c r="PTT111" s="611"/>
      <c r="PTU111" s="611"/>
      <c r="PTV111" s="611"/>
      <c r="PTW111" s="611"/>
      <c r="PTX111" s="611"/>
      <c r="PTY111" s="611"/>
      <c r="PTZ111" s="611"/>
      <c r="PUA111" s="611"/>
      <c r="PUB111" s="611"/>
      <c r="PUC111" s="611"/>
      <c r="PUD111" s="611"/>
      <c r="PUE111" s="611"/>
      <c r="PUF111" s="611"/>
      <c r="PUG111" s="611"/>
      <c r="PUH111" s="611"/>
      <c r="PUI111" s="611"/>
      <c r="PUJ111" s="611"/>
      <c r="PUK111" s="611"/>
      <c r="PUL111" s="611"/>
      <c r="PUM111" s="611"/>
      <c r="PUN111" s="611"/>
      <c r="PUO111" s="611"/>
      <c r="PUP111" s="611"/>
      <c r="PUQ111" s="611"/>
      <c r="PUR111" s="611"/>
      <c r="PUS111" s="611"/>
      <c r="PUT111" s="611"/>
      <c r="PUU111" s="611"/>
      <c r="PUV111" s="611"/>
      <c r="PUW111" s="611"/>
      <c r="PUX111" s="611"/>
      <c r="PUY111" s="611"/>
      <c r="PUZ111" s="611"/>
      <c r="PVA111" s="611"/>
      <c r="PVB111" s="611"/>
      <c r="PVC111" s="611"/>
      <c r="PVD111" s="611"/>
      <c r="PVE111" s="611"/>
      <c r="PVF111" s="611"/>
      <c r="PVG111" s="611"/>
      <c r="PVH111" s="611"/>
      <c r="PVI111" s="611"/>
      <c r="PVJ111" s="611"/>
      <c r="PVK111" s="611"/>
      <c r="PVL111" s="611"/>
      <c r="PVM111" s="611"/>
      <c r="PVN111" s="611"/>
      <c r="PVO111" s="611"/>
      <c r="PVP111" s="611"/>
      <c r="PVQ111" s="611"/>
      <c r="PVR111" s="611"/>
      <c r="PVS111" s="611"/>
      <c r="PVT111" s="611"/>
      <c r="PVU111" s="611"/>
      <c r="PVV111" s="611"/>
      <c r="PVW111" s="611"/>
      <c r="PVX111" s="611"/>
      <c r="PVY111" s="611"/>
      <c r="PVZ111" s="611"/>
      <c r="PWA111" s="611"/>
      <c r="PWB111" s="611"/>
      <c r="PWC111" s="611"/>
      <c r="PWD111" s="611"/>
      <c r="PWE111" s="611"/>
      <c r="PWF111" s="611"/>
      <c r="PWG111" s="611"/>
      <c r="PWH111" s="611"/>
      <c r="PWI111" s="611"/>
      <c r="PWJ111" s="611"/>
      <c r="PWK111" s="611"/>
      <c r="PWL111" s="611"/>
      <c r="PWM111" s="611"/>
      <c r="PWN111" s="611"/>
      <c r="PWO111" s="611"/>
      <c r="PWP111" s="611"/>
      <c r="PWQ111" s="611"/>
      <c r="PWR111" s="611"/>
      <c r="PWS111" s="611"/>
      <c r="PWT111" s="611"/>
      <c r="PWU111" s="611"/>
      <c r="PWV111" s="611"/>
      <c r="PWW111" s="611"/>
      <c r="PWX111" s="611"/>
      <c r="PWY111" s="611"/>
      <c r="PWZ111" s="611"/>
      <c r="PXA111" s="611"/>
      <c r="PXB111" s="611"/>
      <c r="PXC111" s="611"/>
      <c r="PXD111" s="611"/>
      <c r="PXE111" s="611"/>
      <c r="PXF111" s="611"/>
      <c r="PXG111" s="611"/>
      <c r="PXH111" s="611"/>
      <c r="PXI111" s="611"/>
      <c r="PXJ111" s="611"/>
      <c r="PXK111" s="611"/>
      <c r="PXL111" s="611"/>
      <c r="PXM111" s="611"/>
      <c r="PXN111" s="611"/>
      <c r="PXO111" s="611"/>
      <c r="PXP111" s="611"/>
      <c r="PXQ111" s="611"/>
      <c r="PXR111" s="611"/>
      <c r="PXS111" s="611"/>
      <c r="PXT111" s="611"/>
      <c r="PXU111" s="611"/>
      <c r="PXV111" s="611"/>
      <c r="PXW111" s="611"/>
      <c r="PXX111" s="611"/>
      <c r="PXY111" s="611"/>
      <c r="PXZ111" s="611"/>
      <c r="PYA111" s="611"/>
      <c r="PYB111" s="611"/>
      <c r="PYC111" s="611"/>
      <c r="PYD111" s="611"/>
      <c r="PYE111" s="611"/>
      <c r="PYF111" s="611"/>
      <c r="PYG111" s="611"/>
      <c r="PYH111" s="611"/>
      <c r="PYI111" s="611"/>
      <c r="PYJ111" s="611"/>
      <c r="PYK111" s="611"/>
      <c r="PYL111" s="611"/>
      <c r="PYM111" s="611"/>
      <c r="PYN111" s="611"/>
      <c r="PYO111" s="611"/>
      <c r="PYP111" s="611"/>
      <c r="PYQ111" s="611"/>
      <c r="PYR111" s="611"/>
      <c r="PYS111" s="611"/>
      <c r="PYT111" s="611"/>
      <c r="PYU111" s="611"/>
      <c r="PYV111" s="611"/>
      <c r="PYW111" s="611"/>
      <c r="PYX111" s="611"/>
      <c r="PYY111" s="611"/>
      <c r="PYZ111" s="611"/>
      <c r="PZA111" s="611"/>
      <c r="PZB111" s="611"/>
      <c r="PZC111" s="611"/>
      <c r="PZD111" s="611"/>
      <c r="PZE111" s="611"/>
      <c r="PZF111" s="611"/>
      <c r="PZG111" s="611"/>
      <c r="PZH111" s="611"/>
      <c r="PZI111" s="611"/>
      <c r="PZJ111" s="611"/>
      <c r="PZK111" s="611"/>
      <c r="PZL111" s="611"/>
      <c r="PZM111" s="611"/>
      <c r="PZN111" s="611"/>
      <c r="PZO111" s="611"/>
      <c r="PZP111" s="611"/>
      <c r="PZQ111" s="611"/>
      <c r="PZR111" s="611"/>
      <c r="PZS111" s="611"/>
      <c r="PZT111" s="611"/>
      <c r="PZU111" s="611"/>
      <c r="PZV111" s="611"/>
      <c r="PZW111" s="611"/>
      <c r="PZX111" s="611"/>
      <c r="PZY111" s="611"/>
      <c r="PZZ111" s="611"/>
      <c r="QAA111" s="611"/>
      <c r="QAB111" s="611"/>
      <c r="QAC111" s="611"/>
      <c r="QAD111" s="611"/>
      <c r="QAE111" s="611"/>
      <c r="QAF111" s="611"/>
      <c r="QAG111" s="611"/>
      <c r="QAH111" s="611"/>
      <c r="QAI111" s="611"/>
      <c r="QAJ111" s="611"/>
      <c r="QAK111" s="611"/>
      <c r="QAL111" s="611"/>
      <c r="QAM111" s="611"/>
      <c r="QAN111" s="611"/>
      <c r="QAO111" s="611"/>
      <c r="QAP111" s="611"/>
      <c r="QAQ111" s="611"/>
      <c r="QAR111" s="611"/>
      <c r="QAS111" s="611"/>
      <c r="QAT111" s="611"/>
      <c r="QAU111" s="611"/>
      <c r="QAV111" s="611"/>
      <c r="QAW111" s="611"/>
      <c r="QAX111" s="611"/>
      <c r="QAY111" s="611"/>
      <c r="QAZ111" s="611"/>
      <c r="QBA111" s="611"/>
      <c r="QBB111" s="611"/>
      <c r="QBC111" s="611"/>
      <c r="QBD111" s="611"/>
      <c r="QBE111" s="611"/>
      <c r="QBF111" s="611"/>
      <c r="QBG111" s="611"/>
      <c r="QBH111" s="611"/>
      <c r="QBI111" s="611"/>
      <c r="QBJ111" s="611"/>
      <c r="QBK111" s="611"/>
      <c r="QBL111" s="611"/>
      <c r="QBM111" s="611"/>
      <c r="QBN111" s="611"/>
      <c r="QBO111" s="611"/>
      <c r="QBP111" s="611"/>
      <c r="QBQ111" s="611"/>
      <c r="QBR111" s="611"/>
      <c r="QBS111" s="611"/>
      <c r="QBT111" s="611"/>
      <c r="QBU111" s="611"/>
      <c r="QBV111" s="611"/>
      <c r="QBW111" s="611"/>
      <c r="QBX111" s="611"/>
      <c r="QBY111" s="611"/>
      <c r="QBZ111" s="611"/>
      <c r="QCA111" s="611"/>
      <c r="QCB111" s="611"/>
      <c r="QCC111" s="611"/>
      <c r="QCD111" s="611"/>
      <c r="QCE111" s="611"/>
      <c r="QCF111" s="611"/>
      <c r="QCG111" s="611"/>
      <c r="QCH111" s="611"/>
      <c r="QCI111" s="611"/>
      <c r="QCJ111" s="611"/>
      <c r="QCK111" s="611"/>
      <c r="QCL111" s="611"/>
      <c r="QCM111" s="611"/>
      <c r="QCN111" s="611"/>
      <c r="QCO111" s="611"/>
      <c r="QCP111" s="611"/>
      <c r="QCQ111" s="611"/>
      <c r="QCR111" s="611"/>
      <c r="QCS111" s="611"/>
      <c r="QCT111" s="611"/>
      <c r="QCU111" s="611"/>
      <c r="QCV111" s="611"/>
      <c r="QCW111" s="611"/>
      <c r="QCX111" s="611"/>
      <c r="QCY111" s="611"/>
      <c r="QCZ111" s="611"/>
      <c r="QDA111" s="611"/>
      <c r="QDB111" s="611"/>
      <c r="QDC111" s="611"/>
      <c r="QDD111" s="611"/>
      <c r="QDE111" s="611"/>
      <c r="QDF111" s="611"/>
      <c r="QDG111" s="611"/>
      <c r="QDH111" s="611"/>
      <c r="QDI111" s="611"/>
      <c r="QDJ111" s="611"/>
      <c r="QDK111" s="611"/>
      <c r="QDL111" s="611"/>
      <c r="QDM111" s="611"/>
      <c r="QDN111" s="611"/>
      <c r="QDO111" s="611"/>
      <c r="QDP111" s="611"/>
      <c r="QDQ111" s="611"/>
      <c r="QDR111" s="611"/>
      <c r="QDS111" s="611"/>
      <c r="QDT111" s="611"/>
      <c r="QDU111" s="611"/>
      <c r="QDV111" s="611"/>
      <c r="QDW111" s="611"/>
      <c r="QDX111" s="611"/>
      <c r="QDY111" s="611"/>
      <c r="QDZ111" s="611"/>
      <c r="QEA111" s="611"/>
      <c r="QEB111" s="611"/>
      <c r="QEC111" s="611"/>
      <c r="QED111" s="611"/>
      <c r="QEE111" s="611"/>
      <c r="QEF111" s="611"/>
      <c r="QEG111" s="611"/>
      <c r="QEH111" s="611"/>
      <c r="QEI111" s="611"/>
      <c r="QEJ111" s="611"/>
      <c r="QEK111" s="611"/>
      <c r="QEL111" s="611"/>
      <c r="QEM111" s="611"/>
      <c r="QEN111" s="611"/>
      <c r="QEO111" s="611"/>
      <c r="QEP111" s="611"/>
      <c r="QEQ111" s="611"/>
      <c r="QER111" s="611"/>
      <c r="QES111" s="611"/>
      <c r="QET111" s="611"/>
      <c r="QEU111" s="611"/>
      <c r="QEV111" s="611"/>
      <c r="QEW111" s="611"/>
      <c r="QEX111" s="611"/>
      <c r="QEY111" s="611"/>
      <c r="QEZ111" s="611"/>
      <c r="QFA111" s="611"/>
      <c r="QFB111" s="611"/>
      <c r="QFC111" s="611"/>
      <c r="QFD111" s="611"/>
      <c r="QFE111" s="611"/>
      <c r="QFF111" s="611"/>
      <c r="QFG111" s="611"/>
      <c r="QFH111" s="611"/>
      <c r="QFI111" s="611"/>
      <c r="QFJ111" s="611"/>
      <c r="QFK111" s="611"/>
      <c r="QFL111" s="611"/>
      <c r="QFM111" s="611"/>
      <c r="QFN111" s="611"/>
      <c r="QFO111" s="611"/>
      <c r="QFP111" s="611"/>
      <c r="QFQ111" s="611"/>
      <c r="QFR111" s="611"/>
      <c r="QFS111" s="611"/>
      <c r="QFT111" s="611"/>
      <c r="QFU111" s="611"/>
      <c r="QFV111" s="611"/>
      <c r="QFW111" s="611"/>
      <c r="QFX111" s="611"/>
      <c r="QFY111" s="611"/>
      <c r="QFZ111" s="611"/>
      <c r="QGA111" s="611"/>
      <c r="QGB111" s="611"/>
      <c r="QGC111" s="611"/>
      <c r="QGD111" s="611"/>
      <c r="QGE111" s="611"/>
      <c r="QGF111" s="611"/>
      <c r="QGG111" s="611"/>
      <c r="QGH111" s="611"/>
      <c r="QGI111" s="611"/>
      <c r="QGJ111" s="611"/>
      <c r="QGK111" s="611"/>
      <c r="QGL111" s="611"/>
      <c r="QGM111" s="611"/>
      <c r="QGN111" s="611"/>
      <c r="QGO111" s="611"/>
      <c r="QGP111" s="611"/>
      <c r="QGQ111" s="611"/>
      <c r="QGR111" s="611"/>
      <c r="QGS111" s="611"/>
      <c r="QGT111" s="611"/>
      <c r="QGU111" s="611"/>
      <c r="QGV111" s="611"/>
      <c r="QGW111" s="611"/>
      <c r="QGX111" s="611"/>
      <c r="QGY111" s="611"/>
      <c r="QGZ111" s="611"/>
      <c r="QHA111" s="611"/>
      <c r="QHB111" s="611"/>
      <c r="QHC111" s="611"/>
      <c r="QHD111" s="611"/>
      <c r="QHE111" s="611"/>
      <c r="QHF111" s="611"/>
      <c r="QHG111" s="611"/>
      <c r="QHH111" s="611"/>
      <c r="QHI111" s="611"/>
      <c r="QHJ111" s="611"/>
      <c r="QHK111" s="611"/>
      <c r="QHL111" s="611"/>
      <c r="QHM111" s="611"/>
      <c r="QHN111" s="611"/>
      <c r="QHO111" s="611"/>
      <c r="QHP111" s="611"/>
      <c r="QHQ111" s="611"/>
      <c r="QHR111" s="611"/>
      <c r="QHS111" s="611"/>
      <c r="QHT111" s="611"/>
      <c r="QHU111" s="611"/>
      <c r="QHV111" s="611"/>
      <c r="QHW111" s="611"/>
      <c r="QHX111" s="611"/>
      <c r="QHY111" s="611"/>
      <c r="QHZ111" s="611"/>
      <c r="QIA111" s="611"/>
      <c r="QIB111" s="611"/>
      <c r="QIC111" s="611"/>
      <c r="QID111" s="611"/>
      <c r="QIE111" s="611"/>
      <c r="QIF111" s="611"/>
      <c r="QIG111" s="611"/>
      <c r="QIH111" s="611"/>
      <c r="QII111" s="611"/>
      <c r="QIJ111" s="611"/>
      <c r="QIK111" s="611"/>
      <c r="QIL111" s="611"/>
      <c r="QIM111" s="611"/>
      <c r="QIN111" s="611"/>
      <c r="QIO111" s="611"/>
      <c r="QIP111" s="611"/>
      <c r="QIQ111" s="611"/>
      <c r="QIR111" s="611"/>
      <c r="QIS111" s="611"/>
      <c r="QIT111" s="611"/>
      <c r="QIU111" s="611"/>
      <c r="QIV111" s="611"/>
      <c r="QIW111" s="611"/>
      <c r="QIX111" s="611"/>
      <c r="QIY111" s="611"/>
      <c r="QIZ111" s="611"/>
      <c r="QJA111" s="611"/>
      <c r="QJB111" s="611"/>
      <c r="QJC111" s="611"/>
      <c r="QJD111" s="611"/>
      <c r="QJE111" s="611"/>
      <c r="QJF111" s="611"/>
      <c r="QJG111" s="611"/>
      <c r="QJH111" s="611"/>
      <c r="QJI111" s="611"/>
      <c r="QJJ111" s="611"/>
      <c r="QJK111" s="611"/>
      <c r="QJL111" s="611"/>
      <c r="QJM111" s="611"/>
      <c r="QJN111" s="611"/>
      <c r="QJO111" s="611"/>
      <c r="QJP111" s="611"/>
      <c r="QJQ111" s="611"/>
      <c r="QJR111" s="611"/>
      <c r="QJS111" s="611"/>
      <c r="QJT111" s="611"/>
      <c r="QJU111" s="611"/>
      <c r="QJV111" s="611"/>
      <c r="QJW111" s="611"/>
      <c r="QJX111" s="611"/>
      <c r="QJY111" s="611"/>
      <c r="QJZ111" s="611"/>
      <c r="QKA111" s="611"/>
      <c r="QKB111" s="611"/>
      <c r="QKC111" s="611"/>
      <c r="QKD111" s="611"/>
      <c r="QKE111" s="611"/>
      <c r="QKF111" s="611"/>
      <c r="QKG111" s="611"/>
      <c r="QKH111" s="611"/>
      <c r="QKI111" s="611"/>
      <c r="QKJ111" s="611"/>
      <c r="QKK111" s="611"/>
      <c r="QKL111" s="611"/>
      <c r="QKM111" s="611"/>
      <c r="QKN111" s="611"/>
      <c r="QKO111" s="611"/>
      <c r="QKP111" s="611"/>
      <c r="QKQ111" s="611"/>
      <c r="QKR111" s="611"/>
      <c r="QKS111" s="611"/>
      <c r="QKT111" s="611"/>
      <c r="QKU111" s="611"/>
      <c r="QKV111" s="611"/>
      <c r="QKW111" s="611"/>
      <c r="QKX111" s="611"/>
      <c r="QKY111" s="611"/>
      <c r="QKZ111" s="611"/>
      <c r="QLA111" s="611"/>
      <c r="QLB111" s="611"/>
      <c r="QLC111" s="611"/>
      <c r="QLD111" s="611"/>
      <c r="QLE111" s="611"/>
      <c r="QLF111" s="611"/>
      <c r="QLG111" s="611"/>
      <c r="QLH111" s="611"/>
      <c r="QLI111" s="611"/>
      <c r="QLJ111" s="611"/>
      <c r="QLK111" s="611"/>
      <c r="QLL111" s="611"/>
      <c r="QLM111" s="611"/>
      <c r="QLN111" s="611"/>
      <c r="QLO111" s="611"/>
      <c r="QLP111" s="611"/>
      <c r="QLQ111" s="611"/>
      <c r="QLR111" s="611"/>
      <c r="QLS111" s="611"/>
      <c r="QLT111" s="611"/>
      <c r="QLU111" s="611"/>
      <c r="QLV111" s="611"/>
      <c r="QLW111" s="611"/>
      <c r="QLX111" s="611"/>
      <c r="QLY111" s="611"/>
      <c r="QLZ111" s="611"/>
      <c r="QMA111" s="611"/>
      <c r="QMB111" s="611"/>
      <c r="QMC111" s="611"/>
      <c r="QMD111" s="611"/>
      <c r="QME111" s="611"/>
      <c r="QMF111" s="611"/>
      <c r="QMG111" s="611"/>
      <c r="QMH111" s="611"/>
      <c r="QMI111" s="611"/>
      <c r="QMJ111" s="611"/>
      <c r="QMK111" s="611"/>
      <c r="QML111" s="611"/>
      <c r="QMM111" s="611"/>
      <c r="QMN111" s="611"/>
      <c r="QMO111" s="611"/>
      <c r="QMP111" s="611"/>
      <c r="QMQ111" s="611"/>
      <c r="QMR111" s="611"/>
      <c r="QMS111" s="611"/>
      <c r="QMT111" s="611"/>
      <c r="QMU111" s="611"/>
      <c r="QMV111" s="611"/>
      <c r="QMW111" s="611"/>
      <c r="QMX111" s="611"/>
      <c r="QMY111" s="611"/>
      <c r="QMZ111" s="611"/>
      <c r="QNA111" s="611"/>
      <c r="QNB111" s="611"/>
      <c r="QNC111" s="611"/>
      <c r="QND111" s="611"/>
      <c r="QNE111" s="611"/>
      <c r="QNF111" s="611"/>
      <c r="QNG111" s="611"/>
      <c r="QNH111" s="611"/>
      <c r="QNI111" s="611"/>
      <c r="QNJ111" s="611"/>
      <c r="QNK111" s="611"/>
      <c r="QNL111" s="611"/>
      <c r="QNM111" s="611"/>
      <c r="QNN111" s="611"/>
      <c r="QNO111" s="611"/>
      <c r="QNP111" s="611"/>
      <c r="QNQ111" s="611"/>
      <c r="QNR111" s="611"/>
      <c r="QNS111" s="611"/>
      <c r="QNT111" s="611"/>
      <c r="QNU111" s="611"/>
      <c r="QNV111" s="611"/>
      <c r="QNW111" s="611"/>
      <c r="QNX111" s="611"/>
      <c r="QNY111" s="611"/>
      <c r="QNZ111" s="611"/>
      <c r="QOA111" s="611"/>
      <c r="QOB111" s="611"/>
      <c r="QOC111" s="611"/>
      <c r="QOD111" s="611"/>
      <c r="QOE111" s="611"/>
      <c r="QOF111" s="611"/>
      <c r="QOG111" s="611"/>
      <c r="QOH111" s="611"/>
      <c r="QOI111" s="611"/>
      <c r="QOJ111" s="611"/>
      <c r="QOK111" s="611"/>
      <c r="QOL111" s="611"/>
      <c r="QOM111" s="611"/>
      <c r="QON111" s="611"/>
      <c r="QOO111" s="611"/>
      <c r="QOP111" s="611"/>
      <c r="QOQ111" s="611"/>
      <c r="QOR111" s="611"/>
      <c r="QOS111" s="611"/>
      <c r="QOT111" s="611"/>
      <c r="QOU111" s="611"/>
      <c r="QOV111" s="611"/>
      <c r="QOW111" s="611"/>
      <c r="QOX111" s="611"/>
      <c r="QOY111" s="611"/>
      <c r="QOZ111" s="611"/>
      <c r="QPA111" s="611"/>
      <c r="QPB111" s="611"/>
      <c r="QPC111" s="611"/>
      <c r="QPD111" s="611"/>
      <c r="QPE111" s="611"/>
      <c r="QPF111" s="611"/>
      <c r="QPG111" s="611"/>
      <c r="QPH111" s="611"/>
      <c r="QPI111" s="611"/>
      <c r="QPJ111" s="611"/>
      <c r="QPK111" s="611"/>
      <c r="QPL111" s="611"/>
      <c r="QPM111" s="611"/>
      <c r="QPN111" s="611"/>
      <c r="QPO111" s="611"/>
      <c r="QPP111" s="611"/>
      <c r="QPQ111" s="611"/>
      <c r="QPR111" s="611"/>
      <c r="QPS111" s="611"/>
      <c r="QPT111" s="611"/>
      <c r="QPU111" s="611"/>
      <c r="QPV111" s="611"/>
      <c r="QPW111" s="611"/>
      <c r="QPX111" s="611"/>
      <c r="QPY111" s="611"/>
      <c r="QPZ111" s="611"/>
      <c r="QQA111" s="611"/>
      <c r="QQB111" s="611"/>
      <c r="QQC111" s="611"/>
      <c r="QQD111" s="611"/>
      <c r="QQE111" s="611"/>
      <c r="QQF111" s="611"/>
      <c r="QQG111" s="611"/>
      <c r="QQH111" s="611"/>
      <c r="QQI111" s="611"/>
      <c r="QQJ111" s="611"/>
      <c r="QQK111" s="611"/>
      <c r="QQL111" s="611"/>
      <c r="QQM111" s="611"/>
      <c r="QQN111" s="611"/>
      <c r="QQO111" s="611"/>
      <c r="QQP111" s="611"/>
      <c r="QQQ111" s="611"/>
      <c r="QQR111" s="611"/>
      <c r="QQS111" s="611"/>
      <c r="QQT111" s="611"/>
      <c r="QQU111" s="611"/>
      <c r="QQV111" s="611"/>
      <c r="QQW111" s="611"/>
      <c r="QQX111" s="611"/>
      <c r="QQY111" s="611"/>
      <c r="QQZ111" s="611"/>
      <c r="QRA111" s="611"/>
      <c r="QRB111" s="611"/>
      <c r="QRC111" s="611"/>
      <c r="QRD111" s="611"/>
      <c r="QRE111" s="611"/>
      <c r="QRF111" s="611"/>
      <c r="QRG111" s="611"/>
      <c r="QRH111" s="611"/>
      <c r="QRI111" s="611"/>
      <c r="QRJ111" s="611"/>
      <c r="QRK111" s="611"/>
      <c r="QRL111" s="611"/>
      <c r="QRM111" s="611"/>
      <c r="QRN111" s="611"/>
      <c r="QRO111" s="611"/>
      <c r="QRP111" s="611"/>
      <c r="QRQ111" s="611"/>
      <c r="QRR111" s="611"/>
      <c r="QRS111" s="611"/>
      <c r="QRT111" s="611"/>
      <c r="QRU111" s="611"/>
      <c r="QRV111" s="611"/>
      <c r="QRW111" s="611"/>
      <c r="QRX111" s="611"/>
      <c r="QRY111" s="611"/>
      <c r="QRZ111" s="611"/>
      <c r="QSA111" s="611"/>
      <c r="QSB111" s="611"/>
      <c r="QSC111" s="611"/>
      <c r="QSD111" s="611"/>
      <c r="QSE111" s="611"/>
      <c r="QSF111" s="611"/>
      <c r="QSG111" s="611"/>
      <c r="QSH111" s="611"/>
      <c r="QSI111" s="611"/>
      <c r="QSJ111" s="611"/>
      <c r="QSK111" s="611"/>
      <c r="QSL111" s="611"/>
      <c r="QSM111" s="611"/>
      <c r="QSN111" s="611"/>
      <c r="QSO111" s="611"/>
      <c r="QSP111" s="611"/>
      <c r="QSQ111" s="611"/>
      <c r="QSR111" s="611"/>
      <c r="QSS111" s="611"/>
      <c r="QST111" s="611"/>
      <c r="QSU111" s="611"/>
      <c r="QSV111" s="611"/>
      <c r="QSW111" s="611"/>
      <c r="QSX111" s="611"/>
      <c r="QSY111" s="611"/>
      <c r="QSZ111" s="611"/>
      <c r="QTA111" s="611"/>
      <c r="QTB111" s="611"/>
      <c r="QTC111" s="611"/>
      <c r="QTD111" s="611"/>
      <c r="QTE111" s="611"/>
      <c r="QTF111" s="611"/>
      <c r="QTG111" s="611"/>
      <c r="QTH111" s="611"/>
      <c r="QTI111" s="611"/>
      <c r="QTJ111" s="611"/>
      <c r="QTK111" s="611"/>
      <c r="QTL111" s="611"/>
      <c r="QTM111" s="611"/>
      <c r="QTN111" s="611"/>
      <c r="QTO111" s="611"/>
      <c r="QTP111" s="611"/>
      <c r="QTQ111" s="611"/>
      <c r="QTR111" s="611"/>
      <c r="QTS111" s="611"/>
      <c r="QTT111" s="611"/>
      <c r="QTU111" s="611"/>
      <c r="QTV111" s="611"/>
      <c r="QTW111" s="611"/>
      <c r="QTX111" s="611"/>
      <c r="QTY111" s="611"/>
      <c r="QTZ111" s="611"/>
      <c r="QUA111" s="611"/>
      <c r="QUB111" s="611"/>
      <c r="QUC111" s="611"/>
      <c r="QUD111" s="611"/>
      <c r="QUE111" s="611"/>
      <c r="QUF111" s="611"/>
      <c r="QUG111" s="611"/>
      <c r="QUH111" s="611"/>
      <c r="QUI111" s="611"/>
      <c r="QUJ111" s="611"/>
      <c r="QUK111" s="611"/>
      <c r="QUL111" s="611"/>
      <c r="QUM111" s="611"/>
      <c r="QUN111" s="611"/>
      <c r="QUO111" s="611"/>
      <c r="QUP111" s="611"/>
      <c r="QUQ111" s="611"/>
      <c r="QUR111" s="611"/>
      <c r="QUS111" s="611"/>
      <c r="QUT111" s="611"/>
      <c r="QUU111" s="611"/>
      <c r="QUV111" s="611"/>
      <c r="QUW111" s="611"/>
      <c r="QUX111" s="611"/>
      <c r="QUY111" s="611"/>
      <c r="QUZ111" s="611"/>
      <c r="QVA111" s="611"/>
      <c r="QVB111" s="611"/>
      <c r="QVC111" s="611"/>
      <c r="QVD111" s="611"/>
      <c r="QVE111" s="611"/>
      <c r="QVF111" s="611"/>
      <c r="QVG111" s="611"/>
      <c r="QVH111" s="611"/>
      <c r="QVI111" s="611"/>
      <c r="QVJ111" s="611"/>
      <c r="QVK111" s="611"/>
      <c r="QVL111" s="611"/>
      <c r="QVM111" s="611"/>
      <c r="QVN111" s="611"/>
      <c r="QVO111" s="611"/>
      <c r="QVP111" s="611"/>
      <c r="QVQ111" s="611"/>
      <c r="QVR111" s="611"/>
      <c r="QVS111" s="611"/>
      <c r="QVT111" s="611"/>
      <c r="QVU111" s="611"/>
      <c r="QVV111" s="611"/>
      <c r="QVW111" s="611"/>
      <c r="QVX111" s="611"/>
      <c r="QVY111" s="611"/>
      <c r="QVZ111" s="611"/>
      <c r="QWA111" s="611"/>
      <c r="QWB111" s="611"/>
      <c r="QWC111" s="611"/>
      <c r="QWD111" s="611"/>
      <c r="QWE111" s="611"/>
      <c r="QWF111" s="611"/>
      <c r="QWG111" s="611"/>
      <c r="QWH111" s="611"/>
      <c r="QWI111" s="611"/>
      <c r="QWJ111" s="611"/>
      <c r="QWK111" s="611"/>
      <c r="QWL111" s="611"/>
      <c r="QWM111" s="611"/>
      <c r="QWN111" s="611"/>
      <c r="QWO111" s="611"/>
      <c r="QWP111" s="611"/>
      <c r="QWQ111" s="611"/>
      <c r="QWR111" s="611"/>
      <c r="QWS111" s="611"/>
      <c r="QWT111" s="611"/>
      <c r="QWU111" s="611"/>
      <c r="QWV111" s="611"/>
      <c r="QWW111" s="611"/>
      <c r="QWX111" s="611"/>
      <c r="QWY111" s="611"/>
      <c r="QWZ111" s="611"/>
      <c r="QXA111" s="611"/>
      <c r="QXB111" s="611"/>
      <c r="QXC111" s="611"/>
      <c r="QXD111" s="611"/>
      <c r="QXE111" s="611"/>
      <c r="QXF111" s="611"/>
      <c r="QXG111" s="611"/>
      <c r="QXH111" s="611"/>
      <c r="QXI111" s="611"/>
      <c r="QXJ111" s="611"/>
      <c r="QXK111" s="611"/>
      <c r="QXL111" s="611"/>
      <c r="QXM111" s="611"/>
      <c r="QXN111" s="611"/>
      <c r="QXO111" s="611"/>
      <c r="QXP111" s="611"/>
      <c r="QXQ111" s="611"/>
      <c r="QXR111" s="611"/>
      <c r="QXS111" s="611"/>
      <c r="QXT111" s="611"/>
      <c r="QXU111" s="611"/>
      <c r="QXV111" s="611"/>
      <c r="QXW111" s="611"/>
      <c r="QXX111" s="611"/>
      <c r="QXY111" s="611"/>
      <c r="QXZ111" s="611"/>
      <c r="QYA111" s="611"/>
      <c r="QYB111" s="611"/>
      <c r="QYC111" s="611"/>
      <c r="QYD111" s="611"/>
      <c r="QYE111" s="611"/>
      <c r="QYF111" s="611"/>
      <c r="QYG111" s="611"/>
      <c r="QYH111" s="611"/>
      <c r="QYI111" s="611"/>
      <c r="QYJ111" s="611"/>
      <c r="QYK111" s="611"/>
      <c r="QYL111" s="611"/>
      <c r="QYM111" s="611"/>
      <c r="QYN111" s="611"/>
      <c r="QYO111" s="611"/>
      <c r="QYP111" s="611"/>
      <c r="QYQ111" s="611"/>
      <c r="QYR111" s="611"/>
      <c r="QYS111" s="611"/>
      <c r="QYT111" s="611"/>
      <c r="QYU111" s="611"/>
      <c r="QYV111" s="611"/>
      <c r="QYW111" s="611"/>
      <c r="QYX111" s="611"/>
      <c r="QYY111" s="611"/>
      <c r="QYZ111" s="611"/>
      <c r="QZA111" s="611"/>
      <c r="QZB111" s="611"/>
      <c r="QZC111" s="611"/>
      <c r="QZD111" s="611"/>
      <c r="QZE111" s="611"/>
      <c r="QZF111" s="611"/>
      <c r="QZG111" s="611"/>
      <c r="QZH111" s="611"/>
      <c r="QZI111" s="611"/>
      <c r="QZJ111" s="611"/>
      <c r="QZK111" s="611"/>
      <c r="QZL111" s="611"/>
      <c r="QZM111" s="611"/>
      <c r="QZN111" s="611"/>
      <c r="QZO111" s="611"/>
      <c r="QZP111" s="611"/>
      <c r="QZQ111" s="611"/>
      <c r="QZR111" s="611"/>
      <c r="QZS111" s="611"/>
      <c r="QZT111" s="611"/>
      <c r="QZU111" s="611"/>
      <c r="QZV111" s="611"/>
      <c r="QZW111" s="611"/>
      <c r="QZX111" s="611"/>
      <c r="QZY111" s="611"/>
      <c r="QZZ111" s="611"/>
      <c r="RAA111" s="611"/>
      <c r="RAB111" s="611"/>
      <c r="RAC111" s="611"/>
      <c r="RAD111" s="611"/>
      <c r="RAE111" s="611"/>
      <c r="RAF111" s="611"/>
      <c r="RAG111" s="611"/>
      <c r="RAH111" s="611"/>
      <c r="RAI111" s="611"/>
      <c r="RAJ111" s="611"/>
      <c r="RAK111" s="611"/>
      <c r="RAL111" s="611"/>
      <c r="RAM111" s="611"/>
      <c r="RAN111" s="611"/>
      <c r="RAO111" s="611"/>
      <c r="RAP111" s="611"/>
      <c r="RAQ111" s="611"/>
      <c r="RAR111" s="611"/>
      <c r="RAS111" s="611"/>
      <c r="RAT111" s="611"/>
      <c r="RAU111" s="611"/>
      <c r="RAV111" s="611"/>
      <c r="RAW111" s="611"/>
      <c r="RAX111" s="611"/>
      <c r="RAY111" s="611"/>
      <c r="RAZ111" s="611"/>
      <c r="RBA111" s="611"/>
      <c r="RBB111" s="611"/>
      <c r="RBC111" s="611"/>
      <c r="RBD111" s="611"/>
      <c r="RBE111" s="611"/>
      <c r="RBF111" s="611"/>
      <c r="RBG111" s="611"/>
      <c r="RBH111" s="611"/>
      <c r="RBI111" s="611"/>
      <c r="RBJ111" s="611"/>
      <c r="RBK111" s="611"/>
      <c r="RBL111" s="611"/>
      <c r="RBM111" s="611"/>
      <c r="RBN111" s="611"/>
      <c r="RBO111" s="611"/>
      <c r="RBP111" s="611"/>
      <c r="RBQ111" s="611"/>
      <c r="RBR111" s="611"/>
      <c r="RBS111" s="611"/>
      <c r="RBT111" s="611"/>
      <c r="RBU111" s="611"/>
      <c r="RBV111" s="611"/>
      <c r="RBW111" s="611"/>
      <c r="RBX111" s="611"/>
      <c r="RBY111" s="611"/>
      <c r="RBZ111" s="611"/>
      <c r="RCA111" s="611"/>
      <c r="RCB111" s="611"/>
      <c r="RCC111" s="611"/>
      <c r="RCD111" s="611"/>
      <c r="RCE111" s="611"/>
      <c r="RCF111" s="611"/>
      <c r="RCG111" s="611"/>
      <c r="RCH111" s="611"/>
      <c r="RCI111" s="611"/>
      <c r="RCJ111" s="611"/>
      <c r="RCK111" s="611"/>
      <c r="RCL111" s="611"/>
      <c r="RCM111" s="611"/>
      <c r="RCN111" s="611"/>
      <c r="RCO111" s="611"/>
      <c r="RCP111" s="611"/>
      <c r="RCQ111" s="611"/>
      <c r="RCR111" s="611"/>
      <c r="RCS111" s="611"/>
      <c r="RCT111" s="611"/>
      <c r="RCU111" s="611"/>
      <c r="RCV111" s="611"/>
      <c r="RCW111" s="611"/>
      <c r="RCX111" s="611"/>
      <c r="RCY111" s="611"/>
      <c r="RCZ111" s="611"/>
      <c r="RDA111" s="611"/>
      <c r="RDB111" s="611"/>
      <c r="RDC111" s="611"/>
      <c r="RDD111" s="611"/>
      <c r="RDE111" s="611"/>
      <c r="RDF111" s="611"/>
      <c r="RDG111" s="611"/>
      <c r="RDH111" s="611"/>
      <c r="RDI111" s="611"/>
      <c r="RDJ111" s="611"/>
      <c r="RDK111" s="611"/>
      <c r="RDL111" s="611"/>
      <c r="RDM111" s="611"/>
      <c r="RDN111" s="611"/>
      <c r="RDO111" s="611"/>
      <c r="RDP111" s="611"/>
      <c r="RDQ111" s="611"/>
      <c r="RDR111" s="611"/>
      <c r="RDS111" s="611"/>
      <c r="RDT111" s="611"/>
      <c r="RDU111" s="611"/>
      <c r="RDV111" s="611"/>
      <c r="RDW111" s="611"/>
      <c r="RDX111" s="611"/>
      <c r="RDY111" s="611"/>
      <c r="RDZ111" s="611"/>
      <c r="REA111" s="611"/>
      <c r="REB111" s="611"/>
      <c r="REC111" s="611"/>
      <c r="RED111" s="611"/>
      <c r="REE111" s="611"/>
      <c r="REF111" s="611"/>
      <c r="REG111" s="611"/>
      <c r="REH111" s="611"/>
      <c r="REI111" s="611"/>
      <c r="REJ111" s="611"/>
      <c r="REK111" s="611"/>
      <c r="REL111" s="611"/>
      <c r="REM111" s="611"/>
      <c r="REN111" s="611"/>
      <c r="REO111" s="611"/>
      <c r="REP111" s="611"/>
      <c r="REQ111" s="611"/>
      <c r="RER111" s="611"/>
      <c r="RES111" s="611"/>
      <c r="RET111" s="611"/>
      <c r="REU111" s="611"/>
      <c r="REV111" s="611"/>
      <c r="REW111" s="611"/>
      <c r="REX111" s="611"/>
      <c r="REY111" s="611"/>
      <c r="REZ111" s="611"/>
      <c r="RFA111" s="611"/>
      <c r="RFB111" s="611"/>
      <c r="RFC111" s="611"/>
      <c r="RFD111" s="611"/>
      <c r="RFE111" s="611"/>
      <c r="RFF111" s="611"/>
      <c r="RFG111" s="611"/>
      <c r="RFH111" s="611"/>
      <c r="RFI111" s="611"/>
      <c r="RFJ111" s="611"/>
      <c r="RFK111" s="611"/>
      <c r="RFL111" s="611"/>
      <c r="RFM111" s="611"/>
      <c r="RFN111" s="611"/>
      <c r="RFO111" s="611"/>
      <c r="RFP111" s="611"/>
      <c r="RFQ111" s="611"/>
      <c r="RFR111" s="611"/>
      <c r="RFS111" s="611"/>
      <c r="RFT111" s="611"/>
      <c r="RFU111" s="611"/>
      <c r="RFV111" s="611"/>
      <c r="RFW111" s="611"/>
      <c r="RFX111" s="611"/>
      <c r="RFY111" s="611"/>
      <c r="RFZ111" s="611"/>
      <c r="RGA111" s="611"/>
      <c r="RGB111" s="611"/>
      <c r="RGC111" s="611"/>
      <c r="RGD111" s="611"/>
      <c r="RGE111" s="611"/>
      <c r="RGF111" s="611"/>
      <c r="RGG111" s="611"/>
      <c r="RGH111" s="611"/>
      <c r="RGI111" s="611"/>
      <c r="RGJ111" s="611"/>
      <c r="RGK111" s="611"/>
      <c r="RGL111" s="611"/>
      <c r="RGM111" s="611"/>
      <c r="RGN111" s="611"/>
      <c r="RGO111" s="611"/>
      <c r="RGP111" s="611"/>
      <c r="RGQ111" s="611"/>
      <c r="RGR111" s="611"/>
      <c r="RGS111" s="611"/>
      <c r="RGT111" s="611"/>
      <c r="RGU111" s="611"/>
      <c r="RGV111" s="611"/>
      <c r="RGW111" s="611"/>
      <c r="RGX111" s="611"/>
      <c r="RGY111" s="611"/>
      <c r="RGZ111" s="611"/>
      <c r="RHA111" s="611"/>
      <c r="RHB111" s="611"/>
      <c r="RHC111" s="611"/>
      <c r="RHD111" s="611"/>
      <c r="RHE111" s="611"/>
      <c r="RHF111" s="611"/>
      <c r="RHG111" s="611"/>
      <c r="RHH111" s="611"/>
      <c r="RHI111" s="611"/>
      <c r="RHJ111" s="611"/>
      <c r="RHK111" s="611"/>
      <c r="RHL111" s="611"/>
      <c r="RHM111" s="611"/>
      <c r="RHN111" s="611"/>
      <c r="RHO111" s="611"/>
      <c r="RHP111" s="611"/>
      <c r="RHQ111" s="611"/>
      <c r="RHR111" s="611"/>
      <c r="RHS111" s="611"/>
      <c r="RHT111" s="611"/>
      <c r="RHU111" s="611"/>
      <c r="RHV111" s="611"/>
      <c r="RHW111" s="611"/>
      <c r="RHX111" s="611"/>
      <c r="RHY111" s="611"/>
      <c r="RHZ111" s="611"/>
      <c r="RIA111" s="611"/>
      <c r="RIB111" s="611"/>
      <c r="RIC111" s="611"/>
      <c r="RID111" s="611"/>
      <c r="RIE111" s="611"/>
      <c r="RIF111" s="611"/>
      <c r="RIG111" s="611"/>
      <c r="RIH111" s="611"/>
      <c r="RII111" s="611"/>
      <c r="RIJ111" s="611"/>
      <c r="RIK111" s="611"/>
      <c r="RIL111" s="611"/>
      <c r="RIM111" s="611"/>
      <c r="RIN111" s="611"/>
      <c r="RIO111" s="611"/>
      <c r="RIP111" s="611"/>
      <c r="RIQ111" s="611"/>
      <c r="RIR111" s="611"/>
      <c r="RIS111" s="611"/>
      <c r="RIT111" s="611"/>
      <c r="RIU111" s="611"/>
      <c r="RIV111" s="611"/>
      <c r="RIW111" s="611"/>
      <c r="RIX111" s="611"/>
      <c r="RIY111" s="611"/>
      <c r="RIZ111" s="611"/>
      <c r="RJA111" s="611"/>
      <c r="RJB111" s="611"/>
      <c r="RJC111" s="611"/>
      <c r="RJD111" s="611"/>
      <c r="RJE111" s="611"/>
      <c r="RJF111" s="611"/>
      <c r="RJG111" s="611"/>
      <c r="RJH111" s="611"/>
      <c r="RJI111" s="611"/>
      <c r="RJJ111" s="611"/>
      <c r="RJK111" s="611"/>
      <c r="RJL111" s="611"/>
      <c r="RJM111" s="611"/>
      <c r="RJN111" s="611"/>
      <c r="RJO111" s="611"/>
      <c r="RJP111" s="611"/>
      <c r="RJQ111" s="611"/>
      <c r="RJR111" s="611"/>
      <c r="RJS111" s="611"/>
      <c r="RJT111" s="611"/>
      <c r="RJU111" s="611"/>
      <c r="RJV111" s="611"/>
      <c r="RJW111" s="611"/>
      <c r="RJX111" s="611"/>
      <c r="RJY111" s="611"/>
      <c r="RJZ111" s="611"/>
      <c r="RKA111" s="611"/>
      <c r="RKB111" s="611"/>
      <c r="RKC111" s="611"/>
      <c r="RKD111" s="611"/>
      <c r="RKE111" s="611"/>
      <c r="RKF111" s="611"/>
      <c r="RKG111" s="611"/>
      <c r="RKH111" s="611"/>
      <c r="RKI111" s="611"/>
      <c r="RKJ111" s="611"/>
      <c r="RKK111" s="611"/>
      <c r="RKL111" s="611"/>
      <c r="RKM111" s="611"/>
      <c r="RKN111" s="611"/>
      <c r="RKO111" s="611"/>
      <c r="RKP111" s="611"/>
      <c r="RKQ111" s="611"/>
      <c r="RKR111" s="611"/>
      <c r="RKS111" s="611"/>
      <c r="RKT111" s="611"/>
      <c r="RKU111" s="611"/>
      <c r="RKV111" s="611"/>
      <c r="RKW111" s="611"/>
      <c r="RKX111" s="611"/>
      <c r="RKY111" s="611"/>
      <c r="RKZ111" s="611"/>
      <c r="RLA111" s="611"/>
      <c r="RLB111" s="611"/>
      <c r="RLC111" s="611"/>
      <c r="RLD111" s="611"/>
      <c r="RLE111" s="611"/>
      <c r="RLF111" s="611"/>
      <c r="RLG111" s="611"/>
      <c r="RLH111" s="611"/>
      <c r="RLI111" s="611"/>
      <c r="RLJ111" s="611"/>
      <c r="RLK111" s="611"/>
      <c r="RLL111" s="611"/>
      <c r="RLM111" s="611"/>
      <c r="RLN111" s="611"/>
      <c r="RLO111" s="611"/>
      <c r="RLP111" s="611"/>
      <c r="RLQ111" s="611"/>
      <c r="RLR111" s="611"/>
      <c r="RLS111" s="611"/>
      <c r="RLT111" s="611"/>
      <c r="RLU111" s="611"/>
      <c r="RLV111" s="611"/>
      <c r="RLW111" s="611"/>
      <c r="RLX111" s="611"/>
      <c r="RLY111" s="611"/>
      <c r="RLZ111" s="611"/>
      <c r="RMA111" s="611"/>
      <c r="RMB111" s="611"/>
      <c r="RMC111" s="611"/>
      <c r="RMD111" s="611"/>
      <c r="RME111" s="611"/>
      <c r="RMF111" s="611"/>
      <c r="RMG111" s="611"/>
      <c r="RMH111" s="611"/>
      <c r="RMI111" s="611"/>
      <c r="RMJ111" s="611"/>
      <c r="RMK111" s="611"/>
      <c r="RML111" s="611"/>
      <c r="RMM111" s="611"/>
      <c r="RMN111" s="611"/>
      <c r="RMO111" s="611"/>
      <c r="RMP111" s="611"/>
      <c r="RMQ111" s="611"/>
      <c r="RMR111" s="611"/>
      <c r="RMS111" s="611"/>
      <c r="RMT111" s="611"/>
      <c r="RMU111" s="611"/>
      <c r="RMV111" s="611"/>
      <c r="RMW111" s="611"/>
      <c r="RMX111" s="611"/>
      <c r="RMY111" s="611"/>
      <c r="RMZ111" s="611"/>
      <c r="RNA111" s="611"/>
      <c r="RNB111" s="611"/>
      <c r="RNC111" s="611"/>
      <c r="RND111" s="611"/>
      <c r="RNE111" s="611"/>
      <c r="RNF111" s="611"/>
      <c r="RNG111" s="611"/>
      <c r="RNH111" s="611"/>
      <c r="RNI111" s="611"/>
      <c r="RNJ111" s="611"/>
      <c r="RNK111" s="611"/>
      <c r="RNL111" s="611"/>
      <c r="RNM111" s="611"/>
      <c r="RNN111" s="611"/>
      <c r="RNO111" s="611"/>
      <c r="RNP111" s="611"/>
      <c r="RNQ111" s="611"/>
      <c r="RNR111" s="611"/>
      <c r="RNS111" s="611"/>
      <c r="RNT111" s="611"/>
      <c r="RNU111" s="611"/>
      <c r="RNV111" s="611"/>
      <c r="RNW111" s="611"/>
      <c r="RNX111" s="611"/>
      <c r="RNY111" s="611"/>
      <c r="RNZ111" s="611"/>
      <c r="ROA111" s="611"/>
      <c r="ROB111" s="611"/>
      <c r="ROC111" s="611"/>
      <c r="ROD111" s="611"/>
      <c r="ROE111" s="611"/>
      <c r="ROF111" s="611"/>
      <c r="ROG111" s="611"/>
      <c r="ROH111" s="611"/>
      <c r="ROI111" s="611"/>
      <c r="ROJ111" s="611"/>
      <c r="ROK111" s="611"/>
      <c r="ROL111" s="611"/>
      <c r="ROM111" s="611"/>
      <c r="RON111" s="611"/>
      <c r="ROO111" s="611"/>
      <c r="ROP111" s="611"/>
      <c r="ROQ111" s="611"/>
      <c r="ROR111" s="611"/>
      <c r="ROS111" s="611"/>
      <c r="ROT111" s="611"/>
      <c r="ROU111" s="611"/>
      <c r="ROV111" s="611"/>
      <c r="ROW111" s="611"/>
      <c r="ROX111" s="611"/>
      <c r="ROY111" s="611"/>
      <c r="ROZ111" s="611"/>
      <c r="RPA111" s="611"/>
      <c r="RPB111" s="611"/>
      <c r="RPC111" s="611"/>
      <c r="RPD111" s="611"/>
      <c r="RPE111" s="611"/>
      <c r="RPF111" s="611"/>
      <c r="RPG111" s="611"/>
      <c r="RPH111" s="611"/>
      <c r="RPI111" s="611"/>
      <c r="RPJ111" s="611"/>
      <c r="RPK111" s="611"/>
      <c r="RPL111" s="611"/>
      <c r="RPM111" s="611"/>
      <c r="RPN111" s="611"/>
      <c r="RPO111" s="611"/>
      <c r="RPP111" s="611"/>
      <c r="RPQ111" s="611"/>
      <c r="RPR111" s="611"/>
      <c r="RPS111" s="611"/>
      <c r="RPT111" s="611"/>
      <c r="RPU111" s="611"/>
      <c r="RPV111" s="611"/>
      <c r="RPW111" s="611"/>
      <c r="RPX111" s="611"/>
      <c r="RPY111" s="611"/>
      <c r="RPZ111" s="611"/>
      <c r="RQA111" s="611"/>
      <c r="RQB111" s="611"/>
      <c r="RQC111" s="611"/>
      <c r="RQD111" s="611"/>
      <c r="RQE111" s="611"/>
      <c r="RQF111" s="611"/>
      <c r="RQG111" s="611"/>
      <c r="RQH111" s="611"/>
      <c r="RQI111" s="611"/>
      <c r="RQJ111" s="611"/>
      <c r="RQK111" s="611"/>
      <c r="RQL111" s="611"/>
      <c r="RQM111" s="611"/>
      <c r="RQN111" s="611"/>
      <c r="RQO111" s="611"/>
      <c r="RQP111" s="611"/>
      <c r="RQQ111" s="611"/>
      <c r="RQR111" s="611"/>
      <c r="RQS111" s="611"/>
      <c r="RQT111" s="611"/>
      <c r="RQU111" s="611"/>
      <c r="RQV111" s="611"/>
      <c r="RQW111" s="611"/>
      <c r="RQX111" s="611"/>
      <c r="RQY111" s="611"/>
      <c r="RQZ111" s="611"/>
      <c r="RRA111" s="611"/>
      <c r="RRB111" s="611"/>
      <c r="RRC111" s="611"/>
      <c r="RRD111" s="611"/>
      <c r="RRE111" s="611"/>
      <c r="RRF111" s="611"/>
      <c r="RRG111" s="611"/>
      <c r="RRH111" s="611"/>
      <c r="RRI111" s="611"/>
      <c r="RRJ111" s="611"/>
      <c r="RRK111" s="611"/>
      <c r="RRL111" s="611"/>
      <c r="RRM111" s="611"/>
      <c r="RRN111" s="611"/>
      <c r="RRO111" s="611"/>
      <c r="RRP111" s="611"/>
      <c r="RRQ111" s="611"/>
      <c r="RRR111" s="611"/>
      <c r="RRS111" s="611"/>
      <c r="RRT111" s="611"/>
      <c r="RRU111" s="611"/>
      <c r="RRV111" s="611"/>
      <c r="RRW111" s="611"/>
      <c r="RRX111" s="611"/>
      <c r="RRY111" s="611"/>
      <c r="RRZ111" s="611"/>
      <c r="RSA111" s="611"/>
      <c r="RSB111" s="611"/>
      <c r="RSC111" s="611"/>
      <c r="RSD111" s="611"/>
      <c r="RSE111" s="611"/>
      <c r="RSF111" s="611"/>
      <c r="RSG111" s="611"/>
      <c r="RSH111" s="611"/>
      <c r="RSI111" s="611"/>
      <c r="RSJ111" s="611"/>
      <c r="RSK111" s="611"/>
      <c r="RSL111" s="611"/>
      <c r="RSM111" s="611"/>
      <c r="RSN111" s="611"/>
      <c r="RSO111" s="611"/>
      <c r="RSP111" s="611"/>
      <c r="RSQ111" s="611"/>
      <c r="RSR111" s="611"/>
      <c r="RSS111" s="611"/>
      <c r="RST111" s="611"/>
      <c r="RSU111" s="611"/>
      <c r="RSV111" s="611"/>
      <c r="RSW111" s="611"/>
      <c r="RSX111" s="611"/>
      <c r="RSY111" s="611"/>
      <c r="RSZ111" s="611"/>
      <c r="RTA111" s="611"/>
      <c r="RTB111" s="611"/>
      <c r="RTC111" s="611"/>
      <c r="RTD111" s="611"/>
      <c r="RTE111" s="611"/>
      <c r="RTF111" s="611"/>
      <c r="RTG111" s="611"/>
      <c r="RTH111" s="611"/>
      <c r="RTI111" s="611"/>
      <c r="RTJ111" s="611"/>
      <c r="RTK111" s="611"/>
      <c r="RTL111" s="611"/>
      <c r="RTM111" s="611"/>
      <c r="RTN111" s="611"/>
      <c r="RTO111" s="611"/>
      <c r="RTP111" s="611"/>
      <c r="RTQ111" s="611"/>
      <c r="RTR111" s="611"/>
      <c r="RTS111" s="611"/>
      <c r="RTT111" s="611"/>
      <c r="RTU111" s="611"/>
      <c r="RTV111" s="611"/>
      <c r="RTW111" s="611"/>
      <c r="RTX111" s="611"/>
      <c r="RTY111" s="611"/>
      <c r="RTZ111" s="611"/>
      <c r="RUA111" s="611"/>
      <c r="RUB111" s="611"/>
      <c r="RUC111" s="611"/>
      <c r="RUD111" s="611"/>
      <c r="RUE111" s="611"/>
      <c r="RUF111" s="611"/>
      <c r="RUG111" s="611"/>
      <c r="RUH111" s="611"/>
      <c r="RUI111" s="611"/>
      <c r="RUJ111" s="611"/>
      <c r="RUK111" s="611"/>
      <c r="RUL111" s="611"/>
      <c r="RUM111" s="611"/>
      <c r="RUN111" s="611"/>
      <c r="RUO111" s="611"/>
      <c r="RUP111" s="611"/>
      <c r="RUQ111" s="611"/>
      <c r="RUR111" s="611"/>
      <c r="RUS111" s="611"/>
      <c r="RUT111" s="611"/>
      <c r="RUU111" s="611"/>
      <c r="RUV111" s="611"/>
      <c r="RUW111" s="611"/>
      <c r="RUX111" s="611"/>
      <c r="RUY111" s="611"/>
      <c r="RUZ111" s="611"/>
      <c r="RVA111" s="611"/>
      <c r="RVB111" s="611"/>
      <c r="RVC111" s="611"/>
      <c r="RVD111" s="611"/>
      <c r="RVE111" s="611"/>
      <c r="RVF111" s="611"/>
      <c r="RVG111" s="611"/>
      <c r="RVH111" s="611"/>
      <c r="RVI111" s="611"/>
      <c r="RVJ111" s="611"/>
      <c r="RVK111" s="611"/>
      <c r="RVL111" s="611"/>
      <c r="RVM111" s="611"/>
      <c r="RVN111" s="611"/>
      <c r="RVO111" s="611"/>
      <c r="RVP111" s="611"/>
      <c r="RVQ111" s="611"/>
      <c r="RVR111" s="611"/>
      <c r="RVS111" s="611"/>
      <c r="RVT111" s="611"/>
      <c r="RVU111" s="611"/>
      <c r="RVV111" s="611"/>
      <c r="RVW111" s="611"/>
      <c r="RVX111" s="611"/>
      <c r="RVY111" s="611"/>
      <c r="RVZ111" s="611"/>
      <c r="RWA111" s="611"/>
      <c r="RWB111" s="611"/>
      <c r="RWC111" s="611"/>
      <c r="RWD111" s="611"/>
      <c r="RWE111" s="611"/>
      <c r="RWF111" s="611"/>
      <c r="RWG111" s="611"/>
      <c r="RWH111" s="611"/>
      <c r="RWI111" s="611"/>
      <c r="RWJ111" s="611"/>
      <c r="RWK111" s="611"/>
      <c r="RWL111" s="611"/>
      <c r="RWM111" s="611"/>
      <c r="RWN111" s="611"/>
      <c r="RWO111" s="611"/>
      <c r="RWP111" s="611"/>
      <c r="RWQ111" s="611"/>
      <c r="RWR111" s="611"/>
      <c r="RWS111" s="611"/>
      <c r="RWT111" s="611"/>
      <c r="RWU111" s="611"/>
      <c r="RWV111" s="611"/>
      <c r="RWW111" s="611"/>
      <c r="RWX111" s="611"/>
      <c r="RWY111" s="611"/>
      <c r="RWZ111" s="611"/>
      <c r="RXA111" s="611"/>
      <c r="RXB111" s="611"/>
      <c r="RXC111" s="611"/>
      <c r="RXD111" s="611"/>
      <c r="RXE111" s="611"/>
      <c r="RXF111" s="611"/>
      <c r="RXG111" s="611"/>
      <c r="RXH111" s="611"/>
      <c r="RXI111" s="611"/>
      <c r="RXJ111" s="611"/>
      <c r="RXK111" s="611"/>
      <c r="RXL111" s="611"/>
      <c r="RXM111" s="611"/>
      <c r="RXN111" s="611"/>
      <c r="RXO111" s="611"/>
      <c r="RXP111" s="611"/>
      <c r="RXQ111" s="611"/>
      <c r="RXR111" s="611"/>
      <c r="RXS111" s="611"/>
      <c r="RXT111" s="611"/>
      <c r="RXU111" s="611"/>
      <c r="RXV111" s="611"/>
      <c r="RXW111" s="611"/>
      <c r="RXX111" s="611"/>
      <c r="RXY111" s="611"/>
      <c r="RXZ111" s="611"/>
      <c r="RYA111" s="611"/>
      <c r="RYB111" s="611"/>
      <c r="RYC111" s="611"/>
      <c r="RYD111" s="611"/>
      <c r="RYE111" s="611"/>
      <c r="RYF111" s="611"/>
      <c r="RYG111" s="611"/>
      <c r="RYH111" s="611"/>
      <c r="RYI111" s="611"/>
      <c r="RYJ111" s="611"/>
      <c r="RYK111" s="611"/>
      <c r="RYL111" s="611"/>
      <c r="RYM111" s="611"/>
      <c r="RYN111" s="611"/>
      <c r="RYO111" s="611"/>
      <c r="RYP111" s="611"/>
      <c r="RYQ111" s="611"/>
      <c r="RYR111" s="611"/>
      <c r="RYS111" s="611"/>
      <c r="RYT111" s="611"/>
      <c r="RYU111" s="611"/>
      <c r="RYV111" s="611"/>
      <c r="RYW111" s="611"/>
      <c r="RYX111" s="611"/>
      <c r="RYY111" s="611"/>
      <c r="RYZ111" s="611"/>
      <c r="RZA111" s="611"/>
      <c r="RZB111" s="611"/>
      <c r="RZC111" s="611"/>
      <c r="RZD111" s="611"/>
      <c r="RZE111" s="611"/>
      <c r="RZF111" s="611"/>
      <c r="RZG111" s="611"/>
      <c r="RZH111" s="611"/>
      <c r="RZI111" s="611"/>
      <c r="RZJ111" s="611"/>
      <c r="RZK111" s="611"/>
      <c r="RZL111" s="611"/>
      <c r="RZM111" s="611"/>
      <c r="RZN111" s="611"/>
      <c r="RZO111" s="611"/>
      <c r="RZP111" s="611"/>
      <c r="RZQ111" s="611"/>
      <c r="RZR111" s="611"/>
      <c r="RZS111" s="611"/>
      <c r="RZT111" s="611"/>
      <c r="RZU111" s="611"/>
      <c r="RZV111" s="611"/>
      <c r="RZW111" s="611"/>
      <c r="RZX111" s="611"/>
      <c r="RZY111" s="611"/>
      <c r="RZZ111" s="611"/>
      <c r="SAA111" s="611"/>
      <c r="SAB111" s="611"/>
      <c r="SAC111" s="611"/>
      <c r="SAD111" s="611"/>
      <c r="SAE111" s="611"/>
      <c r="SAF111" s="611"/>
      <c r="SAG111" s="611"/>
      <c r="SAH111" s="611"/>
      <c r="SAI111" s="611"/>
      <c r="SAJ111" s="611"/>
      <c r="SAK111" s="611"/>
      <c r="SAL111" s="611"/>
      <c r="SAM111" s="611"/>
      <c r="SAN111" s="611"/>
      <c r="SAO111" s="611"/>
      <c r="SAP111" s="611"/>
      <c r="SAQ111" s="611"/>
      <c r="SAR111" s="611"/>
      <c r="SAS111" s="611"/>
      <c r="SAT111" s="611"/>
      <c r="SAU111" s="611"/>
      <c r="SAV111" s="611"/>
      <c r="SAW111" s="611"/>
      <c r="SAX111" s="611"/>
      <c r="SAY111" s="611"/>
      <c r="SAZ111" s="611"/>
      <c r="SBA111" s="611"/>
      <c r="SBB111" s="611"/>
      <c r="SBC111" s="611"/>
      <c r="SBD111" s="611"/>
      <c r="SBE111" s="611"/>
      <c r="SBF111" s="611"/>
      <c r="SBG111" s="611"/>
      <c r="SBH111" s="611"/>
      <c r="SBI111" s="611"/>
      <c r="SBJ111" s="611"/>
      <c r="SBK111" s="611"/>
      <c r="SBL111" s="611"/>
      <c r="SBM111" s="611"/>
      <c r="SBN111" s="611"/>
      <c r="SBO111" s="611"/>
      <c r="SBP111" s="611"/>
      <c r="SBQ111" s="611"/>
      <c r="SBR111" s="611"/>
      <c r="SBS111" s="611"/>
      <c r="SBT111" s="611"/>
      <c r="SBU111" s="611"/>
      <c r="SBV111" s="611"/>
      <c r="SBW111" s="611"/>
      <c r="SBX111" s="611"/>
      <c r="SBY111" s="611"/>
      <c r="SBZ111" s="611"/>
      <c r="SCA111" s="611"/>
      <c r="SCB111" s="611"/>
      <c r="SCC111" s="611"/>
      <c r="SCD111" s="611"/>
      <c r="SCE111" s="611"/>
      <c r="SCF111" s="611"/>
      <c r="SCG111" s="611"/>
      <c r="SCH111" s="611"/>
      <c r="SCI111" s="611"/>
      <c r="SCJ111" s="611"/>
      <c r="SCK111" s="611"/>
      <c r="SCL111" s="611"/>
      <c r="SCM111" s="611"/>
      <c r="SCN111" s="611"/>
      <c r="SCO111" s="611"/>
      <c r="SCP111" s="611"/>
      <c r="SCQ111" s="611"/>
      <c r="SCR111" s="611"/>
      <c r="SCS111" s="611"/>
      <c r="SCT111" s="611"/>
      <c r="SCU111" s="611"/>
      <c r="SCV111" s="611"/>
      <c r="SCW111" s="611"/>
      <c r="SCX111" s="611"/>
      <c r="SCY111" s="611"/>
      <c r="SCZ111" s="611"/>
      <c r="SDA111" s="611"/>
      <c r="SDB111" s="611"/>
      <c r="SDC111" s="611"/>
      <c r="SDD111" s="611"/>
      <c r="SDE111" s="611"/>
      <c r="SDF111" s="611"/>
      <c r="SDG111" s="611"/>
      <c r="SDH111" s="611"/>
      <c r="SDI111" s="611"/>
      <c r="SDJ111" s="611"/>
      <c r="SDK111" s="611"/>
      <c r="SDL111" s="611"/>
      <c r="SDM111" s="611"/>
      <c r="SDN111" s="611"/>
      <c r="SDO111" s="611"/>
      <c r="SDP111" s="611"/>
      <c r="SDQ111" s="611"/>
      <c r="SDR111" s="611"/>
      <c r="SDS111" s="611"/>
      <c r="SDT111" s="611"/>
      <c r="SDU111" s="611"/>
      <c r="SDV111" s="611"/>
      <c r="SDW111" s="611"/>
      <c r="SDX111" s="611"/>
      <c r="SDY111" s="611"/>
      <c r="SDZ111" s="611"/>
      <c r="SEA111" s="611"/>
      <c r="SEB111" s="611"/>
      <c r="SEC111" s="611"/>
      <c r="SED111" s="611"/>
      <c r="SEE111" s="611"/>
      <c r="SEF111" s="611"/>
      <c r="SEG111" s="611"/>
      <c r="SEH111" s="611"/>
      <c r="SEI111" s="611"/>
      <c r="SEJ111" s="611"/>
      <c r="SEK111" s="611"/>
      <c r="SEL111" s="611"/>
      <c r="SEM111" s="611"/>
      <c r="SEN111" s="611"/>
      <c r="SEO111" s="611"/>
      <c r="SEP111" s="611"/>
      <c r="SEQ111" s="611"/>
      <c r="SER111" s="611"/>
      <c r="SES111" s="611"/>
      <c r="SET111" s="611"/>
      <c r="SEU111" s="611"/>
      <c r="SEV111" s="611"/>
      <c r="SEW111" s="611"/>
      <c r="SEX111" s="611"/>
      <c r="SEY111" s="611"/>
      <c r="SEZ111" s="611"/>
      <c r="SFA111" s="611"/>
      <c r="SFB111" s="611"/>
      <c r="SFC111" s="611"/>
      <c r="SFD111" s="611"/>
      <c r="SFE111" s="611"/>
      <c r="SFF111" s="611"/>
      <c r="SFG111" s="611"/>
      <c r="SFH111" s="611"/>
      <c r="SFI111" s="611"/>
      <c r="SFJ111" s="611"/>
      <c r="SFK111" s="611"/>
      <c r="SFL111" s="611"/>
      <c r="SFM111" s="611"/>
      <c r="SFN111" s="611"/>
      <c r="SFO111" s="611"/>
      <c r="SFP111" s="611"/>
      <c r="SFQ111" s="611"/>
      <c r="SFR111" s="611"/>
      <c r="SFS111" s="611"/>
      <c r="SFT111" s="611"/>
      <c r="SFU111" s="611"/>
      <c r="SFV111" s="611"/>
      <c r="SFW111" s="611"/>
      <c r="SFX111" s="611"/>
      <c r="SFY111" s="611"/>
      <c r="SFZ111" s="611"/>
      <c r="SGA111" s="611"/>
      <c r="SGB111" s="611"/>
      <c r="SGC111" s="611"/>
      <c r="SGD111" s="611"/>
      <c r="SGE111" s="611"/>
      <c r="SGF111" s="611"/>
      <c r="SGG111" s="611"/>
      <c r="SGH111" s="611"/>
      <c r="SGI111" s="611"/>
      <c r="SGJ111" s="611"/>
      <c r="SGK111" s="611"/>
      <c r="SGL111" s="611"/>
      <c r="SGM111" s="611"/>
      <c r="SGN111" s="611"/>
      <c r="SGO111" s="611"/>
      <c r="SGP111" s="611"/>
      <c r="SGQ111" s="611"/>
      <c r="SGR111" s="611"/>
      <c r="SGS111" s="611"/>
      <c r="SGT111" s="611"/>
      <c r="SGU111" s="611"/>
      <c r="SGV111" s="611"/>
      <c r="SGW111" s="611"/>
      <c r="SGX111" s="611"/>
      <c r="SGY111" s="611"/>
      <c r="SGZ111" s="611"/>
      <c r="SHA111" s="611"/>
      <c r="SHB111" s="611"/>
      <c r="SHC111" s="611"/>
      <c r="SHD111" s="611"/>
      <c r="SHE111" s="611"/>
      <c r="SHF111" s="611"/>
      <c r="SHG111" s="611"/>
      <c r="SHH111" s="611"/>
      <c r="SHI111" s="611"/>
      <c r="SHJ111" s="611"/>
      <c r="SHK111" s="611"/>
      <c r="SHL111" s="611"/>
      <c r="SHM111" s="611"/>
      <c r="SHN111" s="611"/>
      <c r="SHO111" s="611"/>
      <c r="SHP111" s="611"/>
      <c r="SHQ111" s="611"/>
      <c r="SHR111" s="611"/>
      <c r="SHS111" s="611"/>
      <c r="SHT111" s="611"/>
      <c r="SHU111" s="611"/>
      <c r="SHV111" s="611"/>
      <c r="SHW111" s="611"/>
      <c r="SHX111" s="611"/>
      <c r="SHY111" s="611"/>
      <c r="SHZ111" s="611"/>
      <c r="SIA111" s="611"/>
      <c r="SIB111" s="611"/>
      <c r="SIC111" s="611"/>
      <c r="SID111" s="611"/>
      <c r="SIE111" s="611"/>
      <c r="SIF111" s="611"/>
      <c r="SIG111" s="611"/>
      <c r="SIH111" s="611"/>
      <c r="SII111" s="611"/>
      <c r="SIJ111" s="611"/>
      <c r="SIK111" s="611"/>
      <c r="SIL111" s="611"/>
      <c r="SIM111" s="611"/>
      <c r="SIN111" s="611"/>
      <c r="SIO111" s="611"/>
      <c r="SIP111" s="611"/>
      <c r="SIQ111" s="611"/>
      <c r="SIR111" s="611"/>
      <c r="SIS111" s="611"/>
      <c r="SIT111" s="611"/>
      <c r="SIU111" s="611"/>
      <c r="SIV111" s="611"/>
      <c r="SIW111" s="611"/>
      <c r="SIX111" s="611"/>
      <c r="SIY111" s="611"/>
      <c r="SIZ111" s="611"/>
      <c r="SJA111" s="611"/>
      <c r="SJB111" s="611"/>
      <c r="SJC111" s="611"/>
      <c r="SJD111" s="611"/>
      <c r="SJE111" s="611"/>
      <c r="SJF111" s="611"/>
      <c r="SJG111" s="611"/>
      <c r="SJH111" s="611"/>
      <c r="SJI111" s="611"/>
      <c r="SJJ111" s="611"/>
      <c r="SJK111" s="611"/>
      <c r="SJL111" s="611"/>
      <c r="SJM111" s="611"/>
      <c r="SJN111" s="611"/>
      <c r="SJO111" s="611"/>
      <c r="SJP111" s="611"/>
      <c r="SJQ111" s="611"/>
      <c r="SJR111" s="611"/>
      <c r="SJS111" s="611"/>
      <c r="SJT111" s="611"/>
      <c r="SJU111" s="611"/>
      <c r="SJV111" s="611"/>
      <c r="SJW111" s="611"/>
      <c r="SJX111" s="611"/>
      <c r="SJY111" s="611"/>
      <c r="SJZ111" s="611"/>
      <c r="SKA111" s="611"/>
      <c r="SKB111" s="611"/>
      <c r="SKC111" s="611"/>
      <c r="SKD111" s="611"/>
      <c r="SKE111" s="611"/>
      <c r="SKF111" s="611"/>
      <c r="SKG111" s="611"/>
      <c r="SKH111" s="611"/>
      <c r="SKI111" s="611"/>
      <c r="SKJ111" s="611"/>
      <c r="SKK111" s="611"/>
      <c r="SKL111" s="611"/>
      <c r="SKM111" s="611"/>
      <c r="SKN111" s="611"/>
      <c r="SKO111" s="611"/>
      <c r="SKP111" s="611"/>
      <c r="SKQ111" s="611"/>
      <c r="SKR111" s="611"/>
      <c r="SKS111" s="611"/>
      <c r="SKT111" s="611"/>
      <c r="SKU111" s="611"/>
      <c r="SKV111" s="611"/>
      <c r="SKW111" s="611"/>
      <c r="SKX111" s="611"/>
      <c r="SKY111" s="611"/>
      <c r="SKZ111" s="611"/>
      <c r="SLA111" s="611"/>
      <c r="SLB111" s="611"/>
      <c r="SLC111" s="611"/>
      <c r="SLD111" s="611"/>
      <c r="SLE111" s="611"/>
      <c r="SLF111" s="611"/>
      <c r="SLG111" s="611"/>
      <c r="SLH111" s="611"/>
      <c r="SLI111" s="611"/>
      <c r="SLJ111" s="611"/>
      <c r="SLK111" s="611"/>
      <c r="SLL111" s="611"/>
      <c r="SLM111" s="611"/>
      <c r="SLN111" s="611"/>
      <c r="SLO111" s="611"/>
      <c r="SLP111" s="611"/>
      <c r="SLQ111" s="611"/>
      <c r="SLR111" s="611"/>
      <c r="SLS111" s="611"/>
      <c r="SLT111" s="611"/>
      <c r="SLU111" s="611"/>
      <c r="SLV111" s="611"/>
      <c r="SLW111" s="611"/>
      <c r="SLX111" s="611"/>
      <c r="SLY111" s="611"/>
      <c r="SLZ111" s="611"/>
      <c r="SMA111" s="611"/>
      <c r="SMB111" s="611"/>
      <c r="SMC111" s="611"/>
      <c r="SMD111" s="611"/>
      <c r="SME111" s="611"/>
      <c r="SMF111" s="611"/>
      <c r="SMG111" s="611"/>
      <c r="SMH111" s="611"/>
      <c r="SMI111" s="611"/>
      <c r="SMJ111" s="611"/>
      <c r="SMK111" s="611"/>
      <c r="SML111" s="611"/>
      <c r="SMM111" s="611"/>
      <c r="SMN111" s="611"/>
      <c r="SMO111" s="611"/>
      <c r="SMP111" s="611"/>
      <c r="SMQ111" s="611"/>
      <c r="SMR111" s="611"/>
      <c r="SMS111" s="611"/>
      <c r="SMT111" s="611"/>
      <c r="SMU111" s="611"/>
      <c r="SMV111" s="611"/>
      <c r="SMW111" s="611"/>
      <c r="SMX111" s="611"/>
      <c r="SMY111" s="611"/>
      <c r="SMZ111" s="611"/>
      <c r="SNA111" s="611"/>
      <c r="SNB111" s="611"/>
      <c r="SNC111" s="611"/>
      <c r="SND111" s="611"/>
      <c r="SNE111" s="611"/>
      <c r="SNF111" s="611"/>
      <c r="SNG111" s="611"/>
      <c r="SNH111" s="611"/>
      <c r="SNI111" s="611"/>
      <c r="SNJ111" s="611"/>
      <c r="SNK111" s="611"/>
      <c r="SNL111" s="611"/>
      <c r="SNM111" s="611"/>
      <c r="SNN111" s="611"/>
      <c r="SNO111" s="611"/>
      <c r="SNP111" s="611"/>
      <c r="SNQ111" s="611"/>
      <c r="SNR111" s="611"/>
      <c r="SNS111" s="611"/>
      <c r="SNT111" s="611"/>
      <c r="SNU111" s="611"/>
      <c r="SNV111" s="611"/>
      <c r="SNW111" s="611"/>
      <c r="SNX111" s="611"/>
      <c r="SNY111" s="611"/>
      <c r="SNZ111" s="611"/>
      <c r="SOA111" s="611"/>
      <c r="SOB111" s="611"/>
      <c r="SOC111" s="611"/>
      <c r="SOD111" s="611"/>
      <c r="SOE111" s="611"/>
      <c r="SOF111" s="611"/>
      <c r="SOG111" s="611"/>
      <c r="SOH111" s="611"/>
      <c r="SOI111" s="611"/>
      <c r="SOJ111" s="611"/>
      <c r="SOK111" s="611"/>
      <c r="SOL111" s="611"/>
      <c r="SOM111" s="611"/>
      <c r="SON111" s="611"/>
      <c r="SOO111" s="611"/>
      <c r="SOP111" s="611"/>
      <c r="SOQ111" s="611"/>
      <c r="SOR111" s="611"/>
      <c r="SOS111" s="611"/>
      <c r="SOT111" s="611"/>
      <c r="SOU111" s="611"/>
      <c r="SOV111" s="611"/>
      <c r="SOW111" s="611"/>
      <c r="SOX111" s="611"/>
      <c r="SOY111" s="611"/>
      <c r="SOZ111" s="611"/>
      <c r="SPA111" s="611"/>
      <c r="SPB111" s="611"/>
      <c r="SPC111" s="611"/>
      <c r="SPD111" s="611"/>
      <c r="SPE111" s="611"/>
      <c r="SPF111" s="611"/>
      <c r="SPG111" s="611"/>
      <c r="SPH111" s="611"/>
      <c r="SPI111" s="611"/>
      <c r="SPJ111" s="611"/>
      <c r="SPK111" s="611"/>
      <c r="SPL111" s="611"/>
      <c r="SPM111" s="611"/>
      <c r="SPN111" s="611"/>
      <c r="SPO111" s="611"/>
      <c r="SPP111" s="611"/>
      <c r="SPQ111" s="611"/>
      <c r="SPR111" s="611"/>
      <c r="SPS111" s="611"/>
      <c r="SPT111" s="611"/>
      <c r="SPU111" s="611"/>
      <c r="SPV111" s="611"/>
      <c r="SPW111" s="611"/>
      <c r="SPX111" s="611"/>
      <c r="SPY111" s="611"/>
      <c r="SPZ111" s="611"/>
      <c r="SQA111" s="611"/>
      <c r="SQB111" s="611"/>
      <c r="SQC111" s="611"/>
      <c r="SQD111" s="611"/>
      <c r="SQE111" s="611"/>
      <c r="SQF111" s="611"/>
      <c r="SQG111" s="611"/>
      <c r="SQH111" s="611"/>
      <c r="SQI111" s="611"/>
      <c r="SQJ111" s="611"/>
      <c r="SQK111" s="611"/>
      <c r="SQL111" s="611"/>
      <c r="SQM111" s="611"/>
      <c r="SQN111" s="611"/>
      <c r="SQO111" s="611"/>
      <c r="SQP111" s="611"/>
      <c r="SQQ111" s="611"/>
      <c r="SQR111" s="611"/>
      <c r="SQS111" s="611"/>
      <c r="SQT111" s="611"/>
      <c r="SQU111" s="611"/>
      <c r="SQV111" s="611"/>
      <c r="SQW111" s="611"/>
      <c r="SQX111" s="611"/>
      <c r="SQY111" s="611"/>
      <c r="SQZ111" s="611"/>
      <c r="SRA111" s="611"/>
      <c r="SRB111" s="611"/>
      <c r="SRC111" s="611"/>
      <c r="SRD111" s="611"/>
      <c r="SRE111" s="611"/>
      <c r="SRF111" s="611"/>
      <c r="SRG111" s="611"/>
      <c r="SRH111" s="611"/>
      <c r="SRI111" s="611"/>
      <c r="SRJ111" s="611"/>
      <c r="SRK111" s="611"/>
      <c r="SRL111" s="611"/>
      <c r="SRM111" s="611"/>
      <c r="SRN111" s="611"/>
      <c r="SRO111" s="611"/>
      <c r="SRP111" s="611"/>
      <c r="SRQ111" s="611"/>
      <c r="SRR111" s="611"/>
      <c r="SRS111" s="611"/>
      <c r="SRT111" s="611"/>
      <c r="SRU111" s="611"/>
      <c r="SRV111" s="611"/>
      <c r="SRW111" s="611"/>
      <c r="SRX111" s="611"/>
      <c r="SRY111" s="611"/>
      <c r="SRZ111" s="611"/>
      <c r="SSA111" s="611"/>
      <c r="SSB111" s="611"/>
      <c r="SSC111" s="611"/>
      <c r="SSD111" s="611"/>
      <c r="SSE111" s="611"/>
      <c r="SSF111" s="611"/>
      <c r="SSG111" s="611"/>
      <c r="SSH111" s="611"/>
      <c r="SSI111" s="611"/>
      <c r="SSJ111" s="611"/>
      <c r="SSK111" s="611"/>
      <c r="SSL111" s="611"/>
      <c r="SSM111" s="611"/>
      <c r="SSN111" s="611"/>
      <c r="SSO111" s="611"/>
      <c r="SSP111" s="611"/>
      <c r="SSQ111" s="611"/>
      <c r="SSR111" s="611"/>
      <c r="SSS111" s="611"/>
      <c r="SST111" s="611"/>
      <c r="SSU111" s="611"/>
      <c r="SSV111" s="611"/>
      <c r="SSW111" s="611"/>
      <c r="SSX111" s="611"/>
      <c r="SSY111" s="611"/>
      <c r="SSZ111" s="611"/>
      <c r="STA111" s="611"/>
      <c r="STB111" s="611"/>
      <c r="STC111" s="611"/>
      <c r="STD111" s="611"/>
      <c r="STE111" s="611"/>
      <c r="STF111" s="611"/>
      <c r="STG111" s="611"/>
      <c r="STH111" s="611"/>
      <c r="STI111" s="611"/>
      <c r="STJ111" s="611"/>
      <c r="STK111" s="611"/>
      <c r="STL111" s="611"/>
      <c r="STM111" s="611"/>
      <c r="STN111" s="611"/>
      <c r="STO111" s="611"/>
      <c r="STP111" s="611"/>
      <c r="STQ111" s="611"/>
      <c r="STR111" s="611"/>
      <c r="STS111" s="611"/>
      <c r="STT111" s="611"/>
      <c r="STU111" s="611"/>
      <c r="STV111" s="611"/>
      <c r="STW111" s="611"/>
      <c r="STX111" s="611"/>
      <c r="STY111" s="611"/>
      <c r="STZ111" s="611"/>
      <c r="SUA111" s="611"/>
      <c r="SUB111" s="611"/>
      <c r="SUC111" s="611"/>
      <c r="SUD111" s="611"/>
      <c r="SUE111" s="611"/>
      <c r="SUF111" s="611"/>
      <c r="SUG111" s="611"/>
      <c r="SUH111" s="611"/>
      <c r="SUI111" s="611"/>
      <c r="SUJ111" s="611"/>
      <c r="SUK111" s="611"/>
      <c r="SUL111" s="611"/>
      <c r="SUM111" s="611"/>
      <c r="SUN111" s="611"/>
      <c r="SUO111" s="611"/>
      <c r="SUP111" s="611"/>
      <c r="SUQ111" s="611"/>
      <c r="SUR111" s="611"/>
      <c r="SUS111" s="611"/>
      <c r="SUT111" s="611"/>
      <c r="SUU111" s="611"/>
      <c r="SUV111" s="611"/>
      <c r="SUW111" s="611"/>
      <c r="SUX111" s="611"/>
      <c r="SUY111" s="611"/>
      <c r="SUZ111" s="611"/>
      <c r="SVA111" s="611"/>
      <c r="SVB111" s="611"/>
      <c r="SVC111" s="611"/>
      <c r="SVD111" s="611"/>
      <c r="SVE111" s="611"/>
      <c r="SVF111" s="611"/>
      <c r="SVG111" s="611"/>
      <c r="SVH111" s="611"/>
      <c r="SVI111" s="611"/>
      <c r="SVJ111" s="611"/>
      <c r="SVK111" s="611"/>
      <c r="SVL111" s="611"/>
      <c r="SVM111" s="611"/>
      <c r="SVN111" s="611"/>
      <c r="SVO111" s="611"/>
      <c r="SVP111" s="611"/>
      <c r="SVQ111" s="611"/>
      <c r="SVR111" s="611"/>
      <c r="SVS111" s="611"/>
      <c r="SVT111" s="611"/>
      <c r="SVU111" s="611"/>
      <c r="SVV111" s="611"/>
      <c r="SVW111" s="611"/>
      <c r="SVX111" s="611"/>
      <c r="SVY111" s="611"/>
      <c r="SVZ111" s="611"/>
      <c r="SWA111" s="611"/>
      <c r="SWB111" s="611"/>
      <c r="SWC111" s="611"/>
      <c r="SWD111" s="611"/>
      <c r="SWE111" s="611"/>
      <c r="SWF111" s="611"/>
      <c r="SWG111" s="611"/>
      <c r="SWH111" s="611"/>
      <c r="SWI111" s="611"/>
      <c r="SWJ111" s="611"/>
      <c r="SWK111" s="611"/>
      <c r="SWL111" s="611"/>
      <c r="SWM111" s="611"/>
      <c r="SWN111" s="611"/>
      <c r="SWO111" s="611"/>
      <c r="SWP111" s="611"/>
      <c r="SWQ111" s="611"/>
      <c r="SWR111" s="611"/>
      <c r="SWS111" s="611"/>
      <c r="SWT111" s="611"/>
      <c r="SWU111" s="611"/>
      <c r="SWV111" s="611"/>
      <c r="SWW111" s="611"/>
      <c r="SWX111" s="611"/>
      <c r="SWY111" s="611"/>
      <c r="SWZ111" s="611"/>
      <c r="SXA111" s="611"/>
      <c r="SXB111" s="611"/>
      <c r="SXC111" s="611"/>
      <c r="SXD111" s="611"/>
      <c r="SXE111" s="611"/>
      <c r="SXF111" s="611"/>
      <c r="SXG111" s="611"/>
      <c r="SXH111" s="611"/>
      <c r="SXI111" s="611"/>
      <c r="SXJ111" s="611"/>
      <c r="SXK111" s="611"/>
      <c r="SXL111" s="611"/>
      <c r="SXM111" s="611"/>
      <c r="SXN111" s="611"/>
      <c r="SXO111" s="611"/>
      <c r="SXP111" s="611"/>
      <c r="SXQ111" s="611"/>
      <c r="SXR111" s="611"/>
      <c r="SXS111" s="611"/>
      <c r="SXT111" s="611"/>
      <c r="SXU111" s="611"/>
      <c r="SXV111" s="611"/>
      <c r="SXW111" s="611"/>
      <c r="SXX111" s="611"/>
      <c r="SXY111" s="611"/>
      <c r="SXZ111" s="611"/>
      <c r="SYA111" s="611"/>
      <c r="SYB111" s="611"/>
      <c r="SYC111" s="611"/>
      <c r="SYD111" s="611"/>
      <c r="SYE111" s="611"/>
      <c r="SYF111" s="611"/>
      <c r="SYG111" s="611"/>
      <c r="SYH111" s="611"/>
      <c r="SYI111" s="611"/>
      <c r="SYJ111" s="611"/>
      <c r="SYK111" s="611"/>
      <c r="SYL111" s="611"/>
      <c r="SYM111" s="611"/>
      <c r="SYN111" s="611"/>
      <c r="SYO111" s="611"/>
      <c r="SYP111" s="611"/>
      <c r="SYQ111" s="611"/>
      <c r="SYR111" s="611"/>
      <c r="SYS111" s="611"/>
      <c r="SYT111" s="611"/>
      <c r="SYU111" s="611"/>
      <c r="SYV111" s="611"/>
      <c r="SYW111" s="611"/>
      <c r="SYX111" s="611"/>
      <c r="SYY111" s="611"/>
      <c r="SYZ111" s="611"/>
      <c r="SZA111" s="611"/>
      <c r="SZB111" s="611"/>
      <c r="SZC111" s="611"/>
      <c r="SZD111" s="611"/>
      <c r="SZE111" s="611"/>
      <c r="SZF111" s="611"/>
      <c r="SZG111" s="611"/>
      <c r="SZH111" s="611"/>
      <c r="SZI111" s="611"/>
      <c r="SZJ111" s="611"/>
      <c r="SZK111" s="611"/>
      <c r="SZL111" s="611"/>
      <c r="SZM111" s="611"/>
      <c r="SZN111" s="611"/>
      <c r="SZO111" s="611"/>
      <c r="SZP111" s="611"/>
      <c r="SZQ111" s="611"/>
      <c r="SZR111" s="611"/>
      <c r="SZS111" s="611"/>
      <c r="SZT111" s="611"/>
      <c r="SZU111" s="611"/>
      <c r="SZV111" s="611"/>
      <c r="SZW111" s="611"/>
      <c r="SZX111" s="611"/>
      <c r="SZY111" s="611"/>
      <c r="SZZ111" s="611"/>
      <c r="TAA111" s="611"/>
      <c r="TAB111" s="611"/>
      <c r="TAC111" s="611"/>
      <c r="TAD111" s="611"/>
      <c r="TAE111" s="611"/>
      <c r="TAF111" s="611"/>
      <c r="TAG111" s="611"/>
      <c r="TAH111" s="611"/>
      <c r="TAI111" s="611"/>
      <c r="TAJ111" s="611"/>
      <c r="TAK111" s="611"/>
      <c r="TAL111" s="611"/>
      <c r="TAM111" s="611"/>
      <c r="TAN111" s="611"/>
      <c r="TAO111" s="611"/>
      <c r="TAP111" s="611"/>
      <c r="TAQ111" s="611"/>
      <c r="TAR111" s="611"/>
      <c r="TAS111" s="611"/>
      <c r="TAT111" s="611"/>
      <c r="TAU111" s="611"/>
      <c r="TAV111" s="611"/>
      <c r="TAW111" s="611"/>
      <c r="TAX111" s="611"/>
      <c r="TAY111" s="611"/>
      <c r="TAZ111" s="611"/>
      <c r="TBA111" s="611"/>
      <c r="TBB111" s="611"/>
      <c r="TBC111" s="611"/>
      <c r="TBD111" s="611"/>
      <c r="TBE111" s="611"/>
      <c r="TBF111" s="611"/>
      <c r="TBG111" s="611"/>
      <c r="TBH111" s="611"/>
      <c r="TBI111" s="611"/>
      <c r="TBJ111" s="611"/>
      <c r="TBK111" s="611"/>
      <c r="TBL111" s="611"/>
      <c r="TBM111" s="611"/>
      <c r="TBN111" s="611"/>
      <c r="TBO111" s="611"/>
      <c r="TBP111" s="611"/>
      <c r="TBQ111" s="611"/>
      <c r="TBR111" s="611"/>
      <c r="TBS111" s="611"/>
      <c r="TBT111" s="611"/>
      <c r="TBU111" s="611"/>
      <c r="TBV111" s="611"/>
      <c r="TBW111" s="611"/>
      <c r="TBX111" s="611"/>
      <c r="TBY111" s="611"/>
      <c r="TBZ111" s="611"/>
      <c r="TCA111" s="611"/>
      <c r="TCB111" s="611"/>
      <c r="TCC111" s="611"/>
      <c r="TCD111" s="611"/>
      <c r="TCE111" s="611"/>
      <c r="TCF111" s="611"/>
      <c r="TCG111" s="611"/>
      <c r="TCH111" s="611"/>
      <c r="TCI111" s="611"/>
      <c r="TCJ111" s="611"/>
      <c r="TCK111" s="611"/>
      <c r="TCL111" s="611"/>
      <c r="TCM111" s="611"/>
      <c r="TCN111" s="611"/>
      <c r="TCO111" s="611"/>
      <c r="TCP111" s="611"/>
      <c r="TCQ111" s="611"/>
      <c r="TCR111" s="611"/>
      <c r="TCS111" s="611"/>
      <c r="TCT111" s="611"/>
      <c r="TCU111" s="611"/>
      <c r="TCV111" s="611"/>
      <c r="TCW111" s="611"/>
      <c r="TCX111" s="611"/>
      <c r="TCY111" s="611"/>
      <c r="TCZ111" s="611"/>
      <c r="TDA111" s="611"/>
      <c r="TDB111" s="611"/>
      <c r="TDC111" s="611"/>
      <c r="TDD111" s="611"/>
      <c r="TDE111" s="611"/>
      <c r="TDF111" s="611"/>
      <c r="TDG111" s="611"/>
      <c r="TDH111" s="611"/>
      <c r="TDI111" s="611"/>
      <c r="TDJ111" s="611"/>
      <c r="TDK111" s="611"/>
      <c r="TDL111" s="611"/>
      <c r="TDM111" s="611"/>
      <c r="TDN111" s="611"/>
      <c r="TDO111" s="611"/>
      <c r="TDP111" s="611"/>
      <c r="TDQ111" s="611"/>
      <c r="TDR111" s="611"/>
      <c r="TDS111" s="611"/>
      <c r="TDT111" s="611"/>
      <c r="TDU111" s="611"/>
      <c r="TDV111" s="611"/>
      <c r="TDW111" s="611"/>
      <c r="TDX111" s="611"/>
      <c r="TDY111" s="611"/>
      <c r="TDZ111" s="611"/>
      <c r="TEA111" s="611"/>
      <c r="TEB111" s="611"/>
      <c r="TEC111" s="611"/>
      <c r="TED111" s="611"/>
      <c r="TEE111" s="611"/>
      <c r="TEF111" s="611"/>
      <c r="TEG111" s="611"/>
      <c r="TEH111" s="611"/>
      <c r="TEI111" s="611"/>
      <c r="TEJ111" s="611"/>
      <c r="TEK111" s="611"/>
      <c r="TEL111" s="611"/>
      <c r="TEM111" s="611"/>
      <c r="TEN111" s="611"/>
      <c r="TEO111" s="611"/>
      <c r="TEP111" s="611"/>
      <c r="TEQ111" s="611"/>
      <c r="TER111" s="611"/>
      <c r="TES111" s="611"/>
      <c r="TET111" s="611"/>
      <c r="TEU111" s="611"/>
      <c r="TEV111" s="611"/>
      <c r="TEW111" s="611"/>
      <c r="TEX111" s="611"/>
      <c r="TEY111" s="611"/>
      <c r="TEZ111" s="611"/>
      <c r="TFA111" s="611"/>
      <c r="TFB111" s="611"/>
      <c r="TFC111" s="611"/>
      <c r="TFD111" s="611"/>
      <c r="TFE111" s="611"/>
      <c r="TFF111" s="611"/>
      <c r="TFG111" s="611"/>
      <c r="TFH111" s="611"/>
      <c r="TFI111" s="611"/>
      <c r="TFJ111" s="611"/>
      <c r="TFK111" s="611"/>
      <c r="TFL111" s="611"/>
      <c r="TFM111" s="611"/>
      <c r="TFN111" s="611"/>
      <c r="TFO111" s="611"/>
      <c r="TFP111" s="611"/>
      <c r="TFQ111" s="611"/>
      <c r="TFR111" s="611"/>
      <c r="TFS111" s="611"/>
      <c r="TFT111" s="611"/>
      <c r="TFU111" s="611"/>
      <c r="TFV111" s="611"/>
      <c r="TFW111" s="611"/>
      <c r="TFX111" s="611"/>
      <c r="TFY111" s="611"/>
      <c r="TFZ111" s="611"/>
      <c r="TGA111" s="611"/>
      <c r="TGB111" s="611"/>
      <c r="TGC111" s="611"/>
      <c r="TGD111" s="611"/>
      <c r="TGE111" s="611"/>
      <c r="TGF111" s="611"/>
      <c r="TGG111" s="611"/>
      <c r="TGH111" s="611"/>
      <c r="TGI111" s="611"/>
      <c r="TGJ111" s="611"/>
      <c r="TGK111" s="611"/>
      <c r="TGL111" s="611"/>
      <c r="TGM111" s="611"/>
      <c r="TGN111" s="611"/>
      <c r="TGO111" s="611"/>
      <c r="TGP111" s="611"/>
      <c r="TGQ111" s="611"/>
      <c r="TGR111" s="611"/>
      <c r="TGS111" s="611"/>
      <c r="TGT111" s="611"/>
      <c r="TGU111" s="611"/>
      <c r="TGV111" s="611"/>
      <c r="TGW111" s="611"/>
      <c r="TGX111" s="611"/>
      <c r="TGY111" s="611"/>
      <c r="TGZ111" s="611"/>
      <c r="THA111" s="611"/>
      <c r="THB111" s="611"/>
      <c r="THC111" s="611"/>
      <c r="THD111" s="611"/>
      <c r="THE111" s="611"/>
      <c r="THF111" s="611"/>
      <c r="THG111" s="611"/>
      <c r="THH111" s="611"/>
      <c r="THI111" s="611"/>
      <c r="THJ111" s="611"/>
      <c r="THK111" s="611"/>
      <c r="THL111" s="611"/>
      <c r="THM111" s="611"/>
      <c r="THN111" s="611"/>
      <c r="THO111" s="611"/>
      <c r="THP111" s="611"/>
      <c r="THQ111" s="611"/>
      <c r="THR111" s="611"/>
      <c r="THS111" s="611"/>
      <c r="THT111" s="611"/>
      <c r="THU111" s="611"/>
      <c r="THV111" s="611"/>
      <c r="THW111" s="611"/>
      <c r="THX111" s="611"/>
      <c r="THY111" s="611"/>
      <c r="THZ111" s="611"/>
      <c r="TIA111" s="611"/>
      <c r="TIB111" s="611"/>
      <c r="TIC111" s="611"/>
      <c r="TID111" s="611"/>
      <c r="TIE111" s="611"/>
      <c r="TIF111" s="611"/>
      <c r="TIG111" s="611"/>
      <c r="TIH111" s="611"/>
      <c r="TII111" s="611"/>
      <c r="TIJ111" s="611"/>
      <c r="TIK111" s="611"/>
      <c r="TIL111" s="611"/>
      <c r="TIM111" s="611"/>
      <c r="TIN111" s="611"/>
      <c r="TIO111" s="611"/>
      <c r="TIP111" s="611"/>
      <c r="TIQ111" s="611"/>
      <c r="TIR111" s="611"/>
      <c r="TIS111" s="611"/>
      <c r="TIT111" s="611"/>
      <c r="TIU111" s="611"/>
      <c r="TIV111" s="611"/>
      <c r="TIW111" s="611"/>
      <c r="TIX111" s="611"/>
      <c r="TIY111" s="611"/>
      <c r="TIZ111" s="611"/>
      <c r="TJA111" s="611"/>
      <c r="TJB111" s="611"/>
      <c r="TJC111" s="611"/>
      <c r="TJD111" s="611"/>
      <c r="TJE111" s="611"/>
      <c r="TJF111" s="611"/>
      <c r="TJG111" s="611"/>
      <c r="TJH111" s="611"/>
      <c r="TJI111" s="611"/>
      <c r="TJJ111" s="611"/>
      <c r="TJK111" s="611"/>
      <c r="TJL111" s="611"/>
      <c r="TJM111" s="611"/>
      <c r="TJN111" s="611"/>
      <c r="TJO111" s="611"/>
      <c r="TJP111" s="611"/>
      <c r="TJQ111" s="611"/>
      <c r="TJR111" s="611"/>
      <c r="TJS111" s="611"/>
      <c r="TJT111" s="611"/>
      <c r="TJU111" s="611"/>
      <c r="TJV111" s="611"/>
      <c r="TJW111" s="611"/>
      <c r="TJX111" s="611"/>
      <c r="TJY111" s="611"/>
      <c r="TJZ111" s="611"/>
      <c r="TKA111" s="611"/>
      <c r="TKB111" s="611"/>
      <c r="TKC111" s="611"/>
      <c r="TKD111" s="611"/>
      <c r="TKE111" s="611"/>
      <c r="TKF111" s="611"/>
      <c r="TKG111" s="611"/>
      <c r="TKH111" s="611"/>
      <c r="TKI111" s="611"/>
      <c r="TKJ111" s="611"/>
      <c r="TKK111" s="611"/>
      <c r="TKL111" s="611"/>
      <c r="TKM111" s="611"/>
      <c r="TKN111" s="611"/>
      <c r="TKO111" s="611"/>
      <c r="TKP111" s="611"/>
      <c r="TKQ111" s="611"/>
      <c r="TKR111" s="611"/>
      <c r="TKS111" s="611"/>
      <c r="TKT111" s="611"/>
      <c r="TKU111" s="611"/>
      <c r="TKV111" s="611"/>
      <c r="TKW111" s="611"/>
      <c r="TKX111" s="611"/>
      <c r="TKY111" s="611"/>
      <c r="TKZ111" s="611"/>
      <c r="TLA111" s="611"/>
      <c r="TLB111" s="611"/>
      <c r="TLC111" s="611"/>
      <c r="TLD111" s="611"/>
      <c r="TLE111" s="611"/>
      <c r="TLF111" s="611"/>
      <c r="TLG111" s="611"/>
      <c r="TLH111" s="611"/>
      <c r="TLI111" s="611"/>
      <c r="TLJ111" s="611"/>
      <c r="TLK111" s="611"/>
      <c r="TLL111" s="611"/>
      <c r="TLM111" s="611"/>
      <c r="TLN111" s="611"/>
      <c r="TLO111" s="611"/>
      <c r="TLP111" s="611"/>
      <c r="TLQ111" s="611"/>
      <c r="TLR111" s="611"/>
      <c r="TLS111" s="611"/>
      <c r="TLT111" s="611"/>
      <c r="TLU111" s="611"/>
      <c r="TLV111" s="611"/>
      <c r="TLW111" s="611"/>
      <c r="TLX111" s="611"/>
      <c r="TLY111" s="611"/>
      <c r="TLZ111" s="611"/>
      <c r="TMA111" s="611"/>
      <c r="TMB111" s="611"/>
      <c r="TMC111" s="611"/>
      <c r="TMD111" s="611"/>
      <c r="TME111" s="611"/>
      <c r="TMF111" s="611"/>
      <c r="TMG111" s="611"/>
      <c r="TMH111" s="611"/>
      <c r="TMI111" s="611"/>
      <c r="TMJ111" s="611"/>
      <c r="TMK111" s="611"/>
      <c r="TML111" s="611"/>
      <c r="TMM111" s="611"/>
      <c r="TMN111" s="611"/>
      <c r="TMO111" s="611"/>
      <c r="TMP111" s="611"/>
      <c r="TMQ111" s="611"/>
      <c r="TMR111" s="611"/>
      <c r="TMS111" s="611"/>
      <c r="TMT111" s="611"/>
      <c r="TMU111" s="611"/>
      <c r="TMV111" s="611"/>
      <c r="TMW111" s="611"/>
      <c r="TMX111" s="611"/>
      <c r="TMY111" s="611"/>
      <c r="TMZ111" s="611"/>
      <c r="TNA111" s="611"/>
      <c r="TNB111" s="611"/>
      <c r="TNC111" s="611"/>
      <c r="TND111" s="611"/>
      <c r="TNE111" s="611"/>
      <c r="TNF111" s="611"/>
      <c r="TNG111" s="611"/>
      <c r="TNH111" s="611"/>
      <c r="TNI111" s="611"/>
      <c r="TNJ111" s="611"/>
      <c r="TNK111" s="611"/>
      <c r="TNL111" s="611"/>
      <c r="TNM111" s="611"/>
      <c r="TNN111" s="611"/>
      <c r="TNO111" s="611"/>
      <c r="TNP111" s="611"/>
      <c r="TNQ111" s="611"/>
      <c r="TNR111" s="611"/>
      <c r="TNS111" s="611"/>
      <c r="TNT111" s="611"/>
      <c r="TNU111" s="611"/>
      <c r="TNV111" s="611"/>
      <c r="TNW111" s="611"/>
      <c r="TNX111" s="611"/>
      <c r="TNY111" s="611"/>
      <c r="TNZ111" s="611"/>
      <c r="TOA111" s="611"/>
      <c r="TOB111" s="611"/>
      <c r="TOC111" s="611"/>
      <c r="TOD111" s="611"/>
      <c r="TOE111" s="611"/>
      <c r="TOF111" s="611"/>
      <c r="TOG111" s="611"/>
      <c r="TOH111" s="611"/>
      <c r="TOI111" s="611"/>
      <c r="TOJ111" s="611"/>
      <c r="TOK111" s="611"/>
      <c r="TOL111" s="611"/>
      <c r="TOM111" s="611"/>
      <c r="TON111" s="611"/>
      <c r="TOO111" s="611"/>
      <c r="TOP111" s="611"/>
      <c r="TOQ111" s="611"/>
      <c r="TOR111" s="611"/>
      <c r="TOS111" s="611"/>
      <c r="TOT111" s="611"/>
      <c r="TOU111" s="611"/>
      <c r="TOV111" s="611"/>
      <c r="TOW111" s="611"/>
      <c r="TOX111" s="611"/>
      <c r="TOY111" s="611"/>
      <c r="TOZ111" s="611"/>
      <c r="TPA111" s="611"/>
      <c r="TPB111" s="611"/>
      <c r="TPC111" s="611"/>
      <c r="TPD111" s="611"/>
      <c r="TPE111" s="611"/>
      <c r="TPF111" s="611"/>
      <c r="TPG111" s="611"/>
      <c r="TPH111" s="611"/>
      <c r="TPI111" s="611"/>
      <c r="TPJ111" s="611"/>
      <c r="TPK111" s="611"/>
      <c r="TPL111" s="611"/>
      <c r="TPM111" s="611"/>
      <c r="TPN111" s="611"/>
      <c r="TPO111" s="611"/>
      <c r="TPP111" s="611"/>
      <c r="TPQ111" s="611"/>
      <c r="TPR111" s="611"/>
      <c r="TPS111" s="611"/>
      <c r="TPT111" s="611"/>
      <c r="TPU111" s="611"/>
      <c r="TPV111" s="611"/>
      <c r="TPW111" s="611"/>
      <c r="TPX111" s="611"/>
      <c r="TPY111" s="611"/>
      <c r="TPZ111" s="611"/>
      <c r="TQA111" s="611"/>
      <c r="TQB111" s="611"/>
      <c r="TQC111" s="611"/>
      <c r="TQD111" s="611"/>
      <c r="TQE111" s="611"/>
      <c r="TQF111" s="611"/>
      <c r="TQG111" s="611"/>
      <c r="TQH111" s="611"/>
      <c r="TQI111" s="611"/>
      <c r="TQJ111" s="611"/>
      <c r="TQK111" s="611"/>
      <c r="TQL111" s="611"/>
      <c r="TQM111" s="611"/>
      <c r="TQN111" s="611"/>
      <c r="TQO111" s="611"/>
      <c r="TQP111" s="611"/>
      <c r="TQQ111" s="611"/>
      <c r="TQR111" s="611"/>
      <c r="TQS111" s="611"/>
      <c r="TQT111" s="611"/>
      <c r="TQU111" s="611"/>
      <c r="TQV111" s="611"/>
      <c r="TQW111" s="611"/>
      <c r="TQX111" s="611"/>
      <c r="TQY111" s="611"/>
      <c r="TQZ111" s="611"/>
      <c r="TRA111" s="611"/>
      <c r="TRB111" s="611"/>
      <c r="TRC111" s="611"/>
      <c r="TRD111" s="611"/>
      <c r="TRE111" s="611"/>
      <c r="TRF111" s="611"/>
      <c r="TRG111" s="611"/>
      <c r="TRH111" s="611"/>
      <c r="TRI111" s="611"/>
      <c r="TRJ111" s="611"/>
      <c r="TRK111" s="611"/>
      <c r="TRL111" s="611"/>
      <c r="TRM111" s="611"/>
      <c r="TRN111" s="611"/>
      <c r="TRO111" s="611"/>
      <c r="TRP111" s="611"/>
      <c r="TRQ111" s="611"/>
      <c r="TRR111" s="611"/>
      <c r="TRS111" s="611"/>
      <c r="TRT111" s="611"/>
      <c r="TRU111" s="611"/>
      <c r="TRV111" s="611"/>
      <c r="TRW111" s="611"/>
      <c r="TRX111" s="611"/>
      <c r="TRY111" s="611"/>
      <c r="TRZ111" s="611"/>
      <c r="TSA111" s="611"/>
      <c r="TSB111" s="611"/>
      <c r="TSC111" s="611"/>
      <c r="TSD111" s="611"/>
      <c r="TSE111" s="611"/>
      <c r="TSF111" s="611"/>
      <c r="TSG111" s="611"/>
      <c r="TSH111" s="611"/>
      <c r="TSI111" s="611"/>
      <c r="TSJ111" s="611"/>
      <c r="TSK111" s="611"/>
      <c r="TSL111" s="611"/>
      <c r="TSM111" s="611"/>
      <c r="TSN111" s="611"/>
      <c r="TSO111" s="611"/>
      <c r="TSP111" s="611"/>
      <c r="TSQ111" s="611"/>
      <c r="TSR111" s="611"/>
      <c r="TSS111" s="611"/>
      <c r="TST111" s="611"/>
      <c r="TSU111" s="611"/>
      <c r="TSV111" s="611"/>
      <c r="TSW111" s="611"/>
      <c r="TSX111" s="611"/>
      <c r="TSY111" s="611"/>
      <c r="TSZ111" s="611"/>
      <c r="TTA111" s="611"/>
      <c r="TTB111" s="611"/>
      <c r="TTC111" s="611"/>
      <c r="TTD111" s="611"/>
      <c r="TTE111" s="611"/>
      <c r="TTF111" s="611"/>
      <c r="TTG111" s="611"/>
      <c r="TTH111" s="611"/>
      <c r="TTI111" s="611"/>
      <c r="TTJ111" s="611"/>
      <c r="TTK111" s="611"/>
      <c r="TTL111" s="611"/>
      <c r="TTM111" s="611"/>
      <c r="TTN111" s="611"/>
      <c r="TTO111" s="611"/>
      <c r="TTP111" s="611"/>
      <c r="TTQ111" s="611"/>
      <c r="TTR111" s="611"/>
      <c r="TTS111" s="611"/>
      <c r="TTT111" s="611"/>
      <c r="TTU111" s="611"/>
      <c r="TTV111" s="611"/>
      <c r="TTW111" s="611"/>
      <c r="TTX111" s="611"/>
      <c r="TTY111" s="611"/>
      <c r="TTZ111" s="611"/>
      <c r="TUA111" s="611"/>
      <c r="TUB111" s="611"/>
      <c r="TUC111" s="611"/>
      <c r="TUD111" s="611"/>
      <c r="TUE111" s="611"/>
      <c r="TUF111" s="611"/>
      <c r="TUG111" s="611"/>
      <c r="TUH111" s="611"/>
      <c r="TUI111" s="611"/>
      <c r="TUJ111" s="611"/>
      <c r="TUK111" s="611"/>
      <c r="TUL111" s="611"/>
      <c r="TUM111" s="611"/>
      <c r="TUN111" s="611"/>
      <c r="TUO111" s="611"/>
      <c r="TUP111" s="611"/>
      <c r="TUQ111" s="611"/>
      <c r="TUR111" s="611"/>
      <c r="TUS111" s="611"/>
      <c r="TUT111" s="611"/>
      <c r="TUU111" s="611"/>
      <c r="TUV111" s="611"/>
      <c r="TUW111" s="611"/>
      <c r="TUX111" s="611"/>
      <c r="TUY111" s="611"/>
      <c r="TUZ111" s="611"/>
      <c r="TVA111" s="611"/>
      <c r="TVB111" s="611"/>
      <c r="TVC111" s="611"/>
      <c r="TVD111" s="611"/>
      <c r="TVE111" s="611"/>
      <c r="TVF111" s="611"/>
      <c r="TVG111" s="611"/>
      <c r="TVH111" s="611"/>
      <c r="TVI111" s="611"/>
      <c r="TVJ111" s="611"/>
      <c r="TVK111" s="611"/>
      <c r="TVL111" s="611"/>
      <c r="TVM111" s="611"/>
      <c r="TVN111" s="611"/>
      <c r="TVO111" s="611"/>
      <c r="TVP111" s="611"/>
      <c r="TVQ111" s="611"/>
      <c r="TVR111" s="611"/>
      <c r="TVS111" s="611"/>
      <c r="TVT111" s="611"/>
      <c r="TVU111" s="611"/>
      <c r="TVV111" s="611"/>
      <c r="TVW111" s="611"/>
      <c r="TVX111" s="611"/>
      <c r="TVY111" s="611"/>
      <c r="TVZ111" s="611"/>
      <c r="TWA111" s="611"/>
      <c r="TWB111" s="611"/>
      <c r="TWC111" s="611"/>
      <c r="TWD111" s="611"/>
      <c r="TWE111" s="611"/>
      <c r="TWF111" s="611"/>
      <c r="TWG111" s="611"/>
      <c r="TWH111" s="611"/>
      <c r="TWI111" s="611"/>
      <c r="TWJ111" s="611"/>
      <c r="TWK111" s="611"/>
      <c r="TWL111" s="611"/>
      <c r="TWM111" s="611"/>
      <c r="TWN111" s="611"/>
      <c r="TWO111" s="611"/>
      <c r="TWP111" s="611"/>
      <c r="TWQ111" s="611"/>
      <c r="TWR111" s="611"/>
      <c r="TWS111" s="611"/>
      <c r="TWT111" s="611"/>
      <c r="TWU111" s="611"/>
      <c r="TWV111" s="611"/>
      <c r="TWW111" s="611"/>
      <c r="TWX111" s="611"/>
      <c r="TWY111" s="611"/>
      <c r="TWZ111" s="611"/>
      <c r="TXA111" s="611"/>
      <c r="TXB111" s="611"/>
      <c r="TXC111" s="611"/>
      <c r="TXD111" s="611"/>
      <c r="TXE111" s="611"/>
      <c r="TXF111" s="611"/>
      <c r="TXG111" s="611"/>
      <c r="TXH111" s="611"/>
      <c r="TXI111" s="611"/>
      <c r="TXJ111" s="611"/>
      <c r="TXK111" s="611"/>
      <c r="TXL111" s="611"/>
      <c r="TXM111" s="611"/>
      <c r="TXN111" s="611"/>
      <c r="TXO111" s="611"/>
      <c r="TXP111" s="611"/>
      <c r="TXQ111" s="611"/>
      <c r="TXR111" s="611"/>
      <c r="TXS111" s="611"/>
      <c r="TXT111" s="611"/>
      <c r="TXU111" s="611"/>
      <c r="TXV111" s="611"/>
      <c r="TXW111" s="611"/>
      <c r="TXX111" s="611"/>
      <c r="TXY111" s="611"/>
      <c r="TXZ111" s="611"/>
      <c r="TYA111" s="611"/>
      <c r="TYB111" s="611"/>
      <c r="TYC111" s="611"/>
      <c r="TYD111" s="611"/>
      <c r="TYE111" s="611"/>
      <c r="TYF111" s="611"/>
      <c r="TYG111" s="611"/>
      <c r="TYH111" s="611"/>
      <c r="TYI111" s="611"/>
      <c r="TYJ111" s="611"/>
      <c r="TYK111" s="611"/>
      <c r="TYL111" s="611"/>
      <c r="TYM111" s="611"/>
      <c r="TYN111" s="611"/>
      <c r="TYO111" s="611"/>
      <c r="TYP111" s="611"/>
      <c r="TYQ111" s="611"/>
      <c r="TYR111" s="611"/>
      <c r="TYS111" s="611"/>
      <c r="TYT111" s="611"/>
      <c r="TYU111" s="611"/>
      <c r="TYV111" s="611"/>
      <c r="TYW111" s="611"/>
      <c r="TYX111" s="611"/>
      <c r="TYY111" s="611"/>
      <c r="TYZ111" s="611"/>
      <c r="TZA111" s="611"/>
      <c r="TZB111" s="611"/>
      <c r="TZC111" s="611"/>
      <c r="TZD111" s="611"/>
      <c r="TZE111" s="611"/>
      <c r="TZF111" s="611"/>
      <c r="TZG111" s="611"/>
      <c r="TZH111" s="611"/>
      <c r="TZI111" s="611"/>
      <c r="TZJ111" s="611"/>
      <c r="TZK111" s="611"/>
      <c r="TZL111" s="611"/>
      <c r="TZM111" s="611"/>
      <c r="TZN111" s="611"/>
      <c r="TZO111" s="611"/>
      <c r="TZP111" s="611"/>
      <c r="TZQ111" s="611"/>
      <c r="TZR111" s="611"/>
      <c r="TZS111" s="611"/>
      <c r="TZT111" s="611"/>
      <c r="TZU111" s="611"/>
      <c r="TZV111" s="611"/>
      <c r="TZW111" s="611"/>
      <c r="TZX111" s="611"/>
      <c r="TZY111" s="611"/>
      <c r="TZZ111" s="611"/>
      <c r="UAA111" s="611"/>
      <c r="UAB111" s="611"/>
      <c r="UAC111" s="611"/>
      <c r="UAD111" s="611"/>
      <c r="UAE111" s="611"/>
      <c r="UAF111" s="611"/>
      <c r="UAG111" s="611"/>
      <c r="UAH111" s="611"/>
      <c r="UAI111" s="611"/>
      <c r="UAJ111" s="611"/>
      <c r="UAK111" s="611"/>
      <c r="UAL111" s="611"/>
      <c r="UAM111" s="611"/>
      <c r="UAN111" s="611"/>
      <c r="UAO111" s="611"/>
      <c r="UAP111" s="611"/>
      <c r="UAQ111" s="611"/>
      <c r="UAR111" s="611"/>
      <c r="UAS111" s="611"/>
      <c r="UAT111" s="611"/>
      <c r="UAU111" s="611"/>
      <c r="UAV111" s="611"/>
      <c r="UAW111" s="611"/>
      <c r="UAX111" s="611"/>
      <c r="UAY111" s="611"/>
      <c r="UAZ111" s="611"/>
      <c r="UBA111" s="611"/>
      <c r="UBB111" s="611"/>
      <c r="UBC111" s="611"/>
      <c r="UBD111" s="611"/>
      <c r="UBE111" s="611"/>
      <c r="UBF111" s="611"/>
      <c r="UBG111" s="611"/>
      <c r="UBH111" s="611"/>
      <c r="UBI111" s="611"/>
      <c r="UBJ111" s="611"/>
      <c r="UBK111" s="611"/>
      <c r="UBL111" s="611"/>
      <c r="UBM111" s="611"/>
      <c r="UBN111" s="611"/>
      <c r="UBO111" s="611"/>
      <c r="UBP111" s="611"/>
      <c r="UBQ111" s="611"/>
      <c r="UBR111" s="611"/>
      <c r="UBS111" s="611"/>
      <c r="UBT111" s="611"/>
      <c r="UBU111" s="611"/>
      <c r="UBV111" s="611"/>
      <c r="UBW111" s="611"/>
      <c r="UBX111" s="611"/>
      <c r="UBY111" s="611"/>
      <c r="UBZ111" s="611"/>
      <c r="UCA111" s="611"/>
      <c r="UCB111" s="611"/>
      <c r="UCC111" s="611"/>
      <c r="UCD111" s="611"/>
      <c r="UCE111" s="611"/>
      <c r="UCF111" s="611"/>
      <c r="UCG111" s="611"/>
      <c r="UCH111" s="611"/>
      <c r="UCI111" s="611"/>
      <c r="UCJ111" s="611"/>
      <c r="UCK111" s="611"/>
      <c r="UCL111" s="611"/>
      <c r="UCM111" s="611"/>
      <c r="UCN111" s="611"/>
      <c r="UCO111" s="611"/>
      <c r="UCP111" s="611"/>
      <c r="UCQ111" s="611"/>
      <c r="UCR111" s="611"/>
      <c r="UCS111" s="611"/>
      <c r="UCT111" s="611"/>
      <c r="UCU111" s="611"/>
      <c r="UCV111" s="611"/>
      <c r="UCW111" s="611"/>
      <c r="UCX111" s="611"/>
      <c r="UCY111" s="611"/>
      <c r="UCZ111" s="611"/>
      <c r="UDA111" s="611"/>
      <c r="UDB111" s="611"/>
      <c r="UDC111" s="611"/>
      <c r="UDD111" s="611"/>
      <c r="UDE111" s="611"/>
      <c r="UDF111" s="611"/>
      <c r="UDG111" s="611"/>
      <c r="UDH111" s="611"/>
      <c r="UDI111" s="611"/>
      <c r="UDJ111" s="611"/>
      <c r="UDK111" s="611"/>
      <c r="UDL111" s="611"/>
      <c r="UDM111" s="611"/>
      <c r="UDN111" s="611"/>
      <c r="UDO111" s="611"/>
      <c r="UDP111" s="611"/>
      <c r="UDQ111" s="611"/>
      <c r="UDR111" s="611"/>
      <c r="UDS111" s="611"/>
      <c r="UDT111" s="611"/>
      <c r="UDU111" s="611"/>
      <c r="UDV111" s="611"/>
      <c r="UDW111" s="611"/>
      <c r="UDX111" s="611"/>
      <c r="UDY111" s="611"/>
      <c r="UDZ111" s="611"/>
      <c r="UEA111" s="611"/>
      <c r="UEB111" s="611"/>
      <c r="UEC111" s="611"/>
      <c r="UED111" s="611"/>
      <c r="UEE111" s="611"/>
      <c r="UEF111" s="611"/>
      <c r="UEG111" s="611"/>
      <c r="UEH111" s="611"/>
      <c r="UEI111" s="611"/>
      <c r="UEJ111" s="611"/>
      <c r="UEK111" s="611"/>
      <c r="UEL111" s="611"/>
      <c r="UEM111" s="611"/>
      <c r="UEN111" s="611"/>
      <c r="UEO111" s="611"/>
      <c r="UEP111" s="611"/>
      <c r="UEQ111" s="611"/>
      <c r="UER111" s="611"/>
      <c r="UES111" s="611"/>
      <c r="UET111" s="611"/>
      <c r="UEU111" s="611"/>
      <c r="UEV111" s="611"/>
      <c r="UEW111" s="611"/>
      <c r="UEX111" s="611"/>
      <c r="UEY111" s="611"/>
      <c r="UEZ111" s="611"/>
      <c r="UFA111" s="611"/>
      <c r="UFB111" s="611"/>
      <c r="UFC111" s="611"/>
      <c r="UFD111" s="611"/>
      <c r="UFE111" s="611"/>
      <c r="UFF111" s="611"/>
      <c r="UFG111" s="611"/>
      <c r="UFH111" s="611"/>
      <c r="UFI111" s="611"/>
      <c r="UFJ111" s="611"/>
      <c r="UFK111" s="611"/>
      <c r="UFL111" s="611"/>
      <c r="UFM111" s="611"/>
      <c r="UFN111" s="611"/>
      <c r="UFO111" s="611"/>
      <c r="UFP111" s="611"/>
      <c r="UFQ111" s="611"/>
      <c r="UFR111" s="611"/>
      <c r="UFS111" s="611"/>
      <c r="UFT111" s="611"/>
      <c r="UFU111" s="611"/>
      <c r="UFV111" s="611"/>
      <c r="UFW111" s="611"/>
      <c r="UFX111" s="611"/>
      <c r="UFY111" s="611"/>
      <c r="UFZ111" s="611"/>
      <c r="UGA111" s="611"/>
      <c r="UGB111" s="611"/>
      <c r="UGC111" s="611"/>
      <c r="UGD111" s="611"/>
      <c r="UGE111" s="611"/>
      <c r="UGF111" s="611"/>
      <c r="UGG111" s="611"/>
      <c r="UGH111" s="611"/>
      <c r="UGI111" s="611"/>
      <c r="UGJ111" s="611"/>
      <c r="UGK111" s="611"/>
      <c r="UGL111" s="611"/>
      <c r="UGM111" s="611"/>
      <c r="UGN111" s="611"/>
      <c r="UGO111" s="611"/>
      <c r="UGP111" s="611"/>
      <c r="UGQ111" s="611"/>
      <c r="UGR111" s="611"/>
      <c r="UGS111" s="611"/>
      <c r="UGT111" s="611"/>
      <c r="UGU111" s="611"/>
      <c r="UGV111" s="611"/>
      <c r="UGW111" s="611"/>
      <c r="UGX111" s="611"/>
      <c r="UGY111" s="611"/>
      <c r="UGZ111" s="611"/>
      <c r="UHA111" s="611"/>
      <c r="UHB111" s="611"/>
      <c r="UHC111" s="611"/>
      <c r="UHD111" s="611"/>
      <c r="UHE111" s="611"/>
      <c r="UHF111" s="611"/>
      <c r="UHG111" s="611"/>
      <c r="UHH111" s="611"/>
      <c r="UHI111" s="611"/>
      <c r="UHJ111" s="611"/>
      <c r="UHK111" s="611"/>
      <c r="UHL111" s="611"/>
      <c r="UHM111" s="611"/>
      <c r="UHN111" s="611"/>
      <c r="UHO111" s="611"/>
      <c r="UHP111" s="611"/>
      <c r="UHQ111" s="611"/>
      <c r="UHR111" s="611"/>
      <c r="UHS111" s="611"/>
      <c r="UHT111" s="611"/>
      <c r="UHU111" s="611"/>
      <c r="UHV111" s="611"/>
      <c r="UHW111" s="611"/>
      <c r="UHX111" s="611"/>
      <c r="UHY111" s="611"/>
      <c r="UHZ111" s="611"/>
      <c r="UIA111" s="611"/>
      <c r="UIB111" s="611"/>
      <c r="UIC111" s="611"/>
      <c r="UID111" s="611"/>
      <c r="UIE111" s="611"/>
      <c r="UIF111" s="611"/>
      <c r="UIG111" s="611"/>
      <c r="UIH111" s="611"/>
      <c r="UII111" s="611"/>
      <c r="UIJ111" s="611"/>
      <c r="UIK111" s="611"/>
      <c r="UIL111" s="611"/>
      <c r="UIM111" s="611"/>
      <c r="UIN111" s="611"/>
      <c r="UIO111" s="611"/>
      <c r="UIP111" s="611"/>
      <c r="UIQ111" s="611"/>
      <c r="UIR111" s="611"/>
      <c r="UIS111" s="611"/>
      <c r="UIT111" s="611"/>
      <c r="UIU111" s="611"/>
      <c r="UIV111" s="611"/>
      <c r="UIW111" s="611"/>
      <c r="UIX111" s="611"/>
      <c r="UIY111" s="611"/>
      <c r="UIZ111" s="611"/>
      <c r="UJA111" s="611"/>
      <c r="UJB111" s="611"/>
      <c r="UJC111" s="611"/>
      <c r="UJD111" s="611"/>
      <c r="UJE111" s="611"/>
      <c r="UJF111" s="611"/>
      <c r="UJG111" s="611"/>
      <c r="UJH111" s="611"/>
      <c r="UJI111" s="611"/>
      <c r="UJJ111" s="611"/>
      <c r="UJK111" s="611"/>
      <c r="UJL111" s="611"/>
      <c r="UJM111" s="611"/>
      <c r="UJN111" s="611"/>
      <c r="UJO111" s="611"/>
      <c r="UJP111" s="611"/>
      <c r="UJQ111" s="611"/>
      <c r="UJR111" s="611"/>
      <c r="UJS111" s="611"/>
      <c r="UJT111" s="611"/>
      <c r="UJU111" s="611"/>
      <c r="UJV111" s="611"/>
      <c r="UJW111" s="611"/>
      <c r="UJX111" s="611"/>
      <c r="UJY111" s="611"/>
      <c r="UJZ111" s="611"/>
      <c r="UKA111" s="611"/>
      <c r="UKB111" s="611"/>
      <c r="UKC111" s="611"/>
      <c r="UKD111" s="611"/>
      <c r="UKE111" s="611"/>
      <c r="UKF111" s="611"/>
      <c r="UKG111" s="611"/>
      <c r="UKH111" s="611"/>
      <c r="UKI111" s="611"/>
      <c r="UKJ111" s="611"/>
      <c r="UKK111" s="611"/>
      <c r="UKL111" s="611"/>
      <c r="UKM111" s="611"/>
      <c r="UKN111" s="611"/>
      <c r="UKO111" s="611"/>
      <c r="UKP111" s="611"/>
      <c r="UKQ111" s="611"/>
      <c r="UKR111" s="611"/>
      <c r="UKS111" s="611"/>
      <c r="UKT111" s="611"/>
      <c r="UKU111" s="611"/>
      <c r="UKV111" s="611"/>
      <c r="UKW111" s="611"/>
      <c r="UKX111" s="611"/>
      <c r="UKY111" s="611"/>
      <c r="UKZ111" s="611"/>
      <c r="ULA111" s="611"/>
      <c r="ULB111" s="611"/>
      <c r="ULC111" s="611"/>
      <c r="ULD111" s="611"/>
      <c r="ULE111" s="611"/>
      <c r="ULF111" s="611"/>
      <c r="ULG111" s="611"/>
      <c r="ULH111" s="611"/>
      <c r="ULI111" s="611"/>
      <c r="ULJ111" s="611"/>
      <c r="ULK111" s="611"/>
      <c r="ULL111" s="611"/>
      <c r="ULM111" s="611"/>
      <c r="ULN111" s="611"/>
      <c r="ULO111" s="611"/>
      <c r="ULP111" s="611"/>
      <c r="ULQ111" s="611"/>
      <c r="ULR111" s="611"/>
      <c r="ULS111" s="611"/>
      <c r="ULT111" s="611"/>
      <c r="ULU111" s="611"/>
      <c r="ULV111" s="611"/>
      <c r="ULW111" s="611"/>
      <c r="ULX111" s="611"/>
      <c r="ULY111" s="611"/>
      <c r="ULZ111" s="611"/>
      <c r="UMA111" s="611"/>
      <c r="UMB111" s="611"/>
      <c r="UMC111" s="611"/>
      <c r="UMD111" s="611"/>
      <c r="UME111" s="611"/>
      <c r="UMF111" s="611"/>
      <c r="UMG111" s="611"/>
      <c r="UMH111" s="611"/>
      <c r="UMI111" s="611"/>
      <c r="UMJ111" s="611"/>
      <c r="UMK111" s="611"/>
      <c r="UML111" s="611"/>
      <c r="UMM111" s="611"/>
      <c r="UMN111" s="611"/>
      <c r="UMO111" s="611"/>
      <c r="UMP111" s="611"/>
      <c r="UMQ111" s="611"/>
      <c r="UMR111" s="611"/>
      <c r="UMS111" s="611"/>
      <c r="UMT111" s="611"/>
      <c r="UMU111" s="611"/>
      <c r="UMV111" s="611"/>
      <c r="UMW111" s="611"/>
      <c r="UMX111" s="611"/>
      <c r="UMY111" s="611"/>
      <c r="UMZ111" s="611"/>
      <c r="UNA111" s="611"/>
      <c r="UNB111" s="611"/>
      <c r="UNC111" s="611"/>
      <c r="UND111" s="611"/>
      <c r="UNE111" s="611"/>
      <c r="UNF111" s="611"/>
      <c r="UNG111" s="611"/>
      <c r="UNH111" s="611"/>
      <c r="UNI111" s="611"/>
      <c r="UNJ111" s="611"/>
      <c r="UNK111" s="611"/>
      <c r="UNL111" s="611"/>
      <c r="UNM111" s="611"/>
      <c r="UNN111" s="611"/>
      <c r="UNO111" s="611"/>
      <c r="UNP111" s="611"/>
      <c r="UNQ111" s="611"/>
      <c r="UNR111" s="611"/>
      <c r="UNS111" s="611"/>
      <c r="UNT111" s="611"/>
      <c r="UNU111" s="611"/>
      <c r="UNV111" s="611"/>
      <c r="UNW111" s="611"/>
      <c r="UNX111" s="611"/>
      <c r="UNY111" s="611"/>
      <c r="UNZ111" s="611"/>
      <c r="UOA111" s="611"/>
      <c r="UOB111" s="611"/>
      <c r="UOC111" s="611"/>
      <c r="UOD111" s="611"/>
      <c r="UOE111" s="611"/>
      <c r="UOF111" s="611"/>
      <c r="UOG111" s="611"/>
      <c r="UOH111" s="611"/>
      <c r="UOI111" s="611"/>
      <c r="UOJ111" s="611"/>
      <c r="UOK111" s="611"/>
      <c r="UOL111" s="611"/>
      <c r="UOM111" s="611"/>
      <c r="UON111" s="611"/>
      <c r="UOO111" s="611"/>
      <c r="UOP111" s="611"/>
      <c r="UOQ111" s="611"/>
      <c r="UOR111" s="611"/>
      <c r="UOS111" s="611"/>
      <c r="UOT111" s="611"/>
      <c r="UOU111" s="611"/>
      <c r="UOV111" s="611"/>
      <c r="UOW111" s="611"/>
      <c r="UOX111" s="611"/>
      <c r="UOY111" s="611"/>
      <c r="UOZ111" s="611"/>
      <c r="UPA111" s="611"/>
      <c r="UPB111" s="611"/>
      <c r="UPC111" s="611"/>
      <c r="UPD111" s="611"/>
      <c r="UPE111" s="611"/>
      <c r="UPF111" s="611"/>
      <c r="UPG111" s="611"/>
      <c r="UPH111" s="611"/>
      <c r="UPI111" s="611"/>
      <c r="UPJ111" s="611"/>
      <c r="UPK111" s="611"/>
      <c r="UPL111" s="611"/>
      <c r="UPM111" s="611"/>
      <c r="UPN111" s="611"/>
      <c r="UPO111" s="611"/>
      <c r="UPP111" s="611"/>
      <c r="UPQ111" s="611"/>
      <c r="UPR111" s="611"/>
      <c r="UPS111" s="611"/>
      <c r="UPT111" s="611"/>
      <c r="UPU111" s="611"/>
      <c r="UPV111" s="611"/>
      <c r="UPW111" s="611"/>
      <c r="UPX111" s="611"/>
      <c r="UPY111" s="611"/>
      <c r="UPZ111" s="611"/>
      <c r="UQA111" s="611"/>
      <c r="UQB111" s="611"/>
      <c r="UQC111" s="611"/>
      <c r="UQD111" s="611"/>
      <c r="UQE111" s="611"/>
      <c r="UQF111" s="611"/>
      <c r="UQG111" s="611"/>
      <c r="UQH111" s="611"/>
      <c r="UQI111" s="611"/>
      <c r="UQJ111" s="611"/>
      <c r="UQK111" s="611"/>
      <c r="UQL111" s="611"/>
      <c r="UQM111" s="611"/>
      <c r="UQN111" s="611"/>
      <c r="UQO111" s="611"/>
      <c r="UQP111" s="611"/>
      <c r="UQQ111" s="611"/>
      <c r="UQR111" s="611"/>
      <c r="UQS111" s="611"/>
      <c r="UQT111" s="611"/>
      <c r="UQU111" s="611"/>
      <c r="UQV111" s="611"/>
      <c r="UQW111" s="611"/>
      <c r="UQX111" s="611"/>
      <c r="UQY111" s="611"/>
      <c r="UQZ111" s="611"/>
      <c r="URA111" s="611"/>
      <c r="URB111" s="611"/>
      <c r="URC111" s="611"/>
      <c r="URD111" s="611"/>
      <c r="URE111" s="611"/>
      <c r="URF111" s="611"/>
      <c r="URG111" s="611"/>
      <c r="URH111" s="611"/>
      <c r="URI111" s="611"/>
      <c r="URJ111" s="611"/>
      <c r="URK111" s="611"/>
      <c r="URL111" s="611"/>
      <c r="URM111" s="611"/>
      <c r="URN111" s="611"/>
      <c r="URO111" s="611"/>
      <c r="URP111" s="611"/>
      <c r="URQ111" s="611"/>
      <c r="URR111" s="611"/>
      <c r="URS111" s="611"/>
      <c r="URT111" s="611"/>
      <c r="URU111" s="611"/>
      <c r="URV111" s="611"/>
      <c r="URW111" s="611"/>
      <c r="URX111" s="611"/>
      <c r="URY111" s="611"/>
      <c r="URZ111" s="611"/>
      <c r="USA111" s="611"/>
      <c r="USB111" s="611"/>
      <c r="USC111" s="611"/>
      <c r="USD111" s="611"/>
      <c r="USE111" s="611"/>
      <c r="USF111" s="611"/>
      <c r="USG111" s="611"/>
      <c r="USH111" s="611"/>
      <c r="USI111" s="611"/>
      <c r="USJ111" s="611"/>
      <c r="USK111" s="611"/>
      <c r="USL111" s="611"/>
      <c r="USM111" s="611"/>
      <c r="USN111" s="611"/>
      <c r="USO111" s="611"/>
      <c r="USP111" s="611"/>
      <c r="USQ111" s="611"/>
      <c r="USR111" s="611"/>
      <c r="USS111" s="611"/>
      <c r="UST111" s="611"/>
      <c r="USU111" s="611"/>
      <c r="USV111" s="611"/>
      <c r="USW111" s="611"/>
      <c r="USX111" s="611"/>
      <c r="USY111" s="611"/>
      <c r="USZ111" s="611"/>
      <c r="UTA111" s="611"/>
      <c r="UTB111" s="611"/>
      <c r="UTC111" s="611"/>
      <c r="UTD111" s="611"/>
      <c r="UTE111" s="611"/>
      <c r="UTF111" s="611"/>
      <c r="UTG111" s="611"/>
      <c r="UTH111" s="611"/>
      <c r="UTI111" s="611"/>
      <c r="UTJ111" s="611"/>
      <c r="UTK111" s="611"/>
      <c r="UTL111" s="611"/>
      <c r="UTM111" s="611"/>
      <c r="UTN111" s="611"/>
      <c r="UTO111" s="611"/>
      <c r="UTP111" s="611"/>
      <c r="UTQ111" s="611"/>
      <c r="UTR111" s="611"/>
      <c r="UTS111" s="611"/>
      <c r="UTT111" s="611"/>
      <c r="UTU111" s="611"/>
      <c r="UTV111" s="611"/>
      <c r="UTW111" s="611"/>
      <c r="UTX111" s="611"/>
      <c r="UTY111" s="611"/>
      <c r="UTZ111" s="611"/>
      <c r="UUA111" s="611"/>
      <c r="UUB111" s="611"/>
      <c r="UUC111" s="611"/>
      <c r="UUD111" s="611"/>
      <c r="UUE111" s="611"/>
      <c r="UUF111" s="611"/>
      <c r="UUG111" s="611"/>
      <c r="UUH111" s="611"/>
      <c r="UUI111" s="611"/>
      <c r="UUJ111" s="611"/>
      <c r="UUK111" s="611"/>
      <c r="UUL111" s="611"/>
      <c r="UUM111" s="611"/>
      <c r="UUN111" s="611"/>
      <c r="UUO111" s="611"/>
      <c r="UUP111" s="611"/>
      <c r="UUQ111" s="611"/>
      <c r="UUR111" s="611"/>
      <c r="UUS111" s="611"/>
      <c r="UUT111" s="611"/>
      <c r="UUU111" s="611"/>
      <c r="UUV111" s="611"/>
      <c r="UUW111" s="611"/>
      <c r="UUX111" s="611"/>
      <c r="UUY111" s="611"/>
      <c r="UUZ111" s="611"/>
      <c r="UVA111" s="611"/>
      <c r="UVB111" s="611"/>
      <c r="UVC111" s="611"/>
      <c r="UVD111" s="611"/>
      <c r="UVE111" s="611"/>
      <c r="UVF111" s="611"/>
      <c r="UVG111" s="611"/>
      <c r="UVH111" s="611"/>
      <c r="UVI111" s="611"/>
      <c r="UVJ111" s="611"/>
      <c r="UVK111" s="611"/>
      <c r="UVL111" s="611"/>
      <c r="UVM111" s="611"/>
      <c r="UVN111" s="611"/>
      <c r="UVO111" s="611"/>
      <c r="UVP111" s="611"/>
      <c r="UVQ111" s="611"/>
      <c r="UVR111" s="611"/>
      <c r="UVS111" s="611"/>
      <c r="UVT111" s="611"/>
      <c r="UVU111" s="611"/>
      <c r="UVV111" s="611"/>
      <c r="UVW111" s="611"/>
      <c r="UVX111" s="611"/>
      <c r="UVY111" s="611"/>
      <c r="UVZ111" s="611"/>
      <c r="UWA111" s="611"/>
      <c r="UWB111" s="611"/>
      <c r="UWC111" s="611"/>
      <c r="UWD111" s="611"/>
      <c r="UWE111" s="611"/>
      <c r="UWF111" s="611"/>
      <c r="UWG111" s="611"/>
      <c r="UWH111" s="611"/>
      <c r="UWI111" s="611"/>
      <c r="UWJ111" s="611"/>
      <c r="UWK111" s="611"/>
      <c r="UWL111" s="611"/>
      <c r="UWM111" s="611"/>
      <c r="UWN111" s="611"/>
      <c r="UWO111" s="611"/>
      <c r="UWP111" s="611"/>
      <c r="UWQ111" s="611"/>
      <c r="UWR111" s="611"/>
      <c r="UWS111" s="611"/>
      <c r="UWT111" s="611"/>
      <c r="UWU111" s="611"/>
      <c r="UWV111" s="611"/>
      <c r="UWW111" s="611"/>
      <c r="UWX111" s="611"/>
      <c r="UWY111" s="611"/>
      <c r="UWZ111" s="611"/>
      <c r="UXA111" s="611"/>
      <c r="UXB111" s="611"/>
      <c r="UXC111" s="611"/>
      <c r="UXD111" s="611"/>
      <c r="UXE111" s="611"/>
      <c r="UXF111" s="611"/>
      <c r="UXG111" s="611"/>
      <c r="UXH111" s="611"/>
      <c r="UXI111" s="611"/>
      <c r="UXJ111" s="611"/>
      <c r="UXK111" s="611"/>
      <c r="UXL111" s="611"/>
      <c r="UXM111" s="611"/>
      <c r="UXN111" s="611"/>
      <c r="UXO111" s="611"/>
      <c r="UXP111" s="611"/>
      <c r="UXQ111" s="611"/>
      <c r="UXR111" s="611"/>
      <c r="UXS111" s="611"/>
      <c r="UXT111" s="611"/>
      <c r="UXU111" s="611"/>
      <c r="UXV111" s="611"/>
      <c r="UXW111" s="611"/>
      <c r="UXX111" s="611"/>
      <c r="UXY111" s="611"/>
      <c r="UXZ111" s="611"/>
      <c r="UYA111" s="611"/>
      <c r="UYB111" s="611"/>
      <c r="UYC111" s="611"/>
      <c r="UYD111" s="611"/>
      <c r="UYE111" s="611"/>
      <c r="UYF111" s="611"/>
      <c r="UYG111" s="611"/>
      <c r="UYH111" s="611"/>
      <c r="UYI111" s="611"/>
      <c r="UYJ111" s="611"/>
      <c r="UYK111" s="611"/>
      <c r="UYL111" s="611"/>
      <c r="UYM111" s="611"/>
      <c r="UYN111" s="611"/>
      <c r="UYO111" s="611"/>
      <c r="UYP111" s="611"/>
      <c r="UYQ111" s="611"/>
      <c r="UYR111" s="611"/>
      <c r="UYS111" s="611"/>
      <c r="UYT111" s="611"/>
      <c r="UYU111" s="611"/>
      <c r="UYV111" s="611"/>
      <c r="UYW111" s="611"/>
      <c r="UYX111" s="611"/>
      <c r="UYY111" s="611"/>
      <c r="UYZ111" s="611"/>
      <c r="UZA111" s="611"/>
      <c r="UZB111" s="611"/>
      <c r="UZC111" s="611"/>
      <c r="UZD111" s="611"/>
      <c r="UZE111" s="611"/>
      <c r="UZF111" s="611"/>
      <c r="UZG111" s="611"/>
      <c r="UZH111" s="611"/>
      <c r="UZI111" s="611"/>
      <c r="UZJ111" s="611"/>
      <c r="UZK111" s="611"/>
      <c r="UZL111" s="611"/>
      <c r="UZM111" s="611"/>
      <c r="UZN111" s="611"/>
      <c r="UZO111" s="611"/>
      <c r="UZP111" s="611"/>
      <c r="UZQ111" s="611"/>
      <c r="UZR111" s="611"/>
      <c r="UZS111" s="611"/>
      <c r="UZT111" s="611"/>
      <c r="UZU111" s="611"/>
      <c r="UZV111" s="611"/>
      <c r="UZW111" s="611"/>
      <c r="UZX111" s="611"/>
      <c r="UZY111" s="611"/>
      <c r="UZZ111" s="611"/>
      <c r="VAA111" s="611"/>
      <c r="VAB111" s="611"/>
      <c r="VAC111" s="611"/>
      <c r="VAD111" s="611"/>
      <c r="VAE111" s="611"/>
      <c r="VAF111" s="611"/>
      <c r="VAG111" s="611"/>
      <c r="VAH111" s="611"/>
      <c r="VAI111" s="611"/>
      <c r="VAJ111" s="611"/>
      <c r="VAK111" s="611"/>
      <c r="VAL111" s="611"/>
      <c r="VAM111" s="611"/>
      <c r="VAN111" s="611"/>
      <c r="VAO111" s="611"/>
      <c r="VAP111" s="611"/>
      <c r="VAQ111" s="611"/>
      <c r="VAR111" s="611"/>
      <c r="VAS111" s="611"/>
      <c r="VAT111" s="611"/>
      <c r="VAU111" s="611"/>
      <c r="VAV111" s="611"/>
      <c r="VAW111" s="611"/>
      <c r="VAX111" s="611"/>
      <c r="VAY111" s="611"/>
      <c r="VAZ111" s="611"/>
      <c r="VBA111" s="611"/>
      <c r="VBB111" s="611"/>
      <c r="VBC111" s="611"/>
      <c r="VBD111" s="611"/>
      <c r="VBE111" s="611"/>
      <c r="VBF111" s="611"/>
      <c r="VBG111" s="611"/>
      <c r="VBH111" s="611"/>
      <c r="VBI111" s="611"/>
      <c r="VBJ111" s="611"/>
      <c r="VBK111" s="611"/>
      <c r="VBL111" s="611"/>
      <c r="VBM111" s="611"/>
      <c r="VBN111" s="611"/>
      <c r="VBO111" s="611"/>
      <c r="VBP111" s="611"/>
      <c r="VBQ111" s="611"/>
      <c r="VBR111" s="611"/>
      <c r="VBS111" s="611"/>
      <c r="VBT111" s="611"/>
      <c r="VBU111" s="611"/>
      <c r="VBV111" s="611"/>
      <c r="VBW111" s="611"/>
      <c r="VBX111" s="611"/>
      <c r="VBY111" s="611"/>
      <c r="VBZ111" s="611"/>
      <c r="VCA111" s="611"/>
      <c r="VCB111" s="611"/>
      <c r="VCC111" s="611"/>
      <c r="VCD111" s="611"/>
      <c r="VCE111" s="611"/>
      <c r="VCF111" s="611"/>
      <c r="VCG111" s="611"/>
      <c r="VCH111" s="611"/>
      <c r="VCI111" s="611"/>
      <c r="VCJ111" s="611"/>
      <c r="VCK111" s="611"/>
      <c r="VCL111" s="611"/>
      <c r="VCM111" s="611"/>
      <c r="VCN111" s="611"/>
      <c r="VCO111" s="611"/>
      <c r="VCP111" s="611"/>
      <c r="VCQ111" s="611"/>
      <c r="VCR111" s="611"/>
      <c r="VCS111" s="611"/>
      <c r="VCT111" s="611"/>
      <c r="VCU111" s="611"/>
      <c r="VCV111" s="611"/>
      <c r="VCW111" s="611"/>
      <c r="VCX111" s="611"/>
      <c r="VCY111" s="611"/>
      <c r="VCZ111" s="611"/>
      <c r="VDA111" s="611"/>
      <c r="VDB111" s="611"/>
      <c r="VDC111" s="611"/>
      <c r="VDD111" s="611"/>
      <c r="VDE111" s="611"/>
      <c r="VDF111" s="611"/>
      <c r="VDG111" s="611"/>
      <c r="VDH111" s="611"/>
      <c r="VDI111" s="611"/>
      <c r="VDJ111" s="611"/>
      <c r="VDK111" s="611"/>
      <c r="VDL111" s="611"/>
      <c r="VDM111" s="611"/>
      <c r="VDN111" s="611"/>
      <c r="VDO111" s="611"/>
      <c r="VDP111" s="611"/>
      <c r="VDQ111" s="611"/>
      <c r="VDR111" s="611"/>
      <c r="VDS111" s="611"/>
      <c r="VDT111" s="611"/>
      <c r="VDU111" s="611"/>
      <c r="VDV111" s="611"/>
      <c r="VDW111" s="611"/>
      <c r="VDX111" s="611"/>
      <c r="VDY111" s="611"/>
      <c r="VDZ111" s="611"/>
      <c r="VEA111" s="611"/>
      <c r="VEB111" s="611"/>
      <c r="VEC111" s="611"/>
      <c r="VED111" s="611"/>
      <c r="VEE111" s="611"/>
      <c r="VEF111" s="611"/>
      <c r="VEG111" s="611"/>
      <c r="VEH111" s="611"/>
      <c r="VEI111" s="611"/>
      <c r="VEJ111" s="611"/>
      <c r="VEK111" s="611"/>
      <c r="VEL111" s="611"/>
      <c r="VEM111" s="611"/>
      <c r="VEN111" s="611"/>
      <c r="VEO111" s="611"/>
      <c r="VEP111" s="611"/>
      <c r="VEQ111" s="611"/>
      <c r="VER111" s="611"/>
      <c r="VES111" s="611"/>
      <c r="VET111" s="611"/>
      <c r="VEU111" s="611"/>
      <c r="VEV111" s="611"/>
      <c r="VEW111" s="611"/>
      <c r="VEX111" s="611"/>
      <c r="VEY111" s="611"/>
      <c r="VEZ111" s="611"/>
      <c r="VFA111" s="611"/>
      <c r="VFB111" s="611"/>
      <c r="VFC111" s="611"/>
      <c r="VFD111" s="611"/>
      <c r="VFE111" s="611"/>
      <c r="VFF111" s="611"/>
      <c r="VFG111" s="611"/>
      <c r="VFH111" s="611"/>
      <c r="VFI111" s="611"/>
      <c r="VFJ111" s="611"/>
      <c r="VFK111" s="611"/>
      <c r="VFL111" s="611"/>
      <c r="VFM111" s="611"/>
      <c r="VFN111" s="611"/>
      <c r="VFO111" s="611"/>
      <c r="VFP111" s="611"/>
      <c r="VFQ111" s="611"/>
      <c r="VFR111" s="611"/>
      <c r="VFS111" s="611"/>
      <c r="VFT111" s="611"/>
      <c r="VFU111" s="611"/>
      <c r="VFV111" s="611"/>
      <c r="VFW111" s="611"/>
      <c r="VFX111" s="611"/>
      <c r="VFY111" s="611"/>
      <c r="VFZ111" s="611"/>
      <c r="VGA111" s="611"/>
      <c r="VGB111" s="611"/>
      <c r="VGC111" s="611"/>
      <c r="VGD111" s="611"/>
      <c r="VGE111" s="611"/>
      <c r="VGF111" s="611"/>
      <c r="VGG111" s="611"/>
      <c r="VGH111" s="611"/>
      <c r="VGI111" s="611"/>
      <c r="VGJ111" s="611"/>
      <c r="VGK111" s="611"/>
      <c r="VGL111" s="611"/>
      <c r="VGM111" s="611"/>
      <c r="VGN111" s="611"/>
      <c r="VGO111" s="611"/>
      <c r="VGP111" s="611"/>
      <c r="VGQ111" s="611"/>
      <c r="VGR111" s="611"/>
      <c r="VGS111" s="611"/>
      <c r="VGT111" s="611"/>
      <c r="VGU111" s="611"/>
      <c r="VGV111" s="611"/>
      <c r="VGW111" s="611"/>
      <c r="VGX111" s="611"/>
      <c r="VGY111" s="611"/>
      <c r="VGZ111" s="611"/>
      <c r="VHA111" s="611"/>
      <c r="VHB111" s="611"/>
      <c r="VHC111" s="611"/>
      <c r="VHD111" s="611"/>
      <c r="VHE111" s="611"/>
      <c r="VHF111" s="611"/>
      <c r="VHG111" s="611"/>
      <c r="VHH111" s="611"/>
      <c r="VHI111" s="611"/>
      <c r="VHJ111" s="611"/>
      <c r="VHK111" s="611"/>
      <c r="VHL111" s="611"/>
      <c r="VHM111" s="611"/>
      <c r="VHN111" s="611"/>
      <c r="VHO111" s="611"/>
      <c r="VHP111" s="611"/>
      <c r="VHQ111" s="611"/>
      <c r="VHR111" s="611"/>
      <c r="VHS111" s="611"/>
      <c r="VHT111" s="611"/>
      <c r="VHU111" s="611"/>
      <c r="VHV111" s="611"/>
      <c r="VHW111" s="611"/>
      <c r="VHX111" s="611"/>
      <c r="VHY111" s="611"/>
      <c r="VHZ111" s="611"/>
      <c r="VIA111" s="611"/>
      <c r="VIB111" s="611"/>
      <c r="VIC111" s="611"/>
      <c r="VID111" s="611"/>
      <c r="VIE111" s="611"/>
      <c r="VIF111" s="611"/>
      <c r="VIG111" s="611"/>
      <c r="VIH111" s="611"/>
      <c r="VII111" s="611"/>
      <c r="VIJ111" s="611"/>
      <c r="VIK111" s="611"/>
      <c r="VIL111" s="611"/>
      <c r="VIM111" s="611"/>
      <c r="VIN111" s="611"/>
      <c r="VIO111" s="611"/>
      <c r="VIP111" s="611"/>
      <c r="VIQ111" s="611"/>
      <c r="VIR111" s="611"/>
      <c r="VIS111" s="611"/>
      <c r="VIT111" s="611"/>
      <c r="VIU111" s="611"/>
      <c r="VIV111" s="611"/>
      <c r="VIW111" s="611"/>
      <c r="VIX111" s="611"/>
      <c r="VIY111" s="611"/>
      <c r="VIZ111" s="611"/>
      <c r="VJA111" s="611"/>
      <c r="VJB111" s="611"/>
      <c r="VJC111" s="611"/>
      <c r="VJD111" s="611"/>
      <c r="VJE111" s="611"/>
      <c r="VJF111" s="611"/>
      <c r="VJG111" s="611"/>
      <c r="VJH111" s="611"/>
      <c r="VJI111" s="611"/>
      <c r="VJJ111" s="611"/>
      <c r="VJK111" s="611"/>
      <c r="VJL111" s="611"/>
      <c r="VJM111" s="611"/>
      <c r="VJN111" s="611"/>
      <c r="VJO111" s="611"/>
      <c r="VJP111" s="611"/>
      <c r="VJQ111" s="611"/>
      <c r="VJR111" s="611"/>
      <c r="VJS111" s="611"/>
      <c r="VJT111" s="611"/>
      <c r="VJU111" s="611"/>
      <c r="VJV111" s="611"/>
      <c r="VJW111" s="611"/>
      <c r="VJX111" s="611"/>
      <c r="VJY111" s="611"/>
      <c r="VJZ111" s="611"/>
      <c r="VKA111" s="611"/>
      <c r="VKB111" s="611"/>
      <c r="VKC111" s="611"/>
      <c r="VKD111" s="611"/>
      <c r="VKE111" s="611"/>
      <c r="VKF111" s="611"/>
      <c r="VKG111" s="611"/>
      <c r="VKH111" s="611"/>
      <c r="VKI111" s="611"/>
      <c r="VKJ111" s="611"/>
      <c r="VKK111" s="611"/>
      <c r="VKL111" s="611"/>
      <c r="VKM111" s="611"/>
      <c r="VKN111" s="611"/>
      <c r="VKO111" s="611"/>
      <c r="VKP111" s="611"/>
      <c r="VKQ111" s="611"/>
      <c r="VKR111" s="611"/>
      <c r="VKS111" s="611"/>
      <c r="VKT111" s="611"/>
      <c r="VKU111" s="611"/>
      <c r="VKV111" s="611"/>
      <c r="VKW111" s="611"/>
      <c r="VKX111" s="611"/>
      <c r="VKY111" s="611"/>
      <c r="VKZ111" s="611"/>
      <c r="VLA111" s="611"/>
      <c r="VLB111" s="611"/>
      <c r="VLC111" s="611"/>
      <c r="VLD111" s="611"/>
      <c r="VLE111" s="611"/>
      <c r="VLF111" s="611"/>
      <c r="VLG111" s="611"/>
      <c r="VLH111" s="611"/>
      <c r="VLI111" s="611"/>
      <c r="VLJ111" s="611"/>
      <c r="VLK111" s="611"/>
      <c r="VLL111" s="611"/>
      <c r="VLM111" s="611"/>
      <c r="VLN111" s="611"/>
      <c r="VLO111" s="611"/>
      <c r="VLP111" s="611"/>
      <c r="VLQ111" s="611"/>
      <c r="VLR111" s="611"/>
      <c r="VLS111" s="611"/>
      <c r="VLT111" s="611"/>
      <c r="VLU111" s="611"/>
      <c r="VLV111" s="611"/>
      <c r="VLW111" s="611"/>
      <c r="VLX111" s="611"/>
      <c r="VLY111" s="611"/>
      <c r="VLZ111" s="611"/>
      <c r="VMA111" s="611"/>
      <c r="VMB111" s="611"/>
      <c r="VMC111" s="611"/>
      <c r="VMD111" s="611"/>
      <c r="VME111" s="611"/>
      <c r="VMF111" s="611"/>
      <c r="VMG111" s="611"/>
      <c r="VMH111" s="611"/>
      <c r="VMI111" s="611"/>
      <c r="VMJ111" s="611"/>
      <c r="VMK111" s="611"/>
      <c r="VML111" s="611"/>
      <c r="VMM111" s="611"/>
      <c r="VMN111" s="611"/>
      <c r="VMO111" s="611"/>
      <c r="VMP111" s="611"/>
      <c r="VMQ111" s="611"/>
      <c r="VMR111" s="611"/>
      <c r="VMS111" s="611"/>
      <c r="VMT111" s="611"/>
      <c r="VMU111" s="611"/>
      <c r="VMV111" s="611"/>
      <c r="VMW111" s="611"/>
      <c r="VMX111" s="611"/>
      <c r="VMY111" s="611"/>
      <c r="VMZ111" s="611"/>
      <c r="VNA111" s="611"/>
      <c r="VNB111" s="611"/>
      <c r="VNC111" s="611"/>
      <c r="VND111" s="611"/>
      <c r="VNE111" s="611"/>
      <c r="VNF111" s="611"/>
      <c r="VNG111" s="611"/>
      <c r="VNH111" s="611"/>
      <c r="VNI111" s="611"/>
      <c r="VNJ111" s="611"/>
      <c r="VNK111" s="611"/>
      <c r="VNL111" s="611"/>
      <c r="VNM111" s="611"/>
      <c r="VNN111" s="611"/>
      <c r="VNO111" s="611"/>
      <c r="VNP111" s="611"/>
      <c r="VNQ111" s="611"/>
      <c r="VNR111" s="611"/>
      <c r="VNS111" s="611"/>
      <c r="VNT111" s="611"/>
      <c r="VNU111" s="611"/>
      <c r="VNV111" s="611"/>
      <c r="VNW111" s="611"/>
      <c r="VNX111" s="611"/>
      <c r="VNY111" s="611"/>
      <c r="VNZ111" s="611"/>
      <c r="VOA111" s="611"/>
      <c r="VOB111" s="611"/>
      <c r="VOC111" s="611"/>
      <c r="VOD111" s="611"/>
      <c r="VOE111" s="611"/>
      <c r="VOF111" s="611"/>
      <c r="VOG111" s="611"/>
      <c r="VOH111" s="611"/>
      <c r="VOI111" s="611"/>
      <c r="VOJ111" s="611"/>
      <c r="VOK111" s="611"/>
      <c r="VOL111" s="611"/>
      <c r="VOM111" s="611"/>
      <c r="VON111" s="611"/>
      <c r="VOO111" s="611"/>
      <c r="VOP111" s="611"/>
      <c r="VOQ111" s="611"/>
      <c r="VOR111" s="611"/>
      <c r="VOS111" s="611"/>
      <c r="VOT111" s="611"/>
      <c r="VOU111" s="611"/>
      <c r="VOV111" s="611"/>
      <c r="VOW111" s="611"/>
      <c r="VOX111" s="611"/>
      <c r="VOY111" s="611"/>
      <c r="VOZ111" s="611"/>
      <c r="VPA111" s="611"/>
      <c r="VPB111" s="611"/>
      <c r="VPC111" s="611"/>
      <c r="VPD111" s="611"/>
      <c r="VPE111" s="611"/>
      <c r="VPF111" s="611"/>
      <c r="VPG111" s="611"/>
      <c r="VPH111" s="611"/>
      <c r="VPI111" s="611"/>
      <c r="VPJ111" s="611"/>
      <c r="VPK111" s="611"/>
      <c r="VPL111" s="611"/>
      <c r="VPM111" s="611"/>
      <c r="VPN111" s="611"/>
      <c r="VPO111" s="611"/>
      <c r="VPP111" s="611"/>
      <c r="VPQ111" s="611"/>
      <c r="VPR111" s="611"/>
      <c r="VPS111" s="611"/>
      <c r="VPT111" s="611"/>
      <c r="VPU111" s="611"/>
      <c r="VPV111" s="611"/>
      <c r="VPW111" s="611"/>
      <c r="VPX111" s="611"/>
      <c r="VPY111" s="611"/>
      <c r="VPZ111" s="611"/>
      <c r="VQA111" s="611"/>
      <c r="VQB111" s="611"/>
      <c r="VQC111" s="611"/>
      <c r="VQD111" s="611"/>
      <c r="VQE111" s="611"/>
      <c r="VQF111" s="611"/>
      <c r="VQG111" s="611"/>
      <c r="VQH111" s="611"/>
      <c r="VQI111" s="611"/>
      <c r="VQJ111" s="611"/>
      <c r="VQK111" s="611"/>
      <c r="VQL111" s="611"/>
      <c r="VQM111" s="611"/>
      <c r="VQN111" s="611"/>
      <c r="VQO111" s="611"/>
      <c r="VQP111" s="611"/>
      <c r="VQQ111" s="611"/>
      <c r="VQR111" s="611"/>
      <c r="VQS111" s="611"/>
      <c r="VQT111" s="611"/>
      <c r="VQU111" s="611"/>
      <c r="VQV111" s="611"/>
      <c r="VQW111" s="611"/>
      <c r="VQX111" s="611"/>
      <c r="VQY111" s="611"/>
      <c r="VQZ111" s="611"/>
      <c r="VRA111" s="611"/>
      <c r="VRB111" s="611"/>
      <c r="VRC111" s="611"/>
      <c r="VRD111" s="611"/>
      <c r="VRE111" s="611"/>
      <c r="VRF111" s="611"/>
      <c r="VRG111" s="611"/>
      <c r="VRH111" s="611"/>
      <c r="VRI111" s="611"/>
      <c r="VRJ111" s="611"/>
      <c r="VRK111" s="611"/>
      <c r="VRL111" s="611"/>
      <c r="VRM111" s="611"/>
      <c r="VRN111" s="611"/>
      <c r="VRO111" s="611"/>
      <c r="VRP111" s="611"/>
      <c r="VRQ111" s="611"/>
      <c r="VRR111" s="611"/>
      <c r="VRS111" s="611"/>
      <c r="VRT111" s="611"/>
      <c r="VRU111" s="611"/>
      <c r="VRV111" s="611"/>
      <c r="VRW111" s="611"/>
      <c r="VRX111" s="611"/>
      <c r="VRY111" s="611"/>
      <c r="VRZ111" s="611"/>
      <c r="VSA111" s="611"/>
      <c r="VSB111" s="611"/>
      <c r="VSC111" s="611"/>
      <c r="VSD111" s="611"/>
      <c r="VSE111" s="611"/>
      <c r="VSF111" s="611"/>
      <c r="VSG111" s="611"/>
      <c r="VSH111" s="611"/>
      <c r="VSI111" s="611"/>
      <c r="VSJ111" s="611"/>
      <c r="VSK111" s="611"/>
      <c r="VSL111" s="611"/>
      <c r="VSM111" s="611"/>
      <c r="VSN111" s="611"/>
      <c r="VSO111" s="611"/>
      <c r="VSP111" s="611"/>
      <c r="VSQ111" s="611"/>
      <c r="VSR111" s="611"/>
      <c r="VSS111" s="611"/>
      <c r="VST111" s="611"/>
      <c r="VSU111" s="611"/>
      <c r="VSV111" s="611"/>
      <c r="VSW111" s="611"/>
      <c r="VSX111" s="611"/>
      <c r="VSY111" s="611"/>
      <c r="VSZ111" s="611"/>
      <c r="VTA111" s="611"/>
      <c r="VTB111" s="611"/>
      <c r="VTC111" s="611"/>
      <c r="VTD111" s="611"/>
      <c r="VTE111" s="611"/>
      <c r="VTF111" s="611"/>
      <c r="VTG111" s="611"/>
      <c r="VTH111" s="611"/>
      <c r="VTI111" s="611"/>
      <c r="VTJ111" s="611"/>
      <c r="VTK111" s="611"/>
      <c r="VTL111" s="611"/>
      <c r="VTM111" s="611"/>
      <c r="VTN111" s="611"/>
      <c r="VTO111" s="611"/>
      <c r="VTP111" s="611"/>
      <c r="VTQ111" s="611"/>
      <c r="VTR111" s="611"/>
      <c r="VTS111" s="611"/>
      <c r="VTT111" s="611"/>
      <c r="VTU111" s="611"/>
      <c r="VTV111" s="611"/>
      <c r="VTW111" s="611"/>
      <c r="VTX111" s="611"/>
      <c r="VTY111" s="611"/>
      <c r="VTZ111" s="611"/>
      <c r="VUA111" s="611"/>
      <c r="VUB111" s="611"/>
      <c r="VUC111" s="611"/>
      <c r="VUD111" s="611"/>
      <c r="VUE111" s="611"/>
      <c r="VUF111" s="611"/>
      <c r="VUG111" s="611"/>
      <c r="VUH111" s="611"/>
      <c r="VUI111" s="611"/>
      <c r="VUJ111" s="611"/>
      <c r="VUK111" s="611"/>
      <c r="VUL111" s="611"/>
      <c r="VUM111" s="611"/>
      <c r="VUN111" s="611"/>
      <c r="VUO111" s="611"/>
      <c r="VUP111" s="611"/>
      <c r="VUQ111" s="611"/>
      <c r="VUR111" s="611"/>
      <c r="VUS111" s="611"/>
      <c r="VUT111" s="611"/>
      <c r="VUU111" s="611"/>
      <c r="VUV111" s="611"/>
      <c r="VUW111" s="611"/>
      <c r="VUX111" s="611"/>
      <c r="VUY111" s="611"/>
      <c r="VUZ111" s="611"/>
      <c r="VVA111" s="611"/>
      <c r="VVB111" s="611"/>
      <c r="VVC111" s="611"/>
      <c r="VVD111" s="611"/>
      <c r="VVE111" s="611"/>
      <c r="VVF111" s="611"/>
      <c r="VVG111" s="611"/>
      <c r="VVH111" s="611"/>
      <c r="VVI111" s="611"/>
      <c r="VVJ111" s="611"/>
      <c r="VVK111" s="611"/>
      <c r="VVL111" s="611"/>
      <c r="VVM111" s="611"/>
      <c r="VVN111" s="611"/>
      <c r="VVO111" s="611"/>
      <c r="VVP111" s="611"/>
      <c r="VVQ111" s="611"/>
      <c r="VVR111" s="611"/>
      <c r="VVS111" s="611"/>
      <c r="VVT111" s="611"/>
      <c r="VVU111" s="611"/>
      <c r="VVV111" s="611"/>
      <c r="VVW111" s="611"/>
      <c r="VVX111" s="611"/>
      <c r="VVY111" s="611"/>
      <c r="VVZ111" s="611"/>
      <c r="VWA111" s="611"/>
      <c r="VWB111" s="611"/>
      <c r="VWC111" s="611"/>
      <c r="VWD111" s="611"/>
      <c r="VWE111" s="611"/>
      <c r="VWF111" s="611"/>
      <c r="VWG111" s="611"/>
      <c r="VWH111" s="611"/>
      <c r="VWI111" s="611"/>
      <c r="VWJ111" s="611"/>
      <c r="VWK111" s="611"/>
      <c r="VWL111" s="611"/>
      <c r="VWM111" s="611"/>
      <c r="VWN111" s="611"/>
      <c r="VWO111" s="611"/>
      <c r="VWP111" s="611"/>
      <c r="VWQ111" s="611"/>
      <c r="VWR111" s="611"/>
      <c r="VWS111" s="611"/>
      <c r="VWT111" s="611"/>
      <c r="VWU111" s="611"/>
      <c r="VWV111" s="611"/>
      <c r="VWW111" s="611"/>
      <c r="VWX111" s="611"/>
      <c r="VWY111" s="611"/>
      <c r="VWZ111" s="611"/>
      <c r="VXA111" s="611"/>
      <c r="VXB111" s="611"/>
      <c r="VXC111" s="611"/>
      <c r="VXD111" s="611"/>
      <c r="VXE111" s="611"/>
      <c r="VXF111" s="611"/>
      <c r="VXG111" s="611"/>
      <c r="VXH111" s="611"/>
      <c r="VXI111" s="611"/>
      <c r="VXJ111" s="611"/>
      <c r="VXK111" s="611"/>
      <c r="VXL111" s="611"/>
      <c r="VXM111" s="611"/>
      <c r="VXN111" s="611"/>
      <c r="VXO111" s="611"/>
      <c r="VXP111" s="611"/>
      <c r="VXQ111" s="611"/>
      <c r="VXR111" s="611"/>
      <c r="VXS111" s="611"/>
      <c r="VXT111" s="611"/>
      <c r="VXU111" s="611"/>
      <c r="VXV111" s="611"/>
      <c r="VXW111" s="611"/>
      <c r="VXX111" s="611"/>
      <c r="VXY111" s="611"/>
      <c r="VXZ111" s="611"/>
      <c r="VYA111" s="611"/>
      <c r="VYB111" s="611"/>
      <c r="VYC111" s="611"/>
      <c r="VYD111" s="611"/>
      <c r="VYE111" s="611"/>
      <c r="VYF111" s="611"/>
      <c r="VYG111" s="611"/>
      <c r="VYH111" s="611"/>
      <c r="VYI111" s="611"/>
      <c r="VYJ111" s="611"/>
      <c r="VYK111" s="611"/>
      <c r="VYL111" s="611"/>
      <c r="VYM111" s="611"/>
      <c r="VYN111" s="611"/>
      <c r="VYO111" s="611"/>
      <c r="VYP111" s="611"/>
      <c r="VYQ111" s="611"/>
      <c r="VYR111" s="611"/>
      <c r="VYS111" s="611"/>
      <c r="VYT111" s="611"/>
      <c r="VYU111" s="611"/>
      <c r="VYV111" s="611"/>
      <c r="VYW111" s="611"/>
      <c r="VYX111" s="611"/>
      <c r="VYY111" s="611"/>
      <c r="VYZ111" s="611"/>
      <c r="VZA111" s="611"/>
      <c r="VZB111" s="611"/>
      <c r="VZC111" s="611"/>
      <c r="VZD111" s="611"/>
      <c r="VZE111" s="611"/>
      <c r="VZF111" s="611"/>
      <c r="VZG111" s="611"/>
      <c r="VZH111" s="611"/>
      <c r="VZI111" s="611"/>
      <c r="VZJ111" s="611"/>
      <c r="VZK111" s="611"/>
      <c r="VZL111" s="611"/>
      <c r="VZM111" s="611"/>
      <c r="VZN111" s="611"/>
      <c r="VZO111" s="611"/>
      <c r="VZP111" s="611"/>
      <c r="VZQ111" s="611"/>
      <c r="VZR111" s="611"/>
      <c r="VZS111" s="611"/>
      <c r="VZT111" s="611"/>
      <c r="VZU111" s="611"/>
      <c r="VZV111" s="611"/>
      <c r="VZW111" s="611"/>
      <c r="VZX111" s="611"/>
      <c r="VZY111" s="611"/>
      <c r="VZZ111" s="611"/>
      <c r="WAA111" s="611"/>
      <c r="WAB111" s="611"/>
      <c r="WAC111" s="611"/>
      <c r="WAD111" s="611"/>
      <c r="WAE111" s="611"/>
      <c r="WAF111" s="611"/>
      <c r="WAG111" s="611"/>
      <c r="WAH111" s="611"/>
      <c r="WAI111" s="611"/>
      <c r="WAJ111" s="611"/>
      <c r="WAK111" s="611"/>
      <c r="WAL111" s="611"/>
      <c r="WAM111" s="611"/>
      <c r="WAN111" s="611"/>
      <c r="WAO111" s="611"/>
      <c r="WAP111" s="611"/>
      <c r="WAQ111" s="611"/>
      <c r="WAR111" s="611"/>
      <c r="WAS111" s="611"/>
      <c r="WAT111" s="611"/>
      <c r="WAU111" s="611"/>
      <c r="WAV111" s="611"/>
      <c r="WAW111" s="611"/>
      <c r="WAX111" s="611"/>
      <c r="WAY111" s="611"/>
      <c r="WAZ111" s="611"/>
      <c r="WBA111" s="611"/>
      <c r="WBB111" s="611"/>
      <c r="WBC111" s="611"/>
      <c r="WBD111" s="611"/>
      <c r="WBE111" s="611"/>
      <c r="WBF111" s="611"/>
      <c r="WBG111" s="611"/>
      <c r="WBH111" s="611"/>
      <c r="WBI111" s="611"/>
      <c r="WBJ111" s="611"/>
      <c r="WBK111" s="611"/>
      <c r="WBL111" s="611"/>
      <c r="WBM111" s="611"/>
      <c r="WBN111" s="611"/>
      <c r="WBO111" s="611"/>
      <c r="WBP111" s="611"/>
      <c r="WBQ111" s="611"/>
      <c r="WBR111" s="611"/>
      <c r="WBS111" s="611"/>
      <c r="WBT111" s="611"/>
      <c r="WBU111" s="611"/>
      <c r="WBV111" s="611"/>
      <c r="WBW111" s="611"/>
      <c r="WBX111" s="611"/>
      <c r="WBY111" s="611"/>
      <c r="WBZ111" s="611"/>
      <c r="WCA111" s="611"/>
      <c r="WCB111" s="611"/>
      <c r="WCC111" s="611"/>
      <c r="WCD111" s="611"/>
      <c r="WCE111" s="611"/>
      <c r="WCF111" s="611"/>
      <c r="WCG111" s="611"/>
      <c r="WCH111" s="611"/>
      <c r="WCI111" s="611"/>
      <c r="WCJ111" s="611"/>
      <c r="WCK111" s="611"/>
      <c r="WCL111" s="611"/>
      <c r="WCM111" s="611"/>
      <c r="WCN111" s="611"/>
      <c r="WCO111" s="611"/>
      <c r="WCP111" s="611"/>
      <c r="WCQ111" s="611"/>
      <c r="WCR111" s="611"/>
      <c r="WCS111" s="611"/>
      <c r="WCT111" s="611"/>
      <c r="WCU111" s="611"/>
      <c r="WCV111" s="611"/>
      <c r="WCW111" s="611"/>
      <c r="WCX111" s="611"/>
      <c r="WCY111" s="611"/>
      <c r="WCZ111" s="611"/>
      <c r="WDA111" s="611"/>
      <c r="WDB111" s="611"/>
      <c r="WDC111" s="611"/>
      <c r="WDD111" s="611"/>
      <c r="WDE111" s="611"/>
      <c r="WDF111" s="611"/>
      <c r="WDG111" s="611"/>
      <c r="WDH111" s="611"/>
      <c r="WDI111" s="611"/>
      <c r="WDJ111" s="611"/>
      <c r="WDK111" s="611"/>
      <c r="WDL111" s="611"/>
      <c r="WDM111" s="611"/>
      <c r="WDN111" s="611"/>
      <c r="WDO111" s="611"/>
      <c r="WDP111" s="611"/>
      <c r="WDQ111" s="611"/>
      <c r="WDR111" s="611"/>
      <c r="WDS111" s="611"/>
      <c r="WDT111" s="611"/>
      <c r="WDU111" s="611"/>
      <c r="WDV111" s="611"/>
      <c r="WDW111" s="611"/>
      <c r="WDX111" s="611"/>
      <c r="WDY111" s="611"/>
      <c r="WDZ111" s="611"/>
      <c r="WEA111" s="611"/>
      <c r="WEB111" s="611"/>
      <c r="WEC111" s="611"/>
      <c r="WED111" s="611"/>
      <c r="WEE111" s="611"/>
      <c r="WEF111" s="611"/>
      <c r="WEG111" s="611"/>
      <c r="WEH111" s="611"/>
      <c r="WEI111" s="611"/>
      <c r="WEJ111" s="611"/>
      <c r="WEK111" s="611"/>
      <c r="WEL111" s="611"/>
      <c r="WEM111" s="611"/>
      <c r="WEN111" s="611"/>
      <c r="WEO111" s="611"/>
      <c r="WEP111" s="611"/>
      <c r="WEQ111" s="611"/>
      <c r="WER111" s="611"/>
      <c r="WES111" s="611"/>
      <c r="WET111" s="611"/>
      <c r="WEU111" s="611"/>
      <c r="WEV111" s="611"/>
      <c r="WEW111" s="611"/>
      <c r="WEX111" s="611"/>
      <c r="WEY111" s="611"/>
      <c r="WEZ111" s="611"/>
      <c r="WFA111" s="611"/>
      <c r="WFB111" s="611"/>
      <c r="WFC111" s="611"/>
      <c r="WFD111" s="611"/>
      <c r="WFE111" s="611"/>
      <c r="WFF111" s="611"/>
      <c r="WFG111" s="611"/>
      <c r="WFH111" s="611"/>
      <c r="WFI111" s="611"/>
      <c r="WFJ111" s="611"/>
      <c r="WFK111" s="611"/>
      <c r="WFL111" s="611"/>
      <c r="WFM111" s="611"/>
      <c r="WFN111" s="611"/>
      <c r="WFO111" s="611"/>
      <c r="WFP111" s="611"/>
      <c r="WFQ111" s="611"/>
      <c r="WFR111" s="611"/>
      <c r="WFS111" s="611"/>
      <c r="WFT111" s="611"/>
      <c r="WFU111" s="611"/>
      <c r="WFV111" s="611"/>
      <c r="WFW111" s="611"/>
      <c r="WFX111" s="611"/>
      <c r="WFY111" s="611"/>
      <c r="WFZ111" s="611"/>
      <c r="WGA111" s="611"/>
      <c r="WGB111" s="611"/>
      <c r="WGC111" s="611"/>
      <c r="WGD111" s="611"/>
      <c r="WGE111" s="611"/>
      <c r="WGF111" s="611"/>
      <c r="WGG111" s="611"/>
      <c r="WGH111" s="611"/>
      <c r="WGI111" s="611"/>
      <c r="WGJ111" s="611"/>
      <c r="WGK111" s="611"/>
      <c r="WGL111" s="611"/>
      <c r="WGM111" s="611"/>
      <c r="WGN111" s="611"/>
      <c r="WGO111" s="611"/>
      <c r="WGP111" s="611"/>
      <c r="WGQ111" s="611"/>
      <c r="WGR111" s="611"/>
      <c r="WGS111" s="611"/>
      <c r="WGT111" s="611"/>
      <c r="WGU111" s="611"/>
      <c r="WGV111" s="611"/>
      <c r="WGW111" s="611"/>
      <c r="WGX111" s="611"/>
      <c r="WGY111" s="611"/>
      <c r="WGZ111" s="611"/>
      <c r="WHA111" s="611"/>
      <c r="WHB111" s="611"/>
      <c r="WHC111" s="611"/>
      <c r="WHD111" s="611"/>
      <c r="WHE111" s="611"/>
      <c r="WHF111" s="611"/>
      <c r="WHG111" s="611"/>
      <c r="WHH111" s="611"/>
      <c r="WHI111" s="611"/>
      <c r="WHJ111" s="611"/>
      <c r="WHK111" s="611"/>
      <c r="WHL111" s="611"/>
      <c r="WHM111" s="611"/>
      <c r="WHN111" s="611"/>
      <c r="WHO111" s="611"/>
      <c r="WHP111" s="611"/>
      <c r="WHQ111" s="611"/>
      <c r="WHR111" s="611"/>
      <c r="WHS111" s="611"/>
      <c r="WHT111" s="611"/>
      <c r="WHU111" s="611"/>
      <c r="WHV111" s="611"/>
      <c r="WHW111" s="611"/>
      <c r="WHX111" s="611"/>
      <c r="WHY111" s="611"/>
      <c r="WHZ111" s="611"/>
      <c r="WIA111" s="611"/>
      <c r="WIB111" s="611"/>
      <c r="WIC111" s="611"/>
      <c r="WID111" s="611"/>
      <c r="WIE111" s="611"/>
      <c r="WIF111" s="611"/>
      <c r="WIG111" s="611"/>
      <c r="WIH111" s="611"/>
      <c r="WII111" s="611"/>
      <c r="WIJ111" s="611"/>
      <c r="WIK111" s="611"/>
      <c r="WIL111" s="611"/>
      <c r="WIM111" s="611"/>
      <c r="WIN111" s="611"/>
      <c r="WIO111" s="611"/>
      <c r="WIP111" s="611"/>
      <c r="WIQ111" s="611"/>
      <c r="WIR111" s="611"/>
      <c r="WIS111" s="611"/>
      <c r="WIT111" s="611"/>
      <c r="WIU111" s="611"/>
      <c r="WIV111" s="611"/>
      <c r="WIW111" s="611"/>
      <c r="WIX111" s="611"/>
      <c r="WIY111" s="611"/>
      <c r="WIZ111" s="611"/>
      <c r="WJA111" s="611"/>
      <c r="WJB111" s="611"/>
      <c r="WJC111" s="611"/>
      <c r="WJD111" s="611"/>
      <c r="WJE111" s="611"/>
      <c r="WJF111" s="611"/>
      <c r="WJG111" s="611"/>
      <c r="WJH111" s="611"/>
      <c r="WJI111" s="611"/>
      <c r="WJJ111" s="611"/>
      <c r="WJK111" s="611"/>
      <c r="WJL111" s="611"/>
      <c r="WJM111" s="611"/>
      <c r="WJN111" s="611"/>
      <c r="WJO111" s="611"/>
      <c r="WJP111" s="611"/>
      <c r="WJQ111" s="611"/>
      <c r="WJR111" s="611"/>
      <c r="WJS111" s="611"/>
      <c r="WJT111" s="611"/>
      <c r="WJU111" s="611"/>
      <c r="WJV111" s="611"/>
      <c r="WJW111" s="611"/>
      <c r="WJX111" s="611"/>
      <c r="WJY111" s="611"/>
      <c r="WJZ111" s="611"/>
      <c r="WKA111" s="611"/>
      <c r="WKB111" s="611"/>
      <c r="WKC111" s="611"/>
      <c r="WKD111" s="611"/>
      <c r="WKE111" s="611"/>
      <c r="WKF111" s="611"/>
      <c r="WKG111" s="611"/>
      <c r="WKH111" s="611"/>
      <c r="WKI111" s="611"/>
      <c r="WKJ111" s="611"/>
      <c r="WKK111" s="611"/>
      <c r="WKL111" s="611"/>
      <c r="WKM111" s="611"/>
      <c r="WKN111" s="611"/>
      <c r="WKO111" s="611"/>
      <c r="WKP111" s="611"/>
      <c r="WKQ111" s="611"/>
      <c r="WKR111" s="611"/>
      <c r="WKS111" s="611"/>
      <c r="WKT111" s="611"/>
      <c r="WKU111" s="611"/>
      <c r="WKV111" s="611"/>
      <c r="WKW111" s="611"/>
      <c r="WKX111" s="611"/>
      <c r="WKY111" s="611"/>
      <c r="WKZ111" s="611"/>
      <c r="WLA111" s="611"/>
      <c r="WLB111" s="611"/>
      <c r="WLC111" s="611"/>
      <c r="WLD111" s="611"/>
      <c r="WLE111" s="611"/>
      <c r="WLF111" s="611"/>
      <c r="WLG111" s="611"/>
      <c r="WLH111" s="611"/>
      <c r="WLI111" s="611"/>
      <c r="WLJ111" s="611"/>
      <c r="WLK111" s="611"/>
      <c r="WLL111" s="611"/>
      <c r="WLM111" s="611"/>
      <c r="WLN111" s="611"/>
      <c r="WLO111" s="611"/>
      <c r="WLP111" s="611"/>
      <c r="WLQ111" s="611"/>
      <c r="WLR111" s="611"/>
      <c r="WLS111" s="611"/>
      <c r="WLT111" s="611"/>
      <c r="WLU111" s="611"/>
      <c r="WLV111" s="611"/>
      <c r="WLW111" s="611"/>
      <c r="WLX111" s="611"/>
      <c r="WLY111" s="611"/>
      <c r="WLZ111" s="611"/>
      <c r="WMA111" s="611"/>
      <c r="WMB111" s="611"/>
      <c r="WMC111" s="611"/>
      <c r="WMD111" s="611"/>
      <c r="WME111" s="611"/>
      <c r="WMF111" s="611"/>
      <c r="WMG111" s="611"/>
      <c r="WMH111" s="611"/>
      <c r="WMI111" s="611"/>
      <c r="WMJ111" s="611"/>
      <c r="WMK111" s="611"/>
      <c r="WML111" s="611"/>
      <c r="WMM111" s="611"/>
      <c r="WMN111" s="611"/>
      <c r="WMO111" s="611"/>
      <c r="WMP111" s="611"/>
      <c r="WMQ111" s="611"/>
      <c r="WMR111" s="611"/>
      <c r="WMS111" s="611"/>
      <c r="WMT111" s="611"/>
      <c r="WMU111" s="611"/>
      <c r="WMV111" s="611"/>
      <c r="WMW111" s="611"/>
      <c r="WMX111" s="611"/>
      <c r="WMY111" s="611"/>
      <c r="WMZ111" s="611"/>
      <c r="WNA111" s="611"/>
      <c r="WNB111" s="611"/>
      <c r="WNC111" s="611"/>
      <c r="WND111" s="611"/>
      <c r="WNE111" s="611"/>
      <c r="WNF111" s="611"/>
      <c r="WNG111" s="611"/>
      <c r="WNH111" s="611"/>
      <c r="WNI111" s="611"/>
      <c r="WNJ111" s="611"/>
      <c r="WNK111" s="611"/>
      <c r="WNL111" s="611"/>
      <c r="WNM111" s="611"/>
      <c r="WNN111" s="611"/>
      <c r="WNO111" s="611"/>
      <c r="WNP111" s="611"/>
      <c r="WNQ111" s="611"/>
      <c r="WNR111" s="611"/>
      <c r="WNS111" s="611"/>
      <c r="WNT111" s="611"/>
      <c r="WNU111" s="611"/>
      <c r="WNV111" s="611"/>
      <c r="WNW111" s="611"/>
      <c r="WNX111" s="611"/>
      <c r="WNY111" s="611"/>
      <c r="WNZ111" s="611"/>
      <c r="WOA111" s="611"/>
      <c r="WOB111" s="611"/>
      <c r="WOC111" s="611"/>
      <c r="WOD111" s="611"/>
      <c r="WOE111" s="611"/>
      <c r="WOF111" s="611"/>
      <c r="WOG111" s="611"/>
      <c r="WOH111" s="611"/>
      <c r="WOI111" s="611"/>
      <c r="WOJ111" s="611"/>
      <c r="WOK111" s="611"/>
      <c r="WOL111" s="611"/>
      <c r="WOM111" s="611"/>
      <c r="WON111" s="611"/>
      <c r="WOO111" s="611"/>
      <c r="WOP111" s="611"/>
      <c r="WOQ111" s="611"/>
      <c r="WOR111" s="611"/>
      <c r="WOS111" s="611"/>
      <c r="WOT111" s="611"/>
      <c r="WOU111" s="611"/>
      <c r="WOV111" s="611"/>
      <c r="WOW111" s="611"/>
      <c r="WOX111" s="611"/>
      <c r="WOY111" s="611"/>
      <c r="WOZ111" s="611"/>
      <c r="WPA111" s="611"/>
      <c r="WPB111" s="611"/>
      <c r="WPC111" s="611"/>
      <c r="WPD111" s="611"/>
      <c r="WPE111" s="611"/>
      <c r="WPF111" s="611"/>
      <c r="WPG111" s="611"/>
      <c r="WPH111" s="611"/>
      <c r="WPI111" s="611"/>
      <c r="WPJ111" s="611"/>
      <c r="WPK111" s="611"/>
      <c r="WPL111" s="611"/>
      <c r="WPM111" s="611"/>
      <c r="WPN111" s="611"/>
      <c r="WPO111" s="611"/>
      <c r="WPP111" s="611"/>
      <c r="WPQ111" s="611"/>
      <c r="WPR111" s="611"/>
      <c r="WPS111" s="611"/>
      <c r="WPT111" s="611"/>
      <c r="WPU111" s="611"/>
      <c r="WPV111" s="611"/>
      <c r="WPW111" s="611"/>
      <c r="WPX111" s="611"/>
      <c r="WPY111" s="611"/>
      <c r="WPZ111" s="611"/>
      <c r="WQA111" s="611"/>
      <c r="WQB111" s="611"/>
      <c r="WQC111" s="611"/>
      <c r="WQD111" s="611"/>
      <c r="WQE111" s="611"/>
      <c r="WQF111" s="611"/>
      <c r="WQG111" s="611"/>
      <c r="WQH111" s="611"/>
      <c r="WQI111" s="611"/>
      <c r="WQJ111" s="611"/>
      <c r="WQK111" s="611"/>
      <c r="WQL111" s="611"/>
      <c r="WQM111" s="611"/>
      <c r="WQN111" s="611"/>
      <c r="WQO111" s="611"/>
      <c r="WQP111" s="611"/>
      <c r="WQQ111" s="611"/>
      <c r="WQR111" s="611"/>
      <c r="WQS111" s="611"/>
      <c r="WQT111" s="611"/>
      <c r="WQU111" s="611"/>
      <c r="WQV111" s="611"/>
      <c r="WQW111" s="611"/>
      <c r="WQX111" s="611"/>
      <c r="WQY111" s="611"/>
      <c r="WQZ111" s="611"/>
      <c r="WRA111" s="611"/>
      <c r="WRB111" s="611"/>
      <c r="WRC111" s="611"/>
      <c r="WRD111" s="611"/>
      <c r="WRE111" s="611"/>
      <c r="WRF111" s="611"/>
      <c r="WRG111" s="611"/>
      <c r="WRH111" s="611"/>
      <c r="WRI111" s="611"/>
      <c r="WRJ111" s="611"/>
      <c r="WRK111" s="611"/>
      <c r="WRL111" s="611"/>
      <c r="WRM111" s="611"/>
      <c r="WRN111" s="611"/>
      <c r="WRO111" s="611"/>
      <c r="WRP111" s="611"/>
      <c r="WRQ111" s="611"/>
      <c r="WRR111" s="611"/>
      <c r="WRS111" s="611"/>
      <c r="WRT111" s="611"/>
      <c r="WRU111" s="611"/>
      <c r="WRV111" s="611"/>
      <c r="WRW111" s="611"/>
      <c r="WRX111" s="611"/>
      <c r="WRY111" s="611"/>
      <c r="WRZ111" s="611"/>
      <c r="WSA111" s="611"/>
      <c r="WSB111" s="611"/>
      <c r="WSC111" s="611"/>
      <c r="WSD111" s="611"/>
      <c r="WSE111" s="611"/>
      <c r="WSF111" s="611"/>
      <c r="WSG111" s="611"/>
      <c r="WSH111" s="611"/>
      <c r="WSI111" s="611"/>
      <c r="WSJ111" s="611"/>
      <c r="WSK111" s="611"/>
      <c r="WSL111" s="611"/>
      <c r="WSM111" s="611"/>
      <c r="WSN111" s="611"/>
      <c r="WSO111" s="611"/>
      <c r="WSP111" s="611"/>
      <c r="WSQ111" s="611"/>
      <c r="WSR111" s="611"/>
      <c r="WSS111" s="611"/>
      <c r="WST111" s="611"/>
      <c r="WSU111" s="611"/>
      <c r="WSV111" s="611"/>
      <c r="WSW111" s="611"/>
      <c r="WSX111" s="611"/>
      <c r="WSY111" s="611"/>
      <c r="WSZ111" s="611"/>
      <c r="WTA111" s="611"/>
      <c r="WTB111" s="611"/>
      <c r="WTC111" s="611"/>
      <c r="WTD111" s="611"/>
      <c r="WTE111" s="611"/>
      <c r="WTF111" s="611"/>
      <c r="WTG111" s="611"/>
      <c r="WTH111" s="611"/>
      <c r="WTI111" s="611"/>
      <c r="WTJ111" s="611"/>
      <c r="WTK111" s="611"/>
      <c r="WTL111" s="611"/>
      <c r="WTM111" s="611"/>
      <c r="WTN111" s="611"/>
      <c r="WTO111" s="611"/>
      <c r="WTP111" s="611"/>
      <c r="WTQ111" s="611"/>
      <c r="WTR111" s="611"/>
      <c r="WTS111" s="611"/>
      <c r="WTT111" s="611"/>
      <c r="WTU111" s="611"/>
      <c r="WTV111" s="611"/>
      <c r="WTW111" s="611"/>
      <c r="WTX111" s="611"/>
      <c r="WTY111" s="611"/>
      <c r="WTZ111" s="611"/>
      <c r="WUA111" s="611"/>
      <c r="WUB111" s="611"/>
      <c r="WUC111" s="611"/>
      <c r="WUD111" s="611"/>
      <c r="WUE111" s="611"/>
      <c r="WUF111" s="611"/>
      <c r="WUG111" s="611"/>
      <c r="WUH111" s="611"/>
      <c r="WUI111" s="611"/>
      <c r="WUJ111" s="611"/>
      <c r="WUK111" s="611"/>
      <c r="WUL111" s="611"/>
      <c r="WUM111" s="611"/>
      <c r="WUN111" s="611"/>
      <c r="WUO111" s="611"/>
      <c r="WUP111" s="611"/>
      <c r="WUQ111" s="611"/>
      <c r="WUR111" s="611"/>
      <c r="WUS111" s="611"/>
      <c r="WUT111" s="611"/>
      <c r="WUU111" s="611"/>
      <c r="WUV111" s="611"/>
      <c r="WUW111" s="611"/>
      <c r="WUX111" s="611"/>
      <c r="WUY111" s="611"/>
      <c r="WUZ111" s="611"/>
      <c r="WVA111" s="611"/>
      <c r="WVB111" s="611"/>
      <c r="WVC111" s="611"/>
      <c r="WVD111" s="611"/>
      <c r="WVE111" s="611"/>
      <c r="WVF111" s="611"/>
      <c r="WVG111" s="611"/>
      <c r="WVH111" s="611"/>
      <c r="WVI111" s="611"/>
      <c r="WVJ111" s="611"/>
      <c r="WVK111" s="611"/>
      <c r="WVL111" s="611"/>
      <c r="WVM111" s="611"/>
      <c r="WVN111" s="611"/>
      <c r="WVO111" s="611"/>
      <c r="WVP111" s="611"/>
      <c r="WVQ111" s="611"/>
      <c r="WVR111" s="611"/>
      <c r="WVS111" s="611"/>
      <c r="WVT111" s="611"/>
      <c r="WVU111" s="611"/>
      <c r="WVV111" s="611"/>
      <c r="WVW111" s="611"/>
      <c r="WVX111" s="611"/>
      <c r="WVY111" s="611"/>
      <c r="WVZ111" s="611"/>
      <c r="WWA111" s="611"/>
      <c r="WWB111" s="611"/>
      <c r="WWC111" s="611"/>
      <c r="WWD111" s="611"/>
      <c r="WWE111" s="611"/>
      <c r="WWF111" s="611"/>
      <c r="WWG111" s="611"/>
      <c r="WWH111" s="611"/>
      <c r="WWI111" s="611"/>
      <c r="WWJ111" s="611"/>
      <c r="WWK111" s="611"/>
      <c r="WWL111" s="611"/>
      <c r="WWM111" s="611"/>
      <c r="WWN111" s="611"/>
      <c r="WWO111" s="611"/>
      <c r="WWP111" s="611"/>
      <c r="WWQ111" s="611"/>
      <c r="WWR111" s="611"/>
      <c r="WWS111" s="611"/>
      <c r="WWT111" s="611"/>
      <c r="WWU111" s="611"/>
      <c r="WWV111" s="611"/>
      <c r="WWW111" s="611"/>
      <c r="WWX111" s="611"/>
      <c r="WWY111" s="611"/>
      <c r="WWZ111" s="611"/>
      <c r="WXA111" s="611"/>
      <c r="WXB111" s="611"/>
      <c r="WXC111" s="611"/>
      <c r="WXD111" s="611"/>
      <c r="WXE111" s="611"/>
      <c r="WXF111" s="611"/>
      <c r="WXG111" s="611"/>
      <c r="WXH111" s="611"/>
      <c r="WXI111" s="611"/>
      <c r="WXJ111" s="611"/>
      <c r="WXK111" s="611"/>
      <c r="WXL111" s="611"/>
      <c r="WXM111" s="611"/>
      <c r="WXN111" s="611"/>
      <c r="WXO111" s="611"/>
      <c r="WXP111" s="611"/>
      <c r="WXQ111" s="611"/>
      <c r="WXR111" s="611"/>
      <c r="WXS111" s="611"/>
      <c r="WXT111" s="611"/>
      <c r="WXU111" s="611"/>
      <c r="WXV111" s="611"/>
      <c r="WXW111" s="611"/>
      <c r="WXX111" s="611"/>
      <c r="WXY111" s="611"/>
      <c r="WXZ111" s="611"/>
      <c r="WYA111" s="611"/>
      <c r="WYB111" s="611"/>
      <c r="WYC111" s="611"/>
      <c r="WYD111" s="611"/>
      <c r="WYE111" s="611"/>
      <c r="WYF111" s="611"/>
      <c r="WYG111" s="611"/>
      <c r="WYH111" s="611"/>
      <c r="WYI111" s="611"/>
      <c r="WYJ111" s="611"/>
      <c r="WYK111" s="611"/>
      <c r="WYL111" s="611"/>
      <c r="WYM111" s="611"/>
      <c r="WYN111" s="611"/>
      <c r="WYO111" s="611"/>
      <c r="WYP111" s="611"/>
      <c r="WYQ111" s="611"/>
      <c r="WYR111" s="611"/>
      <c r="WYS111" s="611"/>
      <c r="WYT111" s="611"/>
      <c r="WYU111" s="611"/>
      <c r="WYV111" s="611"/>
      <c r="WYW111" s="611"/>
      <c r="WYX111" s="611"/>
      <c r="WYY111" s="611"/>
      <c r="WYZ111" s="611"/>
      <c r="WZA111" s="611"/>
      <c r="WZB111" s="611"/>
      <c r="WZC111" s="611"/>
      <c r="WZD111" s="611"/>
      <c r="WZE111" s="611"/>
      <c r="WZF111" s="611"/>
      <c r="WZG111" s="611"/>
      <c r="WZH111" s="611"/>
      <c r="WZI111" s="611"/>
      <c r="WZJ111" s="611"/>
      <c r="WZK111" s="611"/>
      <c r="WZL111" s="611"/>
      <c r="WZM111" s="611"/>
      <c r="WZN111" s="611"/>
      <c r="WZO111" s="611"/>
      <c r="WZP111" s="611"/>
      <c r="WZQ111" s="611"/>
      <c r="WZR111" s="611"/>
      <c r="WZS111" s="611"/>
      <c r="WZT111" s="611"/>
      <c r="WZU111" s="611"/>
      <c r="WZV111" s="611"/>
      <c r="WZW111" s="611"/>
      <c r="WZX111" s="611"/>
      <c r="WZY111" s="611"/>
      <c r="WZZ111" s="611"/>
      <c r="XAA111" s="611"/>
      <c r="XAB111" s="611"/>
      <c r="XAC111" s="611"/>
      <c r="XAD111" s="611"/>
      <c r="XAE111" s="611"/>
      <c r="XAF111" s="611"/>
      <c r="XAG111" s="611"/>
      <c r="XAH111" s="611"/>
      <c r="XAI111" s="611"/>
      <c r="XAJ111" s="611"/>
      <c r="XAK111" s="611"/>
      <c r="XAL111" s="611"/>
      <c r="XAM111" s="611"/>
      <c r="XAN111" s="611"/>
      <c r="XAO111" s="611"/>
      <c r="XAP111" s="611"/>
      <c r="XAQ111" s="611"/>
      <c r="XAR111" s="611"/>
      <c r="XAS111" s="611"/>
      <c r="XAT111" s="611"/>
      <c r="XAU111" s="611"/>
      <c r="XAV111" s="611"/>
      <c r="XAW111" s="611"/>
      <c r="XAX111" s="611"/>
      <c r="XAY111" s="611"/>
      <c r="XAZ111" s="611"/>
      <c r="XBA111" s="611"/>
      <c r="XBB111" s="611"/>
      <c r="XBC111" s="611"/>
      <c r="XBD111" s="611"/>
      <c r="XBE111" s="611"/>
      <c r="XBF111" s="611"/>
      <c r="XBG111" s="611"/>
      <c r="XBH111" s="611"/>
      <c r="XBI111" s="611"/>
      <c r="XBJ111" s="611"/>
      <c r="XBK111" s="611"/>
      <c r="XBL111" s="611"/>
      <c r="XBM111" s="611"/>
      <c r="XBN111" s="611"/>
      <c r="XBO111" s="611"/>
      <c r="XBP111" s="611"/>
      <c r="XBQ111" s="611"/>
      <c r="XBR111" s="611"/>
      <c r="XBS111" s="611"/>
      <c r="XBT111" s="611"/>
      <c r="XBU111" s="611"/>
      <c r="XBV111" s="611"/>
      <c r="XBW111" s="611"/>
      <c r="XBX111" s="611"/>
      <c r="XBY111" s="611"/>
      <c r="XBZ111" s="611"/>
      <c r="XCA111" s="611"/>
      <c r="XCB111" s="611"/>
      <c r="XCC111" s="611"/>
      <c r="XCD111" s="611"/>
      <c r="XCE111" s="611"/>
      <c r="XCF111" s="611"/>
      <c r="XCG111" s="611"/>
      <c r="XCH111" s="611"/>
      <c r="XCI111" s="611"/>
      <c r="XCJ111" s="611"/>
      <c r="XCK111" s="611"/>
      <c r="XCL111" s="611"/>
      <c r="XCM111" s="611"/>
      <c r="XCN111" s="611"/>
      <c r="XCO111" s="611"/>
      <c r="XCP111" s="611"/>
      <c r="XCQ111" s="611"/>
      <c r="XCR111" s="611"/>
      <c r="XCS111" s="611"/>
      <c r="XCT111" s="611"/>
      <c r="XCU111" s="611"/>
      <c r="XCV111" s="611"/>
      <c r="XCW111" s="611"/>
      <c r="XCX111" s="611"/>
      <c r="XCY111" s="611"/>
      <c r="XCZ111" s="611"/>
      <c r="XDA111" s="611"/>
      <c r="XDB111" s="611"/>
      <c r="XDC111" s="611"/>
      <c r="XDD111" s="611"/>
      <c r="XDE111" s="611"/>
      <c r="XDF111" s="611"/>
      <c r="XDG111" s="611"/>
      <c r="XDH111" s="611"/>
      <c r="XDI111" s="611"/>
      <c r="XDJ111" s="611"/>
      <c r="XDK111" s="611"/>
      <c r="XDL111" s="611"/>
      <c r="XDM111" s="611"/>
      <c r="XDN111" s="611"/>
      <c r="XDO111" s="611"/>
      <c r="XDP111" s="611"/>
      <c r="XDQ111" s="611"/>
      <c r="XDR111" s="611"/>
      <c r="XDS111" s="611"/>
      <c r="XDT111" s="611"/>
      <c r="XDU111" s="611"/>
      <c r="XDV111" s="611"/>
      <c r="XDW111" s="611"/>
      <c r="XDX111" s="611"/>
      <c r="XDY111" s="611"/>
      <c r="XDZ111" s="611"/>
      <c r="XEA111" s="611"/>
      <c r="XEB111" s="611"/>
      <c r="XEC111" s="611"/>
      <c r="XED111" s="611"/>
      <c r="XEE111" s="611"/>
      <c r="XEF111" s="611"/>
      <c r="XEG111" s="611"/>
      <c r="XEH111" s="611"/>
      <c r="XEI111" s="611"/>
      <c r="XEJ111" s="611"/>
      <c r="XEK111" s="611"/>
      <c r="XEL111" s="611"/>
      <c r="XEM111" s="611"/>
      <c r="XEN111" s="611"/>
      <c r="XEO111" s="611"/>
    </row>
    <row r="112" spans="1:16369" s="328" customFormat="1" ht="30" customHeight="1">
      <c r="A112" s="1731"/>
      <c r="B112" s="2351" t="s">
        <v>2136</v>
      </c>
      <c r="C112" s="2352" t="s">
        <v>14</v>
      </c>
      <c r="D112" s="2391" t="s">
        <v>294</v>
      </c>
      <c r="E112" s="2392" t="s">
        <v>315</v>
      </c>
      <c r="F112" s="2393" t="s">
        <v>218</v>
      </c>
      <c r="G112" s="611"/>
      <c r="H112" s="611"/>
      <c r="I112" s="611"/>
      <c r="J112" s="611"/>
      <c r="K112" s="611"/>
      <c r="L112" s="611"/>
      <c r="M112" s="611"/>
      <c r="N112" s="611"/>
      <c r="O112" s="611"/>
      <c r="P112" s="611"/>
      <c r="Q112" s="611"/>
      <c r="R112" s="611"/>
      <c r="S112" s="611"/>
      <c r="T112" s="611"/>
      <c r="U112" s="611"/>
      <c r="V112" s="611"/>
      <c r="AB112" s="2296"/>
    </row>
    <row r="113" spans="1:28" s="328" customFormat="1" ht="15" customHeight="1">
      <c r="A113" s="1731"/>
      <c r="B113" s="426" t="s">
        <v>2142</v>
      </c>
      <c r="C113" s="427" t="str">
        <f>NSFR!B7</f>
        <v>Check: row 6 ≤ E90 + E93 + E98 in the General Info worksheet</v>
      </c>
      <c r="D113" s="2376"/>
      <c r="E113" s="2376"/>
      <c r="F113" s="2394" t="str">
        <f>NSFR!F7</f>
        <v>Pass</v>
      </c>
      <c r="G113" s="611"/>
      <c r="H113" s="611"/>
      <c r="I113" s="611"/>
      <c r="J113" s="611"/>
      <c r="K113" s="611"/>
      <c r="L113" s="611"/>
      <c r="M113" s="611"/>
      <c r="N113" s="611"/>
      <c r="O113" s="611"/>
      <c r="P113" s="611"/>
      <c r="Q113" s="611"/>
      <c r="R113" s="611"/>
      <c r="S113" s="611"/>
      <c r="T113" s="611"/>
      <c r="U113" s="611"/>
      <c r="V113" s="611"/>
      <c r="AB113" s="2296"/>
    </row>
    <row r="114" spans="1:28" s="328" customFormat="1" ht="15" customHeight="1">
      <c r="A114" s="1731"/>
      <c r="B114" s="378" t="s">
        <v>2142</v>
      </c>
      <c r="C114" s="417" t="str">
        <f>NSFR!B19</f>
        <v>Check: sum of rows 14 to row 16 = row 13 for each column</v>
      </c>
      <c r="D114" s="2395" t="str">
        <f>NSFR!D19</f>
        <v>Pass</v>
      </c>
      <c r="E114" s="2395" t="str">
        <f>NSFR!E19</f>
        <v>Pass</v>
      </c>
      <c r="F114" s="2396" t="str">
        <f>NSFR!F19</f>
        <v>Pass</v>
      </c>
      <c r="G114" s="611"/>
      <c r="H114" s="611"/>
      <c r="I114" s="611"/>
      <c r="J114" s="611"/>
      <c r="K114" s="611"/>
      <c r="L114" s="611"/>
      <c r="M114" s="611"/>
      <c r="N114" s="611"/>
      <c r="O114" s="611"/>
      <c r="P114" s="611"/>
      <c r="Q114" s="611"/>
      <c r="R114" s="611"/>
      <c r="S114" s="611"/>
      <c r="T114" s="611"/>
      <c r="U114" s="611"/>
      <c r="V114" s="611"/>
      <c r="AB114" s="2296"/>
    </row>
    <row r="115" spans="1:28" s="328" customFormat="1" ht="15" customHeight="1">
      <c r="A115" s="1731"/>
      <c r="B115" s="378" t="s">
        <v>2142</v>
      </c>
      <c r="C115" s="417" t="str">
        <f>NSFR!B24</f>
        <v>Check: sum of row 21 to row 23 = row 20 for each column</v>
      </c>
      <c r="D115" s="2395" t="str">
        <f>NSFR!D24</f>
        <v>Pass</v>
      </c>
      <c r="E115" s="2395" t="str">
        <f>NSFR!E24</f>
        <v>Pass</v>
      </c>
      <c r="F115" s="2396" t="str">
        <f>NSFR!F24</f>
        <v>Pass</v>
      </c>
      <c r="G115" s="611"/>
      <c r="H115" s="611"/>
      <c r="I115" s="611"/>
      <c r="J115" s="611"/>
      <c r="K115" s="611"/>
      <c r="L115" s="611"/>
      <c r="M115" s="611"/>
      <c r="N115" s="611"/>
      <c r="O115" s="611"/>
      <c r="P115" s="611"/>
      <c r="Q115" s="611"/>
      <c r="R115" s="611"/>
      <c r="S115" s="611"/>
      <c r="T115" s="611"/>
      <c r="U115" s="611"/>
      <c r="V115" s="611"/>
      <c r="AB115" s="2296"/>
    </row>
    <row r="116" spans="1:28" s="328" customFormat="1" ht="15" customHeight="1">
      <c r="A116" s="1731"/>
      <c r="B116" s="378" t="s">
        <v>2142</v>
      </c>
      <c r="C116" s="417" t="str">
        <f>NSFR!B29</f>
        <v>Check: sum of row 26 to row 28 = row 25 for each column</v>
      </c>
      <c r="D116" s="2395" t="str">
        <f>NSFR!D29</f>
        <v>Pass</v>
      </c>
      <c r="E116" s="2395" t="str">
        <f>NSFR!E29</f>
        <v>Pass</v>
      </c>
      <c r="F116" s="2396" t="str">
        <f>NSFR!F29</f>
        <v>Pass</v>
      </c>
      <c r="G116" s="611"/>
      <c r="H116" s="611"/>
      <c r="I116" s="611"/>
      <c r="J116" s="611"/>
      <c r="K116" s="611"/>
      <c r="L116" s="611"/>
      <c r="M116" s="611"/>
      <c r="N116" s="611"/>
      <c r="O116" s="611"/>
      <c r="P116" s="611"/>
      <c r="Q116" s="611"/>
      <c r="R116" s="611"/>
      <c r="S116" s="611"/>
      <c r="T116" s="611"/>
      <c r="U116" s="611"/>
      <c r="V116" s="611"/>
      <c r="AB116" s="2296"/>
    </row>
    <row r="117" spans="1:28" s="328" customFormat="1" ht="15" customHeight="1">
      <c r="A117" s="1731"/>
      <c r="B117" s="378" t="s">
        <v>2142</v>
      </c>
      <c r="C117" s="417" t="str">
        <f>NSFR!B38</f>
        <v>Check: sum of row 33 to row 35 = row 32 for each column</v>
      </c>
      <c r="D117" s="2395" t="str">
        <f>NSFR!D38</f>
        <v>Pass</v>
      </c>
      <c r="E117" s="2395" t="str">
        <f>NSFR!E38</f>
        <v>Pass</v>
      </c>
      <c r="F117" s="2396" t="str">
        <f>NSFR!F38</f>
        <v>Pass</v>
      </c>
      <c r="G117" s="611"/>
      <c r="H117" s="611"/>
      <c r="I117" s="611"/>
      <c r="J117" s="611"/>
      <c r="K117" s="611"/>
      <c r="L117" s="611"/>
      <c r="M117" s="611"/>
      <c r="N117" s="611"/>
      <c r="O117" s="611"/>
      <c r="P117" s="611"/>
      <c r="Q117" s="611"/>
      <c r="R117" s="611"/>
      <c r="S117" s="611"/>
      <c r="T117" s="611"/>
      <c r="U117" s="611"/>
      <c r="V117" s="611"/>
      <c r="AB117" s="2296"/>
    </row>
    <row r="118" spans="1:28" s="328" customFormat="1" ht="15" customHeight="1">
      <c r="A118" s="1731"/>
      <c r="B118" s="378" t="s">
        <v>2142</v>
      </c>
      <c r="C118" s="417" t="str">
        <f>NSFR!B53</f>
        <v>Check: row 49 ≥ sum of rows 51 to 52</v>
      </c>
      <c r="D118" s="2379"/>
      <c r="E118" s="2379"/>
      <c r="F118" s="2396" t="str">
        <f>NSFR!F53</f>
        <v>Pass</v>
      </c>
      <c r="G118" s="611"/>
      <c r="H118" s="611"/>
      <c r="I118" s="611"/>
      <c r="J118" s="611"/>
      <c r="K118" s="611"/>
      <c r="L118" s="611"/>
      <c r="M118" s="611"/>
      <c r="N118" s="611"/>
      <c r="O118" s="611"/>
      <c r="P118" s="611"/>
      <c r="Q118" s="611"/>
      <c r="R118" s="611"/>
      <c r="S118" s="611"/>
      <c r="T118" s="611"/>
      <c r="U118" s="611"/>
      <c r="V118" s="611"/>
      <c r="AB118" s="2296"/>
    </row>
    <row r="119" spans="1:28" s="328" customFormat="1" ht="15" customHeight="1">
      <c r="A119" s="1731"/>
      <c r="B119" s="378" t="s">
        <v>2142</v>
      </c>
      <c r="C119" s="417" t="str">
        <f>NSFR!B58</f>
        <v>Check: row 54 ≥ sum of rows 56 to 57</v>
      </c>
      <c r="D119" s="2379"/>
      <c r="E119" s="2379"/>
      <c r="F119" s="2396" t="str">
        <f>NSFR!F58</f>
        <v>Pass</v>
      </c>
      <c r="G119" s="611"/>
      <c r="H119" s="611"/>
      <c r="I119" s="611"/>
      <c r="J119" s="611"/>
      <c r="K119" s="611"/>
      <c r="L119" s="611"/>
      <c r="M119" s="611"/>
      <c r="N119" s="611"/>
      <c r="O119" s="611"/>
      <c r="P119" s="611"/>
      <c r="Q119" s="611"/>
      <c r="R119" s="611"/>
      <c r="S119" s="611"/>
      <c r="T119" s="611"/>
      <c r="U119" s="611"/>
      <c r="V119" s="611"/>
      <c r="AB119" s="2296"/>
    </row>
    <row r="120" spans="1:28" s="328" customFormat="1" ht="15" customHeight="1">
      <c r="A120" s="1731"/>
      <c r="B120" s="378" t="s">
        <v>2142</v>
      </c>
      <c r="C120" s="417" t="str">
        <f>NSFR!B64</f>
        <v>Check: sum of row 61 to row 63 = row 60</v>
      </c>
      <c r="D120" s="2379"/>
      <c r="E120" s="2379"/>
      <c r="F120" s="2396" t="str">
        <f>NSFR!F64</f>
        <v>Pass</v>
      </c>
      <c r="G120" s="611"/>
      <c r="H120" s="611"/>
      <c r="I120" s="611"/>
      <c r="J120" s="611"/>
      <c r="K120" s="611"/>
      <c r="L120" s="611"/>
      <c r="M120" s="611"/>
      <c r="N120" s="611"/>
      <c r="O120" s="611"/>
      <c r="P120" s="611"/>
      <c r="Q120" s="611"/>
      <c r="R120" s="611"/>
      <c r="S120" s="611"/>
      <c r="T120" s="611"/>
      <c r="U120" s="611"/>
      <c r="V120" s="611"/>
      <c r="AB120" s="2296"/>
    </row>
    <row r="121" spans="1:28" s="328" customFormat="1" ht="15" customHeight="1">
      <c r="A121" s="1731"/>
      <c r="B121" s="378" t="s">
        <v>2142</v>
      </c>
      <c r="C121" s="417" t="str">
        <f>NSFR!B66</f>
        <v>Check: sum of row 65 = row 60</v>
      </c>
      <c r="D121" s="2379"/>
      <c r="E121" s="2379"/>
      <c r="F121" s="2396" t="str">
        <f>NSFR!F66</f>
        <v>Pass</v>
      </c>
      <c r="G121" s="611"/>
      <c r="H121" s="611"/>
      <c r="I121" s="611"/>
      <c r="J121" s="611"/>
      <c r="K121" s="611"/>
      <c r="L121" s="611"/>
      <c r="M121" s="611"/>
      <c r="N121" s="611"/>
      <c r="O121" s="611"/>
      <c r="P121" s="611"/>
      <c r="Q121" s="611"/>
      <c r="R121" s="611"/>
      <c r="S121" s="611"/>
      <c r="T121" s="611"/>
      <c r="U121" s="611"/>
      <c r="V121" s="611"/>
      <c r="AB121" s="2296"/>
    </row>
    <row r="122" spans="1:28" s="328" customFormat="1" ht="15" customHeight="1">
      <c r="A122" s="1731"/>
      <c r="B122" s="378" t="s">
        <v>2142</v>
      </c>
      <c r="C122" s="417" t="str">
        <f>NSFR!B70</f>
        <v>Check: row 60 ≥ sum of rows 68 to 69</v>
      </c>
      <c r="D122" s="2379"/>
      <c r="E122" s="2379"/>
      <c r="F122" s="2396" t="str">
        <f>NSFR!F70</f>
        <v>Pass</v>
      </c>
      <c r="G122" s="611"/>
      <c r="H122" s="611"/>
      <c r="I122" s="611"/>
      <c r="J122" s="611"/>
      <c r="K122" s="611"/>
      <c r="L122" s="611"/>
      <c r="M122" s="611"/>
      <c r="N122" s="611"/>
      <c r="O122" s="611"/>
      <c r="P122" s="611"/>
      <c r="Q122" s="611"/>
      <c r="R122" s="611"/>
      <c r="S122" s="611"/>
      <c r="T122" s="611"/>
      <c r="U122" s="611"/>
      <c r="V122" s="611"/>
      <c r="AB122" s="2296"/>
    </row>
    <row r="123" spans="1:28" s="328" customFormat="1" ht="15" customHeight="1">
      <c r="A123" s="1731"/>
      <c r="B123" s="378" t="s">
        <v>2143</v>
      </c>
      <c r="C123" s="2397" t="str">
        <f>NSFR!B217</f>
        <v>Check: Row 213 ≥ sum of rows 215 to 216</v>
      </c>
      <c r="D123" s="2379"/>
      <c r="E123" s="2379"/>
      <c r="F123" s="2396" t="str">
        <f>NSFR!F217</f>
        <v>Pass</v>
      </c>
      <c r="G123" s="611"/>
      <c r="H123" s="611"/>
      <c r="I123" s="611"/>
      <c r="J123" s="611"/>
      <c r="K123" s="611"/>
      <c r="L123" s="611"/>
      <c r="M123" s="611"/>
      <c r="N123" s="611"/>
      <c r="O123" s="611"/>
      <c r="P123" s="611"/>
      <c r="Q123" s="611"/>
      <c r="R123" s="611"/>
      <c r="S123" s="611"/>
      <c r="T123" s="611"/>
      <c r="U123" s="611"/>
      <c r="V123" s="611"/>
      <c r="AB123" s="2296"/>
    </row>
    <row r="124" spans="1:28" s="328" customFormat="1" ht="15" customHeight="1">
      <c r="A124" s="1731"/>
      <c r="B124" s="376" t="s">
        <v>2143</v>
      </c>
      <c r="C124" s="2397" t="str">
        <f>NSFR!B220</f>
        <v>Check: row 219 is equal to cell L13 in the Leverage Ratio worksheet</v>
      </c>
      <c r="D124" s="2379"/>
      <c r="E124" s="2379"/>
      <c r="F124" s="2396" t="str">
        <f>NSFR!F220</f>
        <v>Pass</v>
      </c>
      <c r="G124" s="611"/>
      <c r="H124" s="611"/>
      <c r="I124" s="611"/>
      <c r="J124" s="611"/>
      <c r="K124" s="611"/>
      <c r="L124" s="611"/>
      <c r="M124" s="611"/>
      <c r="N124" s="611"/>
      <c r="O124" s="611"/>
      <c r="P124" s="611"/>
      <c r="Q124" s="611"/>
      <c r="R124" s="611"/>
      <c r="S124" s="611"/>
      <c r="T124" s="611"/>
      <c r="U124" s="611"/>
      <c r="V124" s="611"/>
      <c r="AB124" s="2296"/>
    </row>
    <row r="125" spans="1:28" s="328" customFormat="1" ht="15" customHeight="1">
      <c r="A125" s="1731"/>
      <c r="B125" s="376" t="s">
        <v>2143</v>
      </c>
      <c r="C125" s="2397" t="str">
        <f>NSFR!B224</f>
        <v>Check: row 219 ≥ sum of rows 222 to 223</v>
      </c>
      <c r="D125" s="2379"/>
      <c r="E125" s="2379"/>
      <c r="F125" s="2396" t="str">
        <f>NSFR!F224</f>
        <v>Pass</v>
      </c>
      <c r="G125" s="611"/>
      <c r="H125" s="611"/>
      <c r="I125" s="611"/>
      <c r="J125" s="611"/>
      <c r="K125" s="611"/>
      <c r="L125" s="611"/>
      <c r="M125" s="611"/>
      <c r="N125" s="611"/>
      <c r="O125" s="611"/>
      <c r="P125" s="611"/>
      <c r="Q125" s="611"/>
      <c r="R125" s="611"/>
      <c r="S125" s="611"/>
      <c r="T125" s="611"/>
      <c r="U125" s="611"/>
      <c r="V125" s="611"/>
      <c r="AB125" s="2296"/>
    </row>
    <row r="126" spans="1:28" s="328" customFormat="1" ht="15" customHeight="1">
      <c r="A126" s="1731"/>
      <c r="B126" s="376" t="s">
        <v>2143</v>
      </c>
      <c r="C126" s="2397" t="str">
        <f>NSFR!B229</f>
        <v>Check: row 225 ≥ sum of rows 227 to 228</v>
      </c>
      <c r="D126" s="2379"/>
      <c r="E126" s="2379"/>
      <c r="F126" s="2396" t="str">
        <f>NSFR!F229</f>
        <v>Pass</v>
      </c>
      <c r="G126" s="611"/>
      <c r="H126" s="611"/>
      <c r="I126" s="611"/>
      <c r="J126" s="611"/>
      <c r="K126" s="611"/>
      <c r="L126" s="611"/>
      <c r="M126" s="611"/>
      <c r="N126" s="611"/>
      <c r="O126" s="611"/>
      <c r="P126" s="611"/>
      <c r="Q126" s="611"/>
      <c r="R126" s="611"/>
      <c r="S126" s="611"/>
      <c r="T126" s="611"/>
      <c r="U126" s="611"/>
      <c r="V126" s="611"/>
      <c r="AB126" s="2296"/>
    </row>
    <row r="127" spans="1:28" s="328" customFormat="1" ht="15" customHeight="1">
      <c r="A127" s="1731"/>
      <c r="B127" s="376" t="s">
        <v>2143</v>
      </c>
      <c r="C127" s="2397" t="str">
        <f>NSFR!B238</f>
        <v>Check: sum of row 234 to row 237 = row 232</v>
      </c>
      <c r="D127" s="2398"/>
      <c r="E127" s="2398"/>
      <c r="F127" s="2396" t="str">
        <f>NSFR!F238</f>
        <v>Pass</v>
      </c>
      <c r="G127" s="611"/>
      <c r="H127" s="611"/>
      <c r="I127" s="611"/>
      <c r="J127" s="611"/>
      <c r="K127" s="611"/>
      <c r="L127" s="611"/>
      <c r="M127" s="611"/>
      <c r="N127" s="611"/>
      <c r="O127" s="611"/>
      <c r="P127" s="611"/>
      <c r="Q127" s="611"/>
      <c r="R127" s="611"/>
      <c r="S127" s="611"/>
      <c r="T127" s="611"/>
      <c r="U127" s="611"/>
      <c r="V127" s="611"/>
      <c r="AB127" s="2296"/>
    </row>
    <row r="128" spans="1:28" s="328" customFormat="1" ht="15" customHeight="1">
      <c r="A128" s="1731"/>
      <c r="B128" s="376" t="s">
        <v>2143</v>
      </c>
      <c r="C128" s="2397" t="str">
        <f>NSFR!B240</f>
        <v>Check: sum of row 239 = sum of rows 234 to 236</v>
      </c>
      <c r="D128" s="2398"/>
      <c r="E128" s="2398"/>
      <c r="F128" s="2396" t="str">
        <f>NSFR!F240</f>
        <v>Pass</v>
      </c>
      <c r="G128" s="611"/>
      <c r="H128" s="611"/>
      <c r="I128" s="611"/>
      <c r="J128" s="611"/>
      <c r="K128" s="611"/>
      <c r="L128" s="611"/>
      <c r="M128" s="611"/>
      <c r="N128" s="611"/>
      <c r="O128" s="611"/>
      <c r="P128" s="611"/>
      <c r="Q128" s="611"/>
      <c r="R128" s="611"/>
      <c r="S128" s="611"/>
      <c r="T128" s="611"/>
      <c r="U128" s="611"/>
      <c r="V128" s="611"/>
      <c r="AB128" s="2296"/>
    </row>
    <row r="129" spans="1:16369" s="328" customFormat="1" ht="15" customHeight="1">
      <c r="A129" s="1731"/>
      <c r="B129" s="376" t="s">
        <v>2143</v>
      </c>
      <c r="C129" s="2397" t="str">
        <f>NSFR!B244</f>
        <v>Check: Sum of rows 234 to 236 ≥ sum of rows 242 to 243</v>
      </c>
      <c r="D129" s="2398"/>
      <c r="E129" s="2398"/>
      <c r="F129" s="2396" t="str">
        <f>NSFR!F244</f>
        <v>Pass</v>
      </c>
      <c r="G129" s="611"/>
      <c r="H129" s="611"/>
      <c r="I129" s="611"/>
      <c r="J129" s="611"/>
      <c r="K129" s="611"/>
      <c r="L129" s="611"/>
      <c r="M129" s="611"/>
      <c r="N129" s="611"/>
      <c r="O129" s="611"/>
      <c r="P129" s="611"/>
      <c r="Q129" s="611"/>
      <c r="R129" s="611"/>
      <c r="S129" s="611"/>
      <c r="T129" s="611"/>
      <c r="U129" s="611"/>
      <c r="V129" s="611"/>
      <c r="AB129" s="2296"/>
    </row>
    <row r="130" spans="1:16369" s="328" customFormat="1" ht="15" customHeight="1">
      <c r="A130" s="1731"/>
      <c r="B130" s="376" t="s">
        <v>2143</v>
      </c>
      <c r="C130" s="2397" t="str">
        <f>NSFR!B250</f>
        <v>Check: interdependent assets in row 249 = interdependent liabilities above in row 75</v>
      </c>
      <c r="D130" s="2395" t="str">
        <f>NSFR!D250</f>
        <v>Pass</v>
      </c>
      <c r="E130" s="2395" t="str">
        <f>NSFR!E250</f>
        <v>Pass</v>
      </c>
      <c r="F130" s="2396" t="str">
        <f>NSFR!F250</f>
        <v>Pass</v>
      </c>
      <c r="G130" s="611"/>
      <c r="H130" s="611"/>
      <c r="I130" s="611"/>
      <c r="J130" s="611"/>
      <c r="K130" s="611"/>
      <c r="L130" s="611"/>
      <c r="M130" s="611"/>
      <c r="N130" s="611"/>
      <c r="O130" s="611"/>
      <c r="P130" s="611"/>
      <c r="Q130" s="611"/>
      <c r="R130" s="611"/>
      <c r="S130" s="611"/>
      <c r="T130" s="611"/>
      <c r="U130" s="611"/>
      <c r="V130" s="611"/>
      <c r="AB130" s="2296"/>
    </row>
    <row r="131" spans="1:16369" s="328" customFormat="1" ht="15" customHeight="1">
      <c r="A131" s="1731"/>
      <c r="B131" s="421" t="s">
        <v>2151</v>
      </c>
      <c r="C131" s="2355" t="str">
        <f>NSFR!B295</f>
        <v>Check: the sum of each of the columns for rows 277 to 294 should equal the corresponding column in row 39</v>
      </c>
      <c r="D131" s="2361" t="str">
        <f>NSFR!D295</f>
        <v>Pass</v>
      </c>
      <c r="E131" s="2361" t="str">
        <f>NSFR!E295</f>
        <v>Pass</v>
      </c>
      <c r="F131" s="2362" t="str">
        <f>NSFR!F295</f>
        <v>Pass</v>
      </c>
      <c r="G131" s="611"/>
      <c r="H131" s="611"/>
      <c r="I131" s="611"/>
      <c r="J131" s="611"/>
      <c r="K131" s="611"/>
      <c r="L131" s="611"/>
      <c r="M131" s="611"/>
      <c r="N131" s="611"/>
      <c r="O131" s="611"/>
      <c r="P131" s="611"/>
      <c r="Q131" s="611"/>
      <c r="R131" s="611"/>
      <c r="S131" s="611"/>
      <c r="T131" s="611"/>
      <c r="U131" s="611"/>
      <c r="V131" s="611"/>
      <c r="AB131" s="2296"/>
    </row>
    <row r="132" spans="1:16369" s="328" customFormat="1" ht="60" customHeight="1">
      <c r="A132" s="2357" t="s">
        <v>2164</v>
      </c>
      <c r="B132" s="611"/>
      <c r="C132" s="611"/>
      <c r="D132" s="611"/>
      <c r="E132" s="611"/>
      <c r="F132" s="611"/>
      <c r="G132" s="611"/>
      <c r="H132" s="611"/>
      <c r="I132" s="611"/>
      <c r="J132" s="611"/>
      <c r="K132" s="611"/>
      <c r="L132" s="611"/>
      <c r="M132" s="611"/>
      <c r="N132" s="611"/>
      <c r="O132" s="611"/>
      <c r="P132" s="611"/>
      <c r="Q132" s="611"/>
      <c r="R132" s="611"/>
      <c r="S132" s="611"/>
      <c r="T132" s="611"/>
      <c r="U132" s="611"/>
      <c r="V132" s="611"/>
      <c r="W132" s="611"/>
      <c r="X132" s="611"/>
      <c r="Y132" s="611"/>
      <c r="Z132" s="611"/>
      <c r="AA132" s="611"/>
      <c r="AB132" s="2227"/>
      <c r="AC132" s="611"/>
      <c r="AD132" s="611"/>
      <c r="AE132" s="611"/>
      <c r="AF132" s="611"/>
      <c r="AG132" s="611"/>
      <c r="AH132" s="611"/>
      <c r="AI132" s="611"/>
      <c r="AJ132" s="611"/>
      <c r="AK132" s="611"/>
      <c r="AL132" s="611"/>
      <c r="AM132" s="611"/>
      <c r="AN132" s="611"/>
      <c r="AO132" s="611"/>
      <c r="AP132" s="611"/>
      <c r="AQ132" s="611"/>
      <c r="AR132" s="611"/>
      <c r="AS132" s="611"/>
      <c r="AT132" s="611"/>
      <c r="AU132" s="611"/>
      <c r="AV132" s="611"/>
      <c r="AW132" s="611"/>
      <c r="AX132" s="611"/>
      <c r="AY132" s="611"/>
      <c r="AZ132" s="611"/>
      <c r="BA132" s="611"/>
      <c r="BB132" s="611"/>
      <c r="BC132" s="611"/>
      <c r="BD132" s="611"/>
      <c r="BE132" s="611"/>
      <c r="BF132" s="611"/>
      <c r="BG132" s="611"/>
      <c r="BH132" s="611"/>
      <c r="BI132" s="611"/>
      <c r="BJ132" s="611"/>
      <c r="BK132" s="611"/>
      <c r="BL132" s="611"/>
      <c r="BM132" s="611"/>
      <c r="BN132" s="611"/>
      <c r="BO132" s="611"/>
      <c r="BP132" s="611"/>
      <c r="BQ132" s="611"/>
      <c r="BR132" s="611"/>
      <c r="BS132" s="611"/>
      <c r="BT132" s="611"/>
      <c r="BU132" s="611"/>
      <c r="BV132" s="611"/>
      <c r="BW132" s="611"/>
      <c r="BX132" s="611"/>
      <c r="BY132" s="611"/>
      <c r="BZ132" s="611"/>
      <c r="CA132" s="611"/>
      <c r="CB132" s="611"/>
      <c r="CC132" s="611"/>
      <c r="CD132" s="611"/>
      <c r="CE132" s="611"/>
      <c r="CF132" s="611"/>
      <c r="CG132" s="611"/>
      <c r="CH132" s="611"/>
      <c r="CI132" s="611"/>
      <c r="CJ132" s="611"/>
      <c r="CK132" s="611"/>
      <c r="CL132" s="611"/>
      <c r="CM132" s="611"/>
      <c r="CN132" s="611"/>
      <c r="CO132" s="611"/>
      <c r="CP132" s="611"/>
      <c r="CQ132" s="611"/>
      <c r="CR132" s="611"/>
      <c r="CS132" s="611"/>
      <c r="CT132" s="611"/>
      <c r="CU132" s="611"/>
      <c r="CV132" s="611"/>
      <c r="CW132" s="611"/>
      <c r="CX132" s="611"/>
      <c r="CY132" s="611"/>
      <c r="CZ132" s="611"/>
      <c r="DA132" s="611"/>
      <c r="DB132" s="611"/>
      <c r="DC132" s="611"/>
      <c r="DD132" s="611"/>
      <c r="DE132" s="611"/>
      <c r="DF132" s="611"/>
      <c r="DG132" s="611"/>
      <c r="DH132" s="611"/>
      <c r="DI132" s="611"/>
      <c r="DJ132" s="611"/>
      <c r="DK132" s="611"/>
      <c r="DL132" s="611"/>
      <c r="DM132" s="611"/>
      <c r="DN132" s="611"/>
      <c r="DO132" s="611"/>
      <c r="DP132" s="611"/>
      <c r="DQ132" s="611"/>
      <c r="DR132" s="611"/>
      <c r="DS132" s="611"/>
      <c r="DT132" s="611"/>
      <c r="DU132" s="611"/>
      <c r="DV132" s="611"/>
      <c r="DW132" s="611"/>
      <c r="DX132" s="611"/>
      <c r="DY132" s="611"/>
      <c r="DZ132" s="611"/>
      <c r="EA132" s="611"/>
      <c r="EB132" s="611"/>
      <c r="EC132" s="611"/>
      <c r="ED132" s="611"/>
      <c r="EE132" s="611"/>
      <c r="EF132" s="611"/>
      <c r="EG132" s="611"/>
      <c r="EH132" s="611"/>
      <c r="EI132" s="611"/>
      <c r="EJ132" s="611"/>
      <c r="EK132" s="611"/>
      <c r="EL132" s="611"/>
      <c r="EM132" s="611"/>
      <c r="EN132" s="611"/>
      <c r="EO132" s="611"/>
      <c r="EP132" s="611"/>
      <c r="EQ132" s="611"/>
      <c r="ER132" s="611"/>
      <c r="ES132" s="611"/>
      <c r="ET132" s="611"/>
      <c r="EU132" s="611"/>
      <c r="EV132" s="611"/>
      <c r="EW132" s="611"/>
      <c r="EX132" s="611"/>
      <c r="EY132" s="611"/>
      <c r="EZ132" s="611"/>
      <c r="FA132" s="611"/>
      <c r="FB132" s="611"/>
      <c r="FC132" s="611"/>
      <c r="FD132" s="611"/>
      <c r="FE132" s="611"/>
      <c r="FF132" s="611"/>
      <c r="FG132" s="611"/>
      <c r="FH132" s="611"/>
      <c r="FI132" s="611"/>
      <c r="FJ132" s="611"/>
      <c r="FK132" s="611"/>
      <c r="FL132" s="611"/>
      <c r="FM132" s="611"/>
      <c r="FN132" s="611"/>
      <c r="FO132" s="611"/>
      <c r="FP132" s="611"/>
      <c r="FQ132" s="611"/>
      <c r="FR132" s="611"/>
      <c r="FS132" s="611"/>
      <c r="FT132" s="611"/>
      <c r="FU132" s="611"/>
      <c r="FV132" s="611"/>
      <c r="FW132" s="611"/>
      <c r="FX132" s="611"/>
      <c r="FY132" s="611"/>
      <c r="FZ132" s="611"/>
      <c r="GA132" s="611"/>
      <c r="GB132" s="611"/>
      <c r="GC132" s="611"/>
      <c r="GD132" s="611"/>
      <c r="GE132" s="611"/>
      <c r="GF132" s="611"/>
      <c r="GG132" s="611"/>
      <c r="GH132" s="611"/>
      <c r="GI132" s="611"/>
      <c r="GJ132" s="611"/>
      <c r="GK132" s="611"/>
      <c r="GL132" s="611"/>
      <c r="GM132" s="611"/>
      <c r="GN132" s="611"/>
      <c r="GO132" s="611"/>
      <c r="GP132" s="611"/>
      <c r="GQ132" s="611"/>
      <c r="GR132" s="611"/>
      <c r="GS132" s="611"/>
      <c r="GT132" s="611"/>
      <c r="GU132" s="611"/>
      <c r="GV132" s="611"/>
      <c r="GW132" s="611"/>
      <c r="GX132" s="611"/>
      <c r="GY132" s="611"/>
      <c r="GZ132" s="611"/>
      <c r="HA132" s="611"/>
      <c r="HB132" s="611"/>
      <c r="HC132" s="611"/>
      <c r="HD132" s="611"/>
      <c r="HE132" s="611"/>
      <c r="HF132" s="611"/>
      <c r="HG132" s="611"/>
      <c r="HH132" s="611"/>
      <c r="HI132" s="611"/>
      <c r="HJ132" s="611"/>
      <c r="HK132" s="611"/>
      <c r="HL132" s="611"/>
      <c r="HM132" s="611"/>
      <c r="HN132" s="611"/>
      <c r="HO132" s="611"/>
      <c r="HP132" s="611"/>
      <c r="HQ132" s="611"/>
      <c r="HR132" s="611"/>
      <c r="HS132" s="611"/>
      <c r="HT132" s="611"/>
      <c r="HU132" s="611"/>
      <c r="HV132" s="611"/>
      <c r="HW132" s="611"/>
      <c r="HX132" s="611"/>
      <c r="HY132" s="611"/>
      <c r="HZ132" s="611"/>
      <c r="IA132" s="611"/>
      <c r="IB132" s="611"/>
      <c r="IC132" s="611"/>
      <c r="ID132" s="611"/>
      <c r="IE132" s="611"/>
      <c r="IF132" s="611"/>
      <c r="IG132" s="611"/>
      <c r="IH132" s="611"/>
      <c r="II132" s="611"/>
      <c r="IJ132" s="611"/>
      <c r="IK132" s="611"/>
      <c r="IL132" s="611"/>
      <c r="IM132" s="611"/>
      <c r="IN132" s="611"/>
      <c r="IO132" s="611"/>
      <c r="IP132" s="611"/>
      <c r="IQ132" s="611"/>
      <c r="IR132" s="611"/>
      <c r="IS132" s="611"/>
      <c r="IT132" s="611"/>
      <c r="IU132" s="611"/>
      <c r="IV132" s="611"/>
      <c r="IW132" s="611"/>
      <c r="IX132" s="611"/>
      <c r="IY132" s="611"/>
      <c r="IZ132" s="611"/>
      <c r="JA132" s="611"/>
      <c r="JB132" s="611"/>
      <c r="JC132" s="611"/>
      <c r="JD132" s="611"/>
      <c r="JE132" s="611"/>
      <c r="JF132" s="611"/>
      <c r="JG132" s="611"/>
      <c r="JH132" s="611"/>
      <c r="JI132" s="611"/>
      <c r="JJ132" s="611"/>
      <c r="JK132" s="611"/>
      <c r="JL132" s="611"/>
      <c r="JM132" s="611"/>
      <c r="JN132" s="611"/>
      <c r="JO132" s="611"/>
      <c r="JP132" s="611"/>
      <c r="JQ132" s="611"/>
      <c r="JR132" s="611"/>
      <c r="JS132" s="611"/>
      <c r="JT132" s="611"/>
      <c r="JU132" s="611"/>
      <c r="JV132" s="611"/>
      <c r="JW132" s="611"/>
      <c r="JX132" s="611"/>
      <c r="JY132" s="611"/>
      <c r="JZ132" s="611"/>
      <c r="KA132" s="611"/>
      <c r="KB132" s="611"/>
      <c r="KC132" s="611"/>
      <c r="KD132" s="611"/>
      <c r="KE132" s="611"/>
      <c r="KF132" s="611"/>
      <c r="KG132" s="611"/>
      <c r="KH132" s="611"/>
      <c r="KI132" s="611"/>
      <c r="KJ132" s="611"/>
      <c r="KK132" s="611"/>
      <c r="KL132" s="611"/>
      <c r="KM132" s="611"/>
      <c r="KN132" s="611"/>
      <c r="KO132" s="611"/>
      <c r="KP132" s="611"/>
      <c r="KQ132" s="611"/>
      <c r="KR132" s="611"/>
      <c r="KS132" s="611"/>
      <c r="KT132" s="611"/>
      <c r="KU132" s="611"/>
      <c r="KV132" s="611"/>
      <c r="KW132" s="611"/>
      <c r="KX132" s="611"/>
      <c r="KY132" s="611"/>
      <c r="KZ132" s="611"/>
      <c r="LA132" s="611"/>
      <c r="LB132" s="611"/>
      <c r="LC132" s="611"/>
      <c r="LD132" s="611"/>
      <c r="LE132" s="611"/>
      <c r="LF132" s="611"/>
      <c r="LG132" s="611"/>
      <c r="LH132" s="611"/>
      <c r="LI132" s="611"/>
      <c r="LJ132" s="611"/>
      <c r="LK132" s="611"/>
      <c r="LL132" s="611"/>
      <c r="LM132" s="611"/>
      <c r="LN132" s="611"/>
      <c r="LO132" s="611"/>
      <c r="LP132" s="611"/>
      <c r="LQ132" s="611"/>
      <c r="LR132" s="611"/>
      <c r="LS132" s="611"/>
      <c r="LT132" s="611"/>
      <c r="LU132" s="611"/>
      <c r="LV132" s="611"/>
      <c r="LW132" s="611"/>
      <c r="LX132" s="611"/>
      <c r="LY132" s="611"/>
      <c r="LZ132" s="611"/>
      <c r="MA132" s="611"/>
      <c r="MB132" s="611"/>
      <c r="MC132" s="611"/>
      <c r="MD132" s="611"/>
      <c r="ME132" s="611"/>
      <c r="MF132" s="611"/>
      <c r="MG132" s="611"/>
      <c r="MH132" s="611"/>
      <c r="MI132" s="611"/>
      <c r="MJ132" s="611"/>
      <c r="MK132" s="611"/>
      <c r="ML132" s="611"/>
      <c r="MM132" s="611"/>
      <c r="MN132" s="611"/>
      <c r="MO132" s="611"/>
      <c r="MP132" s="611"/>
      <c r="MQ132" s="611"/>
      <c r="MR132" s="611"/>
      <c r="MS132" s="611"/>
      <c r="MT132" s="611"/>
      <c r="MU132" s="611"/>
      <c r="MV132" s="611"/>
      <c r="MW132" s="611"/>
      <c r="MX132" s="611"/>
      <c r="MY132" s="611"/>
      <c r="MZ132" s="611"/>
      <c r="NA132" s="611"/>
      <c r="NB132" s="611"/>
      <c r="NC132" s="611"/>
      <c r="ND132" s="611"/>
      <c r="NE132" s="611"/>
      <c r="NF132" s="611"/>
      <c r="NG132" s="611"/>
      <c r="NH132" s="611"/>
      <c r="NI132" s="611"/>
      <c r="NJ132" s="611"/>
      <c r="NK132" s="611"/>
      <c r="NL132" s="611"/>
      <c r="NM132" s="611"/>
      <c r="NN132" s="611"/>
      <c r="NO132" s="611"/>
      <c r="NP132" s="611"/>
      <c r="NQ132" s="611"/>
      <c r="NR132" s="611"/>
      <c r="NS132" s="611"/>
      <c r="NT132" s="611"/>
      <c r="NU132" s="611"/>
      <c r="NV132" s="611"/>
      <c r="NW132" s="611"/>
      <c r="NX132" s="611"/>
      <c r="NY132" s="611"/>
      <c r="NZ132" s="611"/>
      <c r="OA132" s="611"/>
      <c r="OB132" s="611"/>
      <c r="OC132" s="611"/>
      <c r="OD132" s="611"/>
      <c r="OE132" s="611"/>
      <c r="OF132" s="611"/>
      <c r="OG132" s="611"/>
      <c r="OH132" s="611"/>
      <c r="OI132" s="611"/>
      <c r="OJ132" s="611"/>
      <c r="OK132" s="611"/>
      <c r="OL132" s="611"/>
      <c r="OM132" s="611"/>
      <c r="ON132" s="611"/>
      <c r="OO132" s="611"/>
      <c r="OP132" s="611"/>
      <c r="OQ132" s="611"/>
      <c r="OR132" s="611"/>
      <c r="OS132" s="611"/>
      <c r="OT132" s="611"/>
      <c r="OU132" s="611"/>
      <c r="OV132" s="611"/>
      <c r="OW132" s="611"/>
      <c r="OX132" s="611"/>
      <c r="OY132" s="611"/>
      <c r="OZ132" s="611"/>
      <c r="PA132" s="611"/>
      <c r="PB132" s="611"/>
      <c r="PC132" s="611"/>
      <c r="PD132" s="611"/>
      <c r="PE132" s="611"/>
      <c r="PF132" s="611"/>
      <c r="PG132" s="611"/>
      <c r="PH132" s="611"/>
      <c r="PI132" s="611"/>
      <c r="PJ132" s="611"/>
      <c r="PK132" s="611"/>
      <c r="PL132" s="611"/>
      <c r="PM132" s="611"/>
      <c r="PN132" s="611"/>
      <c r="PO132" s="611"/>
      <c r="PP132" s="611"/>
      <c r="PQ132" s="611"/>
      <c r="PR132" s="611"/>
      <c r="PS132" s="611"/>
      <c r="PT132" s="611"/>
      <c r="PU132" s="611"/>
      <c r="PV132" s="611"/>
      <c r="PW132" s="611"/>
      <c r="PX132" s="611"/>
      <c r="PY132" s="611"/>
      <c r="PZ132" s="611"/>
      <c r="QA132" s="611"/>
      <c r="QB132" s="611"/>
      <c r="QC132" s="611"/>
      <c r="QD132" s="611"/>
      <c r="QE132" s="611"/>
      <c r="QF132" s="611"/>
      <c r="QG132" s="611"/>
      <c r="QH132" s="611"/>
      <c r="QI132" s="611"/>
      <c r="QJ132" s="611"/>
      <c r="QK132" s="611"/>
      <c r="QL132" s="611"/>
      <c r="QM132" s="611"/>
      <c r="QN132" s="611"/>
      <c r="QO132" s="611"/>
      <c r="QP132" s="611"/>
      <c r="QQ132" s="611"/>
      <c r="QR132" s="611"/>
      <c r="QS132" s="611"/>
      <c r="QT132" s="611"/>
      <c r="QU132" s="611"/>
      <c r="QV132" s="611"/>
      <c r="QW132" s="611"/>
      <c r="QX132" s="611"/>
      <c r="QY132" s="611"/>
      <c r="QZ132" s="611"/>
      <c r="RA132" s="611"/>
      <c r="RB132" s="611"/>
      <c r="RC132" s="611"/>
      <c r="RD132" s="611"/>
      <c r="RE132" s="611"/>
      <c r="RF132" s="611"/>
      <c r="RG132" s="611"/>
      <c r="RH132" s="611"/>
      <c r="RI132" s="611"/>
      <c r="RJ132" s="611"/>
      <c r="RK132" s="611"/>
      <c r="RL132" s="611"/>
      <c r="RM132" s="611"/>
      <c r="RN132" s="611"/>
      <c r="RO132" s="611"/>
      <c r="RP132" s="611"/>
      <c r="RQ132" s="611"/>
      <c r="RR132" s="611"/>
      <c r="RS132" s="611"/>
      <c r="RT132" s="611"/>
      <c r="RU132" s="611"/>
      <c r="RV132" s="611"/>
      <c r="RW132" s="611"/>
      <c r="RX132" s="611"/>
      <c r="RY132" s="611"/>
      <c r="RZ132" s="611"/>
      <c r="SA132" s="611"/>
      <c r="SB132" s="611"/>
      <c r="SC132" s="611"/>
      <c r="SD132" s="611"/>
      <c r="SE132" s="611"/>
      <c r="SF132" s="611"/>
      <c r="SG132" s="611"/>
      <c r="SH132" s="611"/>
      <c r="SI132" s="611"/>
      <c r="SJ132" s="611"/>
      <c r="SK132" s="611"/>
      <c r="SL132" s="611"/>
      <c r="SM132" s="611"/>
      <c r="SN132" s="611"/>
      <c r="SO132" s="611"/>
      <c r="SP132" s="611"/>
      <c r="SQ132" s="611"/>
      <c r="SR132" s="611"/>
      <c r="SS132" s="611"/>
      <c r="ST132" s="611"/>
      <c r="SU132" s="611"/>
      <c r="SV132" s="611"/>
      <c r="SW132" s="611"/>
      <c r="SX132" s="611"/>
      <c r="SY132" s="611"/>
      <c r="SZ132" s="611"/>
      <c r="TA132" s="611"/>
      <c r="TB132" s="611"/>
      <c r="TC132" s="611"/>
      <c r="TD132" s="611"/>
      <c r="TE132" s="611"/>
      <c r="TF132" s="611"/>
      <c r="TG132" s="611"/>
      <c r="TH132" s="611"/>
      <c r="TI132" s="611"/>
      <c r="TJ132" s="611"/>
      <c r="TK132" s="611"/>
      <c r="TL132" s="611"/>
      <c r="TM132" s="611"/>
      <c r="TN132" s="611"/>
      <c r="TO132" s="611"/>
      <c r="TP132" s="611"/>
      <c r="TQ132" s="611"/>
      <c r="TR132" s="611"/>
      <c r="TS132" s="611"/>
      <c r="TT132" s="611"/>
      <c r="TU132" s="611"/>
      <c r="TV132" s="611"/>
      <c r="TW132" s="611"/>
      <c r="TX132" s="611"/>
      <c r="TY132" s="611"/>
      <c r="TZ132" s="611"/>
      <c r="UA132" s="611"/>
      <c r="UB132" s="611"/>
      <c r="UC132" s="611"/>
      <c r="UD132" s="611"/>
      <c r="UE132" s="611"/>
      <c r="UF132" s="611"/>
      <c r="UG132" s="611"/>
      <c r="UH132" s="611"/>
      <c r="UI132" s="611"/>
      <c r="UJ132" s="611"/>
      <c r="UK132" s="611"/>
      <c r="UL132" s="611"/>
      <c r="UM132" s="611"/>
      <c r="UN132" s="611"/>
      <c r="UO132" s="611"/>
      <c r="UP132" s="611"/>
      <c r="UQ132" s="611"/>
      <c r="UR132" s="611"/>
      <c r="US132" s="611"/>
      <c r="UT132" s="611"/>
      <c r="UU132" s="611"/>
      <c r="UV132" s="611"/>
      <c r="UW132" s="611"/>
      <c r="UX132" s="611"/>
      <c r="UY132" s="611"/>
      <c r="UZ132" s="611"/>
      <c r="VA132" s="611"/>
      <c r="VB132" s="611"/>
      <c r="VC132" s="611"/>
      <c r="VD132" s="611"/>
      <c r="VE132" s="611"/>
      <c r="VF132" s="611"/>
      <c r="VG132" s="611"/>
      <c r="VH132" s="611"/>
      <c r="VI132" s="611"/>
      <c r="VJ132" s="611"/>
      <c r="VK132" s="611"/>
      <c r="VL132" s="611"/>
      <c r="VM132" s="611"/>
      <c r="VN132" s="611"/>
      <c r="VO132" s="611"/>
      <c r="VP132" s="611"/>
      <c r="VQ132" s="611"/>
      <c r="VR132" s="611"/>
      <c r="VS132" s="611"/>
      <c r="VT132" s="611"/>
      <c r="VU132" s="611"/>
      <c r="VV132" s="611"/>
      <c r="VW132" s="611"/>
      <c r="VX132" s="611"/>
      <c r="VY132" s="611"/>
      <c r="VZ132" s="611"/>
      <c r="WA132" s="611"/>
      <c r="WB132" s="611"/>
      <c r="WC132" s="611"/>
      <c r="WD132" s="611"/>
      <c r="WE132" s="611"/>
      <c r="WF132" s="611"/>
      <c r="WG132" s="611"/>
      <c r="WH132" s="611"/>
      <c r="WI132" s="611"/>
      <c r="WJ132" s="611"/>
      <c r="WK132" s="611"/>
      <c r="WL132" s="611"/>
      <c r="WM132" s="611"/>
      <c r="WN132" s="611"/>
      <c r="WO132" s="611"/>
      <c r="WP132" s="611"/>
      <c r="WQ132" s="611"/>
      <c r="WR132" s="611"/>
      <c r="WS132" s="611"/>
      <c r="WT132" s="611"/>
      <c r="WU132" s="611"/>
      <c r="WV132" s="611"/>
      <c r="WW132" s="611"/>
      <c r="WX132" s="611"/>
      <c r="WY132" s="611"/>
      <c r="WZ132" s="611"/>
      <c r="XA132" s="611"/>
      <c r="XB132" s="611"/>
      <c r="XC132" s="611"/>
      <c r="XD132" s="611"/>
      <c r="XE132" s="611"/>
      <c r="XF132" s="611"/>
      <c r="XG132" s="611"/>
      <c r="XH132" s="611"/>
      <c r="XI132" s="611"/>
      <c r="XJ132" s="611"/>
      <c r="XK132" s="611"/>
      <c r="XL132" s="611"/>
      <c r="XM132" s="611"/>
      <c r="XN132" s="611"/>
      <c r="XO132" s="611"/>
      <c r="XP132" s="611"/>
      <c r="XQ132" s="611"/>
      <c r="XR132" s="611"/>
      <c r="XS132" s="611"/>
      <c r="XT132" s="611"/>
      <c r="XU132" s="611"/>
      <c r="XV132" s="611"/>
      <c r="XW132" s="611"/>
      <c r="XX132" s="611"/>
      <c r="XY132" s="611"/>
      <c r="XZ132" s="611"/>
      <c r="YA132" s="611"/>
      <c r="YB132" s="611"/>
      <c r="YC132" s="611"/>
      <c r="YD132" s="611"/>
      <c r="YE132" s="611"/>
      <c r="YF132" s="611"/>
      <c r="YG132" s="611"/>
      <c r="YH132" s="611"/>
      <c r="YI132" s="611"/>
      <c r="YJ132" s="611"/>
      <c r="YK132" s="611"/>
      <c r="YL132" s="611"/>
      <c r="YM132" s="611"/>
      <c r="YN132" s="611"/>
      <c r="YO132" s="611"/>
      <c r="YP132" s="611"/>
      <c r="YQ132" s="611"/>
      <c r="YR132" s="611"/>
      <c r="YS132" s="611"/>
      <c r="YT132" s="611"/>
      <c r="YU132" s="611"/>
      <c r="YV132" s="611"/>
      <c r="YW132" s="611"/>
      <c r="YX132" s="611"/>
      <c r="YY132" s="611"/>
      <c r="YZ132" s="611"/>
      <c r="ZA132" s="611"/>
      <c r="ZB132" s="611"/>
      <c r="ZC132" s="611"/>
      <c r="ZD132" s="611"/>
      <c r="ZE132" s="611"/>
      <c r="ZF132" s="611"/>
      <c r="ZG132" s="611"/>
      <c r="ZH132" s="611"/>
      <c r="ZI132" s="611"/>
      <c r="ZJ132" s="611"/>
      <c r="ZK132" s="611"/>
      <c r="ZL132" s="611"/>
      <c r="ZM132" s="611"/>
      <c r="ZN132" s="611"/>
      <c r="ZO132" s="611"/>
      <c r="ZP132" s="611"/>
      <c r="ZQ132" s="611"/>
      <c r="ZR132" s="611"/>
      <c r="ZS132" s="611"/>
      <c r="ZT132" s="611"/>
      <c r="ZU132" s="611"/>
      <c r="ZV132" s="611"/>
      <c r="ZW132" s="611"/>
      <c r="ZX132" s="611"/>
      <c r="ZY132" s="611"/>
      <c r="ZZ132" s="611"/>
      <c r="AAA132" s="611"/>
      <c r="AAB132" s="611"/>
      <c r="AAC132" s="611"/>
      <c r="AAD132" s="611"/>
      <c r="AAE132" s="611"/>
      <c r="AAF132" s="611"/>
      <c r="AAG132" s="611"/>
      <c r="AAH132" s="611"/>
      <c r="AAI132" s="611"/>
      <c r="AAJ132" s="611"/>
      <c r="AAK132" s="611"/>
      <c r="AAL132" s="611"/>
      <c r="AAM132" s="611"/>
      <c r="AAN132" s="611"/>
      <c r="AAO132" s="611"/>
      <c r="AAP132" s="611"/>
      <c r="AAQ132" s="611"/>
      <c r="AAR132" s="611"/>
      <c r="AAS132" s="611"/>
      <c r="AAT132" s="611"/>
      <c r="AAU132" s="611"/>
      <c r="AAV132" s="611"/>
      <c r="AAW132" s="611"/>
      <c r="AAX132" s="611"/>
      <c r="AAY132" s="611"/>
      <c r="AAZ132" s="611"/>
      <c r="ABA132" s="611"/>
      <c r="ABB132" s="611"/>
      <c r="ABC132" s="611"/>
      <c r="ABD132" s="611"/>
      <c r="ABE132" s="611"/>
      <c r="ABF132" s="611"/>
      <c r="ABG132" s="611"/>
      <c r="ABH132" s="611"/>
      <c r="ABI132" s="611"/>
      <c r="ABJ132" s="611"/>
      <c r="ABK132" s="611"/>
      <c r="ABL132" s="611"/>
      <c r="ABM132" s="611"/>
      <c r="ABN132" s="611"/>
      <c r="ABO132" s="611"/>
      <c r="ABP132" s="611"/>
      <c r="ABQ132" s="611"/>
      <c r="ABR132" s="611"/>
      <c r="ABS132" s="611"/>
      <c r="ABT132" s="611"/>
      <c r="ABU132" s="611"/>
      <c r="ABV132" s="611"/>
      <c r="ABW132" s="611"/>
      <c r="ABX132" s="611"/>
      <c r="ABY132" s="611"/>
      <c r="ABZ132" s="611"/>
      <c r="ACA132" s="611"/>
      <c r="ACB132" s="611"/>
      <c r="ACC132" s="611"/>
      <c r="ACD132" s="611"/>
      <c r="ACE132" s="611"/>
      <c r="ACF132" s="611"/>
      <c r="ACG132" s="611"/>
      <c r="ACH132" s="611"/>
      <c r="ACI132" s="611"/>
      <c r="ACJ132" s="611"/>
      <c r="ACK132" s="611"/>
      <c r="ACL132" s="611"/>
      <c r="ACM132" s="611"/>
      <c r="ACN132" s="611"/>
      <c r="ACO132" s="611"/>
      <c r="ACP132" s="611"/>
      <c r="ACQ132" s="611"/>
      <c r="ACR132" s="611"/>
      <c r="ACS132" s="611"/>
      <c r="ACT132" s="611"/>
      <c r="ACU132" s="611"/>
      <c r="ACV132" s="611"/>
      <c r="ACW132" s="611"/>
      <c r="ACX132" s="611"/>
      <c r="ACY132" s="611"/>
      <c r="ACZ132" s="611"/>
      <c r="ADA132" s="611"/>
      <c r="ADB132" s="611"/>
      <c r="ADC132" s="611"/>
      <c r="ADD132" s="611"/>
      <c r="ADE132" s="611"/>
      <c r="ADF132" s="611"/>
      <c r="ADG132" s="611"/>
      <c r="ADH132" s="611"/>
      <c r="ADI132" s="611"/>
      <c r="ADJ132" s="611"/>
      <c r="ADK132" s="611"/>
      <c r="ADL132" s="611"/>
      <c r="ADM132" s="611"/>
      <c r="ADN132" s="611"/>
      <c r="ADO132" s="611"/>
      <c r="ADP132" s="611"/>
      <c r="ADQ132" s="611"/>
      <c r="ADR132" s="611"/>
      <c r="ADS132" s="611"/>
      <c r="ADT132" s="611"/>
      <c r="ADU132" s="611"/>
      <c r="ADV132" s="611"/>
      <c r="ADW132" s="611"/>
      <c r="ADX132" s="611"/>
      <c r="ADY132" s="611"/>
      <c r="ADZ132" s="611"/>
      <c r="AEA132" s="611"/>
      <c r="AEB132" s="611"/>
      <c r="AEC132" s="611"/>
      <c r="AED132" s="611"/>
      <c r="AEE132" s="611"/>
      <c r="AEF132" s="611"/>
      <c r="AEG132" s="611"/>
      <c r="AEH132" s="611"/>
      <c r="AEI132" s="611"/>
      <c r="AEJ132" s="611"/>
      <c r="AEK132" s="611"/>
      <c r="AEL132" s="611"/>
      <c r="AEM132" s="611"/>
      <c r="AEN132" s="611"/>
      <c r="AEO132" s="611"/>
      <c r="AEP132" s="611"/>
      <c r="AEQ132" s="611"/>
      <c r="AER132" s="611"/>
      <c r="AES132" s="611"/>
      <c r="AET132" s="611"/>
      <c r="AEU132" s="611"/>
      <c r="AEV132" s="611"/>
      <c r="AEW132" s="611"/>
      <c r="AEX132" s="611"/>
      <c r="AEY132" s="611"/>
      <c r="AEZ132" s="611"/>
      <c r="AFA132" s="611"/>
      <c r="AFB132" s="611"/>
      <c r="AFC132" s="611"/>
      <c r="AFD132" s="611"/>
      <c r="AFE132" s="611"/>
      <c r="AFF132" s="611"/>
      <c r="AFG132" s="611"/>
      <c r="AFH132" s="611"/>
      <c r="AFI132" s="611"/>
      <c r="AFJ132" s="611"/>
      <c r="AFK132" s="611"/>
      <c r="AFL132" s="611"/>
      <c r="AFM132" s="611"/>
      <c r="AFN132" s="611"/>
      <c r="AFO132" s="611"/>
      <c r="AFP132" s="611"/>
      <c r="AFQ132" s="611"/>
      <c r="AFR132" s="611"/>
      <c r="AFS132" s="611"/>
      <c r="AFT132" s="611"/>
      <c r="AFU132" s="611"/>
      <c r="AFV132" s="611"/>
      <c r="AFW132" s="611"/>
      <c r="AFX132" s="611"/>
      <c r="AFY132" s="611"/>
      <c r="AFZ132" s="611"/>
      <c r="AGA132" s="611"/>
      <c r="AGB132" s="611"/>
      <c r="AGC132" s="611"/>
      <c r="AGD132" s="611"/>
      <c r="AGE132" s="611"/>
      <c r="AGF132" s="611"/>
      <c r="AGG132" s="611"/>
      <c r="AGH132" s="611"/>
      <c r="AGI132" s="611"/>
      <c r="AGJ132" s="611"/>
      <c r="AGK132" s="611"/>
      <c r="AGL132" s="611"/>
      <c r="AGM132" s="611"/>
      <c r="AGN132" s="611"/>
      <c r="AGO132" s="611"/>
      <c r="AGP132" s="611"/>
      <c r="AGQ132" s="611"/>
      <c r="AGR132" s="611"/>
      <c r="AGS132" s="611"/>
      <c r="AGT132" s="611"/>
      <c r="AGU132" s="611"/>
      <c r="AGV132" s="611"/>
      <c r="AGW132" s="611"/>
      <c r="AGX132" s="611"/>
      <c r="AGY132" s="611"/>
      <c r="AGZ132" s="611"/>
      <c r="AHA132" s="611"/>
      <c r="AHB132" s="611"/>
      <c r="AHC132" s="611"/>
      <c r="AHD132" s="611"/>
      <c r="AHE132" s="611"/>
      <c r="AHF132" s="611"/>
      <c r="AHG132" s="611"/>
      <c r="AHH132" s="611"/>
      <c r="AHI132" s="611"/>
      <c r="AHJ132" s="611"/>
      <c r="AHK132" s="611"/>
      <c r="AHL132" s="611"/>
      <c r="AHM132" s="611"/>
      <c r="AHN132" s="611"/>
      <c r="AHO132" s="611"/>
      <c r="AHP132" s="611"/>
      <c r="AHQ132" s="611"/>
      <c r="AHR132" s="611"/>
      <c r="AHS132" s="611"/>
      <c r="AHT132" s="611"/>
      <c r="AHU132" s="611"/>
      <c r="AHV132" s="611"/>
      <c r="AHW132" s="611"/>
      <c r="AHX132" s="611"/>
      <c r="AHY132" s="611"/>
      <c r="AHZ132" s="611"/>
      <c r="AIA132" s="611"/>
      <c r="AIB132" s="611"/>
      <c r="AIC132" s="611"/>
      <c r="AID132" s="611"/>
      <c r="AIE132" s="611"/>
      <c r="AIF132" s="611"/>
      <c r="AIG132" s="611"/>
      <c r="AIH132" s="611"/>
      <c r="AII132" s="611"/>
      <c r="AIJ132" s="611"/>
      <c r="AIK132" s="611"/>
      <c r="AIL132" s="611"/>
      <c r="AIM132" s="611"/>
      <c r="AIN132" s="611"/>
      <c r="AIO132" s="611"/>
      <c r="AIP132" s="611"/>
      <c r="AIQ132" s="611"/>
      <c r="AIR132" s="611"/>
      <c r="AIS132" s="611"/>
      <c r="AIT132" s="611"/>
      <c r="AIU132" s="611"/>
      <c r="AIV132" s="611"/>
      <c r="AIW132" s="611"/>
      <c r="AIX132" s="611"/>
      <c r="AIY132" s="611"/>
      <c r="AIZ132" s="611"/>
      <c r="AJA132" s="611"/>
      <c r="AJB132" s="611"/>
      <c r="AJC132" s="611"/>
      <c r="AJD132" s="611"/>
      <c r="AJE132" s="611"/>
      <c r="AJF132" s="611"/>
      <c r="AJG132" s="611"/>
      <c r="AJH132" s="611"/>
      <c r="AJI132" s="611"/>
      <c r="AJJ132" s="611"/>
      <c r="AJK132" s="611"/>
      <c r="AJL132" s="611"/>
      <c r="AJM132" s="611"/>
      <c r="AJN132" s="611"/>
      <c r="AJO132" s="611"/>
      <c r="AJP132" s="611"/>
      <c r="AJQ132" s="611"/>
      <c r="AJR132" s="611"/>
      <c r="AJS132" s="611"/>
      <c r="AJT132" s="611"/>
      <c r="AJU132" s="611"/>
      <c r="AJV132" s="611"/>
      <c r="AJW132" s="611"/>
      <c r="AJX132" s="611"/>
      <c r="AJY132" s="611"/>
      <c r="AJZ132" s="611"/>
      <c r="AKA132" s="611"/>
      <c r="AKB132" s="611"/>
      <c r="AKC132" s="611"/>
      <c r="AKD132" s="611"/>
      <c r="AKE132" s="611"/>
      <c r="AKF132" s="611"/>
      <c r="AKG132" s="611"/>
      <c r="AKH132" s="611"/>
      <c r="AKI132" s="611"/>
      <c r="AKJ132" s="611"/>
      <c r="AKK132" s="611"/>
      <c r="AKL132" s="611"/>
      <c r="AKM132" s="611"/>
      <c r="AKN132" s="611"/>
      <c r="AKO132" s="611"/>
      <c r="AKP132" s="611"/>
      <c r="AKQ132" s="611"/>
      <c r="AKR132" s="611"/>
      <c r="AKS132" s="611"/>
      <c r="AKT132" s="611"/>
      <c r="AKU132" s="611"/>
      <c r="AKV132" s="611"/>
      <c r="AKW132" s="611"/>
      <c r="AKX132" s="611"/>
      <c r="AKY132" s="611"/>
      <c r="AKZ132" s="611"/>
      <c r="ALA132" s="611"/>
      <c r="ALB132" s="611"/>
      <c r="ALC132" s="611"/>
      <c r="ALD132" s="611"/>
      <c r="ALE132" s="611"/>
      <c r="ALF132" s="611"/>
      <c r="ALG132" s="611"/>
      <c r="ALH132" s="611"/>
      <c r="ALI132" s="611"/>
      <c r="ALJ132" s="611"/>
      <c r="ALK132" s="611"/>
      <c r="ALL132" s="611"/>
      <c r="ALM132" s="611"/>
      <c r="ALN132" s="611"/>
      <c r="ALO132" s="611"/>
      <c r="ALP132" s="611"/>
      <c r="ALQ132" s="611"/>
      <c r="ALR132" s="611"/>
      <c r="ALS132" s="611"/>
      <c r="ALT132" s="611"/>
      <c r="ALU132" s="611"/>
      <c r="ALV132" s="611"/>
      <c r="ALW132" s="611"/>
      <c r="ALX132" s="611"/>
      <c r="ALY132" s="611"/>
      <c r="ALZ132" s="611"/>
      <c r="AMA132" s="611"/>
      <c r="AMB132" s="611"/>
      <c r="AMC132" s="611"/>
      <c r="AMD132" s="611"/>
      <c r="AME132" s="611"/>
      <c r="AMF132" s="611"/>
      <c r="AMG132" s="611"/>
      <c r="AMH132" s="611"/>
      <c r="AMI132" s="611"/>
      <c r="AMJ132" s="611"/>
      <c r="AMK132" s="611"/>
      <c r="AML132" s="611"/>
      <c r="AMM132" s="611"/>
      <c r="AMN132" s="611"/>
      <c r="AMO132" s="611"/>
      <c r="AMP132" s="611"/>
      <c r="AMQ132" s="611"/>
      <c r="AMR132" s="611"/>
      <c r="AMS132" s="611"/>
      <c r="AMT132" s="611"/>
      <c r="AMU132" s="611"/>
      <c r="AMV132" s="611"/>
      <c r="AMW132" s="611"/>
      <c r="AMX132" s="611"/>
      <c r="AMY132" s="611"/>
      <c r="AMZ132" s="611"/>
      <c r="ANA132" s="611"/>
      <c r="ANB132" s="611"/>
      <c r="ANC132" s="611"/>
      <c r="AND132" s="611"/>
      <c r="ANE132" s="611"/>
      <c r="ANF132" s="611"/>
      <c r="ANG132" s="611"/>
      <c r="ANH132" s="611"/>
      <c r="ANI132" s="611"/>
      <c r="ANJ132" s="611"/>
      <c r="ANK132" s="611"/>
      <c r="ANL132" s="611"/>
      <c r="ANM132" s="611"/>
      <c r="ANN132" s="611"/>
      <c r="ANO132" s="611"/>
      <c r="ANP132" s="611"/>
      <c r="ANQ132" s="611"/>
      <c r="ANR132" s="611"/>
      <c r="ANS132" s="611"/>
      <c r="ANT132" s="611"/>
      <c r="ANU132" s="611"/>
      <c r="ANV132" s="611"/>
      <c r="ANW132" s="611"/>
      <c r="ANX132" s="611"/>
      <c r="ANY132" s="611"/>
      <c r="ANZ132" s="611"/>
      <c r="AOA132" s="611"/>
      <c r="AOB132" s="611"/>
      <c r="AOC132" s="611"/>
      <c r="AOD132" s="611"/>
      <c r="AOE132" s="611"/>
      <c r="AOF132" s="611"/>
      <c r="AOG132" s="611"/>
      <c r="AOH132" s="611"/>
      <c r="AOI132" s="611"/>
      <c r="AOJ132" s="611"/>
      <c r="AOK132" s="611"/>
      <c r="AOL132" s="611"/>
      <c r="AOM132" s="611"/>
      <c r="AON132" s="611"/>
      <c r="AOO132" s="611"/>
      <c r="AOP132" s="611"/>
      <c r="AOQ132" s="611"/>
      <c r="AOR132" s="611"/>
      <c r="AOS132" s="611"/>
      <c r="AOT132" s="611"/>
      <c r="AOU132" s="611"/>
      <c r="AOV132" s="611"/>
      <c r="AOW132" s="611"/>
      <c r="AOX132" s="611"/>
      <c r="AOY132" s="611"/>
      <c r="AOZ132" s="611"/>
      <c r="APA132" s="611"/>
      <c r="APB132" s="611"/>
      <c r="APC132" s="611"/>
      <c r="APD132" s="611"/>
      <c r="APE132" s="611"/>
      <c r="APF132" s="611"/>
      <c r="APG132" s="611"/>
      <c r="APH132" s="611"/>
      <c r="API132" s="611"/>
      <c r="APJ132" s="611"/>
      <c r="APK132" s="611"/>
      <c r="APL132" s="611"/>
      <c r="APM132" s="611"/>
      <c r="APN132" s="611"/>
      <c r="APO132" s="611"/>
      <c r="APP132" s="611"/>
      <c r="APQ132" s="611"/>
      <c r="APR132" s="611"/>
      <c r="APS132" s="611"/>
      <c r="APT132" s="611"/>
      <c r="APU132" s="611"/>
      <c r="APV132" s="611"/>
      <c r="APW132" s="611"/>
      <c r="APX132" s="611"/>
      <c r="APY132" s="611"/>
      <c r="APZ132" s="611"/>
      <c r="AQA132" s="611"/>
      <c r="AQB132" s="611"/>
      <c r="AQC132" s="611"/>
      <c r="AQD132" s="611"/>
      <c r="AQE132" s="611"/>
      <c r="AQF132" s="611"/>
      <c r="AQG132" s="611"/>
      <c r="AQH132" s="611"/>
      <c r="AQI132" s="611"/>
      <c r="AQJ132" s="611"/>
      <c r="AQK132" s="611"/>
      <c r="AQL132" s="611"/>
      <c r="AQM132" s="611"/>
      <c r="AQN132" s="611"/>
      <c r="AQO132" s="611"/>
      <c r="AQP132" s="611"/>
      <c r="AQQ132" s="611"/>
      <c r="AQR132" s="611"/>
      <c r="AQS132" s="611"/>
      <c r="AQT132" s="611"/>
      <c r="AQU132" s="611"/>
      <c r="AQV132" s="611"/>
      <c r="AQW132" s="611"/>
      <c r="AQX132" s="611"/>
      <c r="AQY132" s="611"/>
      <c r="AQZ132" s="611"/>
      <c r="ARA132" s="611"/>
      <c r="ARB132" s="611"/>
      <c r="ARC132" s="611"/>
      <c r="ARD132" s="611"/>
      <c r="ARE132" s="611"/>
      <c r="ARF132" s="611"/>
      <c r="ARG132" s="611"/>
      <c r="ARH132" s="611"/>
      <c r="ARI132" s="611"/>
      <c r="ARJ132" s="611"/>
      <c r="ARK132" s="611"/>
      <c r="ARL132" s="611"/>
      <c r="ARM132" s="611"/>
      <c r="ARN132" s="611"/>
      <c r="ARO132" s="611"/>
      <c r="ARP132" s="611"/>
      <c r="ARQ132" s="611"/>
      <c r="ARR132" s="611"/>
      <c r="ARS132" s="611"/>
      <c r="ART132" s="611"/>
      <c r="ARU132" s="611"/>
      <c r="ARV132" s="611"/>
      <c r="ARW132" s="611"/>
      <c r="ARX132" s="611"/>
      <c r="ARY132" s="611"/>
      <c r="ARZ132" s="611"/>
      <c r="ASA132" s="611"/>
      <c r="ASB132" s="611"/>
      <c r="ASC132" s="611"/>
      <c r="ASD132" s="611"/>
      <c r="ASE132" s="611"/>
      <c r="ASF132" s="611"/>
      <c r="ASG132" s="611"/>
      <c r="ASH132" s="611"/>
      <c r="ASI132" s="611"/>
      <c r="ASJ132" s="611"/>
      <c r="ASK132" s="611"/>
      <c r="ASL132" s="611"/>
      <c r="ASM132" s="611"/>
      <c r="ASN132" s="611"/>
      <c r="ASO132" s="611"/>
      <c r="ASP132" s="611"/>
      <c r="ASQ132" s="611"/>
      <c r="ASR132" s="611"/>
      <c r="ASS132" s="611"/>
      <c r="AST132" s="611"/>
      <c r="ASU132" s="611"/>
      <c r="ASV132" s="611"/>
      <c r="ASW132" s="611"/>
      <c r="ASX132" s="611"/>
      <c r="ASY132" s="611"/>
      <c r="ASZ132" s="611"/>
      <c r="ATA132" s="611"/>
      <c r="ATB132" s="611"/>
      <c r="ATC132" s="611"/>
      <c r="ATD132" s="611"/>
      <c r="ATE132" s="611"/>
      <c r="ATF132" s="611"/>
      <c r="ATG132" s="611"/>
      <c r="ATH132" s="611"/>
      <c r="ATI132" s="611"/>
      <c r="ATJ132" s="611"/>
      <c r="ATK132" s="611"/>
      <c r="ATL132" s="611"/>
      <c r="ATM132" s="611"/>
      <c r="ATN132" s="611"/>
      <c r="ATO132" s="611"/>
      <c r="ATP132" s="611"/>
      <c r="ATQ132" s="611"/>
      <c r="ATR132" s="611"/>
      <c r="ATS132" s="611"/>
      <c r="ATT132" s="611"/>
      <c r="ATU132" s="611"/>
      <c r="ATV132" s="611"/>
      <c r="ATW132" s="611"/>
      <c r="ATX132" s="611"/>
      <c r="ATY132" s="611"/>
      <c r="ATZ132" s="611"/>
      <c r="AUA132" s="611"/>
      <c r="AUB132" s="611"/>
      <c r="AUC132" s="611"/>
      <c r="AUD132" s="611"/>
      <c r="AUE132" s="611"/>
      <c r="AUF132" s="611"/>
      <c r="AUG132" s="611"/>
      <c r="AUH132" s="611"/>
      <c r="AUI132" s="611"/>
      <c r="AUJ132" s="611"/>
      <c r="AUK132" s="611"/>
      <c r="AUL132" s="611"/>
      <c r="AUM132" s="611"/>
      <c r="AUN132" s="611"/>
      <c r="AUO132" s="611"/>
      <c r="AUP132" s="611"/>
      <c r="AUQ132" s="611"/>
      <c r="AUR132" s="611"/>
      <c r="AUS132" s="611"/>
      <c r="AUT132" s="611"/>
      <c r="AUU132" s="611"/>
      <c r="AUV132" s="611"/>
      <c r="AUW132" s="611"/>
      <c r="AUX132" s="611"/>
      <c r="AUY132" s="611"/>
      <c r="AUZ132" s="611"/>
      <c r="AVA132" s="611"/>
      <c r="AVB132" s="611"/>
      <c r="AVC132" s="611"/>
      <c r="AVD132" s="611"/>
      <c r="AVE132" s="611"/>
      <c r="AVF132" s="611"/>
      <c r="AVG132" s="611"/>
      <c r="AVH132" s="611"/>
      <c r="AVI132" s="611"/>
      <c r="AVJ132" s="611"/>
      <c r="AVK132" s="611"/>
      <c r="AVL132" s="611"/>
      <c r="AVM132" s="611"/>
      <c r="AVN132" s="611"/>
      <c r="AVO132" s="611"/>
      <c r="AVP132" s="611"/>
      <c r="AVQ132" s="611"/>
      <c r="AVR132" s="611"/>
      <c r="AVS132" s="611"/>
      <c r="AVT132" s="611"/>
      <c r="AVU132" s="611"/>
      <c r="AVV132" s="611"/>
      <c r="AVW132" s="611"/>
      <c r="AVX132" s="611"/>
      <c r="AVY132" s="611"/>
      <c r="AVZ132" s="611"/>
      <c r="AWA132" s="611"/>
      <c r="AWB132" s="611"/>
      <c r="AWC132" s="611"/>
      <c r="AWD132" s="611"/>
      <c r="AWE132" s="611"/>
      <c r="AWF132" s="611"/>
      <c r="AWG132" s="611"/>
      <c r="AWH132" s="611"/>
      <c r="AWI132" s="611"/>
      <c r="AWJ132" s="611"/>
      <c r="AWK132" s="611"/>
      <c r="AWL132" s="611"/>
      <c r="AWM132" s="611"/>
      <c r="AWN132" s="611"/>
      <c r="AWO132" s="611"/>
      <c r="AWP132" s="611"/>
      <c r="AWQ132" s="611"/>
      <c r="AWR132" s="611"/>
      <c r="AWS132" s="611"/>
      <c r="AWT132" s="611"/>
      <c r="AWU132" s="611"/>
      <c r="AWV132" s="611"/>
      <c r="AWW132" s="611"/>
      <c r="AWX132" s="611"/>
      <c r="AWY132" s="611"/>
      <c r="AWZ132" s="611"/>
      <c r="AXA132" s="611"/>
      <c r="AXB132" s="611"/>
      <c r="AXC132" s="611"/>
      <c r="AXD132" s="611"/>
      <c r="AXE132" s="611"/>
      <c r="AXF132" s="611"/>
      <c r="AXG132" s="611"/>
      <c r="AXH132" s="611"/>
      <c r="AXI132" s="611"/>
      <c r="AXJ132" s="611"/>
      <c r="AXK132" s="611"/>
      <c r="AXL132" s="611"/>
      <c r="AXM132" s="611"/>
      <c r="AXN132" s="611"/>
      <c r="AXO132" s="611"/>
      <c r="AXP132" s="611"/>
      <c r="AXQ132" s="611"/>
      <c r="AXR132" s="611"/>
      <c r="AXS132" s="611"/>
      <c r="AXT132" s="611"/>
      <c r="AXU132" s="611"/>
      <c r="AXV132" s="611"/>
      <c r="AXW132" s="611"/>
      <c r="AXX132" s="611"/>
      <c r="AXY132" s="611"/>
      <c r="AXZ132" s="611"/>
      <c r="AYA132" s="611"/>
      <c r="AYB132" s="611"/>
      <c r="AYC132" s="611"/>
      <c r="AYD132" s="611"/>
      <c r="AYE132" s="611"/>
      <c r="AYF132" s="611"/>
      <c r="AYG132" s="611"/>
      <c r="AYH132" s="611"/>
      <c r="AYI132" s="611"/>
      <c r="AYJ132" s="611"/>
      <c r="AYK132" s="611"/>
      <c r="AYL132" s="611"/>
      <c r="AYM132" s="611"/>
      <c r="AYN132" s="611"/>
      <c r="AYO132" s="611"/>
      <c r="AYP132" s="611"/>
      <c r="AYQ132" s="611"/>
      <c r="AYR132" s="611"/>
      <c r="AYS132" s="611"/>
      <c r="AYT132" s="611"/>
      <c r="AYU132" s="611"/>
      <c r="AYV132" s="611"/>
      <c r="AYW132" s="611"/>
      <c r="AYX132" s="611"/>
      <c r="AYY132" s="611"/>
      <c r="AYZ132" s="611"/>
      <c r="AZA132" s="611"/>
      <c r="AZB132" s="611"/>
      <c r="AZC132" s="611"/>
      <c r="AZD132" s="611"/>
      <c r="AZE132" s="611"/>
      <c r="AZF132" s="611"/>
      <c r="AZG132" s="611"/>
      <c r="AZH132" s="611"/>
      <c r="AZI132" s="611"/>
      <c r="AZJ132" s="611"/>
      <c r="AZK132" s="611"/>
      <c r="AZL132" s="611"/>
      <c r="AZM132" s="611"/>
      <c r="AZN132" s="611"/>
      <c r="AZO132" s="611"/>
      <c r="AZP132" s="611"/>
      <c r="AZQ132" s="611"/>
      <c r="AZR132" s="611"/>
      <c r="AZS132" s="611"/>
      <c r="AZT132" s="611"/>
      <c r="AZU132" s="611"/>
      <c r="AZV132" s="611"/>
      <c r="AZW132" s="611"/>
      <c r="AZX132" s="611"/>
      <c r="AZY132" s="611"/>
      <c r="AZZ132" s="611"/>
      <c r="BAA132" s="611"/>
      <c r="BAB132" s="611"/>
      <c r="BAC132" s="611"/>
      <c r="BAD132" s="611"/>
      <c r="BAE132" s="611"/>
      <c r="BAF132" s="611"/>
      <c r="BAG132" s="611"/>
      <c r="BAH132" s="611"/>
      <c r="BAI132" s="611"/>
      <c r="BAJ132" s="611"/>
      <c r="BAK132" s="611"/>
      <c r="BAL132" s="611"/>
      <c r="BAM132" s="611"/>
      <c r="BAN132" s="611"/>
      <c r="BAO132" s="611"/>
      <c r="BAP132" s="611"/>
      <c r="BAQ132" s="611"/>
      <c r="BAR132" s="611"/>
      <c r="BAS132" s="611"/>
      <c r="BAT132" s="611"/>
      <c r="BAU132" s="611"/>
      <c r="BAV132" s="611"/>
      <c r="BAW132" s="611"/>
      <c r="BAX132" s="611"/>
      <c r="BAY132" s="611"/>
      <c r="BAZ132" s="611"/>
      <c r="BBA132" s="611"/>
      <c r="BBB132" s="611"/>
      <c r="BBC132" s="611"/>
      <c r="BBD132" s="611"/>
      <c r="BBE132" s="611"/>
      <c r="BBF132" s="611"/>
      <c r="BBG132" s="611"/>
      <c r="BBH132" s="611"/>
      <c r="BBI132" s="611"/>
      <c r="BBJ132" s="611"/>
      <c r="BBK132" s="611"/>
      <c r="BBL132" s="611"/>
      <c r="BBM132" s="611"/>
      <c r="BBN132" s="611"/>
      <c r="BBO132" s="611"/>
      <c r="BBP132" s="611"/>
      <c r="BBQ132" s="611"/>
      <c r="BBR132" s="611"/>
      <c r="BBS132" s="611"/>
      <c r="BBT132" s="611"/>
      <c r="BBU132" s="611"/>
      <c r="BBV132" s="611"/>
      <c r="BBW132" s="611"/>
      <c r="BBX132" s="611"/>
      <c r="BBY132" s="611"/>
      <c r="BBZ132" s="611"/>
      <c r="BCA132" s="611"/>
      <c r="BCB132" s="611"/>
      <c r="BCC132" s="611"/>
      <c r="BCD132" s="611"/>
      <c r="BCE132" s="611"/>
      <c r="BCF132" s="611"/>
      <c r="BCG132" s="611"/>
      <c r="BCH132" s="611"/>
      <c r="BCI132" s="611"/>
      <c r="BCJ132" s="611"/>
      <c r="BCK132" s="611"/>
      <c r="BCL132" s="611"/>
      <c r="BCM132" s="611"/>
      <c r="BCN132" s="611"/>
      <c r="BCO132" s="611"/>
      <c r="BCP132" s="611"/>
      <c r="BCQ132" s="611"/>
      <c r="BCR132" s="611"/>
      <c r="BCS132" s="611"/>
      <c r="BCT132" s="611"/>
      <c r="BCU132" s="611"/>
      <c r="BCV132" s="611"/>
      <c r="BCW132" s="611"/>
      <c r="BCX132" s="611"/>
      <c r="BCY132" s="611"/>
      <c r="BCZ132" s="611"/>
      <c r="BDA132" s="611"/>
      <c r="BDB132" s="611"/>
      <c r="BDC132" s="611"/>
      <c r="BDD132" s="611"/>
      <c r="BDE132" s="611"/>
      <c r="BDF132" s="611"/>
      <c r="BDG132" s="611"/>
      <c r="BDH132" s="611"/>
      <c r="BDI132" s="611"/>
      <c r="BDJ132" s="611"/>
      <c r="BDK132" s="611"/>
      <c r="BDL132" s="611"/>
      <c r="BDM132" s="611"/>
      <c r="BDN132" s="611"/>
      <c r="BDO132" s="611"/>
      <c r="BDP132" s="611"/>
      <c r="BDQ132" s="611"/>
      <c r="BDR132" s="611"/>
      <c r="BDS132" s="611"/>
      <c r="BDT132" s="611"/>
      <c r="BDU132" s="611"/>
      <c r="BDV132" s="611"/>
      <c r="BDW132" s="611"/>
      <c r="BDX132" s="611"/>
      <c r="BDY132" s="611"/>
      <c r="BDZ132" s="611"/>
      <c r="BEA132" s="611"/>
      <c r="BEB132" s="611"/>
      <c r="BEC132" s="611"/>
      <c r="BED132" s="611"/>
      <c r="BEE132" s="611"/>
      <c r="BEF132" s="611"/>
      <c r="BEG132" s="611"/>
      <c r="BEH132" s="611"/>
      <c r="BEI132" s="611"/>
      <c r="BEJ132" s="611"/>
      <c r="BEK132" s="611"/>
      <c r="BEL132" s="611"/>
      <c r="BEM132" s="611"/>
      <c r="BEN132" s="611"/>
      <c r="BEO132" s="611"/>
      <c r="BEP132" s="611"/>
      <c r="BEQ132" s="611"/>
      <c r="BER132" s="611"/>
      <c r="BES132" s="611"/>
      <c r="BET132" s="611"/>
      <c r="BEU132" s="611"/>
      <c r="BEV132" s="611"/>
      <c r="BEW132" s="611"/>
      <c r="BEX132" s="611"/>
      <c r="BEY132" s="611"/>
      <c r="BEZ132" s="611"/>
      <c r="BFA132" s="611"/>
      <c r="BFB132" s="611"/>
      <c r="BFC132" s="611"/>
      <c r="BFD132" s="611"/>
      <c r="BFE132" s="611"/>
      <c r="BFF132" s="611"/>
      <c r="BFG132" s="611"/>
      <c r="BFH132" s="611"/>
      <c r="BFI132" s="611"/>
      <c r="BFJ132" s="611"/>
      <c r="BFK132" s="611"/>
      <c r="BFL132" s="611"/>
      <c r="BFM132" s="611"/>
      <c r="BFN132" s="611"/>
      <c r="BFO132" s="611"/>
      <c r="BFP132" s="611"/>
      <c r="BFQ132" s="611"/>
      <c r="BFR132" s="611"/>
      <c r="BFS132" s="611"/>
      <c r="BFT132" s="611"/>
      <c r="BFU132" s="611"/>
      <c r="BFV132" s="611"/>
      <c r="BFW132" s="611"/>
      <c r="BFX132" s="611"/>
      <c r="BFY132" s="611"/>
      <c r="BFZ132" s="611"/>
      <c r="BGA132" s="611"/>
      <c r="BGB132" s="611"/>
      <c r="BGC132" s="611"/>
      <c r="BGD132" s="611"/>
      <c r="BGE132" s="611"/>
      <c r="BGF132" s="611"/>
      <c r="BGG132" s="611"/>
      <c r="BGH132" s="611"/>
      <c r="BGI132" s="611"/>
      <c r="BGJ132" s="611"/>
      <c r="BGK132" s="611"/>
      <c r="BGL132" s="611"/>
      <c r="BGM132" s="611"/>
      <c r="BGN132" s="611"/>
      <c r="BGO132" s="611"/>
      <c r="BGP132" s="611"/>
      <c r="BGQ132" s="611"/>
      <c r="BGR132" s="611"/>
      <c r="BGS132" s="611"/>
      <c r="BGT132" s="611"/>
      <c r="BGU132" s="611"/>
      <c r="BGV132" s="611"/>
      <c r="BGW132" s="611"/>
      <c r="BGX132" s="611"/>
      <c r="BGY132" s="611"/>
      <c r="BGZ132" s="611"/>
      <c r="BHA132" s="611"/>
      <c r="BHB132" s="611"/>
      <c r="BHC132" s="611"/>
      <c r="BHD132" s="611"/>
      <c r="BHE132" s="611"/>
      <c r="BHF132" s="611"/>
      <c r="BHG132" s="611"/>
      <c r="BHH132" s="611"/>
      <c r="BHI132" s="611"/>
      <c r="BHJ132" s="611"/>
      <c r="BHK132" s="611"/>
      <c r="BHL132" s="611"/>
      <c r="BHM132" s="611"/>
      <c r="BHN132" s="611"/>
      <c r="BHO132" s="611"/>
      <c r="BHP132" s="611"/>
      <c r="BHQ132" s="611"/>
      <c r="BHR132" s="611"/>
      <c r="BHS132" s="611"/>
      <c r="BHT132" s="611"/>
      <c r="BHU132" s="611"/>
      <c r="BHV132" s="611"/>
      <c r="BHW132" s="611"/>
      <c r="BHX132" s="611"/>
      <c r="BHY132" s="611"/>
      <c r="BHZ132" s="611"/>
      <c r="BIA132" s="611"/>
      <c r="BIB132" s="611"/>
      <c r="BIC132" s="611"/>
      <c r="BID132" s="611"/>
      <c r="BIE132" s="611"/>
      <c r="BIF132" s="611"/>
      <c r="BIG132" s="611"/>
      <c r="BIH132" s="611"/>
      <c r="BII132" s="611"/>
      <c r="BIJ132" s="611"/>
      <c r="BIK132" s="611"/>
      <c r="BIL132" s="611"/>
      <c r="BIM132" s="611"/>
      <c r="BIN132" s="611"/>
      <c r="BIO132" s="611"/>
      <c r="BIP132" s="611"/>
      <c r="BIQ132" s="611"/>
      <c r="BIR132" s="611"/>
      <c r="BIS132" s="611"/>
      <c r="BIT132" s="611"/>
      <c r="BIU132" s="611"/>
      <c r="BIV132" s="611"/>
      <c r="BIW132" s="611"/>
      <c r="BIX132" s="611"/>
      <c r="BIY132" s="611"/>
      <c r="BIZ132" s="611"/>
      <c r="BJA132" s="611"/>
      <c r="BJB132" s="611"/>
      <c r="BJC132" s="611"/>
      <c r="BJD132" s="611"/>
      <c r="BJE132" s="611"/>
      <c r="BJF132" s="611"/>
      <c r="BJG132" s="611"/>
      <c r="BJH132" s="611"/>
      <c r="BJI132" s="611"/>
      <c r="BJJ132" s="611"/>
      <c r="BJK132" s="611"/>
      <c r="BJL132" s="611"/>
      <c r="BJM132" s="611"/>
      <c r="BJN132" s="611"/>
      <c r="BJO132" s="611"/>
      <c r="BJP132" s="611"/>
      <c r="BJQ132" s="611"/>
      <c r="BJR132" s="611"/>
      <c r="BJS132" s="611"/>
      <c r="BJT132" s="611"/>
      <c r="BJU132" s="611"/>
      <c r="BJV132" s="611"/>
      <c r="BJW132" s="611"/>
      <c r="BJX132" s="611"/>
      <c r="BJY132" s="611"/>
      <c r="BJZ132" s="611"/>
      <c r="BKA132" s="611"/>
      <c r="BKB132" s="611"/>
      <c r="BKC132" s="611"/>
      <c r="BKD132" s="611"/>
      <c r="BKE132" s="611"/>
      <c r="BKF132" s="611"/>
      <c r="BKG132" s="611"/>
      <c r="BKH132" s="611"/>
      <c r="BKI132" s="611"/>
      <c r="BKJ132" s="611"/>
      <c r="BKK132" s="611"/>
      <c r="BKL132" s="611"/>
      <c r="BKM132" s="611"/>
      <c r="BKN132" s="611"/>
      <c r="BKO132" s="611"/>
      <c r="BKP132" s="611"/>
      <c r="BKQ132" s="611"/>
      <c r="BKR132" s="611"/>
      <c r="BKS132" s="611"/>
      <c r="BKT132" s="611"/>
      <c r="BKU132" s="611"/>
      <c r="BKV132" s="611"/>
      <c r="BKW132" s="611"/>
      <c r="BKX132" s="611"/>
      <c r="BKY132" s="611"/>
      <c r="BKZ132" s="611"/>
      <c r="BLA132" s="611"/>
      <c r="BLB132" s="611"/>
      <c r="BLC132" s="611"/>
      <c r="BLD132" s="611"/>
      <c r="BLE132" s="611"/>
      <c r="BLF132" s="611"/>
      <c r="BLG132" s="611"/>
      <c r="BLH132" s="611"/>
      <c r="BLI132" s="611"/>
      <c r="BLJ132" s="611"/>
      <c r="BLK132" s="611"/>
      <c r="BLL132" s="611"/>
      <c r="BLM132" s="611"/>
      <c r="BLN132" s="611"/>
      <c r="BLO132" s="611"/>
      <c r="BLP132" s="611"/>
      <c r="BLQ132" s="611"/>
      <c r="BLR132" s="611"/>
      <c r="BLS132" s="611"/>
      <c r="BLT132" s="611"/>
      <c r="BLU132" s="611"/>
      <c r="BLV132" s="611"/>
      <c r="BLW132" s="611"/>
      <c r="BLX132" s="611"/>
      <c r="BLY132" s="611"/>
      <c r="BLZ132" s="611"/>
      <c r="BMA132" s="611"/>
      <c r="BMB132" s="611"/>
      <c r="BMC132" s="611"/>
      <c r="BMD132" s="611"/>
      <c r="BME132" s="611"/>
      <c r="BMF132" s="611"/>
      <c r="BMG132" s="611"/>
      <c r="BMH132" s="611"/>
      <c r="BMI132" s="611"/>
      <c r="BMJ132" s="611"/>
      <c r="BMK132" s="611"/>
      <c r="BML132" s="611"/>
      <c r="BMM132" s="611"/>
      <c r="BMN132" s="611"/>
      <c r="BMO132" s="611"/>
      <c r="BMP132" s="611"/>
      <c r="BMQ132" s="611"/>
      <c r="BMR132" s="611"/>
      <c r="BMS132" s="611"/>
      <c r="BMT132" s="611"/>
      <c r="BMU132" s="611"/>
      <c r="BMV132" s="611"/>
      <c r="BMW132" s="611"/>
      <c r="BMX132" s="611"/>
      <c r="BMY132" s="611"/>
      <c r="BMZ132" s="611"/>
      <c r="BNA132" s="611"/>
      <c r="BNB132" s="611"/>
      <c r="BNC132" s="611"/>
      <c r="BND132" s="611"/>
      <c r="BNE132" s="611"/>
      <c r="BNF132" s="611"/>
      <c r="BNG132" s="611"/>
      <c r="BNH132" s="611"/>
      <c r="BNI132" s="611"/>
      <c r="BNJ132" s="611"/>
      <c r="BNK132" s="611"/>
      <c r="BNL132" s="611"/>
      <c r="BNM132" s="611"/>
      <c r="BNN132" s="611"/>
      <c r="BNO132" s="611"/>
      <c r="BNP132" s="611"/>
      <c r="BNQ132" s="611"/>
      <c r="BNR132" s="611"/>
      <c r="BNS132" s="611"/>
      <c r="BNT132" s="611"/>
      <c r="BNU132" s="611"/>
      <c r="BNV132" s="611"/>
      <c r="BNW132" s="611"/>
      <c r="BNX132" s="611"/>
      <c r="BNY132" s="611"/>
      <c r="BNZ132" s="611"/>
      <c r="BOA132" s="611"/>
      <c r="BOB132" s="611"/>
      <c r="BOC132" s="611"/>
      <c r="BOD132" s="611"/>
      <c r="BOE132" s="611"/>
      <c r="BOF132" s="611"/>
      <c r="BOG132" s="611"/>
      <c r="BOH132" s="611"/>
      <c r="BOI132" s="611"/>
      <c r="BOJ132" s="611"/>
      <c r="BOK132" s="611"/>
      <c r="BOL132" s="611"/>
      <c r="BOM132" s="611"/>
      <c r="BON132" s="611"/>
      <c r="BOO132" s="611"/>
      <c r="BOP132" s="611"/>
      <c r="BOQ132" s="611"/>
      <c r="BOR132" s="611"/>
      <c r="BOS132" s="611"/>
      <c r="BOT132" s="611"/>
      <c r="BOU132" s="611"/>
      <c r="BOV132" s="611"/>
      <c r="BOW132" s="611"/>
      <c r="BOX132" s="611"/>
      <c r="BOY132" s="611"/>
      <c r="BOZ132" s="611"/>
      <c r="BPA132" s="611"/>
      <c r="BPB132" s="611"/>
      <c r="BPC132" s="611"/>
      <c r="BPD132" s="611"/>
      <c r="BPE132" s="611"/>
      <c r="BPF132" s="611"/>
      <c r="BPG132" s="611"/>
      <c r="BPH132" s="611"/>
      <c r="BPI132" s="611"/>
      <c r="BPJ132" s="611"/>
      <c r="BPK132" s="611"/>
      <c r="BPL132" s="611"/>
      <c r="BPM132" s="611"/>
      <c r="BPN132" s="611"/>
      <c r="BPO132" s="611"/>
      <c r="BPP132" s="611"/>
      <c r="BPQ132" s="611"/>
      <c r="BPR132" s="611"/>
      <c r="BPS132" s="611"/>
      <c r="BPT132" s="611"/>
      <c r="BPU132" s="611"/>
      <c r="BPV132" s="611"/>
      <c r="BPW132" s="611"/>
      <c r="BPX132" s="611"/>
      <c r="BPY132" s="611"/>
      <c r="BPZ132" s="611"/>
      <c r="BQA132" s="611"/>
      <c r="BQB132" s="611"/>
      <c r="BQC132" s="611"/>
      <c r="BQD132" s="611"/>
      <c r="BQE132" s="611"/>
      <c r="BQF132" s="611"/>
      <c r="BQG132" s="611"/>
      <c r="BQH132" s="611"/>
      <c r="BQI132" s="611"/>
      <c r="BQJ132" s="611"/>
      <c r="BQK132" s="611"/>
      <c r="BQL132" s="611"/>
      <c r="BQM132" s="611"/>
      <c r="BQN132" s="611"/>
      <c r="BQO132" s="611"/>
      <c r="BQP132" s="611"/>
      <c r="BQQ132" s="611"/>
      <c r="BQR132" s="611"/>
      <c r="BQS132" s="611"/>
      <c r="BQT132" s="611"/>
      <c r="BQU132" s="611"/>
      <c r="BQV132" s="611"/>
      <c r="BQW132" s="611"/>
      <c r="BQX132" s="611"/>
      <c r="BQY132" s="611"/>
      <c r="BQZ132" s="611"/>
      <c r="BRA132" s="611"/>
      <c r="BRB132" s="611"/>
      <c r="BRC132" s="611"/>
      <c r="BRD132" s="611"/>
      <c r="BRE132" s="611"/>
      <c r="BRF132" s="611"/>
      <c r="BRG132" s="611"/>
      <c r="BRH132" s="611"/>
      <c r="BRI132" s="611"/>
      <c r="BRJ132" s="611"/>
      <c r="BRK132" s="611"/>
      <c r="BRL132" s="611"/>
      <c r="BRM132" s="611"/>
      <c r="BRN132" s="611"/>
      <c r="BRO132" s="611"/>
      <c r="BRP132" s="611"/>
      <c r="BRQ132" s="611"/>
      <c r="BRR132" s="611"/>
      <c r="BRS132" s="611"/>
      <c r="BRT132" s="611"/>
      <c r="BRU132" s="611"/>
      <c r="BRV132" s="611"/>
      <c r="BRW132" s="611"/>
      <c r="BRX132" s="611"/>
      <c r="BRY132" s="611"/>
      <c r="BRZ132" s="611"/>
      <c r="BSA132" s="611"/>
      <c r="BSB132" s="611"/>
      <c r="BSC132" s="611"/>
      <c r="BSD132" s="611"/>
      <c r="BSE132" s="611"/>
      <c r="BSF132" s="611"/>
      <c r="BSG132" s="611"/>
      <c r="BSH132" s="611"/>
      <c r="BSI132" s="611"/>
      <c r="BSJ132" s="611"/>
      <c r="BSK132" s="611"/>
      <c r="BSL132" s="611"/>
      <c r="BSM132" s="611"/>
      <c r="BSN132" s="611"/>
      <c r="BSO132" s="611"/>
      <c r="BSP132" s="611"/>
      <c r="BSQ132" s="611"/>
      <c r="BSR132" s="611"/>
      <c r="BSS132" s="611"/>
      <c r="BST132" s="611"/>
      <c r="BSU132" s="611"/>
      <c r="BSV132" s="611"/>
      <c r="BSW132" s="611"/>
      <c r="BSX132" s="611"/>
      <c r="BSY132" s="611"/>
      <c r="BSZ132" s="611"/>
      <c r="BTA132" s="611"/>
      <c r="BTB132" s="611"/>
      <c r="BTC132" s="611"/>
      <c r="BTD132" s="611"/>
      <c r="BTE132" s="611"/>
      <c r="BTF132" s="611"/>
      <c r="BTG132" s="611"/>
      <c r="BTH132" s="611"/>
      <c r="BTI132" s="611"/>
      <c r="BTJ132" s="611"/>
      <c r="BTK132" s="611"/>
      <c r="BTL132" s="611"/>
      <c r="BTM132" s="611"/>
      <c r="BTN132" s="611"/>
      <c r="BTO132" s="611"/>
      <c r="BTP132" s="611"/>
      <c r="BTQ132" s="611"/>
      <c r="BTR132" s="611"/>
      <c r="BTS132" s="611"/>
      <c r="BTT132" s="611"/>
      <c r="BTU132" s="611"/>
      <c r="BTV132" s="611"/>
      <c r="BTW132" s="611"/>
      <c r="BTX132" s="611"/>
      <c r="BTY132" s="611"/>
      <c r="BTZ132" s="611"/>
      <c r="BUA132" s="611"/>
      <c r="BUB132" s="611"/>
      <c r="BUC132" s="611"/>
      <c r="BUD132" s="611"/>
      <c r="BUE132" s="611"/>
      <c r="BUF132" s="611"/>
      <c r="BUG132" s="611"/>
      <c r="BUH132" s="611"/>
      <c r="BUI132" s="611"/>
      <c r="BUJ132" s="611"/>
      <c r="BUK132" s="611"/>
      <c r="BUL132" s="611"/>
      <c r="BUM132" s="611"/>
      <c r="BUN132" s="611"/>
      <c r="BUO132" s="611"/>
      <c r="BUP132" s="611"/>
      <c r="BUQ132" s="611"/>
      <c r="BUR132" s="611"/>
      <c r="BUS132" s="611"/>
      <c r="BUT132" s="611"/>
      <c r="BUU132" s="611"/>
      <c r="BUV132" s="611"/>
      <c r="BUW132" s="611"/>
      <c r="BUX132" s="611"/>
      <c r="BUY132" s="611"/>
      <c r="BUZ132" s="611"/>
      <c r="BVA132" s="611"/>
      <c r="BVB132" s="611"/>
      <c r="BVC132" s="611"/>
      <c r="BVD132" s="611"/>
      <c r="BVE132" s="611"/>
      <c r="BVF132" s="611"/>
      <c r="BVG132" s="611"/>
      <c r="BVH132" s="611"/>
      <c r="BVI132" s="611"/>
      <c r="BVJ132" s="611"/>
      <c r="BVK132" s="611"/>
      <c r="BVL132" s="611"/>
      <c r="BVM132" s="611"/>
      <c r="BVN132" s="611"/>
      <c r="BVO132" s="611"/>
      <c r="BVP132" s="611"/>
      <c r="BVQ132" s="611"/>
      <c r="BVR132" s="611"/>
      <c r="BVS132" s="611"/>
      <c r="BVT132" s="611"/>
      <c r="BVU132" s="611"/>
      <c r="BVV132" s="611"/>
      <c r="BVW132" s="611"/>
      <c r="BVX132" s="611"/>
      <c r="BVY132" s="611"/>
      <c r="BVZ132" s="611"/>
      <c r="BWA132" s="611"/>
      <c r="BWB132" s="611"/>
      <c r="BWC132" s="611"/>
      <c r="BWD132" s="611"/>
      <c r="BWE132" s="611"/>
      <c r="BWF132" s="611"/>
      <c r="BWG132" s="611"/>
      <c r="BWH132" s="611"/>
      <c r="BWI132" s="611"/>
      <c r="BWJ132" s="611"/>
      <c r="BWK132" s="611"/>
      <c r="BWL132" s="611"/>
      <c r="BWM132" s="611"/>
      <c r="BWN132" s="611"/>
      <c r="BWO132" s="611"/>
      <c r="BWP132" s="611"/>
      <c r="BWQ132" s="611"/>
      <c r="BWR132" s="611"/>
      <c r="BWS132" s="611"/>
      <c r="BWT132" s="611"/>
      <c r="BWU132" s="611"/>
      <c r="BWV132" s="611"/>
      <c r="BWW132" s="611"/>
      <c r="BWX132" s="611"/>
      <c r="BWY132" s="611"/>
      <c r="BWZ132" s="611"/>
      <c r="BXA132" s="611"/>
      <c r="BXB132" s="611"/>
      <c r="BXC132" s="611"/>
      <c r="BXD132" s="611"/>
      <c r="BXE132" s="611"/>
      <c r="BXF132" s="611"/>
      <c r="BXG132" s="611"/>
      <c r="BXH132" s="611"/>
      <c r="BXI132" s="611"/>
      <c r="BXJ132" s="611"/>
      <c r="BXK132" s="611"/>
      <c r="BXL132" s="611"/>
      <c r="BXM132" s="611"/>
      <c r="BXN132" s="611"/>
      <c r="BXO132" s="611"/>
      <c r="BXP132" s="611"/>
      <c r="BXQ132" s="611"/>
      <c r="BXR132" s="611"/>
      <c r="BXS132" s="611"/>
      <c r="BXT132" s="611"/>
      <c r="BXU132" s="611"/>
      <c r="BXV132" s="611"/>
      <c r="BXW132" s="611"/>
      <c r="BXX132" s="611"/>
      <c r="BXY132" s="611"/>
      <c r="BXZ132" s="611"/>
      <c r="BYA132" s="611"/>
      <c r="BYB132" s="611"/>
      <c r="BYC132" s="611"/>
      <c r="BYD132" s="611"/>
      <c r="BYE132" s="611"/>
      <c r="BYF132" s="611"/>
      <c r="BYG132" s="611"/>
      <c r="BYH132" s="611"/>
      <c r="BYI132" s="611"/>
      <c r="BYJ132" s="611"/>
      <c r="BYK132" s="611"/>
      <c r="BYL132" s="611"/>
      <c r="BYM132" s="611"/>
      <c r="BYN132" s="611"/>
      <c r="BYO132" s="611"/>
      <c r="BYP132" s="611"/>
      <c r="BYQ132" s="611"/>
      <c r="BYR132" s="611"/>
      <c r="BYS132" s="611"/>
      <c r="BYT132" s="611"/>
      <c r="BYU132" s="611"/>
      <c r="BYV132" s="611"/>
      <c r="BYW132" s="611"/>
      <c r="BYX132" s="611"/>
      <c r="BYY132" s="611"/>
      <c r="BYZ132" s="611"/>
      <c r="BZA132" s="611"/>
      <c r="BZB132" s="611"/>
      <c r="BZC132" s="611"/>
      <c r="BZD132" s="611"/>
      <c r="BZE132" s="611"/>
      <c r="BZF132" s="611"/>
      <c r="BZG132" s="611"/>
      <c r="BZH132" s="611"/>
      <c r="BZI132" s="611"/>
      <c r="BZJ132" s="611"/>
      <c r="BZK132" s="611"/>
      <c r="BZL132" s="611"/>
      <c r="BZM132" s="611"/>
      <c r="BZN132" s="611"/>
      <c r="BZO132" s="611"/>
      <c r="BZP132" s="611"/>
      <c r="BZQ132" s="611"/>
      <c r="BZR132" s="611"/>
      <c r="BZS132" s="611"/>
      <c r="BZT132" s="611"/>
      <c r="BZU132" s="611"/>
      <c r="BZV132" s="611"/>
      <c r="BZW132" s="611"/>
      <c r="BZX132" s="611"/>
      <c r="BZY132" s="611"/>
      <c r="BZZ132" s="611"/>
      <c r="CAA132" s="611"/>
      <c r="CAB132" s="611"/>
      <c r="CAC132" s="611"/>
      <c r="CAD132" s="611"/>
      <c r="CAE132" s="611"/>
      <c r="CAF132" s="611"/>
      <c r="CAG132" s="611"/>
      <c r="CAH132" s="611"/>
      <c r="CAI132" s="611"/>
      <c r="CAJ132" s="611"/>
      <c r="CAK132" s="611"/>
      <c r="CAL132" s="611"/>
      <c r="CAM132" s="611"/>
      <c r="CAN132" s="611"/>
      <c r="CAO132" s="611"/>
      <c r="CAP132" s="611"/>
      <c r="CAQ132" s="611"/>
      <c r="CAR132" s="611"/>
      <c r="CAS132" s="611"/>
      <c r="CAT132" s="611"/>
      <c r="CAU132" s="611"/>
      <c r="CAV132" s="611"/>
      <c r="CAW132" s="611"/>
      <c r="CAX132" s="611"/>
      <c r="CAY132" s="611"/>
      <c r="CAZ132" s="611"/>
      <c r="CBA132" s="611"/>
      <c r="CBB132" s="611"/>
      <c r="CBC132" s="611"/>
      <c r="CBD132" s="611"/>
      <c r="CBE132" s="611"/>
      <c r="CBF132" s="611"/>
      <c r="CBG132" s="611"/>
      <c r="CBH132" s="611"/>
      <c r="CBI132" s="611"/>
      <c r="CBJ132" s="611"/>
      <c r="CBK132" s="611"/>
      <c r="CBL132" s="611"/>
      <c r="CBM132" s="611"/>
      <c r="CBN132" s="611"/>
      <c r="CBO132" s="611"/>
      <c r="CBP132" s="611"/>
      <c r="CBQ132" s="611"/>
      <c r="CBR132" s="611"/>
      <c r="CBS132" s="611"/>
      <c r="CBT132" s="611"/>
      <c r="CBU132" s="611"/>
      <c r="CBV132" s="611"/>
      <c r="CBW132" s="611"/>
      <c r="CBX132" s="611"/>
      <c r="CBY132" s="611"/>
      <c r="CBZ132" s="611"/>
      <c r="CCA132" s="611"/>
      <c r="CCB132" s="611"/>
      <c r="CCC132" s="611"/>
      <c r="CCD132" s="611"/>
      <c r="CCE132" s="611"/>
      <c r="CCF132" s="611"/>
      <c r="CCG132" s="611"/>
      <c r="CCH132" s="611"/>
      <c r="CCI132" s="611"/>
      <c r="CCJ132" s="611"/>
      <c r="CCK132" s="611"/>
      <c r="CCL132" s="611"/>
      <c r="CCM132" s="611"/>
      <c r="CCN132" s="611"/>
      <c r="CCO132" s="611"/>
      <c r="CCP132" s="611"/>
      <c r="CCQ132" s="611"/>
      <c r="CCR132" s="611"/>
      <c r="CCS132" s="611"/>
      <c r="CCT132" s="611"/>
      <c r="CCU132" s="611"/>
      <c r="CCV132" s="611"/>
      <c r="CCW132" s="611"/>
      <c r="CCX132" s="611"/>
      <c r="CCY132" s="611"/>
      <c r="CCZ132" s="611"/>
      <c r="CDA132" s="611"/>
      <c r="CDB132" s="611"/>
      <c r="CDC132" s="611"/>
      <c r="CDD132" s="611"/>
      <c r="CDE132" s="611"/>
      <c r="CDF132" s="611"/>
      <c r="CDG132" s="611"/>
      <c r="CDH132" s="611"/>
      <c r="CDI132" s="611"/>
      <c r="CDJ132" s="611"/>
      <c r="CDK132" s="611"/>
      <c r="CDL132" s="611"/>
      <c r="CDM132" s="611"/>
      <c r="CDN132" s="611"/>
      <c r="CDO132" s="611"/>
      <c r="CDP132" s="611"/>
      <c r="CDQ132" s="611"/>
      <c r="CDR132" s="611"/>
      <c r="CDS132" s="611"/>
      <c r="CDT132" s="611"/>
      <c r="CDU132" s="611"/>
      <c r="CDV132" s="611"/>
      <c r="CDW132" s="611"/>
      <c r="CDX132" s="611"/>
      <c r="CDY132" s="611"/>
      <c r="CDZ132" s="611"/>
      <c r="CEA132" s="611"/>
      <c r="CEB132" s="611"/>
      <c r="CEC132" s="611"/>
      <c r="CED132" s="611"/>
      <c r="CEE132" s="611"/>
      <c r="CEF132" s="611"/>
      <c r="CEG132" s="611"/>
      <c r="CEH132" s="611"/>
      <c r="CEI132" s="611"/>
      <c r="CEJ132" s="611"/>
      <c r="CEK132" s="611"/>
      <c r="CEL132" s="611"/>
      <c r="CEM132" s="611"/>
      <c r="CEN132" s="611"/>
      <c r="CEO132" s="611"/>
      <c r="CEP132" s="611"/>
      <c r="CEQ132" s="611"/>
      <c r="CER132" s="611"/>
      <c r="CES132" s="611"/>
      <c r="CET132" s="611"/>
      <c r="CEU132" s="611"/>
      <c r="CEV132" s="611"/>
      <c r="CEW132" s="611"/>
      <c r="CEX132" s="611"/>
      <c r="CEY132" s="611"/>
      <c r="CEZ132" s="611"/>
      <c r="CFA132" s="611"/>
      <c r="CFB132" s="611"/>
      <c r="CFC132" s="611"/>
      <c r="CFD132" s="611"/>
      <c r="CFE132" s="611"/>
      <c r="CFF132" s="611"/>
      <c r="CFG132" s="611"/>
      <c r="CFH132" s="611"/>
      <c r="CFI132" s="611"/>
      <c r="CFJ132" s="611"/>
      <c r="CFK132" s="611"/>
      <c r="CFL132" s="611"/>
      <c r="CFM132" s="611"/>
      <c r="CFN132" s="611"/>
      <c r="CFO132" s="611"/>
      <c r="CFP132" s="611"/>
      <c r="CFQ132" s="611"/>
      <c r="CFR132" s="611"/>
      <c r="CFS132" s="611"/>
      <c r="CFT132" s="611"/>
      <c r="CFU132" s="611"/>
      <c r="CFV132" s="611"/>
      <c r="CFW132" s="611"/>
      <c r="CFX132" s="611"/>
      <c r="CFY132" s="611"/>
      <c r="CFZ132" s="611"/>
      <c r="CGA132" s="611"/>
      <c r="CGB132" s="611"/>
      <c r="CGC132" s="611"/>
      <c r="CGD132" s="611"/>
      <c r="CGE132" s="611"/>
      <c r="CGF132" s="611"/>
      <c r="CGG132" s="611"/>
      <c r="CGH132" s="611"/>
      <c r="CGI132" s="611"/>
      <c r="CGJ132" s="611"/>
      <c r="CGK132" s="611"/>
      <c r="CGL132" s="611"/>
      <c r="CGM132" s="611"/>
      <c r="CGN132" s="611"/>
      <c r="CGO132" s="611"/>
      <c r="CGP132" s="611"/>
      <c r="CGQ132" s="611"/>
      <c r="CGR132" s="611"/>
      <c r="CGS132" s="611"/>
      <c r="CGT132" s="611"/>
      <c r="CGU132" s="611"/>
      <c r="CGV132" s="611"/>
      <c r="CGW132" s="611"/>
      <c r="CGX132" s="611"/>
      <c r="CGY132" s="611"/>
      <c r="CGZ132" s="611"/>
      <c r="CHA132" s="611"/>
      <c r="CHB132" s="611"/>
      <c r="CHC132" s="611"/>
      <c r="CHD132" s="611"/>
      <c r="CHE132" s="611"/>
      <c r="CHF132" s="611"/>
      <c r="CHG132" s="611"/>
      <c r="CHH132" s="611"/>
      <c r="CHI132" s="611"/>
      <c r="CHJ132" s="611"/>
      <c r="CHK132" s="611"/>
      <c r="CHL132" s="611"/>
      <c r="CHM132" s="611"/>
      <c r="CHN132" s="611"/>
      <c r="CHO132" s="611"/>
      <c r="CHP132" s="611"/>
      <c r="CHQ132" s="611"/>
      <c r="CHR132" s="611"/>
      <c r="CHS132" s="611"/>
      <c r="CHT132" s="611"/>
      <c r="CHU132" s="611"/>
      <c r="CHV132" s="611"/>
      <c r="CHW132" s="611"/>
      <c r="CHX132" s="611"/>
      <c r="CHY132" s="611"/>
      <c r="CHZ132" s="611"/>
      <c r="CIA132" s="611"/>
      <c r="CIB132" s="611"/>
      <c r="CIC132" s="611"/>
      <c r="CID132" s="611"/>
      <c r="CIE132" s="611"/>
      <c r="CIF132" s="611"/>
      <c r="CIG132" s="611"/>
      <c r="CIH132" s="611"/>
      <c r="CII132" s="611"/>
      <c r="CIJ132" s="611"/>
      <c r="CIK132" s="611"/>
      <c r="CIL132" s="611"/>
      <c r="CIM132" s="611"/>
      <c r="CIN132" s="611"/>
      <c r="CIO132" s="611"/>
      <c r="CIP132" s="611"/>
      <c r="CIQ132" s="611"/>
      <c r="CIR132" s="611"/>
      <c r="CIS132" s="611"/>
      <c r="CIT132" s="611"/>
      <c r="CIU132" s="611"/>
      <c r="CIV132" s="611"/>
      <c r="CIW132" s="611"/>
      <c r="CIX132" s="611"/>
      <c r="CIY132" s="611"/>
      <c r="CIZ132" s="611"/>
      <c r="CJA132" s="611"/>
      <c r="CJB132" s="611"/>
      <c r="CJC132" s="611"/>
      <c r="CJD132" s="611"/>
      <c r="CJE132" s="611"/>
      <c r="CJF132" s="611"/>
      <c r="CJG132" s="611"/>
      <c r="CJH132" s="611"/>
      <c r="CJI132" s="611"/>
      <c r="CJJ132" s="611"/>
      <c r="CJK132" s="611"/>
      <c r="CJL132" s="611"/>
      <c r="CJM132" s="611"/>
      <c r="CJN132" s="611"/>
      <c r="CJO132" s="611"/>
      <c r="CJP132" s="611"/>
      <c r="CJQ132" s="611"/>
      <c r="CJR132" s="611"/>
      <c r="CJS132" s="611"/>
      <c r="CJT132" s="611"/>
      <c r="CJU132" s="611"/>
      <c r="CJV132" s="611"/>
      <c r="CJW132" s="611"/>
      <c r="CJX132" s="611"/>
      <c r="CJY132" s="611"/>
      <c r="CJZ132" s="611"/>
      <c r="CKA132" s="611"/>
      <c r="CKB132" s="611"/>
      <c r="CKC132" s="611"/>
      <c r="CKD132" s="611"/>
      <c r="CKE132" s="611"/>
      <c r="CKF132" s="611"/>
      <c r="CKG132" s="611"/>
      <c r="CKH132" s="611"/>
      <c r="CKI132" s="611"/>
      <c r="CKJ132" s="611"/>
      <c r="CKK132" s="611"/>
      <c r="CKL132" s="611"/>
      <c r="CKM132" s="611"/>
      <c r="CKN132" s="611"/>
      <c r="CKO132" s="611"/>
      <c r="CKP132" s="611"/>
      <c r="CKQ132" s="611"/>
      <c r="CKR132" s="611"/>
      <c r="CKS132" s="611"/>
      <c r="CKT132" s="611"/>
      <c r="CKU132" s="611"/>
      <c r="CKV132" s="611"/>
      <c r="CKW132" s="611"/>
      <c r="CKX132" s="611"/>
      <c r="CKY132" s="611"/>
      <c r="CKZ132" s="611"/>
      <c r="CLA132" s="611"/>
      <c r="CLB132" s="611"/>
      <c r="CLC132" s="611"/>
      <c r="CLD132" s="611"/>
      <c r="CLE132" s="611"/>
      <c r="CLF132" s="611"/>
      <c r="CLG132" s="611"/>
      <c r="CLH132" s="611"/>
      <c r="CLI132" s="611"/>
      <c r="CLJ132" s="611"/>
      <c r="CLK132" s="611"/>
      <c r="CLL132" s="611"/>
      <c r="CLM132" s="611"/>
      <c r="CLN132" s="611"/>
      <c r="CLO132" s="611"/>
      <c r="CLP132" s="611"/>
      <c r="CLQ132" s="611"/>
      <c r="CLR132" s="611"/>
      <c r="CLS132" s="611"/>
      <c r="CLT132" s="611"/>
      <c r="CLU132" s="611"/>
      <c r="CLV132" s="611"/>
      <c r="CLW132" s="611"/>
      <c r="CLX132" s="611"/>
      <c r="CLY132" s="611"/>
      <c r="CLZ132" s="611"/>
      <c r="CMA132" s="611"/>
      <c r="CMB132" s="611"/>
      <c r="CMC132" s="611"/>
      <c r="CMD132" s="611"/>
      <c r="CME132" s="611"/>
      <c r="CMF132" s="611"/>
      <c r="CMG132" s="611"/>
      <c r="CMH132" s="611"/>
      <c r="CMI132" s="611"/>
      <c r="CMJ132" s="611"/>
      <c r="CMK132" s="611"/>
      <c r="CML132" s="611"/>
      <c r="CMM132" s="611"/>
      <c r="CMN132" s="611"/>
      <c r="CMO132" s="611"/>
      <c r="CMP132" s="611"/>
      <c r="CMQ132" s="611"/>
      <c r="CMR132" s="611"/>
      <c r="CMS132" s="611"/>
      <c r="CMT132" s="611"/>
      <c r="CMU132" s="611"/>
      <c r="CMV132" s="611"/>
      <c r="CMW132" s="611"/>
      <c r="CMX132" s="611"/>
      <c r="CMY132" s="611"/>
      <c r="CMZ132" s="611"/>
      <c r="CNA132" s="611"/>
      <c r="CNB132" s="611"/>
      <c r="CNC132" s="611"/>
      <c r="CND132" s="611"/>
      <c r="CNE132" s="611"/>
      <c r="CNF132" s="611"/>
      <c r="CNG132" s="611"/>
      <c r="CNH132" s="611"/>
      <c r="CNI132" s="611"/>
      <c r="CNJ132" s="611"/>
      <c r="CNK132" s="611"/>
      <c r="CNL132" s="611"/>
      <c r="CNM132" s="611"/>
      <c r="CNN132" s="611"/>
      <c r="CNO132" s="611"/>
      <c r="CNP132" s="611"/>
      <c r="CNQ132" s="611"/>
      <c r="CNR132" s="611"/>
      <c r="CNS132" s="611"/>
      <c r="CNT132" s="611"/>
      <c r="CNU132" s="611"/>
      <c r="CNV132" s="611"/>
      <c r="CNW132" s="611"/>
      <c r="CNX132" s="611"/>
      <c r="CNY132" s="611"/>
      <c r="CNZ132" s="611"/>
      <c r="COA132" s="611"/>
      <c r="COB132" s="611"/>
      <c r="COC132" s="611"/>
      <c r="COD132" s="611"/>
      <c r="COE132" s="611"/>
      <c r="COF132" s="611"/>
      <c r="COG132" s="611"/>
      <c r="COH132" s="611"/>
      <c r="COI132" s="611"/>
      <c r="COJ132" s="611"/>
      <c r="COK132" s="611"/>
      <c r="COL132" s="611"/>
      <c r="COM132" s="611"/>
      <c r="CON132" s="611"/>
      <c r="COO132" s="611"/>
      <c r="COP132" s="611"/>
      <c r="COQ132" s="611"/>
      <c r="COR132" s="611"/>
      <c r="COS132" s="611"/>
      <c r="COT132" s="611"/>
      <c r="COU132" s="611"/>
      <c r="COV132" s="611"/>
      <c r="COW132" s="611"/>
      <c r="COX132" s="611"/>
      <c r="COY132" s="611"/>
      <c r="COZ132" s="611"/>
      <c r="CPA132" s="611"/>
      <c r="CPB132" s="611"/>
      <c r="CPC132" s="611"/>
      <c r="CPD132" s="611"/>
      <c r="CPE132" s="611"/>
      <c r="CPF132" s="611"/>
      <c r="CPG132" s="611"/>
      <c r="CPH132" s="611"/>
      <c r="CPI132" s="611"/>
      <c r="CPJ132" s="611"/>
      <c r="CPK132" s="611"/>
      <c r="CPL132" s="611"/>
      <c r="CPM132" s="611"/>
      <c r="CPN132" s="611"/>
      <c r="CPO132" s="611"/>
      <c r="CPP132" s="611"/>
      <c r="CPQ132" s="611"/>
      <c r="CPR132" s="611"/>
      <c r="CPS132" s="611"/>
      <c r="CPT132" s="611"/>
      <c r="CPU132" s="611"/>
      <c r="CPV132" s="611"/>
      <c r="CPW132" s="611"/>
      <c r="CPX132" s="611"/>
      <c r="CPY132" s="611"/>
      <c r="CPZ132" s="611"/>
      <c r="CQA132" s="611"/>
      <c r="CQB132" s="611"/>
      <c r="CQC132" s="611"/>
      <c r="CQD132" s="611"/>
      <c r="CQE132" s="611"/>
      <c r="CQF132" s="611"/>
      <c r="CQG132" s="611"/>
      <c r="CQH132" s="611"/>
      <c r="CQI132" s="611"/>
      <c r="CQJ132" s="611"/>
      <c r="CQK132" s="611"/>
      <c r="CQL132" s="611"/>
      <c r="CQM132" s="611"/>
      <c r="CQN132" s="611"/>
      <c r="CQO132" s="611"/>
      <c r="CQP132" s="611"/>
      <c r="CQQ132" s="611"/>
      <c r="CQR132" s="611"/>
      <c r="CQS132" s="611"/>
      <c r="CQT132" s="611"/>
      <c r="CQU132" s="611"/>
      <c r="CQV132" s="611"/>
      <c r="CQW132" s="611"/>
      <c r="CQX132" s="611"/>
      <c r="CQY132" s="611"/>
      <c r="CQZ132" s="611"/>
      <c r="CRA132" s="611"/>
      <c r="CRB132" s="611"/>
      <c r="CRC132" s="611"/>
      <c r="CRD132" s="611"/>
      <c r="CRE132" s="611"/>
      <c r="CRF132" s="611"/>
      <c r="CRG132" s="611"/>
      <c r="CRH132" s="611"/>
      <c r="CRI132" s="611"/>
      <c r="CRJ132" s="611"/>
      <c r="CRK132" s="611"/>
      <c r="CRL132" s="611"/>
      <c r="CRM132" s="611"/>
      <c r="CRN132" s="611"/>
      <c r="CRO132" s="611"/>
      <c r="CRP132" s="611"/>
      <c r="CRQ132" s="611"/>
      <c r="CRR132" s="611"/>
      <c r="CRS132" s="611"/>
      <c r="CRT132" s="611"/>
      <c r="CRU132" s="611"/>
      <c r="CRV132" s="611"/>
      <c r="CRW132" s="611"/>
      <c r="CRX132" s="611"/>
      <c r="CRY132" s="611"/>
      <c r="CRZ132" s="611"/>
      <c r="CSA132" s="611"/>
      <c r="CSB132" s="611"/>
      <c r="CSC132" s="611"/>
      <c r="CSD132" s="611"/>
      <c r="CSE132" s="611"/>
      <c r="CSF132" s="611"/>
      <c r="CSG132" s="611"/>
      <c r="CSH132" s="611"/>
      <c r="CSI132" s="611"/>
      <c r="CSJ132" s="611"/>
      <c r="CSK132" s="611"/>
      <c r="CSL132" s="611"/>
      <c r="CSM132" s="611"/>
      <c r="CSN132" s="611"/>
      <c r="CSO132" s="611"/>
      <c r="CSP132" s="611"/>
      <c r="CSQ132" s="611"/>
      <c r="CSR132" s="611"/>
      <c r="CSS132" s="611"/>
      <c r="CST132" s="611"/>
      <c r="CSU132" s="611"/>
      <c r="CSV132" s="611"/>
      <c r="CSW132" s="611"/>
      <c r="CSX132" s="611"/>
      <c r="CSY132" s="611"/>
      <c r="CSZ132" s="611"/>
      <c r="CTA132" s="611"/>
      <c r="CTB132" s="611"/>
      <c r="CTC132" s="611"/>
      <c r="CTD132" s="611"/>
      <c r="CTE132" s="611"/>
      <c r="CTF132" s="611"/>
      <c r="CTG132" s="611"/>
      <c r="CTH132" s="611"/>
      <c r="CTI132" s="611"/>
      <c r="CTJ132" s="611"/>
      <c r="CTK132" s="611"/>
      <c r="CTL132" s="611"/>
      <c r="CTM132" s="611"/>
      <c r="CTN132" s="611"/>
      <c r="CTO132" s="611"/>
      <c r="CTP132" s="611"/>
      <c r="CTQ132" s="611"/>
      <c r="CTR132" s="611"/>
      <c r="CTS132" s="611"/>
      <c r="CTT132" s="611"/>
      <c r="CTU132" s="611"/>
      <c r="CTV132" s="611"/>
      <c r="CTW132" s="611"/>
      <c r="CTX132" s="611"/>
      <c r="CTY132" s="611"/>
      <c r="CTZ132" s="611"/>
      <c r="CUA132" s="611"/>
      <c r="CUB132" s="611"/>
      <c r="CUC132" s="611"/>
      <c r="CUD132" s="611"/>
      <c r="CUE132" s="611"/>
      <c r="CUF132" s="611"/>
      <c r="CUG132" s="611"/>
      <c r="CUH132" s="611"/>
      <c r="CUI132" s="611"/>
      <c r="CUJ132" s="611"/>
      <c r="CUK132" s="611"/>
      <c r="CUL132" s="611"/>
      <c r="CUM132" s="611"/>
      <c r="CUN132" s="611"/>
      <c r="CUO132" s="611"/>
      <c r="CUP132" s="611"/>
      <c r="CUQ132" s="611"/>
      <c r="CUR132" s="611"/>
      <c r="CUS132" s="611"/>
      <c r="CUT132" s="611"/>
      <c r="CUU132" s="611"/>
      <c r="CUV132" s="611"/>
      <c r="CUW132" s="611"/>
      <c r="CUX132" s="611"/>
      <c r="CUY132" s="611"/>
      <c r="CUZ132" s="611"/>
      <c r="CVA132" s="611"/>
      <c r="CVB132" s="611"/>
      <c r="CVC132" s="611"/>
      <c r="CVD132" s="611"/>
      <c r="CVE132" s="611"/>
      <c r="CVF132" s="611"/>
      <c r="CVG132" s="611"/>
      <c r="CVH132" s="611"/>
      <c r="CVI132" s="611"/>
      <c r="CVJ132" s="611"/>
      <c r="CVK132" s="611"/>
      <c r="CVL132" s="611"/>
      <c r="CVM132" s="611"/>
      <c r="CVN132" s="611"/>
      <c r="CVO132" s="611"/>
      <c r="CVP132" s="611"/>
      <c r="CVQ132" s="611"/>
      <c r="CVR132" s="611"/>
      <c r="CVS132" s="611"/>
      <c r="CVT132" s="611"/>
      <c r="CVU132" s="611"/>
      <c r="CVV132" s="611"/>
      <c r="CVW132" s="611"/>
      <c r="CVX132" s="611"/>
      <c r="CVY132" s="611"/>
      <c r="CVZ132" s="611"/>
      <c r="CWA132" s="611"/>
      <c r="CWB132" s="611"/>
      <c r="CWC132" s="611"/>
      <c r="CWD132" s="611"/>
      <c r="CWE132" s="611"/>
      <c r="CWF132" s="611"/>
      <c r="CWG132" s="611"/>
      <c r="CWH132" s="611"/>
      <c r="CWI132" s="611"/>
      <c r="CWJ132" s="611"/>
      <c r="CWK132" s="611"/>
      <c r="CWL132" s="611"/>
      <c r="CWM132" s="611"/>
      <c r="CWN132" s="611"/>
      <c r="CWO132" s="611"/>
      <c r="CWP132" s="611"/>
      <c r="CWQ132" s="611"/>
      <c r="CWR132" s="611"/>
      <c r="CWS132" s="611"/>
      <c r="CWT132" s="611"/>
      <c r="CWU132" s="611"/>
      <c r="CWV132" s="611"/>
      <c r="CWW132" s="611"/>
      <c r="CWX132" s="611"/>
      <c r="CWY132" s="611"/>
      <c r="CWZ132" s="611"/>
      <c r="CXA132" s="611"/>
      <c r="CXB132" s="611"/>
      <c r="CXC132" s="611"/>
      <c r="CXD132" s="611"/>
      <c r="CXE132" s="611"/>
      <c r="CXF132" s="611"/>
      <c r="CXG132" s="611"/>
      <c r="CXH132" s="611"/>
      <c r="CXI132" s="611"/>
      <c r="CXJ132" s="611"/>
      <c r="CXK132" s="611"/>
      <c r="CXL132" s="611"/>
      <c r="CXM132" s="611"/>
      <c r="CXN132" s="611"/>
      <c r="CXO132" s="611"/>
      <c r="CXP132" s="611"/>
      <c r="CXQ132" s="611"/>
      <c r="CXR132" s="611"/>
      <c r="CXS132" s="611"/>
      <c r="CXT132" s="611"/>
      <c r="CXU132" s="611"/>
      <c r="CXV132" s="611"/>
      <c r="CXW132" s="611"/>
      <c r="CXX132" s="611"/>
      <c r="CXY132" s="611"/>
      <c r="CXZ132" s="611"/>
      <c r="CYA132" s="611"/>
      <c r="CYB132" s="611"/>
      <c r="CYC132" s="611"/>
      <c r="CYD132" s="611"/>
      <c r="CYE132" s="611"/>
      <c r="CYF132" s="611"/>
      <c r="CYG132" s="611"/>
      <c r="CYH132" s="611"/>
      <c r="CYI132" s="611"/>
      <c r="CYJ132" s="611"/>
      <c r="CYK132" s="611"/>
      <c r="CYL132" s="611"/>
      <c r="CYM132" s="611"/>
      <c r="CYN132" s="611"/>
      <c r="CYO132" s="611"/>
      <c r="CYP132" s="611"/>
      <c r="CYQ132" s="611"/>
      <c r="CYR132" s="611"/>
      <c r="CYS132" s="611"/>
      <c r="CYT132" s="611"/>
      <c r="CYU132" s="611"/>
      <c r="CYV132" s="611"/>
      <c r="CYW132" s="611"/>
      <c r="CYX132" s="611"/>
      <c r="CYY132" s="611"/>
      <c r="CYZ132" s="611"/>
      <c r="CZA132" s="611"/>
      <c r="CZB132" s="611"/>
      <c r="CZC132" s="611"/>
      <c r="CZD132" s="611"/>
      <c r="CZE132" s="611"/>
      <c r="CZF132" s="611"/>
      <c r="CZG132" s="611"/>
      <c r="CZH132" s="611"/>
      <c r="CZI132" s="611"/>
      <c r="CZJ132" s="611"/>
      <c r="CZK132" s="611"/>
      <c r="CZL132" s="611"/>
      <c r="CZM132" s="611"/>
      <c r="CZN132" s="611"/>
      <c r="CZO132" s="611"/>
      <c r="CZP132" s="611"/>
      <c r="CZQ132" s="611"/>
      <c r="CZR132" s="611"/>
      <c r="CZS132" s="611"/>
      <c r="CZT132" s="611"/>
      <c r="CZU132" s="611"/>
      <c r="CZV132" s="611"/>
      <c r="CZW132" s="611"/>
      <c r="CZX132" s="611"/>
      <c r="CZY132" s="611"/>
      <c r="CZZ132" s="611"/>
      <c r="DAA132" s="611"/>
      <c r="DAB132" s="611"/>
      <c r="DAC132" s="611"/>
      <c r="DAD132" s="611"/>
      <c r="DAE132" s="611"/>
      <c r="DAF132" s="611"/>
      <c r="DAG132" s="611"/>
      <c r="DAH132" s="611"/>
      <c r="DAI132" s="611"/>
      <c r="DAJ132" s="611"/>
      <c r="DAK132" s="611"/>
      <c r="DAL132" s="611"/>
      <c r="DAM132" s="611"/>
      <c r="DAN132" s="611"/>
      <c r="DAO132" s="611"/>
      <c r="DAP132" s="611"/>
      <c r="DAQ132" s="611"/>
      <c r="DAR132" s="611"/>
      <c r="DAS132" s="611"/>
      <c r="DAT132" s="611"/>
      <c r="DAU132" s="611"/>
      <c r="DAV132" s="611"/>
      <c r="DAW132" s="611"/>
      <c r="DAX132" s="611"/>
      <c r="DAY132" s="611"/>
      <c r="DAZ132" s="611"/>
      <c r="DBA132" s="611"/>
      <c r="DBB132" s="611"/>
      <c r="DBC132" s="611"/>
      <c r="DBD132" s="611"/>
      <c r="DBE132" s="611"/>
      <c r="DBF132" s="611"/>
      <c r="DBG132" s="611"/>
      <c r="DBH132" s="611"/>
      <c r="DBI132" s="611"/>
      <c r="DBJ132" s="611"/>
      <c r="DBK132" s="611"/>
      <c r="DBL132" s="611"/>
      <c r="DBM132" s="611"/>
      <c r="DBN132" s="611"/>
      <c r="DBO132" s="611"/>
      <c r="DBP132" s="611"/>
      <c r="DBQ132" s="611"/>
      <c r="DBR132" s="611"/>
      <c r="DBS132" s="611"/>
      <c r="DBT132" s="611"/>
      <c r="DBU132" s="611"/>
      <c r="DBV132" s="611"/>
      <c r="DBW132" s="611"/>
      <c r="DBX132" s="611"/>
      <c r="DBY132" s="611"/>
      <c r="DBZ132" s="611"/>
      <c r="DCA132" s="611"/>
      <c r="DCB132" s="611"/>
      <c r="DCC132" s="611"/>
      <c r="DCD132" s="611"/>
      <c r="DCE132" s="611"/>
      <c r="DCF132" s="611"/>
      <c r="DCG132" s="611"/>
      <c r="DCH132" s="611"/>
      <c r="DCI132" s="611"/>
      <c r="DCJ132" s="611"/>
      <c r="DCK132" s="611"/>
      <c r="DCL132" s="611"/>
      <c r="DCM132" s="611"/>
      <c r="DCN132" s="611"/>
      <c r="DCO132" s="611"/>
      <c r="DCP132" s="611"/>
      <c r="DCQ132" s="611"/>
      <c r="DCR132" s="611"/>
      <c r="DCS132" s="611"/>
      <c r="DCT132" s="611"/>
      <c r="DCU132" s="611"/>
      <c r="DCV132" s="611"/>
      <c r="DCW132" s="611"/>
      <c r="DCX132" s="611"/>
      <c r="DCY132" s="611"/>
      <c r="DCZ132" s="611"/>
      <c r="DDA132" s="611"/>
      <c r="DDB132" s="611"/>
      <c r="DDC132" s="611"/>
      <c r="DDD132" s="611"/>
      <c r="DDE132" s="611"/>
      <c r="DDF132" s="611"/>
      <c r="DDG132" s="611"/>
      <c r="DDH132" s="611"/>
      <c r="DDI132" s="611"/>
      <c r="DDJ132" s="611"/>
      <c r="DDK132" s="611"/>
      <c r="DDL132" s="611"/>
      <c r="DDM132" s="611"/>
      <c r="DDN132" s="611"/>
      <c r="DDO132" s="611"/>
      <c r="DDP132" s="611"/>
      <c r="DDQ132" s="611"/>
      <c r="DDR132" s="611"/>
      <c r="DDS132" s="611"/>
      <c r="DDT132" s="611"/>
      <c r="DDU132" s="611"/>
      <c r="DDV132" s="611"/>
      <c r="DDW132" s="611"/>
      <c r="DDX132" s="611"/>
      <c r="DDY132" s="611"/>
      <c r="DDZ132" s="611"/>
      <c r="DEA132" s="611"/>
      <c r="DEB132" s="611"/>
      <c r="DEC132" s="611"/>
      <c r="DED132" s="611"/>
      <c r="DEE132" s="611"/>
      <c r="DEF132" s="611"/>
      <c r="DEG132" s="611"/>
      <c r="DEH132" s="611"/>
      <c r="DEI132" s="611"/>
      <c r="DEJ132" s="611"/>
      <c r="DEK132" s="611"/>
      <c r="DEL132" s="611"/>
      <c r="DEM132" s="611"/>
      <c r="DEN132" s="611"/>
      <c r="DEO132" s="611"/>
      <c r="DEP132" s="611"/>
      <c r="DEQ132" s="611"/>
      <c r="DER132" s="611"/>
      <c r="DES132" s="611"/>
      <c r="DET132" s="611"/>
      <c r="DEU132" s="611"/>
      <c r="DEV132" s="611"/>
      <c r="DEW132" s="611"/>
      <c r="DEX132" s="611"/>
      <c r="DEY132" s="611"/>
      <c r="DEZ132" s="611"/>
      <c r="DFA132" s="611"/>
      <c r="DFB132" s="611"/>
      <c r="DFC132" s="611"/>
      <c r="DFD132" s="611"/>
      <c r="DFE132" s="611"/>
      <c r="DFF132" s="611"/>
      <c r="DFG132" s="611"/>
      <c r="DFH132" s="611"/>
      <c r="DFI132" s="611"/>
      <c r="DFJ132" s="611"/>
      <c r="DFK132" s="611"/>
      <c r="DFL132" s="611"/>
      <c r="DFM132" s="611"/>
      <c r="DFN132" s="611"/>
      <c r="DFO132" s="611"/>
      <c r="DFP132" s="611"/>
      <c r="DFQ132" s="611"/>
      <c r="DFR132" s="611"/>
      <c r="DFS132" s="611"/>
      <c r="DFT132" s="611"/>
      <c r="DFU132" s="611"/>
      <c r="DFV132" s="611"/>
      <c r="DFW132" s="611"/>
      <c r="DFX132" s="611"/>
      <c r="DFY132" s="611"/>
      <c r="DFZ132" s="611"/>
      <c r="DGA132" s="611"/>
      <c r="DGB132" s="611"/>
      <c r="DGC132" s="611"/>
      <c r="DGD132" s="611"/>
      <c r="DGE132" s="611"/>
      <c r="DGF132" s="611"/>
      <c r="DGG132" s="611"/>
      <c r="DGH132" s="611"/>
      <c r="DGI132" s="611"/>
      <c r="DGJ132" s="611"/>
      <c r="DGK132" s="611"/>
      <c r="DGL132" s="611"/>
      <c r="DGM132" s="611"/>
      <c r="DGN132" s="611"/>
      <c r="DGO132" s="611"/>
      <c r="DGP132" s="611"/>
      <c r="DGQ132" s="611"/>
      <c r="DGR132" s="611"/>
      <c r="DGS132" s="611"/>
      <c r="DGT132" s="611"/>
      <c r="DGU132" s="611"/>
      <c r="DGV132" s="611"/>
      <c r="DGW132" s="611"/>
      <c r="DGX132" s="611"/>
      <c r="DGY132" s="611"/>
      <c r="DGZ132" s="611"/>
      <c r="DHA132" s="611"/>
      <c r="DHB132" s="611"/>
      <c r="DHC132" s="611"/>
      <c r="DHD132" s="611"/>
      <c r="DHE132" s="611"/>
      <c r="DHF132" s="611"/>
      <c r="DHG132" s="611"/>
      <c r="DHH132" s="611"/>
      <c r="DHI132" s="611"/>
      <c r="DHJ132" s="611"/>
      <c r="DHK132" s="611"/>
      <c r="DHL132" s="611"/>
      <c r="DHM132" s="611"/>
      <c r="DHN132" s="611"/>
      <c r="DHO132" s="611"/>
      <c r="DHP132" s="611"/>
      <c r="DHQ132" s="611"/>
      <c r="DHR132" s="611"/>
      <c r="DHS132" s="611"/>
      <c r="DHT132" s="611"/>
      <c r="DHU132" s="611"/>
      <c r="DHV132" s="611"/>
      <c r="DHW132" s="611"/>
      <c r="DHX132" s="611"/>
      <c r="DHY132" s="611"/>
      <c r="DHZ132" s="611"/>
      <c r="DIA132" s="611"/>
      <c r="DIB132" s="611"/>
      <c r="DIC132" s="611"/>
      <c r="DID132" s="611"/>
      <c r="DIE132" s="611"/>
      <c r="DIF132" s="611"/>
      <c r="DIG132" s="611"/>
      <c r="DIH132" s="611"/>
      <c r="DII132" s="611"/>
      <c r="DIJ132" s="611"/>
      <c r="DIK132" s="611"/>
      <c r="DIL132" s="611"/>
      <c r="DIM132" s="611"/>
      <c r="DIN132" s="611"/>
      <c r="DIO132" s="611"/>
      <c r="DIP132" s="611"/>
      <c r="DIQ132" s="611"/>
      <c r="DIR132" s="611"/>
      <c r="DIS132" s="611"/>
      <c r="DIT132" s="611"/>
      <c r="DIU132" s="611"/>
      <c r="DIV132" s="611"/>
      <c r="DIW132" s="611"/>
      <c r="DIX132" s="611"/>
      <c r="DIY132" s="611"/>
      <c r="DIZ132" s="611"/>
      <c r="DJA132" s="611"/>
      <c r="DJB132" s="611"/>
      <c r="DJC132" s="611"/>
      <c r="DJD132" s="611"/>
      <c r="DJE132" s="611"/>
      <c r="DJF132" s="611"/>
      <c r="DJG132" s="611"/>
      <c r="DJH132" s="611"/>
      <c r="DJI132" s="611"/>
      <c r="DJJ132" s="611"/>
      <c r="DJK132" s="611"/>
      <c r="DJL132" s="611"/>
      <c r="DJM132" s="611"/>
      <c r="DJN132" s="611"/>
      <c r="DJO132" s="611"/>
      <c r="DJP132" s="611"/>
      <c r="DJQ132" s="611"/>
      <c r="DJR132" s="611"/>
      <c r="DJS132" s="611"/>
      <c r="DJT132" s="611"/>
      <c r="DJU132" s="611"/>
      <c r="DJV132" s="611"/>
      <c r="DJW132" s="611"/>
      <c r="DJX132" s="611"/>
      <c r="DJY132" s="611"/>
      <c r="DJZ132" s="611"/>
      <c r="DKA132" s="611"/>
      <c r="DKB132" s="611"/>
      <c r="DKC132" s="611"/>
      <c r="DKD132" s="611"/>
      <c r="DKE132" s="611"/>
      <c r="DKF132" s="611"/>
      <c r="DKG132" s="611"/>
      <c r="DKH132" s="611"/>
      <c r="DKI132" s="611"/>
      <c r="DKJ132" s="611"/>
      <c r="DKK132" s="611"/>
      <c r="DKL132" s="611"/>
      <c r="DKM132" s="611"/>
      <c r="DKN132" s="611"/>
      <c r="DKO132" s="611"/>
      <c r="DKP132" s="611"/>
      <c r="DKQ132" s="611"/>
      <c r="DKR132" s="611"/>
      <c r="DKS132" s="611"/>
      <c r="DKT132" s="611"/>
      <c r="DKU132" s="611"/>
      <c r="DKV132" s="611"/>
      <c r="DKW132" s="611"/>
      <c r="DKX132" s="611"/>
      <c r="DKY132" s="611"/>
      <c r="DKZ132" s="611"/>
      <c r="DLA132" s="611"/>
      <c r="DLB132" s="611"/>
      <c r="DLC132" s="611"/>
      <c r="DLD132" s="611"/>
      <c r="DLE132" s="611"/>
      <c r="DLF132" s="611"/>
      <c r="DLG132" s="611"/>
      <c r="DLH132" s="611"/>
      <c r="DLI132" s="611"/>
      <c r="DLJ132" s="611"/>
      <c r="DLK132" s="611"/>
      <c r="DLL132" s="611"/>
      <c r="DLM132" s="611"/>
      <c r="DLN132" s="611"/>
      <c r="DLO132" s="611"/>
      <c r="DLP132" s="611"/>
      <c r="DLQ132" s="611"/>
      <c r="DLR132" s="611"/>
      <c r="DLS132" s="611"/>
      <c r="DLT132" s="611"/>
      <c r="DLU132" s="611"/>
      <c r="DLV132" s="611"/>
      <c r="DLW132" s="611"/>
      <c r="DLX132" s="611"/>
      <c r="DLY132" s="611"/>
      <c r="DLZ132" s="611"/>
      <c r="DMA132" s="611"/>
      <c r="DMB132" s="611"/>
      <c r="DMC132" s="611"/>
      <c r="DMD132" s="611"/>
      <c r="DME132" s="611"/>
      <c r="DMF132" s="611"/>
      <c r="DMG132" s="611"/>
      <c r="DMH132" s="611"/>
      <c r="DMI132" s="611"/>
      <c r="DMJ132" s="611"/>
      <c r="DMK132" s="611"/>
      <c r="DML132" s="611"/>
      <c r="DMM132" s="611"/>
      <c r="DMN132" s="611"/>
      <c r="DMO132" s="611"/>
      <c r="DMP132" s="611"/>
      <c r="DMQ132" s="611"/>
      <c r="DMR132" s="611"/>
      <c r="DMS132" s="611"/>
      <c r="DMT132" s="611"/>
      <c r="DMU132" s="611"/>
      <c r="DMV132" s="611"/>
      <c r="DMW132" s="611"/>
      <c r="DMX132" s="611"/>
      <c r="DMY132" s="611"/>
      <c r="DMZ132" s="611"/>
      <c r="DNA132" s="611"/>
      <c r="DNB132" s="611"/>
      <c r="DNC132" s="611"/>
      <c r="DND132" s="611"/>
      <c r="DNE132" s="611"/>
      <c r="DNF132" s="611"/>
      <c r="DNG132" s="611"/>
      <c r="DNH132" s="611"/>
      <c r="DNI132" s="611"/>
      <c r="DNJ132" s="611"/>
      <c r="DNK132" s="611"/>
      <c r="DNL132" s="611"/>
      <c r="DNM132" s="611"/>
      <c r="DNN132" s="611"/>
      <c r="DNO132" s="611"/>
      <c r="DNP132" s="611"/>
      <c r="DNQ132" s="611"/>
      <c r="DNR132" s="611"/>
      <c r="DNS132" s="611"/>
      <c r="DNT132" s="611"/>
      <c r="DNU132" s="611"/>
      <c r="DNV132" s="611"/>
      <c r="DNW132" s="611"/>
      <c r="DNX132" s="611"/>
      <c r="DNY132" s="611"/>
      <c r="DNZ132" s="611"/>
      <c r="DOA132" s="611"/>
      <c r="DOB132" s="611"/>
      <c r="DOC132" s="611"/>
      <c r="DOD132" s="611"/>
      <c r="DOE132" s="611"/>
      <c r="DOF132" s="611"/>
      <c r="DOG132" s="611"/>
      <c r="DOH132" s="611"/>
      <c r="DOI132" s="611"/>
      <c r="DOJ132" s="611"/>
      <c r="DOK132" s="611"/>
      <c r="DOL132" s="611"/>
      <c r="DOM132" s="611"/>
      <c r="DON132" s="611"/>
      <c r="DOO132" s="611"/>
      <c r="DOP132" s="611"/>
      <c r="DOQ132" s="611"/>
      <c r="DOR132" s="611"/>
      <c r="DOS132" s="611"/>
      <c r="DOT132" s="611"/>
      <c r="DOU132" s="611"/>
      <c r="DOV132" s="611"/>
      <c r="DOW132" s="611"/>
      <c r="DOX132" s="611"/>
      <c r="DOY132" s="611"/>
      <c r="DOZ132" s="611"/>
      <c r="DPA132" s="611"/>
      <c r="DPB132" s="611"/>
      <c r="DPC132" s="611"/>
      <c r="DPD132" s="611"/>
      <c r="DPE132" s="611"/>
      <c r="DPF132" s="611"/>
      <c r="DPG132" s="611"/>
      <c r="DPH132" s="611"/>
      <c r="DPI132" s="611"/>
      <c r="DPJ132" s="611"/>
      <c r="DPK132" s="611"/>
      <c r="DPL132" s="611"/>
      <c r="DPM132" s="611"/>
      <c r="DPN132" s="611"/>
      <c r="DPO132" s="611"/>
      <c r="DPP132" s="611"/>
      <c r="DPQ132" s="611"/>
      <c r="DPR132" s="611"/>
      <c r="DPS132" s="611"/>
      <c r="DPT132" s="611"/>
      <c r="DPU132" s="611"/>
      <c r="DPV132" s="611"/>
      <c r="DPW132" s="611"/>
      <c r="DPX132" s="611"/>
      <c r="DPY132" s="611"/>
      <c r="DPZ132" s="611"/>
      <c r="DQA132" s="611"/>
      <c r="DQB132" s="611"/>
      <c r="DQC132" s="611"/>
      <c r="DQD132" s="611"/>
      <c r="DQE132" s="611"/>
      <c r="DQF132" s="611"/>
      <c r="DQG132" s="611"/>
      <c r="DQH132" s="611"/>
      <c r="DQI132" s="611"/>
      <c r="DQJ132" s="611"/>
      <c r="DQK132" s="611"/>
      <c r="DQL132" s="611"/>
      <c r="DQM132" s="611"/>
      <c r="DQN132" s="611"/>
      <c r="DQO132" s="611"/>
      <c r="DQP132" s="611"/>
      <c r="DQQ132" s="611"/>
      <c r="DQR132" s="611"/>
      <c r="DQS132" s="611"/>
      <c r="DQT132" s="611"/>
      <c r="DQU132" s="611"/>
      <c r="DQV132" s="611"/>
      <c r="DQW132" s="611"/>
      <c r="DQX132" s="611"/>
      <c r="DQY132" s="611"/>
      <c r="DQZ132" s="611"/>
      <c r="DRA132" s="611"/>
      <c r="DRB132" s="611"/>
      <c r="DRC132" s="611"/>
      <c r="DRD132" s="611"/>
      <c r="DRE132" s="611"/>
      <c r="DRF132" s="611"/>
      <c r="DRG132" s="611"/>
      <c r="DRH132" s="611"/>
      <c r="DRI132" s="611"/>
      <c r="DRJ132" s="611"/>
      <c r="DRK132" s="611"/>
      <c r="DRL132" s="611"/>
      <c r="DRM132" s="611"/>
      <c r="DRN132" s="611"/>
      <c r="DRO132" s="611"/>
      <c r="DRP132" s="611"/>
      <c r="DRQ132" s="611"/>
      <c r="DRR132" s="611"/>
      <c r="DRS132" s="611"/>
      <c r="DRT132" s="611"/>
      <c r="DRU132" s="611"/>
      <c r="DRV132" s="611"/>
      <c r="DRW132" s="611"/>
      <c r="DRX132" s="611"/>
      <c r="DRY132" s="611"/>
      <c r="DRZ132" s="611"/>
      <c r="DSA132" s="611"/>
      <c r="DSB132" s="611"/>
      <c r="DSC132" s="611"/>
      <c r="DSD132" s="611"/>
      <c r="DSE132" s="611"/>
      <c r="DSF132" s="611"/>
      <c r="DSG132" s="611"/>
      <c r="DSH132" s="611"/>
      <c r="DSI132" s="611"/>
      <c r="DSJ132" s="611"/>
      <c r="DSK132" s="611"/>
      <c r="DSL132" s="611"/>
      <c r="DSM132" s="611"/>
      <c r="DSN132" s="611"/>
      <c r="DSO132" s="611"/>
      <c r="DSP132" s="611"/>
      <c r="DSQ132" s="611"/>
      <c r="DSR132" s="611"/>
      <c r="DSS132" s="611"/>
      <c r="DST132" s="611"/>
      <c r="DSU132" s="611"/>
      <c r="DSV132" s="611"/>
      <c r="DSW132" s="611"/>
      <c r="DSX132" s="611"/>
      <c r="DSY132" s="611"/>
      <c r="DSZ132" s="611"/>
      <c r="DTA132" s="611"/>
      <c r="DTB132" s="611"/>
      <c r="DTC132" s="611"/>
      <c r="DTD132" s="611"/>
      <c r="DTE132" s="611"/>
      <c r="DTF132" s="611"/>
      <c r="DTG132" s="611"/>
      <c r="DTH132" s="611"/>
      <c r="DTI132" s="611"/>
      <c r="DTJ132" s="611"/>
      <c r="DTK132" s="611"/>
      <c r="DTL132" s="611"/>
      <c r="DTM132" s="611"/>
      <c r="DTN132" s="611"/>
      <c r="DTO132" s="611"/>
      <c r="DTP132" s="611"/>
      <c r="DTQ132" s="611"/>
      <c r="DTR132" s="611"/>
      <c r="DTS132" s="611"/>
      <c r="DTT132" s="611"/>
      <c r="DTU132" s="611"/>
      <c r="DTV132" s="611"/>
      <c r="DTW132" s="611"/>
      <c r="DTX132" s="611"/>
      <c r="DTY132" s="611"/>
      <c r="DTZ132" s="611"/>
      <c r="DUA132" s="611"/>
      <c r="DUB132" s="611"/>
      <c r="DUC132" s="611"/>
      <c r="DUD132" s="611"/>
      <c r="DUE132" s="611"/>
      <c r="DUF132" s="611"/>
      <c r="DUG132" s="611"/>
      <c r="DUH132" s="611"/>
      <c r="DUI132" s="611"/>
      <c r="DUJ132" s="611"/>
      <c r="DUK132" s="611"/>
      <c r="DUL132" s="611"/>
      <c r="DUM132" s="611"/>
      <c r="DUN132" s="611"/>
      <c r="DUO132" s="611"/>
      <c r="DUP132" s="611"/>
      <c r="DUQ132" s="611"/>
      <c r="DUR132" s="611"/>
      <c r="DUS132" s="611"/>
      <c r="DUT132" s="611"/>
      <c r="DUU132" s="611"/>
      <c r="DUV132" s="611"/>
      <c r="DUW132" s="611"/>
      <c r="DUX132" s="611"/>
      <c r="DUY132" s="611"/>
      <c r="DUZ132" s="611"/>
      <c r="DVA132" s="611"/>
      <c r="DVB132" s="611"/>
      <c r="DVC132" s="611"/>
      <c r="DVD132" s="611"/>
      <c r="DVE132" s="611"/>
      <c r="DVF132" s="611"/>
      <c r="DVG132" s="611"/>
      <c r="DVH132" s="611"/>
      <c r="DVI132" s="611"/>
      <c r="DVJ132" s="611"/>
      <c r="DVK132" s="611"/>
      <c r="DVL132" s="611"/>
      <c r="DVM132" s="611"/>
      <c r="DVN132" s="611"/>
      <c r="DVO132" s="611"/>
      <c r="DVP132" s="611"/>
      <c r="DVQ132" s="611"/>
      <c r="DVR132" s="611"/>
      <c r="DVS132" s="611"/>
      <c r="DVT132" s="611"/>
      <c r="DVU132" s="611"/>
      <c r="DVV132" s="611"/>
      <c r="DVW132" s="611"/>
      <c r="DVX132" s="611"/>
      <c r="DVY132" s="611"/>
      <c r="DVZ132" s="611"/>
      <c r="DWA132" s="611"/>
      <c r="DWB132" s="611"/>
      <c r="DWC132" s="611"/>
      <c r="DWD132" s="611"/>
      <c r="DWE132" s="611"/>
      <c r="DWF132" s="611"/>
      <c r="DWG132" s="611"/>
      <c r="DWH132" s="611"/>
      <c r="DWI132" s="611"/>
      <c r="DWJ132" s="611"/>
      <c r="DWK132" s="611"/>
      <c r="DWL132" s="611"/>
      <c r="DWM132" s="611"/>
      <c r="DWN132" s="611"/>
      <c r="DWO132" s="611"/>
      <c r="DWP132" s="611"/>
      <c r="DWQ132" s="611"/>
      <c r="DWR132" s="611"/>
      <c r="DWS132" s="611"/>
      <c r="DWT132" s="611"/>
      <c r="DWU132" s="611"/>
      <c r="DWV132" s="611"/>
      <c r="DWW132" s="611"/>
      <c r="DWX132" s="611"/>
      <c r="DWY132" s="611"/>
      <c r="DWZ132" s="611"/>
      <c r="DXA132" s="611"/>
      <c r="DXB132" s="611"/>
      <c r="DXC132" s="611"/>
      <c r="DXD132" s="611"/>
      <c r="DXE132" s="611"/>
      <c r="DXF132" s="611"/>
      <c r="DXG132" s="611"/>
      <c r="DXH132" s="611"/>
      <c r="DXI132" s="611"/>
      <c r="DXJ132" s="611"/>
      <c r="DXK132" s="611"/>
      <c r="DXL132" s="611"/>
      <c r="DXM132" s="611"/>
      <c r="DXN132" s="611"/>
      <c r="DXO132" s="611"/>
      <c r="DXP132" s="611"/>
      <c r="DXQ132" s="611"/>
      <c r="DXR132" s="611"/>
      <c r="DXS132" s="611"/>
      <c r="DXT132" s="611"/>
      <c r="DXU132" s="611"/>
      <c r="DXV132" s="611"/>
      <c r="DXW132" s="611"/>
      <c r="DXX132" s="611"/>
      <c r="DXY132" s="611"/>
      <c r="DXZ132" s="611"/>
      <c r="DYA132" s="611"/>
      <c r="DYB132" s="611"/>
      <c r="DYC132" s="611"/>
      <c r="DYD132" s="611"/>
      <c r="DYE132" s="611"/>
      <c r="DYF132" s="611"/>
      <c r="DYG132" s="611"/>
      <c r="DYH132" s="611"/>
      <c r="DYI132" s="611"/>
      <c r="DYJ132" s="611"/>
      <c r="DYK132" s="611"/>
      <c r="DYL132" s="611"/>
      <c r="DYM132" s="611"/>
      <c r="DYN132" s="611"/>
      <c r="DYO132" s="611"/>
      <c r="DYP132" s="611"/>
      <c r="DYQ132" s="611"/>
      <c r="DYR132" s="611"/>
      <c r="DYS132" s="611"/>
      <c r="DYT132" s="611"/>
      <c r="DYU132" s="611"/>
      <c r="DYV132" s="611"/>
      <c r="DYW132" s="611"/>
      <c r="DYX132" s="611"/>
      <c r="DYY132" s="611"/>
      <c r="DYZ132" s="611"/>
      <c r="DZA132" s="611"/>
      <c r="DZB132" s="611"/>
      <c r="DZC132" s="611"/>
      <c r="DZD132" s="611"/>
      <c r="DZE132" s="611"/>
      <c r="DZF132" s="611"/>
      <c r="DZG132" s="611"/>
      <c r="DZH132" s="611"/>
      <c r="DZI132" s="611"/>
      <c r="DZJ132" s="611"/>
      <c r="DZK132" s="611"/>
      <c r="DZL132" s="611"/>
      <c r="DZM132" s="611"/>
      <c r="DZN132" s="611"/>
      <c r="DZO132" s="611"/>
      <c r="DZP132" s="611"/>
      <c r="DZQ132" s="611"/>
      <c r="DZR132" s="611"/>
      <c r="DZS132" s="611"/>
      <c r="DZT132" s="611"/>
      <c r="DZU132" s="611"/>
      <c r="DZV132" s="611"/>
      <c r="DZW132" s="611"/>
      <c r="DZX132" s="611"/>
      <c r="DZY132" s="611"/>
      <c r="DZZ132" s="611"/>
      <c r="EAA132" s="611"/>
      <c r="EAB132" s="611"/>
      <c r="EAC132" s="611"/>
      <c r="EAD132" s="611"/>
      <c r="EAE132" s="611"/>
      <c r="EAF132" s="611"/>
      <c r="EAG132" s="611"/>
      <c r="EAH132" s="611"/>
      <c r="EAI132" s="611"/>
      <c r="EAJ132" s="611"/>
      <c r="EAK132" s="611"/>
      <c r="EAL132" s="611"/>
      <c r="EAM132" s="611"/>
      <c r="EAN132" s="611"/>
      <c r="EAO132" s="611"/>
      <c r="EAP132" s="611"/>
      <c r="EAQ132" s="611"/>
      <c r="EAR132" s="611"/>
      <c r="EAS132" s="611"/>
      <c r="EAT132" s="611"/>
      <c r="EAU132" s="611"/>
      <c r="EAV132" s="611"/>
      <c r="EAW132" s="611"/>
      <c r="EAX132" s="611"/>
      <c r="EAY132" s="611"/>
      <c r="EAZ132" s="611"/>
      <c r="EBA132" s="611"/>
      <c r="EBB132" s="611"/>
      <c r="EBC132" s="611"/>
      <c r="EBD132" s="611"/>
      <c r="EBE132" s="611"/>
      <c r="EBF132" s="611"/>
      <c r="EBG132" s="611"/>
      <c r="EBH132" s="611"/>
      <c r="EBI132" s="611"/>
      <c r="EBJ132" s="611"/>
      <c r="EBK132" s="611"/>
      <c r="EBL132" s="611"/>
      <c r="EBM132" s="611"/>
      <c r="EBN132" s="611"/>
      <c r="EBO132" s="611"/>
      <c r="EBP132" s="611"/>
      <c r="EBQ132" s="611"/>
      <c r="EBR132" s="611"/>
      <c r="EBS132" s="611"/>
      <c r="EBT132" s="611"/>
      <c r="EBU132" s="611"/>
      <c r="EBV132" s="611"/>
      <c r="EBW132" s="611"/>
      <c r="EBX132" s="611"/>
      <c r="EBY132" s="611"/>
      <c r="EBZ132" s="611"/>
      <c r="ECA132" s="611"/>
      <c r="ECB132" s="611"/>
      <c r="ECC132" s="611"/>
      <c r="ECD132" s="611"/>
      <c r="ECE132" s="611"/>
      <c r="ECF132" s="611"/>
      <c r="ECG132" s="611"/>
      <c r="ECH132" s="611"/>
      <c r="ECI132" s="611"/>
      <c r="ECJ132" s="611"/>
      <c r="ECK132" s="611"/>
      <c r="ECL132" s="611"/>
      <c r="ECM132" s="611"/>
      <c r="ECN132" s="611"/>
      <c r="ECO132" s="611"/>
      <c r="ECP132" s="611"/>
      <c r="ECQ132" s="611"/>
      <c r="ECR132" s="611"/>
      <c r="ECS132" s="611"/>
      <c r="ECT132" s="611"/>
      <c r="ECU132" s="611"/>
      <c r="ECV132" s="611"/>
      <c r="ECW132" s="611"/>
      <c r="ECX132" s="611"/>
      <c r="ECY132" s="611"/>
      <c r="ECZ132" s="611"/>
      <c r="EDA132" s="611"/>
      <c r="EDB132" s="611"/>
      <c r="EDC132" s="611"/>
      <c r="EDD132" s="611"/>
      <c r="EDE132" s="611"/>
      <c r="EDF132" s="611"/>
      <c r="EDG132" s="611"/>
      <c r="EDH132" s="611"/>
      <c r="EDI132" s="611"/>
      <c r="EDJ132" s="611"/>
      <c r="EDK132" s="611"/>
      <c r="EDL132" s="611"/>
      <c r="EDM132" s="611"/>
      <c r="EDN132" s="611"/>
      <c r="EDO132" s="611"/>
      <c r="EDP132" s="611"/>
      <c r="EDQ132" s="611"/>
      <c r="EDR132" s="611"/>
      <c r="EDS132" s="611"/>
      <c r="EDT132" s="611"/>
      <c r="EDU132" s="611"/>
      <c r="EDV132" s="611"/>
      <c r="EDW132" s="611"/>
      <c r="EDX132" s="611"/>
      <c r="EDY132" s="611"/>
      <c r="EDZ132" s="611"/>
      <c r="EEA132" s="611"/>
      <c r="EEB132" s="611"/>
      <c r="EEC132" s="611"/>
      <c r="EED132" s="611"/>
      <c r="EEE132" s="611"/>
      <c r="EEF132" s="611"/>
      <c r="EEG132" s="611"/>
      <c r="EEH132" s="611"/>
      <c r="EEI132" s="611"/>
      <c r="EEJ132" s="611"/>
      <c r="EEK132" s="611"/>
      <c r="EEL132" s="611"/>
      <c r="EEM132" s="611"/>
      <c r="EEN132" s="611"/>
      <c r="EEO132" s="611"/>
      <c r="EEP132" s="611"/>
      <c r="EEQ132" s="611"/>
      <c r="EER132" s="611"/>
      <c r="EES132" s="611"/>
      <c r="EET132" s="611"/>
      <c r="EEU132" s="611"/>
      <c r="EEV132" s="611"/>
      <c r="EEW132" s="611"/>
      <c r="EEX132" s="611"/>
      <c r="EEY132" s="611"/>
      <c r="EEZ132" s="611"/>
      <c r="EFA132" s="611"/>
      <c r="EFB132" s="611"/>
      <c r="EFC132" s="611"/>
      <c r="EFD132" s="611"/>
      <c r="EFE132" s="611"/>
      <c r="EFF132" s="611"/>
      <c r="EFG132" s="611"/>
      <c r="EFH132" s="611"/>
      <c r="EFI132" s="611"/>
      <c r="EFJ132" s="611"/>
      <c r="EFK132" s="611"/>
      <c r="EFL132" s="611"/>
      <c r="EFM132" s="611"/>
      <c r="EFN132" s="611"/>
      <c r="EFO132" s="611"/>
      <c r="EFP132" s="611"/>
      <c r="EFQ132" s="611"/>
      <c r="EFR132" s="611"/>
      <c r="EFS132" s="611"/>
      <c r="EFT132" s="611"/>
      <c r="EFU132" s="611"/>
      <c r="EFV132" s="611"/>
      <c r="EFW132" s="611"/>
      <c r="EFX132" s="611"/>
      <c r="EFY132" s="611"/>
      <c r="EFZ132" s="611"/>
      <c r="EGA132" s="611"/>
      <c r="EGB132" s="611"/>
      <c r="EGC132" s="611"/>
      <c r="EGD132" s="611"/>
      <c r="EGE132" s="611"/>
      <c r="EGF132" s="611"/>
      <c r="EGG132" s="611"/>
      <c r="EGH132" s="611"/>
      <c r="EGI132" s="611"/>
      <c r="EGJ132" s="611"/>
      <c r="EGK132" s="611"/>
      <c r="EGL132" s="611"/>
      <c r="EGM132" s="611"/>
      <c r="EGN132" s="611"/>
      <c r="EGO132" s="611"/>
      <c r="EGP132" s="611"/>
      <c r="EGQ132" s="611"/>
      <c r="EGR132" s="611"/>
      <c r="EGS132" s="611"/>
      <c r="EGT132" s="611"/>
      <c r="EGU132" s="611"/>
      <c r="EGV132" s="611"/>
      <c r="EGW132" s="611"/>
      <c r="EGX132" s="611"/>
      <c r="EGY132" s="611"/>
      <c r="EGZ132" s="611"/>
      <c r="EHA132" s="611"/>
      <c r="EHB132" s="611"/>
      <c r="EHC132" s="611"/>
      <c r="EHD132" s="611"/>
      <c r="EHE132" s="611"/>
      <c r="EHF132" s="611"/>
      <c r="EHG132" s="611"/>
      <c r="EHH132" s="611"/>
      <c r="EHI132" s="611"/>
      <c r="EHJ132" s="611"/>
      <c r="EHK132" s="611"/>
      <c r="EHL132" s="611"/>
      <c r="EHM132" s="611"/>
      <c r="EHN132" s="611"/>
      <c r="EHO132" s="611"/>
      <c r="EHP132" s="611"/>
      <c r="EHQ132" s="611"/>
      <c r="EHR132" s="611"/>
      <c r="EHS132" s="611"/>
      <c r="EHT132" s="611"/>
      <c r="EHU132" s="611"/>
      <c r="EHV132" s="611"/>
      <c r="EHW132" s="611"/>
      <c r="EHX132" s="611"/>
      <c r="EHY132" s="611"/>
      <c r="EHZ132" s="611"/>
      <c r="EIA132" s="611"/>
      <c r="EIB132" s="611"/>
      <c r="EIC132" s="611"/>
      <c r="EID132" s="611"/>
      <c r="EIE132" s="611"/>
      <c r="EIF132" s="611"/>
      <c r="EIG132" s="611"/>
      <c r="EIH132" s="611"/>
      <c r="EII132" s="611"/>
      <c r="EIJ132" s="611"/>
      <c r="EIK132" s="611"/>
      <c r="EIL132" s="611"/>
      <c r="EIM132" s="611"/>
      <c r="EIN132" s="611"/>
      <c r="EIO132" s="611"/>
      <c r="EIP132" s="611"/>
      <c r="EIQ132" s="611"/>
      <c r="EIR132" s="611"/>
      <c r="EIS132" s="611"/>
      <c r="EIT132" s="611"/>
      <c r="EIU132" s="611"/>
      <c r="EIV132" s="611"/>
      <c r="EIW132" s="611"/>
      <c r="EIX132" s="611"/>
      <c r="EIY132" s="611"/>
      <c r="EIZ132" s="611"/>
      <c r="EJA132" s="611"/>
      <c r="EJB132" s="611"/>
      <c r="EJC132" s="611"/>
      <c r="EJD132" s="611"/>
      <c r="EJE132" s="611"/>
      <c r="EJF132" s="611"/>
      <c r="EJG132" s="611"/>
      <c r="EJH132" s="611"/>
      <c r="EJI132" s="611"/>
      <c r="EJJ132" s="611"/>
      <c r="EJK132" s="611"/>
      <c r="EJL132" s="611"/>
      <c r="EJM132" s="611"/>
      <c r="EJN132" s="611"/>
      <c r="EJO132" s="611"/>
      <c r="EJP132" s="611"/>
      <c r="EJQ132" s="611"/>
      <c r="EJR132" s="611"/>
      <c r="EJS132" s="611"/>
      <c r="EJT132" s="611"/>
      <c r="EJU132" s="611"/>
      <c r="EJV132" s="611"/>
      <c r="EJW132" s="611"/>
      <c r="EJX132" s="611"/>
      <c r="EJY132" s="611"/>
      <c r="EJZ132" s="611"/>
      <c r="EKA132" s="611"/>
      <c r="EKB132" s="611"/>
      <c r="EKC132" s="611"/>
      <c r="EKD132" s="611"/>
      <c r="EKE132" s="611"/>
      <c r="EKF132" s="611"/>
      <c r="EKG132" s="611"/>
      <c r="EKH132" s="611"/>
      <c r="EKI132" s="611"/>
      <c r="EKJ132" s="611"/>
      <c r="EKK132" s="611"/>
      <c r="EKL132" s="611"/>
      <c r="EKM132" s="611"/>
      <c r="EKN132" s="611"/>
      <c r="EKO132" s="611"/>
      <c r="EKP132" s="611"/>
      <c r="EKQ132" s="611"/>
      <c r="EKR132" s="611"/>
      <c r="EKS132" s="611"/>
      <c r="EKT132" s="611"/>
      <c r="EKU132" s="611"/>
      <c r="EKV132" s="611"/>
      <c r="EKW132" s="611"/>
      <c r="EKX132" s="611"/>
      <c r="EKY132" s="611"/>
      <c r="EKZ132" s="611"/>
      <c r="ELA132" s="611"/>
      <c r="ELB132" s="611"/>
      <c r="ELC132" s="611"/>
      <c r="ELD132" s="611"/>
      <c r="ELE132" s="611"/>
      <c r="ELF132" s="611"/>
      <c r="ELG132" s="611"/>
      <c r="ELH132" s="611"/>
      <c r="ELI132" s="611"/>
      <c r="ELJ132" s="611"/>
      <c r="ELK132" s="611"/>
      <c r="ELL132" s="611"/>
      <c r="ELM132" s="611"/>
      <c r="ELN132" s="611"/>
      <c r="ELO132" s="611"/>
      <c r="ELP132" s="611"/>
      <c r="ELQ132" s="611"/>
      <c r="ELR132" s="611"/>
      <c r="ELS132" s="611"/>
      <c r="ELT132" s="611"/>
      <c r="ELU132" s="611"/>
      <c r="ELV132" s="611"/>
      <c r="ELW132" s="611"/>
      <c r="ELX132" s="611"/>
      <c r="ELY132" s="611"/>
      <c r="ELZ132" s="611"/>
      <c r="EMA132" s="611"/>
      <c r="EMB132" s="611"/>
      <c r="EMC132" s="611"/>
      <c r="EMD132" s="611"/>
      <c r="EME132" s="611"/>
      <c r="EMF132" s="611"/>
      <c r="EMG132" s="611"/>
      <c r="EMH132" s="611"/>
      <c r="EMI132" s="611"/>
      <c r="EMJ132" s="611"/>
      <c r="EMK132" s="611"/>
      <c r="EML132" s="611"/>
      <c r="EMM132" s="611"/>
      <c r="EMN132" s="611"/>
      <c r="EMO132" s="611"/>
      <c r="EMP132" s="611"/>
      <c r="EMQ132" s="611"/>
      <c r="EMR132" s="611"/>
      <c r="EMS132" s="611"/>
      <c r="EMT132" s="611"/>
      <c r="EMU132" s="611"/>
      <c r="EMV132" s="611"/>
      <c r="EMW132" s="611"/>
      <c r="EMX132" s="611"/>
      <c r="EMY132" s="611"/>
      <c r="EMZ132" s="611"/>
      <c r="ENA132" s="611"/>
      <c r="ENB132" s="611"/>
      <c r="ENC132" s="611"/>
      <c r="END132" s="611"/>
      <c r="ENE132" s="611"/>
      <c r="ENF132" s="611"/>
      <c r="ENG132" s="611"/>
      <c r="ENH132" s="611"/>
      <c r="ENI132" s="611"/>
      <c r="ENJ132" s="611"/>
      <c r="ENK132" s="611"/>
      <c r="ENL132" s="611"/>
      <c r="ENM132" s="611"/>
      <c r="ENN132" s="611"/>
      <c r="ENO132" s="611"/>
      <c r="ENP132" s="611"/>
      <c r="ENQ132" s="611"/>
      <c r="ENR132" s="611"/>
      <c r="ENS132" s="611"/>
      <c r="ENT132" s="611"/>
      <c r="ENU132" s="611"/>
      <c r="ENV132" s="611"/>
      <c r="ENW132" s="611"/>
      <c r="ENX132" s="611"/>
      <c r="ENY132" s="611"/>
      <c r="ENZ132" s="611"/>
      <c r="EOA132" s="611"/>
      <c r="EOB132" s="611"/>
      <c r="EOC132" s="611"/>
      <c r="EOD132" s="611"/>
      <c r="EOE132" s="611"/>
      <c r="EOF132" s="611"/>
      <c r="EOG132" s="611"/>
      <c r="EOH132" s="611"/>
      <c r="EOI132" s="611"/>
      <c r="EOJ132" s="611"/>
      <c r="EOK132" s="611"/>
      <c r="EOL132" s="611"/>
      <c r="EOM132" s="611"/>
      <c r="EON132" s="611"/>
      <c r="EOO132" s="611"/>
      <c r="EOP132" s="611"/>
      <c r="EOQ132" s="611"/>
      <c r="EOR132" s="611"/>
      <c r="EOS132" s="611"/>
      <c r="EOT132" s="611"/>
      <c r="EOU132" s="611"/>
      <c r="EOV132" s="611"/>
      <c r="EOW132" s="611"/>
      <c r="EOX132" s="611"/>
      <c r="EOY132" s="611"/>
      <c r="EOZ132" s="611"/>
      <c r="EPA132" s="611"/>
      <c r="EPB132" s="611"/>
      <c r="EPC132" s="611"/>
      <c r="EPD132" s="611"/>
      <c r="EPE132" s="611"/>
      <c r="EPF132" s="611"/>
      <c r="EPG132" s="611"/>
      <c r="EPH132" s="611"/>
      <c r="EPI132" s="611"/>
      <c r="EPJ132" s="611"/>
      <c r="EPK132" s="611"/>
      <c r="EPL132" s="611"/>
      <c r="EPM132" s="611"/>
      <c r="EPN132" s="611"/>
      <c r="EPO132" s="611"/>
      <c r="EPP132" s="611"/>
      <c r="EPQ132" s="611"/>
      <c r="EPR132" s="611"/>
      <c r="EPS132" s="611"/>
      <c r="EPT132" s="611"/>
      <c r="EPU132" s="611"/>
      <c r="EPV132" s="611"/>
      <c r="EPW132" s="611"/>
      <c r="EPX132" s="611"/>
      <c r="EPY132" s="611"/>
      <c r="EPZ132" s="611"/>
      <c r="EQA132" s="611"/>
      <c r="EQB132" s="611"/>
      <c r="EQC132" s="611"/>
      <c r="EQD132" s="611"/>
      <c r="EQE132" s="611"/>
      <c r="EQF132" s="611"/>
      <c r="EQG132" s="611"/>
      <c r="EQH132" s="611"/>
      <c r="EQI132" s="611"/>
      <c r="EQJ132" s="611"/>
      <c r="EQK132" s="611"/>
      <c r="EQL132" s="611"/>
      <c r="EQM132" s="611"/>
      <c r="EQN132" s="611"/>
      <c r="EQO132" s="611"/>
      <c r="EQP132" s="611"/>
      <c r="EQQ132" s="611"/>
      <c r="EQR132" s="611"/>
      <c r="EQS132" s="611"/>
      <c r="EQT132" s="611"/>
      <c r="EQU132" s="611"/>
      <c r="EQV132" s="611"/>
      <c r="EQW132" s="611"/>
      <c r="EQX132" s="611"/>
      <c r="EQY132" s="611"/>
      <c r="EQZ132" s="611"/>
      <c r="ERA132" s="611"/>
      <c r="ERB132" s="611"/>
      <c r="ERC132" s="611"/>
      <c r="ERD132" s="611"/>
      <c r="ERE132" s="611"/>
      <c r="ERF132" s="611"/>
      <c r="ERG132" s="611"/>
      <c r="ERH132" s="611"/>
      <c r="ERI132" s="611"/>
      <c r="ERJ132" s="611"/>
      <c r="ERK132" s="611"/>
      <c r="ERL132" s="611"/>
      <c r="ERM132" s="611"/>
      <c r="ERN132" s="611"/>
      <c r="ERO132" s="611"/>
      <c r="ERP132" s="611"/>
      <c r="ERQ132" s="611"/>
      <c r="ERR132" s="611"/>
      <c r="ERS132" s="611"/>
      <c r="ERT132" s="611"/>
      <c r="ERU132" s="611"/>
      <c r="ERV132" s="611"/>
      <c r="ERW132" s="611"/>
      <c r="ERX132" s="611"/>
      <c r="ERY132" s="611"/>
      <c r="ERZ132" s="611"/>
      <c r="ESA132" s="611"/>
      <c r="ESB132" s="611"/>
      <c r="ESC132" s="611"/>
      <c r="ESD132" s="611"/>
      <c r="ESE132" s="611"/>
      <c r="ESF132" s="611"/>
      <c r="ESG132" s="611"/>
      <c r="ESH132" s="611"/>
      <c r="ESI132" s="611"/>
      <c r="ESJ132" s="611"/>
      <c r="ESK132" s="611"/>
      <c r="ESL132" s="611"/>
      <c r="ESM132" s="611"/>
      <c r="ESN132" s="611"/>
      <c r="ESO132" s="611"/>
      <c r="ESP132" s="611"/>
      <c r="ESQ132" s="611"/>
      <c r="ESR132" s="611"/>
      <c r="ESS132" s="611"/>
      <c r="EST132" s="611"/>
      <c r="ESU132" s="611"/>
      <c r="ESV132" s="611"/>
      <c r="ESW132" s="611"/>
      <c r="ESX132" s="611"/>
      <c r="ESY132" s="611"/>
      <c r="ESZ132" s="611"/>
      <c r="ETA132" s="611"/>
      <c r="ETB132" s="611"/>
      <c r="ETC132" s="611"/>
      <c r="ETD132" s="611"/>
      <c r="ETE132" s="611"/>
      <c r="ETF132" s="611"/>
      <c r="ETG132" s="611"/>
      <c r="ETH132" s="611"/>
      <c r="ETI132" s="611"/>
      <c r="ETJ132" s="611"/>
      <c r="ETK132" s="611"/>
      <c r="ETL132" s="611"/>
      <c r="ETM132" s="611"/>
      <c r="ETN132" s="611"/>
      <c r="ETO132" s="611"/>
      <c r="ETP132" s="611"/>
      <c r="ETQ132" s="611"/>
      <c r="ETR132" s="611"/>
      <c r="ETS132" s="611"/>
      <c r="ETT132" s="611"/>
      <c r="ETU132" s="611"/>
      <c r="ETV132" s="611"/>
      <c r="ETW132" s="611"/>
      <c r="ETX132" s="611"/>
      <c r="ETY132" s="611"/>
      <c r="ETZ132" s="611"/>
      <c r="EUA132" s="611"/>
      <c r="EUB132" s="611"/>
      <c r="EUC132" s="611"/>
      <c r="EUD132" s="611"/>
      <c r="EUE132" s="611"/>
      <c r="EUF132" s="611"/>
      <c r="EUG132" s="611"/>
      <c r="EUH132" s="611"/>
      <c r="EUI132" s="611"/>
      <c r="EUJ132" s="611"/>
      <c r="EUK132" s="611"/>
      <c r="EUL132" s="611"/>
      <c r="EUM132" s="611"/>
      <c r="EUN132" s="611"/>
      <c r="EUO132" s="611"/>
      <c r="EUP132" s="611"/>
      <c r="EUQ132" s="611"/>
      <c r="EUR132" s="611"/>
      <c r="EUS132" s="611"/>
      <c r="EUT132" s="611"/>
      <c r="EUU132" s="611"/>
      <c r="EUV132" s="611"/>
      <c r="EUW132" s="611"/>
      <c r="EUX132" s="611"/>
      <c r="EUY132" s="611"/>
      <c r="EUZ132" s="611"/>
      <c r="EVA132" s="611"/>
      <c r="EVB132" s="611"/>
      <c r="EVC132" s="611"/>
      <c r="EVD132" s="611"/>
      <c r="EVE132" s="611"/>
      <c r="EVF132" s="611"/>
      <c r="EVG132" s="611"/>
      <c r="EVH132" s="611"/>
      <c r="EVI132" s="611"/>
      <c r="EVJ132" s="611"/>
      <c r="EVK132" s="611"/>
      <c r="EVL132" s="611"/>
      <c r="EVM132" s="611"/>
      <c r="EVN132" s="611"/>
      <c r="EVO132" s="611"/>
      <c r="EVP132" s="611"/>
      <c r="EVQ132" s="611"/>
      <c r="EVR132" s="611"/>
      <c r="EVS132" s="611"/>
      <c r="EVT132" s="611"/>
      <c r="EVU132" s="611"/>
      <c r="EVV132" s="611"/>
      <c r="EVW132" s="611"/>
      <c r="EVX132" s="611"/>
      <c r="EVY132" s="611"/>
      <c r="EVZ132" s="611"/>
      <c r="EWA132" s="611"/>
      <c r="EWB132" s="611"/>
      <c r="EWC132" s="611"/>
      <c r="EWD132" s="611"/>
      <c r="EWE132" s="611"/>
      <c r="EWF132" s="611"/>
      <c r="EWG132" s="611"/>
      <c r="EWH132" s="611"/>
      <c r="EWI132" s="611"/>
      <c r="EWJ132" s="611"/>
      <c r="EWK132" s="611"/>
      <c r="EWL132" s="611"/>
      <c r="EWM132" s="611"/>
      <c r="EWN132" s="611"/>
      <c r="EWO132" s="611"/>
      <c r="EWP132" s="611"/>
      <c r="EWQ132" s="611"/>
      <c r="EWR132" s="611"/>
      <c r="EWS132" s="611"/>
      <c r="EWT132" s="611"/>
      <c r="EWU132" s="611"/>
      <c r="EWV132" s="611"/>
      <c r="EWW132" s="611"/>
      <c r="EWX132" s="611"/>
      <c r="EWY132" s="611"/>
      <c r="EWZ132" s="611"/>
      <c r="EXA132" s="611"/>
      <c r="EXB132" s="611"/>
      <c r="EXC132" s="611"/>
      <c r="EXD132" s="611"/>
      <c r="EXE132" s="611"/>
      <c r="EXF132" s="611"/>
      <c r="EXG132" s="611"/>
      <c r="EXH132" s="611"/>
      <c r="EXI132" s="611"/>
      <c r="EXJ132" s="611"/>
      <c r="EXK132" s="611"/>
      <c r="EXL132" s="611"/>
      <c r="EXM132" s="611"/>
      <c r="EXN132" s="611"/>
      <c r="EXO132" s="611"/>
      <c r="EXP132" s="611"/>
      <c r="EXQ132" s="611"/>
      <c r="EXR132" s="611"/>
      <c r="EXS132" s="611"/>
      <c r="EXT132" s="611"/>
      <c r="EXU132" s="611"/>
      <c r="EXV132" s="611"/>
      <c r="EXW132" s="611"/>
      <c r="EXX132" s="611"/>
      <c r="EXY132" s="611"/>
      <c r="EXZ132" s="611"/>
      <c r="EYA132" s="611"/>
      <c r="EYB132" s="611"/>
      <c r="EYC132" s="611"/>
      <c r="EYD132" s="611"/>
      <c r="EYE132" s="611"/>
      <c r="EYF132" s="611"/>
      <c r="EYG132" s="611"/>
      <c r="EYH132" s="611"/>
      <c r="EYI132" s="611"/>
      <c r="EYJ132" s="611"/>
      <c r="EYK132" s="611"/>
      <c r="EYL132" s="611"/>
      <c r="EYM132" s="611"/>
      <c r="EYN132" s="611"/>
      <c r="EYO132" s="611"/>
      <c r="EYP132" s="611"/>
      <c r="EYQ132" s="611"/>
      <c r="EYR132" s="611"/>
      <c r="EYS132" s="611"/>
      <c r="EYT132" s="611"/>
      <c r="EYU132" s="611"/>
      <c r="EYV132" s="611"/>
      <c r="EYW132" s="611"/>
      <c r="EYX132" s="611"/>
      <c r="EYY132" s="611"/>
      <c r="EYZ132" s="611"/>
      <c r="EZA132" s="611"/>
      <c r="EZB132" s="611"/>
      <c r="EZC132" s="611"/>
      <c r="EZD132" s="611"/>
      <c r="EZE132" s="611"/>
      <c r="EZF132" s="611"/>
      <c r="EZG132" s="611"/>
      <c r="EZH132" s="611"/>
      <c r="EZI132" s="611"/>
      <c r="EZJ132" s="611"/>
      <c r="EZK132" s="611"/>
      <c r="EZL132" s="611"/>
      <c r="EZM132" s="611"/>
      <c r="EZN132" s="611"/>
      <c r="EZO132" s="611"/>
      <c r="EZP132" s="611"/>
      <c r="EZQ132" s="611"/>
      <c r="EZR132" s="611"/>
      <c r="EZS132" s="611"/>
      <c r="EZT132" s="611"/>
      <c r="EZU132" s="611"/>
      <c r="EZV132" s="611"/>
      <c r="EZW132" s="611"/>
      <c r="EZX132" s="611"/>
      <c r="EZY132" s="611"/>
      <c r="EZZ132" s="611"/>
      <c r="FAA132" s="611"/>
      <c r="FAB132" s="611"/>
      <c r="FAC132" s="611"/>
      <c r="FAD132" s="611"/>
      <c r="FAE132" s="611"/>
      <c r="FAF132" s="611"/>
      <c r="FAG132" s="611"/>
      <c r="FAH132" s="611"/>
      <c r="FAI132" s="611"/>
      <c r="FAJ132" s="611"/>
      <c r="FAK132" s="611"/>
      <c r="FAL132" s="611"/>
      <c r="FAM132" s="611"/>
      <c r="FAN132" s="611"/>
      <c r="FAO132" s="611"/>
      <c r="FAP132" s="611"/>
      <c r="FAQ132" s="611"/>
      <c r="FAR132" s="611"/>
      <c r="FAS132" s="611"/>
      <c r="FAT132" s="611"/>
      <c r="FAU132" s="611"/>
      <c r="FAV132" s="611"/>
      <c r="FAW132" s="611"/>
      <c r="FAX132" s="611"/>
      <c r="FAY132" s="611"/>
      <c r="FAZ132" s="611"/>
      <c r="FBA132" s="611"/>
      <c r="FBB132" s="611"/>
      <c r="FBC132" s="611"/>
      <c r="FBD132" s="611"/>
      <c r="FBE132" s="611"/>
      <c r="FBF132" s="611"/>
      <c r="FBG132" s="611"/>
      <c r="FBH132" s="611"/>
      <c r="FBI132" s="611"/>
      <c r="FBJ132" s="611"/>
      <c r="FBK132" s="611"/>
      <c r="FBL132" s="611"/>
      <c r="FBM132" s="611"/>
      <c r="FBN132" s="611"/>
      <c r="FBO132" s="611"/>
      <c r="FBP132" s="611"/>
      <c r="FBQ132" s="611"/>
      <c r="FBR132" s="611"/>
      <c r="FBS132" s="611"/>
      <c r="FBT132" s="611"/>
      <c r="FBU132" s="611"/>
      <c r="FBV132" s="611"/>
      <c r="FBW132" s="611"/>
      <c r="FBX132" s="611"/>
      <c r="FBY132" s="611"/>
      <c r="FBZ132" s="611"/>
      <c r="FCA132" s="611"/>
      <c r="FCB132" s="611"/>
      <c r="FCC132" s="611"/>
      <c r="FCD132" s="611"/>
      <c r="FCE132" s="611"/>
      <c r="FCF132" s="611"/>
      <c r="FCG132" s="611"/>
      <c r="FCH132" s="611"/>
      <c r="FCI132" s="611"/>
      <c r="FCJ132" s="611"/>
      <c r="FCK132" s="611"/>
      <c r="FCL132" s="611"/>
      <c r="FCM132" s="611"/>
      <c r="FCN132" s="611"/>
      <c r="FCO132" s="611"/>
      <c r="FCP132" s="611"/>
      <c r="FCQ132" s="611"/>
      <c r="FCR132" s="611"/>
      <c r="FCS132" s="611"/>
      <c r="FCT132" s="611"/>
      <c r="FCU132" s="611"/>
      <c r="FCV132" s="611"/>
      <c r="FCW132" s="611"/>
      <c r="FCX132" s="611"/>
      <c r="FCY132" s="611"/>
      <c r="FCZ132" s="611"/>
      <c r="FDA132" s="611"/>
      <c r="FDB132" s="611"/>
      <c r="FDC132" s="611"/>
      <c r="FDD132" s="611"/>
      <c r="FDE132" s="611"/>
      <c r="FDF132" s="611"/>
      <c r="FDG132" s="611"/>
      <c r="FDH132" s="611"/>
      <c r="FDI132" s="611"/>
      <c r="FDJ132" s="611"/>
      <c r="FDK132" s="611"/>
      <c r="FDL132" s="611"/>
      <c r="FDM132" s="611"/>
      <c r="FDN132" s="611"/>
      <c r="FDO132" s="611"/>
      <c r="FDP132" s="611"/>
      <c r="FDQ132" s="611"/>
      <c r="FDR132" s="611"/>
      <c r="FDS132" s="611"/>
      <c r="FDT132" s="611"/>
      <c r="FDU132" s="611"/>
      <c r="FDV132" s="611"/>
      <c r="FDW132" s="611"/>
      <c r="FDX132" s="611"/>
      <c r="FDY132" s="611"/>
      <c r="FDZ132" s="611"/>
      <c r="FEA132" s="611"/>
      <c r="FEB132" s="611"/>
      <c r="FEC132" s="611"/>
      <c r="FED132" s="611"/>
      <c r="FEE132" s="611"/>
      <c r="FEF132" s="611"/>
      <c r="FEG132" s="611"/>
      <c r="FEH132" s="611"/>
      <c r="FEI132" s="611"/>
      <c r="FEJ132" s="611"/>
      <c r="FEK132" s="611"/>
      <c r="FEL132" s="611"/>
      <c r="FEM132" s="611"/>
      <c r="FEN132" s="611"/>
      <c r="FEO132" s="611"/>
      <c r="FEP132" s="611"/>
      <c r="FEQ132" s="611"/>
      <c r="FER132" s="611"/>
      <c r="FES132" s="611"/>
      <c r="FET132" s="611"/>
      <c r="FEU132" s="611"/>
      <c r="FEV132" s="611"/>
      <c r="FEW132" s="611"/>
      <c r="FEX132" s="611"/>
      <c r="FEY132" s="611"/>
      <c r="FEZ132" s="611"/>
      <c r="FFA132" s="611"/>
      <c r="FFB132" s="611"/>
      <c r="FFC132" s="611"/>
      <c r="FFD132" s="611"/>
      <c r="FFE132" s="611"/>
      <c r="FFF132" s="611"/>
      <c r="FFG132" s="611"/>
      <c r="FFH132" s="611"/>
      <c r="FFI132" s="611"/>
      <c r="FFJ132" s="611"/>
      <c r="FFK132" s="611"/>
      <c r="FFL132" s="611"/>
      <c r="FFM132" s="611"/>
      <c r="FFN132" s="611"/>
      <c r="FFO132" s="611"/>
      <c r="FFP132" s="611"/>
      <c r="FFQ132" s="611"/>
      <c r="FFR132" s="611"/>
      <c r="FFS132" s="611"/>
      <c r="FFT132" s="611"/>
      <c r="FFU132" s="611"/>
      <c r="FFV132" s="611"/>
      <c r="FFW132" s="611"/>
      <c r="FFX132" s="611"/>
      <c r="FFY132" s="611"/>
      <c r="FFZ132" s="611"/>
      <c r="FGA132" s="611"/>
      <c r="FGB132" s="611"/>
      <c r="FGC132" s="611"/>
      <c r="FGD132" s="611"/>
      <c r="FGE132" s="611"/>
      <c r="FGF132" s="611"/>
      <c r="FGG132" s="611"/>
      <c r="FGH132" s="611"/>
      <c r="FGI132" s="611"/>
      <c r="FGJ132" s="611"/>
      <c r="FGK132" s="611"/>
      <c r="FGL132" s="611"/>
      <c r="FGM132" s="611"/>
      <c r="FGN132" s="611"/>
      <c r="FGO132" s="611"/>
      <c r="FGP132" s="611"/>
      <c r="FGQ132" s="611"/>
      <c r="FGR132" s="611"/>
      <c r="FGS132" s="611"/>
      <c r="FGT132" s="611"/>
      <c r="FGU132" s="611"/>
      <c r="FGV132" s="611"/>
      <c r="FGW132" s="611"/>
      <c r="FGX132" s="611"/>
      <c r="FGY132" s="611"/>
      <c r="FGZ132" s="611"/>
      <c r="FHA132" s="611"/>
      <c r="FHB132" s="611"/>
      <c r="FHC132" s="611"/>
      <c r="FHD132" s="611"/>
      <c r="FHE132" s="611"/>
      <c r="FHF132" s="611"/>
      <c r="FHG132" s="611"/>
      <c r="FHH132" s="611"/>
      <c r="FHI132" s="611"/>
      <c r="FHJ132" s="611"/>
      <c r="FHK132" s="611"/>
      <c r="FHL132" s="611"/>
      <c r="FHM132" s="611"/>
      <c r="FHN132" s="611"/>
      <c r="FHO132" s="611"/>
      <c r="FHP132" s="611"/>
      <c r="FHQ132" s="611"/>
      <c r="FHR132" s="611"/>
      <c r="FHS132" s="611"/>
      <c r="FHT132" s="611"/>
      <c r="FHU132" s="611"/>
      <c r="FHV132" s="611"/>
      <c r="FHW132" s="611"/>
      <c r="FHX132" s="611"/>
      <c r="FHY132" s="611"/>
      <c r="FHZ132" s="611"/>
      <c r="FIA132" s="611"/>
      <c r="FIB132" s="611"/>
      <c r="FIC132" s="611"/>
      <c r="FID132" s="611"/>
      <c r="FIE132" s="611"/>
      <c r="FIF132" s="611"/>
      <c r="FIG132" s="611"/>
      <c r="FIH132" s="611"/>
      <c r="FII132" s="611"/>
      <c r="FIJ132" s="611"/>
      <c r="FIK132" s="611"/>
      <c r="FIL132" s="611"/>
      <c r="FIM132" s="611"/>
      <c r="FIN132" s="611"/>
      <c r="FIO132" s="611"/>
      <c r="FIP132" s="611"/>
      <c r="FIQ132" s="611"/>
      <c r="FIR132" s="611"/>
      <c r="FIS132" s="611"/>
      <c r="FIT132" s="611"/>
      <c r="FIU132" s="611"/>
      <c r="FIV132" s="611"/>
      <c r="FIW132" s="611"/>
      <c r="FIX132" s="611"/>
      <c r="FIY132" s="611"/>
      <c r="FIZ132" s="611"/>
      <c r="FJA132" s="611"/>
      <c r="FJB132" s="611"/>
      <c r="FJC132" s="611"/>
      <c r="FJD132" s="611"/>
      <c r="FJE132" s="611"/>
      <c r="FJF132" s="611"/>
      <c r="FJG132" s="611"/>
      <c r="FJH132" s="611"/>
      <c r="FJI132" s="611"/>
      <c r="FJJ132" s="611"/>
      <c r="FJK132" s="611"/>
      <c r="FJL132" s="611"/>
      <c r="FJM132" s="611"/>
      <c r="FJN132" s="611"/>
      <c r="FJO132" s="611"/>
      <c r="FJP132" s="611"/>
      <c r="FJQ132" s="611"/>
      <c r="FJR132" s="611"/>
      <c r="FJS132" s="611"/>
      <c r="FJT132" s="611"/>
      <c r="FJU132" s="611"/>
      <c r="FJV132" s="611"/>
      <c r="FJW132" s="611"/>
      <c r="FJX132" s="611"/>
      <c r="FJY132" s="611"/>
      <c r="FJZ132" s="611"/>
      <c r="FKA132" s="611"/>
      <c r="FKB132" s="611"/>
      <c r="FKC132" s="611"/>
      <c r="FKD132" s="611"/>
      <c r="FKE132" s="611"/>
      <c r="FKF132" s="611"/>
      <c r="FKG132" s="611"/>
      <c r="FKH132" s="611"/>
      <c r="FKI132" s="611"/>
      <c r="FKJ132" s="611"/>
      <c r="FKK132" s="611"/>
      <c r="FKL132" s="611"/>
      <c r="FKM132" s="611"/>
      <c r="FKN132" s="611"/>
      <c r="FKO132" s="611"/>
      <c r="FKP132" s="611"/>
      <c r="FKQ132" s="611"/>
      <c r="FKR132" s="611"/>
      <c r="FKS132" s="611"/>
      <c r="FKT132" s="611"/>
      <c r="FKU132" s="611"/>
      <c r="FKV132" s="611"/>
      <c r="FKW132" s="611"/>
      <c r="FKX132" s="611"/>
      <c r="FKY132" s="611"/>
      <c r="FKZ132" s="611"/>
      <c r="FLA132" s="611"/>
      <c r="FLB132" s="611"/>
      <c r="FLC132" s="611"/>
      <c r="FLD132" s="611"/>
      <c r="FLE132" s="611"/>
      <c r="FLF132" s="611"/>
      <c r="FLG132" s="611"/>
      <c r="FLH132" s="611"/>
      <c r="FLI132" s="611"/>
      <c r="FLJ132" s="611"/>
      <c r="FLK132" s="611"/>
      <c r="FLL132" s="611"/>
      <c r="FLM132" s="611"/>
      <c r="FLN132" s="611"/>
      <c r="FLO132" s="611"/>
      <c r="FLP132" s="611"/>
      <c r="FLQ132" s="611"/>
      <c r="FLR132" s="611"/>
      <c r="FLS132" s="611"/>
      <c r="FLT132" s="611"/>
      <c r="FLU132" s="611"/>
      <c r="FLV132" s="611"/>
      <c r="FLW132" s="611"/>
      <c r="FLX132" s="611"/>
      <c r="FLY132" s="611"/>
      <c r="FLZ132" s="611"/>
      <c r="FMA132" s="611"/>
      <c r="FMB132" s="611"/>
      <c r="FMC132" s="611"/>
      <c r="FMD132" s="611"/>
      <c r="FME132" s="611"/>
      <c r="FMF132" s="611"/>
      <c r="FMG132" s="611"/>
      <c r="FMH132" s="611"/>
      <c r="FMI132" s="611"/>
      <c r="FMJ132" s="611"/>
      <c r="FMK132" s="611"/>
      <c r="FML132" s="611"/>
      <c r="FMM132" s="611"/>
      <c r="FMN132" s="611"/>
      <c r="FMO132" s="611"/>
      <c r="FMP132" s="611"/>
      <c r="FMQ132" s="611"/>
      <c r="FMR132" s="611"/>
      <c r="FMS132" s="611"/>
      <c r="FMT132" s="611"/>
      <c r="FMU132" s="611"/>
      <c r="FMV132" s="611"/>
      <c r="FMW132" s="611"/>
      <c r="FMX132" s="611"/>
      <c r="FMY132" s="611"/>
      <c r="FMZ132" s="611"/>
      <c r="FNA132" s="611"/>
      <c r="FNB132" s="611"/>
      <c r="FNC132" s="611"/>
      <c r="FND132" s="611"/>
      <c r="FNE132" s="611"/>
      <c r="FNF132" s="611"/>
      <c r="FNG132" s="611"/>
      <c r="FNH132" s="611"/>
      <c r="FNI132" s="611"/>
      <c r="FNJ132" s="611"/>
      <c r="FNK132" s="611"/>
      <c r="FNL132" s="611"/>
      <c r="FNM132" s="611"/>
      <c r="FNN132" s="611"/>
      <c r="FNO132" s="611"/>
      <c r="FNP132" s="611"/>
      <c r="FNQ132" s="611"/>
      <c r="FNR132" s="611"/>
      <c r="FNS132" s="611"/>
      <c r="FNT132" s="611"/>
      <c r="FNU132" s="611"/>
      <c r="FNV132" s="611"/>
      <c r="FNW132" s="611"/>
      <c r="FNX132" s="611"/>
      <c r="FNY132" s="611"/>
      <c r="FNZ132" s="611"/>
      <c r="FOA132" s="611"/>
      <c r="FOB132" s="611"/>
      <c r="FOC132" s="611"/>
      <c r="FOD132" s="611"/>
      <c r="FOE132" s="611"/>
      <c r="FOF132" s="611"/>
      <c r="FOG132" s="611"/>
      <c r="FOH132" s="611"/>
      <c r="FOI132" s="611"/>
      <c r="FOJ132" s="611"/>
      <c r="FOK132" s="611"/>
      <c r="FOL132" s="611"/>
      <c r="FOM132" s="611"/>
      <c r="FON132" s="611"/>
      <c r="FOO132" s="611"/>
      <c r="FOP132" s="611"/>
      <c r="FOQ132" s="611"/>
      <c r="FOR132" s="611"/>
      <c r="FOS132" s="611"/>
      <c r="FOT132" s="611"/>
      <c r="FOU132" s="611"/>
      <c r="FOV132" s="611"/>
      <c r="FOW132" s="611"/>
      <c r="FOX132" s="611"/>
      <c r="FOY132" s="611"/>
      <c r="FOZ132" s="611"/>
      <c r="FPA132" s="611"/>
      <c r="FPB132" s="611"/>
      <c r="FPC132" s="611"/>
      <c r="FPD132" s="611"/>
      <c r="FPE132" s="611"/>
      <c r="FPF132" s="611"/>
      <c r="FPG132" s="611"/>
      <c r="FPH132" s="611"/>
      <c r="FPI132" s="611"/>
      <c r="FPJ132" s="611"/>
      <c r="FPK132" s="611"/>
      <c r="FPL132" s="611"/>
      <c r="FPM132" s="611"/>
      <c r="FPN132" s="611"/>
      <c r="FPO132" s="611"/>
      <c r="FPP132" s="611"/>
      <c r="FPQ132" s="611"/>
      <c r="FPR132" s="611"/>
      <c r="FPS132" s="611"/>
      <c r="FPT132" s="611"/>
      <c r="FPU132" s="611"/>
      <c r="FPV132" s="611"/>
      <c r="FPW132" s="611"/>
      <c r="FPX132" s="611"/>
      <c r="FPY132" s="611"/>
      <c r="FPZ132" s="611"/>
      <c r="FQA132" s="611"/>
      <c r="FQB132" s="611"/>
      <c r="FQC132" s="611"/>
      <c r="FQD132" s="611"/>
      <c r="FQE132" s="611"/>
      <c r="FQF132" s="611"/>
      <c r="FQG132" s="611"/>
      <c r="FQH132" s="611"/>
      <c r="FQI132" s="611"/>
      <c r="FQJ132" s="611"/>
      <c r="FQK132" s="611"/>
      <c r="FQL132" s="611"/>
      <c r="FQM132" s="611"/>
      <c r="FQN132" s="611"/>
      <c r="FQO132" s="611"/>
      <c r="FQP132" s="611"/>
      <c r="FQQ132" s="611"/>
      <c r="FQR132" s="611"/>
      <c r="FQS132" s="611"/>
      <c r="FQT132" s="611"/>
      <c r="FQU132" s="611"/>
      <c r="FQV132" s="611"/>
      <c r="FQW132" s="611"/>
      <c r="FQX132" s="611"/>
      <c r="FQY132" s="611"/>
      <c r="FQZ132" s="611"/>
      <c r="FRA132" s="611"/>
      <c r="FRB132" s="611"/>
      <c r="FRC132" s="611"/>
      <c r="FRD132" s="611"/>
      <c r="FRE132" s="611"/>
      <c r="FRF132" s="611"/>
      <c r="FRG132" s="611"/>
      <c r="FRH132" s="611"/>
      <c r="FRI132" s="611"/>
      <c r="FRJ132" s="611"/>
      <c r="FRK132" s="611"/>
      <c r="FRL132" s="611"/>
      <c r="FRM132" s="611"/>
      <c r="FRN132" s="611"/>
      <c r="FRO132" s="611"/>
      <c r="FRP132" s="611"/>
      <c r="FRQ132" s="611"/>
      <c r="FRR132" s="611"/>
      <c r="FRS132" s="611"/>
      <c r="FRT132" s="611"/>
      <c r="FRU132" s="611"/>
      <c r="FRV132" s="611"/>
      <c r="FRW132" s="611"/>
      <c r="FRX132" s="611"/>
      <c r="FRY132" s="611"/>
      <c r="FRZ132" s="611"/>
      <c r="FSA132" s="611"/>
      <c r="FSB132" s="611"/>
      <c r="FSC132" s="611"/>
      <c r="FSD132" s="611"/>
      <c r="FSE132" s="611"/>
      <c r="FSF132" s="611"/>
      <c r="FSG132" s="611"/>
      <c r="FSH132" s="611"/>
      <c r="FSI132" s="611"/>
      <c r="FSJ132" s="611"/>
      <c r="FSK132" s="611"/>
      <c r="FSL132" s="611"/>
      <c r="FSM132" s="611"/>
      <c r="FSN132" s="611"/>
      <c r="FSO132" s="611"/>
      <c r="FSP132" s="611"/>
      <c r="FSQ132" s="611"/>
      <c r="FSR132" s="611"/>
      <c r="FSS132" s="611"/>
      <c r="FST132" s="611"/>
      <c r="FSU132" s="611"/>
      <c r="FSV132" s="611"/>
      <c r="FSW132" s="611"/>
      <c r="FSX132" s="611"/>
      <c r="FSY132" s="611"/>
      <c r="FSZ132" s="611"/>
      <c r="FTA132" s="611"/>
      <c r="FTB132" s="611"/>
      <c r="FTC132" s="611"/>
      <c r="FTD132" s="611"/>
      <c r="FTE132" s="611"/>
      <c r="FTF132" s="611"/>
      <c r="FTG132" s="611"/>
      <c r="FTH132" s="611"/>
      <c r="FTI132" s="611"/>
      <c r="FTJ132" s="611"/>
      <c r="FTK132" s="611"/>
      <c r="FTL132" s="611"/>
      <c r="FTM132" s="611"/>
      <c r="FTN132" s="611"/>
      <c r="FTO132" s="611"/>
      <c r="FTP132" s="611"/>
      <c r="FTQ132" s="611"/>
      <c r="FTR132" s="611"/>
      <c r="FTS132" s="611"/>
      <c r="FTT132" s="611"/>
      <c r="FTU132" s="611"/>
      <c r="FTV132" s="611"/>
      <c r="FTW132" s="611"/>
      <c r="FTX132" s="611"/>
      <c r="FTY132" s="611"/>
      <c r="FTZ132" s="611"/>
      <c r="FUA132" s="611"/>
      <c r="FUB132" s="611"/>
      <c r="FUC132" s="611"/>
      <c r="FUD132" s="611"/>
      <c r="FUE132" s="611"/>
      <c r="FUF132" s="611"/>
      <c r="FUG132" s="611"/>
      <c r="FUH132" s="611"/>
      <c r="FUI132" s="611"/>
      <c r="FUJ132" s="611"/>
      <c r="FUK132" s="611"/>
      <c r="FUL132" s="611"/>
      <c r="FUM132" s="611"/>
      <c r="FUN132" s="611"/>
      <c r="FUO132" s="611"/>
      <c r="FUP132" s="611"/>
      <c r="FUQ132" s="611"/>
      <c r="FUR132" s="611"/>
      <c r="FUS132" s="611"/>
      <c r="FUT132" s="611"/>
      <c r="FUU132" s="611"/>
      <c r="FUV132" s="611"/>
      <c r="FUW132" s="611"/>
      <c r="FUX132" s="611"/>
      <c r="FUY132" s="611"/>
      <c r="FUZ132" s="611"/>
      <c r="FVA132" s="611"/>
      <c r="FVB132" s="611"/>
      <c r="FVC132" s="611"/>
      <c r="FVD132" s="611"/>
      <c r="FVE132" s="611"/>
      <c r="FVF132" s="611"/>
      <c r="FVG132" s="611"/>
      <c r="FVH132" s="611"/>
      <c r="FVI132" s="611"/>
      <c r="FVJ132" s="611"/>
      <c r="FVK132" s="611"/>
      <c r="FVL132" s="611"/>
      <c r="FVM132" s="611"/>
      <c r="FVN132" s="611"/>
      <c r="FVO132" s="611"/>
      <c r="FVP132" s="611"/>
      <c r="FVQ132" s="611"/>
      <c r="FVR132" s="611"/>
      <c r="FVS132" s="611"/>
      <c r="FVT132" s="611"/>
      <c r="FVU132" s="611"/>
      <c r="FVV132" s="611"/>
      <c r="FVW132" s="611"/>
      <c r="FVX132" s="611"/>
      <c r="FVY132" s="611"/>
      <c r="FVZ132" s="611"/>
      <c r="FWA132" s="611"/>
      <c r="FWB132" s="611"/>
      <c r="FWC132" s="611"/>
      <c r="FWD132" s="611"/>
      <c r="FWE132" s="611"/>
      <c r="FWF132" s="611"/>
      <c r="FWG132" s="611"/>
      <c r="FWH132" s="611"/>
      <c r="FWI132" s="611"/>
      <c r="FWJ132" s="611"/>
      <c r="FWK132" s="611"/>
      <c r="FWL132" s="611"/>
      <c r="FWM132" s="611"/>
      <c r="FWN132" s="611"/>
      <c r="FWO132" s="611"/>
      <c r="FWP132" s="611"/>
      <c r="FWQ132" s="611"/>
      <c r="FWR132" s="611"/>
      <c r="FWS132" s="611"/>
      <c r="FWT132" s="611"/>
      <c r="FWU132" s="611"/>
      <c r="FWV132" s="611"/>
      <c r="FWW132" s="611"/>
      <c r="FWX132" s="611"/>
      <c r="FWY132" s="611"/>
      <c r="FWZ132" s="611"/>
      <c r="FXA132" s="611"/>
      <c r="FXB132" s="611"/>
      <c r="FXC132" s="611"/>
      <c r="FXD132" s="611"/>
      <c r="FXE132" s="611"/>
      <c r="FXF132" s="611"/>
      <c r="FXG132" s="611"/>
      <c r="FXH132" s="611"/>
      <c r="FXI132" s="611"/>
      <c r="FXJ132" s="611"/>
      <c r="FXK132" s="611"/>
      <c r="FXL132" s="611"/>
      <c r="FXM132" s="611"/>
      <c r="FXN132" s="611"/>
      <c r="FXO132" s="611"/>
      <c r="FXP132" s="611"/>
      <c r="FXQ132" s="611"/>
      <c r="FXR132" s="611"/>
      <c r="FXS132" s="611"/>
      <c r="FXT132" s="611"/>
      <c r="FXU132" s="611"/>
      <c r="FXV132" s="611"/>
      <c r="FXW132" s="611"/>
      <c r="FXX132" s="611"/>
      <c r="FXY132" s="611"/>
      <c r="FXZ132" s="611"/>
      <c r="FYA132" s="611"/>
      <c r="FYB132" s="611"/>
      <c r="FYC132" s="611"/>
      <c r="FYD132" s="611"/>
      <c r="FYE132" s="611"/>
      <c r="FYF132" s="611"/>
      <c r="FYG132" s="611"/>
      <c r="FYH132" s="611"/>
      <c r="FYI132" s="611"/>
      <c r="FYJ132" s="611"/>
      <c r="FYK132" s="611"/>
      <c r="FYL132" s="611"/>
      <c r="FYM132" s="611"/>
      <c r="FYN132" s="611"/>
      <c r="FYO132" s="611"/>
      <c r="FYP132" s="611"/>
      <c r="FYQ132" s="611"/>
      <c r="FYR132" s="611"/>
      <c r="FYS132" s="611"/>
      <c r="FYT132" s="611"/>
      <c r="FYU132" s="611"/>
      <c r="FYV132" s="611"/>
      <c r="FYW132" s="611"/>
      <c r="FYX132" s="611"/>
      <c r="FYY132" s="611"/>
      <c r="FYZ132" s="611"/>
      <c r="FZA132" s="611"/>
      <c r="FZB132" s="611"/>
      <c r="FZC132" s="611"/>
      <c r="FZD132" s="611"/>
      <c r="FZE132" s="611"/>
      <c r="FZF132" s="611"/>
      <c r="FZG132" s="611"/>
      <c r="FZH132" s="611"/>
      <c r="FZI132" s="611"/>
      <c r="FZJ132" s="611"/>
      <c r="FZK132" s="611"/>
      <c r="FZL132" s="611"/>
      <c r="FZM132" s="611"/>
      <c r="FZN132" s="611"/>
      <c r="FZO132" s="611"/>
      <c r="FZP132" s="611"/>
      <c r="FZQ132" s="611"/>
      <c r="FZR132" s="611"/>
      <c r="FZS132" s="611"/>
      <c r="FZT132" s="611"/>
      <c r="FZU132" s="611"/>
      <c r="FZV132" s="611"/>
      <c r="FZW132" s="611"/>
      <c r="FZX132" s="611"/>
      <c r="FZY132" s="611"/>
      <c r="FZZ132" s="611"/>
      <c r="GAA132" s="611"/>
      <c r="GAB132" s="611"/>
      <c r="GAC132" s="611"/>
      <c r="GAD132" s="611"/>
      <c r="GAE132" s="611"/>
      <c r="GAF132" s="611"/>
      <c r="GAG132" s="611"/>
      <c r="GAH132" s="611"/>
      <c r="GAI132" s="611"/>
      <c r="GAJ132" s="611"/>
      <c r="GAK132" s="611"/>
      <c r="GAL132" s="611"/>
      <c r="GAM132" s="611"/>
      <c r="GAN132" s="611"/>
      <c r="GAO132" s="611"/>
      <c r="GAP132" s="611"/>
      <c r="GAQ132" s="611"/>
      <c r="GAR132" s="611"/>
      <c r="GAS132" s="611"/>
      <c r="GAT132" s="611"/>
      <c r="GAU132" s="611"/>
      <c r="GAV132" s="611"/>
      <c r="GAW132" s="611"/>
      <c r="GAX132" s="611"/>
      <c r="GAY132" s="611"/>
      <c r="GAZ132" s="611"/>
      <c r="GBA132" s="611"/>
      <c r="GBB132" s="611"/>
      <c r="GBC132" s="611"/>
      <c r="GBD132" s="611"/>
      <c r="GBE132" s="611"/>
      <c r="GBF132" s="611"/>
      <c r="GBG132" s="611"/>
      <c r="GBH132" s="611"/>
      <c r="GBI132" s="611"/>
      <c r="GBJ132" s="611"/>
      <c r="GBK132" s="611"/>
      <c r="GBL132" s="611"/>
      <c r="GBM132" s="611"/>
      <c r="GBN132" s="611"/>
      <c r="GBO132" s="611"/>
      <c r="GBP132" s="611"/>
      <c r="GBQ132" s="611"/>
      <c r="GBR132" s="611"/>
      <c r="GBS132" s="611"/>
      <c r="GBT132" s="611"/>
      <c r="GBU132" s="611"/>
      <c r="GBV132" s="611"/>
      <c r="GBW132" s="611"/>
      <c r="GBX132" s="611"/>
      <c r="GBY132" s="611"/>
      <c r="GBZ132" s="611"/>
      <c r="GCA132" s="611"/>
      <c r="GCB132" s="611"/>
      <c r="GCC132" s="611"/>
      <c r="GCD132" s="611"/>
      <c r="GCE132" s="611"/>
      <c r="GCF132" s="611"/>
      <c r="GCG132" s="611"/>
      <c r="GCH132" s="611"/>
      <c r="GCI132" s="611"/>
      <c r="GCJ132" s="611"/>
      <c r="GCK132" s="611"/>
      <c r="GCL132" s="611"/>
      <c r="GCM132" s="611"/>
      <c r="GCN132" s="611"/>
      <c r="GCO132" s="611"/>
      <c r="GCP132" s="611"/>
      <c r="GCQ132" s="611"/>
      <c r="GCR132" s="611"/>
      <c r="GCS132" s="611"/>
      <c r="GCT132" s="611"/>
      <c r="GCU132" s="611"/>
      <c r="GCV132" s="611"/>
      <c r="GCW132" s="611"/>
      <c r="GCX132" s="611"/>
      <c r="GCY132" s="611"/>
      <c r="GCZ132" s="611"/>
      <c r="GDA132" s="611"/>
      <c r="GDB132" s="611"/>
      <c r="GDC132" s="611"/>
      <c r="GDD132" s="611"/>
      <c r="GDE132" s="611"/>
      <c r="GDF132" s="611"/>
      <c r="GDG132" s="611"/>
      <c r="GDH132" s="611"/>
      <c r="GDI132" s="611"/>
      <c r="GDJ132" s="611"/>
      <c r="GDK132" s="611"/>
      <c r="GDL132" s="611"/>
      <c r="GDM132" s="611"/>
      <c r="GDN132" s="611"/>
      <c r="GDO132" s="611"/>
      <c r="GDP132" s="611"/>
      <c r="GDQ132" s="611"/>
      <c r="GDR132" s="611"/>
      <c r="GDS132" s="611"/>
      <c r="GDT132" s="611"/>
      <c r="GDU132" s="611"/>
      <c r="GDV132" s="611"/>
      <c r="GDW132" s="611"/>
      <c r="GDX132" s="611"/>
      <c r="GDY132" s="611"/>
      <c r="GDZ132" s="611"/>
      <c r="GEA132" s="611"/>
      <c r="GEB132" s="611"/>
      <c r="GEC132" s="611"/>
      <c r="GED132" s="611"/>
      <c r="GEE132" s="611"/>
      <c r="GEF132" s="611"/>
      <c r="GEG132" s="611"/>
      <c r="GEH132" s="611"/>
      <c r="GEI132" s="611"/>
      <c r="GEJ132" s="611"/>
      <c r="GEK132" s="611"/>
      <c r="GEL132" s="611"/>
      <c r="GEM132" s="611"/>
      <c r="GEN132" s="611"/>
      <c r="GEO132" s="611"/>
      <c r="GEP132" s="611"/>
      <c r="GEQ132" s="611"/>
      <c r="GER132" s="611"/>
      <c r="GES132" s="611"/>
      <c r="GET132" s="611"/>
      <c r="GEU132" s="611"/>
      <c r="GEV132" s="611"/>
      <c r="GEW132" s="611"/>
      <c r="GEX132" s="611"/>
      <c r="GEY132" s="611"/>
      <c r="GEZ132" s="611"/>
      <c r="GFA132" s="611"/>
      <c r="GFB132" s="611"/>
      <c r="GFC132" s="611"/>
      <c r="GFD132" s="611"/>
      <c r="GFE132" s="611"/>
      <c r="GFF132" s="611"/>
      <c r="GFG132" s="611"/>
      <c r="GFH132" s="611"/>
      <c r="GFI132" s="611"/>
      <c r="GFJ132" s="611"/>
      <c r="GFK132" s="611"/>
      <c r="GFL132" s="611"/>
      <c r="GFM132" s="611"/>
      <c r="GFN132" s="611"/>
      <c r="GFO132" s="611"/>
      <c r="GFP132" s="611"/>
      <c r="GFQ132" s="611"/>
      <c r="GFR132" s="611"/>
      <c r="GFS132" s="611"/>
      <c r="GFT132" s="611"/>
      <c r="GFU132" s="611"/>
      <c r="GFV132" s="611"/>
      <c r="GFW132" s="611"/>
      <c r="GFX132" s="611"/>
      <c r="GFY132" s="611"/>
      <c r="GFZ132" s="611"/>
      <c r="GGA132" s="611"/>
      <c r="GGB132" s="611"/>
      <c r="GGC132" s="611"/>
      <c r="GGD132" s="611"/>
      <c r="GGE132" s="611"/>
      <c r="GGF132" s="611"/>
      <c r="GGG132" s="611"/>
      <c r="GGH132" s="611"/>
      <c r="GGI132" s="611"/>
      <c r="GGJ132" s="611"/>
      <c r="GGK132" s="611"/>
      <c r="GGL132" s="611"/>
      <c r="GGM132" s="611"/>
      <c r="GGN132" s="611"/>
      <c r="GGO132" s="611"/>
      <c r="GGP132" s="611"/>
      <c r="GGQ132" s="611"/>
      <c r="GGR132" s="611"/>
      <c r="GGS132" s="611"/>
      <c r="GGT132" s="611"/>
      <c r="GGU132" s="611"/>
      <c r="GGV132" s="611"/>
      <c r="GGW132" s="611"/>
      <c r="GGX132" s="611"/>
      <c r="GGY132" s="611"/>
      <c r="GGZ132" s="611"/>
      <c r="GHA132" s="611"/>
      <c r="GHB132" s="611"/>
      <c r="GHC132" s="611"/>
      <c r="GHD132" s="611"/>
      <c r="GHE132" s="611"/>
      <c r="GHF132" s="611"/>
      <c r="GHG132" s="611"/>
      <c r="GHH132" s="611"/>
      <c r="GHI132" s="611"/>
      <c r="GHJ132" s="611"/>
      <c r="GHK132" s="611"/>
      <c r="GHL132" s="611"/>
      <c r="GHM132" s="611"/>
      <c r="GHN132" s="611"/>
      <c r="GHO132" s="611"/>
      <c r="GHP132" s="611"/>
      <c r="GHQ132" s="611"/>
      <c r="GHR132" s="611"/>
      <c r="GHS132" s="611"/>
      <c r="GHT132" s="611"/>
      <c r="GHU132" s="611"/>
      <c r="GHV132" s="611"/>
      <c r="GHW132" s="611"/>
      <c r="GHX132" s="611"/>
      <c r="GHY132" s="611"/>
      <c r="GHZ132" s="611"/>
      <c r="GIA132" s="611"/>
      <c r="GIB132" s="611"/>
      <c r="GIC132" s="611"/>
      <c r="GID132" s="611"/>
      <c r="GIE132" s="611"/>
      <c r="GIF132" s="611"/>
      <c r="GIG132" s="611"/>
      <c r="GIH132" s="611"/>
      <c r="GII132" s="611"/>
      <c r="GIJ132" s="611"/>
      <c r="GIK132" s="611"/>
      <c r="GIL132" s="611"/>
      <c r="GIM132" s="611"/>
      <c r="GIN132" s="611"/>
      <c r="GIO132" s="611"/>
      <c r="GIP132" s="611"/>
      <c r="GIQ132" s="611"/>
      <c r="GIR132" s="611"/>
      <c r="GIS132" s="611"/>
      <c r="GIT132" s="611"/>
      <c r="GIU132" s="611"/>
      <c r="GIV132" s="611"/>
      <c r="GIW132" s="611"/>
      <c r="GIX132" s="611"/>
      <c r="GIY132" s="611"/>
      <c r="GIZ132" s="611"/>
      <c r="GJA132" s="611"/>
      <c r="GJB132" s="611"/>
      <c r="GJC132" s="611"/>
      <c r="GJD132" s="611"/>
      <c r="GJE132" s="611"/>
      <c r="GJF132" s="611"/>
      <c r="GJG132" s="611"/>
      <c r="GJH132" s="611"/>
      <c r="GJI132" s="611"/>
      <c r="GJJ132" s="611"/>
      <c r="GJK132" s="611"/>
      <c r="GJL132" s="611"/>
      <c r="GJM132" s="611"/>
      <c r="GJN132" s="611"/>
      <c r="GJO132" s="611"/>
      <c r="GJP132" s="611"/>
      <c r="GJQ132" s="611"/>
      <c r="GJR132" s="611"/>
      <c r="GJS132" s="611"/>
      <c r="GJT132" s="611"/>
      <c r="GJU132" s="611"/>
      <c r="GJV132" s="611"/>
      <c r="GJW132" s="611"/>
      <c r="GJX132" s="611"/>
      <c r="GJY132" s="611"/>
      <c r="GJZ132" s="611"/>
      <c r="GKA132" s="611"/>
      <c r="GKB132" s="611"/>
      <c r="GKC132" s="611"/>
      <c r="GKD132" s="611"/>
      <c r="GKE132" s="611"/>
      <c r="GKF132" s="611"/>
      <c r="GKG132" s="611"/>
      <c r="GKH132" s="611"/>
      <c r="GKI132" s="611"/>
      <c r="GKJ132" s="611"/>
      <c r="GKK132" s="611"/>
      <c r="GKL132" s="611"/>
      <c r="GKM132" s="611"/>
      <c r="GKN132" s="611"/>
      <c r="GKO132" s="611"/>
      <c r="GKP132" s="611"/>
      <c r="GKQ132" s="611"/>
      <c r="GKR132" s="611"/>
      <c r="GKS132" s="611"/>
      <c r="GKT132" s="611"/>
      <c r="GKU132" s="611"/>
      <c r="GKV132" s="611"/>
      <c r="GKW132" s="611"/>
      <c r="GKX132" s="611"/>
      <c r="GKY132" s="611"/>
      <c r="GKZ132" s="611"/>
      <c r="GLA132" s="611"/>
      <c r="GLB132" s="611"/>
      <c r="GLC132" s="611"/>
      <c r="GLD132" s="611"/>
      <c r="GLE132" s="611"/>
      <c r="GLF132" s="611"/>
      <c r="GLG132" s="611"/>
      <c r="GLH132" s="611"/>
      <c r="GLI132" s="611"/>
      <c r="GLJ132" s="611"/>
      <c r="GLK132" s="611"/>
      <c r="GLL132" s="611"/>
      <c r="GLM132" s="611"/>
      <c r="GLN132" s="611"/>
      <c r="GLO132" s="611"/>
      <c r="GLP132" s="611"/>
      <c r="GLQ132" s="611"/>
      <c r="GLR132" s="611"/>
      <c r="GLS132" s="611"/>
      <c r="GLT132" s="611"/>
      <c r="GLU132" s="611"/>
      <c r="GLV132" s="611"/>
      <c r="GLW132" s="611"/>
      <c r="GLX132" s="611"/>
      <c r="GLY132" s="611"/>
      <c r="GLZ132" s="611"/>
      <c r="GMA132" s="611"/>
      <c r="GMB132" s="611"/>
      <c r="GMC132" s="611"/>
      <c r="GMD132" s="611"/>
      <c r="GME132" s="611"/>
      <c r="GMF132" s="611"/>
      <c r="GMG132" s="611"/>
      <c r="GMH132" s="611"/>
      <c r="GMI132" s="611"/>
      <c r="GMJ132" s="611"/>
      <c r="GMK132" s="611"/>
      <c r="GML132" s="611"/>
      <c r="GMM132" s="611"/>
      <c r="GMN132" s="611"/>
      <c r="GMO132" s="611"/>
      <c r="GMP132" s="611"/>
      <c r="GMQ132" s="611"/>
      <c r="GMR132" s="611"/>
      <c r="GMS132" s="611"/>
      <c r="GMT132" s="611"/>
      <c r="GMU132" s="611"/>
      <c r="GMV132" s="611"/>
      <c r="GMW132" s="611"/>
      <c r="GMX132" s="611"/>
      <c r="GMY132" s="611"/>
      <c r="GMZ132" s="611"/>
      <c r="GNA132" s="611"/>
      <c r="GNB132" s="611"/>
      <c r="GNC132" s="611"/>
      <c r="GND132" s="611"/>
      <c r="GNE132" s="611"/>
      <c r="GNF132" s="611"/>
      <c r="GNG132" s="611"/>
      <c r="GNH132" s="611"/>
      <c r="GNI132" s="611"/>
      <c r="GNJ132" s="611"/>
      <c r="GNK132" s="611"/>
      <c r="GNL132" s="611"/>
      <c r="GNM132" s="611"/>
      <c r="GNN132" s="611"/>
      <c r="GNO132" s="611"/>
      <c r="GNP132" s="611"/>
      <c r="GNQ132" s="611"/>
      <c r="GNR132" s="611"/>
      <c r="GNS132" s="611"/>
      <c r="GNT132" s="611"/>
      <c r="GNU132" s="611"/>
      <c r="GNV132" s="611"/>
      <c r="GNW132" s="611"/>
      <c r="GNX132" s="611"/>
      <c r="GNY132" s="611"/>
      <c r="GNZ132" s="611"/>
      <c r="GOA132" s="611"/>
      <c r="GOB132" s="611"/>
      <c r="GOC132" s="611"/>
      <c r="GOD132" s="611"/>
      <c r="GOE132" s="611"/>
      <c r="GOF132" s="611"/>
      <c r="GOG132" s="611"/>
      <c r="GOH132" s="611"/>
      <c r="GOI132" s="611"/>
      <c r="GOJ132" s="611"/>
      <c r="GOK132" s="611"/>
      <c r="GOL132" s="611"/>
      <c r="GOM132" s="611"/>
      <c r="GON132" s="611"/>
      <c r="GOO132" s="611"/>
      <c r="GOP132" s="611"/>
      <c r="GOQ132" s="611"/>
      <c r="GOR132" s="611"/>
      <c r="GOS132" s="611"/>
      <c r="GOT132" s="611"/>
      <c r="GOU132" s="611"/>
      <c r="GOV132" s="611"/>
      <c r="GOW132" s="611"/>
      <c r="GOX132" s="611"/>
      <c r="GOY132" s="611"/>
      <c r="GOZ132" s="611"/>
      <c r="GPA132" s="611"/>
      <c r="GPB132" s="611"/>
      <c r="GPC132" s="611"/>
      <c r="GPD132" s="611"/>
      <c r="GPE132" s="611"/>
      <c r="GPF132" s="611"/>
      <c r="GPG132" s="611"/>
      <c r="GPH132" s="611"/>
      <c r="GPI132" s="611"/>
      <c r="GPJ132" s="611"/>
      <c r="GPK132" s="611"/>
      <c r="GPL132" s="611"/>
      <c r="GPM132" s="611"/>
      <c r="GPN132" s="611"/>
      <c r="GPO132" s="611"/>
      <c r="GPP132" s="611"/>
      <c r="GPQ132" s="611"/>
      <c r="GPR132" s="611"/>
      <c r="GPS132" s="611"/>
      <c r="GPT132" s="611"/>
      <c r="GPU132" s="611"/>
      <c r="GPV132" s="611"/>
      <c r="GPW132" s="611"/>
      <c r="GPX132" s="611"/>
      <c r="GPY132" s="611"/>
      <c r="GPZ132" s="611"/>
      <c r="GQA132" s="611"/>
      <c r="GQB132" s="611"/>
      <c r="GQC132" s="611"/>
      <c r="GQD132" s="611"/>
      <c r="GQE132" s="611"/>
      <c r="GQF132" s="611"/>
      <c r="GQG132" s="611"/>
      <c r="GQH132" s="611"/>
      <c r="GQI132" s="611"/>
      <c r="GQJ132" s="611"/>
      <c r="GQK132" s="611"/>
      <c r="GQL132" s="611"/>
      <c r="GQM132" s="611"/>
      <c r="GQN132" s="611"/>
      <c r="GQO132" s="611"/>
      <c r="GQP132" s="611"/>
      <c r="GQQ132" s="611"/>
      <c r="GQR132" s="611"/>
      <c r="GQS132" s="611"/>
      <c r="GQT132" s="611"/>
      <c r="GQU132" s="611"/>
      <c r="GQV132" s="611"/>
      <c r="GQW132" s="611"/>
      <c r="GQX132" s="611"/>
      <c r="GQY132" s="611"/>
      <c r="GQZ132" s="611"/>
      <c r="GRA132" s="611"/>
      <c r="GRB132" s="611"/>
      <c r="GRC132" s="611"/>
      <c r="GRD132" s="611"/>
      <c r="GRE132" s="611"/>
      <c r="GRF132" s="611"/>
      <c r="GRG132" s="611"/>
      <c r="GRH132" s="611"/>
      <c r="GRI132" s="611"/>
      <c r="GRJ132" s="611"/>
      <c r="GRK132" s="611"/>
      <c r="GRL132" s="611"/>
      <c r="GRM132" s="611"/>
      <c r="GRN132" s="611"/>
      <c r="GRO132" s="611"/>
      <c r="GRP132" s="611"/>
      <c r="GRQ132" s="611"/>
      <c r="GRR132" s="611"/>
      <c r="GRS132" s="611"/>
      <c r="GRT132" s="611"/>
      <c r="GRU132" s="611"/>
      <c r="GRV132" s="611"/>
      <c r="GRW132" s="611"/>
      <c r="GRX132" s="611"/>
      <c r="GRY132" s="611"/>
      <c r="GRZ132" s="611"/>
      <c r="GSA132" s="611"/>
      <c r="GSB132" s="611"/>
      <c r="GSC132" s="611"/>
      <c r="GSD132" s="611"/>
      <c r="GSE132" s="611"/>
      <c r="GSF132" s="611"/>
      <c r="GSG132" s="611"/>
      <c r="GSH132" s="611"/>
      <c r="GSI132" s="611"/>
      <c r="GSJ132" s="611"/>
      <c r="GSK132" s="611"/>
      <c r="GSL132" s="611"/>
      <c r="GSM132" s="611"/>
      <c r="GSN132" s="611"/>
      <c r="GSO132" s="611"/>
      <c r="GSP132" s="611"/>
      <c r="GSQ132" s="611"/>
      <c r="GSR132" s="611"/>
      <c r="GSS132" s="611"/>
      <c r="GST132" s="611"/>
      <c r="GSU132" s="611"/>
      <c r="GSV132" s="611"/>
      <c r="GSW132" s="611"/>
      <c r="GSX132" s="611"/>
      <c r="GSY132" s="611"/>
      <c r="GSZ132" s="611"/>
      <c r="GTA132" s="611"/>
      <c r="GTB132" s="611"/>
      <c r="GTC132" s="611"/>
      <c r="GTD132" s="611"/>
      <c r="GTE132" s="611"/>
      <c r="GTF132" s="611"/>
      <c r="GTG132" s="611"/>
      <c r="GTH132" s="611"/>
      <c r="GTI132" s="611"/>
      <c r="GTJ132" s="611"/>
      <c r="GTK132" s="611"/>
      <c r="GTL132" s="611"/>
      <c r="GTM132" s="611"/>
      <c r="GTN132" s="611"/>
      <c r="GTO132" s="611"/>
      <c r="GTP132" s="611"/>
      <c r="GTQ132" s="611"/>
      <c r="GTR132" s="611"/>
      <c r="GTS132" s="611"/>
      <c r="GTT132" s="611"/>
      <c r="GTU132" s="611"/>
      <c r="GTV132" s="611"/>
      <c r="GTW132" s="611"/>
      <c r="GTX132" s="611"/>
      <c r="GTY132" s="611"/>
      <c r="GTZ132" s="611"/>
      <c r="GUA132" s="611"/>
      <c r="GUB132" s="611"/>
      <c r="GUC132" s="611"/>
      <c r="GUD132" s="611"/>
      <c r="GUE132" s="611"/>
      <c r="GUF132" s="611"/>
      <c r="GUG132" s="611"/>
      <c r="GUH132" s="611"/>
      <c r="GUI132" s="611"/>
      <c r="GUJ132" s="611"/>
      <c r="GUK132" s="611"/>
      <c r="GUL132" s="611"/>
      <c r="GUM132" s="611"/>
      <c r="GUN132" s="611"/>
      <c r="GUO132" s="611"/>
      <c r="GUP132" s="611"/>
      <c r="GUQ132" s="611"/>
      <c r="GUR132" s="611"/>
      <c r="GUS132" s="611"/>
      <c r="GUT132" s="611"/>
      <c r="GUU132" s="611"/>
      <c r="GUV132" s="611"/>
      <c r="GUW132" s="611"/>
      <c r="GUX132" s="611"/>
      <c r="GUY132" s="611"/>
      <c r="GUZ132" s="611"/>
      <c r="GVA132" s="611"/>
      <c r="GVB132" s="611"/>
      <c r="GVC132" s="611"/>
      <c r="GVD132" s="611"/>
      <c r="GVE132" s="611"/>
      <c r="GVF132" s="611"/>
      <c r="GVG132" s="611"/>
      <c r="GVH132" s="611"/>
      <c r="GVI132" s="611"/>
      <c r="GVJ132" s="611"/>
      <c r="GVK132" s="611"/>
      <c r="GVL132" s="611"/>
      <c r="GVM132" s="611"/>
      <c r="GVN132" s="611"/>
      <c r="GVO132" s="611"/>
      <c r="GVP132" s="611"/>
      <c r="GVQ132" s="611"/>
      <c r="GVR132" s="611"/>
      <c r="GVS132" s="611"/>
      <c r="GVT132" s="611"/>
      <c r="GVU132" s="611"/>
      <c r="GVV132" s="611"/>
      <c r="GVW132" s="611"/>
      <c r="GVX132" s="611"/>
      <c r="GVY132" s="611"/>
      <c r="GVZ132" s="611"/>
      <c r="GWA132" s="611"/>
      <c r="GWB132" s="611"/>
      <c r="GWC132" s="611"/>
      <c r="GWD132" s="611"/>
      <c r="GWE132" s="611"/>
      <c r="GWF132" s="611"/>
      <c r="GWG132" s="611"/>
      <c r="GWH132" s="611"/>
      <c r="GWI132" s="611"/>
      <c r="GWJ132" s="611"/>
      <c r="GWK132" s="611"/>
      <c r="GWL132" s="611"/>
      <c r="GWM132" s="611"/>
      <c r="GWN132" s="611"/>
      <c r="GWO132" s="611"/>
      <c r="GWP132" s="611"/>
      <c r="GWQ132" s="611"/>
      <c r="GWR132" s="611"/>
      <c r="GWS132" s="611"/>
      <c r="GWT132" s="611"/>
      <c r="GWU132" s="611"/>
      <c r="GWV132" s="611"/>
      <c r="GWW132" s="611"/>
      <c r="GWX132" s="611"/>
      <c r="GWY132" s="611"/>
      <c r="GWZ132" s="611"/>
      <c r="GXA132" s="611"/>
      <c r="GXB132" s="611"/>
      <c r="GXC132" s="611"/>
      <c r="GXD132" s="611"/>
      <c r="GXE132" s="611"/>
      <c r="GXF132" s="611"/>
      <c r="GXG132" s="611"/>
      <c r="GXH132" s="611"/>
      <c r="GXI132" s="611"/>
      <c r="GXJ132" s="611"/>
      <c r="GXK132" s="611"/>
      <c r="GXL132" s="611"/>
      <c r="GXM132" s="611"/>
      <c r="GXN132" s="611"/>
      <c r="GXO132" s="611"/>
      <c r="GXP132" s="611"/>
      <c r="GXQ132" s="611"/>
      <c r="GXR132" s="611"/>
      <c r="GXS132" s="611"/>
      <c r="GXT132" s="611"/>
      <c r="GXU132" s="611"/>
      <c r="GXV132" s="611"/>
      <c r="GXW132" s="611"/>
      <c r="GXX132" s="611"/>
      <c r="GXY132" s="611"/>
      <c r="GXZ132" s="611"/>
      <c r="GYA132" s="611"/>
      <c r="GYB132" s="611"/>
      <c r="GYC132" s="611"/>
      <c r="GYD132" s="611"/>
      <c r="GYE132" s="611"/>
      <c r="GYF132" s="611"/>
      <c r="GYG132" s="611"/>
      <c r="GYH132" s="611"/>
      <c r="GYI132" s="611"/>
      <c r="GYJ132" s="611"/>
      <c r="GYK132" s="611"/>
      <c r="GYL132" s="611"/>
      <c r="GYM132" s="611"/>
      <c r="GYN132" s="611"/>
      <c r="GYO132" s="611"/>
      <c r="GYP132" s="611"/>
      <c r="GYQ132" s="611"/>
      <c r="GYR132" s="611"/>
      <c r="GYS132" s="611"/>
      <c r="GYT132" s="611"/>
      <c r="GYU132" s="611"/>
      <c r="GYV132" s="611"/>
      <c r="GYW132" s="611"/>
      <c r="GYX132" s="611"/>
      <c r="GYY132" s="611"/>
      <c r="GYZ132" s="611"/>
      <c r="GZA132" s="611"/>
      <c r="GZB132" s="611"/>
      <c r="GZC132" s="611"/>
      <c r="GZD132" s="611"/>
      <c r="GZE132" s="611"/>
      <c r="GZF132" s="611"/>
      <c r="GZG132" s="611"/>
      <c r="GZH132" s="611"/>
      <c r="GZI132" s="611"/>
      <c r="GZJ132" s="611"/>
      <c r="GZK132" s="611"/>
      <c r="GZL132" s="611"/>
      <c r="GZM132" s="611"/>
      <c r="GZN132" s="611"/>
      <c r="GZO132" s="611"/>
      <c r="GZP132" s="611"/>
      <c r="GZQ132" s="611"/>
      <c r="GZR132" s="611"/>
      <c r="GZS132" s="611"/>
      <c r="GZT132" s="611"/>
      <c r="GZU132" s="611"/>
      <c r="GZV132" s="611"/>
      <c r="GZW132" s="611"/>
      <c r="GZX132" s="611"/>
      <c r="GZY132" s="611"/>
      <c r="GZZ132" s="611"/>
      <c r="HAA132" s="611"/>
      <c r="HAB132" s="611"/>
      <c r="HAC132" s="611"/>
      <c r="HAD132" s="611"/>
      <c r="HAE132" s="611"/>
      <c r="HAF132" s="611"/>
      <c r="HAG132" s="611"/>
      <c r="HAH132" s="611"/>
      <c r="HAI132" s="611"/>
      <c r="HAJ132" s="611"/>
      <c r="HAK132" s="611"/>
      <c r="HAL132" s="611"/>
      <c r="HAM132" s="611"/>
      <c r="HAN132" s="611"/>
      <c r="HAO132" s="611"/>
      <c r="HAP132" s="611"/>
      <c r="HAQ132" s="611"/>
      <c r="HAR132" s="611"/>
      <c r="HAS132" s="611"/>
      <c r="HAT132" s="611"/>
      <c r="HAU132" s="611"/>
      <c r="HAV132" s="611"/>
      <c r="HAW132" s="611"/>
      <c r="HAX132" s="611"/>
      <c r="HAY132" s="611"/>
      <c r="HAZ132" s="611"/>
      <c r="HBA132" s="611"/>
      <c r="HBB132" s="611"/>
      <c r="HBC132" s="611"/>
      <c r="HBD132" s="611"/>
      <c r="HBE132" s="611"/>
      <c r="HBF132" s="611"/>
      <c r="HBG132" s="611"/>
      <c r="HBH132" s="611"/>
      <c r="HBI132" s="611"/>
      <c r="HBJ132" s="611"/>
      <c r="HBK132" s="611"/>
      <c r="HBL132" s="611"/>
      <c r="HBM132" s="611"/>
      <c r="HBN132" s="611"/>
      <c r="HBO132" s="611"/>
      <c r="HBP132" s="611"/>
      <c r="HBQ132" s="611"/>
      <c r="HBR132" s="611"/>
      <c r="HBS132" s="611"/>
      <c r="HBT132" s="611"/>
      <c r="HBU132" s="611"/>
      <c r="HBV132" s="611"/>
      <c r="HBW132" s="611"/>
      <c r="HBX132" s="611"/>
      <c r="HBY132" s="611"/>
      <c r="HBZ132" s="611"/>
      <c r="HCA132" s="611"/>
      <c r="HCB132" s="611"/>
      <c r="HCC132" s="611"/>
      <c r="HCD132" s="611"/>
      <c r="HCE132" s="611"/>
      <c r="HCF132" s="611"/>
      <c r="HCG132" s="611"/>
      <c r="HCH132" s="611"/>
      <c r="HCI132" s="611"/>
      <c r="HCJ132" s="611"/>
      <c r="HCK132" s="611"/>
      <c r="HCL132" s="611"/>
      <c r="HCM132" s="611"/>
      <c r="HCN132" s="611"/>
      <c r="HCO132" s="611"/>
      <c r="HCP132" s="611"/>
      <c r="HCQ132" s="611"/>
      <c r="HCR132" s="611"/>
      <c r="HCS132" s="611"/>
      <c r="HCT132" s="611"/>
      <c r="HCU132" s="611"/>
      <c r="HCV132" s="611"/>
      <c r="HCW132" s="611"/>
      <c r="HCX132" s="611"/>
      <c r="HCY132" s="611"/>
      <c r="HCZ132" s="611"/>
      <c r="HDA132" s="611"/>
      <c r="HDB132" s="611"/>
      <c r="HDC132" s="611"/>
      <c r="HDD132" s="611"/>
      <c r="HDE132" s="611"/>
      <c r="HDF132" s="611"/>
      <c r="HDG132" s="611"/>
      <c r="HDH132" s="611"/>
      <c r="HDI132" s="611"/>
      <c r="HDJ132" s="611"/>
      <c r="HDK132" s="611"/>
      <c r="HDL132" s="611"/>
      <c r="HDM132" s="611"/>
      <c r="HDN132" s="611"/>
      <c r="HDO132" s="611"/>
      <c r="HDP132" s="611"/>
      <c r="HDQ132" s="611"/>
      <c r="HDR132" s="611"/>
      <c r="HDS132" s="611"/>
      <c r="HDT132" s="611"/>
      <c r="HDU132" s="611"/>
      <c r="HDV132" s="611"/>
      <c r="HDW132" s="611"/>
      <c r="HDX132" s="611"/>
      <c r="HDY132" s="611"/>
      <c r="HDZ132" s="611"/>
      <c r="HEA132" s="611"/>
      <c r="HEB132" s="611"/>
      <c r="HEC132" s="611"/>
      <c r="HED132" s="611"/>
      <c r="HEE132" s="611"/>
      <c r="HEF132" s="611"/>
      <c r="HEG132" s="611"/>
      <c r="HEH132" s="611"/>
      <c r="HEI132" s="611"/>
      <c r="HEJ132" s="611"/>
      <c r="HEK132" s="611"/>
      <c r="HEL132" s="611"/>
      <c r="HEM132" s="611"/>
      <c r="HEN132" s="611"/>
      <c r="HEO132" s="611"/>
      <c r="HEP132" s="611"/>
      <c r="HEQ132" s="611"/>
      <c r="HER132" s="611"/>
      <c r="HES132" s="611"/>
      <c r="HET132" s="611"/>
      <c r="HEU132" s="611"/>
      <c r="HEV132" s="611"/>
      <c r="HEW132" s="611"/>
      <c r="HEX132" s="611"/>
      <c r="HEY132" s="611"/>
      <c r="HEZ132" s="611"/>
      <c r="HFA132" s="611"/>
      <c r="HFB132" s="611"/>
      <c r="HFC132" s="611"/>
      <c r="HFD132" s="611"/>
      <c r="HFE132" s="611"/>
      <c r="HFF132" s="611"/>
      <c r="HFG132" s="611"/>
      <c r="HFH132" s="611"/>
      <c r="HFI132" s="611"/>
      <c r="HFJ132" s="611"/>
      <c r="HFK132" s="611"/>
      <c r="HFL132" s="611"/>
      <c r="HFM132" s="611"/>
      <c r="HFN132" s="611"/>
      <c r="HFO132" s="611"/>
      <c r="HFP132" s="611"/>
      <c r="HFQ132" s="611"/>
      <c r="HFR132" s="611"/>
      <c r="HFS132" s="611"/>
      <c r="HFT132" s="611"/>
      <c r="HFU132" s="611"/>
      <c r="HFV132" s="611"/>
      <c r="HFW132" s="611"/>
      <c r="HFX132" s="611"/>
      <c r="HFY132" s="611"/>
      <c r="HFZ132" s="611"/>
      <c r="HGA132" s="611"/>
      <c r="HGB132" s="611"/>
      <c r="HGC132" s="611"/>
      <c r="HGD132" s="611"/>
      <c r="HGE132" s="611"/>
      <c r="HGF132" s="611"/>
      <c r="HGG132" s="611"/>
      <c r="HGH132" s="611"/>
      <c r="HGI132" s="611"/>
      <c r="HGJ132" s="611"/>
      <c r="HGK132" s="611"/>
      <c r="HGL132" s="611"/>
      <c r="HGM132" s="611"/>
      <c r="HGN132" s="611"/>
      <c r="HGO132" s="611"/>
      <c r="HGP132" s="611"/>
      <c r="HGQ132" s="611"/>
      <c r="HGR132" s="611"/>
      <c r="HGS132" s="611"/>
      <c r="HGT132" s="611"/>
      <c r="HGU132" s="611"/>
      <c r="HGV132" s="611"/>
      <c r="HGW132" s="611"/>
      <c r="HGX132" s="611"/>
      <c r="HGY132" s="611"/>
      <c r="HGZ132" s="611"/>
      <c r="HHA132" s="611"/>
      <c r="HHB132" s="611"/>
      <c r="HHC132" s="611"/>
      <c r="HHD132" s="611"/>
      <c r="HHE132" s="611"/>
      <c r="HHF132" s="611"/>
      <c r="HHG132" s="611"/>
      <c r="HHH132" s="611"/>
      <c r="HHI132" s="611"/>
      <c r="HHJ132" s="611"/>
      <c r="HHK132" s="611"/>
      <c r="HHL132" s="611"/>
      <c r="HHM132" s="611"/>
      <c r="HHN132" s="611"/>
      <c r="HHO132" s="611"/>
      <c r="HHP132" s="611"/>
      <c r="HHQ132" s="611"/>
      <c r="HHR132" s="611"/>
      <c r="HHS132" s="611"/>
      <c r="HHT132" s="611"/>
      <c r="HHU132" s="611"/>
      <c r="HHV132" s="611"/>
      <c r="HHW132" s="611"/>
      <c r="HHX132" s="611"/>
      <c r="HHY132" s="611"/>
      <c r="HHZ132" s="611"/>
      <c r="HIA132" s="611"/>
      <c r="HIB132" s="611"/>
      <c r="HIC132" s="611"/>
      <c r="HID132" s="611"/>
      <c r="HIE132" s="611"/>
      <c r="HIF132" s="611"/>
      <c r="HIG132" s="611"/>
      <c r="HIH132" s="611"/>
      <c r="HII132" s="611"/>
      <c r="HIJ132" s="611"/>
      <c r="HIK132" s="611"/>
      <c r="HIL132" s="611"/>
      <c r="HIM132" s="611"/>
      <c r="HIN132" s="611"/>
      <c r="HIO132" s="611"/>
      <c r="HIP132" s="611"/>
      <c r="HIQ132" s="611"/>
      <c r="HIR132" s="611"/>
      <c r="HIS132" s="611"/>
      <c r="HIT132" s="611"/>
      <c r="HIU132" s="611"/>
      <c r="HIV132" s="611"/>
      <c r="HIW132" s="611"/>
      <c r="HIX132" s="611"/>
      <c r="HIY132" s="611"/>
      <c r="HIZ132" s="611"/>
      <c r="HJA132" s="611"/>
      <c r="HJB132" s="611"/>
      <c r="HJC132" s="611"/>
      <c r="HJD132" s="611"/>
      <c r="HJE132" s="611"/>
      <c r="HJF132" s="611"/>
      <c r="HJG132" s="611"/>
      <c r="HJH132" s="611"/>
      <c r="HJI132" s="611"/>
      <c r="HJJ132" s="611"/>
      <c r="HJK132" s="611"/>
      <c r="HJL132" s="611"/>
      <c r="HJM132" s="611"/>
      <c r="HJN132" s="611"/>
      <c r="HJO132" s="611"/>
      <c r="HJP132" s="611"/>
      <c r="HJQ132" s="611"/>
      <c r="HJR132" s="611"/>
      <c r="HJS132" s="611"/>
      <c r="HJT132" s="611"/>
      <c r="HJU132" s="611"/>
      <c r="HJV132" s="611"/>
      <c r="HJW132" s="611"/>
      <c r="HJX132" s="611"/>
      <c r="HJY132" s="611"/>
      <c r="HJZ132" s="611"/>
      <c r="HKA132" s="611"/>
      <c r="HKB132" s="611"/>
      <c r="HKC132" s="611"/>
      <c r="HKD132" s="611"/>
      <c r="HKE132" s="611"/>
      <c r="HKF132" s="611"/>
      <c r="HKG132" s="611"/>
      <c r="HKH132" s="611"/>
      <c r="HKI132" s="611"/>
      <c r="HKJ132" s="611"/>
      <c r="HKK132" s="611"/>
      <c r="HKL132" s="611"/>
      <c r="HKM132" s="611"/>
      <c r="HKN132" s="611"/>
      <c r="HKO132" s="611"/>
      <c r="HKP132" s="611"/>
      <c r="HKQ132" s="611"/>
      <c r="HKR132" s="611"/>
      <c r="HKS132" s="611"/>
      <c r="HKT132" s="611"/>
      <c r="HKU132" s="611"/>
      <c r="HKV132" s="611"/>
      <c r="HKW132" s="611"/>
      <c r="HKX132" s="611"/>
      <c r="HKY132" s="611"/>
      <c r="HKZ132" s="611"/>
      <c r="HLA132" s="611"/>
      <c r="HLB132" s="611"/>
      <c r="HLC132" s="611"/>
      <c r="HLD132" s="611"/>
      <c r="HLE132" s="611"/>
      <c r="HLF132" s="611"/>
      <c r="HLG132" s="611"/>
      <c r="HLH132" s="611"/>
      <c r="HLI132" s="611"/>
      <c r="HLJ132" s="611"/>
      <c r="HLK132" s="611"/>
      <c r="HLL132" s="611"/>
      <c r="HLM132" s="611"/>
      <c r="HLN132" s="611"/>
      <c r="HLO132" s="611"/>
      <c r="HLP132" s="611"/>
      <c r="HLQ132" s="611"/>
      <c r="HLR132" s="611"/>
      <c r="HLS132" s="611"/>
      <c r="HLT132" s="611"/>
      <c r="HLU132" s="611"/>
      <c r="HLV132" s="611"/>
      <c r="HLW132" s="611"/>
      <c r="HLX132" s="611"/>
      <c r="HLY132" s="611"/>
      <c r="HLZ132" s="611"/>
      <c r="HMA132" s="611"/>
      <c r="HMB132" s="611"/>
      <c r="HMC132" s="611"/>
      <c r="HMD132" s="611"/>
      <c r="HME132" s="611"/>
      <c r="HMF132" s="611"/>
      <c r="HMG132" s="611"/>
      <c r="HMH132" s="611"/>
      <c r="HMI132" s="611"/>
      <c r="HMJ132" s="611"/>
      <c r="HMK132" s="611"/>
      <c r="HML132" s="611"/>
      <c r="HMM132" s="611"/>
      <c r="HMN132" s="611"/>
      <c r="HMO132" s="611"/>
      <c r="HMP132" s="611"/>
      <c r="HMQ132" s="611"/>
      <c r="HMR132" s="611"/>
      <c r="HMS132" s="611"/>
      <c r="HMT132" s="611"/>
      <c r="HMU132" s="611"/>
      <c r="HMV132" s="611"/>
      <c r="HMW132" s="611"/>
      <c r="HMX132" s="611"/>
      <c r="HMY132" s="611"/>
      <c r="HMZ132" s="611"/>
      <c r="HNA132" s="611"/>
      <c r="HNB132" s="611"/>
      <c r="HNC132" s="611"/>
      <c r="HND132" s="611"/>
      <c r="HNE132" s="611"/>
      <c r="HNF132" s="611"/>
      <c r="HNG132" s="611"/>
      <c r="HNH132" s="611"/>
      <c r="HNI132" s="611"/>
      <c r="HNJ132" s="611"/>
      <c r="HNK132" s="611"/>
      <c r="HNL132" s="611"/>
      <c r="HNM132" s="611"/>
      <c r="HNN132" s="611"/>
      <c r="HNO132" s="611"/>
      <c r="HNP132" s="611"/>
      <c r="HNQ132" s="611"/>
      <c r="HNR132" s="611"/>
      <c r="HNS132" s="611"/>
      <c r="HNT132" s="611"/>
      <c r="HNU132" s="611"/>
      <c r="HNV132" s="611"/>
      <c r="HNW132" s="611"/>
      <c r="HNX132" s="611"/>
      <c r="HNY132" s="611"/>
      <c r="HNZ132" s="611"/>
      <c r="HOA132" s="611"/>
      <c r="HOB132" s="611"/>
      <c r="HOC132" s="611"/>
      <c r="HOD132" s="611"/>
      <c r="HOE132" s="611"/>
      <c r="HOF132" s="611"/>
      <c r="HOG132" s="611"/>
      <c r="HOH132" s="611"/>
      <c r="HOI132" s="611"/>
      <c r="HOJ132" s="611"/>
      <c r="HOK132" s="611"/>
      <c r="HOL132" s="611"/>
      <c r="HOM132" s="611"/>
      <c r="HON132" s="611"/>
      <c r="HOO132" s="611"/>
      <c r="HOP132" s="611"/>
      <c r="HOQ132" s="611"/>
      <c r="HOR132" s="611"/>
      <c r="HOS132" s="611"/>
      <c r="HOT132" s="611"/>
      <c r="HOU132" s="611"/>
      <c r="HOV132" s="611"/>
      <c r="HOW132" s="611"/>
      <c r="HOX132" s="611"/>
      <c r="HOY132" s="611"/>
      <c r="HOZ132" s="611"/>
      <c r="HPA132" s="611"/>
      <c r="HPB132" s="611"/>
      <c r="HPC132" s="611"/>
      <c r="HPD132" s="611"/>
      <c r="HPE132" s="611"/>
      <c r="HPF132" s="611"/>
      <c r="HPG132" s="611"/>
      <c r="HPH132" s="611"/>
      <c r="HPI132" s="611"/>
      <c r="HPJ132" s="611"/>
      <c r="HPK132" s="611"/>
      <c r="HPL132" s="611"/>
      <c r="HPM132" s="611"/>
      <c r="HPN132" s="611"/>
      <c r="HPO132" s="611"/>
      <c r="HPP132" s="611"/>
      <c r="HPQ132" s="611"/>
      <c r="HPR132" s="611"/>
      <c r="HPS132" s="611"/>
      <c r="HPT132" s="611"/>
      <c r="HPU132" s="611"/>
      <c r="HPV132" s="611"/>
      <c r="HPW132" s="611"/>
      <c r="HPX132" s="611"/>
      <c r="HPY132" s="611"/>
      <c r="HPZ132" s="611"/>
      <c r="HQA132" s="611"/>
      <c r="HQB132" s="611"/>
      <c r="HQC132" s="611"/>
      <c r="HQD132" s="611"/>
      <c r="HQE132" s="611"/>
      <c r="HQF132" s="611"/>
      <c r="HQG132" s="611"/>
      <c r="HQH132" s="611"/>
      <c r="HQI132" s="611"/>
      <c r="HQJ132" s="611"/>
      <c r="HQK132" s="611"/>
      <c r="HQL132" s="611"/>
      <c r="HQM132" s="611"/>
      <c r="HQN132" s="611"/>
      <c r="HQO132" s="611"/>
      <c r="HQP132" s="611"/>
      <c r="HQQ132" s="611"/>
      <c r="HQR132" s="611"/>
      <c r="HQS132" s="611"/>
      <c r="HQT132" s="611"/>
      <c r="HQU132" s="611"/>
      <c r="HQV132" s="611"/>
      <c r="HQW132" s="611"/>
      <c r="HQX132" s="611"/>
      <c r="HQY132" s="611"/>
      <c r="HQZ132" s="611"/>
      <c r="HRA132" s="611"/>
      <c r="HRB132" s="611"/>
      <c r="HRC132" s="611"/>
      <c r="HRD132" s="611"/>
      <c r="HRE132" s="611"/>
      <c r="HRF132" s="611"/>
      <c r="HRG132" s="611"/>
      <c r="HRH132" s="611"/>
      <c r="HRI132" s="611"/>
      <c r="HRJ132" s="611"/>
      <c r="HRK132" s="611"/>
      <c r="HRL132" s="611"/>
      <c r="HRM132" s="611"/>
      <c r="HRN132" s="611"/>
      <c r="HRO132" s="611"/>
      <c r="HRP132" s="611"/>
      <c r="HRQ132" s="611"/>
      <c r="HRR132" s="611"/>
      <c r="HRS132" s="611"/>
      <c r="HRT132" s="611"/>
      <c r="HRU132" s="611"/>
      <c r="HRV132" s="611"/>
      <c r="HRW132" s="611"/>
      <c r="HRX132" s="611"/>
      <c r="HRY132" s="611"/>
      <c r="HRZ132" s="611"/>
      <c r="HSA132" s="611"/>
      <c r="HSB132" s="611"/>
      <c r="HSC132" s="611"/>
      <c r="HSD132" s="611"/>
      <c r="HSE132" s="611"/>
      <c r="HSF132" s="611"/>
      <c r="HSG132" s="611"/>
      <c r="HSH132" s="611"/>
      <c r="HSI132" s="611"/>
      <c r="HSJ132" s="611"/>
      <c r="HSK132" s="611"/>
      <c r="HSL132" s="611"/>
      <c r="HSM132" s="611"/>
      <c r="HSN132" s="611"/>
      <c r="HSO132" s="611"/>
      <c r="HSP132" s="611"/>
      <c r="HSQ132" s="611"/>
      <c r="HSR132" s="611"/>
      <c r="HSS132" s="611"/>
      <c r="HST132" s="611"/>
      <c r="HSU132" s="611"/>
      <c r="HSV132" s="611"/>
      <c r="HSW132" s="611"/>
      <c r="HSX132" s="611"/>
      <c r="HSY132" s="611"/>
      <c r="HSZ132" s="611"/>
      <c r="HTA132" s="611"/>
      <c r="HTB132" s="611"/>
      <c r="HTC132" s="611"/>
      <c r="HTD132" s="611"/>
      <c r="HTE132" s="611"/>
      <c r="HTF132" s="611"/>
      <c r="HTG132" s="611"/>
      <c r="HTH132" s="611"/>
      <c r="HTI132" s="611"/>
      <c r="HTJ132" s="611"/>
      <c r="HTK132" s="611"/>
      <c r="HTL132" s="611"/>
      <c r="HTM132" s="611"/>
      <c r="HTN132" s="611"/>
      <c r="HTO132" s="611"/>
      <c r="HTP132" s="611"/>
      <c r="HTQ132" s="611"/>
      <c r="HTR132" s="611"/>
      <c r="HTS132" s="611"/>
      <c r="HTT132" s="611"/>
      <c r="HTU132" s="611"/>
      <c r="HTV132" s="611"/>
      <c r="HTW132" s="611"/>
      <c r="HTX132" s="611"/>
      <c r="HTY132" s="611"/>
      <c r="HTZ132" s="611"/>
      <c r="HUA132" s="611"/>
      <c r="HUB132" s="611"/>
      <c r="HUC132" s="611"/>
      <c r="HUD132" s="611"/>
      <c r="HUE132" s="611"/>
      <c r="HUF132" s="611"/>
      <c r="HUG132" s="611"/>
      <c r="HUH132" s="611"/>
      <c r="HUI132" s="611"/>
      <c r="HUJ132" s="611"/>
      <c r="HUK132" s="611"/>
      <c r="HUL132" s="611"/>
      <c r="HUM132" s="611"/>
      <c r="HUN132" s="611"/>
      <c r="HUO132" s="611"/>
      <c r="HUP132" s="611"/>
      <c r="HUQ132" s="611"/>
      <c r="HUR132" s="611"/>
      <c r="HUS132" s="611"/>
      <c r="HUT132" s="611"/>
      <c r="HUU132" s="611"/>
      <c r="HUV132" s="611"/>
      <c r="HUW132" s="611"/>
      <c r="HUX132" s="611"/>
      <c r="HUY132" s="611"/>
      <c r="HUZ132" s="611"/>
      <c r="HVA132" s="611"/>
      <c r="HVB132" s="611"/>
      <c r="HVC132" s="611"/>
      <c r="HVD132" s="611"/>
      <c r="HVE132" s="611"/>
      <c r="HVF132" s="611"/>
      <c r="HVG132" s="611"/>
      <c r="HVH132" s="611"/>
      <c r="HVI132" s="611"/>
      <c r="HVJ132" s="611"/>
      <c r="HVK132" s="611"/>
      <c r="HVL132" s="611"/>
      <c r="HVM132" s="611"/>
      <c r="HVN132" s="611"/>
      <c r="HVO132" s="611"/>
      <c r="HVP132" s="611"/>
      <c r="HVQ132" s="611"/>
      <c r="HVR132" s="611"/>
      <c r="HVS132" s="611"/>
      <c r="HVT132" s="611"/>
      <c r="HVU132" s="611"/>
      <c r="HVV132" s="611"/>
      <c r="HVW132" s="611"/>
      <c r="HVX132" s="611"/>
      <c r="HVY132" s="611"/>
      <c r="HVZ132" s="611"/>
      <c r="HWA132" s="611"/>
      <c r="HWB132" s="611"/>
      <c r="HWC132" s="611"/>
      <c r="HWD132" s="611"/>
      <c r="HWE132" s="611"/>
      <c r="HWF132" s="611"/>
      <c r="HWG132" s="611"/>
      <c r="HWH132" s="611"/>
      <c r="HWI132" s="611"/>
      <c r="HWJ132" s="611"/>
      <c r="HWK132" s="611"/>
      <c r="HWL132" s="611"/>
      <c r="HWM132" s="611"/>
      <c r="HWN132" s="611"/>
      <c r="HWO132" s="611"/>
      <c r="HWP132" s="611"/>
      <c r="HWQ132" s="611"/>
      <c r="HWR132" s="611"/>
      <c r="HWS132" s="611"/>
      <c r="HWT132" s="611"/>
      <c r="HWU132" s="611"/>
      <c r="HWV132" s="611"/>
      <c r="HWW132" s="611"/>
      <c r="HWX132" s="611"/>
      <c r="HWY132" s="611"/>
      <c r="HWZ132" s="611"/>
      <c r="HXA132" s="611"/>
      <c r="HXB132" s="611"/>
      <c r="HXC132" s="611"/>
      <c r="HXD132" s="611"/>
      <c r="HXE132" s="611"/>
      <c r="HXF132" s="611"/>
      <c r="HXG132" s="611"/>
      <c r="HXH132" s="611"/>
      <c r="HXI132" s="611"/>
      <c r="HXJ132" s="611"/>
      <c r="HXK132" s="611"/>
      <c r="HXL132" s="611"/>
      <c r="HXM132" s="611"/>
      <c r="HXN132" s="611"/>
      <c r="HXO132" s="611"/>
      <c r="HXP132" s="611"/>
      <c r="HXQ132" s="611"/>
      <c r="HXR132" s="611"/>
      <c r="HXS132" s="611"/>
      <c r="HXT132" s="611"/>
      <c r="HXU132" s="611"/>
      <c r="HXV132" s="611"/>
      <c r="HXW132" s="611"/>
      <c r="HXX132" s="611"/>
      <c r="HXY132" s="611"/>
      <c r="HXZ132" s="611"/>
      <c r="HYA132" s="611"/>
      <c r="HYB132" s="611"/>
      <c r="HYC132" s="611"/>
      <c r="HYD132" s="611"/>
      <c r="HYE132" s="611"/>
      <c r="HYF132" s="611"/>
      <c r="HYG132" s="611"/>
      <c r="HYH132" s="611"/>
      <c r="HYI132" s="611"/>
      <c r="HYJ132" s="611"/>
      <c r="HYK132" s="611"/>
      <c r="HYL132" s="611"/>
      <c r="HYM132" s="611"/>
      <c r="HYN132" s="611"/>
      <c r="HYO132" s="611"/>
      <c r="HYP132" s="611"/>
      <c r="HYQ132" s="611"/>
      <c r="HYR132" s="611"/>
      <c r="HYS132" s="611"/>
      <c r="HYT132" s="611"/>
      <c r="HYU132" s="611"/>
      <c r="HYV132" s="611"/>
      <c r="HYW132" s="611"/>
      <c r="HYX132" s="611"/>
      <c r="HYY132" s="611"/>
      <c r="HYZ132" s="611"/>
      <c r="HZA132" s="611"/>
      <c r="HZB132" s="611"/>
      <c r="HZC132" s="611"/>
      <c r="HZD132" s="611"/>
      <c r="HZE132" s="611"/>
      <c r="HZF132" s="611"/>
      <c r="HZG132" s="611"/>
      <c r="HZH132" s="611"/>
      <c r="HZI132" s="611"/>
      <c r="HZJ132" s="611"/>
      <c r="HZK132" s="611"/>
      <c r="HZL132" s="611"/>
      <c r="HZM132" s="611"/>
      <c r="HZN132" s="611"/>
      <c r="HZO132" s="611"/>
      <c r="HZP132" s="611"/>
      <c r="HZQ132" s="611"/>
      <c r="HZR132" s="611"/>
      <c r="HZS132" s="611"/>
      <c r="HZT132" s="611"/>
      <c r="HZU132" s="611"/>
      <c r="HZV132" s="611"/>
      <c r="HZW132" s="611"/>
      <c r="HZX132" s="611"/>
      <c r="HZY132" s="611"/>
      <c r="HZZ132" s="611"/>
      <c r="IAA132" s="611"/>
      <c r="IAB132" s="611"/>
      <c r="IAC132" s="611"/>
      <c r="IAD132" s="611"/>
      <c r="IAE132" s="611"/>
      <c r="IAF132" s="611"/>
      <c r="IAG132" s="611"/>
      <c r="IAH132" s="611"/>
      <c r="IAI132" s="611"/>
      <c r="IAJ132" s="611"/>
      <c r="IAK132" s="611"/>
      <c r="IAL132" s="611"/>
      <c r="IAM132" s="611"/>
      <c r="IAN132" s="611"/>
      <c r="IAO132" s="611"/>
      <c r="IAP132" s="611"/>
      <c r="IAQ132" s="611"/>
      <c r="IAR132" s="611"/>
      <c r="IAS132" s="611"/>
      <c r="IAT132" s="611"/>
      <c r="IAU132" s="611"/>
      <c r="IAV132" s="611"/>
      <c r="IAW132" s="611"/>
      <c r="IAX132" s="611"/>
      <c r="IAY132" s="611"/>
      <c r="IAZ132" s="611"/>
      <c r="IBA132" s="611"/>
      <c r="IBB132" s="611"/>
      <c r="IBC132" s="611"/>
      <c r="IBD132" s="611"/>
      <c r="IBE132" s="611"/>
      <c r="IBF132" s="611"/>
      <c r="IBG132" s="611"/>
      <c r="IBH132" s="611"/>
      <c r="IBI132" s="611"/>
      <c r="IBJ132" s="611"/>
      <c r="IBK132" s="611"/>
      <c r="IBL132" s="611"/>
      <c r="IBM132" s="611"/>
      <c r="IBN132" s="611"/>
      <c r="IBO132" s="611"/>
      <c r="IBP132" s="611"/>
      <c r="IBQ132" s="611"/>
      <c r="IBR132" s="611"/>
      <c r="IBS132" s="611"/>
      <c r="IBT132" s="611"/>
      <c r="IBU132" s="611"/>
      <c r="IBV132" s="611"/>
      <c r="IBW132" s="611"/>
      <c r="IBX132" s="611"/>
      <c r="IBY132" s="611"/>
      <c r="IBZ132" s="611"/>
      <c r="ICA132" s="611"/>
      <c r="ICB132" s="611"/>
      <c r="ICC132" s="611"/>
      <c r="ICD132" s="611"/>
      <c r="ICE132" s="611"/>
      <c r="ICF132" s="611"/>
      <c r="ICG132" s="611"/>
      <c r="ICH132" s="611"/>
      <c r="ICI132" s="611"/>
      <c r="ICJ132" s="611"/>
      <c r="ICK132" s="611"/>
      <c r="ICL132" s="611"/>
      <c r="ICM132" s="611"/>
      <c r="ICN132" s="611"/>
      <c r="ICO132" s="611"/>
      <c r="ICP132" s="611"/>
      <c r="ICQ132" s="611"/>
      <c r="ICR132" s="611"/>
      <c r="ICS132" s="611"/>
      <c r="ICT132" s="611"/>
      <c r="ICU132" s="611"/>
      <c r="ICV132" s="611"/>
      <c r="ICW132" s="611"/>
      <c r="ICX132" s="611"/>
      <c r="ICY132" s="611"/>
      <c r="ICZ132" s="611"/>
      <c r="IDA132" s="611"/>
      <c r="IDB132" s="611"/>
      <c r="IDC132" s="611"/>
      <c r="IDD132" s="611"/>
      <c r="IDE132" s="611"/>
      <c r="IDF132" s="611"/>
      <c r="IDG132" s="611"/>
      <c r="IDH132" s="611"/>
      <c r="IDI132" s="611"/>
      <c r="IDJ132" s="611"/>
      <c r="IDK132" s="611"/>
      <c r="IDL132" s="611"/>
      <c r="IDM132" s="611"/>
      <c r="IDN132" s="611"/>
      <c r="IDO132" s="611"/>
      <c r="IDP132" s="611"/>
      <c r="IDQ132" s="611"/>
      <c r="IDR132" s="611"/>
      <c r="IDS132" s="611"/>
      <c r="IDT132" s="611"/>
      <c r="IDU132" s="611"/>
      <c r="IDV132" s="611"/>
      <c r="IDW132" s="611"/>
      <c r="IDX132" s="611"/>
      <c r="IDY132" s="611"/>
      <c r="IDZ132" s="611"/>
      <c r="IEA132" s="611"/>
      <c r="IEB132" s="611"/>
      <c r="IEC132" s="611"/>
      <c r="IED132" s="611"/>
      <c r="IEE132" s="611"/>
      <c r="IEF132" s="611"/>
      <c r="IEG132" s="611"/>
      <c r="IEH132" s="611"/>
      <c r="IEI132" s="611"/>
      <c r="IEJ132" s="611"/>
      <c r="IEK132" s="611"/>
      <c r="IEL132" s="611"/>
      <c r="IEM132" s="611"/>
      <c r="IEN132" s="611"/>
      <c r="IEO132" s="611"/>
      <c r="IEP132" s="611"/>
      <c r="IEQ132" s="611"/>
      <c r="IER132" s="611"/>
      <c r="IES132" s="611"/>
      <c r="IET132" s="611"/>
      <c r="IEU132" s="611"/>
      <c r="IEV132" s="611"/>
      <c r="IEW132" s="611"/>
      <c r="IEX132" s="611"/>
      <c r="IEY132" s="611"/>
      <c r="IEZ132" s="611"/>
      <c r="IFA132" s="611"/>
      <c r="IFB132" s="611"/>
      <c r="IFC132" s="611"/>
      <c r="IFD132" s="611"/>
      <c r="IFE132" s="611"/>
      <c r="IFF132" s="611"/>
      <c r="IFG132" s="611"/>
      <c r="IFH132" s="611"/>
      <c r="IFI132" s="611"/>
      <c r="IFJ132" s="611"/>
      <c r="IFK132" s="611"/>
      <c r="IFL132" s="611"/>
      <c r="IFM132" s="611"/>
      <c r="IFN132" s="611"/>
      <c r="IFO132" s="611"/>
      <c r="IFP132" s="611"/>
      <c r="IFQ132" s="611"/>
      <c r="IFR132" s="611"/>
      <c r="IFS132" s="611"/>
      <c r="IFT132" s="611"/>
      <c r="IFU132" s="611"/>
      <c r="IFV132" s="611"/>
      <c r="IFW132" s="611"/>
      <c r="IFX132" s="611"/>
      <c r="IFY132" s="611"/>
      <c r="IFZ132" s="611"/>
      <c r="IGA132" s="611"/>
      <c r="IGB132" s="611"/>
      <c r="IGC132" s="611"/>
      <c r="IGD132" s="611"/>
      <c r="IGE132" s="611"/>
      <c r="IGF132" s="611"/>
      <c r="IGG132" s="611"/>
      <c r="IGH132" s="611"/>
      <c r="IGI132" s="611"/>
      <c r="IGJ132" s="611"/>
      <c r="IGK132" s="611"/>
      <c r="IGL132" s="611"/>
      <c r="IGM132" s="611"/>
      <c r="IGN132" s="611"/>
      <c r="IGO132" s="611"/>
      <c r="IGP132" s="611"/>
      <c r="IGQ132" s="611"/>
      <c r="IGR132" s="611"/>
      <c r="IGS132" s="611"/>
      <c r="IGT132" s="611"/>
      <c r="IGU132" s="611"/>
      <c r="IGV132" s="611"/>
      <c r="IGW132" s="611"/>
      <c r="IGX132" s="611"/>
      <c r="IGY132" s="611"/>
      <c r="IGZ132" s="611"/>
      <c r="IHA132" s="611"/>
      <c r="IHB132" s="611"/>
      <c r="IHC132" s="611"/>
      <c r="IHD132" s="611"/>
      <c r="IHE132" s="611"/>
      <c r="IHF132" s="611"/>
      <c r="IHG132" s="611"/>
      <c r="IHH132" s="611"/>
      <c r="IHI132" s="611"/>
      <c r="IHJ132" s="611"/>
      <c r="IHK132" s="611"/>
      <c r="IHL132" s="611"/>
      <c r="IHM132" s="611"/>
      <c r="IHN132" s="611"/>
      <c r="IHO132" s="611"/>
      <c r="IHP132" s="611"/>
      <c r="IHQ132" s="611"/>
      <c r="IHR132" s="611"/>
      <c r="IHS132" s="611"/>
      <c r="IHT132" s="611"/>
      <c r="IHU132" s="611"/>
      <c r="IHV132" s="611"/>
      <c r="IHW132" s="611"/>
      <c r="IHX132" s="611"/>
      <c r="IHY132" s="611"/>
      <c r="IHZ132" s="611"/>
      <c r="IIA132" s="611"/>
      <c r="IIB132" s="611"/>
      <c r="IIC132" s="611"/>
      <c r="IID132" s="611"/>
      <c r="IIE132" s="611"/>
      <c r="IIF132" s="611"/>
      <c r="IIG132" s="611"/>
      <c r="IIH132" s="611"/>
      <c r="III132" s="611"/>
      <c r="IIJ132" s="611"/>
      <c r="IIK132" s="611"/>
      <c r="IIL132" s="611"/>
      <c r="IIM132" s="611"/>
      <c r="IIN132" s="611"/>
      <c r="IIO132" s="611"/>
      <c r="IIP132" s="611"/>
      <c r="IIQ132" s="611"/>
      <c r="IIR132" s="611"/>
      <c r="IIS132" s="611"/>
      <c r="IIT132" s="611"/>
      <c r="IIU132" s="611"/>
      <c r="IIV132" s="611"/>
      <c r="IIW132" s="611"/>
      <c r="IIX132" s="611"/>
      <c r="IIY132" s="611"/>
      <c r="IIZ132" s="611"/>
      <c r="IJA132" s="611"/>
      <c r="IJB132" s="611"/>
      <c r="IJC132" s="611"/>
      <c r="IJD132" s="611"/>
      <c r="IJE132" s="611"/>
      <c r="IJF132" s="611"/>
      <c r="IJG132" s="611"/>
      <c r="IJH132" s="611"/>
      <c r="IJI132" s="611"/>
      <c r="IJJ132" s="611"/>
      <c r="IJK132" s="611"/>
      <c r="IJL132" s="611"/>
      <c r="IJM132" s="611"/>
      <c r="IJN132" s="611"/>
      <c r="IJO132" s="611"/>
      <c r="IJP132" s="611"/>
      <c r="IJQ132" s="611"/>
      <c r="IJR132" s="611"/>
      <c r="IJS132" s="611"/>
      <c r="IJT132" s="611"/>
      <c r="IJU132" s="611"/>
      <c r="IJV132" s="611"/>
      <c r="IJW132" s="611"/>
      <c r="IJX132" s="611"/>
      <c r="IJY132" s="611"/>
      <c r="IJZ132" s="611"/>
      <c r="IKA132" s="611"/>
      <c r="IKB132" s="611"/>
      <c r="IKC132" s="611"/>
      <c r="IKD132" s="611"/>
      <c r="IKE132" s="611"/>
      <c r="IKF132" s="611"/>
      <c r="IKG132" s="611"/>
      <c r="IKH132" s="611"/>
      <c r="IKI132" s="611"/>
      <c r="IKJ132" s="611"/>
      <c r="IKK132" s="611"/>
      <c r="IKL132" s="611"/>
      <c r="IKM132" s="611"/>
      <c r="IKN132" s="611"/>
      <c r="IKO132" s="611"/>
      <c r="IKP132" s="611"/>
      <c r="IKQ132" s="611"/>
      <c r="IKR132" s="611"/>
      <c r="IKS132" s="611"/>
      <c r="IKT132" s="611"/>
      <c r="IKU132" s="611"/>
      <c r="IKV132" s="611"/>
      <c r="IKW132" s="611"/>
      <c r="IKX132" s="611"/>
      <c r="IKY132" s="611"/>
      <c r="IKZ132" s="611"/>
      <c r="ILA132" s="611"/>
      <c r="ILB132" s="611"/>
      <c r="ILC132" s="611"/>
      <c r="ILD132" s="611"/>
      <c r="ILE132" s="611"/>
      <c r="ILF132" s="611"/>
      <c r="ILG132" s="611"/>
      <c r="ILH132" s="611"/>
      <c r="ILI132" s="611"/>
      <c r="ILJ132" s="611"/>
      <c r="ILK132" s="611"/>
      <c r="ILL132" s="611"/>
      <c r="ILM132" s="611"/>
      <c r="ILN132" s="611"/>
      <c r="ILO132" s="611"/>
      <c r="ILP132" s="611"/>
      <c r="ILQ132" s="611"/>
      <c r="ILR132" s="611"/>
      <c r="ILS132" s="611"/>
      <c r="ILT132" s="611"/>
      <c r="ILU132" s="611"/>
      <c r="ILV132" s="611"/>
      <c r="ILW132" s="611"/>
      <c r="ILX132" s="611"/>
      <c r="ILY132" s="611"/>
      <c r="ILZ132" s="611"/>
      <c r="IMA132" s="611"/>
      <c r="IMB132" s="611"/>
      <c r="IMC132" s="611"/>
      <c r="IMD132" s="611"/>
      <c r="IME132" s="611"/>
      <c r="IMF132" s="611"/>
      <c r="IMG132" s="611"/>
      <c r="IMH132" s="611"/>
      <c r="IMI132" s="611"/>
      <c r="IMJ132" s="611"/>
      <c r="IMK132" s="611"/>
      <c r="IML132" s="611"/>
      <c r="IMM132" s="611"/>
      <c r="IMN132" s="611"/>
      <c r="IMO132" s="611"/>
      <c r="IMP132" s="611"/>
      <c r="IMQ132" s="611"/>
      <c r="IMR132" s="611"/>
      <c r="IMS132" s="611"/>
      <c r="IMT132" s="611"/>
      <c r="IMU132" s="611"/>
      <c r="IMV132" s="611"/>
      <c r="IMW132" s="611"/>
      <c r="IMX132" s="611"/>
      <c r="IMY132" s="611"/>
      <c r="IMZ132" s="611"/>
      <c r="INA132" s="611"/>
      <c r="INB132" s="611"/>
      <c r="INC132" s="611"/>
      <c r="IND132" s="611"/>
      <c r="INE132" s="611"/>
      <c r="INF132" s="611"/>
      <c r="ING132" s="611"/>
      <c r="INH132" s="611"/>
      <c r="INI132" s="611"/>
      <c r="INJ132" s="611"/>
      <c r="INK132" s="611"/>
      <c r="INL132" s="611"/>
      <c r="INM132" s="611"/>
      <c r="INN132" s="611"/>
      <c r="INO132" s="611"/>
      <c r="INP132" s="611"/>
      <c r="INQ132" s="611"/>
      <c r="INR132" s="611"/>
      <c r="INS132" s="611"/>
      <c r="INT132" s="611"/>
      <c r="INU132" s="611"/>
      <c r="INV132" s="611"/>
      <c r="INW132" s="611"/>
      <c r="INX132" s="611"/>
      <c r="INY132" s="611"/>
      <c r="INZ132" s="611"/>
      <c r="IOA132" s="611"/>
      <c r="IOB132" s="611"/>
      <c r="IOC132" s="611"/>
      <c r="IOD132" s="611"/>
      <c r="IOE132" s="611"/>
      <c r="IOF132" s="611"/>
      <c r="IOG132" s="611"/>
      <c r="IOH132" s="611"/>
      <c r="IOI132" s="611"/>
      <c r="IOJ132" s="611"/>
      <c r="IOK132" s="611"/>
      <c r="IOL132" s="611"/>
      <c r="IOM132" s="611"/>
      <c r="ION132" s="611"/>
      <c r="IOO132" s="611"/>
      <c r="IOP132" s="611"/>
      <c r="IOQ132" s="611"/>
      <c r="IOR132" s="611"/>
      <c r="IOS132" s="611"/>
      <c r="IOT132" s="611"/>
      <c r="IOU132" s="611"/>
      <c r="IOV132" s="611"/>
      <c r="IOW132" s="611"/>
      <c r="IOX132" s="611"/>
      <c r="IOY132" s="611"/>
      <c r="IOZ132" s="611"/>
      <c r="IPA132" s="611"/>
      <c r="IPB132" s="611"/>
      <c r="IPC132" s="611"/>
      <c r="IPD132" s="611"/>
      <c r="IPE132" s="611"/>
      <c r="IPF132" s="611"/>
      <c r="IPG132" s="611"/>
      <c r="IPH132" s="611"/>
      <c r="IPI132" s="611"/>
      <c r="IPJ132" s="611"/>
      <c r="IPK132" s="611"/>
      <c r="IPL132" s="611"/>
      <c r="IPM132" s="611"/>
      <c r="IPN132" s="611"/>
      <c r="IPO132" s="611"/>
      <c r="IPP132" s="611"/>
      <c r="IPQ132" s="611"/>
      <c r="IPR132" s="611"/>
      <c r="IPS132" s="611"/>
      <c r="IPT132" s="611"/>
      <c r="IPU132" s="611"/>
      <c r="IPV132" s="611"/>
      <c r="IPW132" s="611"/>
      <c r="IPX132" s="611"/>
      <c r="IPY132" s="611"/>
      <c r="IPZ132" s="611"/>
      <c r="IQA132" s="611"/>
      <c r="IQB132" s="611"/>
      <c r="IQC132" s="611"/>
      <c r="IQD132" s="611"/>
      <c r="IQE132" s="611"/>
      <c r="IQF132" s="611"/>
      <c r="IQG132" s="611"/>
      <c r="IQH132" s="611"/>
      <c r="IQI132" s="611"/>
      <c r="IQJ132" s="611"/>
      <c r="IQK132" s="611"/>
      <c r="IQL132" s="611"/>
      <c r="IQM132" s="611"/>
      <c r="IQN132" s="611"/>
      <c r="IQO132" s="611"/>
      <c r="IQP132" s="611"/>
      <c r="IQQ132" s="611"/>
      <c r="IQR132" s="611"/>
      <c r="IQS132" s="611"/>
      <c r="IQT132" s="611"/>
      <c r="IQU132" s="611"/>
      <c r="IQV132" s="611"/>
      <c r="IQW132" s="611"/>
      <c r="IQX132" s="611"/>
      <c r="IQY132" s="611"/>
      <c r="IQZ132" s="611"/>
      <c r="IRA132" s="611"/>
      <c r="IRB132" s="611"/>
      <c r="IRC132" s="611"/>
      <c r="IRD132" s="611"/>
      <c r="IRE132" s="611"/>
      <c r="IRF132" s="611"/>
      <c r="IRG132" s="611"/>
      <c r="IRH132" s="611"/>
      <c r="IRI132" s="611"/>
      <c r="IRJ132" s="611"/>
      <c r="IRK132" s="611"/>
      <c r="IRL132" s="611"/>
      <c r="IRM132" s="611"/>
      <c r="IRN132" s="611"/>
      <c r="IRO132" s="611"/>
      <c r="IRP132" s="611"/>
      <c r="IRQ132" s="611"/>
      <c r="IRR132" s="611"/>
      <c r="IRS132" s="611"/>
      <c r="IRT132" s="611"/>
      <c r="IRU132" s="611"/>
      <c r="IRV132" s="611"/>
      <c r="IRW132" s="611"/>
      <c r="IRX132" s="611"/>
      <c r="IRY132" s="611"/>
      <c r="IRZ132" s="611"/>
      <c r="ISA132" s="611"/>
      <c r="ISB132" s="611"/>
      <c r="ISC132" s="611"/>
      <c r="ISD132" s="611"/>
      <c r="ISE132" s="611"/>
      <c r="ISF132" s="611"/>
      <c r="ISG132" s="611"/>
      <c r="ISH132" s="611"/>
      <c r="ISI132" s="611"/>
      <c r="ISJ132" s="611"/>
      <c r="ISK132" s="611"/>
      <c r="ISL132" s="611"/>
      <c r="ISM132" s="611"/>
      <c r="ISN132" s="611"/>
      <c r="ISO132" s="611"/>
      <c r="ISP132" s="611"/>
      <c r="ISQ132" s="611"/>
      <c r="ISR132" s="611"/>
      <c r="ISS132" s="611"/>
      <c r="IST132" s="611"/>
      <c r="ISU132" s="611"/>
      <c r="ISV132" s="611"/>
      <c r="ISW132" s="611"/>
      <c r="ISX132" s="611"/>
      <c r="ISY132" s="611"/>
      <c r="ISZ132" s="611"/>
      <c r="ITA132" s="611"/>
      <c r="ITB132" s="611"/>
      <c r="ITC132" s="611"/>
      <c r="ITD132" s="611"/>
      <c r="ITE132" s="611"/>
      <c r="ITF132" s="611"/>
      <c r="ITG132" s="611"/>
      <c r="ITH132" s="611"/>
      <c r="ITI132" s="611"/>
      <c r="ITJ132" s="611"/>
      <c r="ITK132" s="611"/>
      <c r="ITL132" s="611"/>
      <c r="ITM132" s="611"/>
      <c r="ITN132" s="611"/>
      <c r="ITO132" s="611"/>
      <c r="ITP132" s="611"/>
      <c r="ITQ132" s="611"/>
      <c r="ITR132" s="611"/>
      <c r="ITS132" s="611"/>
      <c r="ITT132" s="611"/>
      <c r="ITU132" s="611"/>
      <c r="ITV132" s="611"/>
      <c r="ITW132" s="611"/>
      <c r="ITX132" s="611"/>
      <c r="ITY132" s="611"/>
      <c r="ITZ132" s="611"/>
      <c r="IUA132" s="611"/>
      <c r="IUB132" s="611"/>
      <c r="IUC132" s="611"/>
      <c r="IUD132" s="611"/>
      <c r="IUE132" s="611"/>
      <c r="IUF132" s="611"/>
      <c r="IUG132" s="611"/>
      <c r="IUH132" s="611"/>
      <c r="IUI132" s="611"/>
      <c r="IUJ132" s="611"/>
      <c r="IUK132" s="611"/>
      <c r="IUL132" s="611"/>
      <c r="IUM132" s="611"/>
      <c r="IUN132" s="611"/>
      <c r="IUO132" s="611"/>
      <c r="IUP132" s="611"/>
      <c r="IUQ132" s="611"/>
      <c r="IUR132" s="611"/>
      <c r="IUS132" s="611"/>
      <c r="IUT132" s="611"/>
      <c r="IUU132" s="611"/>
      <c r="IUV132" s="611"/>
      <c r="IUW132" s="611"/>
      <c r="IUX132" s="611"/>
      <c r="IUY132" s="611"/>
      <c r="IUZ132" s="611"/>
      <c r="IVA132" s="611"/>
      <c r="IVB132" s="611"/>
      <c r="IVC132" s="611"/>
      <c r="IVD132" s="611"/>
      <c r="IVE132" s="611"/>
      <c r="IVF132" s="611"/>
      <c r="IVG132" s="611"/>
      <c r="IVH132" s="611"/>
      <c r="IVI132" s="611"/>
      <c r="IVJ132" s="611"/>
      <c r="IVK132" s="611"/>
      <c r="IVL132" s="611"/>
      <c r="IVM132" s="611"/>
      <c r="IVN132" s="611"/>
      <c r="IVO132" s="611"/>
      <c r="IVP132" s="611"/>
      <c r="IVQ132" s="611"/>
      <c r="IVR132" s="611"/>
      <c r="IVS132" s="611"/>
      <c r="IVT132" s="611"/>
      <c r="IVU132" s="611"/>
      <c r="IVV132" s="611"/>
      <c r="IVW132" s="611"/>
      <c r="IVX132" s="611"/>
      <c r="IVY132" s="611"/>
      <c r="IVZ132" s="611"/>
      <c r="IWA132" s="611"/>
      <c r="IWB132" s="611"/>
      <c r="IWC132" s="611"/>
      <c r="IWD132" s="611"/>
      <c r="IWE132" s="611"/>
      <c r="IWF132" s="611"/>
      <c r="IWG132" s="611"/>
      <c r="IWH132" s="611"/>
      <c r="IWI132" s="611"/>
      <c r="IWJ132" s="611"/>
      <c r="IWK132" s="611"/>
      <c r="IWL132" s="611"/>
      <c r="IWM132" s="611"/>
      <c r="IWN132" s="611"/>
      <c r="IWO132" s="611"/>
      <c r="IWP132" s="611"/>
      <c r="IWQ132" s="611"/>
      <c r="IWR132" s="611"/>
      <c r="IWS132" s="611"/>
      <c r="IWT132" s="611"/>
      <c r="IWU132" s="611"/>
      <c r="IWV132" s="611"/>
      <c r="IWW132" s="611"/>
      <c r="IWX132" s="611"/>
      <c r="IWY132" s="611"/>
      <c r="IWZ132" s="611"/>
      <c r="IXA132" s="611"/>
      <c r="IXB132" s="611"/>
      <c r="IXC132" s="611"/>
      <c r="IXD132" s="611"/>
      <c r="IXE132" s="611"/>
      <c r="IXF132" s="611"/>
      <c r="IXG132" s="611"/>
      <c r="IXH132" s="611"/>
      <c r="IXI132" s="611"/>
      <c r="IXJ132" s="611"/>
      <c r="IXK132" s="611"/>
      <c r="IXL132" s="611"/>
      <c r="IXM132" s="611"/>
      <c r="IXN132" s="611"/>
      <c r="IXO132" s="611"/>
      <c r="IXP132" s="611"/>
      <c r="IXQ132" s="611"/>
      <c r="IXR132" s="611"/>
      <c r="IXS132" s="611"/>
      <c r="IXT132" s="611"/>
      <c r="IXU132" s="611"/>
      <c r="IXV132" s="611"/>
      <c r="IXW132" s="611"/>
      <c r="IXX132" s="611"/>
      <c r="IXY132" s="611"/>
      <c r="IXZ132" s="611"/>
      <c r="IYA132" s="611"/>
      <c r="IYB132" s="611"/>
      <c r="IYC132" s="611"/>
      <c r="IYD132" s="611"/>
      <c r="IYE132" s="611"/>
      <c r="IYF132" s="611"/>
      <c r="IYG132" s="611"/>
      <c r="IYH132" s="611"/>
      <c r="IYI132" s="611"/>
      <c r="IYJ132" s="611"/>
      <c r="IYK132" s="611"/>
      <c r="IYL132" s="611"/>
      <c r="IYM132" s="611"/>
      <c r="IYN132" s="611"/>
      <c r="IYO132" s="611"/>
      <c r="IYP132" s="611"/>
      <c r="IYQ132" s="611"/>
      <c r="IYR132" s="611"/>
      <c r="IYS132" s="611"/>
      <c r="IYT132" s="611"/>
      <c r="IYU132" s="611"/>
      <c r="IYV132" s="611"/>
      <c r="IYW132" s="611"/>
      <c r="IYX132" s="611"/>
      <c r="IYY132" s="611"/>
      <c r="IYZ132" s="611"/>
      <c r="IZA132" s="611"/>
      <c r="IZB132" s="611"/>
      <c r="IZC132" s="611"/>
      <c r="IZD132" s="611"/>
      <c r="IZE132" s="611"/>
      <c r="IZF132" s="611"/>
      <c r="IZG132" s="611"/>
      <c r="IZH132" s="611"/>
      <c r="IZI132" s="611"/>
      <c r="IZJ132" s="611"/>
      <c r="IZK132" s="611"/>
      <c r="IZL132" s="611"/>
      <c r="IZM132" s="611"/>
      <c r="IZN132" s="611"/>
      <c r="IZO132" s="611"/>
      <c r="IZP132" s="611"/>
      <c r="IZQ132" s="611"/>
      <c r="IZR132" s="611"/>
      <c r="IZS132" s="611"/>
      <c r="IZT132" s="611"/>
      <c r="IZU132" s="611"/>
      <c r="IZV132" s="611"/>
      <c r="IZW132" s="611"/>
      <c r="IZX132" s="611"/>
      <c r="IZY132" s="611"/>
      <c r="IZZ132" s="611"/>
      <c r="JAA132" s="611"/>
      <c r="JAB132" s="611"/>
      <c r="JAC132" s="611"/>
      <c r="JAD132" s="611"/>
      <c r="JAE132" s="611"/>
      <c r="JAF132" s="611"/>
      <c r="JAG132" s="611"/>
      <c r="JAH132" s="611"/>
      <c r="JAI132" s="611"/>
      <c r="JAJ132" s="611"/>
      <c r="JAK132" s="611"/>
      <c r="JAL132" s="611"/>
      <c r="JAM132" s="611"/>
      <c r="JAN132" s="611"/>
      <c r="JAO132" s="611"/>
      <c r="JAP132" s="611"/>
      <c r="JAQ132" s="611"/>
      <c r="JAR132" s="611"/>
      <c r="JAS132" s="611"/>
      <c r="JAT132" s="611"/>
      <c r="JAU132" s="611"/>
      <c r="JAV132" s="611"/>
      <c r="JAW132" s="611"/>
      <c r="JAX132" s="611"/>
      <c r="JAY132" s="611"/>
      <c r="JAZ132" s="611"/>
      <c r="JBA132" s="611"/>
      <c r="JBB132" s="611"/>
      <c r="JBC132" s="611"/>
      <c r="JBD132" s="611"/>
      <c r="JBE132" s="611"/>
      <c r="JBF132" s="611"/>
      <c r="JBG132" s="611"/>
      <c r="JBH132" s="611"/>
      <c r="JBI132" s="611"/>
      <c r="JBJ132" s="611"/>
      <c r="JBK132" s="611"/>
      <c r="JBL132" s="611"/>
      <c r="JBM132" s="611"/>
      <c r="JBN132" s="611"/>
      <c r="JBO132" s="611"/>
      <c r="JBP132" s="611"/>
      <c r="JBQ132" s="611"/>
      <c r="JBR132" s="611"/>
      <c r="JBS132" s="611"/>
      <c r="JBT132" s="611"/>
      <c r="JBU132" s="611"/>
      <c r="JBV132" s="611"/>
      <c r="JBW132" s="611"/>
      <c r="JBX132" s="611"/>
      <c r="JBY132" s="611"/>
      <c r="JBZ132" s="611"/>
      <c r="JCA132" s="611"/>
      <c r="JCB132" s="611"/>
      <c r="JCC132" s="611"/>
      <c r="JCD132" s="611"/>
      <c r="JCE132" s="611"/>
      <c r="JCF132" s="611"/>
      <c r="JCG132" s="611"/>
      <c r="JCH132" s="611"/>
      <c r="JCI132" s="611"/>
      <c r="JCJ132" s="611"/>
      <c r="JCK132" s="611"/>
      <c r="JCL132" s="611"/>
      <c r="JCM132" s="611"/>
      <c r="JCN132" s="611"/>
      <c r="JCO132" s="611"/>
      <c r="JCP132" s="611"/>
      <c r="JCQ132" s="611"/>
      <c r="JCR132" s="611"/>
      <c r="JCS132" s="611"/>
      <c r="JCT132" s="611"/>
      <c r="JCU132" s="611"/>
      <c r="JCV132" s="611"/>
      <c r="JCW132" s="611"/>
      <c r="JCX132" s="611"/>
      <c r="JCY132" s="611"/>
      <c r="JCZ132" s="611"/>
      <c r="JDA132" s="611"/>
      <c r="JDB132" s="611"/>
      <c r="JDC132" s="611"/>
      <c r="JDD132" s="611"/>
      <c r="JDE132" s="611"/>
      <c r="JDF132" s="611"/>
      <c r="JDG132" s="611"/>
      <c r="JDH132" s="611"/>
      <c r="JDI132" s="611"/>
      <c r="JDJ132" s="611"/>
      <c r="JDK132" s="611"/>
      <c r="JDL132" s="611"/>
      <c r="JDM132" s="611"/>
      <c r="JDN132" s="611"/>
      <c r="JDO132" s="611"/>
      <c r="JDP132" s="611"/>
      <c r="JDQ132" s="611"/>
      <c r="JDR132" s="611"/>
      <c r="JDS132" s="611"/>
      <c r="JDT132" s="611"/>
      <c r="JDU132" s="611"/>
      <c r="JDV132" s="611"/>
      <c r="JDW132" s="611"/>
      <c r="JDX132" s="611"/>
      <c r="JDY132" s="611"/>
      <c r="JDZ132" s="611"/>
      <c r="JEA132" s="611"/>
      <c r="JEB132" s="611"/>
      <c r="JEC132" s="611"/>
      <c r="JED132" s="611"/>
      <c r="JEE132" s="611"/>
      <c r="JEF132" s="611"/>
      <c r="JEG132" s="611"/>
      <c r="JEH132" s="611"/>
      <c r="JEI132" s="611"/>
      <c r="JEJ132" s="611"/>
      <c r="JEK132" s="611"/>
      <c r="JEL132" s="611"/>
      <c r="JEM132" s="611"/>
      <c r="JEN132" s="611"/>
      <c r="JEO132" s="611"/>
      <c r="JEP132" s="611"/>
      <c r="JEQ132" s="611"/>
      <c r="JER132" s="611"/>
      <c r="JES132" s="611"/>
      <c r="JET132" s="611"/>
      <c r="JEU132" s="611"/>
      <c r="JEV132" s="611"/>
      <c r="JEW132" s="611"/>
      <c r="JEX132" s="611"/>
      <c r="JEY132" s="611"/>
      <c r="JEZ132" s="611"/>
      <c r="JFA132" s="611"/>
      <c r="JFB132" s="611"/>
      <c r="JFC132" s="611"/>
      <c r="JFD132" s="611"/>
      <c r="JFE132" s="611"/>
      <c r="JFF132" s="611"/>
      <c r="JFG132" s="611"/>
      <c r="JFH132" s="611"/>
      <c r="JFI132" s="611"/>
      <c r="JFJ132" s="611"/>
      <c r="JFK132" s="611"/>
      <c r="JFL132" s="611"/>
      <c r="JFM132" s="611"/>
      <c r="JFN132" s="611"/>
      <c r="JFO132" s="611"/>
      <c r="JFP132" s="611"/>
      <c r="JFQ132" s="611"/>
      <c r="JFR132" s="611"/>
      <c r="JFS132" s="611"/>
      <c r="JFT132" s="611"/>
      <c r="JFU132" s="611"/>
      <c r="JFV132" s="611"/>
      <c r="JFW132" s="611"/>
      <c r="JFX132" s="611"/>
      <c r="JFY132" s="611"/>
      <c r="JFZ132" s="611"/>
      <c r="JGA132" s="611"/>
      <c r="JGB132" s="611"/>
      <c r="JGC132" s="611"/>
      <c r="JGD132" s="611"/>
      <c r="JGE132" s="611"/>
      <c r="JGF132" s="611"/>
      <c r="JGG132" s="611"/>
      <c r="JGH132" s="611"/>
      <c r="JGI132" s="611"/>
      <c r="JGJ132" s="611"/>
      <c r="JGK132" s="611"/>
      <c r="JGL132" s="611"/>
      <c r="JGM132" s="611"/>
      <c r="JGN132" s="611"/>
      <c r="JGO132" s="611"/>
      <c r="JGP132" s="611"/>
      <c r="JGQ132" s="611"/>
      <c r="JGR132" s="611"/>
      <c r="JGS132" s="611"/>
      <c r="JGT132" s="611"/>
      <c r="JGU132" s="611"/>
      <c r="JGV132" s="611"/>
      <c r="JGW132" s="611"/>
      <c r="JGX132" s="611"/>
      <c r="JGY132" s="611"/>
      <c r="JGZ132" s="611"/>
      <c r="JHA132" s="611"/>
      <c r="JHB132" s="611"/>
      <c r="JHC132" s="611"/>
      <c r="JHD132" s="611"/>
      <c r="JHE132" s="611"/>
      <c r="JHF132" s="611"/>
      <c r="JHG132" s="611"/>
      <c r="JHH132" s="611"/>
      <c r="JHI132" s="611"/>
      <c r="JHJ132" s="611"/>
      <c r="JHK132" s="611"/>
      <c r="JHL132" s="611"/>
      <c r="JHM132" s="611"/>
      <c r="JHN132" s="611"/>
      <c r="JHO132" s="611"/>
      <c r="JHP132" s="611"/>
      <c r="JHQ132" s="611"/>
      <c r="JHR132" s="611"/>
      <c r="JHS132" s="611"/>
      <c r="JHT132" s="611"/>
      <c r="JHU132" s="611"/>
      <c r="JHV132" s="611"/>
      <c r="JHW132" s="611"/>
      <c r="JHX132" s="611"/>
      <c r="JHY132" s="611"/>
      <c r="JHZ132" s="611"/>
      <c r="JIA132" s="611"/>
      <c r="JIB132" s="611"/>
      <c r="JIC132" s="611"/>
      <c r="JID132" s="611"/>
      <c r="JIE132" s="611"/>
      <c r="JIF132" s="611"/>
      <c r="JIG132" s="611"/>
      <c r="JIH132" s="611"/>
      <c r="JII132" s="611"/>
      <c r="JIJ132" s="611"/>
      <c r="JIK132" s="611"/>
      <c r="JIL132" s="611"/>
      <c r="JIM132" s="611"/>
      <c r="JIN132" s="611"/>
      <c r="JIO132" s="611"/>
      <c r="JIP132" s="611"/>
      <c r="JIQ132" s="611"/>
      <c r="JIR132" s="611"/>
      <c r="JIS132" s="611"/>
      <c r="JIT132" s="611"/>
      <c r="JIU132" s="611"/>
      <c r="JIV132" s="611"/>
      <c r="JIW132" s="611"/>
      <c r="JIX132" s="611"/>
      <c r="JIY132" s="611"/>
      <c r="JIZ132" s="611"/>
      <c r="JJA132" s="611"/>
      <c r="JJB132" s="611"/>
      <c r="JJC132" s="611"/>
      <c r="JJD132" s="611"/>
      <c r="JJE132" s="611"/>
      <c r="JJF132" s="611"/>
      <c r="JJG132" s="611"/>
      <c r="JJH132" s="611"/>
      <c r="JJI132" s="611"/>
      <c r="JJJ132" s="611"/>
      <c r="JJK132" s="611"/>
      <c r="JJL132" s="611"/>
      <c r="JJM132" s="611"/>
      <c r="JJN132" s="611"/>
      <c r="JJO132" s="611"/>
      <c r="JJP132" s="611"/>
      <c r="JJQ132" s="611"/>
      <c r="JJR132" s="611"/>
      <c r="JJS132" s="611"/>
      <c r="JJT132" s="611"/>
      <c r="JJU132" s="611"/>
      <c r="JJV132" s="611"/>
      <c r="JJW132" s="611"/>
      <c r="JJX132" s="611"/>
      <c r="JJY132" s="611"/>
      <c r="JJZ132" s="611"/>
      <c r="JKA132" s="611"/>
      <c r="JKB132" s="611"/>
      <c r="JKC132" s="611"/>
      <c r="JKD132" s="611"/>
      <c r="JKE132" s="611"/>
      <c r="JKF132" s="611"/>
      <c r="JKG132" s="611"/>
      <c r="JKH132" s="611"/>
      <c r="JKI132" s="611"/>
      <c r="JKJ132" s="611"/>
      <c r="JKK132" s="611"/>
      <c r="JKL132" s="611"/>
      <c r="JKM132" s="611"/>
      <c r="JKN132" s="611"/>
      <c r="JKO132" s="611"/>
      <c r="JKP132" s="611"/>
      <c r="JKQ132" s="611"/>
      <c r="JKR132" s="611"/>
      <c r="JKS132" s="611"/>
      <c r="JKT132" s="611"/>
      <c r="JKU132" s="611"/>
      <c r="JKV132" s="611"/>
      <c r="JKW132" s="611"/>
      <c r="JKX132" s="611"/>
      <c r="JKY132" s="611"/>
      <c r="JKZ132" s="611"/>
      <c r="JLA132" s="611"/>
      <c r="JLB132" s="611"/>
      <c r="JLC132" s="611"/>
      <c r="JLD132" s="611"/>
      <c r="JLE132" s="611"/>
      <c r="JLF132" s="611"/>
      <c r="JLG132" s="611"/>
      <c r="JLH132" s="611"/>
      <c r="JLI132" s="611"/>
      <c r="JLJ132" s="611"/>
      <c r="JLK132" s="611"/>
      <c r="JLL132" s="611"/>
      <c r="JLM132" s="611"/>
      <c r="JLN132" s="611"/>
      <c r="JLO132" s="611"/>
      <c r="JLP132" s="611"/>
      <c r="JLQ132" s="611"/>
      <c r="JLR132" s="611"/>
      <c r="JLS132" s="611"/>
      <c r="JLT132" s="611"/>
      <c r="JLU132" s="611"/>
      <c r="JLV132" s="611"/>
      <c r="JLW132" s="611"/>
      <c r="JLX132" s="611"/>
      <c r="JLY132" s="611"/>
      <c r="JLZ132" s="611"/>
      <c r="JMA132" s="611"/>
      <c r="JMB132" s="611"/>
      <c r="JMC132" s="611"/>
      <c r="JMD132" s="611"/>
      <c r="JME132" s="611"/>
      <c r="JMF132" s="611"/>
      <c r="JMG132" s="611"/>
      <c r="JMH132" s="611"/>
      <c r="JMI132" s="611"/>
      <c r="JMJ132" s="611"/>
      <c r="JMK132" s="611"/>
      <c r="JML132" s="611"/>
      <c r="JMM132" s="611"/>
      <c r="JMN132" s="611"/>
      <c r="JMO132" s="611"/>
      <c r="JMP132" s="611"/>
      <c r="JMQ132" s="611"/>
      <c r="JMR132" s="611"/>
      <c r="JMS132" s="611"/>
      <c r="JMT132" s="611"/>
      <c r="JMU132" s="611"/>
      <c r="JMV132" s="611"/>
      <c r="JMW132" s="611"/>
      <c r="JMX132" s="611"/>
      <c r="JMY132" s="611"/>
      <c r="JMZ132" s="611"/>
      <c r="JNA132" s="611"/>
      <c r="JNB132" s="611"/>
      <c r="JNC132" s="611"/>
      <c r="JND132" s="611"/>
      <c r="JNE132" s="611"/>
      <c r="JNF132" s="611"/>
      <c r="JNG132" s="611"/>
      <c r="JNH132" s="611"/>
      <c r="JNI132" s="611"/>
      <c r="JNJ132" s="611"/>
      <c r="JNK132" s="611"/>
      <c r="JNL132" s="611"/>
      <c r="JNM132" s="611"/>
      <c r="JNN132" s="611"/>
      <c r="JNO132" s="611"/>
      <c r="JNP132" s="611"/>
      <c r="JNQ132" s="611"/>
      <c r="JNR132" s="611"/>
      <c r="JNS132" s="611"/>
      <c r="JNT132" s="611"/>
      <c r="JNU132" s="611"/>
      <c r="JNV132" s="611"/>
      <c r="JNW132" s="611"/>
      <c r="JNX132" s="611"/>
      <c r="JNY132" s="611"/>
      <c r="JNZ132" s="611"/>
      <c r="JOA132" s="611"/>
      <c r="JOB132" s="611"/>
      <c r="JOC132" s="611"/>
      <c r="JOD132" s="611"/>
      <c r="JOE132" s="611"/>
      <c r="JOF132" s="611"/>
      <c r="JOG132" s="611"/>
      <c r="JOH132" s="611"/>
      <c r="JOI132" s="611"/>
      <c r="JOJ132" s="611"/>
      <c r="JOK132" s="611"/>
      <c r="JOL132" s="611"/>
      <c r="JOM132" s="611"/>
      <c r="JON132" s="611"/>
      <c r="JOO132" s="611"/>
      <c r="JOP132" s="611"/>
      <c r="JOQ132" s="611"/>
      <c r="JOR132" s="611"/>
      <c r="JOS132" s="611"/>
      <c r="JOT132" s="611"/>
      <c r="JOU132" s="611"/>
      <c r="JOV132" s="611"/>
      <c r="JOW132" s="611"/>
      <c r="JOX132" s="611"/>
      <c r="JOY132" s="611"/>
      <c r="JOZ132" s="611"/>
      <c r="JPA132" s="611"/>
      <c r="JPB132" s="611"/>
      <c r="JPC132" s="611"/>
      <c r="JPD132" s="611"/>
      <c r="JPE132" s="611"/>
      <c r="JPF132" s="611"/>
      <c r="JPG132" s="611"/>
      <c r="JPH132" s="611"/>
      <c r="JPI132" s="611"/>
      <c r="JPJ132" s="611"/>
      <c r="JPK132" s="611"/>
      <c r="JPL132" s="611"/>
      <c r="JPM132" s="611"/>
      <c r="JPN132" s="611"/>
      <c r="JPO132" s="611"/>
      <c r="JPP132" s="611"/>
      <c r="JPQ132" s="611"/>
      <c r="JPR132" s="611"/>
      <c r="JPS132" s="611"/>
      <c r="JPT132" s="611"/>
      <c r="JPU132" s="611"/>
      <c r="JPV132" s="611"/>
      <c r="JPW132" s="611"/>
      <c r="JPX132" s="611"/>
      <c r="JPY132" s="611"/>
      <c r="JPZ132" s="611"/>
      <c r="JQA132" s="611"/>
      <c r="JQB132" s="611"/>
      <c r="JQC132" s="611"/>
      <c r="JQD132" s="611"/>
      <c r="JQE132" s="611"/>
      <c r="JQF132" s="611"/>
      <c r="JQG132" s="611"/>
      <c r="JQH132" s="611"/>
      <c r="JQI132" s="611"/>
      <c r="JQJ132" s="611"/>
      <c r="JQK132" s="611"/>
      <c r="JQL132" s="611"/>
      <c r="JQM132" s="611"/>
      <c r="JQN132" s="611"/>
      <c r="JQO132" s="611"/>
      <c r="JQP132" s="611"/>
      <c r="JQQ132" s="611"/>
      <c r="JQR132" s="611"/>
      <c r="JQS132" s="611"/>
      <c r="JQT132" s="611"/>
      <c r="JQU132" s="611"/>
      <c r="JQV132" s="611"/>
      <c r="JQW132" s="611"/>
      <c r="JQX132" s="611"/>
      <c r="JQY132" s="611"/>
      <c r="JQZ132" s="611"/>
      <c r="JRA132" s="611"/>
      <c r="JRB132" s="611"/>
      <c r="JRC132" s="611"/>
      <c r="JRD132" s="611"/>
      <c r="JRE132" s="611"/>
      <c r="JRF132" s="611"/>
      <c r="JRG132" s="611"/>
      <c r="JRH132" s="611"/>
      <c r="JRI132" s="611"/>
      <c r="JRJ132" s="611"/>
      <c r="JRK132" s="611"/>
      <c r="JRL132" s="611"/>
      <c r="JRM132" s="611"/>
      <c r="JRN132" s="611"/>
      <c r="JRO132" s="611"/>
      <c r="JRP132" s="611"/>
      <c r="JRQ132" s="611"/>
      <c r="JRR132" s="611"/>
      <c r="JRS132" s="611"/>
      <c r="JRT132" s="611"/>
      <c r="JRU132" s="611"/>
      <c r="JRV132" s="611"/>
      <c r="JRW132" s="611"/>
      <c r="JRX132" s="611"/>
      <c r="JRY132" s="611"/>
      <c r="JRZ132" s="611"/>
      <c r="JSA132" s="611"/>
      <c r="JSB132" s="611"/>
      <c r="JSC132" s="611"/>
      <c r="JSD132" s="611"/>
      <c r="JSE132" s="611"/>
      <c r="JSF132" s="611"/>
      <c r="JSG132" s="611"/>
      <c r="JSH132" s="611"/>
      <c r="JSI132" s="611"/>
      <c r="JSJ132" s="611"/>
      <c r="JSK132" s="611"/>
      <c r="JSL132" s="611"/>
      <c r="JSM132" s="611"/>
      <c r="JSN132" s="611"/>
      <c r="JSO132" s="611"/>
      <c r="JSP132" s="611"/>
      <c r="JSQ132" s="611"/>
      <c r="JSR132" s="611"/>
      <c r="JSS132" s="611"/>
      <c r="JST132" s="611"/>
      <c r="JSU132" s="611"/>
      <c r="JSV132" s="611"/>
      <c r="JSW132" s="611"/>
      <c r="JSX132" s="611"/>
      <c r="JSY132" s="611"/>
      <c r="JSZ132" s="611"/>
      <c r="JTA132" s="611"/>
      <c r="JTB132" s="611"/>
      <c r="JTC132" s="611"/>
      <c r="JTD132" s="611"/>
      <c r="JTE132" s="611"/>
      <c r="JTF132" s="611"/>
      <c r="JTG132" s="611"/>
      <c r="JTH132" s="611"/>
      <c r="JTI132" s="611"/>
      <c r="JTJ132" s="611"/>
      <c r="JTK132" s="611"/>
      <c r="JTL132" s="611"/>
      <c r="JTM132" s="611"/>
      <c r="JTN132" s="611"/>
      <c r="JTO132" s="611"/>
      <c r="JTP132" s="611"/>
      <c r="JTQ132" s="611"/>
      <c r="JTR132" s="611"/>
      <c r="JTS132" s="611"/>
      <c r="JTT132" s="611"/>
      <c r="JTU132" s="611"/>
      <c r="JTV132" s="611"/>
      <c r="JTW132" s="611"/>
      <c r="JTX132" s="611"/>
      <c r="JTY132" s="611"/>
      <c r="JTZ132" s="611"/>
      <c r="JUA132" s="611"/>
      <c r="JUB132" s="611"/>
      <c r="JUC132" s="611"/>
      <c r="JUD132" s="611"/>
      <c r="JUE132" s="611"/>
      <c r="JUF132" s="611"/>
      <c r="JUG132" s="611"/>
      <c r="JUH132" s="611"/>
      <c r="JUI132" s="611"/>
      <c r="JUJ132" s="611"/>
      <c r="JUK132" s="611"/>
      <c r="JUL132" s="611"/>
      <c r="JUM132" s="611"/>
      <c r="JUN132" s="611"/>
      <c r="JUO132" s="611"/>
      <c r="JUP132" s="611"/>
      <c r="JUQ132" s="611"/>
      <c r="JUR132" s="611"/>
      <c r="JUS132" s="611"/>
      <c r="JUT132" s="611"/>
      <c r="JUU132" s="611"/>
      <c r="JUV132" s="611"/>
      <c r="JUW132" s="611"/>
      <c r="JUX132" s="611"/>
      <c r="JUY132" s="611"/>
      <c r="JUZ132" s="611"/>
      <c r="JVA132" s="611"/>
      <c r="JVB132" s="611"/>
      <c r="JVC132" s="611"/>
      <c r="JVD132" s="611"/>
      <c r="JVE132" s="611"/>
      <c r="JVF132" s="611"/>
      <c r="JVG132" s="611"/>
      <c r="JVH132" s="611"/>
      <c r="JVI132" s="611"/>
      <c r="JVJ132" s="611"/>
      <c r="JVK132" s="611"/>
      <c r="JVL132" s="611"/>
      <c r="JVM132" s="611"/>
      <c r="JVN132" s="611"/>
      <c r="JVO132" s="611"/>
      <c r="JVP132" s="611"/>
      <c r="JVQ132" s="611"/>
      <c r="JVR132" s="611"/>
      <c r="JVS132" s="611"/>
      <c r="JVT132" s="611"/>
      <c r="JVU132" s="611"/>
      <c r="JVV132" s="611"/>
      <c r="JVW132" s="611"/>
      <c r="JVX132" s="611"/>
      <c r="JVY132" s="611"/>
      <c r="JVZ132" s="611"/>
      <c r="JWA132" s="611"/>
      <c r="JWB132" s="611"/>
      <c r="JWC132" s="611"/>
      <c r="JWD132" s="611"/>
      <c r="JWE132" s="611"/>
      <c r="JWF132" s="611"/>
      <c r="JWG132" s="611"/>
      <c r="JWH132" s="611"/>
      <c r="JWI132" s="611"/>
      <c r="JWJ132" s="611"/>
      <c r="JWK132" s="611"/>
      <c r="JWL132" s="611"/>
      <c r="JWM132" s="611"/>
      <c r="JWN132" s="611"/>
      <c r="JWO132" s="611"/>
      <c r="JWP132" s="611"/>
      <c r="JWQ132" s="611"/>
      <c r="JWR132" s="611"/>
      <c r="JWS132" s="611"/>
      <c r="JWT132" s="611"/>
      <c r="JWU132" s="611"/>
      <c r="JWV132" s="611"/>
      <c r="JWW132" s="611"/>
      <c r="JWX132" s="611"/>
      <c r="JWY132" s="611"/>
      <c r="JWZ132" s="611"/>
      <c r="JXA132" s="611"/>
      <c r="JXB132" s="611"/>
      <c r="JXC132" s="611"/>
      <c r="JXD132" s="611"/>
      <c r="JXE132" s="611"/>
      <c r="JXF132" s="611"/>
      <c r="JXG132" s="611"/>
      <c r="JXH132" s="611"/>
      <c r="JXI132" s="611"/>
      <c r="JXJ132" s="611"/>
      <c r="JXK132" s="611"/>
      <c r="JXL132" s="611"/>
      <c r="JXM132" s="611"/>
      <c r="JXN132" s="611"/>
      <c r="JXO132" s="611"/>
      <c r="JXP132" s="611"/>
      <c r="JXQ132" s="611"/>
      <c r="JXR132" s="611"/>
      <c r="JXS132" s="611"/>
      <c r="JXT132" s="611"/>
      <c r="JXU132" s="611"/>
      <c r="JXV132" s="611"/>
      <c r="JXW132" s="611"/>
      <c r="JXX132" s="611"/>
      <c r="JXY132" s="611"/>
      <c r="JXZ132" s="611"/>
      <c r="JYA132" s="611"/>
      <c r="JYB132" s="611"/>
      <c r="JYC132" s="611"/>
      <c r="JYD132" s="611"/>
      <c r="JYE132" s="611"/>
      <c r="JYF132" s="611"/>
      <c r="JYG132" s="611"/>
      <c r="JYH132" s="611"/>
      <c r="JYI132" s="611"/>
      <c r="JYJ132" s="611"/>
      <c r="JYK132" s="611"/>
      <c r="JYL132" s="611"/>
      <c r="JYM132" s="611"/>
      <c r="JYN132" s="611"/>
      <c r="JYO132" s="611"/>
      <c r="JYP132" s="611"/>
      <c r="JYQ132" s="611"/>
      <c r="JYR132" s="611"/>
      <c r="JYS132" s="611"/>
      <c r="JYT132" s="611"/>
      <c r="JYU132" s="611"/>
      <c r="JYV132" s="611"/>
      <c r="JYW132" s="611"/>
      <c r="JYX132" s="611"/>
      <c r="JYY132" s="611"/>
      <c r="JYZ132" s="611"/>
      <c r="JZA132" s="611"/>
      <c r="JZB132" s="611"/>
      <c r="JZC132" s="611"/>
      <c r="JZD132" s="611"/>
      <c r="JZE132" s="611"/>
      <c r="JZF132" s="611"/>
      <c r="JZG132" s="611"/>
      <c r="JZH132" s="611"/>
      <c r="JZI132" s="611"/>
      <c r="JZJ132" s="611"/>
      <c r="JZK132" s="611"/>
      <c r="JZL132" s="611"/>
      <c r="JZM132" s="611"/>
      <c r="JZN132" s="611"/>
      <c r="JZO132" s="611"/>
      <c r="JZP132" s="611"/>
      <c r="JZQ132" s="611"/>
      <c r="JZR132" s="611"/>
      <c r="JZS132" s="611"/>
      <c r="JZT132" s="611"/>
      <c r="JZU132" s="611"/>
      <c r="JZV132" s="611"/>
      <c r="JZW132" s="611"/>
      <c r="JZX132" s="611"/>
      <c r="JZY132" s="611"/>
      <c r="JZZ132" s="611"/>
      <c r="KAA132" s="611"/>
      <c r="KAB132" s="611"/>
      <c r="KAC132" s="611"/>
      <c r="KAD132" s="611"/>
      <c r="KAE132" s="611"/>
      <c r="KAF132" s="611"/>
      <c r="KAG132" s="611"/>
      <c r="KAH132" s="611"/>
      <c r="KAI132" s="611"/>
      <c r="KAJ132" s="611"/>
      <c r="KAK132" s="611"/>
      <c r="KAL132" s="611"/>
      <c r="KAM132" s="611"/>
      <c r="KAN132" s="611"/>
      <c r="KAO132" s="611"/>
      <c r="KAP132" s="611"/>
      <c r="KAQ132" s="611"/>
      <c r="KAR132" s="611"/>
      <c r="KAS132" s="611"/>
      <c r="KAT132" s="611"/>
      <c r="KAU132" s="611"/>
      <c r="KAV132" s="611"/>
      <c r="KAW132" s="611"/>
      <c r="KAX132" s="611"/>
      <c r="KAY132" s="611"/>
      <c r="KAZ132" s="611"/>
      <c r="KBA132" s="611"/>
      <c r="KBB132" s="611"/>
      <c r="KBC132" s="611"/>
      <c r="KBD132" s="611"/>
      <c r="KBE132" s="611"/>
      <c r="KBF132" s="611"/>
      <c r="KBG132" s="611"/>
      <c r="KBH132" s="611"/>
      <c r="KBI132" s="611"/>
      <c r="KBJ132" s="611"/>
      <c r="KBK132" s="611"/>
      <c r="KBL132" s="611"/>
      <c r="KBM132" s="611"/>
      <c r="KBN132" s="611"/>
      <c r="KBO132" s="611"/>
      <c r="KBP132" s="611"/>
      <c r="KBQ132" s="611"/>
      <c r="KBR132" s="611"/>
      <c r="KBS132" s="611"/>
      <c r="KBT132" s="611"/>
      <c r="KBU132" s="611"/>
      <c r="KBV132" s="611"/>
      <c r="KBW132" s="611"/>
      <c r="KBX132" s="611"/>
      <c r="KBY132" s="611"/>
      <c r="KBZ132" s="611"/>
      <c r="KCA132" s="611"/>
      <c r="KCB132" s="611"/>
      <c r="KCC132" s="611"/>
      <c r="KCD132" s="611"/>
      <c r="KCE132" s="611"/>
      <c r="KCF132" s="611"/>
      <c r="KCG132" s="611"/>
      <c r="KCH132" s="611"/>
      <c r="KCI132" s="611"/>
      <c r="KCJ132" s="611"/>
      <c r="KCK132" s="611"/>
      <c r="KCL132" s="611"/>
      <c r="KCM132" s="611"/>
      <c r="KCN132" s="611"/>
      <c r="KCO132" s="611"/>
      <c r="KCP132" s="611"/>
      <c r="KCQ132" s="611"/>
      <c r="KCR132" s="611"/>
      <c r="KCS132" s="611"/>
      <c r="KCT132" s="611"/>
      <c r="KCU132" s="611"/>
      <c r="KCV132" s="611"/>
      <c r="KCW132" s="611"/>
      <c r="KCX132" s="611"/>
      <c r="KCY132" s="611"/>
      <c r="KCZ132" s="611"/>
      <c r="KDA132" s="611"/>
      <c r="KDB132" s="611"/>
      <c r="KDC132" s="611"/>
      <c r="KDD132" s="611"/>
      <c r="KDE132" s="611"/>
      <c r="KDF132" s="611"/>
      <c r="KDG132" s="611"/>
      <c r="KDH132" s="611"/>
      <c r="KDI132" s="611"/>
      <c r="KDJ132" s="611"/>
      <c r="KDK132" s="611"/>
      <c r="KDL132" s="611"/>
      <c r="KDM132" s="611"/>
      <c r="KDN132" s="611"/>
      <c r="KDO132" s="611"/>
      <c r="KDP132" s="611"/>
      <c r="KDQ132" s="611"/>
      <c r="KDR132" s="611"/>
      <c r="KDS132" s="611"/>
      <c r="KDT132" s="611"/>
      <c r="KDU132" s="611"/>
      <c r="KDV132" s="611"/>
      <c r="KDW132" s="611"/>
      <c r="KDX132" s="611"/>
      <c r="KDY132" s="611"/>
      <c r="KDZ132" s="611"/>
      <c r="KEA132" s="611"/>
      <c r="KEB132" s="611"/>
      <c r="KEC132" s="611"/>
      <c r="KED132" s="611"/>
      <c r="KEE132" s="611"/>
      <c r="KEF132" s="611"/>
      <c r="KEG132" s="611"/>
      <c r="KEH132" s="611"/>
      <c r="KEI132" s="611"/>
      <c r="KEJ132" s="611"/>
      <c r="KEK132" s="611"/>
      <c r="KEL132" s="611"/>
      <c r="KEM132" s="611"/>
      <c r="KEN132" s="611"/>
      <c r="KEO132" s="611"/>
      <c r="KEP132" s="611"/>
      <c r="KEQ132" s="611"/>
      <c r="KER132" s="611"/>
      <c r="KES132" s="611"/>
      <c r="KET132" s="611"/>
      <c r="KEU132" s="611"/>
      <c r="KEV132" s="611"/>
      <c r="KEW132" s="611"/>
      <c r="KEX132" s="611"/>
      <c r="KEY132" s="611"/>
      <c r="KEZ132" s="611"/>
      <c r="KFA132" s="611"/>
      <c r="KFB132" s="611"/>
      <c r="KFC132" s="611"/>
      <c r="KFD132" s="611"/>
      <c r="KFE132" s="611"/>
      <c r="KFF132" s="611"/>
      <c r="KFG132" s="611"/>
      <c r="KFH132" s="611"/>
      <c r="KFI132" s="611"/>
      <c r="KFJ132" s="611"/>
      <c r="KFK132" s="611"/>
      <c r="KFL132" s="611"/>
      <c r="KFM132" s="611"/>
      <c r="KFN132" s="611"/>
      <c r="KFO132" s="611"/>
      <c r="KFP132" s="611"/>
      <c r="KFQ132" s="611"/>
      <c r="KFR132" s="611"/>
      <c r="KFS132" s="611"/>
      <c r="KFT132" s="611"/>
      <c r="KFU132" s="611"/>
      <c r="KFV132" s="611"/>
      <c r="KFW132" s="611"/>
      <c r="KFX132" s="611"/>
      <c r="KFY132" s="611"/>
      <c r="KFZ132" s="611"/>
      <c r="KGA132" s="611"/>
      <c r="KGB132" s="611"/>
      <c r="KGC132" s="611"/>
      <c r="KGD132" s="611"/>
      <c r="KGE132" s="611"/>
      <c r="KGF132" s="611"/>
      <c r="KGG132" s="611"/>
      <c r="KGH132" s="611"/>
      <c r="KGI132" s="611"/>
      <c r="KGJ132" s="611"/>
      <c r="KGK132" s="611"/>
      <c r="KGL132" s="611"/>
      <c r="KGM132" s="611"/>
      <c r="KGN132" s="611"/>
      <c r="KGO132" s="611"/>
      <c r="KGP132" s="611"/>
      <c r="KGQ132" s="611"/>
      <c r="KGR132" s="611"/>
      <c r="KGS132" s="611"/>
      <c r="KGT132" s="611"/>
      <c r="KGU132" s="611"/>
      <c r="KGV132" s="611"/>
      <c r="KGW132" s="611"/>
      <c r="KGX132" s="611"/>
      <c r="KGY132" s="611"/>
      <c r="KGZ132" s="611"/>
      <c r="KHA132" s="611"/>
      <c r="KHB132" s="611"/>
      <c r="KHC132" s="611"/>
      <c r="KHD132" s="611"/>
      <c r="KHE132" s="611"/>
      <c r="KHF132" s="611"/>
      <c r="KHG132" s="611"/>
      <c r="KHH132" s="611"/>
      <c r="KHI132" s="611"/>
      <c r="KHJ132" s="611"/>
      <c r="KHK132" s="611"/>
      <c r="KHL132" s="611"/>
      <c r="KHM132" s="611"/>
      <c r="KHN132" s="611"/>
      <c r="KHO132" s="611"/>
      <c r="KHP132" s="611"/>
      <c r="KHQ132" s="611"/>
      <c r="KHR132" s="611"/>
      <c r="KHS132" s="611"/>
      <c r="KHT132" s="611"/>
      <c r="KHU132" s="611"/>
      <c r="KHV132" s="611"/>
      <c r="KHW132" s="611"/>
      <c r="KHX132" s="611"/>
      <c r="KHY132" s="611"/>
      <c r="KHZ132" s="611"/>
      <c r="KIA132" s="611"/>
      <c r="KIB132" s="611"/>
      <c r="KIC132" s="611"/>
      <c r="KID132" s="611"/>
      <c r="KIE132" s="611"/>
      <c r="KIF132" s="611"/>
      <c r="KIG132" s="611"/>
      <c r="KIH132" s="611"/>
      <c r="KII132" s="611"/>
      <c r="KIJ132" s="611"/>
      <c r="KIK132" s="611"/>
      <c r="KIL132" s="611"/>
      <c r="KIM132" s="611"/>
      <c r="KIN132" s="611"/>
      <c r="KIO132" s="611"/>
      <c r="KIP132" s="611"/>
      <c r="KIQ132" s="611"/>
      <c r="KIR132" s="611"/>
      <c r="KIS132" s="611"/>
      <c r="KIT132" s="611"/>
      <c r="KIU132" s="611"/>
      <c r="KIV132" s="611"/>
      <c r="KIW132" s="611"/>
      <c r="KIX132" s="611"/>
      <c r="KIY132" s="611"/>
      <c r="KIZ132" s="611"/>
      <c r="KJA132" s="611"/>
      <c r="KJB132" s="611"/>
      <c r="KJC132" s="611"/>
      <c r="KJD132" s="611"/>
      <c r="KJE132" s="611"/>
      <c r="KJF132" s="611"/>
      <c r="KJG132" s="611"/>
      <c r="KJH132" s="611"/>
      <c r="KJI132" s="611"/>
      <c r="KJJ132" s="611"/>
      <c r="KJK132" s="611"/>
      <c r="KJL132" s="611"/>
      <c r="KJM132" s="611"/>
      <c r="KJN132" s="611"/>
      <c r="KJO132" s="611"/>
      <c r="KJP132" s="611"/>
      <c r="KJQ132" s="611"/>
      <c r="KJR132" s="611"/>
      <c r="KJS132" s="611"/>
      <c r="KJT132" s="611"/>
      <c r="KJU132" s="611"/>
      <c r="KJV132" s="611"/>
      <c r="KJW132" s="611"/>
      <c r="KJX132" s="611"/>
      <c r="KJY132" s="611"/>
      <c r="KJZ132" s="611"/>
      <c r="KKA132" s="611"/>
      <c r="KKB132" s="611"/>
      <c r="KKC132" s="611"/>
      <c r="KKD132" s="611"/>
      <c r="KKE132" s="611"/>
      <c r="KKF132" s="611"/>
      <c r="KKG132" s="611"/>
      <c r="KKH132" s="611"/>
      <c r="KKI132" s="611"/>
      <c r="KKJ132" s="611"/>
      <c r="KKK132" s="611"/>
      <c r="KKL132" s="611"/>
      <c r="KKM132" s="611"/>
      <c r="KKN132" s="611"/>
      <c r="KKO132" s="611"/>
      <c r="KKP132" s="611"/>
      <c r="KKQ132" s="611"/>
      <c r="KKR132" s="611"/>
      <c r="KKS132" s="611"/>
      <c r="KKT132" s="611"/>
      <c r="KKU132" s="611"/>
      <c r="KKV132" s="611"/>
      <c r="KKW132" s="611"/>
      <c r="KKX132" s="611"/>
      <c r="KKY132" s="611"/>
      <c r="KKZ132" s="611"/>
      <c r="KLA132" s="611"/>
      <c r="KLB132" s="611"/>
      <c r="KLC132" s="611"/>
      <c r="KLD132" s="611"/>
      <c r="KLE132" s="611"/>
      <c r="KLF132" s="611"/>
      <c r="KLG132" s="611"/>
      <c r="KLH132" s="611"/>
      <c r="KLI132" s="611"/>
      <c r="KLJ132" s="611"/>
      <c r="KLK132" s="611"/>
      <c r="KLL132" s="611"/>
      <c r="KLM132" s="611"/>
      <c r="KLN132" s="611"/>
      <c r="KLO132" s="611"/>
      <c r="KLP132" s="611"/>
      <c r="KLQ132" s="611"/>
      <c r="KLR132" s="611"/>
      <c r="KLS132" s="611"/>
      <c r="KLT132" s="611"/>
      <c r="KLU132" s="611"/>
      <c r="KLV132" s="611"/>
      <c r="KLW132" s="611"/>
      <c r="KLX132" s="611"/>
      <c r="KLY132" s="611"/>
      <c r="KLZ132" s="611"/>
      <c r="KMA132" s="611"/>
      <c r="KMB132" s="611"/>
      <c r="KMC132" s="611"/>
      <c r="KMD132" s="611"/>
      <c r="KME132" s="611"/>
      <c r="KMF132" s="611"/>
      <c r="KMG132" s="611"/>
      <c r="KMH132" s="611"/>
      <c r="KMI132" s="611"/>
      <c r="KMJ132" s="611"/>
      <c r="KMK132" s="611"/>
      <c r="KML132" s="611"/>
      <c r="KMM132" s="611"/>
      <c r="KMN132" s="611"/>
      <c r="KMO132" s="611"/>
      <c r="KMP132" s="611"/>
      <c r="KMQ132" s="611"/>
      <c r="KMR132" s="611"/>
      <c r="KMS132" s="611"/>
      <c r="KMT132" s="611"/>
      <c r="KMU132" s="611"/>
      <c r="KMV132" s="611"/>
      <c r="KMW132" s="611"/>
      <c r="KMX132" s="611"/>
      <c r="KMY132" s="611"/>
      <c r="KMZ132" s="611"/>
      <c r="KNA132" s="611"/>
      <c r="KNB132" s="611"/>
      <c r="KNC132" s="611"/>
      <c r="KND132" s="611"/>
      <c r="KNE132" s="611"/>
      <c r="KNF132" s="611"/>
      <c r="KNG132" s="611"/>
      <c r="KNH132" s="611"/>
      <c r="KNI132" s="611"/>
      <c r="KNJ132" s="611"/>
      <c r="KNK132" s="611"/>
      <c r="KNL132" s="611"/>
      <c r="KNM132" s="611"/>
      <c r="KNN132" s="611"/>
      <c r="KNO132" s="611"/>
      <c r="KNP132" s="611"/>
      <c r="KNQ132" s="611"/>
      <c r="KNR132" s="611"/>
      <c r="KNS132" s="611"/>
      <c r="KNT132" s="611"/>
      <c r="KNU132" s="611"/>
      <c r="KNV132" s="611"/>
      <c r="KNW132" s="611"/>
      <c r="KNX132" s="611"/>
      <c r="KNY132" s="611"/>
      <c r="KNZ132" s="611"/>
      <c r="KOA132" s="611"/>
      <c r="KOB132" s="611"/>
      <c r="KOC132" s="611"/>
      <c r="KOD132" s="611"/>
      <c r="KOE132" s="611"/>
      <c r="KOF132" s="611"/>
      <c r="KOG132" s="611"/>
      <c r="KOH132" s="611"/>
      <c r="KOI132" s="611"/>
      <c r="KOJ132" s="611"/>
      <c r="KOK132" s="611"/>
      <c r="KOL132" s="611"/>
      <c r="KOM132" s="611"/>
      <c r="KON132" s="611"/>
      <c r="KOO132" s="611"/>
      <c r="KOP132" s="611"/>
      <c r="KOQ132" s="611"/>
      <c r="KOR132" s="611"/>
      <c r="KOS132" s="611"/>
      <c r="KOT132" s="611"/>
      <c r="KOU132" s="611"/>
      <c r="KOV132" s="611"/>
      <c r="KOW132" s="611"/>
      <c r="KOX132" s="611"/>
      <c r="KOY132" s="611"/>
      <c r="KOZ132" s="611"/>
      <c r="KPA132" s="611"/>
      <c r="KPB132" s="611"/>
      <c r="KPC132" s="611"/>
      <c r="KPD132" s="611"/>
      <c r="KPE132" s="611"/>
      <c r="KPF132" s="611"/>
      <c r="KPG132" s="611"/>
      <c r="KPH132" s="611"/>
      <c r="KPI132" s="611"/>
      <c r="KPJ132" s="611"/>
      <c r="KPK132" s="611"/>
      <c r="KPL132" s="611"/>
      <c r="KPM132" s="611"/>
      <c r="KPN132" s="611"/>
      <c r="KPO132" s="611"/>
      <c r="KPP132" s="611"/>
      <c r="KPQ132" s="611"/>
      <c r="KPR132" s="611"/>
      <c r="KPS132" s="611"/>
      <c r="KPT132" s="611"/>
      <c r="KPU132" s="611"/>
      <c r="KPV132" s="611"/>
      <c r="KPW132" s="611"/>
      <c r="KPX132" s="611"/>
      <c r="KPY132" s="611"/>
      <c r="KPZ132" s="611"/>
      <c r="KQA132" s="611"/>
      <c r="KQB132" s="611"/>
      <c r="KQC132" s="611"/>
      <c r="KQD132" s="611"/>
      <c r="KQE132" s="611"/>
      <c r="KQF132" s="611"/>
      <c r="KQG132" s="611"/>
      <c r="KQH132" s="611"/>
      <c r="KQI132" s="611"/>
      <c r="KQJ132" s="611"/>
      <c r="KQK132" s="611"/>
      <c r="KQL132" s="611"/>
      <c r="KQM132" s="611"/>
      <c r="KQN132" s="611"/>
      <c r="KQO132" s="611"/>
      <c r="KQP132" s="611"/>
      <c r="KQQ132" s="611"/>
      <c r="KQR132" s="611"/>
      <c r="KQS132" s="611"/>
      <c r="KQT132" s="611"/>
      <c r="KQU132" s="611"/>
      <c r="KQV132" s="611"/>
      <c r="KQW132" s="611"/>
      <c r="KQX132" s="611"/>
      <c r="KQY132" s="611"/>
      <c r="KQZ132" s="611"/>
      <c r="KRA132" s="611"/>
      <c r="KRB132" s="611"/>
      <c r="KRC132" s="611"/>
      <c r="KRD132" s="611"/>
      <c r="KRE132" s="611"/>
      <c r="KRF132" s="611"/>
      <c r="KRG132" s="611"/>
      <c r="KRH132" s="611"/>
      <c r="KRI132" s="611"/>
      <c r="KRJ132" s="611"/>
      <c r="KRK132" s="611"/>
      <c r="KRL132" s="611"/>
      <c r="KRM132" s="611"/>
      <c r="KRN132" s="611"/>
      <c r="KRO132" s="611"/>
      <c r="KRP132" s="611"/>
      <c r="KRQ132" s="611"/>
      <c r="KRR132" s="611"/>
      <c r="KRS132" s="611"/>
      <c r="KRT132" s="611"/>
      <c r="KRU132" s="611"/>
      <c r="KRV132" s="611"/>
      <c r="KRW132" s="611"/>
      <c r="KRX132" s="611"/>
      <c r="KRY132" s="611"/>
      <c r="KRZ132" s="611"/>
      <c r="KSA132" s="611"/>
      <c r="KSB132" s="611"/>
      <c r="KSC132" s="611"/>
      <c r="KSD132" s="611"/>
      <c r="KSE132" s="611"/>
      <c r="KSF132" s="611"/>
      <c r="KSG132" s="611"/>
      <c r="KSH132" s="611"/>
      <c r="KSI132" s="611"/>
      <c r="KSJ132" s="611"/>
      <c r="KSK132" s="611"/>
      <c r="KSL132" s="611"/>
      <c r="KSM132" s="611"/>
      <c r="KSN132" s="611"/>
      <c r="KSO132" s="611"/>
      <c r="KSP132" s="611"/>
      <c r="KSQ132" s="611"/>
      <c r="KSR132" s="611"/>
      <c r="KSS132" s="611"/>
      <c r="KST132" s="611"/>
      <c r="KSU132" s="611"/>
      <c r="KSV132" s="611"/>
      <c r="KSW132" s="611"/>
      <c r="KSX132" s="611"/>
      <c r="KSY132" s="611"/>
      <c r="KSZ132" s="611"/>
      <c r="KTA132" s="611"/>
      <c r="KTB132" s="611"/>
      <c r="KTC132" s="611"/>
      <c r="KTD132" s="611"/>
      <c r="KTE132" s="611"/>
      <c r="KTF132" s="611"/>
      <c r="KTG132" s="611"/>
      <c r="KTH132" s="611"/>
      <c r="KTI132" s="611"/>
      <c r="KTJ132" s="611"/>
      <c r="KTK132" s="611"/>
      <c r="KTL132" s="611"/>
      <c r="KTM132" s="611"/>
      <c r="KTN132" s="611"/>
      <c r="KTO132" s="611"/>
      <c r="KTP132" s="611"/>
      <c r="KTQ132" s="611"/>
      <c r="KTR132" s="611"/>
      <c r="KTS132" s="611"/>
      <c r="KTT132" s="611"/>
      <c r="KTU132" s="611"/>
      <c r="KTV132" s="611"/>
      <c r="KTW132" s="611"/>
      <c r="KTX132" s="611"/>
      <c r="KTY132" s="611"/>
      <c r="KTZ132" s="611"/>
      <c r="KUA132" s="611"/>
      <c r="KUB132" s="611"/>
      <c r="KUC132" s="611"/>
      <c r="KUD132" s="611"/>
      <c r="KUE132" s="611"/>
      <c r="KUF132" s="611"/>
      <c r="KUG132" s="611"/>
      <c r="KUH132" s="611"/>
      <c r="KUI132" s="611"/>
      <c r="KUJ132" s="611"/>
      <c r="KUK132" s="611"/>
      <c r="KUL132" s="611"/>
      <c r="KUM132" s="611"/>
      <c r="KUN132" s="611"/>
      <c r="KUO132" s="611"/>
      <c r="KUP132" s="611"/>
      <c r="KUQ132" s="611"/>
      <c r="KUR132" s="611"/>
      <c r="KUS132" s="611"/>
      <c r="KUT132" s="611"/>
      <c r="KUU132" s="611"/>
      <c r="KUV132" s="611"/>
      <c r="KUW132" s="611"/>
      <c r="KUX132" s="611"/>
      <c r="KUY132" s="611"/>
      <c r="KUZ132" s="611"/>
      <c r="KVA132" s="611"/>
      <c r="KVB132" s="611"/>
      <c r="KVC132" s="611"/>
      <c r="KVD132" s="611"/>
      <c r="KVE132" s="611"/>
      <c r="KVF132" s="611"/>
      <c r="KVG132" s="611"/>
      <c r="KVH132" s="611"/>
      <c r="KVI132" s="611"/>
      <c r="KVJ132" s="611"/>
      <c r="KVK132" s="611"/>
      <c r="KVL132" s="611"/>
      <c r="KVM132" s="611"/>
      <c r="KVN132" s="611"/>
      <c r="KVO132" s="611"/>
      <c r="KVP132" s="611"/>
      <c r="KVQ132" s="611"/>
      <c r="KVR132" s="611"/>
      <c r="KVS132" s="611"/>
      <c r="KVT132" s="611"/>
      <c r="KVU132" s="611"/>
      <c r="KVV132" s="611"/>
      <c r="KVW132" s="611"/>
      <c r="KVX132" s="611"/>
      <c r="KVY132" s="611"/>
      <c r="KVZ132" s="611"/>
      <c r="KWA132" s="611"/>
      <c r="KWB132" s="611"/>
      <c r="KWC132" s="611"/>
      <c r="KWD132" s="611"/>
      <c r="KWE132" s="611"/>
      <c r="KWF132" s="611"/>
      <c r="KWG132" s="611"/>
      <c r="KWH132" s="611"/>
      <c r="KWI132" s="611"/>
      <c r="KWJ132" s="611"/>
      <c r="KWK132" s="611"/>
      <c r="KWL132" s="611"/>
      <c r="KWM132" s="611"/>
      <c r="KWN132" s="611"/>
      <c r="KWO132" s="611"/>
      <c r="KWP132" s="611"/>
      <c r="KWQ132" s="611"/>
      <c r="KWR132" s="611"/>
      <c r="KWS132" s="611"/>
      <c r="KWT132" s="611"/>
      <c r="KWU132" s="611"/>
      <c r="KWV132" s="611"/>
      <c r="KWW132" s="611"/>
      <c r="KWX132" s="611"/>
      <c r="KWY132" s="611"/>
      <c r="KWZ132" s="611"/>
      <c r="KXA132" s="611"/>
      <c r="KXB132" s="611"/>
      <c r="KXC132" s="611"/>
      <c r="KXD132" s="611"/>
      <c r="KXE132" s="611"/>
      <c r="KXF132" s="611"/>
      <c r="KXG132" s="611"/>
      <c r="KXH132" s="611"/>
      <c r="KXI132" s="611"/>
      <c r="KXJ132" s="611"/>
      <c r="KXK132" s="611"/>
      <c r="KXL132" s="611"/>
      <c r="KXM132" s="611"/>
      <c r="KXN132" s="611"/>
      <c r="KXO132" s="611"/>
      <c r="KXP132" s="611"/>
      <c r="KXQ132" s="611"/>
      <c r="KXR132" s="611"/>
      <c r="KXS132" s="611"/>
      <c r="KXT132" s="611"/>
      <c r="KXU132" s="611"/>
      <c r="KXV132" s="611"/>
      <c r="KXW132" s="611"/>
      <c r="KXX132" s="611"/>
      <c r="KXY132" s="611"/>
      <c r="KXZ132" s="611"/>
      <c r="KYA132" s="611"/>
      <c r="KYB132" s="611"/>
      <c r="KYC132" s="611"/>
      <c r="KYD132" s="611"/>
      <c r="KYE132" s="611"/>
      <c r="KYF132" s="611"/>
      <c r="KYG132" s="611"/>
      <c r="KYH132" s="611"/>
      <c r="KYI132" s="611"/>
      <c r="KYJ132" s="611"/>
      <c r="KYK132" s="611"/>
      <c r="KYL132" s="611"/>
      <c r="KYM132" s="611"/>
      <c r="KYN132" s="611"/>
      <c r="KYO132" s="611"/>
      <c r="KYP132" s="611"/>
      <c r="KYQ132" s="611"/>
      <c r="KYR132" s="611"/>
      <c r="KYS132" s="611"/>
      <c r="KYT132" s="611"/>
      <c r="KYU132" s="611"/>
      <c r="KYV132" s="611"/>
      <c r="KYW132" s="611"/>
      <c r="KYX132" s="611"/>
      <c r="KYY132" s="611"/>
      <c r="KYZ132" s="611"/>
      <c r="KZA132" s="611"/>
      <c r="KZB132" s="611"/>
      <c r="KZC132" s="611"/>
      <c r="KZD132" s="611"/>
      <c r="KZE132" s="611"/>
      <c r="KZF132" s="611"/>
      <c r="KZG132" s="611"/>
      <c r="KZH132" s="611"/>
      <c r="KZI132" s="611"/>
      <c r="KZJ132" s="611"/>
      <c r="KZK132" s="611"/>
      <c r="KZL132" s="611"/>
      <c r="KZM132" s="611"/>
      <c r="KZN132" s="611"/>
      <c r="KZO132" s="611"/>
      <c r="KZP132" s="611"/>
      <c r="KZQ132" s="611"/>
      <c r="KZR132" s="611"/>
      <c r="KZS132" s="611"/>
      <c r="KZT132" s="611"/>
      <c r="KZU132" s="611"/>
      <c r="KZV132" s="611"/>
      <c r="KZW132" s="611"/>
      <c r="KZX132" s="611"/>
      <c r="KZY132" s="611"/>
      <c r="KZZ132" s="611"/>
      <c r="LAA132" s="611"/>
      <c r="LAB132" s="611"/>
      <c r="LAC132" s="611"/>
      <c r="LAD132" s="611"/>
      <c r="LAE132" s="611"/>
      <c r="LAF132" s="611"/>
      <c r="LAG132" s="611"/>
      <c r="LAH132" s="611"/>
      <c r="LAI132" s="611"/>
      <c r="LAJ132" s="611"/>
      <c r="LAK132" s="611"/>
      <c r="LAL132" s="611"/>
      <c r="LAM132" s="611"/>
      <c r="LAN132" s="611"/>
      <c r="LAO132" s="611"/>
      <c r="LAP132" s="611"/>
      <c r="LAQ132" s="611"/>
      <c r="LAR132" s="611"/>
      <c r="LAS132" s="611"/>
      <c r="LAT132" s="611"/>
      <c r="LAU132" s="611"/>
      <c r="LAV132" s="611"/>
      <c r="LAW132" s="611"/>
      <c r="LAX132" s="611"/>
      <c r="LAY132" s="611"/>
      <c r="LAZ132" s="611"/>
      <c r="LBA132" s="611"/>
      <c r="LBB132" s="611"/>
      <c r="LBC132" s="611"/>
      <c r="LBD132" s="611"/>
      <c r="LBE132" s="611"/>
      <c r="LBF132" s="611"/>
      <c r="LBG132" s="611"/>
      <c r="LBH132" s="611"/>
      <c r="LBI132" s="611"/>
      <c r="LBJ132" s="611"/>
      <c r="LBK132" s="611"/>
      <c r="LBL132" s="611"/>
      <c r="LBM132" s="611"/>
      <c r="LBN132" s="611"/>
      <c r="LBO132" s="611"/>
      <c r="LBP132" s="611"/>
      <c r="LBQ132" s="611"/>
      <c r="LBR132" s="611"/>
      <c r="LBS132" s="611"/>
      <c r="LBT132" s="611"/>
      <c r="LBU132" s="611"/>
      <c r="LBV132" s="611"/>
      <c r="LBW132" s="611"/>
      <c r="LBX132" s="611"/>
      <c r="LBY132" s="611"/>
      <c r="LBZ132" s="611"/>
      <c r="LCA132" s="611"/>
      <c r="LCB132" s="611"/>
      <c r="LCC132" s="611"/>
      <c r="LCD132" s="611"/>
      <c r="LCE132" s="611"/>
      <c r="LCF132" s="611"/>
      <c r="LCG132" s="611"/>
      <c r="LCH132" s="611"/>
      <c r="LCI132" s="611"/>
      <c r="LCJ132" s="611"/>
      <c r="LCK132" s="611"/>
      <c r="LCL132" s="611"/>
      <c r="LCM132" s="611"/>
      <c r="LCN132" s="611"/>
      <c r="LCO132" s="611"/>
      <c r="LCP132" s="611"/>
      <c r="LCQ132" s="611"/>
      <c r="LCR132" s="611"/>
      <c r="LCS132" s="611"/>
      <c r="LCT132" s="611"/>
      <c r="LCU132" s="611"/>
      <c r="LCV132" s="611"/>
      <c r="LCW132" s="611"/>
      <c r="LCX132" s="611"/>
      <c r="LCY132" s="611"/>
      <c r="LCZ132" s="611"/>
      <c r="LDA132" s="611"/>
      <c r="LDB132" s="611"/>
      <c r="LDC132" s="611"/>
      <c r="LDD132" s="611"/>
      <c r="LDE132" s="611"/>
      <c r="LDF132" s="611"/>
      <c r="LDG132" s="611"/>
      <c r="LDH132" s="611"/>
      <c r="LDI132" s="611"/>
      <c r="LDJ132" s="611"/>
      <c r="LDK132" s="611"/>
      <c r="LDL132" s="611"/>
      <c r="LDM132" s="611"/>
      <c r="LDN132" s="611"/>
      <c r="LDO132" s="611"/>
      <c r="LDP132" s="611"/>
      <c r="LDQ132" s="611"/>
      <c r="LDR132" s="611"/>
      <c r="LDS132" s="611"/>
      <c r="LDT132" s="611"/>
      <c r="LDU132" s="611"/>
      <c r="LDV132" s="611"/>
      <c r="LDW132" s="611"/>
      <c r="LDX132" s="611"/>
      <c r="LDY132" s="611"/>
      <c r="LDZ132" s="611"/>
      <c r="LEA132" s="611"/>
      <c r="LEB132" s="611"/>
      <c r="LEC132" s="611"/>
      <c r="LED132" s="611"/>
      <c r="LEE132" s="611"/>
      <c r="LEF132" s="611"/>
      <c r="LEG132" s="611"/>
      <c r="LEH132" s="611"/>
      <c r="LEI132" s="611"/>
      <c r="LEJ132" s="611"/>
      <c r="LEK132" s="611"/>
      <c r="LEL132" s="611"/>
      <c r="LEM132" s="611"/>
      <c r="LEN132" s="611"/>
      <c r="LEO132" s="611"/>
      <c r="LEP132" s="611"/>
      <c r="LEQ132" s="611"/>
      <c r="LER132" s="611"/>
      <c r="LES132" s="611"/>
      <c r="LET132" s="611"/>
      <c r="LEU132" s="611"/>
      <c r="LEV132" s="611"/>
      <c r="LEW132" s="611"/>
      <c r="LEX132" s="611"/>
      <c r="LEY132" s="611"/>
      <c r="LEZ132" s="611"/>
      <c r="LFA132" s="611"/>
      <c r="LFB132" s="611"/>
      <c r="LFC132" s="611"/>
      <c r="LFD132" s="611"/>
      <c r="LFE132" s="611"/>
      <c r="LFF132" s="611"/>
      <c r="LFG132" s="611"/>
      <c r="LFH132" s="611"/>
      <c r="LFI132" s="611"/>
      <c r="LFJ132" s="611"/>
      <c r="LFK132" s="611"/>
      <c r="LFL132" s="611"/>
      <c r="LFM132" s="611"/>
      <c r="LFN132" s="611"/>
      <c r="LFO132" s="611"/>
      <c r="LFP132" s="611"/>
      <c r="LFQ132" s="611"/>
      <c r="LFR132" s="611"/>
      <c r="LFS132" s="611"/>
      <c r="LFT132" s="611"/>
      <c r="LFU132" s="611"/>
      <c r="LFV132" s="611"/>
      <c r="LFW132" s="611"/>
      <c r="LFX132" s="611"/>
      <c r="LFY132" s="611"/>
      <c r="LFZ132" s="611"/>
      <c r="LGA132" s="611"/>
      <c r="LGB132" s="611"/>
      <c r="LGC132" s="611"/>
      <c r="LGD132" s="611"/>
      <c r="LGE132" s="611"/>
      <c r="LGF132" s="611"/>
      <c r="LGG132" s="611"/>
      <c r="LGH132" s="611"/>
      <c r="LGI132" s="611"/>
      <c r="LGJ132" s="611"/>
      <c r="LGK132" s="611"/>
      <c r="LGL132" s="611"/>
      <c r="LGM132" s="611"/>
      <c r="LGN132" s="611"/>
      <c r="LGO132" s="611"/>
      <c r="LGP132" s="611"/>
      <c r="LGQ132" s="611"/>
      <c r="LGR132" s="611"/>
      <c r="LGS132" s="611"/>
      <c r="LGT132" s="611"/>
      <c r="LGU132" s="611"/>
      <c r="LGV132" s="611"/>
      <c r="LGW132" s="611"/>
      <c r="LGX132" s="611"/>
      <c r="LGY132" s="611"/>
      <c r="LGZ132" s="611"/>
      <c r="LHA132" s="611"/>
      <c r="LHB132" s="611"/>
      <c r="LHC132" s="611"/>
      <c r="LHD132" s="611"/>
      <c r="LHE132" s="611"/>
      <c r="LHF132" s="611"/>
      <c r="LHG132" s="611"/>
      <c r="LHH132" s="611"/>
      <c r="LHI132" s="611"/>
      <c r="LHJ132" s="611"/>
      <c r="LHK132" s="611"/>
      <c r="LHL132" s="611"/>
      <c r="LHM132" s="611"/>
      <c r="LHN132" s="611"/>
      <c r="LHO132" s="611"/>
      <c r="LHP132" s="611"/>
      <c r="LHQ132" s="611"/>
      <c r="LHR132" s="611"/>
      <c r="LHS132" s="611"/>
      <c r="LHT132" s="611"/>
      <c r="LHU132" s="611"/>
      <c r="LHV132" s="611"/>
      <c r="LHW132" s="611"/>
      <c r="LHX132" s="611"/>
      <c r="LHY132" s="611"/>
      <c r="LHZ132" s="611"/>
      <c r="LIA132" s="611"/>
      <c r="LIB132" s="611"/>
      <c r="LIC132" s="611"/>
      <c r="LID132" s="611"/>
      <c r="LIE132" s="611"/>
      <c r="LIF132" s="611"/>
      <c r="LIG132" s="611"/>
      <c r="LIH132" s="611"/>
      <c r="LII132" s="611"/>
      <c r="LIJ132" s="611"/>
      <c r="LIK132" s="611"/>
      <c r="LIL132" s="611"/>
      <c r="LIM132" s="611"/>
      <c r="LIN132" s="611"/>
      <c r="LIO132" s="611"/>
      <c r="LIP132" s="611"/>
      <c r="LIQ132" s="611"/>
      <c r="LIR132" s="611"/>
      <c r="LIS132" s="611"/>
      <c r="LIT132" s="611"/>
      <c r="LIU132" s="611"/>
      <c r="LIV132" s="611"/>
      <c r="LIW132" s="611"/>
      <c r="LIX132" s="611"/>
      <c r="LIY132" s="611"/>
      <c r="LIZ132" s="611"/>
      <c r="LJA132" s="611"/>
      <c r="LJB132" s="611"/>
      <c r="LJC132" s="611"/>
      <c r="LJD132" s="611"/>
      <c r="LJE132" s="611"/>
      <c r="LJF132" s="611"/>
      <c r="LJG132" s="611"/>
      <c r="LJH132" s="611"/>
      <c r="LJI132" s="611"/>
      <c r="LJJ132" s="611"/>
      <c r="LJK132" s="611"/>
      <c r="LJL132" s="611"/>
      <c r="LJM132" s="611"/>
      <c r="LJN132" s="611"/>
      <c r="LJO132" s="611"/>
      <c r="LJP132" s="611"/>
      <c r="LJQ132" s="611"/>
      <c r="LJR132" s="611"/>
      <c r="LJS132" s="611"/>
      <c r="LJT132" s="611"/>
      <c r="LJU132" s="611"/>
      <c r="LJV132" s="611"/>
      <c r="LJW132" s="611"/>
      <c r="LJX132" s="611"/>
      <c r="LJY132" s="611"/>
      <c r="LJZ132" s="611"/>
      <c r="LKA132" s="611"/>
      <c r="LKB132" s="611"/>
      <c r="LKC132" s="611"/>
      <c r="LKD132" s="611"/>
      <c r="LKE132" s="611"/>
      <c r="LKF132" s="611"/>
      <c r="LKG132" s="611"/>
      <c r="LKH132" s="611"/>
      <c r="LKI132" s="611"/>
      <c r="LKJ132" s="611"/>
      <c r="LKK132" s="611"/>
      <c r="LKL132" s="611"/>
      <c r="LKM132" s="611"/>
      <c r="LKN132" s="611"/>
      <c r="LKO132" s="611"/>
      <c r="LKP132" s="611"/>
      <c r="LKQ132" s="611"/>
      <c r="LKR132" s="611"/>
      <c r="LKS132" s="611"/>
      <c r="LKT132" s="611"/>
      <c r="LKU132" s="611"/>
      <c r="LKV132" s="611"/>
      <c r="LKW132" s="611"/>
      <c r="LKX132" s="611"/>
      <c r="LKY132" s="611"/>
      <c r="LKZ132" s="611"/>
      <c r="LLA132" s="611"/>
      <c r="LLB132" s="611"/>
      <c r="LLC132" s="611"/>
      <c r="LLD132" s="611"/>
      <c r="LLE132" s="611"/>
      <c r="LLF132" s="611"/>
      <c r="LLG132" s="611"/>
      <c r="LLH132" s="611"/>
      <c r="LLI132" s="611"/>
      <c r="LLJ132" s="611"/>
      <c r="LLK132" s="611"/>
      <c r="LLL132" s="611"/>
      <c r="LLM132" s="611"/>
      <c r="LLN132" s="611"/>
      <c r="LLO132" s="611"/>
      <c r="LLP132" s="611"/>
      <c r="LLQ132" s="611"/>
      <c r="LLR132" s="611"/>
      <c r="LLS132" s="611"/>
      <c r="LLT132" s="611"/>
      <c r="LLU132" s="611"/>
      <c r="LLV132" s="611"/>
      <c r="LLW132" s="611"/>
      <c r="LLX132" s="611"/>
      <c r="LLY132" s="611"/>
      <c r="LLZ132" s="611"/>
      <c r="LMA132" s="611"/>
      <c r="LMB132" s="611"/>
      <c r="LMC132" s="611"/>
      <c r="LMD132" s="611"/>
      <c r="LME132" s="611"/>
      <c r="LMF132" s="611"/>
      <c r="LMG132" s="611"/>
      <c r="LMH132" s="611"/>
      <c r="LMI132" s="611"/>
      <c r="LMJ132" s="611"/>
      <c r="LMK132" s="611"/>
      <c r="LML132" s="611"/>
      <c r="LMM132" s="611"/>
      <c r="LMN132" s="611"/>
      <c r="LMO132" s="611"/>
      <c r="LMP132" s="611"/>
      <c r="LMQ132" s="611"/>
      <c r="LMR132" s="611"/>
      <c r="LMS132" s="611"/>
      <c r="LMT132" s="611"/>
      <c r="LMU132" s="611"/>
      <c r="LMV132" s="611"/>
      <c r="LMW132" s="611"/>
      <c r="LMX132" s="611"/>
      <c r="LMY132" s="611"/>
      <c r="LMZ132" s="611"/>
      <c r="LNA132" s="611"/>
      <c r="LNB132" s="611"/>
      <c r="LNC132" s="611"/>
      <c r="LND132" s="611"/>
      <c r="LNE132" s="611"/>
      <c r="LNF132" s="611"/>
      <c r="LNG132" s="611"/>
      <c r="LNH132" s="611"/>
      <c r="LNI132" s="611"/>
      <c r="LNJ132" s="611"/>
      <c r="LNK132" s="611"/>
      <c r="LNL132" s="611"/>
      <c r="LNM132" s="611"/>
      <c r="LNN132" s="611"/>
      <c r="LNO132" s="611"/>
      <c r="LNP132" s="611"/>
      <c r="LNQ132" s="611"/>
      <c r="LNR132" s="611"/>
      <c r="LNS132" s="611"/>
      <c r="LNT132" s="611"/>
      <c r="LNU132" s="611"/>
      <c r="LNV132" s="611"/>
      <c r="LNW132" s="611"/>
      <c r="LNX132" s="611"/>
      <c r="LNY132" s="611"/>
      <c r="LNZ132" s="611"/>
      <c r="LOA132" s="611"/>
      <c r="LOB132" s="611"/>
      <c r="LOC132" s="611"/>
      <c r="LOD132" s="611"/>
      <c r="LOE132" s="611"/>
      <c r="LOF132" s="611"/>
      <c r="LOG132" s="611"/>
      <c r="LOH132" s="611"/>
      <c r="LOI132" s="611"/>
      <c r="LOJ132" s="611"/>
      <c r="LOK132" s="611"/>
      <c r="LOL132" s="611"/>
      <c r="LOM132" s="611"/>
      <c r="LON132" s="611"/>
      <c r="LOO132" s="611"/>
      <c r="LOP132" s="611"/>
      <c r="LOQ132" s="611"/>
      <c r="LOR132" s="611"/>
      <c r="LOS132" s="611"/>
      <c r="LOT132" s="611"/>
      <c r="LOU132" s="611"/>
      <c r="LOV132" s="611"/>
      <c r="LOW132" s="611"/>
      <c r="LOX132" s="611"/>
      <c r="LOY132" s="611"/>
      <c r="LOZ132" s="611"/>
      <c r="LPA132" s="611"/>
      <c r="LPB132" s="611"/>
      <c r="LPC132" s="611"/>
      <c r="LPD132" s="611"/>
      <c r="LPE132" s="611"/>
      <c r="LPF132" s="611"/>
      <c r="LPG132" s="611"/>
      <c r="LPH132" s="611"/>
      <c r="LPI132" s="611"/>
      <c r="LPJ132" s="611"/>
      <c r="LPK132" s="611"/>
      <c r="LPL132" s="611"/>
      <c r="LPM132" s="611"/>
      <c r="LPN132" s="611"/>
      <c r="LPO132" s="611"/>
      <c r="LPP132" s="611"/>
      <c r="LPQ132" s="611"/>
      <c r="LPR132" s="611"/>
      <c r="LPS132" s="611"/>
      <c r="LPT132" s="611"/>
      <c r="LPU132" s="611"/>
      <c r="LPV132" s="611"/>
      <c r="LPW132" s="611"/>
      <c r="LPX132" s="611"/>
      <c r="LPY132" s="611"/>
      <c r="LPZ132" s="611"/>
      <c r="LQA132" s="611"/>
      <c r="LQB132" s="611"/>
      <c r="LQC132" s="611"/>
      <c r="LQD132" s="611"/>
      <c r="LQE132" s="611"/>
      <c r="LQF132" s="611"/>
      <c r="LQG132" s="611"/>
      <c r="LQH132" s="611"/>
      <c r="LQI132" s="611"/>
      <c r="LQJ132" s="611"/>
      <c r="LQK132" s="611"/>
      <c r="LQL132" s="611"/>
      <c r="LQM132" s="611"/>
      <c r="LQN132" s="611"/>
      <c r="LQO132" s="611"/>
      <c r="LQP132" s="611"/>
      <c r="LQQ132" s="611"/>
      <c r="LQR132" s="611"/>
      <c r="LQS132" s="611"/>
      <c r="LQT132" s="611"/>
      <c r="LQU132" s="611"/>
      <c r="LQV132" s="611"/>
      <c r="LQW132" s="611"/>
      <c r="LQX132" s="611"/>
      <c r="LQY132" s="611"/>
      <c r="LQZ132" s="611"/>
      <c r="LRA132" s="611"/>
      <c r="LRB132" s="611"/>
      <c r="LRC132" s="611"/>
      <c r="LRD132" s="611"/>
      <c r="LRE132" s="611"/>
      <c r="LRF132" s="611"/>
      <c r="LRG132" s="611"/>
      <c r="LRH132" s="611"/>
      <c r="LRI132" s="611"/>
      <c r="LRJ132" s="611"/>
      <c r="LRK132" s="611"/>
      <c r="LRL132" s="611"/>
      <c r="LRM132" s="611"/>
      <c r="LRN132" s="611"/>
      <c r="LRO132" s="611"/>
      <c r="LRP132" s="611"/>
      <c r="LRQ132" s="611"/>
      <c r="LRR132" s="611"/>
      <c r="LRS132" s="611"/>
      <c r="LRT132" s="611"/>
      <c r="LRU132" s="611"/>
      <c r="LRV132" s="611"/>
      <c r="LRW132" s="611"/>
      <c r="LRX132" s="611"/>
      <c r="LRY132" s="611"/>
      <c r="LRZ132" s="611"/>
      <c r="LSA132" s="611"/>
      <c r="LSB132" s="611"/>
      <c r="LSC132" s="611"/>
      <c r="LSD132" s="611"/>
      <c r="LSE132" s="611"/>
      <c r="LSF132" s="611"/>
      <c r="LSG132" s="611"/>
      <c r="LSH132" s="611"/>
      <c r="LSI132" s="611"/>
      <c r="LSJ132" s="611"/>
      <c r="LSK132" s="611"/>
      <c r="LSL132" s="611"/>
      <c r="LSM132" s="611"/>
      <c r="LSN132" s="611"/>
      <c r="LSO132" s="611"/>
      <c r="LSP132" s="611"/>
      <c r="LSQ132" s="611"/>
      <c r="LSR132" s="611"/>
      <c r="LSS132" s="611"/>
      <c r="LST132" s="611"/>
      <c r="LSU132" s="611"/>
      <c r="LSV132" s="611"/>
      <c r="LSW132" s="611"/>
      <c r="LSX132" s="611"/>
      <c r="LSY132" s="611"/>
      <c r="LSZ132" s="611"/>
      <c r="LTA132" s="611"/>
      <c r="LTB132" s="611"/>
      <c r="LTC132" s="611"/>
      <c r="LTD132" s="611"/>
      <c r="LTE132" s="611"/>
      <c r="LTF132" s="611"/>
      <c r="LTG132" s="611"/>
      <c r="LTH132" s="611"/>
      <c r="LTI132" s="611"/>
      <c r="LTJ132" s="611"/>
      <c r="LTK132" s="611"/>
      <c r="LTL132" s="611"/>
      <c r="LTM132" s="611"/>
      <c r="LTN132" s="611"/>
      <c r="LTO132" s="611"/>
      <c r="LTP132" s="611"/>
      <c r="LTQ132" s="611"/>
      <c r="LTR132" s="611"/>
      <c r="LTS132" s="611"/>
      <c r="LTT132" s="611"/>
      <c r="LTU132" s="611"/>
      <c r="LTV132" s="611"/>
      <c r="LTW132" s="611"/>
      <c r="LTX132" s="611"/>
      <c r="LTY132" s="611"/>
      <c r="LTZ132" s="611"/>
      <c r="LUA132" s="611"/>
      <c r="LUB132" s="611"/>
      <c r="LUC132" s="611"/>
      <c r="LUD132" s="611"/>
      <c r="LUE132" s="611"/>
      <c r="LUF132" s="611"/>
      <c r="LUG132" s="611"/>
      <c r="LUH132" s="611"/>
      <c r="LUI132" s="611"/>
      <c r="LUJ132" s="611"/>
      <c r="LUK132" s="611"/>
      <c r="LUL132" s="611"/>
      <c r="LUM132" s="611"/>
      <c r="LUN132" s="611"/>
      <c r="LUO132" s="611"/>
      <c r="LUP132" s="611"/>
      <c r="LUQ132" s="611"/>
      <c r="LUR132" s="611"/>
      <c r="LUS132" s="611"/>
      <c r="LUT132" s="611"/>
      <c r="LUU132" s="611"/>
      <c r="LUV132" s="611"/>
      <c r="LUW132" s="611"/>
      <c r="LUX132" s="611"/>
      <c r="LUY132" s="611"/>
      <c r="LUZ132" s="611"/>
      <c r="LVA132" s="611"/>
      <c r="LVB132" s="611"/>
      <c r="LVC132" s="611"/>
      <c r="LVD132" s="611"/>
      <c r="LVE132" s="611"/>
      <c r="LVF132" s="611"/>
      <c r="LVG132" s="611"/>
      <c r="LVH132" s="611"/>
      <c r="LVI132" s="611"/>
      <c r="LVJ132" s="611"/>
      <c r="LVK132" s="611"/>
      <c r="LVL132" s="611"/>
      <c r="LVM132" s="611"/>
      <c r="LVN132" s="611"/>
      <c r="LVO132" s="611"/>
      <c r="LVP132" s="611"/>
      <c r="LVQ132" s="611"/>
      <c r="LVR132" s="611"/>
      <c r="LVS132" s="611"/>
      <c r="LVT132" s="611"/>
      <c r="LVU132" s="611"/>
      <c r="LVV132" s="611"/>
      <c r="LVW132" s="611"/>
      <c r="LVX132" s="611"/>
      <c r="LVY132" s="611"/>
      <c r="LVZ132" s="611"/>
      <c r="LWA132" s="611"/>
      <c r="LWB132" s="611"/>
      <c r="LWC132" s="611"/>
      <c r="LWD132" s="611"/>
      <c r="LWE132" s="611"/>
      <c r="LWF132" s="611"/>
      <c r="LWG132" s="611"/>
      <c r="LWH132" s="611"/>
      <c r="LWI132" s="611"/>
      <c r="LWJ132" s="611"/>
      <c r="LWK132" s="611"/>
      <c r="LWL132" s="611"/>
      <c r="LWM132" s="611"/>
      <c r="LWN132" s="611"/>
      <c r="LWO132" s="611"/>
      <c r="LWP132" s="611"/>
      <c r="LWQ132" s="611"/>
      <c r="LWR132" s="611"/>
      <c r="LWS132" s="611"/>
      <c r="LWT132" s="611"/>
      <c r="LWU132" s="611"/>
      <c r="LWV132" s="611"/>
      <c r="LWW132" s="611"/>
      <c r="LWX132" s="611"/>
      <c r="LWY132" s="611"/>
      <c r="LWZ132" s="611"/>
      <c r="LXA132" s="611"/>
      <c r="LXB132" s="611"/>
      <c r="LXC132" s="611"/>
      <c r="LXD132" s="611"/>
      <c r="LXE132" s="611"/>
      <c r="LXF132" s="611"/>
      <c r="LXG132" s="611"/>
      <c r="LXH132" s="611"/>
      <c r="LXI132" s="611"/>
      <c r="LXJ132" s="611"/>
      <c r="LXK132" s="611"/>
      <c r="LXL132" s="611"/>
      <c r="LXM132" s="611"/>
      <c r="LXN132" s="611"/>
      <c r="LXO132" s="611"/>
      <c r="LXP132" s="611"/>
      <c r="LXQ132" s="611"/>
      <c r="LXR132" s="611"/>
      <c r="LXS132" s="611"/>
      <c r="LXT132" s="611"/>
      <c r="LXU132" s="611"/>
      <c r="LXV132" s="611"/>
      <c r="LXW132" s="611"/>
      <c r="LXX132" s="611"/>
      <c r="LXY132" s="611"/>
      <c r="LXZ132" s="611"/>
      <c r="LYA132" s="611"/>
      <c r="LYB132" s="611"/>
      <c r="LYC132" s="611"/>
      <c r="LYD132" s="611"/>
      <c r="LYE132" s="611"/>
      <c r="LYF132" s="611"/>
      <c r="LYG132" s="611"/>
      <c r="LYH132" s="611"/>
      <c r="LYI132" s="611"/>
      <c r="LYJ132" s="611"/>
      <c r="LYK132" s="611"/>
      <c r="LYL132" s="611"/>
      <c r="LYM132" s="611"/>
      <c r="LYN132" s="611"/>
      <c r="LYO132" s="611"/>
      <c r="LYP132" s="611"/>
      <c r="LYQ132" s="611"/>
      <c r="LYR132" s="611"/>
      <c r="LYS132" s="611"/>
      <c r="LYT132" s="611"/>
      <c r="LYU132" s="611"/>
      <c r="LYV132" s="611"/>
      <c r="LYW132" s="611"/>
      <c r="LYX132" s="611"/>
      <c r="LYY132" s="611"/>
      <c r="LYZ132" s="611"/>
      <c r="LZA132" s="611"/>
      <c r="LZB132" s="611"/>
      <c r="LZC132" s="611"/>
      <c r="LZD132" s="611"/>
      <c r="LZE132" s="611"/>
      <c r="LZF132" s="611"/>
      <c r="LZG132" s="611"/>
      <c r="LZH132" s="611"/>
      <c r="LZI132" s="611"/>
      <c r="LZJ132" s="611"/>
      <c r="LZK132" s="611"/>
      <c r="LZL132" s="611"/>
      <c r="LZM132" s="611"/>
      <c r="LZN132" s="611"/>
      <c r="LZO132" s="611"/>
      <c r="LZP132" s="611"/>
      <c r="LZQ132" s="611"/>
      <c r="LZR132" s="611"/>
      <c r="LZS132" s="611"/>
      <c r="LZT132" s="611"/>
      <c r="LZU132" s="611"/>
      <c r="LZV132" s="611"/>
      <c r="LZW132" s="611"/>
      <c r="LZX132" s="611"/>
      <c r="LZY132" s="611"/>
      <c r="LZZ132" s="611"/>
      <c r="MAA132" s="611"/>
      <c r="MAB132" s="611"/>
      <c r="MAC132" s="611"/>
      <c r="MAD132" s="611"/>
      <c r="MAE132" s="611"/>
      <c r="MAF132" s="611"/>
      <c r="MAG132" s="611"/>
      <c r="MAH132" s="611"/>
      <c r="MAI132" s="611"/>
      <c r="MAJ132" s="611"/>
      <c r="MAK132" s="611"/>
      <c r="MAL132" s="611"/>
      <c r="MAM132" s="611"/>
      <c r="MAN132" s="611"/>
      <c r="MAO132" s="611"/>
      <c r="MAP132" s="611"/>
      <c r="MAQ132" s="611"/>
      <c r="MAR132" s="611"/>
      <c r="MAS132" s="611"/>
      <c r="MAT132" s="611"/>
      <c r="MAU132" s="611"/>
      <c r="MAV132" s="611"/>
      <c r="MAW132" s="611"/>
      <c r="MAX132" s="611"/>
      <c r="MAY132" s="611"/>
      <c r="MAZ132" s="611"/>
      <c r="MBA132" s="611"/>
      <c r="MBB132" s="611"/>
      <c r="MBC132" s="611"/>
      <c r="MBD132" s="611"/>
      <c r="MBE132" s="611"/>
      <c r="MBF132" s="611"/>
      <c r="MBG132" s="611"/>
      <c r="MBH132" s="611"/>
      <c r="MBI132" s="611"/>
      <c r="MBJ132" s="611"/>
      <c r="MBK132" s="611"/>
      <c r="MBL132" s="611"/>
      <c r="MBM132" s="611"/>
      <c r="MBN132" s="611"/>
      <c r="MBO132" s="611"/>
      <c r="MBP132" s="611"/>
      <c r="MBQ132" s="611"/>
      <c r="MBR132" s="611"/>
      <c r="MBS132" s="611"/>
      <c r="MBT132" s="611"/>
      <c r="MBU132" s="611"/>
      <c r="MBV132" s="611"/>
      <c r="MBW132" s="611"/>
      <c r="MBX132" s="611"/>
      <c r="MBY132" s="611"/>
      <c r="MBZ132" s="611"/>
      <c r="MCA132" s="611"/>
      <c r="MCB132" s="611"/>
      <c r="MCC132" s="611"/>
      <c r="MCD132" s="611"/>
      <c r="MCE132" s="611"/>
      <c r="MCF132" s="611"/>
      <c r="MCG132" s="611"/>
      <c r="MCH132" s="611"/>
      <c r="MCI132" s="611"/>
      <c r="MCJ132" s="611"/>
      <c r="MCK132" s="611"/>
      <c r="MCL132" s="611"/>
      <c r="MCM132" s="611"/>
      <c r="MCN132" s="611"/>
      <c r="MCO132" s="611"/>
      <c r="MCP132" s="611"/>
      <c r="MCQ132" s="611"/>
      <c r="MCR132" s="611"/>
      <c r="MCS132" s="611"/>
      <c r="MCT132" s="611"/>
      <c r="MCU132" s="611"/>
      <c r="MCV132" s="611"/>
      <c r="MCW132" s="611"/>
      <c r="MCX132" s="611"/>
      <c r="MCY132" s="611"/>
      <c r="MCZ132" s="611"/>
      <c r="MDA132" s="611"/>
      <c r="MDB132" s="611"/>
      <c r="MDC132" s="611"/>
      <c r="MDD132" s="611"/>
      <c r="MDE132" s="611"/>
      <c r="MDF132" s="611"/>
      <c r="MDG132" s="611"/>
      <c r="MDH132" s="611"/>
      <c r="MDI132" s="611"/>
      <c r="MDJ132" s="611"/>
      <c r="MDK132" s="611"/>
      <c r="MDL132" s="611"/>
      <c r="MDM132" s="611"/>
      <c r="MDN132" s="611"/>
      <c r="MDO132" s="611"/>
      <c r="MDP132" s="611"/>
      <c r="MDQ132" s="611"/>
      <c r="MDR132" s="611"/>
      <c r="MDS132" s="611"/>
      <c r="MDT132" s="611"/>
      <c r="MDU132" s="611"/>
      <c r="MDV132" s="611"/>
      <c r="MDW132" s="611"/>
      <c r="MDX132" s="611"/>
      <c r="MDY132" s="611"/>
      <c r="MDZ132" s="611"/>
      <c r="MEA132" s="611"/>
      <c r="MEB132" s="611"/>
      <c r="MEC132" s="611"/>
      <c r="MED132" s="611"/>
      <c r="MEE132" s="611"/>
      <c r="MEF132" s="611"/>
      <c r="MEG132" s="611"/>
      <c r="MEH132" s="611"/>
      <c r="MEI132" s="611"/>
      <c r="MEJ132" s="611"/>
      <c r="MEK132" s="611"/>
      <c r="MEL132" s="611"/>
      <c r="MEM132" s="611"/>
      <c r="MEN132" s="611"/>
      <c r="MEO132" s="611"/>
      <c r="MEP132" s="611"/>
      <c r="MEQ132" s="611"/>
      <c r="MER132" s="611"/>
      <c r="MES132" s="611"/>
      <c r="MET132" s="611"/>
      <c r="MEU132" s="611"/>
      <c r="MEV132" s="611"/>
      <c r="MEW132" s="611"/>
      <c r="MEX132" s="611"/>
      <c r="MEY132" s="611"/>
      <c r="MEZ132" s="611"/>
      <c r="MFA132" s="611"/>
      <c r="MFB132" s="611"/>
      <c r="MFC132" s="611"/>
      <c r="MFD132" s="611"/>
      <c r="MFE132" s="611"/>
      <c r="MFF132" s="611"/>
      <c r="MFG132" s="611"/>
      <c r="MFH132" s="611"/>
      <c r="MFI132" s="611"/>
      <c r="MFJ132" s="611"/>
      <c r="MFK132" s="611"/>
      <c r="MFL132" s="611"/>
      <c r="MFM132" s="611"/>
      <c r="MFN132" s="611"/>
      <c r="MFO132" s="611"/>
      <c r="MFP132" s="611"/>
      <c r="MFQ132" s="611"/>
      <c r="MFR132" s="611"/>
      <c r="MFS132" s="611"/>
      <c r="MFT132" s="611"/>
      <c r="MFU132" s="611"/>
      <c r="MFV132" s="611"/>
      <c r="MFW132" s="611"/>
      <c r="MFX132" s="611"/>
      <c r="MFY132" s="611"/>
      <c r="MFZ132" s="611"/>
      <c r="MGA132" s="611"/>
      <c r="MGB132" s="611"/>
      <c r="MGC132" s="611"/>
      <c r="MGD132" s="611"/>
      <c r="MGE132" s="611"/>
      <c r="MGF132" s="611"/>
      <c r="MGG132" s="611"/>
      <c r="MGH132" s="611"/>
      <c r="MGI132" s="611"/>
      <c r="MGJ132" s="611"/>
      <c r="MGK132" s="611"/>
      <c r="MGL132" s="611"/>
      <c r="MGM132" s="611"/>
      <c r="MGN132" s="611"/>
      <c r="MGO132" s="611"/>
      <c r="MGP132" s="611"/>
      <c r="MGQ132" s="611"/>
      <c r="MGR132" s="611"/>
      <c r="MGS132" s="611"/>
      <c r="MGT132" s="611"/>
      <c r="MGU132" s="611"/>
      <c r="MGV132" s="611"/>
      <c r="MGW132" s="611"/>
      <c r="MGX132" s="611"/>
      <c r="MGY132" s="611"/>
      <c r="MGZ132" s="611"/>
      <c r="MHA132" s="611"/>
      <c r="MHB132" s="611"/>
      <c r="MHC132" s="611"/>
      <c r="MHD132" s="611"/>
      <c r="MHE132" s="611"/>
      <c r="MHF132" s="611"/>
      <c r="MHG132" s="611"/>
      <c r="MHH132" s="611"/>
      <c r="MHI132" s="611"/>
      <c r="MHJ132" s="611"/>
      <c r="MHK132" s="611"/>
      <c r="MHL132" s="611"/>
      <c r="MHM132" s="611"/>
      <c r="MHN132" s="611"/>
      <c r="MHO132" s="611"/>
      <c r="MHP132" s="611"/>
      <c r="MHQ132" s="611"/>
      <c r="MHR132" s="611"/>
      <c r="MHS132" s="611"/>
      <c r="MHT132" s="611"/>
      <c r="MHU132" s="611"/>
      <c r="MHV132" s="611"/>
      <c r="MHW132" s="611"/>
      <c r="MHX132" s="611"/>
      <c r="MHY132" s="611"/>
      <c r="MHZ132" s="611"/>
      <c r="MIA132" s="611"/>
      <c r="MIB132" s="611"/>
      <c r="MIC132" s="611"/>
      <c r="MID132" s="611"/>
      <c r="MIE132" s="611"/>
      <c r="MIF132" s="611"/>
      <c r="MIG132" s="611"/>
      <c r="MIH132" s="611"/>
      <c r="MII132" s="611"/>
      <c r="MIJ132" s="611"/>
      <c r="MIK132" s="611"/>
      <c r="MIL132" s="611"/>
      <c r="MIM132" s="611"/>
      <c r="MIN132" s="611"/>
      <c r="MIO132" s="611"/>
      <c r="MIP132" s="611"/>
      <c r="MIQ132" s="611"/>
      <c r="MIR132" s="611"/>
      <c r="MIS132" s="611"/>
      <c r="MIT132" s="611"/>
      <c r="MIU132" s="611"/>
      <c r="MIV132" s="611"/>
      <c r="MIW132" s="611"/>
      <c r="MIX132" s="611"/>
      <c r="MIY132" s="611"/>
      <c r="MIZ132" s="611"/>
      <c r="MJA132" s="611"/>
      <c r="MJB132" s="611"/>
      <c r="MJC132" s="611"/>
      <c r="MJD132" s="611"/>
      <c r="MJE132" s="611"/>
      <c r="MJF132" s="611"/>
      <c r="MJG132" s="611"/>
      <c r="MJH132" s="611"/>
      <c r="MJI132" s="611"/>
      <c r="MJJ132" s="611"/>
      <c r="MJK132" s="611"/>
      <c r="MJL132" s="611"/>
      <c r="MJM132" s="611"/>
      <c r="MJN132" s="611"/>
      <c r="MJO132" s="611"/>
      <c r="MJP132" s="611"/>
      <c r="MJQ132" s="611"/>
      <c r="MJR132" s="611"/>
      <c r="MJS132" s="611"/>
      <c r="MJT132" s="611"/>
      <c r="MJU132" s="611"/>
      <c r="MJV132" s="611"/>
      <c r="MJW132" s="611"/>
      <c r="MJX132" s="611"/>
      <c r="MJY132" s="611"/>
      <c r="MJZ132" s="611"/>
      <c r="MKA132" s="611"/>
      <c r="MKB132" s="611"/>
      <c r="MKC132" s="611"/>
      <c r="MKD132" s="611"/>
      <c r="MKE132" s="611"/>
      <c r="MKF132" s="611"/>
      <c r="MKG132" s="611"/>
      <c r="MKH132" s="611"/>
      <c r="MKI132" s="611"/>
      <c r="MKJ132" s="611"/>
      <c r="MKK132" s="611"/>
      <c r="MKL132" s="611"/>
      <c r="MKM132" s="611"/>
      <c r="MKN132" s="611"/>
      <c r="MKO132" s="611"/>
      <c r="MKP132" s="611"/>
      <c r="MKQ132" s="611"/>
      <c r="MKR132" s="611"/>
      <c r="MKS132" s="611"/>
      <c r="MKT132" s="611"/>
      <c r="MKU132" s="611"/>
      <c r="MKV132" s="611"/>
      <c r="MKW132" s="611"/>
      <c r="MKX132" s="611"/>
      <c r="MKY132" s="611"/>
      <c r="MKZ132" s="611"/>
      <c r="MLA132" s="611"/>
      <c r="MLB132" s="611"/>
      <c r="MLC132" s="611"/>
      <c r="MLD132" s="611"/>
      <c r="MLE132" s="611"/>
      <c r="MLF132" s="611"/>
      <c r="MLG132" s="611"/>
      <c r="MLH132" s="611"/>
      <c r="MLI132" s="611"/>
      <c r="MLJ132" s="611"/>
      <c r="MLK132" s="611"/>
      <c r="MLL132" s="611"/>
      <c r="MLM132" s="611"/>
      <c r="MLN132" s="611"/>
      <c r="MLO132" s="611"/>
      <c r="MLP132" s="611"/>
      <c r="MLQ132" s="611"/>
      <c r="MLR132" s="611"/>
      <c r="MLS132" s="611"/>
      <c r="MLT132" s="611"/>
      <c r="MLU132" s="611"/>
      <c r="MLV132" s="611"/>
      <c r="MLW132" s="611"/>
      <c r="MLX132" s="611"/>
      <c r="MLY132" s="611"/>
      <c r="MLZ132" s="611"/>
      <c r="MMA132" s="611"/>
      <c r="MMB132" s="611"/>
      <c r="MMC132" s="611"/>
      <c r="MMD132" s="611"/>
      <c r="MME132" s="611"/>
      <c r="MMF132" s="611"/>
      <c r="MMG132" s="611"/>
      <c r="MMH132" s="611"/>
      <c r="MMI132" s="611"/>
      <c r="MMJ132" s="611"/>
      <c r="MMK132" s="611"/>
      <c r="MML132" s="611"/>
      <c r="MMM132" s="611"/>
      <c r="MMN132" s="611"/>
      <c r="MMO132" s="611"/>
      <c r="MMP132" s="611"/>
      <c r="MMQ132" s="611"/>
      <c r="MMR132" s="611"/>
      <c r="MMS132" s="611"/>
      <c r="MMT132" s="611"/>
      <c r="MMU132" s="611"/>
      <c r="MMV132" s="611"/>
      <c r="MMW132" s="611"/>
      <c r="MMX132" s="611"/>
      <c r="MMY132" s="611"/>
      <c r="MMZ132" s="611"/>
      <c r="MNA132" s="611"/>
      <c r="MNB132" s="611"/>
      <c r="MNC132" s="611"/>
      <c r="MND132" s="611"/>
      <c r="MNE132" s="611"/>
      <c r="MNF132" s="611"/>
      <c r="MNG132" s="611"/>
      <c r="MNH132" s="611"/>
      <c r="MNI132" s="611"/>
      <c r="MNJ132" s="611"/>
      <c r="MNK132" s="611"/>
      <c r="MNL132" s="611"/>
      <c r="MNM132" s="611"/>
      <c r="MNN132" s="611"/>
      <c r="MNO132" s="611"/>
      <c r="MNP132" s="611"/>
      <c r="MNQ132" s="611"/>
      <c r="MNR132" s="611"/>
      <c r="MNS132" s="611"/>
      <c r="MNT132" s="611"/>
      <c r="MNU132" s="611"/>
      <c r="MNV132" s="611"/>
      <c r="MNW132" s="611"/>
      <c r="MNX132" s="611"/>
      <c r="MNY132" s="611"/>
      <c r="MNZ132" s="611"/>
      <c r="MOA132" s="611"/>
      <c r="MOB132" s="611"/>
      <c r="MOC132" s="611"/>
      <c r="MOD132" s="611"/>
      <c r="MOE132" s="611"/>
      <c r="MOF132" s="611"/>
      <c r="MOG132" s="611"/>
      <c r="MOH132" s="611"/>
      <c r="MOI132" s="611"/>
      <c r="MOJ132" s="611"/>
      <c r="MOK132" s="611"/>
      <c r="MOL132" s="611"/>
      <c r="MOM132" s="611"/>
      <c r="MON132" s="611"/>
      <c r="MOO132" s="611"/>
      <c r="MOP132" s="611"/>
      <c r="MOQ132" s="611"/>
      <c r="MOR132" s="611"/>
      <c r="MOS132" s="611"/>
      <c r="MOT132" s="611"/>
      <c r="MOU132" s="611"/>
      <c r="MOV132" s="611"/>
      <c r="MOW132" s="611"/>
      <c r="MOX132" s="611"/>
      <c r="MOY132" s="611"/>
      <c r="MOZ132" s="611"/>
      <c r="MPA132" s="611"/>
      <c r="MPB132" s="611"/>
      <c r="MPC132" s="611"/>
      <c r="MPD132" s="611"/>
      <c r="MPE132" s="611"/>
      <c r="MPF132" s="611"/>
      <c r="MPG132" s="611"/>
      <c r="MPH132" s="611"/>
      <c r="MPI132" s="611"/>
      <c r="MPJ132" s="611"/>
      <c r="MPK132" s="611"/>
      <c r="MPL132" s="611"/>
      <c r="MPM132" s="611"/>
      <c r="MPN132" s="611"/>
      <c r="MPO132" s="611"/>
      <c r="MPP132" s="611"/>
      <c r="MPQ132" s="611"/>
      <c r="MPR132" s="611"/>
      <c r="MPS132" s="611"/>
      <c r="MPT132" s="611"/>
      <c r="MPU132" s="611"/>
      <c r="MPV132" s="611"/>
      <c r="MPW132" s="611"/>
      <c r="MPX132" s="611"/>
      <c r="MPY132" s="611"/>
      <c r="MPZ132" s="611"/>
      <c r="MQA132" s="611"/>
      <c r="MQB132" s="611"/>
      <c r="MQC132" s="611"/>
      <c r="MQD132" s="611"/>
      <c r="MQE132" s="611"/>
      <c r="MQF132" s="611"/>
      <c r="MQG132" s="611"/>
      <c r="MQH132" s="611"/>
      <c r="MQI132" s="611"/>
      <c r="MQJ132" s="611"/>
      <c r="MQK132" s="611"/>
      <c r="MQL132" s="611"/>
      <c r="MQM132" s="611"/>
      <c r="MQN132" s="611"/>
      <c r="MQO132" s="611"/>
      <c r="MQP132" s="611"/>
      <c r="MQQ132" s="611"/>
      <c r="MQR132" s="611"/>
      <c r="MQS132" s="611"/>
      <c r="MQT132" s="611"/>
      <c r="MQU132" s="611"/>
      <c r="MQV132" s="611"/>
      <c r="MQW132" s="611"/>
      <c r="MQX132" s="611"/>
      <c r="MQY132" s="611"/>
      <c r="MQZ132" s="611"/>
      <c r="MRA132" s="611"/>
      <c r="MRB132" s="611"/>
      <c r="MRC132" s="611"/>
      <c r="MRD132" s="611"/>
      <c r="MRE132" s="611"/>
      <c r="MRF132" s="611"/>
      <c r="MRG132" s="611"/>
      <c r="MRH132" s="611"/>
      <c r="MRI132" s="611"/>
      <c r="MRJ132" s="611"/>
      <c r="MRK132" s="611"/>
      <c r="MRL132" s="611"/>
      <c r="MRM132" s="611"/>
      <c r="MRN132" s="611"/>
      <c r="MRO132" s="611"/>
      <c r="MRP132" s="611"/>
      <c r="MRQ132" s="611"/>
      <c r="MRR132" s="611"/>
      <c r="MRS132" s="611"/>
      <c r="MRT132" s="611"/>
      <c r="MRU132" s="611"/>
      <c r="MRV132" s="611"/>
      <c r="MRW132" s="611"/>
      <c r="MRX132" s="611"/>
      <c r="MRY132" s="611"/>
      <c r="MRZ132" s="611"/>
      <c r="MSA132" s="611"/>
      <c r="MSB132" s="611"/>
      <c r="MSC132" s="611"/>
      <c r="MSD132" s="611"/>
      <c r="MSE132" s="611"/>
      <c r="MSF132" s="611"/>
      <c r="MSG132" s="611"/>
      <c r="MSH132" s="611"/>
      <c r="MSI132" s="611"/>
      <c r="MSJ132" s="611"/>
      <c r="MSK132" s="611"/>
      <c r="MSL132" s="611"/>
      <c r="MSM132" s="611"/>
      <c r="MSN132" s="611"/>
      <c r="MSO132" s="611"/>
      <c r="MSP132" s="611"/>
      <c r="MSQ132" s="611"/>
      <c r="MSR132" s="611"/>
      <c r="MSS132" s="611"/>
      <c r="MST132" s="611"/>
      <c r="MSU132" s="611"/>
      <c r="MSV132" s="611"/>
      <c r="MSW132" s="611"/>
      <c r="MSX132" s="611"/>
      <c r="MSY132" s="611"/>
      <c r="MSZ132" s="611"/>
      <c r="MTA132" s="611"/>
      <c r="MTB132" s="611"/>
      <c r="MTC132" s="611"/>
      <c r="MTD132" s="611"/>
      <c r="MTE132" s="611"/>
      <c r="MTF132" s="611"/>
      <c r="MTG132" s="611"/>
      <c r="MTH132" s="611"/>
      <c r="MTI132" s="611"/>
      <c r="MTJ132" s="611"/>
      <c r="MTK132" s="611"/>
      <c r="MTL132" s="611"/>
      <c r="MTM132" s="611"/>
      <c r="MTN132" s="611"/>
      <c r="MTO132" s="611"/>
      <c r="MTP132" s="611"/>
      <c r="MTQ132" s="611"/>
      <c r="MTR132" s="611"/>
      <c r="MTS132" s="611"/>
      <c r="MTT132" s="611"/>
      <c r="MTU132" s="611"/>
      <c r="MTV132" s="611"/>
      <c r="MTW132" s="611"/>
      <c r="MTX132" s="611"/>
      <c r="MTY132" s="611"/>
      <c r="MTZ132" s="611"/>
      <c r="MUA132" s="611"/>
      <c r="MUB132" s="611"/>
      <c r="MUC132" s="611"/>
      <c r="MUD132" s="611"/>
      <c r="MUE132" s="611"/>
      <c r="MUF132" s="611"/>
      <c r="MUG132" s="611"/>
      <c r="MUH132" s="611"/>
      <c r="MUI132" s="611"/>
      <c r="MUJ132" s="611"/>
      <c r="MUK132" s="611"/>
      <c r="MUL132" s="611"/>
      <c r="MUM132" s="611"/>
      <c r="MUN132" s="611"/>
      <c r="MUO132" s="611"/>
      <c r="MUP132" s="611"/>
      <c r="MUQ132" s="611"/>
      <c r="MUR132" s="611"/>
      <c r="MUS132" s="611"/>
      <c r="MUT132" s="611"/>
      <c r="MUU132" s="611"/>
      <c r="MUV132" s="611"/>
      <c r="MUW132" s="611"/>
      <c r="MUX132" s="611"/>
      <c r="MUY132" s="611"/>
      <c r="MUZ132" s="611"/>
      <c r="MVA132" s="611"/>
      <c r="MVB132" s="611"/>
      <c r="MVC132" s="611"/>
      <c r="MVD132" s="611"/>
      <c r="MVE132" s="611"/>
      <c r="MVF132" s="611"/>
      <c r="MVG132" s="611"/>
      <c r="MVH132" s="611"/>
      <c r="MVI132" s="611"/>
      <c r="MVJ132" s="611"/>
      <c r="MVK132" s="611"/>
      <c r="MVL132" s="611"/>
      <c r="MVM132" s="611"/>
      <c r="MVN132" s="611"/>
      <c r="MVO132" s="611"/>
      <c r="MVP132" s="611"/>
      <c r="MVQ132" s="611"/>
      <c r="MVR132" s="611"/>
      <c r="MVS132" s="611"/>
      <c r="MVT132" s="611"/>
      <c r="MVU132" s="611"/>
      <c r="MVV132" s="611"/>
      <c r="MVW132" s="611"/>
      <c r="MVX132" s="611"/>
      <c r="MVY132" s="611"/>
      <c r="MVZ132" s="611"/>
      <c r="MWA132" s="611"/>
      <c r="MWB132" s="611"/>
      <c r="MWC132" s="611"/>
      <c r="MWD132" s="611"/>
      <c r="MWE132" s="611"/>
      <c r="MWF132" s="611"/>
      <c r="MWG132" s="611"/>
      <c r="MWH132" s="611"/>
      <c r="MWI132" s="611"/>
      <c r="MWJ132" s="611"/>
      <c r="MWK132" s="611"/>
      <c r="MWL132" s="611"/>
      <c r="MWM132" s="611"/>
      <c r="MWN132" s="611"/>
      <c r="MWO132" s="611"/>
      <c r="MWP132" s="611"/>
      <c r="MWQ132" s="611"/>
      <c r="MWR132" s="611"/>
      <c r="MWS132" s="611"/>
      <c r="MWT132" s="611"/>
      <c r="MWU132" s="611"/>
      <c r="MWV132" s="611"/>
      <c r="MWW132" s="611"/>
      <c r="MWX132" s="611"/>
      <c r="MWY132" s="611"/>
      <c r="MWZ132" s="611"/>
      <c r="MXA132" s="611"/>
      <c r="MXB132" s="611"/>
      <c r="MXC132" s="611"/>
      <c r="MXD132" s="611"/>
      <c r="MXE132" s="611"/>
      <c r="MXF132" s="611"/>
      <c r="MXG132" s="611"/>
      <c r="MXH132" s="611"/>
      <c r="MXI132" s="611"/>
      <c r="MXJ132" s="611"/>
      <c r="MXK132" s="611"/>
      <c r="MXL132" s="611"/>
      <c r="MXM132" s="611"/>
      <c r="MXN132" s="611"/>
      <c r="MXO132" s="611"/>
      <c r="MXP132" s="611"/>
      <c r="MXQ132" s="611"/>
      <c r="MXR132" s="611"/>
      <c r="MXS132" s="611"/>
      <c r="MXT132" s="611"/>
      <c r="MXU132" s="611"/>
      <c r="MXV132" s="611"/>
      <c r="MXW132" s="611"/>
      <c r="MXX132" s="611"/>
      <c r="MXY132" s="611"/>
      <c r="MXZ132" s="611"/>
      <c r="MYA132" s="611"/>
      <c r="MYB132" s="611"/>
      <c r="MYC132" s="611"/>
      <c r="MYD132" s="611"/>
      <c r="MYE132" s="611"/>
      <c r="MYF132" s="611"/>
      <c r="MYG132" s="611"/>
      <c r="MYH132" s="611"/>
      <c r="MYI132" s="611"/>
      <c r="MYJ132" s="611"/>
      <c r="MYK132" s="611"/>
      <c r="MYL132" s="611"/>
      <c r="MYM132" s="611"/>
      <c r="MYN132" s="611"/>
      <c r="MYO132" s="611"/>
      <c r="MYP132" s="611"/>
      <c r="MYQ132" s="611"/>
      <c r="MYR132" s="611"/>
      <c r="MYS132" s="611"/>
      <c r="MYT132" s="611"/>
      <c r="MYU132" s="611"/>
      <c r="MYV132" s="611"/>
      <c r="MYW132" s="611"/>
      <c r="MYX132" s="611"/>
      <c r="MYY132" s="611"/>
      <c r="MYZ132" s="611"/>
      <c r="MZA132" s="611"/>
      <c r="MZB132" s="611"/>
      <c r="MZC132" s="611"/>
      <c r="MZD132" s="611"/>
      <c r="MZE132" s="611"/>
      <c r="MZF132" s="611"/>
      <c r="MZG132" s="611"/>
      <c r="MZH132" s="611"/>
      <c r="MZI132" s="611"/>
      <c r="MZJ132" s="611"/>
      <c r="MZK132" s="611"/>
      <c r="MZL132" s="611"/>
      <c r="MZM132" s="611"/>
      <c r="MZN132" s="611"/>
      <c r="MZO132" s="611"/>
      <c r="MZP132" s="611"/>
      <c r="MZQ132" s="611"/>
      <c r="MZR132" s="611"/>
      <c r="MZS132" s="611"/>
      <c r="MZT132" s="611"/>
      <c r="MZU132" s="611"/>
      <c r="MZV132" s="611"/>
      <c r="MZW132" s="611"/>
      <c r="MZX132" s="611"/>
      <c r="MZY132" s="611"/>
      <c r="MZZ132" s="611"/>
      <c r="NAA132" s="611"/>
      <c r="NAB132" s="611"/>
      <c r="NAC132" s="611"/>
      <c r="NAD132" s="611"/>
      <c r="NAE132" s="611"/>
      <c r="NAF132" s="611"/>
      <c r="NAG132" s="611"/>
      <c r="NAH132" s="611"/>
      <c r="NAI132" s="611"/>
      <c r="NAJ132" s="611"/>
      <c r="NAK132" s="611"/>
      <c r="NAL132" s="611"/>
      <c r="NAM132" s="611"/>
      <c r="NAN132" s="611"/>
      <c r="NAO132" s="611"/>
      <c r="NAP132" s="611"/>
      <c r="NAQ132" s="611"/>
      <c r="NAR132" s="611"/>
      <c r="NAS132" s="611"/>
      <c r="NAT132" s="611"/>
      <c r="NAU132" s="611"/>
      <c r="NAV132" s="611"/>
      <c r="NAW132" s="611"/>
      <c r="NAX132" s="611"/>
      <c r="NAY132" s="611"/>
      <c r="NAZ132" s="611"/>
      <c r="NBA132" s="611"/>
      <c r="NBB132" s="611"/>
      <c r="NBC132" s="611"/>
      <c r="NBD132" s="611"/>
      <c r="NBE132" s="611"/>
      <c r="NBF132" s="611"/>
      <c r="NBG132" s="611"/>
      <c r="NBH132" s="611"/>
      <c r="NBI132" s="611"/>
      <c r="NBJ132" s="611"/>
      <c r="NBK132" s="611"/>
      <c r="NBL132" s="611"/>
      <c r="NBM132" s="611"/>
      <c r="NBN132" s="611"/>
      <c r="NBO132" s="611"/>
      <c r="NBP132" s="611"/>
      <c r="NBQ132" s="611"/>
      <c r="NBR132" s="611"/>
      <c r="NBS132" s="611"/>
      <c r="NBT132" s="611"/>
      <c r="NBU132" s="611"/>
      <c r="NBV132" s="611"/>
      <c r="NBW132" s="611"/>
      <c r="NBX132" s="611"/>
      <c r="NBY132" s="611"/>
      <c r="NBZ132" s="611"/>
      <c r="NCA132" s="611"/>
      <c r="NCB132" s="611"/>
      <c r="NCC132" s="611"/>
      <c r="NCD132" s="611"/>
      <c r="NCE132" s="611"/>
      <c r="NCF132" s="611"/>
      <c r="NCG132" s="611"/>
      <c r="NCH132" s="611"/>
      <c r="NCI132" s="611"/>
      <c r="NCJ132" s="611"/>
      <c r="NCK132" s="611"/>
      <c r="NCL132" s="611"/>
      <c r="NCM132" s="611"/>
      <c r="NCN132" s="611"/>
      <c r="NCO132" s="611"/>
      <c r="NCP132" s="611"/>
      <c r="NCQ132" s="611"/>
      <c r="NCR132" s="611"/>
      <c r="NCS132" s="611"/>
      <c r="NCT132" s="611"/>
      <c r="NCU132" s="611"/>
      <c r="NCV132" s="611"/>
      <c r="NCW132" s="611"/>
      <c r="NCX132" s="611"/>
      <c r="NCY132" s="611"/>
      <c r="NCZ132" s="611"/>
      <c r="NDA132" s="611"/>
      <c r="NDB132" s="611"/>
      <c r="NDC132" s="611"/>
      <c r="NDD132" s="611"/>
      <c r="NDE132" s="611"/>
      <c r="NDF132" s="611"/>
      <c r="NDG132" s="611"/>
      <c r="NDH132" s="611"/>
      <c r="NDI132" s="611"/>
      <c r="NDJ132" s="611"/>
      <c r="NDK132" s="611"/>
      <c r="NDL132" s="611"/>
      <c r="NDM132" s="611"/>
      <c r="NDN132" s="611"/>
      <c r="NDO132" s="611"/>
      <c r="NDP132" s="611"/>
      <c r="NDQ132" s="611"/>
      <c r="NDR132" s="611"/>
      <c r="NDS132" s="611"/>
      <c r="NDT132" s="611"/>
      <c r="NDU132" s="611"/>
      <c r="NDV132" s="611"/>
      <c r="NDW132" s="611"/>
      <c r="NDX132" s="611"/>
      <c r="NDY132" s="611"/>
      <c r="NDZ132" s="611"/>
      <c r="NEA132" s="611"/>
      <c r="NEB132" s="611"/>
      <c r="NEC132" s="611"/>
      <c r="NED132" s="611"/>
      <c r="NEE132" s="611"/>
      <c r="NEF132" s="611"/>
      <c r="NEG132" s="611"/>
      <c r="NEH132" s="611"/>
      <c r="NEI132" s="611"/>
      <c r="NEJ132" s="611"/>
      <c r="NEK132" s="611"/>
      <c r="NEL132" s="611"/>
      <c r="NEM132" s="611"/>
      <c r="NEN132" s="611"/>
      <c r="NEO132" s="611"/>
      <c r="NEP132" s="611"/>
      <c r="NEQ132" s="611"/>
      <c r="NER132" s="611"/>
      <c r="NES132" s="611"/>
      <c r="NET132" s="611"/>
      <c r="NEU132" s="611"/>
      <c r="NEV132" s="611"/>
      <c r="NEW132" s="611"/>
      <c r="NEX132" s="611"/>
      <c r="NEY132" s="611"/>
      <c r="NEZ132" s="611"/>
      <c r="NFA132" s="611"/>
      <c r="NFB132" s="611"/>
      <c r="NFC132" s="611"/>
      <c r="NFD132" s="611"/>
      <c r="NFE132" s="611"/>
      <c r="NFF132" s="611"/>
      <c r="NFG132" s="611"/>
      <c r="NFH132" s="611"/>
      <c r="NFI132" s="611"/>
      <c r="NFJ132" s="611"/>
      <c r="NFK132" s="611"/>
      <c r="NFL132" s="611"/>
      <c r="NFM132" s="611"/>
      <c r="NFN132" s="611"/>
      <c r="NFO132" s="611"/>
      <c r="NFP132" s="611"/>
      <c r="NFQ132" s="611"/>
      <c r="NFR132" s="611"/>
      <c r="NFS132" s="611"/>
      <c r="NFT132" s="611"/>
      <c r="NFU132" s="611"/>
      <c r="NFV132" s="611"/>
      <c r="NFW132" s="611"/>
      <c r="NFX132" s="611"/>
      <c r="NFY132" s="611"/>
      <c r="NFZ132" s="611"/>
      <c r="NGA132" s="611"/>
      <c r="NGB132" s="611"/>
      <c r="NGC132" s="611"/>
      <c r="NGD132" s="611"/>
      <c r="NGE132" s="611"/>
      <c r="NGF132" s="611"/>
      <c r="NGG132" s="611"/>
      <c r="NGH132" s="611"/>
      <c r="NGI132" s="611"/>
      <c r="NGJ132" s="611"/>
      <c r="NGK132" s="611"/>
      <c r="NGL132" s="611"/>
      <c r="NGM132" s="611"/>
      <c r="NGN132" s="611"/>
      <c r="NGO132" s="611"/>
      <c r="NGP132" s="611"/>
      <c r="NGQ132" s="611"/>
      <c r="NGR132" s="611"/>
      <c r="NGS132" s="611"/>
      <c r="NGT132" s="611"/>
      <c r="NGU132" s="611"/>
      <c r="NGV132" s="611"/>
      <c r="NGW132" s="611"/>
      <c r="NGX132" s="611"/>
      <c r="NGY132" s="611"/>
      <c r="NGZ132" s="611"/>
      <c r="NHA132" s="611"/>
      <c r="NHB132" s="611"/>
      <c r="NHC132" s="611"/>
      <c r="NHD132" s="611"/>
      <c r="NHE132" s="611"/>
      <c r="NHF132" s="611"/>
      <c r="NHG132" s="611"/>
      <c r="NHH132" s="611"/>
      <c r="NHI132" s="611"/>
      <c r="NHJ132" s="611"/>
      <c r="NHK132" s="611"/>
      <c r="NHL132" s="611"/>
      <c r="NHM132" s="611"/>
      <c r="NHN132" s="611"/>
      <c r="NHO132" s="611"/>
      <c r="NHP132" s="611"/>
      <c r="NHQ132" s="611"/>
      <c r="NHR132" s="611"/>
      <c r="NHS132" s="611"/>
      <c r="NHT132" s="611"/>
      <c r="NHU132" s="611"/>
      <c r="NHV132" s="611"/>
      <c r="NHW132" s="611"/>
      <c r="NHX132" s="611"/>
      <c r="NHY132" s="611"/>
      <c r="NHZ132" s="611"/>
      <c r="NIA132" s="611"/>
      <c r="NIB132" s="611"/>
      <c r="NIC132" s="611"/>
      <c r="NID132" s="611"/>
      <c r="NIE132" s="611"/>
      <c r="NIF132" s="611"/>
      <c r="NIG132" s="611"/>
      <c r="NIH132" s="611"/>
      <c r="NII132" s="611"/>
      <c r="NIJ132" s="611"/>
      <c r="NIK132" s="611"/>
      <c r="NIL132" s="611"/>
      <c r="NIM132" s="611"/>
      <c r="NIN132" s="611"/>
      <c r="NIO132" s="611"/>
      <c r="NIP132" s="611"/>
      <c r="NIQ132" s="611"/>
      <c r="NIR132" s="611"/>
      <c r="NIS132" s="611"/>
      <c r="NIT132" s="611"/>
      <c r="NIU132" s="611"/>
      <c r="NIV132" s="611"/>
      <c r="NIW132" s="611"/>
      <c r="NIX132" s="611"/>
      <c r="NIY132" s="611"/>
      <c r="NIZ132" s="611"/>
      <c r="NJA132" s="611"/>
      <c r="NJB132" s="611"/>
      <c r="NJC132" s="611"/>
      <c r="NJD132" s="611"/>
      <c r="NJE132" s="611"/>
      <c r="NJF132" s="611"/>
      <c r="NJG132" s="611"/>
      <c r="NJH132" s="611"/>
      <c r="NJI132" s="611"/>
      <c r="NJJ132" s="611"/>
      <c r="NJK132" s="611"/>
      <c r="NJL132" s="611"/>
      <c r="NJM132" s="611"/>
      <c r="NJN132" s="611"/>
      <c r="NJO132" s="611"/>
      <c r="NJP132" s="611"/>
      <c r="NJQ132" s="611"/>
      <c r="NJR132" s="611"/>
      <c r="NJS132" s="611"/>
      <c r="NJT132" s="611"/>
      <c r="NJU132" s="611"/>
      <c r="NJV132" s="611"/>
      <c r="NJW132" s="611"/>
      <c r="NJX132" s="611"/>
      <c r="NJY132" s="611"/>
      <c r="NJZ132" s="611"/>
      <c r="NKA132" s="611"/>
      <c r="NKB132" s="611"/>
      <c r="NKC132" s="611"/>
      <c r="NKD132" s="611"/>
      <c r="NKE132" s="611"/>
      <c r="NKF132" s="611"/>
      <c r="NKG132" s="611"/>
      <c r="NKH132" s="611"/>
      <c r="NKI132" s="611"/>
      <c r="NKJ132" s="611"/>
      <c r="NKK132" s="611"/>
      <c r="NKL132" s="611"/>
      <c r="NKM132" s="611"/>
      <c r="NKN132" s="611"/>
      <c r="NKO132" s="611"/>
      <c r="NKP132" s="611"/>
      <c r="NKQ132" s="611"/>
      <c r="NKR132" s="611"/>
      <c r="NKS132" s="611"/>
      <c r="NKT132" s="611"/>
      <c r="NKU132" s="611"/>
      <c r="NKV132" s="611"/>
      <c r="NKW132" s="611"/>
      <c r="NKX132" s="611"/>
      <c r="NKY132" s="611"/>
      <c r="NKZ132" s="611"/>
      <c r="NLA132" s="611"/>
      <c r="NLB132" s="611"/>
      <c r="NLC132" s="611"/>
      <c r="NLD132" s="611"/>
      <c r="NLE132" s="611"/>
      <c r="NLF132" s="611"/>
      <c r="NLG132" s="611"/>
      <c r="NLH132" s="611"/>
      <c r="NLI132" s="611"/>
      <c r="NLJ132" s="611"/>
      <c r="NLK132" s="611"/>
      <c r="NLL132" s="611"/>
      <c r="NLM132" s="611"/>
      <c r="NLN132" s="611"/>
      <c r="NLO132" s="611"/>
      <c r="NLP132" s="611"/>
      <c r="NLQ132" s="611"/>
      <c r="NLR132" s="611"/>
      <c r="NLS132" s="611"/>
      <c r="NLT132" s="611"/>
      <c r="NLU132" s="611"/>
      <c r="NLV132" s="611"/>
      <c r="NLW132" s="611"/>
      <c r="NLX132" s="611"/>
      <c r="NLY132" s="611"/>
      <c r="NLZ132" s="611"/>
      <c r="NMA132" s="611"/>
      <c r="NMB132" s="611"/>
      <c r="NMC132" s="611"/>
      <c r="NMD132" s="611"/>
      <c r="NME132" s="611"/>
      <c r="NMF132" s="611"/>
      <c r="NMG132" s="611"/>
      <c r="NMH132" s="611"/>
      <c r="NMI132" s="611"/>
      <c r="NMJ132" s="611"/>
      <c r="NMK132" s="611"/>
      <c r="NML132" s="611"/>
      <c r="NMM132" s="611"/>
      <c r="NMN132" s="611"/>
      <c r="NMO132" s="611"/>
      <c r="NMP132" s="611"/>
      <c r="NMQ132" s="611"/>
      <c r="NMR132" s="611"/>
      <c r="NMS132" s="611"/>
      <c r="NMT132" s="611"/>
      <c r="NMU132" s="611"/>
      <c r="NMV132" s="611"/>
      <c r="NMW132" s="611"/>
      <c r="NMX132" s="611"/>
      <c r="NMY132" s="611"/>
      <c r="NMZ132" s="611"/>
      <c r="NNA132" s="611"/>
      <c r="NNB132" s="611"/>
      <c r="NNC132" s="611"/>
      <c r="NND132" s="611"/>
      <c r="NNE132" s="611"/>
      <c r="NNF132" s="611"/>
      <c r="NNG132" s="611"/>
      <c r="NNH132" s="611"/>
      <c r="NNI132" s="611"/>
      <c r="NNJ132" s="611"/>
      <c r="NNK132" s="611"/>
      <c r="NNL132" s="611"/>
      <c r="NNM132" s="611"/>
      <c r="NNN132" s="611"/>
      <c r="NNO132" s="611"/>
      <c r="NNP132" s="611"/>
      <c r="NNQ132" s="611"/>
      <c r="NNR132" s="611"/>
      <c r="NNS132" s="611"/>
      <c r="NNT132" s="611"/>
      <c r="NNU132" s="611"/>
      <c r="NNV132" s="611"/>
      <c r="NNW132" s="611"/>
      <c r="NNX132" s="611"/>
      <c r="NNY132" s="611"/>
      <c r="NNZ132" s="611"/>
      <c r="NOA132" s="611"/>
      <c r="NOB132" s="611"/>
      <c r="NOC132" s="611"/>
      <c r="NOD132" s="611"/>
      <c r="NOE132" s="611"/>
      <c r="NOF132" s="611"/>
      <c r="NOG132" s="611"/>
      <c r="NOH132" s="611"/>
      <c r="NOI132" s="611"/>
      <c r="NOJ132" s="611"/>
      <c r="NOK132" s="611"/>
      <c r="NOL132" s="611"/>
      <c r="NOM132" s="611"/>
      <c r="NON132" s="611"/>
      <c r="NOO132" s="611"/>
      <c r="NOP132" s="611"/>
      <c r="NOQ132" s="611"/>
      <c r="NOR132" s="611"/>
      <c r="NOS132" s="611"/>
      <c r="NOT132" s="611"/>
      <c r="NOU132" s="611"/>
      <c r="NOV132" s="611"/>
      <c r="NOW132" s="611"/>
      <c r="NOX132" s="611"/>
      <c r="NOY132" s="611"/>
      <c r="NOZ132" s="611"/>
      <c r="NPA132" s="611"/>
      <c r="NPB132" s="611"/>
      <c r="NPC132" s="611"/>
      <c r="NPD132" s="611"/>
      <c r="NPE132" s="611"/>
      <c r="NPF132" s="611"/>
      <c r="NPG132" s="611"/>
      <c r="NPH132" s="611"/>
      <c r="NPI132" s="611"/>
      <c r="NPJ132" s="611"/>
      <c r="NPK132" s="611"/>
      <c r="NPL132" s="611"/>
      <c r="NPM132" s="611"/>
      <c r="NPN132" s="611"/>
      <c r="NPO132" s="611"/>
      <c r="NPP132" s="611"/>
      <c r="NPQ132" s="611"/>
      <c r="NPR132" s="611"/>
      <c r="NPS132" s="611"/>
      <c r="NPT132" s="611"/>
      <c r="NPU132" s="611"/>
      <c r="NPV132" s="611"/>
      <c r="NPW132" s="611"/>
      <c r="NPX132" s="611"/>
      <c r="NPY132" s="611"/>
      <c r="NPZ132" s="611"/>
      <c r="NQA132" s="611"/>
      <c r="NQB132" s="611"/>
      <c r="NQC132" s="611"/>
      <c r="NQD132" s="611"/>
      <c r="NQE132" s="611"/>
      <c r="NQF132" s="611"/>
      <c r="NQG132" s="611"/>
      <c r="NQH132" s="611"/>
      <c r="NQI132" s="611"/>
      <c r="NQJ132" s="611"/>
      <c r="NQK132" s="611"/>
      <c r="NQL132" s="611"/>
      <c r="NQM132" s="611"/>
      <c r="NQN132" s="611"/>
      <c r="NQO132" s="611"/>
      <c r="NQP132" s="611"/>
      <c r="NQQ132" s="611"/>
      <c r="NQR132" s="611"/>
      <c r="NQS132" s="611"/>
      <c r="NQT132" s="611"/>
      <c r="NQU132" s="611"/>
      <c r="NQV132" s="611"/>
      <c r="NQW132" s="611"/>
      <c r="NQX132" s="611"/>
      <c r="NQY132" s="611"/>
      <c r="NQZ132" s="611"/>
      <c r="NRA132" s="611"/>
      <c r="NRB132" s="611"/>
      <c r="NRC132" s="611"/>
      <c r="NRD132" s="611"/>
      <c r="NRE132" s="611"/>
      <c r="NRF132" s="611"/>
      <c r="NRG132" s="611"/>
      <c r="NRH132" s="611"/>
      <c r="NRI132" s="611"/>
      <c r="NRJ132" s="611"/>
      <c r="NRK132" s="611"/>
      <c r="NRL132" s="611"/>
      <c r="NRM132" s="611"/>
      <c r="NRN132" s="611"/>
      <c r="NRO132" s="611"/>
      <c r="NRP132" s="611"/>
      <c r="NRQ132" s="611"/>
      <c r="NRR132" s="611"/>
      <c r="NRS132" s="611"/>
      <c r="NRT132" s="611"/>
      <c r="NRU132" s="611"/>
      <c r="NRV132" s="611"/>
      <c r="NRW132" s="611"/>
      <c r="NRX132" s="611"/>
      <c r="NRY132" s="611"/>
      <c r="NRZ132" s="611"/>
      <c r="NSA132" s="611"/>
      <c r="NSB132" s="611"/>
      <c r="NSC132" s="611"/>
      <c r="NSD132" s="611"/>
      <c r="NSE132" s="611"/>
      <c r="NSF132" s="611"/>
      <c r="NSG132" s="611"/>
      <c r="NSH132" s="611"/>
      <c r="NSI132" s="611"/>
      <c r="NSJ132" s="611"/>
      <c r="NSK132" s="611"/>
      <c r="NSL132" s="611"/>
      <c r="NSM132" s="611"/>
      <c r="NSN132" s="611"/>
      <c r="NSO132" s="611"/>
      <c r="NSP132" s="611"/>
      <c r="NSQ132" s="611"/>
      <c r="NSR132" s="611"/>
      <c r="NSS132" s="611"/>
      <c r="NST132" s="611"/>
      <c r="NSU132" s="611"/>
      <c r="NSV132" s="611"/>
      <c r="NSW132" s="611"/>
      <c r="NSX132" s="611"/>
      <c r="NSY132" s="611"/>
      <c r="NSZ132" s="611"/>
      <c r="NTA132" s="611"/>
      <c r="NTB132" s="611"/>
      <c r="NTC132" s="611"/>
      <c r="NTD132" s="611"/>
      <c r="NTE132" s="611"/>
      <c r="NTF132" s="611"/>
      <c r="NTG132" s="611"/>
      <c r="NTH132" s="611"/>
      <c r="NTI132" s="611"/>
      <c r="NTJ132" s="611"/>
      <c r="NTK132" s="611"/>
      <c r="NTL132" s="611"/>
      <c r="NTM132" s="611"/>
      <c r="NTN132" s="611"/>
      <c r="NTO132" s="611"/>
      <c r="NTP132" s="611"/>
      <c r="NTQ132" s="611"/>
      <c r="NTR132" s="611"/>
      <c r="NTS132" s="611"/>
      <c r="NTT132" s="611"/>
      <c r="NTU132" s="611"/>
      <c r="NTV132" s="611"/>
      <c r="NTW132" s="611"/>
      <c r="NTX132" s="611"/>
      <c r="NTY132" s="611"/>
      <c r="NTZ132" s="611"/>
      <c r="NUA132" s="611"/>
      <c r="NUB132" s="611"/>
      <c r="NUC132" s="611"/>
      <c r="NUD132" s="611"/>
      <c r="NUE132" s="611"/>
      <c r="NUF132" s="611"/>
      <c r="NUG132" s="611"/>
      <c r="NUH132" s="611"/>
      <c r="NUI132" s="611"/>
      <c r="NUJ132" s="611"/>
      <c r="NUK132" s="611"/>
      <c r="NUL132" s="611"/>
      <c r="NUM132" s="611"/>
      <c r="NUN132" s="611"/>
      <c r="NUO132" s="611"/>
      <c r="NUP132" s="611"/>
      <c r="NUQ132" s="611"/>
      <c r="NUR132" s="611"/>
      <c r="NUS132" s="611"/>
      <c r="NUT132" s="611"/>
      <c r="NUU132" s="611"/>
      <c r="NUV132" s="611"/>
      <c r="NUW132" s="611"/>
      <c r="NUX132" s="611"/>
      <c r="NUY132" s="611"/>
      <c r="NUZ132" s="611"/>
      <c r="NVA132" s="611"/>
      <c r="NVB132" s="611"/>
      <c r="NVC132" s="611"/>
      <c r="NVD132" s="611"/>
      <c r="NVE132" s="611"/>
      <c r="NVF132" s="611"/>
      <c r="NVG132" s="611"/>
      <c r="NVH132" s="611"/>
      <c r="NVI132" s="611"/>
      <c r="NVJ132" s="611"/>
      <c r="NVK132" s="611"/>
      <c r="NVL132" s="611"/>
      <c r="NVM132" s="611"/>
      <c r="NVN132" s="611"/>
      <c r="NVO132" s="611"/>
      <c r="NVP132" s="611"/>
      <c r="NVQ132" s="611"/>
      <c r="NVR132" s="611"/>
      <c r="NVS132" s="611"/>
      <c r="NVT132" s="611"/>
      <c r="NVU132" s="611"/>
      <c r="NVV132" s="611"/>
      <c r="NVW132" s="611"/>
      <c r="NVX132" s="611"/>
      <c r="NVY132" s="611"/>
      <c r="NVZ132" s="611"/>
      <c r="NWA132" s="611"/>
      <c r="NWB132" s="611"/>
      <c r="NWC132" s="611"/>
      <c r="NWD132" s="611"/>
      <c r="NWE132" s="611"/>
      <c r="NWF132" s="611"/>
      <c r="NWG132" s="611"/>
      <c r="NWH132" s="611"/>
      <c r="NWI132" s="611"/>
      <c r="NWJ132" s="611"/>
      <c r="NWK132" s="611"/>
      <c r="NWL132" s="611"/>
      <c r="NWM132" s="611"/>
      <c r="NWN132" s="611"/>
      <c r="NWO132" s="611"/>
      <c r="NWP132" s="611"/>
      <c r="NWQ132" s="611"/>
      <c r="NWR132" s="611"/>
      <c r="NWS132" s="611"/>
      <c r="NWT132" s="611"/>
      <c r="NWU132" s="611"/>
      <c r="NWV132" s="611"/>
      <c r="NWW132" s="611"/>
      <c r="NWX132" s="611"/>
      <c r="NWY132" s="611"/>
      <c r="NWZ132" s="611"/>
      <c r="NXA132" s="611"/>
      <c r="NXB132" s="611"/>
      <c r="NXC132" s="611"/>
      <c r="NXD132" s="611"/>
      <c r="NXE132" s="611"/>
      <c r="NXF132" s="611"/>
      <c r="NXG132" s="611"/>
      <c r="NXH132" s="611"/>
      <c r="NXI132" s="611"/>
      <c r="NXJ132" s="611"/>
      <c r="NXK132" s="611"/>
      <c r="NXL132" s="611"/>
      <c r="NXM132" s="611"/>
      <c r="NXN132" s="611"/>
      <c r="NXO132" s="611"/>
      <c r="NXP132" s="611"/>
      <c r="NXQ132" s="611"/>
      <c r="NXR132" s="611"/>
      <c r="NXS132" s="611"/>
      <c r="NXT132" s="611"/>
      <c r="NXU132" s="611"/>
      <c r="NXV132" s="611"/>
      <c r="NXW132" s="611"/>
      <c r="NXX132" s="611"/>
      <c r="NXY132" s="611"/>
      <c r="NXZ132" s="611"/>
      <c r="NYA132" s="611"/>
      <c r="NYB132" s="611"/>
      <c r="NYC132" s="611"/>
      <c r="NYD132" s="611"/>
      <c r="NYE132" s="611"/>
      <c r="NYF132" s="611"/>
      <c r="NYG132" s="611"/>
      <c r="NYH132" s="611"/>
      <c r="NYI132" s="611"/>
      <c r="NYJ132" s="611"/>
      <c r="NYK132" s="611"/>
      <c r="NYL132" s="611"/>
      <c r="NYM132" s="611"/>
      <c r="NYN132" s="611"/>
      <c r="NYO132" s="611"/>
      <c r="NYP132" s="611"/>
      <c r="NYQ132" s="611"/>
      <c r="NYR132" s="611"/>
      <c r="NYS132" s="611"/>
      <c r="NYT132" s="611"/>
      <c r="NYU132" s="611"/>
      <c r="NYV132" s="611"/>
      <c r="NYW132" s="611"/>
      <c r="NYX132" s="611"/>
      <c r="NYY132" s="611"/>
      <c r="NYZ132" s="611"/>
      <c r="NZA132" s="611"/>
      <c r="NZB132" s="611"/>
      <c r="NZC132" s="611"/>
      <c r="NZD132" s="611"/>
      <c r="NZE132" s="611"/>
      <c r="NZF132" s="611"/>
      <c r="NZG132" s="611"/>
      <c r="NZH132" s="611"/>
      <c r="NZI132" s="611"/>
      <c r="NZJ132" s="611"/>
      <c r="NZK132" s="611"/>
      <c r="NZL132" s="611"/>
      <c r="NZM132" s="611"/>
      <c r="NZN132" s="611"/>
      <c r="NZO132" s="611"/>
      <c r="NZP132" s="611"/>
      <c r="NZQ132" s="611"/>
      <c r="NZR132" s="611"/>
      <c r="NZS132" s="611"/>
      <c r="NZT132" s="611"/>
      <c r="NZU132" s="611"/>
      <c r="NZV132" s="611"/>
      <c r="NZW132" s="611"/>
      <c r="NZX132" s="611"/>
      <c r="NZY132" s="611"/>
      <c r="NZZ132" s="611"/>
      <c r="OAA132" s="611"/>
      <c r="OAB132" s="611"/>
      <c r="OAC132" s="611"/>
      <c r="OAD132" s="611"/>
      <c r="OAE132" s="611"/>
      <c r="OAF132" s="611"/>
      <c r="OAG132" s="611"/>
      <c r="OAH132" s="611"/>
      <c r="OAI132" s="611"/>
      <c r="OAJ132" s="611"/>
      <c r="OAK132" s="611"/>
      <c r="OAL132" s="611"/>
      <c r="OAM132" s="611"/>
      <c r="OAN132" s="611"/>
      <c r="OAO132" s="611"/>
      <c r="OAP132" s="611"/>
      <c r="OAQ132" s="611"/>
      <c r="OAR132" s="611"/>
      <c r="OAS132" s="611"/>
      <c r="OAT132" s="611"/>
      <c r="OAU132" s="611"/>
      <c r="OAV132" s="611"/>
      <c r="OAW132" s="611"/>
      <c r="OAX132" s="611"/>
      <c r="OAY132" s="611"/>
      <c r="OAZ132" s="611"/>
      <c r="OBA132" s="611"/>
      <c r="OBB132" s="611"/>
      <c r="OBC132" s="611"/>
      <c r="OBD132" s="611"/>
      <c r="OBE132" s="611"/>
      <c r="OBF132" s="611"/>
      <c r="OBG132" s="611"/>
      <c r="OBH132" s="611"/>
      <c r="OBI132" s="611"/>
      <c r="OBJ132" s="611"/>
      <c r="OBK132" s="611"/>
      <c r="OBL132" s="611"/>
      <c r="OBM132" s="611"/>
      <c r="OBN132" s="611"/>
      <c r="OBO132" s="611"/>
      <c r="OBP132" s="611"/>
      <c r="OBQ132" s="611"/>
      <c r="OBR132" s="611"/>
      <c r="OBS132" s="611"/>
      <c r="OBT132" s="611"/>
      <c r="OBU132" s="611"/>
      <c r="OBV132" s="611"/>
      <c r="OBW132" s="611"/>
      <c r="OBX132" s="611"/>
      <c r="OBY132" s="611"/>
      <c r="OBZ132" s="611"/>
      <c r="OCA132" s="611"/>
      <c r="OCB132" s="611"/>
      <c r="OCC132" s="611"/>
      <c r="OCD132" s="611"/>
      <c r="OCE132" s="611"/>
      <c r="OCF132" s="611"/>
      <c r="OCG132" s="611"/>
      <c r="OCH132" s="611"/>
      <c r="OCI132" s="611"/>
      <c r="OCJ132" s="611"/>
      <c r="OCK132" s="611"/>
      <c r="OCL132" s="611"/>
      <c r="OCM132" s="611"/>
      <c r="OCN132" s="611"/>
      <c r="OCO132" s="611"/>
      <c r="OCP132" s="611"/>
      <c r="OCQ132" s="611"/>
      <c r="OCR132" s="611"/>
      <c r="OCS132" s="611"/>
      <c r="OCT132" s="611"/>
      <c r="OCU132" s="611"/>
      <c r="OCV132" s="611"/>
      <c r="OCW132" s="611"/>
      <c r="OCX132" s="611"/>
      <c r="OCY132" s="611"/>
      <c r="OCZ132" s="611"/>
      <c r="ODA132" s="611"/>
      <c r="ODB132" s="611"/>
      <c r="ODC132" s="611"/>
      <c r="ODD132" s="611"/>
      <c r="ODE132" s="611"/>
      <c r="ODF132" s="611"/>
      <c r="ODG132" s="611"/>
      <c r="ODH132" s="611"/>
      <c r="ODI132" s="611"/>
      <c r="ODJ132" s="611"/>
      <c r="ODK132" s="611"/>
      <c r="ODL132" s="611"/>
      <c r="ODM132" s="611"/>
      <c r="ODN132" s="611"/>
      <c r="ODO132" s="611"/>
      <c r="ODP132" s="611"/>
      <c r="ODQ132" s="611"/>
      <c r="ODR132" s="611"/>
      <c r="ODS132" s="611"/>
      <c r="ODT132" s="611"/>
      <c r="ODU132" s="611"/>
      <c r="ODV132" s="611"/>
      <c r="ODW132" s="611"/>
      <c r="ODX132" s="611"/>
      <c r="ODY132" s="611"/>
      <c r="ODZ132" s="611"/>
      <c r="OEA132" s="611"/>
      <c r="OEB132" s="611"/>
      <c r="OEC132" s="611"/>
      <c r="OED132" s="611"/>
      <c r="OEE132" s="611"/>
      <c r="OEF132" s="611"/>
      <c r="OEG132" s="611"/>
      <c r="OEH132" s="611"/>
      <c r="OEI132" s="611"/>
      <c r="OEJ132" s="611"/>
      <c r="OEK132" s="611"/>
      <c r="OEL132" s="611"/>
      <c r="OEM132" s="611"/>
      <c r="OEN132" s="611"/>
      <c r="OEO132" s="611"/>
      <c r="OEP132" s="611"/>
      <c r="OEQ132" s="611"/>
      <c r="OER132" s="611"/>
      <c r="OES132" s="611"/>
      <c r="OET132" s="611"/>
      <c r="OEU132" s="611"/>
      <c r="OEV132" s="611"/>
      <c r="OEW132" s="611"/>
      <c r="OEX132" s="611"/>
      <c r="OEY132" s="611"/>
      <c r="OEZ132" s="611"/>
      <c r="OFA132" s="611"/>
      <c r="OFB132" s="611"/>
      <c r="OFC132" s="611"/>
      <c r="OFD132" s="611"/>
      <c r="OFE132" s="611"/>
      <c r="OFF132" s="611"/>
      <c r="OFG132" s="611"/>
      <c r="OFH132" s="611"/>
      <c r="OFI132" s="611"/>
      <c r="OFJ132" s="611"/>
      <c r="OFK132" s="611"/>
      <c r="OFL132" s="611"/>
      <c r="OFM132" s="611"/>
      <c r="OFN132" s="611"/>
      <c r="OFO132" s="611"/>
      <c r="OFP132" s="611"/>
      <c r="OFQ132" s="611"/>
      <c r="OFR132" s="611"/>
      <c r="OFS132" s="611"/>
      <c r="OFT132" s="611"/>
      <c r="OFU132" s="611"/>
      <c r="OFV132" s="611"/>
      <c r="OFW132" s="611"/>
      <c r="OFX132" s="611"/>
      <c r="OFY132" s="611"/>
      <c r="OFZ132" s="611"/>
      <c r="OGA132" s="611"/>
      <c r="OGB132" s="611"/>
      <c r="OGC132" s="611"/>
      <c r="OGD132" s="611"/>
      <c r="OGE132" s="611"/>
      <c r="OGF132" s="611"/>
      <c r="OGG132" s="611"/>
      <c r="OGH132" s="611"/>
      <c r="OGI132" s="611"/>
      <c r="OGJ132" s="611"/>
      <c r="OGK132" s="611"/>
      <c r="OGL132" s="611"/>
      <c r="OGM132" s="611"/>
      <c r="OGN132" s="611"/>
      <c r="OGO132" s="611"/>
      <c r="OGP132" s="611"/>
      <c r="OGQ132" s="611"/>
      <c r="OGR132" s="611"/>
      <c r="OGS132" s="611"/>
      <c r="OGT132" s="611"/>
      <c r="OGU132" s="611"/>
      <c r="OGV132" s="611"/>
      <c r="OGW132" s="611"/>
      <c r="OGX132" s="611"/>
      <c r="OGY132" s="611"/>
      <c r="OGZ132" s="611"/>
      <c r="OHA132" s="611"/>
      <c r="OHB132" s="611"/>
      <c r="OHC132" s="611"/>
      <c r="OHD132" s="611"/>
      <c r="OHE132" s="611"/>
      <c r="OHF132" s="611"/>
      <c r="OHG132" s="611"/>
      <c r="OHH132" s="611"/>
      <c r="OHI132" s="611"/>
      <c r="OHJ132" s="611"/>
      <c r="OHK132" s="611"/>
      <c r="OHL132" s="611"/>
      <c r="OHM132" s="611"/>
      <c r="OHN132" s="611"/>
      <c r="OHO132" s="611"/>
      <c r="OHP132" s="611"/>
      <c r="OHQ132" s="611"/>
      <c r="OHR132" s="611"/>
      <c r="OHS132" s="611"/>
      <c r="OHT132" s="611"/>
      <c r="OHU132" s="611"/>
      <c r="OHV132" s="611"/>
      <c r="OHW132" s="611"/>
      <c r="OHX132" s="611"/>
      <c r="OHY132" s="611"/>
      <c r="OHZ132" s="611"/>
      <c r="OIA132" s="611"/>
      <c r="OIB132" s="611"/>
      <c r="OIC132" s="611"/>
      <c r="OID132" s="611"/>
      <c r="OIE132" s="611"/>
      <c r="OIF132" s="611"/>
      <c r="OIG132" s="611"/>
      <c r="OIH132" s="611"/>
      <c r="OII132" s="611"/>
      <c r="OIJ132" s="611"/>
      <c r="OIK132" s="611"/>
      <c r="OIL132" s="611"/>
      <c r="OIM132" s="611"/>
      <c r="OIN132" s="611"/>
      <c r="OIO132" s="611"/>
      <c r="OIP132" s="611"/>
      <c r="OIQ132" s="611"/>
      <c r="OIR132" s="611"/>
      <c r="OIS132" s="611"/>
      <c r="OIT132" s="611"/>
      <c r="OIU132" s="611"/>
      <c r="OIV132" s="611"/>
      <c r="OIW132" s="611"/>
      <c r="OIX132" s="611"/>
      <c r="OIY132" s="611"/>
      <c r="OIZ132" s="611"/>
      <c r="OJA132" s="611"/>
      <c r="OJB132" s="611"/>
      <c r="OJC132" s="611"/>
      <c r="OJD132" s="611"/>
      <c r="OJE132" s="611"/>
      <c r="OJF132" s="611"/>
      <c r="OJG132" s="611"/>
      <c r="OJH132" s="611"/>
      <c r="OJI132" s="611"/>
      <c r="OJJ132" s="611"/>
      <c r="OJK132" s="611"/>
      <c r="OJL132" s="611"/>
      <c r="OJM132" s="611"/>
      <c r="OJN132" s="611"/>
      <c r="OJO132" s="611"/>
      <c r="OJP132" s="611"/>
      <c r="OJQ132" s="611"/>
      <c r="OJR132" s="611"/>
      <c r="OJS132" s="611"/>
      <c r="OJT132" s="611"/>
      <c r="OJU132" s="611"/>
      <c r="OJV132" s="611"/>
      <c r="OJW132" s="611"/>
      <c r="OJX132" s="611"/>
      <c r="OJY132" s="611"/>
      <c r="OJZ132" s="611"/>
      <c r="OKA132" s="611"/>
      <c r="OKB132" s="611"/>
      <c r="OKC132" s="611"/>
      <c r="OKD132" s="611"/>
      <c r="OKE132" s="611"/>
      <c r="OKF132" s="611"/>
      <c r="OKG132" s="611"/>
      <c r="OKH132" s="611"/>
      <c r="OKI132" s="611"/>
      <c r="OKJ132" s="611"/>
      <c r="OKK132" s="611"/>
      <c r="OKL132" s="611"/>
      <c r="OKM132" s="611"/>
      <c r="OKN132" s="611"/>
      <c r="OKO132" s="611"/>
      <c r="OKP132" s="611"/>
      <c r="OKQ132" s="611"/>
      <c r="OKR132" s="611"/>
      <c r="OKS132" s="611"/>
      <c r="OKT132" s="611"/>
      <c r="OKU132" s="611"/>
      <c r="OKV132" s="611"/>
      <c r="OKW132" s="611"/>
      <c r="OKX132" s="611"/>
      <c r="OKY132" s="611"/>
      <c r="OKZ132" s="611"/>
      <c r="OLA132" s="611"/>
      <c r="OLB132" s="611"/>
      <c r="OLC132" s="611"/>
      <c r="OLD132" s="611"/>
      <c r="OLE132" s="611"/>
      <c r="OLF132" s="611"/>
      <c r="OLG132" s="611"/>
      <c r="OLH132" s="611"/>
      <c r="OLI132" s="611"/>
      <c r="OLJ132" s="611"/>
      <c r="OLK132" s="611"/>
      <c r="OLL132" s="611"/>
      <c r="OLM132" s="611"/>
      <c r="OLN132" s="611"/>
      <c r="OLO132" s="611"/>
      <c r="OLP132" s="611"/>
      <c r="OLQ132" s="611"/>
      <c r="OLR132" s="611"/>
      <c r="OLS132" s="611"/>
      <c r="OLT132" s="611"/>
      <c r="OLU132" s="611"/>
      <c r="OLV132" s="611"/>
      <c r="OLW132" s="611"/>
      <c r="OLX132" s="611"/>
      <c r="OLY132" s="611"/>
      <c r="OLZ132" s="611"/>
      <c r="OMA132" s="611"/>
      <c r="OMB132" s="611"/>
      <c r="OMC132" s="611"/>
      <c r="OMD132" s="611"/>
      <c r="OME132" s="611"/>
      <c r="OMF132" s="611"/>
      <c r="OMG132" s="611"/>
      <c r="OMH132" s="611"/>
      <c r="OMI132" s="611"/>
      <c r="OMJ132" s="611"/>
      <c r="OMK132" s="611"/>
      <c r="OML132" s="611"/>
      <c r="OMM132" s="611"/>
      <c r="OMN132" s="611"/>
      <c r="OMO132" s="611"/>
      <c r="OMP132" s="611"/>
      <c r="OMQ132" s="611"/>
      <c r="OMR132" s="611"/>
      <c r="OMS132" s="611"/>
      <c r="OMT132" s="611"/>
      <c r="OMU132" s="611"/>
      <c r="OMV132" s="611"/>
      <c r="OMW132" s="611"/>
      <c r="OMX132" s="611"/>
      <c r="OMY132" s="611"/>
      <c r="OMZ132" s="611"/>
      <c r="ONA132" s="611"/>
      <c r="ONB132" s="611"/>
      <c r="ONC132" s="611"/>
      <c r="OND132" s="611"/>
      <c r="ONE132" s="611"/>
      <c r="ONF132" s="611"/>
      <c r="ONG132" s="611"/>
      <c r="ONH132" s="611"/>
      <c r="ONI132" s="611"/>
      <c r="ONJ132" s="611"/>
      <c r="ONK132" s="611"/>
      <c r="ONL132" s="611"/>
      <c r="ONM132" s="611"/>
      <c r="ONN132" s="611"/>
      <c r="ONO132" s="611"/>
      <c r="ONP132" s="611"/>
      <c r="ONQ132" s="611"/>
      <c r="ONR132" s="611"/>
      <c r="ONS132" s="611"/>
      <c r="ONT132" s="611"/>
      <c r="ONU132" s="611"/>
      <c r="ONV132" s="611"/>
      <c r="ONW132" s="611"/>
      <c r="ONX132" s="611"/>
      <c r="ONY132" s="611"/>
      <c r="ONZ132" s="611"/>
      <c r="OOA132" s="611"/>
      <c r="OOB132" s="611"/>
      <c r="OOC132" s="611"/>
      <c r="OOD132" s="611"/>
      <c r="OOE132" s="611"/>
      <c r="OOF132" s="611"/>
      <c r="OOG132" s="611"/>
      <c r="OOH132" s="611"/>
      <c r="OOI132" s="611"/>
      <c r="OOJ132" s="611"/>
      <c r="OOK132" s="611"/>
      <c r="OOL132" s="611"/>
      <c r="OOM132" s="611"/>
      <c r="OON132" s="611"/>
      <c r="OOO132" s="611"/>
      <c r="OOP132" s="611"/>
      <c r="OOQ132" s="611"/>
      <c r="OOR132" s="611"/>
      <c r="OOS132" s="611"/>
      <c r="OOT132" s="611"/>
      <c r="OOU132" s="611"/>
      <c r="OOV132" s="611"/>
      <c r="OOW132" s="611"/>
      <c r="OOX132" s="611"/>
      <c r="OOY132" s="611"/>
      <c r="OOZ132" s="611"/>
      <c r="OPA132" s="611"/>
      <c r="OPB132" s="611"/>
      <c r="OPC132" s="611"/>
      <c r="OPD132" s="611"/>
      <c r="OPE132" s="611"/>
      <c r="OPF132" s="611"/>
      <c r="OPG132" s="611"/>
      <c r="OPH132" s="611"/>
      <c r="OPI132" s="611"/>
      <c r="OPJ132" s="611"/>
      <c r="OPK132" s="611"/>
      <c r="OPL132" s="611"/>
      <c r="OPM132" s="611"/>
      <c r="OPN132" s="611"/>
      <c r="OPO132" s="611"/>
      <c r="OPP132" s="611"/>
      <c r="OPQ132" s="611"/>
      <c r="OPR132" s="611"/>
      <c r="OPS132" s="611"/>
      <c r="OPT132" s="611"/>
      <c r="OPU132" s="611"/>
      <c r="OPV132" s="611"/>
      <c r="OPW132" s="611"/>
      <c r="OPX132" s="611"/>
      <c r="OPY132" s="611"/>
      <c r="OPZ132" s="611"/>
      <c r="OQA132" s="611"/>
      <c r="OQB132" s="611"/>
      <c r="OQC132" s="611"/>
      <c r="OQD132" s="611"/>
      <c r="OQE132" s="611"/>
      <c r="OQF132" s="611"/>
      <c r="OQG132" s="611"/>
      <c r="OQH132" s="611"/>
      <c r="OQI132" s="611"/>
      <c r="OQJ132" s="611"/>
      <c r="OQK132" s="611"/>
      <c r="OQL132" s="611"/>
      <c r="OQM132" s="611"/>
      <c r="OQN132" s="611"/>
      <c r="OQO132" s="611"/>
      <c r="OQP132" s="611"/>
      <c r="OQQ132" s="611"/>
      <c r="OQR132" s="611"/>
      <c r="OQS132" s="611"/>
      <c r="OQT132" s="611"/>
      <c r="OQU132" s="611"/>
      <c r="OQV132" s="611"/>
      <c r="OQW132" s="611"/>
      <c r="OQX132" s="611"/>
      <c r="OQY132" s="611"/>
      <c r="OQZ132" s="611"/>
      <c r="ORA132" s="611"/>
      <c r="ORB132" s="611"/>
      <c r="ORC132" s="611"/>
      <c r="ORD132" s="611"/>
      <c r="ORE132" s="611"/>
      <c r="ORF132" s="611"/>
      <c r="ORG132" s="611"/>
      <c r="ORH132" s="611"/>
      <c r="ORI132" s="611"/>
      <c r="ORJ132" s="611"/>
      <c r="ORK132" s="611"/>
      <c r="ORL132" s="611"/>
      <c r="ORM132" s="611"/>
      <c r="ORN132" s="611"/>
      <c r="ORO132" s="611"/>
      <c r="ORP132" s="611"/>
      <c r="ORQ132" s="611"/>
      <c r="ORR132" s="611"/>
      <c r="ORS132" s="611"/>
      <c r="ORT132" s="611"/>
      <c r="ORU132" s="611"/>
      <c r="ORV132" s="611"/>
      <c r="ORW132" s="611"/>
      <c r="ORX132" s="611"/>
      <c r="ORY132" s="611"/>
      <c r="ORZ132" s="611"/>
      <c r="OSA132" s="611"/>
      <c r="OSB132" s="611"/>
      <c r="OSC132" s="611"/>
      <c r="OSD132" s="611"/>
      <c r="OSE132" s="611"/>
      <c r="OSF132" s="611"/>
      <c r="OSG132" s="611"/>
      <c r="OSH132" s="611"/>
      <c r="OSI132" s="611"/>
      <c r="OSJ132" s="611"/>
      <c r="OSK132" s="611"/>
      <c r="OSL132" s="611"/>
      <c r="OSM132" s="611"/>
      <c r="OSN132" s="611"/>
      <c r="OSO132" s="611"/>
      <c r="OSP132" s="611"/>
      <c r="OSQ132" s="611"/>
      <c r="OSR132" s="611"/>
      <c r="OSS132" s="611"/>
      <c r="OST132" s="611"/>
      <c r="OSU132" s="611"/>
      <c r="OSV132" s="611"/>
      <c r="OSW132" s="611"/>
      <c r="OSX132" s="611"/>
      <c r="OSY132" s="611"/>
      <c r="OSZ132" s="611"/>
      <c r="OTA132" s="611"/>
      <c r="OTB132" s="611"/>
      <c r="OTC132" s="611"/>
      <c r="OTD132" s="611"/>
      <c r="OTE132" s="611"/>
      <c r="OTF132" s="611"/>
      <c r="OTG132" s="611"/>
      <c r="OTH132" s="611"/>
      <c r="OTI132" s="611"/>
      <c r="OTJ132" s="611"/>
      <c r="OTK132" s="611"/>
      <c r="OTL132" s="611"/>
      <c r="OTM132" s="611"/>
      <c r="OTN132" s="611"/>
      <c r="OTO132" s="611"/>
      <c r="OTP132" s="611"/>
      <c r="OTQ132" s="611"/>
      <c r="OTR132" s="611"/>
      <c r="OTS132" s="611"/>
      <c r="OTT132" s="611"/>
      <c r="OTU132" s="611"/>
      <c r="OTV132" s="611"/>
      <c r="OTW132" s="611"/>
      <c r="OTX132" s="611"/>
      <c r="OTY132" s="611"/>
      <c r="OTZ132" s="611"/>
      <c r="OUA132" s="611"/>
      <c r="OUB132" s="611"/>
      <c r="OUC132" s="611"/>
      <c r="OUD132" s="611"/>
      <c r="OUE132" s="611"/>
      <c r="OUF132" s="611"/>
      <c r="OUG132" s="611"/>
      <c r="OUH132" s="611"/>
      <c r="OUI132" s="611"/>
      <c r="OUJ132" s="611"/>
      <c r="OUK132" s="611"/>
      <c r="OUL132" s="611"/>
      <c r="OUM132" s="611"/>
      <c r="OUN132" s="611"/>
      <c r="OUO132" s="611"/>
      <c r="OUP132" s="611"/>
      <c r="OUQ132" s="611"/>
      <c r="OUR132" s="611"/>
      <c r="OUS132" s="611"/>
      <c r="OUT132" s="611"/>
      <c r="OUU132" s="611"/>
      <c r="OUV132" s="611"/>
      <c r="OUW132" s="611"/>
      <c r="OUX132" s="611"/>
      <c r="OUY132" s="611"/>
      <c r="OUZ132" s="611"/>
      <c r="OVA132" s="611"/>
      <c r="OVB132" s="611"/>
      <c r="OVC132" s="611"/>
      <c r="OVD132" s="611"/>
      <c r="OVE132" s="611"/>
      <c r="OVF132" s="611"/>
      <c r="OVG132" s="611"/>
      <c r="OVH132" s="611"/>
      <c r="OVI132" s="611"/>
      <c r="OVJ132" s="611"/>
      <c r="OVK132" s="611"/>
      <c r="OVL132" s="611"/>
      <c r="OVM132" s="611"/>
      <c r="OVN132" s="611"/>
      <c r="OVO132" s="611"/>
      <c r="OVP132" s="611"/>
      <c r="OVQ132" s="611"/>
      <c r="OVR132" s="611"/>
      <c r="OVS132" s="611"/>
      <c r="OVT132" s="611"/>
      <c r="OVU132" s="611"/>
      <c r="OVV132" s="611"/>
      <c r="OVW132" s="611"/>
      <c r="OVX132" s="611"/>
      <c r="OVY132" s="611"/>
      <c r="OVZ132" s="611"/>
      <c r="OWA132" s="611"/>
      <c r="OWB132" s="611"/>
      <c r="OWC132" s="611"/>
      <c r="OWD132" s="611"/>
      <c r="OWE132" s="611"/>
      <c r="OWF132" s="611"/>
      <c r="OWG132" s="611"/>
      <c r="OWH132" s="611"/>
      <c r="OWI132" s="611"/>
      <c r="OWJ132" s="611"/>
      <c r="OWK132" s="611"/>
      <c r="OWL132" s="611"/>
      <c r="OWM132" s="611"/>
      <c r="OWN132" s="611"/>
      <c r="OWO132" s="611"/>
      <c r="OWP132" s="611"/>
      <c r="OWQ132" s="611"/>
      <c r="OWR132" s="611"/>
      <c r="OWS132" s="611"/>
      <c r="OWT132" s="611"/>
      <c r="OWU132" s="611"/>
      <c r="OWV132" s="611"/>
      <c r="OWW132" s="611"/>
      <c r="OWX132" s="611"/>
      <c r="OWY132" s="611"/>
      <c r="OWZ132" s="611"/>
      <c r="OXA132" s="611"/>
      <c r="OXB132" s="611"/>
      <c r="OXC132" s="611"/>
      <c r="OXD132" s="611"/>
      <c r="OXE132" s="611"/>
      <c r="OXF132" s="611"/>
      <c r="OXG132" s="611"/>
      <c r="OXH132" s="611"/>
      <c r="OXI132" s="611"/>
      <c r="OXJ132" s="611"/>
      <c r="OXK132" s="611"/>
      <c r="OXL132" s="611"/>
      <c r="OXM132" s="611"/>
      <c r="OXN132" s="611"/>
      <c r="OXO132" s="611"/>
      <c r="OXP132" s="611"/>
      <c r="OXQ132" s="611"/>
      <c r="OXR132" s="611"/>
      <c r="OXS132" s="611"/>
      <c r="OXT132" s="611"/>
      <c r="OXU132" s="611"/>
      <c r="OXV132" s="611"/>
      <c r="OXW132" s="611"/>
      <c r="OXX132" s="611"/>
      <c r="OXY132" s="611"/>
      <c r="OXZ132" s="611"/>
      <c r="OYA132" s="611"/>
      <c r="OYB132" s="611"/>
      <c r="OYC132" s="611"/>
      <c r="OYD132" s="611"/>
      <c r="OYE132" s="611"/>
      <c r="OYF132" s="611"/>
      <c r="OYG132" s="611"/>
      <c r="OYH132" s="611"/>
      <c r="OYI132" s="611"/>
      <c r="OYJ132" s="611"/>
      <c r="OYK132" s="611"/>
      <c r="OYL132" s="611"/>
      <c r="OYM132" s="611"/>
      <c r="OYN132" s="611"/>
      <c r="OYO132" s="611"/>
      <c r="OYP132" s="611"/>
      <c r="OYQ132" s="611"/>
      <c r="OYR132" s="611"/>
      <c r="OYS132" s="611"/>
      <c r="OYT132" s="611"/>
      <c r="OYU132" s="611"/>
      <c r="OYV132" s="611"/>
      <c r="OYW132" s="611"/>
      <c r="OYX132" s="611"/>
      <c r="OYY132" s="611"/>
      <c r="OYZ132" s="611"/>
      <c r="OZA132" s="611"/>
      <c r="OZB132" s="611"/>
      <c r="OZC132" s="611"/>
      <c r="OZD132" s="611"/>
      <c r="OZE132" s="611"/>
      <c r="OZF132" s="611"/>
      <c r="OZG132" s="611"/>
      <c r="OZH132" s="611"/>
      <c r="OZI132" s="611"/>
      <c r="OZJ132" s="611"/>
      <c r="OZK132" s="611"/>
      <c r="OZL132" s="611"/>
      <c r="OZM132" s="611"/>
      <c r="OZN132" s="611"/>
      <c r="OZO132" s="611"/>
      <c r="OZP132" s="611"/>
      <c r="OZQ132" s="611"/>
      <c r="OZR132" s="611"/>
      <c r="OZS132" s="611"/>
      <c r="OZT132" s="611"/>
      <c r="OZU132" s="611"/>
      <c r="OZV132" s="611"/>
      <c r="OZW132" s="611"/>
      <c r="OZX132" s="611"/>
      <c r="OZY132" s="611"/>
      <c r="OZZ132" s="611"/>
      <c r="PAA132" s="611"/>
      <c r="PAB132" s="611"/>
      <c r="PAC132" s="611"/>
      <c r="PAD132" s="611"/>
      <c r="PAE132" s="611"/>
      <c r="PAF132" s="611"/>
      <c r="PAG132" s="611"/>
      <c r="PAH132" s="611"/>
      <c r="PAI132" s="611"/>
      <c r="PAJ132" s="611"/>
      <c r="PAK132" s="611"/>
      <c r="PAL132" s="611"/>
      <c r="PAM132" s="611"/>
      <c r="PAN132" s="611"/>
      <c r="PAO132" s="611"/>
      <c r="PAP132" s="611"/>
      <c r="PAQ132" s="611"/>
      <c r="PAR132" s="611"/>
      <c r="PAS132" s="611"/>
      <c r="PAT132" s="611"/>
      <c r="PAU132" s="611"/>
      <c r="PAV132" s="611"/>
      <c r="PAW132" s="611"/>
      <c r="PAX132" s="611"/>
      <c r="PAY132" s="611"/>
      <c r="PAZ132" s="611"/>
      <c r="PBA132" s="611"/>
      <c r="PBB132" s="611"/>
      <c r="PBC132" s="611"/>
      <c r="PBD132" s="611"/>
      <c r="PBE132" s="611"/>
      <c r="PBF132" s="611"/>
      <c r="PBG132" s="611"/>
      <c r="PBH132" s="611"/>
      <c r="PBI132" s="611"/>
      <c r="PBJ132" s="611"/>
      <c r="PBK132" s="611"/>
      <c r="PBL132" s="611"/>
      <c r="PBM132" s="611"/>
      <c r="PBN132" s="611"/>
      <c r="PBO132" s="611"/>
      <c r="PBP132" s="611"/>
      <c r="PBQ132" s="611"/>
      <c r="PBR132" s="611"/>
      <c r="PBS132" s="611"/>
      <c r="PBT132" s="611"/>
      <c r="PBU132" s="611"/>
      <c r="PBV132" s="611"/>
      <c r="PBW132" s="611"/>
      <c r="PBX132" s="611"/>
      <c r="PBY132" s="611"/>
      <c r="PBZ132" s="611"/>
      <c r="PCA132" s="611"/>
      <c r="PCB132" s="611"/>
      <c r="PCC132" s="611"/>
      <c r="PCD132" s="611"/>
      <c r="PCE132" s="611"/>
      <c r="PCF132" s="611"/>
      <c r="PCG132" s="611"/>
      <c r="PCH132" s="611"/>
      <c r="PCI132" s="611"/>
      <c r="PCJ132" s="611"/>
      <c r="PCK132" s="611"/>
      <c r="PCL132" s="611"/>
      <c r="PCM132" s="611"/>
      <c r="PCN132" s="611"/>
      <c r="PCO132" s="611"/>
      <c r="PCP132" s="611"/>
      <c r="PCQ132" s="611"/>
      <c r="PCR132" s="611"/>
      <c r="PCS132" s="611"/>
      <c r="PCT132" s="611"/>
      <c r="PCU132" s="611"/>
      <c r="PCV132" s="611"/>
      <c r="PCW132" s="611"/>
      <c r="PCX132" s="611"/>
      <c r="PCY132" s="611"/>
      <c r="PCZ132" s="611"/>
      <c r="PDA132" s="611"/>
      <c r="PDB132" s="611"/>
      <c r="PDC132" s="611"/>
      <c r="PDD132" s="611"/>
      <c r="PDE132" s="611"/>
      <c r="PDF132" s="611"/>
      <c r="PDG132" s="611"/>
      <c r="PDH132" s="611"/>
      <c r="PDI132" s="611"/>
      <c r="PDJ132" s="611"/>
      <c r="PDK132" s="611"/>
      <c r="PDL132" s="611"/>
      <c r="PDM132" s="611"/>
      <c r="PDN132" s="611"/>
      <c r="PDO132" s="611"/>
      <c r="PDP132" s="611"/>
      <c r="PDQ132" s="611"/>
      <c r="PDR132" s="611"/>
      <c r="PDS132" s="611"/>
      <c r="PDT132" s="611"/>
      <c r="PDU132" s="611"/>
      <c r="PDV132" s="611"/>
      <c r="PDW132" s="611"/>
      <c r="PDX132" s="611"/>
      <c r="PDY132" s="611"/>
      <c r="PDZ132" s="611"/>
      <c r="PEA132" s="611"/>
      <c r="PEB132" s="611"/>
      <c r="PEC132" s="611"/>
      <c r="PED132" s="611"/>
      <c r="PEE132" s="611"/>
      <c r="PEF132" s="611"/>
      <c r="PEG132" s="611"/>
      <c r="PEH132" s="611"/>
      <c r="PEI132" s="611"/>
      <c r="PEJ132" s="611"/>
      <c r="PEK132" s="611"/>
      <c r="PEL132" s="611"/>
      <c r="PEM132" s="611"/>
      <c r="PEN132" s="611"/>
      <c r="PEO132" s="611"/>
      <c r="PEP132" s="611"/>
      <c r="PEQ132" s="611"/>
      <c r="PER132" s="611"/>
      <c r="PES132" s="611"/>
      <c r="PET132" s="611"/>
      <c r="PEU132" s="611"/>
      <c r="PEV132" s="611"/>
      <c r="PEW132" s="611"/>
      <c r="PEX132" s="611"/>
      <c r="PEY132" s="611"/>
      <c r="PEZ132" s="611"/>
      <c r="PFA132" s="611"/>
      <c r="PFB132" s="611"/>
      <c r="PFC132" s="611"/>
      <c r="PFD132" s="611"/>
      <c r="PFE132" s="611"/>
      <c r="PFF132" s="611"/>
      <c r="PFG132" s="611"/>
      <c r="PFH132" s="611"/>
      <c r="PFI132" s="611"/>
      <c r="PFJ132" s="611"/>
      <c r="PFK132" s="611"/>
      <c r="PFL132" s="611"/>
      <c r="PFM132" s="611"/>
      <c r="PFN132" s="611"/>
      <c r="PFO132" s="611"/>
      <c r="PFP132" s="611"/>
      <c r="PFQ132" s="611"/>
      <c r="PFR132" s="611"/>
      <c r="PFS132" s="611"/>
      <c r="PFT132" s="611"/>
      <c r="PFU132" s="611"/>
      <c r="PFV132" s="611"/>
      <c r="PFW132" s="611"/>
      <c r="PFX132" s="611"/>
      <c r="PFY132" s="611"/>
      <c r="PFZ132" s="611"/>
      <c r="PGA132" s="611"/>
      <c r="PGB132" s="611"/>
      <c r="PGC132" s="611"/>
      <c r="PGD132" s="611"/>
      <c r="PGE132" s="611"/>
      <c r="PGF132" s="611"/>
      <c r="PGG132" s="611"/>
      <c r="PGH132" s="611"/>
      <c r="PGI132" s="611"/>
      <c r="PGJ132" s="611"/>
      <c r="PGK132" s="611"/>
      <c r="PGL132" s="611"/>
      <c r="PGM132" s="611"/>
      <c r="PGN132" s="611"/>
      <c r="PGO132" s="611"/>
      <c r="PGP132" s="611"/>
      <c r="PGQ132" s="611"/>
      <c r="PGR132" s="611"/>
      <c r="PGS132" s="611"/>
      <c r="PGT132" s="611"/>
      <c r="PGU132" s="611"/>
      <c r="PGV132" s="611"/>
      <c r="PGW132" s="611"/>
      <c r="PGX132" s="611"/>
      <c r="PGY132" s="611"/>
      <c r="PGZ132" s="611"/>
      <c r="PHA132" s="611"/>
      <c r="PHB132" s="611"/>
      <c r="PHC132" s="611"/>
      <c r="PHD132" s="611"/>
      <c r="PHE132" s="611"/>
      <c r="PHF132" s="611"/>
      <c r="PHG132" s="611"/>
      <c r="PHH132" s="611"/>
      <c r="PHI132" s="611"/>
      <c r="PHJ132" s="611"/>
      <c r="PHK132" s="611"/>
      <c r="PHL132" s="611"/>
      <c r="PHM132" s="611"/>
      <c r="PHN132" s="611"/>
      <c r="PHO132" s="611"/>
      <c r="PHP132" s="611"/>
      <c r="PHQ132" s="611"/>
      <c r="PHR132" s="611"/>
      <c r="PHS132" s="611"/>
      <c r="PHT132" s="611"/>
      <c r="PHU132" s="611"/>
      <c r="PHV132" s="611"/>
      <c r="PHW132" s="611"/>
      <c r="PHX132" s="611"/>
      <c r="PHY132" s="611"/>
      <c r="PHZ132" s="611"/>
      <c r="PIA132" s="611"/>
      <c r="PIB132" s="611"/>
      <c r="PIC132" s="611"/>
      <c r="PID132" s="611"/>
      <c r="PIE132" s="611"/>
      <c r="PIF132" s="611"/>
      <c r="PIG132" s="611"/>
      <c r="PIH132" s="611"/>
      <c r="PII132" s="611"/>
      <c r="PIJ132" s="611"/>
      <c r="PIK132" s="611"/>
      <c r="PIL132" s="611"/>
      <c r="PIM132" s="611"/>
      <c r="PIN132" s="611"/>
      <c r="PIO132" s="611"/>
      <c r="PIP132" s="611"/>
      <c r="PIQ132" s="611"/>
      <c r="PIR132" s="611"/>
      <c r="PIS132" s="611"/>
      <c r="PIT132" s="611"/>
      <c r="PIU132" s="611"/>
      <c r="PIV132" s="611"/>
      <c r="PIW132" s="611"/>
      <c r="PIX132" s="611"/>
      <c r="PIY132" s="611"/>
      <c r="PIZ132" s="611"/>
      <c r="PJA132" s="611"/>
      <c r="PJB132" s="611"/>
      <c r="PJC132" s="611"/>
      <c r="PJD132" s="611"/>
      <c r="PJE132" s="611"/>
      <c r="PJF132" s="611"/>
      <c r="PJG132" s="611"/>
      <c r="PJH132" s="611"/>
      <c r="PJI132" s="611"/>
      <c r="PJJ132" s="611"/>
      <c r="PJK132" s="611"/>
      <c r="PJL132" s="611"/>
      <c r="PJM132" s="611"/>
      <c r="PJN132" s="611"/>
      <c r="PJO132" s="611"/>
      <c r="PJP132" s="611"/>
      <c r="PJQ132" s="611"/>
      <c r="PJR132" s="611"/>
      <c r="PJS132" s="611"/>
      <c r="PJT132" s="611"/>
      <c r="PJU132" s="611"/>
      <c r="PJV132" s="611"/>
      <c r="PJW132" s="611"/>
      <c r="PJX132" s="611"/>
      <c r="PJY132" s="611"/>
      <c r="PJZ132" s="611"/>
      <c r="PKA132" s="611"/>
      <c r="PKB132" s="611"/>
      <c r="PKC132" s="611"/>
      <c r="PKD132" s="611"/>
      <c r="PKE132" s="611"/>
      <c r="PKF132" s="611"/>
      <c r="PKG132" s="611"/>
      <c r="PKH132" s="611"/>
      <c r="PKI132" s="611"/>
      <c r="PKJ132" s="611"/>
      <c r="PKK132" s="611"/>
      <c r="PKL132" s="611"/>
      <c r="PKM132" s="611"/>
      <c r="PKN132" s="611"/>
      <c r="PKO132" s="611"/>
      <c r="PKP132" s="611"/>
      <c r="PKQ132" s="611"/>
      <c r="PKR132" s="611"/>
      <c r="PKS132" s="611"/>
      <c r="PKT132" s="611"/>
      <c r="PKU132" s="611"/>
      <c r="PKV132" s="611"/>
      <c r="PKW132" s="611"/>
      <c r="PKX132" s="611"/>
      <c r="PKY132" s="611"/>
      <c r="PKZ132" s="611"/>
      <c r="PLA132" s="611"/>
      <c r="PLB132" s="611"/>
      <c r="PLC132" s="611"/>
      <c r="PLD132" s="611"/>
      <c r="PLE132" s="611"/>
      <c r="PLF132" s="611"/>
      <c r="PLG132" s="611"/>
      <c r="PLH132" s="611"/>
      <c r="PLI132" s="611"/>
      <c r="PLJ132" s="611"/>
      <c r="PLK132" s="611"/>
      <c r="PLL132" s="611"/>
      <c r="PLM132" s="611"/>
      <c r="PLN132" s="611"/>
      <c r="PLO132" s="611"/>
      <c r="PLP132" s="611"/>
      <c r="PLQ132" s="611"/>
      <c r="PLR132" s="611"/>
      <c r="PLS132" s="611"/>
      <c r="PLT132" s="611"/>
      <c r="PLU132" s="611"/>
      <c r="PLV132" s="611"/>
      <c r="PLW132" s="611"/>
      <c r="PLX132" s="611"/>
      <c r="PLY132" s="611"/>
      <c r="PLZ132" s="611"/>
      <c r="PMA132" s="611"/>
      <c r="PMB132" s="611"/>
      <c r="PMC132" s="611"/>
      <c r="PMD132" s="611"/>
      <c r="PME132" s="611"/>
      <c r="PMF132" s="611"/>
      <c r="PMG132" s="611"/>
      <c r="PMH132" s="611"/>
      <c r="PMI132" s="611"/>
      <c r="PMJ132" s="611"/>
      <c r="PMK132" s="611"/>
      <c r="PML132" s="611"/>
      <c r="PMM132" s="611"/>
      <c r="PMN132" s="611"/>
      <c r="PMO132" s="611"/>
      <c r="PMP132" s="611"/>
      <c r="PMQ132" s="611"/>
      <c r="PMR132" s="611"/>
      <c r="PMS132" s="611"/>
      <c r="PMT132" s="611"/>
      <c r="PMU132" s="611"/>
      <c r="PMV132" s="611"/>
      <c r="PMW132" s="611"/>
      <c r="PMX132" s="611"/>
      <c r="PMY132" s="611"/>
      <c r="PMZ132" s="611"/>
      <c r="PNA132" s="611"/>
      <c r="PNB132" s="611"/>
      <c r="PNC132" s="611"/>
      <c r="PND132" s="611"/>
      <c r="PNE132" s="611"/>
      <c r="PNF132" s="611"/>
      <c r="PNG132" s="611"/>
      <c r="PNH132" s="611"/>
      <c r="PNI132" s="611"/>
      <c r="PNJ132" s="611"/>
      <c r="PNK132" s="611"/>
      <c r="PNL132" s="611"/>
      <c r="PNM132" s="611"/>
      <c r="PNN132" s="611"/>
      <c r="PNO132" s="611"/>
      <c r="PNP132" s="611"/>
      <c r="PNQ132" s="611"/>
      <c r="PNR132" s="611"/>
      <c r="PNS132" s="611"/>
      <c r="PNT132" s="611"/>
      <c r="PNU132" s="611"/>
      <c r="PNV132" s="611"/>
      <c r="PNW132" s="611"/>
      <c r="PNX132" s="611"/>
      <c r="PNY132" s="611"/>
      <c r="PNZ132" s="611"/>
      <c r="POA132" s="611"/>
      <c r="POB132" s="611"/>
      <c r="POC132" s="611"/>
      <c r="POD132" s="611"/>
      <c r="POE132" s="611"/>
      <c r="POF132" s="611"/>
      <c r="POG132" s="611"/>
      <c r="POH132" s="611"/>
      <c r="POI132" s="611"/>
      <c r="POJ132" s="611"/>
      <c r="POK132" s="611"/>
      <c r="POL132" s="611"/>
      <c r="POM132" s="611"/>
      <c r="PON132" s="611"/>
      <c r="POO132" s="611"/>
      <c r="POP132" s="611"/>
      <c r="POQ132" s="611"/>
      <c r="POR132" s="611"/>
      <c r="POS132" s="611"/>
      <c r="POT132" s="611"/>
      <c r="POU132" s="611"/>
      <c r="POV132" s="611"/>
      <c r="POW132" s="611"/>
      <c r="POX132" s="611"/>
      <c r="POY132" s="611"/>
      <c r="POZ132" s="611"/>
      <c r="PPA132" s="611"/>
      <c r="PPB132" s="611"/>
      <c r="PPC132" s="611"/>
      <c r="PPD132" s="611"/>
      <c r="PPE132" s="611"/>
      <c r="PPF132" s="611"/>
      <c r="PPG132" s="611"/>
      <c r="PPH132" s="611"/>
      <c r="PPI132" s="611"/>
      <c r="PPJ132" s="611"/>
      <c r="PPK132" s="611"/>
      <c r="PPL132" s="611"/>
      <c r="PPM132" s="611"/>
      <c r="PPN132" s="611"/>
      <c r="PPO132" s="611"/>
      <c r="PPP132" s="611"/>
      <c r="PPQ132" s="611"/>
      <c r="PPR132" s="611"/>
      <c r="PPS132" s="611"/>
      <c r="PPT132" s="611"/>
      <c r="PPU132" s="611"/>
      <c r="PPV132" s="611"/>
      <c r="PPW132" s="611"/>
      <c r="PPX132" s="611"/>
      <c r="PPY132" s="611"/>
      <c r="PPZ132" s="611"/>
      <c r="PQA132" s="611"/>
      <c r="PQB132" s="611"/>
      <c r="PQC132" s="611"/>
      <c r="PQD132" s="611"/>
      <c r="PQE132" s="611"/>
      <c r="PQF132" s="611"/>
      <c r="PQG132" s="611"/>
      <c r="PQH132" s="611"/>
      <c r="PQI132" s="611"/>
      <c r="PQJ132" s="611"/>
      <c r="PQK132" s="611"/>
      <c r="PQL132" s="611"/>
      <c r="PQM132" s="611"/>
      <c r="PQN132" s="611"/>
      <c r="PQO132" s="611"/>
      <c r="PQP132" s="611"/>
      <c r="PQQ132" s="611"/>
      <c r="PQR132" s="611"/>
      <c r="PQS132" s="611"/>
      <c r="PQT132" s="611"/>
      <c r="PQU132" s="611"/>
      <c r="PQV132" s="611"/>
      <c r="PQW132" s="611"/>
      <c r="PQX132" s="611"/>
      <c r="PQY132" s="611"/>
      <c r="PQZ132" s="611"/>
      <c r="PRA132" s="611"/>
      <c r="PRB132" s="611"/>
      <c r="PRC132" s="611"/>
      <c r="PRD132" s="611"/>
      <c r="PRE132" s="611"/>
      <c r="PRF132" s="611"/>
      <c r="PRG132" s="611"/>
      <c r="PRH132" s="611"/>
      <c r="PRI132" s="611"/>
      <c r="PRJ132" s="611"/>
      <c r="PRK132" s="611"/>
      <c r="PRL132" s="611"/>
      <c r="PRM132" s="611"/>
      <c r="PRN132" s="611"/>
      <c r="PRO132" s="611"/>
      <c r="PRP132" s="611"/>
      <c r="PRQ132" s="611"/>
      <c r="PRR132" s="611"/>
      <c r="PRS132" s="611"/>
      <c r="PRT132" s="611"/>
      <c r="PRU132" s="611"/>
      <c r="PRV132" s="611"/>
      <c r="PRW132" s="611"/>
      <c r="PRX132" s="611"/>
      <c r="PRY132" s="611"/>
      <c r="PRZ132" s="611"/>
      <c r="PSA132" s="611"/>
      <c r="PSB132" s="611"/>
      <c r="PSC132" s="611"/>
      <c r="PSD132" s="611"/>
      <c r="PSE132" s="611"/>
      <c r="PSF132" s="611"/>
      <c r="PSG132" s="611"/>
      <c r="PSH132" s="611"/>
      <c r="PSI132" s="611"/>
      <c r="PSJ132" s="611"/>
      <c r="PSK132" s="611"/>
      <c r="PSL132" s="611"/>
      <c r="PSM132" s="611"/>
      <c r="PSN132" s="611"/>
      <c r="PSO132" s="611"/>
      <c r="PSP132" s="611"/>
      <c r="PSQ132" s="611"/>
      <c r="PSR132" s="611"/>
      <c r="PSS132" s="611"/>
      <c r="PST132" s="611"/>
      <c r="PSU132" s="611"/>
      <c r="PSV132" s="611"/>
      <c r="PSW132" s="611"/>
      <c r="PSX132" s="611"/>
      <c r="PSY132" s="611"/>
      <c r="PSZ132" s="611"/>
      <c r="PTA132" s="611"/>
      <c r="PTB132" s="611"/>
      <c r="PTC132" s="611"/>
      <c r="PTD132" s="611"/>
      <c r="PTE132" s="611"/>
      <c r="PTF132" s="611"/>
      <c r="PTG132" s="611"/>
      <c r="PTH132" s="611"/>
      <c r="PTI132" s="611"/>
      <c r="PTJ132" s="611"/>
      <c r="PTK132" s="611"/>
      <c r="PTL132" s="611"/>
      <c r="PTM132" s="611"/>
      <c r="PTN132" s="611"/>
      <c r="PTO132" s="611"/>
      <c r="PTP132" s="611"/>
      <c r="PTQ132" s="611"/>
      <c r="PTR132" s="611"/>
      <c r="PTS132" s="611"/>
      <c r="PTT132" s="611"/>
      <c r="PTU132" s="611"/>
      <c r="PTV132" s="611"/>
      <c r="PTW132" s="611"/>
      <c r="PTX132" s="611"/>
      <c r="PTY132" s="611"/>
      <c r="PTZ132" s="611"/>
      <c r="PUA132" s="611"/>
      <c r="PUB132" s="611"/>
      <c r="PUC132" s="611"/>
      <c r="PUD132" s="611"/>
      <c r="PUE132" s="611"/>
      <c r="PUF132" s="611"/>
      <c r="PUG132" s="611"/>
      <c r="PUH132" s="611"/>
      <c r="PUI132" s="611"/>
      <c r="PUJ132" s="611"/>
      <c r="PUK132" s="611"/>
      <c r="PUL132" s="611"/>
      <c r="PUM132" s="611"/>
      <c r="PUN132" s="611"/>
      <c r="PUO132" s="611"/>
      <c r="PUP132" s="611"/>
      <c r="PUQ132" s="611"/>
      <c r="PUR132" s="611"/>
      <c r="PUS132" s="611"/>
      <c r="PUT132" s="611"/>
      <c r="PUU132" s="611"/>
      <c r="PUV132" s="611"/>
      <c r="PUW132" s="611"/>
      <c r="PUX132" s="611"/>
      <c r="PUY132" s="611"/>
      <c r="PUZ132" s="611"/>
      <c r="PVA132" s="611"/>
      <c r="PVB132" s="611"/>
      <c r="PVC132" s="611"/>
      <c r="PVD132" s="611"/>
      <c r="PVE132" s="611"/>
      <c r="PVF132" s="611"/>
      <c r="PVG132" s="611"/>
      <c r="PVH132" s="611"/>
      <c r="PVI132" s="611"/>
      <c r="PVJ132" s="611"/>
      <c r="PVK132" s="611"/>
      <c r="PVL132" s="611"/>
      <c r="PVM132" s="611"/>
      <c r="PVN132" s="611"/>
      <c r="PVO132" s="611"/>
      <c r="PVP132" s="611"/>
      <c r="PVQ132" s="611"/>
      <c r="PVR132" s="611"/>
      <c r="PVS132" s="611"/>
      <c r="PVT132" s="611"/>
      <c r="PVU132" s="611"/>
      <c r="PVV132" s="611"/>
      <c r="PVW132" s="611"/>
      <c r="PVX132" s="611"/>
      <c r="PVY132" s="611"/>
      <c r="PVZ132" s="611"/>
      <c r="PWA132" s="611"/>
      <c r="PWB132" s="611"/>
      <c r="PWC132" s="611"/>
      <c r="PWD132" s="611"/>
      <c r="PWE132" s="611"/>
      <c r="PWF132" s="611"/>
      <c r="PWG132" s="611"/>
      <c r="PWH132" s="611"/>
      <c r="PWI132" s="611"/>
      <c r="PWJ132" s="611"/>
      <c r="PWK132" s="611"/>
      <c r="PWL132" s="611"/>
      <c r="PWM132" s="611"/>
      <c r="PWN132" s="611"/>
      <c r="PWO132" s="611"/>
      <c r="PWP132" s="611"/>
      <c r="PWQ132" s="611"/>
      <c r="PWR132" s="611"/>
      <c r="PWS132" s="611"/>
      <c r="PWT132" s="611"/>
      <c r="PWU132" s="611"/>
      <c r="PWV132" s="611"/>
      <c r="PWW132" s="611"/>
      <c r="PWX132" s="611"/>
      <c r="PWY132" s="611"/>
      <c r="PWZ132" s="611"/>
      <c r="PXA132" s="611"/>
      <c r="PXB132" s="611"/>
      <c r="PXC132" s="611"/>
      <c r="PXD132" s="611"/>
      <c r="PXE132" s="611"/>
      <c r="PXF132" s="611"/>
      <c r="PXG132" s="611"/>
      <c r="PXH132" s="611"/>
      <c r="PXI132" s="611"/>
      <c r="PXJ132" s="611"/>
      <c r="PXK132" s="611"/>
      <c r="PXL132" s="611"/>
      <c r="PXM132" s="611"/>
      <c r="PXN132" s="611"/>
      <c r="PXO132" s="611"/>
      <c r="PXP132" s="611"/>
      <c r="PXQ132" s="611"/>
      <c r="PXR132" s="611"/>
      <c r="PXS132" s="611"/>
      <c r="PXT132" s="611"/>
      <c r="PXU132" s="611"/>
      <c r="PXV132" s="611"/>
      <c r="PXW132" s="611"/>
      <c r="PXX132" s="611"/>
      <c r="PXY132" s="611"/>
      <c r="PXZ132" s="611"/>
      <c r="PYA132" s="611"/>
      <c r="PYB132" s="611"/>
      <c r="PYC132" s="611"/>
      <c r="PYD132" s="611"/>
      <c r="PYE132" s="611"/>
      <c r="PYF132" s="611"/>
      <c r="PYG132" s="611"/>
      <c r="PYH132" s="611"/>
      <c r="PYI132" s="611"/>
      <c r="PYJ132" s="611"/>
      <c r="PYK132" s="611"/>
      <c r="PYL132" s="611"/>
      <c r="PYM132" s="611"/>
      <c r="PYN132" s="611"/>
      <c r="PYO132" s="611"/>
      <c r="PYP132" s="611"/>
      <c r="PYQ132" s="611"/>
      <c r="PYR132" s="611"/>
      <c r="PYS132" s="611"/>
      <c r="PYT132" s="611"/>
      <c r="PYU132" s="611"/>
      <c r="PYV132" s="611"/>
      <c r="PYW132" s="611"/>
      <c r="PYX132" s="611"/>
      <c r="PYY132" s="611"/>
      <c r="PYZ132" s="611"/>
      <c r="PZA132" s="611"/>
      <c r="PZB132" s="611"/>
      <c r="PZC132" s="611"/>
      <c r="PZD132" s="611"/>
      <c r="PZE132" s="611"/>
      <c r="PZF132" s="611"/>
      <c r="PZG132" s="611"/>
      <c r="PZH132" s="611"/>
      <c r="PZI132" s="611"/>
      <c r="PZJ132" s="611"/>
      <c r="PZK132" s="611"/>
      <c r="PZL132" s="611"/>
      <c r="PZM132" s="611"/>
      <c r="PZN132" s="611"/>
      <c r="PZO132" s="611"/>
      <c r="PZP132" s="611"/>
      <c r="PZQ132" s="611"/>
      <c r="PZR132" s="611"/>
      <c r="PZS132" s="611"/>
      <c r="PZT132" s="611"/>
      <c r="PZU132" s="611"/>
      <c r="PZV132" s="611"/>
      <c r="PZW132" s="611"/>
      <c r="PZX132" s="611"/>
      <c r="PZY132" s="611"/>
      <c r="PZZ132" s="611"/>
      <c r="QAA132" s="611"/>
      <c r="QAB132" s="611"/>
      <c r="QAC132" s="611"/>
      <c r="QAD132" s="611"/>
      <c r="QAE132" s="611"/>
      <c r="QAF132" s="611"/>
      <c r="QAG132" s="611"/>
      <c r="QAH132" s="611"/>
      <c r="QAI132" s="611"/>
      <c r="QAJ132" s="611"/>
      <c r="QAK132" s="611"/>
      <c r="QAL132" s="611"/>
      <c r="QAM132" s="611"/>
      <c r="QAN132" s="611"/>
      <c r="QAO132" s="611"/>
      <c r="QAP132" s="611"/>
      <c r="QAQ132" s="611"/>
      <c r="QAR132" s="611"/>
      <c r="QAS132" s="611"/>
      <c r="QAT132" s="611"/>
      <c r="QAU132" s="611"/>
      <c r="QAV132" s="611"/>
      <c r="QAW132" s="611"/>
      <c r="QAX132" s="611"/>
      <c r="QAY132" s="611"/>
      <c r="QAZ132" s="611"/>
      <c r="QBA132" s="611"/>
      <c r="QBB132" s="611"/>
      <c r="QBC132" s="611"/>
      <c r="QBD132" s="611"/>
      <c r="QBE132" s="611"/>
      <c r="QBF132" s="611"/>
      <c r="QBG132" s="611"/>
      <c r="QBH132" s="611"/>
      <c r="QBI132" s="611"/>
      <c r="QBJ132" s="611"/>
      <c r="QBK132" s="611"/>
      <c r="QBL132" s="611"/>
      <c r="QBM132" s="611"/>
      <c r="QBN132" s="611"/>
      <c r="QBO132" s="611"/>
      <c r="QBP132" s="611"/>
      <c r="QBQ132" s="611"/>
      <c r="QBR132" s="611"/>
      <c r="QBS132" s="611"/>
      <c r="QBT132" s="611"/>
      <c r="QBU132" s="611"/>
      <c r="QBV132" s="611"/>
      <c r="QBW132" s="611"/>
      <c r="QBX132" s="611"/>
      <c r="QBY132" s="611"/>
      <c r="QBZ132" s="611"/>
      <c r="QCA132" s="611"/>
      <c r="QCB132" s="611"/>
      <c r="QCC132" s="611"/>
      <c r="QCD132" s="611"/>
      <c r="QCE132" s="611"/>
      <c r="QCF132" s="611"/>
      <c r="QCG132" s="611"/>
      <c r="QCH132" s="611"/>
      <c r="QCI132" s="611"/>
      <c r="QCJ132" s="611"/>
      <c r="QCK132" s="611"/>
      <c r="QCL132" s="611"/>
      <c r="QCM132" s="611"/>
      <c r="QCN132" s="611"/>
      <c r="QCO132" s="611"/>
      <c r="QCP132" s="611"/>
      <c r="QCQ132" s="611"/>
      <c r="QCR132" s="611"/>
      <c r="QCS132" s="611"/>
      <c r="QCT132" s="611"/>
      <c r="QCU132" s="611"/>
      <c r="QCV132" s="611"/>
      <c r="QCW132" s="611"/>
      <c r="QCX132" s="611"/>
      <c r="QCY132" s="611"/>
      <c r="QCZ132" s="611"/>
      <c r="QDA132" s="611"/>
      <c r="QDB132" s="611"/>
      <c r="QDC132" s="611"/>
      <c r="QDD132" s="611"/>
      <c r="QDE132" s="611"/>
      <c r="QDF132" s="611"/>
      <c r="QDG132" s="611"/>
      <c r="QDH132" s="611"/>
      <c r="QDI132" s="611"/>
      <c r="QDJ132" s="611"/>
      <c r="QDK132" s="611"/>
      <c r="QDL132" s="611"/>
      <c r="QDM132" s="611"/>
      <c r="QDN132" s="611"/>
      <c r="QDO132" s="611"/>
      <c r="QDP132" s="611"/>
      <c r="QDQ132" s="611"/>
      <c r="QDR132" s="611"/>
      <c r="QDS132" s="611"/>
      <c r="QDT132" s="611"/>
      <c r="QDU132" s="611"/>
      <c r="QDV132" s="611"/>
      <c r="QDW132" s="611"/>
      <c r="QDX132" s="611"/>
      <c r="QDY132" s="611"/>
      <c r="QDZ132" s="611"/>
      <c r="QEA132" s="611"/>
      <c r="QEB132" s="611"/>
      <c r="QEC132" s="611"/>
      <c r="QED132" s="611"/>
      <c r="QEE132" s="611"/>
      <c r="QEF132" s="611"/>
      <c r="QEG132" s="611"/>
      <c r="QEH132" s="611"/>
      <c r="QEI132" s="611"/>
      <c r="QEJ132" s="611"/>
      <c r="QEK132" s="611"/>
      <c r="QEL132" s="611"/>
      <c r="QEM132" s="611"/>
      <c r="QEN132" s="611"/>
      <c r="QEO132" s="611"/>
      <c r="QEP132" s="611"/>
      <c r="QEQ132" s="611"/>
      <c r="QER132" s="611"/>
      <c r="QES132" s="611"/>
      <c r="QET132" s="611"/>
      <c r="QEU132" s="611"/>
      <c r="QEV132" s="611"/>
      <c r="QEW132" s="611"/>
      <c r="QEX132" s="611"/>
      <c r="QEY132" s="611"/>
      <c r="QEZ132" s="611"/>
      <c r="QFA132" s="611"/>
      <c r="QFB132" s="611"/>
      <c r="QFC132" s="611"/>
      <c r="QFD132" s="611"/>
      <c r="QFE132" s="611"/>
      <c r="QFF132" s="611"/>
      <c r="QFG132" s="611"/>
      <c r="QFH132" s="611"/>
      <c r="QFI132" s="611"/>
      <c r="QFJ132" s="611"/>
      <c r="QFK132" s="611"/>
      <c r="QFL132" s="611"/>
      <c r="QFM132" s="611"/>
      <c r="QFN132" s="611"/>
      <c r="QFO132" s="611"/>
      <c r="QFP132" s="611"/>
      <c r="QFQ132" s="611"/>
      <c r="QFR132" s="611"/>
      <c r="QFS132" s="611"/>
      <c r="QFT132" s="611"/>
      <c r="QFU132" s="611"/>
      <c r="QFV132" s="611"/>
      <c r="QFW132" s="611"/>
      <c r="QFX132" s="611"/>
      <c r="QFY132" s="611"/>
      <c r="QFZ132" s="611"/>
      <c r="QGA132" s="611"/>
      <c r="QGB132" s="611"/>
      <c r="QGC132" s="611"/>
      <c r="QGD132" s="611"/>
      <c r="QGE132" s="611"/>
      <c r="QGF132" s="611"/>
      <c r="QGG132" s="611"/>
      <c r="QGH132" s="611"/>
      <c r="QGI132" s="611"/>
      <c r="QGJ132" s="611"/>
      <c r="QGK132" s="611"/>
      <c r="QGL132" s="611"/>
      <c r="QGM132" s="611"/>
      <c r="QGN132" s="611"/>
      <c r="QGO132" s="611"/>
      <c r="QGP132" s="611"/>
      <c r="QGQ132" s="611"/>
      <c r="QGR132" s="611"/>
      <c r="QGS132" s="611"/>
      <c r="QGT132" s="611"/>
      <c r="QGU132" s="611"/>
      <c r="QGV132" s="611"/>
      <c r="QGW132" s="611"/>
      <c r="QGX132" s="611"/>
      <c r="QGY132" s="611"/>
      <c r="QGZ132" s="611"/>
      <c r="QHA132" s="611"/>
      <c r="QHB132" s="611"/>
      <c r="QHC132" s="611"/>
      <c r="QHD132" s="611"/>
      <c r="QHE132" s="611"/>
      <c r="QHF132" s="611"/>
      <c r="QHG132" s="611"/>
      <c r="QHH132" s="611"/>
      <c r="QHI132" s="611"/>
      <c r="QHJ132" s="611"/>
      <c r="QHK132" s="611"/>
      <c r="QHL132" s="611"/>
      <c r="QHM132" s="611"/>
      <c r="QHN132" s="611"/>
      <c r="QHO132" s="611"/>
      <c r="QHP132" s="611"/>
      <c r="QHQ132" s="611"/>
      <c r="QHR132" s="611"/>
      <c r="QHS132" s="611"/>
      <c r="QHT132" s="611"/>
      <c r="QHU132" s="611"/>
      <c r="QHV132" s="611"/>
      <c r="QHW132" s="611"/>
      <c r="QHX132" s="611"/>
      <c r="QHY132" s="611"/>
      <c r="QHZ132" s="611"/>
      <c r="QIA132" s="611"/>
      <c r="QIB132" s="611"/>
      <c r="QIC132" s="611"/>
      <c r="QID132" s="611"/>
      <c r="QIE132" s="611"/>
      <c r="QIF132" s="611"/>
      <c r="QIG132" s="611"/>
      <c r="QIH132" s="611"/>
      <c r="QII132" s="611"/>
      <c r="QIJ132" s="611"/>
      <c r="QIK132" s="611"/>
      <c r="QIL132" s="611"/>
      <c r="QIM132" s="611"/>
      <c r="QIN132" s="611"/>
      <c r="QIO132" s="611"/>
      <c r="QIP132" s="611"/>
      <c r="QIQ132" s="611"/>
      <c r="QIR132" s="611"/>
      <c r="QIS132" s="611"/>
      <c r="QIT132" s="611"/>
      <c r="QIU132" s="611"/>
      <c r="QIV132" s="611"/>
      <c r="QIW132" s="611"/>
      <c r="QIX132" s="611"/>
      <c r="QIY132" s="611"/>
      <c r="QIZ132" s="611"/>
      <c r="QJA132" s="611"/>
      <c r="QJB132" s="611"/>
      <c r="QJC132" s="611"/>
      <c r="QJD132" s="611"/>
      <c r="QJE132" s="611"/>
      <c r="QJF132" s="611"/>
      <c r="QJG132" s="611"/>
      <c r="QJH132" s="611"/>
      <c r="QJI132" s="611"/>
      <c r="QJJ132" s="611"/>
      <c r="QJK132" s="611"/>
      <c r="QJL132" s="611"/>
      <c r="QJM132" s="611"/>
      <c r="QJN132" s="611"/>
      <c r="QJO132" s="611"/>
      <c r="QJP132" s="611"/>
      <c r="QJQ132" s="611"/>
      <c r="QJR132" s="611"/>
      <c r="QJS132" s="611"/>
      <c r="QJT132" s="611"/>
      <c r="QJU132" s="611"/>
      <c r="QJV132" s="611"/>
      <c r="QJW132" s="611"/>
      <c r="QJX132" s="611"/>
      <c r="QJY132" s="611"/>
      <c r="QJZ132" s="611"/>
      <c r="QKA132" s="611"/>
      <c r="QKB132" s="611"/>
      <c r="QKC132" s="611"/>
      <c r="QKD132" s="611"/>
      <c r="QKE132" s="611"/>
      <c r="QKF132" s="611"/>
      <c r="QKG132" s="611"/>
      <c r="QKH132" s="611"/>
      <c r="QKI132" s="611"/>
      <c r="QKJ132" s="611"/>
      <c r="QKK132" s="611"/>
      <c r="QKL132" s="611"/>
      <c r="QKM132" s="611"/>
      <c r="QKN132" s="611"/>
      <c r="QKO132" s="611"/>
      <c r="QKP132" s="611"/>
      <c r="QKQ132" s="611"/>
      <c r="QKR132" s="611"/>
      <c r="QKS132" s="611"/>
      <c r="QKT132" s="611"/>
      <c r="QKU132" s="611"/>
      <c r="QKV132" s="611"/>
      <c r="QKW132" s="611"/>
      <c r="QKX132" s="611"/>
      <c r="QKY132" s="611"/>
      <c r="QKZ132" s="611"/>
      <c r="QLA132" s="611"/>
      <c r="QLB132" s="611"/>
      <c r="QLC132" s="611"/>
      <c r="QLD132" s="611"/>
      <c r="QLE132" s="611"/>
      <c r="QLF132" s="611"/>
      <c r="QLG132" s="611"/>
      <c r="QLH132" s="611"/>
      <c r="QLI132" s="611"/>
      <c r="QLJ132" s="611"/>
      <c r="QLK132" s="611"/>
      <c r="QLL132" s="611"/>
      <c r="QLM132" s="611"/>
      <c r="QLN132" s="611"/>
      <c r="QLO132" s="611"/>
      <c r="QLP132" s="611"/>
      <c r="QLQ132" s="611"/>
      <c r="QLR132" s="611"/>
      <c r="QLS132" s="611"/>
      <c r="QLT132" s="611"/>
      <c r="QLU132" s="611"/>
      <c r="QLV132" s="611"/>
      <c r="QLW132" s="611"/>
      <c r="QLX132" s="611"/>
      <c r="QLY132" s="611"/>
      <c r="QLZ132" s="611"/>
      <c r="QMA132" s="611"/>
      <c r="QMB132" s="611"/>
      <c r="QMC132" s="611"/>
      <c r="QMD132" s="611"/>
      <c r="QME132" s="611"/>
      <c r="QMF132" s="611"/>
      <c r="QMG132" s="611"/>
      <c r="QMH132" s="611"/>
      <c r="QMI132" s="611"/>
      <c r="QMJ132" s="611"/>
      <c r="QMK132" s="611"/>
      <c r="QML132" s="611"/>
      <c r="QMM132" s="611"/>
      <c r="QMN132" s="611"/>
      <c r="QMO132" s="611"/>
      <c r="QMP132" s="611"/>
      <c r="QMQ132" s="611"/>
      <c r="QMR132" s="611"/>
      <c r="QMS132" s="611"/>
      <c r="QMT132" s="611"/>
      <c r="QMU132" s="611"/>
      <c r="QMV132" s="611"/>
      <c r="QMW132" s="611"/>
      <c r="QMX132" s="611"/>
      <c r="QMY132" s="611"/>
      <c r="QMZ132" s="611"/>
      <c r="QNA132" s="611"/>
      <c r="QNB132" s="611"/>
      <c r="QNC132" s="611"/>
      <c r="QND132" s="611"/>
      <c r="QNE132" s="611"/>
      <c r="QNF132" s="611"/>
      <c r="QNG132" s="611"/>
      <c r="QNH132" s="611"/>
      <c r="QNI132" s="611"/>
      <c r="QNJ132" s="611"/>
      <c r="QNK132" s="611"/>
      <c r="QNL132" s="611"/>
      <c r="QNM132" s="611"/>
      <c r="QNN132" s="611"/>
      <c r="QNO132" s="611"/>
      <c r="QNP132" s="611"/>
      <c r="QNQ132" s="611"/>
      <c r="QNR132" s="611"/>
      <c r="QNS132" s="611"/>
      <c r="QNT132" s="611"/>
      <c r="QNU132" s="611"/>
      <c r="QNV132" s="611"/>
      <c r="QNW132" s="611"/>
      <c r="QNX132" s="611"/>
      <c r="QNY132" s="611"/>
      <c r="QNZ132" s="611"/>
      <c r="QOA132" s="611"/>
      <c r="QOB132" s="611"/>
      <c r="QOC132" s="611"/>
      <c r="QOD132" s="611"/>
      <c r="QOE132" s="611"/>
      <c r="QOF132" s="611"/>
      <c r="QOG132" s="611"/>
      <c r="QOH132" s="611"/>
      <c r="QOI132" s="611"/>
      <c r="QOJ132" s="611"/>
      <c r="QOK132" s="611"/>
      <c r="QOL132" s="611"/>
      <c r="QOM132" s="611"/>
      <c r="QON132" s="611"/>
      <c r="QOO132" s="611"/>
      <c r="QOP132" s="611"/>
      <c r="QOQ132" s="611"/>
      <c r="QOR132" s="611"/>
      <c r="QOS132" s="611"/>
      <c r="QOT132" s="611"/>
      <c r="QOU132" s="611"/>
      <c r="QOV132" s="611"/>
      <c r="QOW132" s="611"/>
      <c r="QOX132" s="611"/>
      <c r="QOY132" s="611"/>
      <c r="QOZ132" s="611"/>
      <c r="QPA132" s="611"/>
      <c r="QPB132" s="611"/>
      <c r="QPC132" s="611"/>
      <c r="QPD132" s="611"/>
      <c r="QPE132" s="611"/>
      <c r="QPF132" s="611"/>
      <c r="QPG132" s="611"/>
      <c r="QPH132" s="611"/>
      <c r="QPI132" s="611"/>
      <c r="QPJ132" s="611"/>
      <c r="QPK132" s="611"/>
      <c r="QPL132" s="611"/>
      <c r="QPM132" s="611"/>
      <c r="QPN132" s="611"/>
      <c r="QPO132" s="611"/>
      <c r="QPP132" s="611"/>
      <c r="QPQ132" s="611"/>
      <c r="QPR132" s="611"/>
      <c r="QPS132" s="611"/>
      <c r="QPT132" s="611"/>
      <c r="QPU132" s="611"/>
      <c r="QPV132" s="611"/>
      <c r="QPW132" s="611"/>
      <c r="QPX132" s="611"/>
      <c r="QPY132" s="611"/>
      <c r="QPZ132" s="611"/>
      <c r="QQA132" s="611"/>
      <c r="QQB132" s="611"/>
      <c r="QQC132" s="611"/>
      <c r="QQD132" s="611"/>
      <c r="QQE132" s="611"/>
      <c r="QQF132" s="611"/>
      <c r="QQG132" s="611"/>
      <c r="QQH132" s="611"/>
      <c r="QQI132" s="611"/>
      <c r="QQJ132" s="611"/>
      <c r="QQK132" s="611"/>
      <c r="QQL132" s="611"/>
      <c r="QQM132" s="611"/>
      <c r="QQN132" s="611"/>
      <c r="QQO132" s="611"/>
      <c r="QQP132" s="611"/>
      <c r="QQQ132" s="611"/>
      <c r="QQR132" s="611"/>
      <c r="QQS132" s="611"/>
      <c r="QQT132" s="611"/>
      <c r="QQU132" s="611"/>
      <c r="QQV132" s="611"/>
      <c r="QQW132" s="611"/>
      <c r="QQX132" s="611"/>
      <c r="QQY132" s="611"/>
      <c r="QQZ132" s="611"/>
      <c r="QRA132" s="611"/>
      <c r="QRB132" s="611"/>
      <c r="QRC132" s="611"/>
      <c r="QRD132" s="611"/>
      <c r="QRE132" s="611"/>
      <c r="QRF132" s="611"/>
      <c r="QRG132" s="611"/>
      <c r="QRH132" s="611"/>
      <c r="QRI132" s="611"/>
      <c r="QRJ132" s="611"/>
      <c r="QRK132" s="611"/>
      <c r="QRL132" s="611"/>
      <c r="QRM132" s="611"/>
      <c r="QRN132" s="611"/>
      <c r="QRO132" s="611"/>
      <c r="QRP132" s="611"/>
      <c r="QRQ132" s="611"/>
      <c r="QRR132" s="611"/>
      <c r="QRS132" s="611"/>
      <c r="QRT132" s="611"/>
      <c r="QRU132" s="611"/>
      <c r="QRV132" s="611"/>
      <c r="QRW132" s="611"/>
      <c r="QRX132" s="611"/>
      <c r="QRY132" s="611"/>
      <c r="QRZ132" s="611"/>
      <c r="QSA132" s="611"/>
      <c r="QSB132" s="611"/>
      <c r="QSC132" s="611"/>
      <c r="QSD132" s="611"/>
      <c r="QSE132" s="611"/>
      <c r="QSF132" s="611"/>
      <c r="QSG132" s="611"/>
      <c r="QSH132" s="611"/>
      <c r="QSI132" s="611"/>
      <c r="QSJ132" s="611"/>
      <c r="QSK132" s="611"/>
      <c r="QSL132" s="611"/>
      <c r="QSM132" s="611"/>
      <c r="QSN132" s="611"/>
      <c r="QSO132" s="611"/>
      <c r="QSP132" s="611"/>
      <c r="QSQ132" s="611"/>
      <c r="QSR132" s="611"/>
      <c r="QSS132" s="611"/>
      <c r="QST132" s="611"/>
      <c r="QSU132" s="611"/>
      <c r="QSV132" s="611"/>
      <c r="QSW132" s="611"/>
      <c r="QSX132" s="611"/>
      <c r="QSY132" s="611"/>
      <c r="QSZ132" s="611"/>
      <c r="QTA132" s="611"/>
      <c r="QTB132" s="611"/>
      <c r="QTC132" s="611"/>
      <c r="QTD132" s="611"/>
      <c r="QTE132" s="611"/>
      <c r="QTF132" s="611"/>
      <c r="QTG132" s="611"/>
      <c r="QTH132" s="611"/>
      <c r="QTI132" s="611"/>
      <c r="QTJ132" s="611"/>
      <c r="QTK132" s="611"/>
      <c r="QTL132" s="611"/>
      <c r="QTM132" s="611"/>
      <c r="QTN132" s="611"/>
      <c r="QTO132" s="611"/>
      <c r="QTP132" s="611"/>
      <c r="QTQ132" s="611"/>
      <c r="QTR132" s="611"/>
      <c r="QTS132" s="611"/>
      <c r="QTT132" s="611"/>
      <c r="QTU132" s="611"/>
      <c r="QTV132" s="611"/>
      <c r="QTW132" s="611"/>
      <c r="QTX132" s="611"/>
      <c r="QTY132" s="611"/>
      <c r="QTZ132" s="611"/>
      <c r="QUA132" s="611"/>
      <c r="QUB132" s="611"/>
      <c r="QUC132" s="611"/>
      <c r="QUD132" s="611"/>
      <c r="QUE132" s="611"/>
      <c r="QUF132" s="611"/>
      <c r="QUG132" s="611"/>
      <c r="QUH132" s="611"/>
      <c r="QUI132" s="611"/>
      <c r="QUJ132" s="611"/>
      <c r="QUK132" s="611"/>
      <c r="QUL132" s="611"/>
      <c r="QUM132" s="611"/>
      <c r="QUN132" s="611"/>
      <c r="QUO132" s="611"/>
      <c r="QUP132" s="611"/>
      <c r="QUQ132" s="611"/>
      <c r="QUR132" s="611"/>
      <c r="QUS132" s="611"/>
      <c r="QUT132" s="611"/>
      <c r="QUU132" s="611"/>
      <c r="QUV132" s="611"/>
      <c r="QUW132" s="611"/>
      <c r="QUX132" s="611"/>
      <c r="QUY132" s="611"/>
      <c r="QUZ132" s="611"/>
      <c r="QVA132" s="611"/>
      <c r="QVB132" s="611"/>
      <c r="QVC132" s="611"/>
      <c r="QVD132" s="611"/>
      <c r="QVE132" s="611"/>
      <c r="QVF132" s="611"/>
      <c r="QVG132" s="611"/>
      <c r="QVH132" s="611"/>
      <c r="QVI132" s="611"/>
      <c r="QVJ132" s="611"/>
      <c r="QVK132" s="611"/>
      <c r="QVL132" s="611"/>
      <c r="QVM132" s="611"/>
      <c r="QVN132" s="611"/>
      <c r="QVO132" s="611"/>
      <c r="QVP132" s="611"/>
      <c r="QVQ132" s="611"/>
      <c r="QVR132" s="611"/>
      <c r="QVS132" s="611"/>
      <c r="QVT132" s="611"/>
      <c r="QVU132" s="611"/>
      <c r="QVV132" s="611"/>
      <c r="QVW132" s="611"/>
      <c r="QVX132" s="611"/>
      <c r="QVY132" s="611"/>
      <c r="QVZ132" s="611"/>
      <c r="QWA132" s="611"/>
      <c r="QWB132" s="611"/>
      <c r="QWC132" s="611"/>
      <c r="QWD132" s="611"/>
      <c r="QWE132" s="611"/>
      <c r="QWF132" s="611"/>
      <c r="QWG132" s="611"/>
      <c r="QWH132" s="611"/>
      <c r="QWI132" s="611"/>
      <c r="QWJ132" s="611"/>
      <c r="QWK132" s="611"/>
      <c r="QWL132" s="611"/>
      <c r="QWM132" s="611"/>
      <c r="QWN132" s="611"/>
      <c r="QWO132" s="611"/>
      <c r="QWP132" s="611"/>
      <c r="QWQ132" s="611"/>
      <c r="QWR132" s="611"/>
      <c r="QWS132" s="611"/>
      <c r="QWT132" s="611"/>
      <c r="QWU132" s="611"/>
      <c r="QWV132" s="611"/>
      <c r="QWW132" s="611"/>
      <c r="QWX132" s="611"/>
      <c r="QWY132" s="611"/>
      <c r="QWZ132" s="611"/>
      <c r="QXA132" s="611"/>
      <c r="QXB132" s="611"/>
      <c r="QXC132" s="611"/>
      <c r="QXD132" s="611"/>
      <c r="QXE132" s="611"/>
      <c r="QXF132" s="611"/>
      <c r="QXG132" s="611"/>
      <c r="QXH132" s="611"/>
      <c r="QXI132" s="611"/>
      <c r="QXJ132" s="611"/>
      <c r="QXK132" s="611"/>
      <c r="QXL132" s="611"/>
      <c r="QXM132" s="611"/>
      <c r="QXN132" s="611"/>
      <c r="QXO132" s="611"/>
      <c r="QXP132" s="611"/>
      <c r="QXQ132" s="611"/>
      <c r="QXR132" s="611"/>
      <c r="QXS132" s="611"/>
      <c r="QXT132" s="611"/>
      <c r="QXU132" s="611"/>
      <c r="QXV132" s="611"/>
      <c r="QXW132" s="611"/>
      <c r="QXX132" s="611"/>
      <c r="QXY132" s="611"/>
      <c r="QXZ132" s="611"/>
      <c r="QYA132" s="611"/>
      <c r="QYB132" s="611"/>
      <c r="QYC132" s="611"/>
      <c r="QYD132" s="611"/>
      <c r="QYE132" s="611"/>
      <c r="QYF132" s="611"/>
      <c r="QYG132" s="611"/>
      <c r="QYH132" s="611"/>
      <c r="QYI132" s="611"/>
      <c r="QYJ132" s="611"/>
      <c r="QYK132" s="611"/>
      <c r="QYL132" s="611"/>
      <c r="QYM132" s="611"/>
      <c r="QYN132" s="611"/>
      <c r="QYO132" s="611"/>
      <c r="QYP132" s="611"/>
      <c r="QYQ132" s="611"/>
      <c r="QYR132" s="611"/>
      <c r="QYS132" s="611"/>
      <c r="QYT132" s="611"/>
      <c r="QYU132" s="611"/>
      <c r="QYV132" s="611"/>
      <c r="QYW132" s="611"/>
      <c r="QYX132" s="611"/>
      <c r="QYY132" s="611"/>
      <c r="QYZ132" s="611"/>
      <c r="QZA132" s="611"/>
      <c r="QZB132" s="611"/>
      <c r="QZC132" s="611"/>
      <c r="QZD132" s="611"/>
      <c r="QZE132" s="611"/>
      <c r="QZF132" s="611"/>
      <c r="QZG132" s="611"/>
      <c r="QZH132" s="611"/>
      <c r="QZI132" s="611"/>
      <c r="QZJ132" s="611"/>
      <c r="QZK132" s="611"/>
      <c r="QZL132" s="611"/>
      <c r="QZM132" s="611"/>
      <c r="QZN132" s="611"/>
      <c r="QZO132" s="611"/>
      <c r="QZP132" s="611"/>
      <c r="QZQ132" s="611"/>
      <c r="QZR132" s="611"/>
      <c r="QZS132" s="611"/>
      <c r="QZT132" s="611"/>
      <c r="QZU132" s="611"/>
      <c r="QZV132" s="611"/>
      <c r="QZW132" s="611"/>
      <c r="QZX132" s="611"/>
      <c r="QZY132" s="611"/>
      <c r="QZZ132" s="611"/>
      <c r="RAA132" s="611"/>
      <c r="RAB132" s="611"/>
      <c r="RAC132" s="611"/>
      <c r="RAD132" s="611"/>
      <c r="RAE132" s="611"/>
      <c r="RAF132" s="611"/>
      <c r="RAG132" s="611"/>
      <c r="RAH132" s="611"/>
      <c r="RAI132" s="611"/>
      <c r="RAJ132" s="611"/>
      <c r="RAK132" s="611"/>
      <c r="RAL132" s="611"/>
      <c r="RAM132" s="611"/>
      <c r="RAN132" s="611"/>
      <c r="RAO132" s="611"/>
      <c r="RAP132" s="611"/>
      <c r="RAQ132" s="611"/>
      <c r="RAR132" s="611"/>
      <c r="RAS132" s="611"/>
      <c r="RAT132" s="611"/>
      <c r="RAU132" s="611"/>
      <c r="RAV132" s="611"/>
      <c r="RAW132" s="611"/>
      <c r="RAX132" s="611"/>
      <c r="RAY132" s="611"/>
      <c r="RAZ132" s="611"/>
      <c r="RBA132" s="611"/>
      <c r="RBB132" s="611"/>
      <c r="RBC132" s="611"/>
      <c r="RBD132" s="611"/>
      <c r="RBE132" s="611"/>
      <c r="RBF132" s="611"/>
      <c r="RBG132" s="611"/>
      <c r="RBH132" s="611"/>
      <c r="RBI132" s="611"/>
      <c r="RBJ132" s="611"/>
      <c r="RBK132" s="611"/>
      <c r="RBL132" s="611"/>
      <c r="RBM132" s="611"/>
      <c r="RBN132" s="611"/>
      <c r="RBO132" s="611"/>
      <c r="RBP132" s="611"/>
      <c r="RBQ132" s="611"/>
      <c r="RBR132" s="611"/>
      <c r="RBS132" s="611"/>
      <c r="RBT132" s="611"/>
      <c r="RBU132" s="611"/>
      <c r="RBV132" s="611"/>
      <c r="RBW132" s="611"/>
      <c r="RBX132" s="611"/>
      <c r="RBY132" s="611"/>
      <c r="RBZ132" s="611"/>
      <c r="RCA132" s="611"/>
      <c r="RCB132" s="611"/>
      <c r="RCC132" s="611"/>
      <c r="RCD132" s="611"/>
      <c r="RCE132" s="611"/>
      <c r="RCF132" s="611"/>
      <c r="RCG132" s="611"/>
      <c r="RCH132" s="611"/>
      <c r="RCI132" s="611"/>
      <c r="RCJ132" s="611"/>
      <c r="RCK132" s="611"/>
      <c r="RCL132" s="611"/>
      <c r="RCM132" s="611"/>
      <c r="RCN132" s="611"/>
      <c r="RCO132" s="611"/>
      <c r="RCP132" s="611"/>
      <c r="RCQ132" s="611"/>
      <c r="RCR132" s="611"/>
      <c r="RCS132" s="611"/>
      <c r="RCT132" s="611"/>
      <c r="RCU132" s="611"/>
      <c r="RCV132" s="611"/>
      <c r="RCW132" s="611"/>
      <c r="RCX132" s="611"/>
      <c r="RCY132" s="611"/>
      <c r="RCZ132" s="611"/>
      <c r="RDA132" s="611"/>
      <c r="RDB132" s="611"/>
      <c r="RDC132" s="611"/>
      <c r="RDD132" s="611"/>
      <c r="RDE132" s="611"/>
      <c r="RDF132" s="611"/>
      <c r="RDG132" s="611"/>
      <c r="RDH132" s="611"/>
      <c r="RDI132" s="611"/>
      <c r="RDJ132" s="611"/>
      <c r="RDK132" s="611"/>
      <c r="RDL132" s="611"/>
      <c r="RDM132" s="611"/>
      <c r="RDN132" s="611"/>
      <c r="RDO132" s="611"/>
      <c r="RDP132" s="611"/>
      <c r="RDQ132" s="611"/>
      <c r="RDR132" s="611"/>
      <c r="RDS132" s="611"/>
      <c r="RDT132" s="611"/>
      <c r="RDU132" s="611"/>
      <c r="RDV132" s="611"/>
      <c r="RDW132" s="611"/>
      <c r="RDX132" s="611"/>
      <c r="RDY132" s="611"/>
      <c r="RDZ132" s="611"/>
      <c r="REA132" s="611"/>
      <c r="REB132" s="611"/>
      <c r="REC132" s="611"/>
      <c r="RED132" s="611"/>
      <c r="REE132" s="611"/>
      <c r="REF132" s="611"/>
      <c r="REG132" s="611"/>
      <c r="REH132" s="611"/>
      <c r="REI132" s="611"/>
      <c r="REJ132" s="611"/>
      <c r="REK132" s="611"/>
      <c r="REL132" s="611"/>
      <c r="REM132" s="611"/>
      <c r="REN132" s="611"/>
      <c r="REO132" s="611"/>
      <c r="REP132" s="611"/>
      <c r="REQ132" s="611"/>
      <c r="RER132" s="611"/>
      <c r="RES132" s="611"/>
      <c r="RET132" s="611"/>
      <c r="REU132" s="611"/>
      <c r="REV132" s="611"/>
      <c r="REW132" s="611"/>
      <c r="REX132" s="611"/>
      <c r="REY132" s="611"/>
      <c r="REZ132" s="611"/>
      <c r="RFA132" s="611"/>
      <c r="RFB132" s="611"/>
      <c r="RFC132" s="611"/>
      <c r="RFD132" s="611"/>
      <c r="RFE132" s="611"/>
      <c r="RFF132" s="611"/>
      <c r="RFG132" s="611"/>
      <c r="RFH132" s="611"/>
      <c r="RFI132" s="611"/>
      <c r="RFJ132" s="611"/>
      <c r="RFK132" s="611"/>
      <c r="RFL132" s="611"/>
      <c r="RFM132" s="611"/>
      <c r="RFN132" s="611"/>
      <c r="RFO132" s="611"/>
      <c r="RFP132" s="611"/>
      <c r="RFQ132" s="611"/>
      <c r="RFR132" s="611"/>
      <c r="RFS132" s="611"/>
      <c r="RFT132" s="611"/>
      <c r="RFU132" s="611"/>
      <c r="RFV132" s="611"/>
      <c r="RFW132" s="611"/>
      <c r="RFX132" s="611"/>
      <c r="RFY132" s="611"/>
      <c r="RFZ132" s="611"/>
      <c r="RGA132" s="611"/>
      <c r="RGB132" s="611"/>
      <c r="RGC132" s="611"/>
      <c r="RGD132" s="611"/>
      <c r="RGE132" s="611"/>
      <c r="RGF132" s="611"/>
      <c r="RGG132" s="611"/>
      <c r="RGH132" s="611"/>
      <c r="RGI132" s="611"/>
      <c r="RGJ132" s="611"/>
      <c r="RGK132" s="611"/>
      <c r="RGL132" s="611"/>
      <c r="RGM132" s="611"/>
      <c r="RGN132" s="611"/>
      <c r="RGO132" s="611"/>
      <c r="RGP132" s="611"/>
      <c r="RGQ132" s="611"/>
      <c r="RGR132" s="611"/>
      <c r="RGS132" s="611"/>
      <c r="RGT132" s="611"/>
      <c r="RGU132" s="611"/>
      <c r="RGV132" s="611"/>
      <c r="RGW132" s="611"/>
      <c r="RGX132" s="611"/>
      <c r="RGY132" s="611"/>
      <c r="RGZ132" s="611"/>
      <c r="RHA132" s="611"/>
      <c r="RHB132" s="611"/>
      <c r="RHC132" s="611"/>
      <c r="RHD132" s="611"/>
      <c r="RHE132" s="611"/>
      <c r="RHF132" s="611"/>
      <c r="RHG132" s="611"/>
      <c r="RHH132" s="611"/>
      <c r="RHI132" s="611"/>
      <c r="RHJ132" s="611"/>
      <c r="RHK132" s="611"/>
      <c r="RHL132" s="611"/>
      <c r="RHM132" s="611"/>
      <c r="RHN132" s="611"/>
      <c r="RHO132" s="611"/>
      <c r="RHP132" s="611"/>
      <c r="RHQ132" s="611"/>
      <c r="RHR132" s="611"/>
      <c r="RHS132" s="611"/>
      <c r="RHT132" s="611"/>
      <c r="RHU132" s="611"/>
      <c r="RHV132" s="611"/>
      <c r="RHW132" s="611"/>
      <c r="RHX132" s="611"/>
      <c r="RHY132" s="611"/>
      <c r="RHZ132" s="611"/>
      <c r="RIA132" s="611"/>
      <c r="RIB132" s="611"/>
      <c r="RIC132" s="611"/>
      <c r="RID132" s="611"/>
      <c r="RIE132" s="611"/>
      <c r="RIF132" s="611"/>
      <c r="RIG132" s="611"/>
      <c r="RIH132" s="611"/>
      <c r="RII132" s="611"/>
      <c r="RIJ132" s="611"/>
      <c r="RIK132" s="611"/>
      <c r="RIL132" s="611"/>
      <c r="RIM132" s="611"/>
      <c r="RIN132" s="611"/>
      <c r="RIO132" s="611"/>
      <c r="RIP132" s="611"/>
      <c r="RIQ132" s="611"/>
      <c r="RIR132" s="611"/>
      <c r="RIS132" s="611"/>
      <c r="RIT132" s="611"/>
      <c r="RIU132" s="611"/>
      <c r="RIV132" s="611"/>
      <c r="RIW132" s="611"/>
      <c r="RIX132" s="611"/>
      <c r="RIY132" s="611"/>
      <c r="RIZ132" s="611"/>
      <c r="RJA132" s="611"/>
      <c r="RJB132" s="611"/>
      <c r="RJC132" s="611"/>
      <c r="RJD132" s="611"/>
      <c r="RJE132" s="611"/>
      <c r="RJF132" s="611"/>
      <c r="RJG132" s="611"/>
      <c r="RJH132" s="611"/>
      <c r="RJI132" s="611"/>
      <c r="RJJ132" s="611"/>
      <c r="RJK132" s="611"/>
      <c r="RJL132" s="611"/>
      <c r="RJM132" s="611"/>
      <c r="RJN132" s="611"/>
      <c r="RJO132" s="611"/>
      <c r="RJP132" s="611"/>
      <c r="RJQ132" s="611"/>
      <c r="RJR132" s="611"/>
      <c r="RJS132" s="611"/>
      <c r="RJT132" s="611"/>
      <c r="RJU132" s="611"/>
      <c r="RJV132" s="611"/>
      <c r="RJW132" s="611"/>
      <c r="RJX132" s="611"/>
      <c r="RJY132" s="611"/>
      <c r="RJZ132" s="611"/>
      <c r="RKA132" s="611"/>
      <c r="RKB132" s="611"/>
      <c r="RKC132" s="611"/>
      <c r="RKD132" s="611"/>
      <c r="RKE132" s="611"/>
      <c r="RKF132" s="611"/>
      <c r="RKG132" s="611"/>
      <c r="RKH132" s="611"/>
      <c r="RKI132" s="611"/>
      <c r="RKJ132" s="611"/>
      <c r="RKK132" s="611"/>
      <c r="RKL132" s="611"/>
      <c r="RKM132" s="611"/>
      <c r="RKN132" s="611"/>
      <c r="RKO132" s="611"/>
      <c r="RKP132" s="611"/>
      <c r="RKQ132" s="611"/>
      <c r="RKR132" s="611"/>
      <c r="RKS132" s="611"/>
      <c r="RKT132" s="611"/>
      <c r="RKU132" s="611"/>
      <c r="RKV132" s="611"/>
      <c r="RKW132" s="611"/>
      <c r="RKX132" s="611"/>
      <c r="RKY132" s="611"/>
      <c r="RKZ132" s="611"/>
      <c r="RLA132" s="611"/>
      <c r="RLB132" s="611"/>
      <c r="RLC132" s="611"/>
      <c r="RLD132" s="611"/>
      <c r="RLE132" s="611"/>
      <c r="RLF132" s="611"/>
      <c r="RLG132" s="611"/>
      <c r="RLH132" s="611"/>
      <c r="RLI132" s="611"/>
      <c r="RLJ132" s="611"/>
      <c r="RLK132" s="611"/>
      <c r="RLL132" s="611"/>
      <c r="RLM132" s="611"/>
      <c r="RLN132" s="611"/>
      <c r="RLO132" s="611"/>
      <c r="RLP132" s="611"/>
      <c r="RLQ132" s="611"/>
      <c r="RLR132" s="611"/>
      <c r="RLS132" s="611"/>
      <c r="RLT132" s="611"/>
      <c r="RLU132" s="611"/>
      <c r="RLV132" s="611"/>
      <c r="RLW132" s="611"/>
      <c r="RLX132" s="611"/>
      <c r="RLY132" s="611"/>
      <c r="RLZ132" s="611"/>
      <c r="RMA132" s="611"/>
      <c r="RMB132" s="611"/>
      <c r="RMC132" s="611"/>
      <c r="RMD132" s="611"/>
      <c r="RME132" s="611"/>
      <c r="RMF132" s="611"/>
      <c r="RMG132" s="611"/>
      <c r="RMH132" s="611"/>
      <c r="RMI132" s="611"/>
      <c r="RMJ132" s="611"/>
      <c r="RMK132" s="611"/>
      <c r="RML132" s="611"/>
      <c r="RMM132" s="611"/>
      <c r="RMN132" s="611"/>
      <c r="RMO132" s="611"/>
      <c r="RMP132" s="611"/>
      <c r="RMQ132" s="611"/>
      <c r="RMR132" s="611"/>
      <c r="RMS132" s="611"/>
      <c r="RMT132" s="611"/>
      <c r="RMU132" s="611"/>
      <c r="RMV132" s="611"/>
      <c r="RMW132" s="611"/>
      <c r="RMX132" s="611"/>
      <c r="RMY132" s="611"/>
      <c r="RMZ132" s="611"/>
      <c r="RNA132" s="611"/>
      <c r="RNB132" s="611"/>
      <c r="RNC132" s="611"/>
      <c r="RND132" s="611"/>
      <c r="RNE132" s="611"/>
      <c r="RNF132" s="611"/>
      <c r="RNG132" s="611"/>
      <c r="RNH132" s="611"/>
      <c r="RNI132" s="611"/>
      <c r="RNJ132" s="611"/>
      <c r="RNK132" s="611"/>
      <c r="RNL132" s="611"/>
      <c r="RNM132" s="611"/>
      <c r="RNN132" s="611"/>
      <c r="RNO132" s="611"/>
      <c r="RNP132" s="611"/>
      <c r="RNQ132" s="611"/>
      <c r="RNR132" s="611"/>
      <c r="RNS132" s="611"/>
      <c r="RNT132" s="611"/>
      <c r="RNU132" s="611"/>
      <c r="RNV132" s="611"/>
      <c r="RNW132" s="611"/>
      <c r="RNX132" s="611"/>
      <c r="RNY132" s="611"/>
      <c r="RNZ132" s="611"/>
      <c r="ROA132" s="611"/>
      <c r="ROB132" s="611"/>
      <c r="ROC132" s="611"/>
      <c r="ROD132" s="611"/>
      <c r="ROE132" s="611"/>
      <c r="ROF132" s="611"/>
      <c r="ROG132" s="611"/>
      <c r="ROH132" s="611"/>
      <c r="ROI132" s="611"/>
      <c r="ROJ132" s="611"/>
      <c r="ROK132" s="611"/>
      <c r="ROL132" s="611"/>
      <c r="ROM132" s="611"/>
      <c r="RON132" s="611"/>
      <c r="ROO132" s="611"/>
      <c r="ROP132" s="611"/>
      <c r="ROQ132" s="611"/>
      <c r="ROR132" s="611"/>
      <c r="ROS132" s="611"/>
      <c r="ROT132" s="611"/>
      <c r="ROU132" s="611"/>
      <c r="ROV132" s="611"/>
      <c r="ROW132" s="611"/>
      <c r="ROX132" s="611"/>
      <c r="ROY132" s="611"/>
      <c r="ROZ132" s="611"/>
      <c r="RPA132" s="611"/>
      <c r="RPB132" s="611"/>
      <c r="RPC132" s="611"/>
      <c r="RPD132" s="611"/>
      <c r="RPE132" s="611"/>
      <c r="RPF132" s="611"/>
      <c r="RPG132" s="611"/>
      <c r="RPH132" s="611"/>
      <c r="RPI132" s="611"/>
      <c r="RPJ132" s="611"/>
      <c r="RPK132" s="611"/>
      <c r="RPL132" s="611"/>
      <c r="RPM132" s="611"/>
      <c r="RPN132" s="611"/>
      <c r="RPO132" s="611"/>
      <c r="RPP132" s="611"/>
      <c r="RPQ132" s="611"/>
      <c r="RPR132" s="611"/>
      <c r="RPS132" s="611"/>
      <c r="RPT132" s="611"/>
      <c r="RPU132" s="611"/>
      <c r="RPV132" s="611"/>
      <c r="RPW132" s="611"/>
      <c r="RPX132" s="611"/>
      <c r="RPY132" s="611"/>
      <c r="RPZ132" s="611"/>
      <c r="RQA132" s="611"/>
      <c r="RQB132" s="611"/>
      <c r="RQC132" s="611"/>
      <c r="RQD132" s="611"/>
      <c r="RQE132" s="611"/>
      <c r="RQF132" s="611"/>
      <c r="RQG132" s="611"/>
      <c r="RQH132" s="611"/>
      <c r="RQI132" s="611"/>
      <c r="RQJ132" s="611"/>
      <c r="RQK132" s="611"/>
      <c r="RQL132" s="611"/>
      <c r="RQM132" s="611"/>
      <c r="RQN132" s="611"/>
      <c r="RQO132" s="611"/>
      <c r="RQP132" s="611"/>
      <c r="RQQ132" s="611"/>
      <c r="RQR132" s="611"/>
      <c r="RQS132" s="611"/>
      <c r="RQT132" s="611"/>
      <c r="RQU132" s="611"/>
      <c r="RQV132" s="611"/>
      <c r="RQW132" s="611"/>
      <c r="RQX132" s="611"/>
      <c r="RQY132" s="611"/>
      <c r="RQZ132" s="611"/>
      <c r="RRA132" s="611"/>
      <c r="RRB132" s="611"/>
      <c r="RRC132" s="611"/>
      <c r="RRD132" s="611"/>
      <c r="RRE132" s="611"/>
      <c r="RRF132" s="611"/>
      <c r="RRG132" s="611"/>
      <c r="RRH132" s="611"/>
      <c r="RRI132" s="611"/>
      <c r="RRJ132" s="611"/>
      <c r="RRK132" s="611"/>
      <c r="RRL132" s="611"/>
      <c r="RRM132" s="611"/>
      <c r="RRN132" s="611"/>
      <c r="RRO132" s="611"/>
      <c r="RRP132" s="611"/>
      <c r="RRQ132" s="611"/>
      <c r="RRR132" s="611"/>
      <c r="RRS132" s="611"/>
      <c r="RRT132" s="611"/>
      <c r="RRU132" s="611"/>
      <c r="RRV132" s="611"/>
      <c r="RRW132" s="611"/>
      <c r="RRX132" s="611"/>
      <c r="RRY132" s="611"/>
      <c r="RRZ132" s="611"/>
      <c r="RSA132" s="611"/>
      <c r="RSB132" s="611"/>
      <c r="RSC132" s="611"/>
      <c r="RSD132" s="611"/>
      <c r="RSE132" s="611"/>
      <c r="RSF132" s="611"/>
      <c r="RSG132" s="611"/>
      <c r="RSH132" s="611"/>
      <c r="RSI132" s="611"/>
      <c r="RSJ132" s="611"/>
      <c r="RSK132" s="611"/>
      <c r="RSL132" s="611"/>
      <c r="RSM132" s="611"/>
      <c r="RSN132" s="611"/>
      <c r="RSO132" s="611"/>
      <c r="RSP132" s="611"/>
      <c r="RSQ132" s="611"/>
      <c r="RSR132" s="611"/>
      <c r="RSS132" s="611"/>
      <c r="RST132" s="611"/>
      <c r="RSU132" s="611"/>
      <c r="RSV132" s="611"/>
      <c r="RSW132" s="611"/>
      <c r="RSX132" s="611"/>
      <c r="RSY132" s="611"/>
      <c r="RSZ132" s="611"/>
      <c r="RTA132" s="611"/>
      <c r="RTB132" s="611"/>
      <c r="RTC132" s="611"/>
      <c r="RTD132" s="611"/>
      <c r="RTE132" s="611"/>
      <c r="RTF132" s="611"/>
      <c r="RTG132" s="611"/>
      <c r="RTH132" s="611"/>
      <c r="RTI132" s="611"/>
      <c r="RTJ132" s="611"/>
      <c r="RTK132" s="611"/>
      <c r="RTL132" s="611"/>
      <c r="RTM132" s="611"/>
      <c r="RTN132" s="611"/>
      <c r="RTO132" s="611"/>
      <c r="RTP132" s="611"/>
      <c r="RTQ132" s="611"/>
      <c r="RTR132" s="611"/>
      <c r="RTS132" s="611"/>
      <c r="RTT132" s="611"/>
      <c r="RTU132" s="611"/>
      <c r="RTV132" s="611"/>
      <c r="RTW132" s="611"/>
      <c r="RTX132" s="611"/>
      <c r="RTY132" s="611"/>
      <c r="RTZ132" s="611"/>
      <c r="RUA132" s="611"/>
      <c r="RUB132" s="611"/>
      <c r="RUC132" s="611"/>
      <c r="RUD132" s="611"/>
      <c r="RUE132" s="611"/>
      <c r="RUF132" s="611"/>
      <c r="RUG132" s="611"/>
      <c r="RUH132" s="611"/>
      <c r="RUI132" s="611"/>
      <c r="RUJ132" s="611"/>
      <c r="RUK132" s="611"/>
      <c r="RUL132" s="611"/>
      <c r="RUM132" s="611"/>
      <c r="RUN132" s="611"/>
      <c r="RUO132" s="611"/>
      <c r="RUP132" s="611"/>
      <c r="RUQ132" s="611"/>
      <c r="RUR132" s="611"/>
      <c r="RUS132" s="611"/>
      <c r="RUT132" s="611"/>
      <c r="RUU132" s="611"/>
      <c r="RUV132" s="611"/>
      <c r="RUW132" s="611"/>
      <c r="RUX132" s="611"/>
      <c r="RUY132" s="611"/>
      <c r="RUZ132" s="611"/>
      <c r="RVA132" s="611"/>
      <c r="RVB132" s="611"/>
      <c r="RVC132" s="611"/>
      <c r="RVD132" s="611"/>
      <c r="RVE132" s="611"/>
      <c r="RVF132" s="611"/>
      <c r="RVG132" s="611"/>
      <c r="RVH132" s="611"/>
      <c r="RVI132" s="611"/>
      <c r="RVJ132" s="611"/>
      <c r="RVK132" s="611"/>
      <c r="RVL132" s="611"/>
      <c r="RVM132" s="611"/>
      <c r="RVN132" s="611"/>
      <c r="RVO132" s="611"/>
      <c r="RVP132" s="611"/>
      <c r="RVQ132" s="611"/>
      <c r="RVR132" s="611"/>
      <c r="RVS132" s="611"/>
      <c r="RVT132" s="611"/>
      <c r="RVU132" s="611"/>
      <c r="RVV132" s="611"/>
      <c r="RVW132" s="611"/>
      <c r="RVX132" s="611"/>
      <c r="RVY132" s="611"/>
      <c r="RVZ132" s="611"/>
      <c r="RWA132" s="611"/>
      <c r="RWB132" s="611"/>
      <c r="RWC132" s="611"/>
      <c r="RWD132" s="611"/>
      <c r="RWE132" s="611"/>
      <c r="RWF132" s="611"/>
      <c r="RWG132" s="611"/>
      <c r="RWH132" s="611"/>
      <c r="RWI132" s="611"/>
      <c r="RWJ132" s="611"/>
      <c r="RWK132" s="611"/>
      <c r="RWL132" s="611"/>
      <c r="RWM132" s="611"/>
      <c r="RWN132" s="611"/>
      <c r="RWO132" s="611"/>
      <c r="RWP132" s="611"/>
      <c r="RWQ132" s="611"/>
      <c r="RWR132" s="611"/>
      <c r="RWS132" s="611"/>
      <c r="RWT132" s="611"/>
      <c r="RWU132" s="611"/>
      <c r="RWV132" s="611"/>
      <c r="RWW132" s="611"/>
      <c r="RWX132" s="611"/>
      <c r="RWY132" s="611"/>
      <c r="RWZ132" s="611"/>
      <c r="RXA132" s="611"/>
      <c r="RXB132" s="611"/>
      <c r="RXC132" s="611"/>
      <c r="RXD132" s="611"/>
      <c r="RXE132" s="611"/>
      <c r="RXF132" s="611"/>
      <c r="RXG132" s="611"/>
      <c r="RXH132" s="611"/>
      <c r="RXI132" s="611"/>
      <c r="RXJ132" s="611"/>
      <c r="RXK132" s="611"/>
      <c r="RXL132" s="611"/>
      <c r="RXM132" s="611"/>
      <c r="RXN132" s="611"/>
      <c r="RXO132" s="611"/>
      <c r="RXP132" s="611"/>
      <c r="RXQ132" s="611"/>
      <c r="RXR132" s="611"/>
      <c r="RXS132" s="611"/>
      <c r="RXT132" s="611"/>
      <c r="RXU132" s="611"/>
      <c r="RXV132" s="611"/>
      <c r="RXW132" s="611"/>
      <c r="RXX132" s="611"/>
      <c r="RXY132" s="611"/>
      <c r="RXZ132" s="611"/>
      <c r="RYA132" s="611"/>
      <c r="RYB132" s="611"/>
      <c r="RYC132" s="611"/>
      <c r="RYD132" s="611"/>
      <c r="RYE132" s="611"/>
      <c r="RYF132" s="611"/>
      <c r="RYG132" s="611"/>
      <c r="RYH132" s="611"/>
      <c r="RYI132" s="611"/>
      <c r="RYJ132" s="611"/>
      <c r="RYK132" s="611"/>
      <c r="RYL132" s="611"/>
      <c r="RYM132" s="611"/>
      <c r="RYN132" s="611"/>
      <c r="RYO132" s="611"/>
      <c r="RYP132" s="611"/>
      <c r="RYQ132" s="611"/>
      <c r="RYR132" s="611"/>
      <c r="RYS132" s="611"/>
      <c r="RYT132" s="611"/>
      <c r="RYU132" s="611"/>
      <c r="RYV132" s="611"/>
      <c r="RYW132" s="611"/>
      <c r="RYX132" s="611"/>
      <c r="RYY132" s="611"/>
      <c r="RYZ132" s="611"/>
      <c r="RZA132" s="611"/>
      <c r="RZB132" s="611"/>
      <c r="RZC132" s="611"/>
      <c r="RZD132" s="611"/>
      <c r="RZE132" s="611"/>
      <c r="RZF132" s="611"/>
      <c r="RZG132" s="611"/>
      <c r="RZH132" s="611"/>
      <c r="RZI132" s="611"/>
      <c r="RZJ132" s="611"/>
      <c r="RZK132" s="611"/>
      <c r="RZL132" s="611"/>
      <c r="RZM132" s="611"/>
      <c r="RZN132" s="611"/>
      <c r="RZO132" s="611"/>
      <c r="RZP132" s="611"/>
      <c r="RZQ132" s="611"/>
      <c r="RZR132" s="611"/>
      <c r="RZS132" s="611"/>
      <c r="RZT132" s="611"/>
      <c r="RZU132" s="611"/>
      <c r="RZV132" s="611"/>
      <c r="RZW132" s="611"/>
      <c r="RZX132" s="611"/>
      <c r="RZY132" s="611"/>
      <c r="RZZ132" s="611"/>
      <c r="SAA132" s="611"/>
      <c r="SAB132" s="611"/>
      <c r="SAC132" s="611"/>
      <c r="SAD132" s="611"/>
      <c r="SAE132" s="611"/>
      <c r="SAF132" s="611"/>
      <c r="SAG132" s="611"/>
      <c r="SAH132" s="611"/>
      <c r="SAI132" s="611"/>
      <c r="SAJ132" s="611"/>
      <c r="SAK132" s="611"/>
      <c r="SAL132" s="611"/>
      <c r="SAM132" s="611"/>
      <c r="SAN132" s="611"/>
      <c r="SAO132" s="611"/>
      <c r="SAP132" s="611"/>
      <c r="SAQ132" s="611"/>
      <c r="SAR132" s="611"/>
      <c r="SAS132" s="611"/>
      <c r="SAT132" s="611"/>
      <c r="SAU132" s="611"/>
      <c r="SAV132" s="611"/>
      <c r="SAW132" s="611"/>
      <c r="SAX132" s="611"/>
      <c r="SAY132" s="611"/>
      <c r="SAZ132" s="611"/>
      <c r="SBA132" s="611"/>
      <c r="SBB132" s="611"/>
      <c r="SBC132" s="611"/>
      <c r="SBD132" s="611"/>
      <c r="SBE132" s="611"/>
      <c r="SBF132" s="611"/>
      <c r="SBG132" s="611"/>
      <c r="SBH132" s="611"/>
      <c r="SBI132" s="611"/>
      <c r="SBJ132" s="611"/>
      <c r="SBK132" s="611"/>
      <c r="SBL132" s="611"/>
      <c r="SBM132" s="611"/>
      <c r="SBN132" s="611"/>
      <c r="SBO132" s="611"/>
      <c r="SBP132" s="611"/>
      <c r="SBQ132" s="611"/>
      <c r="SBR132" s="611"/>
      <c r="SBS132" s="611"/>
      <c r="SBT132" s="611"/>
      <c r="SBU132" s="611"/>
      <c r="SBV132" s="611"/>
      <c r="SBW132" s="611"/>
      <c r="SBX132" s="611"/>
      <c r="SBY132" s="611"/>
      <c r="SBZ132" s="611"/>
      <c r="SCA132" s="611"/>
      <c r="SCB132" s="611"/>
      <c r="SCC132" s="611"/>
      <c r="SCD132" s="611"/>
      <c r="SCE132" s="611"/>
      <c r="SCF132" s="611"/>
      <c r="SCG132" s="611"/>
      <c r="SCH132" s="611"/>
      <c r="SCI132" s="611"/>
      <c r="SCJ132" s="611"/>
      <c r="SCK132" s="611"/>
      <c r="SCL132" s="611"/>
      <c r="SCM132" s="611"/>
      <c r="SCN132" s="611"/>
      <c r="SCO132" s="611"/>
      <c r="SCP132" s="611"/>
      <c r="SCQ132" s="611"/>
      <c r="SCR132" s="611"/>
      <c r="SCS132" s="611"/>
      <c r="SCT132" s="611"/>
      <c r="SCU132" s="611"/>
      <c r="SCV132" s="611"/>
      <c r="SCW132" s="611"/>
      <c r="SCX132" s="611"/>
      <c r="SCY132" s="611"/>
      <c r="SCZ132" s="611"/>
      <c r="SDA132" s="611"/>
      <c r="SDB132" s="611"/>
      <c r="SDC132" s="611"/>
      <c r="SDD132" s="611"/>
      <c r="SDE132" s="611"/>
      <c r="SDF132" s="611"/>
      <c r="SDG132" s="611"/>
      <c r="SDH132" s="611"/>
      <c r="SDI132" s="611"/>
      <c r="SDJ132" s="611"/>
      <c r="SDK132" s="611"/>
      <c r="SDL132" s="611"/>
      <c r="SDM132" s="611"/>
      <c r="SDN132" s="611"/>
      <c r="SDO132" s="611"/>
      <c r="SDP132" s="611"/>
      <c r="SDQ132" s="611"/>
      <c r="SDR132" s="611"/>
      <c r="SDS132" s="611"/>
      <c r="SDT132" s="611"/>
      <c r="SDU132" s="611"/>
      <c r="SDV132" s="611"/>
      <c r="SDW132" s="611"/>
      <c r="SDX132" s="611"/>
      <c r="SDY132" s="611"/>
      <c r="SDZ132" s="611"/>
      <c r="SEA132" s="611"/>
      <c r="SEB132" s="611"/>
      <c r="SEC132" s="611"/>
      <c r="SED132" s="611"/>
      <c r="SEE132" s="611"/>
      <c r="SEF132" s="611"/>
      <c r="SEG132" s="611"/>
      <c r="SEH132" s="611"/>
      <c r="SEI132" s="611"/>
      <c r="SEJ132" s="611"/>
      <c r="SEK132" s="611"/>
      <c r="SEL132" s="611"/>
      <c r="SEM132" s="611"/>
      <c r="SEN132" s="611"/>
      <c r="SEO132" s="611"/>
      <c r="SEP132" s="611"/>
      <c r="SEQ132" s="611"/>
      <c r="SER132" s="611"/>
      <c r="SES132" s="611"/>
      <c r="SET132" s="611"/>
      <c r="SEU132" s="611"/>
      <c r="SEV132" s="611"/>
      <c r="SEW132" s="611"/>
      <c r="SEX132" s="611"/>
      <c r="SEY132" s="611"/>
      <c r="SEZ132" s="611"/>
      <c r="SFA132" s="611"/>
      <c r="SFB132" s="611"/>
      <c r="SFC132" s="611"/>
      <c r="SFD132" s="611"/>
      <c r="SFE132" s="611"/>
      <c r="SFF132" s="611"/>
      <c r="SFG132" s="611"/>
      <c r="SFH132" s="611"/>
      <c r="SFI132" s="611"/>
      <c r="SFJ132" s="611"/>
      <c r="SFK132" s="611"/>
      <c r="SFL132" s="611"/>
      <c r="SFM132" s="611"/>
      <c r="SFN132" s="611"/>
      <c r="SFO132" s="611"/>
      <c r="SFP132" s="611"/>
      <c r="SFQ132" s="611"/>
      <c r="SFR132" s="611"/>
      <c r="SFS132" s="611"/>
      <c r="SFT132" s="611"/>
      <c r="SFU132" s="611"/>
      <c r="SFV132" s="611"/>
      <c r="SFW132" s="611"/>
      <c r="SFX132" s="611"/>
      <c r="SFY132" s="611"/>
      <c r="SFZ132" s="611"/>
      <c r="SGA132" s="611"/>
      <c r="SGB132" s="611"/>
      <c r="SGC132" s="611"/>
      <c r="SGD132" s="611"/>
      <c r="SGE132" s="611"/>
      <c r="SGF132" s="611"/>
      <c r="SGG132" s="611"/>
      <c r="SGH132" s="611"/>
      <c r="SGI132" s="611"/>
      <c r="SGJ132" s="611"/>
      <c r="SGK132" s="611"/>
      <c r="SGL132" s="611"/>
      <c r="SGM132" s="611"/>
      <c r="SGN132" s="611"/>
      <c r="SGO132" s="611"/>
      <c r="SGP132" s="611"/>
      <c r="SGQ132" s="611"/>
      <c r="SGR132" s="611"/>
      <c r="SGS132" s="611"/>
      <c r="SGT132" s="611"/>
      <c r="SGU132" s="611"/>
      <c r="SGV132" s="611"/>
      <c r="SGW132" s="611"/>
      <c r="SGX132" s="611"/>
      <c r="SGY132" s="611"/>
      <c r="SGZ132" s="611"/>
      <c r="SHA132" s="611"/>
      <c r="SHB132" s="611"/>
      <c r="SHC132" s="611"/>
      <c r="SHD132" s="611"/>
      <c r="SHE132" s="611"/>
      <c r="SHF132" s="611"/>
      <c r="SHG132" s="611"/>
      <c r="SHH132" s="611"/>
      <c r="SHI132" s="611"/>
      <c r="SHJ132" s="611"/>
      <c r="SHK132" s="611"/>
      <c r="SHL132" s="611"/>
      <c r="SHM132" s="611"/>
      <c r="SHN132" s="611"/>
      <c r="SHO132" s="611"/>
      <c r="SHP132" s="611"/>
      <c r="SHQ132" s="611"/>
      <c r="SHR132" s="611"/>
      <c r="SHS132" s="611"/>
      <c r="SHT132" s="611"/>
      <c r="SHU132" s="611"/>
      <c r="SHV132" s="611"/>
      <c r="SHW132" s="611"/>
      <c r="SHX132" s="611"/>
      <c r="SHY132" s="611"/>
      <c r="SHZ132" s="611"/>
      <c r="SIA132" s="611"/>
      <c r="SIB132" s="611"/>
      <c r="SIC132" s="611"/>
      <c r="SID132" s="611"/>
      <c r="SIE132" s="611"/>
      <c r="SIF132" s="611"/>
      <c r="SIG132" s="611"/>
      <c r="SIH132" s="611"/>
      <c r="SII132" s="611"/>
      <c r="SIJ132" s="611"/>
      <c r="SIK132" s="611"/>
      <c r="SIL132" s="611"/>
      <c r="SIM132" s="611"/>
      <c r="SIN132" s="611"/>
      <c r="SIO132" s="611"/>
      <c r="SIP132" s="611"/>
      <c r="SIQ132" s="611"/>
      <c r="SIR132" s="611"/>
      <c r="SIS132" s="611"/>
      <c r="SIT132" s="611"/>
      <c r="SIU132" s="611"/>
      <c r="SIV132" s="611"/>
      <c r="SIW132" s="611"/>
      <c r="SIX132" s="611"/>
      <c r="SIY132" s="611"/>
      <c r="SIZ132" s="611"/>
      <c r="SJA132" s="611"/>
      <c r="SJB132" s="611"/>
      <c r="SJC132" s="611"/>
      <c r="SJD132" s="611"/>
      <c r="SJE132" s="611"/>
      <c r="SJF132" s="611"/>
      <c r="SJG132" s="611"/>
      <c r="SJH132" s="611"/>
      <c r="SJI132" s="611"/>
      <c r="SJJ132" s="611"/>
      <c r="SJK132" s="611"/>
      <c r="SJL132" s="611"/>
      <c r="SJM132" s="611"/>
      <c r="SJN132" s="611"/>
      <c r="SJO132" s="611"/>
      <c r="SJP132" s="611"/>
      <c r="SJQ132" s="611"/>
      <c r="SJR132" s="611"/>
      <c r="SJS132" s="611"/>
      <c r="SJT132" s="611"/>
      <c r="SJU132" s="611"/>
      <c r="SJV132" s="611"/>
      <c r="SJW132" s="611"/>
      <c r="SJX132" s="611"/>
      <c r="SJY132" s="611"/>
      <c r="SJZ132" s="611"/>
      <c r="SKA132" s="611"/>
      <c r="SKB132" s="611"/>
      <c r="SKC132" s="611"/>
      <c r="SKD132" s="611"/>
      <c r="SKE132" s="611"/>
      <c r="SKF132" s="611"/>
      <c r="SKG132" s="611"/>
      <c r="SKH132" s="611"/>
      <c r="SKI132" s="611"/>
      <c r="SKJ132" s="611"/>
      <c r="SKK132" s="611"/>
      <c r="SKL132" s="611"/>
      <c r="SKM132" s="611"/>
      <c r="SKN132" s="611"/>
      <c r="SKO132" s="611"/>
      <c r="SKP132" s="611"/>
      <c r="SKQ132" s="611"/>
      <c r="SKR132" s="611"/>
      <c r="SKS132" s="611"/>
      <c r="SKT132" s="611"/>
      <c r="SKU132" s="611"/>
      <c r="SKV132" s="611"/>
      <c r="SKW132" s="611"/>
      <c r="SKX132" s="611"/>
      <c r="SKY132" s="611"/>
      <c r="SKZ132" s="611"/>
      <c r="SLA132" s="611"/>
      <c r="SLB132" s="611"/>
      <c r="SLC132" s="611"/>
      <c r="SLD132" s="611"/>
      <c r="SLE132" s="611"/>
      <c r="SLF132" s="611"/>
      <c r="SLG132" s="611"/>
      <c r="SLH132" s="611"/>
      <c r="SLI132" s="611"/>
      <c r="SLJ132" s="611"/>
      <c r="SLK132" s="611"/>
      <c r="SLL132" s="611"/>
      <c r="SLM132" s="611"/>
      <c r="SLN132" s="611"/>
      <c r="SLO132" s="611"/>
      <c r="SLP132" s="611"/>
      <c r="SLQ132" s="611"/>
      <c r="SLR132" s="611"/>
      <c r="SLS132" s="611"/>
      <c r="SLT132" s="611"/>
      <c r="SLU132" s="611"/>
      <c r="SLV132" s="611"/>
      <c r="SLW132" s="611"/>
      <c r="SLX132" s="611"/>
      <c r="SLY132" s="611"/>
      <c r="SLZ132" s="611"/>
      <c r="SMA132" s="611"/>
      <c r="SMB132" s="611"/>
      <c r="SMC132" s="611"/>
      <c r="SMD132" s="611"/>
      <c r="SME132" s="611"/>
      <c r="SMF132" s="611"/>
      <c r="SMG132" s="611"/>
      <c r="SMH132" s="611"/>
      <c r="SMI132" s="611"/>
      <c r="SMJ132" s="611"/>
      <c r="SMK132" s="611"/>
      <c r="SML132" s="611"/>
      <c r="SMM132" s="611"/>
      <c r="SMN132" s="611"/>
      <c r="SMO132" s="611"/>
      <c r="SMP132" s="611"/>
      <c r="SMQ132" s="611"/>
      <c r="SMR132" s="611"/>
      <c r="SMS132" s="611"/>
      <c r="SMT132" s="611"/>
      <c r="SMU132" s="611"/>
      <c r="SMV132" s="611"/>
      <c r="SMW132" s="611"/>
      <c r="SMX132" s="611"/>
      <c r="SMY132" s="611"/>
      <c r="SMZ132" s="611"/>
      <c r="SNA132" s="611"/>
      <c r="SNB132" s="611"/>
      <c r="SNC132" s="611"/>
      <c r="SND132" s="611"/>
      <c r="SNE132" s="611"/>
      <c r="SNF132" s="611"/>
      <c r="SNG132" s="611"/>
      <c r="SNH132" s="611"/>
      <c r="SNI132" s="611"/>
      <c r="SNJ132" s="611"/>
      <c r="SNK132" s="611"/>
      <c r="SNL132" s="611"/>
      <c r="SNM132" s="611"/>
      <c r="SNN132" s="611"/>
      <c r="SNO132" s="611"/>
      <c r="SNP132" s="611"/>
      <c r="SNQ132" s="611"/>
      <c r="SNR132" s="611"/>
      <c r="SNS132" s="611"/>
      <c r="SNT132" s="611"/>
      <c r="SNU132" s="611"/>
      <c r="SNV132" s="611"/>
      <c r="SNW132" s="611"/>
      <c r="SNX132" s="611"/>
      <c r="SNY132" s="611"/>
      <c r="SNZ132" s="611"/>
      <c r="SOA132" s="611"/>
      <c r="SOB132" s="611"/>
      <c r="SOC132" s="611"/>
      <c r="SOD132" s="611"/>
      <c r="SOE132" s="611"/>
      <c r="SOF132" s="611"/>
      <c r="SOG132" s="611"/>
      <c r="SOH132" s="611"/>
      <c r="SOI132" s="611"/>
      <c r="SOJ132" s="611"/>
      <c r="SOK132" s="611"/>
      <c r="SOL132" s="611"/>
      <c r="SOM132" s="611"/>
      <c r="SON132" s="611"/>
      <c r="SOO132" s="611"/>
      <c r="SOP132" s="611"/>
      <c r="SOQ132" s="611"/>
      <c r="SOR132" s="611"/>
      <c r="SOS132" s="611"/>
      <c r="SOT132" s="611"/>
      <c r="SOU132" s="611"/>
      <c r="SOV132" s="611"/>
      <c r="SOW132" s="611"/>
      <c r="SOX132" s="611"/>
      <c r="SOY132" s="611"/>
      <c r="SOZ132" s="611"/>
      <c r="SPA132" s="611"/>
      <c r="SPB132" s="611"/>
      <c r="SPC132" s="611"/>
      <c r="SPD132" s="611"/>
      <c r="SPE132" s="611"/>
      <c r="SPF132" s="611"/>
      <c r="SPG132" s="611"/>
      <c r="SPH132" s="611"/>
      <c r="SPI132" s="611"/>
      <c r="SPJ132" s="611"/>
      <c r="SPK132" s="611"/>
      <c r="SPL132" s="611"/>
      <c r="SPM132" s="611"/>
      <c r="SPN132" s="611"/>
      <c r="SPO132" s="611"/>
      <c r="SPP132" s="611"/>
      <c r="SPQ132" s="611"/>
      <c r="SPR132" s="611"/>
      <c r="SPS132" s="611"/>
      <c r="SPT132" s="611"/>
      <c r="SPU132" s="611"/>
      <c r="SPV132" s="611"/>
      <c r="SPW132" s="611"/>
      <c r="SPX132" s="611"/>
      <c r="SPY132" s="611"/>
      <c r="SPZ132" s="611"/>
      <c r="SQA132" s="611"/>
      <c r="SQB132" s="611"/>
      <c r="SQC132" s="611"/>
      <c r="SQD132" s="611"/>
      <c r="SQE132" s="611"/>
      <c r="SQF132" s="611"/>
      <c r="SQG132" s="611"/>
      <c r="SQH132" s="611"/>
      <c r="SQI132" s="611"/>
      <c r="SQJ132" s="611"/>
      <c r="SQK132" s="611"/>
      <c r="SQL132" s="611"/>
      <c r="SQM132" s="611"/>
      <c r="SQN132" s="611"/>
      <c r="SQO132" s="611"/>
      <c r="SQP132" s="611"/>
      <c r="SQQ132" s="611"/>
      <c r="SQR132" s="611"/>
      <c r="SQS132" s="611"/>
      <c r="SQT132" s="611"/>
      <c r="SQU132" s="611"/>
      <c r="SQV132" s="611"/>
      <c r="SQW132" s="611"/>
      <c r="SQX132" s="611"/>
      <c r="SQY132" s="611"/>
      <c r="SQZ132" s="611"/>
      <c r="SRA132" s="611"/>
      <c r="SRB132" s="611"/>
      <c r="SRC132" s="611"/>
      <c r="SRD132" s="611"/>
      <c r="SRE132" s="611"/>
      <c r="SRF132" s="611"/>
      <c r="SRG132" s="611"/>
      <c r="SRH132" s="611"/>
      <c r="SRI132" s="611"/>
      <c r="SRJ132" s="611"/>
      <c r="SRK132" s="611"/>
      <c r="SRL132" s="611"/>
      <c r="SRM132" s="611"/>
      <c r="SRN132" s="611"/>
      <c r="SRO132" s="611"/>
      <c r="SRP132" s="611"/>
      <c r="SRQ132" s="611"/>
      <c r="SRR132" s="611"/>
      <c r="SRS132" s="611"/>
      <c r="SRT132" s="611"/>
      <c r="SRU132" s="611"/>
      <c r="SRV132" s="611"/>
      <c r="SRW132" s="611"/>
      <c r="SRX132" s="611"/>
      <c r="SRY132" s="611"/>
      <c r="SRZ132" s="611"/>
      <c r="SSA132" s="611"/>
      <c r="SSB132" s="611"/>
      <c r="SSC132" s="611"/>
      <c r="SSD132" s="611"/>
      <c r="SSE132" s="611"/>
      <c r="SSF132" s="611"/>
      <c r="SSG132" s="611"/>
      <c r="SSH132" s="611"/>
      <c r="SSI132" s="611"/>
      <c r="SSJ132" s="611"/>
      <c r="SSK132" s="611"/>
      <c r="SSL132" s="611"/>
      <c r="SSM132" s="611"/>
      <c r="SSN132" s="611"/>
      <c r="SSO132" s="611"/>
      <c r="SSP132" s="611"/>
      <c r="SSQ132" s="611"/>
      <c r="SSR132" s="611"/>
      <c r="SSS132" s="611"/>
      <c r="SST132" s="611"/>
      <c r="SSU132" s="611"/>
      <c r="SSV132" s="611"/>
      <c r="SSW132" s="611"/>
      <c r="SSX132" s="611"/>
      <c r="SSY132" s="611"/>
      <c r="SSZ132" s="611"/>
      <c r="STA132" s="611"/>
      <c r="STB132" s="611"/>
      <c r="STC132" s="611"/>
      <c r="STD132" s="611"/>
      <c r="STE132" s="611"/>
      <c r="STF132" s="611"/>
      <c r="STG132" s="611"/>
      <c r="STH132" s="611"/>
      <c r="STI132" s="611"/>
      <c r="STJ132" s="611"/>
      <c r="STK132" s="611"/>
      <c r="STL132" s="611"/>
      <c r="STM132" s="611"/>
      <c r="STN132" s="611"/>
      <c r="STO132" s="611"/>
      <c r="STP132" s="611"/>
      <c r="STQ132" s="611"/>
      <c r="STR132" s="611"/>
      <c r="STS132" s="611"/>
      <c r="STT132" s="611"/>
      <c r="STU132" s="611"/>
      <c r="STV132" s="611"/>
      <c r="STW132" s="611"/>
      <c r="STX132" s="611"/>
      <c r="STY132" s="611"/>
      <c r="STZ132" s="611"/>
      <c r="SUA132" s="611"/>
      <c r="SUB132" s="611"/>
      <c r="SUC132" s="611"/>
      <c r="SUD132" s="611"/>
      <c r="SUE132" s="611"/>
      <c r="SUF132" s="611"/>
      <c r="SUG132" s="611"/>
      <c r="SUH132" s="611"/>
      <c r="SUI132" s="611"/>
      <c r="SUJ132" s="611"/>
      <c r="SUK132" s="611"/>
      <c r="SUL132" s="611"/>
      <c r="SUM132" s="611"/>
      <c r="SUN132" s="611"/>
      <c r="SUO132" s="611"/>
      <c r="SUP132" s="611"/>
      <c r="SUQ132" s="611"/>
      <c r="SUR132" s="611"/>
      <c r="SUS132" s="611"/>
      <c r="SUT132" s="611"/>
      <c r="SUU132" s="611"/>
      <c r="SUV132" s="611"/>
      <c r="SUW132" s="611"/>
      <c r="SUX132" s="611"/>
      <c r="SUY132" s="611"/>
      <c r="SUZ132" s="611"/>
      <c r="SVA132" s="611"/>
      <c r="SVB132" s="611"/>
      <c r="SVC132" s="611"/>
      <c r="SVD132" s="611"/>
      <c r="SVE132" s="611"/>
      <c r="SVF132" s="611"/>
      <c r="SVG132" s="611"/>
      <c r="SVH132" s="611"/>
      <c r="SVI132" s="611"/>
      <c r="SVJ132" s="611"/>
      <c r="SVK132" s="611"/>
      <c r="SVL132" s="611"/>
      <c r="SVM132" s="611"/>
      <c r="SVN132" s="611"/>
      <c r="SVO132" s="611"/>
      <c r="SVP132" s="611"/>
      <c r="SVQ132" s="611"/>
      <c r="SVR132" s="611"/>
      <c r="SVS132" s="611"/>
      <c r="SVT132" s="611"/>
      <c r="SVU132" s="611"/>
      <c r="SVV132" s="611"/>
      <c r="SVW132" s="611"/>
      <c r="SVX132" s="611"/>
      <c r="SVY132" s="611"/>
      <c r="SVZ132" s="611"/>
      <c r="SWA132" s="611"/>
      <c r="SWB132" s="611"/>
      <c r="SWC132" s="611"/>
      <c r="SWD132" s="611"/>
      <c r="SWE132" s="611"/>
      <c r="SWF132" s="611"/>
      <c r="SWG132" s="611"/>
      <c r="SWH132" s="611"/>
      <c r="SWI132" s="611"/>
      <c r="SWJ132" s="611"/>
      <c r="SWK132" s="611"/>
      <c r="SWL132" s="611"/>
      <c r="SWM132" s="611"/>
      <c r="SWN132" s="611"/>
      <c r="SWO132" s="611"/>
      <c r="SWP132" s="611"/>
      <c r="SWQ132" s="611"/>
      <c r="SWR132" s="611"/>
      <c r="SWS132" s="611"/>
      <c r="SWT132" s="611"/>
      <c r="SWU132" s="611"/>
      <c r="SWV132" s="611"/>
      <c r="SWW132" s="611"/>
      <c r="SWX132" s="611"/>
      <c r="SWY132" s="611"/>
      <c r="SWZ132" s="611"/>
      <c r="SXA132" s="611"/>
      <c r="SXB132" s="611"/>
      <c r="SXC132" s="611"/>
      <c r="SXD132" s="611"/>
      <c r="SXE132" s="611"/>
      <c r="SXF132" s="611"/>
      <c r="SXG132" s="611"/>
      <c r="SXH132" s="611"/>
      <c r="SXI132" s="611"/>
      <c r="SXJ132" s="611"/>
      <c r="SXK132" s="611"/>
      <c r="SXL132" s="611"/>
      <c r="SXM132" s="611"/>
      <c r="SXN132" s="611"/>
      <c r="SXO132" s="611"/>
      <c r="SXP132" s="611"/>
      <c r="SXQ132" s="611"/>
      <c r="SXR132" s="611"/>
      <c r="SXS132" s="611"/>
      <c r="SXT132" s="611"/>
      <c r="SXU132" s="611"/>
      <c r="SXV132" s="611"/>
      <c r="SXW132" s="611"/>
      <c r="SXX132" s="611"/>
      <c r="SXY132" s="611"/>
      <c r="SXZ132" s="611"/>
      <c r="SYA132" s="611"/>
      <c r="SYB132" s="611"/>
      <c r="SYC132" s="611"/>
      <c r="SYD132" s="611"/>
      <c r="SYE132" s="611"/>
      <c r="SYF132" s="611"/>
      <c r="SYG132" s="611"/>
      <c r="SYH132" s="611"/>
      <c r="SYI132" s="611"/>
      <c r="SYJ132" s="611"/>
      <c r="SYK132" s="611"/>
      <c r="SYL132" s="611"/>
      <c r="SYM132" s="611"/>
      <c r="SYN132" s="611"/>
      <c r="SYO132" s="611"/>
      <c r="SYP132" s="611"/>
      <c r="SYQ132" s="611"/>
      <c r="SYR132" s="611"/>
      <c r="SYS132" s="611"/>
      <c r="SYT132" s="611"/>
      <c r="SYU132" s="611"/>
      <c r="SYV132" s="611"/>
      <c r="SYW132" s="611"/>
      <c r="SYX132" s="611"/>
      <c r="SYY132" s="611"/>
      <c r="SYZ132" s="611"/>
      <c r="SZA132" s="611"/>
      <c r="SZB132" s="611"/>
      <c r="SZC132" s="611"/>
      <c r="SZD132" s="611"/>
      <c r="SZE132" s="611"/>
      <c r="SZF132" s="611"/>
      <c r="SZG132" s="611"/>
      <c r="SZH132" s="611"/>
      <c r="SZI132" s="611"/>
      <c r="SZJ132" s="611"/>
      <c r="SZK132" s="611"/>
      <c r="SZL132" s="611"/>
      <c r="SZM132" s="611"/>
      <c r="SZN132" s="611"/>
      <c r="SZO132" s="611"/>
      <c r="SZP132" s="611"/>
      <c r="SZQ132" s="611"/>
      <c r="SZR132" s="611"/>
      <c r="SZS132" s="611"/>
      <c r="SZT132" s="611"/>
      <c r="SZU132" s="611"/>
      <c r="SZV132" s="611"/>
      <c r="SZW132" s="611"/>
      <c r="SZX132" s="611"/>
      <c r="SZY132" s="611"/>
      <c r="SZZ132" s="611"/>
      <c r="TAA132" s="611"/>
      <c r="TAB132" s="611"/>
      <c r="TAC132" s="611"/>
      <c r="TAD132" s="611"/>
      <c r="TAE132" s="611"/>
      <c r="TAF132" s="611"/>
      <c r="TAG132" s="611"/>
      <c r="TAH132" s="611"/>
      <c r="TAI132" s="611"/>
      <c r="TAJ132" s="611"/>
      <c r="TAK132" s="611"/>
      <c r="TAL132" s="611"/>
      <c r="TAM132" s="611"/>
      <c r="TAN132" s="611"/>
      <c r="TAO132" s="611"/>
      <c r="TAP132" s="611"/>
      <c r="TAQ132" s="611"/>
      <c r="TAR132" s="611"/>
      <c r="TAS132" s="611"/>
      <c r="TAT132" s="611"/>
      <c r="TAU132" s="611"/>
      <c r="TAV132" s="611"/>
      <c r="TAW132" s="611"/>
      <c r="TAX132" s="611"/>
      <c r="TAY132" s="611"/>
      <c r="TAZ132" s="611"/>
      <c r="TBA132" s="611"/>
      <c r="TBB132" s="611"/>
      <c r="TBC132" s="611"/>
      <c r="TBD132" s="611"/>
      <c r="TBE132" s="611"/>
      <c r="TBF132" s="611"/>
      <c r="TBG132" s="611"/>
      <c r="TBH132" s="611"/>
      <c r="TBI132" s="611"/>
      <c r="TBJ132" s="611"/>
      <c r="TBK132" s="611"/>
      <c r="TBL132" s="611"/>
      <c r="TBM132" s="611"/>
      <c r="TBN132" s="611"/>
      <c r="TBO132" s="611"/>
      <c r="TBP132" s="611"/>
      <c r="TBQ132" s="611"/>
      <c r="TBR132" s="611"/>
      <c r="TBS132" s="611"/>
      <c r="TBT132" s="611"/>
      <c r="TBU132" s="611"/>
      <c r="TBV132" s="611"/>
      <c r="TBW132" s="611"/>
      <c r="TBX132" s="611"/>
      <c r="TBY132" s="611"/>
      <c r="TBZ132" s="611"/>
      <c r="TCA132" s="611"/>
      <c r="TCB132" s="611"/>
      <c r="TCC132" s="611"/>
      <c r="TCD132" s="611"/>
      <c r="TCE132" s="611"/>
      <c r="TCF132" s="611"/>
      <c r="TCG132" s="611"/>
      <c r="TCH132" s="611"/>
      <c r="TCI132" s="611"/>
      <c r="TCJ132" s="611"/>
      <c r="TCK132" s="611"/>
      <c r="TCL132" s="611"/>
      <c r="TCM132" s="611"/>
      <c r="TCN132" s="611"/>
      <c r="TCO132" s="611"/>
      <c r="TCP132" s="611"/>
      <c r="TCQ132" s="611"/>
      <c r="TCR132" s="611"/>
      <c r="TCS132" s="611"/>
      <c r="TCT132" s="611"/>
      <c r="TCU132" s="611"/>
      <c r="TCV132" s="611"/>
      <c r="TCW132" s="611"/>
      <c r="TCX132" s="611"/>
      <c r="TCY132" s="611"/>
      <c r="TCZ132" s="611"/>
      <c r="TDA132" s="611"/>
      <c r="TDB132" s="611"/>
      <c r="TDC132" s="611"/>
      <c r="TDD132" s="611"/>
      <c r="TDE132" s="611"/>
      <c r="TDF132" s="611"/>
      <c r="TDG132" s="611"/>
      <c r="TDH132" s="611"/>
      <c r="TDI132" s="611"/>
      <c r="TDJ132" s="611"/>
      <c r="TDK132" s="611"/>
      <c r="TDL132" s="611"/>
      <c r="TDM132" s="611"/>
      <c r="TDN132" s="611"/>
      <c r="TDO132" s="611"/>
      <c r="TDP132" s="611"/>
      <c r="TDQ132" s="611"/>
      <c r="TDR132" s="611"/>
      <c r="TDS132" s="611"/>
      <c r="TDT132" s="611"/>
      <c r="TDU132" s="611"/>
      <c r="TDV132" s="611"/>
      <c r="TDW132" s="611"/>
      <c r="TDX132" s="611"/>
      <c r="TDY132" s="611"/>
      <c r="TDZ132" s="611"/>
      <c r="TEA132" s="611"/>
      <c r="TEB132" s="611"/>
      <c r="TEC132" s="611"/>
      <c r="TED132" s="611"/>
      <c r="TEE132" s="611"/>
      <c r="TEF132" s="611"/>
      <c r="TEG132" s="611"/>
      <c r="TEH132" s="611"/>
      <c r="TEI132" s="611"/>
      <c r="TEJ132" s="611"/>
      <c r="TEK132" s="611"/>
      <c r="TEL132" s="611"/>
      <c r="TEM132" s="611"/>
      <c r="TEN132" s="611"/>
      <c r="TEO132" s="611"/>
      <c r="TEP132" s="611"/>
      <c r="TEQ132" s="611"/>
      <c r="TER132" s="611"/>
      <c r="TES132" s="611"/>
      <c r="TET132" s="611"/>
      <c r="TEU132" s="611"/>
      <c r="TEV132" s="611"/>
      <c r="TEW132" s="611"/>
      <c r="TEX132" s="611"/>
      <c r="TEY132" s="611"/>
      <c r="TEZ132" s="611"/>
      <c r="TFA132" s="611"/>
      <c r="TFB132" s="611"/>
      <c r="TFC132" s="611"/>
      <c r="TFD132" s="611"/>
      <c r="TFE132" s="611"/>
      <c r="TFF132" s="611"/>
      <c r="TFG132" s="611"/>
      <c r="TFH132" s="611"/>
      <c r="TFI132" s="611"/>
      <c r="TFJ132" s="611"/>
      <c r="TFK132" s="611"/>
      <c r="TFL132" s="611"/>
      <c r="TFM132" s="611"/>
      <c r="TFN132" s="611"/>
      <c r="TFO132" s="611"/>
      <c r="TFP132" s="611"/>
      <c r="TFQ132" s="611"/>
      <c r="TFR132" s="611"/>
      <c r="TFS132" s="611"/>
      <c r="TFT132" s="611"/>
      <c r="TFU132" s="611"/>
      <c r="TFV132" s="611"/>
      <c r="TFW132" s="611"/>
      <c r="TFX132" s="611"/>
      <c r="TFY132" s="611"/>
      <c r="TFZ132" s="611"/>
      <c r="TGA132" s="611"/>
      <c r="TGB132" s="611"/>
      <c r="TGC132" s="611"/>
      <c r="TGD132" s="611"/>
      <c r="TGE132" s="611"/>
      <c r="TGF132" s="611"/>
      <c r="TGG132" s="611"/>
      <c r="TGH132" s="611"/>
      <c r="TGI132" s="611"/>
      <c r="TGJ132" s="611"/>
      <c r="TGK132" s="611"/>
      <c r="TGL132" s="611"/>
      <c r="TGM132" s="611"/>
      <c r="TGN132" s="611"/>
      <c r="TGO132" s="611"/>
      <c r="TGP132" s="611"/>
      <c r="TGQ132" s="611"/>
      <c r="TGR132" s="611"/>
      <c r="TGS132" s="611"/>
      <c r="TGT132" s="611"/>
      <c r="TGU132" s="611"/>
      <c r="TGV132" s="611"/>
      <c r="TGW132" s="611"/>
      <c r="TGX132" s="611"/>
      <c r="TGY132" s="611"/>
      <c r="TGZ132" s="611"/>
      <c r="THA132" s="611"/>
      <c r="THB132" s="611"/>
      <c r="THC132" s="611"/>
      <c r="THD132" s="611"/>
      <c r="THE132" s="611"/>
      <c r="THF132" s="611"/>
      <c r="THG132" s="611"/>
      <c r="THH132" s="611"/>
      <c r="THI132" s="611"/>
      <c r="THJ132" s="611"/>
      <c r="THK132" s="611"/>
      <c r="THL132" s="611"/>
      <c r="THM132" s="611"/>
      <c r="THN132" s="611"/>
      <c r="THO132" s="611"/>
      <c r="THP132" s="611"/>
      <c r="THQ132" s="611"/>
      <c r="THR132" s="611"/>
      <c r="THS132" s="611"/>
      <c r="THT132" s="611"/>
      <c r="THU132" s="611"/>
      <c r="THV132" s="611"/>
      <c r="THW132" s="611"/>
      <c r="THX132" s="611"/>
      <c r="THY132" s="611"/>
      <c r="THZ132" s="611"/>
      <c r="TIA132" s="611"/>
      <c r="TIB132" s="611"/>
      <c r="TIC132" s="611"/>
      <c r="TID132" s="611"/>
      <c r="TIE132" s="611"/>
      <c r="TIF132" s="611"/>
      <c r="TIG132" s="611"/>
      <c r="TIH132" s="611"/>
      <c r="TII132" s="611"/>
      <c r="TIJ132" s="611"/>
      <c r="TIK132" s="611"/>
      <c r="TIL132" s="611"/>
      <c r="TIM132" s="611"/>
      <c r="TIN132" s="611"/>
      <c r="TIO132" s="611"/>
      <c r="TIP132" s="611"/>
      <c r="TIQ132" s="611"/>
      <c r="TIR132" s="611"/>
      <c r="TIS132" s="611"/>
      <c r="TIT132" s="611"/>
      <c r="TIU132" s="611"/>
      <c r="TIV132" s="611"/>
      <c r="TIW132" s="611"/>
      <c r="TIX132" s="611"/>
      <c r="TIY132" s="611"/>
      <c r="TIZ132" s="611"/>
      <c r="TJA132" s="611"/>
      <c r="TJB132" s="611"/>
      <c r="TJC132" s="611"/>
      <c r="TJD132" s="611"/>
      <c r="TJE132" s="611"/>
      <c r="TJF132" s="611"/>
      <c r="TJG132" s="611"/>
      <c r="TJH132" s="611"/>
      <c r="TJI132" s="611"/>
      <c r="TJJ132" s="611"/>
      <c r="TJK132" s="611"/>
      <c r="TJL132" s="611"/>
      <c r="TJM132" s="611"/>
      <c r="TJN132" s="611"/>
      <c r="TJO132" s="611"/>
      <c r="TJP132" s="611"/>
      <c r="TJQ132" s="611"/>
      <c r="TJR132" s="611"/>
      <c r="TJS132" s="611"/>
      <c r="TJT132" s="611"/>
      <c r="TJU132" s="611"/>
      <c r="TJV132" s="611"/>
      <c r="TJW132" s="611"/>
      <c r="TJX132" s="611"/>
      <c r="TJY132" s="611"/>
      <c r="TJZ132" s="611"/>
      <c r="TKA132" s="611"/>
      <c r="TKB132" s="611"/>
      <c r="TKC132" s="611"/>
      <c r="TKD132" s="611"/>
      <c r="TKE132" s="611"/>
      <c r="TKF132" s="611"/>
      <c r="TKG132" s="611"/>
      <c r="TKH132" s="611"/>
      <c r="TKI132" s="611"/>
      <c r="TKJ132" s="611"/>
      <c r="TKK132" s="611"/>
      <c r="TKL132" s="611"/>
      <c r="TKM132" s="611"/>
      <c r="TKN132" s="611"/>
      <c r="TKO132" s="611"/>
      <c r="TKP132" s="611"/>
      <c r="TKQ132" s="611"/>
      <c r="TKR132" s="611"/>
      <c r="TKS132" s="611"/>
      <c r="TKT132" s="611"/>
      <c r="TKU132" s="611"/>
      <c r="TKV132" s="611"/>
      <c r="TKW132" s="611"/>
      <c r="TKX132" s="611"/>
      <c r="TKY132" s="611"/>
      <c r="TKZ132" s="611"/>
      <c r="TLA132" s="611"/>
      <c r="TLB132" s="611"/>
      <c r="TLC132" s="611"/>
      <c r="TLD132" s="611"/>
      <c r="TLE132" s="611"/>
      <c r="TLF132" s="611"/>
      <c r="TLG132" s="611"/>
      <c r="TLH132" s="611"/>
      <c r="TLI132" s="611"/>
      <c r="TLJ132" s="611"/>
      <c r="TLK132" s="611"/>
      <c r="TLL132" s="611"/>
      <c r="TLM132" s="611"/>
      <c r="TLN132" s="611"/>
      <c r="TLO132" s="611"/>
      <c r="TLP132" s="611"/>
      <c r="TLQ132" s="611"/>
      <c r="TLR132" s="611"/>
      <c r="TLS132" s="611"/>
      <c r="TLT132" s="611"/>
      <c r="TLU132" s="611"/>
      <c r="TLV132" s="611"/>
      <c r="TLW132" s="611"/>
      <c r="TLX132" s="611"/>
      <c r="TLY132" s="611"/>
      <c r="TLZ132" s="611"/>
      <c r="TMA132" s="611"/>
      <c r="TMB132" s="611"/>
      <c r="TMC132" s="611"/>
      <c r="TMD132" s="611"/>
      <c r="TME132" s="611"/>
      <c r="TMF132" s="611"/>
      <c r="TMG132" s="611"/>
      <c r="TMH132" s="611"/>
      <c r="TMI132" s="611"/>
      <c r="TMJ132" s="611"/>
      <c r="TMK132" s="611"/>
      <c r="TML132" s="611"/>
      <c r="TMM132" s="611"/>
      <c r="TMN132" s="611"/>
      <c r="TMO132" s="611"/>
      <c r="TMP132" s="611"/>
      <c r="TMQ132" s="611"/>
      <c r="TMR132" s="611"/>
      <c r="TMS132" s="611"/>
      <c r="TMT132" s="611"/>
      <c r="TMU132" s="611"/>
      <c r="TMV132" s="611"/>
      <c r="TMW132" s="611"/>
      <c r="TMX132" s="611"/>
      <c r="TMY132" s="611"/>
      <c r="TMZ132" s="611"/>
      <c r="TNA132" s="611"/>
      <c r="TNB132" s="611"/>
      <c r="TNC132" s="611"/>
      <c r="TND132" s="611"/>
      <c r="TNE132" s="611"/>
      <c r="TNF132" s="611"/>
      <c r="TNG132" s="611"/>
      <c r="TNH132" s="611"/>
      <c r="TNI132" s="611"/>
      <c r="TNJ132" s="611"/>
      <c r="TNK132" s="611"/>
      <c r="TNL132" s="611"/>
      <c r="TNM132" s="611"/>
      <c r="TNN132" s="611"/>
      <c r="TNO132" s="611"/>
      <c r="TNP132" s="611"/>
      <c r="TNQ132" s="611"/>
      <c r="TNR132" s="611"/>
      <c r="TNS132" s="611"/>
      <c r="TNT132" s="611"/>
      <c r="TNU132" s="611"/>
      <c r="TNV132" s="611"/>
      <c r="TNW132" s="611"/>
      <c r="TNX132" s="611"/>
      <c r="TNY132" s="611"/>
      <c r="TNZ132" s="611"/>
      <c r="TOA132" s="611"/>
      <c r="TOB132" s="611"/>
      <c r="TOC132" s="611"/>
      <c r="TOD132" s="611"/>
      <c r="TOE132" s="611"/>
      <c r="TOF132" s="611"/>
      <c r="TOG132" s="611"/>
      <c r="TOH132" s="611"/>
      <c r="TOI132" s="611"/>
      <c r="TOJ132" s="611"/>
      <c r="TOK132" s="611"/>
      <c r="TOL132" s="611"/>
      <c r="TOM132" s="611"/>
      <c r="TON132" s="611"/>
      <c r="TOO132" s="611"/>
      <c r="TOP132" s="611"/>
      <c r="TOQ132" s="611"/>
      <c r="TOR132" s="611"/>
      <c r="TOS132" s="611"/>
      <c r="TOT132" s="611"/>
      <c r="TOU132" s="611"/>
      <c r="TOV132" s="611"/>
      <c r="TOW132" s="611"/>
      <c r="TOX132" s="611"/>
      <c r="TOY132" s="611"/>
      <c r="TOZ132" s="611"/>
      <c r="TPA132" s="611"/>
      <c r="TPB132" s="611"/>
      <c r="TPC132" s="611"/>
      <c r="TPD132" s="611"/>
      <c r="TPE132" s="611"/>
      <c r="TPF132" s="611"/>
      <c r="TPG132" s="611"/>
      <c r="TPH132" s="611"/>
      <c r="TPI132" s="611"/>
      <c r="TPJ132" s="611"/>
      <c r="TPK132" s="611"/>
      <c r="TPL132" s="611"/>
      <c r="TPM132" s="611"/>
      <c r="TPN132" s="611"/>
      <c r="TPO132" s="611"/>
      <c r="TPP132" s="611"/>
      <c r="TPQ132" s="611"/>
      <c r="TPR132" s="611"/>
      <c r="TPS132" s="611"/>
      <c r="TPT132" s="611"/>
      <c r="TPU132" s="611"/>
      <c r="TPV132" s="611"/>
      <c r="TPW132" s="611"/>
      <c r="TPX132" s="611"/>
      <c r="TPY132" s="611"/>
      <c r="TPZ132" s="611"/>
      <c r="TQA132" s="611"/>
      <c r="TQB132" s="611"/>
      <c r="TQC132" s="611"/>
      <c r="TQD132" s="611"/>
      <c r="TQE132" s="611"/>
      <c r="TQF132" s="611"/>
      <c r="TQG132" s="611"/>
      <c r="TQH132" s="611"/>
      <c r="TQI132" s="611"/>
      <c r="TQJ132" s="611"/>
      <c r="TQK132" s="611"/>
      <c r="TQL132" s="611"/>
      <c r="TQM132" s="611"/>
      <c r="TQN132" s="611"/>
      <c r="TQO132" s="611"/>
      <c r="TQP132" s="611"/>
      <c r="TQQ132" s="611"/>
      <c r="TQR132" s="611"/>
      <c r="TQS132" s="611"/>
      <c r="TQT132" s="611"/>
      <c r="TQU132" s="611"/>
      <c r="TQV132" s="611"/>
      <c r="TQW132" s="611"/>
      <c r="TQX132" s="611"/>
      <c r="TQY132" s="611"/>
      <c r="TQZ132" s="611"/>
      <c r="TRA132" s="611"/>
      <c r="TRB132" s="611"/>
      <c r="TRC132" s="611"/>
      <c r="TRD132" s="611"/>
      <c r="TRE132" s="611"/>
      <c r="TRF132" s="611"/>
      <c r="TRG132" s="611"/>
      <c r="TRH132" s="611"/>
      <c r="TRI132" s="611"/>
      <c r="TRJ132" s="611"/>
      <c r="TRK132" s="611"/>
      <c r="TRL132" s="611"/>
      <c r="TRM132" s="611"/>
      <c r="TRN132" s="611"/>
      <c r="TRO132" s="611"/>
      <c r="TRP132" s="611"/>
      <c r="TRQ132" s="611"/>
      <c r="TRR132" s="611"/>
      <c r="TRS132" s="611"/>
      <c r="TRT132" s="611"/>
      <c r="TRU132" s="611"/>
      <c r="TRV132" s="611"/>
      <c r="TRW132" s="611"/>
      <c r="TRX132" s="611"/>
      <c r="TRY132" s="611"/>
      <c r="TRZ132" s="611"/>
      <c r="TSA132" s="611"/>
      <c r="TSB132" s="611"/>
      <c r="TSC132" s="611"/>
      <c r="TSD132" s="611"/>
      <c r="TSE132" s="611"/>
      <c r="TSF132" s="611"/>
      <c r="TSG132" s="611"/>
      <c r="TSH132" s="611"/>
      <c r="TSI132" s="611"/>
      <c r="TSJ132" s="611"/>
      <c r="TSK132" s="611"/>
      <c r="TSL132" s="611"/>
      <c r="TSM132" s="611"/>
      <c r="TSN132" s="611"/>
      <c r="TSO132" s="611"/>
      <c r="TSP132" s="611"/>
      <c r="TSQ132" s="611"/>
      <c r="TSR132" s="611"/>
      <c r="TSS132" s="611"/>
      <c r="TST132" s="611"/>
      <c r="TSU132" s="611"/>
      <c r="TSV132" s="611"/>
      <c r="TSW132" s="611"/>
      <c r="TSX132" s="611"/>
      <c r="TSY132" s="611"/>
      <c r="TSZ132" s="611"/>
      <c r="TTA132" s="611"/>
      <c r="TTB132" s="611"/>
      <c r="TTC132" s="611"/>
      <c r="TTD132" s="611"/>
      <c r="TTE132" s="611"/>
      <c r="TTF132" s="611"/>
      <c r="TTG132" s="611"/>
      <c r="TTH132" s="611"/>
      <c r="TTI132" s="611"/>
      <c r="TTJ132" s="611"/>
      <c r="TTK132" s="611"/>
      <c r="TTL132" s="611"/>
      <c r="TTM132" s="611"/>
      <c r="TTN132" s="611"/>
      <c r="TTO132" s="611"/>
      <c r="TTP132" s="611"/>
      <c r="TTQ132" s="611"/>
      <c r="TTR132" s="611"/>
      <c r="TTS132" s="611"/>
      <c r="TTT132" s="611"/>
      <c r="TTU132" s="611"/>
      <c r="TTV132" s="611"/>
      <c r="TTW132" s="611"/>
      <c r="TTX132" s="611"/>
      <c r="TTY132" s="611"/>
      <c r="TTZ132" s="611"/>
      <c r="TUA132" s="611"/>
      <c r="TUB132" s="611"/>
      <c r="TUC132" s="611"/>
      <c r="TUD132" s="611"/>
      <c r="TUE132" s="611"/>
      <c r="TUF132" s="611"/>
      <c r="TUG132" s="611"/>
      <c r="TUH132" s="611"/>
      <c r="TUI132" s="611"/>
      <c r="TUJ132" s="611"/>
      <c r="TUK132" s="611"/>
      <c r="TUL132" s="611"/>
      <c r="TUM132" s="611"/>
      <c r="TUN132" s="611"/>
      <c r="TUO132" s="611"/>
      <c r="TUP132" s="611"/>
      <c r="TUQ132" s="611"/>
      <c r="TUR132" s="611"/>
      <c r="TUS132" s="611"/>
      <c r="TUT132" s="611"/>
      <c r="TUU132" s="611"/>
      <c r="TUV132" s="611"/>
      <c r="TUW132" s="611"/>
      <c r="TUX132" s="611"/>
      <c r="TUY132" s="611"/>
      <c r="TUZ132" s="611"/>
      <c r="TVA132" s="611"/>
      <c r="TVB132" s="611"/>
      <c r="TVC132" s="611"/>
      <c r="TVD132" s="611"/>
      <c r="TVE132" s="611"/>
      <c r="TVF132" s="611"/>
      <c r="TVG132" s="611"/>
      <c r="TVH132" s="611"/>
      <c r="TVI132" s="611"/>
      <c r="TVJ132" s="611"/>
      <c r="TVK132" s="611"/>
      <c r="TVL132" s="611"/>
      <c r="TVM132" s="611"/>
      <c r="TVN132" s="611"/>
      <c r="TVO132" s="611"/>
      <c r="TVP132" s="611"/>
      <c r="TVQ132" s="611"/>
      <c r="TVR132" s="611"/>
      <c r="TVS132" s="611"/>
      <c r="TVT132" s="611"/>
      <c r="TVU132" s="611"/>
      <c r="TVV132" s="611"/>
      <c r="TVW132" s="611"/>
      <c r="TVX132" s="611"/>
      <c r="TVY132" s="611"/>
      <c r="TVZ132" s="611"/>
      <c r="TWA132" s="611"/>
      <c r="TWB132" s="611"/>
      <c r="TWC132" s="611"/>
      <c r="TWD132" s="611"/>
      <c r="TWE132" s="611"/>
      <c r="TWF132" s="611"/>
      <c r="TWG132" s="611"/>
      <c r="TWH132" s="611"/>
      <c r="TWI132" s="611"/>
      <c r="TWJ132" s="611"/>
      <c r="TWK132" s="611"/>
      <c r="TWL132" s="611"/>
      <c r="TWM132" s="611"/>
      <c r="TWN132" s="611"/>
      <c r="TWO132" s="611"/>
      <c r="TWP132" s="611"/>
      <c r="TWQ132" s="611"/>
      <c r="TWR132" s="611"/>
      <c r="TWS132" s="611"/>
      <c r="TWT132" s="611"/>
      <c r="TWU132" s="611"/>
      <c r="TWV132" s="611"/>
      <c r="TWW132" s="611"/>
      <c r="TWX132" s="611"/>
      <c r="TWY132" s="611"/>
      <c r="TWZ132" s="611"/>
      <c r="TXA132" s="611"/>
      <c r="TXB132" s="611"/>
      <c r="TXC132" s="611"/>
      <c r="TXD132" s="611"/>
      <c r="TXE132" s="611"/>
      <c r="TXF132" s="611"/>
      <c r="TXG132" s="611"/>
      <c r="TXH132" s="611"/>
      <c r="TXI132" s="611"/>
      <c r="TXJ132" s="611"/>
      <c r="TXK132" s="611"/>
      <c r="TXL132" s="611"/>
      <c r="TXM132" s="611"/>
      <c r="TXN132" s="611"/>
      <c r="TXO132" s="611"/>
      <c r="TXP132" s="611"/>
      <c r="TXQ132" s="611"/>
      <c r="TXR132" s="611"/>
      <c r="TXS132" s="611"/>
      <c r="TXT132" s="611"/>
      <c r="TXU132" s="611"/>
      <c r="TXV132" s="611"/>
      <c r="TXW132" s="611"/>
      <c r="TXX132" s="611"/>
      <c r="TXY132" s="611"/>
      <c r="TXZ132" s="611"/>
      <c r="TYA132" s="611"/>
      <c r="TYB132" s="611"/>
      <c r="TYC132" s="611"/>
      <c r="TYD132" s="611"/>
      <c r="TYE132" s="611"/>
      <c r="TYF132" s="611"/>
      <c r="TYG132" s="611"/>
      <c r="TYH132" s="611"/>
      <c r="TYI132" s="611"/>
      <c r="TYJ132" s="611"/>
      <c r="TYK132" s="611"/>
      <c r="TYL132" s="611"/>
      <c r="TYM132" s="611"/>
      <c r="TYN132" s="611"/>
      <c r="TYO132" s="611"/>
      <c r="TYP132" s="611"/>
      <c r="TYQ132" s="611"/>
      <c r="TYR132" s="611"/>
      <c r="TYS132" s="611"/>
      <c r="TYT132" s="611"/>
      <c r="TYU132" s="611"/>
      <c r="TYV132" s="611"/>
      <c r="TYW132" s="611"/>
      <c r="TYX132" s="611"/>
      <c r="TYY132" s="611"/>
      <c r="TYZ132" s="611"/>
      <c r="TZA132" s="611"/>
      <c r="TZB132" s="611"/>
      <c r="TZC132" s="611"/>
      <c r="TZD132" s="611"/>
      <c r="TZE132" s="611"/>
      <c r="TZF132" s="611"/>
      <c r="TZG132" s="611"/>
      <c r="TZH132" s="611"/>
      <c r="TZI132" s="611"/>
      <c r="TZJ132" s="611"/>
      <c r="TZK132" s="611"/>
      <c r="TZL132" s="611"/>
      <c r="TZM132" s="611"/>
      <c r="TZN132" s="611"/>
      <c r="TZO132" s="611"/>
      <c r="TZP132" s="611"/>
      <c r="TZQ132" s="611"/>
      <c r="TZR132" s="611"/>
      <c r="TZS132" s="611"/>
      <c r="TZT132" s="611"/>
      <c r="TZU132" s="611"/>
      <c r="TZV132" s="611"/>
      <c r="TZW132" s="611"/>
      <c r="TZX132" s="611"/>
      <c r="TZY132" s="611"/>
      <c r="TZZ132" s="611"/>
      <c r="UAA132" s="611"/>
      <c r="UAB132" s="611"/>
      <c r="UAC132" s="611"/>
      <c r="UAD132" s="611"/>
      <c r="UAE132" s="611"/>
      <c r="UAF132" s="611"/>
      <c r="UAG132" s="611"/>
      <c r="UAH132" s="611"/>
      <c r="UAI132" s="611"/>
      <c r="UAJ132" s="611"/>
      <c r="UAK132" s="611"/>
      <c r="UAL132" s="611"/>
      <c r="UAM132" s="611"/>
      <c r="UAN132" s="611"/>
      <c r="UAO132" s="611"/>
      <c r="UAP132" s="611"/>
      <c r="UAQ132" s="611"/>
      <c r="UAR132" s="611"/>
      <c r="UAS132" s="611"/>
      <c r="UAT132" s="611"/>
      <c r="UAU132" s="611"/>
      <c r="UAV132" s="611"/>
      <c r="UAW132" s="611"/>
      <c r="UAX132" s="611"/>
      <c r="UAY132" s="611"/>
      <c r="UAZ132" s="611"/>
      <c r="UBA132" s="611"/>
      <c r="UBB132" s="611"/>
      <c r="UBC132" s="611"/>
      <c r="UBD132" s="611"/>
      <c r="UBE132" s="611"/>
      <c r="UBF132" s="611"/>
      <c r="UBG132" s="611"/>
      <c r="UBH132" s="611"/>
      <c r="UBI132" s="611"/>
      <c r="UBJ132" s="611"/>
      <c r="UBK132" s="611"/>
      <c r="UBL132" s="611"/>
      <c r="UBM132" s="611"/>
      <c r="UBN132" s="611"/>
      <c r="UBO132" s="611"/>
      <c r="UBP132" s="611"/>
      <c r="UBQ132" s="611"/>
      <c r="UBR132" s="611"/>
      <c r="UBS132" s="611"/>
      <c r="UBT132" s="611"/>
      <c r="UBU132" s="611"/>
      <c r="UBV132" s="611"/>
      <c r="UBW132" s="611"/>
      <c r="UBX132" s="611"/>
      <c r="UBY132" s="611"/>
      <c r="UBZ132" s="611"/>
      <c r="UCA132" s="611"/>
      <c r="UCB132" s="611"/>
      <c r="UCC132" s="611"/>
      <c r="UCD132" s="611"/>
      <c r="UCE132" s="611"/>
      <c r="UCF132" s="611"/>
      <c r="UCG132" s="611"/>
      <c r="UCH132" s="611"/>
      <c r="UCI132" s="611"/>
      <c r="UCJ132" s="611"/>
      <c r="UCK132" s="611"/>
      <c r="UCL132" s="611"/>
      <c r="UCM132" s="611"/>
      <c r="UCN132" s="611"/>
      <c r="UCO132" s="611"/>
      <c r="UCP132" s="611"/>
      <c r="UCQ132" s="611"/>
      <c r="UCR132" s="611"/>
      <c r="UCS132" s="611"/>
      <c r="UCT132" s="611"/>
      <c r="UCU132" s="611"/>
      <c r="UCV132" s="611"/>
      <c r="UCW132" s="611"/>
      <c r="UCX132" s="611"/>
      <c r="UCY132" s="611"/>
      <c r="UCZ132" s="611"/>
      <c r="UDA132" s="611"/>
      <c r="UDB132" s="611"/>
      <c r="UDC132" s="611"/>
      <c r="UDD132" s="611"/>
      <c r="UDE132" s="611"/>
      <c r="UDF132" s="611"/>
      <c r="UDG132" s="611"/>
      <c r="UDH132" s="611"/>
      <c r="UDI132" s="611"/>
      <c r="UDJ132" s="611"/>
      <c r="UDK132" s="611"/>
      <c r="UDL132" s="611"/>
      <c r="UDM132" s="611"/>
      <c r="UDN132" s="611"/>
      <c r="UDO132" s="611"/>
      <c r="UDP132" s="611"/>
      <c r="UDQ132" s="611"/>
      <c r="UDR132" s="611"/>
      <c r="UDS132" s="611"/>
      <c r="UDT132" s="611"/>
      <c r="UDU132" s="611"/>
      <c r="UDV132" s="611"/>
      <c r="UDW132" s="611"/>
      <c r="UDX132" s="611"/>
      <c r="UDY132" s="611"/>
      <c r="UDZ132" s="611"/>
      <c r="UEA132" s="611"/>
      <c r="UEB132" s="611"/>
      <c r="UEC132" s="611"/>
      <c r="UED132" s="611"/>
      <c r="UEE132" s="611"/>
      <c r="UEF132" s="611"/>
      <c r="UEG132" s="611"/>
      <c r="UEH132" s="611"/>
      <c r="UEI132" s="611"/>
      <c r="UEJ132" s="611"/>
      <c r="UEK132" s="611"/>
      <c r="UEL132" s="611"/>
      <c r="UEM132" s="611"/>
      <c r="UEN132" s="611"/>
      <c r="UEO132" s="611"/>
      <c r="UEP132" s="611"/>
      <c r="UEQ132" s="611"/>
      <c r="UER132" s="611"/>
      <c r="UES132" s="611"/>
      <c r="UET132" s="611"/>
      <c r="UEU132" s="611"/>
      <c r="UEV132" s="611"/>
      <c r="UEW132" s="611"/>
      <c r="UEX132" s="611"/>
      <c r="UEY132" s="611"/>
      <c r="UEZ132" s="611"/>
      <c r="UFA132" s="611"/>
      <c r="UFB132" s="611"/>
      <c r="UFC132" s="611"/>
      <c r="UFD132" s="611"/>
      <c r="UFE132" s="611"/>
      <c r="UFF132" s="611"/>
      <c r="UFG132" s="611"/>
      <c r="UFH132" s="611"/>
      <c r="UFI132" s="611"/>
      <c r="UFJ132" s="611"/>
      <c r="UFK132" s="611"/>
      <c r="UFL132" s="611"/>
      <c r="UFM132" s="611"/>
      <c r="UFN132" s="611"/>
      <c r="UFO132" s="611"/>
      <c r="UFP132" s="611"/>
      <c r="UFQ132" s="611"/>
      <c r="UFR132" s="611"/>
      <c r="UFS132" s="611"/>
      <c r="UFT132" s="611"/>
      <c r="UFU132" s="611"/>
      <c r="UFV132" s="611"/>
      <c r="UFW132" s="611"/>
      <c r="UFX132" s="611"/>
      <c r="UFY132" s="611"/>
      <c r="UFZ132" s="611"/>
      <c r="UGA132" s="611"/>
      <c r="UGB132" s="611"/>
      <c r="UGC132" s="611"/>
      <c r="UGD132" s="611"/>
      <c r="UGE132" s="611"/>
      <c r="UGF132" s="611"/>
      <c r="UGG132" s="611"/>
      <c r="UGH132" s="611"/>
      <c r="UGI132" s="611"/>
      <c r="UGJ132" s="611"/>
      <c r="UGK132" s="611"/>
      <c r="UGL132" s="611"/>
      <c r="UGM132" s="611"/>
      <c r="UGN132" s="611"/>
      <c r="UGO132" s="611"/>
      <c r="UGP132" s="611"/>
      <c r="UGQ132" s="611"/>
      <c r="UGR132" s="611"/>
      <c r="UGS132" s="611"/>
      <c r="UGT132" s="611"/>
      <c r="UGU132" s="611"/>
      <c r="UGV132" s="611"/>
      <c r="UGW132" s="611"/>
      <c r="UGX132" s="611"/>
      <c r="UGY132" s="611"/>
      <c r="UGZ132" s="611"/>
      <c r="UHA132" s="611"/>
      <c r="UHB132" s="611"/>
      <c r="UHC132" s="611"/>
      <c r="UHD132" s="611"/>
      <c r="UHE132" s="611"/>
      <c r="UHF132" s="611"/>
      <c r="UHG132" s="611"/>
      <c r="UHH132" s="611"/>
      <c r="UHI132" s="611"/>
      <c r="UHJ132" s="611"/>
      <c r="UHK132" s="611"/>
      <c r="UHL132" s="611"/>
      <c r="UHM132" s="611"/>
      <c r="UHN132" s="611"/>
      <c r="UHO132" s="611"/>
      <c r="UHP132" s="611"/>
      <c r="UHQ132" s="611"/>
      <c r="UHR132" s="611"/>
      <c r="UHS132" s="611"/>
      <c r="UHT132" s="611"/>
      <c r="UHU132" s="611"/>
      <c r="UHV132" s="611"/>
      <c r="UHW132" s="611"/>
      <c r="UHX132" s="611"/>
      <c r="UHY132" s="611"/>
      <c r="UHZ132" s="611"/>
      <c r="UIA132" s="611"/>
      <c r="UIB132" s="611"/>
      <c r="UIC132" s="611"/>
      <c r="UID132" s="611"/>
      <c r="UIE132" s="611"/>
      <c r="UIF132" s="611"/>
      <c r="UIG132" s="611"/>
      <c r="UIH132" s="611"/>
      <c r="UII132" s="611"/>
      <c r="UIJ132" s="611"/>
      <c r="UIK132" s="611"/>
      <c r="UIL132" s="611"/>
      <c r="UIM132" s="611"/>
      <c r="UIN132" s="611"/>
      <c r="UIO132" s="611"/>
      <c r="UIP132" s="611"/>
      <c r="UIQ132" s="611"/>
      <c r="UIR132" s="611"/>
      <c r="UIS132" s="611"/>
      <c r="UIT132" s="611"/>
      <c r="UIU132" s="611"/>
      <c r="UIV132" s="611"/>
      <c r="UIW132" s="611"/>
      <c r="UIX132" s="611"/>
      <c r="UIY132" s="611"/>
      <c r="UIZ132" s="611"/>
      <c r="UJA132" s="611"/>
      <c r="UJB132" s="611"/>
      <c r="UJC132" s="611"/>
      <c r="UJD132" s="611"/>
      <c r="UJE132" s="611"/>
      <c r="UJF132" s="611"/>
      <c r="UJG132" s="611"/>
      <c r="UJH132" s="611"/>
      <c r="UJI132" s="611"/>
      <c r="UJJ132" s="611"/>
      <c r="UJK132" s="611"/>
      <c r="UJL132" s="611"/>
      <c r="UJM132" s="611"/>
      <c r="UJN132" s="611"/>
      <c r="UJO132" s="611"/>
      <c r="UJP132" s="611"/>
      <c r="UJQ132" s="611"/>
      <c r="UJR132" s="611"/>
      <c r="UJS132" s="611"/>
      <c r="UJT132" s="611"/>
      <c r="UJU132" s="611"/>
      <c r="UJV132" s="611"/>
      <c r="UJW132" s="611"/>
      <c r="UJX132" s="611"/>
      <c r="UJY132" s="611"/>
      <c r="UJZ132" s="611"/>
      <c r="UKA132" s="611"/>
      <c r="UKB132" s="611"/>
      <c r="UKC132" s="611"/>
      <c r="UKD132" s="611"/>
      <c r="UKE132" s="611"/>
      <c r="UKF132" s="611"/>
      <c r="UKG132" s="611"/>
      <c r="UKH132" s="611"/>
      <c r="UKI132" s="611"/>
      <c r="UKJ132" s="611"/>
      <c r="UKK132" s="611"/>
      <c r="UKL132" s="611"/>
      <c r="UKM132" s="611"/>
      <c r="UKN132" s="611"/>
      <c r="UKO132" s="611"/>
      <c r="UKP132" s="611"/>
      <c r="UKQ132" s="611"/>
      <c r="UKR132" s="611"/>
      <c r="UKS132" s="611"/>
      <c r="UKT132" s="611"/>
      <c r="UKU132" s="611"/>
      <c r="UKV132" s="611"/>
      <c r="UKW132" s="611"/>
      <c r="UKX132" s="611"/>
      <c r="UKY132" s="611"/>
      <c r="UKZ132" s="611"/>
      <c r="ULA132" s="611"/>
      <c r="ULB132" s="611"/>
      <c r="ULC132" s="611"/>
      <c r="ULD132" s="611"/>
      <c r="ULE132" s="611"/>
      <c r="ULF132" s="611"/>
      <c r="ULG132" s="611"/>
      <c r="ULH132" s="611"/>
      <c r="ULI132" s="611"/>
      <c r="ULJ132" s="611"/>
      <c r="ULK132" s="611"/>
      <c r="ULL132" s="611"/>
      <c r="ULM132" s="611"/>
      <c r="ULN132" s="611"/>
      <c r="ULO132" s="611"/>
      <c r="ULP132" s="611"/>
      <c r="ULQ132" s="611"/>
      <c r="ULR132" s="611"/>
      <c r="ULS132" s="611"/>
      <c r="ULT132" s="611"/>
      <c r="ULU132" s="611"/>
      <c r="ULV132" s="611"/>
      <c r="ULW132" s="611"/>
      <c r="ULX132" s="611"/>
      <c r="ULY132" s="611"/>
      <c r="ULZ132" s="611"/>
      <c r="UMA132" s="611"/>
      <c r="UMB132" s="611"/>
      <c r="UMC132" s="611"/>
      <c r="UMD132" s="611"/>
      <c r="UME132" s="611"/>
      <c r="UMF132" s="611"/>
      <c r="UMG132" s="611"/>
      <c r="UMH132" s="611"/>
      <c r="UMI132" s="611"/>
      <c r="UMJ132" s="611"/>
      <c r="UMK132" s="611"/>
      <c r="UML132" s="611"/>
      <c r="UMM132" s="611"/>
      <c r="UMN132" s="611"/>
      <c r="UMO132" s="611"/>
      <c r="UMP132" s="611"/>
      <c r="UMQ132" s="611"/>
      <c r="UMR132" s="611"/>
      <c r="UMS132" s="611"/>
      <c r="UMT132" s="611"/>
      <c r="UMU132" s="611"/>
      <c r="UMV132" s="611"/>
      <c r="UMW132" s="611"/>
      <c r="UMX132" s="611"/>
      <c r="UMY132" s="611"/>
      <c r="UMZ132" s="611"/>
      <c r="UNA132" s="611"/>
      <c r="UNB132" s="611"/>
      <c r="UNC132" s="611"/>
      <c r="UND132" s="611"/>
      <c r="UNE132" s="611"/>
      <c r="UNF132" s="611"/>
      <c r="UNG132" s="611"/>
      <c r="UNH132" s="611"/>
      <c r="UNI132" s="611"/>
      <c r="UNJ132" s="611"/>
      <c r="UNK132" s="611"/>
      <c r="UNL132" s="611"/>
      <c r="UNM132" s="611"/>
      <c r="UNN132" s="611"/>
      <c r="UNO132" s="611"/>
      <c r="UNP132" s="611"/>
      <c r="UNQ132" s="611"/>
      <c r="UNR132" s="611"/>
      <c r="UNS132" s="611"/>
      <c r="UNT132" s="611"/>
      <c r="UNU132" s="611"/>
      <c r="UNV132" s="611"/>
      <c r="UNW132" s="611"/>
      <c r="UNX132" s="611"/>
      <c r="UNY132" s="611"/>
      <c r="UNZ132" s="611"/>
      <c r="UOA132" s="611"/>
      <c r="UOB132" s="611"/>
      <c r="UOC132" s="611"/>
      <c r="UOD132" s="611"/>
      <c r="UOE132" s="611"/>
      <c r="UOF132" s="611"/>
      <c r="UOG132" s="611"/>
      <c r="UOH132" s="611"/>
      <c r="UOI132" s="611"/>
      <c r="UOJ132" s="611"/>
      <c r="UOK132" s="611"/>
      <c r="UOL132" s="611"/>
      <c r="UOM132" s="611"/>
      <c r="UON132" s="611"/>
      <c r="UOO132" s="611"/>
      <c r="UOP132" s="611"/>
      <c r="UOQ132" s="611"/>
      <c r="UOR132" s="611"/>
      <c r="UOS132" s="611"/>
      <c r="UOT132" s="611"/>
      <c r="UOU132" s="611"/>
      <c r="UOV132" s="611"/>
      <c r="UOW132" s="611"/>
      <c r="UOX132" s="611"/>
      <c r="UOY132" s="611"/>
      <c r="UOZ132" s="611"/>
      <c r="UPA132" s="611"/>
      <c r="UPB132" s="611"/>
      <c r="UPC132" s="611"/>
      <c r="UPD132" s="611"/>
      <c r="UPE132" s="611"/>
      <c r="UPF132" s="611"/>
      <c r="UPG132" s="611"/>
      <c r="UPH132" s="611"/>
      <c r="UPI132" s="611"/>
      <c r="UPJ132" s="611"/>
      <c r="UPK132" s="611"/>
      <c r="UPL132" s="611"/>
      <c r="UPM132" s="611"/>
      <c r="UPN132" s="611"/>
      <c r="UPO132" s="611"/>
      <c r="UPP132" s="611"/>
      <c r="UPQ132" s="611"/>
      <c r="UPR132" s="611"/>
      <c r="UPS132" s="611"/>
      <c r="UPT132" s="611"/>
      <c r="UPU132" s="611"/>
      <c r="UPV132" s="611"/>
      <c r="UPW132" s="611"/>
      <c r="UPX132" s="611"/>
      <c r="UPY132" s="611"/>
      <c r="UPZ132" s="611"/>
      <c r="UQA132" s="611"/>
      <c r="UQB132" s="611"/>
      <c r="UQC132" s="611"/>
      <c r="UQD132" s="611"/>
      <c r="UQE132" s="611"/>
      <c r="UQF132" s="611"/>
      <c r="UQG132" s="611"/>
      <c r="UQH132" s="611"/>
      <c r="UQI132" s="611"/>
      <c r="UQJ132" s="611"/>
      <c r="UQK132" s="611"/>
      <c r="UQL132" s="611"/>
      <c r="UQM132" s="611"/>
      <c r="UQN132" s="611"/>
      <c r="UQO132" s="611"/>
      <c r="UQP132" s="611"/>
      <c r="UQQ132" s="611"/>
      <c r="UQR132" s="611"/>
      <c r="UQS132" s="611"/>
      <c r="UQT132" s="611"/>
      <c r="UQU132" s="611"/>
      <c r="UQV132" s="611"/>
      <c r="UQW132" s="611"/>
      <c r="UQX132" s="611"/>
      <c r="UQY132" s="611"/>
      <c r="UQZ132" s="611"/>
      <c r="URA132" s="611"/>
      <c r="URB132" s="611"/>
      <c r="URC132" s="611"/>
      <c r="URD132" s="611"/>
      <c r="URE132" s="611"/>
      <c r="URF132" s="611"/>
      <c r="URG132" s="611"/>
      <c r="URH132" s="611"/>
      <c r="URI132" s="611"/>
      <c r="URJ132" s="611"/>
      <c r="URK132" s="611"/>
      <c r="URL132" s="611"/>
      <c r="URM132" s="611"/>
      <c r="URN132" s="611"/>
      <c r="URO132" s="611"/>
      <c r="URP132" s="611"/>
      <c r="URQ132" s="611"/>
      <c r="URR132" s="611"/>
      <c r="URS132" s="611"/>
      <c r="URT132" s="611"/>
      <c r="URU132" s="611"/>
      <c r="URV132" s="611"/>
      <c r="URW132" s="611"/>
      <c r="URX132" s="611"/>
      <c r="URY132" s="611"/>
      <c r="URZ132" s="611"/>
      <c r="USA132" s="611"/>
      <c r="USB132" s="611"/>
      <c r="USC132" s="611"/>
      <c r="USD132" s="611"/>
      <c r="USE132" s="611"/>
      <c r="USF132" s="611"/>
      <c r="USG132" s="611"/>
      <c r="USH132" s="611"/>
      <c r="USI132" s="611"/>
      <c r="USJ132" s="611"/>
      <c r="USK132" s="611"/>
      <c r="USL132" s="611"/>
      <c r="USM132" s="611"/>
      <c r="USN132" s="611"/>
      <c r="USO132" s="611"/>
      <c r="USP132" s="611"/>
      <c r="USQ132" s="611"/>
      <c r="USR132" s="611"/>
      <c r="USS132" s="611"/>
      <c r="UST132" s="611"/>
      <c r="USU132" s="611"/>
      <c r="USV132" s="611"/>
      <c r="USW132" s="611"/>
      <c r="USX132" s="611"/>
      <c r="USY132" s="611"/>
      <c r="USZ132" s="611"/>
      <c r="UTA132" s="611"/>
      <c r="UTB132" s="611"/>
      <c r="UTC132" s="611"/>
      <c r="UTD132" s="611"/>
      <c r="UTE132" s="611"/>
      <c r="UTF132" s="611"/>
      <c r="UTG132" s="611"/>
      <c r="UTH132" s="611"/>
      <c r="UTI132" s="611"/>
      <c r="UTJ132" s="611"/>
      <c r="UTK132" s="611"/>
      <c r="UTL132" s="611"/>
      <c r="UTM132" s="611"/>
      <c r="UTN132" s="611"/>
      <c r="UTO132" s="611"/>
      <c r="UTP132" s="611"/>
      <c r="UTQ132" s="611"/>
      <c r="UTR132" s="611"/>
      <c r="UTS132" s="611"/>
      <c r="UTT132" s="611"/>
      <c r="UTU132" s="611"/>
      <c r="UTV132" s="611"/>
      <c r="UTW132" s="611"/>
      <c r="UTX132" s="611"/>
      <c r="UTY132" s="611"/>
      <c r="UTZ132" s="611"/>
      <c r="UUA132" s="611"/>
      <c r="UUB132" s="611"/>
      <c r="UUC132" s="611"/>
      <c r="UUD132" s="611"/>
      <c r="UUE132" s="611"/>
      <c r="UUF132" s="611"/>
      <c r="UUG132" s="611"/>
      <c r="UUH132" s="611"/>
      <c r="UUI132" s="611"/>
      <c r="UUJ132" s="611"/>
      <c r="UUK132" s="611"/>
      <c r="UUL132" s="611"/>
      <c r="UUM132" s="611"/>
      <c r="UUN132" s="611"/>
      <c r="UUO132" s="611"/>
      <c r="UUP132" s="611"/>
      <c r="UUQ132" s="611"/>
      <c r="UUR132" s="611"/>
      <c r="UUS132" s="611"/>
      <c r="UUT132" s="611"/>
      <c r="UUU132" s="611"/>
      <c r="UUV132" s="611"/>
      <c r="UUW132" s="611"/>
      <c r="UUX132" s="611"/>
      <c r="UUY132" s="611"/>
      <c r="UUZ132" s="611"/>
      <c r="UVA132" s="611"/>
      <c r="UVB132" s="611"/>
      <c r="UVC132" s="611"/>
      <c r="UVD132" s="611"/>
      <c r="UVE132" s="611"/>
      <c r="UVF132" s="611"/>
      <c r="UVG132" s="611"/>
      <c r="UVH132" s="611"/>
      <c r="UVI132" s="611"/>
      <c r="UVJ132" s="611"/>
      <c r="UVK132" s="611"/>
      <c r="UVL132" s="611"/>
      <c r="UVM132" s="611"/>
      <c r="UVN132" s="611"/>
      <c r="UVO132" s="611"/>
      <c r="UVP132" s="611"/>
      <c r="UVQ132" s="611"/>
      <c r="UVR132" s="611"/>
      <c r="UVS132" s="611"/>
      <c r="UVT132" s="611"/>
      <c r="UVU132" s="611"/>
      <c r="UVV132" s="611"/>
      <c r="UVW132" s="611"/>
      <c r="UVX132" s="611"/>
      <c r="UVY132" s="611"/>
      <c r="UVZ132" s="611"/>
      <c r="UWA132" s="611"/>
      <c r="UWB132" s="611"/>
      <c r="UWC132" s="611"/>
      <c r="UWD132" s="611"/>
      <c r="UWE132" s="611"/>
      <c r="UWF132" s="611"/>
      <c r="UWG132" s="611"/>
      <c r="UWH132" s="611"/>
      <c r="UWI132" s="611"/>
      <c r="UWJ132" s="611"/>
      <c r="UWK132" s="611"/>
      <c r="UWL132" s="611"/>
      <c r="UWM132" s="611"/>
      <c r="UWN132" s="611"/>
      <c r="UWO132" s="611"/>
      <c r="UWP132" s="611"/>
      <c r="UWQ132" s="611"/>
      <c r="UWR132" s="611"/>
      <c r="UWS132" s="611"/>
      <c r="UWT132" s="611"/>
      <c r="UWU132" s="611"/>
      <c r="UWV132" s="611"/>
      <c r="UWW132" s="611"/>
      <c r="UWX132" s="611"/>
      <c r="UWY132" s="611"/>
      <c r="UWZ132" s="611"/>
      <c r="UXA132" s="611"/>
      <c r="UXB132" s="611"/>
      <c r="UXC132" s="611"/>
      <c r="UXD132" s="611"/>
      <c r="UXE132" s="611"/>
      <c r="UXF132" s="611"/>
      <c r="UXG132" s="611"/>
      <c r="UXH132" s="611"/>
      <c r="UXI132" s="611"/>
      <c r="UXJ132" s="611"/>
      <c r="UXK132" s="611"/>
      <c r="UXL132" s="611"/>
      <c r="UXM132" s="611"/>
      <c r="UXN132" s="611"/>
      <c r="UXO132" s="611"/>
      <c r="UXP132" s="611"/>
      <c r="UXQ132" s="611"/>
      <c r="UXR132" s="611"/>
      <c r="UXS132" s="611"/>
      <c r="UXT132" s="611"/>
      <c r="UXU132" s="611"/>
      <c r="UXV132" s="611"/>
      <c r="UXW132" s="611"/>
      <c r="UXX132" s="611"/>
      <c r="UXY132" s="611"/>
      <c r="UXZ132" s="611"/>
      <c r="UYA132" s="611"/>
      <c r="UYB132" s="611"/>
      <c r="UYC132" s="611"/>
      <c r="UYD132" s="611"/>
      <c r="UYE132" s="611"/>
      <c r="UYF132" s="611"/>
      <c r="UYG132" s="611"/>
      <c r="UYH132" s="611"/>
      <c r="UYI132" s="611"/>
      <c r="UYJ132" s="611"/>
      <c r="UYK132" s="611"/>
      <c r="UYL132" s="611"/>
      <c r="UYM132" s="611"/>
      <c r="UYN132" s="611"/>
      <c r="UYO132" s="611"/>
      <c r="UYP132" s="611"/>
      <c r="UYQ132" s="611"/>
      <c r="UYR132" s="611"/>
      <c r="UYS132" s="611"/>
      <c r="UYT132" s="611"/>
      <c r="UYU132" s="611"/>
      <c r="UYV132" s="611"/>
      <c r="UYW132" s="611"/>
      <c r="UYX132" s="611"/>
      <c r="UYY132" s="611"/>
      <c r="UYZ132" s="611"/>
      <c r="UZA132" s="611"/>
      <c r="UZB132" s="611"/>
      <c r="UZC132" s="611"/>
      <c r="UZD132" s="611"/>
      <c r="UZE132" s="611"/>
      <c r="UZF132" s="611"/>
      <c r="UZG132" s="611"/>
      <c r="UZH132" s="611"/>
      <c r="UZI132" s="611"/>
      <c r="UZJ132" s="611"/>
      <c r="UZK132" s="611"/>
      <c r="UZL132" s="611"/>
      <c r="UZM132" s="611"/>
      <c r="UZN132" s="611"/>
      <c r="UZO132" s="611"/>
      <c r="UZP132" s="611"/>
      <c r="UZQ132" s="611"/>
      <c r="UZR132" s="611"/>
      <c r="UZS132" s="611"/>
      <c r="UZT132" s="611"/>
      <c r="UZU132" s="611"/>
      <c r="UZV132" s="611"/>
      <c r="UZW132" s="611"/>
      <c r="UZX132" s="611"/>
      <c r="UZY132" s="611"/>
      <c r="UZZ132" s="611"/>
      <c r="VAA132" s="611"/>
      <c r="VAB132" s="611"/>
      <c r="VAC132" s="611"/>
      <c r="VAD132" s="611"/>
      <c r="VAE132" s="611"/>
      <c r="VAF132" s="611"/>
      <c r="VAG132" s="611"/>
      <c r="VAH132" s="611"/>
      <c r="VAI132" s="611"/>
      <c r="VAJ132" s="611"/>
      <c r="VAK132" s="611"/>
      <c r="VAL132" s="611"/>
      <c r="VAM132" s="611"/>
      <c r="VAN132" s="611"/>
      <c r="VAO132" s="611"/>
      <c r="VAP132" s="611"/>
      <c r="VAQ132" s="611"/>
      <c r="VAR132" s="611"/>
      <c r="VAS132" s="611"/>
      <c r="VAT132" s="611"/>
      <c r="VAU132" s="611"/>
      <c r="VAV132" s="611"/>
      <c r="VAW132" s="611"/>
      <c r="VAX132" s="611"/>
      <c r="VAY132" s="611"/>
      <c r="VAZ132" s="611"/>
      <c r="VBA132" s="611"/>
      <c r="VBB132" s="611"/>
      <c r="VBC132" s="611"/>
      <c r="VBD132" s="611"/>
      <c r="VBE132" s="611"/>
      <c r="VBF132" s="611"/>
      <c r="VBG132" s="611"/>
      <c r="VBH132" s="611"/>
      <c r="VBI132" s="611"/>
      <c r="VBJ132" s="611"/>
      <c r="VBK132" s="611"/>
      <c r="VBL132" s="611"/>
      <c r="VBM132" s="611"/>
      <c r="VBN132" s="611"/>
      <c r="VBO132" s="611"/>
      <c r="VBP132" s="611"/>
      <c r="VBQ132" s="611"/>
      <c r="VBR132" s="611"/>
      <c r="VBS132" s="611"/>
      <c r="VBT132" s="611"/>
      <c r="VBU132" s="611"/>
      <c r="VBV132" s="611"/>
      <c r="VBW132" s="611"/>
      <c r="VBX132" s="611"/>
      <c r="VBY132" s="611"/>
      <c r="VBZ132" s="611"/>
      <c r="VCA132" s="611"/>
      <c r="VCB132" s="611"/>
      <c r="VCC132" s="611"/>
      <c r="VCD132" s="611"/>
      <c r="VCE132" s="611"/>
      <c r="VCF132" s="611"/>
      <c r="VCG132" s="611"/>
      <c r="VCH132" s="611"/>
      <c r="VCI132" s="611"/>
      <c r="VCJ132" s="611"/>
      <c r="VCK132" s="611"/>
      <c r="VCL132" s="611"/>
      <c r="VCM132" s="611"/>
      <c r="VCN132" s="611"/>
      <c r="VCO132" s="611"/>
      <c r="VCP132" s="611"/>
      <c r="VCQ132" s="611"/>
      <c r="VCR132" s="611"/>
      <c r="VCS132" s="611"/>
      <c r="VCT132" s="611"/>
      <c r="VCU132" s="611"/>
      <c r="VCV132" s="611"/>
      <c r="VCW132" s="611"/>
      <c r="VCX132" s="611"/>
      <c r="VCY132" s="611"/>
      <c r="VCZ132" s="611"/>
      <c r="VDA132" s="611"/>
      <c r="VDB132" s="611"/>
      <c r="VDC132" s="611"/>
      <c r="VDD132" s="611"/>
      <c r="VDE132" s="611"/>
      <c r="VDF132" s="611"/>
      <c r="VDG132" s="611"/>
      <c r="VDH132" s="611"/>
      <c r="VDI132" s="611"/>
      <c r="VDJ132" s="611"/>
      <c r="VDK132" s="611"/>
      <c r="VDL132" s="611"/>
      <c r="VDM132" s="611"/>
      <c r="VDN132" s="611"/>
      <c r="VDO132" s="611"/>
      <c r="VDP132" s="611"/>
      <c r="VDQ132" s="611"/>
      <c r="VDR132" s="611"/>
      <c r="VDS132" s="611"/>
      <c r="VDT132" s="611"/>
      <c r="VDU132" s="611"/>
      <c r="VDV132" s="611"/>
      <c r="VDW132" s="611"/>
      <c r="VDX132" s="611"/>
      <c r="VDY132" s="611"/>
      <c r="VDZ132" s="611"/>
      <c r="VEA132" s="611"/>
      <c r="VEB132" s="611"/>
      <c r="VEC132" s="611"/>
      <c r="VED132" s="611"/>
      <c r="VEE132" s="611"/>
      <c r="VEF132" s="611"/>
      <c r="VEG132" s="611"/>
      <c r="VEH132" s="611"/>
      <c r="VEI132" s="611"/>
      <c r="VEJ132" s="611"/>
      <c r="VEK132" s="611"/>
      <c r="VEL132" s="611"/>
      <c r="VEM132" s="611"/>
      <c r="VEN132" s="611"/>
      <c r="VEO132" s="611"/>
      <c r="VEP132" s="611"/>
      <c r="VEQ132" s="611"/>
      <c r="VER132" s="611"/>
      <c r="VES132" s="611"/>
      <c r="VET132" s="611"/>
      <c r="VEU132" s="611"/>
      <c r="VEV132" s="611"/>
      <c r="VEW132" s="611"/>
      <c r="VEX132" s="611"/>
      <c r="VEY132" s="611"/>
      <c r="VEZ132" s="611"/>
      <c r="VFA132" s="611"/>
      <c r="VFB132" s="611"/>
      <c r="VFC132" s="611"/>
      <c r="VFD132" s="611"/>
      <c r="VFE132" s="611"/>
      <c r="VFF132" s="611"/>
      <c r="VFG132" s="611"/>
      <c r="VFH132" s="611"/>
      <c r="VFI132" s="611"/>
      <c r="VFJ132" s="611"/>
      <c r="VFK132" s="611"/>
      <c r="VFL132" s="611"/>
      <c r="VFM132" s="611"/>
      <c r="VFN132" s="611"/>
      <c r="VFO132" s="611"/>
      <c r="VFP132" s="611"/>
      <c r="VFQ132" s="611"/>
      <c r="VFR132" s="611"/>
      <c r="VFS132" s="611"/>
      <c r="VFT132" s="611"/>
      <c r="VFU132" s="611"/>
      <c r="VFV132" s="611"/>
      <c r="VFW132" s="611"/>
      <c r="VFX132" s="611"/>
      <c r="VFY132" s="611"/>
      <c r="VFZ132" s="611"/>
      <c r="VGA132" s="611"/>
      <c r="VGB132" s="611"/>
      <c r="VGC132" s="611"/>
      <c r="VGD132" s="611"/>
      <c r="VGE132" s="611"/>
      <c r="VGF132" s="611"/>
      <c r="VGG132" s="611"/>
      <c r="VGH132" s="611"/>
      <c r="VGI132" s="611"/>
      <c r="VGJ132" s="611"/>
      <c r="VGK132" s="611"/>
      <c r="VGL132" s="611"/>
      <c r="VGM132" s="611"/>
      <c r="VGN132" s="611"/>
      <c r="VGO132" s="611"/>
      <c r="VGP132" s="611"/>
      <c r="VGQ132" s="611"/>
      <c r="VGR132" s="611"/>
      <c r="VGS132" s="611"/>
      <c r="VGT132" s="611"/>
      <c r="VGU132" s="611"/>
      <c r="VGV132" s="611"/>
      <c r="VGW132" s="611"/>
      <c r="VGX132" s="611"/>
      <c r="VGY132" s="611"/>
      <c r="VGZ132" s="611"/>
      <c r="VHA132" s="611"/>
      <c r="VHB132" s="611"/>
      <c r="VHC132" s="611"/>
      <c r="VHD132" s="611"/>
      <c r="VHE132" s="611"/>
      <c r="VHF132" s="611"/>
      <c r="VHG132" s="611"/>
      <c r="VHH132" s="611"/>
      <c r="VHI132" s="611"/>
      <c r="VHJ132" s="611"/>
      <c r="VHK132" s="611"/>
      <c r="VHL132" s="611"/>
      <c r="VHM132" s="611"/>
      <c r="VHN132" s="611"/>
      <c r="VHO132" s="611"/>
      <c r="VHP132" s="611"/>
      <c r="VHQ132" s="611"/>
      <c r="VHR132" s="611"/>
      <c r="VHS132" s="611"/>
      <c r="VHT132" s="611"/>
      <c r="VHU132" s="611"/>
      <c r="VHV132" s="611"/>
      <c r="VHW132" s="611"/>
      <c r="VHX132" s="611"/>
      <c r="VHY132" s="611"/>
      <c r="VHZ132" s="611"/>
      <c r="VIA132" s="611"/>
      <c r="VIB132" s="611"/>
      <c r="VIC132" s="611"/>
      <c r="VID132" s="611"/>
      <c r="VIE132" s="611"/>
      <c r="VIF132" s="611"/>
      <c r="VIG132" s="611"/>
      <c r="VIH132" s="611"/>
      <c r="VII132" s="611"/>
      <c r="VIJ132" s="611"/>
      <c r="VIK132" s="611"/>
      <c r="VIL132" s="611"/>
      <c r="VIM132" s="611"/>
      <c r="VIN132" s="611"/>
      <c r="VIO132" s="611"/>
      <c r="VIP132" s="611"/>
      <c r="VIQ132" s="611"/>
      <c r="VIR132" s="611"/>
      <c r="VIS132" s="611"/>
      <c r="VIT132" s="611"/>
      <c r="VIU132" s="611"/>
      <c r="VIV132" s="611"/>
      <c r="VIW132" s="611"/>
      <c r="VIX132" s="611"/>
      <c r="VIY132" s="611"/>
      <c r="VIZ132" s="611"/>
      <c r="VJA132" s="611"/>
      <c r="VJB132" s="611"/>
      <c r="VJC132" s="611"/>
      <c r="VJD132" s="611"/>
      <c r="VJE132" s="611"/>
      <c r="VJF132" s="611"/>
      <c r="VJG132" s="611"/>
      <c r="VJH132" s="611"/>
      <c r="VJI132" s="611"/>
      <c r="VJJ132" s="611"/>
      <c r="VJK132" s="611"/>
      <c r="VJL132" s="611"/>
      <c r="VJM132" s="611"/>
      <c r="VJN132" s="611"/>
      <c r="VJO132" s="611"/>
      <c r="VJP132" s="611"/>
      <c r="VJQ132" s="611"/>
      <c r="VJR132" s="611"/>
      <c r="VJS132" s="611"/>
      <c r="VJT132" s="611"/>
      <c r="VJU132" s="611"/>
      <c r="VJV132" s="611"/>
      <c r="VJW132" s="611"/>
      <c r="VJX132" s="611"/>
      <c r="VJY132" s="611"/>
      <c r="VJZ132" s="611"/>
      <c r="VKA132" s="611"/>
      <c r="VKB132" s="611"/>
      <c r="VKC132" s="611"/>
      <c r="VKD132" s="611"/>
      <c r="VKE132" s="611"/>
      <c r="VKF132" s="611"/>
      <c r="VKG132" s="611"/>
      <c r="VKH132" s="611"/>
      <c r="VKI132" s="611"/>
      <c r="VKJ132" s="611"/>
      <c r="VKK132" s="611"/>
      <c r="VKL132" s="611"/>
      <c r="VKM132" s="611"/>
      <c r="VKN132" s="611"/>
      <c r="VKO132" s="611"/>
      <c r="VKP132" s="611"/>
      <c r="VKQ132" s="611"/>
      <c r="VKR132" s="611"/>
      <c r="VKS132" s="611"/>
      <c r="VKT132" s="611"/>
      <c r="VKU132" s="611"/>
      <c r="VKV132" s="611"/>
      <c r="VKW132" s="611"/>
      <c r="VKX132" s="611"/>
      <c r="VKY132" s="611"/>
      <c r="VKZ132" s="611"/>
      <c r="VLA132" s="611"/>
      <c r="VLB132" s="611"/>
      <c r="VLC132" s="611"/>
      <c r="VLD132" s="611"/>
      <c r="VLE132" s="611"/>
      <c r="VLF132" s="611"/>
      <c r="VLG132" s="611"/>
      <c r="VLH132" s="611"/>
      <c r="VLI132" s="611"/>
      <c r="VLJ132" s="611"/>
      <c r="VLK132" s="611"/>
      <c r="VLL132" s="611"/>
      <c r="VLM132" s="611"/>
      <c r="VLN132" s="611"/>
      <c r="VLO132" s="611"/>
      <c r="VLP132" s="611"/>
      <c r="VLQ132" s="611"/>
      <c r="VLR132" s="611"/>
      <c r="VLS132" s="611"/>
      <c r="VLT132" s="611"/>
      <c r="VLU132" s="611"/>
      <c r="VLV132" s="611"/>
      <c r="VLW132" s="611"/>
      <c r="VLX132" s="611"/>
      <c r="VLY132" s="611"/>
      <c r="VLZ132" s="611"/>
      <c r="VMA132" s="611"/>
      <c r="VMB132" s="611"/>
      <c r="VMC132" s="611"/>
      <c r="VMD132" s="611"/>
      <c r="VME132" s="611"/>
      <c r="VMF132" s="611"/>
      <c r="VMG132" s="611"/>
      <c r="VMH132" s="611"/>
      <c r="VMI132" s="611"/>
      <c r="VMJ132" s="611"/>
      <c r="VMK132" s="611"/>
      <c r="VML132" s="611"/>
      <c r="VMM132" s="611"/>
      <c r="VMN132" s="611"/>
      <c r="VMO132" s="611"/>
      <c r="VMP132" s="611"/>
      <c r="VMQ132" s="611"/>
      <c r="VMR132" s="611"/>
      <c r="VMS132" s="611"/>
      <c r="VMT132" s="611"/>
      <c r="VMU132" s="611"/>
      <c r="VMV132" s="611"/>
      <c r="VMW132" s="611"/>
      <c r="VMX132" s="611"/>
      <c r="VMY132" s="611"/>
      <c r="VMZ132" s="611"/>
      <c r="VNA132" s="611"/>
      <c r="VNB132" s="611"/>
      <c r="VNC132" s="611"/>
      <c r="VND132" s="611"/>
      <c r="VNE132" s="611"/>
      <c r="VNF132" s="611"/>
      <c r="VNG132" s="611"/>
      <c r="VNH132" s="611"/>
      <c r="VNI132" s="611"/>
      <c r="VNJ132" s="611"/>
      <c r="VNK132" s="611"/>
      <c r="VNL132" s="611"/>
      <c r="VNM132" s="611"/>
      <c r="VNN132" s="611"/>
      <c r="VNO132" s="611"/>
      <c r="VNP132" s="611"/>
      <c r="VNQ132" s="611"/>
      <c r="VNR132" s="611"/>
      <c r="VNS132" s="611"/>
      <c r="VNT132" s="611"/>
      <c r="VNU132" s="611"/>
      <c r="VNV132" s="611"/>
      <c r="VNW132" s="611"/>
      <c r="VNX132" s="611"/>
      <c r="VNY132" s="611"/>
      <c r="VNZ132" s="611"/>
      <c r="VOA132" s="611"/>
      <c r="VOB132" s="611"/>
      <c r="VOC132" s="611"/>
      <c r="VOD132" s="611"/>
      <c r="VOE132" s="611"/>
      <c r="VOF132" s="611"/>
      <c r="VOG132" s="611"/>
      <c r="VOH132" s="611"/>
      <c r="VOI132" s="611"/>
      <c r="VOJ132" s="611"/>
      <c r="VOK132" s="611"/>
      <c r="VOL132" s="611"/>
      <c r="VOM132" s="611"/>
      <c r="VON132" s="611"/>
      <c r="VOO132" s="611"/>
      <c r="VOP132" s="611"/>
      <c r="VOQ132" s="611"/>
      <c r="VOR132" s="611"/>
      <c r="VOS132" s="611"/>
      <c r="VOT132" s="611"/>
      <c r="VOU132" s="611"/>
      <c r="VOV132" s="611"/>
      <c r="VOW132" s="611"/>
      <c r="VOX132" s="611"/>
      <c r="VOY132" s="611"/>
      <c r="VOZ132" s="611"/>
      <c r="VPA132" s="611"/>
      <c r="VPB132" s="611"/>
      <c r="VPC132" s="611"/>
      <c r="VPD132" s="611"/>
      <c r="VPE132" s="611"/>
      <c r="VPF132" s="611"/>
      <c r="VPG132" s="611"/>
      <c r="VPH132" s="611"/>
      <c r="VPI132" s="611"/>
      <c r="VPJ132" s="611"/>
      <c r="VPK132" s="611"/>
      <c r="VPL132" s="611"/>
      <c r="VPM132" s="611"/>
      <c r="VPN132" s="611"/>
      <c r="VPO132" s="611"/>
      <c r="VPP132" s="611"/>
      <c r="VPQ132" s="611"/>
      <c r="VPR132" s="611"/>
      <c r="VPS132" s="611"/>
      <c r="VPT132" s="611"/>
      <c r="VPU132" s="611"/>
      <c r="VPV132" s="611"/>
      <c r="VPW132" s="611"/>
      <c r="VPX132" s="611"/>
      <c r="VPY132" s="611"/>
      <c r="VPZ132" s="611"/>
      <c r="VQA132" s="611"/>
      <c r="VQB132" s="611"/>
      <c r="VQC132" s="611"/>
      <c r="VQD132" s="611"/>
      <c r="VQE132" s="611"/>
      <c r="VQF132" s="611"/>
      <c r="VQG132" s="611"/>
      <c r="VQH132" s="611"/>
      <c r="VQI132" s="611"/>
      <c r="VQJ132" s="611"/>
      <c r="VQK132" s="611"/>
      <c r="VQL132" s="611"/>
      <c r="VQM132" s="611"/>
      <c r="VQN132" s="611"/>
      <c r="VQO132" s="611"/>
      <c r="VQP132" s="611"/>
      <c r="VQQ132" s="611"/>
      <c r="VQR132" s="611"/>
      <c r="VQS132" s="611"/>
      <c r="VQT132" s="611"/>
      <c r="VQU132" s="611"/>
      <c r="VQV132" s="611"/>
      <c r="VQW132" s="611"/>
      <c r="VQX132" s="611"/>
      <c r="VQY132" s="611"/>
      <c r="VQZ132" s="611"/>
      <c r="VRA132" s="611"/>
      <c r="VRB132" s="611"/>
      <c r="VRC132" s="611"/>
      <c r="VRD132" s="611"/>
      <c r="VRE132" s="611"/>
      <c r="VRF132" s="611"/>
      <c r="VRG132" s="611"/>
      <c r="VRH132" s="611"/>
      <c r="VRI132" s="611"/>
      <c r="VRJ132" s="611"/>
      <c r="VRK132" s="611"/>
      <c r="VRL132" s="611"/>
      <c r="VRM132" s="611"/>
      <c r="VRN132" s="611"/>
      <c r="VRO132" s="611"/>
      <c r="VRP132" s="611"/>
      <c r="VRQ132" s="611"/>
      <c r="VRR132" s="611"/>
      <c r="VRS132" s="611"/>
      <c r="VRT132" s="611"/>
      <c r="VRU132" s="611"/>
      <c r="VRV132" s="611"/>
      <c r="VRW132" s="611"/>
      <c r="VRX132" s="611"/>
      <c r="VRY132" s="611"/>
      <c r="VRZ132" s="611"/>
      <c r="VSA132" s="611"/>
      <c r="VSB132" s="611"/>
      <c r="VSC132" s="611"/>
      <c r="VSD132" s="611"/>
      <c r="VSE132" s="611"/>
      <c r="VSF132" s="611"/>
      <c r="VSG132" s="611"/>
      <c r="VSH132" s="611"/>
      <c r="VSI132" s="611"/>
      <c r="VSJ132" s="611"/>
      <c r="VSK132" s="611"/>
      <c r="VSL132" s="611"/>
      <c r="VSM132" s="611"/>
      <c r="VSN132" s="611"/>
      <c r="VSO132" s="611"/>
      <c r="VSP132" s="611"/>
      <c r="VSQ132" s="611"/>
      <c r="VSR132" s="611"/>
      <c r="VSS132" s="611"/>
      <c r="VST132" s="611"/>
      <c r="VSU132" s="611"/>
      <c r="VSV132" s="611"/>
      <c r="VSW132" s="611"/>
      <c r="VSX132" s="611"/>
      <c r="VSY132" s="611"/>
      <c r="VSZ132" s="611"/>
      <c r="VTA132" s="611"/>
      <c r="VTB132" s="611"/>
      <c r="VTC132" s="611"/>
      <c r="VTD132" s="611"/>
      <c r="VTE132" s="611"/>
      <c r="VTF132" s="611"/>
      <c r="VTG132" s="611"/>
      <c r="VTH132" s="611"/>
      <c r="VTI132" s="611"/>
      <c r="VTJ132" s="611"/>
      <c r="VTK132" s="611"/>
      <c r="VTL132" s="611"/>
      <c r="VTM132" s="611"/>
      <c r="VTN132" s="611"/>
      <c r="VTO132" s="611"/>
      <c r="VTP132" s="611"/>
      <c r="VTQ132" s="611"/>
      <c r="VTR132" s="611"/>
      <c r="VTS132" s="611"/>
      <c r="VTT132" s="611"/>
      <c r="VTU132" s="611"/>
      <c r="VTV132" s="611"/>
      <c r="VTW132" s="611"/>
      <c r="VTX132" s="611"/>
      <c r="VTY132" s="611"/>
      <c r="VTZ132" s="611"/>
      <c r="VUA132" s="611"/>
      <c r="VUB132" s="611"/>
      <c r="VUC132" s="611"/>
      <c r="VUD132" s="611"/>
      <c r="VUE132" s="611"/>
      <c r="VUF132" s="611"/>
      <c r="VUG132" s="611"/>
      <c r="VUH132" s="611"/>
      <c r="VUI132" s="611"/>
      <c r="VUJ132" s="611"/>
      <c r="VUK132" s="611"/>
      <c r="VUL132" s="611"/>
      <c r="VUM132" s="611"/>
      <c r="VUN132" s="611"/>
      <c r="VUO132" s="611"/>
      <c r="VUP132" s="611"/>
      <c r="VUQ132" s="611"/>
      <c r="VUR132" s="611"/>
      <c r="VUS132" s="611"/>
      <c r="VUT132" s="611"/>
      <c r="VUU132" s="611"/>
      <c r="VUV132" s="611"/>
      <c r="VUW132" s="611"/>
      <c r="VUX132" s="611"/>
      <c r="VUY132" s="611"/>
      <c r="VUZ132" s="611"/>
      <c r="VVA132" s="611"/>
      <c r="VVB132" s="611"/>
      <c r="VVC132" s="611"/>
      <c r="VVD132" s="611"/>
      <c r="VVE132" s="611"/>
      <c r="VVF132" s="611"/>
      <c r="VVG132" s="611"/>
      <c r="VVH132" s="611"/>
      <c r="VVI132" s="611"/>
      <c r="VVJ132" s="611"/>
      <c r="VVK132" s="611"/>
      <c r="VVL132" s="611"/>
      <c r="VVM132" s="611"/>
      <c r="VVN132" s="611"/>
      <c r="VVO132" s="611"/>
      <c r="VVP132" s="611"/>
      <c r="VVQ132" s="611"/>
      <c r="VVR132" s="611"/>
      <c r="VVS132" s="611"/>
      <c r="VVT132" s="611"/>
      <c r="VVU132" s="611"/>
      <c r="VVV132" s="611"/>
      <c r="VVW132" s="611"/>
      <c r="VVX132" s="611"/>
      <c r="VVY132" s="611"/>
      <c r="VVZ132" s="611"/>
      <c r="VWA132" s="611"/>
      <c r="VWB132" s="611"/>
      <c r="VWC132" s="611"/>
      <c r="VWD132" s="611"/>
      <c r="VWE132" s="611"/>
      <c r="VWF132" s="611"/>
      <c r="VWG132" s="611"/>
      <c r="VWH132" s="611"/>
      <c r="VWI132" s="611"/>
      <c r="VWJ132" s="611"/>
      <c r="VWK132" s="611"/>
      <c r="VWL132" s="611"/>
      <c r="VWM132" s="611"/>
      <c r="VWN132" s="611"/>
      <c r="VWO132" s="611"/>
      <c r="VWP132" s="611"/>
      <c r="VWQ132" s="611"/>
      <c r="VWR132" s="611"/>
      <c r="VWS132" s="611"/>
      <c r="VWT132" s="611"/>
      <c r="VWU132" s="611"/>
      <c r="VWV132" s="611"/>
      <c r="VWW132" s="611"/>
      <c r="VWX132" s="611"/>
      <c r="VWY132" s="611"/>
      <c r="VWZ132" s="611"/>
      <c r="VXA132" s="611"/>
      <c r="VXB132" s="611"/>
      <c r="VXC132" s="611"/>
      <c r="VXD132" s="611"/>
      <c r="VXE132" s="611"/>
      <c r="VXF132" s="611"/>
      <c r="VXG132" s="611"/>
      <c r="VXH132" s="611"/>
      <c r="VXI132" s="611"/>
      <c r="VXJ132" s="611"/>
      <c r="VXK132" s="611"/>
      <c r="VXL132" s="611"/>
      <c r="VXM132" s="611"/>
      <c r="VXN132" s="611"/>
      <c r="VXO132" s="611"/>
      <c r="VXP132" s="611"/>
      <c r="VXQ132" s="611"/>
      <c r="VXR132" s="611"/>
      <c r="VXS132" s="611"/>
      <c r="VXT132" s="611"/>
      <c r="VXU132" s="611"/>
      <c r="VXV132" s="611"/>
      <c r="VXW132" s="611"/>
      <c r="VXX132" s="611"/>
      <c r="VXY132" s="611"/>
      <c r="VXZ132" s="611"/>
      <c r="VYA132" s="611"/>
      <c r="VYB132" s="611"/>
      <c r="VYC132" s="611"/>
      <c r="VYD132" s="611"/>
      <c r="VYE132" s="611"/>
      <c r="VYF132" s="611"/>
      <c r="VYG132" s="611"/>
      <c r="VYH132" s="611"/>
      <c r="VYI132" s="611"/>
      <c r="VYJ132" s="611"/>
      <c r="VYK132" s="611"/>
      <c r="VYL132" s="611"/>
      <c r="VYM132" s="611"/>
      <c r="VYN132" s="611"/>
      <c r="VYO132" s="611"/>
      <c r="VYP132" s="611"/>
      <c r="VYQ132" s="611"/>
      <c r="VYR132" s="611"/>
      <c r="VYS132" s="611"/>
      <c r="VYT132" s="611"/>
      <c r="VYU132" s="611"/>
      <c r="VYV132" s="611"/>
      <c r="VYW132" s="611"/>
      <c r="VYX132" s="611"/>
      <c r="VYY132" s="611"/>
      <c r="VYZ132" s="611"/>
      <c r="VZA132" s="611"/>
      <c r="VZB132" s="611"/>
      <c r="VZC132" s="611"/>
      <c r="VZD132" s="611"/>
      <c r="VZE132" s="611"/>
      <c r="VZF132" s="611"/>
      <c r="VZG132" s="611"/>
      <c r="VZH132" s="611"/>
      <c r="VZI132" s="611"/>
      <c r="VZJ132" s="611"/>
      <c r="VZK132" s="611"/>
      <c r="VZL132" s="611"/>
      <c r="VZM132" s="611"/>
      <c r="VZN132" s="611"/>
      <c r="VZO132" s="611"/>
      <c r="VZP132" s="611"/>
      <c r="VZQ132" s="611"/>
      <c r="VZR132" s="611"/>
      <c r="VZS132" s="611"/>
      <c r="VZT132" s="611"/>
      <c r="VZU132" s="611"/>
      <c r="VZV132" s="611"/>
      <c r="VZW132" s="611"/>
      <c r="VZX132" s="611"/>
      <c r="VZY132" s="611"/>
      <c r="VZZ132" s="611"/>
      <c r="WAA132" s="611"/>
      <c r="WAB132" s="611"/>
      <c r="WAC132" s="611"/>
      <c r="WAD132" s="611"/>
      <c r="WAE132" s="611"/>
      <c r="WAF132" s="611"/>
      <c r="WAG132" s="611"/>
      <c r="WAH132" s="611"/>
      <c r="WAI132" s="611"/>
      <c r="WAJ132" s="611"/>
      <c r="WAK132" s="611"/>
      <c r="WAL132" s="611"/>
      <c r="WAM132" s="611"/>
      <c r="WAN132" s="611"/>
      <c r="WAO132" s="611"/>
      <c r="WAP132" s="611"/>
      <c r="WAQ132" s="611"/>
      <c r="WAR132" s="611"/>
      <c r="WAS132" s="611"/>
      <c r="WAT132" s="611"/>
      <c r="WAU132" s="611"/>
      <c r="WAV132" s="611"/>
      <c r="WAW132" s="611"/>
      <c r="WAX132" s="611"/>
      <c r="WAY132" s="611"/>
      <c r="WAZ132" s="611"/>
      <c r="WBA132" s="611"/>
      <c r="WBB132" s="611"/>
      <c r="WBC132" s="611"/>
      <c r="WBD132" s="611"/>
      <c r="WBE132" s="611"/>
      <c r="WBF132" s="611"/>
      <c r="WBG132" s="611"/>
      <c r="WBH132" s="611"/>
      <c r="WBI132" s="611"/>
      <c r="WBJ132" s="611"/>
      <c r="WBK132" s="611"/>
      <c r="WBL132" s="611"/>
      <c r="WBM132" s="611"/>
      <c r="WBN132" s="611"/>
      <c r="WBO132" s="611"/>
      <c r="WBP132" s="611"/>
      <c r="WBQ132" s="611"/>
      <c r="WBR132" s="611"/>
      <c r="WBS132" s="611"/>
      <c r="WBT132" s="611"/>
      <c r="WBU132" s="611"/>
      <c r="WBV132" s="611"/>
      <c r="WBW132" s="611"/>
      <c r="WBX132" s="611"/>
      <c r="WBY132" s="611"/>
      <c r="WBZ132" s="611"/>
      <c r="WCA132" s="611"/>
      <c r="WCB132" s="611"/>
      <c r="WCC132" s="611"/>
      <c r="WCD132" s="611"/>
      <c r="WCE132" s="611"/>
      <c r="WCF132" s="611"/>
      <c r="WCG132" s="611"/>
      <c r="WCH132" s="611"/>
      <c r="WCI132" s="611"/>
      <c r="WCJ132" s="611"/>
      <c r="WCK132" s="611"/>
      <c r="WCL132" s="611"/>
      <c r="WCM132" s="611"/>
      <c r="WCN132" s="611"/>
      <c r="WCO132" s="611"/>
      <c r="WCP132" s="611"/>
      <c r="WCQ132" s="611"/>
      <c r="WCR132" s="611"/>
      <c r="WCS132" s="611"/>
      <c r="WCT132" s="611"/>
      <c r="WCU132" s="611"/>
      <c r="WCV132" s="611"/>
      <c r="WCW132" s="611"/>
      <c r="WCX132" s="611"/>
      <c r="WCY132" s="611"/>
      <c r="WCZ132" s="611"/>
      <c r="WDA132" s="611"/>
      <c r="WDB132" s="611"/>
      <c r="WDC132" s="611"/>
      <c r="WDD132" s="611"/>
      <c r="WDE132" s="611"/>
      <c r="WDF132" s="611"/>
      <c r="WDG132" s="611"/>
      <c r="WDH132" s="611"/>
      <c r="WDI132" s="611"/>
      <c r="WDJ132" s="611"/>
      <c r="WDK132" s="611"/>
      <c r="WDL132" s="611"/>
      <c r="WDM132" s="611"/>
      <c r="WDN132" s="611"/>
      <c r="WDO132" s="611"/>
      <c r="WDP132" s="611"/>
      <c r="WDQ132" s="611"/>
      <c r="WDR132" s="611"/>
      <c r="WDS132" s="611"/>
      <c r="WDT132" s="611"/>
      <c r="WDU132" s="611"/>
      <c r="WDV132" s="611"/>
      <c r="WDW132" s="611"/>
      <c r="WDX132" s="611"/>
      <c r="WDY132" s="611"/>
      <c r="WDZ132" s="611"/>
      <c r="WEA132" s="611"/>
      <c r="WEB132" s="611"/>
      <c r="WEC132" s="611"/>
      <c r="WED132" s="611"/>
      <c r="WEE132" s="611"/>
      <c r="WEF132" s="611"/>
      <c r="WEG132" s="611"/>
      <c r="WEH132" s="611"/>
      <c r="WEI132" s="611"/>
      <c r="WEJ132" s="611"/>
      <c r="WEK132" s="611"/>
      <c r="WEL132" s="611"/>
      <c r="WEM132" s="611"/>
      <c r="WEN132" s="611"/>
      <c r="WEO132" s="611"/>
      <c r="WEP132" s="611"/>
      <c r="WEQ132" s="611"/>
      <c r="WER132" s="611"/>
      <c r="WES132" s="611"/>
      <c r="WET132" s="611"/>
      <c r="WEU132" s="611"/>
      <c r="WEV132" s="611"/>
      <c r="WEW132" s="611"/>
      <c r="WEX132" s="611"/>
      <c r="WEY132" s="611"/>
      <c r="WEZ132" s="611"/>
      <c r="WFA132" s="611"/>
      <c r="WFB132" s="611"/>
      <c r="WFC132" s="611"/>
      <c r="WFD132" s="611"/>
      <c r="WFE132" s="611"/>
      <c r="WFF132" s="611"/>
      <c r="WFG132" s="611"/>
      <c r="WFH132" s="611"/>
      <c r="WFI132" s="611"/>
      <c r="WFJ132" s="611"/>
      <c r="WFK132" s="611"/>
      <c r="WFL132" s="611"/>
      <c r="WFM132" s="611"/>
      <c r="WFN132" s="611"/>
      <c r="WFO132" s="611"/>
      <c r="WFP132" s="611"/>
      <c r="WFQ132" s="611"/>
      <c r="WFR132" s="611"/>
      <c r="WFS132" s="611"/>
      <c r="WFT132" s="611"/>
      <c r="WFU132" s="611"/>
      <c r="WFV132" s="611"/>
      <c r="WFW132" s="611"/>
      <c r="WFX132" s="611"/>
      <c r="WFY132" s="611"/>
      <c r="WFZ132" s="611"/>
      <c r="WGA132" s="611"/>
      <c r="WGB132" s="611"/>
      <c r="WGC132" s="611"/>
      <c r="WGD132" s="611"/>
      <c r="WGE132" s="611"/>
      <c r="WGF132" s="611"/>
      <c r="WGG132" s="611"/>
      <c r="WGH132" s="611"/>
      <c r="WGI132" s="611"/>
      <c r="WGJ132" s="611"/>
      <c r="WGK132" s="611"/>
      <c r="WGL132" s="611"/>
      <c r="WGM132" s="611"/>
      <c r="WGN132" s="611"/>
      <c r="WGO132" s="611"/>
      <c r="WGP132" s="611"/>
      <c r="WGQ132" s="611"/>
      <c r="WGR132" s="611"/>
      <c r="WGS132" s="611"/>
      <c r="WGT132" s="611"/>
      <c r="WGU132" s="611"/>
      <c r="WGV132" s="611"/>
      <c r="WGW132" s="611"/>
      <c r="WGX132" s="611"/>
      <c r="WGY132" s="611"/>
      <c r="WGZ132" s="611"/>
      <c r="WHA132" s="611"/>
      <c r="WHB132" s="611"/>
      <c r="WHC132" s="611"/>
      <c r="WHD132" s="611"/>
      <c r="WHE132" s="611"/>
      <c r="WHF132" s="611"/>
      <c r="WHG132" s="611"/>
      <c r="WHH132" s="611"/>
      <c r="WHI132" s="611"/>
      <c r="WHJ132" s="611"/>
      <c r="WHK132" s="611"/>
      <c r="WHL132" s="611"/>
      <c r="WHM132" s="611"/>
      <c r="WHN132" s="611"/>
      <c r="WHO132" s="611"/>
      <c r="WHP132" s="611"/>
      <c r="WHQ132" s="611"/>
      <c r="WHR132" s="611"/>
      <c r="WHS132" s="611"/>
      <c r="WHT132" s="611"/>
      <c r="WHU132" s="611"/>
      <c r="WHV132" s="611"/>
      <c r="WHW132" s="611"/>
      <c r="WHX132" s="611"/>
      <c r="WHY132" s="611"/>
      <c r="WHZ132" s="611"/>
      <c r="WIA132" s="611"/>
      <c r="WIB132" s="611"/>
      <c r="WIC132" s="611"/>
      <c r="WID132" s="611"/>
      <c r="WIE132" s="611"/>
      <c r="WIF132" s="611"/>
      <c r="WIG132" s="611"/>
      <c r="WIH132" s="611"/>
      <c r="WII132" s="611"/>
      <c r="WIJ132" s="611"/>
      <c r="WIK132" s="611"/>
      <c r="WIL132" s="611"/>
      <c r="WIM132" s="611"/>
      <c r="WIN132" s="611"/>
      <c r="WIO132" s="611"/>
      <c r="WIP132" s="611"/>
      <c r="WIQ132" s="611"/>
      <c r="WIR132" s="611"/>
      <c r="WIS132" s="611"/>
      <c r="WIT132" s="611"/>
      <c r="WIU132" s="611"/>
      <c r="WIV132" s="611"/>
      <c r="WIW132" s="611"/>
      <c r="WIX132" s="611"/>
      <c r="WIY132" s="611"/>
      <c r="WIZ132" s="611"/>
      <c r="WJA132" s="611"/>
      <c r="WJB132" s="611"/>
      <c r="WJC132" s="611"/>
      <c r="WJD132" s="611"/>
      <c r="WJE132" s="611"/>
      <c r="WJF132" s="611"/>
      <c r="WJG132" s="611"/>
      <c r="WJH132" s="611"/>
      <c r="WJI132" s="611"/>
      <c r="WJJ132" s="611"/>
      <c r="WJK132" s="611"/>
      <c r="WJL132" s="611"/>
      <c r="WJM132" s="611"/>
      <c r="WJN132" s="611"/>
      <c r="WJO132" s="611"/>
      <c r="WJP132" s="611"/>
      <c r="WJQ132" s="611"/>
      <c r="WJR132" s="611"/>
      <c r="WJS132" s="611"/>
      <c r="WJT132" s="611"/>
      <c r="WJU132" s="611"/>
      <c r="WJV132" s="611"/>
      <c r="WJW132" s="611"/>
      <c r="WJX132" s="611"/>
      <c r="WJY132" s="611"/>
      <c r="WJZ132" s="611"/>
      <c r="WKA132" s="611"/>
      <c r="WKB132" s="611"/>
      <c r="WKC132" s="611"/>
      <c r="WKD132" s="611"/>
      <c r="WKE132" s="611"/>
      <c r="WKF132" s="611"/>
      <c r="WKG132" s="611"/>
      <c r="WKH132" s="611"/>
      <c r="WKI132" s="611"/>
      <c r="WKJ132" s="611"/>
      <c r="WKK132" s="611"/>
      <c r="WKL132" s="611"/>
      <c r="WKM132" s="611"/>
      <c r="WKN132" s="611"/>
      <c r="WKO132" s="611"/>
      <c r="WKP132" s="611"/>
      <c r="WKQ132" s="611"/>
      <c r="WKR132" s="611"/>
      <c r="WKS132" s="611"/>
      <c r="WKT132" s="611"/>
      <c r="WKU132" s="611"/>
      <c r="WKV132" s="611"/>
      <c r="WKW132" s="611"/>
      <c r="WKX132" s="611"/>
      <c r="WKY132" s="611"/>
      <c r="WKZ132" s="611"/>
      <c r="WLA132" s="611"/>
      <c r="WLB132" s="611"/>
      <c r="WLC132" s="611"/>
      <c r="WLD132" s="611"/>
      <c r="WLE132" s="611"/>
      <c r="WLF132" s="611"/>
      <c r="WLG132" s="611"/>
      <c r="WLH132" s="611"/>
      <c r="WLI132" s="611"/>
      <c r="WLJ132" s="611"/>
      <c r="WLK132" s="611"/>
      <c r="WLL132" s="611"/>
      <c r="WLM132" s="611"/>
      <c r="WLN132" s="611"/>
      <c r="WLO132" s="611"/>
      <c r="WLP132" s="611"/>
      <c r="WLQ132" s="611"/>
      <c r="WLR132" s="611"/>
      <c r="WLS132" s="611"/>
      <c r="WLT132" s="611"/>
      <c r="WLU132" s="611"/>
      <c r="WLV132" s="611"/>
      <c r="WLW132" s="611"/>
      <c r="WLX132" s="611"/>
      <c r="WLY132" s="611"/>
      <c r="WLZ132" s="611"/>
      <c r="WMA132" s="611"/>
      <c r="WMB132" s="611"/>
      <c r="WMC132" s="611"/>
      <c r="WMD132" s="611"/>
      <c r="WME132" s="611"/>
      <c r="WMF132" s="611"/>
      <c r="WMG132" s="611"/>
      <c r="WMH132" s="611"/>
      <c r="WMI132" s="611"/>
      <c r="WMJ132" s="611"/>
      <c r="WMK132" s="611"/>
      <c r="WML132" s="611"/>
      <c r="WMM132" s="611"/>
      <c r="WMN132" s="611"/>
      <c r="WMO132" s="611"/>
      <c r="WMP132" s="611"/>
      <c r="WMQ132" s="611"/>
      <c r="WMR132" s="611"/>
      <c r="WMS132" s="611"/>
      <c r="WMT132" s="611"/>
      <c r="WMU132" s="611"/>
      <c r="WMV132" s="611"/>
      <c r="WMW132" s="611"/>
      <c r="WMX132" s="611"/>
      <c r="WMY132" s="611"/>
      <c r="WMZ132" s="611"/>
      <c r="WNA132" s="611"/>
      <c r="WNB132" s="611"/>
      <c r="WNC132" s="611"/>
      <c r="WND132" s="611"/>
      <c r="WNE132" s="611"/>
      <c r="WNF132" s="611"/>
      <c r="WNG132" s="611"/>
      <c r="WNH132" s="611"/>
      <c r="WNI132" s="611"/>
      <c r="WNJ132" s="611"/>
      <c r="WNK132" s="611"/>
      <c r="WNL132" s="611"/>
      <c r="WNM132" s="611"/>
      <c r="WNN132" s="611"/>
      <c r="WNO132" s="611"/>
      <c r="WNP132" s="611"/>
      <c r="WNQ132" s="611"/>
      <c r="WNR132" s="611"/>
      <c r="WNS132" s="611"/>
      <c r="WNT132" s="611"/>
      <c r="WNU132" s="611"/>
      <c r="WNV132" s="611"/>
      <c r="WNW132" s="611"/>
      <c r="WNX132" s="611"/>
      <c r="WNY132" s="611"/>
      <c r="WNZ132" s="611"/>
      <c r="WOA132" s="611"/>
      <c r="WOB132" s="611"/>
      <c r="WOC132" s="611"/>
      <c r="WOD132" s="611"/>
      <c r="WOE132" s="611"/>
      <c r="WOF132" s="611"/>
      <c r="WOG132" s="611"/>
      <c r="WOH132" s="611"/>
      <c r="WOI132" s="611"/>
      <c r="WOJ132" s="611"/>
      <c r="WOK132" s="611"/>
      <c r="WOL132" s="611"/>
      <c r="WOM132" s="611"/>
      <c r="WON132" s="611"/>
      <c r="WOO132" s="611"/>
      <c r="WOP132" s="611"/>
      <c r="WOQ132" s="611"/>
      <c r="WOR132" s="611"/>
      <c r="WOS132" s="611"/>
      <c r="WOT132" s="611"/>
      <c r="WOU132" s="611"/>
      <c r="WOV132" s="611"/>
      <c r="WOW132" s="611"/>
      <c r="WOX132" s="611"/>
      <c r="WOY132" s="611"/>
      <c r="WOZ132" s="611"/>
      <c r="WPA132" s="611"/>
      <c r="WPB132" s="611"/>
      <c r="WPC132" s="611"/>
      <c r="WPD132" s="611"/>
      <c r="WPE132" s="611"/>
      <c r="WPF132" s="611"/>
      <c r="WPG132" s="611"/>
      <c r="WPH132" s="611"/>
      <c r="WPI132" s="611"/>
      <c r="WPJ132" s="611"/>
      <c r="WPK132" s="611"/>
      <c r="WPL132" s="611"/>
      <c r="WPM132" s="611"/>
      <c r="WPN132" s="611"/>
      <c r="WPO132" s="611"/>
      <c r="WPP132" s="611"/>
      <c r="WPQ132" s="611"/>
      <c r="WPR132" s="611"/>
      <c r="WPS132" s="611"/>
      <c r="WPT132" s="611"/>
      <c r="WPU132" s="611"/>
      <c r="WPV132" s="611"/>
      <c r="WPW132" s="611"/>
      <c r="WPX132" s="611"/>
      <c r="WPY132" s="611"/>
      <c r="WPZ132" s="611"/>
      <c r="WQA132" s="611"/>
      <c r="WQB132" s="611"/>
      <c r="WQC132" s="611"/>
      <c r="WQD132" s="611"/>
      <c r="WQE132" s="611"/>
      <c r="WQF132" s="611"/>
      <c r="WQG132" s="611"/>
      <c r="WQH132" s="611"/>
      <c r="WQI132" s="611"/>
      <c r="WQJ132" s="611"/>
      <c r="WQK132" s="611"/>
      <c r="WQL132" s="611"/>
      <c r="WQM132" s="611"/>
      <c r="WQN132" s="611"/>
      <c r="WQO132" s="611"/>
      <c r="WQP132" s="611"/>
      <c r="WQQ132" s="611"/>
      <c r="WQR132" s="611"/>
      <c r="WQS132" s="611"/>
      <c r="WQT132" s="611"/>
      <c r="WQU132" s="611"/>
      <c r="WQV132" s="611"/>
      <c r="WQW132" s="611"/>
      <c r="WQX132" s="611"/>
      <c r="WQY132" s="611"/>
      <c r="WQZ132" s="611"/>
      <c r="WRA132" s="611"/>
      <c r="WRB132" s="611"/>
      <c r="WRC132" s="611"/>
      <c r="WRD132" s="611"/>
      <c r="WRE132" s="611"/>
      <c r="WRF132" s="611"/>
      <c r="WRG132" s="611"/>
      <c r="WRH132" s="611"/>
      <c r="WRI132" s="611"/>
      <c r="WRJ132" s="611"/>
      <c r="WRK132" s="611"/>
      <c r="WRL132" s="611"/>
      <c r="WRM132" s="611"/>
      <c r="WRN132" s="611"/>
      <c r="WRO132" s="611"/>
      <c r="WRP132" s="611"/>
      <c r="WRQ132" s="611"/>
      <c r="WRR132" s="611"/>
      <c r="WRS132" s="611"/>
      <c r="WRT132" s="611"/>
      <c r="WRU132" s="611"/>
      <c r="WRV132" s="611"/>
      <c r="WRW132" s="611"/>
      <c r="WRX132" s="611"/>
      <c r="WRY132" s="611"/>
      <c r="WRZ132" s="611"/>
      <c r="WSA132" s="611"/>
      <c r="WSB132" s="611"/>
      <c r="WSC132" s="611"/>
      <c r="WSD132" s="611"/>
      <c r="WSE132" s="611"/>
      <c r="WSF132" s="611"/>
      <c r="WSG132" s="611"/>
      <c r="WSH132" s="611"/>
      <c r="WSI132" s="611"/>
      <c r="WSJ132" s="611"/>
      <c r="WSK132" s="611"/>
      <c r="WSL132" s="611"/>
      <c r="WSM132" s="611"/>
      <c r="WSN132" s="611"/>
      <c r="WSO132" s="611"/>
      <c r="WSP132" s="611"/>
      <c r="WSQ132" s="611"/>
      <c r="WSR132" s="611"/>
      <c r="WSS132" s="611"/>
      <c r="WST132" s="611"/>
      <c r="WSU132" s="611"/>
      <c r="WSV132" s="611"/>
      <c r="WSW132" s="611"/>
      <c r="WSX132" s="611"/>
      <c r="WSY132" s="611"/>
      <c r="WSZ132" s="611"/>
      <c r="WTA132" s="611"/>
      <c r="WTB132" s="611"/>
      <c r="WTC132" s="611"/>
      <c r="WTD132" s="611"/>
      <c r="WTE132" s="611"/>
      <c r="WTF132" s="611"/>
      <c r="WTG132" s="611"/>
      <c r="WTH132" s="611"/>
      <c r="WTI132" s="611"/>
      <c r="WTJ132" s="611"/>
      <c r="WTK132" s="611"/>
      <c r="WTL132" s="611"/>
      <c r="WTM132" s="611"/>
      <c r="WTN132" s="611"/>
      <c r="WTO132" s="611"/>
      <c r="WTP132" s="611"/>
      <c r="WTQ132" s="611"/>
      <c r="WTR132" s="611"/>
      <c r="WTS132" s="611"/>
      <c r="WTT132" s="611"/>
      <c r="WTU132" s="611"/>
      <c r="WTV132" s="611"/>
      <c r="WTW132" s="611"/>
      <c r="WTX132" s="611"/>
      <c r="WTY132" s="611"/>
      <c r="WTZ132" s="611"/>
      <c r="WUA132" s="611"/>
      <c r="WUB132" s="611"/>
      <c r="WUC132" s="611"/>
      <c r="WUD132" s="611"/>
      <c r="WUE132" s="611"/>
      <c r="WUF132" s="611"/>
      <c r="WUG132" s="611"/>
      <c r="WUH132" s="611"/>
      <c r="WUI132" s="611"/>
      <c r="WUJ132" s="611"/>
      <c r="WUK132" s="611"/>
      <c r="WUL132" s="611"/>
      <c r="WUM132" s="611"/>
      <c r="WUN132" s="611"/>
      <c r="WUO132" s="611"/>
      <c r="WUP132" s="611"/>
      <c r="WUQ132" s="611"/>
      <c r="WUR132" s="611"/>
      <c r="WUS132" s="611"/>
      <c r="WUT132" s="611"/>
      <c r="WUU132" s="611"/>
      <c r="WUV132" s="611"/>
      <c r="WUW132" s="611"/>
      <c r="WUX132" s="611"/>
      <c r="WUY132" s="611"/>
      <c r="WUZ132" s="611"/>
      <c r="WVA132" s="611"/>
      <c r="WVB132" s="611"/>
      <c r="WVC132" s="611"/>
      <c r="WVD132" s="611"/>
      <c r="WVE132" s="611"/>
      <c r="WVF132" s="611"/>
      <c r="WVG132" s="611"/>
      <c r="WVH132" s="611"/>
      <c r="WVI132" s="611"/>
      <c r="WVJ132" s="611"/>
      <c r="WVK132" s="611"/>
      <c r="WVL132" s="611"/>
      <c r="WVM132" s="611"/>
      <c r="WVN132" s="611"/>
      <c r="WVO132" s="611"/>
      <c r="WVP132" s="611"/>
      <c r="WVQ132" s="611"/>
      <c r="WVR132" s="611"/>
      <c r="WVS132" s="611"/>
      <c r="WVT132" s="611"/>
      <c r="WVU132" s="611"/>
      <c r="WVV132" s="611"/>
      <c r="WVW132" s="611"/>
      <c r="WVX132" s="611"/>
      <c r="WVY132" s="611"/>
      <c r="WVZ132" s="611"/>
      <c r="WWA132" s="611"/>
      <c r="WWB132" s="611"/>
      <c r="WWC132" s="611"/>
      <c r="WWD132" s="611"/>
      <c r="WWE132" s="611"/>
      <c r="WWF132" s="611"/>
      <c r="WWG132" s="611"/>
      <c r="WWH132" s="611"/>
      <c r="WWI132" s="611"/>
      <c r="WWJ132" s="611"/>
      <c r="WWK132" s="611"/>
      <c r="WWL132" s="611"/>
      <c r="WWM132" s="611"/>
      <c r="WWN132" s="611"/>
      <c r="WWO132" s="611"/>
      <c r="WWP132" s="611"/>
      <c r="WWQ132" s="611"/>
      <c r="WWR132" s="611"/>
      <c r="WWS132" s="611"/>
      <c r="WWT132" s="611"/>
      <c r="WWU132" s="611"/>
      <c r="WWV132" s="611"/>
      <c r="WWW132" s="611"/>
      <c r="WWX132" s="611"/>
      <c r="WWY132" s="611"/>
      <c r="WWZ132" s="611"/>
      <c r="WXA132" s="611"/>
      <c r="WXB132" s="611"/>
      <c r="WXC132" s="611"/>
      <c r="WXD132" s="611"/>
      <c r="WXE132" s="611"/>
      <c r="WXF132" s="611"/>
      <c r="WXG132" s="611"/>
      <c r="WXH132" s="611"/>
      <c r="WXI132" s="611"/>
      <c r="WXJ132" s="611"/>
      <c r="WXK132" s="611"/>
      <c r="WXL132" s="611"/>
      <c r="WXM132" s="611"/>
      <c r="WXN132" s="611"/>
      <c r="WXO132" s="611"/>
      <c r="WXP132" s="611"/>
      <c r="WXQ132" s="611"/>
      <c r="WXR132" s="611"/>
      <c r="WXS132" s="611"/>
      <c r="WXT132" s="611"/>
      <c r="WXU132" s="611"/>
      <c r="WXV132" s="611"/>
      <c r="WXW132" s="611"/>
      <c r="WXX132" s="611"/>
      <c r="WXY132" s="611"/>
      <c r="WXZ132" s="611"/>
      <c r="WYA132" s="611"/>
      <c r="WYB132" s="611"/>
      <c r="WYC132" s="611"/>
      <c r="WYD132" s="611"/>
      <c r="WYE132" s="611"/>
      <c r="WYF132" s="611"/>
      <c r="WYG132" s="611"/>
      <c r="WYH132" s="611"/>
      <c r="WYI132" s="611"/>
      <c r="WYJ132" s="611"/>
      <c r="WYK132" s="611"/>
      <c r="WYL132" s="611"/>
      <c r="WYM132" s="611"/>
      <c r="WYN132" s="611"/>
      <c r="WYO132" s="611"/>
      <c r="WYP132" s="611"/>
      <c r="WYQ132" s="611"/>
      <c r="WYR132" s="611"/>
      <c r="WYS132" s="611"/>
      <c r="WYT132" s="611"/>
      <c r="WYU132" s="611"/>
      <c r="WYV132" s="611"/>
      <c r="WYW132" s="611"/>
      <c r="WYX132" s="611"/>
      <c r="WYY132" s="611"/>
      <c r="WYZ132" s="611"/>
      <c r="WZA132" s="611"/>
      <c r="WZB132" s="611"/>
      <c r="WZC132" s="611"/>
      <c r="WZD132" s="611"/>
      <c r="WZE132" s="611"/>
      <c r="WZF132" s="611"/>
      <c r="WZG132" s="611"/>
      <c r="WZH132" s="611"/>
      <c r="WZI132" s="611"/>
      <c r="WZJ132" s="611"/>
      <c r="WZK132" s="611"/>
      <c r="WZL132" s="611"/>
      <c r="WZM132" s="611"/>
      <c r="WZN132" s="611"/>
      <c r="WZO132" s="611"/>
      <c r="WZP132" s="611"/>
      <c r="WZQ132" s="611"/>
      <c r="WZR132" s="611"/>
      <c r="WZS132" s="611"/>
      <c r="WZT132" s="611"/>
      <c r="WZU132" s="611"/>
      <c r="WZV132" s="611"/>
      <c r="WZW132" s="611"/>
      <c r="WZX132" s="611"/>
      <c r="WZY132" s="611"/>
      <c r="WZZ132" s="611"/>
      <c r="XAA132" s="611"/>
      <c r="XAB132" s="611"/>
      <c r="XAC132" s="611"/>
      <c r="XAD132" s="611"/>
      <c r="XAE132" s="611"/>
      <c r="XAF132" s="611"/>
      <c r="XAG132" s="611"/>
      <c r="XAH132" s="611"/>
      <c r="XAI132" s="611"/>
      <c r="XAJ132" s="611"/>
      <c r="XAK132" s="611"/>
      <c r="XAL132" s="611"/>
      <c r="XAM132" s="611"/>
      <c r="XAN132" s="611"/>
      <c r="XAO132" s="611"/>
      <c r="XAP132" s="611"/>
      <c r="XAQ132" s="611"/>
      <c r="XAR132" s="611"/>
      <c r="XAS132" s="611"/>
      <c r="XAT132" s="611"/>
      <c r="XAU132" s="611"/>
      <c r="XAV132" s="611"/>
      <c r="XAW132" s="611"/>
      <c r="XAX132" s="611"/>
      <c r="XAY132" s="611"/>
      <c r="XAZ132" s="611"/>
      <c r="XBA132" s="611"/>
      <c r="XBB132" s="611"/>
      <c r="XBC132" s="611"/>
      <c r="XBD132" s="611"/>
      <c r="XBE132" s="611"/>
      <c r="XBF132" s="611"/>
      <c r="XBG132" s="611"/>
      <c r="XBH132" s="611"/>
      <c r="XBI132" s="611"/>
      <c r="XBJ132" s="611"/>
      <c r="XBK132" s="611"/>
      <c r="XBL132" s="611"/>
      <c r="XBM132" s="611"/>
      <c r="XBN132" s="611"/>
      <c r="XBO132" s="611"/>
      <c r="XBP132" s="611"/>
      <c r="XBQ132" s="611"/>
      <c r="XBR132" s="611"/>
      <c r="XBS132" s="611"/>
      <c r="XBT132" s="611"/>
      <c r="XBU132" s="611"/>
      <c r="XBV132" s="611"/>
      <c r="XBW132" s="611"/>
      <c r="XBX132" s="611"/>
      <c r="XBY132" s="611"/>
      <c r="XBZ132" s="611"/>
      <c r="XCA132" s="611"/>
      <c r="XCB132" s="611"/>
      <c r="XCC132" s="611"/>
      <c r="XCD132" s="611"/>
      <c r="XCE132" s="611"/>
      <c r="XCF132" s="611"/>
      <c r="XCG132" s="611"/>
      <c r="XCH132" s="611"/>
      <c r="XCI132" s="611"/>
      <c r="XCJ132" s="611"/>
      <c r="XCK132" s="611"/>
      <c r="XCL132" s="611"/>
      <c r="XCM132" s="611"/>
      <c r="XCN132" s="611"/>
      <c r="XCO132" s="611"/>
      <c r="XCP132" s="611"/>
      <c r="XCQ132" s="611"/>
      <c r="XCR132" s="611"/>
      <c r="XCS132" s="611"/>
      <c r="XCT132" s="611"/>
      <c r="XCU132" s="611"/>
      <c r="XCV132" s="611"/>
      <c r="XCW132" s="611"/>
      <c r="XCX132" s="611"/>
      <c r="XCY132" s="611"/>
      <c r="XCZ132" s="611"/>
      <c r="XDA132" s="611"/>
      <c r="XDB132" s="611"/>
      <c r="XDC132" s="611"/>
      <c r="XDD132" s="611"/>
      <c r="XDE132" s="611"/>
      <c r="XDF132" s="611"/>
      <c r="XDG132" s="611"/>
      <c r="XDH132" s="611"/>
      <c r="XDI132" s="611"/>
      <c r="XDJ132" s="611"/>
      <c r="XDK132" s="611"/>
      <c r="XDL132" s="611"/>
      <c r="XDM132" s="611"/>
      <c r="XDN132" s="611"/>
      <c r="XDO132" s="611"/>
      <c r="XDP132" s="611"/>
      <c r="XDQ132" s="611"/>
      <c r="XDR132" s="611"/>
      <c r="XDS132" s="611"/>
      <c r="XDT132" s="611"/>
      <c r="XDU132" s="611"/>
      <c r="XDV132" s="611"/>
      <c r="XDW132" s="611"/>
      <c r="XDX132" s="611"/>
      <c r="XDY132" s="611"/>
      <c r="XDZ132" s="611"/>
      <c r="XEA132" s="611"/>
      <c r="XEB132" s="611"/>
      <c r="XEC132" s="611"/>
      <c r="XED132" s="611"/>
      <c r="XEE132" s="611"/>
      <c r="XEF132" s="611"/>
      <c r="XEG132" s="611"/>
      <c r="XEH132" s="611"/>
      <c r="XEI132" s="611"/>
      <c r="XEJ132" s="611"/>
      <c r="XEK132" s="611"/>
      <c r="XEL132" s="611"/>
      <c r="XEM132" s="611"/>
      <c r="XEN132" s="611"/>
      <c r="XEO132" s="611"/>
    </row>
    <row r="133" spans="1:16369" s="328" customFormat="1" ht="15" customHeight="1">
      <c r="A133" s="1731"/>
      <c r="B133" s="2351" t="s">
        <v>2136</v>
      </c>
      <c r="C133" s="2352" t="s">
        <v>14</v>
      </c>
      <c r="D133" s="2308" t="str">
        <f>CONCATENATE("Column ", LEFT(ADDRESS(ROW('NSFR additional'!D7),COLUMN('NSFR additional'!D7),4), 1))</f>
        <v>Column D</v>
      </c>
      <c r="E133" s="2308" t="str">
        <f>CONCATENATE("Column ", LEFT(ADDRESS(ROW('NSFR additional'!E7),COLUMN('NSFR additional'!E7),4), 1))</f>
        <v>Column E</v>
      </c>
      <c r="F133" s="2308" t="str">
        <f>CONCATENATE("Column ", LEFT(ADDRESS(ROW('NSFR additional'!F7),COLUMN('NSFR additional'!F7),4), 1))</f>
        <v>Column F</v>
      </c>
      <c r="G133" s="2308" t="str">
        <f>CONCATENATE("Column ", LEFT(ADDRESS(ROW('NSFR additional'!G7),COLUMN('NSFR additional'!G7),4), 1))</f>
        <v>Column G</v>
      </c>
      <c r="H133" s="2308" t="str">
        <f>CONCATENATE("Column ", LEFT(ADDRESS(ROW('NSFR additional'!H7),COLUMN('NSFR additional'!H7),4), 1))</f>
        <v>Column H</v>
      </c>
      <c r="I133" s="2308" t="str">
        <f>CONCATENATE("Column ", LEFT(ADDRESS(ROW('NSFR additional'!I7),COLUMN('NSFR additional'!I7),4), 1))</f>
        <v>Column I</v>
      </c>
      <c r="J133" s="2445" t="str">
        <f>CONCATENATE("Column ", LEFT(ADDRESS(ROW('NSFR additional'!J7),COLUMN('NSFR additional'!J7),4), 1))</f>
        <v>Column J</v>
      </c>
      <c r="K133" s="611"/>
      <c r="L133" s="611"/>
      <c r="M133" s="611"/>
      <c r="N133" s="611"/>
      <c r="O133" s="611"/>
      <c r="P133" s="611"/>
      <c r="Q133" s="611"/>
      <c r="R133" s="611"/>
      <c r="S133" s="611"/>
      <c r="T133" s="611"/>
      <c r="U133" s="611"/>
      <c r="V133" s="611"/>
      <c r="AB133" s="2296"/>
    </row>
    <row r="134" spans="1:16369" s="328" customFormat="1" ht="15" customHeight="1">
      <c r="A134" s="1731"/>
      <c r="B134" s="2370" t="s">
        <v>2142</v>
      </c>
      <c r="C134" s="2371" t="str">
        <f>'NSFR additional'!B13</f>
        <v>Check versus NSFR (+/-) 10%</v>
      </c>
      <c r="D134" s="2372" t="str">
        <f>'NSFR additional'!D13</f>
        <v/>
      </c>
      <c r="E134" s="2372" t="str">
        <f>'NSFR additional'!E13</f>
        <v/>
      </c>
      <c r="F134" s="2444"/>
      <c r="G134" s="2444"/>
      <c r="H134" s="2444"/>
      <c r="I134" s="2372" t="str">
        <f>'NSFR additional'!I13</f>
        <v/>
      </c>
      <c r="J134" s="2373" t="str">
        <f>'NSFR additional'!J13</f>
        <v/>
      </c>
      <c r="K134" s="611"/>
      <c r="L134" s="611"/>
      <c r="M134" s="611"/>
      <c r="N134" s="611"/>
      <c r="O134" s="611"/>
      <c r="P134" s="611"/>
      <c r="Q134" s="611"/>
      <c r="R134" s="611"/>
      <c r="S134" s="611"/>
      <c r="T134" s="611"/>
      <c r="U134" s="611"/>
      <c r="V134" s="611"/>
      <c r="AB134" s="2296"/>
    </row>
    <row r="135" spans="1:16369" s="328" customFormat="1" ht="15" customHeight="1">
      <c r="A135" s="1731"/>
      <c r="B135" s="611"/>
      <c r="C135" s="611"/>
      <c r="D135" s="611"/>
      <c r="E135" s="611"/>
      <c r="F135" s="611"/>
      <c r="G135" s="611"/>
      <c r="H135" s="611"/>
      <c r="I135" s="611"/>
      <c r="J135" s="611"/>
      <c r="K135" s="611"/>
      <c r="L135" s="2222"/>
      <c r="M135" s="2222"/>
      <c r="N135" s="2222"/>
      <c r="O135" s="611"/>
      <c r="P135" s="611"/>
      <c r="Q135" s="611"/>
      <c r="R135" s="611"/>
      <c r="S135" s="611"/>
      <c r="T135" s="611"/>
      <c r="U135" s="611"/>
      <c r="V135" s="611"/>
      <c r="W135" s="2374"/>
      <c r="AB135" s="2296"/>
    </row>
    <row r="136" spans="1:16369" s="328" customFormat="1" ht="45" customHeight="1">
      <c r="A136" s="2476" t="s">
        <v>2165</v>
      </c>
      <c r="B136" s="1814"/>
      <c r="C136" s="1814"/>
      <c r="D136" s="1814"/>
      <c r="E136" s="1814"/>
      <c r="F136" s="1814"/>
      <c r="G136" s="1814"/>
      <c r="H136" s="1814"/>
      <c r="I136" s="1814"/>
      <c r="J136" s="1814"/>
      <c r="K136" s="1814"/>
      <c r="L136" s="1814"/>
      <c r="M136" s="1814"/>
      <c r="N136" s="1814"/>
      <c r="O136" s="1814"/>
      <c r="P136" s="1814"/>
      <c r="Q136" s="1814"/>
      <c r="R136" s="1814"/>
      <c r="S136" s="1814"/>
      <c r="T136" s="1814"/>
      <c r="U136" s="1814"/>
      <c r="V136" s="1814"/>
      <c r="W136" s="611"/>
      <c r="X136" s="1814"/>
      <c r="Y136" s="1814"/>
      <c r="Z136" s="1814"/>
      <c r="AA136" s="1814"/>
      <c r="AB136" s="2350"/>
      <c r="AC136" s="1814"/>
      <c r="AD136" s="1814"/>
      <c r="AE136" s="1814"/>
      <c r="AF136" s="1814"/>
      <c r="AG136" s="1814"/>
      <c r="AH136" s="1814"/>
      <c r="AI136" s="1814"/>
      <c r="AJ136" s="1814"/>
      <c r="AK136" s="1814"/>
      <c r="AL136" s="1814"/>
      <c r="AM136" s="1814"/>
      <c r="AN136" s="1814"/>
      <c r="AO136" s="1814"/>
      <c r="AP136" s="1814"/>
      <c r="AQ136" s="1814"/>
      <c r="AR136" s="1814"/>
      <c r="AS136" s="1814"/>
      <c r="AT136" s="1814"/>
      <c r="AU136" s="1814"/>
      <c r="AV136" s="1814"/>
      <c r="AW136" s="1814"/>
      <c r="AX136" s="1814"/>
      <c r="AY136" s="1814"/>
      <c r="AZ136" s="1814"/>
      <c r="BA136" s="1814"/>
      <c r="BB136" s="1814"/>
      <c r="BC136" s="1814"/>
      <c r="BD136" s="1814"/>
      <c r="BE136" s="1814"/>
      <c r="BF136" s="1814"/>
      <c r="BG136" s="1814"/>
      <c r="BH136" s="1814"/>
      <c r="BI136" s="1814"/>
      <c r="BJ136" s="1814"/>
      <c r="BK136" s="1814"/>
      <c r="BL136" s="1814"/>
      <c r="BM136" s="1814"/>
      <c r="BN136" s="1814"/>
      <c r="BO136" s="1814"/>
      <c r="BP136" s="1814"/>
      <c r="BQ136" s="1814"/>
      <c r="BR136" s="1814"/>
      <c r="BS136" s="1814"/>
      <c r="BT136" s="1814"/>
      <c r="BU136" s="1814"/>
      <c r="BV136" s="1814"/>
      <c r="BW136" s="1814"/>
      <c r="BX136" s="1814"/>
      <c r="BY136" s="1814"/>
      <c r="BZ136" s="1814"/>
      <c r="CA136" s="1814"/>
      <c r="CB136" s="1814"/>
      <c r="CC136" s="1814"/>
      <c r="CD136" s="1814"/>
      <c r="CE136" s="1814"/>
      <c r="CF136" s="1814"/>
      <c r="CG136" s="1814"/>
      <c r="CH136" s="1814"/>
      <c r="CI136" s="1814"/>
      <c r="CJ136" s="1814"/>
      <c r="CK136" s="1814"/>
      <c r="CL136" s="1814"/>
      <c r="CM136" s="1814"/>
      <c r="CN136" s="1814"/>
      <c r="CO136" s="1814"/>
      <c r="CP136" s="1814"/>
      <c r="CQ136" s="1814"/>
      <c r="CR136" s="1814"/>
      <c r="CS136" s="1814"/>
      <c r="CT136" s="1814"/>
      <c r="CU136" s="1814"/>
      <c r="CV136" s="1814"/>
      <c r="CW136" s="1814"/>
      <c r="CX136" s="1814"/>
      <c r="CY136" s="1814"/>
      <c r="CZ136" s="1814"/>
      <c r="DA136" s="1814"/>
      <c r="DB136" s="1814"/>
      <c r="DC136" s="1814"/>
      <c r="DD136" s="1814"/>
      <c r="DE136" s="1814"/>
      <c r="DF136" s="1814"/>
      <c r="DG136" s="1814"/>
      <c r="DH136" s="1814"/>
      <c r="DI136" s="1814"/>
      <c r="DJ136" s="1814"/>
      <c r="DK136" s="1814"/>
      <c r="DL136" s="1814"/>
      <c r="DM136" s="1814"/>
      <c r="DN136" s="1814"/>
      <c r="DO136" s="1814"/>
      <c r="DP136" s="1814"/>
      <c r="DQ136" s="1814"/>
      <c r="DR136" s="1814"/>
      <c r="DS136" s="1814"/>
      <c r="DT136" s="1814"/>
      <c r="DU136" s="1814"/>
      <c r="DV136" s="1814"/>
      <c r="DW136" s="1814"/>
      <c r="DX136" s="1814"/>
      <c r="DY136" s="1814"/>
      <c r="DZ136" s="1814"/>
      <c r="EA136" s="1814"/>
      <c r="EB136" s="1814"/>
      <c r="EC136" s="1814"/>
      <c r="ED136" s="1814"/>
      <c r="EE136" s="1814"/>
      <c r="EF136" s="1814"/>
      <c r="EG136" s="1814"/>
      <c r="EH136" s="1814"/>
      <c r="EI136" s="1814"/>
      <c r="EJ136" s="1814"/>
      <c r="EK136" s="1814"/>
      <c r="EL136" s="1814"/>
      <c r="EM136" s="1814"/>
      <c r="EN136" s="1814"/>
      <c r="EO136" s="1814"/>
      <c r="EP136" s="1814"/>
      <c r="EQ136" s="1814"/>
      <c r="ER136" s="1814"/>
      <c r="ES136" s="1814"/>
      <c r="ET136" s="1814"/>
      <c r="EU136" s="1814"/>
      <c r="EV136" s="1814"/>
      <c r="EW136" s="1814"/>
      <c r="EX136" s="1814"/>
      <c r="EY136" s="1814"/>
      <c r="EZ136" s="1814"/>
      <c r="FA136" s="1814"/>
      <c r="FB136" s="1814"/>
      <c r="FC136" s="1814"/>
      <c r="FD136" s="1814"/>
      <c r="FE136" s="1814"/>
      <c r="FF136" s="1814"/>
      <c r="FG136" s="1814"/>
      <c r="FH136" s="1814"/>
      <c r="FI136" s="1814"/>
      <c r="FJ136" s="1814"/>
      <c r="FK136" s="1814"/>
      <c r="FL136" s="1814"/>
      <c r="FM136" s="1814"/>
      <c r="FN136" s="1814"/>
      <c r="FO136" s="1814"/>
      <c r="FP136" s="1814"/>
      <c r="FQ136" s="1814"/>
      <c r="FR136" s="1814"/>
      <c r="FS136" s="1814"/>
      <c r="FT136" s="1814"/>
      <c r="FU136" s="1814"/>
      <c r="FV136" s="1814"/>
      <c r="FW136" s="1814"/>
      <c r="FX136" s="1814"/>
      <c r="FY136" s="1814"/>
      <c r="FZ136" s="1814"/>
      <c r="GA136" s="1814"/>
      <c r="GB136" s="1814"/>
      <c r="GC136" s="1814"/>
      <c r="GD136" s="1814"/>
      <c r="GE136" s="1814"/>
      <c r="GF136" s="1814"/>
      <c r="GG136" s="1814"/>
      <c r="GH136" s="1814"/>
      <c r="GI136" s="1814"/>
      <c r="GJ136" s="1814"/>
      <c r="GK136" s="1814"/>
      <c r="GL136" s="1814"/>
      <c r="GM136" s="1814"/>
      <c r="GN136" s="1814"/>
      <c r="GO136" s="1814"/>
      <c r="GP136" s="1814"/>
      <c r="GQ136" s="1814"/>
      <c r="GR136" s="1814"/>
      <c r="GS136" s="1814"/>
      <c r="GT136" s="1814"/>
      <c r="GU136" s="1814"/>
      <c r="GV136" s="1814"/>
      <c r="GW136" s="1814"/>
      <c r="GX136" s="1814"/>
      <c r="GY136" s="1814"/>
      <c r="GZ136" s="1814"/>
      <c r="HA136" s="1814"/>
      <c r="HB136" s="1814"/>
      <c r="HC136" s="1814"/>
      <c r="HD136" s="1814"/>
      <c r="HE136" s="1814"/>
      <c r="HF136" s="1814"/>
      <c r="HG136" s="1814"/>
      <c r="HH136" s="1814"/>
      <c r="HI136" s="1814"/>
      <c r="HJ136" s="1814"/>
      <c r="HK136" s="1814"/>
      <c r="HL136" s="1814"/>
      <c r="HM136" s="1814"/>
      <c r="HN136" s="1814"/>
      <c r="HO136" s="1814"/>
      <c r="HP136" s="1814"/>
      <c r="HQ136" s="1814"/>
      <c r="HR136" s="1814"/>
      <c r="HS136" s="1814"/>
      <c r="HT136" s="1814"/>
      <c r="HU136" s="1814"/>
      <c r="HV136" s="1814"/>
      <c r="HW136" s="1814"/>
      <c r="HX136" s="1814"/>
      <c r="HY136" s="1814"/>
      <c r="HZ136" s="1814"/>
      <c r="IA136" s="1814"/>
      <c r="IB136" s="1814"/>
      <c r="IC136" s="1814"/>
      <c r="ID136" s="1814"/>
      <c r="IE136" s="1814"/>
      <c r="IF136" s="1814"/>
      <c r="IG136" s="1814"/>
      <c r="IH136" s="1814"/>
      <c r="II136" s="1814"/>
      <c r="IJ136" s="1814"/>
      <c r="IK136" s="1814"/>
      <c r="IL136" s="1814"/>
      <c r="IM136" s="1814"/>
      <c r="IN136" s="1814"/>
      <c r="IO136" s="1814"/>
      <c r="IP136" s="1814"/>
      <c r="IQ136" s="1814"/>
      <c r="IR136" s="1814"/>
      <c r="IS136" s="1814"/>
      <c r="IT136" s="1814"/>
      <c r="IU136" s="1814"/>
      <c r="IV136" s="1814"/>
      <c r="IW136" s="1814"/>
      <c r="IX136" s="1814"/>
      <c r="IY136" s="1814"/>
      <c r="IZ136" s="1814"/>
      <c r="JA136" s="1814"/>
      <c r="JB136" s="1814"/>
      <c r="JC136" s="1814"/>
      <c r="JD136" s="1814"/>
      <c r="JE136" s="1814"/>
      <c r="JF136" s="1814"/>
      <c r="JG136" s="1814"/>
      <c r="JH136" s="1814"/>
      <c r="JI136" s="1814"/>
      <c r="JJ136" s="1814"/>
      <c r="JK136" s="1814"/>
      <c r="JL136" s="1814"/>
      <c r="JM136" s="1814"/>
      <c r="JN136" s="1814"/>
      <c r="JO136" s="1814"/>
      <c r="JP136" s="1814"/>
      <c r="JQ136" s="1814"/>
      <c r="JR136" s="1814"/>
      <c r="JS136" s="1814"/>
      <c r="JT136" s="1814"/>
      <c r="JU136" s="1814"/>
      <c r="JV136" s="1814"/>
      <c r="JW136" s="1814"/>
      <c r="JX136" s="1814"/>
      <c r="JY136" s="1814"/>
      <c r="JZ136" s="1814"/>
      <c r="KA136" s="1814"/>
      <c r="KB136" s="1814"/>
      <c r="KC136" s="1814"/>
      <c r="KD136" s="1814"/>
      <c r="KE136" s="1814"/>
      <c r="KF136" s="1814"/>
      <c r="KG136" s="1814"/>
      <c r="KH136" s="1814"/>
      <c r="KI136" s="1814"/>
      <c r="KJ136" s="1814"/>
      <c r="KK136" s="1814"/>
      <c r="KL136" s="1814"/>
      <c r="KM136" s="1814"/>
      <c r="KN136" s="1814"/>
      <c r="KO136" s="1814"/>
      <c r="KP136" s="1814"/>
      <c r="KQ136" s="1814"/>
      <c r="KR136" s="1814"/>
      <c r="KS136" s="1814"/>
      <c r="KT136" s="1814"/>
      <c r="KU136" s="1814"/>
      <c r="KV136" s="1814"/>
      <c r="KW136" s="1814"/>
      <c r="KX136" s="1814"/>
      <c r="KY136" s="1814"/>
      <c r="KZ136" s="1814"/>
      <c r="LA136" s="1814"/>
      <c r="LB136" s="1814"/>
      <c r="LC136" s="1814"/>
      <c r="LD136" s="1814"/>
      <c r="LE136" s="1814"/>
      <c r="LF136" s="1814"/>
      <c r="LG136" s="1814"/>
      <c r="LH136" s="1814"/>
      <c r="LI136" s="1814"/>
      <c r="LJ136" s="1814"/>
      <c r="LK136" s="1814"/>
      <c r="LL136" s="1814"/>
      <c r="LM136" s="1814"/>
      <c r="LN136" s="1814"/>
      <c r="LO136" s="1814"/>
      <c r="LP136" s="1814"/>
      <c r="LQ136" s="1814"/>
      <c r="LR136" s="1814"/>
      <c r="LS136" s="1814"/>
      <c r="LT136" s="1814"/>
      <c r="LU136" s="1814"/>
      <c r="LV136" s="1814"/>
      <c r="LW136" s="1814"/>
      <c r="LX136" s="1814"/>
      <c r="LY136" s="1814"/>
      <c r="LZ136" s="1814"/>
      <c r="MA136" s="1814"/>
      <c r="MB136" s="1814"/>
      <c r="MC136" s="1814"/>
      <c r="MD136" s="1814"/>
      <c r="ME136" s="1814"/>
      <c r="MF136" s="1814"/>
      <c r="MG136" s="1814"/>
      <c r="MH136" s="1814"/>
      <c r="MI136" s="1814"/>
      <c r="MJ136" s="1814"/>
      <c r="MK136" s="1814"/>
      <c r="ML136" s="1814"/>
      <c r="MM136" s="1814"/>
      <c r="MN136" s="1814"/>
      <c r="MO136" s="1814"/>
      <c r="MP136" s="1814"/>
      <c r="MQ136" s="1814"/>
      <c r="MR136" s="1814"/>
      <c r="MS136" s="1814"/>
      <c r="MT136" s="1814"/>
      <c r="MU136" s="1814"/>
      <c r="MV136" s="1814"/>
      <c r="MW136" s="1814"/>
      <c r="MX136" s="1814"/>
      <c r="MY136" s="1814"/>
      <c r="MZ136" s="1814"/>
      <c r="NA136" s="1814"/>
      <c r="NB136" s="1814"/>
      <c r="NC136" s="1814"/>
      <c r="ND136" s="1814"/>
      <c r="NE136" s="1814"/>
      <c r="NF136" s="1814"/>
      <c r="NG136" s="1814"/>
      <c r="NH136" s="1814"/>
      <c r="NI136" s="1814"/>
      <c r="NJ136" s="1814"/>
      <c r="NK136" s="1814"/>
      <c r="NL136" s="1814"/>
      <c r="NM136" s="1814"/>
      <c r="NN136" s="1814"/>
      <c r="NO136" s="1814"/>
      <c r="NP136" s="1814"/>
      <c r="NQ136" s="1814"/>
      <c r="NR136" s="1814"/>
      <c r="NS136" s="1814"/>
      <c r="NT136" s="1814"/>
      <c r="NU136" s="1814"/>
      <c r="NV136" s="1814"/>
      <c r="NW136" s="1814"/>
      <c r="NX136" s="1814"/>
      <c r="NY136" s="1814"/>
      <c r="NZ136" s="1814"/>
      <c r="OA136" s="1814"/>
      <c r="OB136" s="1814"/>
      <c r="OC136" s="1814"/>
      <c r="OD136" s="1814"/>
      <c r="OE136" s="1814"/>
      <c r="OF136" s="1814"/>
      <c r="OG136" s="1814"/>
      <c r="OH136" s="1814"/>
      <c r="OI136" s="1814"/>
      <c r="OJ136" s="1814"/>
      <c r="OK136" s="1814"/>
      <c r="OL136" s="1814"/>
      <c r="OM136" s="1814"/>
      <c r="ON136" s="1814"/>
      <c r="OO136" s="1814"/>
      <c r="OP136" s="1814"/>
      <c r="OQ136" s="1814"/>
      <c r="OR136" s="1814"/>
      <c r="OS136" s="1814"/>
      <c r="OT136" s="1814"/>
      <c r="OU136" s="1814"/>
      <c r="OV136" s="1814"/>
      <c r="OW136" s="1814"/>
      <c r="OX136" s="1814"/>
      <c r="OY136" s="1814"/>
      <c r="OZ136" s="1814"/>
      <c r="PA136" s="1814"/>
      <c r="PB136" s="1814"/>
      <c r="PC136" s="1814"/>
      <c r="PD136" s="1814"/>
      <c r="PE136" s="1814"/>
      <c r="PF136" s="1814"/>
      <c r="PG136" s="1814"/>
      <c r="PH136" s="1814"/>
      <c r="PI136" s="1814"/>
      <c r="PJ136" s="1814"/>
      <c r="PK136" s="1814"/>
      <c r="PL136" s="1814"/>
      <c r="PM136" s="1814"/>
      <c r="PN136" s="1814"/>
      <c r="PO136" s="1814"/>
      <c r="PP136" s="1814"/>
      <c r="PQ136" s="1814"/>
      <c r="PR136" s="1814"/>
      <c r="PS136" s="1814"/>
      <c r="PT136" s="1814"/>
      <c r="PU136" s="1814"/>
      <c r="PV136" s="1814"/>
      <c r="PW136" s="1814"/>
      <c r="PX136" s="1814"/>
      <c r="PY136" s="1814"/>
      <c r="PZ136" s="1814"/>
      <c r="QA136" s="1814"/>
      <c r="QB136" s="1814"/>
      <c r="QC136" s="1814"/>
      <c r="QD136" s="1814"/>
      <c r="QE136" s="1814"/>
      <c r="QF136" s="1814"/>
      <c r="QG136" s="1814"/>
      <c r="QH136" s="1814"/>
      <c r="QI136" s="1814"/>
      <c r="QJ136" s="1814"/>
      <c r="QK136" s="1814"/>
      <c r="QL136" s="1814"/>
      <c r="QM136" s="1814"/>
      <c r="QN136" s="1814"/>
      <c r="QO136" s="1814"/>
      <c r="QP136" s="1814"/>
      <c r="QQ136" s="1814"/>
      <c r="QR136" s="1814"/>
      <c r="QS136" s="1814"/>
      <c r="QT136" s="1814"/>
      <c r="QU136" s="1814"/>
      <c r="QV136" s="1814"/>
      <c r="QW136" s="1814"/>
      <c r="QX136" s="1814"/>
      <c r="QY136" s="1814"/>
      <c r="QZ136" s="1814"/>
      <c r="RA136" s="1814"/>
      <c r="RB136" s="1814"/>
      <c r="RC136" s="1814"/>
      <c r="RD136" s="1814"/>
      <c r="RE136" s="1814"/>
      <c r="RF136" s="1814"/>
      <c r="RG136" s="1814"/>
      <c r="RH136" s="1814"/>
      <c r="RI136" s="1814"/>
      <c r="RJ136" s="1814"/>
      <c r="RK136" s="1814"/>
      <c r="RL136" s="1814"/>
      <c r="RM136" s="1814"/>
      <c r="RN136" s="1814"/>
      <c r="RO136" s="1814"/>
      <c r="RP136" s="1814"/>
      <c r="RQ136" s="1814"/>
      <c r="RR136" s="1814"/>
      <c r="RS136" s="1814"/>
      <c r="RT136" s="1814"/>
      <c r="RU136" s="1814"/>
      <c r="RV136" s="1814"/>
      <c r="RW136" s="1814"/>
      <c r="RX136" s="1814"/>
      <c r="RY136" s="1814"/>
      <c r="RZ136" s="1814"/>
      <c r="SA136" s="1814"/>
      <c r="SB136" s="1814"/>
      <c r="SC136" s="1814"/>
      <c r="SD136" s="1814"/>
      <c r="SE136" s="1814"/>
      <c r="SF136" s="1814"/>
      <c r="SG136" s="1814"/>
      <c r="SH136" s="1814"/>
      <c r="SI136" s="1814"/>
      <c r="SJ136" s="1814"/>
      <c r="SK136" s="1814"/>
      <c r="SL136" s="1814"/>
      <c r="SM136" s="1814"/>
      <c r="SN136" s="1814"/>
      <c r="SO136" s="1814"/>
      <c r="SP136" s="1814"/>
      <c r="SQ136" s="1814"/>
      <c r="SR136" s="1814"/>
      <c r="SS136" s="1814"/>
      <c r="ST136" s="1814"/>
      <c r="SU136" s="1814"/>
      <c r="SV136" s="1814"/>
      <c r="SW136" s="1814"/>
      <c r="SX136" s="1814"/>
      <c r="SY136" s="1814"/>
      <c r="SZ136" s="1814"/>
      <c r="TA136" s="1814"/>
      <c r="TB136" s="1814"/>
      <c r="TC136" s="1814"/>
      <c r="TD136" s="1814"/>
      <c r="TE136" s="1814"/>
      <c r="TF136" s="1814"/>
      <c r="TG136" s="1814"/>
      <c r="TH136" s="1814"/>
      <c r="TI136" s="1814"/>
      <c r="TJ136" s="1814"/>
      <c r="TK136" s="1814"/>
      <c r="TL136" s="1814"/>
      <c r="TM136" s="1814"/>
      <c r="TN136" s="1814"/>
      <c r="TO136" s="1814"/>
      <c r="TP136" s="1814"/>
      <c r="TQ136" s="1814"/>
      <c r="TR136" s="1814"/>
      <c r="TS136" s="1814"/>
      <c r="TT136" s="1814"/>
      <c r="TU136" s="1814"/>
      <c r="TV136" s="1814"/>
      <c r="TW136" s="1814"/>
      <c r="TX136" s="1814"/>
      <c r="TY136" s="1814"/>
      <c r="TZ136" s="1814"/>
      <c r="UA136" s="1814"/>
      <c r="UB136" s="1814"/>
      <c r="UC136" s="1814"/>
      <c r="UD136" s="1814"/>
      <c r="UE136" s="1814"/>
      <c r="UF136" s="1814"/>
      <c r="UG136" s="1814"/>
      <c r="UH136" s="1814"/>
      <c r="UI136" s="1814"/>
      <c r="UJ136" s="1814"/>
      <c r="UK136" s="1814"/>
      <c r="UL136" s="1814"/>
      <c r="UM136" s="1814"/>
      <c r="UN136" s="1814"/>
      <c r="UO136" s="1814"/>
      <c r="UP136" s="1814"/>
      <c r="UQ136" s="1814"/>
      <c r="UR136" s="1814"/>
      <c r="US136" s="1814"/>
      <c r="UT136" s="1814"/>
      <c r="UU136" s="1814"/>
      <c r="UV136" s="1814"/>
      <c r="UW136" s="1814"/>
      <c r="UX136" s="1814"/>
      <c r="UY136" s="1814"/>
      <c r="UZ136" s="1814"/>
      <c r="VA136" s="1814"/>
      <c r="VB136" s="1814"/>
      <c r="VC136" s="1814"/>
      <c r="VD136" s="1814"/>
      <c r="VE136" s="1814"/>
      <c r="VF136" s="1814"/>
      <c r="VG136" s="1814"/>
      <c r="VH136" s="1814"/>
      <c r="VI136" s="1814"/>
      <c r="VJ136" s="1814"/>
      <c r="VK136" s="1814"/>
      <c r="VL136" s="1814"/>
      <c r="VM136" s="1814"/>
      <c r="VN136" s="1814"/>
      <c r="VO136" s="1814"/>
      <c r="VP136" s="1814"/>
      <c r="VQ136" s="1814"/>
      <c r="VR136" s="1814"/>
      <c r="VS136" s="1814"/>
      <c r="VT136" s="1814"/>
      <c r="VU136" s="1814"/>
      <c r="VV136" s="1814"/>
      <c r="VW136" s="1814"/>
      <c r="VX136" s="1814"/>
      <c r="VY136" s="1814"/>
      <c r="VZ136" s="1814"/>
      <c r="WA136" s="1814"/>
      <c r="WB136" s="1814"/>
      <c r="WC136" s="1814"/>
      <c r="WD136" s="1814"/>
      <c r="WE136" s="1814"/>
      <c r="WF136" s="1814"/>
      <c r="WG136" s="1814"/>
      <c r="WH136" s="1814"/>
      <c r="WI136" s="1814"/>
      <c r="WJ136" s="1814"/>
      <c r="WK136" s="1814"/>
      <c r="WL136" s="1814"/>
      <c r="WM136" s="1814"/>
      <c r="WN136" s="1814"/>
      <c r="WO136" s="1814"/>
      <c r="WP136" s="1814"/>
      <c r="WQ136" s="1814"/>
      <c r="WR136" s="1814"/>
      <c r="WS136" s="1814"/>
      <c r="WT136" s="1814"/>
      <c r="WU136" s="1814"/>
      <c r="WV136" s="1814"/>
      <c r="WW136" s="1814"/>
      <c r="WX136" s="1814"/>
      <c r="WY136" s="1814"/>
      <c r="WZ136" s="1814"/>
      <c r="XA136" s="1814"/>
      <c r="XB136" s="1814"/>
      <c r="XC136" s="1814"/>
      <c r="XD136" s="1814"/>
      <c r="XE136" s="1814"/>
      <c r="XF136" s="1814"/>
      <c r="XG136" s="1814"/>
      <c r="XH136" s="1814"/>
      <c r="XI136" s="1814"/>
      <c r="XJ136" s="1814"/>
      <c r="XK136" s="1814"/>
      <c r="XL136" s="1814"/>
      <c r="XM136" s="1814"/>
      <c r="XN136" s="1814"/>
      <c r="XO136" s="1814"/>
      <c r="XP136" s="1814"/>
      <c r="XQ136" s="1814"/>
      <c r="XR136" s="1814"/>
      <c r="XS136" s="1814"/>
      <c r="XT136" s="1814"/>
      <c r="XU136" s="1814"/>
      <c r="XV136" s="1814"/>
      <c r="XW136" s="1814"/>
      <c r="XX136" s="1814"/>
      <c r="XY136" s="1814"/>
      <c r="XZ136" s="1814"/>
      <c r="YA136" s="1814"/>
      <c r="YB136" s="1814"/>
      <c r="YC136" s="1814"/>
      <c r="YD136" s="1814"/>
      <c r="YE136" s="1814"/>
      <c r="YF136" s="1814"/>
      <c r="YG136" s="1814"/>
      <c r="YH136" s="1814"/>
      <c r="YI136" s="1814"/>
      <c r="YJ136" s="1814"/>
      <c r="YK136" s="1814"/>
      <c r="YL136" s="1814"/>
      <c r="YM136" s="1814"/>
      <c r="YN136" s="1814"/>
      <c r="YO136" s="1814"/>
      <c r="YP136" s="1814"/>
      <c r="YQ136" s="1814"/>
      <c r="YR136" s="1814"/>
      <c r="YS136" s="1814"/>
      <c r="YT136" s="1814"/>
      <c r="YU136" s="1814"/>
      <c r="YV136" s="1814"/>
      <c r="YW136" s="1814"/>
      <c r="YX136" s="1814"/>
      <c r="YY136" s="1814"/>
      <c r="YZ136" s="1814"/>
      <c r="ZA136" s="1814"/>
      <c r="ZB136" s="1814"/>
      <c r="ZC136" s="1814"/>
      <c r="ZD136" s="1814"/>
      <c r="ZE136" s="1814"/>
      <c r="ZF136" s="1814"/>
      <c r="ZG136" s="1814"/>
      <c r="ZH136" s="1814"/>
      <c r="ZI136" s="1814"/>
      <c r="ZJ136" s="1814"/>
      <c r="ZK136" s="1814"/>
      <c r="ZL136" s="1814"/>
      <c r="ZM136" s="1814"/>
      <c r="ZN136" s="1814"/>
      <c r="ZO136" s="1814"/>
      <c r="ZP136" s="1814"/>
      <c r="ZQ136" s="1814"/>
      <c r="ZR136" s="1814"/>
      <c r="ZS136" s="1814"/>
      <c r="ZT136" s="1814"/>
      <c r="ZU136" s="1814"/>
      <c r="ZV136" s="1814"/>
      <c r="ZW136" s="1814"/>
      <c r="ZX136" s="1814"/>
      <c r="ZY136" s="1814"/>
      <c r="ZZ136" s="1814"/>
      <c r="AAA136" s="1814"/>
      <c r="AAB136" s="1814"/>
      <c r="AAC136" s="1814"/>
      <c r="AAD136" s="1814"/>
      <c r="AAE136" s="1814"/>
      <c r="AAF136" s="1814"/>
      <c r="AAG136" s="1814"/>
      <c r="AAH136" s="1814"/>
      <c r="AAI136" s="1814"/>
      <c r="AAJ136" s="1814"/>
      <c r="AAK136" s="1814"/>
      <c r="AAL136" s="1814"/>
      <c r="AAM136" s="1814"/>
      <c r="AAN136" s="1814"/>
      <c r="AAO136" s="1814"/>
      <c r="AAP136" s="1814"/>
      <c r="AAQ136" s="1814"/>
      <c r="AAR136" s="1814"/>
      <c r="AAS136" s="1814"/>
      <c r="AAT136" s="1814"/>
      <c r="AAU136" s="1814"/>
      <c r="AAV136" s="1814"/>
      <c r="AAW136" s="1814"/>
      <c r="AAX136" s="1814"/>
      <c r="AAY136" s="1814"/>
      <c r="AAZ136" s="1814"/>
      <c r="ABA136" s="1814"/>
      <c r="ABB136" s="1814"/>
      <c r="ABC136" s="1814"/>
      <c r="ABD136" s="1814"/>
      <c r="ABE136" s="1814"/>
      <c r="ABF136" s="1814"/>
      <c r="ABG136" s="1814"/>
      <c r="ABH136" s="1814"/>
      <c r="ABI136" s="1814"/>
      <c r="ABJ136" s="1814"/>
      <c r="ABK136" s="1814"/>
      <c r="ABL136" s="1814"/>
      <c r="ABM136" s="1814"/>
      <c r="ABN136" s="1814"/>
      <c r="ABO136" s="1814"/>
      <c r="ABP136" s="1814"/>
      <c r="ABQ136" s="1814"/>
      <c r="ABR136" s="1814"/>
      <c r="ABS136" s="1814"/>
      <c r="ABT136" s="1814"/>
      <c r="ABU136" s="1814"/>
      <c r="ABV136" s="1814"/>
      <c r="ABW136" s="1814"/>
      <c r="ABX136" s="1814"/>
      <c r="ABY136" s="1814"/>
      <c r="ABZ136" s="1814"/>
      <c r="ACA136" s="1814"/>
      <c r="ACB136" s="1814"/>
      <c r="ACC136" s="1814"/>
      <c r="ACD136" s="1814"/>
      <c r="ACE136" s="1814"/>
      <c r="ACF136" s="1814"/>
      <c r="ACG136" s="1814"/>
      <c r="ACH136" s="1814"/>
      <c r="ACI136" s="1814"/>
      <c r="ACJ136" s="1814"/>
      <c r="ACK136" s="1814"/>
      <c r="ACL136" s="1814"/>
      <c r="ACM136" s="1814"/>
      <c r="ACN136" s="1814"/>
      <c r="ACO136" s="1814"/>
      <c r="ACP136" s="1814"/>
      <c r="ACQ136" s="1814"/>
      <c r="ACR136" s="1814"/>
      <c r="ACS136" s="1814"/>
      <c r="ACT136" s="1814"/>
      <c r="ACU136" s="1814"/>
      <c r="ACV136" s="1814"/>
      <c r="ACW136" s="1814"/>
      <c r="ACX136" s="1814"/>
      <c r="ACY136" s="1814"/>
      <c r="ACZ136" s="1814"/>
      <c r="ADA136" s="1814"/>
      <c r="ADB136" s="1814"/>
      <c r="ADC136" s="1814"/>
      <c r="ADD136" s="1814"/>
      <c r="ADE136" s="1814"/>
      <c r="ADF136" s="1814"/>
      <c r="ADG136" s="1814"/>
      <c r="ADH136" s="1814"/>
      <c r="ADI136" s="1814"/>
      <c r="ADJ136" s="1814"/>
      <c r="ADK136" s="1814"/>
      <c r="ADL136" s="1814"/>
      <c r="ADM136" s="1814"/>
      <c r="ADN136" s="1814"/>
      <c r="ADO136" s="1814"/>
      <c r="ADP136" s="1814"/>
      <c r="ADQ136" s="1814"/>
      <c r="ADR136" s="1814"/>
      <c r="ADS136" s="1814"/>
      <c r="ADT136" s="1814"/>
      <c r="ADU136" s="1814"/>
      <c r="ADV136" s="1814"/>
      <c r="ADW136" s="1814"/>
      <c r="ADX136" s="1814"/>
      <c r="ADY136" s="1814"/>
      <c r="ADZ136" s="1814"/>
      <c r="AEA136" s="1814"/>
      <c r="AEB136" s="1814"/>
      <c r="AEC136" s="1814"/>
      <c r="AED136" s="1814"/>
      <c r="AEE136" s="1814"/>
      <c r="AEF136" s="1814"/>
      <c r="AEG136" s="1814"/>
      <c r="AEH136" s="1814"/>
      <c r="AEI136" s="1814"/>
      <c r="AEJ136" s="1814"/>
      <c r="AEK136" s="1814"/>
      <c r="AEL136" s="1814"/>
      <c r="AEM136" s="1814"/>
      <c r="AEN136" s="1814"/>
      <c r="AEO136" s="1814"/>
      <c r="AEP136" s="1814"/>
      <c r="AEQ136" s="1814"/>
      <c r="AER136" s="1814"/>
      <c r="AES136" s="1814"/>
      <c r="AET136" s="1814"/>
      <c r="AEU136" s="1814"/>
      <c r="AEV136" s="1814"/>
      <c r="AEW136" s="1814"/>
      <c r="AEX136" s="1814"/>
      <c r="AEY136" s="1814"/>
      <c r="AEZ136" s="1814"/>
      <c r="AFA136" s="1814"/>
      <c r="AFB136" s="1814"/>
      <c r="AFC136" s="1814"/>
      <c r="AFD136" s="1814"/>
      <c r="AFE136" s="1814"/>
      <c r="AFF136" s="1814"/>
      <c r="AFG136" s="1814"/>
      <c r="AFH136" s="1814"/>
      <c r="AFI136" s="1814"/>
      <c r="AFJ136" s="1814"/>
      <c r="AFK136" s="1814"/>
      <c r="AFL136" s="1814"/>
      <c r="AFM136" s="1814"/>
      <c r="AFN136" s="1814"/>
      <c r="AFO136" s="1814"/>
      <c r="AFP136" s="1814"/>
      <c r="AFQ136" s="1814"/>
      <c r="AFR136" s="1814"/>
      <c r="AFS136" s="1814"/>
      <c r="AFT136" s="1814"/>
      <c r="AFU136" s="1814"/>
      <c r="AFV136" s="1814"/>
      <c r="AFW136" s="1814"/>
      <c r="AFX136" s="1814"/>
      <c r="AFY136" s="1814"/>
      <c r="AFZ136" s="1814"/>
      <c r="AGA136" s="1814"/>
      <c r="AGB136" s="1814"/>
      <c r="AGC136" s="1814"/>
      <c r="AGD136" s="1814"/>
      <c r="AGE136" s="1814"/>
      <c r="AGF136" s="1814"/>
      <c r="AGG136" s="1814"/>
      <c r="AGH136" s="1814"/>
      <c r="AGI136" s="1814"/>
      <c r="AGJ136" s="1814"/>
      <c r="AGK136" s="1814"/>
      <c r="AGL136" s="1814"/>
      <c r="AGM136" s="1814"/>
      <c r="AGN136" s="1814"/>
      <c r="AGO136" s="1814"/>
      <c r="AGP136" s="1814"/>
      <c r="AGQ136" s="1814"/>
      <c r="AGR136" s="1814"/>
      <c r="AGS136" s="1814"/>
      <c r="AGT136" s="1814"/>
      <c r="AGU136" s="1814"/>
      <c r="AGV136" s="1814"/>
      <c r="AGW136" s="1814"/>
      <c r="AGX136" s="1814"/>
      <c r="AGY136" s="1814"/>
      <c r="AGZ136" s="1814"/>
      <c r="AHA136" s="1814"/>
      <c r="AHB136" s="1814"/>
      <c r="AHC136" s="1814"/>
      <c r="AHD136" s="1814"/>
      <c r="AHE136" s="1814"/>
      <c r="AHF136" s="1814"/>
      <c r="AHG136" s="1814"/>
      <c r="AHH136" s="1814"/>
      <c r="AHI136" s="1814"/>
      <c r="AHJ136" s="1814"/>
      <c r="AHK136" s="1814"/>
      <c r="AHL136" s="1814"/>
      <c r="AHM136" s="1814"/>
      <c r="AHN136" s="1814"/>
      <c r="AHO136" s="1814"/>
      <c r="AHP136" s="1814"/>
      <c r="AHQ136" s="1814"/>
      <c r="AHR136" s="1814"/>
      <c r="AHS136" s="1814"/>
      <c r="AHT136" s="1814"/>
      <c r="AHU136" s="1814"/>
      <c r="AHV136" s="1814"/>
      <c r="AHW136" s="1814"/>
      <c r="AHX136" s="1814"/>
      <c r="AHY136" s="1814"/>
      <c r="AHZ136" s="1814"/>
      <c r="AIA136" s="1814"/>
      <c r="AIB136" s="1814"/>
      <c r="AIC136" s="1814"/>
      <c r="AID136" s="1814"/>
      <c r="AIE136" s="1814"/>
      <c r="AIF136" s="1814"/>
      <c r="AIG136" s="1814"/>
      <c r="AIH136" s="1814"/>
      <c r="AII136" s="1814"/>
      <c r="AIJ136" s="1814"/>
      <c r="AIK136" s="1814"/>
      <c r="AIL136" s="1814"/>
      <c r="AIM136" s="1814"/>
      <c r="AIN136" s="1814"/>
      <c r="AIO136" s="1814"/>
      <c r="AIP136" s="1814"/>
      <c r="AIQ136" s="1814"/>
      <c r="AIR136" s="1814"/>
      <c r="AIS136" s="1814"/>
      <c r="AIT136" s="1814"/>
      <c r="AIU136" s="1814"/>
      <c r="AIV136" s="1814"/>
      <c r="AIW136" s="1814"/>
      <c r="AIX136" s="1814"/>
      <c r="AIY136" s="1814"/>
      <c r="AIZ136" s="1814"/>
      <c r="AJA136" s="1814"/>
      <c r="AJB136" s="1814"/>
      <c r="AJC136" s="1814"/>
      <c r="AJD136" s="1814"/>
      <c r="AJE136" s="1814"/>
      <c r="AJF136" s="1814"/>
      <c r="AJG136" s="1814"/>
      <c r="AJH136" s="1814"/>
      <c r="AJI136" s="1814"/>
      <c r="AJJ136" s="1814"/>
      <c r="AJK136" s="1814"/>
      <c r="AJL136" s="1814"/>
      <c r="AJM136" s="1814"/>
      <c r="AJN136" s="1814"/>
      <c r="AJO136" s="1814"/>
      <c r="AJP136" s="1814"/>
      <c r="AJQ136" s="1814"/>
      <c r="AJR136" s="1814"/>
      <c r="AJS136" s="1814"/>
      <c r="AJT136" s="1814"/>
      <c r="AJU136" s="1814"/>
      <c r="AJV136" s="1814"/>
      <c r="AJW136" s="1814"/>
      <c r="AJX136" s="1814"/>
      <c r="AJY136" s="1814"/>
      <c r="AJZ136" s="1814"/>
      <c r="AKA136" s="1814"/>
      <c r="AKB136" s="1814"/>
      <c r="AKC136" s="1814"/>
      <c r="AKD136" s="1814"/>
      <c r="AKE136" s="1814"/>
      <c r="AKF136" s="1814"/>
      <c r="AKG136" s="1814"/>
      <c r="AKH136" s="1814"/>
      <c r="AKI136" s="1814"/>
      <c r="AKJ136" s="1814"/>
      <c r="AKK136" s="1814"/>
      <c r="AKL136" s="1814"/>
      <c r="AKM136" s="1814"/>
      <c r="AKN136" s="1814"/>
      <c r="AKO136" s="1814"/>
      <c r="AKP136" s="1814"/>
      <c r="AKQ136" s="1814"/>
      <c r="AKR136" s="1814"/>
      <c r="AKS136" s="1814"/>
      <c r="AKT136" s="1814"/>
      <c r="AKU136" s="1814"/>
      <c r="AKV136" s="1814"/>
      <c r="AKW136" s="1814"/>
      <c r="AKX136" s="1814"/>
      <c r="AKY136" s="1814"/>
      <c r="AKZ136" s="1814"/>
      <c r="ALA136" s="1814"/>
      <c r="ALB136" s="1814"/>
      <c r="ALC136" s="1814"/>
      <c r="ALD136" s="1814"/>
      <c r="ALE136" s="1814"/>
      <c r="ALF136" s="1814"/>
      <c r="ALG136" s="1814"/>
      <c r="ALH136" s="1814"/>
      <c r="ALI136" s="1814"/>
      <c r="ALJ136" s="1814"/>
      <c r="ALK136" s="1814"/>
      <c r="ALL136" s="1814"/>
      <c r="ALM136" s="1814"/>
      <c r="ALN136" s="1814"/>
      <c r="ALO136" s="1814"/>
      <c r="ALP136" s="1814"/>
      <c r="ALQ136" s="1814"/>
      <c r="ALR136" s="1814"/>
      <c r="ALS136" s="1814"/>
      <c r="ALT136" s="1814"/>
      <c r="ALU136" s="1814"/>
      <c r="ALV136" s="1814"/>
      <c r="ALW136" s="1814"/>
      <c r="ALX136" s="1814"/>
      <c r="ALY136" s="1814"/>
      <c r="ALZ136" s="1814"/>
      <c r="AMA136" s="1814"/>
      <c r="AMB136" s="1814"/>
      <c r="AMC136" s="1814"/>
      <c r="AMD136" s="1814"/>
      <c r="AME136" s="1814"/>
      <c r="AMF136" s="1814"/>
      <c r="AMG136" s="1814"/>
      <c r="AMH136" s="1814"/>
      <c r="AMI136" s="1814"/>
      <c r="AMJ136" s="1814"/>
      <c r="AMK136" s="1814"/>
      <c r="AML136" s="1814"/>
      <c r="AMM136" s="1814"/>
      <c r="AMN136" s="1814"/>
      <c r="AMO136" s="1814"/>
      <c r="AMP136" s="1814"/>
      <c r="AMQ136" s="1814"/>
      <c r="AMR136" s="1814"/>
      <c r="AMS136" s="1814"/>
      <c r="AMT136" s="1814"/>
      <c r="AMU136" s="1814"/>
      <c r="AMV136" s="1814"/>
      <c r="AMW136" s="1814"/>
      <c r="AMX136" s="1814"/>
      <c r="AMY136" s="1814"/>
      <c r="AMZ136" s="1814"/>
      <c r="ANA136" s="1814"/>
      <c r="ANB136" s="1814"/>
      <c r="ANC136" s="1814"/>
      <c r="AND136" s="1814"/>
      <c r="ANE136" s="1814"/>
      <c r="ANF136" s="1814"/>
      <c r="ANG136" s="1814"/>
      <c r="ANH136" s="1814"/>
      <c r="ANI136" s="1814"/>
      <c r="ANJ136" s="1814"/>
      <c r="ANK136" s="1814"/>
      <c r="ANL136" s="1814"/>
      <c r="ANM136" s="1814"/>
      <c r="ANN136" s="1814"/>
      <c r="ANO136" s="1814"/>
      <c r="ANP136" s="1814"/>
      <c r="ANQ136" s="1814"/>
      <c r="ANR136" s="1814"/>
      <c r="ANS136" s="1814"/>
      <c r="ANT136" s="1814"/>
      <c r="ANU136" s="1814"/>
      <c r="ANV136" s="1814"/>
      <c r="ANW136" s="1814"/>
      <c r="ANX136" s="1814"/>
      <c r="ANY136" s="1814"/>
      <c r="ANZ136" s="1814"/>
      <c r="AOA136" s="1814"/>
      <c r="AOB136" s="1814"/>
      <c r="AOC136" s="1814"/>
      <c r="AOD136" s="1814"/>
      <c r="AOE136" s="1814"/>
      <c r="AOF136" s="1814"/>
      <c r="AOG136" s="1814"/>
      <c r="AOH136" s="1814"/>
      <c r="AOI136" s="1814"/>
      <c r="AOJ136" s="1814"/>
      <c r="AOK136" s="1814"/>
      <c r="AOL136" s="1814"/>
      <c r="AOM136" s="1814"/>
      <c r="AON136" s="1814"/>
      <c r="AOO136" s="1814"/>
      <c r="AOP136" s="1814"/>
      <c r="AOQ136" s="1814"/>
      <c r="AOR136" s="1814"/>
      <c r="AOS136" s="1814"/>
      <c r="AOT136" s="1814"/>
      <c r="AOU136" s="1814"/>
      <c r="AOV136" s="1814"/>
      <c r="AOW136" s="1814"/>
      <c r="AOX136" s="1814"/>
      <c r="AOY136" s="1814"/>
      <c r="AOZ136" s="1814"/>
      <c r="APA136" s="1814"/>
      <c r="APB136" s="1814"/>
      <c r="APC136" s="1814"/>
      <c r="APD136" s="1814"/>
      <c r="APE136" s="1814"/>
      <c r="APF136" s="1814"/>
      <c r="APG136" s="1814"/>
      <c r="APH136" s="1814"/>
      <c r="API136" s="1814"/>
      <c r="APJ136" s="1814"/>
      <c r="APK136" s="1814"/>
      <c r="APL136" s="1814"/>
      <c r="APM136" s="1814"/>
      <c r="APN136" s="1814"/>
      <c r="APO136" s="1814"/>
      <c r="APP136" s="1814"/>
      <c r="APQ136" s="1814"/>
      <c r="APR136" s="1814"/>
      <c r="APS136" s="1814"/>
      <c r="APT136" s="1814"/>
      <c r="APU136" s="1814"/>
      <c r="APV136" s="1814"/>
      <c r="APW136" s="1814"/>
      <c r="APX136" s="1814"/>
      <c r="APY136" s="1814"/>
      <c r="APZ136" s="1814"/>
      <c r="AQA136" s="1814"/>
      <c r="AQB136" s="1814"/>
      <c r="AQC136" s="1814"/>
      <c r="AQD136" s="1814"/>
      <c r="AQE136" s="1814"/>
      <c r="AQF136" s="1814"/>
      <c r="AQG136" s="1814"/>
      <c r="AQH136" s="1814"/>
      <c r="AQI136" s="1814"/>
      <c r="AQJ136" s="1814"/>
      <c r="AQK136" s="1814"/>
      <c r="AQL136" s="1814"/>
      <c r="AQM136" s="1814"/>
      <c r="AQN136" s="1814"/>
      <c r="AQO136" s="1814"/>
      <c r="AQP136" s="1814"/>
      <c r="AQQ136" s="1814"/>
      <c r="AQR136" s="1814"/>
      <c r="AQS136" s="1814"/>
      <c r="AQT136" s="1814"/>
      <c r="AQU136" s="1814"/>
      <c r="AQV136" s="1814"/>
      <c r="AQW136" s="1814"/>
      <c r="AQX136" s="1814"/>
      <c r="AQY136" s="1814"/>
      <c r="AQZ136" s="1814"/>
      <c r="ARA136" s="1814"/>
      <c r="ARB136" s="1814"/>
      <c r="ARC136" s="1814"/>
      <c r="ARD136" s="1814"/>
      <c r="ARE136" s="1814"/>
      <c r="ARF136" s="1814"/>
      <c r="ARG136" s="1814"/>
      <c r="ARH136" s="1814"/>
      <c r="ARI136" s="1814"/>
      <c r="ARJ136" s="1814"/>
      <c r="ARK136" s="1814"/>
      <c r="ARL136" s="1814"/>
      <c r="ARM136" s="1814"/>
      <c r="ARN136" s="1814"/>
      <c r="ARO136" s="1814"/>
      <c r="ARP136" s="1814"/>
      <c r="ARQ136" s="1814"/>
      <c r="ARR136" s="1814"/>
      <c r="ARS136" s="1814"/>
      <c r="ART136" s="1814"/>
      <c r="ARU136" s="1814"/>
      <c r="ARV136" s="1814"/>
      <c r="ARW136" s="1814"/>
      <c r="ARX136" s="1814"/>
      <c r="ARY136" s="1814"/>
      <c r="ARZ136" s="1814"/>
      <c r="ASA136" s="1814"/>
      <c r="ASB136" s="1814"/>
      <c r="ASC136" s="1814"/>
      <c r="ASD136" s="1814"/>
      <c r="ASE136" s="1814"/>
      <c r="ASF136" s="1814"/>
      <c r="ASG136" s="1814"/>
      <c r="ASH136" s="1814"/>
      <c r="ASI136" s="1814"/>
      <c r="ASJ136" s="1814"/>
      <c r="ASK136" s="1814"/>
      <c r="ASL136" s="1814"/>
      <c r="ASM136" s="1814"/>
      <c r="ASN136" s="1814"/>
      <c r="ASO136" s="1814"/>
      <c r="ASP136" s="1814"/>
      <c r="ASQ136" s="1814"/>
      <c r="ASR136" s="1814"/>
      <c r="ASS136" s="1814"/>
      <c r="AST136" s="1814"/>
      <c r="ASU136" s="1814"/>
      <c r="ASV136" s="1814"/>
      <c r="ASW136" s="1814"/>
      <c r="ASX136" s="1814"/>
      <c r="ASY136" s="1814"/>
      <c r="ASZ136" s="1814"/>
      <c r="ATA136" s="1814"/>
      <c r="ATB136" s="1814"/>
      <c r="ATC136" s="1814"/>
      <c r="ATD136" s="1814"/>
      <c r="ATE136" s="1814"/>
      <c r="ATF136" s="1814"/>
      <c r="ATG136" s="1814"/>
      <c r="ATH136" s="1814"/>
      <c r="ATI136" s="1814"/>
      <c r="ATJ136" s="1814"/>
      <c r="ATK136" s="1814"/>
      <c r="ATL136" s="1814"/>
      <c r="ATM136" s="1814"/>
      <c r="ATN136" s="1814"/>
      <c r="ATO136" s="1814"/>
      <c r="ATP136" s="1814"/>
      <c r="ATQ136" s="1814"/>
      <c r="ATR136" s="1814"/>
      <c r="ATS136" s="1814"/>
      <c r="ATT136" s="1814"/>
      <c r="ATU136" s="1814"/>
      <c r="ATV136" s="1814"/>
      <c r="ATW136" s="1814"/>
      <c r="ATX136" s="1814"/>
      <c r="ATY136" s="1814"/>
      <c r="ATZ136" s="1814"/>
      <c r="AUA136" s="1814"/>
      <c r="AUB136" s="1814"/>
      <c r="AUC136" s="1814"/>
      <c r="AUD136" s="1814"/>
      <c r="AUE136" s="1814"/>
      <c r="AUF136" s="1814"/>
      <c r="AUG136" s="1814"/>
      <c r="AUH136" s="1814"/>
      <c r="AUI136" s="1814"/>
      <c r="AUJ136" s="1814"/>
      <c r="AUK136" s="1814"/>
      <c r="AUL136" s="1814"/>
      <c r="AUM136" s="1814"/>
      <c r="AUN136" s="1814"/>
      <c r="AUO136" s="1814"/>
      <c r="AUP136" s="1814"/>
      <c r="AUQ136" s="1814"/>
      <c r="AUR136" s="1814"/>
      <c r="AUS136" s="1814"/>
      <c r="AUT136" s="1814"/>
      <c r="AUU136" s="1814"/>
      <c r="AUV136" s="1814"/>
      <c r="AUW136" s="1814"/>
      <c r="AUX136" s="1814"/>
      <c r="AUY136" s="1814"/>
      <c r="AUZ136" s="1814"/>
      <c r="AVA136" s="1814"/>
      <c r="AVB136" s="1814"/>
      <c r="AVC136" s="1814"/>
      <c r="AVD136" s="1814"/>
      <c r="AVE136" s="1814"/>
      <c r="AVF136" s="1814"/>
      <c r="AVG136" s="1814"/>
      <c r="AVH136" s="1814"/>
      <c r="AVI136" s="1814"/>
      <c r="AVJ136" s="1814"/>
      <c r="AVK136" s="1814"/>
      <c r="AVL136" s="1814"/>
      <c r="AVM136" s="1814"/>
      <c r="AVN136" s="1814"/>
      <c r="AVO136" s="1814"/>
      <c r="AVP136" s="1814"/>
      <c r="AVQ136" s="1814"/>
      <c r="AVR136" s="1814"/>
      <c r="AVS136" s="1814"/>
      <c r="AVT136" s="1814"/>
      <c r="AVU136" s="1814"/>
      <c r="AVV136" s="1814"/>
      <c r="AVW136" s="1814"/>
      <c r="AVX136" s="1814"/>
      <c r="AVY136" s="1814"/>
      <c r="AVZ136" s="1814"/>
      <c r="AWA136" s="1814"/>
      <c r="AWB136" s="1814"/>
      <c r="AWC136" s="1814"/>
      <c r="AWD136" s="1814"/>
      <c r="AWE136" s="1814"/>
      <c r="AWF136" s="1814"/>
      <c r="AWG136" s="1814"/>
      <c r="AWH136" s="1814"/>
      <c r="AWI136" s="1814"/>
      <c r="AWJ136" s="1814"/>
      <c r="AWK136" s="1814"/>
      <c r="AWL136" s="1814"/>
      <c r="AWM136" s="1814"/>
      <c r="AWN136" s="1814"/>
      <c r="AWO136" s="1814"/>
      <c r="AWP136" s="1814"/>
      <c r="AWQ136" s="1814"/>
      <c r="AWR136" s="1814"/>
      <c r="AWS136" s="1814"/>
      <c r="AWT136" s="1814"/>
      <c r="AWU136" s="1814"/>
      <c r="AWV136" s="1814"/>
      <c r="AWW136" s="1814"/>
      <c r="AWX136" s="1814"/>
      <c r="AWY136" s="1814"/>
      <c r="AWZ136" s="1814"/>
      <c r="AXA136" s="1814"/>
      <c r="AXB136" s="1814"/>
      <c r="AXC136" s="1814"/>
      <c r="AXD136" s="1814"/>
      <c r="AXE136" s="1814"/>
      <c r="AXF136" s="1814"/>
      <c r="AXG136" s="1814"/>
      <c r="AXH136" s="1814"/>
      <c r="AXI136" s="1814"/>
      <c r="AXJ136" s="1814"/>
      <c r="AXK136" s="1814"/>
      <c r="AXL136" s="1814"/>
      <c r="AXM136" s="1814"/>
      <c r="AXN136" s="1814"/>
      <c r="AXO136" s="1814"/>
      <c r="AXP136" s="1814"/>
      <c r="AXQ136" s="1814"/>
      <c r="AXR136" s="1814"/>
      <c r="AXS136" s="1814"/>
      <c r="AXT136" s="1814"/>
      <c r="AXU136" s="1814"/>
      <c r="AXV136" s="1814"/>
      <c r="AXW136" s="1814"/>
      <c r="AXX136" s="1814"/>
      <c r="AXY136" s="1814"/>
      <c r="AXZ136" s="1814"/>
      <c r="AYA136" s="1814"/>
      <c r="AYB136" s="1814"/>
      <c r="AYC136" s="1814"/>
      <c r="AYD136" s="1814"/>
      <c r="AYE136" s="1814"/>
      <c r="AYF136" s="1814"/>
      <c r="AYG136" s="1814"/>
      <c r="AYH136" s="1814"/>
      <c r="AYI136" s="1814"/>
      <c r="AYJ136" s="1814"/>
      <c r="AYK136" s="1814"/>
      <c r="AYL136" s="1814"/>
      <c r="AYM136" s="1814"/>
      <c r="AYN136" s="1814"/>
      <c r="AYO136" s="1814"/>
      <c r="AYP136" s="1814"/>
      <c r="AYQ136" s="1814"/>
      <c r="AYR136" s="1814"/>
      <c r="AYS136" s="1814"/>
      <c r="AYT136" s="1814"/>
      <c r="AYU136" s="1814"/>
      <c r="AYV136" s="1814"/>
      <c r="AYW136" s="1814"/>
      <c r="AYX136" s="1814"/>
      <c r="AYY136" s="1814"/>
      <c r="AYZ136" s="1814"/>
      <c r="AZA136" s="1814"/>
      <c r="AZB136" s="1814"/>
      <c r="AZC136" s="1814"/>
      <c r="AZD136" s="1814"/>
      <c r="AZE136" s="1814"/>
      <c r="AZF136" s="1814"/>
      <c r="AZG136" s="1814"/>
      <c r="AZH136" s="1814"/>
      <c r="AZI136" s="1814"/>
      <c r="AZJ136" s="1814"/>
      <c r="AZK136" s="1814"/>
      <c r="AZL136" s="1814"/>
      <c r="AZM136" s="1814"/>
      <c r="AZN136" s="1814"/>
      <c r="AZO136" s="1814"/>
      <c r="AZP136" s="1814"/>
      <c r="AZQ136" s="1814"/>
      <c r="AZR136" s="1814"/>
      <c r="AZS136" s="1814"/>
      <c r="AZT136" s="1814"/>
      <c r="AZU136" s="1814"/>
      <c r="AZV136" s="1814"/>
      <c r="AZW136" s="1814"/>
      <c r="AZX136" s="1814"/>
      <c r="AZY136" s="1814"/>
      <c r="AZZ136" s="1814"/>
      <c r="BAA136" s="1814"/>
      <c r="BAB136" s="1814"/>
      <c r="BAC136" s="1814"/>
      <c r="BAD136" s="1814"/>
      <c r="BAE136" s="1814"/>
      <c r="BAF136" s="1814"/>
      <c r="BAG136" s="1814"/>
      <c r="BAH136" s="1814"/>
      <c r="BAI136" s="1814"/>
      <c r="BAJ136" s="1814"/>
      <c r="BAK136" s="1814"/>
      <c r="BAL136" s="1814"/>
      <c r="BAM136" s="1814"/>
      <c r="BAN136" s="1814"/>
      <c r="BAO136" s="1814"/>
      <c r="BAP136" s="1814"/>
      <c r="BAQ136" s="1814"/>
      <c r="BAR136" s="1814"/>
      <c r="BAS136" s="1814"/>
      <c r="BAT136" s="1814"/>
      <c r="BAU136" s="1814"/>
      <c r="BAV136" s="1814"/>
      <c r="BAW136" s="1814"/>
      <c r="BAX136" s="1814"/>
      <c r="BAY136" s="1814"/>
      <c r="BAZ136" s="1814"/>
      <c r="BBA136" s="1814"/>
      <c r="BBB136" s="1814"/>
      <c r="BBC136" s="1814"/>
      <c r="BBD136" s="1814"/>
      <c r="BBE136" s="1814"/>
      <c r="BBF136" s="1814"/>
      <c r="BBG136" s="1814"/>
      <c r="BBH136" s="1814"/>
      <c r="BBI136" s="1814"/>
      <c r="BBJ136" s="1814"/>
      <c r="BBK136" s="1814"/>
      <c r="BBL136" s="1814"/>
      <c r="BBM136" s="1814"/>
      <c r="BBN136" s="1814"/>
      <c r="BBO136" s="1814"/>
      <c r="BBP136" s="1814"/>
      <c r="BBQ136" s="1814"/>
      <c r="BBR136" s="1814"/>
      <c r="BBS136" s="1814"/>
      <c r="BBT136" s="1814"/>
      <c r="BBU136" s="1814"/>
      <c r="BBV136" s="1814"/>
      <c r="BBW136" s="1814"/>
      <c r="BBX136" s="1814"/>
      <c r="BBY136" s="1814"/>
      <c r="BBZ136" s="1814"/>
      <c r="BCA136" s="1814"/>
      <c r="BCB136" s="1814"/>
      <c r="BCC136" s="1814"/>
      <c r="BCD136" s="1814"/>
      <c r="BCE136" s="1814"/>
      <c r="BCF136" s="1814"/>
      <c r="BCG136" s="1814"/>
      <c r="BCH136" s="1814"/>
      <c r="BCI136" s="1814"/>
      <c r="BCJ136" s="1814"/>
      <c r="BCK136" s="1814"/>
      <c r="BCL136" s="1814"/>
      <c r="BCM136" s="1814"/>
      <c r="BCN136" s="1814"/>
      <c r="BCO136" s="1814"/>
      <c r="BCP136" s="1814"/>
      <c r="BCQ136" s="1814"/>
      <c r="BCR136" s="1814"/>
      <c r="BCS136" s="1814"/>
      <c r="BCT136" s="1814"/>
      <c r="BCU136" s="1814"/>
      <c r="BCV136" s="1814"/>
      <c r="BCW136" s="1814"/>
      <c r="BCX136" s="1814"/>
      <c r="BCY136" s="1814"/>
      <c r="BCZ136" s="1814"/>
      <c r="BDA136" s="1814"/>
      <c r="BDB136" s="1814"/>
      <c r="BDC136" s="1814"/>
      <c r="BDD136" s="1814"/>
      <c r="BDE136" s="1814"/>
      <c r="BDF136" s="1814"/>
      <c r="BDG136" s="1814"/>
      <c r="BDH136" s="1814"/>
      <c r="BDI136" s="1814"/>
      <c r="BDJ136" s="1814"/>
      <c r="BDK136" s="1814"/>
      <c r="BDL136" s="1814"/>
      <c r="BDM136" s="1814"/>
      <c r="BDN136" s="1814"/>
      <c r="BDO136" s="1814"/>
      <c r="BDP136" s="1814"/>
      <c r="BDQ136" s="1814"/>
      <c r="BDR136" s="1814"/>
      <c r="BDS136" s="1814"/>
      <c r="BDT136" s="1814"/>
      <c r="BDU136" s="1814"/>
      <c r="BDV136" s="1814"/>
      <c r="BDW136" s="1814"/>
      <c r="BDX136" s="1814"/>
      <c r="BDY136" s="1814"/>
      <c r="BDZ136" s="1814"/>
      <c r="BEA136" s="1814"/>
      <c r="BEB136" s="1814"/>
      <c r="BEC136" s="1814"/>
      <c r="BED136" s="1814"/>
      <c r="BEE136" s="1814"/>
      <c r="BEF136" s="1814"/>
      <c r="BEG136" s="1814"/>
      <c r="BEH136" s="1814"/>
      <c r="BEI136" s="1814"/>
      <c r="BEJ136" s="1814"/>
      <c r="BEK136" s="1814"/>
      <c r="BEL136" s="1814"/>
      <c r="BEM136" s="1814"/>
      <c r="BEN136" s="1814"/>
      <c r="BEO136" s="1814"/>
      <c r="BEP136" s="1814"/>
      <c r="BEQ136" s="1814"/>
      <c r="BER136" s="1814"/>
      <c r="BES136" s="1814"/>
      <c r="BET136" s="1814"/>
      <c r="BEU136" s="1814"/>
      <c r="BEV136" s="1814"/>
      <c r="BEW136" s="1814"/>
      <c r="BEX136" s="1814"/>
      <c r="BEY136" s="1814"/>
      <c r="BEZ136" s="1814"/>
      <c r="BFA136" s="1814"/>
      <c r="BFB136" s="1814"/>
      <c r="BFC136" s="1814"/>
      <c r="BFD136" s="1814"/>
      <c r="BFE136" s="1814"/>
      <c r="BFF136" s="1814"/>
      <c r="BFG136" s="1814"/>
      <c r="BFH136" s="1814"/>
      <c r="BFI136" s="1814"/>
      <c r="BFJ136" s="1814"/>
      <c r="BFK136" s="1814"/>
      <c r="BFL136" s="1814"/>
      <c r="BFM136" s="1814"/>
      <c r="BFN136" s="1814"/>
      <c r="BFO136" s="1814"/>
      <c r="BFP136" s="1814"/>
      <c r="BFQ136" s="1814"/>
      <c r="BFR136" s="1814"/>
      <c r="BFS136" s="1814"/>
      <c r="BFT136" s="1814"/>
      <c r="BFU136" s="1814"/>
      <c r="BFV136" s="1814"/>
      <c r="BFW136" s="1814"/>
      <c r="BFX136" s="1814"/>
      <c r="BFY136" s="1814"/>
      <c r="BFZ136" s="1814"/>
      <c r="BGA136" s="1814"/>
      <c r="BGB136" s="1814"/>
      <c r="BGC136" s="1814"/>
      <c r="BGD136" s="1814"/>
      <c r="BGE136" s="1814"/>
      <c r="BGF136" s="1814"/>
      <c r="BGG136" s="1814"/>
      <c r="BGH136" s="1814"/>
      <c r="BGI136" s="1814"/>
      <c r="BGJ136" s="1814"/>
      <c r="BGK136" s="1814"/>
      <c r="BGL136" s="1814"/>
      <c r="BGM136" s="1814"/>
      <c r="BGN136" s="1814"/>
      <c r="BGO136" s="1814"/>
      <c r="BGP136" s="1814"/>
      <c r="BGQ136" s="1814"/>
      <c r="BGR136" s="1814"/>
      <c r="BGS136" s="1814"/>
      <c r="BGT136" s="1814"/>
      <c r="BGU136" s="1814"/>
      <c r="BGV136" s="1814"/>
      <c r="BGW136" s="1814"/>
      <c r="BGX136" s="1814"/>
      <c r="BGY136" s="1814"/>
      <c r="BGZ136" s="1814"/>
      <c r="BHA136" s="1814"/>
      <c r="BHB136" s="1814"/>
      <c r="BHC136" s="1814"/>
      <c r="BHD136" s="1814"/>
      <c r="BHE136" s="1814"/>
      <c r="BHF136" s="1814"/>
      <c r="BHG136" s="1814"/>
      <c r="BHH136" s="1814"/>
      <c r="BHI136" s="1814"/>
      <c r="BHJ136" s="1814"/>
      <c r="BHK136" s="1814"/>
      <c r="BHL136" s="1814"/>
      <c r="BHM136" s="1814"/>
      <c r="BHN136" s="1814"/>
      <c r="BHO136" s="1814"/>
      <c r="BHP136" s="1814"/>
      <c r="BHQ136" s="1814"/>
      <c r="BHR136" s="1814"/>
      <c r="BHS136" s="1814"/>
      <c r="BHT136" s="1814"/>
      <c r="BHU136" s="1814"/>
      <c r="BHV136" s="1814"/>
      <c r="BHW136" s="1814"/>
      <c r="BHX136" s="1814"/>
      <c r="BHY136" s="1814"/>
      <c r="BHZ136" s="1814"/>
      <c r="BIA136" s="1814"/>
      <c r="BIB136" s="1814"/>
      <c r="BIC136" s="1814"/>
      <c r="BID136" s="1814"/>
      <c r="BIE136" s="1814"/>
      <c r="BIF136" s="1814"/>
      <c r="BIG136" s="1814"/>
      <c r="BIH136" s="1814"/>
      <c r="BII136" s="1814"/>
      <c r="BIJ136" s="1814"/>
      <c r="BIK136" s="1814"/>
      <c r="BIL136" s="1814"/>
      <c r="BIM136" s="1814"/>
      <c r="BIN136" s="1814"/>
      <c r="BIO136" s="1814"/>
      <c r="BIP136" s="1814"/>
      <c r="BIQ136" s="1814"/>
      <c r="BIR136" s="1814"/>
      <c r="BIS136" s="1814"/>
      <c r="BIT136" s="1814"/>
      <c r="BIU136" s="1814"/>
      <c r="BIV136" s="1814"/>
      <c r="BIW136" s="1814"/>
      <c r="BIX136" s="1814"/>
      <c r="BIY136" s="1814"/>
      <c r="BIZ136" s="1814"/>
      <c r="BJA136" s="1814"/>
      <c r="BJB136" s="1814"/>
      <c r="BJC136" s="1814"/>
      <c r="BJD136" s="1814"/>
      <c r="BJE136" s="1814"/>
      <c r="BJF136" s="1814"/>
      <c r="BJG136" s="1814"/>
      <c r="BJH136" s="1814"/>
      <c r="BJI136" s="1814"/>
      <c r="BJJ136" s="1814"/>
      <c r="BJK136" s="1814"/>
      <c r="BJL136" s="1814"/>
      <c r="BJM136" s="1814"/>
      <c r="BJN136" s="1814"/>
      <c r="BJO136" s="1814"/>
      <c r="BJP136" s="1814"/>
      <c r="BJQ136" s="1814"/>
      <c r="BJR136" s="1814"/>
      <c r="BJS136" s="1814"/>
      <c r="BJT136" s="1814"/>
      <c r="BJU136" s="1814"/>
      <c r="BJV136" s="1814"/>
      <c r="BJW136" s="1814"/>
      <c r="BJX136" s="1814"/>
      <c r="BJY136" s="1814"/>
      <c r="BJZ136" s="1814"/>
      <c r="BKA136" s="1814"/>
      <c r="BKB136" s="1814"/>
      <c r="BKC136" s="1814"/>
      <c r="BKD136" s="1814"/>
      <c r="BKE136" s="1814"/>
      <c r="BKF136" s="1814"/>
      <c r="BKG136" s="1814"/>
      <c r="BKH136" s="1814"/>
      <c r="BKI136" s="1814"/>
      <c r="BKJ136" s="1814"/>
      <c r="BKK136" s="1814"/>
      <c r="BKL136" s="1814"/>
      <c r="BKM136" s="1814"/>
      <c r="BKN136" s="1814"/>
      <c r="BKO136" s="1814"/>
      <c r="BKP136" s="1814"/>
      <c r="BKQ136" s="1814"/>
      <c r="BKR136" s="1814"/>
      <c r="BKS136" s="1814"/>
      <c r="BKT136" s="1814"/>
      <c r="BKU136" s="1814"/>
      <c r="BKV136" s="1814"/>
      <c r="BKW136" s="1814"/>
      <c r="BKX136" s="1814"/>
      <c r="BKY136" s="1814"/>
      <c r="BKZ136" s="1814"/>
      <c r="BLA136" s="1814"/>
      <c r="BLB136" s="1814"/>
      <c r="BLC136" s="1814"/>
      <c r="BLD136" s="1814"/>
      <c r="BLE136" s="1814"/>
      <c r="BLF136" s="1814"/>
      <c r="BLG136" s="1814"/>
      <c r="BLH136" s="1814"/>
      <c r="BLI136" s="1814"/>
      <c r="BLJ136" s="1814"/>
      <c r="BLK136" s="1814"/>
      <c r="BLL136" s="1814"/>
      <c r="BLM136" s="1814"/>
      <c r="BLN136" s="1814"/>
      <c r="BLO136" s="1814"/>
      <c r="BLP136" s="1814"/>
      <c r="BLQ136" s="1814"/>
      <c r="BLR136" s="1814"/>
      <c r="BLS136" s="1814"/>
      <c r="BLT136" s="1814"/>
      <c r="BLU136" s="1814"/>
      <c r="BLV136" s="1814"/>
      <c r="BLW136" s="1814"/>
      <c r="BLX136" s="1814"/>
      <c r="BLY136" s="1814"/>
      <c r="BLZ136" s="1814"/>
      <c r="BMA136" s="1814"/>
      <c r="BMB136" s="1814"/>
      <c r="BMC136" s="1814"/>
      <c r="BMD136" s="1814"/>
      <c r="BME136" s="1814"/>
      <c r="BMF136" s="1814"/>
      <c r="BMG136" s="1814"/>
      <c r="BMH136" s="1814"/>
      <c r="BMI136" s="1814"/>
      <c r="BMJ136" s="1814"/>
      <c r="BMK136" s="1814"/>
      <c r="BML136" s="1814"/>
      <c r="BMM136" s="1814"/>
      <c r="BMN136" s="1814"/>
      <c r="BMO136" s="1814"/>
      <c r="BMP136" s="1814"/>
      <c r="BMQ136" s="1814"/>
      <c r="BMR136" s="1814"/>
      <c r="BMS136" s="1814"/>
      <c r="BMT136" s="1814"/>
      <c r="BMU136" s="1814"/>
      <c r="BMV136" s="1814"/>
      <c r="BMW136" s="1814"/>
      <c r="BMX136" s="1814"/>
      <c r="BMY136" s="1814"/>
      <c r="BMZ136" s="1814"/>
      <c r="BNA136" s="1814"/>
      <c r="BNB136" s="1814"/>
      <c r="BNC136" s="1814"/>
      <c r="BND136" s="1814"/>
      <c r="BNE136" s="1814"/>
      <c r="BNF136" s="1814"/>
      <c r="BNG136" s="1814"/>
      <c r="BNH136" s="1814"/>
      <c r="BNI136" s="1814"/>
      <c r="BNJ136" s="1814"/>
      <c r="BNK136" s="1814"/>
      <c r="BNL136" s="1814"/>
      <c r="BNM136" s="1814"/>
      <c r="BNN136" s="1814"/>
      <c r="BNO136" s="1814"/>
      <c r="BNP136" s="1814"/>
      <c r="BNQ136" s="1814"/>
      <c r="BNR136" s="1814"/>
      <c r="BNS136" s="1814"/>
      <c r="BNT136" s="1814"/>
      <c r="BNU136" s="1814"/>
      <c r="BNV136" s="1814"/>
      <c r="BNW136" s="1814"/>
      <c r="BNX136" s="1814"/>
      <c r="BNY136" s="1814"/>
      <c r="BNZ136" s="1814"/>
      <c r="BOA136" s="1814"/>
      <c r="BOB136" s="1814"/>
      <c r="BOC136" s="1814"/>
      <c r="BOD136" s="1814"/>
      <c r="BOE136" s="1814"/>
      <c r="BOF136" s="1814"/>
      <c r="BOG136" s="1814"/>
      <c r="BOH136" s="1814"/>
      <c r="BOI136" s="1814"/>
      <c r="BOJ136" s="1814"/>
      <c r="BOK136" s="1814"/>
      <c r="BOL136" s="1814"/>
      <c r="BOM136" s="1814"/>
      <c r="BON136" s="1814"/>
      <c r="BOO136" s="1814"/>
      <c r="BOP136" s="1814"/>
      <c r="BOQ136" s="1814"/>
      <c r="BOR136" s="1814"/>
      <c r="BOS136" s="1814"/>
      <c r="BOT136" s="1814"/>
      <c r="BOU136" s="1814"/>
      <c r="BOV136" s="1814"/>
      <c r="BOW136" s="1814"/>
      <c r="BOX136" s="1814"/>
      <c r="BOY136" s="1814"/>
      <c r="BOZ136" s="1814"/>
      <c r="BPA136" s="1814"/>
      <c r="BPB136" s="1814"/>
      <c r="BPC136" s="1814"/>
      <c r="BPD136" s="1814"/>
      <c r="BPE136" s="1814"/>
      <c r="BPF136" s="1814"/>
      <c r="BPG136" s="1814"/>
      <c r="BPH136" s="1814"/>
      <c r="BPI136" s="1814"/>
      <c r="BPJ136" s="1814"/>
      <c r="BPK136" s="1814"/>
      <c r="BPL136" s="1814"/>
      <c r="BPM136" s="1814"/>
      <c r="BPN136" s="1814"/>
      <c r="BPO136" s="1814"/>
      <c r="BPP136" s="1814"/>
      <c r="BPQ136" s="1814"/>
      <c r="BPR136" s="1814"/>
      <c r="BPS136" s="1814"/>
      <c r="BPT136" s="1814"/>
      <c r="BPU136" s="1814"/>
      <c r="BPV136" s="1814"/>
      <c r="BPW136" s="1814"/>
      <c r="BPX136" s="1814"/>
      <c r="BPY136" s="1814"/>
      <c r="BPZ136" s="1814"/>
      <c r="BQA136" s="1814"/>
      <c r="BQB136" s="1814"/>
      <c r="BQC136" s="1814"/>
      <c r="BQD136" s="1814"/>
      <c r="BQE136" s="1814"/>
      <c r="BQF136" s="1814"/>
      <c r="BQG136" s="1814"/>
      <c r="BQH136" s="1814"/>
      <c r="BQI136" s="1814"/>
      <c r="BQJ136" s="1814"/>
      <c r="BQK136" s="1814"/>
      <c r="BQL136" s="1814"/>
      <c r="BQM136" s="1814"/>
      <c r="BQN136" s="1814"/>
      <c r="BQO136" s="1814"/>
      <c r="BQP136" s="1814"/>
      <c r="BQQ136" s="1814"/>
      <c r="BQR136" s="1814"/>
      <c r="BQS136" s="1814"/>
      <c r="BQT136" s="1814"/>
      <c r="BQU136" s="1814"/>
      <c r="BQV136" s="1814"/>
      <c r="BQW136" s="1814"/>
      <c r="BQX136" s="1814"/>
      <c r="BQY136" s="1814"/>
      <c r="BQZ136" s="1814"/>
      <c r="BRA136" s="1814"/>
      <c r="BRB136" s="1814"/>
      <c r="BRC136" s="1814"/>
      <c r="BRD136" s="1814"/>
      <c r="BRE136" s="1814"/>
      <c r="BRF136" s="1814"/>
      <c r="BRG136" s="1814"/>
      <c r="BRH136" s="1814"/>
      <c r="BRI136" s="1814"/>
      <c r="BRJ136" s="1814"/>
      <c r="BRK136" s="1814"/>
      <c r="BRL136" s="1814"/>
      <c r="BRM136" s="1814"/>
      <c r="BRN136" s="1814"/>
      <c r="BRO136" s="1814"/>
      <c r="BRP136" s="1814"/>
      <c r="BRQ136" s="1814"/>
      <c r="BRR136" s="1814"/>
      <c r="BRS136" s="1814"/>
      <c r="BRT136" s="1814"/>
      <c r="BRU136" s="1814"/>
      <c r="BRV136" s="1814"/>
      <c r="BRW136" s="1814"/>
      <c r="BRX136" s="1814"/>
      <c r="BRY136" s="1814"/>
      <c r="BRZ136" s="1814"/>
      <c r="BSA136" s="1814"/>
      <c r="BSB136" s="1814"/>
      <c r="BSC136" s="1814"/>
      <c r="BSD136" s="1814"/>
      <c r="BSE136" s="1814"/>
      <c r="BSF136" s="1814"/>
      <c r="BSG136" s="1814"/>
      <c r="BSH136" s="1814"/>
      <c r="BSI136" s="1814"/>
      <c r="BSJ136" s="1814"/>
      <c r="BSK136" s="1814"/>
      <c r="BSL136" s="1814"/>
      <c r="BSM136" s="1814"/>
      <c r="BSN136" s="1814"/>
      <c r="BSO136" s="1814"/>
      <c r="BSP136" s="1814"/>
      <c r="BSQ136" s="1814"/>
      <c r="BSR136" s="1814"/>
      <c r="BSS136" s="1814"/>
      <c r="BST136" s="1814"/>
      <c r="BSU136" s="1814"/>
      <c r="BSV136" s="1814"/>
      <c r="BSW136" s="1814"/>
      <c r="BSX136" s="1814"/>
      <c r="BSY136" s="1814"/>
      <c r="BSZ136" s="1814"/>
      <c r="BTA136" s="1814"/>
      <c r="BTB136" s="1814"/>
      <c r="BTC136" s="1814"/>
      <c r="BTD136" s="1814"/>
      <c r="BTE136" s="1814"/>
      <c r="BTF136" s="1814"/>
      <c r="BTG136" s="1814"/>
      <c r="BTH136" s="1814"/>
      <c r="BTI136" s="1814"/>
      <c r="BTJ136" s="1814"/>
      <c r="BTK136" s="1814"/>
      <c r="BTL136" s="1814"/>
      <c r="BTM136" s="1814"/>
      <c r="BTN136" s="1814"/>
      <c r="BTO136" s="1814"/>
      <c r="BTP136" s="1814"/>
      <c r="BTQ136" s="1814"/>
      <c r="BTR136" s="1814"/>
      <c r="BTS136" s="1814"/>
      <c r="BTT136" s="1814"/>
      <c r="BTU136" s="1814"/>
      <c r="BTV136" s="1814"/>
      <c r="BTW136" s="1814"/>
      <c r="BTX136" s="1814"/>
      <c r="BTY136" s="1814"/>
      <c r="BTZ136" s="1814"/>
      <c r="BUA136" s="1814"/>
      <c r="BUB136" s="1814"/>
      <c r="BUC136" s="1814"/>
      <c r="BUD136" s="1814"/>
      <c r="BUE136" s="1814"/>
      <c r="BUF136" s="1814"/>
      <c r="BUG136" s="1814"/>
      <c r="BUH136" s="1814"/>
      <c r="BUI136" s="1814"/>
      <c r="BUJ136" s="1814"/>
      <c r="BUK136" s="1814"/>
      <c r="BUL136" s="1814"/>
      <c r="BUM136" s="1814"/>
      <c r="BUN136" s="1814"/>
      <c r="BUO136" s="1814"/>
      <c r="BUP136" s="1814"/>
      <c r="BUQ136" s="1814"/>
      <c r="BUR136" s="1814"/>
      <c r="BUS136" s="1814"/>
      <c r="BUT136" s="1814"/>
      <c r="BUU136" s="1814"/>
      <c r="BUV136" s="1814"/>
      <c r="BUW136" s="1814"/>
      <c r="BUX136" s="1814"/>
      <c r="BUY136" s="1814"/>
      <c r="BUZ136" s="1814"/>
      <c r="BVA136" s="1814"/>
      <c r="BVB136" s="1814"/>
      <c r="BVC136" s="1814"/>
      <c r="BVD136" s="1814"/>
      <c r="BVE136" s="1814"/>
      <c r="BVF136" s="1814"/>
      <c r="BVG136" s="1814"/>
      <c r="BVH136" s="1814"/>
      <c r="BVI136" s="1814"/>
      <c r="BVJ136" s="1814"/>
      <c r="BVK136" s="1814"/>
      <c r="BVL136" s="1814"/>
      <c r="BVM136" s="1814"/>
      <c r="BVN136" s="1814"/>
      <c r="BVO136" s="1814"/>
      <c r="BVP136" s="1814"/>
      <c r="BVQ136" s="1814"/>
      <c r="BVR136" s="1814"/>
      <c r="BVS136" s="1814"/>
      <c r="BVT136" s="1814"/>
      <c r="BVU136" s="1814"/>
      <c r="BVV136" s="1814"/>
      <c r="BVW136" s="1814"/>
      <c r="BVX136" s="1814"/>
      <c r="BVY136" s="1814"/>
      <c r="BVZ136" s="1814"/>
      <c r="BWA136" s="1814"/>
      <c r="BWB136" s="1814"/>
      <c r="BWC136" s="1814"/>
      <c r="BWD136" s="1814"/>
      <c r="BWE136" s="1814"/>
      <c r="BWF136" s="1814"/>
      <c r="BWG136" s="1814"/>
      <c r="BWH136" s="1814"/>
      <c r="BWI136" s="1814"/>
      <c r="BWJ136" s="1814"/>
      <c r="BWK136" s="1814"/>
      <c r="BWL136" s="1814"/>
      <c r="BWM136" s="1814"/>
      <c r="BWN136" s="1814"/>
      <c r="BWO136" s="1814"/>
      <c r="BWP136" s="1814"/>
      <c r="BWQ136" s="1814"/>
      <c r="BWR136" s="1814"/>
      <c r="BWS136" s="1814"/>
      <c r="BWT136" s="1814"/>
      <c r="BWU136" s="1814"/>
      <c r="BWV136" s="1814"/>
      <c r="BWW136" s="1814"/>
      <c r="BWX136" s="1814"/>
      <c r="BWY136" s="1814"/>
      <c r="BWZ136" s="1814"/>
      <c r="BXA136" s="1814"/>
      <c r="BXB136" s="1814"/>
      <c r="BXC136" s="1814"/>
      <c r="BXD136" s="1814"/>
      <c r="BXE136" s="1814"/>
      <c r="BXF136" s="1814"/>
      <c r="BXG136" s="1814"/>
      <c r="BXH136" s="1814"/>
      <c r="BXI136" s="1814"/>
      <c r="BXJ136" s="1814"/>
      <c r="BXK136" s="1814"/>
      <c r="BXL136" s="1814"/>
      <c r="BXM136" s="1814"/>
      <c r="BXN136" s="1814"/>
      <c r="BXO136" s="1814"/>
      <c r="BXP136" s="1814"/>
      <c r="BXQ136" s="1814"/>
      <c r="BXR136" s="1814"/>
      <c r="BXS136" s="1814"/>
      <c r="BXT136" s="1814"/>
      <c r="BXU136" s="1814"/>
      <c r="BXV136" s="1814"/>
      <c r="BXW136" s="1814"/>
      <c r="BXX136" s="1814"/>
      <c r="BXY136" s="1814"/>
      <c r="BXZ136" s="1814"/>
      <c r="BYA136" s="1814"/>
      <c r="BYB136" s="1814"/>
      <c r="BYC136" s="1814"/>
      <c r="BYD136" s="1814"/>
      <c r="BYE136" s="1814"/>
      <c r="BYF136" s="1814"/>
      <c r="BYG136" s="1814"/>
      <c r="BYH136" s="1814"/>
      <c r="BYI136" s="1814"/>
      <c r="BYJ136" s="1814"/>
      <c r="BYK136" s="1814"/>
      <c r="BYL136" s="1814"/>
      <c r="BYM136" s="1814"/>
      <c r="BYN136" s="1814"/>
      <c r="BYO136" s="1814"/>
      <c r="BYP136" s="1814"/>
      <c r="BYQ136" s="1814"/>
      <c r="BYR136" s="1814"/>
      <c r="BYS136" s="1814"/>
      <c r="BYT136" s="1814"/>
      <c r="BYU136" s="1814"/>
      <c r="BYV136" s="1814"/>
      <c r="BYW136" s="1814"/>
      <c r="BYX136" s="1814"/>
      <c r="BYY136" s="1814"/>
      <c r="BYZ136" s="1814"/>
      <c r="BZA136" s="1814"/>
      <c r="BZB136" s="1814"/>
      <c r="BZC136" s="1814"/>
      <c r="BZD136" s="1814"/>
      <c r="BZE136" s="1814"/>
      <c r="BZF136" s="1814"/>
      <c r="BZG136" s="1814"/>
      <c r="BZH136" s="1814"/>
      <c r="BZI136" s="1814"/>
      <c r="BZJ136" s="1814"/>
      <c r="BZK136" s="1814"/>
      <c r="BZL136" s="1814"/>
      <c r="BZM136" s="1814"/>
      <c r="BZN136" s="1814"/>
      <c r="BZO136" s="1814"/>
      <c r="BZP136" s="1814"/>
      <c r="BZQ136" s="1814"/>
      <c r="BZR136" s="1814"/>
      <c r="BZS136" s="1814"/>
      <c r="BZT136" s="1814"/>
      <c r="BZU136" s="1814"/>
      <c r="BZV136" s="1814"/>
      <c r="BZW136" s="1814"/>
      <c r="BZX136" s="1814"/>
      <c r="BZY136" s="1814"/>
      <c r="BZZ136" s="1814"/>
      <c r="CAA136" s="1814"/>
      <c r="CAB136" s="1814"/>
      <c r="CAC136" s="1814"/>
      <c r="CAD136" s="1814"/>
      <c r="CAE136" s="1814"/>
      <c r="CAF136" s="1814"/>
      <c r="CAG136" s="1814"/>
      <c r="CAH136" s="1814"/>
      <c r="CAI136" s="1814"/>
      <c r="CAJ136" s="1814"/>
      <c r="CAK136" s="1814"/>
      <c r="CAL136" s="1814"/>
      <c r="CAM136" s="1814"/>
      <c r="CAN136" s="1814"/>
      <c r="CAO136" s="1814"/>
      <c r="CAP136" s="1814"/>
      <c r="CAQ136" s="1814"/>
      <c r="CAR136" s="1814"/>
      <c r="CAS136" s="1814"/>
      <c r="CAT136" s="1814"/>
      <c r="CAU136" s="1814"/>
      <c r="CAV136" s="1814"/>
      <c r="CAW136" s="1814"/>
      <c r="CAX136" s="1814"/>
      <c r="CAY136" s="1814"/>
      <c r="CAZ136" s="1814"/>
      <c r="CBA136" s="1814"/>
      <c r="CBB136" s="1814"/>
      <c r="CBC136" s="1814"/>
      <c r="CBD136" s="1814"/>
      <c r="CBE136" s="1814"/>
      <c r="CBF136" s="1814"/>
      <c r="CBG136" s="1814"/>
      <c r="CBH136" s="1814"/>
      <c r="CBI136" s="1814"/>
      <c r="CBJ136" s="1814"/>
      <c r="CBK136" s="1814"/>
      <c r="CBL136" s="1814"/>
      <c r="CBM136" s="1814"/>
      <c r="CBN136" s="1814"/>
      <c r="CBO136" s="1814"/>
      <c r="CBP136" s="1814"/>
      <c r="CBQ136" s="1814"/>
      <c r="CBR136" s="1814"/>
      <c r="CBS136" s="1814"/>
      <c r="CBT136" s="1814"/>
      <c r="CBU136" s="1814"/>
      <c r="CBV136" s="1814"/>
      <c r="CBW136" s="1814"/>
      <c r="CBX136" s="1814"/>
      <c r="CBY136" s="1814"/>
      <c r="CBZ136" s="1814"/>
      <c r="CCA136" s="1814"/>
      <c r="CCB136" s="1814"/>
      <c r="CCC136" s="1814"/>
      <c r="CCD136" s="1814"/>
      <c r="CCE136" s="1814"/>
      <c r="CCF136" s="1814"/>
      <c r="CCG136" s="1814"/>
      <c r="CCH136" s="1814"/>
      <c r="CCI136" s="1814"/>
      <c r="CCJ136" s="1814"/>
      <c r="CCK136" s="1814"/>
      <c r="CCL136" s="1814"/>
      <c r="CCM136" s="1814"/>
      <c r="CCN136" s="1814"/>
      <c r="CCO136" s="1814"/>
      <c r="CCP136" s="1814"/>
      <c r="CCQ136" s="1814"/>
      <c r="CCR136" s="1814"/>
      <c r="CCS136" s="1814"/>
      <c r="CCT136" s="1814"/>
      <c r="CCU136" s="1814"/>
      <c r="CCV136" s="1814"/>
      <c r="CCW136" s="1814"/>
      <c r="CCX136" s="1814"/>
      <c r="CCY136" s="1814"/>
      <c r="CCZ136" s="1814"/>
      <c r="CDA136" s="1814"/>
      <c r="CDB136" s="1814"/>
      <c r="CDC136" s="1814"/>
      <c r="CDD136" s="1814"/>
      <c r="CDE136" s="1814"/>
      <c r="CDF136" s="1814"/>
      <c r="CDG136" s="1814"/>
      <c r="CDH136" s="1814"/>
      <c r="CDI136" s="1814"/>
      <c r="CDJ136" s="1814"/>
      <c r="CDK136" s="1814"/>
      <c r="CDL136" s="1814"/>
      <c r="CDM136" s="1814"/>
      <c r="CDN136" s="1814"/>
      <c r="CDO136" s="1814"/>
      <c r="CDP136" s="1814"/>
      <c r="CDQ136" s="1814"/>
      <c r="CDR136" s="1814"/>
      <c r="CDS136" s="1814"/>
      <c r="CDT136" s="1814"/>
      <c r="CDU136" s="1814"/>
      <c r="CDV136" s="1814"/>
      <c r="CDW136" s="1814"/>
      <c r="CDX136" s="1814"/>
      <c r="CDY136" s="1814"/>
      <c r="CDZ136" s="1814"/>
      <c r="CEA136" s="1814"/>
      <c r="CEB136" s="1814"/>
      <c r="CEC136" s="1814"/>
      <c r="CED136" s="1814"/>
      <c r="CEE136" s="1814"/>
      <c r="CEF136" s="1814"/>
      <c r="CEG136" s="1814"/>
      <c r="CEH136" s="1814"/>
      <c r="CEI136" s="1814"/>
      <c r="CEJ136" s="1814"/>
      <c r="CEK136" s="1814"/>
      <c r="CEL136" s="1814"/>
      <c r="CEM136" s="1814"/>
      <c r="CEN136" s="1814"/>
      <c r="CEO136" s="1814"/>
      <c r="CEP136" s="1814"/>
      <c r="CEQ136" s="1814"/>
      <c r="CER136" s="1814"/>
      <c r="CES136" s="1814"/>
      <c r="CET136" s="1814"/>
      <c r="CEU136" s="1814"/>
      <c r="CEV136" s="1814"/>
      <c r="CEW136" s="1814"/>
      <c r="CEX136" s="1814"/>
      <c r="CEY136" s="1814"/>
      <c r="CEZ136" s="1814"/>
      <c r="CFA136" s="1814"/>
      <c r="CFB136" s="1814"/>
      <c r="CFC136" s="1814"/>
      <c r="CFD136" s="1814"/>
      <c r="CFE136" s="1814"/>
      <c r="CFF136" s="1814"/>
      <c r="CFG136" s="1814"/>
      <c r="CFH136" s="1814"/>
      <c r="CFI136" s="1814"/>
      <c r="CFJ136" s="1814"/>
      <c r="CFK136" s="1814"/>
      <c r="CFL136" s="1814"/>
      <c r="CFM136" s="1814"/>
      <c r="CFN136" s="1814"/>
      <c r="CFO136" s="1814"/>
      <c r="CFP136" s="1814"/>
      <c r="CFQ136" s="1814"/>
      <c r="CFR136" s="1814"/>
      <c r="CFS136" s="1814"/>
      <c r="CFT136" s="1814"/>
      <c r="CFU136" s="1814"/>
      <c r="CFV136" s="1814"/>
      <c r="CFW136" s="1814"/>
      <c r="CFX136" s="1814"/>
      <c r="CFY136" s="1814"/>
      <c r="CFZ136" s="1814"/>
      <c r="CGA136" s="1814"/>
      <c r="CGB136" s="1814"/>
      <c r="CGC136" s="1814"/>
      <c r="CGD136" s="1814"/>
      <c r="CGE136" s="1814"/>
      <c r="CGF136" s="1814"/>
      <c r="CGG136" s="1814"/>
      <c r="CGH136" s="1814"/>
      <c r="CGI136" s="1814"/>
      <c r="CGJ136" s="1814"/>
      <c r="CGK136" s="1814"/>
      <c r="CGL136" s="1814"/>
      <c r="CGM136" s="1814"/>
      <c r="CGN136" s="1814"/>
      <c r="CGO136" s="1814"/>
      <c r="CGP136" s="1814"/>
      <c r="CGQ136" s="1814"/>
      <c r="CGR136" s="1814"/>
      <c r="CGS136" s="1814"/>
      <c r="CGT136" s="1814"/>
      <c r="CGU136" s="1814"/>
      <c r="CGV136" s="1814"/>
      <c r="CGW136" s="1814"/>
      <c r="CGX136" s="1814"/>
      <c r="CGY136" s="1814"/>
      <c r="CGZ136" s="1814"/>
      <c r="CHA136" s="1814"/>
      <c r="CHB136" s="1814"/>
      <c r="CHC136" s="1814"/>
      <c r="CHD136" s="1814"/>
      <c r="CHE136" s="1814"/>
      <c r="CHF136" s="1814"/>
      <c r="CHG136" s="1814"/>
      <c r="CHH136" s="1814"/>
      <c r="CHI136" s="1814"/>
      <c r="CHJ136" s="1814"/>
      <c r="CHK136" s="1814"/>
      <c r="CHL136" s="1814"/>
      <c r="CHM136" s="1814"/>
      <c r="CHN136" s="1814"/>
      <c r="CHO136" s="1814"/>
      <c r="CHP136" s="1814"/>
      <c r="CHQ136" s="1814"/>
      <c r="CHR136" s="1814"/>
      <c r="CHS136" s="1814"/>
      <c r="CHT136" s="1814"/>
      <c r="CHU136" s="1814"/>
      <c r="CHV136" s="1814"/>
      <c r="CHW136" s="1814"/>
      <c r="CHX136" s="1814"/>
      <c r="CHY136" s="1814"/>
      <c r="CHZ136" s="1814"/>
      <c r="CIA136" s="1814"/>
      <c r="CIB136" s="1814"/>
      <c r="CIC136" s="1814"/>
      <c r="CID136" s="1814"/>
      <c r="CIE136" s="1814"/>
      <c r="CIF136" s="1814"/>
      <c r="CIG136" s="1814"/>
      <c r="CIH136" s="1814"/>
      <c r="CII136" s="1814"/>
      <c r="CIJ136" s="1814"/>
      <c r="CIK136" s="1814"/>
      <c r="CIL136" s="1814"/>
      <c r="CIM136" s="1814"/>
      <c r="CIN136" s="1814"/>
      <c r="CIO136" s="1814"/>
      <c r="CIP136" s="1814"/>
      <c r="CIQ136" s="1814"/>
      <c r="CIR136" s="1814"/>
      <c r="CIS136" s="1814"/>
      <c r="CIT136" s="1814"/>
      <c r="CIU136" s="1814"/>
      <c r="CIV136" s="1814"/>
      <c r="CIW136" s="1814"/>
      <c r="CIX136" s="1814"/>
      <c r="CIY136" s="1814"/>
      <c r="CIZ136" s="1814"/>
      <c r="CJA136" s="1814"/>
      <c r="CJB136" s="1814"/>
      <c r="CJC136" s="1814"/>
      <c r="CJD136" s="1814"/>
      <c r="CJE136" s="1814"/>
      <c r="CJF136" s="1814"/>
      <c r="CJG136" s="1814"/>
      <c r="CJH136" s="1814"/>
      <c r="CJI136" s="1814"/>
      <c r="CJJ136" s="1814"/>
      <c r="CJK136" s="1814"/>
      <c r="CJL136" s="1814"/>
      <c r="CJM136" s="1814"/>
      <c r="CJN136" s="1814"/>
      <c r="CJO136" s="1814"/>
      <c r="CJP136" s="1814"/>
      <c r="CJQ136" s="1814"/>
      <c r="CJR136" s="1814"/>
      <c r="CJS136" s="1814"/>
      <c r="CJT136" s="1814"/>
      <c r="CJU136" s="1814"/>
      <c r="CJV136" s="1814"/>
      <c r="CJW136" s="1814"/>
      <c r="CJX136" s="1814"/>
      <c r="CJY136" s="1814"/>
      <c r="CJZ136" s="1814"/>
      <c r="CKA136" s="1814"/>
      <c r="CKB136" s="1814"/>
      <c r="CKC136" s="1814"/>
      <c r="CKD136" s="1814"/>
      <c r="CKE136" s="1814"/>
      <c r="CKF136" s="1814"/>
      <c r="CKG136" s="1814"/>
      <c r="CKH136" s="1814"/>
      <c r="CKI136" s="1814"/>
      <c r="CKJ136" s="1814"/>
      <c r="CKK136" s="1814"/>
      <c r="CKL136" s="1814"/>
      <c r="CKM136" s="1814"/>
      <c r="CKN136" s="1814"/>
      <c r="CKO136" s="1814"/>
      <c r="CKP136" s="1814"/>
      <c r="CKQ136" s="1814"/>
      <c r="CKR136" s="1814"/>
      <c r="CKS136" s="1814"/>
      <c r="CKT136" s="1814"/>
      <c r="CKU136" s="1814"/>
      <c r="CKV136" s="1814"/>
      <c r="CKW136" s="1814"/>
      <c r="CKX136" s="1814"/>
      <c r="CKY136" s="1814"/>
      <c r="CKZ136" s="1814"/>
      <c r="CLA136" s="1814"/>
      <c r="CLB136" s="1814"/>
      <c r="CLC136" s="1814"/>
      <c r="CLD136" s="1814"/>
      <c r="CLE136" s="1814"/>
      <c r="CLF136" s="1814"/>
      <c r="CLG136" s="1814"/>
      <c r="CLH136" s="1814"/>
      <c r="CLI136" s="1814"/>
      <c r="CLJ136" s="1814"/>
      <c r="CLK136" s="1814"/>
      <c r="CLL136" s="1814"/>
      <c r="CLM136" s="1814"/>
      <c r="CLN136" s="1814"/>
      <c r="CLO136" s="1814"/>
      <c r="CLP136" s="1814"/>
      <c r="CLQ136" s="1814"/>
      <c r="CLR136" s="1814"/>
      <c r="CLS136" s="1814"/>
      <c r="CLT136" s="1814"/>
      <c r="CLU136" s="1814"/>
      <c r="CLV136" s="1814"/>
      <c r="CLW136" s="1814"/>
      <c r="CLX136" s="1814"/>
      <c r="CLY136" s="1814"/>
      <c r="CLZ136" s="1814"/>
      <c r="CMA136" s="1814"/>
      <c r="CMB136" s="1814"/>
      <c r="CMC136" s="1814"/>
      <c r="CMD136" s="1814"/>
      <c r="CME136" s="1814"/>
      <c r="CMF136" s="1814"/>
      <c r="CMG136" s="1814"/>
      <c r="CMH136" s="1814"/>
      <c r="CMI136" s="1814"/>
      <c r="CMJ136" s="1814"/>
      <c r="CMK136" s="1814"/>
      <c r="CML136" s="1814"/>
      <c r="CMM136" s="1814"/>
      <c r="CMN136" s="1814"/>
      <c r="CMO136" s="1814"/>
      <c r="CMP136" s="1814"/>
      <c r="CMQ136" s="1814"/>
      <c r="CMR136" s="1814"/>
      <c r="CMS136" s="1814"/>
      <c r="CMT136" s="1814"/>
      <c r="CMU136" s="1814"/>
      <c r="CMV136" s="1814"/>
      <c r="CMW136" s="1814"/>
      <c r="CMX136" s="1814"/>
      <c r="CMY136" s="1814"/>
      <c r="CMZ136" s="1814"/>
      <c r="CNA136" s="1814"/>
      <c r="CNB136" s="1814"/>
      <c r="CNC136" s="1814"/>
      <c r="CND136" s="1814"/>
      <c r="CNE136" s="1814"/>
      <c r="CNF136" s="1814"/>
      <c r="CNG136" s="1814"/>
      <c r="CNH136" s="1814"/>
      <c r="CNI136" s="1814"/>
      <c r="CNJ136" s="1814"/>
      <c r="CNK136" s="1814"/>
      <c r="CNL136" s="1814"/>
      <c r="CNM136" s="1814"/>
      <c r="CNN136" s="1814"/>
      <c r="CNO136" s="1814"/>
      <c r="CNP136" s="1814"/>
      <c r="CNQ136" s="1814"/>
      <c r="CNR136" s="1814"/>
      <c r="CNS136" s="1814"/>
      <c r="CNT136" s="1814"/>
      <c r="CNU136" s="1814"/>
      <c r="CNV136" s="1814"/>
      <c r="CNW136" s="1814"/>
      <c r="CNX136" s="1814"/>
      <c r="CNY136" s="1814"/>
      <c r="CNZ136" s="1814"/>
      <c r="COA136" s="1814"/>
      <c r="COB136" s="1814"/>
      <c r="COC136" s="1814"/>
      <c r="COD136" s="1814"/>
      <c r="COE136" s="1814"/>
      <c r="COF136" s="1814"/>
      <c r="COG136" s="1814"/>
      <c r="COH136" s="1814"/>
      <c r="COI136" s="1814"/>
      <c r="COJ136" s="1814"/>
      <c r="COK136" s="1814"/>
      <c r="COL136" s="1814"/>
      <c r="COM136" s="1814"/>
      <c r="CON136" s="1814"/>
      <c r="COO136" s="1814"/>
      <c r="COP136" s="1814"/>
      <c r="COQ136" s="1814"/>
      <c r="COR136" s="1814"/>
      <c r="COS136" s="1814"/>
      <c r="COT136" s="1814"/>
      <c r="COU136" s="1814"/>
      <c r="COV136" s="1814"/>
      <c r="COW136" s="1814"/>
      <c r="COX136" s="1814"/>
      <c r="COY136" s="1814"/>
      <c r="COZ136" s="1814"/>
      <c r="CPA136" s="1814"/>
      <c r="CPB136" s="1814"/>
      <c r="CPC136" s="1814"/>
      <c r="CPD136" s="1814"/>
      <c r="CPE136" s="1814"/>
      <c r="CPF136" s="1814"/>
      <c r="CPG136" s="1814"/>
      <c r="CPH136" s="1814"/>
      <c r="CPI136" s="1814"/>
      <c r="CPJ136" s="1814"/>
      <c r="CPK136" s="1814"/>
      <c r="CPL136" s="1814"/>
      <c r="CPM136" s="1814"/>
      <c r="CPN136" s="1814"/>
      <c r="CPO136" s="1814"/>
      <c r="CPP136" s="1814"/>
      <c r="CPQ136" s="1814"/>
      <c r="CPR136" s="1814"/>
      <c r="CPS136" s="1814"/>
      <c r="CPT136" s="1814"/>
      <c r="CPU136" s="1814"/>
      <c r="CPV136" s="1814"/>
      <c r="CPW136" s="1814"/>
      <c r="CPX136" s="1814"/>
      <c r="CPY136" s="1814"/>
      <c r="CPZ136" s="1814"/>
      <c r="CQA136" s="1814"/>
      <c r="CQB136" s="1814"/>
      <c r="CQC136" s="1814"/>
      <c r="CQD136" s="1814"/>
      <c r="CQE136" s="1814"/>
      <c r="CQF136" s="1814"/>
      <c r="CQG136" s="1814"/>
      <c r="CQH136" s="1814"/>
      <c r="CQI136" s="1814"/>
      <c r="CQJ136" s="1814"/>
      <c r="CQK136" s="1814"/>
      <c r="CQL136" s="1814"/>
      <c r="CQM136" s="1814"/>
      <c r="CQN136" s="1814"/>
      <c r="CQO136" s="1814"/>
      <c r="CQP136" s="1814"/>
      <c r="CQQ136" s="1814"/>
      <c r="CQR136" s="1814"/>
      <c r="CQS136" s="1814"/>
      <c r="CQT136" s="1814"/>
      <c r="CQU136" s="1814"/>
      <c r="CQV136" s="1814"/>
      <c r="CQW136" s="1814"/>
      <c r="CQX136" s="1814"/>
      <c r="CQY136" s="1814"/>
      <c r="CQZ136" s="1814"/>
      <c r="CRA136" s="1814"/>
      <c r="CRB136" s="1814"/>
      <c r="CRC136" s="1814"/>
      <c r="CRD136" s="1814"/>
      <c r="CRE136" s="1814"/>
      <c r="CRF136" s="1814"/>
      <c r="CRG136" s="1814"/>
      <c r="CRH136" s="1814"/>
      <c r="CRI136" s="1814"/>
      <c r="CRJ136" s="1814"/>
      <c r="CRK136" s="1814"/>
      <c r="CRL136" s="1814"/>
      <c r="CRM136" s="1814"/>
      <c r="CRN136" s="1814"/>
      <c r="CRO136" s="1814"/>
      <c r="CRP136" s="1814"/>
      <c r="CRQ136" s="1814"/>
      <c r="CRR136" s="1814"/>
      <c r="CRS136" s="1814"/>
      <c r="CRT136" s="1814"/>
      <c r="CRU136" s="1814"/>
      <c r="CRV136" s="1814"/>
      <c r="CRW136" s="1814"/>
      <c r="CRX136" s="1814"/>
      <c r="CRY136" s="1814"/>
      <c r="CRZ136" s="1814"/>
      <c r="CSA136" s="1814"/>
      <c r="CSB136" s="1814"/>
      <c r="CSC136" s="1814"/>
      <c r="CSD136" s="1814"/>
      <c r="CSE136" s="1814"/>
      <c r="CSF136" s="1814"/>
      <c r="CSG136" s="1814"/>
      <c r="CSH136" s="1814"/>
      <c r="CSI136" s="1814"/>
      <c r="CSJ136" s="1814"/>
      <c r="CSK136" s="1814"/>
      <c r="CSL136" s="1814"/>
      <c r="CSM136" s="1814"/>
      <c r="CSN136" s="1814"/>
      <c r="CSO136" s="1814"/>
      <c r="CSP136" s="1814"/>
      <c r="CSQ136" s="1814"/>
      <c r="CSR136" s="1814"/>
      <c r="CSS136" s="1814"/>
      <c r="CST136" s="1814"/>
      <c r="CSU136" s="1814"/>
      <c r="CSV136" s="1814"/>
      <c r="CSW136" s="1814"/>
      <c r="CSX136" s="1814"/>
      <c r="CSY136" s="1814"/>
      <c r="CSZ136" s="1814"/>
      <c r="CTA136" s="1814"/>
      <c r="CTB136" s="1814"/>
      <c r="CTC136" s="1814"/>
      <c r="CTD136" s="1814"/>
      <c r="CTE136" s="1814"/>
      <c r="CTF136" s="1814"/>
      <c r="CTG136" s="1814"/>
      <c r="CTH136" s="1814"/>
      <c r="CTI136" s="1814"/>
      <c r="CTJ136" s="1814"/>
      <c r="CTK136" s="1814"/>
      <c r="CTL136" s="1814"/>
      <c r="CTM136" s="1814"/>
      <c r="CTN136" s="1814"/>
      <c r="CTO136" s="1814"/>
      <c r="CTP136" s="1814"/>
      <c r="CTQ136" s="1814"/>
      <c r="CTR136" s="1814"/>
      <c r="CTS136" s="1814"/>
      <c r="CTT136" s="1814"/>
      <c r="CTU136" s="1814"/>
      <c r="CTV136" s="1814"/>
      <c r="CTW136" s="1814"/>
      <c r="CTX136" s="1814"/>
      <c r="CTY136" s="1814"/>
      <c r="CTZ136" s="1814"/>
      <c r="CUA136" s="1814"/>
      <c r="CUB136" s="1814"/>
      <c r="CUC136" s="1814"/>
      <c r="CUD136" s="1814"/>
      <c r="CUE136" s="1814"/>
      <c r="CUF136" s="1814"/>
      <c r="CUG136" s="1814"/>
      <c r="CUH136" s="1814"/>
      <c r="CUI136" s="1814"/>
      <c r="CUJ136" s="1814"/>
      <c r="CUK136" s="1814"/>
      <c r="CUL136" s="1814"/>
      <c r="CUM136" s="1814"/>
      <c r="CUN136" s="1814"/>
      <c r="CUO136" s="1814"/>
      <c r="CUP136" s="1814"/>
      <c r="CUQ136" s="1814"/>
      <c r="CUR136" s="1814"/>
      <c r="CUS136" s="1814"/>
      <c r="CUT136" s="1814"/>
      <c r="CUU136" s="1814"/>
      <c r="CUV136" s="1814"/>
      <c r="CUW136" s="1814"/>
      <c r="CUX136" s="1814"/>
      <c r="CUY136" s="1814"/>
      <c r="CUZ136" s="1814"/>
      <c r="CVA136" s="1814"/>
      <c r="CVB136" s="1814"/>
      <c r="CVC136" s="1814"/>
      <c r="CVD136" s="1814"/>
      <c r="CVE136" s="1814"/>
      <c r="CVF136" s="1814"/>
      <c r="CVG136" s="1814"/>
      <c r="CVH136" s="1814"/>
      <c r="CVI136" s="1814"/>
      <c r="CVJ136" s="1814"/>
      <c r="CVK136" s="1814"/>
      <c r="CVL136" s="1814"/>
      <c r="CVM136" s="1814"/>
      <c r="CVN136" s="1814"/>
      <c r="CVO136" s="1814"/>
      <c r="CVP136" s="1814"/>
      <c r="CVQ136" s="1814"/>
      <c r="CVR136" s="1814"/>
      <c r="CVS136" s="1814"/>
      <c r="CVT136" s="1814"/>
      <c r="CVU136" s="1814"/>
      <c r="CVV136" s="1814"/>
      <c r="CVW136" s="1814"/>
      <c r="CVX136" s="1814"/>
      <c r="CVY136" s="1814"/>
      <c r="CVZ136" s="1814"/>
      <c r="CWA136" s="1814"/>
      <c r="CWB136" s="1814"/>
      <c r="CWC136" s="1814"/>
      <c r="CWD136" s="1814"/>
      <c r="CWE136" s="1814"/>
      <c r="CWF136" s="1814"/>
      <c r="CWG136" s="1814"/>
      <c r="CWH136" s="1814"/>
      <c r="CWI136" s="1814"/>
      <c r="CWJ136" s="1814"/>
      <c r="CWK136" s="1814"/>
      <c r="CWL136" s="1814"/>
      <c r="CWM136" s="1814"/>
      <c r="CWN136" s="1814"/>
      <c r="CWO136" s="1814"/>
      <c r="CWP136" s="1814"/>
      <c r="CWQ136" s="1814"/>
      <c r="CWR136" s="1814"/>
      <c r="CWS136" s="1814"/>
      <c r="CWT136" s="1814"/>
      <c r="CWU136" s="1814"/>
      <c r="CWV136" s="1814"/>
      <c r="CWW136" s="1814"/>
      <c r="CWX136" s="1814"/>
      <c r="CWY136" s="1814"/>
      <c r="CWZ136" s="1814"/>
      <c r="CXA136" s="1814"/>
      <c r="CXB136" s="1814"/>
      <c r="CXC136" s="1814"/>
      <c r="CXD136" s="1814"/>
      <c r="CXE136" s="1814"/>
      <c r="CXF136" s="1814"/>
      <c r="CXG136" s="1814"/>
      <c r="CXH136" s="1814"/>
      <c r="CXI136" s="1814"/>
      <c r="CXJ136" s="1814"/>
      <c r="CXK136" s="1814"/>
      <c r="CXL136" s="1814"/>
      <c r="CXM136" s="1814"/>
      <c r="CXN136" s="1814"/>
      <c r="CXO136" s="1814"/>
      <c r="CXP136" s="1814"/>
      <c r="CXQ136" s="1814"/>
      <c r="CXR136" s="1814"/>
      <c r="CXS136" s="1814"/>
      <c r="CXT136" s="1814"/>
      <c r="CXU136" s="1814"/>
      <c r="CXV136" s="1814"/>
      <c r="CXW136" s="1814"/>
      <c r="CXX136" s="1814"/>
      <c r="CXY136" s="1814"/>
      <c r="CXZ136" s="1814"/>
      <c r="CYA136" s="1814"/>
      <c r="CYB136" s="1814"/>
      <c r="CYC136" s="1814"/>
      <c r="CYD136" s="1814"/>
      <c r="CYE136" s="1814"/>
      <c r="CYF136" s="1814"/>
      <c r="CYG136" s="1814"/>
      <c r="CYH136" s="1814"/>
      <c r="CYI136" s="1814"/>
      <c r="CYJ136" s="1814"/>
      <c r="CYK136" s="1814"/>
      <c r="CYL136" s="1814"/>
      <c r="CYM136" s="1814"/>
      <c r="CYN136" s="1814"/>
      <c r="CYO136" s="1814"/>
      <c r="CYP136" s="1814"/>
      <c r="CYQ136" s="1814"/>
      <c r="CYR136" s="1814"/>
      <c r="CYS136" s="1814"/>
      <c r="CYT136" s="1814"/>
      <c r="CYU136" s="1814"/>
      <c r="CYV136" s="1814"/>
      <c r="CYW136" s="1814"/>
      <c r="CYX136" s="1814"/>
      <c r="CYY136" s="1814"/>
      <c r="CYZ136" s="1814"/>
      <c r="CZA136" s="1814"/>
      <c r="CZB136" s="1814"/>
      <c r="CZC136" s="1814"/>
      <c r="CZD136" s="1814"/>
      <c r="CZE136" s="1814"/>
      <c r="CZF136" s="1814"/>
      <c r="CZG136" s="1814"/>
      <c r="CZH136" s="1814"/>
      <c r="CZI136" s="1814"/>
      <c r="CZJ136" s="1814"/>
      <c r="CZK136" s="1814"/>
      <c r="CZL136" s="1814"/>
      <c r="CZM136" s="1814"/>
      <c r="CZN136" s="1814"/>
      <c r="CZO136" s="1814"/>
      <c r="CZP136" s="1814"/>
      <c r="CZQ136" s="1814"/>
      <c r="CZR136" s="1814"/>
      <c r="CZS136" s="1814"/>
      <c r="CZT136" s="1814"/>
      <c r="CZU136" s="1814"/>
      <c r="CZV136" s="1814"/>
      <c r="CZW136" s="1814"/>
      <c r="CZX136" s="1814"/>
      <c r="CZY136" s="1814"/>
      <c r="CZZ136" s="1814"/>
      <c r="DAA136" s="1814"/>
      <c r="DAB136" s="1814"/>
      <c r="DAC136" s="1814"/>
      <c r="DAD136" s="1814"/>
      <c r="DAE136" s="1814"/>
      <c r="DAF136" s="1814"/>
      <c r="DAG136" s="1814"/>
      <c r="DAH136" s="1814"/>
      <c r="DAI136" s="1814"/>
      <c r="DAJ136" s="1814"/>
      <c r="DAK136" s="1814"/>
      <c r="DAL136" s="1814"/>
      <c r="DAM136" s="1814"/>
      <c r="DAN136" s="1814"/>
      <c r="DAO136" s="1814"/>
      <c r="DAP136" s="1814"/>
      <c r="DAQ136" s="1814"/>
      <c r="DAR136" s="1814"/>
      <c r="DAS136" s="1814"/>
      <c r="DAT136" s="1814"/>
      <c r="DAU136" s="1814"/>
      <c r="DAV136" s="1814"/>
      <c r="DAW136" s="1814"/>
      <c r="DAX136" s="1814"/>
      <c r="DAY136" s="1814"/>
      <c r="DAZ136" s="1814"/>
      <c r="DBA136" s="1814"/>
      <c r="DBB136" s="1814"/>
      <c r="DBC136" s="1814"/>
      <c r="DBD136" s="1814"/>
      <c r="DBE136" s="1814"/>
      <c r="DBF136" s="1814"/>
      <c r="DBG136" s="1814"/>
      <c r="DBH136" s="1814"/>
      <c r="DBI136" s="1814"/>
      <c r="DBJ136" s="1814"/>
      <c r="DBK136" s="1814"/>
      <c r="DBL136" s="1814"/>
      <c r="DBM136" s="1814"/>
      <c r="DBN136" s="1814"/>
      <c r="DBO136" s="1814"/>
      <c r="DBP136" s="1814"/>
      <c r="DBQ136" s="1814"/>
      <c r="DBR136" s="1814"/>
      <c r="DBS136" s="1814"/>
      <c r="DBT136" s="1814"/>
      <c r="DBU136" s="1814"/>
      <c r="DBV136" s="1814"/>
      <c r="DBW136" s="1814"/>
      <c r="DBX136" s="1814"/>
      <c r="DBY136" s="1814"/>
      <c r="DBZ136" s="1814"/>
      <c r="DCA136" s="1814"/>
      <c r="DCB136" s="1814"/>
      <c r="DCC136" s="1814"/>
      <c r="DCD136" s="1814"/>
      <c r="DCE136" s="1814"/>
      <c r="DCF136" s="1814"/>
      <c r="DCG136" s="1814"/>
      <c r="DCH136" s="1814"/>
      <c r="DCI136" s="1814"/>
      <c r="DCJ136" s="1814"/>
      <c r="DCK136" s="1814"/>
      <c r="DCL136" s="1814"/>
      <c r="DCM136" s="1814"/>
      <c r="DCN136" s="1814"/>
      <c r="DCO136" s="1814"/>
      <c r="DCP136" s="1814"/>
      <c r="DCQ136" s="1814"/>
      <c r="DCR136" s="1814"/>
      <c r="DCS136" s="1814"/>
      <c r="DCT136" s="1814"/>
      <c r="DCU136" s="1814"/>
      <c r="DCV136" s="1814"/>
      <c r="DCW136" s="1814"/>
      <c r="DCX136" s="1814"/>
      <c r="DCY136" s="1814"/>
      <c r="DCZ136" s="1814"/>
      <c r="DDA136" s="1814"/>
      <c r="DDB136" s="1814"/>
      <c r="DDC136" s="1814"/>
      <c r="DDD136" s="1814"/>
      <c r="DDE136" s="1814"/>
      <c r="DDF136" s="1814"/>
      <c r="DDG136" s="1814"/>
      <c r="DDH136" s="1814"/>
      <c r="DDI136" s="1814"/>
      <c r="DDJ136" s="1814"/>
      <c r="DDK136" s="1814"/>
      <c r="DDL136" s="1814"/>
      <c r="DDM136" s="1814"/>
      <c r="DDN136" s="1814"/>
      <c r="DDO136" s="1814"/>
      <c r="DDP136" s="1814"/>
      <c r="DDQ136" s="1814"/>
      <c r="DDR136" s="1814"/>
      <c r="DDS136" s="1814"/>
      <c r="DDT136" s="1814"/>
      <c r="DDU136" s="1814"/>
      <c r="DDV136" s="1814"/>
      <c r="DDW136" s="1814"/>
      <c r="DDX136" s="1814"/>
      <c r="DDY136" s="1814"/>
      <c r="DDZ136" s="1814"/>
      <c r="DEA136" s="1814"/>
      <c r="DEB136" s="1814"/>
      <c r="DEC136" s="1814"/>
      <c r="DED136" s="1814"/>
      <c r="DEE136" s="1814"/>
      <c r="DEF136" s="1814"/>
      <c r="DEG136" s="1814"/>
      <c r="DEH136" s="1814"/>
      <c r="DEI136" s="1814"/>
      <c r="DEJ136" s="1814"/>
      <c r="DEK136" s="1814"/>
      <c r="DEL136" s="1814"/>
      <c r="DEM136" s="1814"/>
      <c r="DEN136" s="1814"/>
      <c r="DEO136" s="1814"/>
      <c r="DEP136" s="1814"/>
      <c r="DEQ136" s="1814"/>
      <c r="DER136" s="1814"/>
      <c r="DES136" s="1814"/>
      <c r="DET136" s="1814"/>
      <c r="DEU136" s="1814"/>
      <c r="DEV136" s="1814"/>
      <c r="DEW136" s="1814"/>
      <c r="DEX136" s="1814"/>
      <c r="DEY136" s="1814"/>
      <c r="DEZ136" s="1814"/>
      <c r="DFA136" s="1814"/>
      <c r="DFB136" s="1814"/>
      <c r="DFC136" s="1814"/>
      <c r="DFD136" s="1814"/>
      <c r="DFE136" s="1814"/>
      <c r="DFF136" s="1814"/>
      <c r="DFG136" s="1814"/>
      <c r="DFH136" s="1814"/>
      <c r="DFI136" s="1814"/>
      <c r="DFJ136" s="1814"/>
      <c r="DFK136" s="1814"/>
      <c r="DFL136" s="1814"/>
      <c r="DFM136" s="1814"/>
      <c r="DFN136" s="1814"/>
      <c r="DFO136" s="1814"/>
      <c r="DFP136" s="1814"/>
      <c r="DFQ136" s="1814"/>
      <c r="DFR136" s="1814"/>
      <c r="DFS136" s="1814"/>
      <c r="DFT136" s="1814"/>
      <c r="DFU136" s="1814"/>
      <c r="DFV136" s="1814"/>
      <c r="DFW136" s="1814"/>
      <c r="DFX136" s="1814"/>
      <c r="DFY136" s="1814"/>
      <c r="DFZ136" s="1814"/>
      <c r="DGA136" s="1814"/>
      <c r="DGB136" s="1814"/>
      <c r="DGC136" s="1814"/>
      <c r="DGD136" s="1814"/>
      <c r="DGE136" s="1814"/>
      <c r="DGF136" s="1814"/>
      <c r="DGG136" s="1814"/>
      <c r="DGH136" s="1814"/>
      <c r="DGI136" s="1814"/>
      <c r="DGJ136" s="1814"/>
      <c r="DGK136" s="1814"/>
      <c r="DGL136" s="1814"/>
      <c r="DGM136" s="1814"/>
      <c r="DGN136" s="1814"/>
      <c r="DGO136" s="1814"/>
      <c r="DGP136" s="1814"/>
      <c r="DGQ136" s="1814"/>
      <c r="DGR136" s="1814"/>
      <c r="DGS136" s="1814"/>
      <c r="DGT136" s="1814"/>
      <c r="DGU136" s="1814"/>
      <c r="DGV136" s="1814"/>
      <c r="DGW136" s="1814"/>
      <c r="DGX136" s="1814"/>
      <c r="DGY136" s="1814"/>
      <c r="DGZ136" s="1814"/>
      <c r="DHA136" s="1814"/>
      <c r="DHB136" s="1814"/>
      <c r="DHC136" s="1814"/>
      <c r="DHD136" s="1814"/>
      <c r="DHE136" s="1814"/>
      <c r="DHF136" s="1814"/>
      <c r="DHG136" s="1814"/>
      <c r="DHH136" s="1814"/>
      <c r="DHI136" s="1814"/>
      <c r="DHJ136" s="1814"/>
      <c r="DHK136" s="1814"/>
      <c r="DHL136" s="1814"/>
      <c r="DHM136" s="1814"/>
      <c r="DHN136" s="1814"/>
      <c r="DHO136" s="1814"/>
      <c r="DHP136" s="1814"/>
      <c r="DHQ136" s="1814"/>
      <c r="DHR136" s="1814"/>
      <c r="DHS136" s="1814"/>
      <c r="DHT136" s="1814"/>
      <c r="DHU136" s="1814"/>
      <c r="DHV136" s="1814"/>
      <c r="DHW136" s="1814"/>
      <c r="DHX136" s="1814"/>
      <c r="DHY136" s="1814"/>
      <c r="DHZ136" s="1814"/>
      <c r="DIA136" s="1814"/>
      <c r="DIB136" s="1814"/>
      <c r="DIC136" s="1814"/>
      <c r="DID136" s="1814"/>
      <c r="DIE136" s="1814"/>
      <c r="DIF136" s="1814"/>
      <c r="DIG136" s="1814"/>
      <c r="DIH136" s="1814"/>
      <c r="DII136" s="1814"/>
      <c r="DIJ136" s="1814"/>
      <c r="DIK136" s="1814"/>
      <c r="DIL136" s="1814"/>
      <c r="DIM136" s="1814"/>
      <c r="DIN136" s="1814"/>
      <c r="DIO136" s="1814"/>
      <c r="DIP136" s="1814"/>
      <c r="DIQ136" s="1814"/>
      <c r="DIR136" s="1814"/>
      <c r="DIS136" s="1814"/>
      <c r="DIT136" s="1814"/>
      <c r="DIU136" s="1814"/>
      <c r="DIV136" s="1814"/>
      <c r="DIW136" s="1814"/>
      <c r="DIX136" s="1814"/>
      <c r="DIY136" s="1814"/>
      <c r="DIZ136" s="1814"/>
      <c r="DJA136" s="1814"/>
      <c r="DJB136" s="1814"/>
      <c r="DJC136" s="1814"/>
      <c r="DJD136" s="1814"/>
      <c r="DJE136" s="1814"/>
      <c r="DJF136" s="1814"/>
      <c r="DJG136" s="1814"/>
      <c r="DJH136" s="1814"/>
      <c r="DJI136" s="1814"/>
      <c r="DJJ136" s="1814"/>
      <c r="DJK136" s="1814"/>
      <c r="DJL136" s="1814"/>
      <c r="DJM136" s="1814"/>
      <c r="DJN136" s="1814"/>
      <c r="DJO136" s="1814"/>
      <c r="DJP136" s="1814"/>
      <c r="DJQ136" s="1814"/>
      <c r="DJR136" s="1814"/>
      <c r="DJS136" s="1814"/>
      <c r="DJT136" s="1814"/>
      <c r="DJU136" s="1814"/>
      <c r="DJV136" s="1814"/>
      <c r="DJW136" s="1814"/>
      <c r="DJX136" s="1814"/>
      <c r="DJY136" s="1814"/>
      <c r="DJZ136" s="1814"/>
      <c r="DKA136" s="1814"/>
      <c r="DKB136" s="1814"/>
      <c r="DKC136" s="1814"/>
      <c r="DKD136" s="1814"/>
      <c r="DKE136" s="1814"/>
      <c r="DKF136" s="1814"/>
      <c r="DKG136" s="1814"/>
      <c r="DKH136" s="1814"/>
      <c r="DKI136" s="1814"/>
      <c r="DKJ136" s="1814"/>
      <c r="DKK136" s="1814"/>
      <c r="DKL136" s="1814"/>
      <c r="DKM136" s="1814"/>
      <c r="DKN136" s="1814"/>
      <c r="DKO136" s="1814"/>
      <c r="DKP136" s="1814"/>
      <c r="DKQ136" s="1814"/>
      <c r="DKR136" s="1814"/>
      <c r="DKS136" s="1814"/>
      <c r="DKT136" s="1814"/>
      <c r="DKU136" s="1814"/>
      <c r="DKV136" s="1814"/>
      <c r="DKW136" s="1814"/>
      <c r="DKX136" s="1814"/>
      <c r="DKY136" s="1814"/>
      <c r="DKZ136" s="1814"/>
      <c r="DLA136" s="1814"/>
      <c r="DLB136" s="1814"/>
      <c r="DLC136" s="1814"/>
      <c r="DLD136" s="1814"/>
      <c r="DLE136" s="1814"/>
      <c r="DLF136" s="1814"/>
      <c r="DLG136" s="1814"/>
      <c r="DLH136" s="1814"/>
      <c r="DLI136" s="1814"/>
      <c r="DLJ136" s="1814"/>
      <c r="DLK136" s="1814"/>
      <c r="DLL136" s="1814"/>
      <c r="DLM136" s="1814"/>
      <c r="DLN136" s="1814"/>
      <c r="DLO136" s="1814"/>
      <c r="DLP136" s="1814"/>
      <c r="DLQ136" s="1814"/>
      <c r="DLR136" s="1814"/>
      <c r="DLS136" s="1814"/>
      <c r="DLT136" s="1814"/>
      <c r="DLU136" s="1814"/>
      <c r="DLV136" s="1814"/>
      <c r="DLW136" s="1814"/>
      <c r="DLX136" s="1814"/>
      <c r="DLY136" s="1814"/>
      <c r="DLZ136" s="1814"/>
      <c r="DMA136" s="1814"/>
      <c r="DMB136" s="1814"/>
      <c r="DMC136" s="1814"/>
      <c r="DMD136" s="1814"/>
      <c r="DME136" s="1814"/>
      <c r="DMF136" s="1814"/>
      <c r="DMG136" s="1814"/>
      <c r="DMH136" s="1814"/>
      <c r="DMI136" s="1814"/>
      <c r="DMJ136" s="1814"/>
      <c r="DMK136" s="1814"/>
      <c r="DML136" s="1814"/>
      <c r="DMM136" s="1814"/>
      <c r="DMN136" s="1814"/>
      <c r="DMO136" s="1814"/>
      <c r="DMP136" s="1814"/>
      <c r="DMQ136" s="1814"/>
      <c r="DMR136" s="1814"/>
      <c r="DMS136" s="1814"/>
      <c r="DMT136" s="1814"/>
      <c r="DMU136" s="1814"/>
      <c r="DMV136" s="1814"/>
      <c r="DMW136" s="1814"/>
      <c r="DMX136" s="1814"/>
      <c r="DMY136" s="1814"/>
      <c r="DMZ136" s="1814"/>
      <c r="DNA136" s="1814"/>
      <c r="DNB136" s="1814"/>
      <c r="DNC136" s="1814"/>
      <c r="DND136" s="1814"/>
      <c r="DNE136" s="1814"/>
      <c r="DNF136" s="1814"/>
      <c r="DNG136" s="1814"/>
      <c r="DNH136" s="1814"/>
      <c r="DNI136" s="1814"/>
      <c r="DNJ136" s="1814"/>
      <c r="DNK136" s="1814"/>
      <c r="DNL136" s="1814"/>
      <c r="DNM136" s="1814"/>
      <c r="DNN136" s="1814"/>
      <c r="DNO136" s="1814"/>
      <c r="DNP136" s="1814"/>
      <c r="DNQ136" s="1814"/>
      <c r="DNR136" s="1814"/>
      <c r="DNS136" s="1814"/>
      <c r="DNT136" s="1814"/>
      <c r="DNU136" s="1814"/>
      <c r="DNV136" s="1814"/>
      <c r="DNW136" s="1814"/>
      <c r="DNX136" s="1814"/>
      <c r="DNY136" s="1814"/>
      <c r="DNZ136" s="1814"/>
      <c r="DOA136" s="1814"/>
      <c r="DOB136" s="1814"/>
      <c r="DOC136" s="1814"/>
      <c r="DOD136" s="1814"/>
      <c r="DOE136" s="1814"/>
      <c r="DOF136" s="1814"/>
      <c r="DOG136" s="1814"/>
      <c r="DOH136" s="1814"/>
      <c r="DOI136" s="1814"/>
      <c r="DOJ136" s="1814"/>
      <c r="DOK136" s="1814"/>
      <c r="DOL136" s="1814"/>
      <c r="DOM136" s="1814"/>
      <c r="DON136" s="1814"/>
      <c r="DOO136" s="1814"/>
      <c r="DOP136" s="1814"/>
      <c r="DOQ136" s="1814"/>
      <c r="DOR136" s="1814"/>
      <c r="DOS136" s="1814"/>
      <c r="DOT136" s="1814"/>
      <c r="DOU136" s="1814"/>
      <c r="DOV136" s="1814"/>
      <c r="DOW136" s="1814"/>
      <c r="DOX136" s="1814"/>
      <c r="DOY136" s="1814"/>
      <c r="DOZ136" s="1814"/>
      <c r="DPA136" s="1814"/>
      <c r="DPB136" s="1814"/>
      <c r="DPC136" s="1814"/>
      <c r="DPD136" s="1814"/>
      <c r="DPE136" s="1814"/>
      <c r="DPF136" s="1814"/>
      <c r="DPG136" s="1814"/>
      <c r="DPH136" s="1814"/>
      <c r="DPI136" s="1814"/>
      <c r="DPJ136" s="1814"/>
      <c r="DPK136" s="1814"/>
      <c r="DPL136" s="1814"/>
      <c r="DPM136" s="1814"/>
      <c r="DPN136" s="1814"/>
      <c r="DPO136" s="1814"/>
      <c r="DPP136" s="1814"/>
      <c r="DPQ136" s="1814"/>
      <c r="DPR136" s="1814"/>
      <c r="DPS136" s="1814"/>
      <c r="DPT136" s="1814"/>
      <c r="DPU136" s="1814"/>
      <c r="DPV136" s="1814"/>
      <c r="DPW136" s="1814"/>
      <c r="DPX136" s="1814"/>
      <c r="DPY136" s="1814"/>
      <c r="DPZ136" s="1814"/>
      <c r="DQA136" s="1814"/>
      <c r="DQB136" s="1814"/>
      <c r="DQC136" s="1814"/>
      <c r="DQD136" s="1814"/>
      <c r="DQE136" s="1814"/>
      <c r="DQF136" s="1814"/>
      <c r="DQG136" s="1814"/>
      <c r="DQH136" s="1814"/>
      <c r="DQI136" s="1814"/>
      <c r="DQJ136" s="1814"/>
      <c r="DQK136" s="1814"/>
      <c r="DQL136" s="1814"/>
      <c r="DQM136" s="1814"/>
      <c r="DQN136" s="1814"/>
      <c r="DQO136" s="1814"/>
      <c r="DQP136" s="1814"/>
      <c r="DQQ136" s="1814"/>
      <c r="DQR136" s="1814"/>
      <c r="DQS136" s="1814"/>
      <c r="DQT136" s="1814"/>
      <c r="DQU136" s="1814"/>
      <c r="DQV136" s="1814"/>
      <c r="DQW136" s="1814"/>
      <c r="DQX136" s="1814"/>
      <c r="DQY136" s="1814"/>
      <c r="DQZ136" s="1814"/>
      <c r="DRA136" s="1814"/>
      <c r="DRB136" s="1814"/>
      <c r="DRC136" s="1814"/>
      <c r="DRD136" s="1814"/>
      <c r="DRE136" s="1814"/>
      <c r="DRF136" s="1814"/>
      <c r="DRG136" s="1814"/>
      <c r="DRH136" s="1814"/>
      <c r="DRI136" s="1814"/>
      <c r="DRJ136" s="1814"/>
      <c r="DRK136" s="1814"/>
      <c r="DRL136" s="1814"/>
      <c r="DRM136" s="1814"/>
      <c r="DRN136" s="1814"/>
      <c r="DRO136" s="1814"/>
      <c r="DRP136" s="1814"/>
      <c r="DRQ136" s="1814"/>
      <c r="DRR136" s="1814"/>
      <c r="DRS136" s="1814"/>
      <c r="DRT136" s="1814"/>
      <c r="DRU136" s="1814"/>
      <c r="DRV136" s="1814"/>
      <c r="DRW136" s="1814"/>
      <c r="DRX136" s="1814"/>
      <c r="DRY136" s="1814"/>
      <c r="DRZ136" s="1814"/>
      <c r="DSA136" s="1814"/>
      <c r="DSB136" s="1814"/>
      <c r="DSC136" s="1814"/>
      <c r="DSD136" s="1814"/>
      <c r="DSE136" s="1814"/>
      <c r="DSF136" s="1814"/>
      <c r="DSG136" s="1814"/>
      <c r="DSH136" s="1814"/>
      <c r="DSI136" s="1814"/>
      <c r="DSJ136" s="1814"/>
      <c r="DSK136" s="1814"/>
      <c r="DSL136" s="1814"/>
      <c r="DSM136" s="1814"/>
      <c r="DSN136" s="1814"/>
      <c r="DSO136" s="1814"/>
      <c r="DSP136" s="1814"/>
      <c r="DSQ136" s="1814"/>
      <c r="DSR136" s="1814"/>
      <c r="DSS136" s="1814"/>
      <c r="DST136" s="1814"/>
      <c r="DSU136" s="1814"/>
      <c r="DSV136" s="1814"/>
      <c r="DSW136" s="1814"/>
      <c r="DSX136" s="1814"/>
      <c r="DSY136" s="1814"/>
      <c r="DSZ136" s="1814"/>
      <c r="DTA136" s="1814"/>
      <c r="DTB136" s="1814"/>
      <c r="DTC136" s="1814"/>
      <c r="DTD136" s="1814"/>
      <c r="DTE136" s="1814"/>
      <c r="DTF136" s="1814"/>
      <c r="DTG136" s="1814"/>
      <c r="DTH136" s="1814"/>
      <c r="DTI136" s="1814"/>
      <c r="DTJ136" s="1814"/>
      <c r="DTK136" s="1814"/>
      <c r="DTL136" s="1814"/>
      <c r="DTM136" s="1814"/>
      <c r="DTN136" s="1814"/>
      <c r="DTO136" s="1814"/>
      <c r="DTP136" s="1814"/>
      <c r="DTQ136" s="1814"/>
      <c r="DTR136" s="1814"/>
      <c r="DTS136" s="1814"/>
      <c r="DTT136" s="1814"/>
      <c r="DTU136" s="1814"/>
      <c r="DTV136" s="1814"/>
      <c r="DTW136" s="1814"/>
      <c r="DTX136" s="1814"/>
      <c r="DTY136" s="1814"/>
      <c r="DTZ136" s="1814"/>
      <c r="DUA136" s="1814"/>
      <c r="DUB136" s="1814"/>
      <c r="DUC136" s="1814"/>
      <c r="DUD136" s="1814"/>
      <c r="DUE136" s="1814"/>
      <c r="DUF136" s="1814"/>
      <c r="DUG136" s="1814"/>
      <c r="DUH136" s="1814"/>
      <c r="DUI136" s="1814"/>
      <c r="DUJ136" s="1814"/>
      <c r="DUK136" s="1814"/>
      <c r="DUL136" s="1814"/>
      <c r="DUM136" s="1814"/>
      <c r="DUN136" s="1814"/>
      <c r="DUO136" s="1814"/>
      <c r="DUP136" s="1814"/>
      <c r="DUQ136" s="1814"/>
      <c r="DUR136" s="1814"/>
      <c r="DUS136" s="1814"/>
      <c r="DUT136" s="1814"/>
      <c r="DUU136" s="1814"/>
      <c r="DUV136" s="1814"/>
      <c r="DUW136" s="1814"/>
      <c r="DUX136" s="1814"/>
      <c r="DUY136" s="1814"/>
      <c r="DUZ136" s="1814"/>
      <c r="DVA136" s="1814"/>
      <c r="DVB136" s="1814"/>
      <c r="DVC136" s="1814"/>
      <c r="DVD136" s="1814"/>
      <c r="DVE136" s="1814"/>
      <c r="DVF136" s="1814"/>
      <c r="DVG136" s="1814"/>
      <c r="DVH136" s="1814"/>
      <c r="DVI136" s="1814"/>
      <c r="DVJ136" s="1814"/>
      <c r="DVK136" s="1814"/>
      <c r="DVL136" s="1814"/>
      <c r="DVM136" s="1814"/>
      <c r="DVN136" s="1814"/>
      <c r="DVO136" s="1814"/>
      <c r="DVP136" s="1814"/>
      <c r="DVQ136" s="1814"/>
      <c r="DVR136" s="1814"/>
      <c r="DVS136" s="1814"/>
      <c r="DVT136" s="1814"/>
      <c r="DVU136" s="1814"/>
      <c r="DVV136" s="1814"/>
      <c r="DVW136" s="1814"/>
      <c r="DVX136" s="1814"/>
      <c r="DVY136" s="1814"/>
      <c r="DVZ136" s="1814"/>
      <c r="DWA136" s="1814"/>
      <c r="DWB136" s="1814"/>
      <c r="DWC136" s="1814"/>
      <c r="DWD136" s="1814"/>
      <c r="DWE136" s="1814"/>
      <c r="DWF136" s="1814"/>
      <c r="DWG136" s="1814"/>
      <c r="DWH136" s="1814"/>
      <c r="DWI136" s="1814"/>
      <c r="DWJ136" s="1814"/>
      <c r="DWK136" s="1814"/>
      <c r="DWL136" s="1814"/>
      <c r="DWM136" s="1814"/>
      <c r="DWN136" s="1814"/>
      <c r="DWO136" s="1814"/>
      <c r="DWP136" s="1814"/>
      <c r="DWQ136" s="1814"/>
      <c r="DWR136" s="1814"/>
      <c r="DWS136" s="1814"/>
      <c r="DWT136" s="1814"/>
      <c r="DWU136" s="1814"/>
      <c r="DWV136" s="1814"/>
      <c r="DWW136" s="1814"/>
      <c r="DWX136" s="1814"/>
      <c r="DWY136" s="1814"/>
      <c r="DWZ136" s="1814"/>
      <c r="DXA136" s="1814"/>
      <c r="DXB136" s="1814"/>
      <c r="DXC136" s="1814"/>
      <c r="DXD136" s="1814"/>
      <c r="DXE136" s="1814"/>
      <c r="DXF136" s="1814"/>
      <c r="DXG136" s="1814"/>
      <c r="DXH136" s="1814"/>
      <c r="DXI136" s="1814"/>
      <c r="DXJ136" s="1814"/>
      <c r="DXK136" s="1814"/>
      <c r="DXL136" s="1814"/>
      <c r="DXM136" s="1814"/>
      <c r="DXN136" s="1814"/>
      <c r="DXO136" s="1814"/>
      <c r="DXP136" s="1814"/>
      <c r="DXQ136" s="1814"/>
      <c r="DXR136" s="1814"/>
      <c r="DXS136" s="1814"/>
      <c r="DXT136" s="1814"/>
      <c r="DXU136" s="1814"/>
      <c r="DXV136" s="1814"/>
      <c r="DXW136" s="1814"/>
      <c r="DXX136" s="1814"/>
      <c r="DXY136" s="1814"/>
      <c r="DXZ136" s="1814"/>
      <c r="DYA136" s="1814"/>
      <c r="DYB136" s="1814"/>
      <c r="DYC136" s="1814"/>
      <c r="DYD136" s="1814"/>
      <c r="DYE136" s="1814"/>
      <c r="DYF136" s="1814"/>
      <c r="DYG136" s="1814"/>
      <c r="DYH136" s="1814"/>
      <c r="DYI136" s="1814"/>
      <c r="DYJ136" s="1814"/>
      <c r="DYK136" s="1814"/>
      <c r="DYL136" s="1814"/>
      <c r="DYM136" s="1814"/>
      <c r="DYN136" s="1814"/>
      <c r="DYO136" s="1814"/>
      <c r="DYP136" s="1814"/>
      <c r="DYQ136" s="1814"/>
      <c r="DYR136" s="1814"/>
      <c r="DYS136" s="1814"/>
      <c r="DYT136" s="1814"/>
      <c r="DYU136" s="1814"/>
      <c r="DYV136" s="1814"/>
      <c r="DYW136" s="1814"/>
      <c r="DYX136" s="1814"/>
      <c r="DYY136" s="1814"/>
      <c r="DYZ136" s="1814"/>
      <c r="DZA136" s="1814"/>
      <c r="DZB136" s="1814"/>
      <c r="DZC136" s="1814"/>
      <c r="DZD136" s="1814"/>
      <c r="DZE136" s="1814"/>
      <c r="DZF136" s="1814"/>
      <c r="DZG136" s="1814"/>
      <c r="DZH136" s="1814"/>
      <c r="DZI136" s="1814"/>
      <c r="DZJ136" s="1814"/>
      <c r="DZK136" s="1814"/>
      <c r="DZL136" s="1814"/>
      <c r="DZM136" s="1814"/>
      <c r="DZN136" s="1814"/>
      <c r="DZO136" s="1814"/>
      <c r="DZP136" s="1814"/>
      <c r="DZQ136" s="1814"/>
      <c r="DZR136" s="1814"/>
      <c r="DZS136" s="1814"/>
      <c r="DZT136" s="1814"/>
      <c r="DZU136" s="1814"/>
      <c r="DZV136" s="1814"/>
      <c r="DZW136" s="1814"/>
      <c r="DZX136" s="1814"/>
      <c r="DZY136" s="1814"/>
      <c r="DZZ136" s="1814"/>
      <c r="EAA136" s="1814"/>
      <c r="EAB136" s="1814"/>
      <c r="EAC136" s="1814"/>
      <c r="EAD136" s="1814"/>
      <c r="EAE136" s="1814"/>
      <c r="EAF136" s="1814"/>
      <c r="EAG136" s="1814"/>
      <c r="EAH136" s="1814"/>
      <c r="EAI136" s="1814"/>
      <c r="EAJ136" s="1814"/>
      <c r="EAK136" s="1814"/>
      <c r="EAL136" s="1814"/>
      <c r="EAM136" s="1814"/>
      <c r="EAN136" s="1814"/>
      <c r="EAO136" s="1814"/>
      <c r="EAP136" s="1814"/>
      <c r="EAQ136" s="1814"/>
      <c r="EAR136" s="1814"/>
      <c r="EAS136" s="1814"/>
      <c r="EAT136" s="1814"/>
      <c r="EAU136" s="1814"/>
      <c r="EAV136" s="1814"/>
      <c r="EAW136" s="1814"/>
      <c r="EAX136" s="1814"/>
      <c r="EAY136" s="1814"/>
      <c r="EAZ136" s="1814"/>
      <c r="EBA136" s="1814"/>
      <c r="EBB136" s="1814"/>
      <c r="EBC136" s="1814"/>
      <c r="EBD136" s="1814"/>
      <c r="EBE136" s="1814"/>
      <c r="EBF136" s="1814"/>
      <c r="EBG136" s="1814"/>
      <c r="EBH136" s="1814"/>
      <c r="EBI136" s="1814"/>
      <c r="EBJ136" s="1814"/>
      <c r="EBK136" s="1814"/>
      <c r="EBL136" s="1814"/>
      <c r="EBM136" s="1814"/>
      <c r="EBN136" s="1814"/>
      <c r="EBO136" s="1814"/>
      <c r="EBP136" s="1814"/>
      <c r="EBQ136" s="1814"/>
      <c r="EBR136" s="1814"/>
      <c r="EBS136" s="1814"/>
      <c r="EBT136" s="1814"/>
      <c r="EBU136" s="1814"/>
      <c r="EBV136" s="1814"/>
      <c r="EBW136" s="1814"/>
      <c r="EBX136" s="1814"/>
      <c r="EBY136" s="1814"/>
      <c r="EBZ136" s="1814"/>
      <c r="ECA136" s="1814"/>
      <c r="ECB136" s="1814"/>
      <c r="ECC136" s="1814"/>
      <c r="ECD136" s="1814"/>
      <c r="ECE136" s="1814"/>
      <c r="ECF136" s="1814"/>
      <c r="ECG136" s="1814"/>
      <c r="ECH136" s="1814"/>
      <c r="ECI136" s="1814"/>
      <c r="ECJ136" s="1814"/>
      <c r="ECK136" s="1814"/>
      <c r="ECL136" s="1814"/>
      <c r="ECM136" s="1814"/>
      <c r="ECN136" s="1814"/>
      <c r="ECO136" s="1814"/>
      <c r="ECP136" s="1814"/>
      <c r="ECQ136" s="1814"/>
      <c r="ECR136" s="1814"/>
      <c r="ECS136" s="1814"/>
      <c r="ECT136" s="1814"/>
      <c r="ECU136" s="1814"/>
      <c r="ECV136" s="1814"/>
      <c r="ECW136" s="1814"/>
      <c r="ECX136" s="1814"/>
      <c r="ECY136" s="1814"/>
      <c r="ECZ136" s="1814"/>
      <c r="EDA136" s="1814"/>
      <c r="EDB136" s="1814"/>
      <c r="EDC136" s="1814"/>
      <c r="EDD136" s="1814"/>
      <c r="EDE136" s="1814"/>
      <c r="EDF136" s="1814"/>
      <c r="EDG136" s="1814"/>
      <c r="EDH136" s="1814"/>
      <c r="EDI136" s="1814"/>
      <c r="EDJ136" s="1814"/>
      <c r="EDK136" s="1814"/>
      <c r="EDL136" s="1814"/>
      <c r="EDM136" s="1814"/>
      <c r="EDN136" s="1814"/>
      <c r="EDO136" s="1814"/>
      <c r="EDP136" s="1814"/>
      <c r="EDQ136" s="1814"/>
      <c r="EDR136" s="1814"/>
      <c r="EDS136" s="1814"/>
      <c r="EDT136" s="1814"/>
      <c r="EDU136" s="1814"/>
      <c r="EDV136" s="1814"/>
      <c r="EDW136" s="1814"/>
      <c r="EDX136" s="1814"/>
      <c r="EDY136" s="1814"/>
      <c r="EDZ136" s="1814"/>
      <c r="EEA136" s="1814"/>
      <c r="EEB136" s="1814"/>
      <c r="EEC136" s="1814"/>
      <c r="EED136" s="1814"/>
      <c r="EEE136" s="1814"/>
      <c r="EEF136" s="1814"/>
      <c r="EEG136" s="1814"/>
      <c r="EEH136" s="1814"/>
      <c r="EEI136" s="1814"/>
      <c r="EEJ136" s="1814"/>
      <c r="EEK136" s="1814"/>
      <c r="EEL136" s="1814"/>
      <c r="EEM136" s="1814"/>
      <c r="EEN136" s="1814"/>
      <c r="EEO136" s="1814"/>
      <c r="EEP136" s="1814"/>
      <c r="EEQ136" s="1814"/>
      <c r="EER136" s="1814"/>
      <c r="EES136" s="1814"/>
      <c r="EET136" s="1814"/>
      <c r="EEU136" s="1814"/>
      <c r="EEV136" s="1814"/>
      <c r="EEW136" s="1814"/>
      <c r="EEX136" s="1814"/>
      <c r="EEY136" s="1814"/>
      <c r="EEZ136" s="1814"/>
      <c r="EFA136" s="1814"/>
      <c r="EFB136" s="1814"/>
      <c r="EFC136" s="1814"/>
      <c r="EFD136" s="1814"/>
      <c r="EFE136" s="1814"/>
      <c r="EFF136" s="1814"/>
      <c r="EFG136" s="1814"/>
      <c r="EFH136" s="1814"/>
      <c r="EFI136" s="1814"/>
      <c r="EFJ136" s="1814"/>
      <c r="EFK136" s="1814"/>
      <c r="EFL136" s="1814"/>
      <c r="EFM136" s="1814"/>
      <c r="EFN136" s="1814"/>
      <c r="EFO136" s="1814"/>
      <c r="EFP136" s="1814"/>
      <c r="EFQ136" s="1814"/>
      <c r="EFR136" s="1814"/>
      <c r="EFS136" s="1814"/>
      <c r="EFT136" s="1814"/>
      <c r="EFU136" s="1814"/>
      <c r="EFV136" s="1814"/>
      <c r="EFW136" s="1814"/>
      <c r="EFX136" s="1814"/>
      <c r="EFY136" s="1814"/>
      <c r="EFZ136" s="1814"/>
      <c r="EGA136" s="1814"/>
      <c r="EGB136" s="1814"/>
      <c r="EGC136" s="1814"/>
      <c r="EGD136" s="1814"/>
      <c r="EGE136" s="1814"/>
      <c r="EGF136" s="1814"/>
      <c r="EGG136" s="1814"/>
      <c r="EGH136" s="1814"/>
      <c r="EGI136" s="1814"/>
      <c r="EGJ136" s="1814"/>
      <c r="EGK136" s="1814"/>
      <c r="EGL136" s="1814"/>
      <c r="EGM136" s="1814"/>
      <c r="EGN136" s="1814"/>
      <c r="EGO136" s="1814"/>
      <c r="EGP136" s="1814"/>
      <c r="EGQ136" s="1814"/>
      <c r="EGR136" s="1814"/>
      <c r="EGS136" s="1814"/>
      <c r="EGT136" s="1814"/>
      <c r="EGU136" s="1814"/>
      <c r="EGV136" s="1814"/>
      <c r="EGW136" s="1814"/>
      <c r="EGX136" s="1814"/>
      <c r="EGY136" s="1814"/>
      <c r="EGZ136" s="1814"/>
      <c r="EHA136" s="1814"/>
      <c r="EHB136" s="1814"/>
      <c r="EHC136" s="1814"/>
      <c r="EHD136" s="1814"/>
      <c r="EHE136" s="1814"/>
      <c r="EHF136" s="1814"/>
      <c r="EHG136" s="1814"/>
      <c r="EHH136" s="1814"/>
      <c r="EHI136" s="1814"/>
      <c r="EHJ136" s="1814"/>
      <c r="EHK136" s="1814"/>
      <c r="EHL136" s="1814"/>
      <c r="EHM136" s="1814"/>
      <c r="EHN136" s="1814"/>
      <c r="EHO136" s="1814"/>
      <c r="EHP136" s="1814"/>
      <c r="EHQ136" s="1814"/>
      <c r="EHR136" s="1814"/>
      <c r="EHS136" s="1814"/>
      <c r="EHT136" s="1814"/>
      <c r="EHU136" s="1814"/>
      <c r="EHV136" s="1814"/>
      <c r="EHW136" s="1814"/>
      <c r="EHX136" s="1814"/>
      <c r="EHY136" s="1814"/>
      <c r="EHZ136" s="1814"/>
      <c r="EIA136" s="1814"/>
      <c r="EIB136" s="1814"/>
      <c r="EIC136" s="1814"/>
      <c r="EID136" s="1814"/>
      <c r="EIE136" s="1814"/>
      <c r="EIF136" s="1814"/>
      <c r="EIG136" s="1814"/>
      <c r="EIH136" s="1814"/>
      <c r="EII136" s="1814"/>
      <c r="EIJ136" s="1814"/>
      <c r="EIK136" s="1814"/>
      <c r="EIL136" s="1814"/>
      <c r="EIM136" s="1814"/>
      <c r="EIN136" s="1814"/>
      <c r="EIO136" s="1814"/>
      <c r="EIP136" s="1814"/>
      <c r="EIQ136" s="1814"/>
      <c r="EIR136" s="1814"/>
      <c r="EIS136" s="1814"/>
      <c r="EIT136" s="1814"/>
      <c r="EIU136" s="1814"/>
      <c r="EIV136" s="1814"/>
      <c r="EIW136" s="1814"/>
      <c r="EIX136" s="1814"/>
      <c r="EIY136" s="1814"/>
      <c r="EIZ136" s="1814"/>
      <c r="EJA136" s="1814"/>
      <c r="EJB136" s="1814"/>
      <c r="EJC136" s="1814"/>
      <c r="EJD136" s="1814"/>
      <c r="EJE136" s="1814"/>
      <c r="EJF136" s="1814"/>
      <c r="EJG136" s="1814"/>
      <c r="EJH136" s="1814"/>
      <c r="EJI136" s="1814"/>
      <c r="EJJ136" s="1814"/>
      <c r="EJK136" s="1814"/>
      <c r="EJL136" s="1814"/>
      <c r="EJM136" s="1814"/>
      <c r="EJN136" s="1814"/>
      <c r="EJO136" s="1814"/>
      <c r="EJP136" s="1814"/>
      <c r="EJQ136" s="1814"/>
      <c r="EJR136" s="1814"/>
      <c r="EJS136" s="1814"/>
      <c r="EJT136" s="1814"/>
      <c r="EJU136" s="1814"/>
      <c r="EJV136" s="1814"/>
      <c r="EJW136" s="1814"/>
      <c r="EJX136" s="1814"/>
      <c r="EJY136" s="1814"/>
      <c r="EJZ136" s="1814"/>
      <c r="EKA136" s="1814"/>
      <c r="EKB136" s="1814"/>
      <c r="EKC136" s="1814"/>
      <c r="EKD136" s="1814"/>
      <c r="EKE136" s="1814"/>
      <c r="EKF136" s="1814"/>
      <c r="EKG136" s="1814"/>
      <c r="EKH136" s="1814"/>
      <c r="EKI136" s="1814"/>
      <c r="EKJ136" s="1814"/>
      <c r="EKK136" s="1814"/>
      <c r="EKL136" s="1814"/>
      <c r="EKM136" s="1814"/>
      <c r="EKN136" s="1814"/>
      <c r="EKO136" s="1814"/>
      <c r="EKP136" s="1814"/>
      <c r="EKQ136" s="1814"/>
      <c r="EKR136" s="1814"/>
      <c r="EKS136" s="1814"/>
      <c r="EKT136" s="1814"/>
      <c r="EKU136" s="1814"/>
      <c r="EKV136" s="1814"/>
      <c r="EKW136" s="1814"/>
      <c r="EKX136" s="1814"/>
      <c r="EKY136" s="1814"/>
      <c r="EKZ136" s="1814"/>
      <c r="ELA136" s="1814"/>
      <c r="ELB136" s="1814"/>
      <c r="ELC136" s="1814"/>
      <c r="ELD136" s="1814"/>
      <c r="ELE136" s="1814"/>
      <c r="ELF136" s="1814"/>
      <c r="ELG136" s="1814"/>
      <c r="ELH136" s="1814"/>
      <c r="ELI136" s="1814"/>
      <c r="ELJ136" s="1814"/>
      <c r="ELK136" s="1814"/>
      <c r="ELL136" s="1814"/>
      <c r="ELM136" s="1814"/>
      <c r="ELN136" s="1814"/>
      <c r="ELO136" s="1814"/>
      <c r="ELP136" s="1814"/>
      <c r="ELQ136" s="1814"/>
      <c r="ELR136" s="1814"/>
      <c r="ELS136" s="1814"/>
      <c r="ELT136" s="1814"/>
      <c r="ELU136" s="1814"/>
      <c r="ELV136" s="1814"/>
      <c r="ELW136" s="1814"/>
      <c r="ELX136" s="1814"/>
      <c r="ELY136" s="1814"/>
      <c r="ELZ136" s="1814"/>
      <c r="EMA136" s="1814"/>
      <c r="EMB136" s="1814"/>
      <c r="EMC136" s="1814"/>
      <c r="EMD136" s="1814"/>
      <c r="EME136" s="1814"/>
      <c r="EMF136" s="1814"/>
      <c r="EMG136" s="1814"/>
      <c r="EMH136" s="1814"/>
      <c r="EMI136" s="1814"/>
      <c r="EMJ136" s="1814"/>
      <c r="EMK136" s="1814"/>
      <c r="EML136" s="1814"/>
      <c r="EMM136" s="1814"/>
      <c r="EMN136" s="1814"/>
      <c r="EMO136" s="1814"/>
      <c r="EMP136" s="1814"/>
      <c r="EMQ136" s="1814"/>
      <c r="EMR136" s="1814"/>
      <c r="EMS136" s="1814"/>
      <c r="EMT136" s="1814"/>
      <c r="EMU136" s="1814"/>
      <c r="EMV136" s="1814"/>
      <c r="EMW136" s="1814"/>
      <c r="EMX136" s="1814"/>
      <c r="EMY136" s="1814"/>
      <c r="EMZ136" s="1814"/>
      <c r="ENA136" s="1814"/>
      <c r="ENB136" s="1814"/>
      <c r="ENC136" s="1814"/>
      <c r="END136" s="1814"/>
      <c r="ENE136" s="1814"/>
      <c r="ENF136" s="1814"/>
      <c r="ENG136" s="1814"/>
      <c r="ENH136" s="1814"/>
      <c r="ENI136" s="1814"/>
      <c r="ENJ136" s="1814"/>
      <c r="ENK136" s="1814"/>
      <c r="ENL136" s="1814"/>
      <c r="ENM136" s="1814"/>
      <c r="ENN136" s="1814"/>
      <c r="ENO136" s="1814"/>
      <c r="ENP136" s="1814"/>
      <c r="ENQ136" s="1814"/>
      <c r="ENR136" s="1814"/>
      <c r="ENS136" s="1814"/>
      <c r="ENT136" s="1814"/>
      <c r="ENU136" s="1814"/>
      <c r="ENV136" s="1814"/>
      <c r="ENW136" s="1814"/>
      <c r="ENX136" s="1814"/>
      <c r="ENY136" s="1814"/>
      <c r="ENZ136" s="1814"/>
      <c r="EOA136" s="1814"/>
      <c r="EOB136" s="1814"/>
      <c r="EOC136" s="1814"/>
      <c r="EOD136" s="1814"/>
      <c r="EOE136" s="1814"/>
      <c r="EOF136" s="1814"/>
      <c r="EOG136" s="1814"/>
      <c r="EOH136" s="1814"/>
      <c r="EOI136" s="1814"/>
      <c r="EOJ136" s="1814"/>
      <c r="EOK136" s="1814"/>
      <c r="EOL136" s="1814"/>
      <c r="EOM136" s="1814"/>
      <c r="EON136" s="1814"/>
      <c r="EOO136" s="1814"/>
      <c r="EOP136" s="1814"/>
      <c r="EOQ136" s="1814"/>
      <c r="EOR136" s="1814"/>
      <c r="EOS136" s="1814"/>
      <c r="EOT136" s="1814"/>
      <c r="EOU136" s="1814"/>
      <c r="EOV136" s="1814"/>
      <c r="EOW136" s="1814"/>
      <c r="EOX136" s="1814"/>
      <c r="EOY136" s="1814"/>
      <c r="EOZ136" s="1814"/>
      <c r="EPA136" s="1814"/>
      <c r="EPB136" s="1814"/>
      <c r="EPC136" s="1814"/>
      <c r="EPD136" s="1814"/>
      <c r="EPE136" s="1814"/>
      <c r="EPF136" s="1814"/>
      <c r="EPG136" s="1814"/>
      <c r="EPH136" s="1814"/>
      <c r="EPI136" s="1814"/>
      <c r="EPJ136" s="1814"/>
      <c r="EPK136" s="1814"/>
      <c r="EPL136" s="1814"/>
      <c r="EPM136" s="1814"/>
      <c r="EPN136" s="1814"/>
      <c r="EPO136" s="1814"/>
      <c r="EPP136" s="1814"/>
      <c r="EPQ136" s="1814"/>
      <c r="EPR136" s="1814"/>
      <c r="EPS136" s="1814"/>
      <c r="EPT136" s="1814"/>
      <c r="EPU136" s="1814"/>
      <c r="EPV136" s="1814"/>
      <c r="EPW136" s="1814"/>
      <c r="EPX136" s="1814"/>
      <c r="EPY136" s="1814"/>
      <c r="EPZ136" s="1814"/>
      <c r="EQA136" s="1814"/>
      <c r="EQB136" s="1814"/>
      <c r="EQC136" s="1814"/>
      <c r="EQD136" s="1814"/>
      <c r="EQE136" s="1814"/>
      <c r="EQF136" s="1814"/>
      <c r="EQG136" s="1814"/>
      <c r="EQH136" s="1814"/>
      <c r="EQI136" s="1814"/>
      <c r="EQJ136" s="1814"/>
      <c r="EQK136" s="1814"/>
      <c r="EQL136" s="1814"/>
      <c r="EQM136" s="1814"/>
      <c r="EQN136" s="1814"/>
      <c r="EQO136" s="1814"/>
      <c r="EQP136" s="1814"/>
      <c r="EQQ136" s="1814"/>
      <c r="EQR136" s="1814"/>
      <c r="EQS136" s="1814"/>
      <c r="EQT136" s="1814"/>
      <c r="EQU136" s="1814"/>
      <c r="EQV136" s="1814"/>
      <c r="EQW136" s="1814"/>
      <c r="EQX136" s="1814"/>
      <c r="EQY136" s="1814"/>
      <c r="EQZ136" s="1814"/>
      <c r="ERA136" s="1814"/>
      <c r="ERB136" s="1814"/>
      <c r="ERC136" s="1814"/>
      <c r="ERD136" s="1814"/>
      <c r="ERE136" s="1814"/>
      <c r="ERF136" s="1814"/>
      <c r="ERG136" s="1814"/>
      <c r="ERH136" s="1814"/>
      <c r="ERI136" s="1814"/>
      <c r="ERJ136" s="1814"/>
      <c r="ERK136" s="1814"/>
      <c r="ERL136" s="1814"/>
      <c r="ERM136" s="1814"/>
      <c r="ERN136" s="1814"/>
      <c r="ERO136" s="1814"/>
      <c r="ERP136" s="1814"/>
      <c r="ERQ136" s="1814"/>
      <c r="ERR136" s="1814"/>
      <c r="ERS136" s="1814"/>
      <c r="ERT136" s="1814"/>
      <c r="ERU136" s="1814"/>
      <c r="ERV136" s="1814"/>
      <c r="ERW136" s="1814"/>
      <c r="ERX136" s="1814"/>
      <c r="ERY136" s="1814"/>
      <c r="ERZ136" s="1814"/>
      <c r="ESA136" s="1814"/>
      <c r="ESB136" s="1814"/>
      <c r="ESC136" s="1814"/>
      <c r="ESD136" s="1814"/>
      <c r="ESE136" s="1814"/>
      <c r="ESF136" s="1814"/>
      <c r="ESG136" s="1814"/>
      <c r="ESH136" s="1814"/>
      <c r="ESI136" s="1814"/>
      <c r="ESJ136" s="1814"/>
      <c r="ESK136" s="1814"/>
      <c r="ESL136" s="1814"/>
      <c r="ESM136" s="1814"/>
      <c r="ESN136" s="1814"/>
      <c r="ESO136" s="1814"/>
      <c r="ESP136" s="1814"/>
      <c r="ESQ136" s="1814"/>
      <c r="ESR136" s="1814"/>
      <c r="ESS136" s="1814"/>
      <c r="EST136" s="1814"/>
      <c r="ESU136" s="1814"/>
      <c r="ESV136" s="1814"/>
      <c r="ESW136" s="1814"/>
      <c r="ESX136" s="1814"/>
      <c r="ESY136" s="1814"/>
      <c r="ESZ136" s="1814"/>
      <c r="ETA136" s="1814"/>
      <c r="ETB136" s="1814"/>
      <c r="ETC136" s="1814"/>
      <c r="ETD136" s="1814"/>
      <c r="ETE136" s="1814"/>
      <c r="ETF136" s="1814"/>
      <c r="ETG136" s="1814"/>
      <c r="ETH136" s="1814"/>
      <c r="ETI136" s="1814"/>
      <c r="ETJ136" s="1814"/>
      <c r="ETK136" s="1814"/>
      <c r="ETL136" s="1814"/>
      <c r="ETM136" s="1814"/>
      <c r="ETN136" s="1814"/>
      <c r="ETO136" s="1814"/>
      <c r="ETP136" s="1814"/>
      <c r="ETQ136" s="1814"/>
      <c r="ETR136" s="1814"/>
      <c r="ETS136" s="1814"/>
      <c r="ETT136" s="1814"/>
      <c r="ETU136" s="1814"/>
      <c r="ETV136" s="1814"/>
      <c r="ETW136" s="1814"/>
      <c r="ETX136" s="1814"/>
      <c r="ETY136" s="1814"/>
      <c r="ETZ136" s="1814"/>
      <c r="EUA136" s="1814"/>
      <c r="EUB136" s="1814"/>
      <c r="EUC136" s="1814"/>
      <c r="EUD136" s="1814"/>
      <c r="EUE136" s="1814"/>
      <c r="EUF136" s="1814"/>
      <c r="EUG136" s="1814"/>
      <c r="EUH136" s="1814"/>
      <c r="EUI136" s="1814"/>
      <c r="EUJ136" s="1814"/>
      <c r="EUK136" s="1814"/>
      <c r="EUL136" s="1814"/>
      <c r="EUM136" s="1814"/>
      <c r="EUN136" s="1814"/>
      <c r="EUO136" s="1814"/>
      <c r="EUP136" s="1814"/>
      <c r="EUQ136" s="1814"/>
      <c r="EUR136" s="1814"/>
      <c r="EUS136" s="1814"/>
      <c r="EUT136" s="1814"/>
      <c r="EUU136" s="1814"/>
      <c r="EUV136" s="1814"/>
      <c r="EUW136" s="1814"/>
      <c r="EUX136" s="1814"/>
      <c r="EUY136" s="1814"/>
      <c r="EUZ136" s="1814"/>
      <c r="EVA136" s="1814"/>
      <c r="EVB136" s="1814"/>
      <c r="EVC136" s="1814"/>
      <c r="EVD136" s="1814"/>
      <c r="EVE136" s="1814"/>
      <c r="EVF136" s="1814"/>
      <c r="EVG136" s="1814"/>
      <c r="EVH136" s="1814"/>
      <c r="EVI136" s="1814"/>
      <c r="EVJ136" s="1814"/>
      <c r="EVK136" s="1814"/>
      <c r="EVL136" s="1814"/>
      <c r="EVM136" s="1814"/>
      <c r="EVN136" s="1814"/>
      <c r="EVO136" s="1814"/>
      <c r="EVP136" s="1814"/>
      <c r="EVQ136" s="1814"/>
      <c r="EVR136" s="1814"/>
      <c r="EVS136" s="1814"/>
      <c r="EVT136" s="1814"/>
      <c r="EVU136" s="1814"/>
      <c r="EVV136" s="1814"/>
      <c r="EVW136" s="1814"/>
      <c r="EVX136" s="1814"/>
      <c r="EVY136" s="1814"/>
      <c r="EVZ136" s="1814"/>
      <c r="EWA136" s="1814"/>
      <c r="EWB136" s="1814"/>
      <c r="EWC136" s="1814"/>
      <c r="EWD136" s="1814"/>
      <c r="EWE136" s="1814"/>
      <c r="EWF136" s="1814"/>
      <c r="EWG136" s="1814"/>
      <c r="EWH136" s="1814"/>
      <c r="EWI136" s="1814"/>
      <c r="EWJ136" s="1814"/>
      <c r="EWK136" s="1814"/>
      <c r="EWL136" s="1814"/>
      <c r="EWM136" s="1814"/>
      <c r="EWN136" s="1814"/>
      <c r="EWO136" s="1814"/>
      <c r="EWP136" s="1814"/>
      <c r="EWQ136" s="1814"/>
      <c r="EWR136" s="1814"/>
      <c r="EWS136" s="1814"/>
      <c r="EWT136" s="1814"/>
      <c r="EWU136" s="1814"/>
      <c r="EWV136" s="1814"/>
      <c r="EWW136" s="1814"/>
      <c r="EWX136" s="1814"/>
      <c r="EWY136" s="1814"/>
      <c r="EWZ136" s="1814"/>
      <c r="EXA136" s="1814"/>
      <c r="EXB136" s="1814"/>
      <c r="EXC136" s="1814"/>
      <c r="EXD136" s="1814"/>
      <c r="EXE136" s="1814"/>
      <c r="EXF136" s="1814"/>
      <c r="EXG136" s="1814"/>
      <c r="EXH136" s="1814"/>
      <c r="EXI136" s="1814"/>
      <c r="EXJ136" s="1814"/>
      <c r="EXK136" s="1814"/>
      <c r="EXL136" s="1814"/>
      <c r="EXM136" s="1814"/>
      <c r="EXN136" s="1814"/>
      <c r="EXO136" s="1814"/>
      <c r="EXP136" s="1814"/>
      <c r="EXQ136" s="1814"/>
      <c r="EXR136" s="1814"/>
      <c r="EXS136" s="1814"/>
      <c r="EXT136" s="1814"/>
      <c r="EXU136" s="1814"/>
      <c r="EXV136" s="1814"/>
      <c r="EXW136" s="1814"/>
      <c r="EXX136" s="1814"/>
      <c r="EXY136" s="1814"/>
      <c r="EXZ136" s="1814"/>
      <c r="EYA136" s="1814"/>
      <c r="EYB136" s="1814"/>
      <c r="EYC136" s="1814"/>
      <c r="EYD136" s="1814"/>
      <c r="EYE136" s="1814"/>
      <c r="EYF136" s="1814"/>
      <c r="EYG136" s="1814"/>
      <c r="EYH136" s="1814"/>
      <c r="EYI136" s="1814"/>
      <c r="EYJ136" s="1814"/>
      <c r="EYK136" s="1814"/>
      <c r="EYL136" s="1814"/>
      <c r="EYM136" s="1814"/>
      <c r="EYN136" s="1814"/>
      <c r="EYO136" s="1814"/>
      <c r="EYP136" s="1814"/>
      <c r="EYQ136" s="1814"/>
      <c r="EYR136" s="1814"/>
      <c r="EYS136" s="1814"/>
      <c r="EYT136" s="1814"/>
      <c r="EYU136" s="1814"/>
      <c r="EYV136" s="1814"/>
      <c r="EYW136" s="1814"/>
      <c r="EYX136" s="1814"/>
      <c r="EYY136" s="1814"/>
      <c r="EYZ136" s="1814"/>
      <c r="EZA136" s="1814"/>
      <c r="EZB136" s="1814"/>
      <c r="EZC136" s="1814"/>
      <c r="EZD136" s="1814"/>
      <c r="EZE136" s="1814"/>
      <c r="EZF136" s="1814"/>
      <c r="EZG136" s="1814"/>
      <c r="EZH136" s="1814"/>
      <c r="EZI136" s="1814"/>
      <c r="EZJ136" s="1814"/>
      <c r="EZK136" s="1814"/>
      <c r="EZL136" s="1814"/>
      <c r="EZM136" s="1814"/>
      <c r="EZN136" s="1814"/>
      <c r="EZO136" s="1814"/>
      <c r="EZP136" s="1814"/>
      <c r="EZQ136" s="1814"/>
      <c r="EZR136" s="1814"/>
      <c r="EZS136" s="1814"/>
      <c r="EZT136" s="1814"/>
      <c r="EZU136" s="1814"/>
      <c r="EZV136" s="1814"/>
      <c r="EZW136" s="1814"/>
      <c r="EZX136" s="1814"/>
      <c r="EZY136" s="1814"/>
      <c r="EZZ136" s="1814"/>
      <c r="FAA136" s="1814"/>
      <c r="FAB136" s="1814"/>
      <c r="FAC136" s="1814"/>
      <c r="FAD136" s="1814"/>
      <c r="FAE136" s="1814"/>
      <c r="FAF136" s="1814"/>
      <c r="FAG136" s="1814"/>
      <c r="FAH136" s="1814"/>
      <c r="FAI136" s="1814"/>
      <c r="FAJ136" s="1814"/>
      <c r="FAK136" s="1814"/>
      <c r="FAL136" s="1814"/>
      <c r="FAM136" s="1814"/>
      <c r="FAN136" s="1814"/>
      <c r="FAO136" s="1814"/>
      <c r="FAP136" s="1814"/>
      <c r="FAQ136" s="1814"/>
      <c r="FAR136" s="1814"/>
      <c r="FAS136" s="1814"/>
      <c r="FAT136" s="1814"/>
      <c r="FAU136" s="1814"/>
      <c r="FAV136" s="1814"/>
      <c r="FAW136" s="1814"/>
      <c r="FAX136" s="1814"/>
      <c r="FAY136" s="1814"/>
      <c r="FAZ136" s="1814"/>
      <c r="FBA136" s="1814"/>
      <c r="FBB136" s="1814"/>
      <c r="FBC136" s="1814"/>
      <c r="FBD136" s="1814"/>
      <c r="FBE136" s="1814"/>
      <c r="FBF136" s="1814"/>
      <c r="FBG136" s="1814"/>
      <c r="FBH136" s="1814"/>
      <c r="FBI136" s="1814"/>
      <c r="FBJ136" s="1814"/>
      <c r="FBK136" s="1814"/>
      <c r="FBL136" s="1814"/>
      <c r="FBM136" s="1814"/>
      <c r="FBN136" s="1814"/>
      <c r="FBO136" s="1814"/>
      <c r="FBP136" s="1814"/>
      <c r="FBQ136" s="1814"/>
      <c r="FBR136" s="1814"/>
      <c r="FBS136" s="1814"/>
      <c r="FBT136" s="1814"/>
      <c r="FBU136" s="1814"/>
      <c r="FBV136" s="1814"/>
      <c r="FBW136" s="1814"/>
      <c r="FBX136" s="1814"/>
      <c r="FBY136" s="1814"/>
      <c r="FBZ136" s="1814"/>
      <c r="FCA136" s="1814"/>
      <c r="FCB136" s="1814"/>
      <c r="FCC136" s="1814"/>
      <c r="FCD136" s="1814"/>
      <c r="FCE136" s="1814"/>
      <c r="FCF136" s="1814"/>
      <c r="FCG136" s="1814"/>
      <c r="FCH136" s="1814"/>
      <c r="FCI136" s="1814"/>
      <c r="FCJ136" s="1814"/>
      <c r="FCK136" s="1814"/>
      <c r="FCL136" s="1814"/>
      <c r="FCM136" s="1814"/>
      <c r="FCN136" s="1814"/>
      <c r="FCO136" s="1814"/>
      <c r="FCP136" s="1814"/>
      <c r="FCQ136" s="1814"/>
      <c r="FCR136" s="1814"/>
      <c r="FCS136" s="1814"/>
      <c r="FCT136" s="1814"/>
      <c r="FCU136" s="1814"/>
      <c r="FCV136" s="1814"/>
      <c r="FCW136" s="1814"/>
      <c r="FCX136" s="1814"/>
      <c r="FCY136" s="1814"/>
      <c r="FCZ136" s="1814"/>
      <c r="FDA136" s="1814"/>
      <c r="FDB136" s="1814"/>
      <c r="FDC136" s="1814"/>
      <c r="FDD136" s="1814"/>
      <c r="FDE136" s="1814"/>
      <c r="FDF136" s="1814"/>
      <c r="FDG136" s="1814"/>
      <c r="FDH136" s="1814"/>
      <c r="FDI136" s="1814"/>
      <c r="FDJ136" s="1814"/>
      <c r="FDK136" s="1814"/>
      <c r="FDL136" s="1814"/>
      <c r="FDM136" s="1814"/>
      <c r="FDN136" s="1814"/>
      <c r="FDO136" s="1814"/>
      <c r="FDP136" s="1814"/>
      <c r="FDQ136" s="1814"/>
      <c r="FDR136" s="1814"/>
      <c r="FDS136" s="1814"/>
      <c r="FDT136" s="1814"/>
      <c r="FDU136" s="1814"/>
      <c r="FDV136" s="1814"/>
      <c r="FDW136" s="1814"/>
      <c r="FDX136" s="1814"/>
      <c r="FDY136" s="1814"/>
      <c r="FDZ136" s="1814"/>
      <c r="FEA136" s="1814"/>
      <c r="FEB136" s="1814"/>
      <c r="FEC136" s="1814"/>
      <c r="FED136" s="1814"/>
      <c r="FEE136" s="1814"/>
      <c r="FEF136" s="1814"/>
      <c r="FEG136" s="1814"/>
      <c r="FEH136" s="1814"/>
      <c r="FEI136" s="1814"/>
      <c r="FEJ136" s="1814"/>
      <c r="FEK136" s="1814"/>
      <c r="FEL136" s="1814"/>
      <c r="FEM136" s="1814"/>
      <c r="FEN136" s="1814"/>
      <c r="FEO136" s="1814"/>
      <c r="FEP136" s="1814"/>
      <c r="FEQ136" s="1814"/>
      <c r="FER136" s="1814"/>
      <c r="FES136" s="1814"/>
      <c r="FET136" s="1814"/>
      <c r="FEU136" s="1814"/>
      <c r="FEV136" s="1814"/>
      <c r="FEW136" s="1814"/>
      <c r="FEX136" s="1814"/>
      <c r="FEY136" s="1814"/>
      <c r="FEZ136" s="1814"/>
      <c r="FFA136" s="1814"/>
      <c r="FFB136" s="1814"/>
      <c r="FFC136" s="1814"/>
      <c r="FFD136" s="1814"/>
      <c r="FFE136" s="1814"/>
      <c r="FFF136" s="1814"/>
      <c r="FFG136" s="1814"/>
      <c r="FFH136" s="1814"/>
      <c r="FFI136" s="1814"/>
      <c r="FFJ136" s="1814"/>
      <c r="FFK136" s="1814"/>
      <c r="FFL136" s="1814"/>
      <c r="FFM136" s="1814"/>
      <c r="FFN136" s="1814"/>
      <c r="FFO136" s="1814"/>
      <c r="FFP136" s="1814"/>
      <c r="FFQ136" s="1814"/>
      <c r="FFR136" s="1814"/>
      <c r="FFS136" s="1814"/>
      <c r="FFT136" s="1814"/>
      <c r="FFU136" s="1814"/>
      <c r="FFV136" s="1814"/>
      <c r="FFW136" s="1814"/>
      <c r="FFX136" s="1814"/>
      <c r="FFY136" s="1814"/>
      <c r="FFZ136" s="1814"/>
      <c r="FGA136" s="1814"/>
      <c r="FGB136" s="1814"/>
      <c r="FGC136" s="1814"/>
      <c r="FGD136" s="1814"/>
      <c r="FGE136" s="1814"/>
      <c r="FGF136" s="1814"/>
      <c r="FGG136" s="1814"/>
      <c r="FGH136" s="1814"/>
      <c r="FGI136" s="1814"/>
      <c r="FGJ136" s="1814"/>
      <c r="FGK136" s="1814"/>
      <c r="FGL136" s="1814"/>
      <c r="FGM136" s="1814"/>
      <c r="FGN136" s="1814"/>
      <c r="FGO136" s="1814"/>
      <c r="FGP136" s="1814"/>
      <c r="FGQ136" s="1814"/>
      <c r="FGR136" s="1814"/>
      <c r="FGS136" s="1814"/>
      <c r="FGT136" s="1814"/>
      <c r="FGU136" s="1814"/>
      <c r="FGV136" s="1814"/>
      <c r="FGW136" s="1814"/>
      <c r="FGX136" s="1814"/>
      <c r="FGY136" s="1814"/>
      <c r="FGZ136" s="1814"/>
      <c r="FHA136" s="1814"/>
      <c r="FHB136" s="1814"/>
      <c r="FHC136" s="1814"/>
      <c r="FHD136" s="1814"/>
      <c r="FHE136" s="1814"/>
      <c r="FHF136" s="1814"/>
      <c r="FHG136" s="1814"/>
      <c r="FHH136" s="1814"/>
      <c r="FHI136" s="1814"/>
      <c r="FHJ136" s="1814"/>
      <c r="FHK136" s="1814"/>
      <c r="FHL136" s="1814"/>
      <c r="FHM136" s="1814"/>
      <c r="FHN136" s="1814"/>
      <c r="FHO136" s="1814"/>
      <c r="FHP136" s="1814"/>
      <c r="FHQ136" s="1814"/>
      <c r="FHR136" s="1814"/>
      <c r="FHS136" s="1814"/>
      <c r="FHT136" s="1814"/>
      <c r="FHU136" s="1814"/>
      <c r="FHV136" s="1814"/>
      <c r="FHW136" s="1814"/>
      <c r="FHX136" s="1814"/>
      <c r="FHY136" s="1814"/>
      <c r="FHZ136" s="1814"/>
      <c r="FIA136" s="1814"/>
      <c r="FIB136" s="1814"/>
      <c r="FIC136" s="1814"/>
      <c r="FID136" s="1814"/>
      <c r="FIE136" s="1814"/>
      <c r="FIF136" s="1814"/>
      <c r="FIG136" s="1814"/>
      <c r="FIH136" s="1814"/>
      <c r="FII136" s="1814"/>
      <c r="FIJ136" s="1814"/>
      <c r="FIK136" s="1814"/>
      <c r="FIL136" s="1814"/>
      <c r="FIM136" s="1814"/>
      <c r="FIN136" s="1814"/>
      <c r="FIO136" s="1814"/>
      <c r="FIP136" s="1814"/>
      <c r="FIQ136" s="1814"/>
      <c r="FIR136" s="1814"/>
      <c r="FIS136" s="1814"/>
      <c r="FIT136" s="1814"/>
      <c r="FIU136" s="1814"/>
      <c r="FIV136" s="1814"/>
      <c r="FIW136" s="1814"/>
      <c r="FIX136" s="1814"/>
      <c r="FIY136" s="1814"/>
      <c r="FIZ136" s="1814"/>
      <c r="FJA136" s="1814"/>
      <c r="FJB136" s="1814"/>
      <c r="FJC136" s="1814"/>
      <c r="FJD136" s="1814"/>
      <c r="FJE136" s="1814"/>
      <c r="FJF136" s="1814"/>
      <c r="FJG136" s="1814"/>
      <c r="FJH136" s="1814"/>
      <c r="FJI136" s="1814"/>
      <c r="FJJ136" s="1814"/>
      <c r="FJK136" s="1814"/>
      <c r="FJL136" s="1814"/>
      <c r="FJM136" s="1814"/>
      <c r="FJN136" s="1814"/>
      <c r="FJO136" s="1814"/>
      <c r="FJP136" s="1814"/>
      <c r="FJQ136" s="1814"/>
      <c r="FJR136" s="1814"/>
      <c r="FJS136" s="1814"/>
      <c r="FJT136" s="1814"/>
      <c r="FJU136" s="1814"/>
      <c r="FJV136" s="1814"/>
      <c r="FJW136" s="1814"/>
      <c r="FJX136" s="1814"/>
      <c r="FJY136" s="1814"/>
      <c r="FJZ136" s="1814"/>
      <c r="FKA136" s="1814"/>
      <c r="FKB136" s="1814"/>
      <c r="FKC136" s="1814"/>
      <c r="FKD136" s="1814"/>
      <c r="FKE136" s="1814"/>
      <c r="FKF136" s="1814"/>
      <c r="FKG136" s="1814"/>
      <c r="FKH136" s="1814"/>
      <c r="FKI136" s="1814"/>
      <c r="FKJ136" s="1814"/>
      <c r="FKK136" s="1814"/>
      <c r="FKL136" s="1814"/>
      <c r="FKM136" s="1814"/>
      <c r="FKN136" s="1814"/>
      <c r="FKO136" s="1814"/>
      <c r="FKP136" s="1814"/>
      <c r="FKQ136" s="1814"/>
      <c r="FKR136" s="1814"/>
      <c r="FKS136" s="1814"/>
      <c r="FKT136" s="1814"/>
      <c r="FKU136" s="1814"/>
      <c r="FKV136" s="1814"/>
      <c r="FKW136" s="1814"/>
      <c r="FKX136" s="1814"/>
      <c r="FKY136" s="1814"/>
      <c r="FKZ136" s="1814"/>
      <c r="FLA136" s="1814"/>
      <c r="FLB136" s="1814"/>
      <c r="FLC136" s="1814"/>
      <c r="FLD136" s="1814"/>
      <c r="FLE136" s="1814"/>
      <c r="FLF136" s="1814"/>
      <c r="FLG136" s="1814"/>
      <c r="FLH136" s="1814"/>
      <c r="FLI136" s="1814"/>
      <c r="FLJ136" s="1814"/>
      <c r="FLK136" s="1814"/>
      <c r="FLL136" s="1814"/>
      <c r="FLM136" s="1814"/>
      <c r="FLN136" s="1814"/>
      <c r="FLO136" s="1814"/>
      <c r="FLP136" s="1814"/>
      <c r="FLQ136" s="1814"/>
      <c r="FLR136" s="1814"/>
      <c r="FLS136" s="1814"/>
      <c r="FLT136" s="1814"/>
      <c r="FLU136" s="1814"/>
      <c r="FLV136" s="1814"/>
      <c r="FLW136" s="1814"/>
      <c r="FLX136" s="1814"/>
      <c r="FLY136" s="1814"/>
      <c r="FLZ136" s="1814"/>
      <c r="FMA136" s="1814"/>
      <c r="FMB136" s="1814"/>
      <c r="FMC136" s="1814"/>
      <c r="FMD136" s="1814"/>
      <c r="FME136" s="1814"/>
      <c r="FMF136" s="1814"/>
      <c r="FMG136" s="1814"/>
      <c r="FMH136" s="1814"/>
      <c r="FMI136" s="1814"/>
      <c r="FMJ136" s="1814"/>
      <c r="FMK136" s="1814"/>
      <c r="FML136" s="1814"/>
      <c r="FMM136" s="1814"/>
      <c r="FMN136" s="1814"/>
      <c r="FMO136" s="1814"/>
      <c r="FMP136" s="1814"/>
      <c r="FMQ136" s="1814"/>
      <c r="FMR136" s="1814"/>
      <c r="FMS136" s="1814"/>
      <c r="FMT136" s="1814"/>
      <c r="FMU136" s="1814"/>
      <c r="FMV136" s="1814"/>
      <c r="FMW136" s="1814"/>
      <c r="FMX136" s="1814"/>
      <c r="FMY136" s="1814"/>
      <c r="FMZ136" s="1814"/>
      <c r="FNA136" s="1814"/>
      <c r="FNB136" s="1814"/>
      <c r="FNC136" s="1814"/>
      <c r="FND136" s="1814"/>
      <c r="FNE136" s="1814"/>
      <c r="FNF136" s="1814"/>
      <c r="FNG136" s="1814"/>
      <c r="FNH136" s="1814"/>
      <c r="FNI136" s="1814"/>
      <c r="FNJ136" s="1814"/>
      <c r="FNK136" s="1814"/>
      <c r="FNL136" s="1814"/>
      <c r="FNM136" s="1814"/>
      <c r="FNN136" s="1814"/>
      <c r="FNO136" s="1814"/>
      <c r="FNP136" s="1814"/>
      <c r="FNQ136" s="1814"/>
      <c r="FNR136" s="1814"/>
      <c r="FNS136" s="1814"/>
      <c r="FNT136" s="1814"/>
      <c r="FNU136" s="1814"/>
      <c r="FNV136" s="1814"/>
      <c r="FNW136" s="1814"/>
      <c r="FNX136" s="1814"/>
      <c r="FNY136" s="1814"/>
      <c r="FNZ136" s="1814"/>
      <c r="FOA136" s="1814"/>
      <c r="FOB136" s="1814"/>
      <c r="FOC136" s="1814"/>
      <c r="FOD136" s="1814"/>
      <c r="FOE136" s="1814"/>
      <c r="FOF136" s="1814"/>
      <c r="FOG136" s="1814"/>
      <c r="FOH136" s="1814"/>
      <c r="FOI136" s="1814"/>
      <c r="FOJ136" s="1814"/>
      <c r="FOK136" s="1814"/>
      <c r="FOL136" s="1814"/>
      <c r="FOM136" s="1814"/>
      <c r="FON136" s="1814"/>
      <c r="FOO136" s="1814"/>
      <c r="FOP136" s="1814"/>
      <c r="FOQ136" s="1814"/>
      <c r="FOR136" s="1814"/>
      <c r="FOS136" s="1814"/>
      <c r="FOT136" s="1814"/>
      <c r="FOU136" s="1814"/>
      <c r="FOV136" s="1814"/>
      <c r="FOW136" s="1814"/>
      <c r="FOX136" s="1814"/>
      <c r="FOY136" s="1814"/>
      <c r="FOZ136" s="1814"/>
      <c r="FPA136" s="1814"/>
      <c r="FPB136" s="1814"/>
      <c r="FPC136" s="1814"/>
      <c r="FPD136" s="1814"/>
      <c r="FPE136" s="1814"/>
      <c r="FPF136" s="1814"/>
      <c r="FPG136" s="1814"/>
      <c r="FPH136" s="1814"/>
      <c r="FPI136" s="1814"/>
      <c r="FPJ136" s="1814"/>
      <c r="FPK136" s="1814"/>
      <c r="FPL136" s="1814"/>
      <c r="FPM136" s="1814"/>
      <c r="FPN136" s="1814"/>
      <c r="FPO136" s="1814"/>
      <c r="FPP136" s="1814"/>
      <c r="FPQ136" s="1814"/>
      <c r="FPR136" s="1814"/>
      <c r="FPS136" s="1814"/>
      <c r="FPT136" s="1814"/>
      <c r="FPU136" s="1814"/>
      <c r="FPV136" s="1814"/>
      <c r="FPW136" s="1814"/>
      <c r="FPX136" s="1814"/>
      <c r="FPY136" s="1814"/>
      <c r="FPZ136" s="1814"/>
      <c r="FQA136" s="1814"/>
      <c r="FQB136" s="1814"/>
      <c r="FQC136" s="1814"/>
      <c r="FQD136" s="1814"/>
      <c r="FQE136" s="1814"/>
      <c r="FQF136" s="1814"/>
      <c r="FQG136" s="1814"/>
      <c r="FQH136" s="1814"/>
      <c r="FQI136" s="1814"/>
      <c r="FQJ136" s="1814"/>
      <c r="FQK136" s="1814"/>
      <c r="FQL136" s="1814"/>
      <c r="FQM136" s="1814"/>
      <c r="FQN136" s="1814"/>
      <c r="FQO136" s="1814"/>
      <c r="FQP136" s="1814"/>
      <c r="FQQ136" s="1814"/>
      <c r="FQR136" s="1814"/>
      <c r="FQS136" s="1814"/>
      <c r="FQT136" s="1814"/>
      <c r="FQU136" s="1814"/>
      <c r="FQV136" s="1814"/>
      <c r="FQW136" s="1814"/>
      <c r="FQX136" s="1814"/>
      <c r="FQY136" s="1814"/>
      <c r="FQZ136" s="1814"/>
      <c r="FRA136" s="1814"/>
      <c r="FRB136" s="1814"/>
      <c r="FRC136" s="1814"/>
      <c r="FRD136" s="1814"/>
      <c r="FRE136" s="1814"/>
      <c r="FRF136" s="1814"/>
      <c r="FRG136" s="1814"/>
      <c r="FRH136" s="1814"/>
      <c r="FRI136" s="1814"/>
      <c r="FRJ136" s="1814"/>
      <c r="FRK136" s="1814"/>
      <c r="FRL136" s="1814"/>
      <c r="FRM136" s="1814"/>
      <c r="FRN136" s="1814"/>
      <c r="FRO136" s="1814"/>
      <c r="FRP136" s="1814"/>
      <c r="FRQ136" s="1814"/>
      <c r="FRR136" s="1814"/>
      <c r="FRS136" s="1814"/>
      <c r="FRT136" s="1814"/>
      <c r="FRU136" s="1814"/>
      <c r="FRV136" s="1814"/>
      <c r="FRW136" s="1814"/>
      <c r="FRX136" s="1814"/>
      <c r="FRY136" s="1814"/>
      <c r="FRZ136" s="1814"/>
      <c r="FSA136" s="1814"/>
      <c r="FSB136" s="1814"/>
      <c r="FSC136" s="1814"/>
      <c r="FSD136" s="1814"/>
      <c r="FSE136" s="1814"/>
      <c r="FSF136" s="1814"/>
      <c r="FSG136" s="1814"/>
      <c r="FSH136" s="1814"/>
      <c r="FSI136" s="1814"/>
      <c r="FSJ136" s="1814"/>
      <c r="FSK136" s="1814"/>
      <c r="FSL136" s="1814"/>
      <c r="FSM136" s="1814"/>
      <c r="FSN136" s="1814"/>
      <c r="FSO136" s="1814"/>
      <c r="FSP136" s="1814"/>
      <c r="FSQ136" s="1814"/>
      <c r="FSR136" s="1814"/>
      <c r="FSS136" s="1814"/>
      <c r="FST136" s="1814"/>
      <c r="FSU136" s="1814"/>
      <c r="FSV136" s="1814"/>
      <c r="FSW136" s="1814"/>
      <c r="FSX136" s="1814"/>
      <c r="FSY136" s="1814"/>
      <c r="FSZ136" s="1814"/>
      <c r="FTA136" s="1814"/>
      <c r="FTB136" s="1814"/>
      <c r="FTC136" s="1814"/>
      <c r="FTD136" s="1814"/>
      <c r="FTE136" s="1814"/>
      <c r="FTF136" s="1814"/>
      <c r="FTG136" s="1814"/>
      <c r="FTH136" s="1814"/>
      <c r="FTI136" s="1814"/>
      <c r="FTJ136" s="1814"/>
      <c r="FTK136" s="1814"/>
      <c r="FTL136" s="1814"/>
      <c r="FTM136" s="1814"/>
      <c r="FTN136" s="1814"/>
      <c r="FTO136" s="1814"/>
      <c r="FTP136" s="1814"/>
      <c r="FTQ136" s="1814"/>
      <c r="FTR136" s="1814"/>
      <c r="FTS136" s="1814"/>
      <c r="FTT136" s="1814"/>
      <c r="FTU136" s="1814"/>
      <c r="FTV136" s="1814"/>
      <c r="FTW136" s="1814"/>
      <c r="FTX136" s="1814"/>
      <c r="FTY136" s="1814"/>
      <c r="FTZ136" s="1814"/>
      <c r="FUA136" s="1814"/>
      <c r="FUB136" s="1814"/>
      <c r="FUC136" s="1814"/>
      <c r="FUD136" s="1814"/>
      <c r="FUE136" s="1814"/>
      <c r="FUF136" s="1814"/>
      <c r="FUG136" s="1814"/>
      <c r="FUH136" s="1814"/>
      <c r="FUI136" s="1814"/>
      <c r="FUJ136" s="1814"/>
      <c r="FUK136" s="1814"/>
      <c r="FUL136" s="1814"/>
      <c r="FUM136" s="1814"/>
      <c r="FUN136" s="1814"/>
      <c r="FUO136" s="1814"/>
      <c r="FUP136" s="1814"/>
      <c r="FUQ136" s="1814"/>
      <c r="FUR136" s="1814"/>
      <c r="FUS136" s="1814"/>
      <c r="FUT136" s="1814"/>
      <c r="FUU136" s="1814"/>
      <c r="FUV136" s="1814"/>
      <c r="FUW136" s="1814"/>
      <c r="FUX136" s="1814"/>
      <c r="FUY136" s="1814"/>
      <c r="FUZ136" s="1814"/>
      <c r="FVA136" s="1814"/>
      <c r="FVB136" s="1814"/>
      <c r="FVC136" s="1814"/>
      <c r="FVD136" s="1814"/>
      <c r="FVE136" s="1814"/>
      <c r="FVF136" s="1814"/>
      <c r="FVG136" s="1814"/>
      <c r="FVH136" s="1814"/>
      <c r="FVI136" s="1814"/>
      <c r="FVJ136" s="1814"/>
      <c r="FVK136" s="1814"/>
      <c r="FVL136" s="1814"/>
      <c r="FVM136" s="1814"/>
      <c r="FVN136" s="1814"/>
      <c r="FVO136" s="1814"/>
      <c r="FVP136" s="1814"/>
      <c r="FVQ136" s="1814"/>
      <c r="FVR136" s="1814"/>
      <c r="FVS136" s="1814"/>
      <c r="FVT136" s="1814"/>
      <c r="FVU136" s="1814"/>
      <c r="FVV136" s="1814"/>
      <c r="FVW136" s="1814"/>
      <c r="FVX136" s="1814"/>
      <c r="FVY136" s="1814"/>
      <c r="FVZ136" s="1814"/>
      <c r="FWA136" s="1814"/>
      <c r="FWB136" s="1814"/>
      <c r="FWC136" s="1814"/>
      <c r="FWD136" s="1814"/>
      <c r="FWE136" s="1814"/>
      <c r="FWF136" s="1814"/>
      <c r="FWG136" s="1814"/>
      <c r="FWH136" s="1814"/>
      <c r="FWI136" s="1814"/>
      <c r="FWJ136" s="1814"/>
      <c r="FWK136" s="1814"/>
      <c r="FWL136" s="1814"/>
      <c r="FWM136" s="1814"/>
      <c r="FWN136" s="1814"/>
      <c r="FWO136" s="1814"/>
      <c r="FWP136" s="1814"/>
      <c r="FWQ136" s="1814"/>
      <c r="FWR136" s="1814"/>
      <c r="FWS136" s="1814"/>
      <c r="FWT136" s="1814"/>
      <c r="FWU136" s="1814"/>
      <c r="FWV136" s="1814"/>
      <c r="FWW136" s="1814"/>
      <c r="FWX136" s="1814"/>
      <c r="FWY136" s="1814"/>
      <c r="FWZ136" s="1814"/>
      <c r="FXA136" s="1814"/>
      <c r="FXB136" s="1814"/>
      <c r="FXC136" s="1814"/>
      <c r="FXD136" s="1814"/>
      <c r="FXE136" s="1814"/>
      <c r="FXF136" s="1814"/>
      <c r="FXG136" s="1814"/>
      <c r="FXH136" s="1814"/>
      <c r="FXI136" s="1814"/>
      <c r="FXJ136" s="1814"/>
      <c r="FXK136" s="1814"/>
      <c r="FXL136" s="1814"/>
      <c r="FXM136" s="1814"/>
      <c r="FXN136" s="1814"/>
      <c r="FXO136" s="1814"/>
      <c r="FXP136" s="1814"/>
      <c r="FXQ136" s="1814"/>
      <c r="FXR136" s="1814"/>
      <c r="FXS136" s="1814"/>
      <c r="FXT136" s="1814"/>
      <c r="FXU136" s="1814"/>
      <c r="FXV136" s="1814"/>
      <c r="FXW136" s="1814"/>
      <c r="FXX136" s="1814"/>
      <c r="FXY136" s="1814"/>
      <c r="FXZ136" s="1814"/>
      <c r="FYA136" s="1814"/>
      <c r="FYB136" s="1814"/>
      <c r="FYC136" s="1814"/>
      <c r="FYD136" s="1814"/>
      <c r="FYE136" s="1814"/>
      <c r="FYF136" s="1814"/>
      <c r="FYG136" s="1814"/>
      <c r="FYH136" s="1814"/>
      <c r="FYI136" s="1814"/>
      <c r="FYJ136" s="1814"/>
      <c r="FYK136" s="1814"/>
      <c r="FYL136" s="1814"/>
      <c r="FYM136" s="1814"/>
      <c r="FYN136" s="1814"/>
      <c r="FYO136" s="1814"/>
      <c r="FYP136" s="1814"/>
      <c r="FYQ136" s="1814"/>
      <c r="FYR136" s="1814"/>
      <c r="FYS136" s="1814"/>
      <c r="FYT136" s="1814"/>
      <c r="FYU136" s="1814"/>
      <c r="FYV136" s="1814"/>
      <c r="FYW136" s="1814"/>
      <c r="FYX136" s="1814"/>
      <c r="FYY136" s="1814"/>
      <c r="FYZ136" s="1814"/>
      <c r="FZA136" s="1814"/>
      <c r="FZB136" s="1814"/>
      <c r="FZC136" s="1814"/>
      <c r="FZD136" s="1814"/>
      <c r="FZE136" s="1814"/>
      <c r="FZF136" s="1814"/>
      <c r="FZG136" s="1814"/>
      <c r="FZH136" s="1814"/>
      <c r="FZI136" s="1814"/>
      <c r="FZJ136" s="1814"/>
      <c r="FZK136" s="1814"/>
      <c r="FZL136" s="1814"/>
      <c r="FZM136" s="1814"/>
      <c r="FZN136" s="1814"/>
      <c r="FZO136" s="1814"/>
      <c r="FZP136" s="1814"/>
      <c r="FZQ136" s="1814"/>
      <c r="FZR136" s="1814"/>
      <c r="FZS136" s="1814"/>
      <c r="FZT136" s="1814"/>
      <c r="FZU136" s="1814"/>
      <c r="FZV136" s="1814"/>
      <c r="FZW136" s="1814"/>
      <c r="FZX136" s="1814"/>
      <c r="FZY136" s="1814"/>
      <c r="FZZ136" s="1814"/>
      <c r="GAA136" s="1814"/>
      <c r="GAB136" s="1814"/>
      <c r="GAC136" s="1814"/>
      <c r="GAD136" s="1814"/>
      <c r="GAE136" s="1814"/>
      <c r="GAF136" s="1814"/>
      <c r="GAG136" s="1814"/>
      <c r="GAH136" s="1814"/>
      <c r="GAI136" s="1814"/>
      <c r="GAJ136" s="1814"/>
      <c r="GAK136" s="1814"/>
      <c r="GAL136" s="1814"/>
      <c r="GAM136" s="1814"/>
      <c r="GAN136" s="1814"/>
      <c r="GAO136" s="1814"/>
      <c r="GAP136" s="1814"/>
      <c r="GAQ136" s="1814"/>
      <c r="GAR136" s="1814"/>
      <c r="GAS136" s="1814"/>
      <c r="GAT136" s="1814"/>
      <c r="GAU136" s="1814"/>
      <c r="GAV136" s="1814"/>
      <c r="GAW136" s="1814"/>
      <c r="GAX136" s="1814"/>
      <c r="GAY136" s="1814"/>
      <c r="GAZ136" s="1814"/>
      <c r="GBA136" s="1814"/>
      <c r="GBB136" s="1814"/>
      <c r="GBC136" s="1814"/>
      <c r="GBD136" s="1814"/>
      <c r="GBE136" s="1814"/>
      <c r="GBF136" s="1814"/>
      <c r="GBG136" s="1814"/>
      <c r="GBH136" s="1814"/>
      <c r="GBI136" s="1814"/>
      <c r="GBJ136" s="1814"/>
      <c r="GBK136" s="1814"/>
      <c r="GBL136" s="1814"/>
      <c r="GBM136" s="1814"/>
      <c r="GBN136" s="1814"/>
      <c r="GBO136" s="1814"/>
      <c r="GBP136" s="1814"/>
      <c r="GBQ136" s="1814"/>
      <c r="GBR136" s="1814"/>
      <c r="GBS136" s="1814"/>
      <c r="GBT136" s="1814"/>
      <c r="GBU136" s="1814"/>
      <c r="GBV136" s="1814"/>
      <c r="GBW136" s="1814"/>
      <c r="GBX136" s="1814"/>
      <c r="GBY136" s="1814"/>
      <c r="GBZ136" s="1814"/>
      <c r="GCA136" s="1814"/>
      <c r="GCB136" s="1814"/>
      <c r="GCC136" s="1814"/>
      <c r="GCD136" s="1814"/>
      <c r="GCE136" s="1814"/>
      <c r="GCF136" s="1814"/>
      <c r="GCG136" s="1814"/>
      <c r="GCH136" s="1814"/>
      <c r="GCI136" s="1814"/>
      <c r="GCJ136" s="1814"/>
      <c r="GCK136" s="1814"/>
      <c r="GCL136" s="1814"/>
      <c r="GCM136" s="1814"/>
      <c r="GCN136" s="1814"/>
      <c r="GCO136" s="1814"/>
      <c r="GCP136" s="1814"/>
      <c r="GCQ136" s="1814"/>
      <c r="GCR136" s="1814"/>
      <c r="GCS136" s="1814"/>
      <c r="GCT136" s="1814"/>
      <c r="GCU136" s="1814"/>
      <c r="GCV136" s="1814"/>
      <c r="GCW136" s="1814"/>
      <c r="GCX136" s="1814"/>
      <c r="GCY136" s="1814"/>
      <c r="GCZ136" s="1814"/>
      <c r="GDA136" s="1814"/>
      <c r="GDB136" s="1814"/>
      <c r="GDC136" s="1814"/>
      <c r="GDD136" s="1814"/>
      <c r="GDE136" s="1814"/>
      <c r="GDF136" s="1814"/>
      <c r="GDG136" s="1814"/>
      <c r="GDH136" s="1814"/>
      <c r="GDI136" s="1814"/>
      <c r="GDJ136" s="1814"/>
      <c r="GDK136" s="1814"/>
      <c r="GDL136" s="1814"/>
      <c r="GDM136" s="1814"/>
      <c r="GDN136" s="1814"/>
      <c r="GDO136" s="1814"/>
      <c r="GDP136" s="1814"/>
      <c r="GDQ136" s="1814"/>
      <c r="GDR136" s="1814"/>
      <c r="GDS136" s="1814"/>
      <c r="GDT136" s="1814"/>
      <c r="GDU136" s="1814"/>
      <c r="GDV136" s="1814"/>
      <c r="GDW136" s="1814"/>
      <c r="GDX136" s="1814"/>
      <c r="GDY136" s="1814"/>
      <c r="GDZ136" s="1814"/>
      <c r="GEA136" s="1814"/>
      <c r="GEB136" s="1814"/>
      <c r="GEC136" s="1814"/>
      <c r="GED136" s="1814"/>
      <c r="GEE136" s="1814"/>
      <c r="GEF136" s="1814"/>
      <c r="GEG136" s="1814"/>
      <c r="GEH136" s="1814"/>
      <c r="GEI136" s="1814"/>
      <c r="GEJ136" s="1814"/>
      <c r="GEK136" s="1814"/>
      <c r="GEL136" s="1814"/>
      <c r="GEM136" s="1814"/>
      <c r="GEN136" s="1814"/>
      <c r="GEO136" s="1814"/>
      <c r="GEP136" s="1814"/>
      <c r="GEQ136" s="1814"/>
      <c r="GER136" s="1814"/>
      <c r="GES136" s="1814"/>
      <c r="GET136" s="1814"/>
      <c r="GEU136" s="1814"/>
      <c r="GEV136" s="1814"/>
      <c r="GEW136" s="1814"/>
      <c r="GEX136" s="1814"/>
      <c r="GEY136" s="1814"/>
      <c r="GEZ136" s="1814"/>
      <c r="GFA136" s="1814"/>
      <c r="GFB136" s="1814"/>
      <c r="GFC136" s="1814"/>
      <c r="GFD136" s="1814"/>
      <c r="GFE136" s="1814"/>
      <c r="GFF136" s="1814"/>
      <c r="GFG136" s="1814"/>
      <c r="GFH136" s="1814"/>
      <c r="GFI136" s="1814"/>
      <c r="GFJ136" s="1814"/>
      <c r="GFK136" s="1814"/>
      <c r="GFL136" s="1814"/>
      <c r="GFM136" s="1814"/>
      <c r="GFN136" s="1814"/>
      <c r="GFO136" s="1814"/>
      <c r="GFP136" s="1814"/>
      <c r="GFQ136" s="1814"/>
      <c r="GFR136" s="1814"/>
      <c r="GFS136" s="1814"/>
      <c r="GFT136" s="1814"/>
      <c r="GFU136" s="1814"/>
      <c r="GFV136" s="1814"/>
      <c r="GFW136" s="1814"/>
      <c r="GFX136" s="1814"/>
      <c r="GFY136" s="1814"/>
      <c r="GFZ136" s="1814"/>
      <c r="GGA136" s="1814"/>
      <c r="GGB136" s="1814"/>
      <c r="GGC136" s="1814"/>
      <c r="GGD136" s="1814"/>
      <c r="GGE136" s="1814"/>
      <c r="GGF136" s="1814"/>
      <c r="GGG136" s="1814"/>
      <c r="GGH136" s="1814"/>
      <c r="GGI136" s="1814"/>
      <c r="GGJ136" s="1814"/>
      <c r="GGK136" s="1814"/>
      <c r="GGL136" s="1814"/>
      <c r="GGM136" s="1814"/>
      <c r="GGN136" s="1814"/>
      <c r="GGO136" s="1814"/>
      <c r="GGP136" s="1814"/>
      <c r="GGQ136" s="1814"/>
      <c r="GGR136" s="1814"/>
      <c r="GGS136" s="1814"/>
      <c r="GGT136" s="1814"/>
      <c r="GGU136" s="1814"/>
      <c r="GGV136" s="1814"/>
      <c r="GGW136" s="1814"/>
      <c r="GGX136" s="1814"/>
      <c r="GGY136" s="1814"/>
      <c r="GGZ136" s="1814"/>
      <c r="GHA136" s="1814"/>
      <c r="GHB136" s="1814"/>
      <c r="GHC136" s="1814"/>
      <c r="GHD136" s="1814"/>
      <c r="GHE136" s="1814"/>
      <c r="GHF136" s="1814"/>
      <c r="GHG136" s="1814"/>
      <c r="GHH136" s="1814"/>
      <c r="GHI136" s="1814"/>
      <c r="GHJ136" s="1814"/>
      <c r="GHK136" s="1814"/>
      <c r="GHL136" s="1814"/>
      <c r="GHM136" s="1814"/>
      <c r="GHN136" s="1814"/>
      <c r="GHO136" s="1814"/>
      <c r="GHP136" s="1814"/>
      <c r="GHQ136" s="1814"/>
      <c r="GHR136" s="1814"/>
      <c r="GHS136" s="1814"/>
      <c r="GHT136" s="1814"/>
      <c r="GHU136" s="1814"/>
      <c r="GHV136" s="1814"/>
      <c r="GHW136" s="1814"/>
      <c r="GHX136" s="1814"/>
      <c r="GHY136" s="1814"/>
      <c r="GHZ136" s="1814"/>
      <c r="GIA136" s="1814"/>
      <c r="GIB136" s="1814"/>
      <c r="GIC136" s="1814"/>
      <c r="GID136" s="1814"/>
      <c r="GIE136" s="1814"/>
      <c r="GIF136" s="1814"/>
      <c r="GIG136" s="1814"/>
      <c r="GIH136" s="1814"/>
      <c r="GII136" s="1814"/>
      <c r="GIJ136" s="1814"/>
      <c r="GIK136" s="1814"/>
      <c r="GIL136" s="1814"/>
      <c r="GIM136" s="1814"/>
      <c r="GIN136" s="1814"/>
      <c r="GIO136" s="1814"/>
      <c r="GIP136" s="1814"/>
      <c r="GIQ136" s="1814"/>
      <c r="GIR136" s="1814"/>
      <c r="GIS136" s="1814"/>
      <c r="GIT136" s="1814"/>
      <c r="GIU136" s="1814"/>
      <c r="GIV136" s="1814"/>
      <c r="GIW136" s="1814"/>
      <c r="GIX136" s="1814"/>
      <c r="GIY136" s="1814"/>
      <c r="GIZ136" s="1814"/>
      <c r="GJA136" s="1814"/>
      <c r="GJB136" s="1814"/>
      <c r="GJC136" s="1814"/>
      <c r="GJD136" s="1814"/>
      <c r="GJE136" s="1814"/>
      <c r="GJF136" s="1814"/>
      <c r="GJG136" s="1814"/>
      <c r="GJH136" s="1814"/>
      <c r="GJI136" s="1814"/>
      <c r="GJJ136" s="1814"/>
      <c r="GJK136" s="1814"/>
      <c r="GJL136" s="1814"/>
      <c r="GJM136" s="1814"/>
      <c r="GJN136" s="1814"/>
      <c r="GJO136" s="1814"/>
      <c r="GJP136" s="1814"/>
      <c r="GJQ136" s="1814"/>
      <c r="GJR136" s="1814"/>
      <c r="GJS136" s="1814"/>
      <c r="GJT136" s="1814"/>
      <c r="GJU136" s="1814"/>
      <c r="GJV136" s="1814"/>
      <c r="GJW136" s="1814"/>
      <c r="GJX136" s="1814"/>
      <c r="GJY136" s="1814"/>
      <c r="GJZ136" s="1814"/>
      <c r="GKA136" s="1814"/>
      <c r="GKB136" s="1814"/>
      <c r="GKC136" s="1814"/>
      <c r="GKD136" s="1814"/>
      <c r="GKE136" s="1814"/>
      <c r="GKF136" s="1814"/>
      <c r="GKG136" s="1814"/>
      <c r="GKH136" s="1814"/>
      <c r="GKI136" s="1814"/>
      <c r="GKJ136" s="1814"/>
      <c r="GKK136" s="1814"/>
      <c r="GKL136" s="1814"/>
      <c r="GKM136" s="1814"/>
      <c r="GKN136" s="1814"/>
      <c r="GKO136" s="1814"/>
      <c r="GKP136" s="1814"/>
      <c r="GKQ136" s="1814"/>
      <c r="GKR136" s="1814"/>
      <c r="GKS136" s="1814"/>
      <c r="GKT136" s="1814"/>
      <c r="GKU136" s="1814"/>
      <c r="GKV136" s="1814"/>
      <c r="GKW136" s="1814"/>
      <c r="GKX136" s="1814"/>
      <c r="GKY136" s="1814"/>
      <c r="GKZ136" s="1814"/>
      <c r="GLA136" s="1814"/>
      <c r="GLB136" s="1814"/>
      <c r="GLC136" s="1814"/>
      <c r="GLD136" s="1814"/>
      <c r="GLE136" s="1814"/>
      <c r="GLF136" s="1814"/>
      <c r="GLG136" s="1814"/>
      <c r="GLH136" s="1814"/>
      <c r="GLI136" s="1814"/>
      <c r="GLJ136" s="1814"/>
      <c r="GLK136" s="1814"/>
      <c r="GLL136" s="1814"/>
      <c r="GLM136" s="1814"/>
      <c r="GLN136" s="1814"/>
      <c r="GLO136" s="1814"/>
      <c r="GLP136" s="1814"/>
      <c r="GLQ136" s="1814"/>
      <c r="GLR136" s="1814"/>
      <c r="GLS136" s="1814"/>
      <c r="GLT136" s="1814"/>
      <c r="GLU136" s="1814"/>
      <c r="GLV136" s="1814"/>
      <c r="GLW136" s="1814"/>
      <c r="GLX136" s="1814"/>
      <c r="GLY136" s="1814"/>
      <c r="GLZ136" s="1814"/>
      <c r="GMA136" s="1814"/>
      <c r="GMB136" s="1814"/>
      <c r="GMC136" s="1814"/>
      <c r="GMD136" s="1814"/>
      <c r="GME136" s="1814"/>
      <c r="GMF136" s="1814"/>
      <c r="GMG136" s="1814"/>
      <c r="GMH136" s="1814"/>
      <c r="GMI136" s="1814"/>
      <c r="GMJ136" s="1814"/>
      <c r="GMK136" s="1814"/>
      <c r="GML136" s="1814"/>
      <c r="GMM136" s="1814"/>
      <c r="GMN136" s="1814"/>
      <c r="GMO136" s="1814"/>
      <c r="GMP136" s="1814"/>
      <c r="GMQ136" s="1814"/>
      <c r="GMR136" s="1814"/>
      <c r="GMS136" s="1814"/>
      <c r="GMT136" s="1814"/>
      <c r="GMU136" s="1814"/>
      <c r="GMV136" s="1814"/>
      <c r="GMW136" s="1814"/>
      <c r="GMX136" s="1814"/>
      <c r="GMY136" s="1814"/>
      <c r="GMZ136" s="1814"/>
      <c r="GNA136" s="1814"/>
      <c r="GNB136" s="1814"/>
      <c r="GNC136" s="1814"/>
      <c r="GND136" s="1814"/>
      <c r="GNE136" s="1814"/>
      <c r="GNF136" s="1814"/>
      <c r="GNG136" s="1814"/>
      <c r="GNH136" s="1814"/>
      <c r="GNI136" s="1814"/>
      <c r="GNJ136" s="1814"/>
      <c r="GNK136" s="1814"/>
      <c r="GNL136" s="1814"/>
      <c r="GNM136" s="1814"/>
      <c r="GNN136" s="1814"/>
      <c r="GNO136" s="1814"/>
      <c r="GNP136" s="1814"/>
      <c r="GNQ136" s="1814"/>
      <c r="GNR136" s="1814"/>
      <c r="GNS136" s="1814"/>
      <c r="GNT136" s="1814"/>
      <c r="GNU136" s="1814"/>
      <c r="GNV136" s="1814"/>
      <c r="GNW136" s="1814"/>
      <c r="GNX136" s="1814"/>
      <c r="GNY136" s="1814"/>
      <c r="GNZ136" s="1814"/>
      <c r="GOA136" s="1814"/>
      <c r="GOB136" s="1814"/>
      <c r="GOC136" s="1814"/>
      <c r="GOD136" s="1814"/>
      <c r="GOE136" s="1814"/>
      <c r="GOF136" s="1814"/>
      <c r="GOG136" s="1814"/>
      <c r="GOH136" s="1814"/>
      <c r="GOI136" s="1814"/>
      <c r="GOJ136" s="1814"/>
      <c r="GOK136" s="1814"/>
      <c r="GOL136" s="1814"/>
      <c r="GOM136" s="1814"/>
      <c r="GON136" s="1814"/>
      <c r="GOO136" s="1814"/>
      <c r="GOP136" s="1814"/>
      <c r="GOQ136" s="1814"/>
      <c r="GOR136" s="1814"/>
      <c r="GOS136" s="1814"/>
      <c r="GOT136" s="1814"/>
      <c r="GOU136" s="1814"/>
      <c r="GOV136" s="1814"/>
      <c r="GOW136" s="1814"/>
      <c r="GOX136" s="1814"/>
      <c r="GOY136" s="1814"/>
      <c r="GOZ136" s="1814"/>
      <c r="GPA136" s="1814"/>
      <c r="GPB136" s="1814"/>
      <c r="GPC136" s="1814"/>
      <c r="GPD136" s="1814"/>
      <c r="GPE136" s="1814"/>
      <c r="GPF136" s="1814"/>
      <c r="GPG136" s="1814"/>
      <c r="GPH136" s="1814"/>
      <c r="GPI136" s="1814"/>
      <c r="GPJ136" s="1814"/>
      <c r="GPK136" s="1814"/>
      <c r="GPL136" s="1814"/>
      <c r="GPM136" s="1814"/>
      <c r="GPN136" s="1814"/>
      <c r="GPO136" s="1814"/>
      <c r="GPP136" s="1814"/>
      <c r="GPQ136" s="1814"/>
      <c r="GPR136" s="1814"/>
      <c r="GPS136" s="1814"/>
      <c r="GPT136" s="1814"/>
      <c r="GPU136" s="1814"/>
      <c r="GPV136" s="1814"/>
      <c r="GPW136" s="1814"/>
      <c r="GPX136" s="1814"/>
      <c r="GPY136" s="1814"/>
      <c r="GPZ136" s="1814"/>
      <c r="GQA136" s="1814"/>
      <c r="GQB136" s="1814"/>
      <c r="GQC136" s="1814"/>
      <c r="GQD136" s="1814"/>
      <c r="GQE136" s="1814"/>
      <c r="GQF136" s="1814"/>
      <c r="GQG136" s="1814"/>
      <c r="GQH136" s="1814"/>
      <c r="GQI136" s="1814"/>
      <c r="GQJ136" s="1814"/>
      <c r="GQK136" s="1814"/>
      <c r="GQL136" s="1814"/>
      <c r="GQM136" s="1814"/>
      <c r="GQN136" s="1814"/>
      <c r="GQO136" s="1814"/>
      <c r="GQP136" s="1814"/>
      <c r="GQQ136" s="1814"/>
      <c r="GQR136" s="1814"/>
      <c r="GQS136" s="1814"/>
      <c r="GQT136" s="1814"/>
      <c r="GQU136" s="1814"/>
      <c r="GQV136" s="1814"/>
      <c r="GQW136" s="1814"/>
      <c r="GQX136" s="1814"/>
      <c r="GQY136" s="1814"/>
      <c r="GQZ136" s="1814"/>
      <c r="GRA136" s="1814"/>
      <c r="GRB136" s="1814"/>
      <c r="GRC136" s="1814"/>
      <c r="GRD136" s="1814"/>
      <c r="GRE136" s="1814"/>
      <c r="GRF136" s="1814"/>
      <c r="GRG136" s="1814"/>
      <c r="GRH136" s="1814"/>
      <c r="GRI136" s="1814"/>
      <c r="GRJ136" s="1814"/>
      <c r="GRK136" s="1814"/>
      <c r="GRL136" s="1814"/>
      <c r="GRM136" s="1814"/>
      <c r="GRN136" s="1814"/>
      <c r="GRO136" s="1814"/>
      <c r="GRP136" s="1814"/>
      <c r="GRQ136" s="1814"/>
      <c r="GRR136" s="1814"/>
      <c r="GRS136" s="1814"/>
      <c r="GRT136" s="1814"/>
      <c r="GRU136" s="1814"/>
      <c r="GRV136" s="1814"/>
      <c r="GRW136" s="1814"/>
      <c r="GRX136" s="1814"/>
      <c r="GRY136" s="1814"/>
      <c r="GRZ136" s="1814"/>
      <c r="GSA136" s="1814"/>
      <c r="GSB136" s="1814"/>
      <c r="GSC136" s="1814"/>
      <c r="GSD136" s="1814"/>
      <c r="GSE136" s="1814"/>
      <c r="GSF136" s="1814"/>
      <c r="GSG136" s="1814"/>
      <c r="GSH136" s="1814"/>
      <c r="GSI136" s="1814"/>
      <c r="GSJ136" s="1814"/>
      <c r="GSK136" s="1814"/>
      <c r="GSL136" s="1814"/>
      <c r="GSM136" s="1814"/>
      <c r="GSN136" s="1814"/>
      <c r="GSO136" s="1814"/>
      <c r="GSP136" s="1814"/>
      <c r="GSQ136" s="1814"/>
      <c r="GSR136" s="1814"/>
      <c r="GSS136" s="1814"/>
      <c r="GST136" s="1814"/>
      <c r="GSU136" s="1814"/>
      <c r="GSV136" s="1814"/>
      <c r="GSW136" s="1814"/>
      <c r="GSX136" s="1814"/>
      <c r="GSY136" s="1814"/>
      <c r="GSZ136" s="1814"/>
      <c r="GTA136" s="1814"/>
      <c r="GTB136" s="1814"/>
      <c r="GTC136" s="1814"/>
      <c r="GTD136" s="1814"/>
      <c r="GTE136" s="1814"/>
      <c r="GTF136" s="1814"/>
      <c r="GTG136" s="1814"/>
      <c r="GTH136" s="1814"/>
      <c r="GTI136" s="1814"/>
      <c r="GTJ136" s="1814"/>
      <c r="GTK136" s="1814"/>
      <c r="GTL136" s="1814"/>
      <c r="GTM136" s="1814"/>
      <c r="GTN136" s="1814"/>
      <c r="GTO136" s="1814"/>
      <c r="GTP136" s="1814"/>
      <c r="GTQ136" s="1814"/>
      <c r="GTR136" s="1814"/>
      <c r="GTS136" s="1814"/>
      <c r="GTT136" s="1814"/>
      <c r="GTU136" s="1814"/>
      <c r="GTV136" s="1814"/>
      <c r="GTW136" s="1814"/>
      <c r="GTX136" s="1814"/>
      <c r="GTY136" s="1814"/>
      <c r="GTZ136" s="1814"/>
      <c r="GUA136" s="1814"/>
      <c r="GUB136" s="1814"/>
      <c r="GUC136" s="1814"/>
      <c r="GUD136" s="1814"/>
      <c r="GUE136" s="1814"/>
      <c r="GUF136" s="1814"/>
      <c r="GUG136" s="1814"/>
      <c r="GUH136" s="1814"/>
      <c r="GUI136" s="1814"/>
      <c r="GUJ136" s="1814"/>
      <c r="GUK136" s="1814"/>
      <c r="GUL136" s="1814"/>
      <c r="GUM136" s="1814"/>
      <c r="GUN136" s="1814"/>
      <c r="GUO136" s="1814"/>
      <c r="GUP136" s="1814"/>
      <c r="GUQ136" s="1814"/>
      <c r="GUR136" s="1814"/>
      <c r="GUS136" s="1814"/>
      <c r="GUT136" s="1814"/>
      <c r="GUU136" s="1814"/>
      <c r="GUV136" s="1814"/>
      <c r="GUW136" s="1814"/>
      <c r="GUX136" s="1814"/>
      <c r="GUY136" s="1814"/>
      <c r="GUZ136" s="1814"/>
      <c r="GVA136" s="1814"/>
      <c r="GVB136" s="1814"/>
      <c r="GVC136" s="1814"/>
      <c r="GVD136" s="1814"/>
      <c r="GVE136" s="1814"/>
      <c r="GVF136" s="1814"/>
      <c r="GVG136" s="1814"/>
      <c r="GVH136" s="1814"/>
      <c r="GVI136" s="1814"/>
      <c r="GVJ136" s="1814"/>
      <c r="GVK136" s="1814"/>
      <c r="GVL136" s="1814"/>
      <c r="GVM136" s="1814"/>
      <c r="GVN136" s="1814"/>
      <c r="GVO136" s="1814"/>
      <c r="GVP136" s="1814"/>
      <c r="GVQ136" s="1814"/>
      <c r="GVR136" s="1814"/>
      <c r="GVS136" s="1814"/>
      <c r="GVT136" s="1814"/>
      <c r="GVU136" s="1814"/>
      <c r="GVV136" s="1814"/>
      <c r="GVW136" s="1814"/>
      <c r="GVX136" s="1814"/>
      <c r="GVY136" s="1814"/>
      <c r="GVZ136" s="1814"/>
      <c r="GWA136" s="1814"/>
      <c r="GWB136" s="1814"/>
      <c r="GWC136" s="1814"/>
      <c r="GWD136" s="1814"/>
      <c r="GWE136" s="1814"/>
      <c r="GWF136" s="1814"/>
      <c r="GWG136" s="1814"/>
      <c r="GWH136" s="1814"/>
      <c r="GWI136" s="1814"/>
      <c r="GWJ136" s="1814"/>
      <c r="GWK136" s="1814"/>
      <c r="GWL136" s="1814"/>
      <c r="GWM136" s="1814"/>
      <c r="GWN136" s="1814"/>
      <c r="GWO136" s="1814"/>
      <c r="GWP136" s="1814"/>
      <c r="GWQ136" s="1814"/>
      <c r="GWR136" s="1814"/>
      <c r="GWS136" s="1814"/>
      <c r="GWT136" s="1814"/>
      <c r="GWU136" s="1814"/>
      <c r="GWV136" s="1814"/>
      <c r="GWW136" s="1814"/>
      <c r="GWX136" s="1814"/>
      <c r="GWY136" s="1814"/>
      <c r="GWZ136" s="1814"/>
      <c r="GXA136" s="1814"/>
      <c r="GXB136" s="1814"/>
      <c r="GXC136" s="1814"/>
      <c r="GXD136" s="1814"/>
      <c r="GXE136" s="1814"/>
      <c r="GXF136" s="1814"/>
      <c r="GXG136" s="1814"/>
      <c r="GXH136" s="1814"/>
      <c r="GXI136" s="1814"/>
      <c r="GXJ136" s="1814"/>
      <c r="GXK136" s="1814"/>
      <c r="GXL136" s="1814"/>
      <c r="GXM136" s="1814"/>
      <c r="GXN136" s="1814"/>
      <c r="GXO136" s="1814"/>
      <c r="GXP136" s="1814"/>
      <c r="GXQ136" s="1814"/>
      <c r="GXR136" s="1814"/>
      <c r="GXS136" s="1814"/>
      <c r="GXT136" s="1814"/>
      <c r="GXU136" s="1814"/>
      <c r="GXV136" s="1814"/>
      <c r="GXW136" s="1814"/>
      <c r="GXX136" s="1814"/>
      <c r="GXY136" s="1814"/>
      <c r="GXZ136" s="1814"/>
      <c r="GYA136" s="1814"/>
      <c r="GYB136" s="1814"/>
      <c r="GYC136" s="1814"/>
      <c r="GYD136" s="1814"/>
      <c r="GYE136" s="1814"/>
      <c r="GYF136" s="1814"/>
      <c r="GYG136" s="1814"/>
      <c r="GYH136" s="1814"/>
      <c r="GYI136" s="1814"/>
      <c r="GYJ136" s="1814"/>
      <c r="GYK136" s="1814"/>
      <c r="GYL136" s="1814"/>
      <c r="GYM136" s="1814"/>
      <c r="GYN136" s="1814"/>
      <c r="GYO136" s="1814"/>
      <c r="GYP136" s="1814"/>
      <c r="GYQ136" s="1814"/>
      <c r="GYR136" s="1814"/>
      <c r="GYS136" s="1814"/>
      <c r="GYT136" s="1814"/>
      <c r="GYU136" s="1814"/>
      <c r="GYV136" s="1814"/>
      <c r="GYW136" s="1814"/>
      <c r="GYX136" s="1814"/>
      <c r="GYY136" s="1814"/>
      <c r="GYZ136" s="1814"/>
      <c r="GZA136" s="1814"/>
      <c r="GZB136" s="1814"/>
      <c r="GZC136" s="1814"/>
      <c r="GZD136" s="1814"/>
      <c r="GZE136" s="1814"/>
      <c r="GZF136" s="1814"/>
      <c r="GZG136" s="1814"/>
      <c r="GZH136" s="1814"/>
      <c r="GZI136" s="1814"/>
      <c r="GZJ136" s="1814"/>
      <c r="GZK136" s="1814"/>
      <c r="GZL136" s="1814"/>
      <c r="GZM136" s="1814"/>
      <c r="GZN136" s="1814"/>
      <c r="GZO136" s="1814"/>
      <c r="GZP136" s="1814"/>
      <c r="GZQ136" s="1814"/>
      <c r="GZR136" s="1814"/>
      <c r="GZS136" s="1814"/>
      <c r="GZT136" s="1814"/>
      <c r="GZU136" s="1814"/>
      <c r="GZV136" s="1814"/>
      <c r="GZW136" s="1814"/>
      <c r="GZX136" s="1814"/>
      <c r="GZY136" s="1814"/>
      <c r="GZZ136" s="1814"/>
      <c r="HAA136" s="1814"/>
      <c r="HAB136" s="1814"/>
      <c r="HAC136" s="1814"/>
      <c r="HAD136" s="1814"/>
      <c r="HAE136" s="1814"/>
      <c r="HAF136" s="1814"/>
      <c r="HAG136" s="1814"/>
      <c r="HAH136" s="1814"/>
      <c r="HAI136" s="1814"/>
      <c r="HAJ136" s="1814"/>
      <c r="HAK136" s="1814"/>
      <c r="HAL136" s="1814"/>
      <c r="HAM136" s="1814"/>
      <c r="HAN136" s="1814"/>
      <c r="HAO136" s="1814"/>
      <c r="HAP136" s="1814"/>
      <c r="HAQ136" s="1814"/>
      <c r="HAR136" s="1814"/>
      <c r="HAS136" s="1814"/>
      <c r="HAT136" s="1814"/>
      <c r="HAU136" s="1814"/>
      <c r="HAV136" s="1814"/>
      <c r="HAW136" s="1814"/>
      <c r="HAX136" s="1814"/>
      <c r="HAY136" s="1814"/>
      <c r="HAZ136" s="1814"/>
      <c r="HBA136" s="1814"/>
      <c r="HBB136" s="1814"/>
      <c r="HBC136" s="1814"/>
      <c r="HBD136" s="1814"/>
      <c r="HBE136" s="1814"/>
      <c r="HBF136" s="1814"/>
      <c r="HBG136" s="1814"/>
      <c r="HBH136" s="1814"/>
      <c r="HBI136" s="1814"/>
      <c r="HBJ136" s="1814"/>
      <c r="HBK136" s="1814"/>
      <c r="HBL136" s="1814"/>
      <c r="HBM136" s="1814"/>
      <c r="HBN136" s="1814"/>
      <c r="HBO136" s="1814"/>
      <c r="HBP136" s="1814"/>
      <c r="HBQ136" s="1814"/>
      <c r="HBR136" s="1814"/>
      <c r="HBS136" s="1814"/>
      <c r="HBT136" s="1814"/>
      <c r="HBU136" s="1814"/>
      <c r="HBV136" s="1814"/>
      <c r="HBW136" s="1814"/>
      <c r="HBX136" s="1814"/>
      <c r="HBY136" s="1814"/>
      <c r="HBZ136" s="1814"/>
      <c r="HCA136" s="1814"/>
      <c r="HCB136" s="1814"/>
      <c r="HCC136" s="1814"/>
      <c r="HCD136" s="1814"/>
      <c r="HCE136" s="1814"/>
      <c r="HCF136" s="1814"/>
      <c r="HCG136" s="1814"/>
      <c r="HCH136" s="1814"/>
      <c r="HCI136" s="1814"/>
      <c r="HCJ136" s="1814"/>
      <c r="HCK136" s="1814"/>
      <c r="HCL136" s="1814"/>
      <c r="HCM136" s="1814"/>
      <c r="HCN136" s="1814"/>
      <c r="HCO136" s="1814"/>
      <c r="HCP136" s="1814"/>
      <c r="HCQ136" s="1814"/>
      <c r="HCR136" s="1814"/>
      <c r="HCS136" s="1814"/>
      <c r="HCT136" s="1814"/>
      <c r="HCU136" s="1814"/>
      <c r="HCV136" s="1814"/>
      <c r="HCW136" s="1814"/>
      <c r="HCX136" s="1814"/>
      <c r="HCY136" s="1814"/>
      <c r="HCZ136" s="1814"/>
      <c r="HDA136" s="1814"/>
      <c r="HDB136" s="1814"/>
      <c r="HDC136" s="1814"/>
      <c r="HDD136" s="1814"/>
      <c r="HDE136" s="1814"/>
      <c r="HDF136" s="1814"/>
      <c r="HDG136" s="1814"/>
      <c r="HDH136" s="1814"/>
      <c r="HDI136" s="1814"/>
      <c r="HDJ136" s="1814"/>
      <c r="HDK136" s="1814"/>
      <c r="HDL136" s="1814"/>
      <c r="HDM136" s="1814"/>
      <c r="HDN136" s="1814"/>
      <c r="HDO136" s="1814"/>
      <c r="HDP136" s="1814"/>
      <c r="HDQ136" s="1814"/>
      <c r="HDR136" s="1814"/>
      <c r="HDS136" s="1814"/>
      <c r="HDT136" s="1814"/>
      <c r="HDU136" s="1814"/>
      <c r="HDV136" s="1814"/>
      <c r="HDW136" s="1814"/>
      <c r="HDX136" s="1814"/>
      <c r="HDY136" s="1814"/>
      <c r="HDZ136" s="1814"/>
      <c r="HEA136" s="1814"/>
      <c r="HEB136" s="1814"/>
      <c r="HEC136" s="1814"/>
      <c r="HED136" s="1814"/>
      <c r="HEE136" s="1814"/>
      <c r="HEF136" s="1814"/>
      <c r="HEG136" s="1814"/>
      <c r="HEH136" s="1814"/>
      <c r="HEI136" s="1814"/>
      <c r="HEJ136" s="1814"/>
      <c r="HEK136" s="1814"/>
      <c r="HEL136" s="1814"/>
      <c r="HEM136" s="1814"/>
      <c r="HEN136" s="1814"/>
      <c r="HEO136" s="1814"/>
      <c r="HEP136" s="1814"/>
      <c r="HEQ136" s="1814"/>
      <c r="HER136" s="1814"/>
      <c r="HES136" s="1814"/>
      <c r="HET136" s="1814"/>
      <c r="HEU136" s="1814"/>
      <c r="HEV136" s="1814"/>
      <c r="HEW136" s="1814"/>
      <c r="HEX136" s="1814"/>
      <c r="HEY136" s="1814"/>
      <c r="HEZ136" s="1814"/>
      <c r="HFA136" s="1814"/>
      <c r="HFB136" s="1814"/>
      <c r="HFC136" s="1814"/>
      <c r="HFD136" s="1814"/>
      <c r="HFE136" s="1814"/>
      <c r="HFF136" s="1814"/>
      <c r="HFG136" s="1814"/>
      <c r="HFH136" s="1814"/>
      <c r="HFI136" s="1814"/>
      <c r="HFJ136" s="1814"/>
      <c r="HFK136" s="1814"/>
      <c r="HFL136" s="1814"/>
      <c r="HFM136" s="1814"/>
      <c r="HFN136" s="1814"/>
      <c r="HFO136" s="1814"/>
      <c r="HFP136" s="1814"/>
      <c r="HFQ136" s="1814"/>
      <c r="HFR136" s="1814"/>
      <c r="HFS136" s="1814"/>
      <c r="HFT136" s="1814"/>
      <c r="HFU136" s="1814"/>
      <c r="HFV136" s="1814"/>
      <c r="HFW136" s="1814"/>
      <c r="HFX136" s="1814"/>
      <c r="HFY136" s="1814"/>
      <c r="HFZ136" s="1814"/>
      <c r="HGA136" s="1814"/>
      <c r="HGB136" s="1814"/>
      <c r="HGC136" s="1814"/>
      <c r="HGD136" s="1814"/>
      <c r="HGE136" s="1814"/>
      <c r="HGF136" s="1814"/>
      <c r="HGG136" s="1814"/>
      <c r="HGH136" s="1814"/>
      <c r="HGI136" s="1814"/>
      <c r="HGJ136" s="1814"/>
      <c r="HGK136" s="1814"/>
      <c r="HGL136" s="1814"/>
      <c r="HGM136" s="1814"/>
      <c r="HGN136" s="1814"/>
      <c r="HGO136" s="1814"/>
      <c r="HGP136" s="1814"/>
      <c r="HGQ136" s="1814"/>
      <c r="HGR136" s="1814"/>
      <c r="HGS136" s="1814"/>
      <c r="HGT136" s="1814"/>
      <c r="HGU136" s="1814"/>
      <c r="HGV136" s="1814"/>
      <c r="HGW136" s="1814"/>
      <c r="HGX136" s="1814"/>
      <c r="HGY136" s="1814"/>
      <c r="HGZ136" s="1814"/>
      <c r="HHA136" s="1814"/>
      <c r="HHB136" s="1814"/>
      <c r="HHC136" s="1814"/>
      <c r="HHD136" s="1814"/>
      <c r="HHE136" s="1814"/>
      <c r="HHF136" s="1814"/>
      <c r="HHG136" s="1814"/>
      <c r="HHH136" s="1814"/>
      <c r="HHI136" s="1814"/>
      <c r="HHJ136" s="1814"/>
      <c r="HHK136" s="1814"/>
      <c r="HHL136" s="1814"/>
      <c r="HHM136" s="1814"/>
      <c r="HHN136" s="1814"/>
      <c r="HHO136" s="1814"/>
      <c r="HHP136" s="1814"/>
      <c r="HHQ136" s="1814"/>
      <c r="HHR136" s="1814"/>
      <c r="HHS136" s="1814"/>
      <c r="HHT136" s="1814"/>
      <c r="HHU136" s="1814"/>
      <c r="HHV136" s="1814"/>
      <c r="HHW136" s="1814"/>
      <c r="HHX136" s="1814"/>
      <c r="HHY136" s="1814"/>
      <c r="HHZ136" s="1814"/>
      <c r="HIA136" s="1814"/>
      <c r="HIB136" s="1814"/>
      <c r="HIC136" s="1814"/>
      <c r="HID136" s="1814"/>
      <c r="HIE136" s="1814"/>
      <c r="HIF136" s="1814"/>
      <c r="HIG136" s="1814"/>
      <c r="HIH136" s="1814"/>
      <c r="HII136" s="1814"/>
      <c r="HIJ136" s="1814"/>
      <c r="HIK136" s="1814"/>
      <c r="HIL136" s="1814"/>
      <c r="HIM136" s="1814"/>
      <c r="HIN136" s="1814"/>
      <c r="HIO136" s="1814"/>
      <c r="HIP136" s="1814"/>
      <c r="HIQ136" s="1814"/>
      <c r="HIR136" s="1814"/>
      <c r="HIS136" s="1814"/>
      <c r="HIT136" s="1814"/>
      <c r="HIU136" s="1814"/>
      <c r="HIV136" s="1814"/>
      <c r="HIW136" s="1814"/>
      <c r="HIX136" s="1814"/>
      <c r="HIY136" s="1814"/>
      <c r="HIZ136" s="1814"/>
      <c r="HJA136" s="1814"/>
      <c r="HJB136" s="1814"/>
      <c r="HJC136" s="1814"/>
      <c r="HJD136" s="1814"/>
      <c r="HJE136" s="1814"/>
      <c r="HJF136" s="1814"/>
      <c r="HJG136" s="1814"/>
      <c r="HJH136" s="1814"/>
      <c r="HJI136" s="1814"/>
      <c r="HJJ136" s="1814"/>
      <c r="HJK136" s="1814"/>
      <c r="HJL136" s="1814"/>
      <c r="HJM136" s="1814"/>
      <c r="HJN136" s="1814"/>
      <c r="HJO136" s="1814"/>
      <c r="HJP136" s="1814"/>
      <c r="HJQ136" s="1814"/>
      <c r="HJR136" s="1814"/>
      <c r="HJS136" s="1814"/>
      <c r="HJT136" s="1814"/>
      <c r="HJU136" s="1814"/>
      <c r="HJV136" s="1814"/>
      <c r="HJW136" s="1814"/>
      <c r="HJX136" s="1814"/>
      <c r="HJY136" s="1814"/>
      <c r="HJZ136" s="1814"/>
      <c r="HKA136" s="1814"/>
      <c r="HKB136" s="1814"/>
      <c r="HKC136" s="1814"/>
      <c r="HKD136" s="1814"/>
      <c r="HKE136" s="1814"/>
      <c r="HKF136" s="1814"/>
      <c r="HKG136" s="1814"/>
      <c r="HKH136" s="1814"/>
      <c r="HKI136" s="1814"/>
      <c r="HKJ136" s="1814"/>
      <c r="HKK136" s="1814"/>
      <c r="HKL136" s="1814"/>
      <c r="HKM136" s="1814"/>
      <c r="HKN136" s="1814"/>
      <c r="HKO136" s="1814"/>
      <c r="HKP136" s="1814"/>
      <c r="HKQ136" s="1814"/>
      <c r="HKR136" s="1814"/>
      <c r="HKS136" s="1814"/>
      <c r="HKT136" s="1814"/>
      <c r="HKU136" s="1814"/>
      <c r="HKV136" s="1814"/>
      <c r="HKW136" s="1814"/>
      <c r="HKX136" s="1814"/>
      <c r="HKY136" s="1814"/>
      <c r="HKZ136" s="1814"/>
      <c r="HLA136" s="1814"/>
      <c r="HLB136" s="1814"/>
      <c r="HLC136" s="1814"/>
      <c r="HLD136" s="1814"/>
      <c r="HLE136" s="1814"/>
      <c r="HLF136" s="1814"/>
      <c r="HLG136" s="1814"/>
      <c r="HLH136" s="1814"/>
      <c r="HLI136" s="1814"/>
      <c r="HLJ136" s="1814"/>
      <c r="HLK136" s="1814"/>
      <c r="HLL136" s="1814"/>
      <c r="HLM136" s="1814"/>
      <c r="HLN136" s="1814"/>
      <c r="HLO136" s="1814"/>
      <c r="HLP136" s="1814"/>
      <c r="HLQ136" s="1814"/>
      <c r="HLR136" s="1814"/>
      <c r="HLS136" s="1814"/>
      <c r="HLT136" s="1814"/>
      <c r="HLU136" s="1814"/>
      <c r="HLV136" s="1814"/>
      <c r="HLW136" s="1814"/>
      <c r="HLX136" s="1814"/>
      <c r="HLY136" s="1814"/>
      <c r="HLZ136" s="1814"/>
      <c r="HMA136" s="1814"/>
      <c r="HMB136" s="1814"/>
      <c r="HMC136" s="1814"/>
      <c r="HMD136" s="1814"/>
      <c r="HME136" s="1814"/>
      <c r="HMF136" s="1814"/>
      <c r="HMG136" s="1814"/>
      <c r="HMH136" s="1814"/>
      <c r="HMI136" s="1814"/>
      <c r="HMJ136" s="1814"/>
      <c r="HMK136" s="1814"/>
      <c r="HML136" s="1814"/>
      <c r="HMM136" s="1814"/>
      <c r="HMN136" s="1814"/>
      <c r="HMO136" s="1814"/>
      <c r="HMP136" s="1814"/>
      <c r="HMQ136" s="1814"/>
      <c r="HMR136" s="1814"/>
      <c r="HMS136" s="1814"/>
      <c r="HMT136" s="1814"/>
      <c r="HMU136" s="1814"/>
      <c r="HMV136" s="1814"/>
      <c r="HMW136" s="1814"/>
      <c r="HMX136" s="1814"/>
      <c r="HMY136" s="1814"/>
      <c r="HMZ136" s="1814"/>
      <c r="HNA136" s="1814"/>
      <c r="HNB136" s="1814"/>
      <c r="HNC136" s="1814"/>
      <c r="HND136" s="1814"/>
      <c r="HNE136" s="1814"/>
      <c r="HNF136" s="1814"/>
      <c r="HNG136" s="1814"/>
      <c r="HNH136" s="1814"/>
      <c r="HNI136" s="1814"/>
      <c r="HNJ136" s="1814"/>
      <c r="HNK136" s="1814"/>
      <c r="HNL136" s="1814"/>
      <c r="HNM136" s="1814"/>
      <c r="HNN136" s="1814"/>
      <c r="HNO136" s="1814"/>
      <c r="HNP136" s="1814"/>
      <c r="HNQ136" s="1814"/>
      <c r="HNR136" s="1814"/>
      <c r="HNS136" s="1814"/>
      <c r="HNT136" s="1814"/>
      <c r="HNU136" s="1814"/>
      <c r="HNV136" s="1814"/>
      <c r="HNW136" s="1814"/>
      <c r="HNX136" s="1814"/>
      <c r="HNY136" s="1814"/>
      <c r="HNZ136" s="1814"/>
      <c r="HOA136" s="1814"/>
      <c r="HOB136" s="1814"/>
      <c r="HOC136" s="1814"/>
      <c r="HOD136" s="1814"/>
      <c r="HOE136" s="1814"/>
      <c r="HOF136" s="1814"/>
      <c r="HOG136" s="1814"/>
      <c r="HOH136" s="1814"/>
      <c r="HOI136" s="1814"/>
      <c r="HOJ136" s="1814"/>
      <c r="HOK136" s="1814"/>
      <c r="HOL136" s="1814"/>
      <c r="HOM136" s="1814"/>
      <c r="HON136" s="1814"/>
      <c r="HOO136" s="1814"/>
      <c r="HOP136" s="1814"/>
      <c r="HOQ136" s="1814"/>
      <c r="HOR136" s="1814"/>
      <c r="HOS136" s="1814"/>
      <c r="HOT136" s="1814"/>
      <c r="HOU136" s="1814"/>
      <c r="HOV136" s="1814"/>
      <c r="HOW136" s="1814"/>
      <c r="HOX136" s="1814"/>
      <c r="HOY136" s="1814"/>
      <c r="HOZ136" s="1814"/>
      <c r="HPA136" s="1814"/>
      <c r="HPB136" s="1814"/>
      <c r="HPC136" s="1814"/>
      <c r="HPD136" s="1814"/>
      <c r="HPE136" s="1814"/>
      <c r="HPF136" s="1814"/>
      <c r="HPG136" s="1814"/>
      <c r="HPH136" s="1814"/>
      <c r="HPI136" s="1814"/>
      <c r="HPJ136" s="1814"/>
      <c r="HPK136" s="1814"/>
      <c r="HPL136" s="1814"/>
      <c r="HPM136" s="1814"/>
      <c r="HPN136" s="1814"/>
      <c r="HPO136" s="1814"/>
      <c r="HPP136" s="1814"/>
      <c r="HPQ136" s="1814"/>
      <c r="HPR136" s="1814"/>
      <c r="HPS136" s="1814"/>
      <c r="HPT136" s="1814"/>
      <c r="HPU136" s="1814"/>
      <c r="HPV136" s="1814"/>
      <c r="HPW136" s="1814"/>
      <c r="HPX136" s="1814"/>
      <c r="HPY136" s="1814"/>
      <c r="HPZ136" s="1814"/>
      <c r="HQA136" s="1814"/>
      <c r="HQB136" s="1814"/>
      <c r="HQC136" s="1814"/>
      <c r="HQD136" s="1814"/>
      <c r="HQE136" s="1814"/>
      <c r="HQF136" s="1814"/>
      <c r="HQG136" s="1814"/>
      <c r="HQH136" s="1814"/>
      <c r="HQI136" s="1814"/>
      <c r="HQJ136" s="1814"/>
      <c r="HQK136" s="1814"/>
      <c r="HQL136" s="1814"/>
      <c r="HQM136" s="1814"/>
      <c r="HQN136" s="1814"/>
      <c r="HQO136" s="1814"/>
      <c r="HQP136" s="1814"/>
      <c r="HQQ136" s="1814"/>
      <c r="HQR136" s="1814"/>
      <c r="HQS136" s="1814"/>
      <c r="HQT136" s="1814"/>
      <c r="HQU136" s="1814"/>
      <c r="HQV136" s="1814"/>
      <c r="HQW136" s="1814"/>
      <c r="HQX136" s="1814"/>
      <c r="HQY136" s="1814"/>
      <c r="HQZ136" s="1814"/>
      <c r="HRA136" s="1814"/>
      <c r="HRB136" s="1814"/>
      <c r="HRC136" s="1814"/>
      <c r="HRD136" s="1814"/>
      <c r="HRE136" s="1814"/>
      <c r="HRF136" s="1814"/>
      <c r="HRG136" s="1814"/>
      <c r="HRH136" s="1814"/>
      <c r="HRI136" s="1814"/>
      <c r="HRJ136" s="1814"/>
      <c r="HRK136" s="1814"/>
      <c r="HRL136" s="1814"/>
      <c r="HRM136" s="1814"/>
      <c r="HRN136" s="1814"/>
      <c r="HRO136" s="1814"/>
      <c r="HRP136" s="1814"/>
      <c r="HRQ136" s="1814"/>
      <c r="HRR136" s="1814"/>
      <c r="HRS136" s="1814"/>
      <c r="HRT136" s="1814"/>
      <c r="HRU136" s="1814"/>
      <c r="HRV136" s="1814"/>
      <c r="HRW136" s="1814"/>
      <c r="HRX136" s="1814"/>
      <c r="HRY136" s="1814"/>
      <c r="HRZ136" s="1814"/>
      <c r="HSA136" s="1814"/>
      <c r="HSB136" s="1814"/>
      <c r="HSC136" s="1814"/>
      <c r="HSD136" s="1814"/>
      <c r="HSE136" s="1814"/>
      <c r="HSF136" s="1814"/>
      <c r="HSG136" s="1814"/>
      <c r="HSH136" s="1814"/>
      <c r="HSI136" s="1814"/>
      <c r="HSJ136" s="1814"/>
      <c r="HSK136" s="1814"/>
      <c r="HSL136" s="1814"/>
      <c r="HSM136" s="1814"/>
      <c r="HSN136" s="1814"/>
      <c r="HSO136" s="1814"/>
      <c r="HSP136" s="1814"/>
      <c r="HSQ136" s="1814"/>
      <c r="HSR136" s="1814"/>
      <c r="HSS136" s="1814"/>
      <c r="HST136" s="1814"/>
      <c r="HSU136" s="1814"/>
      <c r="HSV136" s="1814"/>
      <c r="HSW136" s="1814"/>
      <c r="HSX136" s="1814"/>
      <c r="HSY136" s="1814"/>
      <c r="HSZ136" s="1814"/>
      <c r="HTA136" s="1814"/>
      <c r="HTB136" s="1814"/>
      <c r="HTC136" s="1814"/>
      <c r="HTD136" s="1814"/>
      <c r="HTE136" s="1814"/>
      <c r="HTF136" s="1814"/>
      <c r="HTG136" s="1814"/>
      <c r="HTH136" s="1814"/>
      <c r="HTI136" s="1814"/>
      <c r="HTJ136" s="1814"/>
      <c r="HTK136" s="1814"/>
      <c r="HTL136" s="1814"/>
      <c r="HTM136" s="1814"/>
      <c r="HTN136" s="1814"/>
      <c r="HTO136" s="1814"/>
      <c r="HTP136" s="1814"/>
      <c r="HTQ136" s="1814"/>
      <c r="HTR136" s="1814"/>
      <c r="HTS136" s="1814"/>
      <c r="HTT136" s="1814"/>
      <c r="HTU136" s="1814"/>
      <c r="HTV136" s="1814"/>
      <c r="HTW136" s="1814"/>
      <c r="HTX136" s="1814"/>
      <c r="HTY136" s="1814"/>
      <c r="HTZ136" s="1814"/>
      <c r="HUA136" s="1814"/>
      <c r="HUB136" s="1814"/>
      <c r="HUC136" s="1814"/>
      <c r="HUD136" s="1814"/>
      <c r="HUE136" s="1814"/>
      <c r="HUF136" s="1814"/>
      <c r="HUG136" s="1814"/>
      <c r="HUH136" s="1814"/>
      <c r="HUI136" s="1814"/>
      <c r="HUJ136" s="1814"/>
      <c r="HUK136" s="1814"/>
      <c r="HUL136" s="1814"/>
      <c r="HUM136" s="1814"/>
      <c r="HUN136" s="1814"/>
      <c r="HUO136" s="1814"/>
      <c r="HUP136" s="1814"/>
      <c r="HUQ136" s="1814"/>
      <c r="HUR136" s="1814"/>
      <c r="HUS136" s="1814"/>
      <c r="HUT136" s="1814"/>
      <c r="HUU136" s="1814"/>
      <c r="HUV136" s="1814"/>
      <c r="HUW136" s="1814"/>
      <c r="HUX136" s="1814"/>
      <c r="HUY136" s="1814"/>
      <c r="HUZ136" s="1814"/>
      <c r="HVA136" s="1814"/>
      <c r="HVB136" s="1814"/>
      <c r="HVC136" s="1814"/>
      <c r="HVD136" s="1814"/>
      <c r="HVE136" s="1814"/>
      <c r="HVF136" s="1814"/>
      <c r="HVG136" s="1814"/>
      <c r="HVH136" s="1814"/>
      <c r="HVI136" s="1814"/>
      <c r="HVJ136" s="1814"/>
      <c r="HVK136" s="1814"/>
      <c r="HVL136" s="1814"/>
      <c r="HVM136" s="1814"/>
      <c r="HVN136" s="1814"/>
      <c r="HVO136" s="1814"/>
      <c r="HVP136" s="1814"/>
      <c r="HVQ136" s="1814"/>
      <c r="HVR136" s="1814"/>
      <c r="HVS136" s="1814"/>
      <c r="HVT136" s="1814"/>
      <c r="HVU136" s="1814"/>
      <c r="HVV136" s="1814"/>
      <c r="HVW136" s="1814"/>
      <c r="HVX136" s="1814"/>
      <c r="HVY136" s="1814"/>
      <c r="HVZ136" s="1814"/>
      <c r="HWA136" s="1814"/>
      <c r="HWB136" s="1814"/>
      <c r="HWC136" s="1814"/>
      <c r="HWD136" s="1814"/>
      <c r="HWE136" s="1814"/>
      <c r="HWF136" s="1814"/>
      <c r="HWG136" s="1814"/>
      <c r="HWH136" s="1814"/>
      <c r="HWI136" s="1814"/>
      <c r="HWJ136" s="1814"/>
      <c r="HWK136" s="1814"/>
      <c r="HWL136" s="1814"/>
      <c r="HWM136" s="1814"/>
      <c r="HWN136" s="1814"/>
      <c r="HWO136" s="1814"/>
      <c r="HWP136" s="1814"/>
      <c r="HWQ136" s="1814"/>
      <c r="HWR136" s="1814"/>
      <c r="HWS136" s="1814"/>
      <c r="HWT136" s="1814"/>
      <c r="HWU136" s="1814"/>
      <c r="HWV136" s="1814"/>
      <c r="HWW136" s="1814"/>
      <c r="HWX136" s="1814"/>
      <c r="HWY136" s="1814"/>
      <c r="HWZ136" s="1814"/>
      <c r="HXA136" s="1814"/>
      <c r="HXB136" s="1814"/>
      <c r="HXC136" s="1814"/>
      <c r="HXD136" s="1814"/>
      <c r="HXE136" s="1814"/>
      <c r="HXF136" s="1814"/>
      <c r="HXG136" s="1814"/>
      <c r="HXH136" s="1814"/>
      <c r="HXI136" s="1814"/>
      <c r="HXJ136" s="1814"/>
      <c r="HXK136" s="1814"/>
      <c r="HXL136" s="1814"/>
      <c r="HXM136" s="1814"/>
      <c r="HXN136" s="1814"/>
      <c r="HXO136" s="1814"/>
      <c r="HXP136" s="1814"/>
      <c r="HXQ136" s="1814"/>
      <c r="HXR136" s="1814"/>
      <c r="HXS136" s="1814"/>
      <c r="HXT136" s="1814"/>
      <c r="HXU136" s="1814"/>
      <c r="HXV136" s="1814"/>
      <c r="HXW136" s="1814"/>
      <c r="HXX136" s="1814"/>
      <c r="HXY136" s="1814"/>
      <c r="HXZ136" s="1814"/>
      <c r="HYA136" s="1814"/>
      <c r="HYB136" s="1814"/>
      <c r="HYC136" s="1814"/>
      <c r="HYD136" s="1814"/>
      <c r="HYE136" s="1814"/>
      <c r="HYF136" s="1814"/>
      <c r="HYG136" s="1814"/>
      <c r="HYH136" s="1814"/>
      <c r="HYI136" s="1814"/>
      <c r="HYJ136" s="1814"/>
      <c r="HYK136" s="1814"/>
      <c r="HYL136" s="1814"/>
      <c r="HYM136" s="1814"/>
      <c r="HYN136" s="1814"/>
      <c r="HYO136" s="1814"/>
      <c r="HYP136" s="1814"/>
      <c r="HYQ136" s="1814"/>
      <c r="HYR136" s="1814"/>
      <c r="HYS136" s="1814"/>
      <c r="HYT136" s="1814"/>
      <c r="HYU136" s="1814"/>
      <c r="HYV136" s="1814"/>
      <c r="HYW136" s="1814"/>
      <c r="HYX136" s="1814"/>
      <c r="HYY136" s="1814"/>
      <c r="HYZ136" s="1814"/>
      <c r="HZA136" s="1814"/>
      <c r="HZB136" s="1814"/>
      <c r="HZC136" s="1814"/>
      <c r="HZD136" s="1814"/>
      <c r="HZE136" s="1814"/>
      <c r="HZF136" s="1814"/>
      <c r="HZG136" s="1814"/>
      <c r="HZH136" s="1814"/>
      <c r="HZI136" s="1814"/>
      <c r="HZJ136" s="1814"/>
      <c r="HZK136" s="1814"/>
      <c r="HZL136" s="1814"/>
      <c r="HZM136" s="1814"/>
      <c r="HZN136" s="1814"/>
      <c r="HZO136" s="1814"/>
      <c r="HZP136" s="1814"/>
      <c r="HZQ136" s="1814"/>
      <c r="HZR136" s="1814"/>
      <c r="HZS136" s="1814"/>
      <c r="HZT136" s="1814"/>
      <c r="HZU136" s="1814"/>
      <c r="HZV136" s="1814"/>
      <c r="HZW136" s="1814"/>
      <c r="HZX136" s="1814"/>
      <c r="HZY136" s="1814"/>
      <c r="HZZ136" s="1814"/>
      <c r="IAA136" s="1814"/>
      <c r="IAB136" s="1814"/>
      <c r="IAC136" s="1814"/>
      <c r="IAD136" s="1814"/>
      <c r="IAE136" s="1814"/>
      <c r="IAF136" s="1814"/>
      <c r="IAG136" s="1814"/>
      <c r="IAH136" s="1814"/>
      <c r="IAI136" s="1814"/>
      <c r="IAJ136" s="1814"/>
      <c r="IAK136" s="1814"/>
      <c r="IAL136" s="1814"/>
      <c r="IAM136" s="1814"/>
      <c r="IAN136" s="1814"/>
      <c r="IAO136" s="1814"/>
      <c r="IAP136" s="1814"/>
      <c r="IAQ136" s="1814"/>
      <c r="IAR136" s="1814"/>
      <c r="IAS136" s="1814"/>
      <c r="IAT136" s="1814"/>
      <c r="IAU136" s="1814"/>
      <c r="IAV136" s="1814"/>
      <c r="IAW136" s="1814"/>
      <c r="IAX136" s="1814"/>
      <c r="IAY136" s="1814"/>
      <c r="IAZ136" s="1814"/>
      <c r="IBA136" s="1814"/>
      <c r="IBB136" s="1814"/>
      <c r="IBC136" s="1814"/>
      <c r="IBD136" s="1814"/>
      <c r="IBE136" s="1814"/>
      <c r="IBF136" s="1814"/>
      <c r="IBG136" s="1814"/>
      <c r="IBH136" s="1814"/>
      <c r="IBI136" s="1814"/>
      <c r="IBJ136" s="1814"/>
      <c r="IBK136" s="1814"/>
      <c r="IBL136" s="1814"/>
      <c r="IBM136" s="1814"/>
      <c r="IBN136" s="1814"/>
      <c r="IBO136" s="1814"/>
      <c r="IBP136" s="1814"/>
      <c r="IBQ136" s="1814"/>
      <c r="IBR136" s="1814"/>
      <c r="IBS136" s="1814"/>
      <c r="IBT136" s="1814"/>
      <c r="IBU136" s="1814"/>
      <c r="IBV136" s="1814"/>
      <c r="IBW136" s="1814"/>
      <c r="IBX136" s="1814"/>
      <c r="IBY136" s="1814"/>
      <c r="IBZ136" s="1814"/>
      <c r="ICA136" s="1814"/>
      <c r="ICB136" s="1814"/>
      <c r="ICC136" s="1814"/>
      <c r="ICD136" s="1814"/>
      <c r="ICE136" s="1814"/>
      <c r="ICF136" s="1814"/>
      <c r="ICG136" s="1814"/>
      <c r="ICH136" s="1814"/>
      <c r="ICI136" s="1814"/>
      <c r="ICJ136" s="1814"/>
      <c r="ICK136" s="1814"/>
      <c r="ICL136" s="1814"/>
      <c r="ICM136" s="1814"/>
      <c r="ICN136" s="1814"/>
      <c r="ICO136" s="1814"/>
      <c r="ICP136" s="1814"/>
      <c r="ICQ136" s="1814"/>
      <c r="ICR136" s="1814"/>
      <c r="ICS136" s="1814"/>
      <c r="ICT136" s="1814"/>
      <c r="ICU136" s="1814"/>
      <c r="ICV136" s="1814"/>
      <c r="ICW136" s="1814"/>
      <c r="ICX136" s="1814"/>
      <c r="ICY136" s="1814"/>
      <c r="ICZ136" s="1814"/>
      <c r="IDA136" s="1814"/>
      <c r="IDB136" s="1814"/>
      <c r="IDC136" s="1814"/>
      <c r="IDD136" s="1814"/>
      <c r="IDE136" s="1814"/>
      <c r="IDF136" s="1814"/>
      <c r="IDG136" s="1814"/>
      <c r="IDH136" s="1814"/>
      <c r="IDI136" s="1814"/>
      <c r="IDJ136" s="1814"/>
      <c r="IDK136" s="1814"/>
      <c r="IDL136" s="1814"/>
      <c r="IDM136" s="1814"/>
      <c r="IDN136" s="1814"/>
      <c r="IDO136" s="1814"/>
      <c r="IDP136" s="1814"/>
      <c r="IDQ136" s="1814"/>
      <c r="IDR136" s="1814"/>
      <c r="IDS136" s="1814"/>
      <c r="IDT136" s="1814"/>
      <c r="IDU136" s="1814"/>
      <c r="IDV136" s="1814"/>
      <c r="IDW136" s="1814"/>
      <c r="IDX136" s="1814"/>
      <c r="IDY136" s="1814"/>
      <c r="IDZ136" s="1814"/>
      <c r="IEA136" s="1814"/>
      <c r="IEB136" s="1814"/>
      <c r="IEC136" s="1814"/>
      <c r="IED136" s="1814"/>
      <c r="IEE136" s="1814"/>
      <c r="IEF136" s="1814"/>
      <c r="IEG136" s="1814"/>
      <c r="IEH136" s="1814"/>
      <c r="IEI136" s="1814"/>
      <c r="IEJ136" s="1814"/>
      <c r="IEK136" s="1814"/>
      <c r="IEL136" s="1814"/>
      <c r="IEM136" s="1814"/>
      <c r="IEN136" s="1814"/>
      <c r="IEO136" s="1814"/>
      <c r="IEP136" s="1814"/>
      <c r="IEQ136" s="1814"/>
      <c r="IER136" s="1814"/>
      <c r="IES136" s="1814"/>
      <c r="IET136" s="1814"/>
      <c r="IEU136" s="1814"/>
      <c r="IEV136" s="1814"/>
      <c r="IEW136" s="1814"/>
      <c r="IEX136" s="1814"/>
      <c r="IEY136" s="1814"/>
      <c r="IEZ136" s="1814"/>
      <c r="IFA136" s="1814"/>
      <c r="IFB136" s="1814"/>
      <c r="IFC136" s="1814"/>
      <c r="IFD136" s="1814"/>
      <c r="IFE136" s="1814"/>
      <c r="IFF136" s="1814"/>
      <c r="IFG136" s="1814"/>
      <c r="IFH136" s="1814"/>
      <c r="IFI136" s="1814"/>
      <c r="IFJ136" s="1814"/>
      <c r="IFK136" s="1814"/>
      <c r="IFL136" s="1814"/>
      <c r="IFM136" s="1814"/>
      <c r="IFN136" s="1814"/>
      <c r="IFO136" s="1814"/>
      <c r="IFP136" s="1814"/>
      <c r="IFQ136" s="1814"/>
      <c r="IFR136" s="1814"/>
      <c r="IFS136" s="1814"/>
      <c r="IFT136" s="1814"/>
      <c r="IFU136" s="1814"/>
      <c r="IFV136" s="1814"/>
      <c r="IFW136" s="1814"/>
      <c r="IFX136" s="1814"/>
      <c r="IFY136" s="1814"/>
      <c r="IFZ136" s="1814"/>
      <c r="IGA136" s="1814"/>
      <c r="IGB136" s="1814"/>
      <c r="IGC136" s="1814"/>
      <c r="IGD136" s="1814"/>
      <c r="IGE136" s="1814"/>
      <c r="IGF136" s="1814"/>
      <c r="IGG136" s="1814"/>
      <c r="IGH136" s="1814"/>
      <c r="IGI136" s="1814"/>
      <c r="IGJ136" s="1814"/>
      <c r="IGK136" s="1814"/>
      <c r="IGL136" s="1814"/>
      <c r="IGM136" s="1814"/>
      <c r="IGN136" s="1814"/>
      <c r="IGO136" s="1814"/>
      <c r="IGP136" s="1814"/>
      <c r="IGQ136" s="1814"/>
      <c r="IGR136" s="1814"/>
      <c r="IGS136" s="1814"/>
      <c r="IGT136" s="1814"/>
      <c r="IGU136" s="1814"/>
      <c r="IGV136" s="1814"/>
      <c r="IGW136" s="1814"/>
      <c r="IGX136" s="1814"/>
      <c r="IGY136" s="1814"/>
      <c r="IGZ136" s="1814"/>
      <c r="IHA136" s="1814"/>
      <c r="IHB136" s="1814"/>
      <c r="IHC136" s="1814"/>
      <c r="IHD136" s="1814"/>
      <c r="IHE136" s="1814"/>
      <c r="IHF136" s="1814"/>
      <c r="IHG136" s="1814"/>
      <c r="IHH136" s="1814"/>
      <c r="IHI136" s="1814"/>
      <c r="IHJ136" s="1814"/>
      <c r="IHK136" s="1814"/>
      <c r="IHL136" s="1814"/>
      <c r="IHM136" s="1814"/>
      <c r="IHN136" s="1814"/>
      <c r="IHO136" s="1814"/>
      <c r="IHP136" s="1814"/>
      <c r="IHQ136" s="1814"/>
      <c r="IHR136" s="1814"/>
      <c r="IHS136" s="1814"/>
      <c r="IHT136" s="1814"/>
      <c r="IHU136" s="1814"/>
      <c r="IHV136" s="1814"/>
      <c r="IHW136" s="1814"/>
      <c r="IHX136" s="1814"/>
      <c r="IHY136" s="1814"/>
      <c r="IHZ136" s="1814"/>
      <c r="IIA136" s="1814"/>
      <c r="IIB136" s="1814"/>
      <c r="IIC136" s="1814"/>
      <c r="IID136" s="1814"/>
      <c r="IIE136" s="1814"/>
      <c r="IIF136" s="1814"/>
      <c r="IIG136" s="1814"/>
      <c r="IIH136" s="1814"/>
      <c r="III136" s="1814"/>
      <c r="IIJ136" s="1814"/>
      <c r="IIK136" s="1814"/>
      <c r="IIL136" s="1814"/>
      <c r="IIM136" s="1814"/>
      <c r="IIN136" s="1814"/>
      <c r="IIO136" s="1814"/>
      <c r="IIP136" s="1814"/>
      <c r="IIQ136" s="1814"/>
      <c r="IIR136" s="1814"/>
      <c r="IIS136" s="1814"/>
      <c r="IIT136" s="1814"/>
      <c r="IIU136" s="1814"/>
      <c r="IIV136" s="1814"/>
      <c r="IIW136" s="1814"/>
      <c r="IIX136" s="1814"/>
      <c r="IIY136" s="1814"/>
      <c r="IIZ136" s="1814"/>
      <c r="IJA136" s="1814"/>
      <c r="IJB136" s="1814"/>
      <c r="IJC136" s="1814"/>
      <c r="IJD136" s="1814"/>
      <c r="IJE136" s="1814"/>
      <c r="IJF136" s="1814"/>
      <c r="IJG136" s="1814"/>
      <c r="IJH136" s="1814"/>
      <c r="IJI136" s="1814"/>
      <c r="IJJ136" s="1814"/>
      <c r="IJK136" s="1814"/>
      <c r="IJL136" s="1814"/>
      <c r="IJM136" s="1814"/>
      <c r="IJN136" s="1814"/>
      <c r="IJO136" s="1814"/>
      <c r="IJP136" s="1814"/>
      <c r="IJQ136" s="1814"/>
      <c r="IJR136" s="1814"/>
      <c r="IJS136" s="1814"/>
      <c r="IJT136" s="1814"/>
      <c r="IJU136" s="1814"/>
      <c r="IJV136" s="1814"/>
      <c r="IJW136" s="1814"/>
      <c r="IJX136" s="1814"/>
      <c r="IJY136" s="1814"/>
      <c r="IJZ136" s="1814"/>
      <c r="IKA136" s="1814"/>
      <c r="IKB136" s="1814"/>
      <c r="IKC136" s="1814"/>
      <c r="IKD136" s="1814"/>
      <c r="IKE136" s="1814"/>
      <c r="IKF136" s="1814"/>
      <c r="IKG136" s="1814"/>
      <c r="IKH136" s="1814"/>
      <c r="IKI136" s="1814"/>
      <c r="IKJ136" s="1814"/>
      <c r="IKK136" s="1814"/>
      <c r="IKL136" s="1814"/>
      <c r="IKM136" s="1814"/>
      <c r="IKN136" s="1814"/>
      <c r="IKO136" s="1814"/>
      <c r="IKP136" s="1814"/>
      <c r="IKQ136" s="1814"/>
      <c r="IKR136" s="1814"/>
      <c r="IKS136" s="1814"/>
      <c r="IKT136" s="1814"/>
      <c r="IKU136" s="1814"/>
      <c r="IKV136" s="1814"/>
      <c r="IKW136" s="1814"/>
      <c r="IKX136" s="1814"/>
      <c r="IKY136" s="1814"/>
      <c r="IKZ136" s="1814"/>
      <c r="ILA136" s="1814"/>
      <c r="ILB136" s="1814"/>
      <c r="ILC136" s="1814"/>
      <c r="ILD136" s="1814"/>
      <c r="ILE136" s="1814"/>
      <c r="ILF136" s="1814"/>
      <c r="ILG136" s="1814"/>
      <c r="ILH136" s="1814"/>
      <c r="ILI136" s="1814"/>
      <c r="ILJ136" s="1814"/>
      <c r="ILK136" s="1814"/>
      <c r="ILL136" s="1814"/>
      <c r="ILM136" s="1814"/>
      <c r="ILN136" s="1814"/>
      <c r="ILO136" s="1814"/>
      <c r="ILP136" s="1814"/>
      <c r="ILQ136" s="1814"/>
      <c r="ILR136" s="1814"/>
      <c r="ILS136" s="1814"/>
      <c r="ILT136" s="1814"/>
      <c r="ILU136" s="1814"/>
      <c r="ILV136" s="1814"/>
      <c r="ILW136" s="1814"/>
      <c r="ILX136" s="1814"/>
      <c r="ILY136" s="1814"/>
      <c r="ILZ136" s="1814"/>
      <c r="IMA136" s="1814"/>
      <c r="IMB136" s="1814"/>
      <c r="IMC136" s="1814"/>
      <c r="IMD136" s="1814"/>
      <c r="IME136" s="1814"/>
      <c r="IMF136" s="1814"/>
      <c r="IMG136" s="1814"/>
      <c r="IMH136" s="1814"/>
      <c r="IMI136" s="1814"/>
      <c r="IMJ136" s="1814"/>
      <c r="IMK136" s="1814"/>
      <c r="IML136" s="1814"/>
      <c r="IMM136" s="1814"/>
      <c r="IMN136" s="1814"/>
      <c r="IMO136" s="1814"/>
      <c r="IMP136" s="1814"/>
      <c r="IMQ136" s="1814"/>
      <c r="IMR136" s="1814"/>
      <c r="IMS136" s="1814"/>
      <c r="IMT136" s="1814"/>
      <c r="IMU136" s="1814"/>
      <c r="IMV136" s="1814"/>
      <c r="IMW136" s="1814"/>
      <c r="IMX136" s="1814"/>
      <c r="IMY136" s="1814"/>
      <c r="IMZ136" s="1814"/>
      <c r="INA136" s="1814"/>
      <c r="INB136" s="1814"/>
      <c r="INC136" s="1814"/>
      <c r="IND136" s="1814"/>
      <c r="INE136" s="1814"/>
      <c r="INF136" s="1814"/>
      <c r="ING136" s="1814"/>
      <c r="INH136" s="1814"/>
      <c r="INI136" s="1814"/>
      <c r="INJ136" s="1814"/>
      <c r="INK136" s="1814"/>
      <c r="INL136" s="1814"/>
      <c r="INM136" s="1814"/>
      <c r="INN136" s="1814"/>
      <c r="INO136" s="1814"/>
      <c r="INP136" s="1814"/>
      <c r="INQ136" s="1814"/>
      <c r="INR136" s="1814"/>
      <c r="INS136" s="1814"/>
      <c r="INT136" s="1814"/>
      <c r="INU136" s="1814"/>
      <c r="INV136" s="1814"/>
      <c r="INW136" s="1814"/>
      <c r="INX136" s="1814"/>
      <c r="INY136" s="1814"/>
      <c r="INZ136" s="1814"/>
      <c r="IOA136" s="1814"/>
      <c r="IOB136" s="1814"/>
      <c r="IOC136" s="1814"/>
      <c r="IOD136" s="1814"/>
      <c r="IOE136" s="1814"/>
      <c r="IOF136" s="1814"/>
      <c r="IOG136" s="1814"/>
      <c r="IOH136" s="1814"/>
      <c r="IOI136" s="1814"/>
      <c r="IOJ136" s="1814"/>
      <c r="IOK136" s="1814"/>
      <c r="IOL136" s="1814"/>
      <c r="IOM136" s="1814"/>
      <c r="ION136" s="1814"/>
      <c r="IOO136" s="1814"/>
      <c r="IOP136" s="1814"/>
      <c r="IOQ136" s="1814"/>
      <c r="IOR136" s="1814"/>
      <c r="IOS136" s="1814"/>
      <c r="IOT136" s="1814"/>
      <c r="IOU136" s="1814"/>
      <c r="IOV136" s="1814"/>
      <c r="IOW136" s="1814"/>
      <c r="IOX136" s="1814"/>
      <c r="IOY136" s="1814"/>
      <c r="IOZ136" s="1814"/>
      <c r="IPA136" s="1814"/>
      <c r="IPB136" s="1814"/>
      <c r="IPC136" s="1814"/>
      <c r="IPD136" s="1814"/>
      <c r="IPE136" s="1814"/>
      <c r="IPF136" s="1814"/>
      <c r="IPG136" s="1814"/>
      <c r="IPH136" s="1814"/>
      <c r="IPI136" s="1814"/>
      <c r="IPJ136" s="1814"/>
      <c r="IPK136" s="1814"/>
      <c r="IPL136" s="1814"/>
      <c r="IPM136" s="1814"/>
      <c r="IPN136" s="1814"/>
      <c r="IPO136" s="1814"/>
      <c r="IPP136" s="1814"/>
      <c r="IPQ136" s="1814"/>
      <c r="IPR136" s="1814"/>
      <c r="IPS136" s="1814"/>
      <c r="IPT136" s="1814"/>
      <c r="IPU136" s="1814"/>
      <c r="IPV136" s="1814"/>
      <c r="IPW136" s="1814"/>
      <c r="IPX136" s="1814"/>
      <c r="IPY136" s="1814"/>
      <c r="IPZ136" s="1814"/>
      <c r="IQA136" s="1814"/>
      <c r="IQB136" s="1814"/>
      <c r="IQC136" s="1814"/>
      <c r="IQD136" s="1814"/>
      <c r="IQE136" s="1814"/>
      <c r="IQF136" s="1814"/>
      <c r="IQG136" s="1814"/>
      <c r="IQH136" s="1814"/>
      <c r="IQI136" s="1814"/>
      <c r="IQJ136" s="1814"/>
      <c r="IQK136" s="1814"/>
      <c r="IQL136" s="1814"/>
      <c r="IQM136" s="1814"/>
      <c r="IQN136" s="1814"/>
      <c r="IQO136" s="1814"/>
      <c r="IQP136" s="1814"/>
      <c r="IQQ136" s="1814"/>
      <c r="IQR136" s="1814"/>
      <c r="IQS136" s="1814"/>
      <c r="IQT136" s="1814"/>
      <c r="IQU136" s="1814"/>
      <c r="IQV136" s="1814"/>
      <c r="IQW136" s="1814"/>
      <c r="IQX136" s="1814"/>
      <c r="IQY136" s="1814"/>
      <c r="IQZ136" s="1814"/>
      <c r="IRA136" s="1814"/>
      <c r="IRB136" s="1814"/>
      <c r="IRC136" s="1814"/>
      <c r="IRD136" s="1814"/>
      <c r="IRE136" s="1814"/>
      <c r="IRF136" s="1814"/>
      <c r="IRG136" s="1814"/>
      <c r="IRH136" s="1814"/>
      <c r="IRI136" s="1814"/>
      <c r="IRJ136" s="1814"/>
      <c r="IRK136" s="1814"/>
      <c r="IRL136" s="1814"/>
      <c r="IRM136" s="1814"/>
      <c r="IRN136" s="1814"/>
      <c r="IRO136" s="1814"/>
      <c r="IRP136" s="1814"/>
      <c r="IRQ136" s="1814"/>
      <c r="IRR136" s="1814"/>
      <c r="IRS136" s="1814"/>
      <c r="IRT136" s="1814"/>
      <c r="IRU136" s="1814"/>
      <c r="IRV136" s="1814"/>
      <c r="IRW136" s="1814"/>
      <c r="IRX136" s="1814"/>
      <c r="IRY136" s="1814"/>
      <c r="IRZ136" s="1814"/>
      <c r="ISA136" s="1814"/>
      <c r="ISB136" s="1814"/>
      <c r="ISC136" s="1814"/>
      <c r="ISD136" s="1814"/>
      <c r="ISE136" s="1814"/>
      <c r="ISF136" s="1814"/>
      <c r="ISG136" s="1814"/>
      <c r="ISH136" s="1814"/>
      <c r="ISI136" s="1814"/>
      <c r="ISJ136" s="1814"/>
      <c r="ISK136" s="1814"/>
      <c r="ISL136" s="1814"/>
      <c r="ISM136" s="1814"/>
      <c r="ISN136" s="1814"/>
      <c r="ISO136" s="1814"/>
      <c r="ISP136" s="1814"/>
      <c r="ISQ136" s="1814"/>
      <c r="ISR136" s="1814"/>
      <c r="ISS136" s="1814"/>
      <c r="IST136" s="1814"/>
      <c r="ISU136" s="1814"/>
      <c r="ISV136" s="1814"/>
      <c r="ISW136" s="1814"/>
      <c r="ISX136" s="1814"/>
      <c r="ISY136" s="1814"/>
      <c r="ISZ136" s="1814"/>
      <c r="ITA136" s="1814"/>
      <c r="ITB136" s="1814"/>
      <c r="ITC136" s="1814"/>
      <c r="ITD136" s="1814"/>
      <c r="ITE136" s="1814"/>
      <c r="ITF136" s="1814"/>
      <c r="ITG136" s="1814"/>
      <c r="ITH136" s="1814"/>
      <c r="ITI136" s="1814"/>
      <c r="ITJ136" s="1814"/>
      <c r="ITK136" s="1814"/>
      <c r="ITL136" s="1814"/>
      <c r="ITM136" s="1814"/>
      <c r="ITN136" s="1814"/>
      <c r="ITO136" s="1814"/>
      <c r="ITP136" s="1814"/>
      <c r="ITQ136" s="1814"/>
      <c r="ITR136" s="1814"/>
      <c r="ITS136" s="1814"/>
      <c r="ITT136" s="1814"/>
      <c r="ITU136" s="1814"/>
      <c r="ITV136" s="1814"/>
      <c r="ITW136" s="1814"/>
      <c r="ITX136" s="1814"/>
      <c r="ITY136" s="1814"/>
      <c r="ITZ136" s="1814"/>
      <c r="IUA136" s="1814"/>
      <c r="IUB136" s="1814"/>
      <c r="IUC136" s="1814"/>
      <c r="IUD136" s="1814"/>
      <c r="IUE136" s="1814"/>
      <c r="IUF136" s="1814"/>
      <c r="IUG136" s="1814"/>
      <c r="IUH136" s="1814"/>
      <c r="IUI136" s="1814"/>
      <c r="IUJ136" s="1814"/>
      <c r="IUK136" s="1814"/>
      <c r="IUL136" s="1814"/>
      <c r="IUM136" s="1814"/>
      <c r="IUN136" s="1814"/>
      <c r="IUO136" s="1814"/>
      <c r="IUP136" s="1814"/>
      <c r="IUQ136" s="1814"/>
      <c r="IUR136" s="1814"/>
      <c r="IUS136" s="1814"/>
      <c r="IUT136" s="1814"/>
      <c r="IUU136" s="1814"/>
      <c r="IUV136" s="1814"/>
      <c r="IUW136" s="1814"/>
      <c r="IUX136" s="1814"/>
      <c r="IUY136" s="1814"/>
      <c r="IUZ136" s="1814"/>
      <c r="IVA136" s="1814"/>
      <c r="IVB136" s="1814"/>
      <c r="IVC136" s="1814"/>
      <c r="IVD136" s="1814"/>
      <c r="IVE136" s="1814"/>
      <c r="IVF136" s="1814"/>
      <c r="IVG136" s="1814"/>
      <c r="IVH136" s="1814"/>
      <c r="IVI136" s="1814"/>
      <c r="IVJ136" s="1814"/>
      <c r="IVK136" s="1814"/>
      <c r="IVL136" s="1814"/>
      <c r="IVM136" s="1814"/>
      <c r="IVN136" s="1814"/>
      <c r="IVO136" s="1814"/>
      <c r="IVP136" s="1814"/>
      <c r="IVQ136" s="1814"/>
      <c r="IVR136" s="1814"/>
      <c r="IVS136" s="1814"/>
      <c r="IVT136" s="1814"/>
      <c r="IVU136" s="1814"/>
      <c r="IVV136" s="1814"/>
      <c r="IVW136" s="1814"/>
      <c r="IVX136" s="1814"/>
      <c r="IVY136" s="1814"/>
      <c r="IVZ136" s="1814"/>
      <c r="IWA136" s="1814"/>
      <c r="IWB136" s="1814"/>
      <c r="IWC136" s="1814"/>
      <c r="IWD136" s="1814"/>
      <c r="IWE136" s="1814"/>
      <c r="IWF136" s="1814"/>
      <c r="IWG136" s="1814"/>
      <c r="IWH136" s="1814"/>
      <c r="IWI136" s="1814"/>
      <c r="IWJ136" s="1814"/>
      <c r="IWK136" s="1814"/>
      <c r="IWL136" s="1814"/>
      <c r="IWM136" s="1814"/>
      <c r="IWN136" s="1814"/>
      <c r="IWO136" s="1814"/>
      <c r="IWP136" s="1814"/>
      <c r="IWQ136" s="1814"/>
      <c r="IWR136" s="1814"/>
      <c r="IWS136" s="1814"/>
      <c r="IWT136" s="1814"/>
      <c r="IWU136" s="1814"/>
      <c r="IWV136" s="1814"/>
      <c r="IWW136" s="1814"/>
      <c r="IWX136" s="1814"/>
      <c r="IWY136" s="1814"/>
      <c r="IWZ136" s="1814"/>
      <c r="IXA136" s="1814"/>
      <c r="IXB136" s="1814"/>
      <c r="IXC136" s="1814"/>
      <c r="IXD136" s="1814"/>
      <c r="IXE136" s="1814"/>
      <c r="IXF136" s="1814"/>
      <c r="IXG136" s="1814"/>
      <c r="IXH136" s="1814"/>
      <c r="IXI136" s="1814"/>
      <c r="IXJ136" s="1814"/>
      <c r="IXK136" s="1814"/>
      <c r="IXL136" s="1814"/>
      <c r="IXM136" s="1814"/>
      <c r="IXN136" s="1814"/>
      <c r="IXO136" s="1814"/>
      <c r="IXP136" s="1814"/>
      <c r="IXQ136" s="1814"/>
      <c r="IXR136" s="1814"/>
      <c r="IXS136" s="1814"/>
      <c r="IXT136" s="1814"/>
      <c r="IXU136" s="1814"/>
      <c r="IXV136" s="1814"/>
      <c r="IXW136" s="1814"/>
      <c r="IXX136" s="1814"/>
      <c r="IXY136" s="1814"/>
      <c r="IXZ136" s="1814"/>
      <c r="IYA136" s="1814"/>
      <c r="IYB136" s="1814"/>
      <c r="IYC136" s="1814"/>
      <c r="IYD136" s="1814"/>
      <c r="IYE136" s="1814"/>
      <c r="IYF136" s="1814"/>
      <c r="IYG136" s="1814"/>
      <c r="IYH136" s="1814"/>
      <c r="IYI136" s="1814"/>
      <c r="IYJ136" s="1814"/>
      <c r="IYK136" s="1814"/>
      <c r="IYL136" s="1814"/>
      <c r="IYM136" s="1814"/>
      <c r="IYN136" s="1814"/>
      <c r="IYO136" s="1814"/>
      <c r="IYP136" s="1814"/>
      <c r="IYQ136" s="1814"/>
      <c r="IYR136" s="1814"/>
      <c r="IYS136" s="1814"/>
      <c r="IYT136" s="1814"/>
      <c r="IYU136" s="1814"/>
      <c r="IYV136" s="1814"/>
      <c r="IYW136" s="1814"/>
      <c r="IYX136" s="1814"/>
      <c r="IYY136" s="1814"/>
      <c r="IYZ136" s="1814"/>
      <c r="IZA136" s="1814"/>
      <c r="IZB136" s="1814"/>
      <c r="IZC136" s="1814"/>
      <c r="IZD136" s="1814"/>
      <c r="IZE136" s="1814"/>
      <c r="IZF136" s="1814"/>
      <c r="IZG136" s="1814"/>
      <c r="IZH136" s="1814"/>
      <c r="IZI136" s="1814"/>
      <c r="IZJ136" s="1814"/>
      <c r="IZK136" s="1814"/>
      <c r="IZL136" s="1814"/>
      <c r="IZM136" s="1814"/>
      <c r="IZN136" s="1814"/>
      <c r="IZO136" s="1814"/>
      <c r="IZP136" s="1814"/>
      <c r="IZQ136" s="1814"/>
      <c r="IZR136" s="1814"/>
      <c r="IZS136" s="1814"/>
      <c r="IZT136" s="1814"/>
      <c r="IZU136" s="1814"/>
      <c r="IZV136" s="1814"/>
      <c r="IZW136" s="1814"/>
      <c r="IZX136" s="1814"/>
      <c r="IZY136" s="1814"/>
      <c r="IZZ136" s="1814"/>
      <c r="JAA136" s="1814"/>
      <c r="JAB136" s="1814"/>
      <c r="JAC136" s="1814"/>
      <c r="JAD136" s="1814"/>
      <c r="JAE136" s="1814"/>
      <c r="JAF136" s="1814"/>
      <c r="JAG136" s="1814"/>
      <c r="JAH136" s="1814"/>
      <c r="JAI136" s="1814"/>
      <c r="JAJ136" s="1814"/>
      <c r="JAK136" s="1814"/>
      <c r="JAL136" s="1814"/>
      <c r="JAM136" s="1814"/>
      <c r="JAN136" s="1814"/>
      <c r="JAO136" s="1814"/>
      <c r="JAP136" s="1814"/>
      <c r="JAQ136" s="1814"/>
      <c r="JAR136" s="1814"/>
      <c r="JAS136" s="1814"/>
      <c r="JAT136" s="1814"/>
      <c r="JAU136" s="1814"/>
      <c r="JAV136" s="1814"/>
      <c r="JAW136" s="1814"/>
      <c r="JAX136" s="1814"/>
      <c r="JAY136" s="1814"/>
      <c r="JAZ136" s="1814"/>
      <c r="JBA136" s="1814"/>
      <c r="JBB136" s="1814"/>
      <c r="JBC136" s="1814"/>
      <c r="JBD136" s="1814"/>
      <c r="JBE136" s="1814"/>
      <c r="JBF136" s="1814"/>
      <c r="JBG136" s="1814"/>
      <c r="JBH136" s="1814"/>
      <c r="JBI136" s="1814"/>
      <c r="JBJ136" s="1814"/>
      <c r="JBK136" s="1814"/>
      <c r="JBL136" s="1814"/>
      <c r="JBM136" s="1814"/>
      <c r="JBN136" s="1814"/>
      <c r="JBO136" s="1814"/>
      <c r="JBP136" s="1814"/>
      <c r="JBQ136" s="1814"/>
      <c r="JBR136" s="1814"/>
      <c r="JBS136" s="1814"/>
      <c r="JBT136" s="1814"/>
      <c r="JBU136" s="1814"/>
      <c r="JBV136" s="1814"/>
      <c r="JBW136" s="1814"/>
      <c r="JBX136" s="1814"/>
      <c r="JBY136" s="1814"/>
      <c r="JBZ136" s="1814"/>
      <c r="JCA136" s="1814"/>
      <c r="JCB136" s="1814"/>
      <c r="JCC136" s="1814"/>
      <c r="JCD136" s="1814"/>
      <c r="JCE136" s="1814"/>
      <c r="JCF136" s="1814"/>
      <c r="JCG136" s="1814"/>
      <c r="JCH136" s="1814"/>
      <c r="JCI136" s="1814"/>
      <c r="JCJ136" s="1814"/>
      <c r="JCK136" s="1814"/>
      <c r="JCL136" s="1814"/>
      <c r="JCM136" s="1814"/>
      <c r="JCN136" s="1814"/>
      <c r="JCO136" s="1814"/>
      <c r="JCP136" s="1814"/>
      <c r="JCQ136" s="1814"/>
      <c r="JCR136" s="1814"/>
      <c r="JCS136" s="1814"/>
      <c r="JCT136" s="1814"/>
      <c r="JCU136" s="1814"/>
      <c r="JCV136" s="1814"/>
      <c r="JCW136" s="1814"/>
      <c r="JCX136" s="1814"/>
      <c r="JCY136" s="1814"/>
      <c r="JCZ136" s="1814"/>
      <c r="JDA136" s="1814"/>
      <c r="JDB136" s="1814"/>
      <c r="JDC136" s="1814"/>
      <c r="JDD136" s="1814"/>
      <c r="JDE136" s="1814"/>
      <c r="JDF136" s="1814"/>
      <c r="JDG136" s="1814"/>
      <c r="JDH136" s="1814"/>
      <c r="JDI136" s="1814"/>
      <c r="JDJ136" s="1814"/>
      <c r="JDK136" s="1814"/>
      <c r="JDL136" s="1814"/>
      <c r="JDM136" s="1814"/>
      <c r="JDN136" s="1814"/>
      <c r="JDO136" s="1814"/>
      <c r="JDP136" s="1814"/>
      <c r="JDQ136" s="1814"/>
      <c r="JDR136" s="1814"/>
      <c r="JDS136" s="1814"/>
      <c r="JDT136" s="1814"/>
      <c r="JDU136" s="1814"/>
      <c r="JDV136" s="1814"/>
      <c r="JDW136" s="1814"/>
      <c r="JDX136" s="1814"/>
      <c r="JDY136" s="1814"/>
      <c r="JDZ136" s="1814"/>
      <c r="JEA136" s="1814"/>
      <c r="JEB136" s="1814"/>
      <c r="JEC136" s="1814"/>
      <c r="JED136" s="1814"/>
      <c r="JEE136" s="1814"/>
      <c r="JEF136" s="1814"/>
      <c r="JEG136" s="1814"/>
      <c r="JEH136" s="1814"/>
      <c r="JEI136" s="1814"/>
      <c r="JEJ136" s="1814"/>
      <c r="JEK136" s="1814"/>
      <c r="JEL136" s="1814"/>
      <c r="JEM136" s="1814"/>
      <c r="JEN136" s="1814"/>
      <c r="JEO136" s="1814"/>
      <c r="JEP136" s="1814"/>
      <c r="JEQ136" s="1814"/>
      <c r="JER136" s="1814"/>
      <c r="JES136" s="1814"/>
      <c r="JET136" s="1814"/>
      <c r="JEU136" s="1814"/>
      <c r="JEV136" s="1814"/>
      <c r="JEW136" s="1814"/>
      <c r="JEX136" s="1814"/>
      <c r="JEY136" s="1814"/>
      <c r="JEZ136" s="1814"/>
      <c r="JFA136" s="1814"/>
      <c r="JFB136" s="1814"/>
      <c r="JFC136" s="1814"/>
      <c r="JFD136" s="1814"/>
      <c r="JFE136" s="1814"/>
      <c r="JFF136" s="1814"/>
      <c r="JFG136" s="1814"/>
      <c r="JFH136" s="1814"/>
      <c r="JFI136" s="1814"/>
      <c r="JFJ136" s="1814"/>
      <c r="JFK136" s="1814"/>
      <c r="JFL136" s="1814"/>
      <c r="JFM136" s="1814"/>
      <c r="JFN136" s="1814"/>
      <c r="JFO136" s="1814"/>
      <c r="JFP136" s="1814"/>
      <c r="JFQ136" s="1814"/>
      <c r="JFR136" s="1814"/>
      <c r="JFS136" s="1814"/>
      <c r="JFT136" s="1814"/>
      <c r="JFU136" s="1814"/>
      <c r="JFV136" s="1814"/>
      <c r="JFW136" s="1814"/>
      <c r="JFX136" s="1814"/>
      <c r="JFY136" s="1814"/>
      <c r="JFZ136" s="1814"/>
      <c r="JGA136" s="1814"/>
      <c r="JGB136" s="1814"/>
      <c r="JGC136" s="1814"/>
      <c r="JGD136" s="1814"/>
      <c r="JGE136" s="1814"/>
      <c r="JGF136" s="1814"/>
      <c r="JGG136" s="1814"/>
      <c r="JGH136" s="1814"/>
      <c r="JGI136" s="1814"/>
      <c r="JGJ136" s="1814"/>
      <c r="JGK136" s="1814"/>
      <c r="JGL136" s="1814"/>
      <c r="JGM136" s="1814"/>
      <c r="JGN136" s="1814"/>
      <c r="JGO136" s="1814"/>
      <c r="JGP136" s="1814"/>
      <c r="JGQ136" s="1814"/>
      <c r="JGR136" s="1814"/>
      <c r="JGS136" s="1814"/>
      <c r="JGT136" s="1814"/>
      <c r="JGU136" s="1814"/>
      <c r="JGV136" s="1814"/>
      <c r="JGW136" s="1814"/>
      <c r="JGX136" s="1814"/>
      <c r="JGY136" s="1814"/>
      <c r="JGZ136" s="1814"/>
      <c r="JHA136" s="1814"/>
      <c r="JHB136" s="1814"/>
      <c r="JHC136" s="1814"/>
      <c r="JHD136" s="1814"/>
      <c r="JHE136" s="1814"/>
      <c r="JHF136" s="1814"/>
      <c r="JHG136" s="1814"/>
      <c r="JHH136" s="1814"/>
      <c r="JHI136" s="1814"/>
      <c r="JHJ136" s="1814"/>
      <c r="JHK136" s="1814"/>
      <c r="JHL136" s="1814"/>
      <c r="JHM136" s="1814"/>
      <c r="JHN136" s="1814"/>
      <c r="JHO136" s="1814"/>
      <c r="JHP136" s="1814"/>
      <c r="JHQ136" s="1814"/>
      <c r="JHR136" s="1814"/>
      <c r="JHS136" s="1814"/>
      <c r="JHT136" s="1814"/>
      <c r="JHU136" s="1814"/>
      <c r="JHV136" s="1814"/>
      <c r="JHW136" s="1814"/>
      <c r="JHX136" s="1814"/>
      <c r="JHY136" s="1814"/>
      <c r="JHZ136" s="1814"/>
      <c r="JIA136" s="1814"/>
      <c r="JIB136" s="1814"/>
      <c r="JIC136" s="1814"/>
      <c r="JID136" s="1814"/>
      <c r="JIE136" s="1814"/>
      <c r="JIF136" s="1814"/>
      <c r="JIG136" s="1814"/>
      <c r="JIH136" s="1814"/>
      <c r="JII136" s="1814"/>
      <c r="JIJ136" s="1814"/>
      <c r="JIK136" s="1814"/>
      <c r="JIL136" s="1814"/>
      <c r="JIM136" s="1814"/>
      <c r="JIN136" s="1814"/>
      <c r="JIO136" s="1814"/>
      <c r="JIP136" s="1814"/>
      <c r="JIQ136" s="1814"/>
      <c r="JIR136" s="1814"/>
      <c r="JIS136" s="1814"/>
      <c r="JIT136" s="1814"/>
      <c r="JIU136" s="1814"/>
      <c r="JIV136" s="1814"/>
      <c r="JIW136" s="1814"/>
      <c r="JIX136" s="1814"/>
      <c r="JIY136" s="1814"/>
      <c r="JIZ136" s="1814"/>
      <c r="JJA136" s="1814"/>
      <c r="JJB136" s="1814"/>
      <c r="JJC136" s="1814"/>
      <c r="JJD136" s="1814"/>
      <c r="JJE136" s="1814"/>
      <c r="JJF136" s="1814"/>
      <c r="JJG136" s="1814"/>
      <c r="JJH136" s="1814"/>
      <c r="JJI136" s="1814"/>
      <c r="JJJ136" s="1814"/>
      <c r="JJK136" s="1814"/>
      <c r="JJL136" s="1814"/>
      <c r="JJM136" s="1814"/>
      <c r="JJN136" s="1814"/>
      <c r="JJO136" s="1814"/>
      <c r="JJP136" s="1814"/>
      <c r="JJQ136" s="1814"/>
      <c r="JJR136" s="1814"/>
      <c r="JJS136" s="1814"/>
      <c r="JJT136" s="1814"/>
      <c r="JJU136" s="1814"/>
      <c r="JJV136" s="1814"/>
      <c r="JJW136" s="1814"/>
      <c r="JJX136" s="1814"/>
      <c r="JJY136" s="1814"/>
      <c r="JJZ136" s="1814"/>
      <c r="JKA136" s="1814"/>
      <c r="JKB136" s="1814"/>
      <c r="JKC136" s="1814"/>
      <c r="JKD136" s="1814"/>
      <c r="JKE136" s="1814"/>
      <c r="JKF136" s="1814"/>
      <c r="JKG136" s="1814"/>
      <c r="JKH136" s="1814"/>
      <c r="JKI136" s="1814"/>
      <c r="JKJ136" s="1814"/>
      <c r="JKK136" s="1814"/>
      <c r="JKL136" s="1814"/>
      <c r="JKM136" s="1814"/>
      <c r="JKN136" s="1814"/>
      <c r="JKO136" s="1814"/>
      <c r="JKP136" s="1814"/>
      <c r="JKQ136" s="1814"/>
      <c r="JKR136" s="1814"/>
      <c r="JKS136" s="1814"/>
      <c r="JKT136" s="1814"/>
      <c r="JKU136" s="1814"/>
      <c r="JKV136" s="1814"/>
      <c r="JKW136" s="1814"/>
      <c r="JKX136" s="1814"/>
      <c r="JKY136" s="1814"/>
      <c r="JKZ136" s="1814"/>
      <c r="JLA136" s="1814"/>
      <c r="JLB136" s="1814"/>
      <c r="JLC136" s="1814"/>
      <c r="JLD136" s="1814"/>
      <c r="JLE136" s="1814"/>
      <c r="JLF136" s="1814"/>
      <c r="JLG136" s="1814"/>
      <c r="JLH136" s="1814"/>
      <c r="JLI136" s="1814"/>
      <c r="JLJ136" s="1814"/>
      <c r="JLK136" s="1814"/>
      <c r="JLL136" s="1814"/>
      <c r="JLM136" s="1814"/>
      <c r="JLN136" s="1814"/>
      <c r="JLO136" s="1814"/>
      <c r="JLP136" s="1814"/>
      <c r="JLQ136" s="1814"/>
      <c r="JLR136" s="1814"/>
      <c r="JLS136" s="1814"/>
      <c r="JLT136" s="1814"/>
      <c r="JLU136" s="1814"/>
      <c r="JLV136" s="1814"/>
      <c r="JLW136" s="1814"/>
      <c r="JLX136" s="1814"/>
      <c r="JLY136" s="1814"/>
      <c r="JLZ136" s="1814"/>
      <c r="JMA136" s="1814"/>
      <c r="JMB136" s="1814"/>
      <c r="JMC136" s="1814"/>
      <c r="JMD136" s="1814"/>
      <c r="JME136" s="1814"/>
      <c r="JMF136" s="1814"/>
      <c r="JMG136" s="1814"/>
      <c r="JMH136" s="1814"/>
      <c r="JMI136" s="1814"/>
      <c r="JMJ136" s="1814"/>
      <c r="JMK136" s="1814"/>
      <c r="JML136" s="1814"/>
      <c r="JMM136" s="1814"/>
      <c r="JMN136" s="1814"/>
      <c r="JMO136" s="1814"/>
      <c r="JMP136" s="1814"/>
      <c r="JMQ136" s="1814"/>
      <c r="JMR136" s="1814"/>
      <c r="JMS136" s="1814"/>
      <c r="JMT136" s="1814"/>
      <c r="JMU136" s="1814"/>
      <c r="JMV136" s="1814"/>
      <c r="JMW136" s="1814"/>
      <c r="JMX136" s="1814"/>
      <c r="JMY136" s="1814"/>
      <c r="JMZ136" s="1814"/>
      <c r="JNA136" s="1814"/>
      <c r="JNB136" s="1814"/>
      <c r="JNC136" s="1814"/>
      <c r="JND136" s="1814"/>
      <c r="JNE136" s="1814"/>
      <c r="JNF136" s="1814"/>
      <c r="JNG136" s="1814"/>
      <c r="JNH136" s="1814"/>
      <c r="JNI136" s="1814"/>
      <c r="JNJ136" s="1814"/>
      <c r="JNK136" s="1814"/>
      <c r="JNL136" s="1814"/>
      <c r="JNM136" s="1814"/>
      <c r="JNN136" s="1814"/>
      <c r="JNO136" s="1814"/>
      <c r="JNP136" s="1814"/>
      <c r="JNQ136" s="1814"/>
      <c r="JNR136" s="1814"/>
      <c r="JNS136" s="1814"/>
      <c r="JNT136" s="1814"/>
      <c r="JNU136" s="1814"/>
      <c r="JNV136" s="1814"/>
      <c r="JNW136" s="1814"/>
      <c r="JNX136" s="1814"/>
      <c r="JNY136" s="1814"/>
      <c r="JNZ136" s="1814"/>
      <c r="JOA136" s="1814"/>
      <c r="JOB136" s="1814"/>
      <c r="JOC136" s="1814"/>
      <c r="JOD136" s="1814"/>
      <c r="JOE136" s="1814"/>
      <c r="JOF136" s="1814"/>
      <c r="JOG136" s="1814"/>
      <c r="JOH136" s="1814"/>
      <c r="JOI136" s="1814"/>
      <c r="JOJ136" s="1814"/>
      <c r="JOK136" s="1814"/>
      <c r="JOL136" s="1814"/>
      <c r="JOM136" s="1814"/>
      <c r="JON136" s="1814"/>
      <c r="JOO136" s="1814"/>
      <c r="JOP136" s="1814"/>
      <c r="JOQ136" s="1814"/>
      <c r="JOR136" s="1814"/>
      <c r="JOS136" s="1814"/>
      <c r="JOT136" s="1814"/>
      <c r="JOU136" s="1814"/>
      <c r="JOV136" s="1814"/>
      <c r="JOW136" s="1814"/>
      <c r="JOX136" s="1814"/>
      <c r="JOY136" s="1814"/>
      <c r="JOZ136" s="1814"/>
      <c r="JPA136" s="1814"/>
      <c r="JPB136" s="1814"/>
      <c r="JPC136" s="1814"/>
      <c r="JPD136" s="1814"/>
      <c r="JPE136" s="1814"/>
      <c r="JPF136" s="1814"/>
      <c r="JPG136" s="1814"/>
      <c r="JPH136" s="1814"/>
      <c r="JPI136" s="1814"/>
      <c r="JPJ136" s="1814"/>
      <c r="JPK136" s="1814"/>
      <c r="JPL136" s="1814"/>
      <c r="JPM136" s="1814"/>
      <c r="JPN136" s="1814"/>
      <c r="JPO136" s="1814"/>
      <c r="JPP136" s="1814"/>
      <c r="JPQ136" s="1814"/>
      <c r="JPR136" s="1814"/>
      <c r="JPS136" s="1814"/>
      <c r="JPT136" s="1814"/>
      <c r="JPU136" s="1814"/>
      <c r="JPV136" s="1814"/>
      <c r="JPW136" s="1814"/>
      <c r="JPX136" s="1814"/>
      <c r="JPY136" s="1814"/>
      <c r="JPZ136" s="1814"/>
      <c r="JQA136" s="1814"/>
      <c r="JQB136" s="1814"/>
      <c r="JQC136" s="1814"/>
      <c r="JQD136" s="1814"/>
      <c r="JQE136" s="1814"/>
      <c r="JQF136" s="1814"/>
      <c r="JQG136" s="1814"/>
      <c r="JQH136" s="1814"/>
      <c r="JQI136" s="1814"/>
      <c r="JQJ136" s="1814"/>
      <c r="JQK136" s="1814"/>
      <c r="JQL136" s="1814"/>
      <c r="JQM136" s="1814"/>
      <c r="JQN136" s="1814"/>
      <c r="JQO136" s="1814"/>
      <c r="JQP136" s="1814"/>
      <c r="JQQ136" s="1814"/>
      <c r="JQR136" s="1814"/>
      <c r="JQS136" s="1814"/>
      <c r="JQT136" s="1814"/>
      <c r="JQU136" s="1814"/>
      <c r="JQV136" s="1814"/>
      <c r="JQW136" s="1814"/>
      <c r="JQX136" s="1814"/>
      <c r="JQY136" s="1814"/>
      <c r="JQZ136" s="1814"/>
      <c r="JRA136" s="1814"/>
      <c r="JRB136" s="1814"/>
      <c r="JRC136" s="1814"/>
      <c r="JRD136" s="1814"/>
      <c r="JRE136" s="1814"/>
      <c r="JRF136" s="1814"/>
      <c r="JRG136" s="1814"/>
      <c r="JRH136" s="1814"/>
      <c r="JRI136" s="1814"/>
      <c r="JRJ136" s="1814"/>
      <c r="JRK136" s="1814"/>
      <c r="JRL136" s="1814"/>
      <c r="JRM136" s="1814"/>
      <c r="JRN136" s="1814"/>
      <c r="JRO136" s="1814"/>
      <c r="JRP136" s="1814"/>
      <c r="JRQ136" s="1814"/>
      <c r="JRR136" s="1814"/>
      <c r="JRS136" s="1814"/>
      <c r="JRT136" s="1814"/>
      <c r="JRU136" s="1814"/>
      <c r="JRV136" s="1814"/>
      <c r="JRW136" s="1814"/>
      <c r="JRX136" s="1814"/>
      <c r="JRY136" s="1814"/>
      <c r="JRZ136" s="1814"/>
      <c r="JSA136" s="1814"/>
      <c r="JSB136" s="1814"/>
      <c r="JSC136" s="1814"/>
      <c r="JSD136" s="1814"/>
      <c r="JSE136" s="1814"/>
      <c r="JSF136" s="1814"/>
      <c r="JSG136" s="1814"/>
      <c r="JSH136" s="1814"/>
      <c r="JSI136" s="1814"/>
      <c r="JSJ136" s="1814"/>
      <c r="JSK136" s="1814"/>
      <c r="JSL136" s="1814"/>
      <c r="JSM136" s="1814"/>
      <c r="JSN136" s="1814"/>
      <c r="JSO136" s="1814"/>
      <c r="JSP136" s="1814"/>
      <c r="JSQ136" s="1814"/>
      <c r="JSR136" s="1814"/>
      <c r="JSS136" s="1814"/>
      <c r="JST136" s="1814"/>
      <c r="JSU136" s="1814"/>
      <c r="JSV136" s="1814"/>
      <c r="JSW136" s="1814"/>
      <c r="JSX136" s="1814"/>
      <c r="JSY136" s="1814"/>
      <c r="JSZ136" s="1814"/>
      <c r="JTA136" s="1814"/>
      <c r="JTB136" s="1814"/>
      <c r="JTC136" s="1814"/>
      <c r="JTD136" s="1814"/>
      <c r="JTE136" s="1814"/>
      <c r="JTF136" s="1814"/>
      <c r="JTG136" s="1814"/>
      <c r="JTH136" s="1814"/>
      <c r="JTI136" s="1814"/>
      <c r="JTJ136" s="1814"/>
      <c r="JTK136" s="1814"/>
      <c r="JTL136" s="1814"/>
      <c r="JTM136" s="1814"/>
      <c r="JTN136" s="1814"/>
      <c r="JTO136" s="1814"/>
      <c r="JTP136" s="1814"/>
      <c r="JTQ136" s="1814"/>
      <c r="JTR136" s="1814"/>
      <c r="JTS136" s="1814"/>
      <c r="JTT136" s="1814"/>
      <c r="JTU136" s="1814"/>
      <c r="JTV136" s="1814"/>
      <c r="JTW136" s="1814"/>
      <c r="JTX136" s="1814"/>
      <c r="JTY136" s="1814"/>
      <c r="JTZ136" s="1814"/>
      <c r="JUA136" s="1814"/>
      <c r="JUB136" s="1814"/>
      <c r="JUC136" s="1814"/>
      <c r="JUD136" s="1814"/>
      <c r="JUE136" s="1814"/>
      <c r="JUF136" s="1814"/>
      <c r="JUG136" s="1814"/>
      <c r="JUH136" s="1814"/>
      <c r="JUI136" s="1814"/>
      <c r="JUJ136" s="1814"/>
      <c r="JUK136" s="1814"/>
      <c r="JUL136" s="1814"/>
      <c r="JUM136" s="1814"/>
      <c r="JUN136" s="1814"/>
      <c r="JUO136" s="1814"/>
      <c r="JUP136" s="1814"/>
      <c r="JUQ136" s="1814"/>
      <c r="JUR136" s="1814"/>
      <c r="JUS136" s="1814"/>
      <c r="JUT136" s="1814"/>
      <c r="JUU136" s="1814"/>
      <c r="JUV136" s="1814"/>
      <c r="JUW136" s="1814"/>
      <c r="JUX136" s="1814"/>
      <c r="JUY136" s="1814"/>
      <c r="JUZ136" s="1814"/>
      <c r="JVA136" s="1814"/>
      <c r="JVB136" s="1814"/>
      <c r="JVC136" s="1814"/>
      <c r="JVD136" s="1814"/>
      <c r="JVE136" s="1814"/>
      <c r="JVF136" s="1814"/>
      <c r="JVG136" s="1814"/>
      <c r="JVH136" s="1814"/>
      <c r="JVI136" s="1814"/>
      <c r="JVJ136" s="1814"/>
      <c r="JVK136" s="1814"/>
      <c r="JVL136" s="1814"/>
      <c r="JVM136" s="1814"/>
      <c r="JVN136" s="1814"/>
      <c r="JVO136" s="1814"/>
      <c r="JVP136" s="1814"/>
      <c r="JVQ136" s="1814"/>
      <c r="JVR136" s="1814"/>
      <c r="JVS136" s="1814"/>
      <c r="JVT136" s="1814"/>
      <c r="JVU136" s="1814"/>
      <c r="JVV136" s="1814"/>
      <c r="JVW136" s="1814"/>
      <c r="JVX136" s="1814"/>
      <c r="JVY136" s="1814"/>
      <c r="JVZ136" s="1814"/>
      <c r="JWA136" s="1814"/>
      <c r="JWB136" s="1814"/>
      <c r="JWC136" s="1814"/>
      <c r="JWD136" s="1814"/>
      <c r="JWE136" s="1814"/>
      <c r="JWF136" s="1814"/>
      <c r="JWG136" s="1814"/>
      <c r="JWH136" s="1814"/>
      <c r="JWI136" s="1814"/>
      <c r="JWJ136" s="1814"/>
      <c r="JWK136" s="1814"/>
      <c r="JWL136" s="1814"/>
      <c r="JWM136" s="1814"/>
      <c r="JWN136" s="1814"/>
      <c r="JWO136" s="1814"/>
      <c r="JWP136" s="1814"/>
      <c r="JWQ136" s="1814"/>
      <c r="JWR136" s="1814"/>
      <c r="JWS136" s="1814"/>
      <c r="JWT136" s="1814"/>
      <c r="JWU136" s="1814"/>
      <c r="JWV136" s="1814"/>
      <c r="JWW136" s="1814"/>
      <c r="JWX136" s="1814"/>
      <c r="JWY136" s="1814"/>
      <c r="JWZ136" s="1814"/>
      <c r="JXA136" s="1814"/>
      <c r="JXB136" s="1814"/>
      <c r="JXC136" s="1814"/>
      <c r="JXD136" s="1814"/>
      <c r="JXE136" s="1814"/>
      <c r="JXF136" s="1814"/>
      <c r="JXG136" s="1814"/>
      <c r="JXH136" s="1814"/>
      <c r="JXI136" s="1814"/>
      <c r="JXJ136" s="1814"/>
      <c r="JXK136" s="1814"/>
      <c r="JXL136" s="1814"/>
      <c r="JXM136" s="1814"/>
      <c r="JXN136" s="1814"/>
      <c r="JXO136" s="1814"/>
      <c r="JXP136" s="1814"/>
      <c r="JXQ136" s="1814"/>
      <c r="JXR136" s="1814"/>
      <c r="JXS136" s="1814"/>
      <c r="JXT136" s="1814"/>
      <c r="JXU136" s="1814"/>
      <c r="JXV136" s="1814"/>
      <c r="JXW136" s="1814"/>
      <c r="JXX136" s="1814"/>
      <c r="JXY136" s="1814"/>
      <c r="JXZ136" s="1814"/>
      <c r="JYA136" s="1814"/>
      <c r="JYB136" s="1814"/>
      <c r="JYC136" s="1814"/>
      <c r="JYD136" s="1814"/>
      <c r="JYE136" s="1814"/>
      <c r="JYF136" s="1814"/>
      <c r="JYG136" s="1814"/>
      <c r="JYH136" s="1814"/>
      <c r="JYI136" s="1814"/>
      <c r="JYJ136" s="1814"/>
      <c r="JYK136" s="1814"/>
      <c r="JYL136" s="1814"/>
      <c r="JYM136" s="1814"/>
      <c r="JYN136" s="1814"/>
      <c r="JYO136" s="1814"/>
      <c r="JYP136" s="1814"/>
      <c r="JYQ136" s="1814"/>
      <c r="JYR136" s="1814"/>
      <c r="JYS136" s="1814"/>
      <c r="JYT136" s="1814"/>
      <c r="JYU136" s="1814"/>
      <c r="JYV136" s="1814"/>
      <c r="JYW136" s="1814"/>
      <c r="JYX136" s="1814"/>
      <c r="JYY136" s="1814"/>
      <c r="JYZ136" s="1814"/>
      <c r="JZA136" s="1814"/>
      <c r="JZB136" s="1814"/>
      <c r="JZC136" s="1814"/>
      <c r="JZD136" s="1814"/>
      <c r="JZE136" s="1814"/>
      <c r="JZF136" s="1814"/>
      <c r="JZG136" s="1814"/>
      <c r="JZH136" s="1814"/>
      <c r="JZI136" s="1814"/>
      <c r="JZJ136" s="1814"/>
      <c r="JZK136" s="1814"/>
      <c r="JZL136" s="1814"/>
      <c r="JZM136" s="1814"/>
      <c r="JZN136" s="1814"/>
      <c r="JZO136" s="1814"/>
      <c r="JZP136" s="1814"/>
      <c r="JZQ136" s="1814"/>
      <c r="JZR136" s="1814"/>
      <c r="JZS136" s="1814"/>
      <c r="JZT136" s="1814"/>
      <c r="JZU136" s="1814"/>
      <c r="JZV136" s="1814"/>
      <c r="JZW136" s="1814"/>
      <c r="JZX136" s="1814"/>
      <c r="JZY136" s="1814"/>
      <c r="JZZ136" s="1814"/>
      <c r="KAA136" s="1814"/>
      <c r="KAB136" s="1814"/>
      <c r="KAC136" s="1814"/>
      <c r="KAD136" s="1814"/>
      <c r="KAE136" s="1814"/>
      <c r="KAF136" s="1814"/>
      <c r="KAG136" s="1814"/>
      <c r="KAH136" s="1814"/>
      <c r="KAI136" s="1814"/>
      <c r="KAJ136" s="1814"/>
      <c r="KAK136" s="1814"/>
      <c r="KAL136" s="1814"/>
      <c r="KAM136" s="1814"/>
      <c r="KAN136" s="1814"/>
      <c r="KAO136" s="1814"/>
      <c r="KAP136" s="1814"/>
      <c r="KAQ136" s="1814"/>
      <c r="KAR136" s="1814"/>
      <c r="KAS136" s="1814"/>
      <c r="KAT136" s="1814"/>
      <c r="KAU136" s="1814"/>
      <c r="KAV136" s="1814"/>
      <c r="KAW136" s="1814"/>
      <c r="KAX136" s="1814"/>
      <c r="KAY136" s="1814"/>
      <c r="KAZ136" s="1814"/>
      <c r="KBA136" s="1814"/>
      <c r="KBB136" s="1814"/>
      <c r="KBC136" s="1814"/>
      <c r="KBD136" s="1814"/>
      <c r="KBE136" s="1814"/>
      <c r="KBF136" s="1814"/>
      <c r="KBG136" s="1814"/>
      <c r="KBH136" s="1814"/>
      <c r="KBI136" s="1814"/>
      <c r="KBJ136" s="1814"/>
      <c r="KBK136" s="1814"/>
      <c r="KBL136" s="1814"/>
      <c r="KBM136" s="1814"/>
      <c r="KBN136" s="1814"/>
      <c r="KBO136" s="1814"/>
      <c r="KBP136" s="1814"/>
      <c r="KBQ136" s="1814"/>
      <c r="KBR136" s="1814"/>
      <c r="KBS136" s="1814"/>
      <c r="KBT136" s="1814"/>
      <c r="KBU136" s="1814"/>
      <c r="KBV136" s="1814"/>
      <c r="KBW136" s="1814"/>
      <c r="KBX136" s="1814"/>
      <c r="KBY136" s="1814"/>
      <c r="KBZ136" s="1814"/>
      <c r="KCA136" s="1814"/>
      <c r="KCB136" s="1814"/>
      <c r="KCC136" s="1814"/>
      <c r="KCD136" s="1814"/>
      <c r="KCE136" s="1814"/>
      <c r="KCF136" s="1814"/>
      <c r="KCG136" s="1814"/>
      <c r="KCH136" s="1814"/>
      <c r="KCI136" s="1814"/>
      <c r="KCJ136" s="1814"/>
      <c r="KCK136" s="1814"/>
      <c r="KCL136" s="1814"/>
      <c r="KCM136" s="1814"/>
      <c r="KCN136" s="1814"/>
      <c r="KCO136" s="1814"/>
      <c r="KCP136" s="1814"/>
      <c r="KCQ136" s="1814"/>
      <c r="KCR136" s="1814"/>
      <c r="KCS136" s="1814"/>
      <c r="KCT136" s="1814"/>
      <c r="KCU136" s="1814"/>
      <c r="KCV136" s="1814"/>
      <c r="KCW136" s="1814"/>
      <c r="KCX136" s="1814"/>
      <c r="KCY136" s="1814"/>
      <c r="KCZ136" s="1814"/>
      <c r="KDA136" s="1814"/>
      <c r="KDB136" s="1814"/>
      <c r="KDC136" s="1814"/>
      <c r="KDD136" s="1814"/>
      <c r="KDE136" s="1814"/>
      <c r="KDF136" s="1814"/>
      <c r="KDG136" s="1814"/>
      <c r="KDH136" s="1814"/>
      <c r="KDI136" s="1814"/>
      <c r="KDJ136" s="1814"/>
      <c r="KDK136" s="1814"/>
      <c r="KDL136" s="1814"/>
      <c r="KDM136" s="1814"/>
      <c r="KDN136" s="1814"/>
      <c r="KDO136" s="1814"/>
      <c r="KDP136" s="1814"/>
      <c r="KDQ136" s="1814"/>
      <c r="KDR136" s="1814"/>
      <c r="KDS136" s="1814"/>
      <c r="KDT136" s="1814"/>
      <c r="KDU136" s="1814"/>
      <c r="KDV136" s="1814"/>
      <c r="KDW136" s="1814"/>
      <c r="KDX136" s="1814"/>
      <c r="KDY136" s="1814"/>
      <c r="KDZ136" s="1814"/>
      <c r="KEA136" s="1814"/>
      <c r="KEB136" s="1814"/>
      <c r="KEC136" s="1814"/>
      <c r="KED136" s="1814"/>
      <c r="KEE136" s="1814"/>
      <c r="KEF136" s="1814"/>
      <c r="KEG136" s="1814"/>
      <c r="KEH136" s="1814"/>
      <c r="KEI136" s="1814"/>
      <c r="KEJ136" s="1814"/>
      <c r="KEK136" s="1814"/>
      <c r="KEL136" s="1814"/>
      <c r="KEM136" s="1814"/>
      <c r="KEN136" s="1814"/>
      <c r="KEO136" s="1814"/>
      <c r="KEP136" s="1814"/>
      <c r="KEQ136" s="1814"/>
      <c r="KER136" s="1814"/>
      <c r="KES136" s="1814"/>
      <c r="KET136" s="1814"/>
      <c r="KEU136" s="1814"/>
      <c r="KEV136" s="1814"/>
      <c r="KEW136" s="1814"/>
      <c r="KEX136" s="1814"/>
      <c r="KEY136" s="1814"/>
      <c r="KEZ136" s="1814"/>
      <c r="KFA136" s="1814"/>
      <c r="KFB136" s="1814"/>
      <c r="KFC136" s="1814"/>
      <c r="KFD136" s="1814"/>
      <c r="KFE136" s="1814"/>
      <c r="KFF136" s="1814"/>
      <c r="KFG136" s="1814"/>
      <c r="KFH136" s="1814"/>
      <c r="KFI136" s="1814"/>
      <c r="KFJ136" s="1814"/>
      <c r="KFK136" s="1814"/>
      <c r="KFL136" s="1814"/>
      <c r="KFM136" s="1814"/>
      <c r="KFN136" s="1814"/>
      <c r="KFO136" s="1814"/>
      <c r="KFP136" s="1814"/>
      <c r="KFQ136" s="1814"/>
      <c r="KFR136" s="1814"/>
      <c r="KFS136" s="1814"/>
      <c r="KFT136" s="1814"/>
      <c r="KFU136" s="1814"/>
      <c r="KFV136" s="1814"/>
      <c r="KFW136" s="1814"/>
      <c r="KFX136" s="1814"/>
      <c r="KFY136" s="1814"/>
      <c r="KFZ136" s="1814"/>
      <c r="KGA136" s="1814"/>
      <c r="KGB136" s="1814"/>
      <c r="KGC136" s="1814"/>
      <c r="KGD136" s="1814"/>
      <c r="KGE136" s="1814"/>
      <c r="KGF136" s="1814"/>
      <c r="KGG136" s="1814"/>
      <c r="KGH136" s="1814"/>
      <c r="KGI136" s="1814"/>
      <c r="KGJ136" s="1814"/>
      <c r="KGK136" s="1814"/>
      <c r="KGL136" s="1814"/>
      <c r="KGM136" s="1814"/>
      <c r="KGN136" s="1814"/>
      <c r="KGO136" s="1814"/>
      <c r="KGP136" s="1814"/>
      <c r="KGQ136" s="1814"/>
      <c r="KGR136" s="1814"/>
      <c r="KGS136" s="1814"/>
      <c r="KGT136" s="1814"/>
      <c r="KGU136" s="1814"/>
      <c r="KGV136" s="1814"/>
      <c r="KGW136" s="1814"/>
      <c r="KGX136" s="1814"/>
      <c r="KGY136" s="1814"/>
      <c r="KGZ136" s="1814"/>
      <c r="KHA136" s="1814"/>
      <c r="KHB136" s="1814"/>
      <c r="KHC136" s="1814"/>
      <c r="KHD136" s="1814"/>
      <c r="KHE136" s="1814"/>
      <c r="KHF136" s="1814"/>
      <c r="KHG136" s="1814"/>
      <c r="KHH136" s="1814"/>
      <c r="KHI136" s="1814"/>
      <c r="KHJ136" s="1814"/>
      <c r="KHK136" s="1814"/>
      <c r="KHL136" s="1814"/>
      <c r="KHM136" s="1814"/>
      <c r="KHN136" s="1814"/>
      <c r="KHO136" s="1814"/>
      <c r="KHP136" s="1814"/>
      <c r="KHQ136" s="1814"/>
      <c r="KHR136" s="1814"/>
      <c r="KHS136" s="1814"/>
      <c r="KHT136" s="1814"/>
      <c r="KHU136" s="1814"/>
      <c r="KHV136" s="1814"/>
      <c r="KHW136" s="1814"/>
      <c r="KHX136" s="1814"/>
      <c r="KHY136" s="1814"/>
      <c r="KHZ136" s="1814"/>
      <c r="KIA136" s="1814"/>
      <c r="KIB136" s="1814"/>
      <c r="KIC136" s="1814"/>
      <c r="KID136" s="1814"/>
      <c r="KIE136" s="1814"/>
      <c r="KIF136" s="1814"/>
      <c r="KIG136" s="1814"/>
      <c r="KIH136" s="1814"/>
      <c r="KII136" s="1814"/>
      <c r="KIJ136" s="1814"/>
      <c r="KIK136" s="1814"/>
      <c r="KIL136" s="1814"/>
      <c r="KIM136" s="1814"/>
      <c r="KIN136" s="1814"/>
      <c r="KIO136" s="1814"/>
      <c r="KIP136" s="1814"/>
      <c r="KIQ136" s="1814"/>
      <c r="KIR136" s="1814"/>
      <c r="KIS136" s="1814"/>
      <c r="KIT136" s="1814"/>
      <c r="KIU136" s="1814"/>
      <c r="KIV136" s="1814"/>
      <c r="KIW136" s="1814"/>
      <c r="KIX136" s="1814"/>
      <c r="KIY136" s="1814"/>
      <c r="KIZ136" s="1814"/>
      <c r="KJA136" s="1814"/>
      <c r="KJB136" s="1814"/>
      <c r="KJC136" s="1814"/>
      <c r="KJD136" s="1814"/>
      <c r="KJE136" s="1814"/>
      <c r="KJF136" s="1814"/>
      <c r="KJG136" s="1814"/>
      <c r="KJH136" s="1814"/>
      <c r="KJI136" s="1814"/>
      <c r="KJJ136" s="1814"/>
      <c r="KJK136" s="1814"/>
      <c r="KJL136" s="1814"/>
      <c r="KJM136" s="1814"/>
      <c r="KJN136" s="1814"/>
      <c r="KJO136" s="1814"/>
      <c r="KJP136" s="1814"/>
      <c r="KJQ136" s="1814"/>
      <c r="KJR136" s="1814"/>
      <c r="KJS136" s="1814"/>
      <c r="KJT136" s="1814"/>
      <c r="KJU136" s="1814"/>
      <c r="KJV136" s="1814"/>
      <c r="KJW136" s="1814"/>
      <c r="KJX136" s="1814"/>
      <c r="KJY136" s="1814"/>
      <c r="KJZ136" s="1814"/>
      <c r="KKA136" s="1814"/>
      <c r="KKB136" s="1814"/>
      <c r="KKC136" s="1814"/>
      <c r="KKD136" s="1814"/>
      <c r="KKE136" s="1814"/>
      <c r="KKF136" s="1814"/>
      <c r="KKG136" s="1814"/>
      <c r="KKH136" s="1814"/>
      <c r="KKI136" s="1814"/>
      <c r="KKJ136" s="1814"/>
      <c r="KKK136" s="1814"/>
      <c r="KKL136" s="1814"/>
      <c r="KKM136" s="1814"/>
      <c r="KKN136" s="1814"/>
      <c r="KKO136" s="1814"/>
      <c r="KKP136" s="1814"/>
      <c r="KKQ136" s="1814"/>
      <c r="KKR136" s="1814"/>
      <c r="KKS136" s="1814"/>
      <c r="KKT136" s="1814"/>
      <c r="KKU136" s="1814"/>
      <c r="KKV136" s="1814"/>
      <c r="KKW136" s="1814"/>
      <c r="KKX136" s="1814"/>
      <c r="KKY136" s="1814"/>
      <c r="KKZ136" s="1814"/>
      <c r="KLA136" s="1814"/>
      <c r="KLB136" s="1814"/>
      <c r="KLC136" s="1814"/>
      <c r="KLD136" s="1814"/>
      <c r="KLE136" s="1814"/>
      <c r="KLF136" s="1814"/>
      <c r="KLG136" s="1814"/>
      <c r="KLH136" s="1814"/>
      <c r="KLI136" s="1814"/>
      <c r="KLJ136" s="1814"/>
      <c r="KLK136" s="1814"/>
      <c r="KLL136" s="1814"/>
      <c r="KLM136" s="1814"/>
      <c r="KLN136" s="1814"/>
      <c r="KLO136" s="1814"/>
      <c r="KLP136" s="1814"/>
      <c r="KLQ136" s="1814"/>
      <c r="KLR136" s="1814"/>
      <c r="KLS136" s="1814"/>
      <c r="KLT136" s="1814"/>
      <c r="KLU136" s="1814"/>
      <c r="KLV136" s="1814"/>
      <c r="KLW136" s="1814"/>
      <c r="KLX136" s="1814"/>
      <c r="KLY136" s="1814"/>
      <c r="KLZ136" s="1814"/>
      <c r="KMA136" s="1814"/>
      <c r="KMB136" s="1814"/>
      <c r="KMC136" s="1814"/>
      <c r="KMD136" s="1814"/>
      <c r="KME136" s="1814"/>
      <c r="KMF136" s="1814"/>
      <c r="KMG136" s="1814"/>
      <c r="KMH136" s="1814"/>
      <c r="KMI136" s="1814"/>
      <c r="KMJ136" s="1814"/>
      <c r="KMK136" s="1814"/>
      <c r="KML136" s="1814"/>
      <c r="KMM136" s="1814"/>
      <c r="KMN136" s="1814"/>
      <c r="KMO136" s="1814"/>
      <c r="KMP136" s="1814"/>
      <c r="KMQ136" s="1814"/>
      <c r="KMR136" s="1814"/>
      <c r="KMS136" s="1814"/>
      <c r="KMT136" s="1814"/>
      <c r="KMU136" s="1814"/>
      <c r="KMV136" s="1814"/>
      <c r="KMW136" s="1814"/>
      <c r="KMX136" s="1814"/>
      <c r="KMY136" s="1814"/>
      <c r="KMZ136" s="1814"/>
      <c r="KNA136" s="1814"/>
      <c r="KNB136" s="1814"/>
      <c r="KNC136" s="1814"/>
      <c r="KND136" s="1814"/>
      <c r="KNE136" s="1814"/>
      <c r="KNF136" s="1814"/>
      <c r="KNG136" s="1814"/>
      <c r="KNH136" s="1814"/>
      <c r="KNI136" s="1814"/>
      <c r="KNJ136" s="1814"/>
      <c r="KNK136" s="1814"/>
      <c r="KNL136" s="1814"/>
      <c r="KNM136" s="1814"/>
      <c r="KNN136" s="1814"/>
      <c r="KNO136" s="1814"/>
      <c r="KNP136" s="1814"/>
      <c r="KNQ136" s="1814"/>
      <c r="KNR136" s="1814"/>
      <c r="KNS136" s="1814"/>
      <c r="KNT136" s="1814"/>
      <c r="KNU136" s="1814"/>
      <c r="KNV136" s="1814"/>
      <c r="KNW136" s="1814"/>
      <c r="KNX136" s="1814"/>
      <c r="KNY136" s="1814"/>
      <c r="KNZ136" s="1814"/>
      <c r="KOA136" s="1814"/>
      <c r="KOB136" s="1814"/>
      <c r="KOC136" s="1814"/>
      <c r="KOD136" s="1814"/>
      <c r="KOE136" s="1814"/>
      <c r="KOF136" s="1814"/>
      <c r="KOG136" s="1814"/>
      <c r="KOH136" s="1814"/>
      <c r="KOI136" s="1814"/>
      <c r="KOJ136" s="1814"/>
      <c r="KOK136" s="1814"/>
      <c r="KOL136" s="1814"/>
      <c r="KOM136" s="1814"/>
      <c r="KON136" s="1814"/>
      <c r="KOO136" s="1814"/>
      <c r="KOP136" s="1814"/>
      <c r="KOQ136" s="1814"/>
      <c r="KOR136" s="1814"/>
      <c r="KOS136" s="1814"/>
      <c r="KOT136" s="1814"/>
      <c r="KOU136" s="1814"/>
      <c r="KOV136" s="1814"/>
      <c r="KOW136" s="1814"/>
      <c r="KOX136" s="1814"/>
      <c r="KOY136" s="1814"/>
      <c r="KOZ136" s="1814"/>
      <c r="KPA136" s="1814"/>
      <c r="KPB136" s="1814"/>
      <c r="KPC136" s="1814"/>
      <c r="KPD136" s="1814"/>
      <c r="KPE136" s="1814"/>
      <c r="KPF136" s="1814"/>
      <c r="KPG136" s="1814"/>
      <c r="KPH136" s="1814"/>
      <c r="KPI136" s="1814"/>
      <c r="KPJ136" s="1814"/>
      <c r="KPK136" s="1814"/>
      <c r="KPL136" s="1814"/>
      <c r="KPM136" s="1814"/>
      <c r="KPN136" s="1814"/>
      <c r="KPO136" s="1814"/>
      <c r="KPP136" s="1814"/>
      <c r="KPQ136" s="1814"/>
      <c r="KPR136" s="1814"/>
      <c r="KPS136" s="1814"/>
      <c r="KPT136" s="1814"/>
      <c r="KPU136" s="1814"/>
      <c r="KPV136" s="1814"/>
      <c r="KPW136" s="1814"/>
      <c r="KPX136" s="1814"/>
      <c r="KPY136" s="1814"/>
      <c r="KPZ136" s="1814"/>
      <c r="KQA136" s="1814"/>
      <c r="KQB136" s="1814"/>
      <c r="KQC136" s="1814"/>
      <c r="KQD136" s="1814"/>
      <c r="KQE136" s="1814"/>
      <c r="KQF136" s="1814"/>
      <c r="KQG136" s="1814"/>
      <c r="KQH136" s="1814"/>
      <c r="KQI136" s="1814"/>
      <c r="KQJ136" s="1814"/>
      <c r="KQK136" s="1814"/>
      <c r="KQL136" s="1814"/>
      <c r="KQM136" s="1814"/>
      <c r="KQN136" s="1814"/>
      <c r="KQO136" s="1814"/>
      <c r="KQP136" s="1814"/>
      <c r="KQQ136" s="1814"/>
      <c r="KQR136" s="1814"/>
      <c r="KQS136" s="1814"/>
      <c r="KQT136" s="1814"/>
      <c r="KQU136" s="1814"/>
      <c r="KQV136" s="1814"/>
      <c r="KQW136" s="1814"/>
      <c r="KQX136" s="1814"/>
      <c r="KQY136" s="1814"/>
      <c r="KQZ136" s="1814"/>
      <c r="KRA136" s="1814"/>
      <c r="KRB136" s="1814"/>
      <c r="KRC136" s="1814"/>
      <c r="KRD136" s="1814"/>
      <c r="KRE136" s="1814"/>
      <c r="KRF136" s="1814"/>
      <c r="KRG136" s="1814"/>
      <c r="KRH136" s="1814"/>
      <c r="KRI136" s="1814"/>
      <c r="KRJ136" s="1814"/>
      <c r="KRK136" s="1814"/>
      <c r="KRL136" s="1814"/>
      <c r="KRM136" s="1814"/>
      <c r="KRN136" s="1814"/>
      <c r="KRO136" s="1814"/>
      <c r="KRP136" s="1814"/>
      <c r="KRQ136" s="1814"/>
      <c r="KRR136" s="1814"/>
      <c r="KRS136" s="1814"/>
      <c r="KRT136" s="1814"/>
      <c r="KRU136" s="1814"/>
      <c r="KRV136" s="1814"/>
      <c r="KRW136" s="1814"/>
      <c r="KRX136" s="1814"/>
      <c r="KRY136" s="1814"/>
      <c r="KRZ136" s="1814"/>
      <c r="KSA136" s="1814"/>
      <c r="KSB136" s="1814"/>
      <c r="KSC136" s="1814"/>
      <c r="KSD136" s="1814"/>
      <c r="KSE136" s="1814"/>
      <c r="KSF136" s="1814"/>
      <c r="KSG136" s="1814"/>
      <c r="KSH136" s="1814"/>
      <c r="KSI136" s="1814"/>
      <c r="KSJ136" s="1814"/>
      <c r="KSK136" s="1814"/>
      <c r="KSL136" s="1814"/>
      <c r="KSM136" s="1814"/>
      <c r="KSN136" s="1814"/>
      <c r="KSO136" s="1814"/>
      <c r="KSP136" s="1814"/>
      <c r="KSQ136" s="1814"/>
      <c r="KSR136" s="1814"/>
      <c r="KSS136" s="1814"/>
      <c r="KST136" s="1814"/>
      <c r="KSU136" s="1814"/>
      <c r="KSV136" s="1814"/>
      <c r="KSW136" s="1814"/>
      <c r="KSX136" s="1814"/>
      <c r="KSY136" s="1814"/>
      <c r="KSZ136" s="1814"/>
      <c r="KTA136" s="1814"/>
      <c r="KTB136" s="1814"/>
      <c r="KTC136" s="1814"/>
      <c r="KTD136" s="1814"/>
      <c r="KTE136" s="1814"/>
      <c r="KTF136" s="1814"/>
      <c r="KTG136" s="1814"/>
      <c r="KTH136" s="1814"/>
      <c r="KTI136" s="1814"/>
      <c r="KTJ136" s="1814"/>
      <c r="KTK136" s="1814"/>
      <c r="KTL136" s="1814"/>
      <c r="KTM136" s="1814"/>
      <c r="KTN136" s="1814"/>
      <c r="KTO136" s="1814"/>
      <c r="KTP136" s="1814"/>
      <c r="KTQ136" s="1814"/>
      <c r="KTR136" s="1814"/>
      <c r="KTS136" s="1814"/>
      <c r="KTT136" s="1814"/>
      <c r="KTU136" s="1814"/>
      <c r="KTV136" s="1814"/>
      <c r="KTW136" s="1814"/>
      <c r="KTX136" s="1814"/>
      <c r="KTY136" s="1814"/>
      <c r="KTZ136" s="1814"/>
      <c r="KUA136" s="1814"/>
      <c r="KUB136" s="1814"/>
      <c r="KUC136" s="1814"/>
      <c r="KUD136" s="1814"/>
      <c r="KUE136" s="1814"/>
      <c r="KUF136" s="1814"/>
      <c r="KUG136" s="1814"/>
      <c r="KUH136" s="1814"/>
      <c r="KUI136" s="1814"/>
      <c r="KUJ136" s="1814"/>
      <c r="KUK136" s="1814"/>
      <c r="KUL136" s="1814"/>
      <c r="KUM136" s="1814"/>
      <c r="KUN136" s="1814"/>
      <c r="KUO136" s="1814"/>
      <c r="KUP136" s="1814"/>
      <c r="KUQ136" s="1814"/>
      <c r="KUR136" s="1814"/>
      <c r="KUS136" s="1814"/>
      <c r="KUT136" s="1814"/>
      <c r="KUU136" s="1814"/>
      <c r="KUV136" s="1814"/>
      <c r="KUW136" s="1814"/>
      <c r="KUX136" s="1814"/>
      <c r="KUY136" s="1814"/>
      <c r="KUZ136" s="1814"/>
      <c r="KVA136" s="1814"/>
      <c r="KVB136" s="1814"/>
      <c r="KVC136" s="1814"/>
      <c r="KVD136" s="1814"/>
      <c r="KVE136" s="1814"/>
      <c r="KVF136" s="1814"/>
      <c r="KVG136" s="1814"/>
      <c r="KVH136" s="1814"/>
      <c r="KVI136" s="1814"/>
      <c r="KVJ136" s="1814"/>
      <c r="KVK136" s="1814"/>
      <c r="KVL136" s="1814"/>
      <c r="KVM136" s="1814"/>
      <c r="KVN136" s="1814"/>
      <c r="KVO136" s="1814"/>
      <c r="KVP136" s="1814"/>
      <c r="KVQ136" s="1814"/>
      <c r="KVR136" s="1814"/>
      <c r="KVS136" s="1814"/>
      <c r="KVT136" s="1814"/>
      <c r="KVU136" s="1814"/>
      <c r="KVV136" s="1814"/>
      <c r="KVW136" s="1814"/>
      <c r="KVX136" s="1814"/>
      <c r="KVY136" s="1814"/>
      <c r="KVZ136" s="1814"/>
      <c r="KWA136" s="1814"/>
      <c r="KWB136" s="1814"/>
      <c r="KWC136" s="1814"/>
      <c r="KWD136" s="1814"/>
      <c r="KWE136" s="1814"/>
      <c r="KWF136" s="1814"/>
      <c r="KWG136" s="1814"/>
      <c r="KWH136" s="1814"/>
      <c r="KWI136" s="1814"/>
      <c r="KWJ136" s="1814"/>
      <c r="KWK136" s="1814"/>
      <c r="KWL136" s="1814"/>
      <c r="KWM136" s="1814"/>
      <c r="KWN136" s="1814"/>
      <c r="KWO136" s="1814"/>
      <c r="KWP136" s="1814"/>
      <c r="KWQ136" s="1814"/>
      <c r="KWR136" s="1814"/>
      <c r="KWS136" s="1814"/>
      <c r="KWT136" s="1814"/>
      <c r="KWU136" s="1814"/>
      <c r="KWV136" s="1814"/>
      <c r="KWW136" s="1814"/>
      <c r="KWX136" s="1814"/>
      <c r="KWY136" s="1814"/>
      <c r="KWZ136" s="1814"/>
      <c r="KXA136" s="1814"/>
      <c r="KXB136" s="1814"/>
      <c r="KXC136" s="1814"/>
      <c r="KXD136" s="1814"/>
      <c r="KXE136" s="1814"/>
      <c r="KXF136" s="1814"/>
      <c r="KXG136" s="1814"/>
      <c r="KXH136" s="1814"/>
      <c r="KXI136" s="1814"/>
      <c r="KXJ136" s="1814"/>
      <c r="KXK136" s="1814"/>
      <c r="KXL136" s="1814"/>
      <c r="KXM136" s="1814"/>
      <c r="KXN136" s="1814"/>
      <c r="KXO136" s="1814"/>
      <c r="KXP136" s="1814"/>
      <c r="KXQ136" s="1814"/>
      <c r="KXR136" s="1814"/>
      <c r="KXS136" s="1814"/>
      <c r="KXT136" s="1814"/>
      <c r="KXU136" s="1814"/>
      <c r="KXV136" s="1814"/>
      <c r="KXW136" s="1814"/>
      <c r="KXX136" s="1814"/>
      <c r="KXY136" s="1814"/>
      <c r="KXZ136" s="1814"/>
      <c r="KYA136" s="1814"/>
      <c r="KYB136" s="1814"/>
      <c r="KYC136" s="1814"/>
      <c r="KYD136" s="1814"/>
      <c r="KYE136" s="1814"/>
      <c r="KYF136" s="1814"/>
      <c r="KYG136" s="1814"/>
      <c r="KYH136" s="1814"/>
      <c r="KYI136" s="1814"/>
      <c r="KYJ136" s="1814"/>
      <c r="KYK136" s="1814"/>
      <c r="KYL136" s="1814"/>
      <c r="KYM136" s="1814"/>
      <c r="KYN136" s="1814"/>
      <c r="KYO136" s="1814"/>
      <c r="KYP136" s="1814"/>
      <c r="KYQ136" s="1814"/>
      <c r="KYR136" s="1814"/>
      <c r="KYS136" s="1814"/>
      <c r="KYT136" s="1814"/>
      <c r="KYU136" s="1814"/>
      <c r="KYV136" s="1814"/>
      <c r="KYW136" s="1814"/>
      <c r="KYX136" s="1814"/>
      <c r="KYY136" s="1814"/>
      <c r="KYZ136" s="1814"/>
      <c r="KZA136" s="1814"/>
      <c r="KZB136" s="1814"/>
      <c r="KZC136" s="1814"/>
      <c r="KZD136" s="1814"/>
      <c r="KZE136" s="1814"/>
      <c r="KZF136" s="1814"/>
      <c r="KZG136" s="1814"/>
      <c r="KZH136" s="1814"/>
      <c r="KZI136" s="1814"/>
      <c r="KZJ136" s="1814"/>
      <c r="KZK136" s="1814"/>
      <c r="KZL136" s="1814"/>
      <c r="KZM136" s="1814"/>
      <c r="KZN136" s="1814"/>
      <c r="KZO136" s="1814"/>
      <c r="KZP136" s="1814"/>
      <c r="KZQ136" s="1814"/>
      <c r="KZR136" s="1814"/>
      <c r="KZS136" s="1814"/>
      <c r="KZT136" s="1814"/>
      <c r="KZU136" s="1814"/>
      <c r="KZV136" s="1814"/>
      <c r="KZW136" s="1814"/>
      <c r="KZX136" s="1814"/>
      <c r="KZY136" s="1814"/>
      <c r="KZZ136" s="1814"/>
      <c r="LAA136" s="1814"/>
      <c r="LAB136" s="1814"/>
      <c r="LAC136" s="1814"/>
      <c r="LAD136" s="1814"/>
      <c r="LAE136" s="1814"/>
      <c r="LAF136" s="1814"/>
      <c r="LAG136" s="1814"/>
      <c r="LAH136" s="1814"/>
      <c r="LAI136" s="1814"/>
      <c r="LAJ136" s="1814"/>
      <c r="LAK136" s="1814"/>
      <c r="LAL136" s="1814"/>
      <c r="LAM136" s="1814"/>
      <c r="LAN136" s="1814"/>
      <c r="LAO136" s="1814"/>
      <c r="LAP136" s="1814"/>
      <c r="LAQ136" s="1814"/>
      <c r="LAR136" s="1814"/>
      <c r="LAS136" s="1814"/>
      <c r="LAT136" s="1814"/>
      <c r="LAU136" s="1814"/>
      <c r="LAV136" s="1814"/>
      <c r="LAW136" s="1814"/>
      <c r="LAX136" s="1814"/>
      <c r="LAY136" s="1814"/>
      <c r="LAZ136" s="1814"/>
      <c r="LBA136" s="1814"/>
      <c r="LBB136" s="1814"/>
      <c r="LBC136" s="1814"/>
      <c r="LBD136" s="1814"/>
      <c r="LBE136" s="1814"/>
      <c r="LBF136" s="1814"/>
      <c r="LBG136" s="1814"/>
      <c r="LBH136" s="1814"/>
      <c r="LBI136" s="1814"/>
      <c r="LBJ136" s="1814"/>
      <c r="LBK136" s="1814"/>
      <c r="LBL136" s="1814"/>
      <c r="LBM136" s="1814"/>
      <c r="LBN136" s="1814"/>
      <c r="LBO136" s="1814"/>
      <c r="LBP136" s="1814"/>
      <c r="LBQ136" s="1814"/>
      <c r="LBR136" s="1814"/>
      <c r="LBS136" s="1814"/>
      <c r="LBT136" s="1814"/>
      <c r="LBU136" s="1814"/>
      <c r="LBV136" s="1814"/>
      <c r="LBW136" s="1814"/>
      <c r="LBX136" s="1814"/>
      <c r="LBY136" s="1814"/>
      <c r="LBZ136" s="1814"/>
      <c r="LCA136" s="1814"/>
      <c r="LCB136" s="1814"/>
      <c r="LCC136" s="1814"/>
      <c r="LCD136" s="1814"/>
      <c r="LCE136" s="1814"/>
      <c r="LCF136" s="1814"/>
      <c r="LCG136" s="1814"/>
      <c r="LCH136" s="1814"/>
      <c r="LCI136" s="1814"/>
      <c r="LCJ136" s="1814"/>
      <c r="LCK136" s="1814"/>
      <c r="LCL136" s="1814"/>
      <c r="LCM136" s="1814"/>
      <c r="LCN136" s="1814"/>
      <c r="LCO136" s="1814"/>
      <c r="LCP136" s="1814"/>
      <c r="LCQ136" s="1814"/>
      <c r="LCR136" s="1814"/>
      <c r="LCS136" s="1814"/>
      <c r="LCT136" s="1814"/>
      <c r="LCU136" s="1814"/>
      <c r="LCV136" s="1814"/>
      <c r="LCW136" s="1814"/>
      <c r="LCX136" s="1814"/>
      <c r="LCY136" s="1814"/>
      <c r="LCZ136" s="1814"/>
      <c r="LDA136" s="1814"/>
      <c r="LDB136" s="1814"/>
      <c r="LDC136" s="1814"/>
      <c r="LDD136" s="1814"/>
      <c r="LDE136" s="1814"/>
      <c r="LDF136" s="1814"/>
      <c r="LDG136" s="1814"/>
      <c r="LDH136" s="1814"/>
      <c r="LDI136" s="1814"/>
      <c r="LDJ136" s="1814"/>
      <c r="LDK136" s="1814"/>
      <c r="LDL136" s="1814"/>
      <c r="LDM136" s="1814"/>
      <c r="LDN136" s="1814"/>
      <c r="LDO136" s="1814"/>
      <c r="LDP136" s="1814"/>
      <c r="LDQ136" s="1814"/>
      <c r="LDR136" s="1814"/>
      <c r="LDS136" s="1814"/>
      <c r="LDT136" s="1814"/>
      <c r="LDU136" s="1814"/>
      <c r="LDV136" s="1814"/>
      <c r="LDW136" s="1814"/>
      <c r="LDX136" s="1814"/>
      <c r="LDY136" s="1814"/>
      <c r="LDZ136" s="1814"/>
      <c r="LEA136" s="1814"/>
      <c r="LEB136" s="1814"/>
      <c r="LEC136" s="1814"/>
      <c r="LED136" s="1814"/>
      <c r="LEE136" s="1814"/>
      <c r="LEF136" s="1814"/>
      <c r="LEG136" s="1814"/>
      <c r="LEH136" s="1814"/>
      <c r="LEI136" s="1814"/>
      <c r="LEJ136" s="1814"/>
      <c r="LEK136" s="1814"/>
      <c r="LEL136" s="1814"/>
      <c r="LEM136" s="1814"/>
      <c r="LEN136" s="1814"/>
      <c r="LEO136" s="1814"/>
      <c r="LEP136" s="1814"/>
      <c r="LEQ136" s="1814"/>
      <c r="LER136" s="1814"/>
      <c r="LES136" s="1814"/>
      <c r="LET136" s="1814"/>
      <c r="LEU136" s="1814"/>
      <c r="LEV136" s="1814"/>
      <c r="LEW136" s="1814"/>
      <c r="LEX136" s="1814"/>
      <c r="LEY136" s="1814"/>
      <c r="LEZ136" s="1814"/>
      <c r="LFA136" s="1814"/>
      <c r="LFB136" s="1814"/>
      <c r="LFC136" s="1814"/>
      <c r="LFD136" s="1814"/>
      <c r="LFE136" s="1814"/>
      <c r="LFF136" s="1814"/>
      <c r="LFG136" s="1814"/>
      <c r="LFH136" s="1814"/>
      <c r="LFI136" s="1814"/>
      <c r="LFJ136" s="1814"/>
      <c r="LFK136" s="1814"/>
      <c r="LFL136" s="1814"/>
      <c r="LFM136" s="1814"/>
      <c r="LFN136" s="1814"/>
      <c r="LFO136" s="1814"/>
      <c r="LFP136" s="1814"/>
      <c r="LFQ136" s="1814"/>
      <c r="LFR136" s="1814"/>
      <c r="LFS136" s="1814"/>
      <c r="LFT136" s="1814"/>
      <c r="LFU136" s="1814"/>
      <c r="LFV136" s="1814"/>
      <c r="LFW136" s="1814"/>
      <c r="LFX136" s="1814"/>
      <c r="LFY136" s="1814"/>
      <c r="LFZ136" s="1814"/>
      <c r="LGA136" s="1814"/>
      <c r="LGB136" s="1814"/>
      <c r="LGC136" s="1814"/>
      <c r="LGD136" s="1814"/>
      <c r="LGE136" s="1814"/>
      <c r="LGF136" s="1814"/>
      <c r="LGG136" s="1814"/>
      <c r="LGH136" s="1814"/>
      <c r="LGI136" s="1814"/>
      <c r="LGJ136" s="1814"/>
      <c r="LGK136" s="1814"/>
      <c r="LGL136" s="1814"/>
      <c r="LGM136" s="1814"/>
      <c r="LGN136" s="1814"/>
      <c r="LGO136" s="1814"/>
      <c r="LGP136" s="1814"/>
      <c r="LGQ136" s="1814"/>
      <c r="LGR136" s="1814"/>
      <c r="LGS136" s="1814"/>
      <c r="LGT136" s="1814"/>
      <c r="LGU136" s="1814"/>
      <c r="LGV136" s="1814"/>
      <c r="LGW136" s="1814"/>
      <c r="LGX136" s="1814"/>
      <c r="LGY136" s="1814"/>
      <c r="LGZ136" s="1814"/>
      <c r="LHA136" s="1814"/>
      <c r="LHB136" s="1814"/>
      <c r="LHC136" s="1814"/>
      <c r="LHD136" s="1814"/>
      <c r="LHE136" s="1814"/>
      <c r="LHF136" s="1814"/>
      <c r="LHG136" s="1814"/>
      <c r="LHH136" s="1814"/>
      <c r="LHI136" s="1814"/>
      <c r="LHJ136" s="1814"/>
      <c r="LHK136" s="1814"/>
      <c r="LHL136" s="1814"/>
      <c r="LHM136" s="1814"/>
      <c r="LHN136" s="1814"/>
      <c r="LHO136" s="1814"/>
      <c r="LHP136" s="1814"/>
      <c r="LHQ136" s="1814"/>
      <c r="LHR136" s="1814"/>
      <c r="LHS136" s="1814"/>
      <c r="LHT136" s="1814"/>
      <c r="LHU136" s="1814"/>
      <c r="LHV136" s="1814"/>
      <c r="LHW136" s="1814"/>
      <c r="LHX136" s="1814"/>
      <c r="LHY136" s="1814"/>
      <c r="LHZ136" s="1814"/>
      <c r="LIA136" s="1814"/>
      <c r="LIB136" s="1814"/>
      <c r="LIC136" s="1814"/>
      <c r="LID136" s="1814"/>
      <c r="LIE136" s="1814"/>
      <c r="LIF136" s="1814"/>
      <c r="LIG136" s="1814"/>
      <c r="LIH136" s="1814"/>
      <c r="LII136" s="1814"/>
      <c r="LIJ136" s="1814"/>
      <c r="LIK136" s="1814"/>
      <c r="LIL136" s="1814"/>
      <c r="LIM136" s="1814"/>
      <c r="LIN136" s="1814"/>
      <c r="LIO136" s="1814"/>
      <c r="LIP136" s="1814"/>
      <c r="LIQ136" s="1814"/>
      <c r="LIR136" s="1814"/>
      <c r="LIS136" s="1814"/>
      <c r="LIT136" s="1814"/>
      <c r="LIU136" s="1814"/>
      <c r="LIV136" s="1814"/>
      <c r="LIW136" s="1814"/>
      <c r="LIX136" s="1814"/>
      <c r="LIY136" s="1814"/>
      <c r="LIZ136" s="1814"/>
      <c r="LJA136" s="1814"/>
      <c r="LJB136" s="1814"/>
      <c r="LJC136" s="1814"/>
      <c r="LJD136" s="1814"/>
      <c r="LJE136" s="1814"/>
      <c r="LJF136" s="1814"/>
      <c r="LJG136" s="1814"/>
      <c r="LJH136" s="1814"/>
      <c r="LJI136" s="1814"/>
      <c r="LJJ136" s="1814"/>
      <c r="LJK136" s="1814"/>
      <c r="LJL136" s="1814"/>
      <c r="LJM136" s="1814"/>
      <c r="LJN136" s="1814"/>
      <c r="LJO136" s="1814"/>
      <c r="LJP136" s="1814"/>
      <c r="LJQ136" s="1814"/>
      <c r="LJR136" s="1814"/>
      <c r="LJS136" s="1814"/>
      <c r="LJT136" s="1814"/>
      <c r="LJU136" s="1814"/>
      <c r="LJV136" s="1814"/>
      <c r="LJW136" s="1814"/>
      <c r="LJX136" s="1814"/>
      <c r="LJY136" s="1814"/>
      <c r="LJZ136" s="1814"/>
      <c r="LKA136" s="1814"/>
      <c r="LKB136" s="1814"/>
      <c r="LKC136" s="1814"/>
      <c r="LKD136" s="1814"/>
      <c r="LKE136" s="1814"/>
      <c r="LKF136" s="1814"/>
      <c r="LKG136" s="1814"/>
      <c r="LKH136" s="1814"/>
      <c r="LKI136" s="1814"/>
      <c r="LKJ136" s="1814"/>
      <c r="LKK136" s="1814"/>
      <c r="LKL136" s="1814"/>
      <c r="LKM136" s="1814"/>
      <c r="LKN136" s="1814"/>
      <c r="LKO136" s="1814"/>
      <c r="LKP136" s="1814"/>
      <c r="LKQ136" s="1814"/>
      <c r="LKR136" s="1814"/>
      <c r="LKS136" s="1814"/>
      <c r="LKT136" s="1814"/>
      <c r="LKU136" s="1814"/>
      <c r="LKV136" s="1814"/>
      <c r="LKW136" s="1814"/>
      <c r="LKX136" s="1814"/>
      <c r="LKY136" s="1814"/>
      <c r="LKZ136" s="1814"/>
      <c r="LLA136" s="1814"/>
      <c r="LLB136" s="1814"/>
      <c r="LLC136" s="1814"/>
      <c r="LLD136" s="1814"/>
      <c r="LLE136" s="1814"/>
      <c r="LLF136" s="1814"/>
      <c r="LLG136" s="1814"/>
      <c r="LLH136" s="1814"/>
      <c r="LLI136" s="1814"/>
      <c r="LLJ136" s="1814"/>
      <c r="LLK136" s="1814"/>
      <c r="LLL136" s="1814"/>
      <c r="LLM136" s="1814"/>
      <c r="LLN136" s="1814"/>
      <c r="LLO136" s="1814"/>
      <c r="LLP136" s="1814"/>
      <c r="LLQ136" s="1814"/>
      <c r="LLR136" s="1814"/>
      <c r="LLS136" s="1814"/>
      <c r="LLT136" s="1814"/>
      <c r="LLU136" s="1814"/>
      <c r="LLV136" s="1814"/>
      <c r="LLW136" s="1814"/>
      <c r="LLX136" s="1814"/>
      <c r="LLY136" s="1814"/>
      <c r="LLZ136" s="1814"/>
      <c r="LMA136" s="1814"/>
      <c r="LMB136" s="1814"/>
      <c r="LMC136" s="1814"/>
      <c r="LMD136" s="1814"/>
      <c r="LME136" s="1814"/>
      <c r="LMF136" s="1814"/>
      <c r="LMG136" s="1814"/>
      <c r="LMH136" s="1814"/>
      <c r="LMI136" s="1814"/>
      <c r="LMJ136" s="1814"/>
      <c r="LMK136" s="1814"/>
      <c r="LML136" s="1814"/>
      <c r="LMM136" s="1814"/>
      <c r="LMN136" s="1814"/>
      <c r="LMO136" s="1814"/>
      <c r="LMP136" s="1814"/>
      <c r="LMQ136" s="1814"/>
      <c r="LMR136" s="1814"/>
      <c r="LMS136" s="1814"/>
      <c r="LMT136" s="1814"/>
      <c r="LMU136" s="1814"/>
      <c r="LMV136" s="1814"/>
      <c r="LMW136" s="1814"/>
      <c r="LMX136" s="1814"/>
      <c r="LMY136" s="1814"/>
      <c r="LMZ136" s="1814"/>
      <c r="LNA136" s="1814"/>
      <c r="LNB136" s="1814"/>
      <c r="LNC136" s="1814"/>
      <c r="LND136" s="1814"/>
      <c r="LNE136" s="1814"/>
      <c r="LNF136" s="1814"/>
      <c r="LNG136" s="1814"/>
      <c r="LNH136" s="1814"/>
      <c r="LNI136" s="1814"/>
      <c r="LNJ136" s="1814"/>
      <c r="LNK136" s="1814"/>
      <c r="LNL136" s="1814"/>
      <c r="LNM136" s="1814"/>
      <c r="LNN136" s="1814"/>
      <c r="LNO136" s="1814"/>
      <c r="LNP136" s="1814"/>
      <c r="LNQ136" s="1814"/>
      <c r="LNR136" s="1814"/>
      <c r="LNS136" s="1814"/>
      <c r="LNT136" s="1814"/>
      <c r="LNU136" s="1814"/>
      <c r="LNV136" s="1814"/>
      <c r="LNW136" s="1814"/>
      <c r="LNX136" s="1814"/>
      <c r="LNY136" s="1814"/>
      <c r="LNZ136" s="1814"/>
      <c r="LOA136" s="1814"/>
      <c r="LOB136" s="1814"/>
      <c r="LOC136" s="1814"/>
      <c r="LOD136" s="1814"/>
      <c r="LOE136" s="1814"/>
      <c r="LOF136" s="1814"/>
      <c r="LOG136" s="1814"/>
      <c r="LOH136" s="1814"/>
      <c r="LOI136" s="1814"/>
      <c r="LOJ136" s="1814"/>
      <c r="LOK136" s="1814"/>
      <c r="LOL136" s="1814"/>
      <c r="LOM136" s="1814"/>
      <c r="LON136" s="1814"/>
      <c r="LOO136" s="1814"/>
      <c r="LOP136" s="1814"/>
      <c r="LOQ136" s="1814"/>
      <c r="LOR136" s="1814"/>
      <c r="LOS136" s="1814"/>
      <c r="LOT136" s="1814"/>
      <c r="LOU136" s="1814"/>
      <c r="LOV136" s="1814"/>
      <c r="LOW136" s="1814"/>
      <c r="LOX136" s="1814"/>
      <c r="LOY136" s="1814"/>
      <c r="LOZ136" s="1814"/>
      <c r="LPA136" s="1814"/>
      <c r="LPB136" s="1814"/>
      <c r="LPC136" s="1814"/>
      <c r="LPD136" s="1814"/>
      <c r="LPE136" s="1814"/>
      <c r="LPF136" s="1814"/>
      <c r="LPG136" s="1814"/>
      <c r="LPH136" s="1814"/>
      <c r="LPI136" s="1814"/>
      <c r="LPJ136" s="1814"/>
      <c r="LPK136" s="1814"/>
      <c r="LPL136" s="1814"/>
      <c r="LPM136" s="1814"/>
      <c r="LPN136" s="1814"/>
      <c r="LPO136" s="1814"/>
      <c r="LPP136" s="1814"/>
      <c r="LPQ136" s="1814"/>
      <c r="LPR136" s="1814"/>
      <c r="LPS136" s="1814"/>
      <c r="LPT136" s="1814"/>
      <c r="LPU136" s="1814"/>
      <c r="LPV136" s="1814"/>
      <c r="LPW136" s="1814"/>
      <c r="LPX136" s="1814"/>
      <c r="LPY136" s="1814"/>
      <c r="LPZ136" s="1814"/>
      <c r="LQA136" s="1814"/>
      <c r="LQB136" s="1814"/>
      <c r="LQC136" s="1814"/>
      <c r="LQD136" s="1814"/>
      <c r="LQE136" s="1814"/>
      <c r="LQF136" s="1814"/>
      <c r="LQG136" s="1814"/>
      <c r="LQH136" s="1814"/>
      <c r="LQI136" s="1814"/>
      <c r="LQJ136" s="1814"/>
      <c r="LQK136" s="1814"/>
      <c r="LQL136" s="1814"/>
      <c r="LQM136" s="1814"/>
      <c r="LQN136" s="1814"/>
      <c r="LQO136" s="1814"/>
      <c r="LQP136" s="1814"/>
      <c r="LQQ136" s="1814"/>
      <c r="LQR136" s="1814"/>
      <c r="LQS136" s="1814"/>
      <c r="LQT136" s="1814"/>
      <c r="LQU136" s="1814"/>
      <c r="LQV136" s="1814"/>
      <c r="LQW136" s="1814"/>
      <c r="LQX136" s="1814"/>
      <c r="LQY136" s="1814"/>
      <c r="LQZ136" s="1814"/>
      <c r="LRA136" s="1814"/>
      <c r="LRB136" s="1814"/>
      <c r="LRC136" s="1814"/>
      <c r="LRD136" s="1814"/>
      <c r="LRE136" s="1814"/>
      <c r="LRF136" s="1814"/>
      <c r="LRG136" s="1814"/>
      <c r="LRH136" s="1814"/>
      <c r="LRI136" s="1814"/>
      <c r="LRJ136" s="1814"/>
      <c r="LRK136" s="1814"/>
      <c r="LRL136" s="1814"/>
      <c r="LRM136" s="1814"/>
      <c r="LRN136" s="1814"/>
      <c r="LRO136" s="1814"/>
      <c r="LRP136" s="1814"/>
      <c r="LRQ136" s="1814"/>
      <c r="LRR136" s="1814"/>
      <c r="LRS136" s="1814"/>
      <c r="LRT136" s="1814"/>
      <c r="LRU136" s="1814"/>
      <c r="LRV136" s="1814"/>
      <c r="LRW136" s="1814"/>
      <c r="LRX136" s="1814"/>
      <c r="LRY136" s="1814"/>
      <c r="LRZ136" s="1814"/>
      <c r="LSA136" s="1814"/>
      <c r="LSB136" s="1814"/>
      <c r="LSC136" s="1814"/>
      <c r="LSD136" s="1814"/>
      <c r="LSE136" s="1814"/>
      <c r="LSF136" s="1814"/>
      <c r="LSG136" s="1814"/>
      <c r="LSH136" s="1814"/>
      <c r="LSI136" s="1814"/>
      <c r="LSJ136" s="1814"/>
      <c r="LSK136" s="1814"/>
      <c r="LSL136" s="1814"/>
      <c r="LSM136" s="1814"/>
      <c r="LSN136" s="1814"/>
      <c r="LSO136" s="1814"/>
      <c r="LSP136" s="1814"/>
      <c r="LSQ136" s="1814"/>
      <c r="LSR136" s="1814"/>
      <c r="LSS136" s="1814"/>
      <c r="LST136" s="1814"/>
      <c r="LSU136" s="1814"/>
      <c r="LSV136" s="1814"/>
      <c r="LSW136" s="1814"/>
      <c r="LSX136" s="1814"/>
      <c r="LSY136" s="1814"/>
      <c r="LSZ136" s="1814"/>
      <c r="LTA136" s="1814"/>
      <c r="LTB136" s="1814"/>
      <c r="LTC136" s="1814"/>
      <c r="LTD136" s="1814"/>
      <c r="LTE136" s="1814"/>
      <c r="LTF136" s="1814"/>
      <c r="LTG136" s="1814"/>
      <c r="LTH136" s="1814"/>
      <c r="LTI136" s="1814"/>
      <c r="LTJ136" s="1814"/>
      <c r="LTK136" s="1814"/>
      <c r="LTL136" s="1814"/>
      <c r="LTM136" s="1814"/>
      <c r="LTN136" s="1814"/>
      <c r="LTO136" s="1814"/>
      <c r="LTP136" s="1814"/>
      <c r="LTQ136" s="1814"/>
      <c r="LTR136" s="1814"/>
      <c r="LTS136" s="1814"/>
      <c r="LTT136" s="1814"/>
      <c r="LTU136" s="1814"/>
      <c r="LTV136" s="1814"/>
      <c r="LTW136" s="1814"/>
      <c r="LTX136" s="1814"/>
      <c r="LTY136" s="1814"/>
      <c r="LTZ136" s="1814"/>
      <c r="LUA136" s="1814"/>
      <c r="LUB136" s="1814"/>
      <c r="LUC136" s="1814"/>
      <c r="LUD136" s="1814"/>
      <c r="LUE136" s="1814"/>
      <c r="LUF136" s="1814"/>
      <c r="LUG136" s="1814"/>
      <c r="LUH136" s="1814"/>
      <c r="LUI136" s="1814"/>
      <c r="LUJ136" s="1814"/>
      <c r="LUK136" s="1814"/>
      <c r="LUL136" s="1814"/>
      <c r="LUM136" s="1814"/>
      <c r="LUN136" s="1814"/>
      <c r="LUO136" s="1814"/>
      <c r="LUP136" s="1814"/>
      <c r="LUQ136" s="1814"/>
      <c r="LUR136" s="1814"/>
      <c r="LUS136" s="1814"/>
      <c r="LUT136" s="1814"/>
      <c r="LUU136" s="1814"/>
      <c r="LUV136" s="1814"/>
      <c r="LUW136" s="1814"/>
      <c r="LUX136" s="1814"/>
      <c r="LUY136" s="1814"/>
      <c r="LUZ136" s="1814"/>
      <c r="LVA136" s="1814"/>
      <c r="LVB136" s="1814"/>
      <c r="LVC136" s="1814"/>
      <c r="LVD136" s="1814"/>
      <c r="LVE136" s="1814"/>
      <c r="LVF136" s="1814"/>
      <c r="LVG136" s="1814"/>
      <c r="LVH136" s="1814"/>
      <c r="LVI136" s="1814"/>
      <c r="LVJ136" s="1814"/>
      <c r="LVK136" s="1814"/>
      <c r="LVL136" s="1814"/>
      <c r="LVM136" s="1814"/>
      <c r="LVN136" s="1814"/>
      <c r="LVO136" s="1814"/>
      <c r="LVP136" s="1814"/>
      <c r="LVQ136" s="1814"/>
      <c r="LVR136" s="1814"/>
      <c r="LVS136" s="1814"/>
      <c r="LVT136" s="1814"/>
      <c r="LVU136" s="1814"/>
      <c r="LVV136" s="1814"/>
      <c r="LVW136" s="1814"/>
      <c r="LVX136" s="1814"/>
      <c r="LVY136" s="1814"/>
      <c r="LVZ136" s="1814"/>
      <c r="LWA136" s="1814"/>
      <c r="LWB136" s="1814"/>
      <c r="LWC136" s="1814"/>
      <c r="LWD136" s="1814"/>
      <c r="LWE136" s="1814"/>
      <c r="LWF136" s="1814"/>
      <c r="LWG136" s="1814"/>
      <c r="LWH136" s="1814"/>
      <c r="LWI136" s="1814"/>
      <c r="LWJ136" s="1814"/>
      <c r="LWK136" s="1814"/>
      <c r="LWL136" s="1814"/>
      <c r="LWM136" s="1814"/>
      <c r="LWN136" s="1814"/>
      <c r="LWO136" s="1814"/>
      <c r="LWP136" s="1814"/>
      <c r="LWQ136" s="1814"/>
      <c r="LWR136" s="1814"/>
      <c r="LWS136" s="1814"/>
      <c r="LWT136" s="1814"/>
      <c r="LWU136" s="1814"/>
      <c r="LWV136" s="1814"/>
      <c r="LWW136" s="1814"/>
      <c r="LWX136" s="1814"/>
      <c r="LWY136" s="1814"/>
      <c r="LWZ136" s="1814"/>
      <c r="LXA136" s="1814"/>
      <c r="LXB136" s="1814"/>
      <c r="LXC136" s="1814"/>
      <c r="LXD136" s="1814"/>
      <c r="LXE136" s="1814"/>
      <c r="LXF136" s="1814"/>
      <c r="LXG136" s="1814"/>
      <c r="LXH136" s="1814"/>
      <c r="LXI136" s="1814"/>
      <c r="LXJ136" s="1814"/>
      <c r="LXK136" s="1814"/>
      <c r="LXL136" s="1814"/>
      <c r="LXM136" s="1814"/>
      <c r="LXN136" s="1814"/>
      <c r="LXO136" s="1814"/>
      <c r="LXP136" s="1814"/>
      <c r="LXQ136" s="1814"/>
      <c r="LXR136" s="1814"/>
      <c r="LXS136" s="1814"/>
      <c r="LXT136" s="1814"/>
      <c r="LXU136" s="1814"/>
      <c r="LXV136" s="1814"/>
      <c r="LXW136" s="1814"/>
      <c r="LXX136" s="1814"/>
      <c r="LXY136" s="1814"/>
      <c r="LXZ136" s="1814"/>
      <c r="LYA136" s="1814"/>
      <c r="LYB136" s="1814"/>
      <c r="LYC136" s="1814"/>
      <c r="LYD136" s="1814"/>
      <c r="LYE136" s="1814"/>
      <c r="LYF136" s="1814"/>
      <c r="LYG136" s="1814"/>
      <c r="LYH136" s="1814"/>
      <c r="LYI136" s="1814"/>
      <c r="LYJ136" s="1814"/>
      <c r="LYK136" s="1814"/>
      <c r="LYL136" s="1814"/>
      <c r="LYM136" s="1814"/>
      <c r="LYN136" s="1814"/>
      <c r="LYO136" s="1814"/>
      <c r="LYP136" s="1814"/>
      <c r="LYQ136" s="1814"/>
      <c r="LYR136" s="1814"/>
      <c r="LYS136" s="1814"/>
      <c r="LYT136" s="1814"/>
      <c r="LYU136" s="1814"/>
      <c r="LYV136" s="1814"/>
      <c r="LYW136" s="1814"/>
      <c r="LYX136" s="1814"/>
      <c r="LYY136" s="1814"/>
      <c r="LYZ136" s="1814"/>
      <c r="LZA136" s="1814"/>
      <c r="LZB136" s="1814"/>
      <c r="LZC136" s="1814"/>
      <c r="LZD136" s="1814"/>
      <c r="LZE136" s="1814"/>
      <c r="LZF136" s="1814"/>
      <c r="LZG136" s="1814"/>
      <c r="LZH136" s="1814"/>
      <c r="LZI136" s="1814"/>
      <c r="LZJ136" s="1814"/>
      <c r="LZK136" s="1814"/>
      <c r="LZL136" s="1814"/>
      <c r="LZM136" s="1814"/>
      <c r="LZN136" s="1814"/>
      <c r="LZO136" s="1814"/>
      <c r="LZP136" s="1814"/>
      <c r="LZQ136" s="1814"/>
      <c r="LZR136" s="1814"/>
      <c r="LZS136" s="1814"/>
      <c r="LZT136" s="1814"/>
      <c r="LZU136" s="1814"/>
      <c r="LZV136" s="1814"/>
      <c r="LZW136" s="1814"/>
      <c r="LZX136" s="1814"/>
      <c r="LZY136" s="1814"/>
      <c r="LZZ136" s="1814"/>
      <c r="MAA136" s="1814"/>
      <c r="MAB136" s="1814"/>
      <c r="MAC136" s="1814"/>
      <c r="MAD136" s="1814"/>
      <c r="MAE136" s="1814"/>
      <c r="MAF136" s="1814"/>
      <c r="MAG136" s="1814"/>
      <c r="MAH136" s="1814"/>
      <c r="MAI136" s="1814"/>
      <c r="MAJ136" s="1814"/>
      <c r="MAK136" s="1814"/>
      <c r="MAL136" s="1814"/>
      <c r="MAM136" s="1814"/>
      <c r="MAN136" s="1814"/>
      <c r="MAO136" s="1814"/>
      <c r="MAP136" s="1814"/>
      <c r="MAQ136" s="1814"/>
      <c r="MAR136" s="1814"/>
      <c r="MAS136" s="1814"/>
      <c r="MAT136" s="1814"/>
      <c r="MAU136" s="1814"/>
      <c r="MAV136" s="1814"/>
      <c r="MAW136" s="1814"/>
      <c r="MAX136" s="1814"/>
      <c r="MAY136" s="1814"/>
      <c r="MAZ136" s="1814"/>
      <c r="MBA136" s="1814"/>
      <c r="MBB136" s="1814"/>
      <c r="MBC136" s="1814"/>
      <c r="MBD136" s="1814"/>
      <c r="MBE136" s="1814"/>
      <c r="MBF136" s="1814"/>
      <c r="MBG136" s="1814"/>
      <c r="MBH136" s="1814"/>
      <c r="MBI136" s="1814"/>
      <c r="MBJ136" s="1814"/>
      <c r="MBK136" s="1814"/>
      <c r="MBL136" s="1814"/>
      <c r="MBM136" s="1814"/>
      <c r="MBN136" s="1814"/>
      <c r="MBO136" s="1814"/>
      <c r="MBP136" s="1814"/>
      <c r="MBQ136" s="1814"/>
      <c r="MBR136" s="1814"/>
      <c r="MBS136" s="1814"/>
      <c r="MBT136" s="1814"/>
      <c r="MBU136" s="1814"/>
      <c r="MBV136" s="1814"/>
      <c r="MBW136" s="1814"/>
      <c r="MBX136" s="1814"/>
      <c r="MBY136" s="1814"/>
      <c r="MBZ136" s="1814"/>
      <c r="MCA136" s="1814"/>
      <c r="MCB136" s="1814"/>
      <c r="MCC136" s="1814"/>
      <c r="MCD136" s="1814"/>
      <c r="MCE136" s="1814"/>
      <c r="MCF136" s="1814"/>
      <c r="MCG136" s="1814"/>
      <c r="MCH136" s="1814"/>
      <c r="MCI136" s="1814"/>
      <c r="MCJ136" s="1814"/>
      <c r="MCK136" s="1814"/>
      <c r="MCL136" s="1814"/>
      <c r="MCM136" s="1814"/>
      <c r="MCN136" s="1814"/>
      <c r="MCO136" s="1814"/>
      <c r="MCP136" s="1814"/>
      <c r="MCQ136" s="1814"/>
      <c r="MCR136" s="1814"/>
      <c r="MCS136" s="1814"/>
      <c r="MCT136" s="1814"/>
      <c r="MCU136" s="1814"/>
      <c r="MCV136" s="1814"/>
      <c r="MCW136" s="1814"/>
      <c r="MCX136" s="1814"/>
      <c r="MCY136" s="1814"/>
      <c r="MCZ136" s="1814"/>
      <c r="MDA136" s="1814"/>
      <c r="MDB136" s="1814"/>
      <c r="MDC136" s="1814"/>
      <c r="MDD136" s="1814"/>
      <c r="MDE136" s="1814"/>
      <c r="MDF136" s="1814"/>
      <c r="MDG136" s="1814"/>
      <c r="MDH136" s="1814"/>
      <c r="MDI136" s="1814"/>
      <c r="MDJ136" s="1814"/>
      <c r="MDK136" s="1814"/>
      <c r="MDL136" s="1814"/>
      <c r="MDM136" s="1814"/>
      <c r="MDN136" s="1814"/>
      <c r="MDO136" s="1814"/>
      <c r="MDP136" s="1814"/>
      <c r="MDQ136" s="1814"/>
      <c r="MDR136" s="1814"/>
      <c r="MDS136" s="1814"/>
      <c r="MDT136" s="1814"/>
      <c r="MDU136" s="1814"/>
      <c r="MDV136" s="1814"/>
      <c r="MDW136" s="1814"/>
      <c r="MDX136" s="1814"/>
      <c r="MDY136" s="1814"/>
      <c r="MDZ136" s="1814"/>
      <c r="MEA136" s="1814"/>
      <c r="MEB136" s="1814"/>
      <c r="MEC136" s="1814"/>
      <c r="MED136" s="1814"/>
      <c r="MEE136" s="1814"/>
      <c r="MEF136" s="1814"/>
      <c r="MEG136" s="1814"/>
      <c r="MEH136" s="1814"/>
      <c r="MEI136" s="1814"/>
      <c r="MEJ136" s="1814"/>
      <c r="MEK136" s="1814"/>
      <c r="MEL136" s="1814"/>
      <c r="MEM136" s="1814"/>
      <c r="MEN136" s="1814"/>
      <c r="MEO136" s="1814"/>
      <c r="MEP136" s="1814"/>
      <c r="MEQ136" s="1814"/>
      <c r="MER136" s="1814"/>
      <c r="MES136" s="1814"/>
      <c r="MET136" s="1814"/>
      <c r="MEU136" s="1814"/>
      <c r="MEV136" s="1814"/>
      <c r="MEW136" s="1814"/>
      <c r="MEX136" s="1814"/>
      <c r="MEY136" s="1814"/>
      <c r="MEZ136" s="1814"/>
      <c r="MFA136" s="1814"/>
      <c r="MFB136" s="1814"/>
      <c r="MFC136" s="1814"/>
      <c r="MFD136" s="1814"/>
      <c r="MFE136" s="1814"/>
      <c r="MFF136" s="1814"/>
      <c r="MFG136" s="1814"/>
      <c r="MFH136" s="1814"/>
      <c r="MFI136" s="1814"/>
      <c r="MFJ136" s="1814"/>
      <c r="MFK136" s="1814"/>
      <c r="MFL136" s="1814"/>
      <c r="MFM136" s="1814"/>
      <c r="MFN136" s="1814"/>
      <c r="MFO136" s="1814"/>
      <c r="MFP136" s="1814"/>
      <c r="MFQ136" s="1814"/>
      <c r="MFR136" s="1814"/>
      <c r="MFS136" s="1814"/>
      <c r="MFT136" s="1814"/>
      <c r="MFU136" s="1814"/>
      <c r="MFV136" s="1814"/>
      <c r="MFW136" s="1814"/>
      <c r="MFX136" s="1814"/>
      <c r="MFY136" s="1814"/>
      <c r="MFZ136" s="1814"/>
      <c r="MGA136" s="1814"/>
      <c r="MGB136" s="1814"/>
      <c r="MGC136" s="1814"/>
      <c r="MGD136" s="1814"/>
      <c r="MGE136" s="1814"/>
      <c r="MGF136" s="1814"/>
      <c r="MGG136" s="1814"/>
      <c r="MGH136" s="1814"/>
      <c r="MGI136" s="1814"/>
      <c r="MGJ136" s="1814"/>
      <c r="MGK136" s="1814"/>
      <c r="MGL136" s="1814"/>
      <c r="MGM136" s="1814"/>
      <c r="MGN136" s="1814"/>
      <c r="MGO136" s="1814"/>
      <c r="MGP136" s="1814"/>
      <c r="MGQ136" s="1814"/>
      <c r="MGR136" s="1814"/>
      <c r="MGS136" s="1814"/>
      <c r="MGT136" s="1814"/>
      <c r="MGU136" s="1814"/>
      <c r="MGV136" s="1814"/>
      <c r="MGW136" s="1814"/>
      <c r="MGX136" s="1814"/>
      <c r="MGY136" s="1814"/>
      <c r="MGZ136" s="1814"/>
      <c r="MHA136" s="1814"/>
      <c r="MHB136" s="1814"/>
      <c r="MHC136" s="1814"/>
      <c r="MHD136" s="1814"/>
      <c r="MHE136" s="1814"/>
      <c r="MHF136" s="1814"/>
      <c r="MHG136" s="1814"/>
      <c r="MHH136" s="1814"/>
      <c r="MHI136" s="1814"/>
      <c r="MHJ136" s="1814"/>
      <c r="MHK136" s="1814"/>
      <c r="MHL136" s="1814"/>
      <c r="MHM136" s="1814"/>
      <c r="MHN136" s="1814"/>
      <c r="MHO136" s="1814"/>
      <c r="MHP136" s="1814"/>
      <c r="MHQ136" s="1814"/>
      <c r="MHR136" s="1814"/>
      <c r="MHS136" s="1814"/>
      <c r="MHT136" s="1814"/>
      <c r="MHU136" s="1814"/>
      <c r="MHV136" s="1814"/>
      <c r="MHW136" s="1814"/>
      <c r="MHX136" s="1814"/>
      <c r="MHY136" s="1814"/>
      <c r="MHZ136" s="1814"/>
      <c r="MIA136" s="1814"/>
      <c r="MIB136" s="1814"/>
      <c r="MIC136" s="1814"/>
      <c r="MID136" s="1814"/>
      <c r="MIE136" s="1814"/>
      <c r="MIF136" s="1814"/>
      <c r="MIG136" s="1814"/>
      <c r="MIH136" s="1814"/>
      <c r="MII136" s="1814"/>
      <c r="MIJ136" s="1814"/>
      <c r="MIK136" s="1814"/>
      <c r="MIL136" s="1814"/>
      <c r="MIM136" s="1814"/>
      <c r="MIN136" s="1814"/>
      <c r="MIO136" s="1814"/>
      <c r="MIP136" s="1814"/>
      <c r="MIQ136" s="1814"/>
      <c r="MIR136" s="1814"/>
      <c r="MIS136" s="1814"/>
      <c r="MIT136" s="1814"/>
      <c r="MIU136" s="1814"/>
      <c r="MIV136" s="1814"/>
      <c r="MIW136" s="1814"/>
      <c r="MIX136" s="1814"/>
      <c r="MIY136" s="1814"/>
      <c r="MIZ136" s="1814"/>
      <c r="MJA136" s="1814"/>
      <c r="MJB136" s="1814"/>
      <c r="MJC136" s="1814"/>
      <c r="MJD136" s="1814"/>
      <c r="MJE136" s="1814"/>
      <c r="MJF136" s="1814"/>
      <c r="MJG136" s="1814"/>
      <c r="MJH136" s="1814"/>
      <c r="MJI136" s="1814"/>
      <c r="MJJ136" s="1814"/>
      <c r="MJK136" s="1814"/>
      <c r="MJL136" s="1814"/>
      <c r="MJM136" s="1814"/>
      <c r="MJN136" s="1814"/>
      <c r="MJO136" s="1814"/>
      <c r="MJP136" s="1814"/>
      <c r="MJQ136" s="1814"/>
      <c r="MJR136" s="1814"/>
      <c r="MJS136" s="1814"/>
      <c r="MJT136" s="1814"/>
      <c r="MJU136" s="1814"/>
      <c r="MJV136" s="1814"/>
      <c r="MJW136" s="1814"/>
      <c r="MJX136" s="1814"/>
      <c r="MJY136" s="1814"/>
      <c r="MJZ136" s="1814"/>
      <c r="MKA136" s="1814"/>
      <c r="MKB136" s="1814"/>
      <c r="MKC136" s="1814"/>
      <c r="MKD136" s="1814"/>
      <c r="MKE136" s="1814"/>
      <c r="MKF136" s="1814"/>
      <c r="MKG136" s="1814"/>
      <c r="MKH136" s="1814"/>
      <c r="MKI136" s="1814"/>
      <c r="MKJ136" s="1814"/>
      <c r="MKK136" s="1814"/>
      <c r="MKL136" s="1814"/>
      <c r="MKM136" s="1814"/>
      <c r="MKN136" s="1814"/>
      <c r="MKO136" s="1814"/>
      <c r="MKP136" s="1814"/>
      <c r="MKQ136" s="1814"/>
      <c r="MKR136" s="1814"/>
      <c r="MKS136" s="1814"/>
      <c r="MKT136" s="1814"/>
      <c r="MKU136" s="1814"/>
      <c r="MKV136" s="1814"/>
      <c r="MKW136" s="1814"/>
      <c r="MKX136" s="1814"/>
      <c r="MKY136" s="1814"/>
      <c r="MKZ136" s="1814"/>
      <c r="MLA136" s="1814"/>
      <c r="MLB136" s="1814"/>
      <c r="MLC136" s="1814"/>
      <c r="MLD136" s="1814"/>
      <c r="MLE136" s="1814"/>
      <c r="MLF136" s="1814"/>
      <c r="MLG136" s="1814"/>
      <c r="MLH136" s="1814"/>
      <c r="MLI136" s="1814"/>
      <c r="MLJ136" s="1814"/>
      <c r="MLK136" s="1814"/>
      <c r="MLL136" s="1814"/>
      <c r="MLM136" s="1814"/>
      <c r="MLN136" s="1814"/>
      <c r="MLO136" s="1814"/>
      <c r="MLP136" s="1814"/>
      <c r="MLQ136" s="1814"/>
      <c r="MLR136" s="1814"/>
      <c r="MLS136" s="1814"/>
      <c r="MLT136" s="1814"/>
      <c r="MLU136" s="1814"/>
      <c r="MLV136" s="1814"/>
      <c r="MLW136" s="1814"/>
      <c r="MLX136" s="1814"/>
      <c r="MLY136" s="1814"/>
      <c r="MLZ136" s="1814"/>
      <c r="MMA136" s="1814"/>
      <c r="MMB136" s="1814"/>
      <c r="MMC136" s="1814"/>
      <c r="MMD136" s="1814"/>
      <c r="MME136" s="1814"/>
      <c r="MMF136" s="1814"/>
      <c r="MMG136" s="1814"/>
      <c r="MMH136" s="1814"/>
      <c r="MMI136" s="1814"/>
      <c r="MMJ136" s="1814"/>
      <c r="MMK136" s="1814"/>
      <c r="MML136" s="1814"/>
      <c r="MMM136" s="1814"/>
      <c r="MMN136" s="1814"/>
      <c r="MMO136" s="1814"/>
      <c r="MMP136" s="1814"/>
      <c r="MMQ136" s="1814"/>
      <c r="MMR136" s="1814"/>
      <c r="MMS136" s="1814"/>
      <c r="MMT136" s="1814"/>
      <c r="MMU136" s="1814"/>
      <c r="MMV136" s="1814"/>
      <c r="MMW136" s="1814"/>
      <c r="MMX136" s="1814"/>
      <c r="MMY136" s="1814"/>
      <c r="MMZ136" s="1814"/>
      <c r="MNA136" s="1814"/>
      <c r="MNB136" s="1814"/>
      <c r="MNC136" s="1814"/>
      <c r="MND136" s="1814"/>
      <c r="MNE136" s="1814"/>
      <c r="MNF136" s="1814"/>
      <c r="MNG136" s="1814"/>
      <c r="MNH136" s="1814"/>
      <c r="MNI136" s="1814"/>
      <c r="MNJ136" s="1814"/>
      <c r="MNK136" s="1814"/>
      <c r="MNL136" s="1814"/>
      <c r="MNM136" s="1814"/>
      <c r="MNN136" s="1814"/>
      <c r="MNO136" s="1814"/>
      <c r="MNP136" s="1814"/>
      <c r="MNQ136" s="1814"/>
      <c r="MNR136" s="1814"/>
      <c r="MNS136" s="1814"/>
      <c r="MNT136" s="1814"/>
      <c r="MNU136" s="1814"/>
      <c r="MNV136" s="1814"/>
      <c r="MNW136" s="1814"/>
      <c r="MNX136" s="1814"/>
      <c r="MNY136" s="1814"/>
      <c r="MNZ136" s="1814"/>
      <c r="MOA136" s="1814"/>
      <c r="MOB136" s="1814"/>
      <c r="MOC136" s="1814"/>
      <c r="MOD136" s="1814"/>
      <c r="MOE136" s="1814"/>
      <c r="MOF136" s="1814"/>
      <c r="MOG136" s="1814"/>
      <c r="MOH136" s="1814"/>
      <c r="MOI136" s="1814"/>
      <c r="MOJ136" s="1814"/>
      <c r="MOK136" s="1814"/>
      <c r="MOL136" s="1814"/>
      <c r="MOM136" s="1814"/>
      <c r="MON136" s="1814"/>
      <c r="MOO136" s="1814"/>
      <c r="MOP136" s="1814"/>
      <c r="MOQ136" s="1814"/>
      <c r="MOR136" s="1814"/>
      <c r="MOS136" s="1814"/>
      <c r="MOT136" s="1814"/>
      <c r="MOU136" s="1814"/>
      <c r="MOV136" s="1814"/>
      <c r="MOW136" s="1814"/>
      <c r="MOX136" s="1814"/>
      <c r="MOY136" s="1814"/>
      <c r="MOZ136" s="1814"/>
      <c r="MPA136" s="1814"/>
      <c r="MPB136" s="1814"/>
      <c r="MPC136" s="1814"/>
      <c r="MPD136" s="1814"/>
      <c r="MPE136" s="1814"/>
      <c r="MPF136" s="1814"/>
      <c r="MPG136" s="1814"/>
      <c r="MPH136" s="1814"/>
      <c r="MPI136" s="1814"/>
      <c r="MPJ136" s="1814"/>
      <c r="MPK136" s="1814"/>
      <c r="MPL136" s="1814"/>
      <c r="MPM136" s="1814"/>
      <c r="MPN136" s="1814"/>
      <c r="MPO136" s="1814"/>
      <c r="MPP136" s="1814"/>
      <c r="MPQ136" s="1814"/>
      <c r="MPR136" s="1814"/>
      <c r="MPS136" s="1814"/>
      <c r="MPT136" s="1814"/>
      <c r="MPU136" s="1814"/>
      <c r="MPV136" s="1814"/>
      <c r="MPW136" s="1814"/>
      <c r="MPX136" s="1814"/>
      <c r="MPY136" s="1814"/>
      <c r="MPZ136" s="1814"/>
      <c r="MQA136" s="1814"/>
      <c r="MQB136" s="1814"/>
      <c r="MQC136" s="1814"/>
      <c r="MQD136" s="1814"/>
      <c r="MQE136" s="1814"/>
      <c r="MQF136" s="1814"/>
      <c r="MQG136" s="1814"/>
      <c r="MQH136" s="1814"/>
      <c r="MQI136" s="1814"/>
      <c r="MQJ136" s="1814"/>
      <c r="MQK136" s="1814"/>
      <c r="MQL136" s="1814"/>
      <c r="MQM136" s="1814"/>
      <c r="MQN136" s="1814"/>
      <c r="MQO136" s="1814"/>
      <c r="MQP136" s="1814"/>
      <c r="MQQ136" s="1814"/>
      <c r="MQR136" s="1814"/>
      <c r="MQS136" s="1814"/>
      <c r="MQT136" s="1814"/>
      <c r="MQU136" s="1814"/>
      <c r="MQV136" s="1814"/>
      <c r="MQW136" s="1814"/>
      <c r="MQX136" s="1814"/>
      <c r="MQY136" s="1814"/>
      <c r="MQZ136" s="1814"/>
      <c r="MRA136" s="1814"/>
      <c r="MRB136" s="1814"/>
      <c r="MRC136" s="1814"/>
      <c r="MRD136" s="1814"/>
      <c r="MRE136" s="1814"/>
      <c r="MRF136" s="1814"/>
      <c r="MRG136" s="1814"/>
      <c r="MRH136" s="1814"/>
      <c r="MRI136" s="1814"/>
      <c r="MRJ136" s="1814"/>
      <c r="MRK136" s="1814"/>
      <c r="MRL136" s="1814"/>
      <c r="MRM136" s="1814"/>
      <c r="MRN136" s="1814"/>
      <c r="MRO136" s="1814"/>
      <c r="MRP136" s="1814"/>
      <c r="MRQ136" s="1814"/>
      <c r="MRR136" s="1814"/>
      <c r="MRS136" s="1814"/>
      <c r="MRT136" s="1814"/>
      <c r="MRU136" s="1814"/>
      <c r="MRV136" s="1814"/>
      <c r="MRW136" s="1814"/>
      <c r="MRX136" s="1814"/>
      <c r="MRY136" s="1814"/>
      <c r="MRZ136" s="1814"/>
      <c r="MSA136" s="1814"/>
      <c r="MSB136" s="1814"/>
      <c r="MSC136" s="1814"/>
      <c r="MSD136" s="1814"/>
      <c r="MSE136" s="1814"/>
      <c r="MSF136" s="1814"/>
      <c r="MSG136" s="1814"/>
      <c r="MSH136" s="1814"/>
      <c r="MSI136" s="1814"/>
      <c r="MSJ136" s="1814"/>
      <c r="MSK136" s="1814"/>
      <c r="MSL136" s="1814"/>
      <c r="MSM136" s="1814"/>
      <c r="MSN136" s="1814"/>
      <c r="MSO136" s="1814"/>
      <c r="MSP136" s="1814"/>
      <c r="MSQ136" s="1814"/>
      <c r="MSR136" s="1814"/>
      <c r="MSS136" s="1814"/>
      <c r="MST136" s="1814"/>
      <c r="MSU136" s="1814"/>
      <c r="MSV136" s="1814"/>
      <c r="MSW136" s="1814"/>
      <c r="MSX136" s="1814"/>
      <c r="MSY136" s="1814"/>
      <c r="MSZ136" s="1814"/>
      <c r="MTA136" s="1814"/>
      <c r="MTB136" s="1814"/>
      <c r="MTC136" s="1814"/>
      <c r="MTD136" s="1814"/>
      <c r="MTE136" s="1814"/>
      <c r="MTF136" s="1814"/>
      <c r="MTG136" s="1814"/>
      <c r="MTH136" s="1814"/>
      <c r="MTI136" s="1814"/>
      <c r="MTJ136" s="1814"/>
      <c r="MTK136" s="1814"/>
      <c r="MTL136" s="1814"/>
      <c r="MTM136" s="1814"/>
      <c r="MTN136" s="1814"/>
      <c r="MTO136" s="1814"/>
      <c r="MTP136" s="1814"/>
      <c r="MTQ136" s="1814"/>
      <c r="MTR136" s="1814"/>
      <c r="MTS136" s="1814"/>
      <c r="MTT136" s="1814"/>
      <c r="MTU136" s="1814"/>
      <c r="MTV136" s="1814"/>
      <c r="MTW136" s="1814"/>
      <c r="MTX136" s="1814"/>
      <c r="MTY136" s="1814"/>
      <c r="MTZ136" s="1814"/>
      <c r="MUA136" s="1814"/>
      <c r="MUB136" s="1814"/>
      <c r="MUC136" s="1814"/>
      <c r="MUD136" s="1814"/>
      <c r="MUE136" s="1814"/>
      <c r="MUF136" s="1814"/>
      <c r="MUG136" s="1814"/>
      <c r="MUH136" s="1814"/>
      <c r="MUI136" s="1814"/>
      <c r="MUJ136" s="1814"/>
      <c r="MUK136" s="1814"/>
      <c r="MUL136" s="1814"/>
      <c r="MUM136" s="1814"/>
      <c r="MUN136" s="1814"/>
      <c r="MUO136" s="1814"/>
      <c r="MUP136" s="1814"/>
      <c r="MUQ136" s="1814"/>
      <c r="MUR136" s="1814"/>
      <c r="MUS136" s="1814"/>
      <c r="MUT136" s="1814"/>
      <c r="MUU136" s="1814"/>
      <c r="MUV136" s="1814"/>
      <c r="MUW136" s="1814"/>
      <c r="MUX136" s="1814"/>
      <c r="MUY136" s="1814"/>
      <c r="MUZ136" s="1814"/>
      <c r="MVA136" s="1814"/>
      <c r="MVB136" s="1814"/>
      <c r="MVC136" s="1814"/>
      <c r="MVD136" s="1814"/>
      <c r="MVE136" s="1814"/>
      <c r="MVF136" s="1814"/>
      <c r="MVG136" s="1814"/>
      <c r="MVH136" s="1814"/>
      <c r="MVI136" s="1814"/>
      <c r="MVJ136" s="1814"/>
      <c r="MVK136" s="1814"/>
      <c r="MVL136" s="1814"/>
      <c r="MVM136" s="1814"/>
      <c r="MVN136" s="1814"/>
      <c r="MVO136" s="1814"/>
      <c r="MVP136" s="1814"/>
      <c r="MVQ136" s="1814"/>
      <c r="MVR136" s="1814"/>
      <c r="MVS136" s="1814"/>
      <c r="MVT136" s="1814"/>
      <c r="MVU136" s="1814"/>
      <c r="MVV136" s="1814"/>
      <c r="MVW136" s="1814"/>
      <c r="MVX136" s="1814"/>
      <c r="MVY136" s="1814"/>
      <c r="MVZ136" s="1814"/>
      <c r="MWA136" s="1814"/>
      <c r="MWB136" s="1814"/>
      <c r="MWC136" s="1814"/>
      <c r="MWD136" s="1814"/>
      <c r="MWE136" s="1814"/>
      <c r="MWF136" s="1814"/>
      <c r="MWG136" s="1814"/>
      <c r="MWH136" s="1814"/>
      <c r="MWI136" s="1814"/>
      <c r="MWJ136" s="1814"/>
      <c r="MWK136" s="1814"/>
      <c r="MWL136" s="1814"/>
      <c r="MWM136" s="1814"/>
      <c r="MWN136" s="1814"/>
      <c r="MWO136" s="1814"/>
      <c r="MWP136" s="1814"/>
      <c r="MWQ136" s="1814"/>
      <c r="MWR136" s="1814"/>
      <c r="MWS136" s="1814"/>
      <c r="MWT136" s="1814"/>
      <c r="MWU136" s="1814"/>
      <c r="MWV136" s="1814"/>
      <c r="MWW136" s="1814"/>
      <c r="MWX136" s="1814"/>
      <c r="MWY136" s="1814"/>
      <c r="MWZ136" s="1814"/>
      <c r="MXA136" s="1814"/>
      <c r="MXB136" s="1814"/>
      <c r="MXC136" s="1814"/>
      <c r="MXD136" s="1814"/>
      <c r="MXE136" s="1814"/>
      <c r="MXF136" s="1814"/>
      <c r="MXG136" s="1814"/>
      <c r="MXH136" s="1814"/>
      <c r="MXI136" s="1814"/>
      <c r="MXJ136" s="1814"/>
      <c r="MXK136" s="1814"/>
      <c r="MXL136" s="1814"/>
      <c r="MXM136" s="1814"/>
      <c r="MXN136" s="1814"/>
      <c r="MXO136" s="1814"/>
      <c r="MXP136" s="1814"/>
      <c r="MXQ136" s="1814"/>
      <c r="MXR136" s="1814"/>
      <c r="MXS136" s="1814"/>
      <c r="MXT136" s="1814"/>
      <c r="MXU136" s="1814"/>
      <c r="MXV136" s="1814"/>
      <c r="MXW136" s="1814"/>
      <c r="MXX136" s="1814"/>
      <c r="MXY136" s="1814"/>
      <c r="MXZ136" s="1814"/>
      <c r="MYA136" s="1814"/>
      <c r="MYB136" s="1814"/>
      <c r="MYC136" s="1814"/>
      <c r="MYD136" s="1814"/>
      <c r="MYE136" s="1814"/>
      <c r="MYF136" s="1814"/>
      <c r="MYG136" s="1814"/>
      <c r="MYH136" s="1814"/>
      <c r="MYI136" s="1814"/>
      <c r="MYJ136" s="1814"/>
      <c r="MYK136" s="1814"/>
      <c r="MYL136" s="1814"/>
      <c r="MYM136" s="1814"/>
      <c r="MYN136" s="1814"/>
      <c r="MYO136" s="1814"/>
      <c r="MYP136" s="1814"/>
      <c r="MYQ136" s="1814"/>
      <c r="MYR136" s="1814"/>
      <c r="MYS136" s="1814"/>
      <c r="MYT136" s="1814"/>
      <c r="MYU136" s="1814"/>
      <c r="MYV136" s="1814"/>
      <c r="MYW136" s="1814"/>
      <c r="MYX136" s="1814"/>
      <c r="MYY136" s="1814"/>
      <c r="MYZ136" s="1814"/>
      <c r="MZA136" s="1814"/>
      <c r="MZB136" s="1814"/>
      <c r="MZC136" s="1814"/>
      <c r="MZD136" s="1814"/>
      <c r="MZE136" s="1814"/>
      <c r="MZF136" s="1814"/>
      <c r="MZG136" s="1814"/>
      <c r="MZH136" s="1814"/>
      <c r="MZI136" s="1814"/>
      <c r="MZJ136" s="1814"/>
      <c r="MZK136" s="1814"/>
      <c r="MZL136" s="1814"/>
      <c r="MZM136" s="1814"/>
      <c r="MZN136" s="1814"/>
      <c r="MZO136" s="1814"/>
      <c r="MZP136" s="1814"/>
      <c r="MZQ136" s="1814"/>
      <c r="MZR136" s="1814"/>
      <c r="MZS136" s="1814"/>
      <c r="MZT136" s="1814"/>
      <c r="MZU136" s="1814"/>
      <c r="MZV136" s="1814"/>
      <c r="MZW136" s="1814"/>
      <c r="MZX136" s="1814"/>
      <c r="MZY136" s="1814"/>
      <c r="MZZ136" s="1814"/>
      <c r="NAA136" s="1814"/>
      <c r="NAB136" s="1814"/>
      <c r="NAC136" s="1814"/>
      <c r="NAD136" s="1814"/>
      <c r="NAE136" s="1814"/>
      <c r="NAF136" s="1814"/>
      <c r="NAG136" s="1814"/>
      <c r="NAH136" s="1814"/>
      <c r="NAI136" s="1814"/>
      <c r="NAJ136" s="1814"/>
      <c r="NAK136" s="1814"/>
      <c r="NAL136" s="1814"/>
      <c r="NAM136" s="1814"/>
      <c r="NAN136" s="1814"/>
      <c r="NAO136" s="1814"/>
      <c r="NAP136" s="1814"/>
      <c r="NAQ136" s="1814"/>
      <c r="NAR136" s="1814"/>
      <c r="NAS136" s="1814"/>
      <c r="NAT136" s="1814"/>
      <c r="NAU136" s="1814"/>
      <c r="NAV136" s="1814"/>
      <c r="NAW136" s="1814"/>
      <c r="NAX136" s="1814"/>
      <c r="NAY136" s="1814"/>
      <c r="NAZ136" s="1814"/>
      <c r="NBA136" s="1814"/>
      <c r="NBB136" s="1814"/>
      <c r="NBC136" s="1814"/>
      <c r="NBD136" s="1814"/>
      <c r="NBE136" s="1814"/>
      <c r="NBF136" s="1814"/>
      <c r="NBG136" s="1814"/>
      <c r="NBH136" s="1814"/>
      <c r="NBI136" s="1814"/>
      <c r="NBJ136" s="1814"/>
      <c r="NBK136" s="1814"/>
      <c r="NBL136" s="1814"/>
      <c r="NBM136" s="1814"/>
      <c r="NBN136" s="1814"/>
      <c r="NBO136" s="1814"/>
      <c r="NBP136" s="1814"/>
      <c r="NBQ136" s="1814"/>
      <c r="NBR136" s="1814"/>
      <c r="NBS136" s="1814"/>
      <c r="NBT136" s="1814"/>
      <c r="NBU136" s="1814"/>
      <c r="NBV136" s="1814"/>
      <c r="NBW136" s="1814"/>
      <c r="NBX136" s="1814"/>
      <c r="NBY136" s="1814"/>
      <c r="NBZ136" s="1814"/>
      <c r="NCA136" s="1814"/>
      <c r="NCB136" s="1814"/>
      <c r="NCC136" s="1814"/>
      <c r="NCD136" s="1814"/>
      <c r="NCE136" s="1814"/>
      <c r="NCF136" s="1814"/>
      <c r="NCG136" s="1814"/>
      <c r="NCH136" s="1814"/>
      <c r="NCI136" s="1814"/>
      <c r="NCJ136" s="1814"/>
      <c r="NCK136" s="1814"/>
      <c r="NCL136" s="1814"/>
      <c r="NCM136" s="1814"/>
      <c r="NCN136" s="1814"/>
      <c r="NCO136" s="1814"/>
      <c r="NCP136" s="1814"/>
      <c r="NCQ136" s="1814"/>
      <c r="NCR136" s="1814"/>
      <c r="NCS136" s="1814"/>
      <c r="NCT136" s="1814"/>
      <c r="NCU136" s="1814"/>
      <c r="NCV136" s="1814"/>
      <c r="NCW136" s="1814"/>
      <c r="NCX136" s="1814"/>
      <c r="NCY136" s="1814"/>
      <c r="NCZ136" s="1814"/>
      <c r="NDA136" s="1814"/>
      <c r="NDB136" s="1814"/>
      <c r="NDC136" s="1814"/>
      <c r="NDD136" s="1814"/>
      <c r="NDE136" s="1814"/>
      <c r="NDF136" s="1814"/>
      <c r="NDG136" s="1814"/>
      <c r="NDH136" s="1814"/>
      <c r="NDI136" s="1814"/>
      <c r="NDJ136" s="1814"/>
      <c r="NDK136" s="1814"/>
      <c r="NDL136" s="1814"/>
      <c r="NDM136" s="1814"/>
      <c r="NDN136" s="1814"/>
      <c r="NDO136" s="1814"/>
      <c r="NDP136" s="1814"/>
      <c r="NDQ136" s="1814"/>
      <c r="NDR136" s="1814"/>
      <c r="NDS136" s="1814"/>
      <c r="NDT136" s="1814"/>
      <c r="NDU136" s="1814"/>
      <c r="NDV136" s="1814"/>
      <c r="NDW136" s="1814"/>
      <c r="NDX136" s="1814"/>
      <c r="NDY136" s="1814"/>
      <c r="NDZ136" s="1814"/>
      <c r="NEA136" s="1814"/>
      <c r="NEB136" s="1814"/>
      <c r="NEC136" s="1814"/>
      <c r="NED136" s="1814"/>
      <c r="NEE136" s="1814"/>
      <c r="NEF136" s="1814"/>
      <c r="NEG136" s="1814"/>
      <c r="NEH136" s="1814"/>
      <c r="NEI136" s="1814"/>
      <c r="NEJ136" s="1814"/>
      <c r="NEK136" s="1814"/>
      <c r="NEL136" s="1814"/>
      <c r="NEM136" s="1814"/>
      <c r="NEN136" s="1814"/>
      <c r="NEO136" s="1814"/>
      <c r="NEP136" s="1814"/>
      <c r="NEQ136" s="1814"/>
      <c r="NER136" s="1814"/>
      <c r="NES136" s="1814"/>
      <c r="NET136" s="1814"/>
      <c r="NEU136" s="1814"/>
      <c r="NEV136" s="1814"/>
      <c r="NEW136" s="1814"/>
      <c r="NEX136" s="1814"/>
      <c r="NEY136" s="1814"/>
      <c r="NEZ136" s="1814"/>
      <c r="NFA136" s="1814"/>
      <c r="NFB136" s="1814"/>
      <c r="NFC136" s="1814"/>
      <c r="NFD136" s="1814"/>
      <c r="NFE136" s="1814"/>
      <c r="NFF136" s="1814"/>
      <c r="NFG136" s="1814"/>
      <c r="NFH136" s="1814"/>
      <c r="NFI136" s="1814"/>
      <c r="NFJ136" s="1814"/>
      <c r="NFK136" s="1814"/>
      <c r="NFL136" s="1814"/>
      <c r="NFM136" s="1814"/>
      <c r="NFN136" s="1814"/>
      <c r="NFO136" s="1814"/>
      <c r="NFP136" s="1814"/>
      <c r="NFQ136" s="1814"/>
      <c r="NFR136" s="1814"/>
      <c r="NFS136" s="1814"/>
      <c r="NFT136" s="1814"/>
      <c r="NFU136" s="1814"/>
      <c r="NFV136" s="1814"/>
      <c r="NFW136" s="1814"/>
      <c r="NFX136" s="1814"/>
      <c r="NFY136" s="1814"/>
      <c r="NFZ136" s="1814"/>
      <c r="NGA136" s="1814"/>
      <c r="NGB136" s="1814"/>
      <c r="NGC136" s="1814"/>
      <c r="NGD136" s="1814"/>
      <c r="NGE136" s="1814"/>
      <c r="NGF136" s="1814"/>
      <c r="NGG136" s="1814"/>
      <c r="NGH136" s="1814"/>
      <c r="NGI136" s="1814"/>
      <c r="NGJ136" s="1814"/>
      <c r="NGK136" s="1814"/>
      <c r="NGL136" s="1814"/>
      <c r="NGM136" s="1814"/>
      <c r="NGN136" s="1814"/>
      <c r="NGO136" s="1814"/>
      <c r="NGP136" s="1814"/>
      <c r="NGQ136" s="1814"/>
      <c r="NGR136" s="1814"/>
      <c r="NGS136" s="1814"/>
      <c r="NGT136" s="1814"/>
      <c r="NGU136" s="1814"/>
      <c r="NGV136" s="1814"/>
      <c r="NGW136" s="1814"/>
      <c r="NGX136" s="1814"/>
      <c r="NGY136" s="1814"/>
      <c r="NGZ136" s="1814"/>
      <c r="NHA136" s="1814"/>
      <c r="NHB136" s="1814"/>
      <c r="NHC136" s="1814"/>
      <c r="NHD136" s="1814"/>
      <c r="NHE136" s="1814"/>
      <c r="NHF136" s="1814"/>
      <c r="NHG136" s="1814"/>
      <c r="NHH136" s="1814"/>
      <c r="NHI136" s="1814"/>
      <c r="NHJ136" s="1814"/>
      <c r="NHK136" s="1814"/>
      <c r="NHL136" s="1814"/>
      <c r="NHM136" s="1814"/>
      <c r="NHN136" s="1814"/>
      <c r="NHO136" s="1814"/>
      <c r="NHP136" s="1814"/>
      <c r="NHQ136" s="1814"/>
      <c r="NHR136" s="1814"/>
      <c r="NHS136" s="1814"/>
      <c r="NHT136" s="1814"/>
      <c r="NHU136" s="1814"/>
      <c r="NHV136" s="1814"/>
      <c r="NHW136" s="1814"/>
      <c r="NHX136" s="1814"/>
      <c r="NHY136" s="1814"/>
      <c r="NHZ136" s="1814"/>
      <c r="NIA136" s="1814"/>
      <c r="NIB136" s="1814"/>
      <c r="NIC136" s="1814"/>
      <c r="NID136" s="1814"/>
      <c r="NIE136" s="1814"/>
      <c r="NIF136" s="1814"/>
      <c r="NIG136" s="1814"/>
      <c r="NIH136" s="1814"/>
      <c r="NII136" s="1814"/>
      <c r="NIJ136" s="1814"/>
      <c r="NIK136" s="1814"/>
      <c r="NIL136" s="1814"/>
      <c r="NIM136" s="1814"/>
      <c r="NIN136" s="1814"/>
      <c r="NIO136" s="1814"/>
      <c r="NIP136" s="1814"/>
      <c r="NIQ136" s="1814"/>
      <c r="NIR136" s="1814"/>
      <c r="NIS136" s="1814"/>
      <c r="NIT136" s="1814"/>
      <c r="NIU136" s="1814"/>
      <c r="NIV136" s="1814"/>
      <c r="NIW136" s="1814"/>
      <c r="NIX136" s="1814"/>
      <c r="NIY136" s="1814"/>
      <c r="NIZ136" s="1814"/>
      <c r="NJA136" s="1814"/>
      <c r="NJB136" s="1814"/>
      <c r="NJC136" s="1814"/>
      <c r="NJD136" s="1814"/>
      <c r="NJE136" s="1814"/>
      <c r="NJF136" s="1814"/>
      <c r="NJG136" s="1814"/>
      <c r="NJH136" s="1814"/>
      <c r="NJI136" s="1814"/>
      <c r="NJJ136" s="1814"/>
      <c r="NJK136" s="1814"/>
      <c r="NJL136" s="1814"/>
      <c r="NJM136" s="1814"/>
      <c r="NJN136" s="1814"/>
      <c r="NJO136" s="1814"/>
      <c r="NJP136" s="1814"/>
      <c r="NJQ136" s="1814"/>
      <c r="NJR136" s="1814"/>
      <c r="NJS136" s="1814"/>
      <c r="NJT136" s="1814"/>
      <c r="NJU136" s="1814"/>
      <c r="NJV136" s="1814"/>
      <c r="NJW136" s="1814"/>
      <c r="NJX136" s="1814"/>
      <c r="NJY136" s="1814"/>
      <c r="NJZ136" s="1814"/>
      <c r="NKA136" s="1814"/>
      <c r="NKB136" s="1814"/>
      <c r="NKC136" s="1814"/>
      <c r="NKD136" s="1814"/>
      <c r="NKE136" s="1814"/>
      <c r="NKF136" s="1814"/>
      <c r="NKG136" s="1814"/>
      <c r="NKH136" s="1814"/>
      <c r="NKI136" s="1814"/>
      <c r="NKJ136" s="1814"/>
      <c r="NKK136" s="1814"/>
      <c r="NKL136" s="1814"/>
      <c r="NKM136" s="1814"/>
      <c r="NKN136" s="1814"/>
      <c r="NKO136" s="1814"/>
      <c r="NKP136" s="1814"/>
      <c r="NKQ136" s="1814"/>
      <c r="NKR136" s="1814"/>
      <c r="NKS136" s="1814"/>
      <c r="NKT136" s="1814"/>
      <c r="NKU136" s="1814"/>
      <c r="NKV136" s="1814"/>
      <c r="NKW136" s="1814"/>
      <c r="NKX136" s="1814"/>
      <c r="NKY136" s="1814"/>
      <c r="NKZ136" s="1814"/>
      <c r="NLA136" s="1814"/>
      <c r="NLB136" s="1814"/>
      <c r="NLC136" s="1814"/>
      <c r="NLD136" s="1814"/>
      <c r="NLE136" s="1814"/>
      <c r="NLF136" s="1814"/>
      <c r="NLG136" s="1814"/>
      <c r="NLH136" s="1814"/>
      <c r="NLI136" s="1814"/>
      <c r="NLJ136" s="1814"/>
      <c r="NLK136" s="1814"/>
      <c r="NLL136" s="1814"/>
      <c r="NLM136" s="1814"/>
      <c r="NLN136" s="1814"/>
      <c r="NLO136" s="1814"/>
      <c r="NLP136" s="1814"/>
      <c r="NLQ136" s="1814"/>
      <c r="NLR136" s="1814"/>
      <c r="NLS136" s="1814"/>
      <c r="NLT136" s="1814"/>
      <c r="NLU136" s="1814"/>
      <c r="NLV136" s="1814"/>
      <c r="NLW136" s="1814"/>
      <c r="NLX136" s="1814"/>
      <c r="NLY136" s="1814"/>
      <c r="NLZ136" s="1814"/>
      <c r="NMA136" s="1814"/>
      <c r="NMB136" s="1814"/>
      <c r="NMC136" s="1814"/>
      <c r="NMD136" s="1814"/>
      <c r="NME136" s="1814"/>
      <c r="NMF136" s="1814"/>
      <c r="NMG136" s="1814"/>
      <c r="NMH136" s="1814"/>
      <c r="NMI136" s="1814"/>
      <c r="NMJ136" s="1814"/>
      <c r="NMK136" s="1814"/>
      <c r="NML136" s="1814"/>
      <c r="NMM136" s="1814"/>
      <c r="NMN136" s="1814"/>
      <c r="NMO136" s="1814"/>
      <c r="NMP136" s="1814"/>
      <c r="NMQ136" s="1814"/>
      <c r="NMR136" s="1814"/>
      <c r="NMS136" s="1814"/>
      <c r="NMT136" s="1814"/>
      <c r="NMU136" s="1814"/>
      <c r="NMV136" s="1814"/>
      <c r="NMW136" s="1814"/>
      <c r="NMX136" s="1814"/>
      <c r="NMY136" s="1814"/>
      <c r="NMZ136" s="1814"/>
      <c r="NNA136" s="1814"/>
      <c r="NNB136" s="1814"/>
      <c r="NNC136" s="1814"/>
      <c r="NND136" s="1814"/>
      <c r="NNE136" s="1814"/>
      <c r="NNF136" s="1814"/>
      <c r="NNG136" s="1814"/>
      <c r="NNH136" s="1814"/>
      <c r="NNI136" s="1814"/>
      <c r="NNJ136" s="1814"/>
      <c r="NNK136" s="1814"/>
      <c r="NNL136" s="1814"/>
      <c r="NNM136" s="1814"/>
      <c r="NNN136" s="1814"/>
      <c r="NNO136" s="1814"/>
      <c r="NNP136" s="1814"/>
      <c r="NNQ136" s="1814"/>
      <c r="NNR136" s="1814"/>
      <c r="NNS136" s="1814"/>
      <c r="NNT136" s="1814"/>
      <c r="NNU136" s="1814"/>
      <c r="NNV136" s="1814"/>
      <c r="NNW136" s="1814"/>
      <c r="NNX136" s="1814"/>
      <c r="NNY136" s="1814"/>
      <c r="NNZ136" s="1814"/>
      <c r="NOA136" s="1814"/>
      <c r="NOB136" s="1814"/>
      <c r="NOC136" s="1814"/>
      <c r="NOD136" s="1814"/>
      <c r="NOE136" s="1814"/>
      <c r="NOF136" s="1814"/>
      <c r="NOG136" s="1814"/>
      <c r="NOH136" s="1814"/>
      <c r="NOI136" s="1814"/>
      <c r="NOJ136" s="1814"/>
      <c r="NOK136" s="1814"/>
      <c r="NOL136" s="1814"/>
      <c r="NOM136" s="1814"/>
      <c r="NON136" s="1814"/>
      <c r="NOO136" s="1814"/>
      <c r="NOP136" s="1814"/>
      <c r="NOQ136" s="1814"/>
      <c r="NOR136" s="1814"/>
      <c r="NOS136" s="1814"/>
      <c r="NOT136" s="1814"/>
      <c r="NOU136" s="1814"/>
      <c r="NOV136" s="1814"/>
      <c r="NOW136" s="1814"/>
      <c r="NOX136" s="1814"/>
      <c r="NOY136" s="1814"/>
      <c r="NOZ136" s="1814"/>
      <c r="NPA136" s="1814"/>
      <c r="NPB136" s="1814"/>
      <c r="NPC136" s="1814"/>
      <c r="NPD136" s="1814"/>
      <c r="NPE136" s="1814"/>
      <c r="NPF136" s="1814"/>
      <c r="NPG136" s="1814"/>
      <c r="NPH136" s="1814"/>
      <c r="NPI136" s="1814"/>
      <c r="NPJ136" s="1814"/>
      <c r="NPK136" s="1814"/>
      <c r="NPL136" s="1814"/>
      <c r="NPM136" s="1814"/>
      <c r="NPN136" s="1814"/>
      <c r="NPO136" s="1814"/>
      <c r="NPP136" s="1814"/>
      <c r="NPQ136" s="1814"/>
      <c r="NPR136" s="1814"/>
      <c r="NPS136" s="1814"/>
      <c r="NPT136" s="1814"/>
      <c r="NPU136" s="1814"/>
      <c r="NPV136" s="1814"/>
      <c r="NPW136" s="1814"/>
      <c r="NPX136" s="1814"/>
      <c r="NPY136" s="1814"/>
      <c r="NPZ136" s="1814"/>
      <c r="NQA136" s="1814"/>
      <c r="NQB136" s="1814"/>
      <c r="NQC136" s="1814"/>
      <c r="NQD136" s="1814"/>
      <c r="NQE136" s="1814"/>
      <c r="NQF136" s="1814"/>
      <c r="NQG136" s="1814"/>
      <c r="NQH136" s="1814"/>
      <c r="NQI136" s="1814"/>
      <c r="NQJ136" s="1814"/>
      <c r="NQK136" s="1814"/>
      <c r="NQL136" s="1814"/>
      <c r="NQM136" s="1814"/>
      <c r="NQN136" s="1814"/>
      <c r="NQO136" s="1814"/>
      <c r="NQP136" s="1814"/>
      <c r="NQQ136" s="1814"/>
      <c r="NQR136" s="1814"/>
      <c r="NQS136" s="1814"/>
      <c r="NQT136" s="1814"/>
      <c r="NQU136" s="1814"/>
      <c r="NQV136" s="1814"/>
      <c r="NQW136" s="1814"/>
      <c r="NQX136" s="1814"/>
      <c r="NQY136" s="1814"/>
      <c r="NQZ136" s="1814"/>
      <c r="NRA136" s="1814"/>
      <c r="NRB136" s="1814"/>
      <c r="NRC136" s="1814"/>
      <c r="NRD136" s="1814"/>
      <c r="NRE136" s="1814"/>
      <c r="NRF136" s="1814"/>
      <c r="NRG136" s="1814"/>
      <c r="NRH136" s="1814"/>
      <c r="NRI136" s="1814"/>
      <c r="NRJ136" s="1814"/>
      <c r="NRK136" s="1814"/>
      <c r="NRL136" s="1814"/>
      <c r="NRM136" s="1814"/>
      <c r="NRN136" s="1814"/>
      <c r="NRO136" s="1814"/>
      <c r="NRP136" s="1814"/>
      <c r="NRQ136" s="1814"/>
      <c r="NRR136" s="1814"/>
      <c r="NRS136" s="1814"/>
      <c r="NRT136" s="1814"/>
      <c r="NRU136" s="1814"/>
      <c r="NRV136" s="1814"/>
      <c r="NRW136" s="1814"/>
      <c r="NRX136" s="1814"/>
      <c r="NRY136" s="1814"/>
      <c r="NRZ136" s="1814"/>
      <c r="NSA136" s="1814"/>
      <c r="NSB136" s="1814"/>
      <c r="NSC136" s="1814"/>
      <c r="NSD136" s="1814"/>
      <c r="NSE136" s="1814"/>
      <c r="NSF136" s="1814"/>
      <c r="NSG136" s="1814"/>
      <c r="NSH136" s="1814"/>
      <c r="NSI136" s="1814"/>
      <c r="NSJ136" s="1814"/>
      <c r="NSK136" s="1814"/>
      <c r="NSL136" s="1814"/>
      <c r="NSM136" s="1814"/>
      <c r="NSN136" s="1814"/>
      <c r="NSO136" s="1814"/>
      <c r="NSP136" s="1814"/>
      <c r="NSQ136" s="1814"/>
      <c r="NSR136" s="1814"/>
      <c r="NSS136" s="1814"/>
      <c r="NST136" s="1814"/>
      <c r="NSU136" s="1814"/>
      <c r="NSV136" s="1814"/>
      <c r="NSW136" s="1814"/>
      <c r="NSX136" s="1814"/>
      <c r="NSY136" s="1814"/>
      <c r="NSZ136" s="1814"/>
      <c r="NTA136" s="1814"/>
      <c r="NTB136" s="1814"/>
      <c r="NTC136" s="1814"/>
      <c r="NTD136" s="1814"/>
      <c r="NTE136" s="1814"/>
      <c r="NTF136" s="1814"/>
      <c r="NTG136" s="1814"/>
      <c r="NTH136" s="1814"/>
      <c r="NTI136" s="1814"/>
      <c r="NTJ136" s="1814"/>
      <c r="NTK136" s="1814"/>
      <c r="NTL136" s="1814"/>
      <c r="NTM136" s="1814"/>
      <c r="NTN136" s="1814"/>
      <c r="NTO136" s="1814"/>
      <c r="NTP136" s="1814"/>
      <c r="NTQ136" s="1814"/>
      <c r="NTR136" s="1814"/>
      <c r="NTS136" s="1814"/>
      <c r="NTT136" s="1814"/>
      <c r="NTU136" s="1814"/>
      <c r="NTV136" s="1814"/>
      <c r="NTW136" s="1814"/>
      <c r="NTX136" s="1814"/>
      <c r="NTY136" s="1814"/>
      <c r="NTZ136" s="1814"/>
      <c r="NUA136" s="1814"/>
      <c r="NUB136" s="1814"/>
      <c r="NUC136" s="1814"/>
      <c r="NUD136" s="1814"/>
      <c r="NUE136" s="1814"/>
      <c r="NUF136" s="1814"/>
      <c r="NUG136" s="1814"/>
      <c r="NUH136" s="1814"/>
      <c r="NUI136" s="1814"/>
      <c r="NUJ136" s="1814"/>
      <c r="NUK136" s="1814"/>
      <c r="NUL136" s="1814"/>
      <c r="NUM136" s="1814"/>
      <c r="NUN136" s="1814"/>
      <c r="NUO136" s="1814"/>
      <c r="NUP136" s="1814"/>
      <c r="NUQ136" s="1814"/>
      <c r="NUR136" s="1814"/>
      <c r="NUS136" s="1814"/>
      <c r="NUT136" s="1814"/>
      <c r="NUU136" s="1814"/>
      <c r="NUV136" s="1814"/>
      <c r="NUW136" s="1814"/>
      <c r="NUX136" s="1814"/>
      <c r="NUY136" s="1814"/>
      <c r="NUZ136" s="1814"/>
      <c r="NVA136" s="1814"/>
      <c r="NVB136" s="1814"/>
      <c r="NVC136" s="1814"/>
      <c r="NVD136" s="1814"/>
      <c r="NVE136" s="1814"/>
      <c r="NVF136" s="1814"/>
      <c r="NVG136" s="1814"/>
      <c r="NVH136" s="1814"/>
      <c r="NVI136" s="1814"/>
      <c r="NVJ136" s="1814"/>
      <c r="NVK136" s="1814"/>
      <c r="NVL136" s="1814"/>
      <c r="NVM136" s="1814"/>
      <c r="NVN136" s="1814"/>
      <c r="NVO136" s="1814"/>
      <c r="NVP136" s="1814"/>
      <c r="NVQ136" s="1814"/>
      <c r="NVR136" s="1814"/>
      <c r="NVS136" s="1814"/>
      <c r="NVT136" s="1814"/>
      <c r="NVU136" s="1814"/>
      <c r="NVV136" s="1814"/>
      <c r="NVW136" s="1814"/>
      <c r="NVX136" s="1814"/>
      <c r="NVY136" s="1814"/>
      <c r="NVZ136" s="1814"/>
      <c r="NWA136" s="1814"/>
      <c r="NWB136" s="1814"/>
      <c r="NWC136" s="1814"/>
      <c r="NWD136" s="1814"/>
      <c r="NWE136" s="1814"/>
      <c r="NWF136" s="1814"/>
      <c r="NWG136" s="1814"/>
      <c r="NWH136" s="1814"/>
      <c r="NWI136" s="1814"/>
      <c r="NWJ136" s="1814"/>
      <c r="NWK136" s="1814"/>
      <c r="NWL136" s="1814"/>
      <c r="NWM136" s="1814"/>
      <c r="NWN136" s="1814"/>
      <c r="NWO136" s="1814"/>
      <c r="NWP136" s="1814"/>
      <c r="NWQ136" s="1814"/>
      <c r="NWR136" s="1814"/>
      <c r="NWS136" s="1814"/>
      <c r="NWT136" s="1814"/>
      <c r="NWU136" s="1814"/>
      <c r="NWV136" s="1814"/>
      <c r="NWW136" s="1814"/>
      <c r="NWX136" s="1814"/>
      <c r="NWY136" s="1814"/>
      <c r="NWZ136" s="1814"/>
      <c r="NXA136" s="1814"/>
      <c r="NXB136" s="1814"/>
      <c r="NXC136" s="1814"/>
      <c r="NXD136" s="1814"/>
      <c r="NXE136" s="1814"/>
      <c r="NXF136" s="1814"/>
      <c r="NXG136" s="1814"/>
      <c r="NXH136" s="1814"/>
      <c r="NXI136" s="1814"/>
      <c r="NXJ136" s="1814"/>
      <c r="NXK136" s="1814"/>
      <c r="NXL136" s="1814"/>
      <c r="NXM136" s="1814"/>
      <c r="NXN136" s="1814"/>
      <c r="NXO136" s="1814"/>
      <c r="NXP136" s="1814"/>
      <c r="NXQ136" s="1814"/>
      <c r="NXR136" s="1814"/>
      <c r="NXS136" s="1814"/>
      <c r="NXT136" s="1814"/>
      <c r="NXU136" s="1814"/>
      <c r="NXV136" s="1814"/>
      <c r="NXW136" s="1814"/>
      <c r="NXX136" s="1814"/>
      <c r="NXY136" s="1814"/>
      <c r="NXZ136" s="1814"/>
      <c r="NYA136" s="1814"/>
      <c r="NYB136" s="1814"/>
      <c r="NYC136" s="1814"/>
      <c r="NYD136" s="1814"/>
      <c r="NYE136" s="1814"/>
      <c r="NYF136" s="1814"/>
      <c r="NYG136" s="1814"/>
      <c r="NYH136" s="1814"/>
      <c r="NYI136" s="1814"/>
      <c r="NYJ136" s="1814"/>
      <c r="NYK136" s="1814"/>
      <c r="NYL136" s="1814"/>
      <c r="NYM136" s="1814"/>
      <c r="NYN136" s="1814"/>
      <c r="NYO136" s="1814"/>
      <c r="NYP136" s="1814"/>
      <c r="NYQ136" s="1814"/>
      <c r="NYR136" s="1814"/>
      <c r="NYS136" s="1814"/>
      <c r="NYT136" s="1814"/>
      <c r="NYU136" s="1814"/>
      <c r="NYV136" s="1814"/>
      <c r="NYW136" s="1814"/>
      <c r="NYX136" s="1814"/>
      <c r="NYY136" s="1814"/>
      <c r="NYZ136" s="1814"/>
      <c r="NZA136" s="1814"/>
      <c r="NZB136" s="1814"/>
      <c r="NZC136" s="1814"/>
      <c r="NZD136" s="1814"/>
      <c r="NZE136" s="1814"/>
      <c r="NZF136" s="1814"/>
      <c r="NZG136" s="1814"/>
      <c r="NZH136" s="1814"/>
      <c r="NZI136" s="1814"/>
      <c r="NZJ136" s="1814"/>
      <c r="NZK136" s="1814"/>
      <c r="NZL136" s="1814"/>
      <c r="NZM136" s="1814"/>
      <c r="NZN136" s="1814"/>
      <c r="NZO136" s="1814"/>
      <c r="NZP136" s="1814"/>
      <c r="NZQ136" s="1814"/>
      <c r="NZR136" s="1814"/>
      <c r="NZS136" s="1814"/>
      <c r="NZT136" s="1814"/>
      <c r="NZU136" s="1814"/>
      <c r="NZV136" s="1814"/>
      <c r="NZW136" s="1814"/>
      <c r="NZX136" s="1814"/>
      <c r="NZY136" s="1814"/>
      <c r="NZZ136" s="1814"/>
      <c r="OAA136" s="1814"/>
      <c r="OAB136" s="1814"/>
      <c r="OAC136" s="1814"/>
      <c r="OAD136" s="1814"/>
      <c r="OAE136" s="1814"/>
      <c r="OAF136" s="1814"/>
      <c r="OAG136" s="1814"/>
      <c r="OAH136" s="1814"/>
      <c r="OAI136" s="1814"/>
      <c r="OAJ136" s="1814"/>
      <c r="OAK136" s="1814"/>
      <c r="OAL136" s="1814"/>
      <c r="OAM136" s="1814"/>
      <c r="OAN136" s="1814"/>
      <c r="OAO136" s="1814"/>
      <c r="OAP136" s="1814"/>
      <c r="OAQ136" s="1814"/>
      <c r="OAR136" s="1814"/>
      <c r="OAS136" s="1814"/>
      <c r="OAT136" s="1814"/>
      <c r="OAU136" s="1814"/>
      <c r="OAV136" s="1814"/>
      <c r="OAW136" s="1814"/>
      <c r="OAX136" s="1814"/>
      <c r="OAY136" s="1814"/>
      <c r="OAZ136" s="1814"/>
      <c r="OBA136" s="1814"/>
      <c r="OBB136" s="1814"/>
      <c r="OBC136" s="1814"/>
      <c r="OBD136" s="1814"/>
      <c r="OBE136" s="1814"/>
      <c r="OBF136" s="1814"/>
      <c r="OBG136" s="1814"/>
      <c r="OBH136" s="1814"/>
      <c r="OBI136" s="1814"/>
      <c r="OBJ136" s="1814"/>
      <c r="OBK136" s="1814"/>
      <c r="OBL136" s="1814"/>
      <c r="OBM136" s="1814"/>
      <c r="OBN136" s="1814"/>
      <c r="OBO136" s="1814"/>
      <c r="OBP136" s="1814"/>
      <c r="OBQ136" s="1814"/>
      <c r="OBR136" s="1814"/>
      <c r="OBS136" s="1814"/>
      <c r="OBT136" s="1814"/>
      <c r="OBU136" s="1814"/>
      <c r="OBV136" s="1814"/>
      <c r="OBW136" s="1814"/>
      <c r="OBX136" s="1814"/>
      <c r="OBY136" s="1814"/>
      <c r="OBZ136" s="1814"/>
      <c r="OCA136" s="1814"/>
      <c r="OCB136" s="1814"/>
      <c r="OCC136" s="1814"/>
      <c r="OCD136" s="1814"/>
      <c r="OCE136" s="1814"/>
      <c r="OCF136" s="1814"/>
      <c r="OCG136" s="1814"/>
      <c r="OCH136" s="1814"/>
      <c r="OCI136" s="1814"/>
      <c r="OCJ136" s="1814"/>
      <c r="OCK136" s="1814"/>
      <c r="OCL136" s="1814"/>
      <c r="OCM136" s="1814"/>
      <c r="OCN136" s="1814"/>
      <c r="OCO136" s="1814"/>
      <c r="OCP136" s="1814"/>
      <c r="OCQ136" s="1814"/>
      <c r="OCR136" s="1814"/>
      <c r="OCS136" s="1814"/>
      <c r="OCT136" s="1814"/>
      <c r="OCU136" s="1814"/>
      <c r="OCV136" s="1814"/>
      <c r="OCW136" s="1814"/>
      <c r="OCX136" s="1814"/>
      <c r="OCY136" s="1814"/>
      <c r="OCZ136" s="1814"/>
      <c r="ODA136" s="1814"/>
      <c r="ODB136" s="1814"/>
      <c r="ODC136" s="1814"/>
      <c r="ODD136" s="1814"/>
      <c r="ODE136" s="1814"/>
      <c r="ODF136" s="1814"/>
      <c r="ODG136" s="1814"/>
      <c r="ODH136" s="1814"/>
      <c r="ODI136" s="1814"/>
      <c r="ODJ136" s="1814"/>
      <c r="ODK136" s="1814"/>
      <c r="ODL136" s="1814"/>
      <c r="ODM136" s="1814"/>
      <c r="ODN136" s="1814"/>
      <c r="ODO136" s="1814"/>
      <c r="ODP136" s="1814"/>
      <c r="ODQ136" s="1814"/>
      <c r="ODR136" s="1814"/>
      <c r="ODS136" s="1814"/>
      <c r="ODT136" s="1814"/>
      <c r="ODU136" s="1814"/>
      <c r="ODV136" s="1814"/>
      <c r="ODW136" s="1814"/>
      <c r="ODX136" s="1814"/>
      <c r="ODY136" s="1814"/>
      <c r="ODZ136" s="1814"/>
      <c r="OEA136" s="1814"/>
      <c r="OEB136" s="1814"/>
      <c r="OEC136" s="1814"/>
      <c r="OED136" s="1814"/>
      <c r="OEE136" s="1814"/>
      <c r="OEF136" s="1814"/>
      <c r="OEG136" s="1814"/>
      <c r="OEH136" s="1814"/>
      <c r="OEI136" s="1814"/>
      <c r="OEJ136" s="1814"/>
      <c r="OEK136" s="1814"/>
      <c r="OEL136" s="1814"/>
      <c r="OEM136" s="1814"/>
      <c r="OEN136" s="1814"/>
      <c r="OEO136" s="1814"/>
      <c r="OEP136" s="1814"/>
      <c r="OEQ136" s="1814"/>
      <c r="OER136" s="1814"/>
      <c r="OES136" s="1814"/>
      <c r="OET136" s="1814"/>
      <c r="OEU136" s="1814"/>
      <c r="OEV136" s="1814"/>
      <c r="OEW136" s="1814"/>
      <c r="OEX136" s="1814"/>
      <c r="OEY136" s="1814"/>
      <c r="OEZ136" s="1814"/>
      <c r="OFA136" s="1814"/>
      <c r="OFB136" s="1814"/>
      <c r="OFC136" s="1814"/>
      <c r="OFD136" s="1814"/>
      <c r="OFE136" s="1814"/>
      <c r="OFF136" s="1814"/>
      <c r="OFG136" s="1814"/>
      <c r="OFH136" s="1814"/>
      <c r="OFI136" s="1814"/>
      <c r="OFJ136" s="1814"/>
      <c r="OFK136" s="1814"/>
      <c r="OFL136" s="1814"/>
      <c r="OFM136" s="1814"/>
      <c r="OFN136" s="1814"/>
      <c r="OFO136" s="1814"/>
      <c r="OFP136" s="1814"/>
      <c r="OFQ136" s="1814"/>
      <c r="OFR136" s="1814"/>
      <c r="OFS136" s="1814"/>
      <c r="OFT136" s="1814"/>
      <c r="OFU136" s="1814"/>
      <c r="OFV136" s="1814"/>
      <c r="OFW136" s="1814"/>
      <c r="OFX136" s="1814"/>
      <c r="OFY136" s="1814"/>
      <c r="OFZ136" s="1814"/>
      <c r="OGA136" s="1814"/>
      <c r="OGB136" s="1814"/>
      <c r="OGC136" s="1814"/>
      <c r="OGD136" s="1814"/>
      <c r="OGE136" s="1814"/>
      <c r="OGF136" s="1814"/>
      <c r="OGG136" s="1814"/>
      <c r="OGH136" s="1814"/>
      <c r="OGI136" s="1814"/>
      <c r="OGJ136" s="1814"/>
      <c r="OGK136" s="1814"/>
      <c r="OGL136" s="1814"/>
      <c r="OGM136" s="1814"/>
      <c r="OGN136" s="1814"/>
      <c r="OGO136" s="1814"/>
      <c r="OGP136" s="1814"/>
      <c r="OGQ136" s="1814"/>
      <c r="OGR136" s="1814"/>
      <c r="OGS136" s="1814"/>
      <c r="OGT136" s="1814"/>
      <c r="OGU136" s="1814"/>
      <c r="OGV136" s="1814"/>
      <c r="OGW136" s="1814"/>
      <c r="OGX136" s="1814"/>
      <c r="OGY136" s="1814"/>
      <c r="OGZ136" s="1814"/>
      <c r="OHA136" s="1814"/>
      <c r="OHB136" s="1814"/>
      <c r="OHC136" s="1814"/>
      <c r="OHD136" s="1814"/>
      <c r="OHE136" s="1814"/>
      <c r="OHF136" s="1814"/>
      <c r="OHG136" s="1814"/>
      <c r="OHH136" s="1814"/>
      <c r="OHI136" s="1814"/>
      <c r="OHJ136" s="1814"/>
      <c r="OHK136" s="1814"/>
      <c r="OHL136" s="1814"/>
      <c r="OHM136" s="1814"/>
      <c r="OHN136" s="1814"/>
      <c r="OHO136" s="1814"/>
      <c r="OHP136" s="1814"/>
      <c r="OHQ136" s="1814"/>
      <c r="OHR136" s="1814"/>
      <c r="OHS136" s="1814"/>
      <c r="OHT136" s="1814"/>
      <c r="OHU136" s="1814"/>
      <c r="OHV136" s="1814"/>
      <c r="OHW136" s="1814"/>
      <c r="OHX136" s="1814"/>
      <c r="OHY136" s="1814"/>
      <c r="OHZ136" s="1814"/>
      <c r="OIA136" s="1814"/>
      <c r="OIB136" s="1814"/>
      <c r="OIC136" s="1814"/>
      <c r="OID136" s="1814"/>
      <c r="OIE136" s="1814"/>
      <c r="OIF136" s="1814"/>
      <c r="OIG136" s="1814"/>
      <c r="OIH136" s="1814"/>
      <c r="OII136" s="1814"/>
      <c r="OIJ136" s="1814"/>
      <c r="OIK136" s="1814"/>
      <c r="OIL136" s="1814"/>
      <c r="OIM136" s="1814"/>
      <c r="OIN136" s="1814"/>
      <c r="OIO136" s="1814"/>
      <c r="OIP136" s="1814"/>
      <c r="OIQ136" s="1814"/>
      <c r="OIR136" s="1814"/>
      <c r="OIS136" s="1814"/>
      <c r="OIT136" s="1814"/>
      <c r="OIU136" s="1814"/>
      <c r="OIV136" s="1814"/>
      <c r="OIW136" s="1814"/>
      <c r="OIX136" s="1814"/>
      <c r="OIY136" s="1814"/>
      <c r="OIZ136" s="1814"/>
      <c r="OJA136" s="1814"/>
      <c r="OJB136" s="1814"/>
      <c r="OJC136" s="1814"/>
      <c r="OJD136" s="1814"/>
      <c r="OJE136" s="1814"/>
      <c r="OJF136" s="1814"/>
      <c r="OJG136" s="1814"/>
      <c r="OJH136" s="1814"/>
      <c r="OJI136" s="1814"/>
      <c r="OJJ136" s="1814"/>
      <c r="OJK136" s="1814"/>
      <c r="OJL136" s="1814"/>
      <c r="OJM136" s="1814"/>
      <c r="OJN136" s="1814"/>
      <c r="OJO136" s="1814"/>
      <c r="OJP136" s="1814"/>
      <c r="OJQ136" s="1814"/>
      <c r="OJR136" s="1814"/>
      <c r="OJS136" s="1814"/>
      <c r="OJT136" s="1814"/>
      <c r="OJU136" s="1814"/>
      <c r="OJV136" s="1814"/>
      <c r="OJW136" s="1814"/>
      <c r="OJX136" s="1814"/>
      <c r="OJY136" s="1814"/>
      <c r="OJZ136" s="1814"/>
      <c r="OKA136" s="1814"/>
      <c r="OKB136" s="1814"/>
      <c r="OKC136" s="1814"/>
      <c r="OKD136" s="1814"/>
      <c r="OKE136" s="1814"/>
      <c r="OKF136" s="1814"/>
      <c r="OKG136" s="1814"/>
      <c r="OKH136" s="1814"/>
      <c r="OKI136" s="1814"/>
      <c r="OKJ136" s="1814"/>
      <c r="OKK136" s="1814"/>
      <c r="OKL136" s="1814"/>
      <c r="OKM136" s="1814"/>
      <c r="OKN136" s="1814"/>
      <c r="OKO136" s="1814"/>
      <c r="OKP136" s="1814"/>
      <c r="OKQ136" s="1814"/>
      <c r="OKR136" s="1814"/>
      <c r="OKS136" s="1814"/>
      <c r="OKT136" s="1814"/>
      <c r="OKU136" s="1814"/>
      <c r="OKV136" s="1814"/>
      <c r="OKW136" s="1814"/>
      <c r="OKX136" s="1814"/>
      <c r="OKY136" s="1814"/>
      <c r="OKZ136" s="1814"/>
      <c r="OLA136" s="1814"/>
      <c r="OLB136" s="1814"/>
      <c r="OLC136" s="1814"/>
      <c r="OLD136" s="1814"/>
      <c r="OLE136" s="1814"/>
      <c r="OLF136" s="1814"/>
      <c r="OLG136" s="1814"/>
      <c r="OLH136" s="1814"/>
      <c r="OLI136" s="1814"/>
      <c r="OLJ136" s="1814"/>
      <c r="OLK136" s="1814"/>
      <c r="OLL136" s="1814"/>
      <c r="OLM136" s="1814"/>
      <c r="OLN136" s="1814"/>
      <c r="OLO136" s="1814"/>
      <c r="OLP136" s="1814"/>
      <c r="OLQ136" s="1814"/>
      <c r="OLR136" s="1814"/>
      <c r="OLS136" s="1814"/>
      <c r="OLT136" s="1814"/>
      <c r="OLU136" s="1814"/>
      <c r="OLV136" s="1814"/>
      <c r="OLW136" s="1814"/>
      <c r="OLX136" s="1814"/>
      <c r="OLY136" s="1814"/>
      <c r="OLZ136" s="1814"/>
      <c r="OMA136" s="1814"/>
      <c r="OMB136" s="1814"/>
      <c r="OMC136" s="1814"/>
      <c r="OMD136" s="1814"/>
      <c r="OME136" s="1814"/>
      <c r="OMF136" s="1814"/>
      <c r="OMG136" s="1814"/>
      <c r="OMH136" s="1814"/>
      <c r="OMI136" s="1814"/>
      <c r="OMJ136" s="1814"/>
      <c r="OMK136" s="1814"/>
      <c r="OML136" s="1814"/>
      <c r="OMM136" s="1814"/>
      <c r="OMN136" s="1814"/>
      <c r="OMO136" s="1814"/>
      <c r="OMP136" s="1814"/>
      <c r="OMQ136" s="1814"/>
      <c r="OMR136" s="1814"/>
      <c r="OMS136" s="1814"/>
      <c r="OMT136" s="1814"/>
      <c r="OMU136" s="1814"/>
      <c r="OMV136" s="1814"/>
      <c r="OMW136" s="1814"/>
      <c r="OMX136" s="1814"/>
      <c r="OMY136" s="1814"/>
      <c r="OMZ136" s="1814"/>
      <c r="ONA136" s="1814"/>
      <c r="ONB136" s="1814"/>
      <c r="ONC136" s="1814"/>
      <c r="OND136" s="1814"/>
      <c r="ONE136" s="1814"/>
      <c r="ONF136" s="1814"/>
      <c r="ONG136" s="1814"/>
      <c r="ONH136" s="1814"/>
      <c r="ONI136" s="1814"/>
      <c r="ONJ136" s="1814"/>
      <c r="ONK136" s="1814"/>
      <c r="ONL136" s="1814"/>
      <c r="ONM136" s="1814"/>
      <c r="ONN136" s="1814"/>
      <c r="ONO136" s="1814"/>
      <c r="ONP136" s="1814"/>
      <c r="ONQ136" s="1814"/>
      <c r="ONR136" s="1814"/>
      <c r="ONS136" s="1814"/>
      <c r="ONT136" s="1814"/>
      <c r="ONU136" s="1814"/>
      <c r="ONV136" s="1814"/>
      <c r="ONW136" s="1814"/>
      <c r="ONX136" s="1814"/>
      <c r="ONY136" s="1814"/>
      <c r="ONZ136" s="1814"/>
      <c r="OOA136" s="1814"/>
      <c r="OOB136" s="1814"/>
      <c r="OOC136" s="1814"/>
      <c r="OOD136" s="1814"/>
      <c r="OOE136" s="1814"/>
      <c r="OOF136" s="1814"/>
      <c r="OOG136" s="1814"/>
      <c r="OOH136" s="1814"/>
      <c r="OOI136" s="1814"/>
      <c r="OOJ136" s="1814"/>
      <c r="OOK136" s="1814"/>
      <c r="OOL136" s="1814"/>
      <c r="OOM136" s="1814"/>
      <c r="OON136" s="1814"/>
      <c r="OOO136" s="1814"/>
      <c r="OOP136" s="1814"/>
      <c r="OOQ136" s="1814"/>
      <c r="OOR136" s="1814"/>
      <c r="OOS136" s="1814"/>
      <c r="OOT136" s="1814"/>
      <c r="OOU136" s="1814"/>
      <c r="OOV136" s="1814"/>
      <c r="OOW136" s="1814"/>
      <c r="OOX136" s="1814"/>
      <c r="OOY136" s="1814"/>
      <c r="OOZ136" s="1814"/>
      <c r="OPA136" s="1814"/>
      <c r="OPB136" s="1814"/>
      <c r="OPC136" s="1814"/>
      <c r="OPD136" s="1814"/>
      <c r="OPE136" s="1814"/>
      <c r="OPF136" s="1814"/>
      <c r="OPG136" s="1814"/>
      <c r="OPH136" s="1814"/>
      <c r="OPI136" s="1814"/>
      <c r="OPJ136" s="1814"/>
      <c r="OPK136" s="1814"/>
      <c r="OPL136" s="1814"/>
      <c r="OPM136" s="1814"/>
      <c r="OPN136" s="1814"/>
      <c r="OPO136" s="1814"/>
      <c r="OPP136" s="1814"/>
      <c r="OPQ136" s="1814"/>
      <c r="OPR136" s="1814"/>
      <c r="OPS136" s="1814"/>
      <c r="OPT136" s="1814"/>
      <c r="OPU136" s="1814"/>
      <c r="OPV136" s="1814"/>
      <c r="OPW136" s="1814"/>
      <c r="OPX136" s="1814"/>
      <c r="OPY136" s="1814"/>
      <c r="OPZ136" s="1814"/>
      <c r="OQA136" s="1814"/>
      <c r="OQB136" s="1814"/>
      <c r="OQC136" s="1814"/>
      <c r="OQD136" s="1814"/>
      <c r="OQE136" s="1814"/>
      <c r="OQF136" s="1814"/>
      <c r="OQG136" s="1814"/>
      <c r="OQH136" s="1814"/>
      <c r="OQI136" s="1814"/>
      <c r="OQJ136" s="1814"/>
      <c r="OQK136" s="1814"/>
      <c r="OQL136" s="1814"/>
      <c r="OQM136" s="1814"/>
      <c r="OQN136" s="1814"/>
      <c r="OQO136" s="1814"/>
      <c r="OQP136" s="1814"/>
      <c r="OQQ136" s="1814"/>
      <c r="OQR136" s="1814"/>
      <c r="OQS136" s="1814"/>
      <c r="OQT136" s="1814"/>
      <c r="OQU136" s="1814"/>
      <c r="OQV136" s="1814"/>
      <c r="OQW136" s="1814"/>
      <c r="OQX136" s="1814"/>
      <c r="OQY136" s="1814"/>
      <c r="OQZ136" s="1814"/>
      <c r="ORA136" s="1814"/>
      <c r="ORB136" s="1814"/>
      <c r="ORC136" s="1814"/>
      <c r="ORD136" s="1814"/>
      <c r="ORE136" s="1814"/>
      <c r="ORF136" s="1814"/>
      <c r="ORG136" s="1814"/>
      <c r="ORH136" s="1814"/>
      <c r="ORI136" s="1814"/>
      <c r="ORJ136" s="1814"/>
      <c r="ORK136" s="1814"/>
      <c r="ORL136" s="1814"/>
      <c r="ORM136" s="1814"/>
      <c r="ORN136" s="1814"/>
      <c r="ORO136" s="1814"/>
      <c r="ORP136" s="1814"/>
      <c r="ORQ136" s="1814"/>
      <c r="ORR136" s="1814"/>
      <c r="ORS136" s="1814"/>
      <c r="ORT136" s="1814"/>
      <c r="ORU136" s="1814"/>
      <c r="ORV136" s="1814"/>
      <c r="ORW136" s="1814"/>
      <c r="ORX136" s="1814"/>
      <c r="ORY136" s="1814"/>
      <c r="ORZ136" s="1814"/>
      <c r="OSA136" s="1814"/>
      <c r="OSB136" s="1814"/>
      <c r="OSC136" s="1814"/>
      <c r="OSD136" s="1814"/>
      <c r="OSE136" s="1814"/>
      <c r="OSF136" s="1814"/>
      <c r="OSG136" s="1814"/>
      <c r="OSH136" s="1814"/>
      <c r="OSI136" s="1814"/>
      <c r="OSJ136" s="1814"/>
      <c r="OSK136" s="1814"/>
      <c r="OSL136" s="1814"/>
      <c r="OSM136" s="1814"/>
      <c r="OSN136" s="1814"/>
      <c r="OSO136" s="1814"/>
      <c r="OSP136" s="1814"/>
      <c r="OSQ136" s="1814"/>
      <c r="OSR136" s="1814"/>
      <c r="OSS136" s="1814"/>
      <c r="OST136" s="1814"/>
      <c r="OSU136" s="1814"/>
      <c r="OSV136" s="1814"/>
      <c r="OSW136" s="1814"/>
      <c r="OSX136" s="1814"/>
      <c r="OSY136" s="1814"/>
      <c r="OSZ136" s="1814"/>
      <c r="OTA136" s="1814"/>
      <c r="OTB136" s="1814"/>
      <c r="OTC136" s="1814"/>
      <c r="OTD136" s="1814"/>
      <c r="OTE136" s="1814"/>
      <c r="OTF136" s="1814"/>
      <c r="OTG136" s="1814"/>
      <c r="OTH136" s="1814"/>
      <c r="OTI136" s="1814"/>
      <c r="OTJ136" s="1814"/>
      <c r="OTK136" s="1814"/>
      <c r="OTL136" s="1814"/>
      <c r="OTM136" s="1814"/>
      <c r="OTN136" s="1814"/>
      <c r="OTO136" s="1814"/>
      <c r="OTP136" s="1814"/>
      <c r="OTQ136" s="1814"/>
      <c r="OTR136" s="1814"/>
      <c r="OTS136" s="1814"/>
      <c r="OTT136" s="1814"/>
      <c r="OTU136" s="1814"/>
      <c r="OTV136" s="1814"/>
      <c r="OTW136" s="1814"/>
      <c r="OTX136" s="1814"/>
      <c r="OTY136" s="1814"/>
      <c r="OTZ136" s="1814"/>
      <c r="OUA136" s="1814"/>
      <c r="OUB136" s="1814"/>
      <c r="OUC136" s="1814"/>
      <c r="OUD136" s="1814"/>
      <c r="OUE136" s="1814"/>
      <c r="OUF136" s="1814"/>
      <c r="OUG136" s="1814"/>
      <c r="OUH136" s="1814"/>
      <c r="OUI136" s="1814"/>
      <c r="OUJ136" s="1814"/>
      <c r="OUK136" s="1814"/>
      <c r="OUL136" s="1814"/>
      <c r="OUM136" s="1814"/>
      <c r="OUN136" s="1814"/>
      <c r="OUO136" s="1814"/>
      <c r="OUP136" s="1814"/>
      <c r="OUQ136" s="1814"/>
      <c r="OUR136" s="1814"/>
      <c r="OUS136" s="1814"/>
      <c r="OUT136" s="1814"/>
      <c r="OUU136" s="1814"/>
      <c r="OUV136" s="1814"/>
      <c r="OUW136" s="1814"/>
      <c r="OUX136" s="1814"/>
      <c r="OUY136" s="1814"/>
      <c r="OUZ136" s="1814"/>
      <c r="OVA136" s="1814"/>
      <c r="OVB136" s="1814"/>
      <c r="OVC136" s="1814"/>
      <c r="OVD136" s="1814"/>
      <c r="OVE136" s="1814"/>
      <c r="OVF136" s="1814"/>
      <c r="OVG136" s="1814"/>
      <c r="OVH136" s="1814"/>
      <c r="OVI136" s="1814"/>
      <c r="OVJ136" s="1814"/>
      <c r="OVK136" s="1814"/>
      <c r="OVL136" s="1814"/>
      <c r="OVM136" s="1814"/>
      <c r="OVN136" s="1814"/>
      <c r="OVO136" s="1814"/>
      <c r="OVP136" s="1814"/>
      <c r="OVQ136" s="1814"/>
      <c r="OVR136" s="1814"/>
      <c r="OVS136" s="1814"/>
      <c r="OVT136" s="1814"/>
      <c r="OVU136" s="1814"/>
      <c r="OVV136" s="1814"/>
      <c r="OVW136" s="1814"/>
      <c r="OVX136" s="1814"/>
      <c r="OVY136" s="1814"/>
      <c r="OVZ136" s="1814"/>
      <c r="OWA136" s="1814"/>
      <c r="OWB136" s="1814"/>
      <c r="OWC136" s="1814"/>
      <c r="OWD136" s="1814"/>
      <c r="OWE136" s="1814"/>
      <c r="OWF136" s="1814"/>
      <c r="OWG136" s="1814"/>
      <c r="OWH136" s="1814"/>
      <c r="OWI136" s="1814"/>
      <c r="OWJ136" s="1814"/>
      <c r="OWK136" s="1814"/>
      <c r="OWL136" s="1814"/>
      <c r="OWM136" s="1814"/>
      <c r="OWN136" s="1814"/>
      <c r="OWO136" s="1814"/>
      <c r="OWP136" s="1814"/>
      <c r="OWQ136" s="1814"/>
      <c r="OWR136" s="1814"/>
      <c r="OWS136" s="1814"/>
      <c r="OWT136" s="1814"/>
      <c r="OWU136" s="1814"/>
      <c r="OWV136" s="1814"/>
      <c r="OWW136" s="1814"/>
      <c r="OWX136" s="1814"/>
      <c r="OWY136" s="1814"/>
      <c r="OWZ136" s="1814"/>
      <c r="OXA136" s="1814"/>
      <c r="OXB136" s="1814"/>
      <c r="OXC136" s="1814"/>
      <c r="OXD136" s="1814"/>
      <c r="OXE136" s="1814"/>
      <c r="OXF136" s="1814"/>
      <c r="OXG136" s="1814"/>
      <c r="OXH136" s="1814"/>
      <c r="OXI136" s="1814"/>
      <c r="OXJ136" s="1814"/>
      <c r="OXK136" s="1814"/>
      <c r="OXL136" s="1814"/>
      <c r="OXM136" s="1814"/>
      <c r="OXN136" s="1814"/>
      <c r="OXO136" s="1814"/>
      <c r="OXP136" s="1814"/>
      <c r="OXQ136" s="1814"/>
      <c r="OXR136" s="1814"/>
      <c r="OXS136" s="1814"/>
      <c r="OXT136" s="1814"/>
      <c r="OXU136" s="1814"/>
      <c r="OXV136" s="1814"/>
      <c r="OXW136" s="1814"/>
      <c r="OXX136" s="1814"/>
      <c r="OXY136" s="1814"/>
      <c r="OXZ136" s="1814"/>
      <c r="OYA136" s="1814"/>
      <c r="OYB136" s="1814"/>
      <c r="OYC136" s="1814"/>
      <c r="OYD136" s="1814"/>
      <c r="OYE136" s="1814"/>
      <c r="OYF136" s="1814"/>
      <c r="OYG136" s="1814"/>
      <c r="OYH136" s="1814"/>
      <c r="OYI136" s="1814"/>
      <c r="OYJ136" s="1814"/>
      <c r="OYK136" s="1814"/>
      <c r="OYL136" s="1814"/>
      <c r="OYM136" s="1814"/>
      <c r="OYN136" s="1814"/>
      <c r="OYO136" s="1814"/>
      <c r="OYP136" s="1814"/>
      <c r="OYQ136" s="1814"/>
      <c r="OYR136" s="1814"/>
      <c r="OYS136" s="1814"/>
      <c r="OYT136" s="1814"/>
      <c r="OYU136" s="1814"/>
      <c r="OYV136" s="1814"/>
      <c r="OYW136" s="1814"/>
      <c r="OYX136" s="1814"/>
      <c r="OYY136" s="1814"/>
      <c r="OYZ136" s="1814"/>
      <c r="OZA136" s="1814"/>
      <c r="OZB136" s="1814"/>
      <c r="OZC136" s="1814"/>
      <c r="OZD136" s="1814"/>
      <c r="OZE136" s="1814"/>
      <c r="OZF136" s="1814"/>
      <c r="OZG136" s="1814"/>
      <c r="OZH136" s="1814"/>
      <c r="OZI136" s="1814"/>
      <c r="OZJ136" s="1814"/>
      <c r="OZK136" s="1814"/>
      <c r="OZL136" s="1814"/>
      <c r="OZM136" s="1814"/>
      <c r="OZN136" s="1814"/>
      <c r="OZO136" s="1814"/>
      <c r="OZP136" s="1814"/>
      <c r="OZQ136" s="1814"/>
      <c r="OZR136" s="1814"/>
      <c r="OZS136" s="1814"/>
      <c r="OZT136" s="1814"/>
      <c r="OZU136" s="1814"/>
      <c r="OZV136" s="1814"/>
      <c r="OZW136" s="1814"/>
      <c r="OZX136" s="1814"/>
      <c r="OZY136" s="1814"/>
      <c r="OZZ136" s="1814"/>
      <c r="PAA136" s="1814"/>
      <c r="PAB136" s="1814"/>
      <c r="PAC136" s="1814"/>
      <c r="PAD136" s="1814"/>
      <c r="PAE136" s="1814"/>
      <c r="PAF136" s="1814"/>
      <c r="PAG136" s="1814"/>
      <c r="PAH136" s="1814"/>
      <c r="PAI136" s="1814"/>
      <c r="PAJ136" s="1814"/>
      <c r="PAK136" s="1814"/>
      <c r="PAL136" s="1814"/>
      <c r="PAM136" s="1814"/>
      <c r="PAN136" s="1814"/>
      <c r="PAO136" s="1814"/>
      <c r="PAP136" s="1814"/>
      <c r="PAQ136" s="1814"/>
      <c r="PAR136" s="1814"/>
      <c r="PAS136" s="1814"/>
      <c r="PAT136" s="1814"/>
      <c r="PAU136" s="1814"/>
      <c r="PAV136" s="1814"/>
      <c r="PAW136" s="1814"/>
      <c r="PAX136" s="1814"/>
      <c r="PAY136" s="1814"/>
      <c r="PAZ136" s="1814"/>
      <c r="PBA136" s="1814"/>
      <c r="PBB136" s="1814"/>
      <c r="PBC136" s="1814"/>
      <c r="PBD136" s="1814"/>
      <c r="PBE136" s="1814"/>
      <c r="PBF136" s="1814"/>
      <c r="PBG136" s="1814"/>
      <c r="PBH136" s="1814"/>
      <c r="PBI136" s="1814"/>
      <c r="PBJ136" s="1814"/>
      <c r="PBK136" s="1814"/>
      <c r="PBL136" s="1814"/>
      <c r="PBM136" s="1814"/>
      <c r="PBN136" s="1814"/>
      <c r="PBO136" s="1814"/>
      <c r="PBP136" s="1814"/>
      <c r="PBQ136" s="1814"/>
      <c r="PBR136" s="1814"/>
      <c r="PBS136" s="1814"/>
      <c r="PBT136" s="1814"/>
      <c r="PBU136" s="1814"/>
      <c r="PBV136" s="1814"/>
      <c r="PBW136" s="1814"/>
      <c r="PBX136" s="1814"/>
      <c r="PBY136" s="1814"/>
      <c r="PBZ136" s="1814"/>
      <c r="PCA136" s="1814"/>
      <c r="PCB136" s="1814"/>
      <c r="PCC136" s="1814"/>
      <c r="PCD136" s="1814"/>
      <c r="PCE136" s="1814"/>
      <c r="PCF136" s="1814"/>
      <c r="PCG136" s="1814"/>
      <c r="PCH136" s="1814"/>
      <c r="PCI136" s="1814"/>
      <c r="PCJ136" s="1814"/>
      <c r="PCK136" s="1814"/>
      <c r="PCL136" s="1814"/>
      <c r="PCM136" s="1814"/>
      <c r="PCN136" s="1814"/>
      <c r="PCO136" s="1814"/>
      <c r="PCP136" s="1814"/>
      <c r="PCQ136" s="1814"/>
      <c r="PCR136" s="1814"/>
      <c r="PCS136" s="1814"/>
      <c r="PCT136" s="1814"/>
      <c r="PCU136" s="1814"/>
      <c r="PCV136" s="1814"/>
      <c r="PCW136" s="1814"/>
      <c r="PCX136" s="1814"/>
      <c r="PCY136" s="1814"/>
      <c r="PCZ136" s="1814"/>
      <c r="PDA136" s="1814"/>
      <c r="PDB136" s="1814"/>
      <c r="PDC136" s="1814"/>
      <c r="PDD136" s="1814"/>
      <c r="PDE136" s="1814"/>
      <c r="PDF136" s="1814"/>
      <c r="PDG136" s="1814"/>
      <c r="PDH136" s="1814"/>
      <c r="PDI136" s="1814"/>
      <c r="PDJ136" s="1814"/>
      <c r="PDK136" s="1814"/>
      <c r="PDL136" s="1814"/>
      <c r="PDM136" s="1814"/>
      <c r="PDN136" s="1814"/>
      <c r="PDO136" s="1814"/>
      <c r="PDP136" s="1814"/>
      <c r="PDQ136" s="1814"/>
      <c r="PDR136" s="1814"/>
      <c r="PDS136" s="1814"/>
      <c r="PDT136" s="1814"/>
      <c r="PDU136" s="1814"/>
      <c r="PDV136" s="1814"/>
      <c r="PDW136" s="1814"/>
      <c r="PDX136" s="1814"/>
      <c r="PDY136" s="1814"/>
      <c r="PDZ136" s="1814"/>
      <c r="PEA136" s="1814"/>
      <c r="PEB136" s="1814"/>
      <c r="PEC136" s="1814"/>
      <c r="PED136" s="1814"/>
      <c r="PEE136" s="1814"/>
      <c r="PEF136" s="1814"/>
      <c r="PEG136" s="1814"/>
      <c r="PEH136" s="1814"/>
      <c r="PEI136" s="1814"/>
      <c r="PEJ136" s="1814"/>
      <c r="PEK136" s="1814"/>
      <c r="PEL136" s="1814"/>
      <c r="PEM136" s="1814"/>
      <c r="PEN136" s="1814"/>
      <c r="PEO136" s="1814"/>
      <c r="PEP136" s="1814"/>
      <c r="PEQ136" s="1814"/>
      <c r="PER136" s="1814"/>
      <c r="PES136" s="1814"/>
      <c r="PET136" s="1814"/>
      <c r="PEU136" s="1814"/>
      <c r="PEV136" s="1814"/>
      <c r="PEW136" s="1814"/>
      <c r="PEX136" s="1814"/>
      <c r="PEY136" s="1814"/>
      <c r="PEZ136" s="1814"/>
      <c r="PFA136" s="1814"/>
      <c r="PFB136" s="1814"/>
      <c r="PFC136" s="1814"/>
      <c r="PFD136" s="1814"/>
      <c r="PFE136" s="1814"/>
      <c r="PFF136" s="1814"/>
      <c r="PFG136" s="1814"/>
      <c r="PFH136" s="1814"/>
      <c r="PFI136" s="1814"/>
      <c r="PFJ136" s="1814"/>
      <c r="PFK136" s="1814"/>
      <c r="PFL136" s="1814"/>
      <c r="PFM136" s="1814"/>
      <c r="PFN136" s="1814"/>
      <c r="PFO136" s="1814"/>
      <c r="PFP136" s="1814"/>
      <c r="PFQ136" s="1814"/>
      <c r="PFR136" s="1814"/>
      <c r="PFS136" s="1814"/>
      <c r="PFT136" s="1814"/>
      <c r="PFU136" s="1814"/>
      <c r="PFV136" s="1814"/>
      <c r="PFW136" s="1814"/>
      <c r="PFX136" s="1814"/>
      <c r="PFY136" s="1814"/>
      <c r="PFZ136" s="1814"/>
      <c r="PGA136" s="1814"/>
      <c r="PGB136" s="1814"/>
      <c r="PGC136" s="1814"/>
      <c r="PGD136" s="1814"/>
      <c r="PGE136" s="1814"/>
      <c r="PGF136" s="1814"/>
      <c r="PGG136" s="1814"/>
      <c r="PGH136" s="1814"/>
      <c r="PGI136" s="1814"/>
      <c r="PGJ136" s="1814"/>
      <c r="PGK136" s="1814"/>
      <c r="PGL136" s="1814"/>
      <c r="PGM136" s="1814"/>
      <c r="PGN136" s="1814"/>
      <c r="PGO136" s="1814"/>
      <c r="PGP136" s="1814"/>
      <c r="PGQ136" s="1814"/>
      <c r="PGR136" s="1814"/>
      <c r="PGS136" s="1814"/>
      <c r="PGT136" s="1814"/>
      <c r="PGU136" s="1814"/>
      <c r="PGV136" s="1814"/>
      <c r="PGW136" s="1814"/>
      <c r="PGX136" s="1814"/>
      <c r="PGY136" s="1814"/>
      <c r="PGZ136" s="1814"/>
      <c r="PHA136" s="1814"/>
      <c r="PHB136" s="1814"/>
      <c r="PHC136" s="1814"/>
      <c r="PHD136" s="1814"/>
      <c r="PHE136" s="1814"/>
      <c r="PHF136" s="1814"/>
      <c r="PHG136" s="1814"/>
      <c r="PHH136" s="1814"/>
      <c r="PHI136" s="1814"/>
      <c r="PHJ136" s="1814"/>
      <c r="PHK136" s="1814"/>
      <c r="PHL136" s="1814"/>
      <c r="PHM136" s="1814"/>
      <c r="PHN136" s="1814"/>
      <c r="PHO136" s="1814"/>
      <c r="PHP136" s="1814"/>
      <c r="PHQ136" s="1814"/>
      <c r="PHR136" s="1814"/>
      <c r="PHS136" s="1814"/>
      <c r="PHT136" s="1814"/>
      <c r="PHU136" s="1814"/>
      <c r="PHV136" s="1814"/>
      <c r="PHW136" s="1814"/>
      <c r="PHX136" s="1814"/>
      <c r="PHY136" s="1814"/>
      <c r="PHZ136" s="1814"/>
      <c r="PIA136" s="1814"/>
      <c r="PIB136" s="1814"/>
      <c r="PIC136" s="1814"/>
      <c r="PID136" s="1814"/>
      <c r="PIE136" s="1814"/>
      <c r="PIF136" s="1814"/>
      <c r="PIG136" s="1814"/>
      <c r="PIH136" s="1814"/>
      <c r="PII136" s="1814"/>
      <c r="PIJ136" s="1814"/>
      <c r="PIK136" s="1814"/>
      <c r="PIL136" s="1814"/>
      <c r="PIM136" s="1814"/>
      <c r="PIN136" s="1814"/>
      <c r="PIO136" s="1814"/>
      <c r="PIP136" s="1814"/>
      <c r="PIQ136" s="1814"/>
      <c r="PIR136" s="1814"/>
      <c r="PIS136" s="1814"/>
      <c r="PIT136" s="1814"/>
      <c r="PIU136" s="1814"/>
      <c r="PIV136" s="1814"/>
      <c r="PIW136" s="1814"/>
      <c r="PIX136" s="1814"/>
      <c r="PIY136" s="1814"/>
      <c r="PIZ136" s="1814"/>
      <c r="PJA136" s="1814"/>
      <c r="PJB136" s="1814"/>
      <c r="PJC136" s="1814"/>
      <c r="PJD136" s="1814"/>
      <c r="PJE136" s="1814"/>
      <c r="PJF136" s="1814"/>
      <c r="PJG136" s="1814"/>
      <c r="PJH136" s="1814"/>
      <c r="PJI136" s="1814"/>
      <c r="PJJ136" s="1814"/>
      <c r="PJK136" s="1814"/>
      <c r="PJL136" s="1814"/>
      <c r="PJM136" s="1814"/>
      <c r="PJN136" s="1814"/>
      <c r="PJO136" s="1814"/>
      <c r="PJP136" s="1814"/>
      <c r="PJQ136" s="1814"/>
      <c r="PJR136" s="1814"/>
      <c r="PJS136" s="1814"/>
      <c r="PJT136" s="1814"/>
      <c r="PJU136" s="1814"/>
      <c r="PJV136" s="1814"/>
      <c r="PJW136" s="1814"/>
      <c r="PJX136" s="1814"/>
      <c r="PJY136" s="1814"/>
      <c r="PJZ136" s="1814"/>
      <c r="PKA136" s="1814"/>
      <c r="PKB136" s="1814"/>
      <c r="PKC136" s="1814"/>
      <c r="PKD136" s="1814"/>
      <c r="PKE136" s="1814"/>
      <c r="PKF136" s="1814"/>
      <c r="PKG136" s="1814"/>
      <c r="PKH136" s="1814"/>
      <c r="PKI136" s="1814"/>
      <c r="PKJ136" s="1814"/>
      <c r="PKK136" s="1814"/>
      <c r="PKL136" s="1814"/>
      <c r="PKM136" s="1814"/>
      <c r="PKN136" s="1814"/>
      <c r="PKO136" s="1814"/>
      <c r="PKP136" s="1814"/>
      <c r="PKQ136" s="1814"/>
      <c r="PKR136" s="1814"/>
      <c r="PKS136" s="1814"/>
      <c r="PKT136" s="1814"/>
      <c r="PKU136" s="1814"/>
      <c r="PKV136" s="1814"/>
      <c r="PKW136" s="1814"/>
      <c r="PKX136" s="1814"/>
      <c r="PKY136" s="1814"/>
      <c r="PKZ136" s="1814"/>
      <c r="PLA136" s="1814"/>
      <c r="PLB136" s="1814"/>
      <c r="PLC136" s="1814"/>
      <c r="PLD136" s="1814"/>
      <c r="PLE136" s="1814"/>
      <c r="PLF136" s="1814"/>
      <c r="PLG136" s="1814"/>
      <c r="PLH136" s="1814"/>
      <c r="PLI136" s="1814"/>
      <c r="PLJ136" s="1814"/>
      <c r="PLK136" s="1814"/>
      <c r="PLL136" s="1814"/>
      <c r="PLM136" s="1814"/>
      <c r="PLN136" s="1814"/>
      <c r="PLO136" s="1814"/>
      <c r="PLP136" s="1814"/>
      <c r="PLQ136" s="1814"/>
      <c r="PLR136" s="1814"/>
      <c r="PLS136" s="1814"/>
      <c r="PLT136" s="1814"/>
      <c r="PLU136" s="1814"/>
      <c r="PLV136" s="1814"/>
      <c r="PLW136" s="1814"/>
      <c r="PLX136" s="1814"/>
      <c r="PLY136" s="1814"/>
      <c r="PLZ136" s="1814"/>
      <c r="PMA136" s="1814"/>
      <c r="PMB136" s="1814"/>
      <c r="PMC136" s="1814"/>
      <c r="PMD136" s="1814"/>
      <c r="PME136" s="1814"/>
      <c r="PMF136" s="1814"/>
      <c r="PMG136" s="1814"/>
      <c r="PMH136" s="1814"/>
      <c r="PMI136" s="1814"/>
      <c r="PMJ136" s="1814"/>
      <c r="PMK136" s="1814"/>
      <c r="PML136" s="1814"/>
      <c r="PMM136" s="1814"/>
      <c r="PMN136" s="1814"/>
      <c r="PMO136" s="1814"/>
      <c r="PMP136" s="1814"/>
      <c r="PMQ136" s="1814"/>
      <c r="PMR136" s="1814"/>
      <c r="PMS136" s="1814"/>
      <c r="PMT136" s="1814"/>
      <c r="PMU136" s="1814"/>
      <c r="PMV136" s="1814"/>
      <c r="PMW136" s="1814"/>
      <c r="PMX136" s="1814"/>
      <c r="PMY136" s="1814"/>
      <c r="PMZ136" s="1814"/>
      <c r="PNA136" s="1814"/>
      <c r="PNB136" s="1814"/>
      <c r="PNC136" s="1814"/>
      <c r="PND136" s="1814"/>
      <c r="PNE136" s="1814"/>
      <c r="PNF136" s="1814"/>
      <c r="PNG136" s="1814"/>
      <c r="PNH136" s="1814"/>
      <c r="PNI136" s="1814"/>
      <c r="PNJ136" s="1814"/>
      <c r="PNK136" s="1814"/>
      <c r="PNL136" s="1814"/>
      <c r="PNM136" s="1814"/>
      <c r="PNN136" s="1814"/>
      <c r="PNO136" s="1814"/>
      <c r="PNP136" s="1814"/>
      <c r="PNQ136" s="1814"/>
      <c r="PNR136" s="1814"/>
      <c r="PNS136" s="1814"/>
      <c r="PNT136" s="1814"/>
      <c r="PNU136" s="1814"/>
      <c r="PNV136" s="1814"/>
      <c r="PNW136" s="1814"/>
      <c r="PNX136" s="1814"/>
      <c r="PNY136" s="1814"/>
      <c r="PNZ136" s="1814"/>
      <c r="POA136" s="1814"/>
      <c r="POB136" s="1814"/>
      <c r="POC136" s="1814"/>
      <c r="POD136" s="1814"/>
      <c r="POE136" s="1814"/>
      <c r="POF136" s="1814"/>
      <c r="POG136" s="1814"/>
      <c r="POH136" s="1814"/>
      <c r="POI136" s="1814"/>
      <c r="POJ136" s="1814"/>
      <c r="POK136" s="1814"/>
      <c r="POL136" s="1814"/>
      <c r="POM136" s="1814"/>
      <c r="PON136" s="1814"/>
      <c r="POO136" s="1814"/>
      <c r="POP136" s="1814"/>
      <c r="POQ136" s="1814"/>
      <c r="POR136" s="1814"/>
      <c r="POS136" s="1814"/>
      <c r="POT136" s="1814"/>
      <c r="POU136" s="1814"/>
      <c r="POV136" s="1814"/>
      <c r="POW136" s="1814"/>
      <c r="POX136" s="1814"/>
      <c r="POY136" s="1814"/>
      <c r="POZ136" s="1814"/>
      <c r="PPA136" s="1814"/>
      <c r="PPB136" s="1814"/>
      <c r="PPC136" s="1814"/>
      <c r="PPD136" s="1814"/>
      <c r="PPE136" s="1814"/>
      <c r="PPF136" s="1814"/>
      <c r="PPG136" s="1814"/>
      <c r="PPH136" s="1814"/>
      <c r="PPI136" s="1814"/>
      <c r="PPJ136" s="1814"/>
      <c r="PPK136" s="1814"/>
      <c r="PPL136" s="1814"/>
      <c r="PPM136" s="1814"/>
      <c r="PPN136" s="1814"/>
      <c r="PPO136" s="1814"/>
      <c r="PPP136" s="1814"/>
      <c r="PPQ136" s="1814"/>
      <c r="PPR136" s="1814"/>
      <c r="PPS136" s="1814"/>
      <c r="PPT136" s="1814"/>
      <c r="PPU136" s="1814"/>
      <c r="PPV136" s="1814"/>
      <c r="PPW136" s="1814"/>
      <c r="PPX136" s="1814"/>
      <c r="PPY136" s="1814"/>
      <c r="PPZ136" s="1814"/>
      <c r="PQA136" s="1814"/>
      <c r="PQB136" s="1814"/>
      <c r="PQC136" s="1814"/>
      <c r="PQD136" s="1814"/>
      <c r="PQE136" s="1814"/>
      <c r="PQF136" s="1814"/>
      <c r="PQG136" s="1814"/>
      <c r="PQH136" s="1814"/>
      <c r="PQI136" s="1814"/>
      <c r="PQJ136" s="1814"/>
      <c r="PQK136" s="1814"/>
      <c r="PQL136" s="1814"/>
      <c r="PQM136" s="1814"/>
      <c r="PQN136" s="1814"/>
      <c r="PQO136" s="1814"/>
      <c r="PQP136" s="1814"/>
      <c r="PQQ136" s="1814"/>
      <c r="PQR136" s="1814"/>
      <c r="PQS136" s="1814"/>
      <c r="PQT136" s="1814"/>
      <c r="PQU136" s="1814"/>
      <c r="PQV136" s="1814"/>
      <c r="PQW136" s="1814"/>
      <c r="PQX136" s="1814"/>
      <c r="PQY136" s="1814"/>
      <c r="PQZ136" s="1814"/>
      <c r="PRA136" s="1814"/>
      <c r="PRB136" s="1814"/>
      <c r="PRC136" s="1814"/>
      <c r="PRD136" s="1814"/>
      <c r="PRE136" s="1814"/>
      <c r="PRF136" s="1814"/>
      <c r="PRG136" s="1814"/>
      <c r="PRH136" s="1814"/>
      <c r="PRI136" s="1814"/>
      <c r="PRJ136" s="1814"/>
      <c r="PRK136" s="1814"/>
      <c r="PRL136" s="1814"/>
      <c r="PRM136" s="1814"/>
      <c r="PRN136" s="1814"/>
      <c r="PRO136" s="1814"/>
      <c r="PRP136" s="1814"/>
      <c r="PRQ136" s="1814"/>
      <c r="PRR136" s="1814"/>
      <c r="PRS136" s="1814"/>
      <c r="PRT136" s="1814"/>
      <c r="PRU136" s="1814"/>
      <c r="PRV136" s="1814"/>
      <c r="PRW136" s="1814"/>
      <c r="PRX136" s="1814"/>
      <c r="PRY136" s="1814"/>
      <c r="PRZ136" s="1814"/>
      <c r="PSA136" s="1814"/>
      <c r="PSB136" s="1814"/>
      <c r="PSC136" s="1814"/>
      <c r="PSD136" s="1814"/>
      <c r="PSE136" s="1814"/>
      <c r="PSF136" s="1814"/>
      <c r="PSG136" s="1814"/>
      <c r="PSH136" s="1814"/>
      <c r="PSI136" s="1814"/>
      <c r="PSJ136" s="1814"/>
      <c r="PSK136" s="1814"/>
      <c r="PSL136" s="1814"/>
      <c r="PSM136" s="1814"/>
      <c r="PSN136" s="1814"/>
      <c r="PSO136" s="1814"/>
      <c r="PSP136" s="1814"/>
      <c r="PSQ136" s="1814"/>
      <c r="PSR136" s="1814"/>
      <c r="PSS136" s="1814"/>
      <c r="PST136" s="1814"/>
      <c r="PSU136" s="1814"/>
      <c r="PSV136" s="1814"/>
      <c r="PSW136" s="1814"/>
      <c r="PSX136" s="1814"/>
      <c r="PSY136" s="1814"/>
      <c r="PSZ136" s="1814"/>
      <c r="PTA136" s="1814"/>
      <c r="PTB136" s="1814"/>
      <c r="PTC136" s="1814"/>
      <c r="PTD136" s="1814"/>
      <c r="PTE136" s="1814"/>
      <c r="PTF136" s="1814"/>
      <c r="PTG136" s="1814"/>
      <c r="PTH136" s="1814"/>
      <c r="PTI136" s="1814"/>
      <c r="PTJ136" s="1814"/>
      <c r="PTK136" s="1814"/>
      <c r="PTL136" s="1814"/>
      <c r="PTM136" s="1814"/>
      <c r="PTN136" s="1814"/>
      <c r="PTO136" s="1814"/>
      <c r="PTP136" s="1814"/>
      <c r="PTQ136" s="1814"/>
      <c r="PTR136" s="1814"/>
      <c r="PTS136" s="1814"/>
      <c r="PTT136" s="1814"/>
      <c r="PTU136" s="1814"/>
      <c r="PTV136" s="1814"/>
      <c r="PTW136" s="1814"/>
      <c r="PTX136" s="1814"/>
      <c r="PTY136" s="1814"/>
      <c r="PTZ136" s="1814"/>
      <c r="PUA136" s="1814"/>
      <c r="PUB136" s="1814"/>
      <c r="PUC136" s="1814"/>
      <c r="PUD136" s="1814"/>
      <c r="PUE136" s="1814"/>
      <c r="PUF136" s="1814"/>
      <c r="PUG136" s="1814"/>
      <c r="PUH136" s="1814"/>
      <c r="PUI136" s="1814"/>
      <c r="PUJ136" s="1814"/>
      <c r="PUK136" s="1814"/>
      <c r="PUL136" s="1814"/>
      <c r="PUM136" s="1814"/>
      <c r="PUN136" s="1814"/>
      <c r="PUO136" s="1814"/>
      <c r="PUP136" s="1814"/>
      <c r="PUQ136" s="1814"/>
      <c r="PUR136" s="1814"/>
      <c r="PUS136" s="1814"/>
      <c r="PUT136" s="1814"/>
      <c r="PUU136" s="1814"/>
      <c r="PUV136" s="1814"/>
      <c r="PUW136" s="1814"/>
      <c r="PUX136" s="1814"/>
      <c r="PUY136" s="1814"/>
      <c r="PUZ136" s="1814"/>
      <c r="PVA136" s="1814"/>
      <c r="PVB136" s="1814"/>
      <c r="PVC136" s="1814"/>
      <c r="PVD136" s="1814"/>
      <c r="PVE136" s="1814"/>
      <c r="PVF136" s="1814"/>
      <c r="PVG136" s="1814"/>
      <c r="PVH136" s="1814"/>
      <c r="PVI136" s="1814"/>
      <c r="PVJ136" s="1814"/>
      <c r="PVK136" s="1814"/>
      <c r="PVL136" s="1814"/>
      <c r="PVM136" s="1814"/>
      <c r="PVN136" s="1814"/>
      <c r="PVO136" s="1814"/>
      <c r="PVP136" s="1814"/>
      <c r="PVQ136" s="1814"/>
      <c r="PVR136" s="1814"/>
      <c r="PVS136" s="1814"/>
      <c r="PVT136" s="1814"/>
      <c r="PVU136" s="1814"/>
      <c r="PVV136" s="1814"/>
      <c r="PVW136" s="1814"/>
      <c r="PVX136" s="1814"/>
      <c r="PVY136" s="1814"/>
      <c r="PVZ136" s="1814"/>
      <c r="PWA136" s="1814"/>
      <c r="PWB136" s="1814"/>
      <c r="PWC136" s="1814"/>
      <c r="PWD136" s="1814"/>
      <c r="PWE136" s="1814"/>
      <c r="PWF136" s="1814"/>
      <c r="PWG136" s="1814"/>
      <c r="PWH136" s="1814"/>
      <c r="PWI136" s="1814"/>
      <c r="PWJ136" s="1814"/>
      <c r="PWK136" s="1814"/>
      <c r="PWL136" s="1814"/>
      <c r="PWM136" s="1814"/>
      <c r="PWN136" s="1814"/>
      <c r="PWO136" s="1814"/>
      <c r="PWP136" s="1814"/>
      <c r="PWQ136" s="1814"/>
      <c r="PWR136" s="1814"/>
      <c r="PWS136" s="1814"/>
      <c r="PWT136" s="1814"/>
      <c r="PWU136" s="1814"/>
      <c r="PWV136" s="1814"/>
      <c r="PWW136" s="1814"/>
      <c r="PWX136" s="1814"/>
      <c r="PWY136" s="1814"/>
      <c r="PWZ136" s="1814"/>
      <c r="PXA136" s="1814"/>
      <c r="PXB136" s="1814"/>
      <c r="PXC136" s="1814"/>
      <c r="PXD136" s="1814"/>
      <c r="PXE136" s="1814"/>
      <c r="PXF136" s="1814"/>
      <c r="PXG136" s="1814"/>
      <c r="PXH136" s="1814"/>
      <c r="PXI136" s="1814"/>
      <c r="PXJ136" s="1814"/>
      <c r="PXK136" s="1814"/>
      <c r="PXL136" s="1814"/>
      <c r="PXM136" s="1814"/>
      <c r="PXN136" s="1814"/>
      <c r="PXO136" s="1814"/>
      <c r="PXP136" s="1814"/>
      <c r="PXQ136" s="1814"/>
      <c r="PXR136" s="1814"/>
      <c r="PXS136" s="1814"/>
      <c r="PXT136" s="1814"/>
      <c r="PXU136" s="1814"/>
      <c r="PXV136" s="1814"/>
      <c r="PXW136" s="1814"/>
      <c r="PXX136" s="1814"/>
      <c r="PXY136" s="1814"/>
      <c r="PXZ136" s="1814"/>
      <c r="PYA136" s="1814"/>
      <c r="PYB136" s="1814"/>
      <c r="PYC136" s="1814"/>
      <c r="PYD136" s="1814"/>
      <c r="PYE136" s="1814"/>
      <c r="PYF136" s="1814"/>
      <c r="PYG136" s="1814"/>
      <c r="PYH136" s="1814"/>
      <c r="PYI136" s="1814"/>
      <c r="PYJ136" s="1814"/>
      <c r="PYK136" s="1814"/>
      <c r="PYL136" s="1814"/>
      <c r="PYM136" s="1814"/>
      <c r="PYN136" s="1814"/>
      <c r="PYO136" s="1814"/>
      <c r="PYP136" s="1814"/>
      <c r="PYQ136" s="1814"/>
      <c r="PYR136" s="1814"/>
      <c r="PYS136" s="1814"/>
      <c r="PYT136" s="1814"/>
      <c r="PYU136" s="1814"/>
      <c r="PYV136" s="1814"/>
      <c r="PYW136" s="1814"/>
      <c r="PYX136" s="1814"/>
      <c r="PYY136" s="1814"/>
      <c r="PYZ136" s="1814"/>
      <c r="PZA136" s="1814"/>
      <c r="PZB136" s="1814"/>
      <c r="PZC136" s="1814"/>
      <c r="PZD136" s="1814"/>
      <c r="PZE136" s="1814"/>
      <c r="PZF136" s="1814"/>
      <c r="PZG136" s="1814"/>
      <c r="PZH136" s="1814"/>
      <c r="PZI136" s="1814"/>
      <c r="PZJ136" s="1814"/>
      <c r="PZK136" s="1814"/>
      <c r="PZL136" s="1814"/>
      <c r="PZM136" s="1814"/>
      <c r="PZN136" s="1814"/>
      <c r="PZO136" s="1814"/>
      <c r="PZP136" s="1814"/>
      <c r="PZQ136" s="1814"/>
      <c r="PZR136" s="1814"/>
      <c r="PZS136" s="1814"/>
      <c r="PZT136" s="1814"/>
      <c r="PZU136" s="1814"/>
      <c r="PZV136" s="1814"/>
      <c r="PZW136" s="1814"/>
      <c r="PZX136" s="1814"/>
      <c r="PZY136" s="1814"/>
      <c r="PZZ136" s="1814"/>
      <c r="QAA136" s="1814"/>
      <c r="QAB136" s="1814"/>
      <c r="QAC136" s="1814"/>
      <c r="QAD136" s="1814"/>
      <c r="QAE136" s="1814"/>
      <c r="QAF136" s="1814"/>
      <c r="QAG136" s="1814"/>
      <c r="QAH136" s="1814"/>
      <c r="QAI136" s="1814"/>
      <c r="QAJ136" s="1814"/>
      <c r="QAK136" s="1814"/>
      <c r="QAL136" s="1814"/>
      <c r="QAM136" s="1814"/>
      <c r="QAN136" s="1814"/>
      <c r="QAO136" s="1814"/>
      <c r="QAP136" s="1814"/>
      <c r="QAQ136" s="1814"/>
      <c r="QAR136" s="1814"/>
      <c r="QAS136" s="1814"/>
      <c r="QAT136" s="1814"/>
      <c r="QAU136" s="1814"/>
      <c r="QAV136" s="1814"/>
      <c r="QAW136" s="1814"/>
      <c r="QAX136" s="1814"/>
      <c r="QAY136" s="1814"/>
      <c r="QAZ136" s="1814"/>
      <c r="QBA136" s="1814"/>
      <c r="QBB136" s="1814"/>
      <c r="QBC136" s="1814"/>
      <c r="QBD136" s="1814"/>
      <c r="QBE136" s="1814"/>
      <c r="QBF136" s="1814"/>
      <c r="QBG136" s="1814"/>
      <c r="QBH136" s="1814"/>
      <c r="QBI136" s="1814"/>
      <c r="QBJ136" s="1814"/>
      <c r="QBK136" s="1814"/>
      <c r="QBL136" s="1814"/>
      <c r="QBM136" s="1814"/>
      <c r="QBN136" s="1814"/>
      <c r="QBO136" s="1814"/>
      <c r="QBP136" s="1814"/>
      <c r="QBQ136" s="1814"/>
      <c r="QBR136" s="1814"/>
      <c r="QBS136" s="1814"/>
      <c r="QBT136" s="1814"/>
      <c r="QBU136" s="1814"/>
      <c r="QBV136" s="1814"/>
      <c r="QBW136" s="1814"/>
      <c r="QBX136" s="1814"/>
      <c r="QBY136" s="1814"/>
      <c r="QBZ136" s="1814"/>
      <c r="QCA136" s="1814"/>
      <c r="QCB136" s="1814"/>
      <c r="QCC136" s="1814"/>
      <c r="QCD136" s="1814"/>
      <c r="QCE136" s="1814"/>
      <c r="QCF136" s="1814"/>
      <c r="QCG136" s="1814"/>
      <c r="QCH136" s="1814"/>
      <c r="QCI136" s="1814"/>
      <c r="QCJ136" s="1814"/>
      <c r="QCK136" s="1814"/>
      <c r="QCL136" s="1814"/>
      <c r="QCM136" s="1814"/>
      <c r="QCN136" s="1814"/>
      <c r="QCO136" s="1814"/>
      <c r="QCP136" s="1814"/>
      <c r="QCQ136" s="1814"/>
      <c r="QCR136" s="1814"/>
      <c r="QCS136" s="1814"/>
      <c r="QCT136" s="1814"/>
      <c r="QCU136" s="1814"/>
      <c r="QCV136" s="1814"/>
      <c r="QCW136" s="1814"/>
      <c r="QCX136" s="1814"/>
      <c r="QCY136" s="1814"/>
      <c r="QCZ136" s="1814"/>
      <c r="QDA136" s="1814"/>
      <c r="QDB136" s="1814"/>
      <c r="QDC136" s="1814"/>
      <c r="QDD136" s="1814"/>
      <c r="QDE136" s="1814"/>
      <c r="QDF136" s="1814"/>
      <c r="QDG136" s="1814"/>
      <c r="QDH136" s="1814"/>
      <c r="QDI136" s="1814"/>
      <c r="QDJ136" s="1814"/>
      <c r="QDK136" s="1814"/>
      <c r="QDL136" s="1814"/>
      <c r="QDM136" s="1814"/>
      <c r="QDN136" s="1814"/>
      <c r="QDO136" s="1814"/>
      <c r="QDP136" s="1814"/>
      <c r="QDQ136" s="1814"/>
      <c r="QDR136" s="1814"/>
      <c r="QDS136" s="1814"/>
      <c r="QDT136" s="1814"/>
      <c r="QDU136" s="1814"/>
      <c r="QDV136" s="1814"/>
      <c r="QDW136" s="1814"/>
      <c r="QDX136" s="1814"/>
      <c r="QDY136" s="1814"/>
      <c r="QDZ136" s="1814"/>
      <c r="QEA136" s="1814"/>
      <c r="QEB136" s="1814"/>
      <c r="QEC136" s="1814"/>
      <c r="QED136" s="1814"/>
      <c r="QEE136" s="1814"/>
      <c r="QEF136" s="1814"/>
      <c r="QEG136" s="1814"/>
      <c r="QEH136" s="1814"/>
      <c r="QEI136" s="1814"/>
      <c r="QEJ136" s="1814"/>
      <c r="QEK136" s="1814"/>
      <c r="QEL136" s="1814"/>
      <c r="QEM136" s="1814"/>
      <c r="QEN136" s="1814"/>
      <c r="QEO136" s="1814"/>
      <c r="QEP136" s="1814"/>
      <c r="QEQ136" s="1814"/>
      <c r="QER136" s="1814"/>
      <c r="QES136" s="1814"/>
      <c r="QET136" s="1814"/>
      <c r="QEU136" s="1814"/>
      <c r="QEV136" s="1814"/>
      <c r="QEW136" s="1814"/>
      <c r="QEX136" s="1814"/>
      <c r="QEY136" s="1814"/>
      <c r="QEZ136" s="1814"/>
      <c r="QFA136" s="1814"/>
      <c r="QFB136" s="1814"/>
      <c r="QFC136" s="1814"/>
      <c r="QFD136" s="1814"/>
      <c r="QFE136" s="1814"/>
      <c r="QFF136" s="1814"/>
      <c r="QFG136" s="1814"/>
      <c r="QFH136" s="1814"/>
      <c r="QFI136" s="1814"/>
      <c r="QFJ136" s="1814"/>
      <c r="QFK136" s="1814"/>
      <c r="QFL136" s="1814"/>
      <c r="QFM136" s="1814"/>
      <c r="QFN136" s="1814"/>
      <c r="QFO136" s="1814"/>
      <c r="QFP136" s="1814"/>
      <c r="QFQ136" s="1814"/>
      <c r="QFR136" s="1814"/>
      <c r="QFS136" s="1814"/>
      <c r="QFT136" s="1814"/>
      <c r="QFU136" s="1814"/>
      <c r="QFV136" s="1814"/>
      <c r="QFW136" s="1814"/>
      <c r="QFX136" s="1814"/>
      <c r="QFY136" s="1814"/>
      <c r="QFZ136" s="1814"/>
      <c r="QGA136" s="1814"/>
      <c r="QGB136" s="1814"/>
      <c r="QGC136" s="1814"/>
      <c r="QGD136" s="1814"/>
      <c r="QGE136" s="1814"/>
      <c r="QGF136" s="1814"/>
      <c r="QGG136" s="1814"/>
      <c r="QGH136" s="1814"/>
      <c r="QGI136" s="1814"/>
      <c r="QGJ136" s="1814"/>
      <c r="QGK136" s="1814"/>
      <c r="QGL136" s="1814"/>
      <c r="QGM136" s="1814"/>
      <c r="QGN136" s="1814"/>
      <c r="QGO136" s="1814"/>
      <c r="QGP136" s="1814"/>
      <c r="QGQ136" s="1814"/>
      <c r="QGR136" s="1814"/>
      <c r="QGS136" s="1814"/>
      <c r="QGT136" s="1814"/>
      <c r="QGU136" s="1814"/>
      <c r="QGV136" s="1814"/>
      <c r="QGW136" s="1814"/>
      <c r="QGX136" s="1814"/>
      <c r="QGY136" s="1814"/>
      <c r="QGZ136" s="1814"/>
      <c r="QHA136" s="1814"/>
      <c r="QHB136" s="1814"/>
      <c r="QHC136" s="1814"/>
      <c r="QHD136" s="1814"/>
      <c r="QHE136" s="1814"/>
      <c r="QHF136" s="1814"/>
      <c r="QHG136" s="1814"/>
      <c r="QHH136" s="1814"/>
      <c r="QHI136" s="1814"/>
      <c r="QHJ136" s="1814"/>
      <c r="QHK136" s="1814"/>
      <c r="QHL136" s="1814"/>
      <c r="QHM136" s="1814"/>
      <c r="QHN136" s="1814"/>
      <c r="QHO136" s="1814"/>
      <c r="QHP136" s="1814"/>
      <c r="QHQ136" s="1814"/>
      <c r="QHR136" s="1814"/>
      <c r="QHS136" s="1814"/>
      <c r="QHT136" s="1814"/>
      <c r="QHU136" s="1814"/>
      <c r="QHV136" s="1814"/>
      <c r="QHW136" s="1814"/>
      <c r="QHX136" s="1814"/>
      <c r="QHY136" s="1814"/>
      <c r="QHZ136" s="1814"/>
      <c r="QIA136" s="1814"/>
      <c r="QIB136" s="1814"/>
      <c r="QIC136" s="1814"/>
      <c r="QID136" s="1814"/>
      <c r="QIE136" s="1814"/>
      <c r="QIF136" s="1814"/>
      <c r="QIG136" s="1814"/>
      <c r="QIH136" s="1814"/>
      <c r="QII136" s="1814"/>
      <c r="QIJ136" s="1814"/>
      <c r="QIK136" s="1814"/>
      <c r="QIL136" s="1814"/>
      <c r="QIM136" s="1814"/>
      <c r="QIN136" s="1814"/>
      <c r="QIO136" s="1814"/>
      <c r="QIP136" s="1814"/>
      <c r="QIQ136" s="1814"/>
      <c r="QIR136" s="1814"/>
      <c r="QIS136" s="1814"/>
      <c r="QIT136" s="1814"/>
      <c r="QIU136" s="1814"/>
      <c r="QIV136" s="1814"/>
      <c r="QIW136" s="1814"/>
      <c r="QIX136" s="1814"/>
      <c r="QIY136" s="1814"/>
      <c r="QIZ136" s="1814"/>
      <c r="QJA136" s="1814"/>
      <c r="QJB136" s="1814"/>
      <c r="QJC136" s="1814"/>
      <c r="QJD136" s="1814"/>
      <c r="QJE136" s="1814"/>
      <c r="QJF136" s="1814"/>
      <c r="QJG136" s="1814"/>
      <c r="QJH136" s="1814"/>
      <c r="QJI136" s="1814"/>
      <c r="QJJ136" s="1814"/>
      <c r="QJK136" s="1814"/>
      <c r="QJL136" s="1814"/>
      <c r="QJM136" s="1814"/>
      <c r="QJN136" s="1814"/>
      <c r="QJO136" s="1814"/>
      <c r="QJP136" s="1814"/>
      <c r="QJQ136" s="1814"/>
      <c r="QJR136" s="1814"/>
      <c r="QJS136" s="1814"/>
      <c r="QJT136" s="1814"/>
      <c r="QJU136" s="1814"/>
      <c r="QJV136" s="1814"/>
      <c r="QJW136" s="1814"/>
      <c r="QJX136" s="1814"/>
      <c r="QJY136" s="1814"/>
      <c r="QJZ136" s="1814"/>
      <c r="QKA136" s="1814"/>
      <c r="QKB136" s="1814"/>
      <c r="QKC136" s="1814"/>
      <c r="QKD136" s="1814"/>
      <c r="QKE136" s="1814"/>
      <c r="QKF136" s="1814"/>
      <c r="QKG136" s="1814"/>
      <c r="QKH136" s="1814"/>
      <c r="QKI136" s="1814"/>
      <c r="QKJ136" s="1814"/>
      <c r="QKK136" s="1814"/>
      <c r="QKL136" s="1814"/>
      <c r="QKM136" s="1814"/>
      <c r="QKN136" s="1814"/>
      <c r="QKO136" s="1814"/>
      <c r="QKP136" s="1814"/>
      <c r="QKQ136" s="1814"/>
      <c r="QKR136" s="1814"/>
      <c r="QKS136" s="1814"/>
      <c r="QKT136" s="1814"/>
      <c r="QKU136" s="1814"/>
      <c r="QKV136" s="1814"/>
      <c r="QKW136" s="1814"/>
      <c r="QKX136" s="1814"/>
      <c r="QKY136" s="1814"/>
      <c r="QKZ136" s="1814"/>
      <c r="QLA136" s="1814"/>
      <c r="QLB136" s="1814"/>
      <c r="QLC136" s="1814"/>
      <c r="QLD136" s="1814"/>
      <c r="QLE136" s="1814"/>
      <c r="QLF136" s="1814"/>
      <c r="QLG136" s="1814"/>
      <c r="QLH136" s="1814"/>
      <c r="QLI136" s="1814"/>
      <c r="QLJ136" s="1814"/>
      <c r="QLK136" s="1814"/>
      <c r="QLL136" s="1814"/>
      <c r="QLM136" s="1814"/>
      <c r="QLN136" s="1814"/>
      <c r="QLO136" s="1814"/>
      <c r="QLP136" s="1814"/>
      <c r="QLQ136" s="1814"/>
      <c r="QLR136" s="1814"/>
      <c r="QLS136" s="1814"/>
      <c r="QLT136" s="1814"/>
      <c r="QLU136" s="1814"/>
      <c r="QLV136" s="1814"/>
      <c r="QLW136" s="1814"/>
      <c r="QLX136" s="1814"/>
      <c r="QLY136" s="1814"/>
      <c r="QLZ136" s="1814"/>
      <c r="QMA136" s="1814"/>
      <c r="QMB136" s="1814"/>
      <c r="QMC136" s="1814"/>
      <c r="QMD136" s="1814"/>
      <c r="QME136" s="1814"/>
      <c r="QMF136" s="1814"/>
      <c r="QMG136" s="1814"/>
      <c r="QMH136" s="1814"/>
      <c r="QMI136" s="1814"/>
      <c r="QMJ136" s="1814"/>
      <c r="QMK136" s="1814"/>
      <c r="QML136" s="1814"/>
      <c r="QMM136" s="1814"/>
      <c r="QMN136" s="1814"/>
      <c r="QMO136" s="1814"/>
      <c r="QMP136" s="1814"/>
      <c r="QMQ136" s="1814"/>
      <c r="QMR136" s="1814"/>
      <c r="QMS136" s="1814"/>
      <c r="QMT136" s="1814"/>
      <c r="QMU136" s="1814"/>
      <c r="QMV136" s="1814"/>
      <c r="QMW136" s="1814"/>
      <c r="QMX136" s="1814"/>
      <c r="QMY136" s="1814"/>
      <c r="QMZ136" s="1814"/>
      <c r="QNA136" s="1814"/>
      <c r="QNB136" s="1814"/>
      <c r="QNC136" s="1814"/>
      <c r="QND136" s="1814"/>
      <c r="QNE136" s="1814"/>
      <c r="QNF136" s="1814"/>
      <c r="QNG136" s="1814"/>
      <c r="QNH136" s="1814"/>
      <c r="QNI136" s="1814"/>
      <c r="QNJ136" s="1814"/>
      <c r="QNK136" s="1814"/>
      <c r="QNL136" s="1814"/>
      <c r="QNM136" s="1814"/>
      <c r="QNN136" s="1814"/>
      <c r="QNO136" s="1814"/>
      <c r="QNP136" s="1814"/>
      <c r="QNQ136" s="1814"/>
      <c r="QNR136" s="1814"/>
      <c r="QNS136" s="1814"/>
      <c r="QNT136" s="1814"/>
      <c r="QNU136" s="1814"/>
      <c r="QNV136" s="1814"/>
      <c r="QNW136" s="1814"/>
      <c r="QNX136" s="1814"/>
      <c r="QNY136" s="1814"/>
      <c r="QNZ136" s="1814"/>
      <c r="QOA136" s="1814"/>
      <c r="QOB136" s="1814"/>
      <c r="QOC136" s="1814"/>
      <c r="QOD136" s="1814"/>
      <c r="QOE136" s="1814"/>
      <c r="QOF136" s="1814"/>
      <c r="QOG136" s="1814"/>
      <c r="QOH136" s="1814"/>
      <c r="QOI136" s="1814"/>
      <c r="QOJ136" s="1814"/>
      <c r="QOK136" s="1814"/>
      <c r="QOL136" s="1814"/>
      <c r="QOM136" s="1814"/>
      <c r="QON136" s="1814"/>
      <c r="QOO136" s="1814"/>
      <c r="QOP136" s="1814"/>
      <c r="QOQ136" s="1814"/>
      <c r="QOR136" s="1814"/>
      <c r="QOS136" s="1814"/>
      <c r="QOT136" s="1814"/>
      <c r="QOU136" s="1814"/>
      <c r="QOV136" s="1814"/>
      <c r="QOW136" s="1814"/>
      <c r="QOX136" s="1814"/>
      <c r="QOY136" s="1814"/>
      <c r="QOZ136" s="1814"/>
      <c r="QPA136" s="1814"/>
      <c r="QPB136" s="1814"/>
      <c r="QPC136" s="1814"/>
      <c r="QPD136" s="1814"/>
      <c r="QPE136" s="1814"/>
      <c r="QPF136" s="1814"/>
      <c r="QPG136" s="1814"/>
      <c r="QPH136" s="1814"/>
      <c r="QPI136" s="1814"/>
      <c r="QPJ136" s="1814"/>
      <c r="QPK136" s="1814"/>
      <c r="QPL136" s="1814"/>
      <c r="QPM136" s="1814"/>
      <c r="QPN136" s="1814"/>
      <c r="QPO136" s="1814"/>
      <c r="QPP136" s="1814"/>
      <c r="QPQ136" s="1814"/>
      <c r="QPR136" s="1814"/>
      <c r="QPS136" s="1814"/>
      <c r="QPT136" s="1814"/>
      <c r="QPU136" s="1814"/>
      <c r="QPV136" s="1814"/>
      <c r="QPW136" s="1814"/>
      <c r="QPX136" s="1814"/>
      <c r="QPY136" s="1814"/>
      <c r="QPZ136" s="1814"/>
      <c r="QQA136" s="1814"/>
      <c r="QQB136" s="1814"/>
      <c r="QQC136" s="1814"/>
      <c r="QQD136" s="1814"/>
      <c r="QQE136" s="1814"/>
      <c r="QQF136" s="1814"/>
      <c r="QQG136" s="1814"/>
      <c r="QQH136" s="1814"/>
      <c r="QQI136" s="1814"/>
      <c r="QQJ136" s="1814"/>
      <c r="QQK136" s="1814"/>
      <c r="QQL136" s="1814"/>
      <c r="QQM136" s="1814"/>
      <c r="QQN136" s="1814"/>
      <c r="QQO136" s="1814"/>
      <c r="QQP136" s="1814"/>
      <c r="QQQ136" s="1814"/>
      <c r="QQR136" s="1814"/>
      <c r="QQS136" s="1814"/>
      <c r="QQT136" s="1814"/>
      <c r="QQU136" s="1814"/>
      <c r="QQV136" s="1814"/>
      <c r="QQW136" s="1814"/>
      <c r="QQX136" s="1814"/>
      <c r="QQY136" s="1814"/>
      <c r="QQZ136" s="1814"/>
      <c r="QRA136" s="1814"/>
      <c r="QRB136" s="1814"/>
      <c r="QRC136" s="1814"/>
      <c r="QRD136" s="1814"/>
      <c r="QRE136" s="1814"/>
      <c r="QRF136" s="1814"/>
      <c r="QRG136" s="1814"/>
      <c r="QRH136" s="1814"/>
      <c r="QRI136" s="1814"/>
      <c r="QRJ136" s="1814"/>
      <c r="QRK136" s="1814"/>
      <c r="QRL136" s="1814"/>
      <c r="QRM136" s="1814"/>
      <c r="QRN136" s="1814"/>
      <c r="QRO136" s="1814"/>
      <c r="QRP136" s="1814"/>
      <c r="QRQ136" s="1814"/>
      <c r="QRR136" s="1814"/>
      <c r="QRS136" s="1814"/>
      <c r="QRT136" s="1814"/>
      <c r="QRU136" s="1814"/>
      <c r="QRV136" s="1814"/>
      <c r="QRW136" s="1814"/>
      <c r="QRX136" s="1814"/>
      <c r="QRY136" s="1814"/>
      <c r="QRZ136" s="1814"/>
      <c r="QSA136" s="1814"/>
      <c r="QSB136" s="1814"/>
      <c r="QSC136" s="1814"/>
      <c r="QSD136" s="1814"/>
      <c r="QSE136" s="1814"/>
      <c r="QSF136" s="1814"/>
      <c r="QSG136" s="1814"/>
      <c r="QSH136" s="1814"/>
      <c r="QSI136" s="1814"/>
      <c r="QSJ136" s="1814"/>
      <c r="QSK136" s="1814"/>
      <c r="QSL136" s="1814"/>
      <c r="QSM136" s="1814"/>
      <c r="QSN136" s="1814"/>
      <c r="QSO136" s="1814"/>
      <c r="QSP136" s="1814"/>
      <c r="QSQ136" s="1814"/>
      <c r="QSR136" s="1814"/>
      <c r="QSS136" s="1814"/>
      <c r="QST136" s="1814"/>
      <c r="QSU136" s="1814"/>
      <c r="QSV136" s="1814"/>
      <c r="QSW136" s="1814"/>
      <c r="QSX136" s="1814"/>
      <c r="QSY136" s="1814"/>
      <c r="QSZ136" s="1814"/>
      <c r="QTA136" s="1814"/>
      <c r="QTB136" s="1814"/>
      <c r="QTC136" s="1814"/>
      <c r="QTD136" s="1814"/>
      <c r="QTE136" s="1814"/>
      <c r="QTF136" s="1814"/>
      <c r="QTG136" s="1814"/>
      <c r="QTH136" s="1814"/>
      <c r="QTI136" s="1814"/>
      <c r="QTJ136" s="1814"/>
      <c r="QTK136" s="1814"/>
      <c r="QTL136" s="1814"/>
      <c r="QTM136" s="1814"/>
      <c r="QTN136" s="1814"/>
      <c r="QTO136" s="1814"/>
      <c r="QTP136" s="1814"/>
      <c r="QTQ136" s="1814"/>
      <c r="QTR136" s="1814"/>
      <c r="QTS136" s="1814"/>
      <c r="QTT136" s="1814"/>
      <c r="QTU136" s="1814"/>
      <c r="QTV136" s="1814"/>
      <c r="QTW136" s="1814"/>
      <c r="QTX136" s="1814"/>
      <c r="QTY136" s="1814"/>
      <c r="QTZ136" s="1814"/>
      <c r="QUA136" s="1814"/>
      <c r="QUB136" s="1814"/>
      <c r="QUC136" s="1814"/>
      <c r="QUD136" s="1814"/>
      <c r="QUE136" s="1814"/>
      <c r="QUF136" s="1814"/>
      <c r="QUG136" s="1814"/>
      <c r="QUH136" s="1814"/>
      <c r="QUI136" s="1814"/>
      <c r="QUJ136" s="1814"/>
      <c r="QUK136" s="1814"/>
      <c r="QUL136" s="1814"/>
      <c r="QUM136" s="1814"/>
      <c r="QUN136" s="1814"/>
      <c r="QUO136" s="1814"/>
      <c r="QUP136" s="1814"/>
      <c r="QUQ136" s="1814"/>
      <c r="QUR136" s="1814"/>
      <c r="QUS136" s="1814"/>
      <c r="QUT136" s="1814"/>
      <c r="QUU136" s="1814"/>
      <c r="QUV136" s="1814"/>
      <c r="QUW136" s="1814"/>
      <c r="QUX136" s="1814"/>
      <c r="QUY136" s="1814"/>
      <c r="QUZ136" s="1814"/>
      <c r="QVA136" s="1814"/>
      <c r="QVB136" s="1814"/>
      <c r="QVC136" s="1814"/>
      <c r="QVD136" s="1814"/>
      <c r="QVE136" s="1814"/>
      <c r="QVF136" s="1814"/>
      <c r="QVG136" s="1814"/>
      <c r="QVH136" s="1814"/>
      <c r="QVI136" s="1814"/>
      <c r="QVJ136" s="1814"/>
      <c r="QVK136" s="1814"/>
      <c r="QVL136" s="1814"/>
      <c r="QVM136" s="1814"/>
      <c r="QVN136" s="1814"/>
      <c r="QVO136" s="1814"/>
      <c r="QVP136" s="1814"/>
      <c r="QVQ136" s="1814"/>
      <c r="QVR136" s="1814"/>
      <c r="QVS136" s="1814"/>
      <c r="QVT136" s="1814"/>
      <c r="QVU136" s="1814"/>
      <c r="QVV136" s="1814"/>
      <c r="QVW136" s="1814"/>
      <c r="QVX136" s="1814"/>
      <c r="QVY136" s="1814"/>
      <c r="QVZ136" s="1814"/>
      <c r="QWA136" s="1814"/>
      <c r="QWB136" s="1814"/>
      <c r="QWC136" s="1814"/>
      <c r="QWD136" s="1814"/>
      <c r="QWE136" s="1814"/>
      <c r="QWF136" s="1814"/>
      <c r="QWG136" s="1814"/>
      <c r="QWH136" s="1814"/>
      <c r="QWI136" s="1814"/>
      <c r="QWJ136" s="1814"/>
      <c r="QWK136" s="1814"/>
      <c r="QWL136" s="1814"/>
      <c r="QWM136" s="1814"/>
      <c r="QWN136" s="1814"/>
      <c r="QWO136" s="1814"/>
      <c r="QWP136" s="1814"/>
      <c r="QWQ136" s="1814"/>
      <c r="QWR136" s="1814"/>
      <c r="QWS136" s="1814"/>
      <c r="QWT136" s="1814"/>
      <c r="QWU136" s="1814"/>
      <c r="QWV136" s="1814"/>
      <c r="QWW136" s="1814"/>
      <c r="QWX136" s="1814"/>
      <c r="QWY136" s="1814"/>
      <c r="QWZ136" s="1814"/>
      <c r="QXA136" s="1814"/>
      <c r="QXB136" s="1814"/>
      <c r="QXC136" s="1814"/>
      <c r="QXD136" s="1814"/>
      <c r="QXE136" s="1814"/>
      <c r="QXF136" s="1814"/>
      <c r="QXG136" s="1814"/>
      <c r="QXH136" s="1814"/>
      <c r="QXI136" s="1814"/>
      <c r="QXJ136" s="1814"/>
      <c r="QXK136" s="1814"/>
      <c r="QXL136" s="1814"/>
      <c r="QXM136" s="1814"/>
      <c r="QXN136" s="1814"/>
      <c r="QXO136" s="1814"/>
      <c r="QXP136" s="1814"/>
      <c r="QXQ136" s="1814"/>
      <c r="QXR136" s="1814"/>
      <c r="QXS136" s="1814"/>
      <c r="QXT136" s="1814"/>
      <c r="QXU136" s="1814"/>
      <c r="QXV136" s="1814"/>
      <c r="QXW136" s="1814"/>
      <c r="QXX136" s="1814"/>
      <c r="QXY136" s="1814"/>
      <c r="QXZ136" s="1814"/>
      <c r="QYA136" s="1814"/>
      <c r="QYB136" s="1814"/>
      <c r="QYC136" s="1814"/>
      <c r="QYD136" s="1814"/>
      <c r="QYE136" s="1814"/>
      <c r="QYF136" s="1814"/>
      <c r="QYG136" s="1814"/>
      <c r="QYH136" s="1814"/>
      <c r="QYI136" s="1814"/>
      <c r="QYJ136" s="1814"/>
      <c r="QYK136" s="1814"/>
      <c r="QYL136" s="1814"/>
      <c r="QYM136" s="1814"/>
      <c r="QYN136" s="1814"/>
      <c r="QYO136" s="1814"/>
      <c r="QYP136" s="1814"/>
      <c r="QYQ136" s="1814"/>
      <c r="QYR136" s="1814"/>
      <c r="QYS136" s="1814"/>
      <c r="QYT136" s="1814"/>
      <c r="QYU136" s="1814"/>
      <c r="QYV136" s="1814"/>
      <c r="QYW136" s="1814"/>
      <c r="QYX136" s="1814"/>
      <c r="QYY136" s="1814"/>
      <c r="QYZ136" s="1814"/>
      <c r="QZA136" s="1814"/>
      <c r="QZB136" s="1814"/>
      <c r="QZC136" s="1814"/>
      <c r="QZD136" s="1814"/>
      <c r="QZE136" s="1814"/>
      <c r="QZF136" s="1814"/>
      <c r="QZG136" s="1814"/>
      <c r="QZH136" s="1814"/>
      <c r="QZI136" s="1814"/>
      <c r="QZJ136" s="1814"/>
      <c r="QZK136" s="1814"/>
      <c r="QZL136" s="1814"/>
      <c r="QZM136" s="1814"/>
      <c r="QZN136" s="1814"/>
      <c r="QZO136" s="1814"/>
      <c r="QZP136" s="1814"/>
      <c r="QZQ136" s="1814"/>
      <c r="QZR136" s="1814"/>
      <c r="QZS136" s="1814"/>
      <c r="QZT136" s="1814"/>
      <c r="QZU136" s="1814"/>
      <c r="QZV136" s="1814"/>
      <c r="QZW136" s="1814"/>
      <c r="QZX136" s="1814"/>
      <c r="QZY136" s="1814"/>
      <c r="QZZ136" s="1814"/>
      <c r="RAA136" s="1814"/>
      <c r="RAB136" s="1814"/>
      <c r="RAC136" s="1814"/>
      <c r="RAD136" s="1814"/>
      <c r="RAE136" s="1814"/>
      <c r="RAF136" s="1814"/>
      <c r="RAG136" s="1814"/>
      <c r="RAH136" s="1814"/>
      <c r="RAI136" s="1814"/>
      <c r="RAJ136" s="1814"/>
      <c r="RAK136" s="1814"/>
      <c r="RAL136" s="1814"/>
      <c r="RAM136" s="1814"/>
      <c r="RAN136" s="1814"/>
      <c r="RAO136" s="1814"/>
      <c r="RAP136" s="1814"/>
      <c r="RAQ136" s="1814"/>
      <c r="RAR136" s="1814"/>
      <c r="RAS136" s="1814"/>
      <c r="RAT136" s="1814"/>
      <c r="RAU136" s="1814"/>
      <c r="RAV136" s="1814"/>
      <c r="RAW136" s="1814"/>
      <c r="RAX136" s="1814"/>
      <c r="RAY136" s="1814"/>
      <c r="RAZ136" s="1814"/>
      <c r="RBA136" s="1814"/>
      <c r="RBB136" s="1814"/>
      <c r="RBC136" s="1814"/>
      <c r="RBD136" s="1814"/>
      <c r="RBE136" s="1814"/>
      <c r="RBF136" s="1814"/>
      <c r="RBG136" s="1814"/>
      <c r="RBH136" s="1814"/>
      <c r="RBI136" s="1814"/>
      <c r="RBJ136" s="1814"/>
      <c r="RBK136" s="1814"/>
      <c r="RBL136" s="1814"/>
      <c r="RBM136" s="1814"/>
      <c r="RBN136" s="1814"/>
      <c r="RBO136" s="1814"/>
      <c r="RBP136" s="1814"/>
      <c r="RBQ136" s="1814"/>
      <c r="RBR136" s="1814"/>
      <c r="RBS136" s="1814"/>
      <c r="RBT136" s="1814"/>
      <c r="RBU136" s="1814"/>
      <c r="RBV136" s="1814"/>
      <c r="RBW136" s="1814"/>
      <c r="RBX136" s="1814"/>
      <c r="RBY136" s="1814"/>
      <c r="RBZ136" s="1814"/>
      <c r="RCA136" s="1814"/>
      <c r="RCB136" s="1814"/>
      <c r="RCC136" s="1814"/>
      <c r="RCD136" s="1814"/>
      <c r="RCE136" s="1814"/>
      <c r="RCF136" s="1814"/>
      <c r="RCG136" s="1814"/>
      <c r="RCH136" s="1814"/>
      <c r="RCI136" s="1814"/>
      <c r="RCJ136" s="1814"/>
      <c r="RCK136" s="1814"/>
      <c r="RCL136" s="1814"/>
      <c r="RCM136" s="1814"/>
      <c r="RCN136" s="1814"/>
      <c r="RCO136" s="1814"/>
      <c r="RCP136" s="1814"/>
      <c r="RCQ136" s="1814"/>
      <c r="RCR136" s="1814"/>
      <c r="RCS136" s="1814"/>
      <c r="RCT136" s="1814"/>
      <c r="RCU136" s="1814"/>
      <c r="RCV136" s="1814"/>
      <c r="RCW136" s="1814"/>
      <c r="RCX136" s="1814"/>
      <c r="RCY136" s="1814"/>
      <c r="RCZ136" s="1814"/>
      <c r="RDA136" s="1814"/>
      <c r="RDB136" s="1814"/>
      <c r="RDC136" s="1814"/>
      <c r="RDD136" s="1814"/>
      <c r="RDE136" s="1814"/>
      <c r="RDF136" s="1814"/>
      <c r="RDG136" s="1814"/>
      <c r="RDH136" s="1814"/>
      <c r="RDI136" s="1814"/>
      <c r="RDJ136" s="1814"/>
      <c r="RDK136" s="1814"/>
      <c r="RDL136" s="1814"/>
      <c r="RDM136" s="1814"/>
      <c r="RDN136" s="1814"/>
      <c r="RDO136" s="1814"/>
      <c r="RDP136" s="1814"/>
      <c r="RDQ136" s="1814"/>
      <c r="RDR136" s="1814"/>
      <c r="RDS136" s="1814"/>
      <c r="RDT136" s="1814"/>
      <c r="RDU136" s="1814"/>
      <c r="RDV136" s="1814"/>
      <c r="RDW136" s="1814"/>
      <c r="RDX136" s="1814"/>
      <c r="RDY136" s="1814"/>
      <c r="RDZ136" s="1814"/>
      <c r="REA136" s="1814"/>
      <c r="REB136" s="1814"/>
      <c r="REC136" s="1814"/>
      <c r="RED136" s="1814"/>
      <c r="REE136" s="1814"/>
      <c r="REF136" s="1814"/>
      <c r="REG136" s="1814"/>
      <c r="REH136" s="1814"/>
      <c r="REI136" s="1814"/>
      <c r="REJ136" s="1814"/>
      <c r="REK136" s="1814"/>
      <c r="REL136" s="1814"/>
      <c r="REM136" s="1814"/>
      <c r="REN136" s="1814"/>
      <c r="REO136" s="1814"/>
      <c r="REP136" s="1814"/>
      <c r="REQ136" s="1814"/>
      <c r="RER136" s="1814"/>
      <c r="RES136" s="1814"/>
      <c r="RET136" s="1814"/>
      <c r="REU136" s="1814"/>
      <c r="REV136" s="1814"/>
      <c r="REW136" s="1814"/>
      <c r="REX136" s="1814"/>
      <c r="REY136" s="1814"/>
      <c r="REZ136" s="1814"/>
      <c r="RFA136" s="1814"/>
      <c r="RFB136" s="1814"/>
      <c r="RFC136" s="1814"/>
      <c r="RFD136" s="1814"/>
      <c r="RFE136" s="1814"/>
      <c r="RFF136" s="1814"/>
      <c r="RFG136" s="1814"/>
      <c r="RFH136" s="1814"/>
      <c r="RFI136" s="1814"/>
      <c r="RFJ136" s="1814"/>
      <c r="RFK136" s="1814"/>
      <c r="RFL136" s="1814"/>
      <c r="RFM136" s="1814"/>
      <c r="RFN136" s="1814"/>
      <c r="RFO136" s="1814"/>
      <c r="RFP136" s="1814"/>
      <c r="RFQ136" s="1814"/>
      <c r="RFR136" s="1814"/>
      <c r="RFS136" s="1814"/>
      <c r="RFT136" s="1814"/>
      <c r="RFU136" s="1814"/>
      <c r="RFV136" s="1814"/>
      <c r="RFW136" s="1814"/>
      <c r="RFX136" s="1814"/>
      <c r="RFY136" s="1814"/>
      <c r="RFZ136" s="1814"/>
      <c r="RGA136" s="1814"/>
      <c r="RGB136" s="1814"/>
      <c r="RGC136" s="1814"/>
      <c r="RGD136" s="1814"/>
      <c r="RGE136" s="1814"/>
      <c r="RGF136" s="1814"/>
      <c r="RGG136" s="1814"/>
      <c r="RGH136" s="1814"/>
      <c r="RGI136" s="1814"/>
      <c r="RGJ136" s="1814"/>
      <c r="RGK136" s="1814"/>
      <c r="RGL136" s="1814"/>
      <c r="RGM136" s="1814"/>
      <c r="RGN136" s="1814"/>
      <c r="RGO136" s="1814"/>
      <c r="RGP136" s="1814"/>
      <c r="RGQ136" s="1814"/>
      <c r="RGR136" s="1814"/>
      <c r="RGS136" s="1814"/>
      <c r="RGT136" s="1814"/>
      <c r="RGU136" s="1814"/>
      <c r="RGV136" s="1814"/>
      <c r="RGW136" s="1814"/>
      <c r="RGX136" s="1814"/>
      <c r="RGY136" s="1814"/>
      <c r="RGZ136" s="1814"/>
      <c r="RHA136" s="1814"/>
      <c r="RHB136" s="1814"/>
      <c r="RHC136" s="1814"/>
      <c r="RHD136" s="1814"/>
      <c r="RHE136" s="1814"/>
      <c r="RHF136" s="1814"/>
      <c r="RHG136" s="1814"/>
      <c r="RHH136" s="1814"/>
      <c r="RHI136" s="1814"/>
      <c r="RHJ136" s="1814"/>
      <c r="RHK136" s="1814"/>
      <c r="RHL136" s="1814"/>
      <c r="RHM136" s="1814"/>
      <c r="RHN136" s="1814"/>
      <c r="RHO136" s="1814"/>
      <c r="RHP136" s="1814"/>
      <c r="RHQ136" s="1814"/>
      <c r="RHR136" s="1814"/>
      <c r="RHS136" s="1814"/>
      <c r="RHT136" s="1814"/>
      <c r="RHU136" s="1814"/>
      <c r="RHV136" s="1814"/>
      <c r="RHW136" s="1814"/>
      <c r="RHX136" s="1814"/>
      <c r="RHY136" s="1814"/>
      <c r="RHZ136" s="1814"/>
      <c r="RIA136" s="1814"/>
      <c r="RIB136" s="1814"/>
      <c r="RIC136" s="1814"/>
      <c r="RID136" s="1814"/>
      <c r="RIE136" s="1814"/>
      <c r="RIF136" s="1814"/>
      <c r="RIG136" s="1814"/>
      <c r="RIH136" s="1814"/>
      <c r="RII136" s="1814"/>
      <c r="RIJ136" s="1814"/>
      <c r="RIK136" s="1814"/>
      <c r="RIL136" s="1814"/>
      <c r="RIM136" s="1814"/>
      <c r="RIN136" s="1814"/>
      <c r="RIO136" s="1814"/>
      <c r="RIP136" s="1814"/>
      <c r="RIQ136" s="1814"/>
      <c r="RIR136" s="1814"/>
      <c r="RIS136" s="1814"/>
      <c r="RIT136" s="1814"/>
      <c r="RIU136" s="1814"/>
      <c r="RIV136" s="1814"/>
      <c r="RIW136" s="1814"/>
      <c r="RIX136" s="1814"/>
      <c r="RIY136" s="1814"/>
      <c r="RIZ136" s="1814"/>
      <c r="RJA136" s="1814"/>
      <c r="RJB136" s="1814"/>
      <c r="RJC136" s="1814"/>
      <c r="RJD136" s="1814"/>
      <c r="RJE136" s="1814"/>
      <c r="RJF136" s="1814"/>
      <c r="RJG136" s="1814"/>
      <c r="RJH136" s="1814"/>
      <c r="RJI136" s="1814"/>
      <c r="RJJ136" s="1814"/>
      <c r="RJK136" s="1814"/>
      <c r="RJL136" s="1814"/>
      <c r="RJM136" s="1814"/>
      <c r="RJN136" s="1814"/>
      <c r="RJO136" s="1814"/>
      <c r="RJP136" s="1814"/>
      <c r="RJQ136" s="1814"/>
      <c r="RJR136" s="1814"/>
      <c r="RJS136" s="1814"/>
      <c r="RJT136" s="1814"/>
      <c r="RJU136" s="1814"/>
      <c r="RJV136" s="1814"/>
      <c r="RJW136" s="1814"/>
      <c r="RJX136" s="1814"/>
      <c r="RJY136" s="1814"/>
      <c r="RJZ136" s="1814"/>
      <c r="RKA136" s="1814"/>
      <c r="RKB136" s="1814"/>
      <c r="RKC136" s="1814"/>
      <c r="RKD136" s="1814"/>
      <c r="RKE136" s="1814"/>
      <c r="RKF136" s="1814"/>
      <c r="RKG136" s="1814"/>
      <c r="RKH136" s="1814"/>
      <c r="RKI136" s="1814"/>
      <c r="RKJ136" s="1814"/>
      <c r="RKK136" s="1814"/>
      <c r="RKL136" s="1814"/>
      <c r="RKM136" s="1814"/>
      <c r="RKN136" s="1814"/>
      <c r="RKO136" s="1814"/>
      <c r="RKP136" s="1814"/>
      <c r="RKQ136" s="1814"/>
      <c r="RKR136" s="1814"/>
      <c r="RKS136" s="1814"/>
      <c r="RKT136" s="1814"/>
      <c r="RKU136" s="1814"/>
      <c r="RKV136" s="1814"/>
      <c r="RKW136" s="1814"/>
      <c r="RKX136" s="1814"/>
      <c r="RKY136" s="1814"/>
      <c r="RKZ136" s="1814"/>
      <c r="RLA136" s="1814"/>
      <c r="RLB136" s="1814"/>
      <c r="RLC136" s="1814"/>
      <c r="RLD136" s="1814"/>
      <c r="RLE136" s="1814"/>
      <c r="RLF136" s="1814"/>
      <c r="RLG136" s="1814"/>
      <c r="RLH136" s="1814"/>
      <c r="RLI136" s="1814"/>
      <c r="RLJ136" s="1814"/>
      <c r="RLK136" s="1814"/>
      <c r="RLL136" s="1814"/>
      <c r="RLM136" s="1814"/>
      <c r="RLN136" s="1814"/>
      <c r="RLO136" s="1814"/>
      <c r="RLP136" s="1814"/>
      <c r="RLQ136" s="1814"/>
      <c r="RLR136" s="1814"/>
      <c r="RLS136" s="1814"/>
      <c r="RLT136" s="1814"/>
      <c r="RLU136" s="1814"/>
      <c r="RLV136" s="1814"/>
      <c r="RLW136" s="1814"/>
      <c r="RLX136" s="1814"/>
      <c r="RLY136" s="1814"/>
      <c r="RLZ136" s="1814"/>
      <c r="RMA136" s="1814"/>
      <c r="RMB136" s="1814"/>
      <c r="RMC136" s="1814"/>
      <c r="RMD136" s="1814"/>
      <c r="RME136" s="1814"/>
      <c r="RMF136" s="1814"/>
      <c r="RMG136" s="1814"/>
      <c r="RMH136" s="1814"/>
      <c r="RMI136" s="1814"/>
      <c r="RMJ136" s="1814"/>
      <c r="RMK136" s="1814"/>
      <c r="RML136" s="1814"/>
      <c r="RMM136" s="1814"/>
      <c r="RMN136" s="1814"/>
      <c r="RMO136" s="1814"/>
      <c r="RMP136" s="1814"/>
      <c r="RMQ136" s="1814"/>
      <c r="RMR136" s="1814"/>
      <c r="RMS136" s="1814"/>
      <c r="RMT136" s="1814"/>
      <c r="RMU136" s="1814"/>
      <c r="RMV136" s="1814"/>
      <c r="RMW136" s="1814"/>
      <c r="RMX136" s="1814"/>
      <c r="RMY136" s="1814"/>
      <c r="RMZ136" s="1814"/>
      <c r="RNA136" s="1814"/>
      <c r="RNB136" s="1814"/>
      <c r="RNC136" s="1814"/>
      <c r="RND136" s="1814"/>
      <c r="RNE136" s="1814"/>
      <c r="RNF136" s="1814"/>
      <c r="RNG136" s="1814"/>
      <c r="RNH136" s="1814"/>
      <c r="RNI136" s="1814"/>
      <c r="RNJ136" s="1814"/>
      <c r="RNK136" s="1814"/>
      <c r="RNL136" s="1814"/>
      <c r="RNM136" s="1814"/>
      <c r="RNN136" s="1814"/>
      <c r="RNO136" s="1814"/>
      <c r="RNP136" s="1814"/>
      <c r="RNQ136" s="1814"/>
      <c r="RNR136" s="1814"/>
      <c r="RNS136" s="1814"/>
      <c r="RNT136" s="1814"/>
      <c r="RNU136" s="1814"/>
      <c r="RNV136" s="1814"/>
      <c r="RNW136" s="1814"/>
      <c r="RNX136" s="1814"/>
      <c r="RNY136" s="1814"/>
      <c r="RNZ136" s="1814"/>
      <c r="ROA136" s="1814"/>
      <c r="ROB136" s="1814"/>
      <c r="ROC136" s="1814"/>
      <c r="ROD136" s="1814"/>
      <c r="ROE136" s="1814"/>
      <c r="ROF136" s="1814"/>
      <c r="ROG136" s="1814"/>
      <c r="ROH136" s="1814"/>
      <c r="ROI136" s="1814"/>
      <c r="ROJ136" s="1814"/>
      <c r="ROK136" s="1814"/>
      <c r="ROL136" s="1814"/>
      <c r="ROM136" s="1814"/>
      <c r="RON136" s="1814"/>
      <c r="ROO136" s="1814"/>
      <c r="ROP136" s="1814"/>
      <c r="ROQ136" s="1814"/>
      <c r="ROR136" s="1814"/>
      <c r="ROS136" s="1814"/>
      <c r="ROT136" s="1814"/>
      <c r="ROU136" s="1814"/>
      <c r="ROV136" s="1814"/>
      <c r="ROW136" s="1814"/>
      <c r="ROX136" s="1814"/>
      <c r="ROY136" s="1814"/>
      <c r="ROZ136" s="1814"/>
      <c r="RPA136" s="1814"/>
      <c r="RPB136" s="1814"/>
      <c r="RPC136" s="1814"/>
      <c r="RPD136" s="1814"/>
      <c r="RPE136" s="1814"/>
      <c r="RPF136" s="1814"/>
      <c r="RPG136" s="1814"/>
      <c r="RPH136" s="1814"/>
      <c r="RPI136" s="1814"/>
      <c r="RPJ136" s="1814"/>
      <c r="RPK136" s="1814"/>
      <c r="RPL136" s="1814"/>
      <c r="RPM136" s="1814"/>
      <c r="RPN136" s="1814"/>
      <c r="RPO136" s="1814"/>
      <c r="RPP136" s="1814"/>
      <c r="RPQ136" s="1814"/>
      <c r="RPR136" s="1814"/>
      <c r="RPS136" s="1814"/>
      <c r="RPT136" s="1814"/>
      <c r="RPU136" s="1814"/>
      <c r="RPV136" s="1814"/>
      <c r="RPW136" s="1814"/>
      <c r="RPX136" s="1814"/>
      <c r="RPY136" s="1814"/>
      <c r="RPZ136" s="1814"/>
      <c r="RQA136" s="1814"/>
      <c r="RQB136" s="1814"/>
      <c r="RQC136" s="1814"/>
      <c r="RQD136" s="1814"/>
      <c r="RQE136" s="1814"/>
      <c r="RQF136" s="1814"/>
      <c r="RQG136" s="1814"/>
      <c r="RQH136" s="1814"/>
      <c r="RQI136" s="1814"/>
      <c r="RQJ136" s="1814"/>
      <c r="RQK136" s="1814"/>
      <c r="RQL136" s="1814"/>
      <c r="RQM136" s="1814"/>
      <c r="RQN136" s="1814"/>
      <c r="RQO136" s="1814"/>
      <c r="RQP136" s="1814"/>
      <c r="RQQ136" s="1814"/>
      <c r="RQR136" s="1814"/>
      <c r="RQS136" s="1814"/>
      <c r="RQT136" s="1814"/>
      <c r="RQU136" s="1814"/>
      <c r="RQV136" s="1814"/>
      <c r="RQW136" s="1814"/>
      <c r="RQX136" s="1814"/>
      <c r="RQY136" s="1814"/>
      <c r="RQZ136" s="1814"/>
      <c r="RRA136" s="1814"/>
      <c r="RRB136" s="1814"/>
      <c r="RRC136" s="1814"/>
      <c r="RRD136" s="1814"/>
      <c r="RRE136" s="1814"/>
      <c r="RRF136" s="1814"/>
      <c r="RRG136" s="1814"/>
      <c r="RRH136" s="1814"/>
      <c r="RRI136" s="1814"/>
      <c r="RRJ136" s="1814"/>
      <c r="RRK136" s="1814"/>
      <c r="RRL136" s="1814"/>
      <c r="RRM136" s="1814"/>
      <c r="RRN136" s="1814"/>
      <c r="RRO136" s="1814"/>
      <c r="RRP136" s="1814"/>
      <c r="RRQ136" s="1814"/>
      <c r="RRR136" s="1814"/>
      <c r="RRS136" s="1814"/>
      <c r="RRT136" s="1814"/>
      <c r="RRU136" s="1814"/>
      <c r="RRV136" s="1814"/>
      <c r="RRW136" s="1814"/>
      <c r="RRX136" s="1814"/>
      <c r="RRY136" s="1814"/>
      <c r="RRZ136" s="1814"/>
      <c r="RSA136" s="1814"/>
      <c r="RSB136" s="1814"/>
      <c r="RSC136" s="1814"/>
      <c r="RSD136" s="1814"/>
      <c r="RSE136" s="1814"/>
      <c r="RSF136" s="1814"/>
      <c r="RSG136" s="1814"/>
      <c r="RSH136" s="1814"/>
      <c r="RSI136" s="1814"/>
      <c r="RSJ136" s="1814"/>
      <c r="RSK136" s="1814"/>
      <c r="RSL136" s="1814"/>
      <c r="RSM136" s="1814"/>
      <c r="RSN136" s="1814"/>
      <c r="RSO136" s="1814"/>
      <c r="RSP136" s="1814"/>
      <c r="RSQ136" s="1814"/>
      <c r="RSR136" s="1814"/>
      <c r="RSS136" s="1814"/>
      <c r="RST136" s="1814"/>
      <c r="RSU136" s="1814"/>
      <c r="RSV136" s="1814"/>
      <c r="RSW136" s="1814"/>
      <c r="RSX136" s="1814"/>
      <c r="RSY136" s="1814"/>
      <c r="RSZ136" s="1814"/>
      <c r="RTA136" s="1814"/>
      <c r="RTB136" s="1814"/>
      <c r="RTC136" s="1814"/>
      <c r="RTD136" s="1814"/>
      <c r="RTE136" s="1814"/>
      <c r="RTF136" s="1814"/>
      <c r="RTG136" s="1814"/>
      <c r="RTH136" s="1814"/>
      <c r="RTI136" s="1814"/>
      <c r="RTJ136" s="1814"/>
      <c r="RTK136" s="1814"/>
      <c r="RTL136" s="1814"/>
      <c r="RTM136" s="1814"/>
      <c r="RTN136" s="1814"/>
      <c r="RTO136" s="1814"/>
      <c r="RTP136" s="1814"/>
      <c r="RTQ136" s="1814"/>
      <c r="RTR136" s="1814"/>
      <c r="RTS136" s="1814"/>
      <c r="RTT136" s="1814"/>
      <c r="RTU136" s="1814"/>
      <c r="RTV136" s="1814"/>
      <c r="RTW136" s="1814"/>
      <c r="RTX136" s="1814"/>
      <c r="RTY136" s="1814"/>
      <c r="RTZ136" s="1814"/>
      <c r="RUA136" s="1814"/>
      <c r="RUB136" s="1814"/>
      <c r="RUC136" s="1814"/>
      <c r="RUD136" s="1814"/>
      <c r="RUE136" s="1814"/>
      <c r="RUF136" s="1814"/>
      <c r="RUG136" s="1814"/>
      <c r="RUH136" s="1814"/>
      <c r="RUI136" s="1814"/>
      <c r="RUJ136" s="1814"/>
      <c r="RUK136" s="1814"/>
      <c r="RUL136" s="1814"/>
      <c r="RUM136" s="1814"/>
      <c r="RUN136" s="1814"/>
      <c r="RUO136" s="1814"/>
      <c r="RUP136" s="1814"/>
      <c r="RUQ136" s="1814"/>
      <c r="RUR136" s="1814"/>
      <c r="RUS136" s="1814"/>
      <c r="RUT136" s="1814"/>
      <c r="RUU136" s="1814"/>
      <c r="RUV136" s="1814"/>
      <c r="RUW136" s="1814"/>
      <c r="RUX136" s="1814"/>
      <c r="RUY136" s="1814"/>
      <c r="RUZ136" s="1814"/>
      <c r="RVA136" s="1814"/>
      <c r="RVB136" s="1814"/>
      <c r="RVC136" s="1814"/>
      <c r="RVD136" s="1814"/>
      <c r="RVE136" s="1814"/>
      <c r="RVF136" s="1814"/>
      <c r="RVG136" s="1814"/>
      <c r="RVH136" s="1814"/>
      <c r="RVI136" s="1814"/>
      <c r="RVJ136" s="1814"/>
      <c r="RVK136" s="1814"/>
      <c r="RVL136" s="1814"/>
      <c r="RVM136" s="1814"/>
      <c r="RVN136" s="1814"/>
      <c r="RVO136" s="1814"/>
      <c r="RVP136" s="1814"/>
      <c r="RVQ136" s="1814"/>
      <c r="RVR136" s="1814"/>
      <c r="RVS136" s="1814"/>
      <c r="RVT136" s="1814"/>
      <c r="RVU136" s="1814"/>
      <c r="RVV136" s="1814"/>
      <c r="RVW136" s="1814"/>
      <c r="RVX136" s="1814"/>
      <c r="RVY136" s="1814"/>
      <c r="RVZ136" s="1814"/>
      <c r="RWA136" s="1814"/>
      <c r="RWB136" s="1814"/>
      <c r="RWC136" s="1814"/>
      <c r="RWD136" s="1814"/>
      <c r="RWE136" s="1814"/>
      <c r="RWF136" s="1814"/>
      <c r="RWG136" s="1814"/>
      <c r="RWH136" s="1814"/>
      <c r="RWI136" s="1814"/>
      <c r="RWJ136" s="1814"/>
      <c r="RWK136" s="1814"/>
      <c r="RWL136" s="1814"/>
      <c r="RWM136" s="1814"/>
      <c r="RWN136" s="1814"/>
      <c r="RWO136" s="1814"/>
      <c r="RWP136" s="1814"/>
      <c r="RWQ136" s="1814"/>
      <c r="RWR136" s="1814"/>
      <c r="RWS136" s="1814"/>
      <c r="RWT136" s="1814"/>
      <c r="RWU136" s="1814"/>
      <c r="RWV136" s="1814"/>
      <c r="RWW136" s="1814"/>
      <c r="RWX136" s="1814"/>
      <c r="RWY136" s="1814"/>
      <c r="RWZ136" s="1814"/>
      <c r="RXA136" s="1814"/>
      <c r="RXB136" s="1814"/>
      <c r="RXC136" s="1814"/>
      <c r="RXD136" s="1814"/>
      <c r="RXE136" s="1814"/>
      <c r="RXF136" s="1814"/>
      <c r="RXG136" s="1814"/>
      <c r="RXH136" s="1814"/>
      <c r="RXI136" s="1814"/>
      <c r="RXJ136" s="1814"/>
      <c r="RXK136" s="1814"/>
      <c r="RXL136" s="1814"/>
      <c r="RXM136" s="1814"/>
      <c r="RXN136" s="1814"/>
      <c r="RXO136" s="1814"/>
      <c r="RXP136" s="1814"/>
      <c r="RXQ136" s="1814"/>
      <c r="RXR136" s="1814"/>
      <c r="RXS136" s="1814"/>
      <c r="RXT136" s="1814"/>
      <c r="RXU136" s="1814"/>
      <c r="RXV136" s="1814"/>
      <c r="RXW136" s="1814"/>
      <c r="RXX136" s="1814"/>
      <c r="RXY136" s="1814"/>
      <c r="RXZ136" s="1814"/>
      <c r="RYA136" s="1814"/>
      <c r="RYB136" s="1814"/>
      <c r="RYC136" s="1814"/>
      <c r="RYD136" s="1814"/>
      <c r="RYE136" s="1814"/>
      <c r="RYF136" s="1814"/>
      <c r="RYG136" s="1814"/>
      <c r="RYH136" s="1814"/>
      <c r="RYI136" s="1814"/>
      <c r="RYJ136" s="1814"/>
      <c r="RYK136" s="1814"/>
      <c r="RYL136" s="1814"/>
      <c r="RYM136" s="1814"/>
      <c r="RYN136" s="1814"/>
      <c r="RYO136" s="1814"/>
      <c r="RYP136" s="1814"/>
      <c r="RYQ136" s="1814"/>
      <c r="RYR136" s="1814"/>
      <c r="RYS136" s="1814"/>
      <c r="RYT136" s="1814"/>
      <c r="RYU136" s="1814"/>
      <c r="RYV136" s="1814"/>
      <c r="RYW136" s="1814"/>
      <c r="RYX136" s="1814"/>
      <c r="RYY136" s="1814"/>
      <c r="RYZ136" s="1814"/>
      <c r="RZA136" s="1814"/>
      <c r="RZB136" s="1814"/>
      <c r="RZC136" s="1814"/>
      <c r="RZD136" s="1814"/>
      <c r="RZE136" s="1814"/>
      <c r="RZF136" s="1814"/>
      <c r="RZG136" s="1814"/>
      <c r="RZH136" s="1814"/>
      <c r="RZI136" s="1814"/>
      <c r="RZJ136" s="1814"/>
      <c r="RZK136" s="1814"/>
      <c r="RZL136" s="1814"/>
      <c r="RZM136" s="1814"/>
      <c r="RZN136" s="1814"/>
      <c r="RZO136" s="1814"/>
      <c r="RZP136" s="1814"/>
      <c r="RZQ136" s="1814"/>
      <c r="RZR136" s="1814"/>
      <c r="RZS136" s="1814"/>
      <c r="RZT136" s="1814"/>
      <c r="RZU136" s="1814"/>
      <c r="RZV136" s="1814"/>
      <c r="RZW136" s="1814"/>
      <c r="RZX136" s="1814"/>
      <c r="RZY136" s="1814"/>
      <c r="RZZ136" s="1814"/>
      <c r="SAA136" s="1814"/>
      <c r="SAB136" s="1814"/>
      <c r="SAC136" s="1814"/>
      <c r="SAD136" s="1814"/>
      <c r="SAE136" s="1814"/>
      <c r="SAF136" s="1814"/>
      <c r="SAG136" s="1814"/>
      <c r="SAH136" s="1814"/>
      <c r="SAI136" s="1814"/>
      <c r="SAJ136" s="1814"/>
      <c r="SAK136" s="1814"/>
      <c r="SAL136" s="1814"/>
      <c r="SAM136" s="1814"/>
      <c r="SAN136" s="1814"/>
      <c r="SAO136" s="1814"/>
      <c r="SAP136" s="1814"/>
      <c r="SAQ136" s="1814"/>
      <c r="SAR136" s="1814"/>
      <c r="SAS136" s="1814"/>
      <c r="SAT136" s="1814"/>
      <c r="SAU136" s="1814"/>
      <c r="SAV136" s="1814"/>
      <c r="SAW136" s="1814"/>
      <c r="SAX136" s="1814"/>
      <c r="SAY136" s="1814"/>
      <c r="SAZ136" s="1814"/>
      <c r="SBA136" s="1814"/>
      <c r="SBB136" s="1814"/>
      <c r="SBC136" s="1814"/>
      <c r="SBD136" s="1814"/>
      <c r="SBE136" s="1814"/>
      <c r="SBF136" s="1814"/>
      <c r="SBG136" s="1814"/>
      <c r="SBH136" s="1814"/>
      <c r="SBI136" s="1814"/>
      <c r="SBJ136" s="1814"/>
      <c r="SBK136" s="1814"/>
      <c r="SBL136" s="1814"/>
      <c r="SBM136" s="1814"/>
      <c r="SBN136" s="1814"/>
      <c r="SBO136" s="1814"/>
      <c r="SBP136" s="1814"/>
      <c r="SBQ136" s="1814"/>
      <c r="SBR136" s="1814"/>
      <c r="SBS136" s="1814"/>
      <c r="SBT136" s="1814"/>
      <c r="SBU136" s="1814"/>
      <c r="SBV136" s="1814"/>
      <c r="SBW136" s="1814"/>
      <c r="SBX136" s="1814"/>
      <c r="SBY136" s="1814"/>
      <c r="SBZ136" s="1814"/>
      <c r="SCA136" s="1814"/>
      <c r="SCB136" s="1814"/>
      <c r="SCC136" s="1814"/>
      <c r="SCD136" s="1814"/>
      <c r="SCE136" s="1814"/>
      <c r="SCF136" s="1814"/>
      <c r="SCG136" s="1814"/>
      <c r="SCH136" s="1814"/>
      <c r="SCI136" s="1814"/>
      <c r="SCJ136" s="1814"/>
      <c r="SCK136" s="1814"/>
      <c r="SCL136" s="1814"/>
      <c r="SCM136" s="1814"/>
      <c r="SCN136" s="1814"/>
      <c r="SCO136" s="1814"/>
      <c r="SCP136" s="1814"/>
      <c r="SCQ136" s="1814"/>
      <c r="SCR136" s="1814"/>
      <c r="SCS136" s="1814"/>
      <c r="SCT136" s="1814"/>
      <c r="SCU136" s="1814"/>
      <c r="SCV136" s="1814"/>
      <c r="SCW136" s="1814"/>
      <c r="SCX136" s="1814"/>
      <c r="SCY136" s="1814"/>
      <c r="SCZ136" s="1814"/>
      <c r="SDA136" s="1814"/>
      <c r="SDB136" s="1814"/>
      <c r="SDC136" s="1814"/>
      <c r="SDD136" s="1814"/>
      <c r="SDE136" s="1814"/>
      <c r="SDF136" s="1814"/>
      <c r="SDG136" s="1814"/>
      <c r="SDH136" s="1814"/>
      <c r="SDI136" s="1814"/>
      <c r="SDJ136" s="1814"/>
      <c r="SDK136" s="1814"/>
      <c r="SDL136" s="1814"/>
      <c r="SDM136" s="1814"/>
      <c r="SDN136" s="1814"/>
      <c r="SDO136" s="1814"/>
      <c r="SDP136" s="1814"/>
      <c r="SDQ136" s="1814"/>
      <c r="SDR136" s="1814"/>
      <c r="SDS136" s="1814"/>
      <c r="SDT136" s="1814"/>
      <c r="SDU136" s="1814"/>
      <c r="SDV136" s="1814"/>
      <c r="SDW136" s="1814"/>
      <c r="SDX136" s="1814"/>
      <c r="SDY136" s="1814"/>
      <c r="SDZ136" s="1814"/>
      <c r="SEA136" s="1814"/>
      <c r="SEB136" s="1814"/>
      <c r="SEC136" s="1814"/>
      <c r="SED136" s="1814"/>
      <c r="SEE136" s="1814"/>
      <c r="SEF136" s="1814"/>
      <c r="SEG136" s="1814"/>
      <c r="SEH136" s="1814"/>
      <c r="SEI136" s="1814"/>
      <c r="SEJ136" s="1814"/>
      <c r="SEK136" s="1814"/>
      <c r="SEL136" s="1814"/>
      <c r="SEM136" s="1814"/>
      <c r="SEN136" s="1814"/>
      <c r="SEO136" s="1814"/>
      <c r="SEP136" s="1814"/>
      <c r="SEQ136" s="1814"/>
      <c r="SER136" s="1814"/>
      <c r="SES136" s="1814"/>
      <c r="SET136" s="1814"/>
      <c r="SEU136" s="1814"/>
      <c r="SEV136" s="1814"/>
      <c r="SEW136" s="1814"/>
      <c r="SEX136" s="1814"/>
      <c r="SEY136" s="1814"/>
      <c r="SEZ136" s="1814"/>
      <c r="SFA136" s="1814"/>
      <c r="SFB136" s="1814"/>
      <c r="SFC136" s="1814"/>
      <c r="SFD136" s="1814"/>
      <c r="SFE136" s="1814"/>
      <c r="SFF136" s="1814"/>
      <c r="SFG136" s="1814"/>
      <c r="SFH136" s="1814"/>
      <c r="SFI136" s="1814"/>
      <c r="SFJ136" s="1814"/>
      <c r="SFK136" s="1814"/>
      <c r="SFL136" s="1814"/>
      <c r="SFM136" s="1814"/>
      <c r="SFN136" s="1814"/>
      <c r="SFO136" s="1814"/>
      <c r="SFP136" s="1814"/>
      <c r="SFQ136" s="1814"/>
      <c r="SFR136" s="1814"/>
      <c r="SFS136" s="1814"/>
      <c r="SFT136" s="1814"/>
      <c r="SFU136" s="1814"/>
      <c r="SFV136" s="1814"/>
      <c r="SFW136" s="1814"/>
      <c r="SFX136" s="1814"/>
      <c r="SFY136" s="1814"/>
      <c r="SFZ136" s="1814"/>
      <c r="SGA136" s="1814"/>
      <c r="SGB136" s="1814"/>
      <c r="SGC136" s="1814"/>
      <c r="SGD136" s="1814"/>
      <c r="SGE136" s="1814"/>
      <c r="SGF136" s="1814"/>
      <c r="SGG136" s="1814"/>
      <c r="SGH136" s="1814"/>
      <c r="SGI136" s="1814"/>
      <c r="SGJ136" s="1814"/>
      <c r="SGK136" s="1814"/>
      <c r="SGL136" s="1814"/>
      <c r="SGM136" s="1814"/>
      <c r="SGN136" s="1814"/>
      <c r="SGO136" s="1814"/>
      <c r="SGP136" s="1814"/>
      <c r="SGQ136" s="1814"/>
      <c r="SGR136" s="1814"/>
      <c r="SGS136" s="1814"/>
      <c r="SGT136" s="1814"/>
      <c r="SGU136" s="1814"/>
      <c r="SGV136" s="1814"/>
      <c r="SGW136" s="1814"/>
      <c r="SGX136" s="1814"/>
      <c r="SGY136" s="1814"/>
      <c r="SGZ136" s="1814"/>
      <c r="SHA136" s="1814"/>
      <c r="SHB136" s="1814"/>
      <c r="SHC136" s="1814"/>
      <c r="SHD136" s="1814"/>
      <c r="SHE136" s="1814"/>
      <c r="SHF136" s="1814"/>
      <c r="SHG136" s="1814"/>
      <c r="SHH136" s="1814"/>
      <c r="SHI136" s="1814"/>
      <c r="SHJ136" s="1814"/>
      <c r="SHK136" s="1814"/>
      <c r="SHL136" s="1814"/>
      <c r="SHM136" s="1814"/>
      <c r="SHN136" s="1814"/>
      <c r="SHO136" s="1814"/>
      <c r="SHP136" s="1814"/>
      <c r="SHQ136" s="1814"/>
      <c r="SHR136" s="1814"/>
      <c r="SHS136" s="1814"/>
      <c r="SHT136" s="1814"/>
      <c r="SHU136" s="1814"/>
      <c r="SHV136" s="1814"/>
      <c r="SHW136" s="1814"/>
      <c r="SHX136" s="1814"/>
      <c r="SHY136" s="1814"/>
      <c r="SHZ136" s="1814"/>
      <c r="SIA136" s="1814"/>
      <c r="SIB136" s="1814"/>
      <c r="SIC136" s="1814"/>
      <c r="SID136" s="1814"/>
      <c r="SIE136" s="1814"/>
      <c r="SIF136" s="1814"/>
      <c r="SIG136" s="1814"/>
      <c r="SIH136" s="1814"/>
      <c r="SII136" s="1814"/>
      <c r="SIJ136" s="1814"/>
      <c r="SIK136" s="1814"/>
      <c r="SIL136" s="1814"/>
      <c r="SIM136" s="1814"/>
      <c r="SIN136" s="1814"/>
      <c r="SIO136" s="1814"/>
      <c r="SIP136" s="1814"/>
      <c r="SIQ136" s="1814"/>
      <c r="SIR136" s="1814"/>
      <c r="SIS136" s="1814"/>
      <c r="SIT136" s="1814"/>
      <c r="SIU136" s="1814"/>
      <c r="SIV136" s="1814"/>
      <c r="SIW136" s="1814"/>
      <c r="SIX136" s="1814"/>
      <c r="SIY136" s="1814"/>
      <c r="SIZ136" s="1814"/>
      <c r="SJA136" s="1814"/>
      <c r="SJB136" s="1814"/>
      <c r="SJC136" s="1814"/>
      <c r="SJD136" s="1814"/>
      <c r="SJE136" s="1814"/>
      <c r="SJF136" s="1814"/>
      <c r="SJG136" s="1814"/>
      <c r="SJH136" s="1814"/>
      <c r="SJI136" s="1814"/>
      <c r="SJJ136" s="1814"/>
      <c r="SJK136" s="1814"/>
      <c r="SJL136" s="1814"/>
      <c r="SJM136" s="1814"/>
      <c r="SJN136" s="1814"/>
      <c r="SJO136" s="1814"/>
      <c r="SJP136" s="1814"/>
      <c r="SJQ136" s="1814"/>
      <c r="SJR136" s="1814"/>
      <c r="SJS136" s="1814"/>
      <c r="SJT136" s="1814"/>
      <c r="SJU136" s="1814"/>
      <c r="SJV136" s="1814"/>
      <c r="SJW136" s="1814"/>
      <c r="SJX136" s="1814"/>
      <c r="SJY136" s="1814"/>
      <c r="SJZ136" s="1814"/>
      <c r="SKA136" s="1814"/>
      <c r="SKB136" s="1814"/>
      <c r="SKC136" s="1814"/>
      <c r="SKD136" s="1814"/>
      <c r="SKE136" s="1814"/>
      <c r="SKF136" s="1814"/>
      <c r="SKG136" s="1814"/>
      <c r="SKH136" s="1814"/>
      <c r="SKI136" s="1814"/>
      <c r="SKJ136" s="1814"/>
      <c r="SKK136" s="1814"/>
      <c r="SKL136" s="1814"/>
      <c r="SKM136" s="1814"/>
      <c r="SKN136" s="1814"/>
      <c r="SKO136" s="1814"/>
      <c r="SKP136" s="1814"/>
      <c r="SKQ136" s="1814"/>
      <c r="SKR136" s="1814"/>
      <c r="SKS136" s="1814"/>
      <c r="SKT136" s="1814"/>
      <c r="SKU136" s="1814"/>
      <c r="SKV136" s="1814"/>
      <c r="SKW136" s="1814"/>
      <c r="SKX136" s="1814"/>
      <c r="SKY136" s="1814"/>
      <c r="SKZ136" s="1814"/>
      <c r="SLA136" s="1814"/>
      <c r="SLB136" s="1814"/>
      <c r="SLC136" s="1814"/>
      <c r="SLD136" s="1814"/>
      <c r="SLE136" s="1814"/>
      <c r="SLF136" s="1814"/>
      <c r="SLG136" s="1814"/>
      <c r="SLH136" s="1814"/>
      <c r="SLI136" s="1814"/>
      <c r="SLJ136" s="1814"/>
      <c r="SLK136" s="1814"/>
      <c r="SLL136" s="1814"/>
      <c r="SLM136" s="1814"/>
      <c r="SLN136" s="1814"/>
      <c r="SLO136" s="1814"/>
      <c r="SLP136" s="1814"/>
      <c r="SLQ136" s="1814"/>
      <c r="SLR136" s="1814"/>
      <c r="SLS136" s="1814"/>
      <c r="SLT136" s="1814"/>
      <c r="SLU136" s="1814"/>
      <c r="SLV136" s="1814"/>
      <c r="SLW136" s="1814"/>
      <c r="SLX136" s="1814"/>
      <c r="SLY136" s="1814"/>
      <c r="SLZ136" s="1814"/>
      <c r="SMA136" s="1814"/>
      <c r="SMB136" s="1814"/>
      <c r="SMC136" s="1814"/>
      <c r="SMD136" s="1814"/>
      <c r="SME136" s="1814"/>
      <c r="SMF136" s="1814"/>
      <c r="SMG136" s="1814"/>
      <c r="SMH136" s="1814"/>
      <c r="SMI136" s="1814"/>
      <c r="SMJ136" s="1814"/>
      <c r="SMK136" s="1814"/>
      <c r="SML136" s="1814"/>
      <c r="SMM136" s="1814"/>
      <c r="SMN136" s="1814"/>
      <c r="SMO136" s="1814"/>
      <c r="SMP136" s="1814"/>
      <c r="SMQ136" s="1814"/>
      <c r="SMR136" s="1814"/>
      <c r="SMS136" s="1814"/>
      <c r="SMT136" s="1814"/>
      <c r="SMU136" s="1814"/>
      <c r="SMV136" s="1814"/>
      <c r="SMW136" s="1814"/>
      <c r="SMX136" s="1814"/>
      <c r="SMY136" s="1814"/>
      <c r="SMZ136" s="1814"/>
      <c r="SNA136" s="1814"/>
      <c r="SNB136" s="1814"/>
      <c r="SNC136" s="1814"/>
      <c r="SND136" s="1814"/>
      <c r="SNE136" s="1814"/>
      <c r="SNF136" s="1814"/>
      <c r="SNG136" s="1814"/>
      <c r="SNH136" s="1814"/>
      <c r="SNI136" s="1814"/>
      <c r="SNJ136" s="1814"/>
      <c r="SNK136" s="1814"/>
      <c r="SNL136" s="1814"/>
      <c r="SNM136" s="1814"/>
      <c r="SNN136" s="1814"/>
      <c r="SNO136" s="1814"/>
      <c r="SNP136" s="1814"/>
      <c r="SNQ136" s="1814"/>
      <c r="SNR136" s="1814"/>
      <c r="SNS136" s="1814"/>
      <c r="SNT136" s="1814"/>
      <c r="SNU136" s="1814"/>
      <c r="SNV136" s="1814"/>
      <c r="SNW136" s="1814"/>
      <c r="SNX136" s="1814"/>
      <c r="SNY136" s="1814"/>
      <c r="SNZ136" s="1814"/>
      <c r="SOA136" s="1814"/>
      <c r="SOB136" s="1814"/>
      <c r="SOC136" s="1814"/>
      <c r="SOD136" s="1814"/>
      <c r="SOE136" s="1814"/>
      <c r="SOF136" s="1814"/>
      <c r="SOG136" s="1814"/>
      <c r="SOH136" s="1814"/>
      <c r="SOI136" s="1814"/>
      <c r="SOJ136" s="1814"/>
      <c r="SOK136" s="1814"/>
      <c r="SOL136" s="1814"/>
      <c r="SOM136" s="1814"/>
      <c r="SON136" s="1814"/>
      <c r="SOO136" s="1814"/>
      <c r="SOP136" s="1814"/>
      <c r="SOQ136" s="1814"/>
      <c r="SOR136" s="1814"/>
      <c r="SOS136" s="1814"/>
      <c r="SOT136" s="1814"/>
      <c r="SOU136" s="1814"/>
      <c r="SOV136" s="1814"/>
      <c r="SOW136" s="1814"/>
      <c r="SOX136" s="1814"/>
      <c r="SOY136" s="1814"/>
      <c r="SOZ136" s="1814"/>
      <c r="SPA136" s="1814"/>
      <c r="SPB136" s="1814"/>
      <c r="SPC136" s="1814"/>
      <c r="SPD136" s="1814"/>
      <c r="SPE136" s="1814"/>
      <c r="SPF136" s="1814"/>
      <c r="SPG136" s="1814"/>
      <c r="SPH136" s="1814"/>
      <c r="SPI136" s="1814"/>
      <c r="SPJ136" s="1814"/>
      <c r="SPK136" s="1814"/>
      <c r="SPL136" s="1814"/>
      <c r="SPM136" s="1814"/>
      <c r="SPN136" s="1814"/>
      <c r="SPO136" s="1814"/>
      <c r="SPP136" s="1814"/>
      <c r="SPQ136" s="1814"/>
      <c r="SPR136" s="1814"/>
      <c r="SPS136" s="1814"/>
      <c r="SPT136" s="1814"/>
      <c r="SPU136" s="1814"/>
      <c r="SPV136" s="1814"/>
      <c r="SPW136" s="1814"/>
      <c r="SPX136" s="1814"/>
      <c r="SPY136" s="1814"/>
      <c r="SPZ136" s="1814"/>
      <c r="SQA136" s="1814"/>
      <c r="SQB136" s="1814"/>
      <c r="SQC136" s="1814"/>
      <c r="SQD136" s="1814"/>
      <c r="SQE136" s="1814"/>
      <c r="SQF136" s="1814"/>
      <c r="SQG136" s="1814"/>
      <c r="SQH136" s="1814"/>
      <c r="SQI136" s="1814"/>
      <c r="SQJ136" s="1814"/>
      <c r="SQK136" s="1814"/>
      <c r="SQL136" s="1814"/>
      <c r="SQM136" s="1814"/>
      <c r="SQN136" s="1814"/>
      <c r="SQO136" s="1814"/>
      <c r="SQP136" s="1814"/>
      <c r="SQQ136" s="1814"/>
      <c r="SQR136" s="1814"/>
      <c r="SQS136" s="1814"/>
      <c r="SQT136" s="1814"/>
      <c r="SQU136" s="1814"/>
      <c r="SQV136" s="1814"/>
      <c r="SQW136" s="1814"/>
      <c r="SQX136" s="1814"/>
      <c r="SQY136" s="1814"/>
      <c r="SQZ136" s="1814"/>
      <c r="SRA136" s="1814"/>
      <c r="SRB136" s="1814"/>
      <c r="SRC136" s="1814"/>
      <c r="SRD136" s="1814"/>
      <c r="SRE136" s="1814"/>
      <c r="SRF136" s="1814"/>
      <c r="SRG136" s="1814"/>
      <c r="SRH136" s="1814"/>
      <c r="SRI136" s="1814"/>
      <c r="SRJ136" s="1814"/>
      <c r="SRK136" s="1814"/>
      <c r="SRL136" s="1814"/>
      <c r="SRM136" s="1814"/>
      <c r="SRN136" s="1814"/>
      <c r="SRO136" s="1814"/>
      <c r="SRP136" s="1814"/>
      <c r="SRQ136" s="1814"/>
      <c r="SRR136" s="1814"/>
      <c r="SRS136" s="1814"/>
      <c r="SRT136" s="1814"/>
      <c r="SRU136" s="1814"/>
      <c r="SRV136" s="1814"/>
      <c r="SRW136" s="1814"/>
      <c r="SRX136" s="1814"/>
      <c r="SRY136" s="1814"/>
      <c r="SRZ136" s="1814"/>
      <c r="SSA136" s="1814"/>
      <c r="SSB136" s="1814"/>
      <c r="SSC136" s="1814"/>
      <c r="SSD136" s="1814"/>
      <c r="SSE136" s="1814"/>
      <c r="SSF136" s="1814"/>
      <c r="SSG136" s="1814"/>
      <c r="SSH136" s="1814"/>
      <c r="SSI136" s="1814"/>
      <c r="SSJ136" s="1814"/>
      <c r="SSK136" s="1814"/>
      <c r="SSL136" s="1814"/>
      <c r="SSM136" s="1814"/>
      <c r="SSN136" s="1814"/>
      <c r="SSO136" s="1814"/>
      <c r="SSP136" s="1814"/>
      <c r="SSQ136" s="1814"/>
      <c r="SSR136" s="1814"/>
      <c r="SSS136" s="1814"/>
      <c r="SST136" s="1814"/>
      <c r="SSU136" s="1814"/>
      <c r="SSV136" s="1814"/>
      <c r="SSW136" s="1814"/>
      <c r="SSX136" s="1814"/>
      <c r="SSY136" s="1814"/>
      <c r="SSZ136" s="1814"/>
      <c r="STA136" s="1814"/>
      <c r="STB136" s="1814"/>
      <c r="STC136" s="1814"/>
      <c r="STD136" s="1814"/>
      <c r="STE136" s="1814"/>
      <c r="STF136" s="1814"/>
      <c r="STG136" s="1814"/>
      <c r="STH136" s="1814"/>
      <c r="STI136" s="1814"/>
      <c r="STJ136" s="1814"/>
      <c r="STK136" s="1814"/>
      <c r="STL136" s="1814"/>
      <c r="STM136" s="1814"/>
      <c r="STN136" s="1814"/>
      <c r="STO136" s="1814"/>
      <c r="STP136" s="1814"/>
      <c r="STQ136" s="1814"/>
      <c r="STR136" s="1814"/>
      <c r="STS136" s="1814"/>
      <c r="STT136" s="1814"/>
      <c r="STU136" s="1814"/>
      <c r="STV136" s="1814"/>
      <c r="STW136" s="1814"/>
      <c r="STX136" s="1814"/>
      <c r="STY136" s="1814"/>
      <c r="STZ136" s="1814"/>
      <c r="SUA136" s="1814"/>
      <c r="SUB136" s="1814"/>
      <c r="SUC136" s="1814"/>
      <c r="SUD136" s="1814"/>
      <c r="SUE136" s="1814"/>
      <c r="SUF136" s="1814"/>
      <c r="SUG136" s="1814"/>
      <c r="SUH136" s="1814"/>
      <c r="SUI136" s="1814"/>
      <c r="SUJ136" s="1814"/>
      <c r="SUK136" s="1814"/>
      <c r="SUL136" s="1814"/>
      <c r="SUM136" s="1814"/>
      <c r="SUN136" s="1814"/>
      <c r="SUO136" s="1814"/>
      <c r="SUP136" s="1814"/>
      <c r="SUQ136" s="1814"/>
      <c r="SUR136" s="1814"/>
      <c r="SUS136" s="1814"/>
      <c r="SUT136" s="1814"/>
      <c r="SUU136" s="1814"/>
      <c r="SUV136" s="1814"/>
      <c r="SUW136" s="1814"/>
      <c r="SUX136" s="1814"/>
      <c r="SUY136" s="1814"/>
      <c r="SUZ136" s="1814"/>
      <c r="SVA136" s="1814"/>
      <c r="SVB136" s="1814"/>
      <c r="SVC136" s="1814"/>
      <c r="SVD136" s="1814"/>
      <c r="SVE136" s="1814"/>
      <c r="SVF136" s="1814"/>
      <c r="SVG136" s="1814"/>
      <c r="SVH136" s="1814"/>
      <c r="SVI136" s="1814"/>
      <c r="SVJ136" s="1814"/>
      <c r="SVK136" s="1814"/>
      <c r="SVL136" s="1814"/>
      <c r="SVM136" s="1814"/>
      <c r="SVN136" s="1814"/>
      <c r="SVO136" s="1814"/>
      <c r="SVP136" s="1814"/>
      <c r="SVQ136" s="1814"/>
      <c r="SVR136" s="1814"/>
      <c r="SVS136" s="1814"/>
      <c r="SVT136" s="1814"/>
      <c r="SVU136" s="1814"/>
      <c r="SVV136" s="1814"/>
      <c r="SVW136" s="1814"/>
      <c r="SVX136" s="1814"/>
      <c r="SVY136" s="1814"/>
      <c r="SVZ136" s="1814"/>
      <c r="SWA136" s="1814"/>
      <c r="SWB136" s="1814"/>
      <c r="SWC136" s="1814"/>
      <c r="SWD136" s="1814"/>
      <c r="SWE136" s="1814"/>
      <c r="SWF136" s="1814"/>
      <c r="SWG136" s="1814"/>
      <c r="SWH136" s="1814"/>
      <c r="SWI136" s="1814"/>
      <c r="SWJ136" s="1814"/>
      <c r="SWK136" s="1814"/>
      <c r="SWL136" s="1814"/>
      <c r="SWM136" s="1814"/>
      <c r="SWN136" s="1814"/>
      <c r="SWO136" s="1814"/>
      <c r="SWP136" s="1814"/>
      <c r="SWQ136" s="1814"/>
      <c r="SWR136" s="1814"/>
      <c r="SWS136" s="1814"/>
      <c r="SWT136" s="1814"/>
      <c r="SWU136" s="1814"/>
      <c r="SWV136" s="1814"/>
      <c r="SWW136" s="1814"/>
      <c r="SWX136" s="1814"/>
      <c r="SWY136" s="1814"/>
      <c r="SWZ136" s="1814"/>
      <c r="SXA136" s="1814"/>
      <c r="SXB136" s="1814"/>
      <c r="SXC136" s="1814"/>
      <c r="SXD136" s="1814"/>
      <c r="SXE136" s="1814"/>
      <c r="SXF136" s="1814"/>
      <c r="SXG136" s="1814"/>
      <c r="SXH136" s="1814"/>
      <c r="SXI136" s="1814"/>
      <c r="SXJ136" s="1814"/>
      <c r="SXK136" s="1814"/>
      <c r="SXL136" s="1814"/>
      <c r="SXM136" s="1814"/>
      <c r="SXN136" s="1814"/>
      <c r="SXO136" s="1814"/>
      <c r="SXP136" s="1814"/>
      <c r="SXQ136" s="1814"/>
      <c r="SXR136" s="1814"/>
      <c r="SXS136" s="1814"/>
      <c r="SXT136" s="1814"/>
      <c r="SXU136" s="1814"/>
      <c r="SXV136" s="1814"/>
      <c r="SXW136" s="1814"/>
      <c r="SXX136" s="1814"/>
      <c r="SXY136" s="1814"/>
      <c r="SXZ136" s="1814"/>
      <c r="SYA136" s="1814"/>
      <c r="SYB136" s="1814"/>
      <c r="SYC136" s="1814"/>
      <c r="SYD136" s="1814"/>
      <c r="SYE136" s="1814"/>
      <c r="SYF136" s="1814"/>
      <c r="SYG136" s="1814"/>
      <c r="SYH136" s="1814"/>
      <c r="SYI136" s="1814"/>
      <c r="SYJ136" s="1814"/>
      <c r="SYK136" s="1814"/>
      <c r="SYL136" s="1814"/>
      <c r="SYM136" s="1814"/>
      <c r="SYN136" s="1814"/>
      <c r="SYO136" s="1814"/>
      <c r="SYP136" s="1814"/>
      <c r="SYQ136" s="1814"/>
      <c r="SYR136" s="1814"/>
      <c r="SYS136" s="1814"/>
      <c r="SYT136" s="1814"/>
      <c r="SYU136" s="1814"/>
      <c r="SYV136" s="1814"/>
      <c r="SYW136" s="1814"/>
      <c r="SYX136" s="1814"/>
      <c r="SYY136" s="1814"/>
      <c r="SYZ136" s="1814"/>
      <c r="SZA136" s="1814"/>
      <c r="SZB136" s="1814"/>
      <c r="SZC136" s="1814"/>
      <c r="SZD136" s="1814"/>
      <c r="SZE136" s="1814"/>
      <c r="SZF136" s="1814"/>
      <c r="SZG136" s="1814"/>
      <c r="SZH136" s="1814"/>
      <c r="SZI136" s="1814"/>
      <c r="SZJ136" s="1814"/>
      <c r="SZK136" s="1814"/>
      <c r="SZL136" s="1814"/>
      <c r="SZM136" s="1814"/>
      <c r="SZN136" s="1814"/>
      <c r="SZO136" s="1814"/>
      <c r="SZP136" s="1814"/>
      <c r="SZQ136" s="1814"/>
      <c r="SZR136" s="1814"/>
      <c r="SZS136" s="1814"/>
      <c r="SZT136" s="1814"/>
      <c r="SZU136" s="1814"/>
      <c r="SZV136" s="1814"/>
      <c r="SZW136" s="1814"/>
      <c r="SZX136" s="1814"/>
      <c r="SZY136" s="1814"/>
      <c r="SZZ136" s="1814"/>
      <c r="TAA136" s="1814"/>
      <c r="TAB136" s="1814"/>
      <c r="TAC136" s="1814"/>
      <c r="TAD136" s="1814"/>
      <c r="TAE136" s="1814"/>
      <c r="TAF136" s="1814"/>
      <c r="TAG136" s="1814"/>
      <c r="TAH136" s="1814"/>
      <c r="TAI136" s="1814"/>
      <c r="TAJ136" s="1814"/>
      <c r="TAK136" s="1814"/>
      <c r="TAL136" s="1814"/>
      <c r="TAM136" s="1814"/>
      <c r="TAN136" s="1814"/>
      <c r="TAO136" s="1814"/>
      <c r="TAP136" s="1814"/>
      <c r="TAQ136" s="1814"/>
      <c r="TAR136" s="1814"/>
      <c r="TAS136" s="1814"/>
      <c r="TAT136" s="1814"/>
      <c r="TAU136" s="1814"/>
      <c r="TAV136" s="1814"/>
      <c r="TAW136" s="1814"/>
      <c r="TAX136" s="1814"/>
      <c r="TAY136" s="1814"/>
      <c r="TAZ136" s="1814"/>
      <c r="TBA136" s="1814"/>
      <c r="TBB136" s="1814"/>
      <c r="TBC136" s="1814"/>
      <c r="TBD136" s="1814"/>
      <c r="TBE136" s="1814"/>
      <c r="TBF136" s="1814"/>
      <c r="TBG136" s="1814"/>
      <c r="TBH136" s="1814"/>
      <c r="TBI136" s="1814"/>
      <c r="TBJ136" s="1814"/>
      <c r="TBK136" s="1814"/>
      <c r="TBL136" s="1814"/>
      <c r="TBM136" s="1814"/>
      <c r="TBN136" s="1814"/>
      <c r="TBO136" s="1814"/>
      <c r="TBP136" s="1814"/>
      <c r="TBQ136" s="1814"/>
      <c r="TBR136" s="1814"/>
      <c r="TBS136" s="1814"/>
      <c r="TBT136" s="1814"/>
      <c r="TBU136" s="1814"/>
      <c r="TBV136" s="1814"/>
      <c r="TBW136" s="1814"/>
      <c r="TBX136" s="1814"/>
      <c r="TBY136" s="1814"/>
      <c r="TBZ136" s="1814"/>
      <c r="TCA136" s="1814"/>
      <c r="TCB136" s="1814"/>
      <c r="TCC136" s="1814"/>
      <c r="TCD136" s="1814"/>
      <c r="TCE136" s="1814"/>
      <c r="TCF136" s="1814"/>
      <c r="TCG136" s="1814"/>
      <c r="TCH136" s="1814"/>
      <c r="TCI136" s="1814"/>
      <c r="TCJ136" s="1814"/>
      <c r="TCK136" s="1814"/>
      <c r="TCL136" s="1814"/>
      <c r="TCM136" s="1814"/>
      <c r="TCN136" s="1814"/>
      <c r="TCO136" s="1814"/>
      <c r="TCP136" s="1814"/>
      <c r="TCQ136" s="1814"/>
      <c r="TCR136" s="1814"/>
      <c r="TCS136" s="1814"/>
      <c r="TCT136" s="1814"/>
      <c r="TCU136" s="1814"/>
      <c r="TCV136" s="1814"/>
      <c r="TCW136" s="1814"/>
      <c r="TCX136" s="1814"/>
      <c r="TCY136" s="1814"/>
      <c r="TCZ136" s="1814"/>
      <c r="TDA136" s="1814"/>
      <c r="TDB136" s="1814"/>
      <c r="TDC136" s="1814"/>
      <c r="TDD136" s="1814"/>
      <c r="TDE136" s="1814"/>
      <c r="TDF136" s="1814"/>
      <c r="TDG136" s="1814"/>
      <c r="TDH136" s="1814"/>
      <c r="TDI136" s="1814"/>
      <c r="TDJ136" s="1814"/>
      <c r="TDK136" s="1814"/>
      <c r="TDL136" s="1814"/>
      <c r="TDM136" s="1814"/>
      <c r="TDN136" s="1814"/>
      <c r="TDO136" s="1814"/>
      <c r="TDP136" s="1814"/>
      <c r="TDQ136" s="1814"/>
      <c r="TDR136" s="1814"/>
      <c r="TDS136" s="1814"/>
      <c r="TDT136" s="1814"/>
      <c r="TDU136" s="1814"/>
      <c r="TDV136" s="1814"/>
      <c r="TDW136" s="1814"/>
      <c r="TDX136" s="1814"/>
      <c r="TDY136" s="1814"/>
      <c r="TDZ136" s="1814"/>
      <c r="TEA136" s="1814"/>
      <c r="TEB136" s="1814"/>
      <c r="TEC136" s="1814"/>
      <c r="TED136" s="1814"/>
      <c r="TEE136" s="1814"/>
      <c r="TEF136" s="1814"/>
      <c r="TEG136" s="1814"/>
      <c r="TEH136" s="1814"/>
      <c r="TEI136" s="1814"/>
      <c r="TEJ136" s="1814"/>
      <c r="TEK136" s="1814"/>
      <c r="TEL136" s="1814"/>
      <c r="TEM136" s="1814"/>
      <c r="TEN136" s="1814"/>
      <c r="TEO136" s="1814"/>
      <c r="TEP136" s="1814"/>
      <c r="TEQ136" s="1814"/>
      <c r="TER136" s="1814"/>
      <c r="TES136" s="1814"/>
      <c r="TET136" s="1814"/>
      <c r="TEU136" s="1814"/>
      <c r="TEV136" s="1814"/>
      <c r="TEW136" s="1814"/>
      <c r="TEX136" s="1814"/>
      <c r="TEY136" s="1814"/>
      <c r="TEZ136" s="1814"/>
      <c r="TFA136" s="1814"/>
      <c r="TFB136" s="1814"/>
      <c r="TFC136" s="1814"/>
      <c r="TFD136" s="1814"/>
      <c r="TFE136" s="1814"/>
      <c r="TFF136" s="1814"/>
      <c r="TFG136" s="1814"/>
      <c r="TFH136" s="1814"/>
      <c r="TFI136" s="1814"/>
      <c r="TFJ136" s="1814"/>
      <c r="TFK136" s="1814"/>
      <c r="TFL136" s="1814"/>
      <c r="TFM136" s="1814"/>
      <c r="TFN136" s="1814"/>
      <c r="TFO136" s="1814"/>
      <c r="TFP136" s="1814"/>
      <c r="TFQ136" s="1814"/>
      <c r="TFR136" s="1814"/>
      <c r="TFS136" s="1814"/>
      <c r="TFT136" s="1814"/>
      <c r="TFU136" s="1814"/>
      <c r="TFV136" s="1814"/>
      <c r="TFW136" s="1814"/>
      <c r="TFX136" s="1814"/>
      <c r="TFY136" s="1814"/>
      <c r="TFZ136" s="1814"/>
      <c r="TGA136" s="1814"/>
      <c r="TGB136" s="1814"/>
      <c r="TGC136" s="1814"/>
      <c r="TGD136" s="1814"/>
      <c r="TGE136" s="1814"/>
      <c r="TGF136" s="1814"/>
      <c r="TGG136" s="1814"/>
      <c r="TGH136" s="1814"/>
      <c r="TGI136" s="1814"/>
      <c r="TGJ136" s="1814"/>
      <c r="TGK136" s="1814"/>
      <c r="TGL136" s="1814"/>
      <c r="TGM136" s="1814"/>
      <c r="TGN136" s="1814"/>
      <c r="TGO136" s="1814"/>
      <c r="TGP136" s="1814"/>
      <c r="TGQ136" s="1814"/>
      <c r="TGR136" s="1814"/>
      <c r="TGS136" s="1814"/>
      <c r="TGT136" s="1814"/>
      <c r="TGU136" s="1814"/>
      <c r="TGV136" s="1814"/>
      <c r="TGW136" s="1814"/>
      <c r="TGX136" s="1814"/>
      <c r="TGY136" s="1814"/>
      <c r="TGZ136" s="1814"/>
      <c r="THA136" s="1814"/>
      <c r="THB136" s="1814"/>
      <c r="THC136" s="1814"/>
      <c r="THD136" s="1814"/>
      <c r="THE136" s="1814"/>
      <c r="THF136" s="1814"/>
      <c r="THG136" s="1814"/>
      <c r="THH136" s="1814"/>
      <c r="THI136" s="1814"/>
      <c r="THJ136" s="1814"/>
      <c r="THK136" s="1814"/>
      <c r="THL136" s="1814"/>
      <c r="THM136" s="1814"/>
      <c r="THN136" s="1814"/>
      <c r="THO136" s="1814"/>
      <c r="THP136" s="1814"/>
      <c r="THQ136" s="1814"/>
      <c r="THR136" s="1814"/>
      <c r="THS136" s="1814"/>
      <c r="THT136" s="1814"/>
      <c r="THU136" s="1814"/>
      <c r="THV136" s="1814"/>
      <c r="THW136" s="1814"/>
      <c r="THX136" s="1814"/>
      <c r="THY136" s="1814"/>
      <c r="THZ136" s="1814"/>
      <c r="TIA136" s="1814"/>
      <c r="TIB136" s="1814"/>
      <c r="TIC136" s="1814"/>
      <c r="TID136" s="1814"/>
      <c r="TIE136" s="1814"/>
      <c r="TIF136" s="1814"/>
      <c r="TIG136" s="1814"/>
      <c r="TIH136" s="1814"/>
      <c r="TII136" s="1814"/>
      <c r="TIJ136" s="1814"/>
      <c r="TIK136" s="1814"/>
      <c r="TIL136" s="1814"/>
      <c r="TIM136" s="1814"/>
      <c r="TIN136" s="1814"/>
      <c r="TIO136" s="1814"/>
      <c r="TIP136" s="1814"/>
      <c r="TIQ136" s="1814"/>
      <c r="TIR136" s="1814"/>
      <c r="TIS136" s="1814"/>
      <c r="TIT136" s="1814"/>
      <c r="TIU136" s="1814"/>
      <c r="TIV136" s="1814"/>
      <c r="TIW136" s="1814"/>
      <c r="TIX136" s="1814"/>
      <c r="TIY136" s="1814"/>
      <c r="TIZ136" s="1814"/>
      <c r="TJA136" s="1814"/>
      <c r="TJB136" s="1814"/>
      <c r="TJC136" s="1814"/>
      <c r="TJD136" s="1814"/>
      <c r="TJE136" s="1814"/>
      <c r="TJF136" s="1814"/>
      <c r="TJG136" s="1814"/>
      <c r="TJH136" s="1814"/>
      <c r="TJI136" s="1814"/>
      <c r="TJJ136" s="1814"/>
      <c r="TJK136" s="1814"/>
      <c r="TJL136" s="1814"/>
      <c r="TJM136" s="1814"/>
      <c r="TJN136" s="1814"/>
      <c r="TJO136" s="1814"/>
      <c r="TJP136" s="1814"/>
      <c r="TJQ136" s="1814"/>
      <c r="TJR136" s="1814"/>
      <c r="TJS136" s="1814"/>
      <c r="TJT136" s="1814"/>
      <c r="TJU136" s="1814"/>
      <c r="TJV136" s="1814"/>
      <c r="TJW136" s="1814"/>
      <c r="TJX136" s="1814"/>
      <c r="TJY136" s="1814"/>
      <c r="TJZ136" s="1814"/>
      <c r="TKA136" s="1814"/>
      <c r="TKB136" s="1814"/>
      <c r="TKC136" s="1814"/>
      <c r="TKD136" s="1814"/>
      <c r="TKE136" s="1814"/>
      <c r="TKF136" s="1814"/>
      <c r="TKG136" s="1814"/>
      <c r="TKH136" s="1814"/>
      <c r="TKI136" s="1814"/>
      <c r="TKJ136" s="1814"/>
      <c r="TKK136" s="1814"/>
      <c r="TKL136" s="1814"/>
      <c r="TKM136" s="1814"/>
      <c r="TKN136" s="1814"/>
      <c r="TKO136" s="1814"/>
      <c r="TKP136" s="1814"/>
      <c r="TKQ136" s="1814"/>
      <c r="TKR136" s="1814"/>
      <c r="TKS136" s="1814"/>
      <c r="TKT136" s="1814"/>
      <c r="TKU136" s="1814"/>
      <c r="TKV136" s="1814"/>
      <c r="TKW136" s="1814"/>
      <c r="TKX136" s="1814"/>
      <c r="TKY136" s="1814"/>
      <c r="TKZ136" s="1814"/>
      <c r="TLA136" s="1814"/>
      <c r="TLB136" s="1814"/>
      <c r="TLC136" s="1814"/>
      <c r="TLD136" s="1814"/>
      <c r="TLE136" s="1814"/>
      <c r="TLF136" s="1814"/>
      <c r="TLG136" s="1814"/>
      <c r="TLH136" s="1814"/>
      <c r="TLI136" s="1814"/>
      <c r="TLJ136" s="1814"/>
      <c r="TLK136" s="1814"/>
      <c r="TLL136" s="1814"/>
      <c r="TLM136" s="1814"/>
      <c r="TLN136" s="1814"/>
      <c r="TLO136" s="1814"/>
      <c r="TLP136" s="1814"/>
      <c r="TLQ136" s="1814"/>
      <c r="TLR136" s="1814"/>
      <c r="TLS136" s="1814"/>
      <c r="TLT136" s="1814"/>
      <c r="TLU136" s="1814"/>
      <c r="TLV136" s="1814"/>
      <c r="TLW136" s="1814"/>
      <c r="TLX136" s="1814"/>
      <c r="TLY136" s="1814"/>
      <c r="TLZ136" s="1814"/>
      <c r="TMA136" s="1814"/>
      <c r="TMB136" s="1814"/>
      <c r="TMC136" s="1814"/>
      <c r="TMD136" s="1814"/>
      <c r="TME136" s="1814"/>
      <c r="TMF136" s="1814"/>
      <c r="TMG136" s="1814"/>
      <c r="TMH136" s="1814"/>
      <c r="TMI136" s="1814"/>
      <c r="TMJ136" s="1814"/>
      <c r="TMK136" s="1814"/>
      <c r="TML136" s="1814"/>
      <c r="TMM136" s="1814"/>
      <c r="TMN136" s="1814"/>
      <c r="TMO136" s="1814"/>
      <c r="TMP136" s="1814"/>
      <c r="TMQ136" s="1814"/>
      <c r="TMR136" s="1814"/>
      <c r="TMS136" s="1814"/>
      <c r="TMT136" s="1814"/>
      <c r="TMU136" s="1814"/>
      <c r="TMV136" s="1814"/>
      <c r="TMW136" s="1814"/>
      <c r="TMX136" s="1814"/>
      <c r="TMY136" s="1814"/>
      <c r="TMZ136" s="1814"/>
      <c r="TNA136" s="1814"/>
      <c r="TNB136" s="1814"/>
      <c r="TNC136" s="1814"/>
      <c r="TND136" s="1814"/>
      <c r="TNE136" s="1814"/>
      <c r="TNF136" s="1814"/>
      <c r="TNG136" s="1814"/>
      <c r="TNH136" s="1814"/>
      <c r="TNI136" s="1814"/>
      <c r="TNJ136" s="1814"/>
      <c r="TNK136" s="1814"/>
      <c r="TNL136" s="1814"/>
      <c r="TNM136" s="1814"/>
      <c r="TNN136" s="1814"/>
      <c r="TNO136" s="1814"/>
      <c r="TNP136" s="1814"/>
      <c r="TNQ136" s="1814"/>
      <c r="TNR136" s="1814"/>
      <c r="TNS136" s="1814"/>
      <c r="TNT136" s="1814"/>
      <c r="TNU136" s="1814"/>
      <c r="TNV136" s="1814"/>
      <c r="TNW136" s="1814"/>
      <c r="TNX136" s="1814"/>
      <c r="TNY136" s="1814"/>
      <c r="TNZ136" s="1814"/>
      <c r="TOA136" s="1814"/>
      <c r="TOB136" s="1814"/>
      <c r="TOC136" s="1814"/>
      <c r="TOD136" s="1814"/>
      <c r="TOE136" s="1814"/>
      <c r="TOF136" s="1814"/>
      <c r="TOG136" s="1814"/>
      <c r="TOH136" s="1814"/>
      <c r="TOI136" s="1814"/>
      <c r="TOJ136" s="1814"/>
      <c r="TOK136" s="1814"/>
      <c r="TOL136" s="1814"/>
      <c r="TOM136" s="1814"/>
      <c r="TON136" s="1814"/>
      <c r="TOO136" s="1814"/>
      <c r="TOP136" s="1814"/>
      <c r="TOQ136" s="1814"/>
      <c r="TOR136" s="1814"/>
      <c r="TOS136" s="1814"/>
      <c r="TOT136" s="1814"/>
      <c r="TOU136" s="1814"/>
      <c r="TOV136" s="1814"/>
      <c r="TOW136" s="1814"/>
      <c r="TOX136" s="1814"/>
      <c r="TOY136" s="1814"/>
      <c r="TOZ136" s="1814"/>
      <c r="TPA136" s="1814"/>
      <c r="TPB136" s="1814"/>
      <c r="TPC136" s="1814"/>
      <c r="TPD136" s="1814"/>
      <c r="TPE136" s="1814"/>
      <c r="TPF136" s="1814"/>
      <c r="TPG136" s="1814"/>
      <c r="TPH136" s="1814"/>
      <c r="TPI136" s="1814"/>
      <c r="TPJ136" s="1814"/>
      <c r="TPK136" s="1814"/>
      <c r="TPL136" s="1814"/>
      <c r="TPM136" s="1814"/>
      <c r="TPN136" s="1814"/>
      <c r="TPO136" s="1814"/>
      <c r="TPP136" s="1814"/>
      <c r="TPQ136" s="1814"/>
      <c r="TPR136" s="1814"/>
      <c r="TPS136" s="1814"/>
      <c r="TPT136" s="1814"/>
      <c r="TPU136" s="1814"/>
      <c r="TPV136" s="1814"/>
      <c r="TPW136" s="1814"/>
      <c r="TPX136" s="1814"/>
      <c r="TPY136" s="1814"/>
      <c r="TPZ136" s="1814"/>
      <c r="TQA136" s="1814"/>
      <c r="TQB136" s="1814"/>
      <c r="TQC136" s="1814"/>
      <c r="TQD136" s="1814"/>
      <c r="TQE136" s="1814"/>
      <c r="TQF136" s="1814"/>
      <c r="TQG136" s="1814"/>
      <c r="TQH136" s="1814"/>
      <c r="TQI136" s="1814"/>
      <c r="TQJ136" s="1814"/>
      <c r="TQK136" s="1814"/>
      <c r="TQL136" s="1814"/>
      <c r="TQM136" s="1814"/>
      <c r="TQN136" s="1814"/>
      <c r="TQO136" s="1814"/>
      <c r="TQP136" s="1814"/>
      <c r="TQQ136" s="1814"/>
      <c r="TQR136" s="1814"/>
      <c r="TQS136" s="1814"/>
      <c r="TQT136" s="1814"/>
      <c r="TQU136" s="1814"/>
      <c r="TQV136" s="1814"/>
      <c r="TQW136" s="1814"/>
      <c r="TQX136" s="1814"/>
      <c r="TQY136" s="1814"/>
      <c r="TQZ136" s="1814"/>
      <c r="TRA136" s="1814"/>
      <c r="TRB136" s="1814"/>
      <c r="TRC136" s="1814"/>
      <c r="TRD136" s="1814"/>
      <c r="TRE136" s="1814"/>
      <c r="TRF136" s="1814"/>
      <c r="TRG136" s="1814"/>
      <c r="TRH136" s="1814"/>
      <c r="TRI136" s="1814"/>
      <c r="TRJ136" s="1814"/>
      <c r="TRK136" s="1814"/>
      <c r="TRL136" s="1814"/>
      <c r="TRM136" s="1814"/>
      <c r="TRN136" s="1814"/>
      <c r="TRO136" s="1814"/>
      <c r="TRP136" s="1814"/>
      <c r="TRQ136" s="1814"/>
      <c r="TRR136" s="1814"/>
      <c r="TRS136" s="1814"/>
      <c r="TRT136" s="1814"/>
      <c r="TRU136" s="1814"/>
      <c r="TRV136" s="1814"/>
      <c r="TRW136" s="1814"/>
      <c r="TRX136" s="1814"/>
      <c r="TRY136" s="1814"/>
      <c r="TRZ136" s="1814"/>
      <c r="TSA136" s="1814"/>
      <c r="TSB136" s="1814"/>
      <c r="TSC136" s="1814"/>
      <c r="TSD136" s="1814"/>
      <c r="TSE136" s="1814"/>
      <c r="TSF136" s="1814"/>
      <c r="TSG136" s="1814"/>
      <c r="TSH136" s="1814"/>
      <c r="TSI136" s="1814"/>
      <c r="TSJ136" s="1814"/>
      <c r="TSK136" s="1814"/>
      <c r="TSL136" s="1814"/>
      <c r="TSM136" s="1814"/>
      <c r="TSN136" s="1814"/>
      <c r="TSO136" s="1814"/>
      <c r="TSP136" s="1814"/>
      <c r="TSQ136" s="1814"/>
      <c r="TSR136" s="1814"/>
      <c r="TSS136" s="1814"/>
      <c r="TST136" s="1814"/>
      <c r="TSU136" s="1814"/>
      <c r="TSV136" s="1814"/>
      <c r="TSW136" s="1814"/>
      <c r="TSX136" s="1814"/>
      <c r="TSY136" s="1814"/>
      <c r="TSZ136" s="1814"/>
      <c r="TTA136" s="1814"/>
      <c r="TTB136" s="1814"/>
      <c r="TTC136" s="1814"/>
      <c r="TTD136" s="1814"/>
      <c r="TTE136" s="1814"/>
      <c r="TTF136" s="1814"/>
      <c r="TTG136" s="1814"/>
      <c r="TTH136" s="1814"/>
      <c r="TTI136" s="1814"/>
      <c r="TTJ136" s="1814"/>
      <c r="TTK136" s="1814"/>
      <c r="TTL136" s="1814"/>
      <c r="TTM136" s="1814"/>
      <c r="TTN136" s="1814"/>
      <c r="TTO136" s="1814"/>
      <c r="TTP136" s="1814"/>
      <c r="TTQ136" s="1814"/>
      <c r="TTR136" s="1814"/>
      <c r="TTS136" s="1814"/>
      <c r="TTT136" s="1814"/>
      <c r="TTU136" s="1814"/>
      <c r="TTV136" s="1814"/>
      <c r="TTW136" s="1814"/>
      <c r="TTX136" s="1814"/>
      <c r="TTY136" s="1814"/>
      <c r="TTZ136" s="1814"/>
      <c r="TUA136" s="1814"/>
      <c r="TUB136" s="1814"/>
      <c r="TUC136" s="1814"/>
      <c r="TUD136" s="1814"/>
      <c r="TUE136" s="1814"/>
      <c r="TUF136" s="1814"/>
      <c r="TUG136" s="1814"/>
      <c r="TUH136" s="1814"/>
      <c r="TUI136" s="1814"/>
      <c r="TUJ136" s="1814"/>
      <c r="TUK136" s="1814"/>
      <c r="TUL136" s="1814"/>
      <c r="TUM136" s="1814"/>
      <c r="TUN136" s="1814"/>
      <c r="TUO136" s="1814"/>
      <c r="TUP136" s="1814"/>
      <c r="TUQ136" s="1814"/>
      <c r="TUR136" s="1814"/>
      <c r="TUS136" s="1814"/>
      <c r="TUT136" s="1814"/>
      <c r="TUU136" s="1814"/>
      <c r="TUV136" s="1814"/>
      <c r="TUW136" s="1814"/>
      <c r="TUX136" s="1814"/>
      <c r="TUY136" s="1814"/>
      <c r="TUZ136" s="1814"/>
      <c r="TVA136" s="1814"/>
      <c r="TVB136" s="1814"/>
      <c r="TVC136" s="1814"/>
      <c r="TVD136" s="1814"/>
      <c r="TVE136" s="1814"/>
      <c r="TVF136" s="1814"/>
      <c r="TVG136" s="1814"/>
      <c r="TVH136" s="1814"/>
      <c r="TVI136" s="1814"/>
      <c r="TVJ136" s="1814"/>
      <c r="TVK136" s="1814"/>
      <c r="TVL136" s="1814"/>
      <c r="TVM136" s="1814"/>
      <c r="TVN136" s="1814"/>
      <c r="TVO136" s="1814"/>
      <c r="TVP136" s="1814"/>
      <c r="TVQ136" s="1814"/>
      <c r="TVR136" s="1814"/>
      <c r="TVS136" s="1814"/>
      <c r="TVT136" s="1814"/>
      <c r="TVU136" s="1814"/>
      <c r="TVV136" s="1814"/>
      <c r="TVW136" s="1814"/>
      <c r="TVX136" s="1814"/>
      <c r="TVY136" s="1814"/>
      <c r="TVZ136" s="1814"/>
      <c r="TWA136" s="1814"/>
      <c r="TWB136" s="1814"/>
      <c r="TWC136" s="1814"/>
      <c r="TWD136" s="1814"/>
      <c r="TWE136" s="1814"/>
      <c r="TWF136" s="1814"/>
      <c r="TWG136" s="1814"/>
      <c r="TWH136" s="1814"/>
      <c r="TWI136" s="1814"/>
      <c r="TWJ136" s="1814"/>
      <c r="TWK136" s="1814"/>
      <c r="TWL136" s="1814"/>
      <c r="TWM136" s="1814"/>
      <c r="TWN136" s="1814"/>
      <c r="TWO136" s="1814"/>
      <c r="TWP136" s="1814"/>
      <c r="TWQ136" s="1814"/>
      <c r="TWR136" s="1814"/>
      <c r="TWS136" s="1814"/>
      <c r="TWT136" s="1814"/>
      <c r="TWU136" s="1814"/>
      <c r="TWV136" s="1814"/>
      <c r="TWW136" s="1814"/>
      <c r="TWX136" s="1814"/>
      <c r="TWY136" s="1814"/>
      <c r="TWZ136" s="1814"/>
      <c r="TXA136" s="1814"/>
      <c r="TXB136" s="1814"/>
      <c r="TXC136" s="1814"/>
      <c r="TXD136" s="1814"/>
      <c r="TXE136" s="1814"/>
      <c r="TXF136" s="1814"/>
      <c r="TXG136" s="1814"/>
      <c r="TXH136" s="1814"/>
      <c r="TXI136" s="1814"/>
      <c r="TXJ136" s="1814"/>
      <c r="TXK136" s="1814"/>
      <c r="TXL136" s="1814"/>
      <c r="TXM136" s="1814"/>
      <c r="TXN136" s="1814"/>
      <c r="TXO136" s="1814"/>
      <c r="TXP136" s="1814"/>
      <c r="TXQ136" s="1814"/>
      <c r="TXR136" s="1814"/>
      <c r="TXS136" s="1814"/>
      <c r="TXT136" s="1814"/>
      <c r="TXU136" s="1814"/>
      <c r="TXV136" s="1814"/>
      <c r="TXW136" s="1814"/>
      <c r="TXX136" s="1814"/>
      <c r="TXY136" s="1814"/>
      <c r="TXZ136" s="1814"/>
      <c r="TYA136" s="1814"/>
      <c r="TYB136" s="1814"/>
      <c r="TYC136" s="1814"/>
      <c r="TYD136" s="1814"/>
      <c r="TYE136" s="1814"/>
      <c r="TYF136" s="1814"/>
      <c r="TYG136" s="1814"/>
      <c r="TYH136" s="1814"/>
      <c r="TYI136" s="1814"/>
      <c r="TYJ136" s="1814"/>
      <c r="TYK136" s="1814"/>
      <c r="TYL136" s="1814"/>
      <c r="TYM136" s="1814"/>
      <c r="TYN136" s="1814"/>
      <c r="TYO136" s="1814"/>
      <c r="TYP136" s="1814"/>
      <c r="TYQ136" s="1814"/>
      <c r="TYR136" s="1814"/>
      <c r="TYS136" s="1814"/>
      <c r="TYT136" s="1814"/>
      <c r="TYU136" s="1814"/>
      <c r="TYV136" s="1814"/>
      <c r="TYW136" s="1814"/>
      <c r="TYX136" s="1814"/>
      <c r="TYY136" s="1814"/>
      <c r="TYZ136" s="1814"/>
      <c r="TZA136" s="1814"/>
      <c r="TZB136" s="1814"/>
      <c r="TZC136" s="1814"/>
      <c r="TZD136" s="1814"/>
      <c r="TZE136" s="1814"/>
      <c r="TZF136" s="1814"/>
      <c r="TZG136" s="1814"/>
      <c r="TZH136" s="1814"/>
      <c r="TZI136" s="1814"/>
      <c r="TZJ136" s="1814"/>
      <c r="TZK136" s="1814"/>
      <c r="TZL136" s="1814"/>
      <c r="TZM136" s="1814"/>
      <c r="TZN136" s="1814"/>
      <c r="TZO136" s="1814"/>
      <c r="TZP136" s="1814"/>
      <c r="TZQ136" s="1814"/>
      <c r="TZR136" s="1814"/>
      <c r="TZS136" s="1814"/>
      <c r="TZT136" s="1814"/>
      <c r="TZU136" s="1814"/>
      <c r="TZV136" s="1814"/>
      <c r="TZW136" s="1814"/>
      <c r="TZX136" s="1814"/>
      <c r="TZY136" s="1814"/>
      <c r="TZZ136" s="1814"/>
      <c r="UAA136" s="1814"/>
      <c r="UAB136" s="1814"/>
      <c r="UAC136" s="1814"/>
      <c r="UAD136" s="1814"/>
      <c r="UAE136" s="1814"/>
      <c r="UAF136" s="1814"/>
      <c r="UAG136" s="1814"/>
      <c r="UAH136" s="1814"/>
      <c r="UAI136" s="1814"/>
      <c r="UAJ136" s="1814"/>
      <c r="UAK136" s="1814"/>
      <c r="UAL136" s="1814"/>
      <c r="UAM136" s="1814"/>
      <c r="UAN136" s="1814"/>
      <c r="UAO136" s="1814"/>
      <c r="UAP136" s="1814"/>
      <c r="UAQ136" s="1814"/>
      <c r="UAR136" s="1814"/>
      <c r="UAS136" s="1814"/>
      <c r="UAT136" s="1814"/>
      <c r="UAU136" s="1814"/>
      <c r="UAV136" s="1814"/>
      <c r="UAW136" s="1814"/>
      <c r="UAX136" s="1814"/>
      <c r="UAY136" s="1814"/>
      <c r="UAZ136" s="1814"/>
      <c r="UBA136" s="1814"/>
      <c r="UBB136" s="1814"/>
      <c r="UBC136" s="1814"/>
      <c r="UBD136" s="1814"/>
      <c r="UBE136" s="1814"/>
      <c r="UBF136" s="1814"/>
      <c r="UBG136" s="1814"/>
      <c r="UBH136" s="1814"/>
      <c r="UBI136" s="1814"/>
      <c r="UBJ136" s="1814"/>
      <c r="UBK136" s="1814"/>
      <c r="UBL136" s="1814"/>
      <c r="UBM136" s="1814"/>
      <c r="UBN136" s="1814"/>
      <c r="UBO136" s="1814"/>
      <c r="UBP136" s="1814"/>
      <c r="UBQ136" s="1814"/>
      <c r="UBR136" s="1814"/>
      <c r="UBS136" s="1814"/>
      <c r="UBT136" s="1814"/>
      <c r="UBU136" s="1814"/>
      <c r="UBV136" s="1814"/>
      <c r="UBW136" s="1814"/>
      <c r="UBX136" s="1814"/>
      <c r="UBY136" s="1814"/>
      <c r="UBZ136" s="1814"/>
      <c r="UCA136" s="1814"/>
      <c r="UCB136" s="1814"/>
      <c r="UCC136" s="1814"/>
      <c r="UCD136" s="1814"/>
      <c r="UCE136" s="1814"/>
      <c r="UCF136" s="1814"/>
      <c r="UCG136" s="1814"/>
      <c r="UCH136" s="1814"/>
      <c r="UCI136" s="1814"/>
      <c r="UCJ136" s="1814"/>
      <c r="UCK136" s="1814"/>
      <c r="UCL136" s="1814"/>
      <c r="UCM136" s="1814"/>
      <c r="UCN136" s="1814"/>
      <c r="UCO136" s="1814"/>
      <c r="UCP136" s="1814"/>
      <c r="UCQ136" s="1814"/>
      <c r="UCR136" s="1814"/>
      <c r="UCS136" s="1814"/>
      <c r="UCT136" s="1814"/>
      <c r="UCU136" s="1814"/>
      <c r="UCV136" s="1814"/>
      <c r="UCW136" s="1814"/>
      <c r="UCX136" s="1814"/>
      <c r="UCY136" s="1814"/>
      <c r="UCZ136" s="1814"/>
      <c r="UDA136" s="1814"/>
      <c r="UDB136" s="1814"/>
      <c r="UDC136" s="1814"/>
      <c r="UDD136" s="1814"/>
      <c r="UDE136" s="1814"/>
      <c r="UDF136" s="1814"/>
      <c r="UDG136" s="1814"/>
      <c r="UDH136" s="1814"/>
      <c r="UDI136" s="1814"/>
      <c r="UDJ136" s="1814"/>
      <c r="UDK136" s="1814"/>
      <c r="UDL136" s="1814"/>
      <c r="UDM136" s="1814"/>
      <c r="UDN136" s="1814"/>
      <c r="UDO136" s="1814"/>
      <c r="UDP136" s="1814"/>
      <c r="UDQ136" s="1814"/>
      <c r="UDR136" s="1814"/>
      <c r="UDS136" s="1814"/>
      <c r="UDT136" s="1814"/>
      <c r="UDU136" s="1814"/>
      <c r="UDV136" s="1814"/>
      <c r="UDW136" s="1814"/>
      <c r="UDX136" s="1814"/>
      <c r="UDY136" s="1814"/>
      <c r="UDZ136" s="1814"/>
      <c r="UEA136" s="1814"/>
      <c r="UEB136" s="1814"/>
      <c r="UEC136" s="1814"/>
      <c r="UED136" s="1814"/>
      <c r="UEE136" s="1814"/>
      <c r="UEF136" s="1814"/>
      <c r="UEG136" s="1814"/>
      <c r="UEH136" s="1814"/>
      <c r="UEI136" s="1814"/>
      <c r="UEJ136" s="1814"/>
      <c r="UEK136" s="1814"/>
      <c r="UEL136" s="1814"/>
      <c r="UEM136" s="1814"/>
      <c r="UEN136" s="1814"/>
      <c r="UEO136" s="1814"/>
      <c r="UEP136" s="1814"/>
      <c r="UEQ136" s="1814"/>
      <c r="UER136" s="1814"/>
      <c r="UES136" s="1814"/>
      <c r="UET136" s="1814"/>
      <c r="UEU136" s="1814"/>
      <c r="UEV136" s="1814"/>
      <c r="UEW136" s="1814"/>
      <c r="UEX136" s="1814"/>
      <c r="UEY136" s="1814"/>
      <c r="UEZ136" s="1814"/>
      <c r="UFA136" s="1814"/>
      <c r="UFB136" s="1814"/>
      <c r="UFC136" s="1814"/>
      <c r="UFD136" s="1814"/>
      <c r="UFE136" s="1814"/>
      <c r="UFF136" s="1814"/>
      <c r="UFG136" s="1814"/>
      <c r="UFH136" s="1814"/>
      <c r="UFI136" s="1814"/>
      <c r="UFJ136" s="1814"/>
      <c r="UFK136" s="1814"/>
      <c r="UFL136" s="1814"/>
      <c r="UFM136" s="1814"/>
      <c r="UFN136" s="1814"/>
      <c r="UFO136" s="1814"/>
      <c r="UFP136" s="1814"/>
      <c r="UFQ136" s="1814"/>
      <c r="UFR136" s="1814"/>
      <c r="UFS136" s="1814"/>
      <c r="UFT136" s="1814"/>
      <c r="UFU136" s="1814"/>
      <c r="UFV136" s="1814"/>
      <c r="UFW136" s="1814"/>
      <c r="UFX136" s="1814"/>
      <c r="UFY136" s="1814"/>
      <c r="UFZ136" s="1814"/>
      <c r="UGA136" s="1814"/>
      <c r="UGB136" s="1814"/>
      <c r="UGC136" s="1814"/>
      <c r="UGD136" s="1814"/>
      <c r="UGE136" s="1814"/>
      <c r="UGF136" s="1814"/>
      <c r="UGG136" s="1814"/>
      <c r="UGH136" s="1814"/>
      <c r="UGI136" s="1814"/>
      <c r="UGJ136" s="1814"/>
      <c r="UGK136" s="1814"/>
      <c r="UGL136" s="1814"/>
      <c r="UGM136" s="1814"/>
      <c r="UGN136" s="1814"/>
      <c r="UGO136" s="1814"/>
      <c r="UGP136" s="1814"/>
      <c r="UGQ136" s="1814"/>
      <c r="UGR136" s="1814"/>
      <c r="UGS136" s="1814"/>
      <c r="UGT136" s="1814"/>
      <c r="UGU136" s="1814"/>
      <c r="UGV136" s="1814"/>
      <c r="UGW136" s="1814"/>
      <c r="UGX136" s="1814"/>
      <c r="UGY136" s="1814"/>
      <c r="UGZ136" s="1814"/>
      <c r="UHA136" s="1814"/>
      <c r="UHB136" s="1814"/>
      <c r="UHC136" s="1814"/>
      <c r="UHD136" s="1814"/>
      <c r="UHE136" s="1814"/>
      <c r="UHF136" s="1814"/>
      <c r="UHG136" s="1814"/>
      <c r="UHH136" s="1814"/>
      <c r="UHI136" s="1814"/>
      <c r="UHJ136" s="1814"/>
      <c r="UHK136" s="1814"/>
      <c r="UHL136" s="1814"/>
      <c r="UHM136" s="1814"/>
      <c r="UHN136" s="1814"/>
      <c r="UHO136" s="1814"/>
      <c r="UHP136" s="1814"/>
      <c r="UHQ136" s="1814"/>
      <c r="UHR136" s="1814"/>
      <c r="UHS136" s="1814"/>
      <c r="UHT136" s="1814"/>
      <c r="UHU136" s="1814"/>
      <c r="UHV136" s="1814"/>
      <c r="UHW136" s="1814"/>
      <c r="UHX136" s="1814"/>
      <c r="UHY136" s="1814"/>
      <c r="UHZ136" s="1814"/>
      <c r="UIA136" s="1814"/>
      <c r="UIB136" s="1814"/>
      <c r="UIC136" s="1814"/>
      <c r="UID136" s="1814"/>
      <c r="UIE136" s="1814"/>
      <c r="UIF136" s="1814"/>
      <c r="UIG136" s="1814"/>
      <c r="UIH136" s="1814"/>
      <c r="UII136" s="1814"/>
      <c r="UIJ136" s="1814"/>
      <c r="UIK136" s="1814"/>
      <c r="UIL136" s="1814"/>
      <c r="UIM136" s="1814"/>
      <c r="UIN136" s="1814"/>
      <c r="UIO136" s="1814"/>
      <c r="UIP136" s="1814"/>
      <c r="UIQ136" s="1814"/>
      <c r="UIR136" s="1814"/>
      <c r="UIS136" s="1814"/>
      <c r="UIT136" s="1814"/>
      <c r="UIU136" s="1814"/>
      <c r="UIV136" s="1814"/>
      <c r="UIW136" s="1814"/>
      <c r="UIX136" s="1814"/>
      <c r="UIY136" s="1814"/>
      <c r="UIZ136" s="1814"/>
      <c r="UJA136" s="1814"/>
      <c r="UJB136" s="1814"/>
      <c r="UJC136" s="1814"/>
      <c r="UJD136" s="1814"/>
      <c r="UJE136" s="1814"/>
      <c r="UJF136" s="1814"/>
      <c r="UJG136" s="1814"/>
      <c r="UJH136" s="1814"/>
      <c r="UJI136" s="1814"/>
      <c r="UJJ136" s="1814"/>
      <c r="UJK136" s="1814"/>
      <c r="UJL136" s="1814"/>
      <c r="UJM136" s="1814"/>
      <c r="UJN136" s="1814"/>
      <c r="UJO136" s="1814"/>
      <c r="UJP136" s="1814"/>
      <c r="UJQ136" s="1814"/>
      <c r="UJR136" s="1814"/>
      <c r="UJS136" s="1814"/>
      <c r="UJT136" s="1814"/>
      <c r="UJU136" s="1814"/>
      <c r="UJV136" s="1814"/>
      <c r="UJW136" s="1814"/>
      <c r="UJX136" s="1814"/>
      <c r="UJY136" s="1814"/>
      <c r="UJZ136" s="1814"/>
      <c r="UKA136" s="1814"/>
      <c r="UKB136" s="1814"/>
      <c r="UKC136" s="1814"/>
      <c r="UKD136" s="1814"/>
      <c r="UKE136" s="1814"/>
      <c r="UKF136" s="1814"/>
      <c r="UKG136" s="1814"/>
      <c r="UKH136" s="1814"/>
      <c r="UKI136" s="1814"/>
      <c r="UKJ136" s="1814"/>
      <c r="UKK136" s="1814"/>
      <c r="UKL136" s="1814"/>
      <c r="UKM136" s="1814"/>
      <c r="UKN136" s="1814"/>
      <c r="UKO136" s="1814"/>
      <c r="UKP136" s="1814"/>
      <c r="UKQ136" s="1814"/>
      <c r="UKR136" s="1814"/>
      <c r="UKS136" s="1814"/>
      <c r="UKT136" s="1814"/>
      <c r="UKU136" s="1814"/>
      <c r="UKV136" s="1814"/>
      <c r="UKW136" s="1814"/>
      <c r="UKX136" s="1814"/>
      <c r="UKY136" s="1814"/>
      <c r="UKZ136" s="1814"/>
      <c r="ULA136" s="1814"/>
      <c r="ULB136" s="1814"/>
      <c r="ULC136" s="1814"/>
      <c r="ULD136" s="1814"/>
      <c r="ULE136" s="1814"/>
      <c r="ULF136" s="1814"/>
      <c r="ULG136" s="1814"/>
      <c r="ULH136" s="1814"/>
      <c r="ULI136" s="1814"/>
      <c r="ULJ136" s="1814"/>
      <c r="ULK136" s="1814"/>
      <c r="ULL136" s="1814"/>
      <c r="ULM136" s="1814"/>
      <c r="ULN136" s="1814"/>
      <c r="ULO136" s="1814"/>
      <c r="ULP136" s="1814"/>
      <c r="ULQ136" s="1814"/>
      <c r="ULR136" s="1814"/>
      <c r="ULS136" s="1814"/>
      <c r="ULT136" s="1814"/>
      <c r="ULU136" s="1814"/>
      <c r="ULV136" s="1814"/>
      <c r="ULW136" s="1814"/>
      <c r="ULX136" s="1814"/>
      <c r="ULY136" s="1814"/>
      <c r="ULZ136" s="1814"/>
      <c r="UMA136" s="1814"/>
      <c r="UMB136" s="1814"/>
      <c r="UMC136" s="1814"/>
      <c r="UMD136" s="1814"/>
      <c r="UME136" s="1814"/>
      <c r="UMF136" s="1814"/>
      <c r="UMG136" s="1814"/>
      <c r="UMH136" s="1814"/>
      <c r="UMI136" s="1814"/>
      <c r="UMJ136" s="1814"/>
      <c r="UMK136" s="1814"/>
      <c r="UML136" s="1814"/>
      <c r="UMM136" s="1814"/>
      <c r="UMN136" s="1814"/>
      <c r="UMO136" s="1814"/>
      <c r="UMP136" s="1814"/>
      <c r="UMQ136" s="1814"/>
      <c r="UMR136" s="1814"/>
      <c r="UMS136" s="1814"/>
      <c r="UMT136" s="1814"/>
      <c r="UMU136" s="1814"/>
      <c r="UMV136" s="1814"/>
      <c r="UMW136" s="1814"/>
      <c r="UMX136" s="1814"/>
      <c r="UMY136" s="1814"/>
      <c r="UMZ136" s="1814"/>
      <c r="UNA136" s="1814"/>
      <c r="UNB136" s="1814"/>
      <c r="UNC136" s="1814"/>
      <c r="UND136" s="1814"/>
      <c r="UNE136" s="1814"/>
      <c r="UNF136" s="1814"/>
      <c r="UNG136" s="1814"/>
      <c r="UNH136" s="1814"/>
      <c r="UNI136" s="1814"/>
      <c r="UNJ136" s="1814"/>
      <c r="UNK136" s="1814"/>
      <c r="UNL136" s="1814"/>
      <c r="UNM136" s="1814"/>
      <c r="UNN136" s="1814"/>
      <c r="UNO136" s="1814"/>
      <c r="UNP136" s="1814"/>
      <c r="UNQ136" s="1814"/>
      <c r="UNR136" s="1814"/>
      <c r="UNS136" s="1814"/>
      <c r="UNT136" s="1814"/>
      <c r="UNU136" s="1814"/>
      <c r="UNV136" s="1814"/>
      <c r="UNW136" s="1814"/>
      <c r="UNX136" s="1814"/>
      <c r="UNY136" s="1814"/>
      <c r="UNZ136" s="1814"/>
      <c r="UOA136" s="1814"/>
      <c r="UOB136" s="1814"/>
      <c r="UOC136" s="1814"/>
      <c r="UOD136" s="1814"/>
      <c r="UOE136" s="1814"/>
      <c r="UOF136" s="1814"/>
      <c r="UOG136" s="1814"/>
      <c r="UOH136" s="1814"/>
      <c r="UOI136" s="1814"/>
      <c r="UOJ136" s="1814"/>
      <c r="UOK136" s="1814"/>
      <c r="UOL136" s="1814"/>
      <c r="UOM136" s="1814"/>
      <c r="UON136" s="1814"/>
      <c r="UOO136" s="1814"/>
      <c r="UOP136" s="1814"/>
      <c r="UOQ136" s="1814"/>
      <c r="UOR136" s="1814"/>
      <c r="UOS136" s="1814"/>
      <c r="UOT136" s="1814"/>
      <c r="UOU136" s="1814"/>
      <c r="UOV136" s="1814"/>
      <c r="UOW136" s="1814"/>
      <c r="UOX136" s="1814"/>
      <c r="UOY136" s="1814"/>
      <c r="UOZ136" s="1814"/>
      <c r="UPA136" s="1814"/>
      <c r="UPB136" s="1814"/>
      <c r="UPC136" s="1814"/>
      <c r="UPD136" s="1814"/>
      <c r="UPE136" s="1814"/>
      <c r="UPF136" s="1814"/>
      <c r="UPG136" s="1814"/>
      <c r="UPH136" s="1814"/>
      <c r="UPI136" s="1814"/>
      <c r="UPJ136" s="1814"/>
      <c r="UPK136" s="1814"/>
      <c r="UPL136" s="1814"/>
      <c r="UPM136" s="1814"/>
      <c r="UPN136" s="1814"/>
      <c r="UPO136" s="1814"/>
      <c r="UPP136" s="1814"/>
      <c r="UPQ136" s="1814"/>
      <c r="UPR136" s="1814"/>
      <c r="UPS136" s="1814"/>
      <c r="UPT136" s="1814"/>
      <c r="UPU136" s="1814"/>
      <c r="UPV136" s="1814"/>
      <c r="UPW136" s="1814"/>
      <c r="UPX136" s="1814"/>
      <c r="UPY136" s="1814"/>
      <c r="UPZ136" s="1814"/>
      <c r="UQA136" s="1814"/>
      <c r="UQB136" s="1814"/>
      <c r="UQC136" s="1814"/>
      <c r="UQD136" s="1814"/>
      <c r="UQE136" s="1814"/>
      <c r="UQF136" s="1814"/>
      <c r="UQG136" s="1814"/>
      <c r="UQH136" s="1814"/>
      <c r="UQI136" s="1814"/>
      <c r="UQJ136" s="1814"/>
      <c r="UQK136" s="1814"/>
      <c r="UQL136" s="1814"/>
      <c r="UQM136" s="1814"/>
      <c r="UQN136" s="1814"/>
      <c r="UQO136" s="1814"/>
      <c r="UQP136" s="1814"/>
      <c r="UQQ136" s="1814"/>
      <c r="UQR136" s="1814"/>
      <c r="UQS136" s="1814"/>
      <c r="UQT136" s="1814"/>
      <c r="UQU136" s="1814"/>
      <c r="UQV136" s="1814"/>
      <c r="UQW136" s="1814"/>
      <c r="UQX136" s="1814"/>
      <c r="UQY136" s="1814"/>
      <c r="UQZ136" s="1814"/>
      <c r="URA136" s="1814"/>
      <c r="URB136" s="1814"/>
      <c r="URC136" s="1814"/>
      <c r="URD136" s="1814"/>
      <c r="URE136" s="1814"/>
      <c r="URF136" s="1814"/>
      <c r="URG136" s="1814"/>
      <c r="URH136" s="1814"/>
      <c r="URI136" s="1814"/>
      <c r="URJ136" s="1814"/>
      <c r="URK136" s="1814"/>
      <c r="URL136" s="1814"/>
      <c r="URM136" s="1814"/>
      <c r="URN136" s="1814"/>
      <c r="URO136" s="1814"/>
      <c r="URP136" s="1814"/>
      <c r="URQ136" s="1814"/>
      <c r="URR136" s="1814"/>
      <c r="URS136" s="1814"/>
      <c r="URT136" s="1814"/>
      <c r="URU136" s="1814"/>
      <c r="URV136" s="1814"/>
      <c r="URW136" s="1814"/>
      <c r="URX136" s="1814"/>
      <c r="URY136" s="1814"/>
      <c r="URZ136" s="1814"/>
      <c r="USA136" s="1814"/>
      <c r="USB136" s="1814"/>
      <c r="USC136" s="1814"/>
      <c r="USD136" s="1814"/>
      <c r="USE136" s="1814"/>
      <c r="USF136" s="1814"/>
      <c r="USG136" s="1814"/>
      <c r="USH136" s="1814"/>
      <c r="USI136" s="1814"/>
      <c r="USJ136" s="1814"/>
      <c r="USK136" s="1814"/>
      <c r="USL136" s="1814"/>
      <c r="USM136" s="1814"/>
      <c r="USN136" s="1814"/>
      <c r="USO136" s="1814"/>
      <c r="USP136" s="1814"/>
      <c r="USQ136" s="1814"/>
      <c r="USR136" s="1814"/>
      <c r="USS136" s="1814"/>
      <c r="UST136" s="1814"/>
      <c r="USU136" s="1814"/>
      <c r="USV136" s="1814"/>
      <c r="USW136" s="1814"/>
      <c r="USX136" s="1814"/>
      <c r="USY136" s="1814"/>
      <c r="USZ136" s="1814"/>
      <c r="UTA136" s="1814"/>
      <c r="UTB136" s="1814"/>
      <c r="UTC136" s="1814"/>
      <c r="UTD136" s="1814"/>
      <c r="UTE136" s="1814"/>
      <c r="UTF136" s="1814"/>
      <c r="UTG136" s="1814"/>
      <c r="UTH136" s="1814"/>
      <c r="UTI136" s="1814"/>
      <c r="UTJ136" s="1814"/>
      <c r="UTK136" s="1814"/>
      <c r="UTL136" s="1814"/>
      <c r="UTM136" s="1814"/>
      <c r="UTN136" s="1814"/>
      <c r="UTO136" s="1814"/>
      <c r="UTP136" s="1814"/>
      <c r="UTQ136" s="1814"/>
      <c r="UTR136" s="1814"/>
      <c r="UTS136" s="1814"/>
      <c r="UTT136" s="1814"/>
      <c r="UTU136" s="1814"/>
      <c r="UTV136" s="1814"/>
      <c r="UTW136" s="1814"/>
      <c r="UTX136" s="1814"/>
      <c r="UTY136" s="1814"/>
      <c r="UTZ136" s="1814"/>
      <c r="UUA136" s="1814"/>
      <c r="UUB136" s="1814"/>
      <c r="UUC136" s="1814"/>
      <c r="UUD136" s="1814"/>
      <c r="UUE136" s="1814"/>
      <c r="UUF136" s="1814"/>
      <c r="UUG136" s="1814"/>
      <c r="UUH136" s="1814"/>
      <c r="UUI136" s="1814"/>
      <c r="UUJ136" s="1814"/>
      <c r="UUK136" s="1814"/>
      <c r="UUL136" s="1814"/>
      <c r="UUM136" s="1814"/>
      <c r="UUN136" s="1814"/>
      <c r="UUO136" s="1814"/>
      <c r="UUP136" s="1814"/>
      <c r="UUQ136" s="1814"/>
      <c r="UUR136" s="1814"/>
      <c r="UUS136" s="1814"/>
      <c r="UUT136" s="1814"/>
      <c r="UUU136" s="1814"/>
      <c r="UUV136" s="1814"/>
      <c r="UUW136" s="1814"/>
      <c r="UUX136" s="1814"/>
      <c r="UUY136" s="1814"/>
      <c r="UUZ136" s="1814"/>
      <c r="UVA136" s="1814"/>
      <c r="UVB136" s="1814"/>
      <c r="UVC136" s="1814"/>
      <c r="UVD136" s="1814"/>
      <c r="UVE136" s="1814"/>
      <c r="UVF136" s="1814"/>
      <c r="UVG136" s="1814"/>
      <c r="UVH136" s="1814"/>
      <c r="UVI136" s="1814"/>
      <c r="UVJ136" s="1814"/>
      <c r="UVK136" s="1814"/>
      <c r="UVL136" s="1814"/>
      <c r="UVM136" s="1814"/>
      <c r="UVN136" s="1814"/>
      <c r="UVO136" s="1814"/>
      <c r="UVP136" s="1814"/>
      <c r="UVQ136" s="1814"/>
      <c r="UVR136" s="1814"/>
      <c r="UVS136" s="1814"/>
      <c r="UVT136" s="1814"/>
      <c r="UVU136" s="1814"/>
      <c r="UVV136" s="1814"/>
      <c r="UVW136" s="1814"/>
      <c r="UVX136" s="1814"/>
      <c r="UVY136" s="1814"/>
      <c r="UVZ136" s="1814"/>
      <c r="UWA136" s="1814"/>
      <c r="UWB136" s="1814"/>
      <c r="UWC136" s="1814"/>
      <c r="UWD136" s="1814"/>
      <c r="UWE136" s="1814"/>
      <c r="UWF136" s="1814"/>
      <c r="UWG136" s="1814"/>
      <c r="UWH136" s="1814"/>
      <c r="UWI136" s="1814"/>
      <c r="UWJ136" s="1814"/>
      <c r="UWK136" s="1814"/>
      <c r="UWL136" s="1814"/>
      <c r="UWM136" s="1814"/>
      <c r="UWN136" s="1814"/>
      <c r="UWO136" s="1814"/>
      <c r="UWP136" s="1814"/>
      <c r="UWQ136" s="1814"/>
      <c r="UWR136" s="1814"/>
      <c r="UWS136" s="1814"/>
      <c r="UWT136" s="1814"/>
      <c r="UWU136" s="1814"/>
      <c r="UWV136" s="1814"/>
      <c r="UWW136" s="1814"/>
      <c r="UWX136" s="1814"/>
      <c r="UWY136" s="1814"/>
      <c r="UWZ136" s="1814"/>
      <c r="UXA136" s="1814"/>
      <c r="UXB136" s="1814"/>
      <c r="UXC136" s="1814"/>
      <c r="UXD136" s="1814"/>
      <c r="UXE136" s="1814"/>
      <c r="UXF136" s="1814"/>
      <c r="UXG136" s="1814"/>
      <c r="UXH136" s="1814"/>
      <c r="UXI136" s="1814"/>
      <c r="UXJ136" s="1814"/>
      <c r="UXK136" s="1814"/>
      <c r="UXL136" s="1814"/>
      <c r="UXM136" s="1814"/>
      <c r="UXN136" s="1814"/>
      <c r="UXO136" s="1814"/>
      <c r="UXP136" s="1814"/>
      <c r="UXQ136" s="1814"/>
      <c r="UXR136" s="1814"/>
      <c r="UXS136" s="1814"/>
      <c r="UXT136" s="1814"/>
      <c r="UXU136" s="1814"/>
      <c r="UXV136" s="1814"/>
      <c r="UXW136" s="1814"/>
      <c r="UXX136" s="1814"/>
      <c r="UXY136" s="1814"/>
      <c r="UXZ136" s="1814"/>
      <c r="UYA136" s="1814"/>
      <c r="UYB136" s="1814"/>
      <c r="UYC136" s="1814"/>
      <c r="UYD136" s="1814"/>
      <c r="UYE136" s="1814"/>
      <c r="UYF136" s="1814"/>
      <c r="UYG136" s="1814"/>
      <c r="UYH136" s="1814"/>
      <c r="UYI136" s="1814"/>
      <c r="UYJ136" s="1814"/>
      <c r="UYK136" s="1814"/>
      <c r="UYL136" s="1814"/>
      <c r="UYM136" s="1814"/>
      <c r="UYN136" s="1814"/>
      <c r="UYO136" s="1814"/>
      <c r="UYP136" s="1814"/>
      <c r="UYQ136" s="1814"/>
      <c r="UYR136" s="1814"/>
      <c r="UYS136" s="1814"/>
      <c r="UYT136" s="1814"/>
      <c r="UYU136" s="1814"/>
      <c r="UYV136" s="1814"/>
      <c r="UYW136" s="1814"/>
      <c r="UYX136" s="1814"/>
      <c r="UYY136" s="1814"/>
      <c r="UYZ136" s="1814"/>
      <c r="UZA136" s="1814"/>
      <c r="UZB136" s="1814"/>
      <c r="UZC136" s="1814"/>
      <c r="UZD136" s="1814"/>
      <c r="UZE136" s="1814"/>
      <c r="UZF136" s="1814"/>
      <c r="UZG136" s="1814"/>
      <c r="UZH136" s="1814"/>
      <c r="UZI136" s="1814"/>
      <c r="UZJ136" s="1814"/>
      <c r="UZK136" s="1814"/>
      <c r="UZL136" s="1814"/>
      <c r="UZM136" s="1814"/>
      <c r="UZN136" s="1814"/>
      <c r="UZO136" s="1814"/>
      <c r="UZP136" s="1814"/>
      <c r="UZQ136" s="1814"/>
      <c r="UZR136" s="1814"/>
      <c r="UZS136" s="1814"/>
      <c r="UZT136" s="1814"/>
      <c r="UZU136" s="1814"/>
      <c r="UZV136" s="1814"/>
      <c r="UZW136" s="1814"/>
      <c r="UZX136" s="1814"/>
      <c r="UZY136" s="1814"/>
      <c r="UZZ136" s="1814"/>
      <c r="VAA136" s="1814"/>
      <c r="VAB136" s="1814"/>
      <c r="VAC136" s="1814"/>
      <c r="VAD136" s="1814"/>
      <c r="VAE136" s="1814"/>
      <c r="VAF136" s="1814"/>
      <c r="VAG136" s="1814"/>
      <c r="VAH136" s="1814"/>
      <c r="VAI136" s="1814"/>
      <c r="VAJ136" s="1814"/>
      <c r="VAK136" s="1814"/>
      <c r="VAL136" s="1814"/>
      <c r="VAM136" s="1814"/>
      <c r="VAN136" s="1814"/>
      <c r="VAO136" s="1814"/>
      <c r="VAP136" s="1814"/>
      <c r="VAQ136" s="1814"/>
      <c r="VAR136" s="1814"/>
      <c r="VAS136" s="1814"/>
      <c r="VAT136" s="1814"/>
      <c r="VAU136" s="1814"/>
      <c r="VAV136" s="1814"/>
      <c r="VAW136" s="1814"/>
      <c r="VAX136" s="1814"/>
      <c r="VAY136" s="1814"/>
      <c r="VAZ136" s="1814"/>
      <c r="VBA136" s="1814"/>
      <c r="VBB136" s="1814"/>
      <c r="VBC136" s="1814"/>
      <c r="VBD136" s="1814"/>
      <c r="VBE136" s="1814"/>
      <c r="VBF136" s="1814"/>
      <c r="VBG136" s="1814"/>
      <c r="VBH136" s="1814"/>
      <c r="VBI136" s="1814"/>
      <c r="VBJ136" s="1814"/>
      <c r="VBK136" s="1814"/>
      <c r="VBL136" s="1814"/>
      <c r="VBM136" s="1814"/>
      <c r="VBN136" s="1814"/>
      <c r="VBO136" s="1814"/>
      <c r="VBP136" s="1814"/>
      <c r="VBQ136" s="1814"/>
      <c r="VBR136" s="1814"/>
      <c r="VBS136" s="1814"/>
      <c r="VBT136" s="1814"/>
      <c r="VBU136" s="1814"/>
      <c r="VBV136" s="1814"/>
      <c r="VBW136" s="1814"/>
      <c r="VBX136" s="1814"/>
      <c r="VBY136" s="1814"/>
      <c r="VBZ136" s="1814"/>
      <c r="VCA136" s="1814"/>
      <c r="VCB136" s="1814"/>
      <c r="VCC136" s="1814"/>
      <c r="VCD136" s="1814"/>
      <c r="VCE136" s="1814"/>
      <c r="VCF136" s="1814"/>
      <c r="VCG136" s="1814"/>
      <c r="VCH136" s="1814"/>
      <c r="VCI136" s="1814"/>
      <c r="VCJ136" s="1814"/>
      <c r="VCK136" s="1814"/>
      <c r="VCL136" s="1814"/>
      <c r="VCM136" s="1814"/>
      <c r="VCN136" s="1814"/>
      <c r="VCO136" s="1814"/>
      <c r="VCP136" s="1814"/>
      <c r="VCQ136" s="1814"/>
      <c r="VCR136" s="1814"/>
      <c r="VCS136" s="1814"/>
      <c r="VCT136" s="1814"/>
      <c r="VCU136" s="1814"/>
      <c r="VCV136" s="1814"/>
      <c r="VCW136" s="1814"/>
      <c r="VCX136" s="1814"/>
      <c r="VCY136" s="1814"/>
      <c r="VCZ136" s="1814"/>
      <c r="VDA136" s="1814"/>
      <c r="VDB136" s="1814"/>
      <c r="VDC136" s="1814"/>
      <c r="VDD136" s="1814"/>
      <c r="VDE136" s="1814"/>
      <c r="VDF136" s="1814"/>
      <c r="VDG136" s="1814"/>
      <c r="VDH136" s="1814"/>
      <c r="VDI136" s="1814"/>
      <c r="VDJ136" s="1814"/>
      <c r="VDK136" s="1814"/>
      <c r="VDL136" s="1814"/>
      <c r="VDM136" s="1814"/>
      <c r="VDN136" s="1814"/>
      <c r="VDO136" s="1814"/>
      <c r="VDP136" s="1814"/>
      <c r="VDQ136" s="1814"/>
      <c r="VDR136" s="1814"/>
      <c r="VDS136" s="1814"/>
      <c r="VDT136" s="1814"/>
      <c r="VDU136" s="1814"/>
      <c r="VDV136" s="1814"/>
      <c r="VDW136" s="1814"/>
      <c r="VDX136" s="1814"/>
      <c r="VDY136" s="1814"/>
      <c r="VDZ136" s="1814"/>
      <c r="VEA136" s="1814"/>
      <c r="VEB136" s="1814"/>
      <c r="VEC136" s="1814"/>
      <c r="VED136" s="1814"/>
      <c r="VEE136" s="1814"/>
      <c r="VEF136" s="1814"/>
      <c r="VEG136" s="1814"/>
      <c r="VEH136" s="1814"/>
      <c r="VEI136" s="1814"/>
      <c r="VEJ136" s="1814"/>
      <c r="VEK136" s="1814"/>
      <c r="VEL136" s="1814"/>
      <c r="VEM136" s="1814"/>
      <c r="VEN136" s="1814"/>
      <c r="VEO136" s="1814"/>
      <c r="VEP136" s="1814"/>
      <c r="VEQ136" s="1814"/>
      <c r="VER136" s="1814"/>
      <c r="VES136" s="1814"/>
      <c r="VET136" s="1814"/>
      <c r="VEU136" s="1814"/>
      <c r="VEV136" s="1814"/>
      <c r="VEW136" s="1814"/>
      <c r="VEX136" s="1814"/>
      <c r="VEY136" s="1814"/>
      <c r="VEZ136" s="1814"/>
      <c r="VFA136" s="1814"/>
      <c r="VFB136" s="1814"/>
      <c r="VFC136" s="1814"/>
      <c r="VFD136" s="1814"/>
      <c r="VFE136" s="1814"/>
      <c r="VFF136" s="1814"/>
      <c r="VFG136" s="1814"/>
      <c r="VFH136" s="1814"/>
      <c r="VFI136" s="1814"/>
      <c r="VFJ136" s="1814"/>
      <c r="VFK136" s="1814"/>
      <c r="VFL136" s="1814"/>
      <c r="VFM136" s="1814"/>
      <c r="VFN136" s="1814"/>
      <c r="VFO136" s="1814"/>
      <c r="VFP136" s="1814"/>
      <c r="VFQ136" s="1814"/>
      <c r="VFR136" s="1814"/>
      <c r="VFS136" s="1814"/>
      <c r="VFT136" s="1814"/>
      <c r="VFU136" s="1814"/>
      <c r="VFV136" s="1814"/>
      <c r="VFW136" s="1814"/>
      <c r="VFX136" s="1814"/>
      <c r="VFY136" s="1814"/>
      <c r="VFZ136" s="1814"/>
      <c r="VGA136" s="1814"/>
      <c r="VGB136" s="1814"/>
      <c r="VGC136" s="1814"/>
      <c r="VGD136" s="1814"/>
      <c r="VGE136" s="1814"/>
      <c r="VGF136" s="1814"/>
      <c r="VGG136" s="1814"/>
      <c r="VGH136" s="1814"/>
      <c r="VGI136" s="1814"/>
      <c r="VGJ136" s="1814"/>
      <c r="VGK136" s="1814"/>
      <c r="VGL136" s="1814"/>
      <c r="VGM136" s="1814"/>
      <c r="VGN136" s="1814"/>
      <c r="VGO136" s="1814"/>
      <c r="VGP136" s="1814"/>
      <c r="VGQ136" s="1814"/>
      <c r="VGR136" s="1814"/>
      <c r="VGS136" s="1814"/>
      <c r="VGT136" s="1814"/>
      <c r="VGU136" s="1814"/>
      <c r="VGV136" s="1814"/>
      <c r="VGW136" s="1814"/>
      <c r="VGX136" s="1814"/>
      <c r="VGY136" s="1814"/>
      <c r="VGZ136" s="1814"/>
      <c r="VHA136" s="1814"/>
      <c r="VHB136" s="1814"/>
      <c r="VHC136" s="1814"/>
      <c r="VHD136" s="1814"/>
      <c r="VHE136" s="1814"/>
      <c r="VHF136" s="1814"/>
      <c r="VHG136" s="1814"/>
      <c r="VHH136" s="1814"/>
      <c r="VHI136" s="1814"/>
      <c r="VHJ136" s="1814"/>
      <c r="VHK136" s="1814"/>
      <c r="VHL136" s="1814"/>
      <c r="VHM136" s="1814"/>
      <c r="VHN136" s="1814"/>
      <c r="VHO136" s="1814"/>
      <c r="VHP136" s="1814"/>
      <c r="VHQ136" s="1814"/>
      <c r="VHR136" s="1814"/>
      <c r="VHS136" s="1814"/>
      <c r="VHT136" s="1814"/>
      <c r="VHU136" s="1814"/>
      <c r="VHV136" s="1814"/>
      <c r="VHW136" s="1814"/>
      <c r="VHX136" s="1814"/>
      <c r="VHY136" s="1814"/>
      <c r="VHZ136" s="1814"/>
      <c r="VIA136" s="1814"/>
      <c r="VIB136" s="1814"/>
      <c r="VIC136" s="1814"/>
      <c r="VID136" s="1814"/>
      <c r="VIE136" s="1814"/>
      <c r="VIF136" s="1814"/>
      <c r="VIG136" s="1814"/>
      <c r="VIH136" s="1814"/>
      <c r="VII136" s="1814"/>
      <c r="VIJ136" s="1814"/>
      <c r="VIK136" s="1814"/>
      <c r="VIL136" s="1814"/>
      <c r="VIM136" s="1814"/>
      <c r="VIN136" s="1814"/>
      <c r="VIO136" s="1814"/>
      <c r="VIP136" s="1814"/>
      <c r="VIQ136" s="1814"/>
      <c r="VIR136" s="1814"/>
      <c r="VIS136" s="1814"/>
      <c r="VIT136" s="1814"/>
      <c r="VIU136" s="1814"/>
      <c r="VIV136" s="1814"/>
      <c r="VIW136" s="1814"/>
      <c r="VIX136" s="1814"/>
      <c r="VIY136" s="1814"/>
      <c r="VIZ136" s="1814"/>
      <c r="VJA136" s="1814"/>
      <c r="VJB136" s="1814"/>
      <c r="VJC136" s="1814"/>
      <c r="VJD136" s="1814"/>
      <c r="VJE136" s="1814"/>
      <c r="VJF136" s="1814"/>
      <c r="VJG136" s="1814"/>
      <c r="VJH136" s="1814"/>
      <c r="VJI136" s="1814"/>
      <c r="VJJ136" s="1814"/>
      <c r="VJK136" s="1814"/>
      <c r="VJL136" s="1814"/>
      <c r="VJM136" s="1814"/>
      <c r="VJN136" s="1814"/>
      <c r="VJO136" s="1814"/>
      <c r="VJP136" s="1814"/>
      <c r="VJQ136" s="1814"/>
      <c r="VJR136" s="1814"/>
      <c r="VJS136" s="1814"/>
      <c r="VJT136" s="1814"/>
      <c r="VJU136" s="1814"/>
      <c r="VJV136" s="1814"/>
      <c r="VJW136" s="1814"/>
      <c r="VJX136" s="1814"/>
      <c r="VJY136" s="1814"/>
      <c r="VJZ136" s="1814"/>
      <c r="VKA136" s="1814"/>
      <c r="VKB136" s="1814"/>
      <c r="VKC136" s="1814"/>
      <c r="VKD136" s="1814"/>
      <c r="VKE136" s="1814"/>
      <c r="VKF136" s="1814"/>
      <c r="VKG136" s="1814"/>
      <c r="VKH136" s="1814"/>
      <c r="VKI136" s="1814"/>
      <c r="VKJ136" s="1814"/>
      <c r="VKK136" s="1814"/>
      <c r="VKL136" s="1814"/>
      <c r="VKM136" s="1814"/>
      <c r="VKN136" s="1814"/>
      <c r="VKO136" s="1814"/>
      <c r="VKP136" s="1814"/>
      <c r="VKQ136" s="1814"/>
      <c r="VKR136" s="1814"/>
      <c r="VKS136" s="1814"/>
      <c r="VKT136" s="1814"/>
      <c r="VKU136" s="1814"/>
      <c r="VKV136" s="1814"/>
      <c r="VKW136" s="1814"/>
      <c r="VKX136" s="1814"/>
      <c r="VKY136" s="1814"/>
      <c r="VKZ136" s="1814"/>
      <c r="VLA136" s="1814"/>
      <c r="VLB136" s="1814"/>
      <c r="VLC136" s="1814"/>
      <c r="VLD136" s="1814"/>
      <c r="VLE136" s="1814"/>
      <c r="VLF136" s="1814"/>
      <c r="VLG136" s="1814"/>
      <c r="VLH136" s="1814"/>
      <c r="VLI136" s="1814"/>
      <c r="VLJ136" s="1814"/>
      <c r="VLK136" s="1814"/>
      <c r="VLL136" s="1814"/>
      <c r="VLM136" s="1814"/>
      <c r="VLN136" s="1814"/>
      <c r="VLO136" s="1814"/>
      <c r="VLP136" s="1814"/>
      <c r="VLQ136" s="1814"/>
      <c r="VLR136" s="1814"/>
      <c r="VLS136" s="1814"/>
      <c r="VLT136" s="1814"/>
      <c r="VLU136" s="1814"/>
      <c r="VLV136" s="1814"/>
      <c r="VLW136" s="1814"/>
      <c r="VLX136" s="1814"/>
      <c r="VLY136" s="1814"/>
      <c r="VLZ136" s="1814"/>
      <c r="VMA136" s="1814"/>
      <c r="VMB136" s="1814"/>
      <c r="VMC136" s="1814"/>
      <c r="VMD136" s="1814"/>
      <c r="VME136" s="1814"/>
      <c r="VMF136" s="1814"/>
      <c r="VMG136" s="1814"/>
      <c r="VMH136" s="1814"/>
      <c r="VMI136" s="1814"/>
      <c r="VMJ136" s="1814"/>
      <c r="VMK136" s="1814"/>
      <c r="VML136" s="1814"/>
      <c r="VMM136" s="1814"/>
      <c r="VMN136" s="1814"/>
      <c r="VMO136" s="1814"/>
      <c r="VMP136" s="1814"/>
      <c r="VMQ136" s="1814"/>
      <c r="VMR136" s="1814"/>
      <c r="VMS136" s="1814"/>
      <c r="VMT136" s="1814"/>
      <c r="VMU136" s="1814"/>
      <c r="VMV136" s="1814"/>
      <c r="VMW136" s="1814"/>
      <c r="VMX136" s="1814"/>
      <c r="VMY136" s="1814"/>
      <c r="VMZ136" s="1814"/>
      <c r="VNA136" s="1814"/>
      <c r="VNB136" s="1814"/>
      <c r="VNC136" s="1814"/>
      <c r="VND136" s="1814"/>
      <c r="VNE136" s="1814"/>
      <c r="VNF136" s="1814"/>
      <c r="VNG136" s="1814"/>
      <c r="VNH136" s="1814"/>
      <c r="VNI136" s="1814"/>
      <c r="VNJ136" s="1814"/>
      <c r="VNK136" s="1814"/>
      <c r="VNL136" s="1814"/>
      <c r="VNM136" s="1814"/>
      <c r="VNN136" s="1814"/>
      <c r="VNO136" s="1814"/>
      <c r="VNP136" s="1814"/>
      <c r="VNQ136" s="1814"/>
      <c r="VNR136" s="1814"/>
      <c r="VNS136" s="1814"/>
      <c r="VNT136" s="1814"/>
      <c r="VNU136" s="1814"/>
      <c r="VNV136" s="1814"/>
      <c r="VNW136" s="1814"/>
      <c r="VNX136" s="1814"/>
      <c r="VNY136" s="1814"/>
      <c r="VNZ136" s="1814"/>
      <c r="VOA136" s="1814"/>
      <c r="VOB136" s="1814"/>
      <c r="VOC136" s="1814"/>
      <c r="VOD136" s="1814"/>
      <c r="VOE136" s="1814"/>
      <c r="VOF136" s="1814"/>
      <c r="VOG136" s="1814"/>
      <c r="VOH136" s="1814"/>
      <c r="VOI136" s="1814"/>
      <c r="VOJ136" s="1814"/>
      <c r="VOK136" s="1814"/>
      <c r="VOL136" s="1814"/>
      <c r="VOM136" s="1814"/>
      <c r="VON136" s="1814"/>
      <c r="VOO136" s="1814"/>
      <c r="VOP136" s="1814"/>
      <c r="VOQ136" s="1814"/>
      <c r="VOR136" s="1814"/>
      <c r="VOS136" s="1814"/>
      <c r="VOT136" s="1814"/>
      <c r="VOU136" s="1814"/>
      <c r="VOV136" s="1814"/>
      <c r="VOW136" s="1814"/>
      <c r="VOX136" s="1814"/>
      <c r="VOY136" s="1814"/>
      <c r="VOZ136" s="1814"/>
      <c r="VPA136" s="1814"/>
      <c r="VPB136" s="1814"/>
      <c r="VPC136" s="1814"/>
      <c r="VPD136" s="1814"/>
      <c r="VPE136" s="1814"/>
      <c r="VPF136" s="1814"/>
      <c r="VPG136" s="1814"/>
      <c r="VPH136" s="1814"/>
      <c r="VPI136" s="1814"/>
      <c r="VPJ136" s="1814"/>
      <c r="VPK136" s="1814"/>
      <c r="VPL136" s="1814"/>
      <c r="VPM136" s="1814"/>
      <c r="VPN136" s="1814"/>
      <c r="VPO136" s="1814"/>
      <c r="VPP136" s="1814"/>
      <c r="VPQ136" s="1814"/>
      <c r="VPR136" s="1814"/>
      <c r="VPS136" s="1814"/>
      <c r="VPT136" s="1814"/>
      <c r="VPU136" s="1814"/>
      <c r="VPV136" s="1814"/>
      <c r="VPW136" s="1814"/>
      <c r="VPX136" s="1814"/>
      <c r="VPY136" s="1814"/>
      <c r="VPZ136" s="1814"/>
      <c r="VQA136" s="1814"/>
      <c r="VQB136" s="1814"/>
      <c r="VQC136" s="1814"/>
      <c r="VQD136" s="1814"/>
      <c r="VQE136" s="1814"/>
      <c r="VQF136" s="1814"/>
      <c r="VQG136" s="1814"/>
      <c r="VQH136" s="1814"/>
      <c r="VQI136" s="1814"/>
      <c r="VQJ136" s="1814"/>
      <c r="VQK136" s="1814"/>
      <c r="VQL136" s="1814"/>
      <c r="VQM136" s="1814"/>
      <c r="VQN136" s="1814"/>
      <c r="VQO136" s="1814"/>
      <c r="VQP136" s="1814"/>
      <c r="VQQ136" s="1814"/>
      <c r="VQR136" s="1814"/>
      <c r="VQS136" s="1814"/>
      <c r="VQT136" s="1814"/>
      <c r="VQU136" s="1814"/>
      <c r="VQV136" s="1814"/>
      <c r="VQW136" s="1814"/>
      <c r="VQX136" s="1814"/>
      <c r="VQY136" s="1814"/>
      <c r="VQZ136" s="1814"/>
      <c r="VRA136" s="1814"/>
      <c r="VRB136" s="1814"/>
      <c r="VRC136" s="1814"/>
      <c r="VRD136" s="1814"/>
      <c r="VRE136" s="1814"/>
      <c r="VRF136" s="1814"/>
      <c r="VRG136" s="1814"/>
      <c r="VRH136" s="1814"/>
      <c r="VRI136" s="1814"/>
      <c r="VRJ136" s="1814"/>
      <c r="VRK136" s="1814"/>
      <c r="VRL136" s="1814"/>
      <c r="VRM136" s="1814"/>
      <c r="VRN136" s="1814"/>
      <c r="VRO136" s="1814"/>
      <c r="VRP136" s="1814"/>
      <c r="VRQ136" s="1814"/>
      <c r="VRR136" s="1814"/>
      <c r="VRS136" s="1814"/>
      <c r="VRT136" s="1814"/>
      <c r="VRU136" s="1814"/>
      <c r="VRV136" s="1814"/>
      <c r="VRW136" s="1814"/>
      <c r="VRX136" s="1814"/>
      <c r="VRY136" s="1814"/>
      <c r="VRZ136" s="1814"/>
      <c r="VSA136" s="1814"/>
      <c r="VSB136" s="1814"/>
      <c r="VSC136" s="1814"/>
      <c r="VSD136" s="1814"/>
      <c r="VSE136" s="1814"/>
      <c r="VSF136" s="1814"/>
      <c r="VSG136" s="1814"/>
      <c r="VSH136" s="1814"/>
      <c r="VSI136" s="1814"/>
      <c r="VSJ136" s="1814"/>
      <c r="VSK136" s="1814"/>
      <c r="VSL136" s="1814"/>
      <c r="VSM136" s="1814"/>
      <c r="VSN136" s="1814"/>
      <c r="VSO136" s="1814"/>
      <c r="VSP136" s="1814"/>
      <c r="VSQ136" s="1814"/>
      <c r="VSR136" s="1814"/>
      <c r="VSS136" s="1814"/>
      <c r="VST136" s="1814"/>
      <c r="VSU136" s="1814"/>
      <c r="VSV136" s="1814"/>
      <c r="VSW136" s="1814"/>
      <c r="VSX136" s="1814"/>
      <c r="VSY136" s="1814"/>
      <c r="VSZ136" s="1814"/>
      <c r="VTA136" s="1814"/>
      <c r="VTB136" s="1814"/>
      <c r="VTC136" s="1814"/>
      <c r="VTD136" s="1814"/>
      <c r="VTE136" s="1814"/>
      <c r="VTF136" s="1814"/>
      <c r="VTG136" s="1814"/>
      <c r="VTH136" s="1814"/>
      <c r="VTI136" s="1814"/>
      <c r="VTJ136" s="1814"/>
      <c r="VTK136" s="1814"/>
      <c r="VTL136" s="1814"/>
      <c r="VTM136" s="1814"/>
      <c r="VTN136" s="1814"/>
      <c r="VTO136" s="1814"/>
      <c r="VTP136" s="1814"/>
      <c r="VTQ136" s="1814"/>
      <c r="VTR136" s="1814"/>
      <c r="VTS136" s="1814"/>
      <c r="VTT136" s="1814"/>
      <c r="VTU136" s="1814"/>
      <c r="VTV136" s="1814"/>
      <c r="VTW136" s="1814"/>
      <c r="VTX136" s="1814"/>
      <c r="VTY136" s="1814"/>
      <c r="VTZ136" s="1814"/>
      <c r="VUA136" s="1814"/>
      <c r="VUB136" s="1814"/>
      <c r="VUC136" s="1814"/>
      <c r="VUD136" s="1814"/>
      <c r="VUE136" s="1814"/>
      <c r="VUF136" s="1814"/>
      <c r="VUG136" s="1814"/>
      <c r="VUH136" s="1814"/>
      <c r="VUI136" s="1814"/>
      <c r="VUJ136" s="1814"/>
      <c r="VUK136" s="1814"/>
      <c r="VUL136" s="1814"/>
      <c r="VUM136" s="1814"/>
      <c r="VUN136" s="1814"/>
      <c r="VUO136" s="1814"/>
      <c r="VUP136" s="1814"/>
      <c r="VUQ136" s="1814"/>
      <c r="VUR136" s="1814"/>
      <c r="VUS136" s="1814"/>
      <c r="VUT136" s="1814"/>
      <c r="VUU136" s="1814"/>
      <c r="VUV136" s="1814"/>
      <c r="VUW136" s="1814"/>
      <c r="VUX136" s="1814"/>
      <c r="VUY136" s="1814"/>
      <c r="VUZ136" s="1814"/>
      <c r="VVA136" s="1814"/>
      <c r="VVB136" s="1814"/>
      <c r="VVC136" s="1814"/>
      <c r="VVD136" s="1814"/>
      <c r="VVE136" s="1814"/>
      <c r="VVF136" s="1814"/>
      <c r="VVG136" s="1814"/>
      <c r="VVH136" s="1814"/>
      <c r="VVI136" s="1814"/>
      <c r="VVJ136" s="1814"/>
      <c r="VVK136" s="1814"/>
      <c r="VVL136" s="1814"/>
      <c r="VVM136" s="1814"/>
      <c r="VVN136" s="1814"/>
      <c r="VVO136" s="1814"/>
      <c r="VVP136" s="1814"/>
      <c r="VVQ136" s="1814"/>
      <c r="VVR136" s="1814"/>
      <c r="VVS136" s="1814"/>
      <c r="VVT136" s="1814"/>
      <c r="VVU136" s="1814"/>
      <c r="VVV136" s="1814"/>
      <c r="VVW136" s="1814"/>
      <c r="VVX136" s="1814"/>
      <c r="VVY136" s="1814"/>
      <c r="VVZ136" s="1814"/>
      <c r="VWA136" s="1814"/>
      <c r="VWB136" s="1814"/>
      <c r="VWC136" s="1814"/>
      <c r="VWD136" s="1814"/>
      <c r="VWE136" s="1814"/>
      <c r="VWF136" s="1814"/>
      <c r="VWG136" s="1814"/>
      <c r="VWH136" s="1814"/>
      <c r="VWI136" s="1814"/>
      <c r="VWJ136" s="1814"/>
      <c r="VWK136" s="1814"/>
      <c r="VWL136" s="1814"/>
      <c r="VWM136" s="1814"/>
      <c r="VWN136" s="1814"/>
      <c r="VWO136" s="1814"/>
      <c r="VWP136" s="1814"/>
      <c r="VWQ136" s="1814"/>
      <c r="VWR136" s="1814"/>
      <c r="VWS136" s="1814"/>
      <c r="VWT136" s="1814"/>
      <c r="VWU136" s="1814"/>
      <c r="VWV136" s="1814"/>
      <c r="VWW136" s="1814"/>
      <c r="VWX136" s="1814"/>
      <c r="VWY136" s="1814"/>
      <c r="VWZ136" s="1814"/>
      <c r="VXA136" s="1814"/>
      <c r="VXB136" s="1814"/>
      <c r="VXC136" s="1814"/>
      <c r="VXD136" s="1814"/>
      <c r="VXE136" s="1814"/>
      <c r="VXF136" s="1814"/>
      <c r="VXG136" s="1814"/>
      <c r="VXH136" s="1814"/>
      <c r="VXI136" s="1814"/>
      <c r="VXJ136" s="1814"/>
      <c r="VXK136" s="1814"/>
      <c r="VXL136" s="1814"/>
      <c r="VXM136" s="1814"/>
      <c r="VXN136" s="1814"/>
      <c r="VXO136" s="1814"/>
      <c r="VXP136" s="1814"/>
      <c r="VXQ136" s="1814"/>
      <c r="VXR136" s="1814"/>
      <c r="VXS136" s="1814"/>
      <c r="VXT136" s="1814"/>
      <c r="VXU136" s="1814"/>
      <c r="VXV136" s="1814"/>
      <c r="VXW136" s="1814"/>
      <c r="VXX136" s="1814"/>
      <c r="VXY136" s="1814"/>
      <c r="VXZ136" s="1814"/>
      <c r="VYA136" s="1814"/>
      <c r="VYB136" s="1814"/>
      <c r="VYC136" s="1814"/>
      <c r="VYD136" s="1814"/>
      <c r="VYE136" s="1814"/>
      <c r="VYF136" s="1814"/>
      <c r="VYG136" s="1814"/>
      <c r="VYH136" s="1814"/>
      <c r="VYI136" s="1814"/>
      <c r="VYJ136" s="1814"/>
      <c r="VYK136" s="1814"/>
      <c r="VYL136" s="1814"/>
      <c r="VYM136" s="1814"/>
      <c r="VYN136" s="1814"/>
      <c r="VYO136" s="1814"/>
      <c r="VYP136" s="1814"/>
      <c r="VYQ136" s="1814"/>
      <c r="VYR136" s="1814"/>
      <c r="VYS136" s="1814"/>
      <c r="VYT136" s="1814"/>
      <c r="VYU136" s="1814"/>
      <c r="VYV136" s="1814"/>
      <c r="VYW136" s="1814"/>
      <c r="VYX136" s="1814"/>
      <c r="VYY136" s="1814"/>
      <c r="VYZ136" s="1814"/>
      <c r="VZA136" s="1814"/>
      <c r="VZB136" s="1814"/>
      <c r="VZC136" s="1814"/>
      <c r="VZD136" s="1814"/>
      <c r="VZE136" s="1814"/>
      <c r="VZF136" s="1814"/>
      <c r="VZG136" s="1814"/>
      <c r="VZH136" s="1814"/>
      <c r="VZI136" s="1814"/>
      <c r="VZJ136" s="1814"/>
      <c r="VZK136" s="1814"/>
      <c r="VZL136" s="1814"/>
      <c r="VZM136" s="1814"/>
      <c r="VZN136" s="1814"/>
      <c r="VZO136" s="1814"/>
      <c r="VZP136" s="1814"/>
      <c r="VZQ136" s="1814"/>
      <c r="VZR136" s="1814"/>
      <c r="VZS136" s="1814"/>
      <c r="VZT136" s="1814"/>
      <c r="VZU136" s="1814"/>
      <c r="VZV136" s="1814"/>
      <c r="VZW136" s="1814"/>
      <c r="VZX136" s="1814"/>
      <c r="VZY136" s="1814"/>
      <c r="VZZ136" s="1814"/>
      <c r="WAA136" s="1814"/>
      <c r="WAB136" s="1814"/>
      <c r="WAC136" s="1814"/>
      <c r="WAD136" s="1814"/>
      <c r="WAE136" s="1814"/>
      <c r="WAF136" s="1814"/>
      <c r="WAG136" s="1814"/>
      <c r="WAH136" s="1814"/>
      <c r="WAI136" s="1814"/>
      <c r="WAJ136" s="1814"/>
      <c r="WAK136" s="1814"/>
      <c r="WAL136" s="1814"/>
      <c r="WAM136" s="1814"/>
      <c r="WAN136" s="1814"/>
      <c r="WAO136" s="1814"/>
      <c r="WAP136" s="1814"/>
      <c r="WAQ136" s="1814"/>
      <c r="WAR136" s="1814"/>
      <c r="WAS136" s="1814"/>
      <c r="WAT136" s="1814"/>
      <c r="WAU136" s="1814"/>
      <c r="WAV136" s="1814"/>
      <c r="WAW136" s="1814"/>
      <c r="WAX136" s="1814"/>
      <c r="WAY136" s="1814"/>
      <c r="WAZ136" s="1814"/>
      <c r="WBA136" s="1814"/>
      <c r="WBB136" s="1814"/>
      <c r="WBC136" s="1814"/>
      <c r="WBD136" s="1814"/>
      <c r="WBE136" s="1814"/>
      <c r="WBF136" s="1814"/>
      <c r="WBG136" s="1814"/>
      <c r="WBH136" s="1814"/>
      <c r="WBI136" s="1814"/>
      <c r="WBJ136" s="1814"/>
      <c r="WBK136" s="1814"/>
      <c r="WBL136" s="1814"/>
      <c r="WBM136" s="1814"/>
      <c r="WBN136" s="1814"/>
      <c r="WBO136" s="1814"/>
      <c r="WBP136" s="1814"/>
      <c r="WBQ136" s="1814"/>
      <c r="WBR136" s="1814"/>
      <c r="WBS136" s="1814"/>
      <c r="WBT136" s="1814"/>
      <c r="WBU136" s="1814"/>
      <c r="WBV136" s="1814"/>
      <c r="WBW136" s="1814"/>
      <c r="WBX136" s="1814"/>
      <c r="WBY136" s="1814"/>
      <c r="WBZ136" s="1814"/>
      <c r="WCA136" s="1814"/>
      <c r="WCB136" s="1814"/>
      <c r="WCC136" s="1814"/>
      <c r="WCD136" s="1814"/>
      <c r="WCE136" s="1814"/>
      <c r="WCF136" s="1814"/>
      <c r="WCG136" s="1814"/>
      <c r="WCH136" s="1814"/>
      <c r="WCI136" s="1814"/>
      <c r="WCJ136" s="1814"/>
      <c r="WCK136" s="1814"/>
      <c r="WCL136" s="1814"/>
      <c r="WCM136" s="1814"/>
      <c r="WCN136" s="1814"/>
      <c r="WCO136" s="1814"/>
      <c r="WCP136" s="1814"/>
      <c r="WCQ136" s="1814"/>
      <c r="WCR136" s="1814"/>
      <c r="WCS136" s="1814"/>
      <c r="WCT136" s="1814"/>
      <c r="WCU136" s="1814"/>
      <c r="WCV136" s="1814"/>
      <c r="WCW136" s="1814"/>
      <c r="WCX136" s="1814"/>
      <c r="WCY136" s="1814"/>
      <c r="WCZ136" s="1814"/>
      <c r="WDA136" s="1814"/>
      <c r="WDB136" s="1814"/>
      <c r="WDC136" s="1814"/>
      <c r="WDD136" s="1814"/>
      <c r="WDE136" s="1814"/>
      <c r="WDF136" s="1814"/>
      <c r="WDG136" s="1814"/>
      <c r="WDH136" s="1814"/>
      <c r="WDI136" s="1814"/>
      <c r="WDJ136" s="1814"/>
      <c r="WDK136" s="1814"/>
      <c r="WDL136" s="1814"/>
      <c r="WDM136" s="1814"/>
      <c r="WDN136" s="1814"/>
      <c r="WDO136" s="1814"/>
      <c r="WDP136" s="1814"/>
      <c r="WDQ136" s="1814"/>
      <c r="WDR136" s="1814"/>
      <c r="WDS136" s="1814"/>
      <c r="WDT136" s="1814"/>
      <c r="WDU136" s="1814"/>
      <c r="WDV136" s="1814"/>
      <c r="WDW136" s="1814"/>
      <c r="WDX136" s="1814"/>
      <c r="WDY136" s="1814"/>
      <c r="WDZ136" s="1814"/>
      <c r="WEA136" s="1814"/>
      <c r="WEB136" s="1814"/>
      <c r="WEC136" s="1814"/>
      <c r="WED136" s="1814"/>
      <c r="WEE136" s="1814"/>
      <c r="WEF136" s="1814"/>
      <c r="WEG136" s="1814"/>
      <c r="WEH136" s="1814"/>
      <c r="WEI136" s="1814"/>
      <c r="WEJ136" s="1814"/>
      <c r="WEK136" s="1814"/>
      <c r="WEL136" s="1814"/>
      <c r="WEM136" s="1814"/>
      <c r="WEN136" s="1814"/>
      <c r="WEO136" s="1814"/>
      <c r="WEP136" s="1814"/>
      <c r="WEQ136" s="1814"/>
      <c r="WER136" s="1814"/>
      <c r="WES136" s="1814"/>
      <c r="WET136" s="1814"/>
      <c r="WEU136" s="1814"/>
      <c r="WEV136" s="1814"/>
      <c r="WEW136" s="1814"/>
      <c r="WEX136" s="1814"/>
      <c r="WEY136" s="1814"/>
      <c r="WEZ136" s="1814"/>
      <c r="WFA136" s="1814"/>
      <c r="WFB136" s="1814"/>
      <c r="WFC136" s="1814"/>
      <c r="WFD136" s="1814"/>
      <c r="WFE136" s="1814"/>
      <c r="WFF136" s="1814"/>
      <c r="WFG136" s="1814"/>
      <c r="WFH136" s="1814"/>
      <c r="WFI136" s="1814"/>
      <c r="WFJ136" s="1814"/>
      <c r="WFK136" s="1814"/>
      <c r="WFL136" s="1814"/>
      <c r="WFM136" s="1814"/>
      <c r="WFN136" s="1814"/>
      <c r="WFO136" s="1814"/>
      <c r="WFP136" s="1814"/>
      <c r="WFQ136" s="1814"/>
      <c r="WFR136" s="1814"/>
      <c r="WFS136" s="1814"/>
      <c r="WFT136" s="1814"/>
      <c r="WFU136" s="1814"/>
      <c r="WFV136" s="1814"/>
      <c r="WFW136" s="1814"/>
      <c r="WFX136" s="1814"/>
      <c r="WFY136" s="1814"/>
      <c r="WFZ136" s="1814"/>
      <c r="WGA136" s="1814"/>
      <c r="WGB136" s="1814"/>
      <c r="WGC136" s="1814"/>
      <c r="WGD136" s="1814"/>
      <c r="WGE136" s="1814"/>
      <c r="WGF136" s="1814"/>
      <c r="WGG136" s="1814"/>
      <c r="WGH136" s="1814"/>
      <c r="WGI136" s="1814"/>
      <c r="WGJ136" s="1814"/>
      <c r="WGK136" s="1814"/>
      <c r="WGL136" s="1814"/>
      <c r="WGM136" s="1814"/>
      <c r="WGN136" s="1814"/>
      <c r="WGO136" s="1814"/>
      <c r="WGP136" s="1814"/>
      <c r="WGQ136" s="1814"/>
      <c r="WGR136" s="1814"/>
      <c r="WGS136" s="1814"/>
      <c r="WGT136" s="1814"/>
      <c r="WGU136" s="1814"/>
      <c r="WGV136" s="1814"/>
      <c r="WGW136" s="1814"/>
      <c r="WGX136" s="1814"/>
      <c r="WGY136" s="1814"/>
      <c r="WGZ136" s="1814"/>
      <c r="WHA136" s="1814"/>
      <c r="WHB136" s="1814"/>
      <c r="WHC136" s="1814"/>
      <c r="WHD136" s="1814"/>
      <c r="WHE136" s="1814"/>
      <c r="WHF136" s="1814"/>
      <c r="WHG136" s="1814"/>
      <c r="WHH136" s="1814"/>
      <c r="WHI136" s="1814"/>
      <c r="WHJ136" s="1814"/>
      <c r="WHK136" s="1814"/>
      <c r="WHL136" s="1814"/>
      <c r="WHM136" s="1814"/>
      <c r="WHN136" s="1814"/>
      <c r="WHO136" s="1814"/>
      <c r="WHP136" s="1814"/>
      <c r="WHQ136" s="1814"/>
      <c r="WHR136" s="1814"/>
      <c r="WHS136" s="1814"/>
      <c r="WHT136" s="1814"/>
      <c r="WHU136" s="1814"/>
      <c r="WHV136" s="1814"/>
      <c r="WHW136" s="1814"/>
      <c r="WHX136" s="1814"/>
      <c r="WHY136" s="1814"/>
      <c r="WHZ136" s="1814"/>
      <c r="WIA136" s="1814"/>
      <c r="WIB136" s="1814"/>
      <c r="WIC136" s="1814"/>
      <c r="WID136" s="1814"/>
      <c r="WIE136" s="1814"/>
      <c r="WIF136" s="1814"/>
      <c r="WIG136" s="1814"/>
      <c r="WIH136" s="1814"/>
      <c r="WII136" s="1814"/>
      <c r="WIJ136" s="1814"/>
      <c r="WIK136" s="1814"/>
      <c r="WIL136" s="1814"/>
      <c r="WIM136" s="1814"/>
      <c r="WIN136" s="1814"/>
      <c r="WIO136" s="1814"/>
      <c r="WIP136" s="1814"/>
      <c r="WIQ136" s="1814"/>
      <c r="WIR136" s="1814"/>
      <c r="WIS136" s="1814"/>
      <c r="WIT136" s="1814"/>
      <c r="WIU136" s="1814"/>
      <c r="WIV136" s="1814"/>
      <c r="WIW136" s="1814"/>
      <c r="WIX136" s="1814"/>
      <c r="WIY136" s="1814"/>
      <c r="WIZ136" s="1814"/>
      <c r="WJA136" s="1814"/>
      <c r="WJB136" s="1814"/>
      <c r="WJC136" s="1814"/>
      <c r="WJD136" s="1814"/>
      <c r="WJE136" s="1814"/>
      <c r="WJF136" s="1814"/>
      <c r="WJG136" s="1814"/>
      <c r="WJH136" s="1814"/>
      <c r="WJI136" s="1814"/>
      <c r="WJJ136" s="1814"/>
      <c r="WJK136" s="1814"/>
      <c r="WJL136" s="1814"/>
      <c r="WJM136" s="1814"/>
      <c r="WJN136" s="1814"/>
      <c r="WJO136" s="1814"/>
      <c r="WJP136" s="1814"/>
      <c r="WJQ136" s="1814"/>
      <c r="WJR136" s="1814"/>
      <c r="WJS136" s="1814"/>
      <c r="WJT136" s="1814"/>
      <c r="WJU136" s="1814"/>
      <c r="WJV136" s="1814"/>
      <c r="WJW136" s="1814"/>
      <c r="WJX136" s="1814"/>
      <c r="WJY136" s="1814"/>
      <c r="WJZ136" s="1814"/>
      <c r="WKA136" s="1814"/>
      <c r="WKB136" s="1814"/>
      <c r="WKC136" s="1814"/>
      <c r="WKD136" s="1814"/>
      <c r="WKE136" s="1814"/>
      <c r="WKF136" s="1814"/>
      <c r="WKG136" s="1814"/>
      <c r="WKH136" s="1814"/>
      <c r="WKI136" s="1814"/>
      <c r="WKJ136" s="1814"/>
      <c r="WKK136" s="1814"/>
      <c r="WKL136" s="1814"/>
      <c r="WKM136" s="1814"/>
      <c r="WKN136" s="1814"/>
      <c r="WKO136" s="1814"/>
      <c r="WKP136" s="1814"/>
      <c r="WKQ136" s="1814"/>
      <c r="WKR136" s="1814"/>
      <c r="WKS136" s="1814"/>
      <c r="WKT136" s="1814"/>
      <c r="WKU136" s="1814"/>
      <c r="WKV136" s="1814"/>
      <c r="WKW136" s="1814"/>
      <c r="WKX136" s="1814"/>
      <c r="WKY136" s="1814"/>
      <c r="WKZ136" s="1814"/>
      <c r="WLA136" s="1814"/>
      <c r="WLB136" s="1814"/>
      <c r="WLC136" s="1814"/>
      <c r="WLD136" s="1814"/>
      <c r="WLE136" s="1814"/>
      <c r="WLF136" s="1814"/>
      <c r="WLG136" s="1814"/>
      <c r="WLH136" s="1814"/>
      <c r="WLI136" s="1814"/>
      <c r="WLJ136" s="1814"/>
      <c r="WLK136" s="1814"/>
      <c r="WLL136" s="1814"/>
      <c r="WLM136" s="1814"/>
      <c r="WLN136" s="1814"/>
      <c r="WLO136" s="1814"/>
      <c r="WLP136" s="1814"/>
      <c r="WLQ136" s="1814"/>
      <c r="WLR136" s="1814"/>
      <c r="WLS136" s="1814"/>
      <c r="WLT136" s="1814"/>
      <c r="WLU136" s="1814"/>
      <c r="WLV136" s="1814"/>
      <c r="WLW136" s="1814"/>
      <c r="WLX136" s="1814"/>
      <c r="WLY136" s="1814"/>
      <c r="WLZ136" s="1814"/>
      <c r="WMA136" s="1814"/>
      <c r="WMB136" s="1814"/>
      <c r="WMC136" s="1814"/>
      <c r="WMD136" s="1814"/>
      <c r="WME136" s="1814"/>
      <c r="WMF136" s="1814"/>
      <c r="WMG136" s="1814"/>
      <c r="WMH136" s="1814"/>
      <c r="WMI136" s="1814"/>
      <c r="WMJ136" s="1814"/>
      <c r="WMK136" s="1814"/>
      <c r="WML136" s="1814"/>
      <c r="WMM136" s="1814"/>
      <c r="WMN136" s="1814"/>
      <c r="WMO136" s="1814"/>
      <c r="WMP136" s="1814"/>
      <c r="WMQ136" s="1814"/>
      <c r="WMR136" s="1814"/>
      <c r="WMS136" s="1814"/>
      <c r="WMT136" s="1814"/>
      <c r="WMU136" s="1814"/>
      <c r="WMV136" s="1814"/>
      <c r="WMW136" s="1814"/>
      <c r="WMX136" s="1814"/>
      <c r="WMY136" s="1814"/>
      <c r="WMZ136" s="1814"/>
      <c r="WNA136" s="1814"/>
      <c r="WNB136" s="1814"/>
      <c r="WNC136" s="1814"/>
      <c r="WND136" s="1814"/>
      <c r="WNE136" s="1814"/>
      <c r="WNF136" s="1814"/>
      <c r="WNG136" s="1814"/>
      <c r="WNH136" s="1814"/>
      <c r="WNI136" s="1814"/>
      <c r="WNJ136" s="1814"/>
      <c r="WNK136" s="1814"/>
      <c r="WNL136" s="1814"/>
      <c r="WNM136" s="1814"/>
      <c r="WNN136" s="1814"/>
      <c r="WNO136" s="1814"/>
      <c r="WNP136" s="1814"/>
      <c r="WNQ136" s="1814"/>
      <c r="WNR136" s="1814"/>
      <c r="WNS136" s="1814"/>
      <c r="WNT136" s="1814"/>
      <c r="WNU136" s="1814"/>
      <c r="WNV136" s="1814"/>
      <c r="WNW136" s="1814"/>
      <c r="WNX136" s="1814"/>
      <c r="WNY136" s="1814"/>
      <c r="WNZ136" s="1814"/>
      <c r="WOA136" s="1814"/>
      <c r="WOB136" s="1814"/>
      <c r="WOC136" s="1814"/>
      <c r="WOD136" s="1814"/>
      <c r="WOE136" s="1814"/>
      <c r="WOF136" s="1814"/>
      <c r="WOG136" s="1814"/>
      <c r="WOH136" s="1814"/>
      <c r="WOI136" s="1814"/>
      <c r="WOJ136" s="1814"/>
      <c r="WOK136" s="1814"/>
      <c r="WOL136" s="1814"/>
      <c r="WOM136" s="1814"/>
      <c r="WON136" s="1814"/>
      <c r="WOO136" s="1814"/>
      <c r="WOP136" s="1814"/>
      <c r="WOQ136" s="1814"/>
      <c r="WOR136" s="1814"/>
      <c r="WOS136" s="1814"/>
      <c r="WOT136" s="1814"/>
      <c r="WOU136" s="1814"/>
      <c r="WOV136" s="1814"/>
      <c r="WOW136" s="1814"/>
      <c r="WOX136" s="1814"/>
      <c r="WOY136" s="1814"/>
      <c r="WOZ136" s="1814"/>
      <c r="WPA136" s="1814"/>
      <c r="WPB136" s="1814"/>
      <c r="WPC136" s="1814"/>
      <c r="WPD136" s="1814"/>
      <c r="WPE136" s="1814"/>
      <c r="WPF136" s="1814"/>
      <c r="WPG136" s="1814"/>
      <c r="WPH136" s="1814"/>
      <c r="WPI136" s="1814"/>
      <c r="WPJ136" s="1814"/>
      <c r="WPK136" s="1814"/>
      <c r="WPL136" s="1814"/>
      <c r="WPM136" s="1814"/>
      <c r="WPN136" s="1814"/>
      <c r="WPO136" s="1814"/>
      <c r="WPP136" s="1814"/>
      <c r="WPQ136" s="1814"/>
      <c r="WPR136" s="1814"/>
      <c r="WPS136" s="1814"/>
      <c r="WPT136" s="1814"/>
      <c r="WPU136" s="1814"/>
      <c r="WPV136" s="1814"/>
      <c r="WPW136" s="1814"/>
      <c r="WPX136" s="1814"/>
      <c r="WPY136" s="1814"/>
      <c r="WPZ136" s="1814"/>
      <c r="WQA136" s="1814"/>
      <c r="WQB136" s="1814"/>
      <c r="WQC136" s="1814"/>
      <c r="WQD136" s="1814"/>
      <c r="WQE136" s="1814"/>
      <c r="WQF136" s="1814"/>
      <c r="WQG136" s="1814"/>
      <c r="WQH136" s="1814"/>
      <c r="WQI136" s="1814"/>
      <c r="WQJ136" s="1814"/>
      <c r="WQK136" s="1814"/>
      <c r="WQL136" s="1814"/>
      <c r="WQM136" s="1814"/>
      <c r="WQN136" s="1814"/>
      <c r="WQO136" s="1814"/>
      <c r="WQP136" s="1814"/>
      <c r="WQQ136" s="1814"/>
      <c r="WQR136" s="1814"/>
      <c r="WQS136" s="1814"/>
      <c r="WQT136" s="1814"/>
      <c r="WQU136" s="1814"/>
      <c r="WQV136" s="1814"/>
      <c r="WQW136" s="1814"/>
      <c r="WQX136" s="1814"/>
      <c r="WQY136" s="1814"/>
      <c r="WQZ136" s="1814"/>
      <c r="WRA136" s="1814"/>
      <c r="WRB136" s="1814"/>
      <c r="WRC136" s="1814"/>
      <c r="WRD136" s="1814"/>
      <c r="WRE136" s="1814"/>
      <c r="WRF136" s="1814"/>
      <c r="WRG136" s="1814"/>
      <c r="WRH136" s="1814"/>
      <c r="WRI136" s="1814"/>
      <c r="WRJ136" s="1814"/>
      <c r="WRK136" s="1814"/>
      <c r="WRL136" s="1814"/>
      <c r="WRM136" s="1814"/>
      <c r="WRN136" s="1814"/>
      <c r="WRO136" s="1814"/>
      <c r="WRP136" s="1814"/>
      <c r="WRQ136" s="1814"/>
      <c r="WRR136" s="1814"/>
      <c r="WRS136" s="1814"/>
      <c r="WRT136" s="1814"/>
      <c r="WRU136" s="1814"/>
      <c r="WRV136" s="1814"/>
      <c r="WRW136" s="1814"/>
      <c r="WRX136" s="1814"/>
      <c r="WRY136" s="1814"/>
      <c r="WRZ136" s="1814"/>
      <c r="WSA136" s="1814"/>
      <c r="WSB136" s="1814"/>
      <c r="WSC136" s="1814"/>
      <c r="WSD136" s="1814"/>
      <c r="WSE136" s="1814"/>
      <c r="WSF136" s="1814"/>
      <c r="WSG136" s="1814"/>
      <c r="WSH136" s="1814"/>
      <c r="WSI136" s="1814"/>
      <c r="WSJ136" s="1814"/>
      <c r="WSK136" s="1814"/>
      <c r="WSL136" s="1814"/>
      <c r="WSM136" s="1814"/>
      <c r="WSN136" s="1814"/>
      <c r="WSO136" s="1814"/>
      <c r="WSP136" s="1814"/>
      <c r="WSQ136" s="1814"/>
      <c r="WSR136" s="1814"/>
      <c r="WSS136" s="1814"/>
      <c r="WST136" s="1814"/>
      <c r="WSU136" s="1814"/>
      <c r="WSV136" s="1814"/>
      <c r="WSW136" s="1814"/>
      <c r="WSX136" s="1814"/>
      <c r="WSY136" s="1814"/>
      <c r="WSZ136" s="1814"/>
      <c r="WTA136" s="1814"/>
      <c r="WTB136" s="1814"/>
      <c r="WTC136" s="1814"/>
      <c r="WTD136" s="1814"/>
      <c r="WTE136" s="1814"/>
      <c r="WTF136" s="1814"/>
      <c r="WTG136" s="1814"/>
      <c r="WTH136" s="1814"/>
      <c r="WTI136" s="1814"/>
      <c r="WTJ136" s="1814"/>
      <c r="WTK136" s="1814"/>
      <c r="WTL136" s="1814"/>
      <c r="WTM136" s="1814"/>
      <c r="WTN136" s="1814"/>
      <c r="WTO136" s="1814"/>
      <c r="WTP136" s="1814"/>
      <c r="WTQ136" s="1814"/>
      <c r="WTR136" s="1814"/>
      <c r="WTS136" s="1814"/>
      <c r="WTT136" s="1814"/>
      <c r="WTU136" s="1814"/>
      <c r="WTV136" s="1814"/>
      <c r="WTW136" s="1814"/>
      <c r="WTX136" s="1814"/>
      <c r="WTY136" s="1814"/>
      <c r="WTZ136" s="1814"/>
      <c r="WUA136" s="1814"/>
      <c r="WUB136" s="1814"/>
      <c r="WUC136" s="1814"/>
      <c r="WUD136" s="1814"/>
      <c r="WUE136" s="1814"/>
      <c r="WUF136" s="1814"/>
      <c r="WUG136" s="1814"/>
      <c r="WUH136" s="1814"/>
      <c r="WUI136" s="1814"/>
      <c r="WUJ136" s="1814"/>
      <c r="WUK136" s="1814"/>
      <c r="WUL136" s="1814"/>
      <c r="WUM136" s="1814"/>
      <c r="WUN136" s="1814"/>
      <c r="WUO136" s="1814"/>
      <c r="WUP136" s="1814"/>
      <c r="WUQ136" s="1814"/>
      <c r="WUR136" s="1814"/>
      <c r="WUS136" s="1814"/>
      <c r="WUT136" s="1814"/>
      <c r="WUU136" s="1814"/>
      <c r="WUV136" s="1814"/>
      <c r="WUW136" s="1814"/>
      <c r="WUX136" s="1814"/>
      <c r="WUY136" s="1814"/>
      <c r="WUZ136" s="1814"/>
      <c r="WVA136" s="1814"/>
      <c r="WVB136" s="1814"/>
      <c r="WVC136" s="1814"/>
      <c r="WVD136" s="1814"/>
      <c r="WVE136" s="1814"/>
      <c r="WVF136" s="1814"/>
      <c r="WVG136" s="1814"/>
      <c r="WVH136" s="1814"/>
      <c r="WVI136" s="1814"/>
      <c r="WVJ136" s="1814"/>
      <c r="WVK136" s="1814"/>
      <c r="WVL136" s="1814"/>
      <c r="WVM136" s="1814"/>
      <c r="WVN136" s="1814"/>
      <c r="WVO136" s="1814"/>
      <c r="WVP136" s="1814"/>
      <c r="WVQ136" s="1814"/>
      <c r="WVR136" s="1814"/>
      <c r="WVS136" s="1814"/>
      <c r="WVT136" s="1814"/>
      <c r="WVU136" s="1814"/>
      <c r="WVV136" s="1814"/>
      <c r="WVW136" s="1814"/>
      <c r="WVX136" s="1814"/>
      <c r="WVY136" s="1814"/>
      <c r="WVZ136" s="1814"/>
      <c r="WWA136" s="1814"/>
      <c r="WWB136" s="1814"/>
      <c r="WWC136" s="1814"/>
      <c r="WWD136" s="1814"/>
      <c r="WWE136" s="1814"/>
      <c r="WWF136" s="1814"/>
      <c r="WWG136" s="1814"/>
      <c r="WWH136" s="1814"/>
      <c r="WWI136" s="1814"/>
      <c r="WWJ136" s="1814"/>
      <c r="WWK136" s="1814"/>
      <c r="WWL136" s="1814"/>
      <c r="WWM136" s="1814"/>
      <c r="WWN136" s="1814"/>
      <c r="WWO136" s="1814"/>
      <c r="WWP136" s="1814"/>
      <c r="WWQ136" s="1814"/>
      <c r="WWR136" s="1814"/>
      <c r="WWS136" s="1814"/>
      <c r="WWT136" s="1814"/>
      <c r="WWU136" s="1814"/>
      <c r="WWV136" s="1814"/>
      <c r="WWW136" s="1814"/>
      <c r="WWX136" s="1814"/>
      <c r="WWY136" s="1814"/>
      <c r="WWZ136" s="1814"/>
      <c r="WXA136" s="1814"/>
      <c r="WXB136" s="1814"/>
      <c r="WXC136" s="1814"/>
      <c r="WXD136" s="1814"/>
      <c r="WXE136" s="1814"/>
      <c r="WXF136" s="1814"/>
      <c r="WXG136" s="1814"/>
      <c r="WXH136" s="1814"/>
      <c r="WXI136" s="1814"/>
      <c r="WXJ136" s="1814"/>
      <c r="WXK136" s="1814"/>
      <c r="WXL136" s="1814"/>
      <c r="WXM136" s="1814"/>
      <c r="WXN136" s="1814"/>
      <c r="WXO136" s="1814"/>
      <c r="WXP136" s="1814"/>
      <c r="WXQ136" s="1814"/>
      <c r="WXR136" s="1814"/>
      <c r="WXS136" s="1814"/>
      <c r="WXT136" s="1814"/>
      <c r="WXU136" s="1814"/>
      <c r="WXV136" s="1814"/>
      <c r="WXW136" s="1814"/>
      <c r="WXX136" s="1814"/>
      <c r="WXY136" s="1814"/>
      <c r="WXZ136" s="1814"/>
      <c r="WYA136" s="1814"/>
      <c r="WYB136" s="1814"/>
      <c r="WYC136" s="1814"/>
      <c r="WYD136" s="1814"/>
      <c r="WYE136" s="1814"/>
      <c r="WYF136" s="1814"/>
      <c r="WYG136" s="1814"/>
      <c r="WYH136" s="1814"/>
      <c r="WYI136" s="1814"/>
      <c r="WYJ136" s="1814"/>
      <c r="WYK136" s="1814"/>
      <c r="WYL136" s="1814"/>
      <c r="WYM136" s="1814"/>
      <c r="WYN136" s="1814"/>
      <c r="WYO136" s="1814"/>
      <c r="WYP136" s="1814"/>
      <c r="WYQ136" s="1814"/>
      <c r="WYR136" s="1814"/>
      <c r="WYS136" s="1814"/>
      <c r="WYT136" s="1814"/>
      <c r="WYU136" s="1814"/>
      <c r="WYV136" s="1814"/>
      <c r="WYW136" s="1814"/>
      <c r="WYX136" s="1814"/>
      <c r="WYY136" s="1814"/>
      <c r="WYZ136" s="1814"/>
      <c r="WZA136" s="1814"/>
      <c r="WZB136" s="1814"/>
      <c r="WZC136" s="1814"/>
      <c r="WZD136" s="1814"/>
      <c r="WZE136" s="1814"/>
      <c r="WZF136" s="1814"/>
      <c r="WZG136" s="1814"/>
      <c r="WZH136" s="1814"/>
      <c r="WZI136" s="1814"/>
      <c r="WZJ136" s="1814"/>
      <c r="WZK136" s="1814"/>
      <c r="WZL136" s="1814"/>
      <c r="WZM136" s="1814"/>
      <c r="WZN136" s="1814"/>
      <c r="WZO136" s="1814"/>
      <c r="WZP136" s="1814"/>
      <c r="WZQ136" s="1814"/>
      <c r="WZR136" s="1814"/>
      <c r="WZS136" s="1814"/>
      <c r="WZT136" s="1814"/>
      <c r="WZU136" s="1814"/>
      <c r="WZV136" s="1814"/>
      <c r="WZW136" s="1814"/>
      <c r="WZX136" s="1814"/>
      <c r="WZY136" s="1814"/>
      <c r="WZZ136" s="1814"/>
      <c r="XAA136" s="1814"/>
      <c r="XAB136" s="1814"/>
      <c r="XAC136" s="1814"/>
      <c r="XAD136" s="1814"/>
      <c r="XAE136" s="1814"/>
      <c r="XAF136" s="1814"/>
      <c r="XAG136" s="1814"/>
      <c r="XAH136" s="1814"/>
      <c r="XAI136" s="1814"/>
      <c r="XAJ136" s="1814"/>
      <c r="XAK136" s="1814"/>
      <c r="XAL136" s="1814"/>
      <c r="XAM136" s="1814"/>
      <c r="XAN136" s="1814"/>
      <c r="XAO136" s="1814"/>
      <c r="XAP136" s="1814"/>
      <c r="XAQ136" s="1814"/>
      <c r="XAR136" s="1814"/>
      <c r="XAS136" s="1814"/>
      <c r="XAT136" s="1814"/>
      <c r="XAU136" s="1814"/>
      <c r="XAV136" s="1814"/>
      <c r="XAW136" s="1814"/>
      <c r="XAX136" s="1814"/>
      <c r="XAY136" s="1814"/>
      <c r="XAZ136" s="1814"/>
      <c r="XBA136" s="1814"/>
      <c r="XBB136" s="1814"/>
      <c r="XBC136" s="1814"/>
      <c r="XBD136" s="1814"/>
      <c r="XBE136" s="1814"/>
      <c r="XBF136" s="1814"/>
      <c r="XBG136" s="1814"/>
      <c r="XBH136" s="1814"/>
      <c r="XBI136" s="1814"/>
      <c r="XBJ136" s="1814"/>
      <c r="XBK136" s="1814"/>
      <c r="XBL136" s="1814"/>
      <c r="XBM136" s="1814"/>
      <c r="XBN136" s="1814"/>
      <c r="XBO136" s="1814"/>
      <c r="XBP136" s="1814"/>
      <c r="XBQ136" s="1814"/>
      <c r="XBR136" s="1814"/>
      <c r="XBS136" s="1814"/>
      <c r="XBT136" s="1814"/>
      <c r="XBU136" s="1814"/>
      <c r="XBV136" s="1814"/>
      <c r="XBW136" s="1814"/>
      <c r="XBX136" s="1814"/>
      <c r="XBY136" s="1814"/>
      <c r="XBZ136" s="1814"/>
      <c r="XCA136" s="1814"/>
      <c r="XCB136" s="1814"/>
      <c r="XCC136" s="1814"/>
      <c r="XCD136" s="1814"/>
      <c r="XCE136" s="1814"/>
      <c r="XCF136" s="1814"/>
      <c r="XCG136" s="1814"/>
      <c r="XCH136" s="1814"/>
      <c r="XCI136" s="1814"/>
      <c r="XCJ136" s="1814"/>
      <c r="XCK136" s="1814"/>
      <c r="XCL136" s="1814"/>
      <c r="XCM136" s="1814"/>
      <c r="XCN136" s="1814"/>
      <c r="XCO136" s="1814"/>
      <c r="XCP136" s="1814"/>
      <c r="XCQ136" s="1814"/>
      <c r="XCR136" s="1814"/>
      <c r="XCS136" s="1814"/>
      <c r="XCT136" s="1814"/>
      <c r="XCU136" s="1814"/>
      <c r="XCV136" s="1814"/>
      <c r="XCW136" s="1814"/>
      <c r="XCX136" s="1814"/>
      <c r="XCY136" s="1814"/>
      <c r="XCZ136" s="1814"/>
      <c r="XDA136" s="1814"/>
      <c r="XDB136" s="1814"/>
      <c r="XDC136" s="1814"/>
      <c r="XDD136" s="1814"/>
      <c r="XDE136" s="1814"/>
      <c r="XDF136" s="1814"/>
      <c r="XDG136" s="1814"/>
      <c r="XDH136" s="1814"/>
      <c r="XDI136" s="1814"/>
      <c r="XDJ136" s="1814"/>
      <c r="XDK136" s="1814"/>
      <c r="XDL136" s="1814"/>
      <c r="XDM136" s="1814"/>
      <c r="XDN136" s="1814"/>
      <c r="XDO136" s="1814"/>
      <c r="XDP136" s="1814"/>
      <c r="XDQ136" s="1814"/>
      <c r="XDR136" s="1814"/>
      <c r="XDS136" s="1814"/>
      <c r="XDT136" s="1814"/>
      <c r="XDU136" s="1814"/>
      <c r="XDV136" s="1814"/>
      <c r="XDW136" s="1814"/>
      <c r="XDX136" s="1814"/>
      <c r="XDY136" s="1814"/>
      <c r="XDZ136" s="1814"/>
      <c r="XEA136" s="1814"/>
      <c r="XEB136" s="1814"/>
      <c r="XEC136" s="1814"/>
      <c r="XED136" s="1814"/>
      <c r="XEE136" s="1814"/>
      <c r="XEF136" s="1814"/>
      <c r="XEG136" s="1814"/>
      <c r="XEH136" s="1814"/>
      <c r="XEI136" s="1814"/>
      <c r="XEJ136" s="1814"/>
      <c r="XEK136" s="1814"/>
      <c r="XEL136" s="1814"/>
      <c r="XEM136" s="1814"/>
      <c r="XEN136" s="1814"/>
      <c r="XEO136" s="1814"/>
    </row>
    <row r="137" spans="1:16369" s="328" customFormat="1" ht="15" customHeight="1">
      <c r="A137" s="1731"/>
      <c r="B137" s="2351" t="s">
        <v>2136</v>
      </c>
      <c r="C137" s="2352" t="s">
        <v>14</v>
      </c>
      <c r="D137" s="2308" t="str">
        <f>CONCATENATE("Column ", LEFT(ADDRESS(ROW(Securitisation!C1),COLUMN(Securitisation!C1),4), 1))</f>
        <v>Column C</v>
      </c>
      <c r="E137" s="2308" t="str">
        <f>CONCATENATE("Column ", LEFT(ADDRESS(ROW(Securitisation!D1),COLUMN(Securitisation!D1),4), 1))</f>
        <v>Column D</v>
      </c>
      <c r="F137" s="2308" t="str">
        <f>CONCATENATE("Column ", LEFT(ADDRESS(ROW(Securitisation!E1),COLUMN(Securitisation!E1),4), 1))</f>
        <v>Column E</v>
      </c>
      <c r="G137" s="2308" t="str">
        <f>CONCATENATE("Column ", LEFT(ADDRESS(ROW(Securitisation!F1),COLUMN(Securitisation!F1),4), 1))</f>
        <v>Column F</v>
      </c>
      <c r="H137" s="2308" t="str">
        <f>CONCATENATE("Column ", LEFT(ADDRESS(ROW(Securitisation!G1),COLUMN(Securitisation!G1),4), 1))</f>
        <v>Column G</v>
      </c>
      <c r="I137" s="2308" t="str">
        <f>CONCATENATE("Column ", LEFT(ADDRESS(ROW(Securitisation!H1),COLUMN(Securitisation!H1),4), 1))</f>
        <v>Column H</v>
      </c>
      <c r="J137" s="2308" t="str">
        <f>CONCATENATE("Column ", LEFT(ADDRESS(ROW(Securitisation!I1),COLUMN(Securitisation!I1),4), 1))</f>
        <v>Column I</v>
      </c>
      <c r="K137" s="2308" t="str">
        <f>CONCATENATE("Column ", LEFT(ADDRESS(ROW(Securitisation!J1),COLUMN(Securitisation!J1),4), 1))</f>
        <v>Column J</v>
      </c>
      <c r="L137" s="2308" t="str">
        <f>CONCATENATE("Column ", LEFT(ADDRESS(ROW(Securitisation!K1),COLUMN(Securitisation!K1),4), 1))</f>
        <v>Column K</v>
      </c>
      <c r="M137" s="2308" t="str">
        <f>CONCATENATE("Column ", LEFT(ADDRESS(ROW(Securitisation!L1),COLUMN(Securitisation!L1),4), 1))</f>
        <v>Column L</v>
      </c>
      <c r="N137" s="2308" t="str">
        <f>CONCATENATE("Column ", LEFT(ADDRESS(ROW(Securitisation!M1),COLUMN(Securitisation!M1),4), 1))</f>
        <v>Column M</v>
      </c>
      <c r="O137" s="2445" t="str">
        <f>CONCATENATE("Column ", LEFT(ADDRESS(ROW(Securitisation!N1),COLUMN(Securitisation!N1),4), 1))</f>
        <v>Column N</v>
      </c>
      <c r="P137" s="611"/>
      <c r="Q137" s="611"/>
      <c r="R137" s="611"/>
      <c r="S137" s="611"/>
      <c r="T137" s="611"/>
      <c r="U137" s="611"/>
      <c r="V137" s="611"/>
      <c r="AB137" s="2296"/>
    </row>
    <row r="138" spans="1:16369" s="328" customFormat="1" ht="15" customHeight="1">
      <c r="A138" s="1731"/>
      <c r="B138" s="2358" t="s">
        <v>2162</v>
      </c>
      <c r="C138" s="2353" t="s">
        <v>2166</v>
      </c>
      <c r="D138" s="2399"/>
      <c r="E138" s="2399"/>
      <c r="F138" s="2399"/>
      <c r="G138" s="2399"/>
      <c r="H138" s="2399"/>
      <c r="I138" s="2399"/>
      <c r="J138" s="2399"/>
      <c r="K138" s="2399"/>
      <c r="L138" s="2400" t="str">
        <f>Securitisation!K16</f>
        <v/>
      </c>
      <c r="M138" s="2400" t="str">
        <f>Securitisation!L16</f>
        <v/>
      </c>
      <c r="N138" s="2401" t="str">
        <f>Securitisation!M16</f>
        <v/>
      </c>
      <c r="O138" s="2382"/>
      <c r="P138" s="611"/>
      <c r="Q138" s="611"/>
      <c r="R138" s="611"/>
      <c r="S138" s="611"/>
      <c r="T138" s="611"/>
      <c r="U138" s="611"/>
      <c r="V138" s="611"/>
      <c r="AB138" s="2296"/>
    </row>
    <row r="139" spans="1:16369" s="328" customFormat="1" ht="15" customHeight="1">
      <c r="A139" s="1731"/>
      <c r="B139" s="848" t="s">
        <v>2162</v>
      </c>
      <c r="C139" s="417" t="s">
        <v>2167</v>
      </c>
      <c r="D139" s="2379"/>
      <c r="E139" s="2379"/>
      <c r="F139" s="2379"/>
      <c r="G139" s="2379"/>
      <c r="H139" s="2379"/>
      <c r="I139" s="2379"/>
      <c r="J139" s="2379"/>
      <c r="K139" s="2379"/>
      <c r="L139" s="2402" t="str">
        <f>Securitisation!K17</f>
        <v/>
      </c>
      <c r="M139" s="2402" t="str">
        <f>Securitisation!L17</f>
        <v/>
      </c>
      <c r="N139" s="2403" t="str">
        <f>Securitisation!M17</f>
        <v/>
      </c>
      <c r="O139" s="2382"/>
      <c r="P139" s="611"/>
      <c r="Q139" s="611"/>
      <c r="R139" s="611"/>
      <c r="S139" s="611"/>
      <c r="T139" s="611"/>
      <c r="U139" s="611"/>
      <c r="V139" s="611"/>
      <c r="AB139" s="2296"/>
    </row>
    <row r="140" spans="1:16369" s="328" customFormat="1" ht="15" customHeight="1">
      <c r="A140" s="1731"/>
      <c r="B140" s="848" t="s">
        <v>2162</v>
      </c>
      <c r="C140" s="417" t="s">
        <v>2168</v>
      </c>
      <c r="D140" s="2379"/>
      <c r="E140" s="2379"/>
      <c r="F140" s="2379"/>
      <c r="G140" s="2379"/>
      <c r="H140" s="2379"/>
      <c r="I140" s="2379"/>
      <c r="J140" s="2379"/>
      <c r="K140" s="2379"/>
      <c r="L140" s="2402" t="str">
        <f>Securitisation!K18</f>
        <v/>
      </c>
      <c r="M140" s="2402" t="str">
        <f>Securitisation!L18</f>
        <v/>
      </c>
      <c r="N140" s="2403" t="str">
        <f>Securitisation!M18</f>
        <v/>
      </c>
      <c r="O140" s="2382"/>
      <c r="P140" s="611"/>
      <c r="Q140" s="611"/>
      <c r="R140" s="611"/>
      <c r="S140" s="611"/>
      <c r="T140" s="611"/>
      <c r="U140" s="611"/>
      <c r="V140" s="611"/>
      <c r="AB140" s="2296"/>
    </row>
    <row r="141" spans="1:16369" s="328" customFormat="1" ht="15" customHeight="1">
      <c r="A141" s="1731"/>
      <c r="B141" s="848" t="s">
        <v>2162</v>
      </c>
      <c r="C141" s="417" t="s">
        <v>2169</v>
      </c>
      <c r="D141" s="2379"/>
      <c r="E141" s="2379"/>
      <c r="F141" s="2379"/>
      <c r="G141" s="2379"/>
      <c r="H141" s="2379"/>
      <c r="I141" s="2379"/>
      <c r="J141" s="2379"/>
      <c r="K141" s="2379"/>
      <c r="L141" s="2402" t="str">
        <f>Securitisation!K19</f>
        <v/>
      </c>
      <c r="M141" s="2402" t="str">
        <f>Securitisation!L19</f>
        <v/>
      </c>
      <c r="N141" s="2403" t="str">
        <f>Securitisation!M19</f>
        <v/>
      </c>
      <c r="O141" s="2382"/>
      <c r="P141" s="611"/>
      <c r="Q141" s="611"/>
      <c r="R141" s="611"/>
      <c r="S141" s="611"/>
      <c r="T141" s="611"/>
      <c r="U141" s="611"/>
      <c r="V141" s="611"/>
      <c r="AB141" s="2296"/>
    </row>
    <row r="142" spans="1:16369" s="328" customFormat="1" ht="15" customHeight="1">
      <c r="A142" s="1731"/>
      <c r="B142" s="848" t="s">
        <v>2162</v>
      </c>
      <c r="C142" s="417" t="s">
        <v>2170</v>
      </c>
      <c r="D142" s="2379"/>
      <c r="E142" s="2379"/>
      <c r="F142" s="2379"/>
      <c r="G142" s="2379"/>
      <c r="H142" s="2379"/>
      <c r="I142" s="2379"/>
      <c r="J142" s="2379"/>
      <c r="K142" s="2379"/>
      <c r="L142" s="2402" t="str">
        <f>Securitisation!K20</f>
        <v/>
      </c>
      <c r="M142" s="2402" t="str">
        <f>Securitisation!L20</f>
        <v/>
      </c>
      <c r="N142" s="2403" t="str">
        <f>Securitisation!M20</f>
        <v/>
      </c>
      <c r="O142" s="2382"/>
      <c r="P142" s="611"/>
      <c r="Q142" s="611"/>
      <c r="R142" s="611"/>
      <c r="S142" s="611"/>
      <c r="T142" s="611"/>
      <c r="U142" s="611"/>
      <c r="V142" s="611"/>
      <c r="AB142" s="2296"/>
    </row>
    <row r="143" spans="1:16369" s="328" customFormat="1" ht="15" customHeight="1">
      <c r="A143" s="1731"/>
      <c r="B143" s="848" t="s">
        <v>2162</v>
      </c>
      <c r="C143" s="417" t="s">
        <v>2171</v>
      </c>
      <c r="D143" s="2379"/>
      <c r="E143" s="2379"/>
      <c r="F143" s="2379"/>
      <c r="G143" s="2379"/>
      <c r="H143" s="2379"/>
      <c r="I143" s="2379"/>
      <c r="J143" s="2379"/>
      <c r="K143" s="2379"/>
      <c r="L143" s="2402" t="str">
        <f>Securitisation!K21</f>
        <v/>
      </c>
      <c r="M143" s="2402" t="str">
        <f>Securitisation!L21</f>
        <v/>
      </c>
      <c r="N143" s="2403" t="str">
        <f>Securitisation!M21</f>
        <v/>
      </c>
      <c r="O143" s="2382"/>
      <c r="P143" s="611"/>
      <c r="Q143" s="611"/>
      <c r="R143" s="611"/>
      <c r="S143" s="611"/>
      <c r="T143" s="611"/>
      <c r="U143" s="611"/>
      <c r="V143" s="611"/>
      <c r="AB143" s="2296"/>
    </row>
    <row r="144" spans="1:16369" s="328" customFormat="1" ht="15" customHeight="1">
      <c r="A144" s="1731"/>
      <c r="B144" s="848" t="s">
        <v>2162</v>
      </c>
      <c r="C144" s="417" t="s">
        <v>2172</v>
      </c>
      <c r="D144" s="2379"/>
      <c r="E144" s="2379"/>
      <c r="F144" s="2379"/>
      <c r="G144" s="2379"/>
      <c r="H144" s="2379"/>
      <c r="I144" s="2379"/>
      <c r="J144" s="2379"/>
      <c r="K144" s="2379"/>
      <c r="L144" s="2402" t="str">
        <f>Securitisation!K22</f>
        <v/>
      </c>
      <c r="M144" s="2402" t="str">
        <f>Securitisation!L22</f>
        <v/>
      </c>
      <c r="N144" s="2403" t="str">
        <f>Securitisation!M22</f>
        <v/>
      </c>
      <c r="O144" s="2382"/>
      <c r="P144" s="611"/>
      <c r="Q144" s="611"/>
      <c r="R144" s="611"/>
      <c r="S144" s="611"/>
      <c r="T144" s="611"/>
      <c r="U144" s="611"/>
      <c r="V144" s="611"/>
      <c r="AB144" s="2296"/>
    </row>
    <row r="145" spans="1:28" s="328" customFormat="1" ht="15" customHeight="1">
      <c r="A145" s="1731"/>
      <c r="B145" s="848" t="s">
        <v>2162</v>
      </c>
      <c r="C145" s="417" t="s">
        <v>2173</v>
      </c>
      <c r="D145" s="2379"/>
      <c r="E145" s="2379"/>
      <c r="F145" s="2379"/>
      <c r="G145" s="2379"/>
      <c r="H145" s="2379"/>
      <c r="I145" s="2379"/>
      <c r="J145" s="2379"/>
      <c r="K145" s="2379"/>
      <c r="L145" s="2402" t="str">
        <f>Securitisation!K23</f>
        <v/>
      </c>
      <c r="M145" s="2402" t="str">
        <f>Securitisation!L23</f>
        <v/>
      </c>
      <c r="N145" s="2403" t="str">
        <f>Securitisation!M23</f>
        <v/>
      </c>
      <c r="O145" s="2382"/>
      <c r="P145" s="611"/>
      <c r="Q145" s="611"/>
      <c r="R145" s="611"/>
      <c r="S145" s="611"/>
      <c r="T145" s="611"/>
      <c r="U145" s="611"/>
      <c r="V145" s="611"/>
      <c r="AB145" s="2296"/>
    </row>
    <row r="146" spans="1:28" s="328" customFormat="1" ht="15" customHeight="1">
      <c r="A146" s="1731"/>
      <c r="B146" s="848" t="s">
        <v>2162</v>
      </c>
      <c r="C146" s="417" t="s">
        <v>2174</v>
      </c>
      <c r="D146" s="2379"/>
      <c r="E146" s="2379"/>
      <c r="F146" s="2379"/>
      <c r="G146" s="2379"/>
      <c r="H146" s="2379"/>
      <c r="I146" s="2379"/>
      <c r="J146" s="2379"/>
      <c r="K146" s="2379"/>
      <c r="L146" s="2402" t="str">
        <f>Securitisation!K24</f>
        <v/>
      </c>
      <c r="M146" s="2402" t="str">
        <f>Securitisation!L24</f>
        <v/>
      </c>
      <c r="N146" s="2403" t="str">
        <f>Securitisation!M24</f>
        <v/>
      </c>
      <c r="O146" s="2382"/>
      <c r="P146" s="611"/>
      <c r="Q146" s="611"/>
      <c r="R146" s="611"/>
      <c r="S146" s="611"/>
      <c r="T146" s="611"/>
      <c r="U146" s="611"/>
      <c r="V146" s="611"/>
      <c r="AB146" s="2296"/>
    </row>
    <row r="147" spans="1:28" s="328" customFormat="1" ht="15" customHeight="1">
      <c r="A147" s="1731"/>
      <c r="B147" s="848" t="s">
        <v>2162</v>
      </c>
      <c r="C147" s="417" t="s">
        <v>2175</v>
      </c>
      <c r="D147" s="2379"/>
      <c r="E147" s="2379"/>
      <c r="F147" s="2379"/>
      <c r="G147" s="2379"/>
      <c r="H147" s="2379"/>
      <c r="I147" s="2379"/>
      <c r="J147" s="2379"/>
      <c r="K147" s="2379"/>
      <c r="L147" s="2402" t="str">
        <f>Securitisation!K25</f>
        <v/>
      </c>
      <c r="M147" s="2402" t="str">
        <f>Securitisation!L25</f>
        <v/>
      </c>
      <c r="N147" s="2403" t="str">
        <f>Securitisation!M25</f>
        <v/>
      </c>
      <c r="O147" s="2382"/>
      <c r="P147" s="611"/>
      <c r="Q147" s="611"/>
      <c r="R147" s="611"/>
      <c r="S147" s="611"/>
      <c r="T147" s="611"/>
      <c r="U147" s="611"/>
      <c r="V147" s="611"/>
      <c r="AB147" s="2296"/>
    </row>
    <row r="148" spans="1:28" s="328" customFormat="1" ht="15" customHeight="1">
      <c r="A148" s="1731"/>
      <c r="B148" s="848" t="s">
        <v>2162</v>
      </c>
      <c r="C148" s="417" t="s">
        <v>2176</v>
      </c>
      <c r="D148" s="2379"/>
      <c r="E148" s="2379"/>
      <c r="F148" s="2379"/>
      <c r="G148" s="2379"/>
      <c r="H148" s="2379"/>
      <c r="I148" s="2379"/>
      <c r="J148" s="2379"/>
      <c r="K148" s="2379"/>
      <c r="L148" s="2402" t="str">
        <f>Securitisation!K26</f>
        <v/>
      </c>
      <c r="M148" s="2402" t="str">
        <f>Securitisation!L26</f>
        <v/>
      </c>
      <c r="N148" s="2403" t="str">
        <f>Securitisation!M26</f>
        <v/>
      </c>
      <c r="O148" s="2382"/>
      <c r="P148" s="611"/>
      <c r="Q148" s="611"/>
      <c r="R148" s="611"/>
      <c r="S148" s="611"/>
      <c r="T148" s="611"/>
      <c r="U148" s="611"/>
      <c r="V148" s="611"/>
      <c r="AB148" s="2296"/>
    </row>
    <row r="149" spans="1:28" s="328" customFormat="1" ht="15" customHeight="1">
      <c r="A149" s="1731"/>
      <c r="B149" s="848" t="s">
        <v>2162</v>
      </c>
      <c r="C149" s="417" t="str">
        <f>Securitisation!B28</f>
        <v>Check: Sum RWA in panel A within tolerance bounds of RWA for securitisations in "Requirements" worksheet</v>
      </c>
      <c r="D149" s="2379"/>
      <c r="E149" s="2379"/>
      <c r="F149" s="2379"/>
      <c r="G149" s="2402" t="str">
        <f>Securitisation!F28</f>
        <v/>
      </c>
      <c r="H149" s="2379"/>
      <c r="I149" s="2379"/>
      <c r="J149" s="2379"/>
      <c r="K149" s="2379"/>
      <c r="L149" s="2379"/>
      <c r="M149" s="2379"/>
      <c r="N149" s="2382"/>
      <c r="O149" s="2382"/>
      <c r="P149" s="611"/>
      <c r="Q149" s="611"/>
      <c r="R149" s="611"/>
      <c r="S149" s="611"/>
      <c r="T149" s="611"/>
      <c r="U149" s="611"/>
      <c r="V149" s="611"/>
      <c r="AB149" s="2296"/>
    </row>
    <row r="150" spans="1:28" s="328" customFormat="1" ht="15" customHeight="1">
      <c r="A150" s="1731"/>
      <c r="B150" s="848" t="s">
        <v>2177</v>
      </c>
      <c r="C150" s="417" t="s">
        <v>2178</v>
      </c>
      <c r="D150" s="2379"/>
      <c r="E150" s="2379"/>
      <c r="F150" s="2379"/>
      <c r="G150" s="2379"/>
      <c r="H150" s="2379"/>
      <c r="I150" s="2379"/>
      <c r="J150" s="2379"/>
      <c r="K150" s="2379"/>
      <c r="L150" s="2379"/>
      <c r="M150" s="2402" t="str">
        <f>Securitisation!L32</f>
        <v/>
      </c>
      <c r="N150" s="2403" t="str">
        <f>Securitisation!M32</f>
        <v/>
      </c>
      <c r="O150" s="2382"/>
      <c r="P150" s="611"/>
      <c r="Q150" s="611"/>
      <c r="R150" s="611"/>
      <c r="S150" s="611"/>
      <c r="T150" s="611"/>
      <c r="U150" s="611"/>
      <c r="V150" s="611"/>
      <c r="AB150" s="2296"/>
    </row>
    <row r="151" spans="1:28" s="328" customFormat="1" ht="15" customHeight="1">
      <c r="A151" s="1731"/>
      <c r="B151" s="848" t="s">
        <v>2177</v>
      </c>
      <c r="C151" s="417" t="s">
        <v>2179</v>
      </c>
      <c r="D151" s="2379"/>
      <c r="E151" s="2379"/>
      <c r="F151" s="2379"/>
      <c r="G151" s="2379"/>
      <c r="H151" s="2379"/>
      <c r="I151" s="2379"/>
      <c r="J151" s="2379"/>
      <c r="K151" s="2379"/>
      <c r="L151" s="2379"/>
      <c r="M151" s="2402" t="str">
        <f>Securitisation!L33</f>
        <v/>
      </c>
      <c r="N151" s="2403" t="str">
        <f>Securitisation!M33</f>
        <v/>
      </c>
      <c r="O151" s="2382"/>
      <c r="P151" s="611"/>
      <c r="Q151" s="611"/>
      <c r="R151" s="611"/>
      <c r="S151" s="611"/>
      <c r="T151" s="611"/>
      <c r="U151" s="611"/>
      <c r="V151" s="611"/>
      <c r="AB151" s="2296"/>
    </row>
    <row r="152" spans="1:28" s="328" customFormat="1" ht="15" customHeight="1">
      <c r="A152" s="1731"/>
      <c r="B152" s="848" t="s">
        <v>2177</v>
      </c>
      <c r="C152" s="417" t="s">
        <v>2180</v>
      </c>
      <c r="D152" s="2379"/>
      <c r="E152" s="2379"/>
      <c r="F152" s="2379"/>
      <c r="G152" s="2379"/>
      <c r="H152" s="2379"/>
      <c r="I152" s="2379"/>
      <c r="J152" s="2379"/>
      <c r="K152" s="2379"/>
      <c r="L152" s="2379"/>
      <c r="M152" s="2402" t="str">
        <f>Securitisation!L34</f>
        <v/>
      </c>
      <c r="N152" s="2403" t="str">
        <f>Securitisation!M34</f>
        <v/>
      </c>
      <c r="O152" s="2382"/>
      <c r="P152" s="611"/>
      <c r="Q152" s="611"/>
      <c r="R152" s="611"/>
      <c r="S152" s="611"/>
      <c r="T152" s="611"/>
      <c r="U152" s="611"/>
      <c r="V152" s="611"/>
      <c r="AB152" s="2296"/>
    </row>
    <row r="153" spans="1:28" s="328" customFormat="1" ht="15" customHeight="1">
      <c r="A153" s="1731"/>
      <c r="B153" s="848" t="s">
        <v>2177</v>
      </c>
      <c r="C153" s="417" t="s">
        <v>2181</v>
      </c>
      <c r="D153" s="2379"/>
      <c r="E153" s="2379"/>
      <c r="F153" s="2379"/>
      <c r="G153" s="2379"/>
      <c r="H153" s="2379"/>
      <c r="I153" s="2379"/>
      <c r="J153" s="2379"/>
      <c r="K153" s="2379"/>
      <c r="L153" s="2379"/>
      <c r="M153" s="2402" t="str">
        <f>Securitisation!L35</f>
        <v/>
      </c>
      <c r="N153" s="2403" t="str">
        <f>Securitisation!M35</f>
        <v/>
      </c>
      <c r="O153" s="2382"/>
      <c r="P153" s="611"/>
      <c r="Q153" s="611"/>
      <c r="R153" s="611"/>
      <c r="S153" s="611"/>
      <c r="T153" s="611"/>
      <c r="U153" s="611"/>
      <c r="V153" s="611"/>
      <c r="AB153" s="2296"/>
    </row>
    <row r="154" spans="1:28" s="328" customFormat="1" ht="15" customHeight="1">
      <c r="A154" s="1731"/>
      <c r="B154" s="848" t="s">
        <v>2177</v>
      </c>
      <c r="C154" s="417" t="s">
        <v>2182</v>
      </c>
      <c r="D154" s="2379"/>
      <c r="E154" s="2379"/>
      <c r="F154" s="2379"/>
      <c r="G154" s="2379"/>
      <c r="H154" s="2379"/>
      <c r="I154" s="2379"/>
      <c r="J154" s="2379"/>
      <c r="K154" s="2379"/>
      <c r="L154" s="2379"/>
      <c r="M154" s="2402" t="str">
        <f>Securitisation!L36</f>
        <v/>
      </c>
      <c r="N154" s="2403" t="str">
        <f>Securitisation!M36</f>
        <v/>
      </c>
      <c r="O154" s="2382"/>
      <c r="P154" s="611"/>
      <c r="Q154" s="611"/>
      <c r="R154" s="611"/>
      <c r="S154" s="611"/>
      <c r="T154" s="611"/>
      <c r="U154" s="611"/>
      <c r="V154" s="611"/>
      <c r="AB154" s="2296"/>
    </row>
    <row r="155" spans="1:28" s="328" customFormat="1" ht="15" customHeight="1">
      <c r="A155" s="1731"/>
      <c r="B155" s="848" t="s">
        <v>2177</v>
      </c>
      <c r="C155" s="417" t="s">
        <v>2183</v>
      </c>
      <c r="D155" s="2379"/>
      <c r="E155" s="2379"/>
      <c r="F155" s="2379"/>
      <c r="G155" s="2379"/>
      <c r="H155" s="2379"/>
      <c r="I155" s="2379"/>
      <c r="J155" s="2379"/>
      <c r="K155" s="2379"/>
      <c r="L155" s="2379"/>
      <c r="M155" s="2402" t="str">
        <f>Securitisation!L37</f>
        <v/>
      </c>
      <c r="N155" s="2403" t="str">
        <f>Securitisation!M37</f>
        <v/>
      </c>
      <c r="O155" s="2382"/>
      <c r="P155" s="611"/>
      <c r="Q155" s="611"/>
      <c r="R155" s="611"/>
      <c r="S155" s="611"/>
      <c r="T155" s="611"/>
      <c r="U155" s="611"/>
      <c r="V155" s="611"/>
      <c r="AB155" s="2296"/>
    </row>
    <row r="156" spans="1:28" s="328" customFormat="1" ht="15" customHeight="1">
      <c r="A156" s="1731"/>
      <c r="B156" s="848" t="s">
        <v>2177</v>
      </c>
      <c r="C156" s="417" t="str">
        <f>Securitisation!B38</f>
        <v>Check: deductions reported in panel A2 less or equal than deductions reported in the Memo box</v>
      </c>
      <c r="D156" s="2379"/>
      <c r="E156" s="2379"/>
      <c r="F156" s="2402" t="str">
        <f>Securitisation!E38</f>
        <v/>
      </c>
      <c r="G156" s="2379"/>
      <c r="H156" s="2379"/>
      <c r="I156" s="2379"/>
      <c r="J156" s="2379"/>
      <c r="K156" s="2379"/>
      <c r="L156" s="2379"/>
      <c r="M156" s="2379"/>
      <c r="N156" s="2382"/>
      <c r="O156" s="2382"/>
      <c r="P156" s="611"/>
      <c r="Q156" s="611"/>
      <c r="R156" s="611"/>
      <c r="S156" s="611"/>
      <c r="T156" s="611"/>
      <c r="U156" s="611"/>
      <c r="V156" s="611"/>
      <c r="AB156" s="2296"/>
    </row>
    <row r="157" spans="1:28" s="328" customFormat="1" ht="15" customHeight="1">
      <c r="A157" s="1731"/>
      <c r="B157" s="848" t="s">
        <v>2137</v>
      </c>
      <c r="C157" s="417" t="str">
        <f>Securitisation!B48</f>
        <v>Check: "Total" panel A1 = "Total" panel B</v>
      </c>
      <c r="D157" s="2402" t="str">
        <f>Securitisation!C48</f>
        <v/>
      </c>
      <c r="E157" s="2402" t="str">
        <f>Securitisation!D48</f>
        <v/>
      </c>
      <c r="F157" s="2402" t="str">
        <f>Securitisation!E48</f>
        <v/>
      </c>
      <c r="G157" s="2402" t="str">
        <f>Securitisation!F48</f>
        <v/>
      </c>
      <c r="H157" s="2402" t="str">
        <f>Securitisation!G48</f>
        <v/>
      </c>
      <c r="I157" s="2402" t="str">
        <f>Securitisation!H48</f>
        <v/>
      </c>
      <c r="J157" s="2402" t="str">
        <f>Securitisation!I48</f>
        <v/>
      </c>
      <c r="K157" s="2379"/>
      <c r="L157" s="2379"/>
      <c r="M157" s="2379"/>
      <c r="N157" s="2382"/>
      <c r="O157" s="2382"/>
      <c r="P157" s="611"/>
      <c r="Q157" s="611"/>
      <c r="R157" s="611"/>
      <c r="S157" s="611"/>
      <c r="T157" s="611"/>
      <c r="U157" s="611"/>
      <c r="V157" s="611"/>
      <c r="AB157" s="2296"/>
    </row>
    <row r="158" spans="1:28" s="328" customFormat="1" ht="15" customHeight="1">
      <c r="A158" s="1731"/>
      <c r="B158" s="848" t="s">
        <v>2137</v>
      </c>
      <c r="C158" s="417" t="str">
        <f>Securitisation!B49</f>
        <v>Check: "Deductions" in Panel A2 = "Deductions" panel B</v>
      </c>
      <c r="D158" s="2379"/>
      <c r="E158" s="2379"/>
      <c r="F158" s="2379"/>
      <c r="G158" s="2379"/>
      <c r="H158" s="2379"/>
      <c r="I158" s="2379"/>
      <c r="J158" s="2379"/>
      <c r="K158" s="2379"/>
      <c r="L158" s="2379"/>
      <c r="M158" s="2379"/>
      <c r="N158" s="2382"/>
      <c r="O158" s="611" t="str">
        <f>Securitisation!N49</f>
        <v/>
      </c>
      <c r="P158" s="611"/>
      <c r="Q158" s="611"/>
      <c r="R158" s="611"/>
      <c r="S158" s="611"/>
      <c r="T158" s="611"/>
      <c r="U158" s="611"/>
      <c r="V158" s="611"/>
      <c r="AB158" s="2296"/>
    </row>
    <row r="159" spans="1:28" s="328" customFormat="1" ht="15" customHeight="1">
      <c r="A159" s="1731"/>
      <c r="B159" s="809" t="s">
        <v>2137</v>
      </c>
      <c r="C159" s="2355" t="str">
        <f>Securitisation!B50</f>
        <v>Check: "Deduction for securitisation gain on sale"</v>
      </c>
      <c r="D159" s="2383"/>
      <c r="E159" s="2383"/>
      <c r="F159" s="2383"/>
      <c r="G159" s="2383"/>
      <c r="H159" s="2383"/>
      <c r="I159" s="2383"/>
      <c r="J159" s="2383"/>
      <c r="K159" s="2404" t="str">
        <f>Securitisation!J50</f>
        <v/>
      </c>
      <c r="L159" s="2383"/>
      <c r="M159" s="2383"/>
      <c r="N159" s="2385"/>
      <c r="O159" s="2385"/>
      <c r="P159" s="611"/>
      <c r="Q159" s="611"/>
      <c r="R159" s="611"/>
      <c r="S159" s="611"/>
      <c r="T159" s="611"/>
      <c r="U159" s="611"/>
      <c r="V159" s="611"/>
      <c r="AB159" s="2296"/>
    </row>
    <row r="160" spans="1:28" s="328" customFormat="1" ht="15" customHeight="1">
      <c r="A160" s="1731"/>
      <c r="B160" s="611"/>
      <c r="C160" s="611"/>
      <c r="D160" s="611"/>
      <c r="E160" s="611"/>
      <c r="F160" s="611"/>
      <c r="G160" s="611"/>
      <c r="H160" s="611"/>
      <c r="I160" s="611"/>
      <c r="J160" s="611"/>
      <c r="K160" s="611"/>
      <c r="L160" s="2222"/>
      <c r="M160" s="2222"/>
      <c r="N160" s="2222"/>
      <c r="O160" s="611"/>
      <c r="P160" s="611"/>
      <c r="Q160" s="611"/>
      <c r="R160" s="611"/>
      <c r="S160" s="611"/>
      <c r="T160" s="611"/>
      <c r="U160" s="611"/>
      <c r="V160" s="611"/>
      <c r="AB160" s="2296"/>
    </row>
    <row r="161" spans="1:16369" s="328" customFormat="1" ht="45" hidden="1" customHeight="1">
      <c r="A161" s="2476" t="s">
        <v>2184</v>
      </c>
      <c r="B161" s="1814"/>
      <c r="C161" s="1814"/>
      <c r="D161" s="1814"/>
      <c r="E161" s="1814"/>
      <c r="F161" s="1814"/>
      <c r="G161" s="1814"/>
      <c r="H161" s="1814"/>
      <c r="I161" s="1814"/>
      <c r="J161" s="1814"/>
      <c r="K161" s="1814"/>
      <c r="L161" s="1814"/>
      <c r="M161" s="1814"/>
      <c r="N161" s="1814"/>
      <c r="O161" s="1814"/>
      <c r="P161" s="1814"/>
      <c r="Q161" s="1814"/>
      <c r="R161" s="1814"/>
      <c r="S161" s="1814"/>
      <c r="T161" s="1814"/>
      <c r="U161" s="1814"/>
      <c r="V161" s="1814"/>
      <c r="W161" s="611"/>
      <c r="X161" s="1814"/>
      <c r="Y161" s="1814"/>
      <c r="Z161" s="1814"/>
      <c r="AA161" s="1814"/>
      <c r="AB161" s="2350"/>
      <c r="AC161" s="1814"/>
      <c r="AD161" s="1814"/>
      <c r="AE161" s="1814"/>
      <c r="AF161" s="1814"/>
      <c r="AG161" s="1814"/>
      <c r="AH161" s="1814"/>
      <c r="AI161" s="1814"/>
      <c r="AJ161" s="1814"/>
      <c r="AK161" s="1814"/>
      <c r="AL161" s="1814"/>
      <c r="AM161" s="1814"/>
      <c r="AN161" s="1814"/>
      <c r="AO161" s="1814"/>
      <c r="AP161" s="1814"/>
      <c r="AQ161" s="1814"/>
      <c r="AR161" s="1814"/>
      <c r="AS161" s="1814"/>
      <c r="AT161" s="1814"/>
      <c r="AU161" s="1814"/>
      <c r="AV161" s="1814"/>
      <c r="AW161" s="1814"/>
      <c r="AX161" s="1814"/>
      <c r="AY161" s="1814"/>
      <c r="AZ161" s="1814"/>
      <c r="BA161" s="1814"/>
      <c r="BB161" s="1814"/>
      <c r="BC161" s="1814"/>
      <c r="BD161" s="1814"/>
      <c r="BE161" s="1814"/>
      <c r="BF161" s="1814"/>
      <c r="BG161" s="1814"/>
      <c r="BH161" s="1814"/>
      <c r="BI161" s="1814"/>
      <c r="BJ161" s="1814"/>
      <c r="BK161" s="1814"/>
      <c r="BL161" s="1814"/>
      <c r="BM161" s="1814"/>
      <c r="BN161" s="1814"/>
      <c r="BO161" s="1814"/>
      <c r="BP161" s="1814"/>
      <c r="BQ161" s="1814"/>
      <c r="BR161" s="1814"/>
      <c r="BS161" s="1814"/>
      <c r="BT161" s="1814"/>
      <c r="BU161" s="1814"/>
      <c r="BV161" s="1814"/>
      <c r="BW161" s="1814"/>
      <c r="BX161" s="1814"/>
      <c r="BY161" s="1814"/>
      <c r="BZ161" s="1814"/>
      <c r="CA161" s="1814"/>
      <c r="CB161" s="1814"/>
      <c r="CC161" s="1814"/>
      <c r="CD161" s="1814"/>
      <c r="CE161" s="1814"/>
      <c r="CF161" s="1814"/>
      <c r="CG161" s="1814"/>
      <c r="CH161" s="1814"/>
      <c r="CI161" s="1814"/>
      <c r="CJ161" s="1814"/>
      <c r="CK161" s="1814"/>
      <c r="CL161" s="1814"/>
      <c r="CM161" s="1814"/>
      <c r="CN161" s="1814"/>
      <c r="CO161" s="1814"/>
      <c r="CP161" s="1814"/>
      <c r="CQ161" s="1814"/>
      <c r="CR161" s="1814"/>
      <c r="CS161" s="1814"/>
      <c r="CT161" s="1814"/>
      <c r="CU161" s="1814"/>
      <c r="CV161" s="1814"/>
      <c r="CW161" s="1814"/>
      <c r="CX161" s="1814"/>
      <c r="CY161" s="1814"/>
      <c r="CZ161" s="1814"/>
      <c r="DA161" s="1814"/>
      <c r="DB161" s="1814"/>
      <c r="DC161" s="1814"/>
      <c r="DD161" s="1814"/>
      <c r="DE161" s="1814"/>
      <c r="DF161" s="1814"/>
      <c r="DG161" s="1814"/>
      <c r="DH161" s="1814"/>
      <c r="DI161" s="1814"/>
      <c r="DJ161" s="1814"/>
      <c r="DK161" s="1814"/>
      <c r="DL161" s="1814"/>
      <c r="DM161" s="1814"/>
      <c r="DN161" s="1814"/>
      <c r="DO161" s="1814"/>
      <c r="DP161" s="1814"/>
      <c r="DQ161" s="1814"/>
      <c r="DR161" s="1814"/>
      <c r="DS161" s="1814"/>
      <c r="DT161" s="1814"/>
      <c r="DU161" s="1814"/>
      <c r="DV161" s="1814"/>
      <c r="DW161" s="1814"/>
      <c r="DX161" s="1814"/>
      <c r="DY161" s="1814"/>
      <c r="DZ161" s="1814"/>
      <c r="EA161" s="1814"/>
      <c r="EB161" s="1814"/>
      <c r="EC161" s="1814"/>
      <c r="ED161" s="1814"/>
      <c r="EE161" s="1814"/>
      <c r="EF161" s="1814"/>
      <c r="EG161" s="1814"/>
      <c r="EH161" s="1814"/>
      <c r="EI161" s="1814"/>
      <c r="EJ161" s="1814"/>
      <c r="EK161" s="1814"/>
      <c r="EL161" s="1814"/>
      <c r="EM161" s="1814"/>
      <c r="EN161" s="1814"/>
      <c r="EO161" s="1814"/>
      <c r="EP161" s="1814"/>
      <c r="EQ161" s="1814"/>
      <c r="ER161" s="1814"/>
      <c r="ES161" s="1814"/>
      <c r="ET161" s="1814"/>
      <c r="EU161" s="1814"/>
      <c r="EV161" s="1814"/>
      <c r="EW161" s="1814"/>
      <c r="EX161" s="1814"/>
      <c r="EY161" s="1814"/>
      <c r="EZ161" s="1814"/>
      <c r="FA161" s="1814"/>
      <c r="FB161" s="1814"/>
      <c r="FC161" s="1814"/>
      <c r="FD161" s="1814"/>
      <c r="FE161" s="1814"/>
      <c r="FF161" s="1814"/>
      <c r="FG161" s="1814"/>
      <c r="FH161" s="1814"/>
      <c r="FI161" s="1814"/>
      <c r="FJ161" s="1814"/>
      <c r="FK161" s="1814"/>
      <c r="FL161" s="1814"/>
      <c r="FM161" s="1814"/>
      <c r="FN161" s="1814"/>
      <c r="FO161" s="1814"/>
      <c r="FP161" s="1814"/>
      <c r="FQ161" s="1814"/>
      <c r="FR161" s="1814"/>
      <c r="FS161" s="1814"/>
      <c r="FT161" s="1814"/>
      <c r="FU161" s="1814"/>
      <c r="FV161" s="1814"/>
      <c r="FW161" s="1814"/>
      <c r="FX161" s="1814"/>
      <c r="FY161" s="1814"/>
      <c r="FZ161" s="1814"/>
      <c r="GA161" s="1814"/>
      <c r="GB161" s="1814"/>
      <c r="GC161" s="1814"/>
      <c r="GD161" s="1814"/>
      <c r="GE161" s="1814"/>
      <c r="GF161" s="1814"/>
      <c r="GG161" s="1814"/>
      <c r="GH161" s="1814"/>
      <c r="GI161" s="1814"/>
      <c r="GJ161" s="1814"/>
      <c r="GK161" s="1814"/>
      <c r="GL161" s="1814"/>
      <c r="GM161" s="1814"/>
      <c r="GN161" s="1814"/>
      <c r="GO161" s="1814"/>
      <c r="GP161" s="1814"/>
      <c r="GQ161" s="1814"/>
      <c r="GR161" s="1814"/>
      <c r="GS161" s="1814"/>
      <c r="GT161" s="1814"/>
      <c r="GU161" s="1814"/>
      <c r="GV161" s="1814"/>
      <c r="GW161" s="1814"/>
      <c r="GX161" s="1814"/>
      <c r="GY161" s="1814"/>
      <c r="GZ161" s="1814"/>
      <c r="HA161" s="1814"/>
      <c r="HB161" s="1814"/>
      <c r="HC161" s="1814"/>
      <c r="HD161" s="1814"/>
      <c r="HE161" s="1814"/>
      <c r="HF161" s="1814"/>
      <c r="HG161" s="1814"/>
      <c r="HH161" s="1814"/>
      <c r="HI161" s="1814"/>
      <c r="HJ161" s="1814"/>
      <c r="HK161" s="1814"/>
      <c r="HL161" s="1814"/>
      <c r="HM161" s="1814"/>
      <c r="HN161" s="1814"/>
      <c r="HO161" s="1814"/>
      <c r="HP161" s="1814"/>
      <c r="HQ161" s="1814"/>
      <c r="HR161" s="1814"/>
      <c r="HS161" s="1814"/>
      <c r="HT161" s="1814"/>
      <c r="HU161" s="1814"/>
      <c r="HV161" s="1814"/>
      <c r="HW161" s="1814"/>
      <c r="HX161" s="1814"/>
      <c r="HY161" s="1814"/>
      <c r="HZ161" s="1814"/>
      <c r="IA161" s="1814"/>
      <c r="IB161" s="1814"/>
      <c r="IC161" s="1814"/>
      <c r="ID161" s="1814"/>
      <c r="IE161" s="1814"/>
      <c r="IF161" s="1814"/>
      <c r="IG161" s="1814"/>
      <c r="IH161" s="1814"/>
      <c r="II161" s="1814"/>
      <c r="IJ161" s="1814"/>
      <c r="IK161" s="1814"/>
      <c r="IL161" s="1814"/>
      <c r="IM161" s="1814"/>
      <c r="IN161" s="1814"/>
      <c r="IO161" s="1814"/>
      <c r="IP161" s="1814"/>
      <c r="IQ161" s="1814"/>
      <c r="IR161" s="1814"/>
      <c r="IS161" s="1814"/>
      <c r="IT161" s="1814"/>
      <c r="IU161" s="1814"/>
      <c r="IV161" s="1814"/>
      <c r="IW161" s="1814"/>
      <c r="IX161" s="1814"/>
      <c r="IY161" s="1814"/>
      <c r="IZ161" s="1814"/>
      <c r="JA161" s="1814"/>
      <c r="JB161" s="1814"/>
      <c r="JC161" s="1814"/>
      <c r="JD161" s="1814"/>
      <c r="JE161" s="1814"/>
      <c r="JF161" s="1814"/>
      <c r="JG161" s="1814"/>
      <c r="JH161" s="1814"/>
      <c r="JI161" s="1814"/>
      <c r="JJ161" s="1814"/>
      <c r="JK161" s="1814"/>
      <c r="JL161" s="1814"/>
      <c r="JM161" s="1814"/>
      <c r="JN161" s="1814"/>
      <c r="JO161" s="1814"/>
      <c r="JP161" s="1814"/>
      <c r="JQ161" s="1814"/>
      <c r="JR161" s="1814"/>
      <c r="JS161" s="1814"/>
      <c r="JT161" s="1814"/>
      <c r="JU161" s="1814"/>
      <c r="JV161" s="1814"/>
      <c r="JW161" s="1814"/>
      <c r="JX161" s="1814"/>
      <c r="JY161" s="1814"/>
      <c r="JZ161" s="1814"/>
      <c r="KA161" s="1814"/>
      <c r="KB161" s="1814"/>
      <c r="KC161" s="1814"/>
      <c r="KD161" s="1814"/>
      <c r="KE161" s="1814"/>
      <c r="KF161" s="1814"/>
      <c r="KG161" s="1814"/>
      <c r="KH161" s="1814"/>
      <c r="KI161" s="1814"/>
      <c r="KJ161" s="1814"/>
      <c r="KK161" s="1814"/>
      <c r="KL161" s="1814"/>
      <c r="KM161" s="1814"/>
      <c r="KN161" s="1814"/>
      <c r="KO161" s="1814"/>
      <c r="KP161" s="1814"/>
      <c r="KQ161" s="1814"/>
      <c r="KR161" s="1814"/>
      <c r="KS161" s="1814"/>
      <c r="KT161" s="1814"/>
      <c r="KU161" s="1814"/>
      <c r="KV161" s="1814"/>
      <c r="KW161" s="1814"/>
      <c r="KX161" s="1814"/>
      <c r="KY161" s="1814"/>
      <c r="KZ161" s="1814"/>
      <c r="LA161" s="1814"/>
      <c r="LB161" s="1814"/>
      <c r="LC161" s="1814"/>
      <c r="LD161" s="1814"/>
      <c r="LE161" s="1814"/>
      <c r="LF161" s="1814"/>
      <c r="LG161" s="1814"/>
      <c r="LH161" s="1814"/>
      <c r="LI161" s="1814"/>
      <c r="LJ161" s="1814"/>
      <c r="LK161" s="1814"/>
      <c r="LL161" s="1814"/>
      <c r="LM161" s="1814"/>
      <c r="LN161" s="1814"/>
      <c r="LO161" s="1814"/>
      <c r="LP161" s="1814"/>
      <c r="LQ161" s="1814"/>
      <c r="LR161" s="1814"/>
      <c r="LS161" s="1814"/>
      <c r="LT161" s="1814"/>
      <c r="LU161" s="1814"/>
      <c r="LV161" s="1814"/>
      <c r="LW161" s="1814"/>
      <c r="LX161" s="1814"/>
      <c r="LY161" s="1814"/>
      <c r="LZ161" s="1814"/>
      <c r="MA161" s="1814"/>
      <c r="MB161" s="1814"/>
      <c r="MC161" s="1814"/>
      <c r="MD161" s="1814"/>
      <c r="ME161" s="1814"/>
      <c r="MF161" s="1814"/>
      <c r="MG161" s="1814"/>
      <c r="MH161" s="1814"/>
      <c r="MI161" s="1814"/>
      <c r="MJ161" s="1814"/>
      <c r="MK161" s="1814"/>
      <c r="ML161" s="1814"/>
      <c r="MM161" s="1814"/>
      <c r="MN161" s="1814"/>
      <c r="MO161" s="1814"/>
      <c r="MP161" s="1814"/>
      <c r="MQ161" s="1814"/>
      <c r="MR161" s="1814"/>
      <c r="MS161" s="1814"/>
      <c r="MT161" s="1814"/>
      <c r="MU161" s="1814"/>
      <c r="MV161" s="1814"/>
      <c r="MW161" s="1814"/>
      <c r="MX161" s="1814"/>
      <c r="MY161" s="1814"/>
      <c r="MZ161" s="1814"/>
      <c r="NA161" s="1814"/>
      <c r="NB161" s="1814"/>
      <c r="NC161" s="1814"/>
      <c r="ND161" s="1814"/>
      <c r="NE161" s="1814"/>
      <c r="NF161" s="1814"/>
      <c r="NG161" s="1814"/>
      <c r="NH161" s="1814"/>
      <c r="NI161" s="1814"/>
      <c r="NJ161" s="1814"/>
      <c r="NK161" s="1814"/>
      <c r="NL161" s="1814"/>
      <c r="NM161" s="1814"/>
      <c r="NN161" s="1814"/>
      <c r="NO161" s="1814"/>
      <c r="NP161" s="1814"/>
      <c r="NQ161" s="1814"/>
      <c r="NR161" s="1814"/>
      <c r="NS161" s="1814"/>
      <c r="NT161" s="1814"/>
      <c r="NU161" s="1814"/>
      <c r="NV161" s="1814"/>
      <c r="NW161" s="1814"/>
      <c r="NX161" s="1814"/>
      <c r="NY161" s="1814"/>
      <c r="NZ161" s="1814"/>
      <c r="OA161" s="1814"/>
      <c r="OB161" s="1814"/>
      <c r="OC161" s="1814"/>
      <c r="OD161" s="1814"/>
      <c r="OE161" s="1814"/>
      <c r="OF161" s="1814"/>
      <c r="OG161" s="1814"/>
      <c r="OH161" s="1814"/>
      <c r="OI161" s="1814"/>
      <c r="OJ161" s="1814"/>
      <c r="OK161" s="1814"/>
      <c r="OL161" s="1814"/>
      <c r="OM161" s="1814"/>
      <c r="ON161" s="1814"/>
      <c r="OO161" s="1814"/>
      <c r="OP161" s="1814"/>
      <c r="OQ161" s="1814"/>
      <c r="OR161" s="1814"/>
      <c r="OS161" s="1814"/>
      <c r="OT161" s="1814"/>
      <c r="OU161" s="1814"/>
      <c r="OV161" s="1814"/>
      <c r="OW161" s="1814"/>
      <c r="OX161" s="1814"/>
      <c r="OY161" s="1814"/>
      <c r="OZ161" s="1814"/>
      <c r="PA161" s="1814"/>
      <c r="PB161" s="1814"/>
      <c r="PC161" s="1814"/>
      <c r="PD161" s="1814"/>
      <c r="PE161" s="1814"/>
      <c r="PF161" s="1814"/>
      <c r="PG161" s="1814"/>
      <c r="PH161" s="1814"/>
      <c r="PI161" s="1814"/>
      <c r="PJ161" s="1814"/>
      <c r="PK161" s="1814"/>
      <c r="PL161" s="1814"/>
      <c r="PM161" s="1814"/>
      <c r="PN161" s="1814"/>
      <c r="PO161" s="1814"/>
      <c r="PP161" s="1814"/>
      <c r="PQ161" s="1814"/>
      <c r="PR161" s="1814"/>
      <c r="PS161" s="1814"/>
      <c r="PT161" s="1814"/>
      <c r="PU161" s="1814"/>
      <c r="PV161" s="1814"/>
      <c r="PW161" s="1814"/>
      <c r="PX161" s="1814"/>
      <c r="PY161" s="1814"/>
      <c r="PZ161" s="1814"/>
      <c r="QA161" s="1814"/>
      <c r="QB161" s="1814"/>
      <c r="QC161" s="1814"/>
      <c r="QD161" s="1814"/>
      <c r="QE161" s="1814"/>
      <c r="QF161" s="1814"/>
      <c r="QG161" s="1814"/>
      <c r="QH161" s="1814"/>
      <c r="QI161" s="1814"/>
      <c r="QJ161" s="1814"/>
      <c r="QK161" s="1814"/>
      <c r="QL161" s="1814"/>
      <c r="QM161" s="1814"/>
      <c r="QN161" s="1814"/>
      <c r="QO161" s="1814"/>
      <c r="QP161" s="1814"/>
      <c r="QQ161" s="1814"/>
      <c r="QR161" s="1814"/>
      <c r="QS161" s="1814"/>
      <c r="QT161" s="1814"/>
      <c r="QU161" s="1814"/>
      <c r="QV161" s="1814"/>
      <c r="QW161" s="1814"/>
      <c r="QX161" s="1814"/>
      <c r="QY161" s="1814"/>
      <c r="QZ161" s="1814"/>
      <c r="RA161" s="1814"/>
      <c r="RB161" s="1814"/>
      <c r="RC161" s="1814"/>
      <c r="RD161" s="1814"/>
      <c r="RE161" s="1814"/>
      <c r="RF161" s="1814"/>
      <c r="RG161" s="1814"/>
      <c r="RH161" s="1814"/>
      <c r="RI161" s="1814"/>
      <c r="RJ161" s="1814"/>
      <c r="RK161" s="1814"/>
      <c r="RL161" s="1814"/>
      <c r="RM161" s="1814"/>
      <c r="RN161" s="1814"/>
      <c r="RO161" s="1814"/>
      <c r="RP161" s="1814"/>
      <c r="RQ161" s="1814"/>
      <c r="RR161" s="1814"/>
      <c r="RS161" s="1814"/>
      <c r="RT161" s="1814"/>
      <c r="RU161" s="1814"/>
      <c r="RV161" s="1814"/>
      <c r="RW161" s="1814"/>
      <c r="RX161" s="1814"/>
      <c r="RY161" s="1814"/>
      <c r="RZ161" s="1814"/>
      <c r="SA161" s="1814"/>
      <c r="SB161" s="1814"/>
      <c r="SC161" s="1814"/>
      <c r="SD161" s="1814"/>
      <c r="SE161" s="1814"/>
      <c r="SF161" s="1814"/>
      <c r="SG161" s="1814"/>
      <c r="SH161" s="1814"/>
      <c r="SI161" s="1814"/>
      <c r="SJ161" s="1814"/>
      <c r="SK161" s="1814"/>
      <c r="SL161" s="1814"/>
      <c r="SM161" s="1814"/>
      <c r="SN161" s="1814"/>
      <c r="SO161" s="1814"/>
      <c r="SP161" s="1814"/>
      <c r="SQ161" s="1814"/>
      <c r="SR161" s="1814"/>
      <c r="SS161" s="1814"/>
      <c r="ST161" s="1814"/>
      <c r="SU161" s="1814"/>
      <c r="SV161" s="1814"/>
      <c r="SW161" s="1814"/>
      <c r="SX161" s="1814"/>
      <c r="SY161" s="1814"/>
      <c r="SZ161" s="1814"/>
      <c r="TA161" s="1814"/>
      <c r="TB161" s="1814"/>
      <c r="TC161" s="1814"/>
      <c r="TD161" s="1814"/>
      <c r="TE161" s="1814"/>
      <c r="TF161" s="1814"/>
      <c r="TG161" s="1814"/>
      <c r="TH161" s="1814"/>
      <c r="TI161" s="1814"/>
      <c r="TJ161" s="1814"/>
      <c r="TK161" s="1814"/>
      <c r="TL161" s="1814"/>
      <c r="TM161" s="1814"/>
      <c r="TN161" s="1814"/>
      <c r="TO161" s="1814"/>
      <c r="TP161" s="1814"/>
      <c r="TQ161" s="1814"/>
      <c r="TR161" s="1814"/>
      <c r="TS161" s="1814"/>
      <c r="TT161" s="1814"/>
      <c r="TU161" s="1814"/>
      <c r="TV161" s="1814"/>
      <c r="TW161" s="1814"/>
      <c r="TX161" s="1814"/>
      <c r="TY161" s="1814"/>
      <c r="TZ161" s="1814"/>
      <c r="UA161" s="1814"/>
      <c r="UB161" s="1814"/>
      <c r="UC161" s="1814"/>
      <c r="UD161" s="1814"/>
      <c r="UE161" s="1814"/>
      <c r="UF161" s="1814"/>
      <c r="UG161" s="1814"/>
      <c r="UH161" s="1814"/>
      <c r="UI161" s="1814"/>
      <c r="UJ161" s="1814"/>
      <c r="UK161" s="1814"/>
      <c r="UL161" s="1814"/>
      <c r="UM161" s="1814"/>
      <c r="UN161" s="1814"/>
      <c r="UO161" s="1814"/>
      <c r="UP161" s="1814"/>
      <c r="UQ161" s="1814"/>
      <c r="UR161" s="1814"/>
      <c r="US161" s="1814"/>
      <c r="UT161" s="1814"/>
      <c r="UU161" s="1814"/>
      <c r="UV161" s="1814"/>
      <c r="UW161" s="1814"/>
      <c r="UX161" s="1814"/>
      <c r="UY161" s="1814"/>
      <c r="UZ161" s="1814"/>
      <c r="VA161" s="1814"/>
      <c r="VB161" s="1814"/>
      <c r="VC161" s="1814"/>
      <c r="VD161" s="1814"/>
      <c r="VE161" s="1814"/>
      <c r="VF161" s="1814"/>
      <c r="VG161" s="1814"/>
      <c r="VH161" s="1814"/>
      <c r="VI161" s="1814"/>
      <c r="VJ161" s="1814"/>
      <c r="VK161" s="1814"/>
      <c r="VL161" s="1814"/>
      <c r="VM161" s="1814"/>
      <c r="VN161" s="1814"/>
      <c r="VO161" s="1814"/>
      <c r="VP161" s="1814"/>
      <c r="VQ161" s="1814"/>
      <c r="VR161" s="1814"/>
      <c r="VS161" s="1814"/>
      <c r="VT161" s="1814"/>
      <c r="VU161" s="1814"/>
      <c r="VV161" s="1814"/>
      <c r="VW161" s="1814"/>
      <c r="VX161" s="1814"/>
      <c r="VY161" s="1814"/>
      <c r="VZ161" s="1814"/>
      <c r="WA161" s="1814"/>
      <c r="WB161" s="1814"/>
      <c r="WC161" s="1814"/>
      <c r="WD161" s="1814"/>
      <c r="WE161" s="1814"/>
      <c r="WF161" s="1814"/>
      <c r="WG161" s="1814"/>
      <c r="WH161" s="1814"/>
      <c r="WI161" s="1814"/>
      <c r="WJ161" s="1814"/>
      <c r="WK161" s="1814"/>
      <c r="WL161" s="1814"/>
      <c r="WM161" s="1814"/>
      <c r="WN161" s="1814"/>
      <c r="WO161" s="1814"/>
      <c r="WP161" s="1814"/>
      <c r="WQ161" s="1814"/>
      <c r="WR161" s="1814"/>
      <c r="WS161" s="1814"/>
      <c r="WT161" s="1814"/>
      <c r="WU161" s="1814"/>
      <c r="WV161" s="1814"/>
      <c r="WW161" s="1814"/>
      <c r="WX161" s="1814"/>
      <c r="WY161" s="1814"/>
      <c r="WZ161" s="1814"/>
      <c r="XA161" s="1814"/>
      <c r="XB161" s="1814"/>
      <c r="XC161" s="1814"/>
      <c r="XD161" s="1814"/>
      <c r="XE161" s="1814"/>
      <c r="XF161" s="1814"/>
      <c r="XG161" s="1814"/>
      <c r="XH161" s="1814"/>
      <c r="XI161" s="1814"/>
      <c r="XJ161" s="1814"/>
      <c r="XK161" s="1814"/>
      <c r="XL161" s="1814"/>
      <c r="XM161" s="1814"/>
      <c r="XN161" s="1814"/>
      <c r="XO161" s="1814"/>
      <c r="XP161" s="1814"/>
      <c r="XQ161" s="1814"/>
      <c r="XR161" s="1814"/>
      <c r="XS161" s="1814"/>
      <c r="XT161" s="1814"/>
      <c r="XU161" s="1814"/>
      <c r="XV161" s="1814"/>
      <c r="XW161" s="1814"/>
      <c r="XX161" s="1814"/>
      <c r="XY161" s="1814"/>
      <c r="XZ161" s="1814"/>
      <c r="YA161" s="1814"/>
      <c r="YB161" s="1814"/>
      <c r="YC161" s="1814"/>
      <c r="YD161" s="1814"/>
      <c r="YE161" s="1814"/>
      <c r="YF161" s="1814"/>
      <c r="YG161" s="1814"/>
      <c r="YH161" s="1814"/>
      <c r="YI161" s="1814"/>
      <c r="YJ161" s="1814"/>
      <c r="YK161" s="1814"/>
      <c r="YL161" s="1814"/>
      <c r="YM161" s="1814"/>
      <c r="YN161" s="1814"/>
      <c r="YO161" s="1814"/>
      <c r="YP161" s="1814"/>
      <c r="YQ161" s="1814"/>
      <c r="YR161" s="1814"/>
      <c r="YS161" s="1814"/>
      <c r="YT161" s="1814"/>
      <c r="YU161" s="1814"/>
      <c r="YV161" s="1814"/>
      <c r="YW161" s="1814"/>
      <c r="YX161" s="1814"/>
      <c r="YY161" s="1814"/>
      <c r="YZ161" s="1814"/>
      <c r="ZA161" s="1814"/>
      <c r="ZB161" s="1814"/>
      <c r="ZC161" s="1814"/>
      <c r="ZD161" s="1814"/>
      <c r="ZE161" s="1814"/>
      <c r="ZF161" s="1814"/>
      <c r="ZG161" s="1814"/>
      <c r="ZH161" s="1814"/>
      <c r="ZI161" s="1814"/>
      <c r="ZJ161" s="1814"/>
      <c r="ZK161" s="1814"/>
      <c r="ZL161" s="1814"/>
      <c r="ZM161" s="1814"/>
      <c r="ZN161" s="1814"/>
      <c r="ZO161" s="1814"/>
      <c r="ZP161" s="1814"/>
      <c r="ZQ161" s="1814"/>
      <c r="ZR161" s="1814"/>
      <c r="ZS161" s="1814"/>
      <c r="ZT161" s="1814"/>
      <c r="ZU161" s="1814"/>
      <c r="ZV161" s="1814"/>
      <c r="ZW161" s="1814"/>
      <c r="ZX161" s="1814"/>
      <c r="ZY161" s="1814"/>
      <c r="ZZ161" s="1814"/>
      <c r="AAA161" s="1814"/>
      <c r="AAB161" s="1814"/>
      <c r="AAC161" s="1814"/>
      <c r="AAD161" s="1814"/>
      <c r="AAE161" s="1814"/>
      <c r="AAF161" s="1814"/>
      <c r="AAG161" s="1814"/>
      <c r="AAH161" s="1814"/>
      <c r="AAI161" s="1814"/>
      <c r="AAJ161" s="1814"/>
      <c r="AAK161" s="1814"/>
      <c r="AAL161" s="1814"/>
      <c r="AAM161" s="1814"/>
      <c r="AAN161" s="1814"/>
      <c r="AAO161" s="1814"/>
      <c r="AAP161" s="1814"/>
      <c r="AAQ161" s="1814"/>
      <c r="AAR161" s="1814"/>
      <c r="AAS161" s="1814"/>
      <c r="AAT161" s="1814"/>
      <c r="AAU161" s="1814"/>
      <c r="AAV161" s="1814"/>
      <c r="AAW161" s="1814"/>
      <c r="AAX161" s="1814"/>
      <c r="AAY161" s="1814"/>
      <c r="AAZ161" s="1814"/>
      <c r="ABA161" s="1814"/>
      <c r="ABB161" s="1814"/>
      <c r="ABC161" s="1814"/>
      <c r="ABD161" s="1814"/>
      <c r="ABE161" s="1814"/>
      <c r="ABF161" s="1814"/>
      <c r="ABG161" s="1814"/>
      <c r="ABH161" s="1814"/>
      <c r="ABI161" s="1814"/>
      <c r="ABJ161" s="1814"/>
      <c r="ABK161" s="1814"/>
      <c r="ABL161" s="1814"/>
      <c r="ABM161" s="1814"/>
      <c r="ABN161" s="1814"/>
      <c r="ABO161" s="1814"/>
      <c r="ABP161" s="1814"/>
      <c r="ABQ161" s="1814"/>
      <c r="ABR161" s="1814"/>
      <c r="ABS161" s="1814"/>
      <c r="ABT161" s="1814"/>
      <c r="ABU161" s="1814"/>
      <c r="ABV161" s="1814"/>
      <c r="ABW161" s="1814"/>
      <c r="ABX161" s="1814"/>
      <c r="ABY161" s="1814"/>
      <c r="ABZ161" s="1814"/>
      <c r="ACA161" s="1814"/>
      <c r="ACB161" s="1814"/>
      <c r="ACC161" s="1814"/>
      <c r="ACD161" s="1814"/>
      <c r="ACE161" s="1814"/>
      <c r="ACF161" s="1814"/>
      <c r="ACG161" s="1814"/>
      <c r="ACH161" s="1814"/>
      <c r="ACI161" s="1814"/>
      <c r="ACJ161" s="1814"/>
      <c r="ACK161" s="1814"/>
      <c r="ACL161" s="1814"/>
      <c r="ACM161" s="1814"/>
      <c r="ACN161" s="1814"/>
      <c r="ACO161" s="1814"/>
      <c r="ACP161" s="1814"/>
      <c r="ACQ161" s="1814"/>
      <c r="ACR161" s="1814"/>
      <c r="ACS161" s="1814"/>
      <c r="ACT161" s="1814"/>
      <c r="ACU161" s="1814"/>
      <c r="ACV161" s="1814"/>
      <c r="ACW161" s="1814"/>
      <c r="ACX161" s="1814"/>
      <c r="ACY161" s="1814"/>
      <c r="ACZ161" s="1814"/>
      <c r="ADA161" s="1814"/>
      <c r="ADB161" s="1814"/>
      <c r="ADC161" s="1814"/>
      <c r="ADD161" s="1814"/>
      <c r="ADE161" s="1814"/>
      <c r="ADF161" s="1814"/>
      <c r="ADG161" s="1814"/>
      <c r="ADH161" s="1814"/>
      <c r="ADI161" s="1814"/>
      <c r="ADJ161" s="1814"/>
      <c r="ADK161" s="1814"/>
      <c r="ADL161" s="1814"/>
      <c r="ADM161" s="1814"/>
      <c r="ADN161" s="1814"/>
      <c r="ADO161" s="1814"/>
      <c r="ADP161" s="1814"/>
      <c r="ADQ161" s="1814"/>
      <c r="ADR161" s="1814"/>
      <c r="ADS161" s="1814"/>
      <c r="ADT161" s="1814"/>
      <c r="ADU161" s="1814"/>
      <c r="ADV161" s="1814"/>
      <c r="ADW161" s="1814"/>
      <c r="ADX161" s="1814"/>
      <c r="ADY161" s="1814"/>
      <c r="ADZ161" s="1814"/>
      <c r="AEA161" s="1814"/>
      <c r="AEB161" s="1814"/>
      <c r="AEC161" s="1814"/>
      <c r="AED161" s="1814"/>
      <c r="AEE161" s="1814"/>
      <c r="AEF161" s="1814"/>
      <c r="AEG161" s="1814"/>
      <c r="AEH161" s="1814"/>
      <c r="AEI161" s="1814"/>
      <c r="AEJ161" s="1814"/>
      <c r="AEK161" s="1814"/>
      <c r="AEL161" s="1814"/>
      <c r="AEM161" s="1814"/>
      <c r="AEN161" s="1814"/>
      <c r="AEO161" s="1814"/>
      <c r="AEP161" s="1814"/>
      <c r="AEQ161" s="1814"/>
      <c r="AER161" s="1814"/>
      <c r="AES161" s="1814"/>
      <c r="AET161" s="1814"/>
      <c r="AEU161" s="1814"/>
      <c r="AEV161" s="1814"/>
      <c r="AEW161" s="1814"/>
      <c r="AEX161" s="1814"/>
      <c r="AEY161" s="1814"/>
      <c r="AEZ161" s="1814"/>
      <c r="AFA161" s="1814"/>
      <c r="AFB161" s="1814"/>
      <c r="AFC161" s="1814"/>
      <c r="AFD161" s="1814"/>
      <c r="AFE161" s="1814"/>
      <c r="AFF161" s="1814"/>
      <c r="AFG161" s="1814"/>
      <c r="AFH161" s="1814"/>
      <c r="AFI161" s="1814"/>
      <c r="AFJ161" s="1814"/>
      <c r="AFK161" s="1814"/>
      <c r="AFL161" s="1814"/>
      <c r="AFM161" s="1814"/>
      <c r="AFN161" s="1814"/>
      <c r="AFO161" s="1814"/>
      <c r="AFP161" s="1814"/>
      <c r="AFQ161" s="1814"/>
      <c r="AFR161" s="1814"/>
      <c r="AFS161" s="1814"/>
      <c r="AFT161" s="1814"/>
      <c r="AFU161" s="1814"/>
      <c r="AFV161" s="1814"/>
      <c r="AFW161" s="1814"/>
      <c r="AFX161" s="1814"/>
      <c r="AFY161" s="1814"/>
      <c r="AFZ161" s="1814"/>
      <c r="AGA161" s="1814"/>
      <c r="AGB161" s="1814"/>
      <c r="AGC161" s="1814"/>
      <c r="AGD161" s="1814"/>
      <c r="AGE161" s="1814"/>
      <c r="AGF161" s="1814"/>
      <c r="AGG161" s="1814"/>
      <c r="AGH161" s="1814"/>
      <c r="AGI161" s="1814"/>
      <c r="AGJ161" s="1814"/>
      <c r="AGK161" s="1814"/>
      <c r="AGL161" s="1814"/>
      <c r="AGM161" s="1814"/>
      <c r="AGN161" s="1814"/>
      <c r="AGO161" s="1814"/>
      <c r="AGP161" s="1814"/>
      <c r="AGQ161" s="1814"/>
      <c r="AGR161" s="1814"/>
      <c r="AGS161" s="1814"/>
      <c r="AGT161" s="1814"/>
      <c r="AGU161" s="1814"/>
      <c r="AGV161" s="1814"/>
      <c r="AGW161" s="1814"/>
      <c r="AGX161" s="1814"/>
      <c r="AGY161" s="1814"/>
      <c r="AGZ161" s="1814"/>
      <c r="AHA161" s="1814"/>
      <c r="AHB161" s="1814"/>
      <c r="AHC161" s="1814"/>
      <c r="AHD161" s="1814"/>
      <c r="AHE161" s="1814"/>
      <c r="AHF161" s="1814"/>
      <c r="AHG161" s="1814"/>
      <c r="AHH161" s="1814"/>
      <c r="AHI161" s="1814"/>
      <c r="AHJ161" s="1814"/>
      <c r="AHK161" s="1814"/>
      <c r="AHL161" s="1814"/>
      <c r="AHM161" s="1814"/>
      <c r="AHN161" s="1814"/>
      <c r="AHO161" s="1814"/>
      <c r="AHP161" s="1814"/>
      <c r="AHQ161" s="1814"/>
      <c r="AHR161" s="1814"/>
      <c r="AHS161" s="1814"/>
      <c r="AHT161" s="1814"/>
      <c r="AHU161" s="1814"/>
      <c r="AHV161" s="1814"/>
      <c r="AHW161" s="1814"/>
      <c r="AHX161" s="1814"/>
      <c r="AHY161" s="1814"/>
      <c r="AHZ161" s="1814"/>
      <c r="AIA161" s="1814"/>
      <c r="AIB161" s="1814"/>
      <c r="AIC161" s="1814"/>
      <c r="AID161" s="1814"/>
      <c r="AIE161" s="1814"/>
      <c r="AIF161" s="1814"/>
      <c r="AIG161" s="1814"/>
      <c r="AIH161" s="1814"/>
      <c r="AII161" s="1814"/>
      <c r="AIJ161" s="1814"/>
      <c r="AIK161" s="1814"/>
      <c r="AIL161" s="1814"/>
      <c r="AIM161" s="1814"/>
      <c r="AIN161" s="1814"/>
      <c r="AIO161" s="1814"/>
      <c r="AIP161" s="1814"/>
      <c r="AIQ161" s="1814"/>
      <c r="AIR161" s="1814"/>
      <c r="AIS161" s="1814"/>
      <c r="AIT161" s="1814"/>
      <c r="AIU161" s="1814"/>
      <c r="AIV161" s="1814"/>
      <c r="AIW161" s="1814"/>
      <c r="AIX161" s="1814"/>
      <c r="AIY161" s="1814"/>
      <c r="AIZ161" s="1814"/>
      <c r="AJA161" s="1814"/>
      <c r="AJB161" s="1814"/>
      <c r="AJC161" s="1814"/>
      <c r="AJD161" s="1814"/>
      <c r="AJE161" s="1814"/>
      <c r="AJF161" s="1814"/>
      <c r="AJG161" s="1814"/>
      <c r="AJH161" s="1814"/>
      <c r="AJI161" s="1814"/>
      <c r="AJJ161" s="1814"/>
      <c r="AJK161" s="1814"/>
      <c r="AJL161" s="1814"/>
      <c r="AJM161" s="1814"/>
      <c r="AJN161" s="1814"/>
      <c r="AJO161" s="1814"/>
      <c r="AJP161" s="1814"/>
      <c r="AJQ161" s="1814"/>
      <c r="AJR161" s="1814"/>
      <c r="AJS161" s="1814"/>
      <c r="AJT161" s="1814"/>
      <c r="AJU161" s="1814"/>
      <c r="AJV161" s="1814"/>
      <c r="AJW161" s="1814"/>
      <c r="AJX161" s="1814"/>
      <c r="AJY161" s="1814"/>
      <c r="AJZ161" s="1814"/>
      <c r="AKA161" s="1814"/>
      <c r="AKB161" s="1814"/>
      <c r="AKC161" s="1814"/>
      <c r="AKD161" s="1814"/>
      <c r="AKE161" s="1814"/>
      <c r="AKF161" s="1814"/>
      <c r="AKG161" s="1814"/>
      <c r="AKH161" s="1814"/>
      <c r="AKI161" s="1814"/>
      <c r="AKJ161" s="1814"/>
      <c r="AKK161" s="1814"/>
      <c r="AKL161" s="1814"/>
      <c r="AKM161" s="1814"/>
      <c r="AKN161" s="1814"/>
      <c r="AKO161" s="1814"/>
      <c r="AKP161" s="1814"/>
      <c r="AKQ161" s="1814"/>
      <c r="AKR161" s="1814"/>
      <c r="AKS161" s="1814"/>
      <c r="AKT161" s="1814"/>
      <c r="AKU161" s="1814"/>
      <c r="AKV161" s="1814"/>
      <c r="AKW161" s="1814"/>
      <c r="AKX161" s="1814"/>
      <c r="AKY161" s="1814"/>
      <c r="AKZ161" s="1814"/>
      <c r="ALA161" s="1814"/>
      <c r="ALB161" s="1814"/>
      <c r="ALC161" s="1814"/>
      <c r="ALD161" s="1814"/>
      <c r="ALE161" s="1814"/>
      <c r="ALF161" s="1814"/>
      <c r="ALG161" s="1814"/>
      <c r="ALH161" s="1814"/>
      <c r="ALI161" s="1814"/>
      <c r="ALJ161" s="1814"/>
      <c r="ALK161" s="1814"/>
      <c r="ALL161" s="1814"/>
      <c r="ALM161" s="1814"/>
      <c r="ALN161" s="1814"/>
      <c r="ALO161" s="1814"/>
      <c r="ALP161" s="1814"/>
      <c r="ALQ161" s="1814"/>
      <c r="ALR161" s="1814"/>
      <c r="ALS161" s="1814"/>
      <c r="ALT161" s="1814"/>
      <c r="ALU161" s="1814"/>
      <c r="ALV161" s="1814"/>
      <c r="ALW161" s="1814"/>
      <c r="ALX161" s="1814"/>
      <c r="ALY161" s="1814"/>
      <c r="ALZ161" s="1814"/>
      <c r="AMA161" s="1814"/>
      <c r="AMB161" s="1814"/>
      <c r="AMC161" s="1814"/>
      <c r="AMD161" s="1814"/>
      <c r="AME161" s="1814"/>
      <c r="AMF161" s="1814"/>
      <c r="AMG161" s="1814"/>
      <c r="AMH161" s="1814"/>
      <c r="AMI161" s="1814"/>
      <c r="AMJ161" s="1814"/>
      <c r="AMK161" s="1814"/>
      <c r="AML161" s="1814"/>
      <c r="AMM161" s="1814"/>
      <c r="AMN161" s="1814"/>
      <c r="AMO161" s="1814"/>
      <c r="AMP161" s="1814"/>
      <c r="AMQ161" s="1814"/>
      <c r="AMR161" s="1814"/>
      <c r="AMS161" s="1814"/>
      <c r="AMT161" s="1814"/>
      <c r="AMU161" s="1814"/>
      <c r="AMV161" s="1814"/>
      <c r="AMW161" s="1814"/>
      <c r="AMX161" s="1814"/>
      <c r="AMY161" s="1814"/>
      <c r="AMZ161" s="1814"/>
      <c r="ANA161" s="1814"/>
      <c r="ANB161" s="1814"/>
      <c r="ANC161" s="1814"/>
      <c r="AND161" s="1814"/>
      <c r="ANE161" s="1814"/>
      <c r="ANF161" s="1814"/>
      <c r="ANG161" s="1814"/>
      <c r="ANH161" s="1814"/>
      <c r="ANI161" s="1814"/>
      <c r="ANJ161" s="1814"/>
      <c r="ANK161" s="1814"/>
      <c r="ANL161" s="1814"/>
      <c r="ANM161" s="1814"/>
      <c r="ANN161" s="1814"/>
      <c r="ANO161" s="1814"/>
      <c r="ANP161" s="1814"/>
      <c r="ANQ161" s="1814"/>
      <c r="ANR161" s="1814"/>
      <c r="ANS161" s="1814"/>
      <c r="ANT161" s="1814"/>
      <c r="ANU161" s="1814"/>
      <c r="ANV161" s="1814"/>
      <c r="ANW161" s="1814"/>
      <c r="ANX161" s="1814"/>
      <c r="ANY161" s="1814"/>
      <c r="ANZ161" s="1814"/>
      <c r="AOA161" s="1814"/>
      <c r="AOB161" s="1814"/>
      <c r="AOC161" s="1814"/>
      <c r="AOD161" s="1814"/>
      <c r="AOE161" s="1814"/>
      <c r="AOF161" s="1814"/>
      <c r="AOG161" s="1814"/>
      <c r="AOH161" s="1814"/>
      <c r="AOI161" s="1814"/>
      <c r="AOJ161" s="1814"/>
      <c r="AOK161" s="1814"/>
      <c r="AOL161" s="1814"/>
      <c r="AOM161" s="1814"/>
      <c r="AON161" s="1814"/>
      <c r="AOO161" s="1814"/>
      <c r="AOP161" s="1814"/>
      <c r="AOQ161" s="1814"/>
      <c r="AOR161" s="1814"/>
      <c r="AOS161" s="1814"/>
      <c r="AOT161" s="1814"/>
      <c r="AOU161" s="1814"/>
      <c r="AOV161" s="1814"/>
      <c r="AOW161" s="1814"/>
      <c r="AOX161" s="1814"/>
      <c r="AOY161" s="1814"/>
      <c r="AOZ161" s="1814"/>
      <c r="APA161" s="1814"/>
      <c r="APB161" s="1814"/>
      <c r="APC161" s="1814"/>
      <c r="APD161" s="1814"/>
      <c r="APE161" s="1814"/>
      <c r="APF161" s="1814"/>
      <c r="APG161" s="1814"/>
      <c r="APH161" s="1814"/>
      <c r="API161" s="1814"/>
      <c r="APJ161" s="1814"/>
      <c r="APK161" s="1814"/>
      <c r="APL161" s="1814"/>
      <c r="APM161" s="1814"/>
      <c r="APN161" s="1814"/>
      <c r="APO161" s="1814"/>
      <c r="APP161" s="1814"/>
      <c r="APQ161" s="1814"/>
      <c r="APR161" s="1814"/>
      <c r="APS161" s="1814"/>
      <c r="APT161" s="1814"/>
      <c r="APU161" s="1814"/>
      <c r="APV161" s="1814"/>
      <c r="APW161" s="1814"/>
      <c r="APX161" s="1814"/>
      <c r="APY161" s="1814"/>
      <c r="APZ161" s="1814"/>
      <c r="AQA161" s="1814"/>
      <c r="AQB161" s="1814"/>
      <c r="AQC161" s="1814"/>
      <c r="AQD161" s="1814"/>
      <c r="AQE161" s="1814"/>
      <c r="AQF161" s="1814"/>
      <c r="AQG161" s="1814"/>
      <c r="AQH161" s="1814"/>
      <c r="AQI161" s="1814"/>
      <c r="AQJ161" s="1814"/>
      <c r="AQK161" s="1814"/>
      <c r="AQL161" s="1814"/>
      <c r="AQM161" s="1814"/>
      <c r="AQN161" s="1814"/>
      <c r="AQO161" s="1814"/>
      <c r="AQP161" s="1814"/>
      <c r="AQQ161" s="1814"/>
      <c r="AQR161" s="1814"/>
      <c r="AQS161" s="1814"/>
      <c r="AQT161" s="1814"/>
      <c r="AQU161" s="1814"/>
      <c r="AQV161" s="1814"/>
      <c r="AQW161" s="1814"/>
      <c r="AQX161" s="1814"/>
      <c r="AQY161" s="1814"/>
      <c r="AQZ161" s="1814"/>
      <c r="ARA161" s="1814"/>
      <c r="ARB161" s="1814"/>
      <c r="ARC161" s="1814"/>
      <c r="ARD161" s="1814"/>
      <c r="ARE161" s="1814"/>
      <c r="ARF161" s="1814"/>
      <c r="ARG161" s="1814"/>
      <c r="ARH161" s="1814"/>
      <c r="ARI161" s="1814"/>
      <c r="ARJ161" s="1814"/>
      <c r="ARK161" s="1814"/>
      <c r="ARL161" s="1814"/>
      <c r="ARM161" s="1814"/>
      <c r="ARN161" s="1814"/>
      <c r="ARO161" s="1814"/>
      <c r="ARP161" s="1814"/>
      <c r="ARQ161" s="1814"/>
      <c r="ARR161" s="1814"/>
      <c r="ARS161" s="1814"/>
      <c r="ART161" s="1814"/>
      <c r="ARU161" s="1814"/>
      <c r="ARV161" s="1814"/>
      <c r="ARW161" s="1814"/>
      <c r="ARX161" s="1814"/>
      <c r="ARY161" s="1814"/>
      <c r="ARZ161" s="1814"/>
      <c r="ASA161" s="1814"/>
      <c r="ASB161" s="1814"/>
      <c r="ASC161" s="1814"/>
      <c r="ASD161" s="1814"/>
      <c r="ASE161" s="1814"/>
      <c r="ASF161" s="1814"/>
      <c r="ASG161" s="1814"/>
      <c r="ASH161" s="1814"/>
      <c r="ASI161" s="1814"/>
      <c r="ASJ161" s="1814"/>
      <c r="ASK161" s="1814"/>
      <c r="ASL161" s="1814"/>
      <c r="ASM161" s="1814"/>
      <c r="ASN161" s="1814"/>
      <c r="ASO161" s="1814"/>
      <c r="ASP161" s="1814"/>
      <c r="ASQ161" s="1814"/>
      <c r="ASR161" s="1814"/>
      <c r="ASS161" s="1814"/>
      <c r="AST161" s="1814"/>
      <c r="ASU161" s="1814"/>
      <c r="ASV161" s="1814"/>
      <c r="ASW161" s="1814"/>
      <c r="ASX161" s="1814"/>
      <c r="ASY161" s="1814"/>
      <c r="ASZ161" s="1814"/>
      <c r="ATA161" s="1814"/>
      <c r="ATB161" s="1814"/>
      <c r="ATC161" s="1814"/>
      <c r="ATD161" s="1814"/>
      <c r="ATE161" s="1814"/>
      <c r="ATF161" s="1814"/>
      <c r="ATG161" s="1814"/>
      <c r="ATH161" s="1814"/>
      <c r="ATI161" s="1814"/>
      <c r="ATJ161" s="1814"/>
      <c r="ATK161" s="1814"/>
      <c r="ATL161" s="1814"/>
      <c r="ATM161" s="1814"/>
      <c r="ATN161" s="1814"/>
      <c r="ATO161" s="1814"/>
      <c r="ATP161" s="1814"/>
      <c r="ATQ161" s="1814"/>
      <c r="ATR161" s="1814"/>
      <c r="ATS161" s="1814"/>
      <c r="ATT161" s="1814"/>
      <c r="ATU161" s="1814"/>
      <c r="ATV161" s="1814"/>
      <c r="ATW161" s="1814"/>
      <c r="ATX161" s="1814"/>
      <c r="ATY161" s="1814"/>
      <c r="ATZ161" s="1814"/>
      <c r="AUA161" s="1814"/>
      <c r="AUB161" s="1814"/>
      <c r="AUC161" s="1814"/>
      <c r="AUD161" s="1814"/>
      <c r="AUE161" s="1814"/>
      <c r="AUF161" s="1814"/>
      <c r="AUG161" s="1814"/>
      <c r="AUH161" s="1814"/>
      <c r="AUI161" s="1814"/>
      <c r="AUJ161" s="1814"/>
      <c r="AUK161" s="1814"/>
      <c r="AUL161" s="1814"/>
      <c r="AUM161" s="1814"/>
      <c r="AUN161" s="1814"/>
      <c r="AUO161" s="1814"/>
      <c r="AUP161" s="1814"/>
      <c r="AUQ161" s="1814"/>
      <c r="AUR161" s="1814"/>
      <c r="AUS161" s="1814"/>
      <c r="AUT161" s="1814"/>
      <c r="AUU161" s="1814"/>
      <c r="AUV161" s="1814"/>
      <c r="AUW161" s="1814"/>
      <c r="AUX161" s="1814"/>
      <c r="AUY161" s="1814"/>
      <c r="AUZ161" s="1814"/>
      <c r="AVA161" s="1814"/>
      <c r="AVB161" s="1814"/>
      <c r="AVC161" s="1814"/>
      <c r="AVD161" s="1814"/>
      <c r="AVE161" s="1814"/>
      <c r="AVF161" s="1814"/>
      <c r="AVG161" s="1814"/>
      <c r="AVH161" s="1814"/>
      <c r="AVI161" s="1814"/>
      <c r="AVJ161" s="1814"/>
      <c r="AVK161" s="1814"/>
      <c r="AVL161" s="1814"/>
      <c r="AVM161" s="1814"/>
      <c r="AVN161" s="1814"/>
      <c r="AVO161" s="1814"/>
      <c r="AVP161" s="1814"/>
      <c r="AVQ161" s="1814"/>
      <c r="AVR161" s="1814"/>
      <c r="AVS161" s="1814"/>
      <c r="AVT161" s="1814"/>
      <c r="AVU161" s="1814"/>
      <c r="AVV161" s="1814"/>
      <c r="AVW161" s="1814"/>
      <c r="AVX161" s="1814"/>
      <c r="AVY161" s="1814"/>
      <c r="AVZ161" s="1814"/>
      <c r="AWA161" s="1814"/>
      <c r="AWB161" s="1814"/>
      <c r="AWC161" s="1814"/>
      <c r="AWD161" s="1814"/>
      <c r="AWE161" s="1814"/>
      <c r="AWF161" s="1814"/>
      <c r="AWG161" s="1814"/>
      <c r="AWH161" s="1814"/>
      <c r="AWI161" s="1814"/>
      <c r="AWJ161" s="1814"/>
      <c r="AWK161" s="1814"/>
      <c r="AWL161" s="1814"/>
      <c r="AWM161" s="1814"/>
      <c r="AWN161" s="1814"/>
      <c r="AWO161" s="1814"/>
      <c r="AWP161" s="1814"/>
      <c r="AWQ161" s="1814"/>
      <c r="AWR161" s="1814"/>
      <c r="AWS161" s="1814"/>
      <c r="AWT161" s="1814"/>
      <c r="AWU161" s="1814"/>
      <c r="AWV161" s="1814"/>
      <c r="AWW161" s="1814"/>
      <c r="AWX161" s="1814"/>
      <c r="AWY161" s="1814"/>
      <c r="AWZ161" s="1814"/>
      <c r="AXA161" s="1814"/>
      <c r="AXB161" s="1814"/>
      <c r="AXC161" s="1814"/>
      <c r="AXD161" s="1814"/>
      <c r="AXE161" s="1814"/>
      <c r="AXF161" s="1814"/>
      <c r="AXG161" s="1814"/>
      <c r="AXH161" s="1814"/>
      <c r="AXI161" s="1814"/>
      <c r="AXJ161" s="1814"/>
      <c r="AXK161" s="1814"/>
      <c r="AXL161" s="1814"/>
      <c r="AXM161" s="1814"/>
      <c r="AXN161" s="1814"/>
      <c r="AXO161" s="1814"/>
      <c r="AXP161" s="1814"/>
      <c r="AXQ161" s="1814"/>
      <c r="AXR161" s="1814"/>
      <c r="AXS161" s="1814"/>
      <c r="AXT161" s="1814"/>
      <c r="AXU161" s="1814"/>
      <c r="AXV161" s="1814"/>
      <c r="AXW161" s="1814"/>
      <c r="AXX161" s="1814"/>
      <c r="AXY161" s="1814"/>
      <c r="AXZ161" s="1814"/>
      <c r="AYA161" s="1814"/>
      <c r="AYB161" s="1814"/>
      <c r="AYC161" s="1814"/>
      <c r="AYD161" s="1814"/>
      <c r="AYE161" s="1814"/>
      <c r="AYF161" s="1814"/>
      <c r="AYG161" s="1814"/>
      <c r="AYH161" s="1814"/>
      <c r="AYI161" s="1814"/>
      <c r="AYJ161" s="1814"/>
      <c r="AYK161" s="1814"/>
      <c r="AYL161" s="1814"/>
      <c r="AYM161" s="1814"/>
      <c r="AYN161" s="1814"/>
      <c r="AYO161" s="1814"/>
      <c r="AYP161" s="1814"/>
      <c r="AYQ161" s="1814"/>
      <c r="AYR161" s="1814"/>
      <c r="AYS161" s="1814"/>
      <c r="AYT161" s="1814"/>
      <c r="AYU161" s="1814"/>
      <c r="AYV161" s="1814"/>
      <c r="AYW161" s="1814"/>
      <c r="AYX161" s="1814"/>
      <c r="AYY161" s="1814"/>
      <c r="AYZ161" s="1814"/>
      <c r="AZA161" s="1814"/>
      <c r="AZB161" s="1814"/>
      <c r="AZC161" s="1814"/>
      <c r="AZD161" s="1814"/>
      <c r="AZE161" s="1814"/>
      <c r="AZF161" s="1814"/>
      <c r="AZG161" s="1814"/>
      <c r="AZH161" s="1814"/>
      <c r="AZI161" s="1814"/>
      <c r="AZJ161" s="1814"/>
      <c r="AZK161" s="1814"/>
      <c r="AZL161" s="1814"/>
      <c r="AZM161" s="1814"/>
      <c r="AZN161" s="1814"/>
      <c r="AZO161" s="1814"/>
      <c r="AZP161" s="1814"/>
      <c r="AZQ161" s="1814"/>
      <c r="AZR161" s="1814"/>
      <c r="AZS161" s="1814"/>
      <c r="AZT161" s="1814"/>
      <c r="AZU161" s="1814"/>
      <c r="AZV161" s="1814"/>
      <c r="AZW161" s="1814"/>
      <c r="AZX161" s="1814"/>
      <c r="AZY161" s="1814"/>
      <c r="AZZ161" s="1814"/>
      <c r="BAA161" s="1814"/>
      <c r="BAB161" s="1814"/>
      <c r="BAC161" s="1814"/>
      <c r="BAD161" s="1814"/>
      <c r="BAE161" s="1814"/>
      <c r="BAF161" s="1814"/>
      <c r="BAG161" s="1814"/>
      <c r="BAH161" s="1814"/>
      <c r="BAI161" s="1814"/>
      <c r="BAJ161" s="1814"/>
      <c r="BAK161" s="1814"/>
      <c r="BAL161" s="1814"/>
      <c r="BAM161" s="1814"/>
      <c r="BAN161" s="1814"/>
      <c r="BAO161" s="1814"/>
      <c r="BAP161" s="1814"/>
      <c r="BAQ161" s="1814"/>
      <c r="BAR161" s="1814"/>
      <c r="BAS161" s="1814"/>
      <c r="BAT161" s="1814"/>
      <c r="BAU161" s="1814"/>
      <c r="BAV161" s="1814"/>
      <c r="BAW161" s="1814"/>
      <c r="BAX161" s="1814"/>
      <c r="BAY161" s="1814"/>
      <c r="BAZ161" s="1814"/>
      <c r="BBA161" s="1814"/>
      <c r="BBB161" s="1814"/>
      <c r="BBC161" s="1814"/>
      <c r="BBD161" s="1814"/>
      <c r="BBE161" s="1814"/>
      <c r="BBF161" s="1814"/>
      <c r="BBG161" s="1814"/>
      <c r="BBH161" s="1814"/>
      <c r="BBI161" s="1814"/>
      <c r="BBJ161" s="1814"/>
      <c r="BBK161" s="1814"/>
      <c r="BBL161" s="1814"/>
      <c r="BBM161" s="1814"/>
      <c r="BBN161" s="1814"/>
      <c r="BBO161" s="1814"/>
      <c r="BBP161" s="1814"/>
      <c r="BBQ161" s="1814"/>
      <c r="BBR161" s="1814"/>
      <c r="BBS161" s="1814"/>
      <c r="BBT161" s="1814"/>
      <c r="BBU161" s="1814"/>
      <c r="BBV161" s="1814"/>
      <c r="BBW161" s="1814"/>
      <c r="BBX161" s="1814"/>
      <c r="BBY161" s="1814"/>
      <c r="BBZ161" s="1814"/>
      <c r="BCA161" s="1814"/>
      <c r="BCB161" s="1814"/>
      <c r="BCC161" s="1814"/>
      <c r="BCD161" s="1814"/>
      <c r="BCE161" s="1814"/>
      <c r="BCF161" s="1814"/>
      <c r="BCG161" s="1814"/>
      <c r="BCH161" s="1814"/>
      <c r="BCI161" s="1814"/>
      <c r="BCJ161" s="1814"/>
      <c r="BCK161" s="1814"/>
      <c r="BCL161" s="1814"/>
      <c r="BCM161" s="1814"/>
      <c r="BCN161" s="1814"/>
      <c r="BCO161" s="1814"/>
      <c r="BCP161" s="1814"/>
      <c r="BCQ161" s="1814"/>
      <c r="BCR161" s="1814"/>
      <c r="BCS161" s="1814"/>
      <c r="BCT161" s="1814"/>
      <c r="BCU161" s="1814"/>
      <c r="BCV161" s="1814"/>
      <c r="BCW161" s="1814"/>
      <c r="BCX161" s="1814"/>
      <c r="BCY161" s="1814"/>
      <c r="BCZ161" s="1814"/>
      <c r="BDA161" s="1814"/>
      <c r="BDB161" s="1814"/>
      <c r="BDC161" s="1814"/>
      <c r="BDD161" s="1814"/>
      <c r="BDE161" s="1814"/>
      <c r="BDF161" s="1814"/>
      <c r="BDG161" s="1814"/>
      <c r="BDH161" s="1814"/>
      <c r="BDI161" s="1814"/>
      <c r="BDJ161" s="1814"/>
      <c r="BDK161" s="1814"/>
      <c r="BDL161" s="1814"/>
      <c r="BDM161" s="1814"/>
      <c r="BDN161" s="1814"/>
      <c r="BDO161" s="1814"/>
      <c r="BDP161" s="1814"/>
      <c r="BDQ161" s="1814"/>
      <c r="BDR161" s="1814"/>
      <c r="BDS161" s="1814"/>
      <c r="BDT161" s="1814"/>
      <c r="BDU161" s="1814"/>
      <c r="BDV161" s="1814"/>
      <c r="BDW161" s="1814"/>
      <c r="BDX161" s="1814"/>
      <c r="BDY161" s="1814"/>
      <c r="BDZ161" s="1814"/>
      <c r="BEA161" s="1814"/>
      <c r="BEB161" s="1814"/>
      <c r="BEC161" s="1814"/>
      <c r="BED161" s="1814"/>
      <c r="BEE161" s="1814"/>
      <c r="BEF161" s="1814"/>
      <c r="BEG161" s="1814"/>
      <c r="BEH161" s="1814"/>
      <c r="BEI161" s="1814"/>
      <c r="BEJ161" s="1814"/>
      <c r="BEK161" s="1814"/>
      <c r="BEL161" s="1814"/>
      <c r="BEM161" s="1814"/>
      <c r="BEN161" s="1814"/>
      <c r="BEO161" s="1814"/>
      <c r="BEP161" s="1814"/>
      <c r="BEQ161" s="1814"/>
      <c r="BER161" s="1814"/>
      <c r="BES161" s="1814"/>
      <c r="BET161" s="1814"/>
      <c r="BEU161" s="1814"/>
      <c r="BEV161" s="1814"/>
      <c r="BEW161" s="1814"/>
      <c r="BEX161" s="1814"/>
      <c r="BEY161" s="1814"/>
      <c r="BEZ161" s="1814"/>
      <c r="BFA161" s="1814"/>
      <c r="BFB161" s="1814"/>
      <c r="BFC161" s="1814"/>
      <c r="BFD161" s="1814"/>
      <c r="BFE161" s="1814"/>
      <c r="BFF161" s="1814"/>
      <c r="BFG161" s="1814"/>
      <c r="BFH161" s="1814"/>
      <c r="BFI161" s="1814"/>
      <c r="BFJ161" s="1814"/>
      <c r="BFK161" s="1814"/>
      <c r="BFL161" s="1814"/>
      <c r="BFM161" s="1814"/>
      <c r="BFN161" s="1814"/>
      <c r="BFO161" s="1814"/>
      <c r="BFP161" s="1814"/>
      <c r="BFQ161" s="1814"/>
      <c r="BFR161" s="1814"/>
      <c r="BFS161" s="1814"/>
      <c r="BFT161" s="1814"/>
      <c r="BFU161" s="1814"/>
      <c r="BFV161" s="1814"/>
      <c r="BFW161" s="1814"/>
      <c r="BFX161" s="1814"/>
      <c r="BFY161" s="1814"/>
      <c r="BFZ161" s="1814"/>
      <c r="BGA161" s="1814"/>
      <c r="BGB161" s="1814"/>
      <c r="BGC161" s="1814"/>
      <c r="BGD161" s="1814"/>
      <c r="BGE161" s="1814"/>
      <c r="BGF161" s="1814"/>
      <c r="BGG161" s="1814"/>
      <c r="BGH161" s="1814"/>
      <c r="BGI161" s="1814"/>
      <c r="BGJ161" s="1814"/>
      <c r="BGK161" s="1814"/>
      <c r="BGL161" s="1814"/>
      <c r="BGM161" s="1814"/>
      <c r="BGN161" s="1814"/>
      <c r="BGO161" s="1814"/>
      <c r="BGP161" s="1814"/>
      <c r="BGQ161" s="1814"/>
      <c r="BGR161" s="1814"/>
      <c r="BGS161" s="1814"/>
      <c r="BGT161" s="1814"/>
      <c r="BGU161" s="1814"/>
      <c r="BGV161" s="1814"/>
      <c r="BGW161" s="1814"/>
      <c r="BGX161" s="1814"/>
      <c r="BGY161" s="1814"/>
      <c r="BGZ161" s="1814"/>
      <c r="BHA161" s="1814"/>
      <c r="BHB161" s="1814"/>
      <c r="BHC161" s="1814"/>
      <c r="BHD161" s="1814"/>
      <c r="BHE161" s="1814"/>
      <c r="BHF161" s="1814"/>
      <c r="BHG161" s="1814"/>
      <c r="BHH161" s="1814"/>
      <c r="BHI161" s="1814"/>
      <c r="BHJ161" s="1814"/>
      <c r="BHK161" s="1814"/>
      <c r="BHL161" s="1814"/>
      <c r="BHM161" s="1814"/>
      <c r="BHN161" s="1814"/>
      <c r="BHO161" s="1814"/>
      <c r="BHP161" s="1814"/>
      <c r="BHQ161" s="1814"/>
      <c r="BHR161" s="1814"/>
      <c r="BHS161" s="1814"/>
      <c r="BHT161" s="1814"/>
      <c r="BHU161" s="1814"/>
      <c r="BHV161" s="1814"/>
      <c r="BHW161" s="1814"/>
      <c r="BHX161" s="1814"/>
      <c r="BHY161" s="1814"/>
      <c r="BHZ161" s="1814"/>
      <c r="BIA161" s="1814"/>
      <c r="BIB161" s="1814"/>
      <c r="BIC161" s="1814"/>
      <c r="BID161" s="1814"/>
      <c r="BIE161" s="1814"/>
      <c r="BIF161" s="1814"/>
      <c r="BIG161" s="1814"/>
      <c r="BIH161" s="1814"/>
      <c r="BII161" s="1814"/>
      <c r="BIJ161" s="1814"/>
      <c r="BIK161" s="1814"/>
      <c r="BIL161" s="1814"/>
      <c r="BIM161" s="1814"/>
      <c r="BIN161" s="1814"/>
      <c r="BIO161" s="1814"/>
      <c r="BIP161" s="1814"/>
      <c r="BIQ161" s="1814"/>
      <c r="BIR161" s="1814"/>
      <c r="BIS161" s="1814"/>
      <c r="BIT161" s="1814"/>
      <c r="BIU161" s="1814"/>
      <c r="BIV161" s="1814"/>
      <c r="BIW161" s="1814"/>
      <c r="BIX161" s="1814"/>
      <c r="BIY161" s="1814"/>
      <c r="BIZ161" s="1814"/>
      <c r="BJA161" s="1814"/>
      <c r="BJB161" s="1814"/>
      <c r="BJC161" s="1814"/>
      <c r="BJD161" s="1814"/>
      <c r="BJE161" s="1814"/>
      <c r="BJF161" s="1814"/>
      <c r="BJG161" s="1814"/>
      <c r="BJH161" s="1814"/>
      <c r="BJI161" s="1814"/>
      <c r="BJJ161" s="1814"/>
      <c r="BJK161" s="1814"/>
      <c r="BJL161" s="1814"/>
      <c r="BJM161" s="1814"/>
      <c r="BJN161" s="1814"/>
      <c r="BJO161" s="1814"/>
      <c r="BJP161" s="1814"/>
      <c r="BJQ161" s="1814"/>
      <c r="BJR161" s="1814"/>
      <c r="BJS161" s="1814"/>
      <c r="BJT161" s="1814"/>
      <c r="BJU161" s="1814"/>
      <c r="BJV161" s="1814"/>
      <c r="BJW161" s="1814"/>
      <c r="BJX161" s="1814"/>
      <c r="BJY161" s="1814"/>
      <c r="BJZ161" s="1814"/>
      <c r="BKA161" s="1814"/>
      <c r="BKB161" s="1814"/>
      <c r="BKC161" s="1814"/>
      <c r="BKD161" s="1814"/>
      <c r="BKE161" s="1814"/>
      <c r="BKF161" s="1814"/>
      <c r="BKG161" s="1814"/>
      <c r="BKH161" s="1814"/>
      <c r="BKI161" s="1814"/>
      <c r="BKJ161" s="1814"/>
      <c r="BKK161" s="1814"/>
      <c r="BKL161" s="1814"/>
      <c r="BKM161" s="1814"/>
      <c r="BKN161" s="1814"/>
      <c r="BKO161" s="1814"/>
      <c r="BKP161" s="1814"/>
      <c r="BKQ161" s="1814"/>
      <c r="BKR161" s="1814"/>
      <c r="BKS161" s="1814"/>
      <c r="BKT161" s="1814"/>
      <c r="BKU161" s="1814"/>
      <c r="BKV161" s="1814"/>
      <c r="BKW161" s="1814"/>
      <c r="BKX161" s="1814"/>
      <c r="BKY161" s="1814"/>
      <c r="BKZ161" s="1814"/>
      <c r="BLA161" s="1814"/>
      <c r="BLB161" s="1814"/>
      <c r="BLC161" s="1814"/>
      <c r="BLD161" s="1814"/>
      <c r="BLE161" s="1814"/>
      <c r="BLF161" s="1814"/>
      <c r="BLG161" s="1814"/>
      <c r="BLH161" s="1814"/>
      <c r="BLI161" s="1814"/>
      <c r="BLJ161" s="1814"/>
      <c r="BLK161" s="1814"/>
      <c r="BLL161" s="1814"/>
      <c r="BLM161" s="1814"/>
      <c r="BLN161" s="1814"/>
      <c r="BLO161" s="1814"/>
      <c r="BLP161" s="1814"/>
      <c r="BLQ161" s="1814"/>
      <c r="BLR161" s="1814"/>
      <c r="BLS161" s="1814"/>
      <c r="BLT161" s="1814"/>
      <c r="BLU161" s="1814"/>
      <c r="BLV161" s="1814"/>
      <c r="BLW161" s="1814"/>
      <c r="BLX161" s="1814"/>
      <c r="BLY161" s="1814"/>
      <c r="BLZ161" s="1814"/>
      <c r="BMA161" s="1814"/>
      <c r="BMB161" s="1814"/>
      <c r="BMC161" s="1814"/>
      <c r="BMD161" s="1814"/>
      <c r="BME161" s="1814"/>
      <c r="BMF161" s="1814"/>
      <c r="BMG161" s="1814"/>
      <c r="BMH161" s="1814"/>
      <c r="BMI161" s="1814"/>
      <c r="BMJ161" s="1814"/>
      <c r="BMK161" s="1814"/>
      <c r="BML161" s="1814"/>
      <c r="BMM161" s="1814"/>
      <c r="BMN161" s="1814"/>
      <c r="BMO161" s="1814"/>
      <c r="BMP161" s="1814"/>
      <c r="BMQ161" s="1814"/>
      <c r="BMR161" s="1814"/>
      <c r="BMS161" s="1814"/>
      <c r="BMT161" s="1814"/>
      <c r="BMU161" s="1814"/>
      <c r="BMV161" s="1814"/>
      <c r="BMW161" s="1814"/>
      <c r="BMX161" s="1814"/>
      <c r="BMY161" s="1814"/>
      <c r="BMZ161" s="1814"/>
      <c r="BNA161" s="1814"/>
      <c r="BNB161" s="1814"/>
      <c r="BNC161" s="1814"/>
      <c r="BND161" s="1814"/>
      <c r="BNE161" s="1814"/>
      <c r="BNF161" s="1814"/>
      <c r="BNG161" s="1814"/>
      <c r="BNH161" s="1814"/>
      <c r="BNI161" s="1814"/>
      <c r="BNJ161" s="1814"/>
      <c r="BNK161" s="1814"/>
      <c r="BNL161" s="1814"/>
      <c r="BNM161" s="1814"/>
      <c r="BNN161" s="1814"/>
      <c r="BNO161" s="1814"/>
      <c r="BNP161" s="1814"/>
      <c r="BNQ161" s="1814"/>
      <c r="BNR161" s="1814"/>
      <c r="BNS161" s="1814"/>
      <c r="BNT161" s="1814"/>
      <c r="BNU161" s="1814"/>
      <c r="BNV161" s="1814"/>
      <c r="BNW161" s="1814"/>
      <c r="BNX161" s="1814"/>
      <c r="BNY161" s="1814"/>
      <c r="BNZ161" s="1814"/>
      <c r="BOA161" s="1814"/>
      <c r="BOB161" s="1814"/>
      <c r="BOC161" s="1814"/>
      <c r="BOD161" s="1814"/>
      <c r="BOE161" s="1814"/>
      <c r="BOF161" s="1814"/>
      <c r="BOG161" s="1814"/>
      <c r="BOH161" s="1814"/>
      <c r="BOI161" s="1814"/>
      <c r="BOJ161" s="1814"/>
      <c r="BOK161" s="1814"/>
      <c r="BOL161" s="1814"/>
      <c r="BOM161" s="1814"/>
      <c r="BON161" s="1814"/>
      <c r="BOO161" s="1814"/>
      <c r="BOP161" s="1814"/>
      <c r="BOQ161" s="1814"/>
      <c r="BOR161" s="1814"/>
      <c r="BOS161" s="1814"/>
      <c r="BOT161" s="1814"/>
      <c r="BOU161" s="1814"/>
      <c r="BOV161" s="1814"/>
      <c r="BOW161" s="1814"/>
      <c r="BOX161" s="1814"/>
      <c r="BOY161" s="1814"/>
      <c r="BOZ161" s="1814"/>
      <c r="BPA161" s="1814"/>
      <c r="BPB161" s="1814"/>
      <c r="BPC161" s="1814"/>
      <c r="BPD161" s="1814"/>
      <c r="BPE161" s="1814"/>
      <c r="BPF161" s="1814"/>
      <c r="BPG161" s="1814"/>
      <c r="BPH161" s="1814"/>
      <c r="BPI161" s="1814"/>
      <c r="BPJ161" s="1814"/>
      <c r="BPK161" s="1814"/>
      <c r="BPL161" s="1814"/>
      <c r="BPM161" s="1814"/>
      <c r="BPN161" s="1814"/>
      <c r="BPO161" s="1814"/>
      <c r="BPP161" s="1814"/>
      <c r="BPQ161" s="1814"/>
      <c r="BPR161" s="1814"/>
      <c r="BPS161" s="1814"/>
      <c r="BPT161" s="1814"/>
      <c r="BPU161" s="1814"/>
      <c r="BPV161" s="1814"/>
      <c r="BPW161" s="1814"/>
      <c r="BPX161" s="1814"/>
      <c r="BPY161" s="1814"/>
      <c r="BPZ161" s="1814"/>
      <c r="BQA161" s="1814"/>
      <c r="BQB161" s="1814"/>
      <c r="BQC161" s="1814"/>
      <c r="BQD161" s="1814"/>
      <c r="BQE161" s="1814"/>
      <c r="BQF161" s="1814"/>
      <c r="BQG161" s="1814"/>
      <c r="BQH161" s="1814"/>
      <c r="BQI161" s="1814"/>
      <c r="BQJ161" s="1814"/>
      <c r="BQK161" s="1814"/>
      <c r="BQL161" s="1814"/>
      <c r="BQM161" s="1814"/>
      <c r="BQN161" s="1814"/>
      <c r="BQO161" s="1814"/>
      <c r="BQP161" s="1814"/>
      <c r="BQQ161" s="1814"/>
      <c r="BQR161" s="1814"/>
      <c r="BQS161" s="1814"/>
      <c r="BQT161" s="1814"/>
      <c r="BQU161" s="1814"/>
      <c r="BQV161" s="1814"/>
      <c r="BQW161" s="1814"/>
      <c r="BQX161" s="1814"/>
      <c r="BQY161" s="1814"/>
      <c r="BQZ161" s="1814"/>
      <c r="BRA161" s="1814"/>
      <c r="BRB161" s="1814"/>
      <c r="BRC161" s="1814"/>
      <c r="BRD161" s="1814"/>
      <c r="BRE161" s="1814"/>
      <c r="BRF161" s="1814"/>
      <c r="BRG161" s="1814"/>
      <c r="BRH161" s="1814"/>
      <c r="BRI161" s="1814"/>
      <c r="BRJ161" s="1814"/>
      <c r="BRK161" s="1814"/>
      <c r="BRL161" s="1814"/>
      <c r="BRM161" s="1814"/>
      <c r="BRN161" s="1814"/>
      <c r="BRO161" s="1814"/>
      <c r="BRP161" s="1814"/>
      <c r="BRQ161" s="1814"/>
      <c r="BRR161" s="1814"/>
      <c r="BRS161" s="1814"/>
      <c r="BRT161" s="1814"/>
      <c r="BRU161" s="1814"/>
      <c r="BRV161" s="1814"/>
      <c r="BRW161" s="1814"/>
      <c r="BRX161" s="1814"/>
      <c r="BRY161" s="1814"/>
      <c r="BRZ161" s="1814"/>
      <c r="BSA161" s="1814"/>
      <c r="BSB161" s="1814"/>
      <c r="BSC161" s="1814"/>
      <c r="BSD161" s="1814"/>
      <c r="BSE161" s="1814"/>
      <c r="BSF161" s="1814"/>
      <c r="BSG161" s="1814"/>
      <c r="BSH161" s="1814"/>
      <c r="BSI161" s="1814"/>
      <c r="BSJ161" s="1814"/>
      <c r="BSK161" s="1814"/>
      <c r="BSL161" s="1814"/>
      <c r="BSM161" s="1814"/>
      <c r="BSN161" s="1814"/>
      <c r="BSO161" s="1814"/>
      <c r="BSP161" s="1814"/>
      <c r="BSQ161" s="1814"/>
      <c r="BSR161" s="1814"/>
      <c r="BSS161" s="1814"/>
      <c r="BST161" s="1814"/>
      <c r="BSU161" s="1814"/>
      <c r="BSV161" s="1814"/>
      <c r="BSW161" s="1814"/>
      <c r="BSX161" s="1814"/>
      <c r="BSY161" s="1814"/>
      <c r="BSZ161" s="1814"/>
      <c r="BTA161" s="1814"/>
      <c r="BTB161" s="1814"/>
      <c r="BTC161" s="1814"/>
      <c r="BTD161" s="1814"/>
      <c r="BTE161" s="1814"/>
      <c r="BTF161" s="1814"/>
      <c r="BTG161" s="1814"/>
      <c r="BTH161" s="1814"/>
      <c r="BTI161" s="1814"/>
      <c r="BTJ161" s="1814"/>
      <c r="BTK161" s="1814"/>
      <c r="BTL161" s="1814"/>
      <c r="BTM161" s="1814"/>
      <c r="BTN161" s="1814"/>
      <c r="BTO161" s="1814"/>
      <c r="BTP161" s="1814"/>
      <c r="BTQ161" s="1814"/>
      <c r="BTR161" s="1814"/>
      <c r="BTS161" s="1814"/>
      <c r="BTT161" s="1814"/>
      <c r="BTU161" s="1814"/>
      <c r="BTV161" s="1814"/>
      <c r="BTW161" s="1814"/>
      <c r="BTX161" s="1814"/>
      <c r="BTY161" s="1814"/>
      <c r="BTZ161" s="1814"/>
      <c r="BUA161" s="1814"/>
      <c r="BUB161" s="1814"/>
      <c r="BUC161" s="1814"/>
      <c r="BUD161" s="1814"/>
      <c r="BUE161" s="1814"/>
      <c r="BUF161" s="1814"/>
      <c r="BUG161" s="1814"/>
      <c r="BUH161" s="1814"/>
      <c r="BUI161" s="1814"/>
      <c r="BUJ161" s="1814"/>
      <c r="BUK161" s="1814"/>
      <c r="BUL161" s="1814"/>
      <c r="BUM161" s="1814"/>
      <c r="BUN161" s="1814"/>
      <c r="BUO161" s="1814"/>
      <c r="BUP161" s="1814"/>
      <c r="BUQ161" s="1814"/>
      <c r="BUR161" s="1814"/>
      <c r="BUS161" s="1814"/>
      <c r="BUT161" s="1814"/>
      <c r="BUU161" s="1814"/>
      <c r="BUV161" s="1814"/>
      <c r="BUW161" s="1814"/>
      <c r="BUX161" s="1814"/>
      <c r="BUY161" s="1814"/>
      <c r="BUZ161" s="1814"/>
      <c r="BVA161" s="1814"/>
      <c r="BVB161" s="1814"/>
      <c r="BVC161" s="1814"/>
      <c r="BVD161" s="1814"/>
      <c r="BVE161" s="1814"/>
      <c r="BVF161" s="1814"/>
      <c r="BVG161" s="1814"/>
      <c r="BVH161" s="1814"/>
      <c r="BVI161" s="1814"/>
      <c r="BVJ161" s="1814"/>
      <c r="BVK161" s="1814"/>
      <c r="BVL161" s="1814"/>
      <c r="BVM161" s="1814"/>
      <c r="BVN161" s="1814"/>
      <c r="BVO161" s="1814"/>
      <c r="BVP161" s="1814"/>
      <c r="BVQ161" s="1814"/>
      <c r="BVR161" s="1814"/>
      <c r="BVS161" s="1814"/>
      <c r="BVT161" s="1814"/>
      <c r="BVU161" s="1814"/>
      <c r="BVV161" s="1814"/>
      <c r="BVW161" s="1814"/>
      <c r="BVX161" s="1814"/>
      <c r="BVY161" s="1814"/>
      <c r="BVZ161" s="1814"/>
      <c r="BWA161" s="1814"/>
      <c r="BWB161" s="1814"/>
      <c r="BWC161" s="1814"/>
      <c r="BWD161" s="1814"/>
      <c r="BWE161" s="1814"/>
      <c r="BWF161" s="1814"/>
      <c r="BWG161" s="1814"/>
      <c r="BWH161" s="1814"/>
      <c r="BWI161" s="1814"/>
      <c r="BWJ161" s="1814"/>
      <c r="BWK161" s="1814"/>
      <c r="BWL161" s="1814"/>
      <c r="BWM161" s="1814"/>
      <c r="BWN161" s="1814"/>
      <c r="BWO161" s="1814"/>
      <c r="BWP161" s="1814"/>
      <c r="BWQ161" s="1814"/>
      <c r="BWR161" s="1814"/>
      <c r="BWS161" s="1814"/>
      <c r="BWT161" s="1814"/>
      <c r="BWU161" s="1814"/>
      <c r="BWV161" s="1814"/>
      <c r="BWW161" s="1814"/>
      <c r="BWX161" s="1814"/>
      <c r="BWY161" s="1814"/>
      <c r="BWZ161" s="1814"/>
      <c r="BXA161" s="1814"/>
      <c r="BXB161" s="1814"/>
      <c r="BXC161" s="1814"/>
      <c r="BXD161" s="1814"/>
      <c r="BXE161" s="1814"/>
      <c r="BXF161" s="1814"/>
      <c r="BXG161" s="1814"/>
      <c r="BXH161" s="1814"/>
      <c r="BXI161" s="1814"/>
      <c r="BXJ161" s="1814"/>
      <c r="BXK161" s="1814"/>
      <c r="BXL161" s="1814"/>
      <c r="BXM161" s="1814"/>
      <c r="BXN161" s="1814"/>
      <c r="BXO161" s="1814"/>
      <c r="BXP161" s="1814"/>
      <c r="BXQ161" s="1814"/>
      <c r="BXR161" s="1814"/>
      <c r="BXS161" s="1814"/>
      <c r="BXT161" s="1814"/>
      <c r="BXU161" s="1814"/>
      <c r="BXV161" s="1814"/>
      <c r="BXW161" s="1814"/>
      <c r="BXX161" s="1814"/>
      <c r="BXY161" s="1814"/>
      <c r="BXZ161" s="1814"/>
      <c r="BYA161" s="1814"/>
      <c r="BYB161" s="1814"/>
      <c r="BYC161" s="1814"/>
      <c r="BYD161" s="1814"/>
      <c r="BYE161" s="1814"/>
      <c r="BYF161" s="1814"/>
      <c r="BYG161" s="1814"/>
      <c r="BYH161" s="1814"/>
      <c r="BYI161" s="1814"/>
      <c r="BYJ161" s="1814"/>
      <c r="BYK161" s="1814"/>
      <c r="BYL161" s="1814"/>
      <c r="BYM161" s="1814"/>
      <c r="BYN161" s="1814"/>
      <c r="BYO161" s="1814"/>
      <c r="BYP161" s="1814"/>
      <c r="BYQ161" s="1814"/>
      <c r="BYR161" s="1814"/>
      <c r="BYS161" s="1814"/>
      <c r="BYT161" s="1814"/>
      <c r="BYU161" s="1814"/>
      <c r="BYV161" s="1814"/>
      <c r="BYW161" s="1814"/>
      <c r="BYX161" s="1814"/>
      <c r="BYY161" s="1814"/>
      <c r="BYZ161" s="1814"/>
      <c r="BZA161" s="1814"/>
      <c r="BZB161" s="1814"/>
      <c r="BZC161" s="1814"/>
      <c r="BZD161" s="1814"/>
      <c r="BZE161" s="1814"/>
      <c r="BZF161" s="1814"/>
      <c r="BZG161" s="1814"/>
      <c r="BZH161" s="1814"/>
      <c r="BZI161" s="1814"/>
      <c r="BZJ161" s="1814"/>
      <c r="BZK161" s="1814"/>
      <c r="BZL161" s="1814"/>
      <c r="BZM161" s="1814"/>
      <c r="BZN161" s="1814"/>
      <c r="BZO161" s="1814"/>
      <c r="BZP161" s="1814"/>
      <c r="BZQ161" s="1814"/>
      <c r="BZR161" s="1814"/>
      <c r="BZS161" s="1814"/>
      <c r="BZT161" s="1814"/>
      <c r="BZU161" s="1814"/>
      <c r="BZV161" s="1814"/>
      <c r="BZW161" s="1814"/>
      <c r="BZX161" s="1814"/>
      <c r="BZY161" s="1814"/>
      <c r="BZZ161" s="1814"/>
      <c r="CAA161" s="1814"/>
      <c r="CAB161" s="1814"/>
      <c r="CAC161" s="1814"/>
      <c r="CAD161" s="1814"/>
      <c r="CAE161" s="1814"/>
      <c r="CAF161" s="1814"/>
      <c r="CAG161" s="1814"/>
      <c r="CAH161" s="1814"/>
      <c r="CAI161" s="1814"/>
      <c r="CAJ161" s="1814"/>
      <c r="CAK161" s="1814"/>
      <c r="CAL161" s="1814"/>
      <c r="CAM161" s="1814"/>
      <c r="CAN161" s="1814"/>
      <c r="CAO161" s="1814"/>
      <c r="CAP161" s="1814"/>
      <c r="CAQ161" s="1814"/>
      <c r="CAR161" s="1814"/>
      <c r="CAS161" s="1814"/>
      <c r="CAT161" s="1814"/>
      <c r="CAU161" s="1814"/>
      <c r="CAV161" s="1814"/>
      <c r="CAW161" s="1814"/>
      <c r="CAX161" s="1814"/>
      <c r="CAY161" s="1814"/>
      <c r="CAZ161" s="1814"/>
      <c r="CBA161" s="1814"/>
      <c r="CBB161" s="1814"/>
      <c r="CBC161" s="1814"/>
      <c r="CBD161" s="1814"/>
      <c r="CBE161" s="1814"/>
      <c r="CBF161" s="1814"/>
      <c r="CBG161" s="1814"/>
      <c r="CBH161" s="1814"/>
      <c r="CBI161" s="1814"/>
      <c r="CBJ161" s="1814"/>
      <c r="CBK161" s="1814"/>
      <c r="CBL161" s="1814"/>
      <c r="CBM161" s="1814"/>
      <c r="CBN161" s="1814"/>
      <c r="CBO161" s="1814"/>
      <c r="CBP161" s="1814"/>
      <c r="CBQ161" s="1814"/>
      <c r="CBR161" s="1814"/>
      <c r="CBS161" s="1814"/>
      <c r="CBT161" s="1814"/>
      <c r="CBU161" s="1814"/>
      <c r="CBV161" s="1814"/>
      <c r="CBW161" s="1814"/>
      <c r="CBX161" s="1814"/>
      <c r="CBY161" s="1814"/>
      <c r="CBZ161" s="1814"/>
      <c r="CCA161" s="1814"/>
      <c r="CCB161" s="1814"/>
      <c r="CCC161" s="1814"/>
      <c r="CCD161" s="1814"/>
      <c r="CCE161" s="1814"/>
      <c r="CCF161" s="1814"/>
      <c r="CCG161" s="1814"/>
      <c r="CCH161" s="1814"/>
      <c r="CCI161" s="1814"/>
      <c r="CCJ161" s="1814"/>
      <c r="CCK161" s="1814"/>
      <c r="CCL161" s="1814"/>
      <c r="CCM161" s="1814"/>
      <c r="CCN161" s="1814"/>
      <c r="CCO161" s="1814"/>
      <c r="CCP161" s="1814"/>
      <c r="CCQ161" s="1814"/>
      <c r="CCR161" s="1814"/>
      <c r="CCS161" s="1814"/>
      <c r="CCT161" s="1814"/>
      <c r="CCU161" s="1814"/>
      <c r="CCV161" s="1814"/>
      <c r="CCW161" s="1814"/>
      <c r="CCX161" s="1814"/>
      <c r="CCY161" s="1814"/>
      <c r="CCZ161" s="1814"/>
      <c r="CDA161" s="1814"/>
      <c r="CDB161" s="1814"/>
      <c r="CDC161" s="1814"/>
      <c r="CDD161" s="1814"/>
      <c r="CDE161" s="1814"/>
      <c r="CDF161" s="1814"/>
      <c r="CDG161" s="1814"/>
      <c r="CDH161" s="1814"/>
      <c r="CDI161" s="1814"/>
      <c r="CDJ161" s="1814"/>
      <c r="CDK161" s="1814"/>
      <c r="CDL161" s="1814"/>
      <c r="CDM161" s="1814"/>
      <c r="CDN161" s="1814"/>
      <c r="CDO161" s="1814"/>
      <c r="CDP161" s="1814"/>
      <c r="CDQ161" s="1814"/>
      <c r="CDR161" s="1814"/>
      <c r="CDS161" s="1814"/>
      <c r="CDT161" s="1814"/>
      <c r="CDU161" s="1814"/>
      <c r="CDV161" s="1814"/>
      <c r="CDW161" s="1814"/>
      <c r="CDX161" s="1814"/>
      <c r="CDY161" s="1814"/>
      <c r="CDZ161" s="1814"/>
      <c r="CEA161" s="1814"/>
      <c r="CEB161" s="1814"/>
      <c r="CEC161" s="1814"/>
      <c r="CED161" s="1814"/>
      <c r="CEE161" s="1814"/>
      <c r="CEF161" s="1814"/>
      <c r="CEG161" s="1814"/>
      <c r="CEH161" s="1814"/>
      <c r="CEI161" s="1814"/>
      <c r="CEJ161" s="1814"/>
      <c r="CEK161" s="1814"/>
      <c r="CEL161" s="1814"/>
      <c r="CEM161" s="1814"/>
      <c r="CEN161" s="1814"/>
      <c r="CEO161" s="1814"/>
      <c r="CEP161" s="1814"/>
      <c r="CEQ161" s="1814"/>
      <c r="CER161" s="1814"/>
      <c r="CES161" s="1814"/>
      <c r="CET161" s="1814"/>
      <c r="CEU161" s="1814"/>
      <c r="CEV161" s="1814"/>
      <c r="CEW161" s="1814"/>
      <c r="CEX161" s="1814"/>
      <c r="CEY161" s="1814"/>
      <c r="CEZ161" s="1814"/>
      <c r="CFA161" s="1814"/>
      <c r="CFB161" s="1814"/>
      <c r="CFC161" s="1814"/>
      <c r="CFD161" s="1814"/>
      <c r="CFE161" s="1814"/>
      <c r="CFF161" s="1814"/>
      <c r="CFG161" s="1814"/>
      <c r="CFH161" s="1814"/>
      <c r="CFI161" s="1814"/>
      <c r="CFJ161" s="1814"/>
      <c r="CFK161" s="1814"/>
      <c r="CFL161" s="1814"/>
      <c r="CFM161" s="1814"/>
      <c r="CFN161" s="1814"/>
      <c r="CFO161" s="1814"/>
      <c r="CFP161" s="1814"/>
      <c r="CFQ161" s="1814"/>
      <c r="CFR161" s="1814"/>
      <c r="CFS161" s="1814"/>
      <c r="CFT161" s="1814"/>
      <c r="CFU161" s="1814"/>
      <c r="CFV161" s="1814"/>
      <c r="CFW161" s="1814"/>
      <c r="CFX161" s="1814"/>
      <c r="CFY161" s="1814"/>
      <c r="CFZ161" s="1814"/>
      <c r="CGA161" s="1814"/>
      <c r="CGB161" s="1814"/>
      <c r="CGC161" s="1814"/>
      <c r="CGD161" s="1814"/>
      <c r="CGE161" s="1814"/>
      <c r="CGF161" s="1814"/>
      <c r="CGG161" s="1814"/>
      <c r="CGH161" s="1814"/>
      <c r="CGI161" s="1814"/>
      <c r="CGJ161" s="1814"/>
      <c r="CGK161" s="1814"/>
      <c r="CGL161" s="1814"/>
      <c r="CGM161" s="1814"/>
      <c r="CGN161" s="1814"/>
      <c r="CGO161" s="1814"/>
      <c r="CGP161" s="1814"/>
      <c r="CGQ161" s="1814"/>
      <c r="CGR161" s="1814"/>
      <c r="CGS161" s="1814"/>
      <c r="CGT161" s="1814"/>
      <c r="CGU161" s="1814"/>
      <c r="CGV161" s="1814"/>
      <c r="CGW161" s="1814"/>
      <c r="CGX161" s="1814"/>
      <c r="CGY161" s="1814"/>
      <c r="CGZ161" s="1814"/>
      <c r="CHA161" s="1814"/>
      <c r="CHB161" s="1814"/>
      <c r="CHC161" s="1814"/>
      <c r="CHD161" s="1814"/>
      <c r="CHE161" s="1814"/>
      <c r="CHF161" s="1814"/>
      <c r="CHG161" s="1814"/>
      <c r="CHH161" s="1814"/>
      <c r="CHI161" s="1814"/>
      <c r="CHJ161" s="1814"/>
      <c r="CHK161" s="1814"/>
      <c r="CHL161" s="1814"/>
      <c r="CHM161" s="1814"/>
      <c r="CHN161" s="1814"/>
      <c r="CHO161" s="1814"/>
      <c r="CHP161" s="1814"/>
      <c r="CHQ161" s="1814"/>
      <c r="CHR161" s="1814"/>
      <c r="CHS161" s="1814"/>
      <c r="CHT161" s="1814"/>
      <c r="CHU161" s="1814"/>
      <c r="CHV161" s="1814"/>
      <c r="CHW161" s="1814"/>
      <c r="CHX161" s="1814"/>
      <c r="CHY161" s="1814"/>
      <c r="CHZ161" s="1814"/>
      <c r="CIA161" s="1814"/>
      <c r="CIB161" s="1814"/>
      <c r="CIC161" s="1814"/>
      <c r="CID161" s="1814"/>
      <c r="CIE161" s="1814"/>
      <c r="CIF161" s="1814"/>
      <c r="CIG161" s="1814"/>
      <c r="CIH161" s="1814"/>
      <c r="CII161" s="1814"/>
      <c r="CIJ161" s="1814"/>
      <c r="CIK161" s="1814"/>
      <c r="CIL161" s="1814"/>
      <c r="CIM161" s="1814"/>
      <c r="CIN161" s="1814"/>
      <c r="CIO161" s="1814"/>
      <c r="CIP161" s="1814"/>
      <c r="CIQ161" s="1814"/>
      <c r="CIR161" s="1814"/>
      <c r="CIS161" s="1814"/>
      <c r="CIT161" s="1814"/>
      <c r="CIU161" s="1814"/>
      <c r="CIV161" s="1814"/>
      <c r="CIW161" s="1814"/>
      <c r="CIX161" s="1814"/>
      <c r="CIY161" s="1814"/>
      <c r="CIZ161" s="1814"/>
      <c r="CJA161" s="1814"/>
      <c r="CJB161" s="1814"/>
      <c r="CJC161" s="1814"/>
      <c r="CJD161" s="1814"/>
      <c r="CJE161" s="1814"/>
      <c r="CJF161" s="1814"/>
      <c r="CJG161" s="1814"/>
      <c r="CJH161" s="1814"/>
      <c r="CJI161" s="1814"/>
      <c r="CJJ161" s="1814"/>
      <c r="CJK161" s="1814"/>
      <c r="CJL161" s="1814"/>
      <c r="CJM161" s="1814"/>
      <c r="CJN161" s="1814"/>
      <c r="CJO161" s="1814"/>
      <c r="CJP161" s="1814"/>
      <c r="CJQ161" s="1814"/>
      <c r="CJR161" s="1814"/>
      <c r="CJS161" s="1814"/>
      <c r="CJT161" s="1814"/>
      <c r="CJU161" s="1814"/>
      <c r="CJV161" s="1814"/>
      <c r="CJW161" s="1814"/>
      <c r="CJX161" s="1814"/>
      <c r="CJY161" s="1814"/>
      <c r="CJZ161" s="1814"/>
      <c r="CKA161" s="1814"/>
      <c r="CKB161" s="1814"/>
      <c r="CKC161" s="1814"/>
      <c r="CKD161" s="1814"/>
      <c r="CKE161" s="1814"/>
      <c r="CKF161" s="1814"/>
      <c r="CKG161" s="1814"/>
      <c r="CKH161" s="1814"/>
      <c r="CKI161" s="1814"/>
      <c r="CKJ161" s="1814"/>
      <c r="CKK161" s="1814"/>
      <c r="CKL161" s="1814"/>
      <c r="CKM161" s="1814"/>
      <c r="CKN161" s="1814"/>
      <c r="CKO161" s="1814"/>
      <c r="CKP161" s="1814"/>
      <c r="CKQ161" s="1814"/>
      <c r="CKR161" s="1814"/>
      <c r="CKS161" s="1814"/>
      <c r="CKT161" s="1814"/>
      <c r="CKU161" s="1814"/>
      <c r="CKV161" s="1814"/>
      <c r="CKW161" s="1814"/>
      <c r="CKX161" s="1814"/>
      <c r="CKY161" s="1814"/>
      <c r="CKZ161" s="1814"/>
      <c r="CLA161" s="1814"/>
      <c r="CLB161" s="1814"/>
      <c r="CLC161" s="1814"/>
      <c r="CLD161" s="1814"/>
      <c r="CLE161" s="1814"/>
      <c r="CLF161" s="1814"/>
      <c r="CLG161" s="1814"/>
      <c r="CLH161" s="1814"/>
      <c r="CLI161" s="1814"/>
      <c r="CLJ161" s="1814"/>
      <c r="CLK161" s="1814"/>
      <c r="CLL161" s="1814"/>
      <c r="CLM161" s="1814"/>
      <c r="CLN161" s="1814"/>
      <c r="CLO161" s="1814"/>
      <c r="CLP161" s="1814"/>
      <c r="CLQ161" s="1814"/>
      <c r="CLR161" s="1814"/>
      <c r="CLS161" s="1814"/>
      <c r="CLT161" s="1814"/>
      <c r="CLU161" s="1814"/>
      <c r="CLV161" s="1814"/>
      <c r="CLW161" s="1814"/>
      <c r="CLX161" s="1814"/>
      <c r="CLY161" s="1814"/>
      <c r="CLZ161" s="1814"/>
      <c r="CMA161" s="1814"/>
      <c r="CMB161" s="1814"/>
      <c r="CMC161" s="1814"/>
      <c r="CMD161" s="1814"/>
      <c r="CME161" s="1814"/>
      <c r="CMF161" s="1814"/>
      <c r="CMG161" s="1814"/>
      <c r="CMH161" s="1814"/>
      <c r="CMI161" s="1814"/>
      <c r="CMJ161" s="1814"/>
      <c r="CMK161" s="1814"/>
      <c r="CML161" s="1814"/>
      <c r="CMM161" s="1814"/>
      <c r="CMN161" s="1814"/>
      <c r="CMO161" s="1814"/>
      <c r="CMP161" s="1814"/>
      <c r="CMQ161" s="1814"/>
      <c r="CMR161" s="1814"/>
      <c r="CMS161" s="1814"/>
      <c r="CMT161" s="1814"/>
      <c r="CMU161" s="1814"/>
      <c r="CMV161" s="1814"/>
      <c r="CMW161" s="1814"/>
      <c r="CMX161" s="1814"/>
      <c r="CMY161" s="1814"/>
      <c r="CMZ161" s="1814"/>
      <c r="CNA161" s="1814"/>
      <c r="CNB161" s="1814"/>
      <c r="CNC161" s="1814"/>
      <c r="CND161" s="1814"/>
      <c r="CNE161" s="1814"/>
      <c r="CNF161" s="1814"/>
      <c r="CNG161" s="1814"/>
      <c r="CNH161" s="1814"/>
      <c r="CNI161" s="1814"/>
      <c r="CNJ161" s="1814"/>
      <c r="CNK161" s="1814"/>
      <c r="CNL161" s="1814"/>
      <c r="CNM161" s="1814"/>
      <c r="CNN161" s="1814"/>
      <c r="CNO161" s="1814"/>
      <c r="CNP161" s="1814"/>
      <c r="CNQ161" s="1814"/>
      <c r="CNR161" s="1814"/>
      <c r="CNS161" s="1814"/>
      <c r="CNT161" s="1814"/>
      <c r="CNU161" s="1814"/>
      <c r="CNV161" s="1814"/>
      <c r="CNW161" s="1814"/>
      <c r="CNX161" s="1814"/>
      <c r="CNY161" s="1814"/>
      <c r="CNZ161" s="1814"/>
      <c r="COA161" s="1814"/>
      <c r="COB161" s="1814"/>
      <c r="COC161" s="1814"/>
      <c r="COD161" s="1814"/>
      <c r="COE161" s="1814"/>
      <c r="COF161" s="1814"/>
      <c r="COG161" s="1814"/>
      <c r="COH161" s="1814"/>
      <c r="COI161" s="1814"/>
      <c r="COJ161" s="1814"/>
      <c r="COK161" s="1814"/>
      <c r="COL161" s="1814"/>
      <c r="COM161" s="1814"/>
      <c r="CON161" s="1814"/>
      <c r="COO161" s="1814"/>
      <c r="COP161" s="1814"/>
      <c r="COQ161" s="1814"/>
      <c r="COR161" s="1814"/>
      <c r="COS161" s="1814"/>
      <c r="COT161" s="1814"/>
      <c r="COU161" s="1814"/>
      <c r="COV161" s="1814"/>
      <c r="COW161" s="1814"/>
      <c r="COX161" s="1814"/>
      <c r="COY161" s="1814"/>
      <c r="COZ161" s="1814"/>
      <c r="CPA161" s="1814"/>
      <c r="CPB161" s="1814"/>
      <c r="CPC161" s="1814"/>
      <c r="CPD161" s="1814"/>
      <c r="CPE161" s="1814"/>
      <c r="CPF161" s="1814"/>
      <c r="CPG161" s="1814"/>
      <c r="CPH161" s="1814"/>
      <c r="CPI161" s="1814"/>
      <c r="CPJ161" s="1814"/>
      <c r="CPK161" s="1814"/>
      <c r="CPL161" s="1814"/>
      <c r="CPM161" s="1814"/>
      <c r="CPN161" s="1814"/>
      <c r="CPO161" s="1814"/>
      <c r="CPP161" s="1814"/>
      <c r="CPQ161" s="1814"/>
      <c r="CPR161" s="1814"/>
      <c r="CPS161" s="1814"/>
      <c r="CPT161" s="1814"/>
      <c r="CPU161" s="1814"/>
      <c r="CPV161" s="1814"/>
      <c r="CPW161" s="1814"/>
      <c r="CPX161" s="1814"/>
      <c r="CPY161" s="1814"/>
      <c r="CPZ161" s="1814"/>
      <c r="CQA161" s="1814"/>
      <c r="CQB161" s="1814"/>
      <c r="CQC161" s="1814"/>
      <c r="CQD161" s="1814"/>
      <c r="CQE161" s="1814"/>
      <c r="CQF161" s="1814"/>
      <c r="CQG161" s="1814"/>
      <c r="CQH161" s="1814"/>
      <c r="CQI161" s="1814"/>
      <c r="CQJ161" s="1814"/>
      <c r="CQK161" s="1814"/>
      <c r="CQL161" s="1814"/>
      <c r="CQM161" s="1814"/>
      <c r="CQN161" s="1814"/>
      <c r="CQO161" s="1814"/>
      <c r="CQP161" s="1814"/>
      <c r="CQQ161" s="1814"/>
      <c r="CQR161" s="1814"/>
      <c r="CQS161" s="1814"/>
      <c r="CQT161" s="1814"/>
      <c r="CQU161" s="1814"/>
      <c r="CQV161" s="1814"/>
      <c r="CQW161" s="1814"/>
      <c r="CQX161" s="1814"/>
      <c r="CQY161" s="1814"/>
      <c r="CQZ161" s="1814"/>
      <c r="CRA161" s="1814"/>
      <c r="CRB161" s="1814"/>
      <c r="CRC161" s="1814"/>
      <c r="CRD161" s="1814"/>
      <c r="CRE161" s="1814"/>
      <c r="CRF161" s="1814"/>
      <c r="CRG161" s="1814"/>
      <c r="CRH161" s="1814"/>
      <c r="CRI161" s="1814"/>
      <c r="CRJ161" s="1814"/>
      <c r="CRK161" s="1814"/>
      <c r="CRL161" s="1814"/>
      <c r="CRM161" s="1814"/>
      <c r="CRN161" s="1814"/>
      <c r="CRO161" s="1814"/>
      <c r="CRP161" s="1814"/>
      <c r="CRQ161" s="1814"/>
      <c r="CRR161" s="1814"/>
      <c r="CRS161" s="1814"/>
      <c r="CRT161" s="1814"/>
      <c r="CRU161" s="1814"/>
      <c r="CRV161" s="1814"/>
      <c r="CRW161" s="1814"/>
      <c r="CRX161" s="1814"/>
      <c r="CRY161" s="1814"/>
      <c r="CRZ161" s="1814"/>
      <c r="CSA161" s="1814"/>
      <c r="CSB161" s="1814"/>
      <c r="CSC161" s="1814"/>
      <c r="CSD161" s="1814"/>
      <c r="CSE161" s="1814"/>
      <c r="CSF161" s="1814"/>
      <c r="CSG161" s="1814"/>
      <c r="CSH161" s="1814"/>
      <c r="CSI161" s="1814"/>
      <c r="CSJ161" s="1814"/>
      <c r="CSK161" s="1814"/>
      <c r="CSL161" s="1814"/>
      <c r="CSM161" s="1814"/>
      <c r="CSN161" s="1814"/>
      <c r="CSO161" s="1814"/>
      <c r="CSP161" s="1814"/>
      <c r="CSQ161" s="1814"/>
      <c r="CSR161" s="1814"/>
      <c r="CSS161" s="1814"/>
      <c r="CST161" s="1814"/>
      <c r="CSU161" s="1814"/>
      <c r="CSV161" s="1814"/>
      <c r="CSW161" s="1814"/>
      <c r="CSX161" s="1814"/>
      <c r="CSY161" s="1814"/>
      <c r="CSZ161" s="1814"/>
      <c r="CTA161" s="1814"/>
      <c r="CTB161" s="1814"/>
      <c r="CTC161" s="1814"/>
      <c r="CTD161" s="1814"/>
      <c r="CTE161" s="1814"/>
      <c r="CTF161" s="1814"/>
      <c r="CTG161" s="1814"/>
      <c r="CTH161" s="1814"/>
      <c r="CTI161" s="1814"/>
      <c r="CTJ161" s="1814"/>
      <c r="CTK161" s="1814"/>
      <c r="CTL161" s="1814"/>
      <c r="CTM161" s="1814"/>
      <c r="CTN161" s="1814"/>
      <c r="CTO161" s="1814"/>
      <c r="CTP161" s="1814"/>
      <c r="CTQ161" s="1814"/>
      <c r="CTR161" s="1814"/>
      <c r="CTS161" s="1814"/>
      <c r="CTT161" s="1814"/>
      <c r="CTU161" s="1814"/>
      <c r="CTV161" s="1814"/>
      <c r="CTW161" s="1814"/>
      <c r="CTX161" s="1814"/>
      <c r="CTY161" s="1814"/>
      <c r="CTZ161" s="1814"/>
      <c r="CUA161" s="1814"/>
      <c r="CUB161" s="1814"/>
      <c r="CUC161" s="1814"/>
      <c r="CUD161" s="1814"/>
      <c r="CUE161" s="1814"/>
      <c r="CUF161" s="1814"/>
      <c r="CUG161" s="1814"/>
      <c r="CUH161" s="1814"/>
      <c r="CUI161" s="1814"/>
      <c r="CUJ161" s="1814"/>
      <c r="CUK161" s="1814"/>
      <c r="CUL161" s="1814"/>
      <c r="CUM161" s="1814"/>
      <c r="CUN161" s="1814"/>
      <c r="CUO161" s="1814"/>
      <c r="CUP161" s="1814"/>
      <c r="CUQ161" s="1814"/>
      <c r="CUR161" s="1814"/>
      <c r="CUS161" s="1814"/>
      <c r="CUT161" s="1814"/>
      <c r="CUU161" s="1814"/>
      <c r="CUV161" s="1814"/>
      <c r="CUW161" s="1814"/>
      <c r="CUX161" s="1814"/>
      <c r="CUY161" s="1814"/>
      <c r="CUZ161" s="1814"/>
      <c r="CVA161" s="1814"/>
      <c r="CVB161" s="1814"/>
      <c r="CVC161" s="1814"/>
      <c r="CVD161" s="1814"/>
      <c r="CVE161" s="1814"/>
      <c r="CVF161" s="1814"/>
      <c r="CVG161" s="1814"/>
      <c r="CVH161" s="1814"/>
      <c r="CVI161" s="1814"/>
      <c r="CVJ161" s="1814"/>
      <c r="CVK161" s="1814"/>
      <c r="CVL161" s="1814"/>
      <c r="CVM161" s="1814"/>
      <c r="CVN161" s="1814"/>
      <c r="CVO161" s="1814"/>
      <c r="CVP161" s="1814"/>
      <c r="CVQ161" s="1814"/>
      <c r="CVR161" s="1814"/>
      <c r="CVS161" s="1814"/>
      <c r="CVT161" s="1814"/>
      <c r="CVU161" s="1814"/>
      <c r="CVV161" s="1814"/>
      <c r="CVW161" s="1814"/>
      <c r="CVX161" s="1814"/>
      <c r="CVY161" s="1814"/>
      <c r="CVZ161" s="1814"/>
      <c r="CWA161" s="1814"/>
      <c r="CWB161" s="1814"/>
      <c r="CWC161" s="1814"/>
      <c r="CWD161" s="1814"/>
      <c r="CWE161" s="1814"/>
      <c r="CWF161" s="1814"/>
      <c r="CWG161" s="1814"/>
      <c r="CWH161" s="1814"/>
      <c r="CWI161" s="1814"/>
      <c r="CWJ161" s="1814"/>
      <c r="CWK161" s="1814"/>
      <c r="CWL161" s="1814"/>
      <c r="CWM161" s="1814"/>
      <c r="CWN161" s="1814"/>
      <c r="CWO161" s="1814"/>
      <c r="CWP161" s="1814"/>
      <c r="CWQ161" s="1814"/>
      <c r="CWR161" s="1814"/>
      <c r="CWS161" s="1814"/>
      <c r="CWT161" s="1814"/>
      <c r="CWU161" s="1814"/>
      <c r="CWV161" s="1814"/>
      <c r="CWW161" s="1814"/>
      <c r="CWX161" s="1814"/>
      <c r="CWY161" s="1814"/>
      <c r="CWZ161" s="1814"/>
      <c r="CXA161" s="1814"/>
      <c r="CXB161" s="1814"/>
      <c r="CXC161" s="1814"/>
      <c r="CXD161" s="1814"/>
      <c r="CXE161" s="1814"/>
      <c r="CXF161" s="1814"/>
      <c r="CXG161" s="1814"/>
      <c r="CXH161" s="1814"/>
      <c r="CXI161" s="1814"/>
      <c r="CXJ161" s="1814"/>
      <c r="CXK161" s="1814"/>
      <c r="CXL161" s="1814"/>
      <c r="CXM161" s="1814"/>
      <c r="CXN161" s="1814"/>
      <c r="CXO161" s="1814"/>
      <c r="CXP161" s="1814"/>
      <c r="CXQ161" s="1814"/>
      <c r="CXR161" s="1814"/>
      <c r="CXS161" s="1814"/>
      <c r="CXT161" s="1814"/>
      <c r="CXU161" s="1814"/>
      <c r="CXV161" s="1814"/>
      <c r="CXW161" s="1814"/>
      <c r="CXX161" s="1814"/>
      <c r="CXY161" s="1814"/>
      <c r="CXZ161" s="1814"/>
      <c r="CYA161" s="1814"/>
      <c r="CYB161" s="1814"/>
      <c r="CYC161" s="1814"/>
      <c r="CYD161" s="1814"/>
      <c r="CYE161" s="1814"/>
      <c r="CYF161" s="1814"/>
      <c r="CYG161" s="1814"/>
      <c r="CYH161" s="1814"/>
      <c r="CYI161" s="1814"/>
      <c r="CYJ161" s="1814"/>
      <c r="CYK161" s="1814"/>
      <c r="CYL161" s="1814"/>
      <c r="CYM161" s="1814"/>
      <c r="CYN161" s="1814"/>
      <c r="CYO161" s="1814"/>
      <c r="CYP161" s="1814"/>
      <c r="CYQ161" s="1814"/>
      <c r="CYR161" s="1814"/>
      <c r="CYS161" s="1814"/>
      <c r="CYT161" s="1814"/>
      <c r="CYU161" s="1814"/>
      <c r="CYV161" s="1814"/>
      <c r="CYW161" s="1814"/>
      <c r="CYX161" s="1814"/>
      <c r="CYY161" s="1814"/>
      <c r="CYZ161" s="1814"/>
      <c r="CZA161" s="1814"/>
      <c r="CZB161" s="1814"/>
      <c r="CZC161" s="1814"/>
      <c r="CZD161" s="1814"/>
      <c r="CZE161" s="1814"/>
      <c r="CZF161" s="1814"/>
      <c r="CZG161" s="1814"/>
      <c r="CZH161" s="1814"/>
      <c r="CZI161" s="1814"/>
      <c r="CZJ161" s="1814"/>
      <c r="CZK161" s="1814"/>
      <c r="CZL161" s="1814"/>
      <c r="CZM161" s="1814"/>
      <c r="CZN161" s="1814"/>
      <c r="CZO161" s="1814"/>
      <c r="CZP161" s="1814"/>
      <c r="CZQ161" s="1814"/>
      <c r="CZR161" s="1814"/>
      <c r="CZS161" s="1814"/>
      <c r="CZT161" s="1814"/>
      <c r="CZU161" s="1814"/>
      <c r="CZV161" s="1814"/>
      <c r="CZW161" s="1814"/>
      <c r="CZX161" s="1814"/>
      <c r="CZY161" s="1814"/>
      <c r="CZZ161" s="1814"/>
      <c r="DAA161" s="1814"/>
      <c r="DAB161" s="1814"/>
      <c r="DAC161" s="1814"/>
      <c r="DAD161" s="1814"/>
      <c r="DAE161" s="1814"/>
      <c r="DAF161" s="1814"/>
      <c r="DAG161" s="1814"/>
      <c r="DAH161" s="1814"/>
      <c r="DAI161" s="1814"/>
      <c r="DAJ161" s="1814"/>
      <c r="DAK161" s="1814"/>
      <c r="DAL161" s="1814"/>
      <c r="DAM161" s="1814"/>
      <c r="DAN161" s="1814"/>
      <c r="DAO161" s="1814"/>
      <c r="DAP161" s="1814"/>
      <c r="DAQ161" s="1814"/>
      <c r="DAR161" s="1814"/>
      <c r="DAS161" s="1814"/>
      <c r="DAT161" s="1814"/>
      <c r="DAU161" s="1814"/>
      <c r="DAV161" s="1814"/>
      <c r="DAW161" s="1814"/>
      <c r="DAX161" s="1814"/>
      <c r="DAY161" s="1814"/>
      <c r="DAZ161" s="1814"/>
      <c r="DBA161" s="1814"/>
      <c r="DBB161" s="1814"/>
      <c r="DBC161" s="1814"/>
      <c r="DBD161" s="1814"/>
      <c r="DBE161" s="1814"/>
      <c r="DBF161" s="1814"/>
      <c r="DBG161" s="1814"/>
      <c r="DBH161" s="1814"/>
      <c r="DBI161" s="1814"/>
      <c r="DBJ161" s="1814"/>
      <c r="DBK161" s="1814"/>
      <c r="DBL161" s="1814"/>
      <c r="DBM161" s="1814"/>
      <c r="DBN161" s="1814"/>
      <c r="DBO161" s="1814"/>
      <c r="DBP161" s="1814"/>
      <c r="DBQ161" s="1814"/>
      <c r="DBR161" s="1814"/>
      <c r="DBS161" s="1814"/>
      <c r="DBT161" s="1814"/>
      <c r="DBU161" s="1814"/>
      <c r="DBV161" s="1814"/>
      <c r="DBW161" s="1814"/>
      <c r="DBX161" s="1814"/>
      <c r="DBY161" s="1814"/>
      <c r="DBZ161" s="1814"/>
      <c r="DCA161" s="1814"/>
      <c r="DCB161" s="1814"/>
      <c r="DCC161" s="1814"/>
      <c r="DCD161" s="1814"/>
      <c r="DCE161" s="1814"/>
      <c r="DCF161" s="1814"/>
      <c r="DCG161" s="1814"/>
      <c r="DCH161" s="1814"/>
      <c r="DCI161" s="1814"/>
      <c r="DCJ161" s="1814"/>
      <c r="DCK161" s="1814"/>
      <c r="DCL161" s="1814"/>
      <c r="DCM161" s="1814"/>
      <c r="DCN161" s="1814"/>
      <c r="DCO161" s="1814"/>
      <c r="DCP161" s="1814"/>
      <c r="DCQ161" s="1814"/>
      <c r="DCR161" s="1814"/>
      <c r="DCS161" s="1814"/>
      <c r="DCT161" s="1814"/>
      <c r="DCU161" s="1814"/>
      <c r="DCV161" s="1814"/>
      <c r="DCW161" s="1814"/>
      <c r="DCX161" s="1814"/>
      <c r="DCY161" s="1814"/>
      <c r="DCZ161" s="1814"/>
      <c r="DDA161" s="1814"/>
      <c r="DDB161" s="1814"/>
      <c r="DDC161" s="1814"/>
      <c r="DDD161" s="1814"/>
      <c r="DDE161" s="1814"/>
      <c r="DDF161" s="1814"/>
      <c r="DDG161" s="1814"/>
      <c r="DDH161" s="1814"/>
      <c r="DDI161" s="1814"/>
      <c r="DDJ161" s="1814"/>
      <c r="DDK161" s="1814"/>
      <c r="DDL161" s="1814"/>
      <c r="DDM161" s="1814"/>
      <c r="DDN161" s="1814"/>
      <c r="DDO161" s="1814"/>
      <c r="DDP161" s="1814"/>
      <c r="DDQ161" s="1814"/>
      <c r="DDR161" s="1814"/>
      <c r="DDS161" s="1814"/>
      <c r="DDT161" s="1814"/>
      <c r="DDU161" s="1814"/>
      <c r="DDV161" s="1814"/>
      <c r="DDW161" s="1814"/>
      <c r="DDX161" s="1814"/>
      <c r="DDY161" s="1814"/>
      <c r="DDZ161" s="1814"/>
      <c r="DEA161" s="1814"/>
      <c r="DEB161" s="1814"/>
      <c r="DEC161" s="1814"/>
      <c r="DED161" s="1814"/>
      <c r="DEE161" s="1814"/>
      <c r="DEF161" s="1814"/>
      <c r="DEG161" s="1814"/>
      <c r="DEH161" s="1814"/>
      <c r="DEI161" s="1814"/>
      <c r="DEJ161" s="1814"/>
      <c r="DEK161" s="1814"/>
      <c r="DEL161" s="1814"/>
      <c r="DEM161" s="1814"/>
      <c r="DEN161" s="1814"/>
      <c r="DEO161" s="1814"/>
      <c r="DEP161" s="1814"/>
      <c r="DEQ161" s="1814"/>
      <c r="DER161" s="1814"/>
      <c r="DES161" s="1814"/>
      <c r="DET161" s="1814"/>
      <c r="DEU161" s="1814"/>
      <c r="DEV161" s="1814"/>
      <c r="DEW161" s="1814"/>
      <c r="DEX161" s="1814"/>
      <c r="DEY161" s="1814"/>
      <c r="DEZ161" s="1814"/>
      <c r="DFA161" s="1814"/>
      <c r="DFB161" s="1814"/>
      <c r="DFC161" s="1814"/>
      <c r="DFD161" s="1814"/>
      <c r="DFE161" s="1814"/>
      <c r="DFF161" s="1814"/>
      <c r="DFG161" s="1814"/>
      <c r="DFH161" s="1814"/>
      <c r="DFI161" s="1814"/>
      <c r="DFJ161" s="1814"/>
      <c r="DFK161" s="1814"/>
      <c r="DFL161" s="1814"/>
      <c r="DFM161" s="1814"/>
      <c r="DFN161" s="1814"/>
      <c r="DFO161" s="1814"/>
      <c r="DFP161" s="1814"/>
      <c r="DFQ161" s="1814"/>
      <c r="DFR161" s="1814"/>
      <c r="DFS161" s="1814"/>
      <c r="DFT161" s="1814"/>
      <c r="DFU161" s="1814"/>
      <c r="DFV161" s="1814"/>
      <c r="DFW161" s="1814"/>
      <c r="DFX161" s="1814"/>
      <c r="DFY161" s="1814"/>
      <c r="DFZ161" s="1814"/>
      <c r="DGA161" s="1814"/>
      <c r="DGB161" s="1814"/>
      <c r="DGC161" s="1814"/>
      <c r="DGD161" s="1814"/>
      <c r="DGE161" s="1814"/>
      <c r="DGF161" s="1814"/>
      <c r="DGG161" s="1814"/>
      <c r="DGH161" s="1814"/>
      <c r="DGI161" s="1814"/>
      <c r="DGJ161" s="1814"/>
      <c r="DGK161" s="1814"/>
      <c r="DGL161" s="1814"/>
      <c r="DGM161" s="1814"/>
      <c r="DGN161" s="1814"/>
      <c r="DGO161" s="1814"/>
      <c r="DGP161" s="1814"/>
      <c r="DGQ161" s="1814"/>
      <c r="DGR161" s="1814"/>
      <c r="DGS161" s="1814"/>
      <c r="DGT161" s="1814"/>
      <c r="DGU161" s="1814"/>
      <c r="DGV161" s="1814"/>
      <c r="DGW161" s="1814"/>
      <c r="DGX161" s="1814"/>
      <c r="DGY161" s="1814"/>
      <c r="DGZ161" s="1814"/>
      <c r="DHA161" s="1814"/>
      <c r="DHB161" s="1814"/>
      <c r="DHC161" s="1814"/>
      <c r="DHD161" s="1814"/>
      <c r="DHE161" s="1814"/>
      <c r="DHF161" s="1814"/>
      <c r="DHG161" s="1814"/>
      <c r="DHH161" s="1814"/>
      <c r="DHI161" s="1814"/>
      <c r="DHJ161" s="1814"/>
      <c r="DHK161" s="1814"/>
      <c r="DHL161" s="1814"/>
      <c r="DHM161" s="1814"/>
      <c r="DHN161" s="1814"/>
      <c r="DHO161" s="1814"/>
      <c r="DHP161" s="1814"/>
      <c r="DHQ161" s="1814"/>
      <c r="DHR161" s="1814"/>
      <c r="DHS161" s="1814"/>
      <c r="DHT161" s="1814"/>
      <c r="DHU161" s="1814"/>
      <c r="DHV161" s="1814"/>
      <c r="DHW161" s="1814"/>
      <c r="DHX161" s="1814"/>
      <c r="DHY161" s="1814"/>
      <c r="DHZ161" s="1814"/>
      <c r="DIA161" s="1814"/>
      <c r="DIB161" s="1814"/>
      <c r="DIC161" s="1814"/>
      <c r="DID161" s="1814"/>
      <c r="DIE161" s="1814"/>
      <c r="DIF161" s="1814"/>
      <c r="DIG161" s="1814"/>
      <c r="DIH161" s="1814"/>
      <c r="DII161" s="1814"/>
      <c r="DIJ161" s="1814"/>
      <c r="DIK161" s="1814"/>
      <c r="DIL161" s="1814"/>
      <c r="DIM161" s="1814"/>
      <c r="DIN161" s="1814"/>
      <c r="DIO161" s="1814"/>
      <c r="DIP161" s="1814"/>
      <c r="DIQ161" s="1814"/>
      <c r="DIR161" s="1814"/>
      <c r="DIS161" s="1814"/>
      <c r="DIT161" s="1814"/>
      <c r="DIU161" s="1814"/>
      <c r="DIV161" s="1814"/>
      <c r="DIW161" s="1814"/>
      <c r="DIX161" s="1814"/>
      <c r="DIY161" s="1814"/>
      <c r="DIZ161" s="1814"/>
      <c r="DJA161" s="1814"/>
      <c r="DJB161" s="1814"/>
      <c r="DJC161" s="1814"/>
      <c r="DJD161" s="1814"/>
      <c r="DJE161" s="1814"/>
      <c r="DJF161" s="1814"/>
      <c r="DJG161" s="1814"/>
      <c r="DJH161" s="1814"/>
      <c r="DJI161" s="1814"/>
      <c r="DJJ161" s="1814"/>
      <c r="DJK161" s="1814"/>
      <c r="DJL161" s="1814"/>
      <c r="DJM161" s="1814"/>
      <c r="DJN161" s="1814"/>
      <c r="DJO161" s="1814"/>
      <c r="DJP161" s="1814"/>
      <c r="DJQ161" s="1814"/>
      <c r="DJR161" s="1814"/>
      <c r="DJS161" s="1814"/>
      <c r="DJT161" s="1814"/>
      <c r="DJU161" s="1814"/>
      <c r="DJV161" s="1814"/>
      <c r="DJW161" s="1814"/>
      <c r="DJX161" s="1814"/>
      <c r="DJY161" s="1814"/>
      <c r="DJZ161" s="1814"/>
      <c r="DKA161" s="1814"/>
      <c r="DKB161" s="1814"/>
      <c r="DKC161" s="1814"/>
      <c r="DKD161" s="1814"/>
      <c r="DKE161" s="1814"/>
      <c r="DKF161" s="1814"/>
      <c r="DKG161" s="1814"/>
      <c r="DKH161" s="1814"/>
      <c r="DKI161" s="1814"/>
      <c r="DKJ161" s="1814"/>
      <c r="DKK161" s="1814"/>
      <c r="DKL161" s="1814"/>
      <c r="DKM161" s="1814"/>
      <c r="DKN161" s="1814"/>
      <c r="DKO161" s="1814"/>
      <c r="DKP161" s="1814"/>
      <c r="DKQ161" s="1814"/>
      <c r="DKR161" s="1814"/>
      <c r="DKS161" s="1814"/>
      <c r="DKT161" s="1814"/>
      <c r="DKU161" s="1814"/>
      <c r="DKV161" s="1814"/>
      <c r="DKW161" s="1814"/>
      <c r="DKX161" s="1814"/>
      <c r="DKY161" s="1814"/>
      <c r="DKZ161" s="1814"/>
      <c r="DLA161" s="1814"/>
      <c r="DLB161" s="1814"/>
      <c r="DLC161" s="1814"/>
      <c r="DLD161" s="1814"/>
      <c r="DLE161" s="1814"/>
      <c r="DLF161" s="1814"/>
      <c r="DLG161" s="1814"/>
      <c r="DLH161" s="1814"/>
      <c r="DLI161" s="1814"/>
      <c r="DLJ161" s="1814"/>
      <c r="DLK161" s="1814"/>
      <c r="DLL161" s="1814"/>
      <c r="DLM161" s="1814"/>
      <c r="DLN161" s="1814"/>
      <c r="DLO161" s="1814"/>
      <c r="DLP161" s="1814"/>
      <c r="DLQ161" s="1814"/>
      <c r="DLR161" s="1814"/>
      <c r="DLS161" s="1814"/>
      <c r="DLT161" s="1814"/>
      <c r="DLU161" s="1814"/>
      <c r="DLV161" s="1814"/>
      <c r="DLW161" s="1814"/>
      <c r="DLX161" s="1814"/>
      <c r="DLY161" s="1814"/>
      <c r="DLZ161" s="1814"/>
      <c r="DMA161" s="1814"/>
      <c r="DMB161" s="1814"/>
      <c r="DMC161" s="1814"/>
      <c r="DMD161" s="1814"/>
      <c r="DME161" s="1814"/>
      <c r="DMF161" s="1814"/>
      <c r="DMG161" s="1814"/>
      <c r="DMH161" s="1814"/>
      <c r="DMI161" s="1814"/>
      <c r="DMJ161" s="1814"/>
      <c r="DMK161" s="1814"/>
      <c r="DML161" s="1814"/>
      <c r="DMM161" s="1814"/>
      <c r="DMN161" s="1814"/>
      <c r="DMO161" s="1814"/>
      <c r="DMP161" s="1814"/>
      <c r="DMQ161" s="1814"/>
      <c r="DMR161" s="1814"/>
      <c r="DMS161" s="1814"/>
      <c r="DMT161" s="1814"/>
      <c r="DMU161" s="1814"/>
      <c r="DMV161" s="1814"/>
      <c r="DMW161" s="1814"/>
      <c r="DMX161" s="1814"/>
      <c r="DMY161" s="1814"/>
      <c r="DMZ161" s="1814"/>
      <c r="DNA161" s="1814"/>
      <c r="DNB161" s="1814"/>
      <c r="DNC161" s="1814"/>
      <c r="DND161" s="1814"/>
      <c r="DNE161" s="1814"/>
      <c r="DNF161" s="1814"/>
      <c r="DNG161" s="1814"/>
      <c r="DNH161" s="1814"/>
      <c r="DNI161" s="1814"/>
      <c r="DNJ161" s="1814"/>
      <c r="DNK161" s="1814"/>
      <c r="DNL161" s="1814"/>
      <c r="DNM161" s="1814"/>
      <c r="DNN161" s="1814"/>
      <c r="DNO161" s="1814"/>
      <c r="DNP161" s="1814"/>
      <c r="DNQ161" s="1814"/>
      <c r="DNR161" s="1814"/>
      <c r="DNS161" s="1814"/>
      <c r="DNT161" s="1814"/>
      <c r="DNU161" s="1814"/>
      <c r="DNV161" s="1814"/>
      <c r="DNW161" s="1814"/>
      <c r="DNX161" s="1814"/>
      <c r="DNY161" s="1814"/>
      <c r="DNZ161" s="1814"/>
      <c r="DOA161" s="1814"/>
      <c r="DOB161" s="1814"/>
      <c r="DOC161" s="1814"/>
      <c r="DOD161" s="1814"/>
      <c r="DOE161" s="1814"/>
      <c r="DOF161" s="1814"/>
      <c r="DOG161" s="1814"/>
      <c r="DOH161" s="1814"/>
      <c r="DOI161" s="1814"/>
      <c r="DOJ161" s="1814"/>
      <c r="DOK161" s="1814"/>
      <c r="DOL161" s="1814"/>
      <c r="DOM161" s="1814"/>
      <c r="DON161" s="1814"/>
      <c r="DOO161" s="1814"/>
      <c r="DOP161" s="1814"/>
      <c r="DOQ161" s="1814"/>
      <c r="DOR161" s="1814"/>
      <c r="DOS161" s="1814"/>
      <c r="DOT161" s="1814"/>
      <c r="DOU161" s="1814"/>
      <c r="DOV161" s="1814"/>
      <c r="DOW161" s="1814"/>
      <c r="DOX161" s="1814"/>
      <c r="DOY161" s="1814"/>
      <c r="DOZ161" s="1814"/>
      <c r="DPA161" s="1814"/>
      <c r="DPB161" s="1814"/>
      <c r="DPC161" s="1814"/>
      <c r="DPD161" s="1814"/>
      <c r="DPE161" s="1814"/>
      <c r="DPF161" s="1814"/>
      <c r="DPG161" s="1814"/>
      <c r="DPH161" s="1814"/>
      <c r="DPI161" s="1814"/>
      <c r="DPJ161" s="1814"/>
      <c r="DPK161" s="1814"/>
      <c r="DPL161" s="1814"/>
      <c r="DPM161" s="1814"/>
      <c r="DPN161" s="1814"/>
      <c r="DPO161" s="1814"/>
      <c r="DPP161" s="1814"/>
      <c r="DPQ161" s="1814"/>
      <c r="DPR161" s="1814"/>
      <c r="DPS161" s="1814"/>
      <c r="DPT161" s="1814"/>
      <c r="DPU161" s="1814"/>
      <c r="DPV161" s="1814"/>
      <c r="DPW161" s="1814"/>
      <c r="DPX161" s="1814"/>
      <c r="DPY161" s="1814"/>
      <c r="DPZ161" s="1814"/>
      <c r="DQA161" s="1814"/>
      <c r="DQB161" s="1814"/>
      <c r="DQC161" s="1814"/>
      <c r="DQD161" s="1814"/>
      <c r="DQE161" s="1814"/>
      <c r="DQF161" s="1814"/>
      <c r="DQG161" s="1814"/>
      <c r="DQH161" s="1814"/>
      <c r="DQI161" s="1814"/>
      <c r="DQJ161" s="1814"/>
      <c r="DQK161" s="1814"/>
      <c r="DQL161" s="1814"/>
      <c r="DQM161" s="1814"/>
      <c r="DQN161" s="1814"/>
      <c r="DQO161" s="1814"/>
      <c r="DQP161" s="1814"/>
      <c r="DQQ161" s="1814"/>
      <c r="DQR161" s="1814"/>
      <c r="DQS161" s="1814"/>
      <c r="DQT161" s="1814"/>
      <c r="DQU161" s="1814"/>
      <c r="DQV161" s="1814"/>
      <c r="DQW161" s="1814"/>
      <c r="DQX161" s="1814"/>
      <c r="DQY161" s="1814"/>
      <c r="DQZ161" s="1814"/>
      <c r="DRA161" s="1814"/>
      <c r="DRB161" s="1814"/>
      <c r="DRC161" s="1814"/>
      <c r="DRD161" s="1814"/>
      <c r="DRE161" s="1814"/>
      <c r="DRF161" s="1814"/>
      <c r="DRG161" s="1814"/>
      <c r="DRH161" s="1814"/>
      <c r="DRI161" s="1814"/>
      <c r="DRJ161" s="1814"/>
      <c r="DRK161" s="1814"/>
      <c r="DRL161" s="1814"/>
      <c r="DRM161" s="1814"/>
      <c r="DRN161" s="1814"/>
      <c r="DRO161" s="1814"/>
      <c r="DRP161" s="1814"/>
      <c r="DRQ161" s="1814"/>
      <c r="DRR161" s="1814"/>
      <c r="DRS161" s="1814"/>
      <c r="DRT161" s="1814"/>
      <c r="DRU161" s="1814"/>
      <c r="DRV161" s="1814"/>
      <c r="DRW161" s="1814"/>
      <c r="DRX161" s="1814"/>
      <c r="DRY161" s="1814"/>
      <c r="DRZ161" s="1814"/>
      <c r="DSA161" s="1814"/>
      <c r="DSB161" s="1814"/>
      <c r="DSC161" s="1814"/>
      <c r="DSD161" s="1814"/>
      <c r="DSE161" s="1814"/>
      <c r="DSF161" s="1814"/>
      <c r="DSG161" s="1814"/>
      <c r="DSH161" s="1814"/>
      <c r="DSI161" s="1814"/>
      <c r="DSJ161" s="1814"/>
      <c r="DSK161" s="1814"/>
      <c r="DSL161" s="1814"/>
      <c r="DSM161" s="1814"/>
      <c r="DSN161" s="1814"/>
      <c r="DSO161" s="1814"/>
      <c r="DSP161" s="1814"/>
      <c r="DSQ161" s="1814"/>
      <c r="DSR161" s="1814"/>
      <c r="DSS161" s="1814"/>
      <c r="DST161" s="1814"/>
      <c r="DSU161" s="1814"/>
      <c r="DSV161" s="1814"/>
      <c r="DSW161" s="1814"/>
      <c r="DSX161" s="1814"/>
      <c r="DSY161" s="1814"/>
      <c r="DSZ161" s="1814"/>
      <c r="DTA161" s="1814"/>
      <c r="DTB161" s="1814"/>
      <c r="DTC161" s="1814"/>
      <c r="DTD161" s="1814"/>
      <c r="DTE161" s="1814"/>
      <c r="DTF161" s="1814"/>
      <c r="DTG161" s="1814"/>
      <c r="DTH161" s="1814"/>
      <c r="DTI161" s="1814"/>
      <c r="DTJ161" s="1814"/>
      <c r="DTK161" s="1814"/>
      <c r="DTL161" s="1814"/>
      <c r="DTM161" s="1814"/>
      <c r="DTN161" s="1814"/>
      <c r="DTO161" s="1814"/>
      <c r="DTP161" s="1814"/>
      <c r="DTQ161" s="1814"/>
      <c r="DTR161" s="1814"/>
      <c r="DTS161" s="1814"/>
      <c r="DTT161" s="1814"/>
      <c r="DTU161" s="1814"/>
      <c r="DTV161" s="1814"/>
      <c r="DTW161" s="1814"/>
      <c r="DTX161" s="1814"/>
      <c r="DTY161" s="1814"/>
      <c r="DTZ161" s="1814"/>
      <c r="DUA161" s="1814"/>
      <c r="DUB161" s="1814"/>
      <c r="DUC161" s="1814"/>
      <c r="DUD161" s="1814"/>
      <c r="DUE161" s="1814"/>
      <c r="DUF161" s="1814"/>
      <c r="DUG161" s="1814"/>
      <c r="DUH161" s="1814"/>
      <c r="DUI161" s="1814"/>
      <c r="DUJ161" s="1814"/>
      <c r="DUK161" s="1814"/>
      <c r="DUL161" s="1814"/>
      <c r="DUM161" s="1814"/>
      <c r="DUN161" s="1814"/>
      <c r="DUO161" s="1814"/>
      <c r="DUP161" s="1814"/>
      <c r="DUQ161" s="1814"/>
      <c r="DUR161" s="1814"/>
      <c r="DUS161" s="1814"/>
      <c r="DUT161" s="1814"/>
      <c r="DUU161" s="1814"/>
      <c r="DUV161" s="1814"/>
      <c r="DUW161" s="1814"/>
      <c r="DUX161" s="1814"/>
      <c r="DUY161" s="1814"/>
      <c r="DUZ161" s="1814"/>
      <c r="DVA161" s="1814"/>
      <c r="DVB161" s="1814"/>
      <c r="DVC161" s="1814"/>
      <c r="DVD161" s="1814"/>
      <c r="DVE161" s="1814"/>
      <c r="DVF161" s="1814"/>
      <c r="DVG161" s="1814"/>
      <c r="DVH161" s="1814"/>
      <c r="DVI161" s="1814"/>
      <c r="DVJ161" s="1814"/>
      <c r="DVK161" s="1814"/>
      <c r="DVL161" s="1814"/>
      <c r="DVM161" s="1814"/>
      <c r="DVN161" s="1814"/>
      <c r="DVO161" s="1814"/>
      <c r="DVP161" s="1814"/>
      <c r="DVQ161" s="1814"/>
      <c r="DVR161" s="1814"/>
      <c r="DVS161" s="1814"/>
      <c r="DVT161" s="1814"/>
      <c r="DVU161" s="1814"/>
      <c r="DVV161" s="1814"/>
      <c r="DVW161" s="1814"/>
      <c r="DVX161" s="1814"/>
      <c r="DVY161" s="1814"/>
      <c r="DVZ161" s="1814"/>
      <c r="DWA161" s="1814"/>
      <c r="DWB161" s="1814"/>
      <c r="DWC161" s="1814"/>
      <c r="DWD161" s="1814"/>
      <c r="DWE161" s="1814"/>
      <c r="DWF161" s="1814"/>
      <c r="DWG161" s="1814"/>
      <c r="DWH161" s="1814"/>
      <c r="DWI161" s="1814"/>
      <c r="DWJ161" s="1814"/>
      <c r="DWK161" s="1814"/>
      <c r="DWL161" s="1814"/>
      <c r="DWM161" s="1814"/>
      <c r="DWN161" s="1814"/>
      <c r="DWO161" s="1814"/>
      <c r="DWP161" s="1814"/>
      <c r="DWQ161" s="1814"/>
      <c r="DWR161" s="1814"/>
      <c r="DWS161" s="1814"/>
      <c r="DWT161" s="1814"/>
      <c r="DWU161" s="1814"/>
      <c r="DWV161" s="1814"/>
      <c r="DWW161" s="1814"/>
      <c r="DWX161" s="1814"/>
      <c r="DWY161" s="1814"/>
      <c r="DWZ161" s="1814"/>
      <c r="DXA161" s="1814"/>
      <c r="DXB161" s="1814"/>
      <c r="DXC161" s="1814"/>
      <c r="DXD161" s="1814"/>
      <c r="DXE161" s="1814"/>
      <c r="DXF161" s="1814"/>
      <c r="DXG161" s="1814"/>
      <c r="DXH161" s="1814"/>
      <c r="DXI161" s="1814"/>
      <c r="DXJ161" s="1814"/>
      <c r="DXK161" s="1814"/>
      <c r="DXL161" s="1814"/>
      <c r="DXM161" s="1814"/>
      <c r="DXN161" s="1814"/>
      <c r="DXO161" s="1814"/>
      <c r="DXP161" s="1814"/>
      <c r="DXQ161" s="1814"/>
      <c r="DXR161" s="1814"/>
      <c r="DXS161" s="1814"/>
      <c r="DXT161" s="1814"/>
      <c r="DXU161" s="1814"/>
      <c r="DXV161" s="1814"/>
      <c r="DXW161" s="1814"/>
      <c r="DXX161" s="1814"/>
      <c r="DXY161" s="1814"/>
      <c r="DXZ161" s="1814"/>
      <c r="DYA161" s="1814"/>
      <c r="DYB161" s="1814"/>
      <c r="DYC161" s="1814"/>
      <c r="DYD161" s="1814"/>
      <c r="DYE161" s="1814"/>
      <c r="DYF161" s="1814"/>
      <c r="DYG161" s="1814"/>
      <c r="DYH161" s="1814"/>
      <c r="DYI161" s="1814"/>
      <c r="DYJ161" s="1814"/>
      <c r="DYK161" s="1814"/>
      <c r="DYL161" s="1814"/>
      <c r="DYM161" s="1814"/>
      <c r="DYN161" s="1814"/>
      <c r="DYO161" s="1814"/>
      <c r="DYP161" s="1814"/>
      <c r="DYQ161" s="1814"/>
      <c r="DYR161" s="1814"/>
      <c r="DYS161" s="1814"/>
      <c r="DYT161" s="1814"/>
      <c r="DYU161" s="1814"/>
      <c r="DYV161" s="1814"/>
      <c r="DYW161" s="1814"/>
      <c r="DYX161" s="1814"/>
      <c r="DYY161" s="1814"/>
      <c r="DYZ161" s="1814"/>
      <c r="DZA161" s="1814"/>
      <c r="DZB161" s="1814"/>
      <c r="DZC161" s="1814"/>
      <c r="DZD161" s="1814"/>
      <c r="DZE161" s="1814"/>
      <c r="DZF161" s="1814"/>
      <c r="DZG161" s="1814"/>
      <c r="DZH161" s="1814"/>
      <c r="DZI161" s="1814"/>
      <c r="DZJ161" s="1814"/>
      <c r="DZK161" s="1814"/>
      <c r="DZL161" s="1814"/>
      <c r="DZM161" s="1814"/>
      <c r="DZN161" s="1814"/>
      <c r="DZO161" s="1814"/>
      <c r="DZP161" s="1814"/>
      <c r="DZQ161" s="1814"/>
      <c r="DZR161" s="1814"/>
      <c r="DZS161" s="1814"/>
      <c r="DZT161" s="1814"/>
      <c r="DZU161" s="1814"/>
      <c r="DZV161" s="1814"/>
      <c r="DZW161" s="1814"/>
      <c r="DZX161" s="1814"/>
      <c r="DZY161" s="1814"/>
      <c r="DZZ161" s="1814"/>
      <c r="EAA161" s="1814"/>
      <c r="EAB161" s="1814"/>
      <c r="EAC161" s="1814"/>
      <c r="EAD161" s="1814"/>
      <c r="EAE161" s="1814"/>
      <c r="EAF161" s="1814"/>
      <c r="EAG161" s="1814"/>
      <c r="EAH161" s="1814"/>
      <c r="EAI161" s="1814"/>
      <c r="EAJ161" s="1814"/>
      <c r="EAK161" s="1814"/>
      <c r="EAL161" s="1814"/>
      <c r="EAM161" s="1814"/>
      <c r="EAN161" s="1814"/>
      <c r="EAO161" s="1814"/>
      <c r="EAP161" s="1814"/>
      <c r="EAQ161" s="1814"/>
      <c r="EAR161" s="1814"/>
      <c r="EAS161" s="1814"/>
      <c r="EAT161" s="1814"/>
      <c r="EAU161" s="1814"/>
      <c r="EAV161" s="1814"/>
      <c r="EAW161" s="1814"/>
      <c r="EAX161" s="1814"/>
      <c r="EAY161" s="1814"/>
      <c r="EAZ161" s="1814"/>
      <c r="EBA161" s="1814"/>
      <c r="EBB161" s="1814"/>
      <c r="EBC161" s="1814"/>
      <c r="EBD161" s="1814"/>
      <c r="EBE161" s="1814"/>
      <c r="EBF161" s="1814"/>
      <c r="EBG161" s="1814"/>
      <c r="EBH161" s="1814"/>
      <c r="EBI161" s="1814"/>
      <c r="EBJ161" s="1814"/>
      <c r="EBK161" s="1814"/>
      <c r="EBL161" s="1814"/>
      <c r="EBM161" s="1814"/>
      <c r="EBN161" s="1814"/>
      <c r="EBO161" s="1814"/>
      <c r="EBP161" s="1814"/>
      <c r="EBQ161" s="1814"/>
      <c r="EBR161" s="1814"/>
      <c r="EBS161" s="1814"/>
      <c r="EBT161" s="1814"/>
      <c r="EBU161" s="1814"/>
      <c r="EBV161" s="1814"/>
      <c r="EBW161" s="1814"/>
      <c r="EBX161" s="1814"/>
      <c r="EBY161" s="1814"/>
      <c r="EBZ161" s="1814"/>
      <c r="ECA161" s="1814"/>
      <c r="ECB161" s="1814"/>
      <c r="ECC161" s="1814"/>
      <c r="ECD161" s="1814"/>
      <c r="ECE161" s="1814"/>
      <c r="ECF161" s="1814"/>
      <c r="ECG161" s="1814"/>
      <c r="ECH161" s="1814"/>
      <c r="ECI161" s="1814"/>
      <c r="ECJ161" s="1814"/>
      <c r="ECK161" s="1814"/>
      <c r="ECL161" s="1814"/>
      <c r="ECM161" s="1814"/>
      <c r="ECN161" s="1814"/>
      <c r="ECO161" s="1814"/>
      <c r="ECP161" s="1814"/>
      <c r="ECQ161" s="1814"/>
      <c r="ECR161" s="1814"/>
      <c r="ECS161" s="1814"/>
      <c r="ECT161" s="1814"/>
      <c r="ECU161" s="1814"/>
      <c r="ECV161" s="1814"/>
      <c r="ECW161" s="1814"/>
      <c r="ECX161" s="1814"/>
      <c r="ECY161" s="1814"/>
      <c r="ECZ161" s="1814"/>
      <c r="EDA161" s="1814"/>
      <c r="EDB161" s="1814"/>
      <c r="EDC161" s="1814"/>
      <c r="EDD161" s="1814"/>
      <c r="EDE161" s="1814"/>
      <c r="EDF161" s="1814"/>
      <c r="EDG161" s="1814"/>
      <c r="EDH161" s="1814"/>
      <c r="EDI161" s="1814"/>
      <c r="EDJ161" s="1814"/>
      <c r="EDK161" s="1814"/>
      <c r="EDL161" s="1814"/>
      <c r="EDM161" s="1814"/>
      <c r="EDN161" s="1814"/>
      <c r="EDO161" s="1814"/>
      <c r="EDP161" s="1814"/>
      <c r="EDQ161" s="1814"/>
      <c r="EDR161" s="1814"/>
      <c r="EDS161" s="1814"/>
      <c r="EDT161" s="1814"/>
      <c r="EDU161" s="1814"/>
      <c r="EDV161" s="1814"/>
      <c r="EDW161" s="1814"/>
      <c r="EDX161" s="1814"/>
      <c r="EDY161" s="1814"/>
      <c r="EDZ161" s="1814"/>
      <c r="EEA161" s="1814"/>
      <c r="EEB161" s="1814"/>
      <c r="EEC161" s="1814"/>
      <c r="EED161" s="1814"/>
      <c r="EEE161" s="1814"/>
      <c r="EEF161" s="1814"/>
      <c r="EEG161" s="1814"/>
      <c r="EEH161" s="1814"/>
      <c r="EEI161" s="1814"/>
      <c r="EEJ161" s="1814"/>
      <c r="EEK161" s="1814"/>
      <c r="EEL161" s="1814"/>
      <c r="EEM161" s="1814"/>
      <c r="EEN161" s="1814"/>
      <c r="EEO161" s="1814"/>
      <c r="EEP161" s="1814"/>
      <c r="EEQ161" s="1814"/>
      <c r="EER161" s="1814"/>
      <c r="EES161" s="1814"/>
      <c r="EET161" s="1814"/>
      <c r="EEU161" s="1814"/>
      <c r="EEV161" s="1814"/>
      <c r="EEW161" s="1814"/>
      <c r="EEX161" s="1814"/>
      <c r="EEY161" s="1814"/>
      <c r="EEZ161" s="1814"/>
      <c r="EFA161" s="1814"/>
      <c r="EFB161" s="1814"/>
      <c r="EFC161" s="1814"/>
      <c r="EFD161" s="1814"/>
      <c r="EFE161" s="1814"/>
      <c r="EFF161" s="1814"/>
      <c r="EFG161" s="1814"/>
      <c r="EFH161" s="1814"/>
      <c r="EFI161" s="1814"/>
      <c r="EFJ161" s="1814"/>
      <c r="EFK161" s="1814"/>
      <c r="EFL161" s="1814"/>
      <c r="EFM161" s="1814"/>
      <c r="EFN161" s="1814"/>
      <c r="EFO161" s="1814"/>
      <c r="EFP161" s="1814"/>
      <c r="EFQ161" s="1814"/>
      <c r="EFR161" s="1814"/>
      <c r="EFS161" s="1814"/>
      <c r="EFT161" s="1814"/>
      <c r="EFU161" s="1814"/>
      <c r="EFV161" s="1814"/>
      <c r="EFW161" s="1814"/>
      <c r="EFX161" s="1814"/>
      <c r="EFY161" s="1814"/>
      <c r="EFZ161" s="1814"/>
      <c r="EGA161" s="1814"/>
      <c r="EGB161" s="1814"/>
      <c r="EGC161" s="1814"/>
      <c r="EGD161" s="1814"/>
      <c r="EGE161" s="1814"/>
      <c r="EGF161" s="1814"/>
      <c r="EGG161" s="1814"/>
      <c r="EGH161" s="1814"/>
      <c r="EGI161" s="1814"/>
      <c r="EGJ161" s="1814"/>
      <c r="EGK161" s="1814"/>
      <c r="EGL161" s="1814"/>
      <c r="EGM161" s="1814"/>
      <c r="EGN161" s="1814"/>
      <c r="EGO161" s="1814"/>
      <c r="EGP161" s="1814"/>
      <c r="EGQ161" s="1814"/>
      <c r="EGR161" s="1814"/>
      <c r="EGS161" s="1814"/>
      <c r="EGT161" s="1814"/>
      <c r="EGU161" s="1814"/>
      <c r="EGV161" s="1814"/>
      <c r="EGW161" s="1814"/>
      <c r="EGX161" s="1814"/>
      <c r="EGY161" s="1814"/>
      <c r="EGZ161" s="1814"/>
      <c r="EHA161" s="1814"/>
      <c r="EHB161" s="1814"/>
      <c r="EHC161" s="1814"/>
      <c r="EHD161" s="1814"/>
      <c r="EHE161" s="1814"/>
      <c r="EHF161" s="1814"/>
      <c r="EHG161" s="1814"/>
      <c r="EHH161" s="1814"/>
      <c r="EHI161" s="1814"/>
      <c r="EHJ161" s="1814"/>
      <c r="EHK161" s="1814"/>
      <c r="EHL161" s="1814"/>
      <c r="EHM161" s="1814"/>
      <c r="EHN161" s="1814"/>
      <c r="EHO161" s="1814"/>
      <c r="EHP161" s="1814"/>
      <c r="EHQ161" s="1814"/>
      <c r="EHR161" s="1814"/>
      <c r="EHS161" s="1814"/>
      <c r="EHT161" s="1814"/>
      <c r="EHU161" s="1814"/>
      <c r="EHV161" s="1814"/>
      <c r="EHW161" s="1814"/>
      <c r="EHX161" s="1814"/>
      <c r="EHY161" s="1814"/>
      <c r="EHZ161" s="1814"/>
      <c r="EIA161" s="1814"/>
      <c r="EIB161" s="1814"/>
      <c r="EIC161" s="1814"/>
      <c r="EID161" s="1814"/>
      <c r="EIE161" s="1814"/>
      <c r="EIF161" s="1814"/>
      <c r="EIG161" s="1814"/>
      <c r="EIH161" s="1814"/>
      <c r="EII161" s="1814"/>
      <c r="EIJ161" s="1814"/>
      <c r="EIK161" s="1814"/>
      <c r="EIL161" s="1814"/>
      <c r="EIM161" s="1814"/>
      <c r="EIN161" s="1814"/>
      <c r="EIO161" s="1814"/>
      <c r="EIP161" s="1814"/>
      <c r="EIQ161" s="1814"/>
      <c r="EIR161" s="1814"/>
      <c r="EIS161" s="1814"/>
      <c r="EIT161" s="1814"/>
      <c r="EIU161" s="1814"/>
      <c r="EIV161" s="1814"/>
      <c r="EIW161" s="1814"/>
      <c r="EIX161" s="1814"/>
      <c r="EIY161" s="1814"/>
      <c r="EIZ161" s="1814"/>
      <c r="EJA161" s="1814"/>
      <c r="EJB161" s="1814"/>
      <c r="EJC161" s="1814"/>
      <c r="EJD161" s="1814"/>
      <c r="EJE161" s="1814"/>
      <c r="EJF161" s="1814"/>
      <c r="EJG161" s="1814"/>
      <c r="EJH161" s="1814"/>
      <c r="EJI161" s="1814"/>
      <c r="EJJ161" s="1814"/>
      <c r="EJK161" s="1814"/>
      <c r="EJL161" s="1814"/>
      <c r="EJM161" s="1814"/>
      <c r="EJN161" s="1814"/>
      <c r="EJO161" s="1814"/>
      <c r="EJP161" s="1814"/>
      <c r="EJQ161" s="1814"/>
      <c r="EJR161" s="1814"/>
      <c r="EJS161" s="1814"/>
      <c r="EJT161" s="1814"/>
      <c r="EJU161" s="1814"/>
      <c r="EJV161" s="1814"/>
      <c r="EJW161" s="1814"/>
      <c r="EJX161" s="1814"/>
      <c r="EJY161" s="1814"/>
      <c r="EJZ161" s="1814"/>
      <c r="EKA161" s="1814"/>
      <c r="EKB161" s="1814"/>
      <c r="EKC161" s="1814"/>
      <c r="EKD161" s="1814"/>
      <c r="EKE161" s="1814"/>
      <c r="EKF161" s="1814"/>
      <c r="EKG161" s="1814"/>
      <c r="EKH161" s="1814"/>
      <c r="EKI161" s="1814"/>
      <c r="EKJ161" s="1814"/>
      <c r="EKK161" s="1814"/>
      <c r="EKL161" s="1814"/>
      <c r="EKM161" s="1814"/>
      <c r="EKN161" s="1814"/>
      <c r="EKO161" s="1814"/>
      <c r="EKP161" s="1814"/>
      <c r="EKQ161" s="1814"/>
      <c r="EKR161" s="1814"/>
      <c r="EKS161" s="1814"/>
      <c r="EKT161" s="1814"/>
      <c r="EKU161" s="1814"/>
      <c r="EKV161" s="1814"/>
      <c r="EKW161" s="1814"/>
      <c r="EKX161" s="1814"/>
      <c r="EKY161" s="1814"/>
      <c r="EKZ161" s="1814"/>
      <c r="ELA161" s="1814"/>
      <c r="ELB161" s="1814"/>
      <c r="ELC161" s="1814"/>
      <c r="ELD161" s="1814"/>
      <c r="ELE161" s="1814"/>
      <c r="ELF161" s="1814"/>
      <c r="ELG161" s="1814"/>
      <c r="ELH161" s="1814"/>
      <c r="ELI161" s="1814"/>
      <c r="ELJ161" s="1814"/>
      <c r="ELK161" s="1814"/>
      <c r="ELL161" s="1814"/>
      <c r="ELM161" s="1814"/>
      <c r="ELN161" s="1814"/>
      <c r="ELO161" s="1814"/>
      <c r="ELP161" s="1814"/>
      <c r="ELQ161" s="1814"/>
      <c r="ELR161" s="1814"/>
      <c r="ELS161" s="1814"/>
      <c r="ELT161" s="1814"/>
      <c r="ELU161" s="1814"/>
      <c r="ELV161" s="1814"/>
      <c r="ELW161" s="1814"/>
      <c r="ELX161" s="1814"/>
      <c r="ELY161" s="1814"/>
      <c r="ELZ161" s="1814"/>
      <c r="EMA161" s="1814"/>
      <c r="EMB161" s="1814"/>
      <c r="EMC161" s="1814"/>
      <c r="EMD161" s="1814"/>
      <c r="EME161" s="1814"/>
      <c r="EMF161" s="1814"/>
      <c r="EMG161" s="1814"/>
      <c r="EMH161" s="1814"/>
      <c r="EMI161" s="1814"/>
      <c r="EMJ161" s="1814"/>
      <c r="EMK161" s="1814"/>
      <c r="EML161" s="1814"/>
      <c r="EMM161" s="1814"/>
      <c r="EMN161" s="1814"/>
      <c r="EMO161" s="1814"/>
      <c r="EMP161" s="1814"/>
      <c r="EMQ161" s="1814"/>
      <c r="EMR161" s="1814"/>
      <c r="EMS161" s="1814"/>
      <c r="EMT161" s="1814"/>
      <c r="EMU161" s="1814"/>
      <c r="EMV161" s="1814"/>
      <c r="EMW161" s="1814"/>
      <c r="EMX161" s="1814"/>
      <c r="EMY161" s="1814"/>
      <c r="EMZ161" s="1814"/>
      <c r="ENA161" s="1814"/>
      <c r="ENB161" s="1814"/>
      <c r="ENC161" s="1814"/>
      <c r="END161" s="1814"/>
      <c r="ENE161" s="1814"/>
      <c r="ENF161" s="1814"/>
      <c r="ENG161" s="1814"/>
      <c r="ENH161" s="1814"/>
      <c r="ENI161" s="1814"/>
      <c r="ENJ161" s="1814"/>
      <c r="ENK161" s="1814"/>
      <c r="ENL161" s="1814"/>
      <c r="ENM161" s="1814"/>
      <c r="ENN161" s="1814"/>
      <c r="ENO161" s="1814"/>
      <c r="ENP161" s="1814"/>
      <c r="ENQ161" s="1814"/>
      <c r="ENR161" s="1814"/>
      <c r="ENS161" s="1814"/>
      <c r="ENT161" s="1814"/>
      <c r="ENU161" s="1814"/>
      <c r="ENV161" s="1814"/>
      <c r="ENW161" s="1814"/>
      <c r="ENX161" s="1814"/>
      <c r="ENY161" s="1814"/>
      <c r="ENZ161" s="1814"/>
      <c r="EOA161" s="1814"/>
      <c r="EOB161" s="1814"/>
      <c r="EOC161" s="1814"/>
      <c r="EOD161" s="1814"/>
      <c r="EOE161" s="1814"/>
      <c r="EOF161" s="1814"/>
      <c r="EOG161" s="1814"/>
      <c r="EOH161" s="1814"/>
      <c r="EOI161" s="1814"/>
      <c r="EOJ161" s="1814"/>
      <c r="EOK161" s="1814"/>
      <c r="EOL161" s="1814"/>
      <c r="EOM161" s="1814"/>
      <c r="EON161" s="1814"/>
      <c r="EOO161" s="1814"/>
      <c r="EOP161" s="1814"/>
      <c r="EOQ161" s="1814"/>
      <c r="EOR161" s="1814"/>
      <c r="EOS161" s="1814"/>
      <c r="EOT161" s="1814"/>
      <c r="EOU161" s="1814"/>
      <c r="EOV161" s="1814"/>
      <c r="EOW161" s="1814"/>
      <c r="EOX161" s="1814"/>
      <c r="EOY161" s="1814"/>
      <c r="EOZ161" s="1814"/>
      <c r="EPA161" s="1814"/>
      <c r="EPB161" s="1814"/>
      <c r="EPC161" s="1814"/>
      <c r="EPD161" s="1814"/>
      <c r="EPE161" s="1814"/>
      <c r="EPF161" s="1814"/>
      <c r="EPG161" s="1814"/>
      <c r="EPH161" s="1814"/>
      <c r="EPI161" s="1814"/>
      <c r="EPJ161" s="1814"/>
      <c r="EPK161" s="1814"/>
      <c r="EPL161" s="1814"/>
      <c r="EPM161" s="1814"/>
      <c r="EPN161" s="1814"/>
      <c r="EPO161" s="1814"/>
      <c r="EPP161" s="1814"/>
      <c r="EPQ161" s="1814"/>
      <c r="EPR161" s="1814"/>
      <c r="EPS161" s="1814"/>
      <c r="EPT161" s="1814"/>
      <c r="EPU161" s="1814"/>
      <c r="EPV161" s="1814"/>
      <c r="EPW161" s="1814"/>
      <c r="EPX161" s="1814"/>
      <c r="EPY161" s="1814"/>
      <c r="EPZ161" s="1814"/>
      <c r="EQA161" s="1814"/>
      <c r="EQB161" s="1814"/>
      <c r="EQC161" s="1814"/>
      <c r="EQD161" s="1814"/>
      <c r="EQE161" s="1814"/>
      <c r="EQF161" s="1814"/>
      <c r="EQG161" s="1814"/>
      <c r="EQH161" s="1814"/>
      <c r="EQI161" s="1814"/>
      <c r="EQJ161" s="1814"/>
      <c r="EQK161" s="1814"/>
      <c r="EQL161" s="1814"/>
      <c r="EQM161" s="1814"/>
      <c r="EQN161" s="1814"/>
      <c r="EQO161" s="1814"/>
      <c r="EQP161" s="1814"/>
      <c r="EQQ161" s="1814"/>
      <c r="EQR161" s="1814"/>
      <c r="EQS161" s="1814"/>
      <c r="EQT161" s="1814"/>
      <c r="EQU161" s="1814"/>
      <c r="EQV161" s="1814"/>
      <c r="EQW161" s="1814"/>
      <c r="EQX161" s="1814"/>
      <c r="EQY161" s="1814"/>
      <c r="EQZ161" s="1814"/>
      <c r="ERA161" s="1814"/>
      <c r="ERB161" s="1814"/>
      <c r="ERC161" s="1814"/>
      <c r="ERD161" s="1814"/>
      <c r="ERE161" s="1814"/>
      <c r="ERF161" s="1814"/>
      <c r="ERG161" s="1814"/>
      <c r="ERH161" s="1814"/>
      <c r="ERI161" s="1814"/>
      <c r="ERJ161" s="1814"/>
      <c r="ERK161" s="1814"/>
      <c r="ERL161" s="1814"/>
      <c r="ERM161" s="1814"/>
      <c r="ERN161" s="1814"/>
      <c r="ERO161" s="1814"/>
      <c r="ERP161" s="1814"/>
      <c r="ERQ161" s="1814"/>
      <c r="ERR161" s="1814"/>
      <c r="ERS161" s="1814"/>
      <c r="ERT161" s="1814"/>
      <c r="ERU161" s="1814"/>
      <c r="ERV161" s="1814"/>
      <c r="ERW161" s="1814"/>
      <c r="ERX161" s="1814"/>
      <c r="ERY161" s="1814"/>
      <c r="ERZ161" s="1814"/>
      <c r="ESA161" s="1814"/>
      <c r="ESB161" s="1814"/>
      <c r="ESC161" s="1814"/>
      <c r="ESD161" s="1814"/>
      <c r="ESE161" s="1814"/>
      <c r="ESF161" s="1814"/>
      <c r="ESG161" s="1814"/>
      <c r="ESH161" s="1814"/>
      <c r="ESI161" s="1814"/>
      <c r="ESJ161" s="1814"/>
      <c r="ESK161" s="1814"/>
      <c r="ESL161" s="1814"/>
      <c r="ESM161" s="1814"/>
      <c r="ESN161" s="1814"/>
      <c r="ESO161" s="1814"/>
      <c r="ESP161" s="1814"/>
      <c r="ESQ161" s="1814"/>
      <c r="ESR161" s="1814"/>
      <c r="ESS161" s="1814"/>
      <c r="EST161" s="1814"/>
      <c r="ESU161" s="1814"/>
      <c r="ESV161" s="1814"/>
      <c r="ESW161" s="1814"/>
      <c r="ESX161" s="1814"/>
      <c r="ESY161" s="1814"/>
      <c r="ESZ161" s="1814"/>
      <c r="ETA161" s="1814"/>
      <c r="ETB161" s="1814"/>
      <c r="ETC161" s="1814"/>
      <c r="ETD161" s="1814"/>
      <c r="ETE161" s="1814"/>
      <c r="ETF161" s="1814"/>
      <c r="ETG161" s="1814"/>
      <c r="ETH161" s="1814"/>
      <c r="ETI161" s="1814"/>
      <c r="ETJ161" s="1814"/>
      <c r="ETK161" s="1814"/>
      <c r="ETL161" s="1814"/>
      <c r="ETM161" s="1814"/>
      <c r="ETN161" s="1814"/>
      <c r="ETO161" s="1814"/>
      <c r="ETP161" s="1814"/>
      <c r="ETQ161" s="1814"/>
      <c r="ETR161" s="1814"/>
      <c r="ETS161" s="1814"/>
      <c r="ETT161" s="1814"/>
      <c r="ETU161" s="1814"/>
      <c r="ETV161" s="1814"/>
      <c r="ETW161" s="1814"/>
      <c r="ETX161" s="1814"/>
      <c r="ETY161" s="1814"/>
      <c r="ETZ161" s="1814"/>
      <c r="EUA161" s="1814"/>
      <c r="EUB161" s="1814"/>
      <c r="EUC161" s="1814"/>
      <c r="EUD161" s="1814"/>
      <c r="EUE161" s="1814"/>
      <c r="EUF161" s="1814"/>
      <c r="EUG161" s="1814"/>
      <c r="EUH161" s="1814"/>
      <c r="EUI161" s="1814"/>
      <c r="EUJ161" s="1814"/>
      <c r="EUK161" s="1814"/>
      <c r="EUL161" s="1814"/>
      <c r="EUM161" s="1814"/>
      <c r="EUN161" s="1814"/>
      <c r="EUO161" s="1814"/>
      <c r="EUP161" s="1814"/>
      <c r="EUQ161" s="1814"/>
      <c r="EUR161" s="1814"/>
      <c r="EUS161" s="1814"/>
      <c r="EUT161" s="1814"/>
      <c r="EUU161" s="1814"/>
      <c r="EUV161" s="1814"/>
      <c r="EUW161" s="1814"/>
      <c r="EUX161" s="1814"/>
      <c r="EUY161" s="1814"/>
      <c r="EUZ161" s="1814"/>
      <c r="EVA161" s="1814"/>
      <c r="EVB161" s="1814"/>
      <c r="EVC161" s="1814"/>
      <c r="EVD161" s="1814"/>
      <c r="EVE161" s="1814"/>
      <c r="EVF161" s="1814"/>
      <c r="EVG161" s="1814"/>
      <c r="EVH161" s="1814"/>
      <c r="EVI161" s="1814"/>
      <c r="EVJ161" s="1814"/>
      <c r="EVK161" s="1814"/>
      <c r="EVL161" s="1814"/>
      <c r="EVM161" s="1814"/>
      <c r="EVN161" s="1814"/>
      <c r="EVO161" s="1814"/>
      <c r="EVP161" s="1814"/>
      <c r="EVQ161" s="1814"/>
      <c r="EVR161" s="1814"/>
      <c r="EVS161" s="1814"/>
      <c r="EVT161" s="1814"/>
      <c r="EVU161" s="1814"/>
      <c r="EVV161" s="1814"/>
      <c r="EVW161" s="1814"/>
      <c r="EVX161" s="1814"/>
      <c r="EVY161" s="1814"/>
      <c r="EVZ161" s="1814"/>
      <c r="EWA161" s="1814"/>
      <c r="EWB161" s="1814"/>
      <c r="EWC161" s="1814"/>
      <c r="EWD161" s="1814"/>
      <c r="EWE161" s="1814"/>
      <c r="EWF161" s="1814"/>
      <c r="EWG161" s="1814"/>
      <c r="EWH161" s="1814"/>
      <c r="EWI161" s="1814"/>
      <c r="EWJ161" s="1814"/>
      <c r="EWK161" s="1814"/>
      <c r="EWL161" s="1814"/>
      <c r="EWM161" s="1814"/>
      <c r="EWN161" s="1814"/>
      <c r="EWO161" s="1814"/>
      <c r="EWP161" s="1814"/>
      <c r="EWQ161" s="1814"/>
      <c r="EWR161" s="1814"/>
      <c r="EWS161" s="1814"/>
      <c r="EWT161" s="1814"/>
      <c r="EWU161" s="1814"/>
      <c r="EWV161" s="1814"/>
      <c r="EWW161" s="1814"/>
      <c r="EWX161" s="1814"/>
      <c r="EWY161" s="1814"/>
      <c r="EWZ161" s="1814"/>
      <c r="EXA161" s="1814"/>
      <c r="EXB161" s="1814"/>
      <c r="EXC161" s="1814"/>
      <c r="EXD161" s="1814"/>
      <c r="EXE161" s="1814"/>
      <c r="EXF161" s="1814"/>
      <c r="EXG161" s="1814"/>
      <c r="EXH161" s="1814"/>
      <c r="EXI161" s="1814"/>
      <c r="EXJ161" s="1814"/>
      <c r="EXK161" s="1814"/>
      <c r="EXL161" s="1814"/>
      <c r="EXM161" s="1814"/>
      <c r="EXN161" s="1814"/>
      <c r="EXO161" s="1814"/>
      <c r="EXP161" s="1814"/>
      <c r="EXQ161" s="1814"/>
      <c r="EXR161" s="1814"/>
      <c r="EXS161" s="1814"/>
      <c r="EXT161" s="1814"/>
      <c r="EXU161" s="1814"/>
      <c r="EXV161" s="1814"/>
      <c r="EXW161" s="1814"/>
      <c r="EXX161" s="1814"/>
      <c r="EXY161" s="1814"/>
      <c r="EXZ161" s="1814"/>
      <c r="EYA161" s="1814"/>
      <c r="EYB161" s="1814"/>
      <c r="EYC161" s="1814"/>
      <c r="EYD161" s="1814"/>
      <c r="EYE161" s="1814"/>
      <c r="EYF161" s="1814"/>
      <c r="EYG161" s="1814"/>
      <c r="EYH161" s="1814"/>
      <c r="EYI161" s="1814"/>
      <c r="EYJ161" s="1814"/>
      <c r="EYK161" s="1814"/>
      <c r="EYL161" s="1814"/>
      <c r="EYM161" s="1814"/>
      <c r="EYN161" s="1814"/>
      <c r="EYO161" s="1814"/>
      <c r="EYP161" s="1814"/>
      <c r="EYQ161" s="1814"/>
      <c r="EYR161" s="1814"/>
      <c r="EYS161" s="1814"/>
      <c r="EYT161" s="1814"/>
      <c r="EYU161" s="1814"/>
      <c r="EYV161" s="1814"/>
      <c r="EYW161" s="1814"/>
      <c r="EYX161" s="1814"/>
      <c r="EYY161" s="1814"/>
      <c r="EYZ161" s="1814"/>
      <c r="EZA161" s="1814"/>
      <c r="EZB161" s="1814"/>
      <c r="EZC161" s="1814"/>
      <c r="EZD161" s="1814"/>
      <c r="EZE161" s="1814"/>
      <c r="EZF161" s="1814"/>
      <c r="EZG161" s="1814"/>
      <c r="EZH161" s="1814"/>
      <c r="EZI161" s="1814"/>
      <c r="EZJ161" s="1814"/>
      <c r="EZK161" s="1814"/>
      <c r="EZL161" s="1814"/>
      <c r="EZM161" s="1814"/>
      <c r="EZN161" s="1814"/>
      <c r="EZO161" s="1814"/>
      <c r="EZP161" s="1814"/>
      <c r="EZQ161" s="1814"/>
      <c r="EZR161" s="1814"/>
      <c r="EZS161" s="1814"/>
      <c r="EZT161" s="1814"/>
      <c r="EZU161" s="1814"/>
      <c r="EZV161" s="1814"/>
      <c r="EZW161" s="1814"/>
      <c r="EZX161" s="1814"/>
      <c r="EZY161" s="1814"/>
      <c r="EZZ161" s="1814"/>
      <c r="FAA161" s="1814"/>
      <c r="FAB161" s="1814"/>
      <c r="FAC161" s="1814"/>
      <c r="FAD161" s="1814"/>
      <c r="FAE161" s="1814"/>
      <c r="FAF161" s="1814"/>
      <c r="FAG161" s="1814"/>
      <c r="FAH161" s="1814"/>
      <c r="FAI161" s="1814"/>
      <c r="FAJ161" s="1814"/>
      <c r="FAK161" s="1814"/>
      <c r="FAL161" s="1814"/>
      <c r="FAM161" s="1814"/>
      <c r="FAN161" s="1814"/>
      <c r="FAO161" s="1814"/>
      <c r="FAP161" s="1814"/>
      <c r="FAQ161" s="1814"/>
      <c r="FAR161" s="1814"/>
      <c r="FAS161" s="1814"/>
      <c r="FAT161" s="1814"/>
      <c r="FAU161" s="1814"/>
      <c r="FAV161" s="1814"/>
      <c r="FAW161" s="1814"/>
      <c r="FAX161" s="1814"/>
      <c r="FAY161" s="1814"/>
      <c r="FAZ161" s="1814"/>
      <c r="FBA161" s="1814"/>
      <c r="FBB161" s="1814"/>
      <c r="FBC161" s="1814"/>
      <c r="FBD161" s="1814"/>
      <c r="FBE161" s="1814"/>
      <c r="FBF161" s="1814"/>
      <c r="FBG161" s="1814"/>
      <c r="FBH161" s="1814"/>
      <c r="FBI161" s="1814"/>
      <c r="FBJ161" s="1814"/>
      <c r="FBK161" s="1814"/>
      <c r="FBL161" s="1814"/>
      <c r="FBM161" s="1814"/>
      <c r="FBN161" s="1814"/>
      <c r="FBO161" s="1814"/>
      <c r="FBP161" s="1814"/>
      <c r="FBQ161" s="1814"/>
      <c r="FBR161" s="1814"/>
      <c r="FBS161" s="1814"/>
      <c r="FBT161" s="1814"/>
      <c r="FBU161" s="1814"/>
      <c r="FBV161" s="1814"/>
      <c r="FBW161" s="1814"/>
      <c r="FBX161" s="1814"/>
      <c r="FBY161" s="1814"/>
      <c r="FBZ161" s="1814"/>
      <c r="FCA161" s="1814"/>
      <c r="FCB161" s="1814"/>
      <c r="FCC161" s="1814"/>
      <c r="FCD161" s="1814"/>
      <c r="FCE161" s="1814"/>
      <c r="FCF161" s="1814"/>
      <c r="FCG161" s="1814"/>
      <c r="FCH161" s="1814"/>
      <c r="FCI161" s="1814"/>
      <c r="FCJ161" s="1814"/>
      <c r="FCK161" s="1814"/>
      <c r="FCL161" s="1814"/>
      <c r="FCM161" s="1814"/>
      <c r="FCN161" s="1814"/>
      <c r="FCO161" s="1814"/>
      <c r="FCP161" s="1814"/>
      <c r="FCQ161" s="1814"/>
      <c r="FCR161" s="1814"/>
      <c r="FCS161" s="1814"/>
      <c r="FCT161" s="1814"/>
      <c r="FCU161" s="1814"/>
      <c r="FCV161" s="1814"/>
      <c r="FCW161" s="1814"/>
      <c r="FCX161" s="1814"/>
      <c r="FCY161" s="1814"/>
      <c r="FCZ161" s="1814"/>
      <c r="FDA161" s="1814"/>
      <c r="FDB161" s="1814"/>
      <c r="FDC161" s="1814"/>
      <c r="FDD161" s="1814"/>
      <c r="FDE161" s="1814"/>
      <c r="FDF161" s="1814"/>
      <c r="FDG161" s="1814"/>
      <c r="FDH161" s="1814"/>
      <c r="FDI161" s="1814"/>
      <c r="FDJ161" s="1814"/>
      <c r="FDK161" s="1814"/>
      <c r="FDL161" s="1814"/>
      <c r="FDM161" s="1814"/>
      <c r="FDN161" s="1814"/>
      <c r="FDO161" s="1814"/>
      <c r="FDP161" s="1814"/>
      <c r="FDQ161" s="1814"/>
      <c r="FDR161" s="1814"/>
      <c r="FDS161" s="1814"/>
      <c r="FDT161" s="1814"/>
      <c r="FDU161" s="1814"/>
      <c r="FDV161" s="1814"/>
      <c r="FDW161" s="1814"/>
      <c r="FDX161" s="1814"/>
      <c r="FDY161" s="1814"/>
      <c r="FDZ161" s="1814"/>
      <c r="FEA161" s="1814"/>
      <c r="FEB161" s="1814"/>
      <c r="FEC161" s="1814"/>
      <c r="FED161" s="1814"/>
      <c r="FEE161" s="1814"/>
      <c r="FEF161" s="1814"/>
      <c r="FEG161" s="1814"/>
      <c r="FEH161" s="1814"/>
      <c r="FEI161" s="1814"/>
      <c r="FEJ161" s="1814"/>
      <c r="FEK161" s="1814"/>
      <c r="FEL161" s="1814"/>
      <c r="FEM161" s="1814"/>
      <c r="FEN161" s="1814"/>
      <c r="FEO161" s="1814"/>
      <c r="FEP161" s="1814"/>
      <c r="FEQ161" s="1814"/>
      <c r="FER161" s="1814"/>
      <c r="FES161" s="1814"/>
      <c r="FET161" s="1814"/>
      <c r="FEU161" s="1814"/>
      <c r="FEV161" s="1814"/>
      <c r="FEW161" s="1814"/>
      <c r="FEX161" s="1814"/>
      <c r="FEY161" s="1814"/>
      <c r="FEZ161" s="1814"/>
      <c r="FFA161" s="1814"/>
      <c r="FFB161" s="1814"/>
      <c r="FFC161" s="1814"/>
      <c r="FFD161" s="1814"/>
      <c r="FFE161" s="1814"/>
      <c r="FFF161" s="1814"/>
      <c r="FFG161" s="1814"/>
      <c r="FFH161" s="1814"/>
      <c r="FFI161" s="1814"/>
      <c r="FFJ161" s="1814"/>
      <c r="FFK161" s="1814"/>
      <c r="FFL161" s="1814"/>
      <c r="FFM161" s="1814"/>
      <c r="FFN161" s="1814"/>
      <c r="FFO161" s="1814"/>
      <c r="FFP161" s="1814"/>
      <c r="FFQ161" s="1814"/>
      <c r="FFR161" s="1814"/>
      <c r="FFS161" s="1814"/>
      <c r="FFT161" s="1814"/>
      <c r="FFU161" s="1814"/>
      <c r="FFV161" s="1814"/>
      <c r="FFW161" s="1814"/>
      <c r="FFX161" s="1814"/>
      <c r="FFY161" s="1814"/>
      <c r="FFZ161" s="1814"/>
      <c r="FGA161" s="1814"/>
      <c r="FGB161" s="1814"/>
      <c r="FGC161" s="1814"/>
      <c r="FGD161" s="1814"/>
      <c r="FGE161" s="1814"/>
      <c r="FGF161" s="1814"/>
      <c r="FGG161" s="1814"/>
      <c r="FGH161" s="1814"/>
      <c r="FGI161" s="1814"/>
      <c r="FGJ161" s="1814"/>
      <c r="FGK161" s="1814"/>
      <c r="FGL161" s="1814"/>
      <c r="FGM161" s="1814"/>
      <c r="FGN161" s="1814"/>
      <c r="FGO161" s="1814"/>
      <c r="FGP161" s="1814"/>
      <c r="FGQ161" s="1814"/>
      <c r="FGR161" s="1814"/>
      <c r="FGS161" s="1814"/>
      <c r="FGT161" s="1814"/>
      <c r="FGU161" s="1814"/>
      <c r="FGV161" s="1814"/>
      <c r="FGW161" s="1814"/>
      <c r="FGX161" s="1814"/>
      <c r="FGY161" s="1814"/>
      <c r="FGZ161" s="1814"/>
      <c r="FHA161" s="1814"/>
      <c r="FHB161" s="1814"/>
      <c r="FHC161" s="1814"/>
      <c r="FHD161" s="1814"/>
      <c r="FHE161" s="1814"/>
      <c r="FHF161" s="1814"/>
      <c r="FHG161" s="1814"/>
      <c r="FHH161" s="1814"/>
      <c r="FHI161" s="1814"/>
      <c r="FHJ161" s="1814"/>
      <c r="FHK161" s="1814"/>
      <c r="FHL161" s="1814"/>
      <c r="FHM161" s="1814"/>
      <c r="FHN161" s="1814"/>
      <c r="FHO161" s="1814"/>
      <c r="FHP161" s="1814"/>
      <c r="FHQ161" s="1814"/>
      <c r="FHR161" s="1814"/>
      <c r="FHS161" s="1814"/>
      <c r="FHT161" s="1814"/>
      <c r="FHU161" s="1814"/>
      <c r="FHV161" s="1814"/>
      <c r="FHW161" s="1814"/>
      <c r="FHX161" s="1814"/>
      <c r="FHY161" s="1814"/>
      <c r="FHZ161" s="1814"/>
      <c r="FIA161" s="1814"/>
      <c r="FIB161" s="1814"/>
      <c r="FIC161" s="1814"/>
      <c r="FID161" s="1814"/>
      <c r="FIE161" s="1814"/>
      <c r="FIF161" s="1814"/>
      <c r="FIG161" s="1814"/>
      <c r="FIH161" s="1814"/>
      <c r="FII161" s="1814"/>
      <c r="FIJ161" s="1814"/>
      <c r="FIK161" s="1814"/>
      <c r="FIL161" s="1814"/>
      <c r="FIM161" s="1814"/>
      <c r="FIN161" s="1814"/>
      <c r="FIO161" s="1814"/>
      <c r="FIP161" s="1814"/>
      <c r="FIQ161" s="1814"/>
      <c r="FIR161" s="1814"/>
      <c r="FIS161" s="1814"/>
      <c r="FIT161" s="1814"/>
      <c r="FIU161" s="1814"/>
      <c r="FIV161" s="1814"/>
      <c r="FIW161" s="1814"/>
      <c r="FIX161" s="1814"/>
      <c r="FIY161" s="1814"/>
      <c r="FIZ161" s="1814"/>
      <c r="FJA161" s="1814"/>
      <c r="FJB161" s="1814"/>
      <c r="FJC161" s="1814"/>
      <c r="FJD161" s="1814"/>
      <c r="FJE161" s="1814"/>
      <c r="FJF161" s="1814"/>
      <c r="FJG161" s="1814"/>
      <c r="FJH161" s="1814"/>
      <c r="FJI161" s="1814"/>
      <c r="FJJ161" s="1814"/>
      <c r="FJK161" s="1814"/>
      <c r="FJL161" s="1814"/>
      <c r="FJM161" s="1814"/>
      <c r="FJN161" s="1814"/>
      <c r="FJO161" s="1814"/>
      <c r="FJP161" s="1814"/>
      <c r="FJQ161" s="1814"/>
      <c r="FJR161" s="1814"/>
      <c r="FJS161" s="1814"/>
      <c r="FJT161" s="1814"/>
      <c r="FJU161" s="1814"/>
      <c r="FJV161" s="1814"/>
      <c r="FJW161" s="1814"/>
      <c r="FJX161" s="1814"/>
      <c r="FJY161" s="1814"/>
      <c r="FJZ161" s="1814"/>
      <c r="FKA161" s="1814"/>
      <c r="FKB161" s="1814"/>
      <c r="FKC161" s="1814"/>
      <c r="FKD161" s="1814"/>
      <c r="FKE161" s="1814"/>
      <c r="FKF161" s="1814"/>
      <c r="FKG161" s="1814"/>
      <c r="FKH161" s="1814"/>
      <c r="FKI161" s="1814"/>
      <c r="FKJ161" s="1814"/>
      <c r="FKK161" s="1814"/>
      <c r="FKL161" s="1814"/>
      <c r="FKM161" s="1814"/>
      <c r="FKN161" s="1814"/>
      <c r="FKO161" s="1814"/>
      <c r="FKP161" s="1814"/>
      <c r="FKQ161" s="1814"/>
      <c r="FKR161" s="1814"/>
      <c r="FKS161" s="1814"/>
      <c r="FKT161" s="1814"/>
      <c r="FKU161" s="1814"/>
      <c r="FKV161" s="1814"/>
      <c r="FKW161" s="1814"/>
      <c r="FKX161" s="1814"/>
      <c r="FKY161" s="1814"/>
      <c r="FKZ161" s="1814"/>
      <c r="FLA161" s="1814"/>
      <c r="FLB161" s="1814"/>
      <c r="FLC161" s="1814"/>
      <c r="FLD161" s="1814"/>
      <c r="FLE161" s="1814"/>
      <c r="FLF161" s="1814"/>
      <c r="FLG161" s="1814"/>
      <c r="FLH161" s="1814"/>
      <c r="FLI161" s="1814"/>
      <c r="FLJ161" s="1814"/>
      <c r="FLK161" s="1814"/>
      <c r="FLL161" s="1814"/>
      <c r="FLM161" s="1814"/>
      <c r="FLN161" s="1814"/>
      <c r="FLO161" s="1814"/>
      <c r="FLP161" s="1814"/>
      <c r="FLQ161" s="1814"/>
      <c r="FLR161" s="1814"/>
      <c r="FLS161" s="1814"/>
      <c r="FLT161" s="1814"/>
      <c r="FLU161" s="1814"/>
      <c r="FLV161" s="1814"/>
      <c r="FLW161" s="1814"/>
      <c r="FLX161" s="1814"/>
      <c r="FLY161" s="1814"/>
      <c r="FLZ161" s="1814"/>
      <c r="FMA161" s="1814"/>
      <c r="FMB161" s="1814"/>
      <c r="FMC161" s="1814"/>
      <c r="FMD161" s="1814"/>
      <c r="FME161" s="1814"/>
      <c r="FMF161" s="1814"/>
      <c r="FMG161" s="1814"/>
      <c r="FMH161" s="1814"/>
      <c r="FMI161" s="1814"/>
      <c r="FMJ161" s="1814"/>
      <c r="FMK161" s="1814"/>
      <c r="FML161" s="1814"/>
      <c r="FMM161" s="1814"/>
      <c r="FMN161" s="1814"/>
      <c r="FMO161" s="1814"/>
      <c r="FMP161" s="1814"/>
      <c r="FMQ161" s="1814"/>
      <c r="FMR161" s="1814"/>
      <c r="FMS161" s="1814"/>
      <c r="FMT161" s="1814"/>
      <c r="FMU161" s="1814"/>
      <c r="FMV161" s="1814"/>
      <c r="FMW161" s="1814"/>
      <c r="FMX161" s="1814"/>
      <c r="FMY161" s="1814"/>
      <c r="FMZ161" s="1814"/>
      <c r="FNA161" s="1814"/>
      <c r="FNB161" s="1814"/>
      <c r="FNC161" s="1814"/>
      <c r="FND161" s="1814"/>
      <c r="FNE161" s="1814"/>
      <c r="FNF161" s="1814"/>
      <c r="FNG161" s="1814"/>
      <c r="FNH161" s="1814"/>
      <c r="FNI161" s="1814"/>
      <c r="FNJ161" s="1814"/>
      <c r="FNK161" s="1814"/>
      <c r="FNL161" s="1814"/>
      <c r="FNM161" s="1814"/>
      <c r="FNN161" s="1814"/>
      <c r="FNO161" s="1814"/>
      <c r="FNP161" s="1814"/>
      <c r="FNQ161" s="1814"/>
      <c r="FNR161" s="1814"/>
      <c r="FNS161" s="1814"/>
      <c r="FNT161" s="1814"/>
      <c r="FNU161" s="1814"/>
      <c r="FNV161" s="1814"/>
      <c r="FNW161" s="1814"/>
      <c r="FNX161" s="1814"/>
      <c r="FNY161" s="1814"/>
      <c r="FNZ161" s="1814"/>
      <c r="FOA161" s="1814"/>
      <c r="FOB161" s="1814"/>
      <c r="FOC161" s="1814"/>
      <c r="FOD161" s="1814"/>
      <c r="FOE161" s="1814"/>
      <c r="FOF161" s="1814"/>
      <c r="FOG161" s="1814"/>
      <c r="FOH161" s="1814"/>
      <c r="FOI161" s="1814"/>
      <c r="FOJ161" s="1814"/>
      <c r="FOK161" s="1814"/>
      <c r="FOL161" s="1814"/>
      <c r="FOM161" s="1814"/>
      <c r="FON161" s="1814"/>
      <c r="FOO161" s="1814"/>
      <c r="FOP161" s="1814"/>
      <c r="FOQ161" s="1814"/>
      <c r="FOR161" s="1814"/>
      <c r="FOS161" s="1814"/>
      <c r="FOT161" s="1814"/>
      <c r="FOU161" s="1814"/>
      <c r="FOV161" s="1814"/>
      <c r="FOW161" s="1814"/>
      <c r="FOX161" s="1814"/>
      <c r="FOY161" s="1814"/>
      <c r="FOZ161" s="1814"/>
      <c r="FPA161" s="1814"/>
      <c r="FPB161" s="1814"/>
      <c r="FPC161" s="1814"/>
      <c r="FPD161" s="1814"/>
      <c r="FPE161" s="1814"/>
      <c r="FPF161" s="1814"/>
      <c r="FPG161" s="1814"/>
      <c r="FPH161" s="1814"/>
      <c r="FPI161" s="1814"/>
      <c r="FPJ161" s="1814"/>
      <c r="FPK161" s="1814"/>
      <c r="FPL161" s="1814"/>
      <c r="FPM161" s="1814"/>
      <c r="FPN161" s="1814"/>
      <c r="FPO161" s="1814"/>
      <c r="FPP161" s="1814"/>
      <c r="FPQ161" s="1814"/>
      <c r="FPR161" s="1814"/>
      <c r="FPS161" s="1814"/>
      <c r="FPT161" s="1814"/>
      <c r="FPU161" s="1814"/>
      <c r="FPV161" s="1814"/>
      <c r="FPW161" s="1814"/>
      <c r="FPX161" s="1814"/>
      <c r="FPY161" s="1814"/>
      <c r="FPZ161" s="1814"/>
      <c r="FQA161" s="1814"/>
      <c r="FQB161" s="1814"/>
      <c r="FQC161" s="1814"/>
      <c r="FQD161" s="1814"/>
      <c r="FQE161" s="1814"/>
      <c r="FQF161" s="1814"/>
      <c r="FQG161" s="1814"/>
      <c r="FQH161" s="1814"/>
      <c r="FQI161" s="1814"/>
      <c r="FQJ161" s="1814"/>
      <c r="FQK161" s="1814"/>
      <c r="FQL161" s="1814"/>
      <c r="FQM161" s="1814"/>
      <c r="FQN161" s="1814"/>
      <c r="FQO161" s="1814"/>
      <c r="FQP161" s="1814"/>
      <c r="FQQ161" s="1814"/>
      <c r="FQR161" s="1814"/>
      <c r="FQS161" s="1814"/>
      <c r="FQT161" s="1814"/>
      <c r="FQU161" s="1814"/>
      <c r="FQV161" s="1814"/>
      <c r="FQW161" s="1814"/>
      <c r="FQX161" s="1814"/>
      <c r="FQY161" s="1814"/>
      <c r="FQZ161" s="1814"/>
      <c r="FRA161" s="1814"/>
      <c r="FRB161" s="1814"/>
      <c r="FRC161" s="1814"/>
      <c r="FRD161" s="1814"/>
      <c r="FRE161" s="1814"/>
      <c r="FRF161" s="1814"/>
      <c r="FRG161" s="1814"/>
      <c r="FRH161" s="1814"/>
      <c r="FRI161" s="1814"/>
      <c r="FRJ161" s="1814"/>
      <c r="FRK161" s="1814"/>
      <c r="FRL161" s="1814"/>
      <c r="FRM161" s="1814"/>
      <c r="FRN161" s="1814"/>
      <c r="FRO161" s="1814"/>
      <c r="FRP161" s="1814"/>
      <c r="FRQ161" s="1814"/>
      <c r="FRR161" s="1814"/>
      <c r="FRS161" s="1814"/>
      <c r="FRT161" s="1814"/>
      <c r="FRU161" s="1814"/>
      <c r="FRV161" s="1814"/>
      <c r="FRW161" s="1814"/>
      <c r="FRX161" s="1814"/>
      <c r="FRY161" s="1814"/>
      <c r="FRZ161" s="1814"/>
      <c r="FSA161" s="1814"/>
      <c r="FSB161" s="1814"/>
      <c r="FSC161" s="1814"/>
      <c r="FSD161" s="1814"/>
      <c r="FSE161" s="1814"/>
      <c r="FSF161" s="1814"/>
      <c r="FSG161" s="1814"/>
      <c r="FSH161" s="1814"/>
      <c r="FSI161" s="1814"/>
      <c r="FSJ161" s="1814"/>
      <c r="FSK161" s="1814"/>
      <c r="FSL161" s="1814"/>
      <c r="FSM161" s="1814"/>
      <c r="FSN161" s="1814"/>
      <c r="FSO161" s="1814"/>
      <c r="FSP161" s="1814"/>
      <c r="FSQ161" s="1814"/>
      <c r="FSR161" s="1814"/>
      <c r="FSS161" s="1814"/>
      <c r="FST161" s="1814"/>
      <c r="FSU161" s="1814"/>
      <c r="FSV161" s="1814"/>
      <c r="FSW161" s="1814"/>
      <c r="FSX161" s="1814"/>
      <c r="FSY161" s="1814"/>
      <c r="FSZ161" s="1814"/>
      <c r="FTA161" s="1814"/>
      <c r="FTB161" s="1814"/>
      <c r="FTC161" s="1814"/>
      <c r="FTD161" s="1814"/>
      <c r="FTE161" s="1814"/>
      <c r="FTF161" s="1814"/>
      <c r="FTG161" s="1814"/>
      <c r="FTH161" s="1814"/>
      <c r="FTI161" s="1814"/>
      <c r="FTJ161" s="1814"/>
      <c r="FTK161" s="1814"/>
      <c r="FTL161" s="1814"/>
      <c r="FTM161" s="1814"/>
      <c r="FTN161" s="1814"/>
      <c r="FTO161" s="1814"/>
      <c r="FTP161" s="1814"/>
      <c r="FTQ161" s="1814"/>
      <c r="FTR161" s="1814"/>
      <c r="FTS161" s="1814"/>
      <c r="FTT161" s="1814"/>
      <c r="FTU161" s="1814"/>
      <c r="FTV161" s="1814"/>
      <c r="FTW161" s="1814"/>
      <c r="FTX161" s="1814"/>
      <c r="FTY161" s="1814"/>
      <c r="FTZ161" s="1814"/>
      <c r="FUA161" s="1814"/>
      <c r="FUB161" s="1814"/>
      <c r="FUC161" s="1814"/>
      <c r="FUD161" s="1814"/>
      <c r="FUE161" s="1814"/>
      <c r="FUF161" s="1814"/>
      <c r="FUG161" s="1814"/>
      <c r="FUH161" s="1814"/>
      <c r="FUI161" s="1814"/>
      <c r="FUJ161" s="1814"/>
      <c r="FUK161" s="1814"/>
      <c r="FUL161" s="1814"/>
      <c r="FUM161" s="1814"/>
      <c r="FUN161" s="1814"/>
      <c r="FUO161" s="1814"/>
      <c r="FUP161" s="1814"/>
      <c r="FUQ161" s="1814"/>
      <c r="FUR161" s="1814"/>
      <c r="FUS161" s="1814"/>
      <c r="FUT161" s="1814"/>
      <c r="FUU161" s="1814"/>
      <c r="FUV161" s="1814"/>
      <c r="FUW161" s="1814"/>
      <c r="FUX161" s="1814"/>
      <c r="FUY161" s="1814"/>
      <c r="FUZ161" s="1814"/>
      <c r="FVA161" s="1814"/>
      <c r="FVB161" s="1814"/>
      <c r="FVC161" s="1814"/>
      <c r="FVD161" s="1814"/>
      <c r="FVE161" s="1814"/>
      <c r="FVF161" s="1814"/>
      <c r="FVG161" s="1814"/>
      <c r="FVH161" s="1814"/>
      <c r="FVI161" s="1814"/>
      <c r="FVJ161" s="1814"/>
      <c r="FVK161" s="1814"/>
      <c r="FVL161" s="1814"/>
      <c r="FVM161" s="1814"/>
      <c r="FVN161" s="1814"/>
      <c r="FVO161" s="1814"/>
      <c r="FVP161" s="1814"/>
      <c r="FVQ161" s="1814"/>
      <c r="FVR161" s="1814"/>
      <c r="FVS161" s="1814"/>
      <c r="FVT161" s="1814"/>
      <c r="FVU161" s="1814"/>
      <c r="FVV161" s="1814"/>
      <c r="FVW161" s="1814"/>
      <c r="FVX161" s="1814"/>
      <c r="FVY161" s="1814"/>
      <c r="FVZ161" s="1814"/>
      <c r="FWA161" s="1814"/>
      <c r="FWB161" s="1814"/>
      <c r="FWC161" s="1814"/>
      <c r="FWD161" s="1814"/>
      <c r="FWE161" s="1814"/>
      <c r="FWF161" s="1814"/>
      <c r="FWG161" s="1814"/>
      <c r="FWH161" s="1814"/>
      <c r="FWI161" s="1814"/>
      <c r="FWJ161" s="1814"/>
      <c r="FWK161" s="1814"/>
      <c r="FWL161" s="1814"/>
      <c r="FWM161" s="1814"/>
      <c r="FWN161" s="1814"/>
      <c r="FWO161" s="1814"/>
      <c r="FWP161" s="1814"/>
      <c r="FWQ161" s="1814"/>
      <c r="FWR161" s="1814"/>
      <c r="FWS161" s="1814"/>
      <c r="FWT161" s="1814"/>
      <c r="FWU161" s="1814"/>
      <c r="FWV161" s="1814"/>
      <c r="FWW161" s="1814"/>
      <c r="FWX161" s="1814"/>
      <c r="FWY161" s="1814"/>
      <c r="FWZ161" s="1814"/>
      <c r="FXA161" s="1814"/>
      <c r="FXB161" s="1814"/>
      <c r="FXC161" s="1814"/>
      <c r="FXD161" s="1814"/>
      <c r="FXE161" s="1814"/>
      <c r="FXF161" s="1814"/>
      <c r="FXG161" s="1814"/>
      <c r="FXH161" s="1814"/>
      <c r="FXI161" s="1814"/>
      <c r="FXJ161" s="1814"/>
      <c r="FXK161" s="1814"/>
      <c r="FXL161" s="1814"/>
      <c r="FXM161" s="1814"/>
      <c r="FXN161" s="1814"/>
      <c r="FXO161" s="1814"/>
      <c r="FXP161" s="1814"/>
      <c r="FXQ161" s="1814"/>
      <c r="FXR161" s="1814"/>
      <c r="FXS161" s="1814"/>
      <c r="FXT161" s="1814"/>
      <c r="FXU161" s="1814"/>
      <c r="FXV161" s="1814"/>
      <c r="FXW161" s="1814"/>
      <c r="FXX161" s="1814"/>
      <c r="FXY161" s="1814"/>
      <c r="FXZ161" s="1814"/>
      <c r="FYA161" s="1814"/>
      <c r="FYB161" s="1814"/>
      <c r="FYC161" s="1814"/>
      <c r="FYD161" s="1814"/>
      <c r="FYE161" s="1814"/>
      <c r="FYF161" s="1814"/>
      <c r="FYG161" s="1814"/>
      <c r="FYH161" s="1814"/>
      <c r="FYI161" s="1814"/>
      <c r="FYJ161" s="1814"/>
      <c r="FYK161" s="1814"/>
      <c r="FYL161" s="1814"/>
      <c r="FYM161" s="1814"/>
      <c r="FYN161" s="1814"/>
      <c r="FYO161" s="1814"/>
      <c r="FYP161" s="1814"/>
      <c r="FYQ161" s="1814"/>
      <c r="FYR161" s="1814"/>
      <c r="FYS161" s="1814"/>
      <c r="FYT161" s="1814"/>
      <c r="FYU161" s="1814"/>
      <c r="FYV161" s="1814"/>
      <c r="FYW161" s="1814"/>
      <c r="FYX161" s="1814"/>
      <c r="FYY161" s="1814"/>
      <c r="FYZ161" s="1814"/>
      <c r="FZA161" s="1814"/>
      <c r="FZB161" s="1814"/>
      <c r="FZC161" s="1814"/>
      <c r="FZD161" s="1814"/>
      <c r="FZE161" s="1814"/>
      <c r="FZF161" s="1814"/>
      <c r="FZG161" s="1814"/>
      <c r="FZH161" s="1814"/>
      <c r="FZI161" s="1814"/>
      <c r="FZJ161" s="1814"/>
      <c r="FZK161" s="1814"/>
      <c r="FZL161" s="1814"/>
      <c r="FZM161" s="1814"/>
      <c r="FZN161" s="1814"/>
      <c r="FZO161" s="1814"/>
      <c r="FZP161" s="1814"/>
      <c r="FZQ161" s="1814"/>
      <c r="FZR161" s="1814"/>
      <c r="FZS161" s="1814"/>
      <c r="FZT161" s="1814"/>
      <c r="FZU161" s="1814"/>
      <c r="FZV161" s="1814"/>
      <c r="FZW161" s="1814"/>
      <c r="FZX161" s="1814"/>
      <c r="FZY161" s="1814"/>
      <c r="FZZ161" s="1814"/>
      <c r="GAA161" s="1814"/>
      <c r="GAB161" s="1814"/>
      <c r="GAC161" s="1814"/>
      <c r="GAD161" s="1814"/>
      <c r="GAE161" s="1814"/>
      <c r="GAF161" s="1814"/>
      <c r="GAG161" s="1814"/>
      <c r="GAH161" s="1814"/>
      <c r="GAI161" s="1814"/>
      <c r="GAJ161" s="1814"/>
      <c r="GAK161" s="1814"/>
      <c r="GAL161" s="1814"/>
      <c r="GAM161" s="1814"/>
      <c r="GAN161" s="1814"/>
      <c r="GAO161" s="1814"/>
      <c r="GAP161" s="1814"/>
      <c r="GAQ161" s="1814"/>
      <c r="GAR161" s="1814"/>
      <c r="GAS161" s="1814"/>
      <c r="GAT161" s="1814"/>
      <c r="GAU161" s="1814"/>
      <c r="GAV161" s="1814"/>
      <c r="GAW161" s="1814"/>
      <c r="GAX161" s="1814"/>
      <c r="GAY161" s="1814"/>
      <c r="GAZ161" s="1814"/>
      <c r="GBA161" s="1814"/>
      <c r="GBB161" s="1814"/>
      <c r="GBC161" s="1814"/>
      <c r="GBD161" s="1814"/>
      <c r="GBE161" s="1814"/>
      <c r="GBF161" s="1814"/>
      <c r="GBG161" s="1814"/>
      <c r="GBH161" s="1814"/>
      <c r="GBI161" s="1814"/>
      <c r="GBJ161" s="1814"/>
      <c r="GBK161" s="1814"/>
      <c r="GBL161" s="1814"/>
      <c r="GBM161" s="1814"/>
      <c r="GBN161" s="1814"/>
      <c r="GBO161" s="1814"/>
      <c r="GBP161" s="1814"/>
      <c r="GBQ161" s="1814"/>
      <c r="GBR161" s="1814"/>
      <c r="GBS161" s="1814"/>
      <c r="GBT161" s="1814"/>
      <c r="GBU161" s="1814"/>
      <c r="GBV161" s="1814"/>
      <c r="GBW161" s="1814"/>
      <c r="GBX161" s="1814"/>
      <c r="GBY161" s="1814"/>
      <c r="GBZ161" s="1814"/>
      <c r="GCA161" s="1814"/>
      <c r="GCB161" s="1814"/>
      <c r="GCC161" s="1814"/>
      <c r="GCD161" s="1814"/>
      <c r="GCE161" s="1814"/>
      <c r="GCF161" s="1814"/>
      <c r="GCG161" s="1814"/>
      <c r="GCH161" s="1814"/>
      <c r="GCI161" s="1814"/>
      <c r="GCJ161" s="1814"/>
      <c r="GCK161" s="1814"/>
      <c r="GCL161" s="1814"/>
      <c r="GCM161" s="1814"/>
      <c r="GCN161" s="1814"/>
      <c r="GCO161" s="1814"/>
      <c r="GCP161" s="1814"/>
      <c r="GCQ161" s="1814"/>
      <c r="GCR161" s="1814"/>
      <c r="GCS161" s="1814"/>
      <c r="GCT161" s="1814"/>
      <c r="GCU161" s="1814"/>
      <c r="GCV161" s="1814"/>
      <c r="GCW161" s="1814"/>
      <c r="GCX161" s="1814"/>
      <c r="GCY161" s="1814"/>
      <c r="GCZ161" s="1814"/>
      <c r="GDA161" s="1814"/>
      <c r="GDB161" s="1814"/>
      <c r="GDC161" s="1814"/>
      <c r="GDD161" s="1814"/>
      <c r="GDE161" s="1814"/>
      <c r="GDF161" s="1814"/>
      <c r="GDG161" s="1814"/>
      <c r="GDH161" s="1814"/>
      <c r="GDI161" s="1814"/>
      <c r="GDJ161" s="1814"/>
      <c r="GDK161" s="1814"/>
      <c r="GDL161" s="1814"/>
      <c r="GDM161" s="1814"/>
      <c r="GDN161" s="1814"/>
      <c r="GDO161" s="1814"/>
      <c r="GDP161" s="1814"/>
      <c r="GDQ161" s="1814"/>
      <c r="GDR161" s="1814"/>
      <c r="GDS161" s="1814"/>
      <c r="GDT161" s="1814"/>
      <c r="GDU161" s="1814"/>
      <c r="GDV161" s="1814"/>
      <c r="GDW161" s="1814"/>
      <c r="GDX161" s="1814"/>
      <c r="GDY161" s="1814"/>
      <c r="GDZ161" s="1814"/>
      <c r="GEA161" s="1814"/>
      <c r="GEB161" s="1814"/>
      <c r="GEC161" s="1814"/>
      <c r="GED161" s="1814"/>
      <c r="GEE161" s="1814"/>
      <c r="GEF161" s="1814"/>
      <c r="GEG161" s="1814"/>
      <c r="GEH161" s="1814"/>
      <c r="GEI161" s="1814"/>
      <c r="GEJ161" s="1814"/>
      <c r="GEK161" s="1814"/>
      <c r="GEL161" s="1814"/>
      <c r="GEM161" s="1814"/>
      <c r="GEN161" s="1814"/>
      <c r="GEO161" s="1814"/>
      <c r="GEP161" s="1814"/>
      <c r="GEQ161" s="1814"/>
      <c r="GER161" s="1814"/>
      <c r="GES161" s="1814"/>
      <c r="GET161" s="1814"/>
      <c r="GEU161" s="1814"/>
      <c r="GEV161" s="1814"/>
      <c r="GEW161" s="1814"/>
      <c r="GEX161" s="1814"/>
      <c r="GEY161" s="1814"/>
      <c r="GEZ161" s="1814"/>
      <c r="GFA161" s="1814"/>
      <c r="GFB161" s="1814"/>
      <c r="GFC161" s="1814"/>
      <c r="GFD161" s="1814"/>
      <c r="GFE161" s="1814"/>
      <c r="GFF161" s="1814"/>
      <c r="GFG161" s="1814"/>
      <c r="GFH161" s="1814"/>
      <c r="GFI161" s="1814"/>
      <c r="GFJ161" s="1814"/>
      <c r="GFK161" s="1814"/>
      <c r="GFL161" s="1814"/>
      <c r="GFM161" s="1814"/>
      <c r="GFN161" s="1814"/>
      <c r="GFO161" s="1814"/>
      <c r="GFP161" s="1814"/>
      <c r="GFQ161" s="1814"/>
      <c r="GFR161" s="1814"/>
      <c r="GFS161" s="1814"/>
      <c r="GFT161" s="1814"/>
      <c r="GFU161" s="1814"/>
      <c r="GFV161" s="1814"/>
      <c r="GFW161" s="1814"/>
      <c r="GFX161" s="1814"/>
      <c r="GFY161" s="1814"/>
      <c r="GFZ161" s="1814"/>
      <c r="GGA161" s="1814"/>
      <c r="GGB161" s="1814"/>
      <c r="GGC161" s="1814"/>
      <c r="GGD161" s="1814"/>
      <c r="GGE161" s="1814"/>
      <c r="GGF161" s="1814"/>
      <c r="GGG161" s="1814"/>
      <c r="GGH161" s="1814"/>
      <c r="GGI161" s="1814"/>
      <c r="GGJ161" s="1814"/>
      <c r="GGK161" s="1814"/>
      <c r="GGL161" s="1814"/>
      <c r="GGM161" s="1814"/>
      <c r="GGN161" s="1814"/>
      <c r="GGO161" s="1814"/>
      <c r="GGP161" s="1814"/>
      <c r="GGQ161" s="1814"/>
      <c r="GGR161" s="1814"/>
      <c r="GGS161" s="1814"/>
      <c r="GGT161" s="1814"/>
      <c r="GGU161" s="1814"/>
      <c r="GGV161" s="1814"/>
      <c r="GGW161" s="1814"/>
      <c r="GGX161" s="1814"/>
      <c r="GGY161" s="1814"/>
      <c r="GGZ161" s="1814"/>
      <c r="GHA161" s="1814"/>
      <c r="GHB161" s="1814"/>
      <c r="GHC161" s="1814"/>
      <c r="GHD161" s="1814"/>
      <c r="GHE161" s="1814"/>
      <c r="GHF161" s="1814"/>
      <c r="GHG161" s="1814"/>
      <c r="GHH161" s="1814"/>
      <c r="GHI161" s="1814"/>
      <c r="GHJ161" s="1814"/>
      <c r="GHK161" s="1814"/>
      <c r="GHL161" s="1814"/>
      <c r="GHM161" s="1814"/>
      <c r="GHN161" s="1814"/>
      <c r="GHO161" s="1814"/>
      <c r="GHP161" s="1814"/>
      <c r="GHQ161" s="1814"/>
      <c r="GHR161" s="1814"/>
      <c r="GHS161" s="1814"/>
      <c r="GHT161" s="1814"/>
      <c r="GHU161" s="1814"/>
      <c r="GHV161" s="1814"/>
      <c r="GHW161" s="1814"/>
      <c r="GHX161" s="1814"/>
      <c r="GHY161" s="1814"/>
      <c r="GHZ161" s="1814"/>
      <c r="GIA161" s="1814"/>
      <c r="GIB161" s="1814"/>
      <c r="GIC161" s="1814"/>
      <c r="GID161" s="1814"/>
      <c r="GIE161" s="1814"/>
      <c r="GIF161" s="1814"/>
      <c r="GIG161" s="1814"/>
      <c r="GIH161" s="1814"/>
      <c r="GII161" s="1814"/>
      <c r="GIJ161" s="1814"/>
      <c r="GIK161" s="1814"/>
      <c r="GIL161" s="1814"/>
      <c r="GIM161" s="1814"/>
      <c r="GIN161" s="1814"/>
      <c r="GIO161" s="1814"/>
      <c r="GIP161" s="1814"/>
      <c r="GIQ161" s="1814"/>
      <c r="GIR161" s="1814"/>
      <c r="GIS161" s="1814"/>
      <c r="GIT161" s="1814"/>
      <c r="GIU161" s="1814"/>
      <c r="GIV161" s="1814"/>
      <c r="GIW161" s="1814"/>
      <c r="GIX161" s="1814"/>
      <c r="GIY161" s="1814"/>
      <c r="GIZ161" s="1814"/>
      <c r="GJA161" s="1814"/>
      <c r="GJB161" s="1814"/>
      <c r="GJC161" s="1814"/>
      <c r="GJD161" s="1814"/>
      <c r="GJE161" s="1814"/>
      <c r="GJF161" s="1814"/>
      <c r="GJG161" s="1814"/>
      <c r="GJH161" s="1814"/>
      <c r="GJI161" s="1814"/>
      <c r="GJJ161" s="1814"/>
      <c r="GJK161" s="1814"/>
      <c r="GJL161" s="1814"/>
      <c r="GJM161" s="1814"/>
      <c r="GJN161" s="1814"/>
      <c r="GJO161" s="1814"/>
      <c r="GJP161" s="1814"/>
      <c r="GJQ161" s="1814"/>
      <c r="GJR161" s="1814"/>
      <c r="GJS161" s="1814"/>
      <c r="GJT161" s="1814"/>
      <c r="GJU161" s="1814"/>
      <c r="GJV161" s="1814"/>
      <c r="GJW161" s="1814"/>
      <c r="GJX161" s="1814"/>
      <c r="GJY161" s="1814"/>
      <c r="GJZ161" s="1814"/>
      <c r="GKA161" s="1814"/>
      <c r="GKB161" s="1814"/>
      <c r="GKC161" s="1814"/>
      <c r="GKD161" s="1814"/>
      <c r="GKE161" s="1814"/>
      <c r="GKF161" s="1814"/>
      <c r="GKG161" s="1814"/>
      <c r="GKH161" s="1814"/>
      <c r="GKI161" s="1814"/>
      <c r="GKJ161" s="1814"/>
      <c r="GKK161" s="1814"/>
      <c r="GKL161" s="1814"/>
      <c r="GKM161" s="1814"/>
      <c r="GKN161" s="1814"/>
      <c r="GKO161" s="1814"/>
      <c r="GKP161" s="1814"/>
      <c r="GKQ161" s="1814"/>
      <c r="GKR161" s="1814"/>
      <c r="GKS161" s="1814"/>
      <c r="GKT161" s="1814"/>
      <c r="GKU161" s="1814"/>
      <c r="GKV161" s="1814"/>
      <c r="GKW161" s="1814"/>
      <c r="GKX161" s="1814"/>
      <c r="GKY161" s="1814"/>
      <c r="GKZ161" s="1814"/>
      <c r="GLA161" s="1814"/>
      <c r="GLB161" s="1814"/>
      <c r="GLC161" s="1814"/>
      <c r="GLD161" s="1814"/>
      <c r="GLE161" s="1814"/>
      <c r="GLF161" s="1814"/>
      <c r="GLG161" s="1814"/>
      <c r="GLH161" s="1814"/>
      <c r="GLI161" s="1814"/>
      <c r="GLJ161" s="1814"/>
      <c r="GLK161" s="1814"/>
      <c r="GLL161" s="1814"/>
      <c r="GLM161" s="1814"/>
      <c r="GLN161" s="1814"/>
      <c r="GLO161" s="1814"/>
      <c r="GLP161" s="1814"/>
      <c r="GLQ161" s="1814"/>
      <c r="GLR161" s="1814"/>
      <c r="GLS161" s="1814"/>
      <c r="GLT161" s="1814"/>
      <c r="GLU161" s="1814"/>
      <c r="GLV161" s="1814"/>
      <c r="GLW161" s="1814"/>
      <c r="GLX161" s="1814"/>
      <c r="GLY161" s="1814"/>
      <c r="GLZ161" s="1814"/>
      <c r="GMA161" s="1814"/>
      <c r="GMB161" s="1814"/>
      <c r="GMC161" s="1814"/>
      <c r="GMD161" s="1814"/>
      <c r="GME161" s="1814"/>
      <c r="GMF161" s="1814"/>
      <c r="GMG161" s="1814"/>
      <c r="GMH161" s="1814"/>
      <c r="GMI161" s="1814"/>
      <c r="GMJ161" s="1814"/>
      <c r="GMK161" s="1814"/>
      <c r="GML161" s="1814"/>
      <c r="GMM161" s="1814"/>
      <c r="GMN161" s="1814"/>
      <c r="GMO161" s="1814"/>
      <c r="GMP161" s="1814"/>
      <c r="GMQ161" s="1814"/>
      <c r="GMR161" s="1814"/>
      <c r="GMS161" s="1814"/>
      <c r="GMT161" s="1814"/>
      <c r="GMU161" s="1814"/>
      <c r="GMV161" s="1814"/>
      <c r="GMW161" s="1814"/>
      <c r="GMX161" s="1814"/>
      <c r="GMY161" s="1814"/>
      <c r="GMZ161" s="1814"/>
      <c r="GNA161" s="1814"/>
      <c r="GNB161" s="1814"/>
      <c r="GNC161" s="1814"/>
      <c r="GND161" s="1814"/>
      <c r="GNE161" s="1814"/>
      <c r="GNF161" s="1814"/>
      <c r="GNG161" s="1814"/>
      <c r="GNH161" s="1814"/>
      <c r="GNI161" s="1814"/>
      <c r="GNJ161" s="1814"/>
      <c r="GNK161" s="1814"/>
      <c r="GNL161" s="1814"/>
      <c r="GNM161" s="1814"/>
      <c r="GNN161" s="1814"/>
      <c r="GNO161" s="1814"/>
      <c r="GNP161" s="1814"/>
      <c r="GNQ161" s="1814"/>
      <c r="GNR161" s="1814"/>
      <c r="GNS161" s="1814"/>
      <c r="GNT161" s="1814"/>
      <c r="GNU161" s="1814"/>
      <c r="GNV161" s="1814"/>
      <c r="GNW161" s="1814"/>
      <c r="GNX161" s="1814"/>
      <c r="GNY161" s="1814"/>
      <c r="GNZ161" s="1814"/>
      <c r="GOA161" s="1814"/>
      <c r="GOB161" s="1814"/>
      <c r="GOC161" s="1814"/>
      <c r="GOD161" s="1814"/>
      <c r="GOE161" s="1814"/>
      <c r="GOF161" s="1814"/>
      <c r="GOG161" s="1814"/>
      <c r="GOH161" s="1814"/>
      <c r="GOI161" s="1814"/>
      <c r="GOJ161" s="1814"/>
      <c r="GOK161" s="1814"/>
      <c r="GOL161" s="1814"/>
      <c r="GOM161" s="1814"/>
      <c r="GON161" s="1814"/>
      <c r="GOO161" s="1814"/>
      <c r="GOP161" s="1814"/>
      <c r="GOQ161" s="1814"/>
      <c r="GOR161" s="1814"/>
      <c r="GOS161" s="1814"/>
      <c r="GOT161" s="1814"/>
      <c r="GOU161" s="1814"/>
      <c r="GOV161" s="1814"/>
      <c r="GOW161" s="1814"/>
      <c r="GOX161" s="1814"/>
      <c r="GOY161" s="1814"/>
      <c r="GOZ161" s="1814"/>
      <c r="GPA161" s="1814"/>
      <c r="GPB161" s="1814"/>
      <c r="GPC161" s="1814"/>
      <c r="GPD161" s="1814"/>
      <c r="GPE161" s="1814"/>
      <c r="GPF161" s="1814"/>
      <c r="GPG161" s="1814"/>
      <c r="GPH161" s="1814"/>
      <c r="GPI161" s="1814"/>
      <c r="GPJ161" s="1814"/>
      <c r="GPK161" s="1814"/>
      <c r="GPL161" s="1814"/>
      <c r="GPM161" s="1814"/>
      <c r="GPN161" s="1814"/>
      <c r="GPO161" s="1814"/>
      <c r="GPP161" s="1814"/>
      <c r="GPQ161" s="1814"/>
      <c r="GPR161" s="1814"/>
      <c r="GPS161" s="1814"/>
      <c r="GPT161" s="1814"/>
      <c r="GPU161" s="1814"/>
      <c r="GPV161" s="1814"/>
      <c r="GPW161" s="1814"/>
      <c r="GPX161" s="1814"/>
      <c r="GPY161" s="1814"/>
      <c r="GPZ161" s="1814"/>
      <c r="GQA161" s="1814"/>
      <c r="GQB161" s="1814"/>
      <c r="GQC161" s="1814"/>
      <c r="GQD161" s="1814"/>
      <c r="GQE161" s="1814"/>
      <c r="GQF161" s="1814"/>
      <c r="GQG161" s="1814"/>
      <c r="GQH161" s="1814"/>
      <c r="GQI161" s="1814"/>
      <c r="GQJ161" s="1814"/>
      <c r="GQK161" s="1814"/>
      <c r="GQL161" s="1814"/>
      <c r="GQM161" s="1814"/>
      <c r="GQN161" s="1814"/>
      <c r="GQO161" s="1814"/>
      <c r="GQP161" s="1814"/>
      <c r="GQQ161" s="1814"/>
      <c r="GQR161" s="1814"/>
      <c r="GQS161" s="1814"/>
      <c r="GQT161" s="1814"/>
      <c r="GQU161" s="1814"/>
      <c r="GQV161" s="1814"/>
      <c r="GQW161" s="1814"/>
      <c r="GQX161" s="1814"/>
      <c r="GQY161" s="1814"/>
      <c r="GQZ161" s="1814"/>
      <c r="GRA161" s="1814"/>
      <c r="GRB161" s="1814"/>
      <c r="GRC161" s="1814"/>
      <c r="GRD161" s="1814"/>
      <c r="GRE161" s="1814"/>
      <c r="GRF161" s="1814"/>
      <c r="GRG161" s="1814"/>
      <c r="GRH161" s="1814"/>
      <c r="GRI161" s="1814"/>
      <c r="GRJ161" s="1814"/>
      <c r="GRK161" s="1814"/>
      <c r="GRL161" s="1814"/>
      <c r="GRM161" s="1814"/>
      <c r="GRN161" s="1814"/>
      <c r="GRO161" s="1814"/>
      <c r="GRP161" s="1814"/>
      <c r="GRQ161" s="1814"/>
      <c r="GRR161" s="1814"/>
      <c r="GRS161" s="1814"/>
      <c r="GRT161" s="1814"/>
      <c r="GRU161" s="1814"/>
      <c r="GRV161" s="1814"/>
      <c r="GRW161" s="1814"/>
      <c r="GRX161" s="1814"/>
      <c r="GRY161" s="1814"/>
      <c r="GRZ161" s="1814"/>
      <c r="GSA161" s="1814"/>
      <c r="GSB161" s="1814"/>
      <c r="GSC161" s="1814"/>
      <c r="GSD161" s="1814"/>
      <c r="GSE161" s="1814"/>
      <c r="GSF161" s="1814"/>
      <c r="GSG161" s="1814"/>
      <c r="GSH161" s="1814"/>
      <c r="GSI161" s="1814"/>
      <c r="GSJ161" s="1814"/>
      <c r="GSK161" s="1814"/>
      <c r="GSL161" s="1814"/>
      <c r="GSM161" s="1814"/>
      <c r="GSN161" s="1814"/>
      <c r="GSO161" s="1814"/>
      <c r="GSP161" s="1814"/>
      <c r="GSQ161" s="1814"/>
      <c r="GSR161" s="1814"/>
      <c r="GSS161" s="1814"/>
      <c r="GST161" s="1814"/>
      <c r="GSU161" s="1814"/>
      <c r="GSV161" s="1814"/>
      <c r="GSW161" s="1814"/>
      <c r="GSX161" s="1814"/>
      <c r="GSY161" s="1814"/>
      <c r="GSZ161" s="1814"/>
      <c r="GTA161" s="1814"/>
      <c r="GTB161" s="1814"/>
      <c r="GTC161" s="1814"/>
      <c r="GTD161" s="1814"/>
      <c r="GTE161" s="1814"/>
      <c r="GTF161" s="1814"/>
      <c r="GTG161" s="1814"/>
      <c r="GTH161" s="1814"/>
      <c r="GTI161" s="1814"/>
      <c r="GTJ161" s="1814"/>
      <c r="GTK161" s="1814"/>
      <c r="GTL161" s="1814"/>
      <c r="GTM161" s="1814"/>
      <c r="GTN161" s="1814"/>
      <c r="GTO161" s="1814"/>
      <c r="GTP161" s="1814"/>
      <c r="GTQ161" s="1814"/>
      <c r="GTR161" s="1814"/>
      <c r="GTS161" s="1814"/>
      <c r="GTT161" s="1814"/>
      <c r="GTU161" s="1814"/>
      <c r="GTV161" s="1814"/>
      <c r="GTW161" s="1814"/>
      <c r="GTX161" s="1814"/>
      <c r="GTY161" s="1814"/>
      <c r="GTZ161" s="1814"/>
      <c r="GUA161" s="1814"/>
      <c r="GUB161" s="1814"/>
      <c r="GUC161" s="1814"/>
      <c r="GUD161" s="1814"/>
      <c r="GUE161" s="1814"/>
      <c r="GUF161" s="1814"/>
      <c r="GUG161" s="1814"/>
      <c r="GUH161" s="1814"/>
      <c r="GUI161" s="1814"/>
      <c r="GUJ161" s="1814"/>
      <c r="GUK161" s="1814"/>
      <c r="GUL161" s="1814"/>
      <c r="GUM161" s="1814"/>
      <c r="GUN161" s="1814"/>
      <c r="GUO161" s="1814"/>
      <c r="GUP161" s="1814"/>
      <c r="GUQ161" s="1814"/>
      <c r="GUR161" s="1814"/>
      <c r="GUS161" s="1814"/>
      <c r="GUT161" s="1814"/>
      <c r="GUU161" s="1814"/>
      <c r="GUV161" s="1814"/>
      <c r="GUW161" s="1814"/>
      <c r="GUX161" s="1814"/>
      <c r="GUY161" s="1814"/>
      <c r="GUZ161" s="1814"/>
      <c r="GVA161" s="1814"/>
      <c r="GVB161" s="1814"/>
      <c r="GVC161" s="1814"/>
      <c r="GVD161" s="1814"/>
      <c r="GVE161" s="1814"/>
      <c r="GVF161" s="1814"/>
      <c r="GVG161" s="1814"/>
      <c r="GVH161" s="1814"/>
      <c r="GVI161" s="1814"/>
      <c r="GVJ161" s="1814"/>
      <c r="GVK161" s="1814"/>
      <c r="GVL161" s="1814"/>
      <c r="GVM161" s="1814"/>
      <c r="GVN161" s="1814"/>
      <c r="GVO161" s="1814"/>
      <c r="GVP161" s="1814"/>
      <c r="GVQ161" s="1814"/>
      <c r="GVR161" s="1814"/>
      <c r="GVS161" s="1814"/>
      <c r="GVT161" s="1814"/>
      <c r="GVU161" s="1814"/>
      <c r="GVV161" s="1814"/>
      <c r="GVW161" s="1814"/>
      <c r="GVX161" s="1814"/>
      <c r="GVY161" s="1814"/>
      <c r="GVZ161" s="1814"/>
      <c r="GWA161" s="1814"/>
      <c r="GWB161" s="1814"/>
      <c r="GWC161" s="1814"/>
      <c r="GWD161" s="1814"/>
      <c r="GWE161" s="1814"/>
      <c r="GWF161" s="1814"/>
      <c r="GWG161" s="1814"/>
      <c r="GWH161" s="1814"/>
      <c r="GWI161" s="1814"/>
      <c r="GWJ161" s="1814"/>
      <c r="GWK161" s="1814"/>
      <c r="GWL161" s="1814"/>
      <c r="GWM161" s="1814"/>
      <c r="GWN161" s="1814"/>
      <c r="GWO161" s="1814"/>
      <c r="GWP161" s="1814"/>
      <c r="GWQ161" s="1814"/>
      <c r="GWR161" s="1814"/>
      <c r="GWS161" s="1814"/>
      <c r="GWT161" s="1814"/>
      <c r="GWU161" s="1814"/>
      <c r="GWV161" s="1814"/>
      <c r="GWW161" s="1814"/>
      <c r="GWX161" s="1814"/>
      <c r="GWY161" s="1814"/>
      <c r="GWZ161" s="1814"/>
      <c r="GXA161" s="1814"/>
      <c r="GXB161" s="1814"/>
      <c r="GXC161" s="1814"/>
      <c r="GXD161" s="1814"/>
      <c r="GXE161" s="1814"/>
      <c r="GXF161" s="1814"/>
      <c r="GXG161" s="1814"/>
      <c r="GXH161" s="1814"/>
      <c r="GXI161" s="1814"/>
      <c r="GXJ161" s="1814"/>
      <c r="GXK161" s="1814"/>
      <c r="GXL161" s="1814"/>
      <c r="GXM161" s="1814"/>
      <c r="GXN161" s="1814"/>
      <c r="GXO161" s="1814"/>
      <c r="GXP161" s="1814"/>
      <c r="GXQ161" s="1814"/>
      <c r="GXR161" s="1814"/>
      <c r="GXS161" s="1814"/>
      <c r="GXT161" s="1814"/>
      <c r="GXU161" s="1814"/>
      <c r="GXV161" s="1814"/>
      <c r="GXW161" s="1814"/>
      <c r="GXX161" s="1814"/>
      <c r="GXY161" s="1814"/>
      <c r="GXZ161" s="1814"/>
      <c r="GYA161" s="1814"/>
      <c r="GYB161" s="1814"/>
      <c r="GYC161" s="1814"/>
      <c r="GYD161" s="1814"/>
      <c r="GYE161" s="1814"/>
      <c r="GYF161" s="1814"/>
      <c r="GYG161" s="1814"/>
      <c r="GYH161" s="1814"/>
      <c r="GYI161" s="1814"/>
      <c r="GYJ161" s="1814"/>
      <c r="GYK161" s="1814"/>
      <c r="GYL161" s="1814"/>
      <c r="GYM161" s="1814"/>
      <c r="GYN161" s="1814"/>
      <c r="GYO161" s="1814"/>
      <c r="GYP161" s="1814"/>
      <c r="GYQ161" s="1814"/>
      <c r="GYR161" s="1814"/>
      <c r="GYS161" s="1814"/>
      <c r="GYT161" s="1814"/>
      <c r="GYU161" s="1814"/>
      <c r="GYV161" s="1814"/>
      <c r="GYW161" s="1814"/>
      <c r="GYX161" s="1814"/>
      <c r="GYY161" s="1814"/>
      <c r="GYZ161" s="1814"/>
      <c r="GZA161" s="1814"/>
      <c r="GZB161" s="1814"/>
      <c r="GZC161" s="1814"/>
      <c r="GZD161" s="1814"/>
      <c r="GZE161" s="1814"/>
      <c r="GZF161" s="1814"/>
      <c r="GZG161" s="1814"/>
      <c r="GZH161" s="1814"/>
      <c r="GZI161" s="1814"/>
      <c r="GZJ161" s="1814"/>
      <c r="GZK161" s="1814"/>
      <c r="GZL161" s="1814"/>
      <c r="GZM161" s="1814"/>
      <c r="GZN161" s="1814"/>
      <c r="GZO161" s="1814"/>
      <c r="GZP161" s="1814"/>
      <c r="GZQ161" s="1814"/>
      <c r="GZR161" s="1814"/>
      <c r="GZS161" s="1814"/>
      <c r="GZT161" s="1814"/>
      <c r="GZU161" s="1814"/>
      <c r="GZV161" s="1814"/>
      <c r="GZW161" s="1814"/>
      <c r="GZX161" s="1814"/>
      <c r="GZY161" s="1814"/>
      <c r="GZZ161" s="1814"/>
      <c r="HAA161" s="1814"/>
      <c r="HAB161" s="1814"/>
      <c r="HAC161" s="1814"/>
      <c r="HAD161" s="1814"/>
      <c r="HAE161" s="1814"/>
      <c r="HAF161" s="1814"/>
      <c r="HAG161" s="1814"/>
      <c r="HAH161" s="1814"/>
      <c r="HAI161" s="1814"/>
      <c r="HAJ161" s="1814"/>
      <c r="HAK161" s="1814"/>
      <c r="HAL161" s="1814"/>
      <c r="HAM161" s="1814"/>
      <c r="HAN161" s="1814"/>
      <c r="HAO161" s="1814"/>
      <c r="HAP161" s="1814"/>
      <c r="HAQ161" s="1814"/>
      <c r="HAR161" s="1814"/>
      <c r="HAS161" s="1814"/>
      <c r="HAT161" s="1814"/>
      <c r="HAU161" s="1814"/>
      <c r="HAV161" s="1814"/>
      <c r="HAW161" s="1814"/>
      <c r="HAX161" s="1814"/>
      <c r="HAY161" s="1814"/>
      <c r="HAZ161" s="1814"/>
      <c r="HBA161" s="1814"/>
      <c r="HBB161" s="1814"/>
      <c r="HBC161" s="1814"/>
      <c r="HBD161" s="1814"/>
      <c r="HBE161" s="1814"/>
      <c r="HBF161" s="1814"/>
      <c r="HBG161" s="1814"/>
      <c r="HBH161" s="1814"/>
      <c r="HBI161" s="1814"/>
      <c r="HBJ161" s="1814"/>
      <c r="HBK161" s="1814"/>
      <c r="HBL161" s="1814"/>
      <c r="HBM161" s="1814"/>
      <c r="HBN161" s="1814"/>
      <c r="HBO161" s="1814"/>
      <c r="HBP161" s="1814"/>
      <c r="HBQ161" s="1814"/>
      <c r="HBR161" s="1814"/>
      <c r="HBS161" s="1814"/>
      <c r="HBT161" s="1814"/>
      <c r="HBU161" s="1814"/>
      <c r="HBV161" s="1814"/>
      <c r="HBW161" s="1814"/>
      <c r="HBX161" s="1814"/>
      <c r="HBY161" s="1814"/>
      <c r="HBZ161" s="1814"/>
      <c r="HCA161" s="1814"/>
      <c r="HCB161" s="1814"/>
      <c r="HCC161" s="1814"/>
      <c r="HCD161" s="1814"/>
      <c r="HCE161" s="1814"/>
      <c r="HCF161" s="1814"/>
      <c r="HCG161" s="1814"/>
      <c r="HCH161" s="1814"/>
      <c r="HCI161" s="1814"/>
      <c r="HCJ161" s="1814"/>
      <c r="HCK161" s="1814"/>
      <c r="HCL161" s="1814"/>
      <c r="HCM161" s="1814"/>
      <c r="HCN161" s="1814"/>
      <c r="HCO161" s="1814"/>
      <c r="HCP161" s="1814"/>
      <c r="HCQ161" s="1814"/>
      <c r="HCR161" s="1814"/>
      <c r="HCS161" s="1814"/>
      <c r="HCT161" s="1814"/>
      <c r="HCU161" s="1814"/>
      <c r="HCV161" s="1814"/>
      <c r="HCW161" s="1814"/>
      <c r="HCX161" s="1814"/>
      <c r="HCY161" s="1814"/>
      <c r="HCZ161" s="1814"/>
      <c r="HDA161" s="1814"/>
      <c r="HDB161" s="1814"/>
      <c r="HDC161" s="1814"/>
      <c r="HDD161" s="1814"/>
      <c r="HDE161" s="1814"/>
      <c r="HDF161" s="1814"/>
      <c r="HDG161" s="1814"/>
      <c r="HDH161" s="1814"/>
      <c r="HDI161" s="1814"/>
      <c r="HDJ161" s="1814"/>
      <c r="HDK161" s="1814"/>
      <c r="HDL161" s="1814"/>
      <c r="HDM161" s="1814"/>
      <c r="HDN161" s="1814"/>
      <c r="HDO161" s="1814"/>
      <c r="HDP161" s="1814"/>
      <c r="HDQ161" s="1814"/>
      <c r="HDR161" s="1814"/>
      <c r="HDS161" s="1814"/>
      <c r="HDT161" s="1814"/>
      <c r="HDU161" s="1814"/>
      <c r="HDV161" s="1814"/>
      <c r="HDW161" s="1814"/>
      <c r="HDX161" s="1814"/>
      <c r="HDY161" s="1814"/>
      <c r="HDZ161" s="1814"/>
      <c r="HEA161" s="1814"/>
      <c r="HEB161" s="1814"/>
      <c r="HEC161" s="1814"/>
      <c r="HED161" s="1814"/>
      <c r="HEE161" s="1814"/>
      <c r="HEF161" s="1814"/>
      <c r="HEG161" s="1814"/>
      <c r="HEH161" s="1814"/>
      <c r="HEI161" s="1814"/>
      <c r="HEJ161" s="1814"/>
      <c r="HEK161" s="1814"/>
      <c r="HEL161" s="1814"/>
      <c r="HEM161" s="1814"/>
      <c r="HEN161" s="1814"/>
      <c r="HEO161" s="1814"/>
      <c r="HEP161" s="1814"/>
      <c r="HEQ161" s="1814"/>
      <c r="HER161" s="1814"/>
      <c r="HES161" s="1814"/>
      <c r="HET161" s="1814"/>
      <c r="HEU161" s="1814"/>
      <c r="HEV161" s="1814"/>
      <c r="HEW161" s="1814"/>
      <c r="HEX161" s="1814"/>
      <c r="HEY161" s="1814"/>
      <c r="HEZ161" s="1814"/>
      <c r="HFA161" s="1814"/>
      <c r="HFB161" s="1814"/>
      <c r="HFC161" s="1814"/>
      <c r="HFD161" s="1814"/>
      <c r="HFE161" s="1814"/>
      <c r="HFF161" s="1814"/>
      <c r="HFG161" s="1814"/>
      <c r="HFH161" s="1814"/>
      <c r="HFI161" s="1814"/>
      <c r="HFJ161" s="1814"/>
      <c r="HFK161" s="1814"/>
      <c r="HFL161" s="1814"/>
      <c r="HFM161" s="1814"/>
      <c r="HFN161" s="1814"/>
      <c r="HFO161" s="1814"/>
      <c r="HFP161" s="1814"/>
      <c r="HFQ161" s="1814"/>
      <c r="HFR161" s="1814"/>
      <c r="HFS161" s="1814"/>
      <c r="HFT161" s="1814"/>
      <c r="HFU161" s="1814"/>
      <c r="HFV161" s="1814"/>
      <c r="HFW161" s="1814"/>
      <c r="HFX161" s="1814"/>
      <c r="HFY161" s="1814"/>
      <c r="HFZ161" s="1814"/>
      <c r="HGA161" s="1814"/>
      <c r="HGB161" s="1814"/>
      <c r="HGC161" s="1814"/>
      <c r="HGD161" s="1814"/>
      <c r="HGE161" s="1814"/>
      <c r="HGF161" s="1814"/>
      <c r="HGG161" s="1814"/>
      <c r="HGH161" s="1814"/>
      <c r="HGI161" s="1814"/>
      <c r="HGJ161" s="1814"/>
      <c r="HGK161" s="1814"/>
      <c r="HGL161" s="1814"/>
      <c r="HGM161" s="1814"/>
      <c r="HGN161" s="1814"/>
      <c r="HGO161" s="1814"/>
      <c r="HGP161" s="1814"/>
      <c r="HGQ161" s="1814"/>
      <c r="HGR161" s="1814"/>
      <c r="HGS161" s="1814"/>
      <c r="HGT161" s="1814"/>
      <c r="HGU161" s="1814"/>
      <c r="HGV161" s="1814"/>
      <c r="HGW161" s="1814"/>
      <c r="HGX161" s="1814"/>
      <c r="HGY161" s="1814"/>
      <c r="HGZ161" s="1814"/>
      <c r="HHA161" s="1814"/>
      <c r="HHB161" s="1814"/>
      <c r="HHC161" s="1814"/>
      <c r="HHD161" s="1814"/>
      <c r="HHE161" s="1814"/>
      <c r="HHF161" s="1814"/>
      <c r="HHG161" s="1814"/>
      <c r="HHH161" s="1814"/>
      <c r="HHI161" s="1814"/>
      <c r="HHJ161" s="1814"/>
      <c r="HHK161" s="1814"/>
      <c r="HHL161" s="1814"/>
      <c r="HHM161" s="1814"/>
      <c r="HHN161" s="1814"/>
      <c r="HHO161" s="1814"/>
      <c r="HHP161" s="1814"/>
      <c r="HHQ161" s="1814"/>
      <c r="HHR161" s="1814"/>
      <c r="HHS161" s="1814"/>
      <c r="HHT161" s="1814"/>
      <c r="HHU161" s="1814"/>
      <c r="HHV161" s="1814"/>
      <c r="HHW161" s="1814"/>
      <c r="HHX161" s="1814"/>
      <c r="HHY161" s="1814"/>
      <c r="HHZ161" s="1814"/>
      <c r="HIA161" s="1814"/>
      <c r="HIB161" s="1814"/>
      <c r="HIC161" s="1814"/>
      <c r="HID161" s="1814"/>
      <c r="HIE161" s="1814"/>
      <c r="HIF161" s="1814"/>
      <c r="HIG161" s="1814"/>
      <c r="HIH161" s="1814"/>
      <c r="HII161" s="1814"/>
      <c r="HIJ161" s="1814"/>
      <c r="HIK161" s="1814"/>
      <c r="HIL161" s="1814"/>
      <c r="HIM161" s="1814"/>
      <c r="HIN161" s="1814"/>
      <c r="HIO161" s="1814"/>
      <c r="HIP161" s="1814"/>
      <c r="HIQ161" s="1814"/>
      <c r="HIR161" s="1814"/>
      <c r="HIS161" s="1814"/>
      <c r="HIT161" s="1814"/>
      <c r="HIU161" s="1814"/>
      <c r="HIV161" s="1814"/>
      <c r="HIW161" s="1814"/>
      <c r="HIX161" s="1814"/>
      <c r="HIY161" s="1814"/>
      <c r="HIZ161" s="1814"/>
      <c r="HJA161" s="1814"/>
      <c r="HJB161" s="1814"/>
      <c r="HJC161" s="1814"/>
      <c r="HJD161" s="1814"/>
      <c r="HJE161" s="1814"/>
      <c r="HJF161" s="1814"/>
      <c r="HJG161" s="1814"/>
      <c r="HJH161" s="1814"/>
      <c r="HJI161" s="1814"/>
      <c r="HJJ161" s="1814"/>
      <c r="HJK161" s="1814"/>
      <c r="HJL161" s="1814"/>
      <c r="HJM161" s="1814"/>
      <c r="HJN161" s="1814"/>
      <c r="HJO161" s="1814"/>
      <c r="HJP161" s="1814"/>
      <c r="HJQ161" s="1814"/>
      <c r="HJR161" s="1814"/>
      <c r="HJS161" s="1814"/>
      <c r="HJT161" s="1814"/>
      <c r="HJU161" s="1814"/>
      <c r="HJV161" s="1814"/>
      <c r="HJW161" s="1814"/>
      <c r="HJX161" s="1814"/>
      <c r="HJY161" s="1814"/>
      <c r="HJZ161" s="1814"/>
      <c r="HKA161" s="1814"/>
      <c r="HKB161" s="1814"/>
      <c r="HKC161" s="1814"/>
      <c r="HKD161" s="1814"/>
      <c r="HKE161" s="1814"/>
      <c r="HKF161" s="1814"/>
      <c r="HKG161" s="1814"/>
      <c r="HKH161" s="1814"/>
      <c r="HKI161" s="1814"/>
      <c r="HKJ161" s="1814"/>
      <c r="HKK161" s="1814"/>
      <c r="HKL161" s="1814"/>
      <c r="HKM161" s="1814"/>
      <c r="HKN161" s="1814"/>
      <c r="HKO161" s="1814"/>
      <c r="HKP161" s="1814"/>
      <c r="HKQ161" s="1814"/>
      <c r="HKR161" s="1814"/>
      <c r="HKS161" s="1814"/>
      <c r="HKT161" s="1814"/>
      <c r="HKU161" s="1814"/>
      <c r="HKV161" s="1814"/>
      <c r="HKW161" s="1814"/>
      <c r="HKX161" s="1814"/>
      <c r="HKY161" s="1814"/>
      <c r="HKZ161" s="1814"/>
      <c r="HLA161" s="1814"/>
      <c r="HLB161" s="1814"/>
      <c r="HLC161" s="1814"/>
      <c r="HLD161" s="1814"/>
      <c r="HLE161" s="1814"/>
      <c r="HLF161" s="1814"/>
      <c r="HLG161" s="1814"/>
      <c r="HLH161" s="1814"/>
      <c r="HLI161" s="1814"/>
      <c r="HLJ161" s="1814"/>
      <c r="HLK161" s="1814"/>
      <c r="HLL161" s="1814"/>
      <c r="HLM161" s="1814"/>
      <c r="HLN161" s="1814"/>
      <c r="HLO161" s="1814"/>
      <c r="HLP161" s="1814"/>
      <c r="HLQ161" s="1814"/>
      <c r="HLR161" s="1814"/>
      <c r="HLS161" s="1814"/>
      <c r="HLT161" s="1814"/>
      <c r="HLU161" s="1814"/>
      <c r="HLV161" s="1814"/>
      <c r="HLW161" s="1814"/>
      <c r="HLX161" s="1814"/>
      <c r="HLY161" s="1814"/>
      <c r="HLZ161" s="1814"/>
      <c r="HMA161" s="1814"/>
      <c r="HMB161" s="1814"/>
      <c r="HMC161" s="1814"/>
      <c r="HMD161" s="1814"/>
      <c r="HME161" s="1814"/>
      <c r="HMF161" s="1814"/>
      <c r="HMG161" s="1814"/>
      <c r="HMH161" s="1814"/>
      <c r="HMI161" s="1814"/>
      <c r="HMJ161" s="1814"/>
      <c r="HMK161" s="1814"/>
      <c r="HML161" s="1814"/>
      <c r="HMM161" s="1814"/>
      <c r="HMN161" s="1814"/>
      <c r="HMO161" s="1814"/>
      <c r="HMP161" s="1814"/>
      <c r="HMQ161" s="1814"/>
      <c r="HMR161" s="1814"/>
      <c r="HMS161" s="1814"/>
      <c r="HMT161" s="1814"/>
      <c r="HMU161" s="1814"/>
      <c r="HMV161" s="1814"/>
      <c r="HMW161" s="1814"/>
      <c r="HMX161" s="1814"/>
      <c r="HMY161" s="1814"/>
      <c r="HMZ161" s="1814"/>
      <c r="HNA161" s="1814"/>
      <c r="HNB161" s="1814"/>
      <c r="HNC161" s="1814"/>
      <c r="HND161" s="1814"/>
      <c r="HNE161" s="1814"/>
      <c r="HNF161" s="1814"/>
      <c r="HNG161" s="1814"/>
      <c r="HNH161" s="1814"/>
      <c r="HNI161" s="1814"/>
      <c r="HNJ161" s="1814"/>
      <c r="HNK161" s="1814"/>
      <c r="HNL161" s="1814"/>
      <c r="HNM161" s="1814"/>
      <c r="HNN161" s="1814"/>
      <c r="HNO161" s="1814"/>
      <c r="HNP161" s="1814"/>
      <c r="HNQ161" s="1814"/>
      <c r="HNR161" s="1814"/>
      <c r="HNS161" s="1814"/>
      <c r="HNT161" s="1814"/>
      <c r="HNU161" s="1814"/>
      <c r="HNV161" s="1814"/>
      <c r="HNW161" s="1814"/>
      <c r="HNX161" s="1814"/>
      <c r="HNY161" s="1814"/>
      <c r="HNZ161" s="1814"/>
      <c r="HOA161" s="1814"/>
      <c r="HOB161" s="1814"/>
      <c r="HOC161" s="1814"/>
      <c r="HOD161" s="1814"/>
      <c r="HOE161" s="1814"/>
      <c r="HOF161" s="1814"/>
      <c r="HOG161" s="1814"/>
      <c r="HOH161" s="1814"/>
      <c r="HOI161" s="1814"/>
      <c r="HOJ161" s="1814"/>
      <c r="HOK161" s="1814"/>
      <c r="HOL161" s="1814"/>
      <c r="HOM161" s="1814"/>
      <c r="HON161" s="1814"/>
      <c r="HOO161" s="1814"/>
      <c r="HOP161" s="1814"/>
      <c r="HOQ161" s="1814"/>
      <c r="HOR161" s="1814"/>
      <c r="HOS161" s="1814"/>
      <c r="HOT161" s="1814"/>
      <c r="HOU161" s="1814"/>
      <c r="HOV161" s="1814"/>
      <c r="HOW161" s="1814"/>
      <c r="HOX161" s="1814"/>
      <c r="HOY161" s="1814"/>
      <c r="HOZ161" s="1814"/>
      <c r="HPA161" s="1814"/>
      <c r="HPB161" s="1814"/>
      <c r="HPC161" s="1814"/>
      <c r="HPD161" s="1814"/>
      <c r="HPE161" s="1814"/>
      <c r="HPF161" s="1814"/>
      <c r="HPG161" s="1814"/>
      <c r="HPH161" s="1814"/>
      <c r="HPI161" s="1814"/>
      <c r="HPJ161" s="1814"/>
      <c r="HPK161" s="1814"/>
      <c r="HPL161" s="1814"/>
      <c r="HPM161" s="1814"/>
      <c r="HPN161" s="1814"/>
      <c r="HPO161" s="1814"/>
      <c r="HPP161" s="1814"/>
      <c r="HPQ161" s="1814"/>
      <c r="HPR161" s="1814"/>
      <c r="HPS161" s="1814"/>
      <c r="HPT161" s="1814"/>
      <c r="HPU161" s="1814"/>
      <c r="HPV161" s="1814"/>
      <c r="HPW161" s="1814"/>
      <c r="HPX161" s="1814"/>
      <c r="HPY161" s="1814"/>
      <c r="HPZ161" s="1814"/>
      <c r="HQA161" s="1814"/>
      <c r="HQB161" s="1814"/>
      <c r="HQC161" s="1814"/>
      <c r="HQD161" s="1814"/>
      <c r="HQE161" s="1814"/>
      <c r="HQF161" s="1814"/>
      <c r="HQG161" s="1814"/>
      <c r="HQH161" s="1814"/>
      <c r="HQI161" s="1814"/>
      <c r="HQJ161" s="1814"/>
      <c r="HQK161" s="1814"/>
      <c r="HQL161" s="1814"/>
      <c r="HQM161" s="1814"/>
      <c r="HQN161" s="1814"/>
      <c r="HQO161" s="1814"/>
      <c r="HQP161" s="1814"/>
      <c r="HQQ161" s="1814"/>
      <c r="HQR161" s="1814"/>
      <c r="HQS161" s="1814"/>
      <c r="HQT161" s="1814"/>
      <c r="HQU161" s="1814"/>
      <c r="HQV161" s="1814"/>
      <c r="HQW161" s="1814"/>
      <c r="HQX161" s="1814"/>
      <c r="HQY161" s="1814"/>
      <c r="HQZ161" s="1814"/>
      <c r="HRA161" s="1814"/>
      <c r="HRB161" s="1814"/>
      <c r="HRC161" s="1814"/>
      <c r="HRD161" s="1814"/>
      <c r="HRE161" s="1814"/>
      <c r="HRF161" s="1814"/>
      <c r="HRG161" s="1814"/>
      <c r="HRH161" s="1814"/>
      <c r="HRI161" s="1814"/>
      <c r="HRJ161" s="1814"/>
      <c r="HRK161" s="1814"/>
      <c r="HRL161" s="1814"/>
      <c r="HRM161" s="1814"/>
      <c r="HRN161" s="1814"/>
      <c r="HRO161" s="1814"/>
      <c r="HRP161" s="1814"/>
      <c r="HRQ161" s="1814"/>
      <c r="HRR161" s="1814"/>
      <c r="HRS161" s="1814"/>
      <c r="HRT161" s="1814"/>
      <c r="HRU161" s="1814"/>
      <c r="HRV161" s="1814"/>
      <c r="HRW161" s="1814"/>
      <c r="HRX161" s="1814"/>
      <c r="HRY161" s="1814"/>
      <c r="HRZ161" s="1814"/>
      <c r="HSA161" s="1814"/>
      <c r="HSB161" s="1814"/>
      <c r="HSC161" s="1814"/>
      <c r="HSD161" s="1814"/>
      <c r="HSE161" s="1814"/>
      <c r="HSF161" s="1814"/>
      <c r="HSG161" s="1814"/>
      <c r="HSH161" s="1814"/>
      <c r="HSI161" s="1814"/>
      <c r="HSJ161" s="1814"/>
      <c r="HSK161" s="1814"/>
      <c r="HSL161" s="1814"/>
      <c r="HSM161" s="1814"/>
      <c r="HSN161" s="1814"/>
      <c r="HSO161" s="1814"/>
      <c r="HSP161" s="1814"/>
      <c r="HSQ161" s="1814"/>
      <c r="HSR161" s="1814"/>
      <c r="HSS161" s="1814"/>
      <c r="HST161" s="1814"/>
      <c r="HSU161" s="1814"/>
      <c r="HSV161" s="1814"/>
      <c r="HSW161" s="1814"/>
      <c r="HSX161" s="1814"/>
      <c r="HSY161" s="1814"/>
      <c r="HSZ161" s="1814"/>
      <c r="HTA161" s="1814"/>
      <c r="HTB161" s="1814"/>
      <c r="HTC161" s="1814"/>
      <c r="HTD161" s="1814"/>
      <c r="HTE161" s="1814"/>
      <c r="HTF161" s="1814"/>
      <c r="HTG161" s="1814"/>
      <c r="HTH161" s="1814"/>
      <c r="HTI161" s="1814"/>
      <c r="HTJ161" s="1814"/>
      <c r="HTK161" s="1814"/>
      <c r="HTL161" s="1814"/>
      <c r="HTM161" s="1814"/>
      <c r="HTN161" s="1814"/>
      <c r="HTO161" s="1814"/>
      <c r="HTP161" s="1814"/>
      <c r="HTQ161" s="1814"/>
      <c r="HTR161" s="1814"/>
      <c r="HTS161" s="1814"/>
      <c r="HTT161" s="1814"/>
      <c r="HTU161" s="1814"/>
      <c r="HTV161" s="1814"/>
      <c r="HTW161" s="1814"/>
      <c r="HTX161" s="1814"/>
      <c r="HTY161" s="1814"/>
      <c r="HTZ161" s="1814"/>
      <c r="HUA161" s="1814"/>
      <c r="HUB161" s="1814"/>
      <c r="HUC161" s="1814"/>
      <c r="HUD161" s="1814"/>
      <c r="HUE161" s="1814"/>
      <c r="HUF161" s="1814"/>
      <c r="HUG161" s="1814"/>
      <c r="HUH161" s="1814"/>
      <c r="HUI161" s="1814"/>
      <c r="HUJ161" s="1814"/>
      <c r="HUK161" s="1814"/>
      <c r="HUL161" s="1814"/>
      <c r="HUM161" s="1814"/>
      <c r="HUN161" s="1814"/>
      <c r="HUO161" s="1814"/>
      <c r="HUP161" s="1814"/>
      <c r="HUQ161" s="1814"/>
      <c r="HUR161" s="1814"/>
      <c r="HUS161" s="1814"/>
      <c r="HUT161" s="1814"/>
      <c r="HUU161" s="1814"/>
      <c r="HUV161" s="1814"/>
      <c r="HUW161" s="1814"/>
      <c r="HUX161" s="1814"/>
      <c r="HUY161" s="1814"/>
      <c r="HUZ161" s="1814"/>
      <c r="HVA161" s="1814"/>
      <c r="HVB161" s="1814"/>
      <c r="HVC161" s="1814"/>
      <c r="HVD161" s="1814"/>
      <c r="HVE161" s="1814"/>
      <c r="HVF161" s="1814"/>
      <c r="HVG161" s="1814"/>
      <c r="HVH161" s="1814"/>
      <c r="HVI161" s="1814"/>
      <c r="HVJ161" s="1814"/>
      <c r="HVK161" s="1814"/>
      <c r="HVL161" s="1814"/>
      <c r="HVM161" s="1814"/>
      <c r="HVN161" s="1814"/>
      <c r="HVO161" s="1814"/>
      <c r="HVP161" s="1814"/>
      <c r="HVQ161" s="1814"/>
      <c r="HVR161" s="1814"/>
      <c r="HVS161" s="1814"/>
      <c r="HVT161" s="1814"/>
      <c r="HVU161" s="1814"/>
      <c r="HVV161" s="1814"/>
      <c r="HVW161" s="1814"/>
      <c r="HVX161" s="1814"/>
      <c r="HVY161" s="1814"/>
      <c r="HVZ161" s="1814"/>
      <c r="HWA161" s="1814"/>
      <c r="HWB161" s="1814"/>
      <c r="HWC161" s="1814"/>
      <c r="HWD161" s="1814"/>
      <c r="HWE161" s="1814"/>
      <c r="HWF161" s="1814"/>
      <c r="HWG161" s="1814"/>
      <c r="HWH161" s="1814"/>
      <c r="HWI161" s="1814"/>
      <c r="HWJ161" s="1814"/>
      <c r="HWK161" s="1814"/>
      <c r="HWL161" s="1814"/>
      <c r="HWM161" s="1814"/>
      <c r="HWN161" s="1814"/>
      <c r="HWO161" s="1814"/>
      <c r="HWP161" s="1814"/>
      <c r="HWQ161" s="1814"/>
      <c r="HWR161" s="1814"/>
      <c r="HWS161" s="1814"/>
      <c r="HWT161" s="1814"/>
      <c r="HWU161" s="1814"/>
      <c r="HWV161" s="1814"/>
      <c r="HWW161" s="1814"/>
      <c r="HWX161" s="1814"/>
      <c r="HWY161" s="1814"/>
      <c r="HWZ161" s="1814"/>
      <c r="HXA161" s="1814"/>
      <c r="HXB161" s="1814"/>
      <c r="HXC161" s="1814"/>
      <c r="HXD161" s="1814"/>
      <c r="HXE161" s="1814"/>
      <c r="HXF161" s="1814"/>
      <c r="HXG161" s="1814"/>
      <c r="HXH161" s="1814"/>
      <c r="HXI161" s="1814"/>
      <c r="HXJ161" s="1814"/>
      <c r="HXK161" s="1814"/>
      <c r="HXL161" s="1814"/>
      <c r="HXM161" s="1814"/>
      <c r="HXN161" s="1814"/>
      <c r="HXO161" s="1814"/>
      <c r="HXP161" s="1814"/>
      <c r="HXQ161" s="1814"/>
      <c r="HXR161" s="1814"/>
      <c r="HXS161" s="1814"/>
      <c r="HXT161" s="1814"/>
      <c r="HXU161" s="1814"/>
      <c r="HXV161" s="1814"/>
      <c r="HXW161" s="1814"/>
      <c r="HXX161" s="1814"/>
      <c r="HXY161" s="1814"/>
      <c r="HXZ161" s="1814"/>
      <c r="HYA161" s="1814"/>
      <c r="HYB161" s="1814"/>
      <c r="HYC161" s="1814"/>
      <c r="HYD161" s="1814"/>
      <c r="HYE161" s="1814"/>
      <c r="HYF161" s="1814"/>
      <c r="HYG161" s="1814"/>
      <c r="HYH161" s="1814"/>
      <c r="HYI161" s="1814"/>
      <c r="HYJ161" s="1814"/>
      <c r="HYK161" s="1814"/>
      <c r="HYL161" s="1814"/>
      <c r="HYM161" s="1814"/>
      <c r="HYN161" s="1814"/>
      <c r="HYO161" s="1814"/>
      <c r="HYP161" s="1814"/>
      <c r="HYQ161" s="1814"/>
      <c r="HYR161" s="1814"/>
      <c r="HYS161" s="1814"/>
      <c r="HYT161" s="1814"/>
      <c r="HYU161" s="1814"/>
      <c r="HYV161" s="1814"/>
      <c r="HYW161" s="1814"/>
      <c r="HYX161" s="1814"/>
      <c r="HYY161" s="1814"/>
      <c r="HYZ161" s="1814"/>
      <c r="HZA161" s="1814"/>
      <c r="HZB161" s="1814"/>
      <c r="HZC161" s="1814"/>
      <c r="HZD161" s="1814"/>
      <c r="HZE161" s="1814"/>
      <c r="HZF161" s="1814"/>
      <c r="HZG161" s="1814"/>
      <c r="HZH161" s="1814"/>
      <c r="HZI161" s="1814"/>
      <c r="HZJ161" s="1814"/>
      <c r="HZK161" s="1814"/>
      <c r="HZL161" s="1814"/>
      <c r="HZM161" s="1814"/>
      <c r="HZN161" s="1814"/>
      <c r="HZO161" s="1814"/>
      <c r="HZP161" s="1814"/>
      <c r="HZQ161" s="1814"/>
      <c r="HZR161" s="1814"/>
      <c r="HZS161" s="1814"/>
      <c r="HZT161" s="1814"/>
      <c r="HZU161" s="1814"/>
      <c r="HZV161" s="1814"/>
      <c r="HZW161" s="1814"/>
      <c r="HZX161" s="1814"/>
      <c r="HZY161" s="1814"/>
      <c r="HZZ161" s="1814"/>
      <c r="IAA161" s="1814"/>
      <c r="IAB161" s="1814"/>
      <c r="IAC161" s="1814"/>
      <c r="IAD161" s="1814"/>
      <c r="IAE161" s="1814"/>
      <c r="IAF161" s="1814"/>
      <c r="IAG161" s="1814"/>
      <c r="IAH161" s="1814"/>
      <c r="IAI161" s="1814"/>
      <c r="IAJ161" s="1814"/>
      <c r="IAK161" s="1814"/>
      <c r="IAL161" s="1814"/>
      <c r="IAM161" s="1814"/>
      <c r="IAN161" s="1814"/>
      <c r="IAO161" s="1814"/>
      <c r="IAP161" s="1814"/>
      <c r="IAQ161" s="1814"/>
      <c r="IAR161" s="1814"/>
      <c r="IAS161" s="1814"/>
      <c r="IAT161" s="1814"/>
      <c r="IAU161" s="1814"/>
      <c r="IAV161" s="1814"/>
      <c r="IAW161" s="1814"/>
      <c r="IAX161" s="1814"/>
      <c r="IAY161" s="1814"/>
      <c r="IAZ161" s="1814"/>
      <c r="IBA161" s="1814"/>
      <c r="IBB161" s="1814"/>
      <c r="IBC161" s="1814"/>
      <c r="IBD161" s="1814"/>
      <c r="IBE161" s="1814"/>
      <c r="IBF161" s="1814"/>
      <c r="IBG161" s="1814"/>
      <c r="IBH161" s="1814"/>
      <c r="IBI161" s="1814"/>
      <c r="IBJ161" s="1814"/>
      <c r="IBK161" s="1814"/>
      <c r="IBL161" s="1814"/>
      <c r="IBM161" s="1814"/>
      <c r="IBN161" s="1814"/>
      <c r="IBO161" s="1814"/>
      <c r="IBP161" s="1814"/>
      <c r="IBQ161" s="1814"/>
      <c r="IBR161" s="1814"/>
      <c r="IBS161" s="1814"/>
      <c r="IBT161" s="1814"/>
      <c r="IBU161" s="1814"/>
      <c r="IBV161" s="1814"/>
      <c r="IBW161" s="1814"/>
      <c r="IBX161" s="1814"/>
      <c r="IBY161" s="1814"/>
      <c r="IBZ161" s="1814"/>
      <c r="ICA161" s="1814"/>
      <c r="ICB161" s="1814"/>
      <c r="ICC161" s="1814"/>
      <c r="ICD161" s="1814"/>
      <c r="ICE161" s="1814"/>
      <c r="ICF161" s="1814"/>
      <c r="ICG161" s="1814"/>
      <c r="ICH161" s="1814"/>
      <c r="ICI161" s="1814"/>
      <c r="ICJ161" s="1814"/>
      <c r="ICK161" s="1814"/>
      <c r="ICL161" s="1814"/>
      <c r="ICM161" s="1814"/>
      <c r="ICN161" s="1814"/>
      <c r="ICO161" s="1814"/>
      <c r="ICP161" s="1814"/>
      <c r="ICQ161" s="1814"/>
      <c r="ICR161" s="1814"/>
      <c r="ICS161" s="1814"/>
      <c r="ICT161" s="1814"/>
      <c r="ICU161" s="1814"/>
      <c r="ICV161" s="1814"/>
      <c r="ICW161" s="1814"/>
      <c r="ICX161" s="1814"/>
      <c r="ICY161" s="1814"/>
      <c r="ICZ161" s="1814"/>
      <c r="IDA161" s="1814"/>
      <c r="IDB161" s="1814"/>
      <c r="IDC161" s="1814"/>
      <c r="IDD161" s="1814"/>
      <c r="IDE161" s="1814"/>
      <c r="IDF161" s="1814"/>
      <c r="IDG161" s="1814"/>
      <c r="IDH161" s="1814"/>
      <c r="IDI161" s="1814"/>
      <c r="IDJ161" s="1814"/>
      <c r="IDK161" s="1814"/>
      <c r="IDL161" s="1814"/>
      <c r="IDM161" s="1814"/>
      <c r="IDN161" s="1814"/>
      <c r="IDO161" s="1814"/>
      <c r="IDP161" s="1814"/>
      <c r="IDQ161" s="1814"/>
      <c r="IDR161" s="1814"/>
      <c r="IDS161" s="1814"/>
      <c r="IDT161" s="1814"/>
      <c r="IDU161" s="1814"/>
      <c r="IDV161" s="1814"/>
      <c r="IDW161" s="1814"/>
      <c r="IDX161" s="1814"/>
      <c r="IDY161" s="1814"/>
      <c r="IDZ161" s="1814"/>
      <c r="IEA161" s="1814"/>
      <c r="IEB161" s="1814"/>
      <c r="IEC161" s="1814"/>
      <c r="IED161" s="1814"/>
      <c r="IEE161" s="1814"/>
      <c r="IEF161" s="1814"/>
      <c r="IEG161" s="1814"/>
      <c r="IEH161" s="1814"/>
      <c r="IEI161" s="1814"/>
      <c r="IEJ161" s="1814"/>
      <c r="IEK161" s="1814"/>
      <c r="IEL161" s="1814"/>
      <c r="IEM161" s="1814"/>
      <c r="IEN161" s="1814"/>
      <c r="IEO161" s="1814"/>
      <c r="IEP161" s="1814"/>
      <c r="IEQ161" s="1814"/>
      <c r="IER161" s="1814"/>
      <c r="IES161" s="1814"/>
      <c r="IET161" s="1814"/>
      <c r="IEU161" s="1814"/>
      <c r="IEV161" s="1814"/>
      <c r="IEW161" s="1814"/>
      <c r="IEX161" s="1814"/>
      <c r="IEY161" s="1814"/>
      <c r="IEZ161" s="1814"/>
      <c r="IFA161" s="1814"/>
      <c r="IFB161" s="1814"/>
      <c r="IFC161" s="1814"/>
      <c r="IFD161" s="1814"/>
      <c r="IFE161" s="1814"/>
      <c r="IFF161" s="1814"/>
      <c r="IFG161" s="1814"/>
      <c r="IFH161" s="1814"/>
      <c r="IFI161" s="1814"/>
      <c r="IFJ161" s="1814"/>
      <c r="IFK161" s="1814"/>
      <c r="IFL161" s="1814"/>
      <c r="IFM161" s="1814"/>
      <c r="IFN161" s="1814"/>
      <c r="IFO161" s="1814"/>
      <c r="IFP161" s="1814"/>
      <c r="IFQ161" s="1814"/>
      <c r="IFR161" s="1814"/>
      <c r="IFS161" s="1814"/>
      <c r="IFT161" s="1814"/>
      <c r="IFU161" s="1814"/>
      <c r="IFV161" s="1814"/>
      <c r="IFW161" s="1814"/>
      <c r="IFX161" s="1814"/>
      <c r="IFY161" s="1814"/>
      <c r="IFZ161" s="1814"/>
      <c r="IGA161" s="1814"/>
      <c r="IGB161" s="1814"/>
      <c r="IGC161" s="1814"/>
      <c r="IGD161" s="1814"/>
      <c r="IGE161" s="1814"/>
      <c r="IGF161" s="1814"/>
      <c r="IGG161" s="1814"/>
      <c r="IGH161" s="1814"/>
      <c r="IGI161" s="1814"/>
      <c r="IGJ161" s="1814"/>
      <c r="IGK161" s="1814"/>
      <c r="IGL161" s="1814"/>
      <c r="IGM161" s="1814"/>
      <c r="IGN161" s="1814"/>
      <c r="IGO161" s="1814"/>
      <c r="IGP161" s="1814"/>
      <c r="IGQ161" s="1814"/>
      <c r="IGR161" s="1814"/>
      <c r="IGS161" s="1814"/>
      <c r="IGT161" s="1814"/>
      <c r="IGU161" s="1814"/>
      <c r="IGV161" s="1814"/>
      <c r="IGW161" s="1814"/>
      <c r="IGX161" s="1814"/>
      <c r="IGY161" s="1814"/>
      <c r="IGZ161" s="1814"/>
      <c r="IHA161" s="1814"/>
      <c r="IHB161" s="1814"/>
      <c r="IHC161" s="1814"/>
      <c r="IHD161" s="1814"/>
      <c r="IHE161" s="1814"/>
      <c r="IHF161" s="1814"/>
      <c r="IHG161" s="1814"/>
      <c r="IHH161" s="1814"/>
      <c r="IHI161" s="1814"/>
      <c r="IHJ161" s="1814"/>
      <c r="IHK161" s="1814"/>
      <c r="IHL161" s="1814"/>
      <c r="IHM161" s="1814"/>
      <c r="IHN161" s="1814"/>
      <c r="IHO161" s="1814"/>
      <c r="IHP161" s="1814"/>
      <c r="IHQ161" s="1814"/>
      <c r="IHR161" s="1814"/>
      <c r="IHS161" s="1814"/>
      <c r="IHT161" s="1814"/>
      <c r="IHU161" s="1814"/>
      <c r="IHV161" s="1814"/>
      <c r="IHW161" s="1814"/>
      <c r="IHX161" s="1814"/>
      <c r="IHY161" s="1814"/>
      <c r="IHZ161" s="1814"/>
      <c r="IIA161" s="1814"/>
      <c r="IIB161" s="1814"/>
      <c r="IIC161" s="1814"/>
      <c r="IID161" s="1814"/>
      <c r="IIE161" s="1814"/>
      <c r="IIF161" s="1814"/>
      <c r="IIG161" s="1814"/>
      <c r="IIH161" s="1814"/>
      <c r="III161" s="1814"/>
      <c r="IIJ161" s="1814"/>
      <c r="IIK161" s="1814"/>
      <c r="IIL161" s="1814"/>
      <c r="IIM161" s="1814"/>
      <c r="IIN161" s="1814"/>
      <c r="IIO161" s="1814"/>
      <c r="IIP161" s="1814"/>
      <c r="IIQ161" s="1814"/>
      <c r="IIR161" s="1814"/>
      <c r="IIS161" s="1814"/>
      <c r="IIT161" s="1814"/>
      <c r="IIU161" s="1814"/>
      <c r="IIV161" s="1814"/>
      <c r="IIW161" s="1814"/>
      <c r="IIX161" s="1814"/>
      <c r="IIY161" s="1814"/>
      <c r="IIZ161" s="1814"/>
      <c r="IJA161" s="1814"/>
      <c r="IJB161" s="1814"/>
      <c r="IJC161" s="1814"/>
      <c r="IJD161" s="1814"/>
      <c r="IJE161" s="1814"/>
      <c r="IJF161" s="1814"/>
      <c r="IJG161" s="1814"/>
      <c r="IJH161" s="1814"/>
      <c r="IJI161" s="1814"/>
      <c r="IJJ161" s="1814"/>
      <c r="IJK161" s="1814"/>
      <c r="IJL161" s="1814"/>
      <c r="IJM161" s="1814"/>
      <c r="IJN161" s="1814"/>
      <c r="IJO161" s="1814"/>
      <c r="IJP161" s="1814"/>
      <c r="IJQ161" s="1814"/>
      <c r="IJR161" s="1814"/>
      <c r="IJS161" s="1814"/>
      <c r="IJT161" s="1814"/>
      <c r="IJU161" s="1814"/>
      <c r="IJV161" s="1814"/>
      <c r="IJW161" s="1814"/>
      <c r="IJX161" s="1814"/>
      <c r="IJY161" s="1814"/>
      <c r="IJZ161" s="1814"/>
      <c r="IKA161" s="1814"/>
      <c r="IKB161" s="1814"/>
      <c r="IKC161" s="1814"/>
      <c r="IKD161" s="1814"/>
      <c r="IKE161" s="1814"/>
      <c r="IKF161" s="1814"/>
      <c r="IKG161" s="1814"/>
      <c r="IKH161" s="1814"/>
      <c r="IKI161" s="1814"/>
      <c r="IKJ161" s="1814"/>
      <c r="IKK161" s="1814"/>
      <c r="IKL161" s="1814"/>
      <c r="IKM161" s="1814"/>
      <c r="IKN161" s="1814"/>
      <c r="IKO161" s="1814"/>
      <c r="IKP161" s="1814"/>
      <c r="IKQ161" s="1814"/>
      <c r="IKR161" s="1814"/>
      <c r="IKS161" s="1814"/>
      <c r="IKT161" s="1814"/>
      <c r="IKU161" s="1814"/>
      <c r="IKV161" s="1814"/>
      <c r="IKW161" s="1814"/>
      <c r="IKX161" s="1814"/>
      <c r="IKY161" s="1814"/>
      <c r="IKZ161" s="1814"/>
      <c r="ILA161" s="1814"/>
      <c r="ILB161" s="1814"/>
      <c r="ILC161" s="1814"/>
      <c r="ILD161" s="1814"/>
      <c r="ILE161" s="1814"/>
      <c r="ILF161" s="1814"/>
      <c r="ILG161" s="1814"/>
      <c r="ILH161" s="1814"/>
      <c r="ILI161" s="1814"/>
      <c r="ILJ161" s="1814"/>
      <c r="ILK161" s="1814"/>
      <c r="ILL161" s="1814"/>
      <c r="ILM161" s="1814"/>
      <c r="ILN161" s="1814"/>
      <c r="ILO161" s="1814"/>
      <c r="ILP161" s="1814"/>
      <c r="ILQ161" s="1814"/>
      <c r="ILR161" s="1814"/>
      <c r="ILS161" s="1814"/>
      <c r="ILT161" s="1814"/>
      <c r="ILU161" s="1814"/>
      <c r="ILV161" s="1814"/>
      <c r="ILW161" s="1814"/>
      <c r="ILX161" s="1814"/>
      <c r="ILY161" s="1814"/>
      <c r="ILZ161" s="1814"/>
      <c r="IMA161" s="1814"/>
      <c r="IMB161" s="1814"/>
      <c r="IMC161" s="1814"/>
      <c r="IMD161" s="1814"/>
      <c r="IME161" s="1814"/>
      <c r="IMF161" s="1814"/>
      <c r="IMG161" s="1814"/>
      <c r="IMH161" s="1814"/>
      <c r="IMI161" s="1814"/>
      <c r="IMJ161" s="1814"/>
      <c r="IMK161" s="1814"/>
      <c r="IML161" s="1814"/>
      <c r="IMM161" s="1814"/>
      <c r="IMN161" s="1814"/>
      <c r="IMO161" s="1814"/>
      <c r="IMP161" s="1814"/>
      <c r="IMQ161" s="1814"/>
      <c r="IMR161" s="1814"/>
      <c r="IMS161" s="1814"/>
      <c r="IMT161" s="1814"/>
      <c r="IMU161" s="1814"/>
      <c r="IMV161" s="1814"/>
      <c r="IMW161" s="1814"/>
      <c r="IMX161" s="1814"/>
      <c r="IMY161" s="1814"/>
      <c r="IMZ161" s="1814"/>
      <c r="INA161" s="1814"/>
      <c r="INB161" s="1814"/>
      <c r="INC161" s="1814"/>
      <c r="IND161" s="1814"/>
      <c r="INE161" s="1814"/>
      <c r="INF161" s="1814"/>
      <c r="ING161" s="1814"/>
      <c r="INH161" s="1814"/>
      <c r="INI161" s="1814"/>
      <c r="INJ161" s="1814"/>
      <c r="INK161" s="1814"/>
      <c r="INL161" s="1814"/>
      <c r="INM161" s="1814"/>
      <c r="INN161" s="1814"/>
      <c r="INO161" s="1814"/>
      <c r="INP161" s="1814"/>
      <c r="INQ161" s="1814"/>
      <c r="INR161" s="1814"/>
      <c r="INS161" s="1814"/>
      <c r="INT161" s="1814"/>
      <c r="INU161" s="1814"/>
      <c r="INV161" s="1814"/>
      <c r="INW161" s="1814"/>
      <c r="INX161" s="1814"/>
      <c r="INY161" s="1814"/>
      <c r="INZ161" s="1814"/>
      <c r="IOA161" s="1814"/>
      <c r="IOB161" s="1814"/>
      <c r="IOC161" s="1814"/>
      <c r="IOD161" s="1814"/>
      <c r="IOE161" s="1814"/>
      <c r="IOF161" s="1814"/>
      <c r="IOG161" s="1814"/>
      <c r="IOH161" s="1814"/>
      <c r="IOI161" s="1814"/>
      <c r="IOJ161" s="1814"/>
      <c r="IOK161" s="1814"/>
      <c r="IOL161" s="1814"/>
      <c r="IOM161" s="1814"/>
      <c r="ION161" s="1814"/>
      <c r="IOO161" s="1814"/>
      <c r="IOP161" s="1814"/>
      <c r="IOQ161" s="1814"/>
      <c r="IOR161" s="1814"/>
      <c r="IOS161" s="1814"/>
      <c r="IOT161" s="1814"/>
      <c r="IOU161" s="1814"/>
      <c r="IOV161" s="1814"/>
      <c r="IOW161" s="1814"/>
      <c r="IOX161" s="1814"/>
      <c r="IOY161" s="1814"/>
      <c r="IOZ161" s="1814"/>
      <c r="IPA161" s="1814"/>
      <c r="IPB161" s="1814"/>
      <c r="IPC161" s="1814"/>
      <c r="IPD161" s="1814"/>
      <c r="IPE161" s="1814"/>
      <c r="IPF161" s="1814"/>
      <c r="IPG161" s="1814"/>
      <c r="IPH161" s="1814"/>
      <c r="IPI161" s="1814"/>
      <c r="IPJ161" s="1814"/>
      <c r="IPK161" s="1814"/>
      <c r="IPL161" s="1814"/>
      <c r="IPM161" s="1814"/>
      <c r="IPN161" s="1814"/>
      <c r="IPO161" s="1814"/>
      <c r="IPP161" s="1814"/>
      <c r="IPQ161" s="1814"/>
      <c r="IPR161" s="1814"/>
      <c r="IPS161" s="1814"/>
      <c r="IPT161" s="1814"/>
      <c r="IPU161" s="1814"/>
      <c r="IPV161" s="1814"/>
      <c r="IPW161" s="1814"/>
      <c r="IPX161" s="1814"/>
      <c r="IPY161" s="1814"/>
      <c r="IPZ161" s="1814"/>
      <c r="IQA161" s="1814"/>
      <c r="IQB161" s="1814"/>
      <c r="IQC161" s="1814"/>
      <c r="IQD161" s="1814"/>
      <c r="IQE161" s="1814"/>
      <c r="IQF161" s="1814"/>
      <c r="IQG161" s="1814"/>
      <c r="IQH161" s="1814"/>
      <c r="IQI161" s="1814"/>
      <c r="IQJ161" s="1814"/>
      <c r="IQK161" s="1814"/>
      <c r="IQL161" s="1814"/>
      <c r="IQM161" s="1814"/>
      <c r="IQN161" s="1814"/>
      <c r="IQO161" s="1814"/>
      <c r="IQP161" s="1814"/>
      <c r="IQQ161" s="1814"/>
      <c r="IQR161" s="1814"/>
      <c r="IQS161" s="1814"/>
      <c r="IQT161" s="1814"/>
      <c r="IQU161" s="1814"/>
      <c r="IQV161" s="1814"/>
      <c r="IQW161" s="1814"/>
      <c r="IQX161" s="1814"/>
      <c r="IQY161" s="1814"/>
      <c r="IQZ161" s="1814"/>
      <c r="IRA161" s="1814"/>
      <c r="IRB161" s="1814"/>
      <c r="IRC161" s="1814"/>
      <c r="IRD161" s="1814"/>
      <c r="IRE161" s="1814"/>
      <c r="IRF161" s="1814"/>
      <c r="IRG161" s="1814"/>
      <c r="IRH161" s="1814"/>
      <c r="IRI161" s="1814"/>
      <c r="IRJ161" s="1814"/>
      <c r="IRK161" s="1814"/>
      <c r="IRL161" s="1814"/>
      <c r="IRM161" s="1814"/>
      <c r="IRN161" s="1814"/>
      <c r="IRO161" s="1814"/>
      <c r="IRP161" s="1814"/>
      <c r="IRQ161" s="1814"/>
      <c r="IRR161" s="1814"/>
      <c r="IRS161" s="1814"/>
      <c r="IRT161" s="1814"/>
      <c r="IRU161" s="1814"/>
      <c r="IRV161" s="1814"/>
      <c r="IRW161" s="1814"/>
      <c r="IRX161" s="1814"/>
      <c r="IRY161" s="1814"/>
      <c r="IRZ161" s="1814"/>
      <c r="ISA161" s="1814"/>
      <c r="ISB161" s="1814"/>
      <c r="ISC161" s="1814"/>
      <c r="ISD161" s="1814"/>
      <c r="ISE161" s="1814"/>
      <c r="ISF161" s="1814"/>
      <c r="ISG161" s="1814"/>
      <c r="ISH161" s="1814"/>
      <c r="ISI161" s="1814"/>
      <c r="ISJ161" s="1814"/>
      <c r="ISK161" s="1814"/>
      <c r="ISL161" s="1814"/>
      <c r="ISM161" s="1814"/>
      <c r="ISN161" s="1814"/>
      <c r="ISO161" s="1814"/>
      <c r="ISP161" s="1814"/>
      <c r="ISQ161" s="1814"/>
      <c r="ISR161" s="1814"/>
      <c r="ISS161" s="1814"/>
      <c r="IST161" s="1814"/>
      <c r="ISU161" s="1814"/>
      <c r="ISV161" s="1814"/>
      <c r="ISW161" s="1814"/>
      <c r="ISX161" s="1814"/>
      <c r="ISY161" s="1814"/>
      <c r="ISZ161" s="1814"/>
      <c r="ITA161" s="1814"/>
      <c r="ITB161" s="1814"/>
      <c r="ITC161" s="1814"/>
      <c r="ITD161" s="1814"/>
      <c r="ITE161" s="1814"/>
      <c r="ITF161" s="1814"/>
      <c r="ITG161" s="1814"/>
      <c r="ITH161" s="1814"/>
      <c r="ITI161" s="1814"/>
      <c r="ITJ161" s="1814"/>
      <c r="ITK161" s="1814"/>
      <c r="ITL161" s="1814"/>
      <c r="ITM161" s="1814"/>
      <c r="ITN161" s="1814"/>
      <c r="ITO161" s="1814"/>
      <c r="ITP161" s="1814"/>
      <c r="ITQ161" s="1814"/>
      <c r="ITR161" s="1814"/>
      <c r="ITS161" s="1814"/>
      <c r="ITT161" s="1814"/>
      <c r="ITU161" s="1814"/>
      <c r="ITV161" s="1814"/>
      <c r="ITW161" s="1814"/>
      <c r="ITX161" s="1814"/>
      <c r="ITY161" s="1814"/>
      <c r="ITZ161" s="1814"/>
      <c r="IUA161" s="1814"/>
      <c r="IUB161" s="1814"/>
      <c r="IUC161" s="1814"/>
      <c r="IUD161" s="1814"/>
      <c r="IUE161" s="1814"/>
      <c r="IUF161" s="1814"/>
      <c r="IUG161" s="1814"/>
      <c r="IUH161" s="1814"/>
      <c r="IUI161" s="1814"/>
      <c r="IUJ161" s="1814"/>
      <c r="IUK161" s="1814"/>
      <c r="IUL161" s="1814"/>
      <c r="IUM161" s="1814"/>
      <c r="IUN161" s="1814"/>
      <c r="IUO161" s="1814"/>
      <c r="IUP161" s="1814"/>
      <c r="IUQ161" s="1814"/>
      <c r="IUR161" s="1814"/>
      <c r="IUS161" s="1814"/>
      <c r="IUT161" s="1814"/>
      <c r="IUU161" s="1814"/>
      <c r="IUV161" s="1814"/>
      <c r="IUW161" s="1814"/>
      <c r="IUX161" s="1814"/>
      <c r="IUY161" s="1814"/>
      <c r="IUZ161" s="1814"/>
      <c r="IVA161" s="1814"/>
      <c r="IVB161" s="1814"/>
      <c r="IVC161" s="1814"/>
      <c r="IVD161" s="1814"/>
      <c r="IVE161" s="1814"/>
      <c r="IVF161" s="1814"/>
      <c r="IVG161" s="1814"/>
      <c r="IVH161" s="1814"/>
      <c r="IVI161" s="1814"/>
      <c r="IVJ161" s="1814"/>
      <c r="IVK161" s="1814"/>
      <c r="IVL161" s="1814"/>
      <c r="IVM161" s="1814"/>
      <c r="IVN161" s="1814"/>
      <c r="IVO161" s="1814"/>
      <c r="IVP161" s="1814"/>
      <c r="IVQ161" s="1814"/>
      <c r="IVR161" s="1814"/>
      <c r="IVS161" s="1814"/>
      <c r="IVT161" s="1814"/>
      <c r="IVU161" s="1814"/>
      <c r="IVV161" s="1814"/>
      <c r="IVW161" s="1814"/>
      <c r="IVX161" s="1814"/>
      <c r="IVY161" s="1814"/>
      <c r="IVZ161" s="1814"/>
      <c r="IWA161" s="1814"/>
      <c r="IWB161" s="1814"/>
      <c r="IWC161" s="1814"/>
      <c r="IWD161" s="1814"/>
      <c r="IWE161" s="1814"/>
      <c r="IWF161" s="1814"/>
      <c r="IWG161" s="1814"/>
      <c r="IWH161" s="1814"/>
      <c r="IWI161" s="1814"/>
      <c r="IWJ161" s="1814"/>
      <c r="IWK161" s="1814"/>
      <c r="IWL161" s="1814"/>
      <c r="IWM161" s="1814"/>
      <c r="IWN161" s="1814"/>
      <c r="IWO161" s="1814"/>
      <c r="IWP161" s="1814"/>
      <c r="IWQ161" s="1814"/>
      <c r="IWR161" s="1814"/>
      <c r="IWS161" s="1814"/>
      <c r="IWT161" s="1814"/>
      <c r="IWU161" s="1814"/>
      <c r="IWV161" s="1814"/>
      <c r="IWW161" s="1814"/>
      <c r="IWX161" s="1814"/>
      <c r="IWY161" s="1814"/>
      <c r="IWZ161" s="1814"/>
      <c r="IXA161" s="1814"/>
      <c r="IXB161" s="1814"/>
      <c r="IXC161" s="1814"/>
      <c r="IXD161" s="1814"/>
      <c r="IXE161" s="1814"/>
      <c r="IXF161" s="1814"/>
      <c r="IXG161" s="1814"/>
      <c r="IXH161" s="1814"/>
      <c r="IXI161" s="1814"/>
      <c r="IXJ161" s="1814"/>
      <c r="IXK161" s="1814"/>
      <c r="IXL161" s="1814"/>
      <c r="IXM161" s="1814"/>
      <c r="IXN161" s="1814"/>
      <c r="IXO161" s="1814"/>
      <c r="IXP161" s="1814"/>
      <c r="IXQ161" s="1814"/>
      <c r="IXR161" s="1814"/>
      <c r="IXS161" s="1814"/>
      <c r="IXT161" s="1814"/>
      <c r="IXU161" s="1814"/>
      <c r="IXV161" s="1814"/>
      <c r="IXW161" s="1814"/>
      <c r="IXX161" s="1814"/>
      <c r="IXY161" s="1814"/>
      <c r="IXZ161" s="1814"/>
      <c r="IYA161" s="1814"/>
      <c r="IYB161" s="1814"/>
      <c r="IYC161" s="1814"/>
      <c r="IYD161" s="1814"/>
      <c r="IYE161" s="1814"/>
      <c r="IYF161" s="1814"/>
      <c r="IYG161" s="1814"/>
      <c r="IYH161" s="1814"/>
      <c r="IYI161" s="1814"/>
      <c r="IYJ161" s="1814"/>
      <c r="IYK161" s="1814"/>
      <c r="IYL161" s="1814"/>
      <c r="IYM161" s="1814"/>
      <c r="IYN161" s="1814"/>
      <c r="IYO161" s="1814"/>
      <c r="IYP161" s="1814"/>
      <c r="IYQ161" s="1814"/>
      <c r="IYR161" s="1814"/>
      <c r="IYS161" s="1814"/>
      <c r="IYT161" s="1814"/>
      <c r="IYU161" s="1814"/>
      <c r="IYV161" s="1814"/>
      <c r="IYW161" s="1814"/>
      <c r="IYX161" s="1814"/>
      <c r="IYY161" s="1814"/>
      <c r="IYZ161" s="1814"/>
      <c r="IZA161" s="1814"/>
      <c r="IZB161" s="1814"/>
      <c r="IZC161" s="1814"/>
      <c r="IZD161" s="1814"/>
      <c r="IZE161" s="1814"/>
      <c r="IZF161" s="1814"/>
      <c r="IZG161" s="1814"/>
      <c r="IZH161" s="1814"/>
      <c r="IZI161" s="1814"/>
      <c r="IZJ161" s="1814"/>
      <c r="IZK161" s="1814"/>
      <c r="IZL161" s="1814"/>
      <c r="IZM161" s="1814"/>
      <c r="IZN161" s="1814"/>
      <c r="IZO161" s="1814"/>
      <c r="IZP161" s="1814"/>
      <c r="IZQ161" s="1814"/>
      <c r="IZR161" s="1814"/>
      <c r="IZS161" s="1814"/>
      <c r="IZT161" s="1814"/>
      <c r="IZU161" s="1814"/>
      <c r="IZV161" s="1814"/>
      <c r="IZW161" s="1814"/>
      <c r="IZX161" s="1814"/>
      <c r="IZY161" s="1814"/>
      <c r="IZZ161" s="1814"/>
      <c r="JAA161" s="1814"/>
      <c r="JAB161" s="1814"/>
      <c r="JAC161" s="1814"/>
      <c r="JAD161" s="1814"/>
      <c r="JAE161" s="1814"/>
      <c r="JAF161" s="1814"/>
      <c r="JAG161" s="1814"/>
      <c r="JAH161" s="1814"/>
      <c r="JAI161" s="1814"/>
      <c r="JAJ161" s="1814"/>
      <c r="JAK161" s="1814"/>
      <c r="JAL161" s="1814"/>
      <c r="JAM161" s="1814"/>
      <c r="JAN161" s="1814"/>
      <c r="JAO161" s="1814"/>
      <c r="JAP161" s="1814"/>
      <c r="JAQ161" s="1814"/>
      <c r="JAR161" s="1814"/>
      <c r="JAS161" s="1814"/>
      <c r="JAT161" s="1814"/>
      <c r="JAU161" s="1814"/>
      <c r="JAV161" s="1814"/>
      <c r="JAW161" s="1814"/>
      <c r="JAX161" s="1814"/>
      <c r="JAY161" s="1814"/>
      <c r="JAZ161" s="1814"/>
      <c r="JBA161" s="1814"/>
      <c r="JBB161" s="1814"/>
      <c r="JBC161" s="1814"/>
      <c r="JBD161" s="1814"/>
      <c r="JBE161" s="1814"/>
      <c r="JBF161" s="1814"/>
      <c r="JBG161" s="1814"/>
      <c r="JBH161" s="1814"/>
      <c r="JBI161" s="1814"/>
      <c r="JBJ161" s="1814"/>
      <c r="JBK161" s="1814"/>
      <c r="JBL161" s="1814"/>
      <c r="JBM161" s="1814"/>
      <c r="JBN161" s="1814"/>
      <c r="JBO161" s="1814"/>
      <c r="JBP161" s="1814"/>
      <c r="JBQ161" s="1814"/>
      <c r="JBR161" s="1814"/>
      <c r="JBS161" s="1814"/>
      <c r="JBT161" s="1814"/>
      <c r="JBU161" s="1814"/>
      <c r="JBV161" s="1814"/>
      <c r="JBW161" s="1814"/>
      <c r="JBX161" s="1814"/>
      <c r="JBY161" s="1814"/>
      <c r="JBZ161" s="1814"/>
      <c r="JCA161" s="1814"/>
      <c r="JCB161" s="1814"/>
      <c r="JCC161" s="1814"/>
      <c r="JCD161" s="1814"/>
      <c r="JCE161" s="1814"/>
      <c r="JCF161" s="1814"/>
      <c r="JCG161" s="1814"/>
      <c r="JCH161" s="1814"/>
      <c r="JCI161" s="1814"/>
      <c r="JCJ161" s="1814"/>
      <c r="JCK161" s="1814"/>
      <c r="JCL161" s="1814"/>
      <c r="JCM161" s="1814"/>
      <c r="JCN161" s="1814"/>
      <c r="JCO161" s="1814"/>
      <c r="JCP161" s="1814"/>
      <c r="JCQ161" s="1814"/>
      <c r="JCR161" s="1814"/>
      <c r="JCS161" s="1814"/>
      <c r="JCT161" s="1814"/>
      <c r="JCU161" s="1814"/>
      <c r="JCV161" s="1814"/>
      <c r="JCW161" s="1814"/>
      <c r="JCX161" s="1814"/>
      <c r="JCY161" s="1814"/>
      <c r="JCZ161" s="1814"/>
      <c r="JDA161" s="1814"/>
      <c r="JDB161" s="1814"/>
      <c r="JDC161" s="1814"/>
      <c r="JDD161" s="1814"/>
      <c r="JDE161" s="1814"/>
      <c r="JDF161" s="1814"/>
      <c r="JDG161" s="1814"/>
      <c r="JDH161" s="1814"/>
      <c r="JDI161" s="1814"/>
      <c r="JDJ161" s="1814"/>
      <c r="JDK161" s="1814"/>
      <c r="JDL161" s="1814"/>
      <c r="JDM161" s="1814"/>
      <c r="JDN161" s="1814"/>
      <c r="JDO161" s="1814"/>
      <c r="JDP161" s="1814"/>
      <c r="JDQ161" s="1814"/>
      <c r="JDR161" s="1814"/>
      <c r="JDS161" s="1814"/>
      <c r="JDT161" s="1814"/>
      <c r="JDU161" s="1814"/>
      <c r="JDV161" s="1814"/>
      <c r="JDW161" s="1814"/>
      <c r="JDX161" s="1814"/>
      <c r="JDY161" s="1814"/>
      <c r="JDZ161" s="1814"/>
      <c r="JEA161" s="1814"/>
      <c r="JEB161" s="1814"/>
      <c r="JEC161" s="1814"/>
      <c r="JED161" s="1814"/>
      <c r="JEE161" s="1814"/>
      <c r="JEF161" s="1814"/>
      <c r="JEG161" s="1814"/>
      <c r="JEH161" s="1814"/>
      <c r="JEI161" s="1814"/>
      <c r="JEJ161" s="1814"/>
      <c r="JEK161" s="1814"/>
      <c r="JEL161" s="1814"/>
      <c r="JEM161" s="1814"/>
      <c r="JEN161" s="1814"/>
      <c r="JEO161" s="1814"/>
      <c r="JEP161" s="1814"/>
      <c r="JEQ161" s="1814"/>
      <c r="JER161" s="1814"/>
      <c r="JES161" s="1814"/>
      <c r="JET161" s="1814"/>
      <c r="JEU161" s="1814"/>
      <c r="JEV161" s="1814"/>
      <c r="JEW161" s="1814"/>
      <c r="JEX161" s="1814"/>
      <c r="JEY161" s="1814"/>
      <c r="JEZ161" s="1814"/>
      <c r="JFA161" s="1814"/>
      <c r="JFB161" s="1814"/>
      <c r="JFC161" s="1814"/>
      <c r="JFD161" s="1814"/>
      <c r="JFE161" s="1814"/>
      <c r="JFF161" s="1814"/>
      <c r="JFG161" s="1814"/>
      <c r="JFH161" s="1814"/>
      <c r="JFI161" s="1814"/>
      <c r="JFJ161" s="1814"/>
      <c r="JFK161" s="1814"/>
      <c r="JFL161" s="1814"/>
      <c r="JFM161" s="1814"/>
      <c r="JFN161" s="1814"/>
      <c r="JFO161" s="1814"/>
      <c r="JFP161" s="1814"/>
      <c r="JFQ161" s="1814"/>
      <c r="JFR161" s="1814"/>
      <c r="JFS161" s="1814"/>
      <c r="JFT161" s="1814"/>
      <c r="JFU161" s="1814"/>
      <c r="JFV161" s="1814"/>
      <c r="JFW161" s="1814"/>
      <c r="JFX161" s="1814"/>
      <c r="JFY161" s="1814"/>
      <c r="JFZ161" s="1814"/>
      <c r="JGA161" s="1814"/>
      <c r="JGB161" s="1814"/>
      <c r="JGC161" s="1814"/>
      <c r="JGD161" s="1814"/>
      <c r="JGE161" s="1814"/>
      <c r="JGF161" s="1814"/>
      <c r="JGG161" s="1814"/>
      <c r="JGH161" s="1814"/>
      <c r="JGI161" s="1814"/>
      <c r="JGJ161" s="1814"/>
      <c r="JGK161" s="1814"/>
      <c r="JGL161" s="1814"/>
      <c r="JGM161" s="1814"/>
      <c r="JGN161" s="1814"/>
      <c r="JGO161" s="1814"/>
      <c r="JGP161" s="1814"/>
      <c r="JGQ161" s="1814"/>
      <c r="JGR161" s="1814"/>
      <c r="JGS161" s="1814"/>
      <c r="JGT161" s="1814"/>
      <c r="JGU161" s="1814"/>
      <c r="JGV161" s="1814"/>
      <c r="JGW161" s="1814"/>
      <c r="JGX161" s="1814"/>
      <c r="JGY161" s="1814"/>
      <c r="JGZ161" s="1814"/>
      <c r="JHA161" s="1814"/>
      <c r="JHB161" s="1814"/>
      <c r="JHC161" s="1814"/>
      <c r="JHD161" s="1814"/>
      <c r="JHE161" s="1814"/>
      <c r="JHF161" s="1814"/>
      <c r="JHG161" s="1814"/>
      <c r="JHH161" s="1814"/>
      <c r="JHI161" s="1814"/>
      <c r="JHJ161" s="1814"/>
      <c r="JHK161" s="1814"/>
      <c r="JHL161" s="1814"/>
      <c r="JHM161" s="1814"/>
      <c r="JHN161" s="1814"/>
      <c r="JHO161" s="1814"/>
      <c r="JHP161" s="1814"/>
      <c r="JHQ161" s="1814"/>
      <c r="JHR161" s="1814"/>
      <c r="JHS161" s="1814"/>
      <c r="JHT161" s="1814"/>
      <c r="JHU161" s="1814"/>
      <c r="JHV161" s="1814"/>
      <c r="JHW161" s="1814"/>
      <c r="JHX161" s="1814"/>
      <c r="JHY161" s="1814"/>
      <c r="JHZ161" s="1814"/>
      <c r="JIA161" s="1814"/>
      <c r="JIB161" s="1814"/>
      <c r="JIC161" s="1814"/>
      <c r="JID161" s="1814"/>
      <c r="JIE161" s="1814"/>
      <c r="JIF161" s="1814"/>
      <c r="JIG161" s="1814"/>
      <c r="JIH161" s="1814"/>
      <c r="JII161" s="1814"/>
      <c r="JIJ161" s="1814"/>
      <c r="JIK161" s="1814"/>
      <c r="JIL161" s="1814"/>
      <c r="JIM161" s="1814"/>
      <c r="JIN161" s="1814"/>
      <c r="JIO161" s="1814"/>
      <c r="JIP161" s="1814"/>
      <c r="JIQ161" s="1814"/>
      <c r="JIR161" s="1814"/>
      <c r="JIS161" s="1814"/>
      <c r="JIT161" s="1814"/>
      <c r="JIU161" s="1814"/>
      <c r="JIV161" s="1814"/>
      <c r="JIW161" s="1814"/>
      <c r="JIX161" s="1814"/>
      <c r="JIY161" s="1814"/>
      <c r="JIZ161" s="1814"/>
      <c r="JJA161" s="1814"/>
      <c r="JJB161" s="1814"/>
      <c r="JJC161" s="1814"/>
      <c r="JJD161" s="1814"/>
      <c r="JJE161" s="1814"/>
      <c r="JJF161" s="1814"/>
      <c r="JJG161" s="1814"/>
      <c r="JJH161" s="1814"/>
      <c r="JJI161" s="1814"/>
      <c r="JJJ161" s="1814"/>
      <c r="JJK161" s="1814"/>
      <c r="JJL161" s="1814"/>
      <c r="JJM161" s="1814"/>
      <c r="JJN161" s="1814"/>
      <c r="JJO161" s="1814"/>
      <c r="JJP161" s="1814"/>
      <c r="JJQ161" s="1814"/>
      <c r="JJR161" s="1814"/>
      <c r="JJS161" s="1814"/>
      <c r="JJT161" s="1814"/>
      <c r="JJU161" s="1814"/>
      <c r="JJV161" s="1814"/>
      <c r="JJW161" s="1814"/>
      <c r="JJX161" s="1814"/>
      <c r="JJY161" s="1814"/>
      <c r="JJZ161" s="1814"/>
      <c r="JKA161" s="1814"/>
      <c r="JKB161" s="1814"/>
      <c r="JKC161" s="1814"/>
      <c r="JKD161" s="1814"/>
      <c r="JKE161" s="1814"/>
      <c r="JKF161" s="1814"/>
      <c r="JKG161" s="1814"/>
      <c r="JKH161" s="1814"/>
      <c r="JKI161" s="1814"/>
      <c r="JKJ161" s="1814"/>
      <c r="JKK161" s="1814"/>
      <c r="JKL161" s="1814"/>
      <c r="JKM161" s="1814"/>
      <c r="JKN161" s="1814"/>
      <c r="JKO161" s="1814"/>
      <c r="JKP161" s="1814"/>
      <c r="JKQ161" s="1814"/>
      <c r="JKR161" s="1814"/>
      <c r="JKS161" s="1814"/>
      <c r="JKT161" s="1814"/>
      <c r="JKU161" s="1814"/>
      <c r="JKV161" s="1814"/>
      <c r="JKW161" s="1814"/>
      <c r="JKX161" s="1814"/>
      <c r="JKY161" s="1814"/>
      <c r="JKZ161" s="1814"/>
      <c r="JLA161" s="1814"/>
      <c r="JLB161" s="1814"/>
      <c r="JLC161" s="1814"/>
      <c r="JLD161" s="1814"/>
      <c r="JLE161" s="1814"/>
      <c r="JLF161" s="1814"/>
      <c r="JLG161" s="1814"/>
      <c r="JLH161" s="1814"/>
      <c r="JLI161" s="1814"/>
      <c r="JLJ161" s="1814"/>
      <c r="JLK161" s="1814"/>
      <c r="JLL161" s="1814"/>
      <c r="JLM161" s="1814"/>
      <c r="JLN161" s="1814"/>
      <c r="JLO161" s="1814"/>
      <c r="JLP161" s="1814"/>
      <c r="JLQ161" s="1814"/>
      <c r="JLR161" s="1814"/>
      <c r="JLS161" s="1814"/>
      <c r="JLT161" s="1814"/>
      <c r="JLU161" s="1814"/>
      <c r="JLV161" s="1814"/>
      <c r="JLW161" s="1814"/>
      <c r="JLX161" s="1814"/>
      <c r="JLY161" s="1814"/>
      <c r="JLZ161" s="1814"/>
      <c r="JMA161" s="1814"/>
      <c r="JMB161" s="1814"/>
      <c r="JMC161" s="1814"/>
      <c r="JMD161" s="1814"/>
      <c r="JME161" s="1814"/>
      <c r="JMF161" s="1814"/>
      <c r="JMG161" s="1814"/>
      <c r="JMH161" s="1814"/>
      <c r="JMI161" s="1814"/>
      <c r="JMJ161" s="1814"/>
      <c r="JMK161" s="1814"/>
      <c r="JML161" s="1814"/>
      <c r="JMM161" s="1814"/>
      <c r="JMN161" s="1814"/>
      <c r="JMO161" s="1814"/>
      <c r="JMP161" s="1814"/>
      <c r="JMQ161" s="1814"/>
      <c r="JMR161" s="1814"/>
      <c r="JMS161" s="1814"/>
      <c r="JMT161" s="1814"/>
      <c r="JMU161" s="1814"/>
      <c r="JMV161" s="1814"/>
      <c r="JMW161" s="1814"/>
      <c r="JMX161" s="1814"/>
      <c r="JMY161" s="1814"/>
      <c r="JMZ161" s="1814"/>
      <c r="JNA161" s="1814"/>
      <c r="JNB161" s="1814"/>
      <c r="JNC161" s="1814"/>
      <c r="JND161" s="1814"/>
      <c r="JNE161" s="1814"/>
      <c r="JNF161" s="1814"/>
      <c r="JNG161" s="1814"/>
      <c r="JNH161" s="1814"/>
      <c r="JNI161" s="1814"/>
      <c r="JNJ161" s="1814"/>
      <c r="JNK161" s="1814"/>
      <c r="JNL161" s="1814"/>
      <c r="JNM161" s="1814"/>
      <c r="JNN161" s="1814"/>
      <c r="JNO161" s="1814"/>
      <c r="JNP161" s="1814"/>
      <c r="JNQ161" s="1814"/>
      <c r="JNR161" s="1814"/>
      <c r="JNS161" s="1814"/>
      <c r="JNT161" s="1814"/>
      <c r="JNU161" s="1814"/>
      <c r="JNV161" s="1814"/>
      <c r="JNW161" s="1814"/>
      <c r="JNX161" s="1814"/>
      <c r="JNY161" s="1814"/>
      <c r="JNZ161" s="1814"/>
      <c r="JOA161" s="1814"/>
      <c r="JOB161" s="1814"/>
      <c r="JOC161" s="1814"/>
      <c r="JOD161" s="1814"/>
      <c r="JOE161" s="1814"/>
      <c r="JOF161" s="1814"/>
      <c r="JOG161" s="1814"/>
      <c r="JOH161" s="1814"/>
      <c r="JOI161" s="1814"/>
      <c r="JOJ161" s="1814"/>
      <c r="JOK161" s="1814"/>
      <c r="JOL161" s="1814"/>
      <c r="JOM161" s="1814"/>
      <c r="JON161" s="1814"/>
      <c r="JOO161" s="1814"/>
      <c r="JOP161" s="1814"/>
      <c r="JOQ161" s="1814"/>
      <c r="JOR161" s="1814"/>
      <c r="JOS161" s="1814"/>
      <c r="JOT161" s="1814"/>
      <c r="JOU161" s="1814"/>
      <c r="JOV161" s="1814"/>
      <c r="JOW161" s="1814"/>
      <c r="JOX161" s="1814"/>
      <c r="JOY161" s="1814"/>
      <c r="JOZ161" s="1814"/>
      <c r="JPA161" s="1814"/>
      <c r="JPB161" s="1814"/>
      <c r="JPC161" s="1814"/>
      <c r="JPD161" s="1814"/>
      <c r="JPE161" s="1814"/>
      <c r="JPF161" s="1814"/>
      <c r="JPG161" s="1814"/>
      <c r="JPH161" s="1814"/>
      <c r="JPI161" s="1814"/>
      <c r="JPJ161" s="1814"/>
      <c r="JPK161" s="1814"/>
      <c r="JPL161" s="1814"/>
      <c r="JPM161" s="1814"/>
      <c r="JPN161" s="1814"/>
      <c r="JPO161" s="1814"/>
      <c r="JPP161" s="1814"/>
      <c r="JPQ161" s="1814"/>
      <c r="JPR161" s="1814"/>
      <c r="JPS161" s="1814"/>
      <c r="JPT161" s="1814"/>
      <c r="JPU161" s="1814"/>
      <c r="JPV161" s="1814"/>
      <c r="JPW161" s="1814"/>
      <c r="JPX161" s="1814"/>
      <c r="JPY161" s="1814"/>
      <c r="JPZ161" s="1814"/>
      <c r="JQA161" s="1814"/>
      <c r="JQB161" s="1814"/>
      <c r="JQC161" s="1814"/>
      <c r="JQD161" s="1814"/>
      <c r="JQE161" s="1814"/>
      <c r="JQF161" s="1814"/>
      <c r="JQG161" s="1814"/>
      <c r="JQH161" s="1814"/>
      <c r="JQI161" s="1814"/>
      <c r="JQJ161" s="1814"/>
      <c r="JQK161" s="1814"/>
      <c r="JQL161" s="1814"/>
      <c r="JQM161" s="1814"/>
      <c r="JQN161" s="1814"/>
      <c r="JQO161" s="1814"/>
      <c r="JQP161" s="1814"/>
      <c r="JQQ161" s="1814"/>
      <c r="JQR161" s="1814"/>
      <c r="JQS161" s="1814"/>
      <c r="JQT161" s="1814"/>
      <c r="JQU161" s="1814"/>
      <c r="JQV161" s="1814"/>
      <c r="JQW161" s="1814"/>
      <c r="JQX161" s="1814"/>
      <c r="JQY161" s="1814"/>
      <c r="JQZ161" s="1814"/>
      <c r="JRA161" s="1814"/>
      <c r="JRB161" s="1814"/>
      <c r="JRC161" s="1814"/>
      <c r="JRD161" s="1814"/>
      <c r="JRE161" s="1814"/>
      <c r="JRF161" s="1814"/>
      <c r="JRG161" s="1814"/>
      <c r="JRH161" s="1814"/>
      <c r="JRI161" s="1814"/>
      <c r="JRJ161" s="1814"/>
      <c r="JRK161" s="1814"/>
      <c r="JRL161" s="1814"/>
      <c r="JRM161" s="1814"/>
      <c r="JRN161" s="1814"/>
      <c r="JRO161" s="1814"/>
      <c r="JRP161" s="1814"/>
      <c r="JRQ161" s="1814"/>
      <c r="JRR161" s="1814"/>
      <c r="JRS161" s="1814"/>
      <c r="JRT161" s="1814"/>
      <c r="JRU161" s="1814"/>
      <c r="JRV161" s="1814"/>
      <c r="JRW161" s="1814"/>
      <c r="JRX161" s="1814"/>
      <c r="JRY161" s="1814"/>
      <c r="JRZ161" s="1814"/>
      <c r="JSA161" s="1814"/>
      <c r="JSB161" s="1814"/>
      <c r="JSC161" s="1814"/>
      <c r="JSD161" s="1814"/>
      <c r="JSE161" s="1814"/>
      <c r="JSF161" s="1814"/>
      <c r="JSG161" s="1814"/>
      <c r="JSH161" s="1814"/>
      <c r="JSI161" s="1814"/>
      <c r="JSJ161" s="1814"/>
      <c r="JSK161" s="1814"/>
      <c r="JSL161" s="1814"/>
      <c r="JSM161" s="1814"/>
      <c r="JSN161" s="1814"/>
      <c r="JSO161" s="1814"/>
      <c r="JSP161" s="1814"/>
      <c r="JSQ161" s="1814"/>
      <c r="JSR161" s="1814"/>
      <c r="JSS161" s="1814"/>
      <c r="JST161" s="1814"/>
      <c r="JSU161" s="1814"/>
      <c r="JSV161" s="1814"/>
      <c r="JSW161" s="1814"/>
      <c r="JSX161" s="1814"/>
      <c r="JSY161" s="1814"/>
      <c r="JSZ161" s="1814"/>
      <c r="JTA161" s="1814"/>
      <c r="JTB161" s="1814"/>
      <c r="JTC161" s="1814"/>
      <c r="JTD161" s="1814"/>
      <c r="JTE161" s="1814"/>
      <c r="JTF161" s="1814"/>
      <c r="JTG161" s="1814"/>
      <c r="JTH161" s="1814"/>
      <c r="JTI161" s="1814"/>
      <c r="JTJ161" s="1814"/>
      <c r="JTK161" s="1814"/>
      <c r="JTL161" s="1814"/>
      <c r="JTM161" s="1814"/>
      <c r="JTN161" s="1814"/>
      <c r="JTO161" s="1814"/>
      <c r="JTP161" s="1814"/>
      <c r="JTQ161" s="1814"/>
      <c r="JTR161" s="1814"/>
      <c r="JTS161" s="1814"/>
      <c r="JTT161" s="1814"/>
      <c r="JTU161" s="1814"/>
      <c r="JTV161" s="1814"/>
      <c r="JTW161" s="1814"/>
      <c r="JTX161" s="1814"/>
      <c r="JTY161" s="1814"/>
      <c r="JTZ161" s="1814"/>
      <c r="JUA161" s="1814"/>
      <c r="JUB161" s="1814"/>
      <c r="JUC161" s="1814"/>
      <c r="JUD161" s="1814"/>
      <c r="JUE161" s="1814"/>
      <c r="JUF161" s="1814"/>
      <c r="JUG161" s="1814"/>
      <c r="JUH161" s="1814"/>
      <c r="JUI161" s="1814"/>
      <c r="JUJ161" s="1814"/>
      <c r="JUK161" s="1814"/>
      <c r="JUL161" s="1814"/>
      <c r="JUM161" s="1814"/>
      <c r="JUN161" s="1814"/>
      <c r="JUO161" s="1814"/>
      <c r="JUP161" s="1814"/>
      <c r="JUQ161" s="1814"/>
      <c r="JUR161" s="1814"/>
      <c r="JUS161" s="1814"/>
      <c r="JUT161" s="1814"/>
      <c r="JUU161" s="1814"/>
      <c r="JUV161" s="1814"/>
      <c r="JUW161" s="1814"/>
      <c r="JUX161" s="1814"/>
      <c r="JUY161" s="1814"/>
      <c r="JUZ161" s="1814"/>
      <c r="JVA161" s="1814"/>
      <c r="JVB161" s="1814"/>
      <c r="JVC161" s="1814"/>
      <c r="JVD161" s="1814"/>
      <c r="JVE161" s="1814"/>
      <c r="JVF161" s="1814"/>
      <c r="JVG161" s="1814"/>
      <c r="JVH161" s="1814"/>
      <c r="JVI161" s="1814"/>
      <c r="JVJ161" s="1814"/>
      <c r="JVK161" s="1814"/>
      <c r="JVL161" s="1814"/>
      <c r="JVM161" s="1814"/>
      <c r="JVN161" s="1814"/>
      <c r="JVO161" s="1814"/>
      <c r="JVP161" s="1814"/>
      <c r="JVQ161" s="1814"/>
      <c r="JVR161" s="1814"/>
      <c r="JVS161" s="1814"/>
      <c r="JVT161" s="1814"/>
      <c r="JVU161" s="1814"/>
      <c r="JVV161" s="1814"/>
      <c r="JVW161" s="1814"/>
      <c r="JVX161" s="1814"/>
      <c r="JVY161" s="1814"/>
      <c r="JVZ161" s="1814"/>
      <c r="JWA161" s="1814"/>
      <c r="JWB161" s="1814"/>
      <c r="JWC161" s="1814"/>
      <c r="JWD161" s="1814"/>
      <c r="JWE161" s="1814"/>
      <c r="JWF161" s="1814"/>
      <c r="JWG161" s="1814"/>
      <c r="JWH161" s="1814"/>
      <c r="JWI161" s="1814"/>
      <c r="JWJ161" s="1814"/>
      <c r="JWK161" s="1814"/>
      <c r="JWL161" s="1814"/>
      <c r="JWM161" s="1814"/>
      <c r="JWN161" s="1814"/>
      <c r="JWO161" s="1814"/>
      <c r="JWP161" s="1814"/>
      <c r="JWQ161" s="1814"/>
      <c r="JWR161" s="1814"/>
      <c r="JWS161" s="1814"/>
      <c r="JWT161" s="1814"/>
      <c r="JWU161" s="1814"/>
      <c r="JWV161" s="1814"/>
      <c r="JWW161" s="1814"/>
      <c r="JWX161" s="1814"/>
      <c r="JWY161" s="1814"/>
      <c r="JWZ161" s="1814"/>
      <c r="JXA161" s="1814"/>
      <c r="JXB161" s="1814"/>
      <c r="JXC161" s="1814"/>
      <c r="JXD161" s="1814"/>
      <c r="JXE161" s="1814"/>
      <c r="JXF161" s="1814"/>
      <c r="JXG161" s="1814"/>
      <c r="JXH161" s="1814"/>
      <c r="JXI161" s="1814"/>
      <c r="JXJ161" s="1814"/>
      <c r="JXK161" s="1814"/>
      <c r="JXL161" s="1814"/>
      <c r="JXM161" s="1814"/>
      <c r="JXN161" s="1814"/>
      <c r="JXO161" s="1814"/>
      <c r="JXP161" s="1814"/>
      <c r="JXQ161" s="1814"/>
      <c r="JXR161" s="1814"/>
      <c r="JXS161" s="1814"/>
      <c r="JXT161" s="1814"/>
      <c r="JXU161" s="1814"/>
      <c r="JXV161" s="1814"/>
      <c r="JXW161" s="1814"/>
      <c r="JXX161" s="1814"/>
      <c r="JXY161" s="1814"/>
      <c r="JXZ161" s="1814"/>
      <c r="JYA161" s="1814"/>
      <c r="JYB161" s="1814"/>
      <c r="JYC161" s="1814"/>
      <c r="JYD161" s="1814"/>
      <c r="JYE161" s="1814"/>
      <c r="JYF161" s="1814"/>
      <c r="JYG161" s="1814"/>
      <c r="JYH161" s="1814"/>
      <c r="JYI161" s="1814"/>
      <c r="JYJ161" s="1814"/>
      <c r="JYK161" s="1814"/>
      <c r="JYL161" s="1814"/>
      <c r="JYM161" s="1814"/>
      <c r="JYN161" s="1814"/>
      <c r="JYO161" s="1814"/>
      <c r="JYP161" s="1814"/>
      <c r="JYQ161" s="1814"/>
      <c r="JYR161" s="1814"/>
      <c r="JYS161" s="1814"/>
      <c r="JYT161" s="1814"/>
      <c r="JYU161" s="1814"/>
      <c r="JYV161" s="1814"/>
      <c r="JYW161" s="1814"/>
      <c r="JYX161" s="1814"/>
      <c r="JYY161" s="1814"/>
      <c r="JYZ161" s="1814"/>
      <c r="JZA161" s="1814"/>
      <c r="JZB161" s="1814"/>
      <c r="JZC161" s="1814"/>
      <c r="JZD161" s="1814"/>
      <c r="JZE161" s="1814"/>
      <c r="JZF161" s="1814"/>
      <c r="JZG161" s="1814"/>
      <c r="JZH161" s="1814"/>
      <c r="JZI161" s="1814"/>
      <c r="JZJ161" s="1814"/>
      <c r="JZK161" s="1814"/>
      <c r="JZL161" s="1814"/>
      <c r="JZM161" s="1814"/>
      <c r="JZN161" s="1814"/>
      <c r="JZO161" s="1814"/>
      <c r="JZP161" s="1814"/>
      <c r="JZQ161" s="1814"/>
      <c r="JZR161" s="1814"/>
      <c r="JZS161" s="1814"/>
      <c r="JZT161" s="1814"/>
      <c r="JZU161" s="1814"/>
      <c r="JZV161" s="1814"/>
      <c r="JZW161" s="1814"/>
      <c r="JZX161" s="1814"/>
      <c r="JZY161" s="1814"/>
      <c r="JZZ161" s="1814"/>
      <c r="KAA161" s="1814"/>
      <c r="KAB161" s="1814"/>
      <c r="KAC161" s="1814"/>
      <c r="KAD161" s="1814"/>
      <c r="KAE161" s="1814"/>
      <c r="KAF161" s="1814"/>
      <c r="KAG161" s="1814"/>
      <c r="KAH161" s="1814"/>
      <c r="KAI161" s="1814"/>
      <c r="KAJ161" s="1814"/>
      <c r="KAK161" s="1814"/>
      <c r="KAL161" s="1814"/>
      <c r="KAM161" s="1814"/>
      <c r="KAN161" s="1814"/>
      <c r="KAO161" s="1814"/>
      <c r="KAP161" s="1814"/>
      <c r="KAQ161" s="1814"/>
      <c r="KAR161" s="1814"/>
      <c r="KAS161" s="1814"/>
      <c r="KAT161" s="1814"/>
      <c r="KAU161" s="1814"/>
      <c r="KAV161" s="1814"/>
      <c r="KAW161" s="1814"/>
      <c r="KAX161" s="1814"/>
      <c r="KAY161" s="1814"/>
      <c r="KAZ161" s="1814"/>
      <c r="KBA161" s="1814"/>
      <c r="KBB161" s="1814"/>
      <c r="KBC161" s="1814"/>
      <c r="KBD161" s="1814"/>
      <c r="KBE161" s="1814"/>
      <c r="KBF161" s="1814"/>
      <c r="KBG161" s="1814"/>
      <c r="KBH161" s="1814"/>
      <c r="KBI161" s="1814"/>
      <c r="KBJ161" s="1814"/>
      <c r="KBK161" s="1814"/>
      <c r="KBL161" s="1814"/>
      <c r="KBM161" s="1814"/>
      <c r="KBN161" s="1814"/>
      <c r="KBO161" s="1814"/>
      <c r="KBP161" s="1814"/>
      <c r="KBQ161" s="1814"/>
      <c r="KBR161" s="1814"/>
      <c r="KBS161" s="1814"/>
      <c r="KBT161" s="1814"/>
      <c r="KBU161" s="1814"/>
      <c r="KBV161" s="1814"/>
      <c r="KBW161" s="1814"/>
      <c r="KBX161" s="1814"/>
      <c r="KBY161" s="1814"/>
      <c r="KBZ161" s="1814"/>
      <c r="KCA161" s="1814"/>
      <c r="KCB161" s="1814"/>
      <c r="KCC161" s="1814"/>
      <c r="KCD161" s="1814"/>
      <c r="KCE161" s="1814"/>
      <c r="KCF161" s="1814"/>
      <c r="KCG161" s="1814"/>
      <c r="KCH161" s="1814"/>
      <c r="KCI161" s="1814"/>
      <c r="KCJ161" s="1814"/>
      <c r="KCK161" s="1814"/>
      <c r="KCL161" s="1814"/>
      <c r="KCM161" s="1814"/>
      <c r="KCN161" s="1814"/>
      <c r="KCO161" s="1814"/>
      <c r="KCP161" s="1814"/>
      <c r="KCQ161" s="1814"/>
      <c r="KCR161" s="1814"/>
      <c r="KCS161" s="1814"/>
      <c r="KCT161" s="1814"/>
      <c r="KCU161" s="1814"/>
      <c r="KCV161" s="1814"/>
      <c r="KCW161" s="1814"/>
      <c r="KCX161" s="1814"/>
      <c r="KCY161" s="1814"/>
      <c r="KCZ161" s="1814"/>
      <c r="KDA161" s="1814"/>
      <c r="KDB161" s="1814"/>
      <c r="KDC161" s="1814"/>
      <c r="KDD161" s="1814"/>
      <c r="KDE161" s="1814"/>
      <c r="KDF161" s="1814"/>
      <c r="KDG161" s="1814"/>
      <c r="KDH161" s="1814"/>
      <c r="KDI161" s="1814"/>
      <c r="KDJ161" s="1814"/>
      <c r="KDK161" s="1814"/>
      <c r="KDL161" s="1814"/>
      <c r="KDM161" s="1814"/>
      <c r="KDN161" s="1814"/>
      <c r="KDO161" s="1814"/>
      <c r="KDP161" s="1814"/>
      <c r="KDQ161" s="1814"/>
      <c r="KDR161" s="1814"/>
      <c r="KDS161" s="1814"/>
      <c r="KDT161" s="1814"/>
      <c r="KDU161" s="1814"/>
      <c r="KDV161" s="1814"/>
      <c r="KDW161" s="1814"/>
      <c r="KDX161" s="1814"/>
      <c r="KDY161" s="1814"/>
      <c r="KDZ161" s="1814"/>
      <c r="KEA161" s="1814"/>
      <c r="KEB161" s="1814"/>
      <c r="KEC161" s="1814"/>
      <c r="KED161" s="1814"/>
      <c r="KEE161" s="1814"/>
      <c r="KEF161" s="1814"/>
      <c r="KEG161" s="1814"/>
      <c r="KEH161" s="1814"/>
      <c r="KEI161" s="1814"/>
      <c r="KEJ161" s="1814"/>
      <c r="KEK161" s="1814"/>
      <c r="KEL161" s="1814"/>
      <c r="KEM161" s="1814"/>
      <c r="KEN161" s="1814"/>
      <c r="KEO161" s="1814"/>
      <c r="KEP161" s="1814"/>
      <c r="KEQ161" s="1814"/>
      <c r="KER161" s="1814"/>
      <c r="KES161" s="1814"/>
      <c r="KET161" s="1814"/>
      <c r="KEU161" s="1814"/>
      <c r="KEV161" s="1814"/>
      <c r="KEW161" s="1814"/>
      <c r="KEX161" s="1814"/>
      <c r="KEY161" s="1814"/>
      <c r="KEZ161" s="1814"/>
      <c r="KFA161" s="1814"/>
      <c r="KFB161" s="1814"/>
      <c r="KFC161" s="1814"/>
      <c r="KFD161" s="1814"/>
      <c r="KFE161" s="1814"/>
      <c r="KFF161" s="1814"/>
      <c r="KFG161" s="1814"/>
      <c r="KFH161" s="1814"/>
      <c r="KFI161" s="1814"/>
      <c r="KFJ161" s="1814"/>
      <c r="KFK161" s="1814"/>
      <c r="KFL161" s="1814"/>
      <c r="KFM161" s="1814"/>
      <c r="KFN161" s="1814"/>
      <c r="KFO161" s="1814"/>
      <c r="KFP161" s="1814"/>
      <c r="KFQ161" s="1814"/>
      <c r="KFR161" s="1814"/>
      <c r="KFS161" s="1814"/>
      <c r="KFT161" s="1814"/>
      <c r="KFU161" s="1814"/>
      <c r="KFV161" s="1814"/>
      <c r="KFW161" s="1814"/>
      <c r="KFX161" s="1814"/>
      <c r="KFY161" s="1814"/>
      <c r="KFZ161" s="1814"/>
      <c r="KGA161" s="1814"/>
      <c r="KGB161" s="1814"/>
      <c r="KGC161" s="1814"/>
      <c r="KGD161" s="1814"/>
      <c r="KGE161" s="1814"/>
      <c r="KGF161" s="1814"/>
      <c r="KGG161" s="1814"/>
      <c r="KGH161" s="1814"/>
      <c r="KGI161" s="1814"/>
      <c r="KGJ161" s="1814"/>
      <c r="KGK161" s="1814"/>
      <c r="KGL161" s="1814"/>
      <c r="KGM161" s="1814"/>
      <c r="KGN161" s="1814"/>
      <c r="KGO161" s="1814"/>
      <c r="KGP161" s="1814"/>
      <c r="KGQ161" s="1814"/>
      <c r="KGR161" s="1814"/>
      <c r="KGS161" s="1814"/>
      <c r="KGT161" s="1814"/>
      <c r="KGU161" s="1814"/>
      <c r="KGV161" s="1814"/>
      <c r="KGW161" s="1814"/>
      <c r="KGX161" s="1814"/>
      <c r="KGY161" s="1814"/>
      <c r="KGZ161" s="1814"/>
      <c r="KHA161" s="1814"/>
      <c r="KHB161" s="1814"/>
      <c r="KHC161" s="1814"/>
      <c r="KHD161" s="1814"/>
      <c r="KHE161" s="1814"/>
      <c r="KHF161" s="1814"/>
      <c r="KHG161" s="1814"/>
      <c r="KHH161" s="1814"/>
      <c r="KHI161" s="1814"/>
      <c r="KHJ161" s="1814"/>
      <c r="KHK161" s="1814"/>
      <c r="KHL161" s="1814"/>
      <c r="KHM161" s="1814"/>
      <c r="KHN161" s="1814"/>
      <c r="KHO161" s="1814"/>
      <c r="KHP161" s="1814"/>
      <c r="KHQ161" s="1814"/>
      <c r="KHR161" s="1814"/>
      <c r="KHS161" s="1814"/>
      <c r="KHT161" s="1814"/>
      <c r="KHU161" s="1814"/>
      <c r="KHV161" s="1814"/>
      <c r="KHW161" s="1814"/>
      <c r="KHX161" s="1814"/>
      <c r="KHY161" s="1814"/>
      <c r="KHZ161" s="1814"/>
      <c r="KIA161" s="1814"/>
      <c r="KIB161" s="1814"/>
      <c r="KIC161" s="1814"/>
      <c r="KID161" s="1814"/>
      <c r="KIE161" s="1814"/>
      <c r="KIF161" s="1814"/>
      <c r="KIG161" s="1814"/>
      <c r="KIH161" s="1814"/>
      <c r="KII161" s="1814"/>
      <c r="KIJ161" s="1814"/>
      <c r="KIK161" s="1814"/>
      <c r="KIL161" s="1814"/>
      <c r="KIM161" s="1814"/>
      <c r="KIN161" s="1814"/>
      <c r="KIO161" s="1814"/>
      <c r="KIP161" s="1814"/>
      <c r="KIQ161" s="1814"/>
      <c r="KIR161" s="1814"/>
      <c r="KIS161" s="1814"/>
      <c r="KIT161" s="1814"/>
      <c r="KIU161" s="1814"/>
      <c r="KIV161" s="1814"/>
      <c r="KIW161" s="1814"/>
      <c r="KIX161" s="1814"/>
      <c r="KIY161" s="1814"/>
      <c r="KIZ161" s="1814"/>
      <c r="KJA161" s="1814"/>
      <c r="KJB161" s="1814"/>
      <c r="KJC161" s="1814"/>
      <c r="KJD161" s="1814"/>
      <c r="KJE161" s="1814"/>
      <c r="KJF161" s="1814"/>
      <c r="KJG161" s="1814"/>
      <c r="KJH161" s="1814"/>
      <c r="KJI161" s="1814"/>
      <c r="KJJ161" s="1814"/>
      <c r="KJK161" s="1814"/>
      <c r="KJL161" s="1814"/>
      <c r="KJM161" s="1814"/>
      <c r="KJN161" s="1814"/>
      <c r="KJO161" s="1814"/>
      <c r="KJP161" s="1814"/>
      <c r="KJQ161" s="1814"/>
      <c r="KJR161" s="1814"/>
      <c r="KJS161" s="1814"/>
      <c r="KJT161" s="1814"/>
      <c r="KJU161" s="1814"/>
      <c r="KJV161" s="1814"/>
      <c r="KJW161" s="1814"/>
      <c r="KJX161" s="1814"/>
      <c r="KJY161" s="1814"/>
      <c r="KJZ161" s="1814"/>
      <c r="KKA161" s="1814"/>
      <c r="KKB161" s="1814"/>
      <c r="KKC161" s="1814"/>
      <c r="KKD161" s="1814"/>
      <c r="KKE161" s="1814"/>
      <c r="KKF161" s="1814"/>
      <c r="KKG161" s="1814"/>
      <c r="KKH161" s="1814"/>
      <c r="KKI161" s="1814"/>
      <c r="KKJ161" s="1814"/>
      <c r="KKK161" s="1814"/>
      <c r="KKL161" s="1814"/>
      <c r="KKM161" s="1814"/>
      <c r="KKN161" s="1814"/>
      <c r="KKO161" s="1814"/>
      <c r="KKP161" s="1814"/>
      <c r="KKQ161" s="1814"/>
      <c r="KKR161" s="1814"/>
      <c r="KKS161" s="1814"/>
      <c r="KKT161" s="1814"/>
      <c r="KKU161" s="1814"/>
      <c r="KKV161" s="1814"/>
      <c r="KKW161" s="1814"/>
      <c r="KKX161" s="1814"/>
      <c r="KKY161" s="1814"/>
      <c r="KKZ161" s="1814"/>
      <c r="KLA161" s="1814"/>
      <c r="KLB161" s="1814"/>
      <c r="KLC161" s="1814"/>
      <c r="KLD161" s="1814"/>
      <c r="KLE161" s="1814"/>
      <c r="KLF161" s="1814"/>
      <c r="KLG161" s="1814"/>
      <c r="KLH161" s="1814"/>
      <c r="KLI161" s="1814"/>
      <c r="KLJ161" s="1814"/>
      <c r="KLK161" s="1814"/>
      <c r="KLL161" s="1814"/>
      <c r="KLM161" s="1814"/>
      <c r="KLN161" s="1814"/>
      <c r="KLO161" s="1814"/>
      <c r="KLP161" s="1814"/>
      <c r="KLQ161" s="1814"/>
      <c r="KLR161" s="1814"/>
      <c r="KLS161" s="1814"/>
      <c r="KLT161" s="1814"/>
      <c r="KLU161" s="1814"/>
      <c r="KLV161" s="1814"/>
      <c r="KLW161" s="1814"/>
      <c r="KLX161" s="1814"/>
      <c r="KLY161" s="1814"/>
      <c r="KLZ161" s="1814"/>
      <c r="KMA161" s="1814"/>
      <c r="KMB161" s="1814"/>
      <c r="KMC161" s="1814"/>
      <c r="KMD161" s="1814"/>
      <c r="KME161" s="1814"/>
      <c r="KMF161" s="1814"/>
      <c r="KMG161" s="1814"/>
      <c r="KMH161" s="1814"/>
      <c r="KMI161" s="1814"/>
      <c r="KMJ161" s="1814"/>
      <c r="KMK161" s="1814"/>
      <c r="KML161" s="1814"/>
      <c r="KMM161" s="1814"/>
      <c r="KMN161" s="1814"/>
      <c r="KMO161" s="1814"/>
      <c r="KMP161" s="1814"/>
      <c r="KMQ161" s="1814"/>
      <c r="KMR161" s="1814"/>
      <c r="KMS161" s="1814"/>
      <c r="KMT161" s="1814"/>
      <c r="KMU161" s="1814"/>
      <c r="KMV161" s="1814"/>
      <c r="KMW161" s="1814"/>
      <c r="KMX161" s="1814"/>
      <c r="KMY161" s="1814"/>
      <c r="KMZ161" s="1814"/>
      <c r="KNA161" s="1814"/>
      <c r="KNB161" s="1814"/>
      <c r="KNC161" s="1814"/>
      <c r="KND161" s="1814"/>
      <c r="KNE161" s="1814"/>
      <c r="KNF161" s="1814"/>
      <c r="KNG161" s="1814"/>
      <c r="KNH161" s="1814"/>
      <c r="KNI161" s="1814"/>
      <c r="KNJ161" s="1814"/>
      <c r="KNK161" s="1814"/>
      <c r="KNL161" s="1814"/>
      <c r="KNM161" s="1814"/>
      <c r="KNN161" s="1814"/>
      <c r="KNO161" s="1814"/>
      <c r="KNP161" s="1814"/>
      <c r="KNQ161" s="1814"/>
      <c r="KNR161" s="1814"/>
      <c r="KNS161" s="1814"/>
      <c r="KNT161" s="1814"/>
      <c r="KNU161" s="1814"/>
      <c r="KNV161" s="1814"/>
      <c r="KNW161" s="1814"/>
      <c r="KNX161" s="1814"/>
      <c r="KNY161" s="1814"/>
      <c r="KNZ161" s="1814"/>
      <c r="KOA161" s="1814"/>
      <c r="KOB161" s="1814"/>
      <c r="KOC161" s="1814"/>
      <c r="KOD161" s="1814"/>
      <c r="KOE161" s="1814"/>
      <c r="KOF161" s="1814"/>
      <c r="KOG161" s="1814"/>
      <c r="KOH161" s="1814"/>
      <c r="KOI161" s="1814"/>
      <c r="KOJ161" s="1814"/>
      <c r="KOK161" s="1814"/>
      <c r="KOL161" s="1814"/>
      <c r="KOM161" s="1814"/>
      <c r="KON161" s="1814"/>
      <c r="KOO161" s="1814"/>
      <c r="KOP161" s="1814"/>
      <c r="KOQ161" s="1814"/>
      <c r="KOR161" s="1814"/>
      <c r="KOS161" s="1814"/>
      <c r="KOT161" s="1814"/>
      <c r="KOU161" s="1814"/>
      <c r="KOV161" s="1814"/>
      <c r="KOW161" s="1814"/>
      <c r="KOX161" s="1814"/>
      <c r="KOY161" s="1814"/>
      <c r="KOZ161" s="1814"/>
      <c r="KPA161" s="1814"/>
      <c r="KPB161" s="1814"/>
      <c r="KPC161" s="1814"/>
      <c r="KPD161" s="1814"/>
      <c r="KPE161" s="1814"/>
      <c r="KPF161" s="1814"/>
      <c r="KPG161" s="1814"/>
      <c r="KPH161" s="1814"/>
      <c r="KPI161" s="1814"/>
      <c r="KPJ161" s="1814"/>
      <c r="KPK161" s="1814"/>
      <c r="KPL161" s="1814"/>
      <c r="KPM161" s="1814"/>
      <c r="KPN161" s="1814"/>
      <c r="KPO161" s="1814"/>
      <c r="KPP161" s="1814"/>
      <c r="KPQ161" s="1814"/>
      <c r="KPR161" s="1814"/>
      <c r="KPS161" s="1814"/>
      <c r="KPT161" s="1814"/>
      <c r="KPU161" s="1814"/>
      <c r="KPV161" s="1814"/>
      <c r="KPW161" s="1814"/>
      <c r="KPX161" s="1814"/>
      <c r="KPY161" s="1814"/>
      <c r="KPZ161" s="1814"/>
      <c r="KQA161" s="1814"/>
      <c r="KQB161" s="1814"/>
      <c r="KQC161" s="1814"/>
      <c r="KQD161" s="1814"/>
      <c r="KQE161" s="1814"/>
      <c r="KQF161" s="1814"/>
      <c r="KQG161" s="1814"/>
      <c r="KQH161" s="1814"/>
      <c r="KQI161" s="1814"/>
      <c r="KQJ161" s="1814"/>
      <c r="KQK161" s="1814"/>
      <c r="KQL161" s="1814"/>
      <c r="KQM161" s="1814"/>
      <c r="KQN161" s="1814"/>
      <c r="KQO161" s="1814"/>
      <c r="KQP161" s="1814"/>
      <c r="KQQ161" s="1814"/>
      <c r="KQR161" s="1814"/>
      <c r="KQS161" s="1814"/>
      <c r="KQT161" s="1814"/>
      <c r="KQU161" s="1814"/>
      <c r="KQV161" s="1814"/>
      <c r="KQW161" s="1814"/>
      <c r="KQX161" s="1814"/>
      <c r="KQY161" s="1814"/>
      <c r="KQZ161" s="1814"/>
      <c r="KRA161" s="1814"/>
      <c r="KRB161" s="1814"/>
      <c r="KRC161" s="1814"/>
      <c r="KRD161" s="1814"/>
      <c r="KRE161" s="1814"/>
      <c r="KRF161" s="1814"/>
      <c r="KRG161" s="1814"/>
      <c r="KRH161" s="1814"/>
      <c r="KRI161" s="1814"/>
      <c r="KRJ161" s="1814"/>
      <c r="KRK161" s="1814"/>
      <c r="KRL161" s="1814"/>
      <c r="KRM161" s="1814"/>
      <c r="KRN161" s="1814"/>
      <c r="KRO161" s="1814"/>
      <c r="KRP161" s="1814"/>
      <c r="KRQ161" s="1814"/>
      <c r="KRR161" s="1814"/>
      <c r="KRS161" s="1814"/>
      <c r="KRT161" s="1814"/>
      <c r="KRU161" s="1814"/>
      <c r="KRV161" s="1814"/>
      <c r="KRW161" s="1814"/>
      <c r="KRX161" s="1814"/>
      <c r="KRY161" s="1814"/>
      <c r="KRZ161" s="1814"/>
      <c r="KSA161" s="1814"/>
      <c r="KSB161" s="1814"/>
      <c r="KSC161" s="1814"/>
      <c r="KSD161" s="1814"/>
      <c r="KSE161" s="1814"/>
      <c r="KSF161" s="1814"/>
      <c r="KSG161" s="1814"/>
      <c r="KSH161" s="1814"/>
      <c r="KSI161" s="1814"/>
      <c r="KSJ161" s="1814"/>
      <c r="KSK161" s="1814"/>
      <c r="KSL161" s="1814"/>
      <c r="KSM161" s="1814"/>
      <c r="KSN161" s="1814"/>
      <c r="KSO161" s="1814"/>
      <c r="KSP161" s="1814"/>
      <c r="KSQ161" s="1814"/>
      <c r="KSR161" s="1814"/>
      <c r="KSS161" s="1814"/>
      <c r="KST161" s="1814"/>
      <c r="KSU161" s="1814"/>
      <c r="KSV161" s="1814"/>
      <c r="KSW161" s="1814"/>
      <c r="KSX161" s="1814"/>
      <c r="KSY161" s="1814"/>
      <c r="KSZ161" s="1814"/>
      <c r="KTA161" s="1814"/>
      <c r="KTB161" s="1814"/>
      <c r="KTC161" s="1814"/>
      <c r="KTD161" s="1814"/>
      <c r="KTE161" s="1814"/>
      <c r="KTF161" s="1814"/>
      <c r="KTG161" s="1814"/>
      <c r="KTH161" s="1814"/>
      <c r="KTI161" s="1814"/>
      <c r="KTJ161" s="1814"/>
      <c r="KTK161" s="1814"/>
      <c r="KTL161" s="1814"/>
      <c r="KTM161" s="1814"/>
      <c r="KTN161" s="1814"/>
      <c r="KTO161" s="1814"/>
      <c r="KTP161" s="1814"/>
      <c r="KTQ161" s="1814"/>
      <c r="KTR161" s="1814"/>
      <c r="KTS161" s="1814"/>
      <c r="KTT161" s="1814"/>
      <c r="KTU161" s="1814"/>
      <c r="KTV161" s="1814"/>
      <c r="KTW161" s="1814"/>
      <c r="KTX161" s="1814"/>
      <c r="KTY161" s="1814"/>
      <c r="KTZ161" s="1814"/>
      <c r="KUA161" s="1814"/>
      <c r="KUB161" s="1814"/>
      <c r="KUC161" s="1814"/>
      <c r="KUD161" s="1814"/>
      <c r="KUE161" s="1814"/>
      <c r="KUF161" s="1814"/>
      <c r="KUG161" s="1814"/>
      <c r="KUH161" s="1814"/>
      <c r="KUI161" s="1814"/>
      <c r="KUJ161" s="1814"/>
      <c r="KUK161" s="1814"/>
      <c r="KUL161" s="1814"/>
      <c r="KUM161" s="1814"/>
      <c r="KUN161" s="1814"/>
      <c r="KUO161" s="1814"/>
      <c r="KUP161" s="1814"/>
      <c r="KUQ161" s="1814"/>
      <c r="KUR161" s="1814"/>
      <c r="KUS161" s="1814"/>
      <c r="KUT161" s="1814"/>
      <c r="KUU161" s="1814"/>
      <c r="KUV161" s="1814"/>
      <c r="KUW161" s="1814"/>
      <c r="KUX161" s="1814"/>
      <c r="KUY161" s="1814"/>
      <c r="KUZ161" s="1814"/>
      <c r="KVA161" s="1814"/>
      <c r="KVB161" s="1814"/>
      <c r="KVC161" s="1814"/>
      <c r="KVD161" s="1814"/>
      <c r="KVE161" s="1814"/>
      <c r="KVF161" s="1814"/>
      <c r="KVG161" s="1814"/>
      <c r="KVH161" s="1814"/>
      <c r="KVI161" s="1814"/>
      <c r="KVJ161" s="1814"/>
      <c r="KVK161" s="1814"/>
      <c r="KVL161" s="1814"/>
      <c r="KVM161" s="1814"/>
      <c r="KVN161" s="1814"/>
      <c r="KVO161" s="1814"/>
      <c r="KVP161" s="1814"/>
      <c r="KVQ161" s="1814"/>
      <c r="KVR161" s="1814"/>
      <c r="KVS161" s="1814"/>
      <c r="KVT161" s="1814"/>
      <c r="KVU161" s="1814"/>
      <c r="KVV161" s="1814"/>
      <c r="KVW161" s="1814"/>
      <c r="KVX161" s="1814"/>
      <c r="KVY161" s="1814"/>
      <c r="KVZ161" s="1814"/>
      <c r="KWA161" s="1814"/>
      <c r="KWB161" s="1814"/>
      <c r="KWC161" s="1814"/>
      <c r="KWD161" s="1814"/>
      <c r="KWE161" s="1814"/>
      <c r="KWF161" s="1814"/>
      <c r="KWG161" s="1814"/>
      <c r="KWH161" s="1814"/>
      <c r="KWI161" s="1814"/>
      <c r="KWJ161" s="1814"/>
      <c r="KWK161" s="1814"/>
      <c r="KWL161" s="1814"/>
      <c r="KWM161" s="1814"/>
      <c r="KWN161" s="1814"/>
      <c r="KWO161" s="1814"/>
      <c r="KWP161" s="1814"/>
      <c r="KWQ161" s="1814"/>
      <c r="KWR161" s="1814"/>
      <c r="KWS161" s="1814"/>
      <c r="KWT161" s="1814"/>
      <c r="KWU161" s="1814"/>
      <c r="KWV161" s="1814"/>
      <c r="KWW161" s="1814"/>
      <c r="KWX161" s="1814"/>
      <c r="KWY161" s="1814"/>
      <c r="KWZ161" s="1814"/>
      <c r="KXA161" s="1814"/>
      <c r="KXB161" s="1814"/>
      <c r="KXC161" s="1814"/>
      <c r="KXD161" s="1814"/>
      <c r="KXE161" s="1814"/>
      <c r="KXF161" s="1814"/>
      <c r="KXG161" s="1814"/>
      <c r="KXH161" s="1814"/>
      <c r="KXI161" s="1814"/>
      <c r="KXJ161" s="1814"/>
      <c r="KXK161" s="1814"/>
      <c r="KXL161" s="1814"/>
      <c r="KXM161" s="1814"/>
      <c r="KXN161" s="1814"/>
      <c r="KXO161" s="1814"/>
      <c r="KXP161" s="1814"/>
      <c r="KXQ161" s="1814"/>
      <c r="KXR161" s="1814"/>
      <c r="KXS161" s="1814"/>
      <c r="KXT161" s="1814"/>
      <c r="KXU161" s="1814"/>
      <c r="KXV161" s="1814"/>
      <c r="KXW161" s="1814"/>
      <c r="KXX161" s="1814"/>
      <c r="KXY161" s="1814"/>
      <c r="KXZ161" s="1814"/>
      <c r="KYA161" s="1814"/>
      <c r="KYB161" s="1814"/>
      <c r="KYC161" s="1814"/>
      <c r="KYD161" s="1814"/>
      <c r="KYE161" s="1814"/>
      <c r="KYF161" s="1814"/>
      <c r="KYG161" s="1814"/>
      <c r="KYH161" s="1814"/>
      <c r="KYI161" s="1814"/>
      <c r="KYJ161" s="1814"/>
      <c r="KYK161" s="1814"/>
      <c r="KYL161" s="1814"/>
      <c r="KYM161" s="1814"/>
      <c r="KYN161" s="1814"/>
      <c r="KYO161" s="1814"/>
      <c r="KYP161" s="1814"/>
      <c r="KYQ161" s="1814"/>
      <c r="KYR161" s="1814"/>
      <c r="KYS161" s="1814"/>
      <c r="KYT161" s="1814"/>
      <c r="KYU161" s="1814"/>
      <c r="KYV161" s="1814"/>
      <c r="KYW161" s="1814"/>
      <c r="KYX161" s="1814"/>
      <c r="KYY161" s="1814"/>
      <c r="KYZ161" s="1814"/>
      <c r="KZA161" s="1814"/>
      <c r="KZB161" s="1814"/>
      <c r="KZC161" s="1814"/>
      <c r="KZD161" s="1814"/>
      <c r="KZE161" s="1814"/>
      <c r="KZF161" s="1814"/>
      <c r="KZG161" s="1814"/>
      <c r="KZH161" s="1814"/>
      <c r="KZI161" s="1814"/>
      <c r="KZJ161" s="1814"/>
      <c r="KZK161" s="1814"/>
      <c r="KZL161" s="1814"/>
      <c r="KZM161" s="1814"/>
      <c r="KZN161" s="1814"/>
      <c r="KZO161" s="1814"/>
      <c r="KZP161" s="1814"/>
      <c r="KZQ161" s="1814"/>
      <c r="KZR161" s="1814"/>
      <c r="KZS161" s="1814"/>
      <c r="KZT161" s="1814"/>
      <c r="KZU161" s="1814"/>
      <c r="KZV161" s="1814"/>
      <c r="KZW161" s="1814"/>
      <c r="KZX161" s="1814"/>
      <c r="KZY161" s="1814"/>
      <c r="KZZ161" s="1814"/>
      <c r="LAA161" s="1814"/>
      <c r="LAB161" s="1814"/>
      <c r="LAC161" s="1814"/>
      <c r="LAD161" s="1814"/>
      <c r="LAE161" s="1814"/>
      <c r="LAF161" s="1814"/>
      <c r="LAG161" s="1814"/>
      <c r="LAH161" s="1814"/>
      <c r="LAI161" s="1814"/>
      <c r="LAJ161" s="1814"/>
      <c r="LAK161" s="1814"/>
      <c r="LAL161" s="1814"/>
      <c r="LAM161" s="1814"/>
      <c r="LAN161" s="1814"/>
      <c r="LAO161" s="1814"/>
      <c r="LAP161" s="1814"/>
      <c r="LAQ161" s="1814"/>
      <c r="LAR161" s="1814"/>
      <c r="LAS161" s="1814"/>
      <c r="LAT161" s="1814"/>
      <c r="LAU161" s="1814"/>
      <c r="LAV161" s="1814"/>
      <c r="LAW161" s="1814"/>
      <c r="LAX161" s="1814"/>
      <c r="LAY161" s="1814"/>
      <c r="LAZ161" s="1814"/>
      <c r="LBA161" s="1814"/>
      <c r="LBB161" s="1814"/>
      <c r="LBC161" s="1814"/>
      <c r="LBD161" s="1814"/>
      <c r="LBE161" s="1814"/>
      <c r="LBF161" s="1814"/>
      <c r="LBG161" s="1814"/>
      <c r="LBH161" s="1814"/>
      <c r="LBI161" s="1814"/>
      <c r="LBJ161" s="1814"/>
      <c r="LBK161" s="1814"/>
      <c r="LBL161" s="1814"/>
      <c r="LBM161" s="1814"/>
      <c r="LBN161" s="1814"/>
      <c r="LBO161" s="1814"/>
      <c r="LBP161" s="1814"/>
      <c r="LBQ161" s="1814"/>
      <c r="LBR161" s="1814"/>
      <c r="LBS161" s="1814"/>
      <c r="LBT161" s="1814"/>
      <c r="LBU161" s="1814"/>
      <c r="LBV161" s="1814"/>
      <c r="LBW161" s="1814"/>
      <c r="LBX161" s="1814"/>
      <c r="LBY161" s="1814"/>
      <c r="LBZ161" s="1814"/>
      <c r="LCA161" s="1814"/>
      <c r="LCB161" s="1814"/>
      <c r="LCC161" s="1814"/>
      <c r="LCD161" s="1814"/>
      <c r="LCE161" s="1814"/>
      <c r="LCF161" s="1814"/>
      <c r="LCG161" s="1814"/>
      <c r="LCH161" s="1814"/>
      <c r="LCI161" s="1814"/>
      <c r="LCJ161" s="1814"/>
      <c r="LCK161" s="1814"/>
      <c r="LCL161" s="1814"/>
      <c r="LCM161" s="1814"/>
      <c r="LCN161" s="1814"/>
      <c r="LCO161" s="1814"/>
      <c r="LCP161" s="1814"/>
      <c r="LCQ161" s="1814"/>
      <c r="LCR161" s="1814"/>
      <c r="LCS161" s="1814"/>
      <c r="LCT161" s="1814"/>
      <c r="LCU161" s="1814"/>
      <c r="LCV161" s="1814"/>
      <c r="LCW161" s="1814"/>
      <c r="LCX161" s="1814"/>
      <c r="LCY161" s="1814"/>
      <c r="LCZ161" s="1814"/>
      <c r="LDA161" s="1814"/>
      <c r="LDB161" s="1814"/>
      <c r="LDC161" s="1814"/>
      <c r="LDD161" s="1814"/>
      <c r="LDE161" s="1814"/>
      <c r="LDF161" s="1814"/>
      <c r="LDG161" s="1814"/>
      <c r="LDH161" s="1814"/>
      <c r="LDI161" s="1814"/>
      <c r="LDJ161" s="1814"/>
      <c r="LDK161" s="1814"/>
      <c r="LDL161" s="1814"/>
      <c r="LDM161" s="1814"/>
      <c r="LDN161" s="1814"/>
      <c r="LDO161" s="1814"/>
      <c r="LDP161" s="1814"/>
      <c r="LDQ161" s="1814"/>
      <c r="LDR161" s="1814"/>
      <c r="LDS161" s="1814"/>
      <c r="LDT161" s="1814"/>
      <c r="LDU161" s="1814"/>
      <c r="LDV161" s="1814"/>
      <c r="LDW161" s="1814"/>
      <c r="LDX161" s="1814"/>
      <c r="LDY161" s="1814"/>
      <c r="LDZ161" s="1814"/>
      <c r="LEA161" s="1814"/>
      <c r="LEB161" s="1814"/>
      <c r="LEC161" s="1814"/>
      <c r="LED161" s="1814"/>
      <c r="LEE161" s="1814"/>
      <c r="LEF161" s="1814"/>
      <c r="LEG161" s="1814"/>
      <c r="LEH161" s="1814"/>
      <c r="LEI161" s="1814"/>
      <c r="LEJ161" s="1814"/>
      <c r="LEK161" s="1814"/>
      <c r="LEL161" s="1814"/>
      <c r="LEM161" s="1814"/>
      <c r="LEN161" s="1814"/>
      <c r="LEO161" s="1814"/>
      <c r="LEP161" s="1814"/>
      <c r="LEQ161" s="1814"/>
      <c r="LER161" s="1814"/>
      <c r="LES161" s="1814"/>
      <c r="LET161" s="1814"/>
      <c r="LEU161" s="1814"/>
      <c r="LEV161" s="1814"/>
      <c r="LEW161" s="1814"/>
      <c r="LEX161" s="1814"/>
      <c r="LEY161" s="1814"/>
      <c r="LEZ161" s="1814"/>
      <c r="LFA161" s="1814"/>
      <c r="LFB161" s="1814"/>
      <c r="LFC161" s="1814"/>
      <c r="LFD161" s="1814"/>
      <c r="LFE161" s="1814"/>
      <c r="LFF161" s="1814"/>
      <c r="LFG161" s="1814"/>
      <c r="LFH161" s="1814"/>
      <c r="LFI161" s="1814"/>
      <c r="LFJ161" s="1814"/>
      <c r="LFK161" s="1814"/>
      <c r="LFL161" s="1814"/>
      <c r="LFM161" s="1814"/>
      <c r="LFN161" s="1814"/>
      <c r="LFO161" s="1814"/>
      <c r="LFP161" s="1814"/>
      <c r="LFQ161" s="1814"/>
      <c r="LFR161" s="1814"/>
      <c r="LFS161" s="1814"/>
      <c r="LFT161" s="1814"/>
      <c r="LFU161" s="1814"/>
      <c r="LFV161" s="1814"/>
      <c r="LFW161" s="1814"/>
      <c r="LFX161" s="1814"/>
      <c r="LFY161" s="1814"/>
      <c r="LFZ161" s="1814"/>
      <c r="LGA161" s="1814"/>
      <c r="LGB161" s="1814"/>
      <c r="LGC161" s="1814"/>
      <c r="LGD161" s="1814"/>
      <c r="LGE161" s="1814"/>
      <c r="LGF161" s="1814"/>
      <c r="LGG161" s="1814"/>
      <c r="LGH161" s="1814"/>
      <c r="LGI161" s="1814"/>
      <c r="LGJ161" s="1814"/>
      <c r="LGK161" s="1814"/>
      <c r="LGL161" s="1814"/>
      <c r="LGM161" s="1814"/>
      <c r="LGN161" s="1814"/>
      <c r="LGO161" s="1814"/>
      <c r="LGP161" s="1814"/>
      <c r="LGQ161" s="1814"/>
      <c r="LGR161" s="1814"/>
      <c r="LGS161" s="1814"/>
      <c r="LGT161" s="1814"/>
      <c r="LGU161" s="1814"/>
      <c r="LGV161" s="1814"/>
      <c r="LGW161" s="1814"/>
      <c r="LGX161" s="1814"/>
      <c r="LGY161" s="1814"/>
      <c r="LGZ161" s="1814"/>
      <c r="LHA161" s="1814"/>
      <c r="LHB161" s="1814"/>
      <c r="LHC161" s="1814"/>
      <c r="LHD161" s="1814"/>
      <c r="LHE161" s="1814"/>
      <c r="LHF161" s="1814"/>
      <c r="LHG161" s="1814"/>
      <c r="LHH161" s="1814"/>
      <c r="LHI161" s="1814"/>
      <c r="LHJ161" s="1814"/>
      <c r="LHK161" s="1814"/>
      <c r="LHL161" s="1814"/>
      <c r="LHM161" s="1814"/>
      <c r="LHN161" s="1814"/>
      <c r="LHO161" s="1814"/>
      <c r="LHP161" s="1814"/>
      <c r="LHQ161" s="1814"/>
      <c r="LHR161" s="1814"/>
      <c r="LHS161" s="1814"/>
      <c r="LHT161" s="1814"/>
      <c r="LHU161" s="1814"/>
      <c r="LHV161" s="1814"/>
      <c r="LHW161" s="1814"/>
      <c r="LHX161" s="1814"/>
      <c r="LHY161" s="1814"/>
      <c r="LHZ161" s="1814"/>
      <c r="LIA161" s="1814"/>
      <c r="LIB161" s="1814"/>
      <c r="LIC161" s="1814"/>
      <c r="LID161" s="1814"/>
      <c r="LIE161" s="1814"/>
      <c r="LIF161" s="1814"/>
      <c r="LIG161" s="1814"/>
      <c r="LIH161" s="1814"/>
      <c r="LII161" s="1814"/>
      <c r="LIJ161" s="1814"/>
      <c r="LIK161" s="1814"/>
      <c r="LIL161" s="1814"/>
      <c r="LIM161" s="1814"/>
      <c r="LIN161" s="1814"/>
      <c r="LIO161" s="1814"/>
      <c r="LIP161" s="1814"/>
      <c r="LIQ161" s="1814"/>
      <c r="LIR161" s="1814"/>
      <c r="LIS161" s="1814"/>
      <c r="LIT161" s="1814"/>
      <c r="LIU161" s="1814"/>
      <c r="LIV161" s="1814"/>
      <c r="LIW161" s="1814"/>
      <c r="LIX161" s="1814"/>
      <c r="LIY161" s="1814"/>
      <c r="LIZ161" s="1814"/>
      <c r="LJA161" s="1814"/>
      <c r="LJB161" s="1814"/>
      <c r="LJC161" s="1814"/>
      <c r="LJD161" s="1814"/>
      <c r="LJE161" s="1814"/>
      <c r="LJF161" s="1814"/>
      <c r="LJG161" s="1814"/>
      <c r="LJH161" s="1814"/>
      <c r="LJI161" s="1814"/>
      <c r="LJJ161" s="1814"/>
      <c r="LJK161" s="1814"/>
      <c r="LJL161" s="1814"/>
      <c r="LJM161" s="1814"/>
      <c r="LJN161" s="1814"/>
      <c r="LJO161" s="1814"/>
      <c r="LJP161" s="1814"/>
      <c r="LJQ161" s="1814"/>
      <c r="LJR161" s="1814"/>
      <c r="LJS161" s="1814"/>
      <c r="LJT161" s="1814"/>
      <c r="LJU161" s="1814"/>
      <c r="LJV161" s="1814"/>
      <c r="LJW161" s="1814"/>
      <c r="LJX161" s="1814"/>
      <c r="LJY161" s="1814"/>
      <c r="LJZ161" s="1814"/>
      <c r="LKA161" s="1814"/>
      <c r="LKB161" s="1814"/>
      <c r="LKC161" s="1814"/>
      <c r="LKD161" s="1814"/>
      <c r="LKE161" s="1814"/>
      <c r="LKF161" s="1814"/>
      <c r="LKG161" s="1814"/>
      <c r="LKH161" s="1814"/>
      <c r="LKI161" s="1814"/>
      <c r="LKJ161" s="1814"/>
      <c r="LKK161" s="1814"/>
      <c r="LKL161" s="1814"/>
      <c r="LKM161" s="1814"/>
      <c r="LKN161" s="1814"/>
      <c r="LKO161" s="1814"/>
      <c r="LKP161" s="1814"/>
      <c r="LKQ161" s="1814"/>
      <c r="LKR161" s="1814"/>
      <c r="LKS161" s="1814"/>
      <c r="LKT161" s="1814"/>
      <c r="LKU161" s="1814"/>
      <c r="LKV161" s="1814"/>
      <c r="LKW161" s="1814"/>
      <c r="LKX161" s="1814"/>
      <c r="LKY161" s="1814"/>
      <c r="LKZ161" s="1814"/>
      <c r="LLA161" s="1814"/>
      <c r="LLB161" s="1814"/>
      <c r="LLC161" s="1814"/>
      <c r="LLD161" s="1814"/>
      <c r="LLE161" s="1814"/>
      <c r="LLF161" s="1814"/>
      <c r="LLG161" s="1814"/>
      <c r="LLH161" s="1814"/>
      <c r="LLI161" s="1814"/>
      <c r="LLJ161" s="1814"/>
      <c r="LLK161" s="1814"/>
      <c r="LLL161" s="1814"/>
      <c r="LLM161" s="1814"/>
      <c r="LLN161" s="1814"/>
      <c r="LLO161" s="1814"/>
      <c r="LLP161" s="1814"/>
      <c r="LLQ161" s="1814"/>
      <c r="LLR161" s="1814"/>
      <c r="LLS161" s="1814"/>
      <c r="LLT161" s="1814"/>
      <c r="LLU161" s="1814"/>
      <c r="LLV161" s="1814"/>
      <c r="LLW161" s="1814"/>
      <c r="LLX161" s="1814"/>
      <c r="LLY161" s="1814"/>
      <c r="LLZ161" s="1814"/>
      <c r="LMA161" s="1814"/>
      <c r="LMB161" s="1814"/>
      <c r="LMC161" s="1814"/>
      <c r="LMD161" s="1814"/>
      <c r="LME161" s="1814"/>
      <c r="LMF161" s="1814"/>
      <c r="LMG161" s="1814"/>
      <c r="LMH161" s="1814"/>
      <c r="LMI161" s="1814"/>
      <c r="LMJ161" s="1814"/>
      <c r="LMK161" s="1814"/>
      <c r="LML161" s="1814"/>
      <c r="LMM161" s="1814"/>
      <c r="LMN161" s="1814"/>
      <c r="LMO161" s="1814"/>
      <c r="LMP161" s="1814"/>
      <c r="LMQ161" s="1814"/>
      <c r="LMR161" s="1814"/>
      <c r="LMS161" s="1814"/>
      <c r="LMT161" s="1814"/>
      <c r="LMU161" s="1814"/>
      <c r="LMV161" s="1814"/>
      <c r="LMW161" s="1814"/>
      <c r="LMX161" s="1814"/>
      <c r="LMY161" s="1814"/>
      <c r="LMZ161" s="1814"/>
      <c r="LNA161" s="1814"/>
      <c r="LNB161" s="1814"/>
      <c r="LNC161" s="1814"/>
      <c r="LND161" s="1814"/>
      <c r="LNE161" s="1814"/>
      <c r="LNF161" s="1814"/>
      <c r="LNG161" s="1814"/>
      <c r="LNH161" s="1814"/>
      <c r="LNI161" s="1814"/>
      <c r="LNJ161" s="1814"/>
      <c r="LNK161" s="1814"/>
      <c r="LNL161" s="1814"/>
      <c r="LNM161" s="1814"/>
      <c r="LNN161" s="1814"/>
      <c r="LNO161" s="1814"/>
      <c r="LNP161" s="1814"/>
      <c r="LNQ161" s="1814"/>
      <c r="LNR161" s="1814"/>
      <c r="LNS161" s="1814"/>
      <c r="LNT161" s="1814"/>
      <c r="LNU161" s="1814"/>
      <c r="LNV161" s="1814"/>
      <c r="LNW161" s="1814"/>
      <c r="LNX161" s="1814"/>
      <c r="LNY161" s="1814"/>
      <c r="LNZ161" s="1814"/>
      <c r="LOA161" s="1814"/>
      <c r="LOB161" s="1814"/>
      <c r="LOC161" s="1814"/>
      <c r="LOD161" s="1814"/>
      <c r="LOE161" s="1814"/>
      <c r="LOF161" s="1814"/>
      <c r="LOG161" s="1814"/>
      <c r="LOH161" s="1814"/>
      <c r="LOI161" s="1814"/>
      <c r="LOJ161" s="1814"/>
      <c r="LOK161" s="1814"/>
      <c r="LOL161" s="1814"/>
      <c r="LOM161" s="1814"/>
      <c r="LON161" s="1814"/>
      <c r="LOO161" s="1814"/>
      <c r="LOP161" s="1814"/>
      <c r="LOQ161" s="1814"/>
      <c r="LOR161" s="1814"/>
      <c r="LOS161" s="1814"/>
      <c r="LOT161" s="1814"/>
      <c r="LOU161" s="1814"/>
      <c r="LOV161" s="1814"/>
      <c r="LOW161" s="1814"/>
      <c r="LOX161" s="1814"/>
      <c r="LOY161" s="1814"/>
      <c r="LOZ161" s="1814"/>
      <c r="LPA161" s="1814"/>
      <c r="LPB161" s="1814"/>
      <c r="LPC161" s="1814"/>
      <c r="LPD161" s="1814"/>
      <c r="LPE161" s="1814"/>
      <c r="LPF161" s="1814"/>
      <c r="LPG161" s="1814"/>
      <c r="LPH161" s="1814"/>
      <c r="LPI161" s="1814"/>
      <c r="LPJ161" s="1814"/>
      <c r="LPK161" s="1814"/>
      <c r="LPL161" s="1814"/>
      <c r="LPM161" s="1814"/>
      <c r="LPN161" s="1814"/>
      <c r="LPO161" s="1814"/>
      <c r="LPP161" s="1814"/>
      <c r="LPQ161" s="1814"/>
      <c r="LPR161" s="1814"/>
      <c r="LPS161" s="1814"/>
      <c r="LPT161" s="1814"/>
      <c r="LPU161" s="1814"/>
      <c r="LPV161" s="1814"/>
      <c r="LPW161" s="1814"/>
      <c r="LPX161" s="1814"/>
      <c r="LPY161" s="1814"/>
      <c r="LPZ161" s="1814"/>
      <c r="LQA161" s="1814"/>
      <c r="LQB161" s="1814"/>
      <c r="LQC161" s="1814"/>
      <c r="LQD161" s="1814"/>
      <c r="LQE161" s="1814"/>
      <c r="LQF161" s="1814"/>
      <c r="LQG161" s="1814"/>
      <c r="LQH161" s="1814"/>
      <c r="LQI161" s="1814"/>
      <c r="LQJ161" s="1814"/>
      <c r="LQK161" s="1814"/>
      <c r="LQL161" s="1814"/>
      <c r="LQM161" s="1814"/>
      <c r="LQN161" s="1814"/>
      <c r="LQO161" s="1814"/>
      <c r="LQP161" s="1814"/>
      <c r="LQQ161" s="1814"/>
      <c r="LQR161" s="1814"/>
      <c r="LQS161" s="1814"/>
      <c r="LQT161" s="1814"/>
      <c r="LQU161" s="1814"/>
      <c r="LQV161" s="1814"/>
      <c r="LQW161" s="1814"/>
      <c r="LQX161" s="1814"/>
      <c r="LQY161" s="1814"/>
      <c r="LQZ161" s="1814"/>
      <c r="LRA161" s="1814"/>
      <c r="LRB161" s="1814"/>
      <c r="LRC161" s="1814"/>
      <c r="LRD161" s="1814"/>
      <c r="LRE161" s="1814"/>
      <c r="LRF161" s="1814"/>
      <c r="LRG161" s="1814"/>
      <c r="LRH161" s="1814"/>
      <c r="LRI161" s="1814"/>
      <c r="LRJ161" s="1814"/>
      <c r="LRK161" s="1814"/>
      <c r="LRL161" s="1814"/>
      <c r="LRM161" s="1814"/>
      <c r="LRN161" s="1814"/>
      <c r="LRO161" s="1814"/>
      <c r="LRP161" s="1814"/>
      <c r="LRQ161" s="1814"/>
      <c r="LRR161" s="1814"/>
      <c r="LRS161" s="1814"/>
      <c r="LRT161" s="1814"/>
      <c r="LRU161" s="1814"/>
      <c r="LRV161" s="1814"/>
      <c r="LRW161" s="1814"/>
      <c r="LRX161" s="1814"/>
      <c r="LRY161" s="1814"/>
      <c r="LRZ161" s="1814"/>
      <c r="LSA161" s="1814"/>
      <c r="LSB161" s="1814"/>
      <c r="LSC161" s="1814"/>
      <c r="LSD161" s="1814"/>
      <c r="LSE161" s="1814"/>
      <c r="LSF161" s="1814"/>
      <c r="LSG161" s="1814"/>
      <c r="LSH161" s="1814"/>
      <c r="LSI161" s="1814"/>
      <c r="LSJ161" s="1814"/>
      <c r="LSK161" s="1814"/>
      <c r="LSL161" s="1814"/>
      <c r="LSM161" s="1814"/>
      <c r="LSN161" s="1814"/>
      <c r="LSO161" s="1814"/>
      <c r="LSP161" s="1814"/>
      <c r="LSQ161" s="1814"/>
      <c r="LSR161" s="1814"/>
      <c r="LSS161" s="1814"/>
      <c r="LST161" s="1814"/>
      <c r="LSU161" s="1814"/>
      <c r="LSV161" s="1814"/>
      <c r="LSW161" s="1814"/>
      <c r="LSX161" s="1814"/>
      <c r="LSY161" s="1814"/>
      <c r="LSZ161" s="1814"/>
      <c r="LTA161" s="1814"/>
      <c r="LTB161" s="1814"/>
      <c r="LTC161" s="1814"/>
      <c r="LTD161" s="1814"/>
      <c r="LTE161" s="1814"/>
      <c r="LTF161" s="1814"/>
      <c r="LTG161" s="1814"/>
      <c r="LTH161" s="1814"/>
      <c r="LTI161" s="1814"/>
      <c r="LTJ161" s="1814"/>
      <c r="LTK161" s="1814"/>
      <c r="LTL161" s="1814"/>
      <c r="LTM161" s="1814"/>
      <c r="LTN161" s="1814"/>
      <c r="LTO161" s="1814"/>
      <c r="LTP161" s="1814"/>
      <c r="LTQ161" s="1814"/>
      <c r="LTR161" s="1814"/>
      <c r="LTS161" s="1814"/>
      <c r="LTT161" s="1814"/>
      <c r="LTU161" s="1814"/>
      <c r="LTV161" s="1814"/>
      <c r="LTW161" s="1814"/>
      <c r="LTX161" s="1814"/>
      <c r="LTY161" s="1814"/>
      <c r="LTZ161" s="1814"/>
      <c r="LUA161" s="1814"/>
      <c r="LUB161" s="1814"/>
      <c r="LUC161" s="1814"/>
      <c r="LUD161" s="1814"/>
      <c r="LUE161" s="1814"/>
      <c r="LUF161" s="1814"/>
      <c r="LUG161" s="1814"/>
      <c r="LUH161" s="1814"/>
      <c r="LUI161" s="1814"/>
      <c r="LUJ161" s="1814"/>
      <c r="LUK161" s="1814"/>
      <c r="LUL161" s="1814"/>
      <c r="LUM161" s="1814"/>
      <c r="LUN161" s="1814"/>
      <c r="LUO161" s="1814"/>
      <c r="LUP161" s="1814"/>
      <c r="LUQ161" s="1814"/>
      <c r="LUR161" s="1814"/>
      <c r="LUS161" s="1814"/>
      <c r="LUT161" s="1814"/>
      <c r="LUU161" s="1814"/>
      <c r="LUV161" s="1814"/>
      <c r="LUW161" s="1814"/>
      <c r="LUX161" s="1814"/>
      <c r="LUY161" s="1814"/>
      <c r="LUZ161" s="1814"/>
      <c r="LVA161" s="1814"/>
      <c r="LVB161" s="1814"/>
      <c r="LVC161" s="1814"/>
      <c r="LVD161" s="1814"/>
      <c r="LVE161" s="1814"/>
      <c r="LVF161" s="1814"/>
      <c r="LVG161" s="1814"/>
      <c r="LVH161" s="1814"/>
      <c r="LVI161" s="1814"/>
      <c r="LVJ161" s="1814"/>
      <c r="LVK161" s="1814"/>
      <c r="LVL161" s="1814"/>
      <c r="LVM161" s="1814"/>
      <c r="LVN161" s="1814"/>
      <c r="LVO161" s="1814"/>
      <c r="LVP161" s="1814"/>
      <c r="LVQ161" s="1814"/>
      <c r="LVR161" s="1814"/>
      <c r="LVS161" s="1814"/>
      <c r="LVT161" s="1814"/>
      <c r="LVU161" s="1814"/>
      <c r="LVV161" s="1814"/>
      <c r="LVW161" s="1814"/>
      <c r="LVX161" s="1814"/>
      <c r="LVY161" s="1814"/>
      <c r="LVZ161" s="1814"/>
      <c r="LWA161" s="1814"/>
      <c r="LWB161" s="1814"/>
      <c r="LWC161" s="1814"/>
      <c r="LWD161" s="1814"/>
      <c r="LWE161" s="1814"/>
      <c r="LWF161" s="1814"/>
      <c r="LWG161" s="1814"/>
      <c r="LWH161" s="1814"/>
      <c r="LWI161" s="1814"/>
      <c r="LWJ161" s="1814"/>
      <c r="LWK161" s="1814"/>
      <c r="LWL161" s="1814"/>
      <c r="LWM161" s="1814"/>
      <c r="LWN161" s="1814"/>
      <c r="LWO161" s="1814"/>
      <c r="LWP161" s="1814"/>
      <c r="LWQ161" s="1814"/>
      <c r="LWR161" s="1814"/>
      <c r="LWS161" s="1814"/>
      <c r="LWT161" s="1814"/>
      <c r="LWU161" s="1814"/>
      <c r="LWV161" s="1814"/>
      <c r="LWW161" s="1814"/>
      <c r="LWX161" s="1814"/>
      <c r="LWY161" s="1814"/>
      <c r="LWZ161" s="1814"/>
      <c r="LXA161" s="1814"/>
      <c r="LXB161" s="1814"/>
      <c r="LXC161" s="1814"/>
      <c r="LXD161" s="1814"/>
      <c r="LXE161" s="1814"/>
      <c r="LXF161" s="1814"/>
      <c r="LXG161" s="1814"/>
      <c r="LXH161" s="1814"/>
      <c r="LXI161" s="1814"/>
      <c r="LXJ161" s="1814"/>
      <c r="LXK161" s="1814"/>
      <c r="LXL161" s="1814"/>
      <c r="LXM161" s="1814"/>
      <c r="LXN161" s="1814"/>
      <c r="LXO161" s="1814"/>
      <c r="LXP161" s="1814"/>
      <c r="LXQ161" s="1814"/>
      <c r="LXR161" s="1814"/>
      <c r="LXS161" s="1814"/>
      <c r="LXT161" s="1814"/>
      <c r="LXU161" s="1814"/>
      <c r="LXV161" s="1814"/>
      <c r="LXW161" s="1814"/>
      <c r="LXX161" s="1814"/>
      <c r="LXY161" s="1814"/>
      <c r="LXZ161" s="1814"/>
      <c r="LYA161" s="1814"/>
      <c r="LYB161" s="1814"/>
      <c r="LYC161" s="1814"/>
      <c r="LYD161" s="1814"/>
      <c r="LYE161" s="1814"/>
      <c r="LYF161" s="1814"/>
      <c r="LYG161" s="1814"/>
      <c r="LYH161" s="1814"/>
      <c r="LYI161" s="1814"/>
      <c r="LYJ161" s="1814"/>
      <c r="LYK161" s="1814"/>
      <c r="LYL161" s="1814"/>
      <c r="LYM161" s="1814"/>
      <c r="LYN161" s="1814"/>
      <c r="LYO161" s="1814"/>
      <c r="LYP161" s="1814"/>
      <c r="LYQ161" s="1814"/>
      <c r="LYR161" s="1814"/>
      <c r="LYS161" s="1814"/>
      <c r="LYT161" s="1814"/>
      <c r="LYU161" s="1814"/>
      <c r="LYV161" s="1814"/>
      <c r="LYW161" s="1814"/>
      <c r="LYX161" s="1814"/>
      <c r="LYY161" s="1814"/>
      <c r="LYZ161" s="1814"/>
      <c r="LZA161" s="1814"/>
      <c r="LZB161" s="1814"/>
      <c r="LZC161" s="1814"/>
      <c r="LZD161" s="1814"/>
      <c r="LZE161" s="1814"/>
      <c r="LZF161" s="1814"/>
      <c r="LZG161" s="1814"/>
      <c r="LZH161" s="1814"/>
      <c r="LZI161" s="1814"/>
      <c r="LZJ161" s="1814"/>
      <c r="LZK161" s="1814"/>
      <c r="LZL161" s="1814"/>
      <c r="LZM161" s="1814"/>
      <c r="LZN161" s="1814"/>
      <c r="LZO161" s="1814"/>
      <c r="LZP161" s="1814"/>
      <c r="LZQ161" s="1814"/>
      <c r="LZR161" s="1814"/>
      <c r="LZS161" s="1814"/>
      <c r="LZT161" s="1814"/>
      <c r="LZU161" s="1814"/>
      <c r="LZV161" s="1814"/>
      <c r="LZW161" s="1814"/>
      <c r="LZX161" s="1814"/>
      <c r="LZY161" s="1814"/>
      <c r="LZZ161" s="1814"/>
      <c r="MAA161" s="1814"/>
      <c r="MAB161" s="1814"/>
      <c r="MAC161" s="1814"/>
      <c r="MAD161" s="1814"/>
      <c r="MAE161" s="1814"/>
      <c r="MAF161" s="1814"/>
      <c r="MAG161" s="1814"/>
      <c r="MAH161" s="1814"/>
      <c r="MAI161" s="1814"/>
      <c r="MAJ161" s="1814"/>
      <c r="MAK161" s="1814"/>
      <c r="MAL161" s="1814"/>
      <c r="MAM161" s="1814"/>
      <c r="MAN161" s="1814"/>
      <c r="MAO161" s="1814"/>
      <c r="MAP161" s="1814"/>
      <c r="MAQ161" s="1814"/>
      <c r="MAR161" s="1814"/>
      <c r="MAS161" s="1814"/>
      <c r="MAT161" s="1814"/>
      <c r="MAU161" s="1814"/>
      <c r="MAV161" s="1814"/>
      <c r="MAW161" s="1814"/>
      <c r="MAX161" s="1814"/>
      <c r="MAY161" s="1814"/>
      <c r="MAZ161" s="1814"/>
      <c r="MBA161" s="1814"/>
      <c r="MBB161" s="1814"/>
      <c r="MBC161" s="1814"/>
      <c r="MBD161" s="1814"/>
      <c r="MBE161" s="1814"/>
      <c r="MBF161" s="1814"/>
      <c r="MBG161" s="1814"/>
      <c r="MBH161" s="1814"/>
      <c r="MBI161" s="1814"/>
      <c r="MBJ161" s="1814"/>
      <c r="MBK161" s="1814"/>
      <c r="MBL161" s="1814"/>
      <c r="MBM161" s="1814"/>
      <c r="MBN161" s="1814"/>
      <c r="MBO161" s="1814"/>
      <c r="MBP161" s="1814"/>
      <c r="MBQ161" s="1814"/>
      <c r="MBR161" s="1814"/>
      <c r="MBS161" s="1814"/>
      <c r="MBT161" s="1814"/>
      <c r="MBU161" s="1814"/>
      <c r="MBV161" s="1814"/>
      <c r="MBW161" s="1814"/>
      <c r="MBX161" s="1814"/>
      <c r="MBY161" s="1814"/>
      <c r="MBZ161" s="1814"/>
      <c r="MCA161" s="1814"/>
      <c r="MCB161" s="1814"/>
      <c r="MCC161" s="1814"/>
      <c r="MCD161" s="1814"/>
      <c r="MCE161" s="1814"/>
      <c r="MCF161" s="1814"/>
      <c r="MCG161" s="1814"/>
      <c r="MCH161" s="1814"/>
      <c r="MCI161" s="1814"/>
      <c r="MCJ161" s="1814"/>
      <c r="MCK161" s="1814"/>
      <c r="MCL161" s="1814"/>
      <c r="MCM161" s="1814"/>
      <c r="MCN161" s="1814"/>
      <c r="MCO161" s="1814"/>
      <c r="MCP161" s="1814"/>
      <c r="MCQ161" s="1814"/>
      <c r="MCR161" s="1814"/>
      <c r="MCS161" s="1814"/>
      <c r="MCT161" s="1814"/>
      <c r="MCU161" s="1814"/>
      <c r="MCV161" s="1814"/>
      <c r="MCW161" s="1814"/>
      <c r="MCX161" s="1814"/>
      <c r="MCY161" s="1814"/>
      <c r="MCZ161" s="1814"/>
      <c r="MDA161" s="1814"/>
      <c r="MDB161" s="1814"/>
      <c r="MDC161" s="1814"/>
      <c r="MDD161" s="1814"/>
      <c r="MDE161" s="1814"/>
      <c r="MDF161" s="1814"/>
      <c r="MDG161" s="1814"/>
      <c r="MDH161" s="1814"/>
      <c r="MDI161" s="1814"/>
      <c r="MDJ161" s="1814"/>
      <c r="MDK161" s="1814"/>
      <c r="MDL161" s="1814"/>
      <c r="MDM161" s="1814"/>
      <c r="MDN161" s="1814"/>
      <c r="MDO161" s="1814"/>
      <c r="MDP161" s="1814"/>
      <c r="MDQ161" s="1814"/>
      <c r="MDR161" s="1814"/>
      <c r="MDS161" s="1814"/>
      <c r="MDT161" s="1814"/>
      <c r="MDU161" s="1814"/>
      <c r="MDV161" s="1814"/>
      <c r="MDW161" s="1814"/>
      <c r="MDX161" s="1814"/>
      <c r="MDY161" s="1814"/>
      <c r="MDZ161" s="1814"/>
      <c r="MEA161" s="1814"/>
      <c r="MEB161" s="1814"/>
      <c r="MEC161" s="1814"/>
      <c r="MED161" s="1814"/>
      <c r="MEE161" s="1814"/>
      <c r="MEF161" s="1814"/>
      <c r="MEG161" s="1814"/>
      <c r="MEH161" s="1814"/>
      <c r="MEI161" s="1814"/>
      <c r="MEJ161" s="1814"/>
      <c r="MEK161" s="1814"/>
      <c r="MEL161" s="1814"/>
      <c r="MEM161" s="1814"/>
      <c r="MEN161" s="1814"/>
      <c r="MEO161" s="1814"/>
      <c r="MEP161" s="1814"/>
      <c r="MEQ161" s="1814"/>
      <c r="MER161" s="1814"/>
      <c r="MES161" s="1814"/>
      <c r="MET161" s="1814"/>
      <c r="MEU161" s="1814"/>
      <c r="MEV161" s="1814"/>
      <c r="MEW161" s="1814"/>
      <c r="MEX161" s="1814"/>
      <c r="MEY161" s="1814"/>
      <c r="MEZ161" s="1814"/>
      <c r="MFA161" s="1814"/>
      <c r="MFB161" s="1814"/>
      <c r="MFC161" s="1814"/>
      <c r="MFD161" s="1814"/>
      <c r="MFE161" s="1814"/>
      <c r="MFF161" s="1814"/>
      <c r="MFG161" s="1814"/>
      <c r="MFH161" s="1814"/>
      <c r="MFI161" s="1814"/>
      <c r="MFJ161" s="1814"/>
      <c r="MFK161" s="1814"/>
      <c r="MFL161" s="1814"/>
      <c r="MFM161" s="1814"/>
      <c r="MFN161" s="1814"/>
      <c r="MFO161" s="1814"/>
      <c r="MFP161" s="1814"/>
      <c r="MFQ161" s="1814"/>
      <c r="MFR161" s="1814"/>
      <c r="MFS161" s="1814"/>
      <c r="MFT161" s="1814"/>
      <c r="MFU161" s="1814"/>
      <c r="MFV161" s="1814"/>
      <c r="MFW161" s="1814"/>
      <c r="MFX161" s="1814"/>
      <c r="MFY161" s="1814"/>
      <c r="MFZ161" s="1814"/>
      <c r="MGA161" s="1814"/>
      <c r="MGB161" s="1814"/>
      <c r="MGC161" s="1814"/>
      <c r="MGD161" s="1814"/>
      <c r="MGE161" s="1814"/>
      <c r="MGF161" s="1814"/>
      <c r="MGG161" s="1814"/>
      <c r="MGH161" s="1814"/>
      <c r="MGI161" s="1814"/>
      <c r="MGJ161" s="1814"/>
      <c r="MGK161" s="1814"/>
      <c r="MGL161" s="1814"/>
      <c r="MGM161" s="1814"/>
      <c r="MGN161" s="1814"/>
      <c r="MGO161" s="1814"/>
      <c r="MGP161" s="1814"/>
      <c r="MGQ161" s="1814"/>
      <c r="MGR161" s="1814"/>
      <c r="MGS161" s="1814"/>
      <c r="MGT161" s="1814"/>
      <c r="MGU161" s="1814"/>
      <c r="MGV161" s="1814"/>
      <c r="MGW161" s="1814"/>
      <c r="MGX161" s="1814"/>
      <c r="MGY161" s="1814"/>
      <c r="MGZ161" s="1814"/>
      <c r="MHA161" s="1814"/>
      <c r="MHB161" s="1814"/>
      <c r="MHC161" s="1814"/>
      <c r="MHD161" s="1814"/>
      <c r="MHE161" s="1814"/>
      <c r="MHF161" s="1814"/>
      <c r="MHG161" s="1814"/>
      <c r="MHH161" s="1814"/>
      <c r="MHI161" s="1814"/>
      <c r="MHJ161" s="1814"/>
      <c r="MHK161" s="1814"/>
      <c r="MHL161" s="1814"/>
      <c r="MHM161" s="1814"/>
      <c r="MHN161" s="1814"/>
      <c r="MHO161" s="1814"/>
      <c r="MHP161" s="1814"/>
      <c r="MHQ161" s="1814"/>
      <c r="MHR161" s="1814"/>
      <c r="MHS161" s="1814"/>
      <c r="MHT161" s="1814"/>
      <c r="MHU161" s="1814"/>
      <c r="MHV161" s="1814"/>
      <c r="MHW161" s="1814"/>
      <c r="MHX161" s="1814"/>
      <c r="MHY161" s="1814"/>
      <c r="MHZ161" s="1814"/>
      <c r="MIA161" s="1814"/>
      <c r="MIB161" s="1814"/>
      <c r="MIC161" s="1814"/>
      <c r="MID161" s="1814"/>
      <c r="MIE161" s="1814"/>
      <c r="MIF161" s="1814"/>
      <c r="MIG161" s="1814"/>
      <c r="MIH161" s="1814"/>
      <c r="MII161" s="1814"/>
      <c r="MIJ161" s="1814"/>
      <c r="MIK161" s="1814"/>
      <c r="MIL161" s="1814"/>
      <c r="MIM161" s="1814"/>
      <c r="MIN161" s="1814"/>
      <c r="MIO161" s="1814"/>
      <c r="MIP161" s="1814"/>
      <c r="MIQ161" s="1814"/>
      <c r="MIR161" s="1814"/>
      <c r="MIS161" s="1814"/>
      <c r="MIT161" s="1814"/>
      <c r="MIU161" s="1814"/>
      <c r="MIV161" s="1814"/>
      <c r="MIW161" s="1814"/>
      <c r="MIX161" s="1814"/>
      <c r="MIY161" s="1814"/>
      <c r="MIZ161" s="1814"/>
      <c r="MJA161" s="1814"/>
      <c r="MJB161" s="1814"/>
      <c r="MJC161" s="1814"/>
      <c r="MJD161" s="1814"/>
      <c r="MJE161" s="1814"/>
      <c r="MJF161" s="1814"/>
      <c r="MJG161" s="1814"/>
      <c r="MJH161" s="1814"/>
      <c r="MJI161" s="1814"/>
      <c r="MJJ161" s="1814"/>
      <c r="MJK161" s="1814"/>
      <c r="MJL161" s="1814"/>
      <c r="MJM161" s="1814"/>
      <c r="MJN161" s="1814"/>
      <c r="MJO161" s="1814"/>
      <c r="MJP161" s="1814"/>
      <c r="MJQ161" s="1814"/>
      <c r="MJR161" s="1814"/>
      <c r="MJS161" s="1814"/>
      <c r="MJT161" s="1814"/>
      <c r="MJU161" s="1814"/>
      <c r="MJV161" s="1814"/>
      <c r="MJW161" s="1814"/>
      <c r="MJX161" s="1814"/>
      <c r="MJY161" s="1814"/>
      <c r="MJZ161" s="1814"/>
      <c r="MKA161" s="1814"/>
      <c r="MKB161" s="1814"/>
      <c r="MKC161" s="1814"/>
      <c r="MKD161" s="1814"/>
      <c r="MKE161" s="1814"/>
      <c r="MKF161" s="1814"/>
      <c r="MKG161" s="1814"/>
      <c r="MKH161" s="1814"/>
      <c r="MKI161" s="1814"/>
      <c r="MKJ161" s="1814"/>
      <c r="MKK161" s="1814"/>
      <c r="MKL161" s="1814"/>
      <c r="MKM161" s="1814"/>
      <c r="MKN161" s="1814"/>
      <c r="MKO161" s="1814"/>
      <c r="MKP161" s="1814"/>
      <c r="MKQ161" s="1814"/>
      <c r="MKR161" s="1814"/>
      <c r="MKS161" s="1814"/>
      <c r="MKT161" s="1814"/>
      <c r="MKU161" s="1814"/>
      <c r="MKV161" s="1814"/>
      <c r="MKW161" s="1814"/>
      <c r="MKX161" s="1814"/>
      <c r="MKY161" s="1814"/>
      <c r="MKZ161" s="1814"/>
      <c r="MLA161" s="1814"/>
      <c r="MLB161" s="1814"/>
      <c r="MLC161" s="1814"/>
      <c r="MLD161" s="1814"/>
      <c r="MLE161" s="1814"/>
      <c r="MLF161" s="1814"/>
      <c r="MLG161" s="1814"/>
      <c r="MLH161" s="1814"/>
      <c r="MLI161" s="1814"/>
      <c r="MLJ161" s="1814"/>
      <c r="MLK161" s="1814"/>
      <c r="MLL161" s="1814"/>
      <c r="MLM161" s="1814"/>
      <c r="MLN161" s="1814"/>
      <c r="MLO161" s="1814"/>
      <c r="MLP161" s="1814"/>
      <c r="MLQ161" s="1814"/>
      <c r="MLR161" s="1814"/>
      <c r="MLS161" s="1814"/>
      <c r="MLT161" s="1814"/>
      <c r="MLU161" s="1814"/>
      <c r="MLV161" s="1814"/>
      <c r="MLW161" s="1814"/>
      <c r="MLX161" s="1814"/>
      <c r="MLY161" s="1814"/>
      <c r="MLZ161" s="1814"/>
      <c r="MMA161" s="1814"/>
      <c r="MMB161" s="1814"/>
      <c r="MMC161" s="1814"/>
      <c r="MMD161" s="1814"/>
      <c r="MME161" s="1814"/>
      <c r="MMF161" s="1814"/>
      <c r="MMG161" s="1814"/>
      <c r="MMH161" s="1814"/>
      <c r="MMI161" s="1814"/>
      <c r="MMJ161" s="1814"/>
      <c r="MMK161" s="1814"/>
      <c r="MML161" s="1814"/>
      <c r="MMM161" s="1814"/>
      <c r="MMN161" s="1814"/>
      <c r="MMO161" s="1814"/>
      <c r="MMP161" s="1814"/>
      <c r="MMQ161" s="1814"/>
      <c r="MMR161" s="1814"/>
      <c r="MMS161" s="1814"/>
      <c r="MMT161" s="1814"/>
      <c r="MMU161" s="1814"/>
      <c r="MMV161" s="1814"/>
      <c r="MMW161" s="1814"/>
      <c r="MMX161" s="1814"/>
      <c r="MMY161" s="1814"/>
      <c r="MMZ161" s="1814"/>
      <c r="MNA161" s="1814"/>
      <c r="MNB161" s="1814"/>
      <c r="MNC161" s="1814"/>
      <c r="MND161" s="1814"/>
      <c r="MNE161" s="1814"/>
      <c r="MNF161" s="1814"/>
      <c r="MNG161" s="1814"/>
      <c r="MNH161" s="1814"/>
      <c r="MNI161" s="1814"/>
      <c r="MNJ161" s="1814"/>
      <c r="MNK161" s="1814"/>
      <c r="MNL161" s="1814"/>
      <c r="MNM161" s="1814"/>
      <c r="MNN161" s="1814"/>
      <c r="MNO161" s="1814"/>
      <c r="MNP161" s="1814"/>
      <c r="MNQ161" s="1814"/>
      <c r="MNR161" s="1814"/>
      <c r="MNS161" s="1814"/>
      <c r="MNT161" s="1814"/>
      <c r="MNU161" s="1814"/>
      <c r="MNV161" s="1814"/>
      <c r="MNW161" s="1814"/>
      <c r="MNX161" s="1814"/>
      <c r="MNY161" s="1814"/>
      <c r="MNZ161" s="1814"/>
      <c r="MOA161" s="1814"/>
      <c r="MOB161" s="1814"/>
      <c r="MOC161" s="1814"/>
      <c r="MOD161" s="1814"/>
      <c r="MOE161" s="1814"/>
      <c r="MOF161" s="1814"/>
      <c r="MOG161" s="1814"/>
      <c r="MOH161" s="1814"/>
      <c r="MOI161" s="1814"/>
      <c r="MOJ161" s="1814"/>
      <c r="MOK161" s="1814"/>
      <c r="MOL161" s="1814"/>
      <c r="MOM161" s="1814"/>
      <c r="MON161" s="1814"/>
      <c r="MOO161" s="1814"/>
      <c r="MOP161" s="1814"/>
      <c r="MOQ161" s="1814"/>
      <c r="MOR161" s="1814"/>
      <c r="MOS161" s="1814"/>
      <c r="MOT161" s="1814"/>
      <c r="MOU161" s="1814"/>
      <c r="MOV161" s="1814"/>
      <c r="MOW161" s="1814"/>
      <c r="MOX161" s="1814"/>
      <c r="MOY161" s="1814"/>
      <c r="MOZ161" s="1814"/>
      <c r="MPA161" s="1814"/>
      <c r="MPB161" s="1814"/>
      <c r="MPC161" s="1814"/>
      <c r="MPD161" s="1814"/>
      <c r="MPE161" s="1814"/>
      <c r="MPF161" s="1814"/>
      <c r="MPG161" s="1814"/>
      <c r="MPH161" s="1814"/>
      <c r="MPI161" s="1814"/>
      <c r="MPJ161" s="1814"/>
      <c r="MPK161" s="1814"/>
      <c r="MPL161" s="1814"/>
      <c r="MPM161" s="1814"/>
      <c r="MPN161" s="1814"/>
      <c r="MPO161" s="1814"/>
      <c r="MPP161" s="1814"/>
      <c r="MPQ161" s="1814"/>
      <c r="MPR161" s="1814"/>
      <c r="MPS161" s="1814"/>
      <c r="MPT161" s="1814"/>
      <c r="MPU161" s="1814"/>
      <c r="MPV161" s="1814"/>
      <c r="MPW161" s="1814"/>
      <c r="MPX161" s="1814"/>
      <c r="MPY161" s="1814"/>
      <c r="MPZ161" s="1814"/>
      <c r="MQA161" s="1814"/>
      <c r="MQB161" s="1814"/>
      <c r="MQC161" s="1814"/>
      <c r="MQD161" s="1814"/>
      <c r="MQE161" s="1814"/>
      <c r="MQF161" s="1814"/>
      <c r="MQG161" s="1814"/>
      <c r="MQH161" s="1814"/>
      <c r="MQI161" s="1814"/>
      <c r="MQJ161" s="1814"/>
      <c r="MQK161" s="1814"/>
      <c r="MQL161" s="1814"/>
      <c r="MQM161" s="1814"/>
      <c r="MQN161" s="1814"/>
      <c r="MQO161" s="1814"/>
      <c r="MQP161" s="1814"/>
      <c r="MQQ161" s="1814"/>
      <c r="MQR161" s="1814"/>
      <c r="MQS161" s="1814"/>
      <c r="MQT161" s="1814"/>
      <c r="MQU161" s="1814"/>
      <c r="MQV161" s="1814"/>
      <c r="MQW161" s="1814"/>
      <c r="MQX161" s="1814"/>
      <c r="MQY161" s="1814"/>
      <c r="MQZ161" s="1814"/>
      <c r="MRA161" s="1814"/>
      <c r="MRB161" s="1814"/>
      <c r="MRC161" s="1814"/>
      <c r="MRD161" s="1814"/>
      <c r="MRE161" s="1814"/>
      <c r="MRF161" s="1814"/>
      <c r="MRG161" s="1814"/>
      <c r="MRH161" s="1814"/>
      <c r="MRI161" s="1814"/>
      <c r="MRJ161" s="1814"/>
      <c r="MRK161" s="1814"/>
      <c r="MRL161" s="1814"/>
      <c r="MRM161" s="1814"/>
      <c r="MRN161" s="1814"/>
      <c r="MRO161" s="1814"/>
      <c r="MRP161" s="1814"/>
      <c r="MRQ161" s="1814"/>
      <c r="MRR161" s="1814"/>
      <c r="MRS161" s="1814"/>
      <c r="MRT161" s="1814"/>
      <c r="MRU161" s="1814"/>
      <c r="MRV161" s="1814"/>
      <c r="MRW161" s="1814"/>
      <c r="MRX161" s="1814"/>
      <c r="MRY161" s="1814"/>
      <c r="MRZ161" s="1814"/>
      <c r="MSA161" s="1814"/>
      <c r="MSB161" s="1814"/>
      <c r="MSC161" s="1814"/>
      <c r="MSD161" s="1814"/>
      <c r="MSE161" s="1814"/>
      <c r="MSF161" s="1814"/>
      <c r="MSG161" s="1814"/>
      <c r="MSH161" s="1814"/>
      <c r="MSI161" s="1814"/>
      <c r="MSJ161" s="1814"/>
      <c r="MSK161" s="1814"/>
      <c r="MSL161" s="1814"/>
      <c r="MSM161" s="1814"/>
      <c r="MSN161" s="1814"/>
      <c r="MSO161" s="1814"/>
      <c r="MSP161" s="1814"/>
      <c r="MSQ161" s="1814"/>
      <c r="MSR161" s="1814"/>
      <c r="MSS161" s="1814"/>
      <c r="MST161" s="1814"/>
      <c r="MSU161" s="1814"/>
      <c r="MSV161" s="1814"/>
      <c r="MSW161" s="1814"/>
      <c r="MSX161" s="1814"/>
      <c r="MSY161" s="1814"/>
      <c r="MSZ161" s="1814"/>
      <c r="MTA161" s="1814"/>
      <c r="MTB161" s="1814"/>
      <c r="MTC161" s="1814"/>
      <c r="MTD161" s="1814"/>
      <c r="MTE161" s="1814"/>
      <c r="MTF161" s="1814"/>
      <c r="MTG161" s="1814"/>
      <c r="MTH161" s="1814"/>
      <c r="MTI161" s="1814"/>
      <c r="MTJ161" s="1814"/>
      <c r="MTK161" s="1814"/>
      <c r="MTL161" s="1814"/>
      <c r="MTM161" s="1814"/>
      <c r="MTN161" s="1814"/>
      <c r="MTO161" s="1814"/>
      <c r="MTP161" s="1814"/>
      <c r="MTQ161" s="1814"/>
      <c r="MTR161" s="1814"/>
      <c r="MTS161" s="1814"/>
      <c r="MTT161" s="1814"/>
      <c r="MTU161" s="1814"/>
      <c r="MTV161" s="1814"/>
      <c r="MTW161" s="1814"/>
      <c r="MTX161" s="1814"/>
      <c r="MTY161" s="1814"/>
      <c r="MTZ161" s="1814"/>
      <c r="MUA161" s="1814"/>
      <c r="MUB161" s="1814"/>
      <c r="MUC161" s="1814"/>
      <c r="MUD161" s="1814"/>
      <c r="MUE161" s="1814"/>
      <c r="MUF161" s="1814"/>
      <c r="MUG161" s="1814"/>
      <c r="MUH161" s="1814"/>
      <c r="MUI161" s="1814"/>
      <c r="MUJ161" s="1814"/>
      <c r="MUK161" s="1814"/>
      <c r="MUL161" s="1814"/>
      <c r="MUM161" s="1814"/>
      <c r="MUN161" s="1814"/>
      <c r="MUO161" s="1814"/>
      <c r="MUP161" s="1814"/>
      <c r="MUQ161" s="1814"/>
      <c r="MUR161" s="1814"/>
      <c r="MUS161" s="1814"/>
      <c r="MUT161" s="1814"/>
      <c r="MUU161" s="1814"/>
      <c r="MUV161" s="1814"/>
      <c r="MUW161" s="1814"/>
      <c r="MUX161" s="1814"/>
      <c r="MUY161" s="1814"/>
      <c r="MUZ161" s="1814"/>
      <c r="MVA161" s="1814"/>
      <c r="MVB161" s="1814"/>
      <c r="MVC161" s="1814"/>
      <c r="MVD161" s="1814"/>
      <c r="MVE161" s="1814"/>
      <c r="MVF161" s="1814"/>
      <c r="MVG161" s="1814"/>
      <c r="MVH161" s="1814"/>
      <c r="MVI161" s="1814"/>
      <c r="MVJ161" s="1814"/>
      <c r="MVK161" s="1814"/>
      <c r="MVL161" s="1814"/>
      <c r="MVM161" s="1814"/>
      <c r="MVN161" s="1814"/>
      <c r="MVO161" s="1814"/>
      <c r="MVP161" s="1814"/>
      <c r="MVQ161" s="1814"/>
      <c r="MVR161" s="1814"/>
      <c r="MVS161" s="1814"/>
      <c r="MVT161" s="1814"/>
      <c r="MVU161" s="1814"/>
      <c r="MVV161" s="1814"/>
      <c r="MVW161" s="1814"/>
      <c r="MVX161" s="1814"/>
      <c r="MVY161" s="1814"/>
      <c r="MVZ161" s="1814"/>
      <c r="MWA161" s="1814"/>
      <c r="MWB161" s="1814"/>
      <c r="MWC161" s="1814"/>
      <c r="MWD161" s="1814"/>
      <c r="MWE161" s="1814"/>
      <c r="MWF161" s="1814"/>
      <c r="MWG161" s="1814"/>
      <c r="MWH161" s="1814"/>
      <c r="MWI161" s="1814"/>
      <c r="MWJ161" s="1814"/>
      <c r="MWK161" s="1814"/>
      <c r="MWL161" s="1814"/>
      <c r="MWM161" s="1814"/>
      <c r="MWN161" s="1814"/>
      <c r="MWO161" s="1814"/>
      <c r="MWP161" s="1814"/>
      <c r="MWQ161" s="1814"/>
      <c r="MWR161" s="1814"/>
      <c r="MWS161" s="1814"/>
      <c r="MWT161" s="1814"/>
      <c r="MWU161" s="1814"/>
      <c r="MWV161" s="1814"/>
      <c r="MWW161" s="1814"/>
      <c r="MWX161" s="1814"/>
      <c r="MWY161" s="1814"/>
      <c r="MWZ161" s="1814"/>
      <c r="MXA161" s="1814"/>
      <c r="MXB161" s="1814"/>
      <c r="MXC161" s="1814"/>
      <c r="MXD161" s="1814"/>
      <c r="MXE161" s="1814"/>
      <c r="MXF161" s="1814"/>
      <c r="MXG161" s="1814"/>
      <c r="MXH161" s="1814"/>
      <c r="MXI161" s="1814"/>
      <c r="MXJ161" s="1814"/>
      <c r="MXK161" s="1814"/>
      <c r="MXL161" s="1814"/>
      <c r="MXM161" s="1814"/>
      <c r="MXN161" s="1814"/>
      <c r="MXO161" s="1814"/>
      <c r="MXP161" s="1814"/>
      <c r="MXQ161" s="1814"/>
      <c r="MXR161" s="1814"/>
      <c r="MXS161" s="1814"/>
      <c r="MXT161" s="1814"/>
      <c r="MXU161" s="1814"/>
      <c r="MXV161" s="1814"/>
      <c r="MXW161" s="1814"/>
      <c r="MXX161" s="1814"/>
      <c r="MXY161" s="1814"/>
      <c r="MXZ161" s="1814"/>
      <c r="MYA161" s="1814"/>
      <c r="MYB161" s="1814"/>
      <c r="MYC161" s="1814"/>
      <c r="MYD161" s="1814"/>
      <c r="MYE161" s="1814"/>
      <c r="MYF161" s="1814"/>
      <c r="MYG161" s="1814"/>
      <c r="MYH161" s="1814"/>
      <c r="MYI161" s="1814"/>
      <c r="MYJ161" s="1814"/>
      <c r="MYK161" s="1814"/>
      <c r="MYL161" s="1814"/>
      <c r="MYM161" s="1814"/>
      <c r="MYN161" s="1814"/>
      <c r="MYO161" s="1814"/>
      <c r="MYP161" s="1814"/>
      <c r="MYQ161" s="1814"/>
      <c r="MYR161" s="1814"/>
      <c r="MYS161" s="1814"/>
      <c r="MYT161" s="1814"/>
      <c r="MYU161" s="1814"/>
      <c r="MYV161" s="1814"/>
      <c r="MYW161" s="1814"/>
      <c r="MYX161" s="1814"/>
      <c r="MYY161" s="1814"/>
      <c r="MYZ161" s="1814"/>
      <c r="MZA161" s="1814"/>
      <c r="MZB161" s="1814"/>
      <c r="MZC161" s="1814"/>
      <c r="MZD161" s="1814"/>
      <c r="MZE161" s="1814"/>
      <c r="MZF161" s="1814"/>
      <c r="MZG161" s="1814"/>
      <c r="MZH161" s="1814"/>
      <c r="MZI161" s="1814"/>
      <c r="MZJ161" s="1814"/>
      <c r="MZK161" s="1814"/>
      <c r="MZL161" s="1814"/>
      <c r="MZM161" s="1814"/>
      <c r="MZN161" s="1814"/>
      <c r="MZO161" s="1814"/>
      <c r="MZP161" s="1814"/>
      <c r="MZQ161" s="1814"/>
      <c r="MZR161" s="1814"/>
      <c r="MZS161" s="1814"/>
      <c r="MZT161" s="1814"/>
      <c r="MZU161" s="1814"/>
      <c r="MZV161" s="1814"/>
      <c r="MZW161" s="1814"/>
      <c r="MZX161" s="1814"/>
      <c r="MZY161" s="1814"/>
      <c r="MZZ161" s="1814"/>
      <c r="NAA161" s="1814"/>
      <c r="NAB161" s="1814"/>
      <c r="NAC161" s="1814"/>
      <c r="NAD161" s="1814"/>
      <c r="NAE161" s="1814"/>
      <c r="NAF161" s="1814"/>
      <c r="NAG161" s="1814"/>
      <c r="NAH161" s="1814"/>
      <c r="NAI161" s="1814"/>
      <c r="NAJ161" s="1814"/>
      <c r="NAK161" s="1814"/>
      <c r="NAL161" s="1814"/>
      <c r="NAM161" s="1814"/>
      <c r="NAN161" s="1814"/>
      <c r="NAO161" s="1814"/>
      <c r="NAP161" s="1814"/>
      <c r="NAQ161" s="1814"/>
      <c r="NAR161" s="1814"/>
      <c r="NAS161" s="1814"/>
      <c r="NAT161" s="1814"/>
      <c r="NAU161" s="1814"/>
      <c r="NAV161" s="1814"/>
      <c r="NAW161" s="1814"/>
      <c r="NAX161" s="1814"/>
      <c r="NAY161" s="1814"/>
      <c r="NAZ161" s="1814"/>
      <c r="NBA161" s="1814"/>
      <c r="NBB161" s="1814"/>
      <c r="NBC161" s="1814"/>
      <c r="NBD161" s="1814"/>
      <c r="NBE161" s="1814"/>
      <c r="NBF161" s="1814"/>
      <c r="NBG161" s="1814"/>
      <c r="NBH161" s="1814"/>
      <c r="NBI161" s="1814"/>
      <c r="NBJ161" s="1814"/>
      <c r="NBK161" s="1814"/>
      <c r="NBL161" s="1814"/>
      <c r="NBM161" s="1814"/>
      <c r="NBN161" s="1814"/>
      <c r="NBO161" s="1814"/>
      <c r="NBP161" s="1814"/>
      <c r="NBQ161" s="1814"/>
      <c r="NBR161" s="1814"/>
      <c r="NBS161" s="1814"/>
      <c r="NBT161" s="1814"/>
      <c r="NBU161" s="1814"/>
      <c r="NBV161" s="1814"/>
      <c r="NBW161" s="1814"/>
      <c r="NBX161" s="1814"/>
      <c r="NBY161" s="1814"/>
      <c r="NBZ161" s="1814"/>
      <c r="NCA161" s="1814"/>
      <c r="NCB161" s="1814"/>
      <c r="NCC161" s="1814"/>
      <c r="NCD161" s="1814"/>
      <c r="NCE161" s="1814"/>
      <c r="NCF161" s="1814"/>
      <c r="NCG161" s="1814"/>
      <c r="NCH161" s="1814"/>
      <c r="NCI161" s="1814"/>
      <c r="NCJ161" s="1814"/>
      <c r="NCK161" s="1814"/>
      <c r="NCL161" s="1814"/>
      <c r="NCM161" s="1814"/>
      <c r="NCN161" s="1814"/>
      <c r="NCO161" s="1814"/>
      <c r="NCP161" s="1814"/>
      <c r="NCQ161" s="1814"/>
      <c r="NCR161" s="1814"/>
      <c r="NCS161" s="1814"/>
      <c r="NCT161" s="1814"/>
      <c r="NCU161" s="1814"/>
      <c r="NCV161" s="1814"/>
      <c r="NCW161" s="1814"/>
      <c r="NCX161" s="1814"/>
      <c r="NCY161" s="1814"/>
      <c r="NCZ161" s="1814"/>
      <c r="NDA161" s="1814"/>
      <c r="NDB161" s="1814"/>
      <c r="NDC161" s="1814"/>
      <c r="NDD161" s="1814"/>
      <c r="NDE161" s="1814"/>
      <c r="NDF161" s="1814"/>
      <c r="NDG161" s="1814"/>
      <c r="NDH161" s="1814"/>
      <c r="NDI161" s="1814"/>
      <c r="NDJ161" s="1814"/>
      <c r="NDK161" s="1814"/>
      <c r="NDL161" s="1814"/>
      <c r="NDM161" s="1814"/>
      <c r="NDN161" s="1814"/>
      <c r="NDO161" s="1814"/>
      <c r="NDP161" s="1814"/>
      <c r="NDQ161" s="1814"/>
      <c r="NDR161" s="1814"/>
      <c r="NDS161" s="1814"/>
      <c r="NDT161" s="1814"/>
      <c r="NDU161" s="1814"/>
      <c r="NDV161" s="1814"/>
      <c r="NDW161" s="1814"/>
      <c r="NDX161" s="1814"/>
      <c r="NDY161" s="1814"/>
      <c r="NDZ161" s="1814"/>
      <c r="NEA161" s="1814"/>
      <c r="NEB161" s="1814"/>
      <c r="NEC161" s="1814"/>
      <c r="NED161" s="1814"/>
      <c r="NEE161" s="1814"/>
      <c r="NEF161" s="1814"/>
      <c r="NEG161" s="1814"/>
      <c r="NEH161" s="1814"/>
      <c r="NEI161" s="1814"/>
      <c r="NEJ161" s="1814"/>
      <c r="NEK161" s="1814"/>
      <c r="NEL161" s="1814"/>
      <c r="NEM161" s="1814"/>
      <c r="NEN161" s="1814"/>
      <c r="NEO161" s="1814"/>
      <c r="NEP161" s="1814"/>
      <c r="NEQ161" s="1814"/>
      <c r="NER161" s="1814"/>
      <c r="NES161" s="1814"/>
      <c r="NET161" s="1814"/>
      <c r="NEU161" s="1814"/>
      <c r="NEV161" s="1814"/>
      <c r="NEW161" s="1814"/>
      <c r="NEX161" s="1814"/>
      <c r="NEY161" s="1814"/>
      <c r="NEZ161" s="1814"/>
      <c r="NFA161" s="1814"/>
      <c r="NFB161" s="1814"/>
      <c r="NFC161" s="1814"/>
      <c r="NFD161" s="1814"/>
      <c r="NFE161" s="1814"/>
      <c r="NFF161" s="1814"/>
      <c r="NFG161" s="1814"/>
      <c r="NFH161" s="1814"/>
      <c r="NFI161" s="1814"/>
      <c r="NFJ161" s="1814"/>
      <c r="NFK161" s="1814"/>
      <c r="NFL161" s="1814"/>
      <c r="NFM161" s="1814"/>
      <c r="NFN161" s="1814"/>
      <c r="NFO161" s="1814"/>
      <c r="NFP161" s="1814"/>
      <c r="NFQ161" s="1814"/>
      <c r="NFR161" s="1814"/>
      <c r="NFS161" s="1814"/>
      <c r="NFT161" s="1814"/>
      <c r="NFU161" s="1814"/>
      <c r="NFV161" s="1814"/>
      <c r="NFW161" s="1814"/>
      <c r="NFX161" s="1814"/>
      <c r="NFY161" s="1814"/>
      <c r="NFZ161" s="1814"/>
      <c r="NGA161" s="1814"/>
      <c r="NGB161" s="1814"/>
      <c r="NGC161" s="1814"/>
      <c r="NGD161" s="1814"/>
      <c r="NGE161" s="1814"/>
      <c r="NGF161" s="1814"/>
      <c r="NGG161" s="1814"/>
      <c r="NGH161" s="1814"/>
      <c r="NGI161" s="1814"/>
      <c r="NGJ161" s="1814"/>
      <c r="NGK161" s="1814"/>
      <c r="NGL161" s="1814"/>
      <c r="NGM161" s="1814"/>
      <c r="NGN161" s="1814"/>
      <c r="NGO161" s="1814"/>
      <c r="NGP161" s="1814"/>
      <c r="NGQ161" s="1814"/>
      <c r="NGR161" s="1814"/>
      <c r="NGS161" s="1814"/>
      <c r="NGT161" s="1814"/>
      <c r="NGU161" s="1814"/>
      <c r="NGV161" s="1814"/>
      <c r="NGW161" s="1814"/>
      <c r="NGX161" s="1814"/>
      <c r="NGY161" s="1814"/>
      <c r="NGZ161" s="1814"/>
      <c r="NHA161" s="1814"/>
      <c r="NHB161" s="1814"/>
      <c r="NHC161" s="1814"/>
      <c r="NHD161" s="1814"/>
      <c r="NHE161" s="1814"/>
      <c r="NHF161" s="1814"/>
      <c r="NHG161" s="1814"/>
      <c r="NHH161" s="1814"/>
      <c r="NHI161" s="1814"/>
      <c r="NHJ161" s="1814"/>
      <c r="NHK161" s="1814"/>
      <c r="NHL161" s="1814"/>
      <c r="NHM161" s="1814"/>
      <c r="NHN161" s="1814"/>
      <c r="NHO161" s="1814"/>
      <c r="NHP161" s="1814"/>
      <c r="NHQ161" s="1814"/>
      <c r="NHR161" s="1814"/>
      <c r="NHS161" s="1814"/>
      <c r="NHT161" s="1814"/>
      <c r="NHU161" s="1814"/>
      <c r="NHV161" s="1814"/>
      <c r="NHW161" s="1814"/>
      <c r="NHX161" s="1814"/>
      <c r="NHY161" s="1814"/>
      <c r="NHZ161" s="1814"/>
      <c r="NIA161" s="1814"/>
      <c r="NIB161" s="1814"/>
      <c r="NIC161" s="1814"/>
      <c r="NID161" s="1814"/>
      <c r="NIE161" s="1814"/>
      <c r="NIF161" s="1814"/>
      <c r="NIG161" s="1814"/>
      <c r="NIH161" s="1814"/>
      <c r="NII161" s="1814"/>
      <c r="NIJ161" s="1814"/>
      <c r="NIK161" s="1814"/>
      <c r="NIL161" s="1814"/>
      <c r="NIM161" s="1814"/>
      <c r="NIN161" s="1814"/>
      <c r="NIO161" s="1814"/>
      <c r="NIP161" s="1814"/>
      <c r="NIQ161" s="1814"/>
      <c r="NIR161" s="1814"/>
      <c r="NIS161" s="1814"/>
      <c r="NIT161" s="1814"/>
      <c r="NIU161" s="1814"/>
      <c r="NIV161" s="1814"/>
      <c r="NIW161" s="1814"/>
      <c r="NIX161" s="1814"/>
      <c r="NIY161" s="1814"/>
      <c r="NIZ161" s="1814"/>
      <c r="NJA161" s="1814"/>
      <c r="NJB161" s="1814"/>
      <c r="NJC161" s="1814"/>
      <c r="NJD161" s="1814"/>
      <c r="NJE161" s="1814"/>
      <c r="NJF161" s="1814"/>
      <c r="NJG161" s="1814"/>
      <c r="NJH161" s="1814"/>
      <c r="NJI161" s="1814"/>
      <c r="NJJ161" s="1814"/>
      <c r="NJK161" s="1814"/>
      <c r="NJL161" s="1814"/>
      <c r="NJM161" s="1814"/>
      <c r="NJN161" s="1814"/>
      <c r="NJO161" s="1814"/>
      <c r="NJP161" s="1814"/>
      <c r="NJQ161" s="1814"/>
      <c r="NJR161" s="1814"/>
      <c r="NJS161" s="1814"/>
      <c r="NJT161" s="1814"/>
      <c r="NJU161" s="1814"/>
      <c r="NJV161" s="1814"/>
      <c r="NJW161" s="1814"/>
      <c r="NJX161" s="1814"/>
      <c r="NJY161" s="1814"/>
      <c r="NJZ161" s="1814"/>
      <c r="NKA161" s="1814"/>
      <c r="NKB161" s="1814"/>
      <c r="NKC161" s="1814"/>
      <c r="NKD161" s="1814"/>
      <c r="NKE161" s="1814"/>
      <c r="NKF161" s="1814"/>
      <c r="NKG161" s="1814"/>
      <c r="NKH161" s="1814"/>
      <c r="NKI161" s="1814"/>
      <c r="NKJ161" s="1814"/>
      <c r="NKK161" s="1814"/>
      <c r="NKL161" s="1814"/>
      <c r="NKM161" s="1814"/>
      <c r="NKN161" s="1814"/>
      <c r="NKO161" s="1814"/>
      <c r="NKP161" s="1814"/>
      <c r="NKQ161" s="1814"/>
      <c r="NKR161" s="1814"/>
      <c r="NKS161" s="1814"/>
      <c r="NKT161" s="1814"/>
      <c r="NKU161" s="1814"/>
      <c r="NKV161" s="1814"/>
      <c r="NKW161" s="1814"/>
      <c r="NKX161" s="1814"/>
      <c r="NKY161" s="1814"/>
      <c r="NKZ161" s="1814"/>
      <c r="NLA161" s="1814"/>
      <c r="NLB161" s="1814"/>
      <c r="NLC161" s="1814"/>
      <c r="NLD161" s="1814"/>
      <c r="NLE161" s="1814"/>
      <c r="NLF161" s="1814"/>
      <c r="NLG161" s="1814"/>
      <c r="NLH161" s="1814"/>
      <c r="NLI161" s="1814"/>
      <c r="NLJ161" s="1814"/>
      <c r="NLK161" s="1814"/>
      <c r="NLL161" s="1814"/>
      <c r="NLM161" s="1814"/>
      <c r="NLN161" s="1814"/>
      <c r="NLO161" s="1814"/>
      <c r="NLP161" s="1814"/>
      <c r="NLQ161" s="1814"/>
      <c r="NLR161" s="1814"/>
      <c r="NLS161" s="1814"/>
      <c r="NLT161" s="1814"/>
      <c r="NLU161" s="1814"/>
      <c r="NLV161" s="1814"/>
      <c r="NLW161" s="1814"/>
      <c r="NLX161" s="1814"/>
      <c r="NLY161" s="1814"/>
      <c r="NLZ161" s="1814"/>
      <c r="NMA161" s="1814"/>
      <c r="NMB161" s="1814"/>
      <c r="NMC161" s="1814"/>
      <c r="NMD161" s="1814"/>
      <c r="NME161" s="1814"/>
      <c r="NMF161" s="1814"/>
      <c r="NMG161" s="1814"/>
      <c r="NMH161" s="1814"/>
      <c r="NMI161" s="1814"/>
      <c r="NMJ161" s="1814"/>
      <c r="NMK161" s="1814"/>
      <c r="NML161" s="1814"/>
      <c r="NMM161" s="1814"/>
      <c r="NMN161" s="1814"/>
      <c r="NMO161" s="1814"/>
      <c r="NMP161" s="1814"/>
      <c r="NMQ161" s="1814"/>
      <c r="NMR161" s="1814"/>
      <c r="NMS161" s="1814"/>
      <c r="NMT161" s="1814"/>
      <c r="NMU161" s="1814"/>
      <c r="NMV161" s="1814"/>
      <c r="NMW161" s="1814"/>
      <c r="NMX161" s="1814"/>
      <c r="NMY161" s="1814"/>
      <c r="NMZ161" s="1814"/>
      <c r="NNA161" s="1814"/>
      <c r="NNB161" s="1814"/>
      <c r="NNC161" s="1814"/>
      <c r="NND161" s="1814"/>
      <c r="NNE161" s="1814"/>
      <c r="NNF161" s="1814"/>
      <c r="NNG161" s="1814"/>
      <c r="NNH161" s="1814"/>
      <c r="NNI161" s="1814"/>
      <c r="NNJ161" s="1814"/>
      <c r="NNK161" s="1814"/>
      <c r="NNL161" s="1814"/>
      <c r="NNM161" s="1814"/>
      <c r="NNN161" s="1814"/>
      <c r="NNO161" s="1814"/>
      <c r="NNP161" s="1814"/>
      <c r="NNQ161" s="1814"/>
      <c r="NNR161" s="1814"/>
      <c r="NNS161" s="1814"/>
      <c r="NNT161" s="1814"/>
      <c r="NNU161" s="1814"/>
      <c r="NNV161" s="1814"/>
      <c r="NNW161" s="1814"/>
      <c r="NNX161" s="1814"/>
      <c r="NNY161" s="1814"/>
      <c r="NNZ161" s="1814"/>
      <c r="NOA161" s="1814"/>
      <c r="NOB161" s="1814"/>
      <c r="NOC161" s="1814"/>
      <c r="NOD161" s="1814"/>
      <c r="NOE161" s="1814"/>
      <c r="NOF161" s="1814"/>
      <c r="NOG161" s="1814"/>
      <c r="NOH161" s="1814"/>
      <c r="NOI161" s="1814"/>
      <c r="NOJ161" s="1814"/>
      <c r="NOK161" s="1814"/>
      <c r="NOL161" s="1814"/>
      <c r="NOM161" s="1814"/>
      <c r="NON161" s="1814"/>
      <c r="NOO161" s="1814"/>
      <c r="NOP161" s="1814"/>
      <c r="NOQ161" s="1814"/>
      <c r="NOR161" s="1814"/>
      <c r="NOS161" s="1814"/>
      <c r="NOT161" s="1814"/>
      <c r="NOU161" s="1814"/>
      <c r="NOV161" s="1814"/>
      <c r="NOW161" s="1814"/>
      <c r="NOX161" s="1814"/>
      <c r="NOY161" s="1814"/>
      <c r="NOZ161" s="1814"/>
      <c r="NPA161" s="1814"/>
      <c r="NPB161" s="1814"/>
      <c r="NPC161" s="1814"/>
      <c r="NPD161" s="1814"/>
      <c r="NPE161" s="1814"/>
      <c r="NPF161" s="1814"/>
      <c r="NPG161" s="1814"/>
      <c r="NPH161" s="1814"/>
      <c r="NPI161" s="1814"/>
      <c r="NPJ161" s="1814"/>
      <c r="NPK161" s="1814"/>
      <c r="NPL161" s="1814"/>
      <c r="NPM161" s="1814"/>
      <c r="NPN161" s="1814"/>
      <c r="NPO161" s="1814"/>
      <c r="NPP161" s="1814"/>
      <c r="NPQ161" s="1814"/>
      <c r="NPR161" s="1814"/>
      <c r="NPS161" s="1814"/>
      <c r="NPT161" s="1814"/>
      <c r="NPU161" s="1814"/>
      <c r="NPV161" s="1814"/>
      <c r="NPW161" s="1814"/>
      <c r="NPX161" s="1814"/>
      <c r="NPY161" s="1814"/>
      <c r="NPZ161" s="1814"/>
      <c r="NQA161" s="1814"/>
      <c r="NQB161" s="1814"/>
      <c r="NQC161" s="1814"/>
      <c r="NQD161" s="1814"/>
      <c r="NQE161" s="1814"/>
      <c r="NQF161" s="1814"/>
      <c r="NQG161" s="1814"/>
      <c r="NQH161" s="1814"/>
      <c r="NQI161" s="1814"/>
      <c r="NQJ161" s="1814"/>
      <c r="NQK161" s="1814"/>
      <c r="NQL161" s="1814"/>
      <c r="NQM161" s="1814"/>
      <c r="NQN161" s="1814"/>
      <c r="NQO161" s="1814"/>
      <c r="NQP161" s="1814"/>
      <c r="NQQ161" s="1814"/>
      <c r="NQR161" s="1814"/>
      <c r="NQS161" s="1814"/>
      <c r="NQT161" s="1814"/>
      <c r="NQU161" s="1814"/>
      <c r="NQV161" s="1814"/>
      <c r="NQW161" s="1814"/>
      <c r="NQX161" s="1814"/>
      <c r="NQY161" s="1814"/>
      <c r="NQZ161" s="1814"/>
      <c r="NRA161" s="1814"/>
      <c r="NRB161" s="1814"/>
      <c r="NRC161" s="1814"/>
      <c r="NRD161" s="1814"/>
      <c r="NRE161" s="1814"/>
      <c r="NRF161" s="1814"/>
      <c r="NRG161" s="1814"/>
      <c r="NRH161" s="1814"/>
      <c r="NRI161" s="1814"/>
      <c r="NRJ161" s="1814"/>
      <c r="NRK161" s="1814"/>
      <c r="NRL161" s="1814"/>
      <c r="NRM161" s="1814"/>
      <c r="NRN161" s="1814"/>
      <c r="NRO161" s="1814"/>
      <c r="NRP161" s="1814"/>
      <c r="NRQ161" s="1814"/>
      <c r="NRR161" s="1814"/>
      <c r="NRS161" s="1814"/>
      <c r="NRT161" s="1814"/>
      <c r="NRU161" s="1814"/>
      <c r="NRV161" s="1814"/>
      <c r="NRW161" s="1814"/>
      <c r="NRX161" s="1814"/>
      <c r="NRY161" s="1814"/>
      <c r="NRZ161" s="1814"/>
      <c r="NSA161" s="1814"/>
      <c r="NSB161" s="1814"/>
      <c r="NSC161" s="1814"/>
      <c r="NSD161" s="1814"/>
      <c r="NSE161" s="1814"/>
      <c r="NSF161" s="1814"/>
      <c r="NSG161" s="1814"/>
      <c r="NSH161" s="1814"/>
      <c r="NSI161" s="1814"/>
      <c r="NSJ161" s="1814"/>
      <c r="NSK161" s="1814"/>
      <c r="NSL161" s="1814"/>
      <c r="NSM161" s="1814"/>
      <c r="NSN161" s="1814"/>
      <c r="NSO161" s="1814"/>
      <c r="NSP161" s="1814"/>
      <c r="NSQ161" s="1814"/>
      <c r="NSR161" s="1814"/>
      <c r="NSS161" s="1814"/>
      <c r="NST161" s="1814"/>
      <c r="NSU161" s="1814"/>
      <c r="NSV161" s="1814"/>
      <c r="NSW161" s="1814"/>
      <c r="NSX161" s="1814"/>
      <c r="NSY161" s="1814"/>
      <c r="NSZ161" s="1814"/>
      <c r="NTA161" s="1814"/>
      <c r="NTB161" s="1814"/>
      <c r="NTC161" s="1814"/>
      <c r="NTD161" s="1814"/>
      <c r="NTE161" s="1814"/>
      <c r="NTF161" s="1814"/>
      <c r="NTG161" s="1814"/>
      <c r="NTH161" s="1814"/>
      <c r="NTI161" s="1814"/>
      <c r="NTJ161" s="1814"/>
      <c r="NTK161" s="1814"/>
      <c r="NTL161" s="1814"/>
      <c r="NTM161" s="1814"/>
      <c r="NTN161" s="1814"/>
      <c r="NTO161" s="1814"/>
      <c r="NTP161" s="1814"/>
      <c r="NTQ161" s="1814"/>
      <c r="NTR161" s="1814"/>
      <c r="NTS161" s="1814"/>
      <c r="NTT161" s="1814"/>
      <c r="NTU161" s="1814"/>
      <c r="NTV161" s="1814"/>
      <c r="NTW161" s="1814"/>
      <c r="NTX161" s="1814"/>
      <c r="NTY161" s="1814"/>
      <c r="NTZ161" s="1814"/>
      <c r="NUA161" s="1814"/>
      <c r="NUB161" s="1814"/>
      <c r="NUC161" s="1814"/>
      <c r="NUD161" s="1814"/>
      <c r="NUE161" s="1814"/>
      <c r="NUF161" s="1814"/>
      <c r="NUG161" s="1814"/>
      <c r="NUH161" s="1814"/>
      <c r="NUI161" s="1814"/>
      <c r="NUJ161" s="1814"/>
      <c r="NUK161" s="1814"/>
      <c r="NUL161" s="1814"/>
      <c r="NUM161" s="1814"/>
      <c r="NUN161" s="1814"/>
      <c r="NUO161" s="1814"/>
      <c r="NUP161" s="1814"/>
      <c r="NUQ161" s="1814"/>
      <c r="NUR161" s="1814"/>
      <c r="NUS161" s="1814"/>
      <c r="NUT161" s="1814"/>
      <c r="NUU161" s="1814"/>
      <c r="NUV161" s="1814"/>
      <c r="NUW161" s="1814"/>
      <c r="NUX161" s="1814"/>
      <c r="NUY161" s="1814"/>
      <c r="NUZ161" s="1814"/>
      <c r="NVA161" s="1814"/>
      <c r="NVB161" s="1814"/>
      <c r="NVC161" s="1814"/>
      <c r="NVD161" s="1814"/>
      <c r="NVE161" s="1814"/>
      <c r="NVF161" s="1814"/>
      <c r="NVG161" s="1814"/>
      <c r="NVH161" s="1814"/>
      <c r="NVI161" s="1814"/>
      <c r="NVJ161" s="1814"/>
      <c r="NVK161" s="1814"/>
      <c r="NVL161" s="1814"/>
      <c r="NVM161" s="1814"/>
      <c r="NVN161" s="1814"/>
      <c r="NVO161" s="1814"/>
      <c r="NVP161" s="1814"/>
      <c r="NVQ161" s="1814"/>
      <c r="NVR161" s="1814"/>
      <c r="NVS161" s="1814"/>
      <c r="NVT161" s="1814"/>
      <c r="NVU161" s="1814"/>
      <c r="NVV161" s="1814"/>
      <c r="NVW161" s="1814"/>
      <c r="NVX161" s="1814"/>
      <c r="NVY161" s="1814"/>
      <c r="NVZ161" s="1814"/>
      <c r="NWA161" s="1814"/>
      <c r="NWB161" s="1814"/>
      <c r="NWC161" s="1814"/>
      <c r="NWD161" s="1814"/>
      <c r="NWE161" s="1814"/>
      <c r="NWF161" s="1814"/>
      <c r="NWG161" s="1814"/>
      <c r="NWH161" s="1814"/>
      <c r="NWI161" s="1814"/>
      <c r="NWJ161" s="1814"/>
      <c r="NWK161" s="1814"/>
      <c r="NWL161" s="1814"/>
      <c r="NWM161" s="1814"/>
      <c r="NWN161" s="1814"/>
      <c r="NWO161" s="1814"/>
      <c r="NWP161" s="1814"/>
      <c r="NWQ161" s="1814"/>
      <c r="NWR161" s="1814"/>
      <c r="NWS161" s="1814"/>
      <c r="NWT161" s="1814"/>
      <c r="NWU161" s="1814"/>
      <c r="NWV161" s="1814"/>
      <c r="NWW161" s="1814"/>
      <c r="NWX161" s="1814"/>
      <c r="NWY161" s="1814"/>
      <c r="NWZ161" s="1814"/>
      <c r="NXA161" s="1814"/>
      <c r="NXB161" s="1814"/>
      <c r="NXC161" s="1814"/>
      <c r="NXD161" s="1814"/>
      <c r="NXE161" s="1814"/>
      <c r="NXF161" s="1814"/>
      <c r="NXG161" s="1814"/>
      <c r="NXH161" s="1814"/>
      <c r="NXI161" s="1814"/>
      <c r="NXJ161" s="1814"/>
      <c r="NXK161" s="1814"/>
      <c r="NXL161" s="1814"/>
      <c r="NXM161" s="1814"/>
      <c r="NXN161" s="1814"/>
      <c r="NXO161" s="1814"/>
      <c r="NXP161" s="1814"/>
      <c r="NXQ161" s="1814"/>
      <c r="NXR161" s="1814"/>
      <c r="NXS161" s="1814"/>
      <c r="NXT161" s="1814"/>
      <c r="NXU161" s="1814"/>
      <c r="NXV161" s="1814"/>
      <c r="NXW161" s="1814"/>
      <c r="NXX161" s="1814"/>
      <c r="NXY161" s="1814"/>
      <c r="NXZ161" s="1814"/>
      <c r="NYA161" s="1814"/>
      <c r="NYB161" s="1814"/>
      <c r="NYC161" s="1814"/>
      <c r="NYD161" s="1814"/>
      <c r="NYE161" s="1814"/>
      <c r="NYF161" s="1814"/>
      <c r="NYG161" s="1814"/>
      <c r="NYH161" s="1814"/>
      <c r="NYI161" s="1814"/>
      <c r="NYJ161" s="1814"/>
      <c r="NYK161" s="1814"/>
      <c r="NYL161" s="1814"/>
      <c r="NYM161" s="1814"/>
      <c r="NYN161" s="1814"/>
      <c r="NYO161" s="1814"/>
      <c r="NYP161" s="1814"/>
      <c r="NYQ161" s="1814"/>
      <c r="NYR161" s="1814"/>
      <c r="NYS161" s="1814"/>
      <c r="NYT161" s="1814"/>
      <c r="NYU161" s="1814"/>
      <c r="NYV161" s="1814"/>
      <c r="NYW161" s="1814"/>
      <c r="NYX161" s="1814"/>
      <c r="NYY161" s="1814"/>
      <c r="NYZ161" s="1814"/>
      <c r="NZA161" s="1814"/>
      <c r="NZB161" s="1814"/>
      <c r="NZC161" s="1814"/>
      <c r="NZD161" s="1814"/>
      <c r="NZE161" s="1814"/>
      <c r="NZF161" s="1814"/>
      <c r="NZG161" s="1814"/>
      <c r="NZH161" s="1814"/>
      <c r="NZI161" s="1814"/>
      <c r="NZJ161" s="1814"/>
      <c r="NZK161" s="1814"/>
      <c r="NZL161" s="1814"/>
      <c r="NZM161" s="1814"/>
      <c r="NZN161" s="1814"/>
      <c r="NZO161" s="1814"/>
      <c r="NZP161" s="1814"/>
      <c r="NZQ161" s="1814"/>
      <c r="NZR161" s="1814"/>
      <c r="NZS161" s="1814"/>
      <c r="NZT161" s="1814"/>
      <c r="NZU161" s="1814"/>
      <c r="NZV161" s="1814"/>
      <c r="NZW161" s="1814"/>
      <c r="NZX161" s="1814"/>
      <c r="NZY161" s="1814"/>
      <c r="NZZ161" s="1814"/>
      <c r="OAA161" s="1814"/>
      <c r="OAB161" s="1814"/>
      <c r="OAC161" s="1814"/>
      <c r="OAD161" s="1814"/>
      <c r="OAE161" s="1814"/>
      <c r="OAF161" s="1814"/>
      <c r="OAG161" s="1814"/>
      <c r="OAH161" s="1814"/>
      <c r="OAI161" s="1814"/>
      <c r="OAJ161" s="1814"/>
      <c r="OAK161" s="1814"/>
      <c r="OAL161" s="1814"/>
      <c r="OAM161" s="1814"/>
      <c r="OAN161" s="1814"/>
      <c r="OAO161" s="1814"/>
      <c r="OAP161" s="1814"/>
      <c r="OAQ161" s="1814"/>
      <c r="OAR161" s="1814"/>
      <c r="OAS161" s="1814"/>
      <c r="OAT161" s="1814"/>
      <c r="OAU161" s="1814"/>
      <c r="OAV161" s="1814"/>
      <c r="OAW161" s="1814"/>
      <c r="OAX161" s="1814"/>
      <c r="OAY161" s="1814"/>
      <c r="OAZ161" s="1814"/>
      <c r="OBA161" s="1814"/>
      <c r="OBB161" s="1814"/>
      <c r="OBC161" s="1814"/>
      <c r="OBD161" s="1814"/>
      <c r="OBE161" s="1814"/>
      <c r="OBF161" s="1814"/>
      <c r="OBG161" s="1814"/>
      <c r="OBH161" s="1814"/>
      <c r="OBI161" s="1814"/>
      <c r="OBJ161" s="1814"/>
      <c r="OBK161" s="1814"/>
      <c r="OBL161" s="1814"/>
      <c r="OBM161" s="1814"/>
      <c r="OBN161" s="1814"/>
      <c r="OBO161" s="1814"/>
      <c r="OBP161" s="1814"/>
      <c r="OBQ161" s="1814"/>
      <c r="OBR161" s="1814"/>
      <c r="OBS161" s="1814"/>
      <c r="OBT161" s="1814"/>
      <c r="OBU161" s="1814"/>
      <c r="OBV161" s="1814"/>
      <c r="OBW161" s="1814"/>
      <c r="OBX161" s="1814"/>
      <c r="OBY161" s="1814"/>
      <c r="OBZ161" s="1814"/>
      <c r="OCA161" s="1814"/>
      <c r="OCB161" s="1814"/>
      <c r="OCC161" s="1814"/>
      <c r="OCD161" s="1814"/>
      <c r="OCE161" s="1814"/>
      <c r="OCF161" s="1814"/>
      <c r="OCG161" s="1814"/>
      <c r="OCH161" s="1814"/>
      <c r="OCI161" s="1814"/>
      <c r="OCJ161" s="1814"/>
      <c r="OCK161" s="1814"/>
      <c r="OCL161" s="1814"/>
      <c r="OCM161" s="1814"/>
      <c r="OCN161" s="1814"/>
      <c r="OCO161" s="1814"/>
      <c r="OCP161" s="1814"/>
      <c r="OCQ161" s="1814"/>
      <c r="OCR161" s="1814"/>
      <c r="OCS161" s="1814"/>
      <c r="OCT161" s="1814"/>
      <c r="OCU161" s="1814"/>
      <c r="OCV161" s="1814"/>
      <c r="OCW161" s="1814"/>
      <c r="OCX161" s="1814"/>
      <c r="OCY161" s="1814"/>
      <c r="OCZ161" s="1814"/>
      <c r="ODA161" s="1814"/>
      <c r="ODB161" s="1814"/>
      <c r="ODC161" s="1814"/>
      <c r="ODD161" s="1814"/>
      <c r="ODE161" s="1814"/>
      <c r="ODF161" s="1814"/>
      <c r="ODG161" s="1814"/>
      <c r="ODH161" s="1814"/>
      <c r="ODI161" s="1814"/>
      <c r="ODJ161" s="1814"/>
      <c r="ODK161" s="1814"/>
      <c r="ODL161" s="1814"/>
      <c r="ODM161" s="1814"/>
      <c r="ODN161" s="1814"/>
      <c r="ODO161" s="1814"/>
      <c r="ODP161" s="1814"/>
      <c r="ODQ161" s="1814"/>
      <c r="ODR161" s="1814"/>
      <c r="ODS161" s="1814"/>
      <c r="ODT161" s="1814"/>
      <c r="ODU161" s="1814"/>
      <c r="ODV161" s="1814"/>
      <c r="ODW161" s="1814"/>
      <c r="ODX161" s="1814"/>
      <c r="ODY161" s="1814"/>
      <c r="ODZ161" s="1814"/>
      <c r="OEA161" s="1814"/>
      <c r="OEB161" s="1814"/>
      <c r="OEC161" s="1814"/>
      <c r="OED161" s="1814"/>
      <c r="OEE161" s="1814"/>
      <c r="OEF161" s="1814"/>
      <c r="OEG161" s="1814"/>
      <c r="OEH161" s="1814"/>
      <c r="OEI161" s="1814"/>
      <c r="OEJ161" s="1814"/>
      <c r="OEK161" s="1814"/>
      <c r="OEL161" s="1814"/>
      <c r="OEM161" s="1814"/>
      <c r="OEN161" s="1814"/>
      <c r="OEO161" s="1814"/>
      <c r="OEP161" s="1814"/>
      <c r="OEQ161" s="1814"/>
      <c r="OER161" s="1814"/>
      <c r="OES161" s="1814"/>
      <c r="OET161" s="1814"/>
      <c r="OEU161" s="1814"/>
      <c r="OEV161" s="1814"/>
      <c r="OEW161" s="1814"/>
      <c r="OEX161" s="1814"/>
      <c r="OEY161" s="1814"/>
      <c r="OEZ161" s="1814"/>
      <c r="OFA161" s="1814"/>
      <c r="OFB161" s="1814"/>
      <c r="OFC161" s="1814"/>
      <c r="OFD161" s="1814"/>
      <c r="OFE161" s="1814"/>
      <c r="OFF161" s="1814"/>
      <c r="OFG161" s="1814"/>
      <c r="OFH161" s="1814"/>
      <c r="OFI161" s="1814"/>
      <c r="OFJ161" s="1814"/>
      <c r="OFK161" s="1814"/>
      <c r="OFL161" s="1814"/>
      <c r="OFM161" s="1814"/>
      <c r="OFN161" s="1814"/>
      <c r="OFO161" s="1814"/>
      <c r="OFP161" s="1814"/>
      <c r="OFQ161" s="1814"/>
      <c r="OFR161" s="1814"/>
      <c r="OFS161" s="1814"/>
      <c r="OFT161" s="1814"/>
      <c r="OFU161" s="1814"/>
      <c r="OFV161" s="1814"/>
      <c r="OFW161" s="1814"/>
      <c r="OFX161" s="1814"/>
      <c r="OFY161" s="1814"/>
      <c r="OFZ161" s="1814"/>
      <c r="OGA161" s="1814"/>
      <c r="OGB161" s="1814"/>
      <c r="OGC161" s="1814"/>
      <c r="OGD161" s="1814"/>
      <c r="OGE161" s="1814"/>
      <c r="OGF161" s="1814"/>
      <c r="OGG161" s="1814"/>
      <c r="OGH161" s="1814"/>
      <c r="OGI161" s="1814"/>
      <c r="OGJ161" s="1814"/>
      <c r="OGK161" s="1814"/>
      <c r="OGL161" s="1814"/>
      <c r="OGM161" s="1814"/>
      <c r="OGN161" s="1814"/>
      <c r="OGO161" s="1814"/>
      <c r="OGP161" s="1814"/>
      <c r="OGQ161" s="1814"/>
      <c r="OGR161" s="1814"/>
      <c r="OGS161" s="1814"/>
      <c r="OGT161" s="1814"/>
      <c r="OGU161" s="1814"/>
      <c r="OGV161" s="1814"/>
      <c r="OGW161" s="1814"/>
      <c r="OGX161" s="1814"/>
      <c r="OGY161" s="1814"/>
      <c r="OGZ161" s="1814"/>
      <c r="OHA161" s="1814"/>
      <c r="OHB161" s="1814"/>
      <c r="OHC161" s="1814"/>
      <c r="OHD161" s="1814"/>
      <c r="OHE161" s="1814"/>
      <c r="OHF161" s="1814"/>
      <c r="OHG161" s="1814"/>
      <c r="OHH161" s="1814"/>
      <c r="OHI161" s="1814"/>
      <c r="OHJ161" s="1814"/>
      <c r="OHK161" s="1814"/>
      <c r="OHL161" s="1814"/>
      <c r="OHM161" s="1814"/>
      <c r="OHN161" s="1814"/>
      <c r="OHO161" s="1814"/>
      <c r="OHP161" s="1814"/>
      <c r="OHQ161" s="1814"/>
      <c r="OHR161" s="1814"/>
      <c r="OHS161" s="1814"/>
      <c r="OHT161" s="1814"/>
      <c r="OHU161" s="1814"/>
      <c r="OHV161" s="1814"/>
      <c r="OHW161" s="1814"/>
      <c r="OHX161" s="1814"/>
      <c r="OHY161" s="1814"/>
      <c r="OHZ161" s="1814"/>
      <c r="OIA161" s="1814"/>
      <c r="OIB161" s="1814"/>
      <c r="OIC161" s="1814"/>
      <c r="OID161" s="1814"/>
      <c r="OIE161" s="1814"/>
      <c r="OIF161" s="1814"/>
      <c r="OIG161" s="1814"/>
      <c r="OIH161" s="1814"/>
      <c r="OII161" s="1814"/>
      <c r="OIJ161" s="1814"/>
      <c r="OIK161" s="1814"/>
      <c r="OIL161" s="1814"/>
      <c r="OIM161" s="1814"/>
      <c r="OIN161" s="1814"/>
      <c r="OIO161" s="1814"/>
      <c r="OIP161" s="1814"/>
      <c r="OIQ161" s="1814"/>
      <c r="OIR161" s="1814"/>
      <c r="OIS161" s="1814"/>
      <c r="OIT161" s="1814"/>
      <c r="OIU161" s="1814"/>
      <c r="OIV161" s="1814"/>
      <c r="OIW161" s="1814"/>
      <c r="OIX161" s="1814"/>
      <c r="OIY161" s="1814"/>
      <c r="OIZ161" s="1814"/>
      <c r="OJA161" s="1814"/>
      <c r="OJB161" s="1814"/>
      <c r="OJC161" s="1814"/>
      <c r="OJD161" s="1814"/>
      <c r="OJE161" s="1814"/>
      <c r="OJF161" s="1814"/>
      <c r="OJG161" s="1814"/>
      <c r="OJH161" s="1814"/>
      <c r="OJI161" s="1814"/>
      <c r="OJJ161" s="1814"/>
      <c r="OJK161" s="1814"/>
      <c r="OJL161" s="1814"/>
      <c r="OJM161" s="1814"/>
      <c r="OJN161" s="1814"/>
      <c r="OJO161" s="1814"/>
      <c r="OJP161" s="1814"/>
      <c r="OJQ161" s="1814"/>
      <c r="OJR161" s="1814"/>
      <c r="OJS161" s="1814"/>
      <c r="OJT161" s="1814"/>
      <c r="OJU161" s="1814"/>
      <c r="OJV161" s="1814"/>
      <c r="OJW161" s="1814"/>
      <c r="OJX161" s="1814"/>
      <c r="OJY161" s="1814"/>
      <c r="OJZ161" s="1814"/>
      <c r="OKA161" s="1814"/>
      <c r="OKB161" s="1814"/>
      <c r="OKC161" s="1814"/>
      <c r="OKD161" s="1814"/>
      <c r="OKE161" s="1814"/>
      <c r="OKF161" s="1814"/>
      <c r="OKG161" s="1814"/>
      <c r="OKH161" s="1814"/>
      <c r="OKI161" s="1814"/>
      <c r="OKJ161" s="1814"/>
      <c r="OKK161" s="1814"/>
      <c r="OKL161" s="1814"/>
      <c r="OKM161" s="1814"/>
      <c r="OKN161" s="1814"/>
      <c r="OKO161" s="1814"/>
      <c r="OKP161" s="1814"/>
      <c r="OKQ161" s="1814"/>
      <c r="OKR161" s="1814"/>
      <c r="OKS161" s="1814"/>
      <c r="OKT161" s="1814"/>
      <c r="OKU161" s="1814"/>
      <c r="OKV161" s="1814"/>
      <c r="OKW161" s="1814"/>
      <c r="OKX161" s="1814"/>
      <c r="OKY161" s="1814"/>
      <c r="OKZ161" s="1814"/>
      <c r="OLA161" s="1814"/>
      <c r="OLB161" s="1814"/>
      <c r="OLC161" s="1814"/>
      <c r="OLD161" s="1814"/>
      <c r="OLE161" s="1814"/>
      <c r="OLF161" s="1814"/>
      <c r="OLG161" s="1814"/>
      <c r="OLH161" s="1814"/>
      <c r="OLI161" s="1814"/>
      <c r="OLJ161" s="1814"/>
      <c r="OLK161" s="1814"/>
      <c r="OLL161" s="1814"/>
      <c r="OLM161" s="1814"/>
      <c r="OLN161" s="1814"/>
      <c r="OLO161" s="1814"/>
      <c r="OLP161" s="1814"/>
      <c r="OLQ161" s="1814"/>
      <c r="OLR161" s="1814"/>
      <c r="OLS161" s="1814"/>
      <c r="OLT161" s="1814"/>
      <c r="OLU161" s="1814"/>
      <c r="OLV161" s="1814"/>
      <c r="OLW161" s="1814"/>
      <c r="OLX161" s="1814"/>
      <c r="OLY161" s="1814"/>
      <c r="OLZ161" s="1814"/>
      <c r="OMA161" s="1814"/>
      <c r="OMB161" s="1814"/>
      <c r="OMC161" s="1814"/>
      <c r="OMD161" s="1814"/>
      <c r="OME161" s="1814"/>
      <c r="OMF161" s="1814"/>
      <c r="OMG161" s="1814"/>
      <c r="OMH161" s="1814"/>
      <c r="OMI161" s="1814"/>
      <c r="OMJ161" s="1814"/>
      <c r="OMK161" s="1814"/>
      <c r="OML161" s="1814"/>
      <c r="OMM161" s="1814"/>
      <c r="OMN161" s="1814"/>
      <c r="OMO161" s="1814"/>
      <c r="OMP161" s="1814"/>
      <c r="OMQ161" s="1814"/>
      <c r="OMR161" s="1814"/>
      <c r="OMS161" s="1814"/>
      <c r="OMT161" s="1814"/>
      <c r="OMU161" s="1814"/>
      <c r="OMV161" s="1814"/>
      <c r="OMW161" s="1814"/>
      <c r="OMX161" s="1814"/>
      <c r="OMY161" s="1814"/>
      <c r="OMZ161" s="1814"/>
      <c r="ONA161" s="1814"/>
      <c r="ONB161" s="1814"/>
      <c r="ONC161" s="1814"/>
      <c r="OND161" s="1814"/>
      <c r="ONE161" s="1814"/>
      <c r="ONF161" s="1814"/>
      <c r="ONG161" s="1814"/>
      <c r="ONH161" s="1814"/>
      <c r="ONI161" s="1814"/>
      <c r="ONJ161" s="1814"/>
      <c r="ONK161" s="1814"/>
      <c r="ONL161" s="1814"/>
      <c r="ONM161" s="1814"/>
      <c r="ONN161" s="1814"/>
      <c r="ONO161" s="1814"/>
      <c r="ONP161" s="1814"/>
      <c r="ONQ161" s="1814"/>
      <c r="ONR161" s="1814"/>
      <c r="ONS161" s="1814"/>
      <c r="ONT161" s="1814"/>
      <c r="ONU161" s="1814"/>
      <c r="ONV161" s="1814"/>
      <c r="ONW161" s="1814"/>
      <c r="ONX161" s="1814"/>
      <c r="ONY161" s="1814"/>
      <c r="ONZ161" s="1814"/>
      <c r="OOA161" s="1814"/>
      <c r="OOB161" s="1814"/>
      <c r="OOC161" s="1814"/>
      <c r="OOD161" s="1814"/>
      <c r="OOE161" s="1814"/>
      <c r="OOF161" s="1814"/>
      <c r="OOG161" s="1814"/>
      <c r="OOH161" s="1814"/>
      <c r="OOI161" s="1814"/>
      <c r="OOJ161" s="1814"/>
      <c r="OOK161" s="1814"/>
      <c r="OOL161" s="1814"/>
      <c r="OOM161" s="1814"/>
      <c r="OON161" s="1814"/>
      <c r="OOO161" s="1814"/>
      <c r="OOP161" s="1814"/>
      <c r="OOQ161" s="1814"/>
      <c r="OOR161" s="1814"/>
      <c r="OOS161" s="1814"/>
      <c r="OOT161" s="1814"/>
      <c r="OOU161" s="1814"/>
      <c r="OOV161" s="1814"/>
      <c r="OOW161" s="1814"/>
      <c r="OOX161" s="1814"/>
      <c r="OOY161" s="1814"/>
      <c r="OOZ161" s="1814"/>
      <c r="OPA161" s="1814"/>
      <c r="OPB161" s="1814"/>
      <c r="OPC161" s="1814"/>
      <c r="OPD161" s="1814"/>
      <c r="OPE161" s="1814"/>
      <c r="OPF161" s="1814"/>
      <c r="OPG161" s="1814"/>
      <c r="OPH161" s="1814"/>
      <c r="OPI161" s="1814"/>
      <c r="OPJ161" s="1814"/>
      <c r="OPK161" s="1814"/>
      <c r="OPL161" s="1814"/>
      <c r="OPM161" s="1814"/>
      <c r="OPN161" s="1814"/>
      <c r="OPO161" s="1814"/>
      <c r="OPP161" s="1814"/>
      <c r="OPQ161" s="1814"/>
      <c r="OPR161" s="1814"/>
      <c r="OPS161" s="1814"/>
      <c r="OPT161" s="1814"/>
      <c r="OPU161" s="1814"/>
      <c r="OPV161" s="1814"/>
      <c r="OPW161" s="1814"/>
      <c r="OPX161" s="1814"/>
      <c r="OPY161" s="1814"/>
      <c r="OPZ161" s="1814"/>
      <c r="OQA161" s="1814"/>
      <c r="OQB161" s="1814"/>
      <c r="OQC161" s="1814"/>
      <c r="OQD161" s="1814"/>
      <c r="OQE161" s="1814"/>
      <c r="OQF161" s="1814"/>
      <c r="OQG161" s="1814"/>
      <c r="OQH161" s="1814"/>
      <c r="OQI161" s="1814"/>
      <c r="OQJ161" s="1814"/>
      <c r="OQK161" s="1814"/>
      <c r="OQL161" s="1814"/>
      <c r="OQM161" s="1814"/>
      <c r="OQN161" s="1814"/>
      <c r="OQO161" s="1814"/>
      <c r="OQP161" s="1814"/>
      <c r="OQQ161" s="1814"/>
      <c r="OQR161" s="1814"/>
      <c r="OQS161" s="1814"/>
      <c r="OQT161" s="1814"/>
      <c r="OQU161" s="1814"/>
      <c r="OQV161" s="1814"/>
      <c r="OQW161" s="1814"/>
      <c r="OQX161" s="1814"/>
      <c r="OQY161" s="1814"/>
      <c r="OQZ161" s="1814"/>
      <c r="ORA161" s="1814"/>
      <c r="ORB161" s="1814"/>
      <c r="ORC161" s="1814"/>
      <c r="ORD161" s="1814"/>
      <c r="ORE161" s="1814"/>
      <c r="ORF161" s="1814"/>
      <c r="ORG161" s="1814"/>
      <c r="ORH161" s="1814"/>
      <c r="ORI161" s="1814"/>
      <c r="ORJ161" s="1814"/>
      <c r="ORK161" s="1814"/>
      <c r="ORL161" s="1814"/>
      <c r="ORM161" s="1814"/>
      <c r="ORN161" s="1814"/>
      <c r="ORO161" s="1814"/>
      <c r="ORP161" s="1814"/>
      <c r="ORQ161" s="1814"/>
      <c r="ORR161" s="1814"/>
      <c r="ORS161" s="1814"/>
      <c r="ORT161" s="1814"/>
      <c r="ORU161" s="1814"/>
      <c r="ORV161" s="1814"/>
      <c r="ORW161" s="1814"/>
      <c r="ORX161" s="1814"/>
      <c r="ORY161" s="1814"/>
      <c r="ORZ161" s="1814"/>
      <c r="OSA161" s="1814"/>
      <c r="OSB161" s="1814"/>
      <c r="OSC161" s="1814"/>
      <c r="OSD161" s="1814"/>
      <c r="OSE161" s="1814"/>
      <c r="OSF161" s="1814"/>
      <c r="OSG161" s="1814"/>
      <c r="OSH161" s="1814"/>
      <c r="OSI161" s="1814"/>
      <c r="OSJ161" s="1814"/>
      <c r="OSK161" s="1814"/>
      <c r="OSL161" s="1814"/>
      <c r="OSM161" s="1814"/>
      <c r="OSN161" s="1814"/>
      <c r="OSO161" s="1814"/>
      <c r="OSP161" s="1814"/>
      <c r="OSQ161" s="1814"/>
      <c r="OSR161" s="1814"/>
      <c r="OSS161" s="1814"/>
      <c r="OST161" s="1814"/>
      <c r="OSU161" s="1814"/>
      <c r="OSV161" s="1814"/>
      <c r="OSW161" s="1814"/>
      <c r="OSX161" s="1814"/>
      <c r="OSY161" s="1814"/>
      <c r="OSZ161" s="1814"/>
      <c r="OTA161" s="1814"/>
      <c r="OTB161" s="1814"/>
      <c r="OTC161" s="1814"/>
      <c r="OTD161" s="1814"/>
      <c r="OTE161" s="1814"/>
      <c r="OTF161" s="1814"/>
      <c r="OTG161" s="1814"/>
      <c r="OTH161" s="1814"/>
      <c r="OTI161" s="1814"/>
      <c r="OTJ161" s="1814"/>
      <c r="OTK161" s="1814"/>
      <c r="OTL161" s="1814"/>
      <c r="OTM161" s="1814"/>
      <c r="OTN161" s="1814"/>
      <c r="OTO161" s="1814"/>
      <c r="OTP161" s="1814"/>
      <c r="OTQ161" s="1814"/>
      <c r="OTR161" s="1814"/>
      <c r="OTS161" s="1814"/>
      <c r="OTT161" s="1814"/>
      <c r="OTU161" s="1814"/>
      <c r="OTV161" s="1814"/>
      <c r="OTW161" s="1814"/>
      <c r="OTX161" s="1814"/>
      <c r="OTY161" s="1814"/>
      <c r="OTZ161" s="1814"/>
      <c r="OUA161" s="1814"/>
      <c r="OUB161" s="1814"/>
      <c r="OUC161" s="1814"/>
      <c r="OUD161" s="1814"/>
      <c r="OUE161" s="1814"/>
      <c r="OUF161" s="1814"/>
      <c r="OUG161" s="1814"/>
      <c r="OUH161" s="1814"/>
      <c r="OUI161" s="1814"/>
      <c r="OUJ161" s="1814"/>
      <c r="OUK161" s="1814"/>
      <c r="OUL161" s="1814"/>
      <c r="OUM161" s="1814"/>
      <c r="OUN161" s="1814"/>
      <c r="OUO161" s="1814"/>
      <c r="OUP161" s="1814"/>
      <c r="OUQ161" s="1814"/>
      <c r="OUR161" s="1814"/>
      <c r="OUS161" s="1814"/>
      <c r="OUT161" s="1814"/>
      <c r="OUU161" s="1814"/>
      <c r="OUV161" s="1814"/>
      <c r="OUW161" s="1814"/>
      <c r="OUX161" s="1814"/>
      <c r="OUY161" s="1814"/>
      <c r="OUZ161" s="1814"/>
      <c r="OVA161" s="1814"/>
      <c r="OVB161" s="1814"/>
      <c r="OVC161" s="1814"/>
      <c r="OVD161" s="1814"/>
      <c r="OVE161" s="1814"/>
      <c r="OVF161" s="1814"/>
      <c r="OVG161" s="1814"/>
      <c r="OVH161" s="1814"/>
      <c r="OVI161" s="1814"/>
      <c r="OVJ161" s="1814"/>
      <c r="OVK161" s="1814"/>
      <c r="OVL161" s="1814"/>
      <c r="OVM161" s="1814"/>
      <c r="OVN161" s="1814"/>
      <c r="OVO161" s="1814"/>
      <c r="OVP161" s="1814"/>
      <c r="OVQ161" s="1814"/>
      <c r="OVR161" s="1814"/>
      <c r="OVS161" s="1814"/>
      <c r="OVT161" s="1814"/>
      <c r="OVU161" s="1814"/>
      <c r="OVV161" s="1814"/>
      <c r="OVW161" s="1814"/>
      <c r="OVX161" s="1814"/>
      <c r="OVY161" s="1814"/>
      <c r="OVZ161" s="1814"/>
      <c r="OWA161" s="1814"/>
      <c r="OWB161" s="1814"/>
      <c r="OWC161" s="1814"/>
      <c r="OWD161" s="1814"/>
      <c r="OWE161" s="1814"/>
      <c r="OWF161" s="1814"/>
      <c r="OWG161" s="1814"/>
      <c r="OWH161" s="1814"/>
      <c r="OWI161" s="1814"/>
      <c r="OWJ161" s="1814"/>
      <c r="OWK161" s="1814"/>
      <c r="OWL161" s="1814"/>
      <c r="OWM161" s="1814"/>
      <c r="OWN161" s="1814"/>
      <c r="OWO161" s="1814"/>
      <c r="OWP161" s="1814"/>
      <c r="OWQ161" s="1814"/>
      <c r="OWR161" s="1814"/>
      <c r="OWS161" s="1814"/>
      <c r="OWT161" s="1814"/>
      <c r="OWU161" s="1814"/>
      <c r="OWV161" s="1814"/>
      <c r="OWW161" s="1814"/>
      <c r="OWX161" s="1814"/>
      <c r="OWY161" s="1814"/>
      <c r="OWZ161" s="1814"/>
      <c r="OXA161" s="1814"/>
      <c r="OXB161" s="1814"/>
      <c r="OXC161" s="1814"/>
      <c r="OXD161" s="1814"/>
      <c r="OXE161" s="1814"/>
      <c r="OXF161" s="1814"/>
      <c r="OXG161" s="1814"/>
      <c r="OXH161" s="1814"/>
      <c r="OXI161" s="1814"/>
      <c r="OXJ161" s="1814"/>
      <c r="OXK161" s="1814"/>
      <c r="OXL161" s="1814"/>
      <c r="OXM161" s="1814"/>
      <c r="OXN161" s="1814"/>
      <c r="OXO161" s="1814"/>
      <c r="OXP161" s="1814"/>
      <c r="OXQ161" s="1814"/>
      <c r="OXR161" s="1814"/>
      <c r="OXS161" s="1814"/>
      <c r="OXT161" s="1814"/>
      <c r="OXU161" s="1814"/>
      <c r="OXV161" s="1814"/>
      <c r="OXW161" s="1814"/>
      <c r="OXX161" s="1814"/>
      <c r="OXY161" s="1814"/>
      <c r="OXZ161" s="1814"/>
      <c r="OYA161" s="1814"/>
      <c r="OYB161" s="1814"/>
      <c r="OYC161" s="1814"/>
      <c r="OYD161" s="1814"/>
      <c r="OYE161" s="1814"/>
      <c r="OYF161" s="1814"/>
      <c r="OYG161" s="1814"/>
      <c r="OYH161" s="1814"/>
      <c r="OYI161" s="1814"/>
      <c r="OYJ161" s="1814"/>
      <c r="OYK161" s="1814"/>
      <c r="OYL161" s="1814"/>
      <c r="OYM161" s="1814"/>
      <c r="OYN161" s="1814"/>
      <c r="OYO161" s="1814"/>
      <c r="OYP161" s="1814"/>
      <c r="OYQ161" s="1814"/>
      <c r="OYR161" s="1814"/>
      <c r="OYS161" s="1814"/>
      <c r="OYT161" s="1814"/>
      <c r="OYU161" s="1814"/>
      <c r="OYV161" s="1814"/>
      <c r="OYW161" s="1814"/>
      <c r="OYX161" s="1814"/>
      <c r="OYY161" s="1814"/>
      <c r="OYZ161" s="1814"/>
      <c r="OZA161" s="1814"/>
      <c r="OZB161" s="1814"/>
      <c r="OZC161" s="1814"/>
      <c r="OZD161" s="1814"/>
      <c r="OZE161" s="1814"/>
      <c r="OZF161" s="1814"/>
      <c r="OZG161" s="1814"/>
      <c r="OZH161" s="1814"/>
      <c r="OZI161" s="1814"/>
      <c r="OZJ161" s="1814"/>
      <c r="OZK161" s="1814"/>
      <c r="OZL161" s="1814"/>
      <c r="OZM161" s="1814"/>
      <c r="OZN161" s="1814"/>
      <c r="OZO161" s="1814"/>
      <c r="OZP161" s="1814"/>
      <c r="OZQ161" s="1814"/>
      <c r="OZR161" s="1814"/>
      <c r="OZS161" s="1814"/>
      <c r="OZT161" s="1814"/>
      <c r="OZU161" s="1814"/>
      <c r="OZV161" s="1814"/>
      <c r="OZW161" s="1814"/>
      <c r="OZX161" s="1814"/>
      <c r="OZY161" s="1814"/>
      <c r="OZZ161" s="1814"/>
      <c r="PAA161" s="1814"/>
      <c r="PAB161" s="1814"/>
      <c r="PAC161" s="1814"/>
      <c r="PAD161" s="1814"/>
      <c r="PAE161" s="1814"/>
      <c r="PAF161" s="1814"/>
      <c r="PAG161" s="1814"/>
      <c r="PAH161" s="1814"/>
      <c r="PAI161" s="1814"/>
      <c r="PAJ161" s="1814"/>
      <c r="PAK161" s="1814"/>
      <c r="PAL161" s="1814"/>
      <c r="PAM161" s="1814"/>
      <c r="PAN161" s="1814"/>
      <c r="PAO161" s="1814"/>
      <c r="PAP161" s="1814"/>
      <c r="PAQ161" s="1814"/>
      <c r="PAR161" s="1814"/>
      <c r="PAS161" s="1814"/>
      <c r="PAT161" s="1814"/>
      <c r="PAU161" s="1814"/>
      <c r="PAV161" s="1814"/>
      <c r="PAW161" s="1814"/>
      <c r="PAX161" s="1814"/>
      <c r="PAY161" s="1814"/>
      <c r="PAZ161" s="1814"/>
      <c r="PBA161" s="1814"/>
      <c r="PBB161" s="1814"/>
      <c r="PBC161" s="1814"/>
      <c r="PBD161" s="1814"/>
      <c r="PBE161" s="1814"/>
      <c r="PBF161" s="1814"/>
      <c r="PBG161" s="1814"/>
      <c r="PBH161" s="1814"/>
      <c r="PBI161" s="1814"/>
      <c r="PBJ161" s="1814"/>
      <c r="PBK161" s="1814"/>
      <c r="PBL161" s="1814"/>
      <c r="PBM161" s="1814"/>
      <c r="PBN161" s="1814"/>
      <c r="PBO161" s="1814"/>
      <c r="PBP161" s="1814"/>
      <c r="PBQ161" s="1814"/>
      <c r="PBR161" s="1814"/>
      <c r="PBS161" s="1814"/>
      <c r="PBT161" s="1814"/>
      <c r="PBU161" s="1814"/>
      <c r="PBV161" s="1814"/>
      <c r="PBW161" s="1814"/>
      <c r="PBX161" s="1814"/>
      <c r="PBY161" s="1814"/>
      <c r="PBZ161" s="1814"/>
      <c r="PCA161" s="1814"/>
      <c r="PCB161" s="1814"/>
      <c r="PCC161" s="1814"/>
      <c r="PCD161" s="1814"/>
      <c r="PCE161" s="1814"/>
      <c r="PCF161" s="1814"/>
      <c r="PCG161" s="1814"/>
      <c r="PCH161" s="1814"/>
      <c r="PCI161" s="1814"/>
      <c r="PCJ161" s="1814"/>
      <c r="PCK161" s="1814"/>
      <c r="PCL161" s="1814"/>
      <c r="PCM161" s="1814"/>
      <c r="PCN161" s="1814"/>
      <c r="PCO161" s="1814"/>
      <c r="PCP161" s="1814"/>
      <c r="PCQ161" s="1814"/>
      <c r="PCR161" s="1814"/>
      <c r="PCS161" s="1814"/>
      <c r="PCT161" s="1814"/>
      <c r="PCU161" s="1814"/>
      <c r="PCV161" s="1814"/>
      <c r="PCW161" s="1814"/>
      <c r="PCX161" s="1814"/>
      <c r="PCY161" s="1814"/>
      <c r="PCZ161" s="1814"/>
      <c r="PDA161" s="1814"/>
      <c r="PDB161" s="1814"/>
      <c r="PDC161" s="1814"/>
      <c r="PDD161" s="1814"/>
      <c r="PDE161" s="1814"/>
      <c r="PDF161" s="1814"/>
      <c r="PDG161" s="1814"/>
      <c r="PDH161" s="1814"/>
      <c r="PDI161" s="1814"/>
      <c r="PDJ161" s="1814"/>
      <c r="PDK161" s="1814"/>
      <c r="PDL161" s="1814"/>
      <c r="PDM161" s="1814"/>
      <c r="PDN161" s="1814"/>
      <c r="PDO161" s="1814"/>
      <c r="PDP161" s="1814"/>
      <c r="PDQ161" s="1814"/>
      <c r="PDR161" s="1814"/>
      <c r="PDS161" s="1814"/>
      <c r="PDT161" s="1814"/>
      <c r="PDU161" s="1814"/>
      <c r="PDV161" s="1814"/>
      <c r="PDW161" s="1814"/>
      <c r="PDX161" s="1814"/>
      <c r="PDY161" s="1814"/>
      <c r="PDZ161" s="1814"/>
      <c r="PEA161" s="1814"/>
      <c r="PEB161" s="1814"/>
      <c r="PEC161" s="1814"/>
      <c r="PED161" s="1814"/>
      <c r="PEE161" s="1814"/>
      <c r="PEF161" s="1814"/>
      <c r="PEG161" s="1814"/>
      <c r="PEH161" s="1814"/>
      <c r="PEI161" s="1814"/>
      <c r="PEJ161" s="1814"/>
      <c r="PEK161" s="1814"/>
      <c r="PEL161" s="1814"/>
      <c r="PEM161" s="1814"/>
      <c r="PEN161" s="1814"/>
      <c r="PEO161" s="1814"/>
      <c r="PEP161" s="1814"/>
      <c r="PEQ161" s="1814"/>
      <c r="PER161" s="1814"/>
      <c r="PES161" s="1814"/>
      <c r="PET161" s="1814"/>
      <c r="PEU161" s="1814"/>
      <c r="PEV161" s="1814"/>
      <c r="PEW161" s="1814"/>
      <c r="PEX161" s="1814"/>
      <c r="PEY161" s="1814"/>
      <c r="PEZ161" s="1814"/>
      <c r="PFA161" s="1814"/>
      <c r="PFB161" s="1814"/>
      <c r="PFC161" s="1814"/>
      <c r="PFD161" s="1814"/>
      <c r="PFE161" s="1814"/>
      <c r="PFF161" s="1814"/>
      <c r="PFG161" s="1814"/>
      <c r="PFH161" s="1814"/>
      <c r="PFI161" s="1814"/>
      <c r="PFJ161" s="1814"/>
      <c r="PFK161" s="1814"/>
      <c r="PFL161" s="1814"/>
      <c r="PFM161" s="1814"/>
      <c r="PFN161" s="1814"/>
      <c r="PFO161" s="1814"/>
      <c r="PFP161" s="1814"/>
      <c r="PFQ161" s="1814"/>
      <c r="PFR161" s="1814"/>
      <c r="PFS161" s="1814"/>
      <c r="PFT161" s="1814"/>
      <c r="PFU161" s="1814"/>
      <c r="PFV161" s="1814"/>
      <c r="PFW161" s="1814"/>
      <c r="PFX161" s="1814"/>
      <c r="PFY161" s="1814"/>
      <c r="PFZ161" s="1814"/>
      <c r="PGA161" s="1814"/>
      <c r="PGB161" s="1814"/>
      <c r="PGC161" s="1814"/>
      <c r="PGD161" s="1814"/>
      <c r="PGE161" s="1814"/>
      <c r="PGF161" s="1814"/>
      <c r="PGG161" s="1814"/>
      <c r="PGH161" s="1814"/>
      <c r="PGI161" s="1814"/>
      <c r="PGJ161" s="1814"/>
      <c r="PGK161" s="1814"/>
      <c r="PGL161" s="1814"/>
      <c r="PGM161" s="1814"/>
      <c r="PGN161" s="1814"/>
      <c r="PGO161" s="1814"/>
      <c r="PGP161" s="1814"/>
      <c r="PGQ161" s="1814"/>
      <c r="PGR161" s="1814"/>
      <c r="PGS161" s="1814"/>
      <c r="PGT161" s="1814"/>
      <c r="PGU161" s="1814"/>
      <c r="PGV161" s="1814"/>
      <c r="PGW161" s="1814"/>
      <c r="PGX161" s="1814"/>
      <c r="PGY161" s="1814"/>
      <c r="PGZ161" s="1814"/>
      <c r="PHA161" s="1814"/>
      <c r="PHB161" s="1814"/>
      <c r="PHC161" s="1814"/>
      <c r="PHD161" s="1814"/>
      <c r="PHE161" s="1814"/>
      <c r="PHF161" s="1814"/>
      <c r="PHG161" s="1814"/>
      <c r="PHH161" s="1814"/>
      <c r="PHI161" s="1814"/>
      <c r="PHJ161" s="1814"/>
      <c r="PHK161" s="1814"/>
      <c r="PHL161" s="1814"/>
      <c r="PHM161" s="1814"/>
      <c r="PHN161" s="1814"/>
      <c r="PHO161" s="1814"/>
      <c r="PHP161" s="1814"/>
      <c r="PHQ161" s="1814"/>
      <c r="PHR161" s="1814"/>
      <c r="PHS161" s="1814"/>
      <c r="PHT161" s="1814"/>
      <c r="PHU161" s="1814"/>
      <c r="PHV161" s="1814"/>
      <c r="PHW161" s="1814"/>
      <c r="PHX161" s="1814"/>
      <c r="PHY161" s="1814"/>
      <c r="PHZ161" s="1814"/>
      <c r="PIA161" s="1814"/>
      <c r="PIB161" s="1814"/>
      <c r="PIC161" s="1814"/>
      <c r="PID161" s="1814"/>
      <c r="PIE161" s="1814"/>
      <c r="PIF161" s="1814"/>
      <c r="PIG161" s="1814"/>
      <c r="PIH161" s="1814"/>
      <c r="PII161" s="1814"/>
      <c r="PIJ161" s="1814"/>
      <c r="PIK161" s="1814"/>
      <c r="PIL161" s="1814"/>
      <c r="PIM161" s="1814"/>
      <c r="PIN161" s="1814"/>
      <c r="PIO161" s="1814"/>
      <c r="PIP161" s="1814"/>
      <c r="PIQ161" s="1814"/>
      <c r="PIR161" s="1814"/>
      <c r="PIS161" s="1814"/>
      <c r="PIT161" s="1814"/>
      <c r="PIU161" s="1814"/>
      <c r="PIV161" s="1814"/>
      <c r="PIW161" s="1814"/>
      <c r="PIX161" s="1814"/>
      <c r="PIY161" s="1814"/>
      <c r="PIZ161" s="1814"/>
      <c r="PJA161" s="1814"/>
      <c r="PJB161" s="1814"/>
      <c r="PJC161" s="1814"/>
      <c r="PJD161" s="1814"/>
      <c r="PJE161" s="1814"/>
      <c r="PJF161" s="1814"/>
      <c r="PJG161" s="1814"/>
      <c r="PJH161" s="1814"/>
      <c r="PJI161" s="1814"/>
      <c r="PJJ161" s="1814"/>
      <c r="PJK161" s="1814"/>
      <c r="PJL161" s="1814"/>
      <c r="PJM161" s="1814"/>
      <c r="PJN161" s="1814"/>
      <c r="PJO161" s="1814"/>
      <c r="PJP161" s="1814"/>
      <c r="PJQ161" s="1814"/>
      <c r="PJR161" s="1814"/>
      <c r="PJS161" s="1814"/>
      <c r="PJT161" s="1814"/>
      <c r="PJU161" s="1814"/>
      <c r="PJV161" s="1814"/>
      <c r="PJW161" s="1814"/>
      <c r="PJX161" s="1814"/>
      <c r="PJY161" s="1814"/>
      <c r="PJZ161" s="1814"/>
      <c r="PKA161" s="1814"/>
      <c r="PKB161" s="1814"/>
      <c r="PKC161" s="1814"/>
      <c r="PKD161" s="1814"/>
      <c r="PKE161" s="1814"/>
      <c r="PKF161" s="1814"/>
      <c r="PKG161" s="1814"/>
      <c r="PKH161" s="1814"/>
      <c r="PKI161" s="1814"/>
      <c r="PKJ161" s="1814"/>
      <c r="PKK161" s="1814"/>
      <c r="PKL161" s="1814"/>
      <c r="PKM161" s="1814"/>
      <c r="PKN161" s="1814"/>
      <c r="PKO161" s="1814"/>
      <c r="PKP161" s="1814"/>
      <c r="PKQ161" s="1814"/>
      <c r="PKR161" s="1814"/>
      <c r="PKS161" s="1814"/>
      <c r="PKT161" s="1814"/>
      <c r="PKU161" s="1814"/>
      <c r="PKV161" s="1814"/>
      <c r="PKW161" s="1814"/>
      <c r="PKX161" s="1814"/>
      <c r="PKY161" s="1814"/>
      <c r="PKZ161" s="1814"/>
      <c r="PLA161" s="1814"/>
      <c r="PLB161" s="1814"/>
      <c r="PLC161" s="1814"/>
      <c r="PLD161" s="1814"/>
      <c r="PLE161" s="1814"/>
      <c r="PLF161" s="1814"/>
      <c r="PLG161" s="1814"/>
      <c r="PLH161" s="1814"/>
      <c r="PLI161" s="1814"/>
      <c r="PLJ161" s="1814"/>
      <c r="PLK161" s="1814"/>
      <c r="PLL161" s="1814"/>
      <c r="PLM161" s="1814"/>
      <c r="PLN161" s="1814"/>
      <c r="PLO161" s="1814"/>
      <c r="PLP161" s="1814"/>
      <c r="PLQ161" s="1814"/>
      <c r="PLR161" s="1814"/>
      <c r="PLS161" s="1814"/>
      <c r="PLT161" s="1814"/>
      <c r="PLU161" s="1814"/>
      <c r="PLV161" s="1814"/>
      <c r="PLW161" s="1814"/>
      <c r="PLX161" s="1814"/>
      <c r="PLY161" s="1814"/>
      <c r="PLZ161" s="1814"/>
      <c r="PMA161" s="1814"/>
      <c r="PMB161" s="1814"/>
      <c r="PMC161" s="1814"/>
      <c r="PMD161" s="1814"/>
      <c r="PME161" s="1814"/>
      <c r="PMF161" s="1814"/>
      <c r="PMG161" s="1814"/>
      <c r="PMH161" s="1814"/>
      <c r="PMI161" s="1814"/>
      <c r="PMJ161" s="1814"/>
      <c r="PMK161" s="1814"/>
      <c r="PML161" s="1814"/>
      <c r="PMM161" s="1814"/>
      <c r="PMN161" s="1814"/>
      <c r="PMO161" s="1814"/>
      <c r="PMP161" s="1814"/>
      <c r="PMQ161" s="1814"/>
      <c r="PMR161" s="1814"/>
      <c r="PMS161" s="1814"/>
      <c r="PMT161" s="1814"/>
      <c r="PMU161" s="1814"/>
      <c r="PMV161" s="1814"/>
      <c r="PMW161" s="1814"/>
      <c r="PMX161" s="1814"/>
      <c r="PMY161" s="1814"/>
      <c r="PMZ161" s="1814"/>
      <c r="PNA161" s="1814"/>
      <c r="PNB161" s="1814"/>
      <c r="PNC161" s="1814"/>
      <c r="PND161" s="1814"/>
      <c r="PNE161" s="1814"/>
      <c r="PNF161" s="1814"/>
      <c r="PNG161" s="1814"/>
      <c r="PNH161" s="1814"/>
      <c r="PNI161" s="1814"/>
      <c r="PNJ161" s="1814"/>
      <c r="PNK161" s="1814"/>
      <c r="PNL161" s="1814"/>
      <c r="PNM161" s="1814"/>
      <c r="PNN161" s="1814"/>
      <c r="PNO161" s="1814"/>
      <c r="PNP161" s="1814"/>
      <c r="PNQ161" s="1814"/>
      <c r="PNR161" s="1814"/>
      <c r="PNS161" s="1814"/>
      <c r="PNT161" s="1814"/>
      <c r="PNU161" s="1814"/>
      <c r="PNV161" s="1814"/>
      <c r="PNW161" s="1814"/>
      <c r="PNX161" s="1814"/>
      <c r="PNY161" s="1814"/>
      <c r="PNZ161" s="1814"/>
      <c r="POA161" s="1814"/>
      <c r="POB161" s="1814"/>
      <c r="POC161" s="1814"/>
      <c r="POD161" s="1814"/>
      <c r="POE161" s="1814"/>
      <c r="POF161" s="1814"/>
      <c r="POG161" s="1814"/>
      <c r="POH161" s="1814"/>
      <c r="POI161" s="1814"/>
      <c r="POJ161" s="1814"/>
      <c r="POK161" s="1814"/>
      <c r="POL161" s="1814"/>
      <c r="POM161" s="1814"/>
      <c r="PON161" s="1814"/>
      <c r="POO161" s="1814"/>
      <c r="POP161" s="1814"/>
      <c r="POQ161" s="1814"/>
      <c r="POR161" s="1814"/>
      <c r="POS161" s="1814"/>
      <c r="POT161" s="1814"/>
      <c r="POU161" s="1814"/>
      <c r="POV161" s="1814"/>
      <c r="POW161" s="1814"/>
      <c r="POX161" s="1814"/>
      <c r="POY161" s="1814"/>
      <c r="POZ161" s="1814"/>
      <c r="PPA161" s="1814"/>
      <c r="PPB161" s="1814"/>
      <c r="PPC161" s="1814"/>
      <c r="PPD161" s="1814"/>
      <c r="PPE161" s="1814"/>
      <c r="PPF161" s="1814"/>
      <c r="PPG161" s="1814"/>
      <c r="PPH161" s="1814"/>
      <c r="PPI161" s="1814"/>
      <c r="PPJ161" s="1814"/>
      <c r="PPK161" s="1814"/>
      <c r="PPL161" s="1814"/>
      <c r="PPM161" s="1814"/>
      <c r="PPN161" s="1814"/>
      <c r="PPO161" s="1814"/>
      <c r="PPP161" s="1814"/>
      <c r="PPQ161" s="1814"/>
      <c r="PPR161" s="1814"/>
      <c r="PPS161" s="1814"/>
      <c r="PPT161" s="1814"/>
      <c r="PPU161" s="1814"/>
      <c r="PPV161" s="1814"/>
      <c r="PPW161" s="1814"/>
      <c r="PPX161" s="1814"/>
      <c r="PPY161" s="1814"/>
      <c r="PPZ161" s="1814"/>
      <c r="PQA161" s="1814"/>
      <c r="PQB161" s="1814"/>
      <c r="PQC161" s="1814"/>
      <c r="PQD161" s="1814"/>
      <c r="PQE161" s="1814"/>
      <c r="PQF161" s="1814"/>
      <c r="PQG161" s="1814"/>
      <c r="PQH161" s="1814"/>
      <c r="PQI161" s="1814"/>
      <c r="PQJ161" s="1814"/>
      <c r="PQK161" s="1814"/>
      <c r="PQL161" s="1814"/>
      <c r="PQM161" s="1814"/>
      <c r="PQN161" s="1814"/>
      <c r="PQO161" s="1814"/>
      <c r="PQP161" s="1814"/>
      <c r="PQQ161" s="1814"/>
      <c r="PQR161" s="1814"/>
      <c r="PQS161" s="1814"/>
      <c r="PQT161" s="1814"/>
      <c r="PQU161" s="1814"/>
      <c r="PQV161" s="1814"/>
      <c r="PQW161" s="1814"/>
      <c r="PQX161" s="1814"/>
      <c r="PQY161" s="1814"/>
      <c r="PQZ161" s="1814"/>
      <c r="PRA161" s="1814"/>
      <c r="PRB161" s="1814"/>
      <c r="PRC161" s="1814"/>
      <c r="PRD161" s="1814"/>
      <c r="PRE161" s="1814"/>
      <c r="PRF161" s="1814"/>
      <c r="PRG161" s="1814"/>
      <c r="PRH161" s="1814"/>
      <c r="PRI161" s="1814"/>
      <c r="PRJ161" s="1814"/>
      <c r="PRK161" s="1814"/>
      <c r="PRL161" s="1814"/>
      <c r="PRM161" s="1814"/>
      <c r="PRN161" s="1814"/>
      <c r="PRO161" s="1814"/>
      <c r="PRP161" s="1814"/>
      <c r="PRQ161" s="1814"/>
      <c r="PRR161" s="1814"/>
      <c r="PRS161" s="1814"/>
      <c r="PRT161" s="1814"/>
      <c r="PRU161" s="1814"/>
      <c r="PRV161" s="1814"/>
      <c r="PRW161" s="1814"/>
      <c r="PRX161" s="1814"/>
      <c r="PRY161" s="1814"/>
      <c r="PRZ161" s="1814"/>
      <c r="PSA161" s="1814"/>
      <c r="PSB161" s="1814"/>
      <c r="PSC161" s="1814"/>
      <c r="PSD161" s="1814"/>
      <c r="PSE161" s="1814"/>
      <c r="PSF161" s="1814"/>
      <c r="PSG161" s="1814"/>
      <c r="PSH161" s="1814"/>
      <c r="PSI161" s="1814"/>
      <c r="PSJ161" s="1814"/>
      <c r="PSK161" s="1814"/>
      <c r="PSL161" s="1814"/>
      <c r="PSM161" s="1814"/>
      <c r="PSN161" s="1814"/>
      <c r="PSO161" s="1814"/>
      <c r="PSP161" s="1814"/>
      <c r="PSQ161" s="1814"/>
      <c r="PSR161" s="1814"/>
      <c r="PSS161" s="1814"/>
      <c r="PST161" s="1814"/>
      <c r="PSU161" s="1814"/>
      <c r="PSV161" s="1814"/>
      <c r="PSW161" s="1814"/>
      <c r="PSX161" s="1814"/>
      <c r="PSY161" s="1814"/>
      <c r="PSZ161" s="1814"/>
      <c r="PTA161" s="1814"/>
      <c r="PTB161" s="1814"/>
      <c r="PTC161" s="1814"/>
      <c r="PTD161" s="1814"/>
      <c r="PTE161" s="1814"/>
      <c r="PTF161" s="1814"/>
      <c r="PTG161" s="1814"/>
      <c r="PTH161" s="1814"/>
      <c r="PTI161" s="1814"/>
      <c r="PTJ161" s="1814"/>
      <c r="PTK161" s="1814"/>
      <c r="PTL161" s="1814"/>
      <c r="PTM161" s="1814"/>
      <c r="PTN161" s="1814"/>
      <c r="PTO161" s="1814"/>
      <c r="PTP161" s="1814"/>
      <c r="PTQ161" s="1814"/>
      <c r="PTR161" s="1814"/>
      <c r="PTS161" s="1814"/>
      <c r="PTT161" s="1814"/>
      <c r="PTU161" s="1814"/>
      <c r="PTV161" s="1814"/>
      <c r="PTW161" s="1814"/>
      <c r="PTX161" s="1814"/>
      <c r="PTY161" s="1814"/>
      <c r="PTZ161" s="1814"/>
      <c r="PUA161" s="1814"/>
      <c r="PUB161" s="1814"/>
      <c r="PUC161" s="1814"/>
      <c r="PUD161" s="1814"/>
      <c r="PUE161" s="1814"/>
      <c r="PUF161" s="1814"/>
      <c r="PUG161" s="1814"/>
      <c r="PUH161" s="1814"/>
      <c r="PUI161" s="1814"/>
      <c r="PUJ161" s="1814"/>
      <c r="PUK161" s="1814"/>
      <c r="PUL161" s="1814"/>
      <c r="PUM161" s="1814"/>
      <c r="PUN161" s="1814"/>
      <c r="PUO161" s="1814"/>
      <c r="PUP161" s="1814"/>
      <c r="PUQ161" s="1814"/>
      <c r="PUR161" s="1814"/>
      <c r="PUS161" s="1814"/>
      <c r="PUT161" s="1814"/>
      <c r="PUU161" s="1814"/>
      <c r="PUV161" s="1814"/>
      <c r="PUW161" s="1814"/>
      <c r="PUX161" s="1814"/>
      <c r="PUY161" s="1814"/>
      <c r="PUZ161" s="1814"/>
      <c r="PVA161" s="1814"/>
      <c r="PVB161" s="1814"/>
      <c r="PVC161" s="1814"/>
      <c r="PVD161" s="1814"/>
      <c r="PVE161" s="1814"/>
      <c r="PVF161" s="1814"/>
      <c r="PVG161" s="1814"/>
      <c r="PVH161" s="1814"/>
      <c r="PVI161" s="1814"/>
      <c r="PVJ161" s="1814"/>
      <c r="PVK161" s="1814"/>
      <c r="PVL161" s="1814"/>
      <c r="PVM161" s="1814"/>
      <c r="PVN161" s="1814"/>
      <c r="PVO161" s="1814"/>
      <c r="PVP161" s="1814"/>
      <c r="PVQ161" s="1814"/>
      <c r="PVR161" s="1814"/>
      <c r="PVS161" s="1814"/>
      <c r="PVT161" s="1814"/>
      <c r="PVU161" s="1814"/>
      <c r="PVV161" s="1814"/>
      <c r="PVW161" s="1814"/>
      <c r="PVX161" s="1814"/>
      <c r="PVY161" s="1814"/>
      <c r="PVZ161" s="1814"/>
      <c r="PWA161" s="1814"/>
      <c r="PWB161" s="1814"/>
      <c r="PWC161" s="1814"/>
      <c r="PWD161" s="1814"/>
      <c r="PWE161" s="1814"/>
      <c r="PWF161" s="1814"/>
      <c r="PWG161" s="1814"/>
      <c r="PWH161" s="1814"/>
      <c r="PWI161" s="1814"/>
      <c r="PWJ161" s="1814"/>
      <c r="PWK161" s="1814"/>
      <c r="PWL161" s="1814"/>
      <c r="PWM161" s="1814"/>
      <c r="PWN161" s="1814"/>
      <c r="PWO161" s="1814"/>
      <c r="PWP161" s="1814"/>
      <c r="PWQ161" s="1814"/>
      <c r="PWR161" s="1814"/>
      <c r="PWS161" s="1814"/>
      <c r="PWT161" s="1814"/>
      <c r="PWU161" s="1814"/>
      <c r="PWV161" s="1814"/>
      <c r="PWW161" s="1814"/>
      <c r="PWX161" s="1814"/>
      <c r="PWY161" s="1814"/>
      <c r="PWZ161" s="1814"/>
      <c r="PXA161" s="1814"/>
      <c r="PXB161" s="1814"/>
      <c r="PXC161" s="1814"/>
      <c r="PXD161" s="1814"/>
      <c r="PXE161" s="1814"/>
      <c r="PXF161" s="1814"/>
      <c r="PXG161" s="1814"/>
      <c r="PXH161" s="1814"/>
      <c r="PXI161" s="1814"/>
      <c r="PXJ161" s="1814"/>
      <c r="PXK161" s="1814"/>
      <c r="PXL161" s="1814"/>
      <c r="PXM161" s="1814"/>
      <c r="PXN161" s="1814"/>
      <c r="PXO161" s="1814"/>
      <c r="PXP161" s="1814"/>
      <c r="PXQ161" s="1814"/>
      <c r="PXR161" s="1814"/>
      <c r="PXS161" s="1814"/>
      <c r="PXT161" s="1814"/>
      <c r="PXU161" s="1814"/>
      <c r="PXV161" s="1814"/>
      <c r="PXW161" s="1814"/>
      <c r="PXX161" s="1814"/>
      <c r="PXY161" s="1814"/>
      <c r="PXZ161" s="1814"/>
      <c r="PYA161" s="1814"/>
      <c r="PYB161" s="1814"/>
      <c r="PYC161" s="1814"/>
      <c r="PYD161" s="1814"/>
      <c r="PYE161" s="1814"/>
      <c r="PYF161" s="1814"/>
      <c r="PYG161" s="1814"/>
      <c r="PYH161" s="1814"/>
      <c r="PYI161" s="1814"/>
      <c r="PYJ161" s="1814"/>
      <c r="PYK161" s="1814"/>
      <c r="PYL161" s="1814"/>
      <c r="PYM161" s="1814"/>
      <c r="PYN161" s="1814"/>
      <c r="PYO161" s="1814"/>
      <c r="PYP161" s="1814"/>
      <c r="PYQ161" s="1814"/>
      <c r="PYR161" s="1814"/>
      <c r="PYS161" s="1814"/>
      <c r="PYT161" s="1814"/>
      <c r="PYU161" s="1814"/>
      <c r="PYV161" s="1814"/>
      <c r="PYW161" s="1814"/>
      <c r="PYX161" s="1814"/>
      <c r="PYY161" s="1814"/>
      <c r="PYZ161" s="1814"/>
      <c r="PZA161" s="1814"/>
      <c r="PZB161" s="1814"/>
      <c r="PZC161" s="1814"/>
      <c r="PZD161" s="1814"/>
      <c r="PZE161" s="1814"/>
      <c r="PZF161" s="1814"/>
      <c r="PZG161" s="1814"/>
      <c r="PZH161" s="1814"/>
      <c r="PZI161" s="1814"/>
      <c r="PZJ161" s="1814"/>
      <c r="PZK161" s="1814"/>
      <c r="PZL161" s="1814"/>
      <c r="PZM161" s="1814"/>
      <c r="PZN161" s="1814"/>
      <c r="PZO161" s="1814"/>
      <c r="PZP161" s="1814"/>
      <c r="PZQ161" s="1814"/>
      <c r="PZR161" s="1814"/>
      <c r="PZS161" s="1814"/>
      <c r="PZT161" s="1814"/>
      <c r="PZU161" s="1814"/>
      <c r="PZV161" s="1814"/>
      <c r="PZW161" s="1814"/>
      <c r="PZX161" s="1814"/>
      <c r="PZY161" s="1814"/>
      <c r="PZZ161" s="1814"/>
      <c r="QAA161" s="1814"/>
      <c r="QAB161" s="1814"/>
      <c r="QAC161" s="1814"/>
      <c r="QAD161" s="1814"/>
      <c r="QAE161" s="1814"/>
      <c r="QAF161" s="1814"/>
      <c r="QAG161" s="1814"/>
      <c r="QAH161" s="1814"/>
      <c r="QAI161" s="1814"/>
      <c r="QAJ161" s="1814"/>
      <c r="QAK161" s="1814"/>
      <c r="QAL161" s="1814"/>
      <c r="QAM161" s="1814"/>
      <c r="QAN161" s="1814"/>
      <c r="QAO161" s="1814"/>
      <c r="QAP161" s="1814"/>
      <c r="QAQ161" s="1814"/>
      <c r="QAR161" s="1814"/>
      <c r="QAS161" s="1814"/>
      <c r="QAT161" s="1814"/>
      <c r="QAU161" s="1814"/>
      <c r="QAV161" s="1814"/>
      <c r="QAW161" s="1814"/>
      <c r="QAX161" s="1814"/>
      <c r="QAY161" s="1814"/>
      <c r="QAZ161" s="1814"/>
      <c r="QBA161" s="1814"/>
      <c r="QBB161" s="1814"/>
      <c r="QBC161" s="1814"/>
      <c r="QBD161" s="1814"/>
      <c r="QBE161" s="1814"/>
      <c r="QBF161" s="1814"/>
      <c r="QBG161" s="1814"/>
      <c r="QBH161" s="1814"/>
      <c r="QBI161" s="1814"/>
      <c r="QBJ161" s="1814"/>
      <c r="QBK161" s="1814"/>
      <c r="QBL161" s="1814"/>
      <c r="QBM161" s="1814"/>
      <c r="QBN161" s="1814"/>
      <c r="QBO161" s="1814"/>
      <c r="QBP161" s="1814"/>
      <c r="QBQ161" s="1814"/>
      <c r="QBR161" s="1814"/>
      <c r="QBS161" s="1814"/>
      <c r="QBT161" s="1814"/>
      <c r="QBU161" s="1814"/>
      <c r="QBV161" s="1814"/>
      <c r="QBW161" s="1814"/>
      <c r="QBX161" s="1814"/>
      <c r="QBY161" s="1814"/>
      <c r="QBZ161" s="1814"/>
      <c r="QCA161" s="1814"/>
      <c r="QCB161" s="1814"/>
      <c r="QCC161" s="1814"/>
      <c r="QCD161" s="1814"/>
      <c r="QCE161" s="1814"/>
      <c r="QCF161" s="1814"/>
      <c r="QCG161" s="1814"/>
      <c r="QCH161" s="1814"/>
      <c r="QCI161" s="1814"/>
      <c r="QCJ161" s="1814"/>
      <c r="QCK161" s="1814"/>
      <c r="QCL161" s="1814"/>
      <c r="QCM161" s="1814"/>
      <c r="QCN161" s="1814"/>
      <c r="QCO161" s="1814"/>
      <c r="QCP161" s="1814"/>
      <c r="QCQ161" s="1814"/>
      <c r="QCR161" s="1814"/>
      <c r="QCS161" s="1814"/>
      <c r="QCT161" s="1814"/>
      <c r="QCU161" s="1814"/>
      <c r="QCV161" s="1814"/>
      <c r="QCW161" s="1814"/>
      <c r="QCX161" s="1814"/>
      <c r="QCY161" s="1814"/>
      <c r="QCZ161" s="1814"/>
      <c r="QDA161" s="1814"/>
      <c r="QDB161" s="1814"/>
      <c r="QDC161" s="1814"/>
      <c r="QDD161" s="1814"/>
      <c r="QDE161" s="1814"/>
      <c r="QDF161" s="1814"/>
      <c r="QDG161" s="1814"/>
      <c r="QDH161" s="1814"/>
      <c r="QDI161" s="1814"/>
      <c r="QDJ161" s="1814"/>
      <c r="QDK161" s="1814"/>
      <c r="QDL161" s="1814"/>
      <c r="QDM161" s="1814"/>
      <c r="QDN161" s="1814"/>
      <c r="QDO161" s="1814"/>
      <c r="QDP161" s="1814"/>
      <c r="QDQ161" s="1814"/>
      <c r="QDR161" s="1814"/>
      <c r="QDS161" s="1814"/>
      <c r="QDT161" s="1814"/>
      <c r="QDU161" s="1814"/>
      <c r="QDV161" s="1814"/>
      <c r="QDW161" s="1814"/>
      <c r="QDX161" s="1814"/>
      <c r="QDY161" s="1814"/>
      <c r="QDZ161" s="1814"/>
      <c r="QEA161" s="1814"/>
      <c r="QEB161" s="1814"/>
      <c r="QEC161" s="1814"/>
      <c r="QED161" s="1814"/>
      <c r="QEE161" s="1814"/>
      <c r="QEF161" s="1814"/>
      <c r="QEG161" s="1814"/>
      <c r="QEH161" s="1814"/>
      <c r="QEI161" s="1814"/>
      <c r="QEJ161" s="1814"/>
      <c r="QEK161" s="1814"/>
      <c r="QEL161" s="1814"/>
      <c r="QEM161" s="1814"/>
      <c r="QEN161" s="1814"/>
      <c r="QEO161" s="1814"/>
      <c r="QEP161" s="1814"/>
      <c r="QEQ161" s="1814"/>
      <c r="QER161" s="1814"/>
      <c r="QES161" s="1814"/>
      <c r="QET161" s="1814"/>
      <c r="QEU161" s="1814"/>
      <c r="QEV161" s="1814"/>
      <c r="QEW161" s="1814"/>
      <c r="QEX161" s="1814"/>
      <c r="QEY161" s="1814"/>
      <c r="QEZ161" s="1814"/>
      <c r="QFA161" s="1814"/>
      <c r="QFB161" s="1814"/>
      <c r="QFC161" s="1814"/>
      <c r="QFD161" s="1814"/>
      <c r="QFE161" s="1814"/>
      <c r="QFF161" s="1814"/>
      <c r="QFG161" s="1814"/>
      <c r="QFH161" s="1814"/>
      <c r="QFI161" s="1814"/>
      <c r="QFJ161" s="1814"/>
      <c r="QFK161" s="1814"/>
      <c r="QFL161" s="1814"/>
      <c r="QFM161" s="1814"/>
      <c r="QFN161" s="1814"/>
      <c r="QFO161" s="1814"/>
      <c r="QFP161" s="1814"/>
      <c r="QFQ161" s="1814"/>
      <c r="QFR161" s="1814"/>
      <c r="QFS161" s="1814"/>
      <c r="QFT161" s="1814"/>
      <c r="QFU161" s="1814"/>
      <c r="QFV161" s="1814"/>
      <c r="QFW161" s="1814"/>
      <c r="QFX161" s="1814"/>
      <c r="QFY161" s="1814"/>
      <c r="QFZ161" s="1814"/>
      <c r="QGA161" s="1814"/>
      <c r="QGB161" s="1814"/>
      <c r="QGC161" s="1814"/>
      <c r="QGD161" s="1814"/>
      <c r="QGE161" s="1814"/>
      <c r="QGF161" s="1814"/>
      <c r="QGG161" s="1814"/>
      <c r="QGH161" s="1814"/>
      <c r="QGI161" s="1814"/>
      <c r="QGJ161" s="1814"/>
      <c r="QGK161" s="1814"/>
      <c r="QGL161" s="1814"/>
      <c r="QGM161" s="1814"/>
      <c r="QGN161" s="1814"/>
      <c r="QGO161" s="1814"/>
      <c r="QGP161" s="1814"/>
      <c r="QGQ161" s="1814"/>
      <c r="QGR161" s="1814"/>
      <c r="QGS161" s="1814"/>
      <c r="QGT161" s="1814"/>
      <c r="QGU161" s="1814"/>
      <c r="QGV161" s="1814"/>
      <c r="QGW161" s="1814"/>
      <c r="QGX161" s="1814"/>
      <c r="QGY161" s="1814"/>
      <c r="QGZ161" s="1814"/>
      <c r="QHA161" s="1814"/>
      <c r="QHB161" s="1814"/>
      <c r="QHC161" s="1814"/>
      <c r="QHD161" s="1814"/>
      <c r="QHE161" s="1814"/>
      <c r="QHF161" s="1814"/>
      <c r="QHG161" s="1814"/>
      <c r="QHH161" s="1814"/>
      <c r="QHI161" s="1814"/>
      <c r="QHJ161" s="1814"/>
      <c r="QHK161" s="1814"/>
      <c r="QHL161" s="1814"/>
      <c r="QHM161" s="1814"/>
      <c r="QHN161" s="1814"/>
      <c r="QHO161" s="1814"/>
      <c r="QHP161" s="1814"/>
      <c r="QHQ161" s="1814"/>
      <c r="QHR161" s="1814"/>
      <c r="QHS161" s="1814"/>
      <c r="QHT161" s="1814"/>
      <c r="QHU161" s="1814"/>
      <c r="QHV161" s="1814"/>
      <c r="QHW161" s="1814"/>
      <c r="QHX161" s="1814"/>
      <c r="QHY161" s="1814"/>
      <c r="QHZ161" s="1814"/>
      <c r="QIA161" s="1814"/>
      <c r="QIB161" s="1814"/>
      <c r="QIC161" s="1814"/>
      <c r="QID161" s="1814"/>
      <c r="QIE161" s="1814"/>
      <c r="QIF161" s="1814"/>
      <c r="QIG161" s="1814"/>
      <c r="QIH161" s="1814"/>
      <c r="QII161" s="1814"/>
      <c r="QIJ161" s="1814"/>
      <c r="QIK161" s="1814"/>
      <c r="QIL161" s="1814"/>
      <c r="QIM161" s="1814"/>
      <c r="QIN161" s="1814"/>
      <c r="QIO161" s="1814"/>
      <c r="QIP161" s="1814"/>
      <c r="QIQ161" s="1814"/>
      <c r="QIR161" s="1814"/>
      <c r="QIS161" s="1814"/>
      <c r="QIT161" s="1814"/>
      <c r="QIU161" s="1814"/>
      <c r="QIV161" s="1814"/>
      <c r="QIW161" s="1814"/>
      <c r="QIX161" s="1814"/>
      <c r="QIY161" s="1814"/>
      <c r="QIZ161" s="1814"/>
      <c r="QJA161" s="1814"/>
      <c r="QJB161" s="1814"/>
      <c r="QJC161" s="1814"/>
      <c r="QJD161" s="1814"/>
      <c r="QJE161" s="1814"/>
      <c r="QJF161" s="1814"/>
      <c r="QJG161" s="1814"/>
      <c r="QJH161" s="1814"/>
      <c r="QJI161" s="1814"/>
      <c r="QJJ161" s="1814"/>
      <c r="QJK161" s="1814"/>
      <c r="QJL161" s="1814"/>
      <c r="QJM161" s="1814"/>
      <c r="QJN161" s="1814"/>
      <c r="QJO161" s="1814"/>
      <c r="QJP161" s="1814"/>
      <c r="QJQ161" s="1814"/>
      <c r="QJR161" s="1814"/>
      <c r="QJS161" s="1814"/>
      <c r="QJT161" s="1814"/>
      <c r="QJU161" s="1814"/>
      <c r="QJV161" s="1814"/>
      <c r="QJW161" s="1814"/>
      <c r="QJX161" s="1814"/>
      <c r="QJY161" s="1814"/>
      <c r="QJZ161" s="1814"/>
      <c r="QKA161" s="1814"/>
      <c r="QKB161" s="1814"/>
      <c r="QKC161" s="1814"/>
      <c r="QKD161" s="1814"/>
      <c r="QKE161" s="1814"/>
      <c r="QKF161" s="1814"/>
      <c r="QKG161" s="1814"/>
      <c r="QKH161" s="1814"/>
      <c r="QKI161" s="1814"/>
      <c r="QKJ161" s="1814"/>
      <c r="QKK161" s="1814"/>
      <c r="QKL161" s="1814"/>
      <c r="QKM161" s="1814"/>
      <c r="QKN161" s="1814"/>
      <c r="QKO161" s="1814"/>
      <c r="QKP161" s="1814"/>
      <c r="QKQ161" s="1814"/>
      <c r="QKR161" s="1814"/>
      <c r="QKS161" s="1814"/>
      <c r="QKT161" s="1814"/>
      <c r="QKU161" s="1814"/>
      <c r="QKV161" s="1814"/>
      <c r="QKW161" s="1814"/>
      <c r="QKX161" s="1814"/>
      <c r="QKY161" s="1814"/>
      <c r="QKZ161" s="1814"/>
      <c r="QLA161" s="1814"/>
      <c r="QLB161" s="1814"/>
      <c r="QLC161" s="1814"/>
      <c r="QLD161" s="1814"/>
      <c r="QLE161" s="1814"/>
      <c r="QLF161" s="1814"/>
      <c r="QLG161" s="1814"/>
      <c r="QLH161" s="1814"/>
      <c r="QLI161" s="1814"/>
      <c r="QLJ161" s="1814"/>
      <c r="QLK161" s="1814"/>
      <c r="QLL161" s="1814"/>
      <c r="QLM161" s="1814"/>
      <c r="QLN161" s="1814"/>
      <c r="QLO161" s="1814"/>
      <c r="QLP161" s="1814"/>
      <c r="QLQ161" s="1814"/>
      <c r="QLR161" s="1814"/>
      <c r="QLS161" s="1814"/>
      <c r="QLT161" s="1814"/>
      <c r="QLU161" s="1814"/>
      <c r="QLV161" s="1814"/>
      <c r="QLW161" s="1814"/>
      <c r="QLX161" s="1814"/>
      <c r="QLY161" s="1814"/>
      <c r="QLZ161" s="1814"/>
      <c r="QMA161" s="1814"/>
      <c r="QMB161" s="1814"/>
      <c r="QMC161" s="1814"/>
      <c r="QMD161" s="1814"/>
      <c r="QME161" s="1814"/>
      <c r="QMF161" s="1814"/>
      <c r="QMG161" s="1814"/>
      <c r="QMH161" s="1814"/>
      <c r="QMI161" s="1814"/>
      <c r="QMJ161" s="1814"/>
      <c r="QMK161" s="1814"/>
      <c r="QML161" s="1814"/>
      <c r="QMM161" s="1814"/>
      <c r="QMN161" s="1814"/>
      <c r="QMO161" s="1814"/>
      <c r="QMP161" s="1814"/>
      <c r="QMQ161" s="1814"/>
      <c r="QMR161" s="1814"/>
      <c r="QMS161" s="1814"/>
      <c r="QMT161" s="1814"/>
      <c r="QMU161" s="1814"/>
      <c r="QMV161" s="1814"/>
      <c r="QMW161" s="1814"/>
      <c r="QMX161" s="1814"/>
      <c r="QMY161" s="1814"/>
      <c r="QMZ161" s="1814"/>
      <c r="QNA161" s="1814"/>
      <c r="QNB161" s="1814"/>
      <c r="QNC161" s="1814"/>
      <c r="QND161" s="1814"/>
      <c r="QNE161" s="1814"/>
      <c r="QNF161" s="1814"/>
      <c r="QNG161" s="1814"/>
      <c r="QNH161" s="1814"/>
      <c r="QNI161" s="1814"/>
      <c r="QNJ161" s="1814"/>
      <c r="QNK161" s="1814"/>
      <c r="QNL161" s="1814"/>
      <c r="QNM161" s="1814"/>
      <c r="QNN161" s="1814"/>
      <c r="QNO161" s="1814"/>
      <c r="QNP161" s="1814"/>
      <c r="QNQ161" s="1814"/>
      <c r="QNR161" s="1814"/>
      <c r="QNS161" s="1814"/>
      <c r="QNT161" s="1814"/>
      <c r="QNU161" s="1814"/>
      <c r="QNV161" s="1814"/>
      <c r="QNW161" s="1814"/>
      <c r="QNX161" s="1814"/>
      <c r="QNY161" s="1814"/>
      <c r="QNZ161" s="1814"/>
      <c r="QOA161" s="1814"/>
      <c r="QOB161" s="1814"/>
      <c r="QOC161" s="1814"/>
      <c r="QOD161" s="1814"/>
      <c r="QOE161" s="1814"/>
      <c r="QOF161" s="1814"/>
      <c r="QOG161" s="1814"/>
      <c r="QOH161" s="1814"/>
      <c r="QOI161" s="1814"/>
      <c r="QOJ161" s="1814"/>
      <c r="QOK161" s="1814"/>
      <c r="QOL161" s="1814"/>
      <c r="QOM161" s="1814"/>
      <c r="QON161" s="1814"/>
      <c r="QOO161" s="1814"/>
      <c r="QOP161" s="1814"/>
      <c r="QOQ161" s="1814"/>
      <c r="QOR161" s="1814"/>
      <c r="QOS161" s="1814"/>
      <c r="QOT161" s="1814"/>
      <c r="QOU161" s="1814"/>
      <c r="QOV161" s="1814"/>
      <c r="QOW161" s="1814"/>
      <c r="QOX161" s="1814"/>
      <c r="QOY161" s="1814"/>
      <c r="QOZ161" s="1814"/>
      <c r="QPA161" s="1814"/>
      <c r="QPB161" s="1814"/>
      <c r="QPC161" s="1814"/>
      <c r="QPD161" s="1814"/>
      <c r="QPE161" s="1814"/>
      <c r="QPF161" s="1814"/>
      <c r="QPG161" s="1814"/>
      <c r="QPH161" s="1814"/>
      <c r="QPI161" s="1814"/>
      <c r="QPJ161" s="1814"/>
      <c r="QPK161" s="1814"/>
      <c r="QPL161" s="1814"/>
      <c r="QPM161" s="1814"/>
      <c r="QPN161" s="1814"/>
      <c r="QPO161" s="1814"/>
      <c r="QPP161" s="1814"/>
      <c r="QPQ161" s="1814"/>
      <c r="QPR161" s="1814"/>
      <c r="QPS161" s="1814"/>
      <c r="QPT161" s="1814"/>
      <c r="QPU161" s="1814"/>
      <c r="QPV161" s="1814"/>
      <c r="QPW161" s="1814"/>
      <c r="QPX161" s="1814"/>
      <c r="QPY161" s="1814"/>
      <c r="QPZ161" s="1814"/>
      <c r="QQA161" s="1814"/>
      <c r="QQB161" s="1814"/>
      <c r="QQC161" s="1814"/>
      <c r="QQD161" s="1814"/>
      <c r="QQE161" s="1814"/>
      <c r="QQF161" s="1814"/>
      <c r="QQG161" s="1814"/>
      <c r="QQH161" s="1814"/>
      <c r="QQI161" s="1814"/>
      <c r="QQJ161" s="1814"/>
      <c r="QQK161" s="1814"/>
      <c r="QQL161" s="1814"/>
      <c r="QQM161" s="1814"/>
      <c r="QQN161" s="1814"/>
      <c r="QQO161" s="1814"/>
      <c r="QQP161" s="1814"/>
      <c r="QQQ161" s="1814"/>
      <c r="QQR161" s="1814"/>
      <c r="QQS161" s="1814"/>
      <c r="QQT161" s="1814"/>
      <c r="QQU161" s="1814"/>
      <c r="QQV161" s="1814"/>
      <c r="QQW161" s="1814"/>
      <c r="QQX161" s="1814"/>
      <c r="QQY161" s="1814"/>
      <c r="QQZ161" s="1814"/>
      <c r="QRA161" s="1814"/>
      <c r="QRB161" s="1814"/>
      <c r="QRC161" s="1814"/>
      <c r="QRD161" s="1814"/>
      <c r="QRE161" s="1814"/>
      <c r="QRF161" s="1814"/>
      <c r="QRG161" s="1814"/>
      <c r="QRH161" s="1814"/>
      <c r="QRI161" s="1814"/>
      <c r="QRJ161" s="1814"/>
      <c r="QRK161" s="1814"/>
      <c r="QRL161" s="1814"/>
      <c r="QRM161" s="1814"/>
      <c r="QRN161" s="1814"/>
      <c r="QRO161" s="1814"/>
      <c r="QRP161" s="1814"/>
      <c r="QRQ161" s="1814"/>
      <c r="QRR161" s="1814"/>
      <c r="QRS161" s="1814"/>
      <c r="QRT161" s="1814"/>
      <c r="QRU161" s="1814"/>
      <c r="QRV161" s="1814"/>
      <c r="QRW161" s="1814"/>
      <c r="QRX161" s="1814"/>
      <c r="QRY161" s="1814"/>
      <c r="QRZ161" s="1814"/>
      <c r="QSA161" s="1814"/>
      <c r="QSB161" s="1814"/>
      <c r="QSC161" s="1814"/>
      <c r="QSD161" s="1814"/>
      <c r="QSE161" s="1814"/>
      <c r="QSF161" s="1814"/>
      <c r="QSG161" s="1814"/>
      <c r="QSH161" s="1814"/>
      <c r="QSI161" s="1814"/>
      <c r="QSJ161" s="1814"/>
      <c r="QSK161" s="1814"/>
      <c r="QSL161" s="1814"/>
      <c r="QSM161" s="1814"/>
      <c r="QSN161" s="1814"/>
      <c r="QSO161" s="1814"/>
      <c r="QSP161" s="1814"/>
      <c r="QSQ161" s="1814"/>
      <c r="QSR161" s="1814"/>
      <c r="QSS161" s="1814"/>
      <c r="QST161" s="1814"/>
      <c r="QSU161" s="1814"/>
      <c r="QSV161" s="1814"/>
      <c r="QSW161" s="1814"/>
      <c r="QSX161" s="1814"/>
      <c r="QSY161" s="1814"/>
      <c r="QSZ161" s="1814"/>
      <c r="QTA161" s="1814"/>
      <c r="QTB161" s="1814"/>
      <c r="QTC161" s="1814"/>
      <c r="QTD161" s="1814"/>
      <c r="QTE161" s="1814"/>
      <c r="QTF161" s="1814"/>
      <c r="QTG161" s="1814"/>
      <c r="QTH161" s="1814"/>
      <c r="QTI161" s="1814"/>
      <c r="QTJ161" s="1814"/>
      <c r="QTK161" s="1814"/>
      <c r="QTL161" s="1814"/>
      <c r="QTM161" s="1814"/>
      <c r="QTN161" s="1814"/>
      <c r="QTO161" s="1814"/>
      <c r="QTP161" s="1814"/>
      <c r="QTQ161" s="1814"/>
      <c r="QTR161" s="1814"/>
      <c r="QTS161" s="1814"/>
      <c r="QTT161" s="1814"/>
      <c r="QTU161" s="1814"/>
      <c r="QTV161" s="1814"/>
      <c r="QTW161" s="1814"/>
      <c r="QTX161" s="1814"/>
      <c r="QTY161" s="1814"/>
      <c r="QTZ161" s="1814"/>
      <c r="QUA161" s="1814"/>
      <c r="QUB161" s="1814"/>
      <c r="QUC161" s="1814"/>
      <c r="QUD161" s="1814"/>
      <c r="QUE161" s="1814"/>
      <c r="QUF161" s="1814"/>
      <c r="QUG161" s="1814"/>
      <c r="QUH161" s="1814"/>
      <c r="QUI161" s="1814"/>
      <c r="QUJ161" s="1814"/>
      <c r="QUK161" s="1814"/>
      <c r="QUL161" s="1814"/>
      <c r="QUM161" s="1814"/>
      <c r="QUN161" s="1814"/>
      <c r="QUO161" s="1814"/>
      <c r="QUP161" s="1814"/>
      <c r="QUQ161" s="1814"/>
      <c r="QUR161" s="1814"/>
      <c r="QUS161" s="1814"/>
      <c r="QUT161" s="1814"/>
      <c r="QUU161" s="1814"/>
      <c r="QUV161" s="1814"/>
      <c r="QUW161" s="1814"/>
      <c r="QUX161" s="1814"/>
      <c r="QUY161" s="1814"/>
      <c r="QUZ161" s="1814"/>
      <c r="QVA161" s="1814"/>
      <c r="QVB161" s="1814"/>
      <c r="QVC161" s="1814"/>
      <c r="QVD161" s="1814"/>
      <c r="QVE161" s="1814"/>
      <c r="QVF161" s="1814"/>
      <c r="QVG161" s="1814"/>
      <c r="QVH161" s="1814"/>
      <c r="QVI161" s="1814"/>
      <c r="QVJ161" s="1814"/>
      <c r="QVK161" s="1814"/>
      <c r="QVL161" s="1814"/>
      <c r="QVM161" s="1814"/>
      <c r="QVN161" s="1814"/>
      <c r="QVO161" s="1814"/>
      <c r="QVP161" s="1814"/>
      <c r="QVQ161" s="1814"/>
      <c r="QVR161" s="1814"/>
      <c r="QVS161" s="1814"/>
      <c r="QVT161" s="1814"/>
      <c r="QVU161" s="1814"/>
      <c r="QVV161" s="1814"/>
      <c r="QVW161" s="1814"/>
      <c r="QVX161" s="1814"/>
      <c r="QVY161" s="1814"/>
      <c r="QVZ161" s="1814"/>
      <c r="QWA161" s="1814"/>
      <c r="QWB161" s="1814"/>
      <c r="QWC161" s="1814"/>
      <c r="QWD161" s="1814"/>
      <c r="QWE161" s="1814"/>
      <c r="QWF161" s="1814"/>
      <c r="QWG161" s="1814"/>
      <c r="QWH161" s="1814"/>
      <c r="QWI161" s="1814"/>
      <c r="QWJ161" s="1814"/>
      <c r="QWK161" s="1814"/>
      <c r="QWL161" s="1814"/>
      <c r="QWM161" s="1814"/>
      <c r="QWN161" s="1814"/>
      <c r="QWO161" s="1814"/>
      <c r="QWP161" s="1814"/>
      <c r="QWQ161" s="1814"/>
      <c r="QWR161" s="1814"/>
      <c r="QWS161" s="1814"/>
      <c r="QWT161" s="1814"/>
      <c r="QWU161" s="1814"/>
      <c r="QWV161" s="1814"/>
      <c r="QWW161" s="1814"/>
      <c r="QWX161" s="1814"/>
      <c r="QWY161" s="1814"/>
      <c r="QWZ161" s="1814"/>
      <c r="QXA161" s="1814"/>
      <c r="QXB161" s="1814"/>
      <c r="QXC161" s="1814"/>
      <c r="QXD161" s="1814"/>
      <c r="QXE161" s="1814"/>
      <c r="QXF161" s="1814"/>
      <c r="QXG161" s="1814"/>
      <c r="QXH161" s="1814"/>
      <c r="QXI161" s="1814"/>
      <c r="QXJ161" s="1814"/>
      <c r="QXK161" s="1814"/>
      <c r="QXL161" s="1814"/>
      <c r="QXM161" s="1814"/>
      <c r="QXN161" s="1814"/>
      <c r="QXO161" s="1814"/>
      <c r="QXP161" s="1814"/>
      <c r="QXQ161" s="1814"/>
      <c r="QXR161" s="1814"/>
      <c r="QXS161" s="1814"/>
      <c r="QXT161" s="1814"/>
      <c r="QXU161" s="1814"/>
      <c r="QXV161" s="1814"/>
      <c r="QXW161" s="1814"/>
      <c r="QXX161" s="1814"/>
      <c r="QXY161" s="1814"/>
      <c r="QXZ161" s="1814"/>
      <c r="QYA161" s="1814"/>
      <c r="QYB161" s="1814"/>
      <c r="QYC161" s="1814"/>
      <c r="QYD161" s="1814"/>
      <c r="QYE161" s="1814"/>
      <c r="QYF161" s="1814"/>
      <c r="QYG161" s="1814"/>
      <c r="QYH161" s="1814"/>
      <c r="QYI161" s="1814"/>
      <c r="QYJ161" s="1814"/>
      <c r="QYK161" s="1814"/>
      <c r="QYL161" s="1814"/>
      <c r="QYM161" s="1814"/>
      <c r="QYN161" s="1814"/>
      <c r="QYO161" s="1814"/>
      <c r="QYP161" s="1814"/>
      <c r="QYQ161" s="1814"/>
      <c r="QYR161" s="1814"/>
      <c r="QYS161" s="1814"/>
      <c r="QYT161" s="1814"/>
      <c r="QYU161" s="1814"/>
      <c r="QYV161" s="1814"/>
      <c r="QYW161" s="1814"/>
      <c r="QYX161" s="1814"/>
      <c r="QYY161" s="1814"/>
      <c r="QYZ161" s="1814"/>
      <c r="QZA161" s="1814"/>
      <c r="QZB161" s="1814"/>
      <c r="QZC161" s="1814"/>
      <c r="QZD161" s="1814"/>
      <c r="QZE161" s="1814"/>
      <c r="QZF161" s="1814"/>
      <c r="QZG161" s="1814"/>
      <c r="QZH161" s="1814"/>
      <c r="QZI161" s="1814"/>
      <c r="QZJ161" s="1814"/>
      <c r="QZK161" s="1814"/>
      <c r="QZL161" s="1814"/>
      <c r="QZM161" s="1814"/>
      <c r="QZN161" s="1814"/>
      <c r="QZO161" s="1814"/>
      <c r="QZP161" s="1814"/>
      <c r="QZQ161" s="1814"/>
      <c r="QZR161" s="1814"/>
      <c r="QZS161" s="1814"/>
      <c r="QZT161" s="1814"/>
      <c r="QZU161" s="1814"/>
      <c r="QZV161" s="1814"/>
      <c r="QZW161" s="1814"/>
      <c r="QZX161" s="1814"/>
      <c r="QZY161" s="1814"/>
      <c r="QZZ161" s="1814"/>
      <c r="RAA161" s="1814"/>
      <c r="RAB161" s="1814"/>
      <c r="RAC161" s="1814"/>
      <c r="RAD161" s="1814"/>
      <c r="RAE161" s="1814"/>
      <c r="RAF161" s="1814"/>
      <c r="RAG161" s="1814"/>
      <c r="RAH161" s="1814"/>
      <c r="RAI161" s="1814"/>
      <c r="RAJ161" s="1814"/>
      <c r="RAK161" s="1814"/>
      <c r="RAL161" s="1814"/>
      <c r="RAM161" s="1814"/>
      <c r="RAN161" s="1814"/>
      <c r="RAO161" s="1814"/>
      <c r="RAP161" s="1814"/>
      <c r="RAQ161" s="1814"/>
      <c r="RAR161" s="1814"/>
      <c r="RAS161" s="1814"/>
      <c r="RAT161" s="1814"/>
      <c r="RAU161" s="1814"/>
      <c r="RAV161" s="1814"/>
      <c r="RAW161" s="1814"/>
      <c r="RAX161" s="1814"/>
      <c r="RAY161" s="1814"/>
      <c r="RAZ161" s="1814"/>
      <c r="RBA161" s="1814"/>
      <c r="RBB161" s="1814"/>
      <c r="RBC161" s="1814"/>
      <c r="RBD161" s="1814"/>
      <c r="RBE161" s="1814"/>
      <c r="RBF161" s="1814"/>
      <c r="RBG161" s="1814"/>
      <c r="RBH161" s="1814"/>
      <c r="RBI161" s="1814"/>
      <c r="RBJ161" s="1814"/>
      <c r="RBK161" s="1814"/>
      <c r="RBL161" s="1814"/>
      <c r="RBM161" s="1814"/>
      <c r="RBN161" s="1814"/>
      <c r="RBO161" s="1814"/>
      <c r="RBP161" s="1814"/>
      <c r="RBQ161" s="1814"/>
      <c r="RBR161" s="1814"/>
      <c r="RBS161" s="1814"/>
      <c r="RBT161" s="1814"/>
      <c r="RBU161" s="1814"/>
      <c r="RBV161" s="1814"/>
      <c r="RBW161" s="1814"/>
      <c r="RBX161" s="1814"/>
      <c r="RBY161" s="1814"/>
      <c r="RBZ161" s="1814"/>
      <c r="RCA161" s="1814"/>
      <c r="RCB161" s="1814"/>
      <c r="RCC161" s="1814"/>
      <c r="RCD161" s="1814"/>
      <c r="RCE161" s="1814"/>
      <c r="RCF161" s="1814"/>
      <c r="RCG161" s="1814"/>
      <c r="RCH161" s="1814"/>
      <c r="RCI161" s="1814"/>
      <c r="RCJ161" s="1814"/>
      <c r="RCK161" s="1814"/>
      <c r="RCL161" s="1814"/>
      <c r="RCM161" s="1814"/>
      <c r="RCN161" s="1814"/>
      <c r="RCO161" s="1814"/>
      <c r="RCP161" s="1814"/>
      <c r="RCQ161" s="1814"/>
      <c r="RCR161" s="1814"/>
      <c r="RCS161" s="1814"/>
      <c r="RCT161" s="1814"/>
      <c r="RCU161" s="1814"/>
      <c r="RCV161" s="1814"/>
      <c r="RCW161" s="1814"/>
      <c r="RCX161" s="1814"/>
      <c r="RCY161" s="1814"/>
      <c r="RCZ161" s="1814"/>
      <c r="RDA161" s="1814"/>
      <c r="RDB161" s="1814"/>
      <c r="RDC161" s="1814"/>
      <c r="RDD161" s="1814"/>
      <c r="RDE161" s="1814"/>
      <c r="RDF161" s="1814"/>
      <c r="RDG161" s="1814"/>
      <c r="RDH161" s="1814"/>
      <c r="RDI161" s="1814"/>
      <c r="RDJ161" s="1814"/>
      <c r="RDK161" s="1814"/>
      <c r="RDL161" s="1814"/>
      <c r="RDM161" s="1814"/>
      <c r="RDN161" s="1814"/>
      <c r="RDO161" s="1814"/>
      <c r="RDP161" s="1814"/>
      <c r="RDQ161" s="1814"/>
      <c r="RDR161" s="1814"/>
      <c r="RDS161" s="1814"/>
      <c r="RDT161" s="1814"/>
      <c r="RDU161" s="1814"/>
      <c r="RDV161" s="1814"/>
      <c r="RDW161" s="1814"/>
      <c r="RDX161" s="1814"/>
      <c r="RDY161" s="1814"/>
      <c r="RDZ161" s="1814"/>
      <c r="REA161" s="1814"/>
      <c r="REB161" s="1814"/>
      <c r="REC161" s="1814"/>
      <c r="RED161" s="1814"/>
      <c r="REE161" s="1814"/>
      <c r="REF161" s="1814"/>
      <c r="REG161" s="1814"/>
      <c r="REH161" s="1814"/>
      <c r="REI161" s="1814"/>
      <c r="REJ161" s="1814"/>
      <c r="REK161" s="1814"/>
      <c r="REL161" s="1814"/>
      <c r="REM161" s="1814"/>
      <c r="REN161" s="1814"/>
      <c r="REO161" s="1814"/>
      <c r="REP161" s="1814"/>
      <c r="REQ161" s="1814"/>
      <c r="RER161" s="1814"/>
      <c r="RES161" s="1814"/>
      <c r="RET161" s="1814"/>
      <c r="REU161" s="1814"/>
      <c r="REV161" s="1814"/>
      <c r="REW161" s="1814"/>
      <c r="REX161" s="1814"/>
      <c r="REY161" s="1814"/>
      <c r="REZ161" s="1814"/>
      <c r="RFA161" s="1814"/>
      <c r="RFB161" s="1814"/>
      <c r="RFC161" s="1814"/>
      <c r="RFD161" s="1814"/>
      <c r="RFE161" s="1814"/>
      <c r="RFF161" s="1814"/>
      <c r="RFG161" s="1814"/>
      <c r="RFH161" s="1814"/>
      <c r="RFI161" s="1814"/>
      <c r="RFJ161" s="1814"/>
      <c r="RFK161" s="1814"/>
      <c r="RFL161" s="1814"/>
      <c r="RFM161" s="1814"/>
      <c r="RFN161" s="1814"/>
      <c r="RFO161" s="1814"/>
      <c r="RFP161" s="1814"/>
      <c r="RFQ161" s="1814"/>
      <c r="RFR161" s="1814"/>
      <c r="RFS161" s="1814"/>
      <c r="RFT161" s="1814"/>
      <c r="RFU161" s="1814"/>
      <c r="RFV161" s="1814"/>
      <c r="RFW161" s="1814"/>
      <c r="RFX161" s="1814"/>
      <c r="RFY161" s="1814"/>
      <c r="RFZ161" s="1814"/>
      <c r="RGA161" s="1814"/>
      <c r="RGB161" s="1814"/>
      <c r="RGC161" s="1814"/>
      <c r="RGD161" s="1814"/>
      <c r="RGE161" s="1814"/>
      <c r="RGF161" s="1814"/>
      <c r="RGG161" s="1814"/>
      <c r="RGH161" s="1814"/>
      <c r="RGI161" s="1814"/>
      <c r="RGJ161" s="1814"/>
      <c r="RGK161" s="1814"/>
      <c r="RGL161" s="1814"/>
      <c r="RGM161" s="1814"/>
      <c r="RGN161" s="1814"/>
      <c r="RGO161" s="1814"/>
      <c r="RGP161" s="1814"/>
      <c r="RGQ161" s="1814"/>
      <c r="RGR161" s="1814"/>
      <c r="RGS161" s="1814"/>
      <c r="RGT161" s="1814"/>
      <c r="RGU161" s="1814"/>
      <c r="RGV161" s="1814"/>
      <c r="RGW161" s="1814"/>
      <c r="RGX161" s="1814"/>
      <c r="RGY161" s="1814"/>
      <c r="RGZ161" s="1814"/>
      <c r="RHA161" s="1814"/>
      <c r="RHB161" s="1814"/>
      <c r="RHC161" s="1814"/>
      <c r="RHD161" s="1814"/>
      <c r="RHE161" s="1814"/>
      <c r="RHF161" s="1814"/>
      <c r="RHG161" s="1814"/>
      <c r="RHH161" s="1814"/>
      <c r="RHI161" s="1814"/>
      <c r="RHJ161" s="1814"/>
      <c r="RHK161" s="1814"/>
      <c r="RHL161" s="1814"/>
      <c r="RHM161" s="1814"/>
      <c r="RHN161" s="1814"/>
      <c r="RHO161" s="1814"/>
      <c r="RHP161" s="1814"/>
      <c r="RHQ161" s="1814"/>
      <c r="RHR161" s="1814"/>
      <c r="RHS161" s="1814"/>
      <c r="RHT161" s="1814"/>
      <c r="RHU161" s="1814"/>
      <c r="RHV161" s="1814"/>
      <c r="RHW161" s="1814"/>
      <c r="RHX161" s="1814"/>
      <c r="RHY161" s="1814"/>
      <c r="RHZ161" s="1814"/>
      <c r="RIA161" s="1814"/>
      <c r="RIB161" s="1814"/>
      <c r="RIC161" s="1814"/>
      <c r="RID161" s="1814"/>
      <c r="RIE161" s="1814"/>
      <c r="RIF161" s="1814"/>
      <c r="RIG161" s="1814"/>
      <c r="RIH161" s="1814"/>
      <c r="RII161" s="1814"/>
      <c r="RIJ161" s="1814"/>
      <c r="RIK161" s="1814"/>
      <c r="RIL161" s="1814"/>
      <c r="RIM161" s="1814"/>
      <c r="RIN161" s="1814"/>
      <c r="RIO161" s="1814"/>
      <c r="RIP161" s="1814"/>
      <c r="RIQ161" s="1814"/>
      <c r="RIR161" s="1814"/>
      <c r="RIS161" s="1814"/>
      <c r="RIT161" s="1814"/>
      <c r="RIU161" s="1814"/>
      <c r="RIV161" s="1814"/>
      <c r="RIW161" s="1814"/>
      <c r="RIX161" s="1814"/>
      <c r="RIY161" s="1814"/>
      <c r="RIZ161" s="1814"/>
      <c r="RJA161" s="1814"/>
      <c r="RJB161" s="1814"/>
      <c r="RJC161" s="1814"/>
      <c r="RJD161" s="1814"/>
      <c r="RJE161" s="1814"/>
      <c r="RJF161" s="1814"/>
      <c r="RJG161" s="1814"/>
      <c r="RJH161" s="1814"/>
      <c r="RJI161" s="1814"/>
      <c r="RJJ161" s="1814"/>
      <c r="RJK161" s="1814"/>
      <c r="RJL161" s="1814"/>
      <c r="RJM161" s="1814"/>
      <c r="RJN161" s="1814"/>
      <c r="RJO161" s="1814"/>
      <c r="RJP161" s="1814"/>
      <c r="RJQ161" s="1814"/>
      <c r="RJR161" s="1814"/>
      <c r="RJS161" s="1814"/>
      <c r="RJT161" s="1814"/>
      <c r="RJU161" s="1814"/>
      <c r="RJV161" s="1814"/>
      <c r="RJW161" s="1814"/>
      <c r="RJX161" s="1814"/>
      <c r="RJY161" s="1814"/>
      <c r="RJZ161" s="1814"/>
      <c r="RKA161" s="1814"/>
      <c r="RKB161" s="1814"/>
      <c r="RKC161" s="1814"/>
      <c r="RKD161" s="1814"/>
      <c r="RKE161" s="1814"/>
      <c r="RKF161" s="1814"/>
      <c r="RKG161" s="1814"/>
      <c r="RKH161" s="1814"/>
      <c r="RKI161" s="1814"/>
      <c r="RKJ161" s="1814"/>
      <c r="RKK161" s="1814"/>
      <c r="RKL161" s="1814"/>
      <c r="RKM161" s="1814"/>
      <c r="RKN161" s="1814"/>
      <c r="RKO161" s="1814"/>
      <c r="RKP161" s="1814"/>
      <c r="RKQ161" s="1814"/>
      <c r="RKR161" s="1814"/>
      <c r="RKS161" s="1814"/>
      <c r="RKT161" s="1814"/>
      <c r="RKU161" s="1814"/>
      <c r="RKV161" s="1814"/>
      <c r="RKW161" s="1814"/>
      <c r="RKX161" s="1814"/>
      <c r="RKY161" s="1814"/>
      <c r="RKZ161" s="1814"/>
      <c r="RLA161" s="1814"/>
      <c r="RLB161" s="1814"/>
      <c r="RLC161" s="1814"/>
      <c r="RLD161" s="1814"/>
      <c r="RLE161" s="1814"/>
      <c r="RLF161" s="1814"/>
      <c r="RLG161" s="1814"/>
      <c r="RLH161" s="1814"/>
      <c r="RLI161" s="1814"/>
      <c r="RLJ161" s="1814"/>
      <c r="RLK161" s="1814"/>
      <c r="RLL161" s="1814"/>
      <c r="RLM161" s="1814"/>
      <c r="RLN161" s="1814"/>
      <c r="RLO161" s="1814"/>
      <c r="RLP161" s="1814"/>
      <c r="RLQ161" s="1814"/>
      <c r="RLR161" s="1814"/>
      <c r="RLS161" s="1814"/>
      <c r="RLT161" s="1814"/>
      <c r="RLU161" s="1814"/>
      <c r="RLV161" s="1814"/>
      <c r="RLW161" s="1814"/>
      <c r="RLX161" s="1814"/>
      <c r="RLY161" s="1814"/>
      <c r="RLZ161" s="1814"/>
      <c r="RMA161" s="1814"/>
      <c r="RMB161" s="1814"/>
      <c r="RMC161" s="1814"/>
      <c r="RMD161" s="1814"/>
      <c r="RME161" s="1814"/>
      <c r="RMF161" s="1814"/>
      <c r="RMG161" s="1814"/>
      <c r="RMH161" s="1814"/>
      <c r="RMI161" s="1814"/>
      <c r="RMJ161" s="1814"/>
      <c r="RMK161" s="1814"/>
      <c r="RML161" s="1814"/>
      <c r="RMM161" s="1814"/>
      <c r="RMN161" s="1814"/>
      <c r="RMO161" s="1814"/>
      <c r="RMP161" s="1814"/>
      <c r="RMQ161" s="1814"/>
      <c r="RMR161" s="1814"/>
      <c r="RMS161" s="1814"/>
      <c r="RMT161" s="1814"/>
      <c r="RMU161" s="1814"/>
      <c r="RMV161" s="1814"/>
      <c r="RMW161" s="1814"/>
      <c r="RMX161" s="1814"/>
      <c r="RMY161" s="1814"/>
      <c r="RMZ161" s="1814"/>
      <c r="RNA161" s="1814"/>
      <c r="RNB161" s="1814"/>
      <c r="RNC161" s="1814"/>
      <c r="RND161" s="1814"/>
      <c r="RNE161" s="1814"/>
      <c r="RNF161" s="1814"/>
      <c r="RNG161" s="1814"/>
      <c r="RNH161" s="1814"/>
      <c r="RNI161" s="1814"/>
      <c r="RNJ161" s="1814"/>
      <c r="RNK161" s="1814"/>
      <c r="RNL161" s="1814"/>
      <c r="RNM161" s="1814"/>
      <c r="RNN161" s="1814"/>
      <c r="RNO161" s="1814"/>
      <c r="RNP161" s="1814"/>
      <c r="RNQ161" s="1814"/>
      <c r="RNR161" s="1814"/>
      <c r="RNS161" s="1814"/>
      <c r="RNT161" s="1814"/>
      <c r="RNU161" s="1814"/>
      <c r="RNV161" s="1814"/>
      <c r="RNW161" s="1814"/>
      <c r="RNX161" s="1814"/>
      <c r="RNY161" s="1814"/>
      <c r="RNZ161" s="1814"/>
      <c r="ROA161" s="1814"/>
      <c r="ROB161" s="1814"/>
      <c r="ROC161" s="1814"/>
      <c r="ROD161" s="1814"/>
      <c r="ROE161" s="1814"/>
      <c r="ROF161" s="1814"/>
      <c r="ROG161" s="1814"/>
      <c r="ROH161" s="1814"/>
      <c r="ROI161" s="1814"/>
      <c r="ROJ161" s="1814"/>
      <c r="ROK161" s="1814"/>
      <c r="ROL161" s="1814"/>
      <c r="ROM161" s="1814"/>
      <c r="RON161" s="1814"/>
      <c r="ROO161" s="1814"/>
      <c r="ROP161" s="1814"/>
      <c r="ROQ161" s="1814"/>
      <c r="ROR161" s="1814"/>
      <c r="ROS161" s="1814"/>
      <c r="ROT161" s="1814"/>
      <c r="ROU161" s="1814"/>
      <c r="ROV161" s="1814"/>
      <c r="ROW161" s="1814"/>
      <c r="ROX161" s="1814"/>
      <c r="ROY161" s="1814"/>
      <c r="ROZ161" s="1814"/>
      <c r="RPA161" s="1814"/>
      <c r="RPB161" s="1814"/>
      <c r="RPC161" s="1814"/>
      <c r="RPD161" s="1814"/>
      <c r="RPE161" s="1814"/>
      <c r="RPF161" s="1814"/>
      <c r="RPG161" s="1814"/>
      <c r="RPH161" s="1814"/>
      <c r="RPI161" s="1814"/>
      <c r="RPJ161" s="1814"/>
      <c r="RPK161" s="1814"/>
      <c r="RPL161" s="1814"/>
      <c r="RPM161" s="1814"/>
      <c r="RPN161" s="1814"/>
      <c r="RPO161" s="1814"/>
      <c r="RPP161" s="1814"/>
      <c r="RPQ161" s="1814"/>
      <c r="RPR161" s="1814"/>
      <c r="RPS161" s="1814"/>
      <c r="RPT161" s="1814"/>
      <c r="RPU161" s="1814"/>
      <c r="RPV161" s="1814"/>
      <c r="RPW161" s="1814"/>
      <c r="RPX161" s="1814"/>
      <c r="RPY161" s="1814"/>
      <c r="RPZ161" s="1814"/>
      <c r="RQA161" s="1814"/>
      <c r="RQB161" s="1814"/>
      <c r="RQC161" s="1814"/>
      <c r="RQD161" s="1814"/>
      <c r="RQE161" s="1814"/>
      <c r="RQF161" s="1814"/>
      <c r="RQG161" s="1814"/>
      <c r="RQH161" s="1814"/>
      <c r="RQI161" s="1814"/>
      <c r="RQJ161" s="1814"/>
      <c r="RQK161" s="1814"/>
      <c r="RQL161" s="1814"/>
      <c r="RQM161" s="1814"/>
      <c r="RQN161" s="1814"/>
      <c r="RQO161" s="1814"/>
      <c r="RQP161" s="1814"/>
      <c r="RQQ161" s="1814"/>
      <c r="RQR161" s="1814"/>
      <c r="RQS161" s="1814"/>
      <c r="RQT161" s="1814"/>
      <c r="RQU161" s="1814"/>
      <c r="RQV161" s="1814"/>
      <c r="RQW161" s="1814"/>
      <c r="RQX161" s="1814"/>
      <c r="RQY161" s="1814"/>
      <c r="RQZ161" s="1814"/>
      <c r="RRA161" s="1814"/>
      <c r="RRB161" s="1814"/>
      <c r="RRC161" s="1814"/>
      <c r="RRD161" s="1814"/>
      <c r="RRE161" s="1814"/>
      <c r="RRF161" s="1814"/>
      <c r="RRG161" s="1814"/>
      <c r="RRH161" s="1814"/>
      <c r="RRI161" s="1814"/>
      <c r="RRJ161" s="1814"/>
      <c r="RRK161" s="1814"/>
      <c r="RRL161" s="1814"/>
      <c r="RRM161" s="1814"/>
      <c r="RRN161" s="1814"/>
      <c r="RRO161" s="1814"/>
      <c r="RRP161" s="1814"/>
      <c r="RRQ161" s="1814"/>
      <c r="RRR161" s="1814"/>
      <c r="RRS161" s="1814"/>
      <c r="RRT161" s="1814"/>
      <c r="RRU161" s="1814"/>
      <c r="RRV161" s="1814"/>
      <c r="RRW161" s="1814"/>
      <c r="RRX161" s="1814"/>
      <c r="RRY161" s="1814"/>
      <c r="RRZ161" s="1814"/>
      <c r="RSA161" s="1814"/>
      <c r="RSB161" s="1814"/>
      <c r="RSC161" s="1814"/>
      <c r="RSD161" s="1814"/>
      <c r="RSE161" s="1814"/>
      <c r="RSF161" s="1814"/>
      <c r="RSG161" s="1814"/>
      <c r="RSH161" s="1814"/>
      <c r="RSI161" s="1814"/>
      <c r="RSJ161" s="1814"/>
      <c r="RSK161" s="1814"/>
      <c r="RSL161" s="1814"/>
      <c r="RSM161" s="1814"/>
      <c r="RSN161" s="1814"/>
      <c r="RSO161" s="1814"/>
      <c r="RSP161" s="1814"/>
      <c r="RSQ161" s="1814"/>
      <c r="RSR161" s="1814"/>
      <c r="RSS161" s="1814"/>
      <c r="RST161" s="1814"/>
      <c r="RSU161" s="1814"/>
      <c r="RSV161" s="1814"/>
      <c r="RSW161" s="1814"/>
      <c r="RSX161" s="1814"/>
      <c r="RSY161" s="1814"/>
      <c r="RSZ161" s="1814"/>
      <c r="RTA161" s="1814"/>
      <c r="RTB161" s="1814"/>
      <c r="RTC161" s="1814"/>
      <c r="RTD161" s="1814"/>
      <c r="RTE161" s="1814"/>
      <c r="RTF161" s="1814"/>
      <c r="RTG161" s="1814"/>
      <c r="RTH161" s="1814"/>
      <c r="RTI161" s="1814"/>
      <c r="RTJ161" s="1814"/>
      <c r="RTK161" s="1814"/>
      <c r="RTL161" s="1814"/>
      <c r="RTM161" s="1814"/>
      <c r="RTN161" s="1814"/>
      <c r="RTO161" s="1814"/>
      <c r="RTP161" s="1814"/>
      <c r="RTQ161" s="1814"/>
      <c r="RTR161" s="1814"/>
      <c r="RTS161" s="1814"/>
      <c r="RTT161" s="1814"/>
      <c r="RTU161" s="1814"/>
      <c r="RTV161" s="1814"/>
      <c r="RTW161" s="1814"/>
      <c r="RTX161" s="1814"/>
      <c r="RTY161" s="1814"/>
      <c r="RTZ161" s="1814"/>
      <c r="RUA161" s="1814"/>
      <c r="RUB161" s="1814"/>
      <c r="RUC161" s="1814"/>
      <c r="RUD161" s="1814"/>
      <c r="RUE161" s="1814"/>
      <c r="RUF161" s="1814"/>
      <c r="RUG161" s="1814"/>
      <c r="RUH161" s="1814"/>
      <c r="RUI161" s="1814"/>
      <c r="RUJ161" s="1814"/>
      <c r="RUK161" s="1814"/>
      <c r="RUL161" s="1814"/>
      <c r="RUM161" s="1814"/>
      <c r="RUN161" s="1814"/>
      <c r="RUO161" s="1814"/>
      <c r="RUP161" s="1814"/>
      <c r="RUQ161" s="1814"/>
      <c r="RUR161" s="1814"/>
      <c r="RUS161" s="1814"/>
      <c r="RUT161" s="1814"/>
      <c r="RUU161" s="1814"/>
      <c r="RUV161" s="1814"/>
      <c r="RUW161" s="1814"/>
      <c r="RUX161" s="1814"/>
      <c r="RUY161" s="1814"/>
      <c r="RUZ161" s="1814"/>
      <c r="RVA161" s="1814"/>
      <c r="RVB161" s="1814"/>
      <c r="RVC161" s="1814"/>
      <c r="RVD161" s="1814"/>
      <c r="RVE161" s="1814"/>
      <c r="RVF161" s="1814"/>
      <c r="RVG161" s="1814"/>
      <c r="RVH161" s="1814"/>
      <c r="RVI161" s="1814"/>
      <c r="RVJ161" s="1814"/>
      <c r="RVK161" s="1814"/>
      <c r="RVL161" s="1814"/>
      <c r="RVM161" s="1814"/>
      <c r="RVN161" s="1814"/>
      <c r="RVO161" s="1814"/>
      <c r="RVP161" s="1814"/>
      <c r="RVQ161" s="1814"/>
      <c r="RVR161" s="1814"/>
      <c r="RVS161" s="1814"/>
      <c r="RVT161" s="1814"/>
      <c r="RVU161" s="1814"/>
      <c r="RVV161" s="1814"/>
      <c r="RVW161" s="1814"/>
      <c r="RVX161" s="1814"/>
      <c r="RVY161" s="1814"/>
      <c r="RVZ161" s="1814"/>
      <c r="RWA161" s="1814"/>
      <c r="RWB161" s="1814"/>
      <c r="RWC161" s="1814"/>
      <c r="RWD161" s="1814"/>
      <c r="RWE161" s="1814"/>
      <c r="RWF161" s="1814"/>
      <c r="RWG161" s="1814"/>
      <c r="RWH161" s="1814"/>
      <c r="RWI161" s="1814"/>
      <c r="RWJ161" s="1814"/>
      <c r="RWK161" s="1814"/>
      <c r="RWL161" s="1814"/>
      <c r="RWM161" s="1814"/>
      <c r="RWN161" s="1814"/>
      <c r="RWO161" s="1814"/>
      <c r="RWP161" s="1814"/>
      <c r="RWQ161" s="1814"/>
      <c r="RWR161" s="1814"/>
      <c r="RWS161" s="1814"/>
      <c r="RWT161" s="1814"/>
      <c r="RWU161" s="1814"/>
      <c r="RWV161" s="1814"/>
      <c r="RWW161" s="1814"/>
      <c r="RWX161" s="1814"/>
      <c r="RWY161" s="1814"/>
      <c r="RWZ161" s="1814"/>
      <c r="RXA161" s="1814"/>
      <c r="RXB161" s="1814"/>
      <c r="RXC161" s="1814"/>
      <c r="RXD161" s="1814"/>
      <c r="RXE161" s="1814"/>
      <c r="RXF161" s="1814"/>
      <c r="RXG161" s="1814"/>
      <c r="RXH161" s="1814"/>
      <c r="RXI161" s="1814"/>
      <c r="RXJ161" s="1814"/>
      <c r="RXK161" s="1814"/>
      <c r="RXL161" s="1814"/>
      <c r="RXM161" s="1814"/>
      <c r="RXN161" s="1814"/>
      <c r="RXO161" s="1814"/>
      <c r="RXP161" s="1814"/>
      <c r="RXQ161" s="1814"/>
      <c r="RXR161" s="1814"/>
      <c r="RXS161" s="1814"/>
      <c r="RXT161" s="1814"/>
      <c r="RXU161" s="1814"/>
      <c r="RXV161" s="1814"/>
      <c r="RXW161" s="1814"/>
      <c r="RXX161" s="1814"/>
      <c r="RXY161" s="1814"/>
      <c r="RXZ161" s="1814"/>
      <c r="RYA161" s="1814"/>
      <c r="RYB161" s="1814"/>
      <c r="RYC161" s="1814"/>
      <c r="RYD161" s="1814"/>
      <c r="RYE161" s="1814"/>
      <c r="RYF161" s="1814"/>
      <c r="RYG161" s="1814"/>
      <c r="RYH161" s="1814"/>
      <c r="RYI161" s="1814"/>
      <c r="RYJ161" s="1814"/>
      <c r="RYK161" s="1814"/>
      <c r="RYL161" s="1814"/>
      <c r="RYM161" s="1814"/>
      <c r="RYN161" s="1814"/>
      <c r="RYO161" s="1814"/>
      <c r="RYP161" s="1814"/>
      <c r="RYQ161" s="1814"/>
      <c r="RYR161" s="1814"/>
      <c r="RYS161" s="1814"/>
      <c r="RYT161" s="1814"/>
      <c r="RYU161" s="1814"/>
      <c r="RYV161" s="1814"/>
      <c r="RYW161" s="1814"/>
      <c r="RYX161" s="1814"/>
      <c r="RYY161" s="1814"/>
      <c r="RYZ161" s="1814"/>
      <c r="RZA161" s="1814"/>
      <c r="RZB161" s="1814"/>
      <c r="RZC161" s="1814"/>
      <c r="RZD161" s="1814"/>
      <c r="RZE161" s="1814"/>
      <c r="RZF161" s="1814"/>
      <c r="RZG161" s="1814"/>
      <c r="RZH161" s="1814"/>
      <c r="RZI161" s="1814"/>
      <c r="RZJ161" s="1814"/>
      <c r="RZK161" s="1814"/>
      <c r="RZL161" s="1814"/>
      <c r="RZM161" s="1814"/>
      <c r="RZN161" s="1814"/>
      <c r="RZO161" s="1814"/>
      <c r="RZP161" s="1814"/>
      <c r="RZQ161" s="1814"/>
      <c r="RZR161" s="1814"/>
      <c r="RZS161" s="1814"/>
      <c r="RZT161" s="1814"/>
      <c r="RZU161" s="1814"/>
      <c r="RZV161" s="1814"/>
      <c r="RZW161" s="1814"/>
      <c r="RZX161" s="1814"/>
      <c r="RZY161" s="1814"/>
      <c r="RZZ161" s="1814"/>
      <c r="SAA161" s="1814"/>
      <c r="SAB161" s="1814"/>
      <c r="SAC161" s="1814"/>
      <c r="SAD161" s="1814"/>
      <c r="SAE161" s="1814"/>
      <c r="SAF161" s="1814"/>
      <c r="SAG161" s="1814"/>
      <c r="SAH161" s="1814"/>
      <c r="SAI161" s="1814"/>
      <c r="SAJ161" s="1814"/>
      <c r="SAK161" s="1814"/>
      <c r="SAL161" s="1814"/>
      <c r="SAM161" s="1814"/>
      <c r="SAN161" s="1814"/>
      <c r="SAO161" s="1814"/>
      <c r="SAP161" s="1814"/>
      <c r="SAQ161" s="1814"/>
      <c r="SAR161" s="1814"/>
      <c r="SAS161" s="1814"/>
      <c r="SAT161" s="1814"/>
      <c r="SAU161" s="1814"/>
      <c r="SAV161" s="1814"/>
      <c r="SAW161" s="1814"/>
      <c r="SAX161" s="1814"/>
      <c r="SAY161" s="1814"/>
      <c r="SAZ161" s="1814"/>
      <c r="SBA161" s="1814"/>
      <c r="SBB161" s="1814"/>
      <c r="SBC161" s="1814"/>
      <c r="SBD161" s="1814"/>
      <c r="SBE161" s="1814"/>
      <c r="SBF161" s="1814"/>
      <c r="SBG161" s="1814"/>
      <c r="SBH161" s="1814"/>
      <c r="SBI161" s="1814"/>
      <c r="SBJ161" s="1814"/>
      <c r="SBK161" s="1814"/>
      <c r="SBL161" s="1814"/>
      <c r="SBM161" s="1814"/>
      <c r="SBN161" s="1814"/>
      <c r="SBO161" s="1814"/>
      <c r="SBP161" s="1814"/>
      <c r="SBQ161" s="1814"/>
      <c r="SBR161" s="1814"/>
      <c r="SBS161" s="1814"/>
      <c r="SBT161" s="1814"/>
      <c r="SBU161" s="1814"/>
      <c r="SBV161" s="1814"/>
      <c r="SBW161" s="1814"/>
      <c r="SBX161" s="1814"/>
      <c r="SBY161" s="1814"/>
      <c r="SBZ161" s="1814"/>
      <c r="SCA161" s="1814"/>
      <c r="SCB161" s="1814"/>
      <c r="SCC161" s="1814"/>
      <c r="SCD161" s="1814"/>
      <c r="SCE161" s="1814"/>
      <c r="SCF161" s="1814"/>
      <c r="SCG161" s="1814"/>
      <c r="SCH161" s="1814"/>
      <c r="SCI161" s="1814"/>
      <c r="SCJ161" s="1814"/>
      <c r="SCK161" s="1814"/>
      <c r="SCL161" s="1814"/>
      <c r="SCM161" s="1814"/>
      <c r="SCN161" s="1814"/>
      <c r="SCO161" s="1814"/>
      <c r="SCP161" s="1814"/>
      <c r="SCQ161" s="1814"/>
      <c r="SCR161" s="1814"/>
      <c r="SCS161" s="1814"/>
      <c r="SCT161" s="1814"/>
      <c r="SCU161" s="1814"/>
      <c r="SCV161" s="1814"/>
      <c r="SCW161" s="1814"/>
      <c r="SCX161" s="1814"/>
      <c r="SCY161" s="1814"/>
      <c r="SCZ161" s="1814"/>
      <c r="SDA161" s="1814"/>
      <c r="SDB161" s="1814"/>
      <c r="SDC161" s="1814"/>
      <c r="SDD161" s="1814"/>
      <c r="SDE161" s="1814"/>
      <c r="SDF161" s="1814"/>
      <c r="SDG161" s="1814"/>
      <c r="SDH161" s="1814"/>
      <c r="SDI161" s="1814"/>
      <c r="SDJ161" s="1814"/>
      <c r="SDK161" s="1814"/>
      <c r="SDL161" s="1814"/>
      <c r="SDM161" s="1814"/>
      <c r="SDN161" s="1814"/>
      <c r="SDO161" s="1814"/>
      <c r="SDP161" s="1814"/>
      <c r="SDQ161" s="1814"/>
      <c r="SDR161" s="1814"/>
      <c r="SDS161" s="1814"/>
      <c r="SDT161" s="1814"/>
      <c r="SDU161" s="1814"/>
      <c r="SDV161" s="1814"/>
      <c r="SDW161" s="1814"/>
      <c r="SDX161" s="1814"/>
      <c r="SDY161" s="1814"/>
      <c r="SDZ161" s="1814"/>
      <c r="SEA161" s="1814"/>
      <c r="SEB161" s="1814"/>
      <c r="SEC161" s="1814"/>
      <c r="SED161" s="1814"/>
      <c r="SEE161" s="1814"/>
      <c r="SEF161" s="1814"/>
      <c r="SEG161" s="1814"/>
      <c r="SEH161" s="1814"/>
      <c r="SEI161" s="1814"/>
      <c r="SEJ161" s="1814"/>
      <c r="SEK161" s="1814"/>
      <c r="SEL161" s="1814"/>
      <c r="SEM161" s="1814"/>
      <c r="SEN161" s="1814"/>
      <c r="SEO161" s="1814"/>
      <c r="SEP161" s="1814"/>
      <c r="SEQ161" s="1814"/>
      <c r="SER161" s="1814"/>
      <c r="SES161" s="1814"/>
      <c r="SET161" s="1814"/>
      <c r="SEU161" s="1814"/>
      <c r="SEV161" s="1814"/>
      <c r="SEW161" s="1814"/>
      <c r="SEX161" s="1814"/>
      <c r="SEY161" s="1814"/>
      <c r="SEZ161" s="1814"/>
      <c r="SFA161" s="1814"/>
      <c r="SFB161" s="1814"/>
      <c r="SFC161" s="1814"/>
      <c r="SFD161" s="1814"/>
      <c r="SFE161" s="1814"/>
      <c r="SFF161" s="1814"/>
      <c r="SFG161" s="1814"/>
      <c r="SFH161" s="1814"/>
      <c r="SFI161" s="1814"/>
      <c r="SFJ161" s="1814"/>
      <c r="SFK161" s="1814"/>
      <c r="SFL161" s="1814"/>
      <c r="SFM161" s="1814"/>
      <c r="SFN161" s="1814"/>
      <c r="SFO161" s="1814"/>
      <c r="SFP161" s="1814"/>
      <c r="SFQ161" s="1814"/>
      <c r="SFR161" s="1814"/>
      <c r="SFS161" s="1814"/>
      <c r="SFT161" s="1814"/>
      <c r="SFU161" s="1814"/>
      <c r="SFV161" s="1814"/>
      <c r="SFW161" s="1814"/>
      <c r="SFX161" s="1814"/>
      <c r="SFY161" s="1814"/>
      <c r="SFZ161" s="1814"/>
      <c r="SGA161" s="1814"/>
      <c r="SGB161" s="1814"/>
      <c r="SGC161" s="1814"/>
      <c r="SGD161" s="1814"/>
      <c r="SGE161" s="1814"/>
      <c r="SGF161" s="1814"/>
      <c r="SGG161" s="1814"/>
      <c r="SGH161" s="1814"/>
      <c r="SGI161" s="1814"/>
      <c r="SGJ161" s="1814"/>
      <c r="SGK161" s="1814"/>
      <c r="SGL161" s="1814"/>
      <c r="SGM161" s="1814"/>
      <c r="SGN161" s="1814"/>
      <c r="SGO161" s="1814"/>
      <c r="SGP161" s="1814"/>
      <c r="SGQ161" s="1814"/>
      <c r="SGR161" s="1814"/>
      <c r="SGS161" s="1814"/>
      <c r="SGT161" s="1814"/>
      <c r="SGU161" s="1814"/>
      <c r="SGV161" s="1814"/>
      <c r="SGW161" s="1814"/>
      <c r="SGX161" s="1814"/>
      <c r="SGY161" s="1814"/>
      <c r="SGZ161" s="1814"/>
      <c r="SHA161" s="1814"/>
      <c r="SHB161" s="1814"/>
      <c r="SHC161" s="1814"/>
      <c r="SHD161" s="1814"/>
      <c r="SHE161" s="1814"/>
      <c r="SHF161" s="1814"/>
      <c r="SHG161" s="1814"/>
      <c r="SHH161" s="1814"/>
      <c r="SHI161" s="1814"/>
      <c r="SHJ161" s="1814"/>
      <c r="SHK161" s="1814"/>
      <c r="SHL161" s="1814"/>
      <c r="SHM161" s="1814"/>
      <c r="SHN161" s="1814"/>
      <c r="SHO161" s="1814"/>
      <c r="SHP161" s="1814"/>
      <c r="SHQ161" s="1814"/>
      <c r="SHR161" s="1814"/>
      <c r="SHS161" s="1814"/>
      <c r="SHT161" s="1814"/>
      <c r="SHU161" s="1814"/>
      <c r="SHV161" s="1814"/>
      <c r="SHW161" s="1814"/>
      <c r="SHX161" s="1814"/>
      <c r="SHY161" s="1814"/>
      <c r="SHZ161" s="1814"/>
      <c r="SIA161" s="1814"/>
      <c r="SIB161" s="1814"/>
      <c r="SIC161" s="1814"/>
      <c r="SID161" s="1814"/>
      <c r="SIE161" s="1814"/>
      <c r="SIF161" s="1814"/>
      <c r="SIG161" s="1814"/>
      <c r="SIH161" s="1814"/>
      <c r="SII161" s="1814"/>
      <c r="SIJ161" s="1814"/>
      <c r="SIK161" s="1814"/>
      <c r="SIL161" s="1814"/>
      <c r="SIM161" s="1814"/>
      <c r="SIN161" s="1814"/>
      <c r="SIO161" s="1814"/>
      <c r="SIP161" s="1814"/>
      <c r="SIQ161" s="1814"/>
      <c r="SIR161" s="1814"/>
      <c r="SIS161" s="1814"/>
      <c r="SIT161" s="1814"/>
      <c r="SIU161" s="1814"/>
      <c r="SIV161" s="1814"/>
      <c r="SIW161" s="1814"/>
      <c r="SIX161" s="1814"/>
      <c r="SIY161" s="1814"/>
      <c r="SIZ161" s="1814"/>
      <c r="SJA161" s="1814"/>
      <c r="SJB161" s="1814"/>
      <c r="SJC161" s="1814"/>
      <c r="SJD161" s="1814"/>
      <c r="SJE161" s="1814"/>
      <c r="SJF161" s="1814"/>
      <c r="SJG161" s="1814"/>
      <c r="SJH161" s="1814"/>
      <c r="SJI161" s="1814"/>
      <c r="SJJ161" s="1814"/>
      <c r="SJK161" s="1814"/>
      <c r="SJL161" s="1814"/>
      <c r="SJM161" s="1814"/>
      <c r="SJN161" s="1814"/>
      <c r="SJO161" s="1814"/>
      <c r="SJP161" s="1814"/>
      <c r="SJQ161" s="1814"/>
      <c r="SJR161" s="1814"/>
      <c r="SJS161" s="1814"/>
      <c r="SJT161" s="1814"/>
      <c r="SJU161" s="1814"/>
      <c r="SJV161" s="1814"/>
      <c r="SJW161" s="1814"/>
      <c r="SJX161" s="1814"/>
      <c r="SJY161" s="1814"/>
      <c r="SJZ161" s="1814"/>
      <c r="SKA161" s="1814"/>
      <c r="SKB161" s="1814"/>
      <c r="SKC161" s="1814"/>
      <c r="SKD161" s="1814"/>
      <c r="SKE161" s="1814"/>
      <c r="SKF161" s="1814"/>
      <c r="SKG161" s="1814"/>
      <c r="SKH161" s="1814"/>
      <c r="SKI161" s="1814"/>
      <c r="SKJ161" s="1814"/>
      <c r="SKK161" s="1814"/>
      <c r="SKL161" s="1814"/>
      <c r="SKM161" s="1814"/>
      <c r="SKN161" s="1814"/>
      <c r="SKO161" s="1814"/>
      <c r="SKP161" s="1814"/>
      <c r="SKQ161" s="1814"/>
      <c r="SKR161" s="1814"/>
      <c r="SKS161" s="1814"/>
      <c r="SKT161" s="1814"/>
      <c r="SKU161" s="1814"/>
      <c r="SKV161" s="1814"/>
      <c r="SKW161" s="1814"/>
      <c r="SKX161" s="1814"/>
      <c r="SKY161" s="1814"/>
      <c r="SKZ161" s="1814"/>
      <c r="SLA161" s="1814"/>
      <c r="SLB161" s="1814"/>
      <c r="SLC161" s="1814"/>
      <c r="SLD161" s="1814"/>
      <c r="SLE161" s="1814"/>
      <c r="SLF161" s="1814"/>
      <c r="SLG161" s="1814"/>
      <c r="SLH161" s="1814"/>
      <c r="SLI161" s="1814"/>
      <c r="SLJ161" s="1814"/>
      <c r="SLK161" s="1814"/>
      <c r="SLL161" s="1814"/>
      <c r="SLM161" s="1814"/>
      <c r="SLN161" s="1814"/>
      <c r="SLO161" s="1814"/>
      <c r="SLP161" s="1814"/>
      <c r="SLQ161" s="1814"/>
      <c r="SLR161" s="1814"/>
      <c r="SLS161" s="1814"/>
      <c r="SLT161" s="1814"/>
      <c r="SLU161" s="1814"/>
      <c r="SLV161" s="1814"/>
      <c r="SLW161" s="1814"/>
      <c r="SLX161" s="1814"/>
      <c r="SLY161" s="1814"/>
      <c r="SLZ161" s="1814"/>
      <c r="SMA161" s="1814"/>
      <c r="SMB161" s="1814"/>
      <c r="SMC161" s="1814"/>
      <c r="SMD161" s="1814"/>
      <c r="SME161" s="1814"/>
      <c r="SMF161" s="1814"/>
      <c r="SMG161" s="1814"/>
      <c r="SMH161" s="1814"/>
      <c r="SMI161" s="1814"/>
      <c r="SMJ161" s="1814"/>
      <c r="SMK161" s="1814"/>
      <c r="SML161" s="1814"/>
      <c r="SMM161" s="1814"/>
      <c r="SMN161" s="1814"/>
      <c r="SMO161" s="1814"/>
      <c r="SMP161" s="1814"/>
      <c r="SMQ161" s="1814"/>
      <c r="SMR161" s="1814"/>
      <c r="SMS161" s="1814"/>
      <c r="SMT161" s="1814"/>
      <c r="SMU161" s="1814"/>
      <c r="SMV161" s="1814"/>
      <c r="SMW161" s="1814"/>
      <c r="SMX161" s="1814"/>
      <c r="SMY161" s="1814"/>
      <c r="SMZ161" s="1814"/>
      <c r="SNA161" s="1814"/>
      <c r="SNB161" s="1814"/>
      <c r="SNC161" s="1814"/>
      <c r="SND161" s="1814"/>
      <c r="SNE161" s="1814"/>
      <c r="SNF161" s="1814"/>
      <c r="SNG161" s="1814"/>
      <c r="SNH161" s="1814"/>
      <c r="SNI161" s="1814"/>
      <c r="SNJ161" s="1814"/>
      <c r="SNK161" s="1814"/>
      <c r="SNL161" s="1814"/>
      <c r="SNM161" s="1814"/>
      <c r="SNN161" s="1814"/>
      <c r="SNO161" s="1814"/>
      <c r="SNP161" s="1814"/>
      <c r="SNQ161" s="1814"/>
      <c r="SNR161" s="1814"/>
      <c r="SNS161" s="1814"/>
      <c r="SNT161" s="1814"/>
      <c r="SNU161" s="1814"/>
      <c r="SNV161" s="1814"/>
      <c r="SNW161" s="1814"/>
      <c r="SNX161" s="1814"/>
      <c r="SNY161" s="1814"/>
      <c r="SNZ161" s="1814"/>
      <c r="SOA161" s="1814"/>
      <c r="SOB161" s="1814"/>
      <c r="SOC161" s="1814"/>
      <c r="SOD161" s="1814"/>
      <c r="SOE161" s="1814"/>
      <c r="SOF161" s="1814"/>
      <c r="SOG161" s="1814"/>
      <c r="SOH161" s="1814"/>
      <c r="SOI161" s="1814"/>
      <c r="SOJ161" s="1814"/>
      <c r="SOK161" s="1814"/>
      <c r="SOL161" s="1814"/>
      <c r="SOM161" s="1814"/>
      <c r="SON161" s="1814"/>
      <c r="SOO161" s="1814"/>
      <c r="SOP161" s="1814"/>
      <c r="SOQ161" s="1814"/>
      <c r="SOR161" s="1814"/>
      <c r="SOS161" s="1814"/>
      <c r="SOT161" s="1814"/>
      <c r="SOU161" s="1814"/>
      <c r="SOV161" s="1814"/>
      <c r="SOW161" s="1814"/>
      <c r="SOX161" s="1814"/>
      <c r="SOY161" s="1814"/>
      <c r="SOZ161" s="1814"/>
      <c r="SPA161" s="1814"/>
      <c r="SPB161" s="1814"/>
      <c r="SPC161" s="1814"/>
      <c r="SPD161" s="1814"/>
      <c r="SPE161" s="1814"/>
      <c r="SPF161" s="1814"/>
      <c r="SPG161" s="1814"/>
      <c r="SPH161" s="1814"/>
      <c r="SPI161" s="1814"/>
      <c r="SPJ161" s="1814"/>
      <c r="SPK161" s="1814"/>
      <c r="SPL161" s="1814"/>
      <c r="SPM161" s="1814"/>
      <c r="SPN161" s="1814"/>
      <c r="SPO161" s="1814"/>
      <c r="SPP161" s="1814"/>
      <c r="SPQ161" s="1814"/>
      <c r="SPR161" s="1814"/>
      <c r="SPS161" s="1814"/>
      <c r="SPT161" s="1814"/>
      <c r="SPU161" s="1814"/>
      <c r="SPV161" s="1814"/>
      <c r="SPW161" s="1814"/>
      <c r="SPX161" s="1814"/>
      <c r="SPY161" s="1814"/>
      <c r="SPZ161" s="1814"/>
      <c r="SQA161" s="1814"/>
      <c r="SQB161" s="1814"/>
      <c r="SQC161" s="1814"/>
      <c r="SQD161" s="1814"/>
      <c r="SQE161" s="1814"/>
      <c r="SQF161" s="1814"/>
      <c r="SQG161" s="1814"/>
      <c r="SQH161" s="1814"/>
      <c r="SQI161" s="1814"/>
      <c r="SQJ161" s="1814"/>
      <c r="SQK161" s="1814"/>
      <c r="SQL161" s="1814"/>
      <c r="SQM161" s="1814"/>
      <c r="SQN161" s="1814"/>
      <c r="SQO161" s="1814"/>
      <c r="SQP161" s="1814"/>
      <c r="SQQ161" s="1814"/>
      <c r="SQR161" s="1814"/>
      <c r="SQS161" s="1814"/>
      <c r="SQT161" s="1814"/>
      <c r="SQU161" s="1814"/>
      <c r="SQV161" s="1814"/>
      <c r="SQW161" s="1814"/>
      <c r="SQX161" s="1814"/>
      <c r="SQY161" s="1814"/>
      <c r="SQZ161" s="1814"/>
      <c r="SRA161" s="1814"/>
      <c r="SRB161" s="1814"/>
      <c r="SRC161" s="1814"/>
      <c r="SRD161" s="1814"/>
      <c r="SRE161" s="1814"/>
      <c r="SRF161" s="1814"/>
      <c r="SRG161" s="1814"/>
      <c r="SRH161" s="1814"/>
      <c r="SRI161" s="1814"/>
      <c r="SRJ161" s="1814"/>
      <c r="SRK161" s="1814"/>
      <c r="SRL161" s="1814"/>
      <c r="SRM161" s="1814"/>
      <c r="SRN161" s="1814"/>
      <c r="SRO161" s="1814"/>
      <c r="SRP161" s="1814"/>
      <c r="SRQ161" s="1814"/>
      <c r="SRR161" s="1814"/>
      <c r="SRS161" s="1814"/>
      <c r="SRT161" s="1814"/>
      <c r="SRU161" s="1814"/>
      <c r="SRV161" s="1814"/>
      <c r="SRW161" s="1814"/>
      <c r="SRX161" s="1814"/>
      <c r="SRY161" s="1814"/>
      <c r="SRZ161" s="1814"/>
      <c r="SSA161" s="1814"/>
      <c r="SSB161" s="1814"/>
      <c r="SSC161" s="1814"/>
      <c r="SSD161" s="1814"/>
      <c r="SSE161" s="1814"/>
      <c r="SSF161" s="1814"/>
      <c r="SSG161" s="1814"/>
      <c r="SSH161" s="1814"/>
      <c r="SSI161" s="1814"/>
      <c r="SSJ161" s="1814"/>
      <c r="SSK161" s="1814"/>
      <c r="SSL161" s="1814"/>
      <c r="SSM161" s="1814"/>
      <c r="SSN161" s="1814"/>
      <c r="SSO161" s="1814"/>
      <c r="SSP161" s="1814"/>
      <c r="SSQ161" s="1814"/>
      <c r="SSR161" s="1814"/>
      <c r="SSS161" s="1814"/>
      <c r="SST161" s="1814"/>
      <c r="SSU161" s="1814"/>
      <c r="SSV161" s="1814"/>
      <c r="SSW161" s="1814"/>
      <c r="SSX161" s="1814"/>
      <c r="SSY161" s="1814"/>
      <c r="SSZ161" s="1814"/>
      <c r="STA161" s="1814"/>
      <c r="STB161" s="1814"/>
      <c r="STC161" s="1814"/>
      <c r="STD161" s="1814"/>
      <c r="STE161" s="1814"/>
      <c r="STF161" s="1814"/>
      <c r="STG161" s="1814"/>
      <c r="STH161" s="1814"/>
      <c r="STI161" s="1814"/>
      <c r="STJ161" s="1814"/>
      <c r="STK161" s="1814"/>
      <c r="STL161" s="1814"/>
      <c r="STM161" s="1814"/>
      <c r="STN161" s="1814"/>
      <c r="STO161" s="1814"/>
      <c r="STP161" s="1814"/>
      <c r="STQ161" s="1814"/>
      <c r="STR161" s="1814"/>
      <c r="STS161" s="1814"/>
      <c r="STT161" s="1814"/>
      <c r="STU161" s="1814"/>
      <c r="STV161" s="1814"/>
      <c r="STW161" s="1814"/>
      <c r="STX161" s="1814"/>
      <c r="STY161" s="1814"/>
      <c r="STZ161" s="1814"/>
      <c r="SUA161" s="1814"/>
      <c r="SUB161" s="1814"/>
      <c r="SUC161" s="1814"/>
      <c r="SUD161" s="1814"/>
      <c r="SUE161" s="1814"/>
      <c r="SUF161" s="1814"/>
      <c r="SUG161" s="1814"/>
      <c r="SUH161" s="1814"/>
      <c r="SUI161" s="1814"/>
      <c r="SUJ161" s="1814"/>
      <c r="SUK161" s="1814"/>
      <c r="SUL161" s="1814"/>
      <c r="SUM161" s="1814"/>
      <c r="SUN161" s="1814"/>
      <c r="SUO161" s="1814"/>
      <c r="SUP161" s="1814"/>
      <c r="SUQ161" s="1814"/>
      <c r="SUR161" s="1814"/>
      <c r="SUS161" s="1814"/>
      <c r="SUT161" s="1814"/>
      <c r="SUU161" s="1814"/>
      <c r="SUV161" s="1814"/>
      <c r="SUW161" s="1814"/>
      <c r="SUX161" s="1814"/>
      <c r="SUY161" s="1814"/>
      <c r="SUZ161" s="1814"/>
      <c r="SVA161" s="1814"/>
      <c r="SVB161" s="1814"/>
      <c r="SVC161" s="1814"/>
      <c r="SVD161" s="1814"/>
      <c r="SVE161" s="1814"/>
      <c r="SVF161" s="1814"/>
      <c r="SVG161" s="1814"/>
      <c r="SVH161" s="1814"/>
      <c r="SVI161" s="1814"/>
      <c r="SVJ161" s="1814"/>
      <c r="SVK161" s="1814"/>
      <c r="SVL161" s="1814"/>
      <c r="SVM161" s="1814"/>
      <c r="SVN161" s="1814"/>
      <c r="SVO161" s="1814"/>
      <c r="SVP161" s="1814"/>
      <c r="SVQ161" s="1814"/>
      <c r="SVR161" s="1814"/>
      <c r="SVS161" s="1814"/>
      <c r="SVT161" s="1814"/>
      <c r="SVU161" s="1814"/>
      <c r="SVV161" s="1814"/>
      <c r="SVW161" s="1814"/>
      <c r="SVX161" s="1814"/>
      <c r="SVY161" s="1814"/>
      <c r="SVZ161" s="1814"/>
      <c r="SWA161" s="1814"/>
      <c r="SWB161" s="1814"/>
      <c r="SWC161" s="1814"/>
      <c r="SWD161" s="1814"/>
      <c r="SWE161" s="1814"/>
      <c r="SWF161" s="1814"/>
      <c r="SWG161" s="1814"/>
      <c r="SWH161" s="1814"/>
      <c r="SWI161" s="1814"/>
      <c r="SWJ161" s="1814"/>
      <c r="SWK161" s="1814"/>
      <c r="SWL161" s="1814"/>
      <c r="SWM161" s="1814"/>
      <c r="SWN161" s="1814"/>
      <c r="SWO161" s="1814"/>
      <c r="SWP161" s="1814"/>
      <c r="SWQ161" s="1814"/>
      <c r="SWR161" s="1814"/>
      <c r="SWS161" s="1814"/>
      <c r="SWT161" s="1814"/>
      <c r="SWU161" s="1814"/>
      <c r="SWV161" s="1814"/>
      <c r="SWW161" s="1814"/>
      <c r="SWX161" s="1814"/>
      <c r="SWY161" s="1814"/>
      <c r="SWZ161" s="1814"/>
      <c r="SXA161" s="1814"/>
      <c r="SXB161" s="1814"/>
      <c r="SXC161" s="1814"/>
      <c r="SXD161" s="1814"/>
      <c r="SXE161" s="1814"/>
      <c r="SXF161" s="1814"/>
      <c r="SXG161" s="1814"/>
      <c r="SXH161" s="1814"/>
      <c r="SXI161" s="1814"/>
      <c r="SXJ161" s="1814"/>
      <c r="SXK161" s="1814"/>
      <c r="SXL161" s="1814"/>
      <c r="SXM161" s="1814"/>
      <c r="SXN161" s="1814"/>
      <c r="SXO161" s="1814"/>
      <c r="SXP161" s="1814"/>
      <c r="SXQ161" s="1814"/>
      <c r="SXR161" s="1814"/>
      <c r="SXS161" s="1814"/>
      <c r="SXT161" s="1814"/>
      <c r="SXU161" s="1814"/>
      <c r="SXV161" s="1814"/>
      <c r="SXW161" s="1814"/>
      <c r="SXX161" s="1814"/>
      <c r="SXY161" s="1814"/>
      <c r="SXZ161" s="1814"/>
      <c r="SYA161" s="1814"/>
      <c r="SYB161" s="1814"/>
      <c r="SYC161" s="1814"/>
      <c r="SYD161" s="1814"/>
      <c r="SYE161" s="1814"/>
      <c r="SYF161" s="1814"/>
      <c r="SYG161" s="1814"/>
      <c r="SYH161" s="1814"/>
      <c r="SYI161" s="1814"/>
      <c r="SYJ161" s="1814"/>
      <c r="SYK161" s="1814"/>
      <c r="SYL161" s="1814"/>
      <c r="SYM161" s="1814"/>
      <c r="SYN161" s="1814"/>
      <c r="SYO161" s="1814"/>
      <c r="SYP161" s="1814"/>
      <c r="SYQ161" s="1814"/>
      <c r="SYR161" s="1814"/>
      <c r="SYS161" s="1814"/>
      <c r="SYT161" s="1814"/>
      <c r="SYU161" s="1814"/>
      <c r="SYV161" s="1814"/>
      <c r="SYW161" s="1814"/>
      <c r="SYX161" s="1814"/>
      <c r="SYY161" s="1814"/>
      <c r="SYZ161" s="1814"/>
      <c r="SZA161" s="1814"/>
      <c r="SZB161" s="1814"/>
      <c r="SZC161" s="1814"/>
      <c r="SZD161" s="1814"/>
      <c r="SZE161" s="1814"/>
      <c r="SZF161" s="1814"/>
      <c r="SZG161" s="1814"/>
      <c r="SZH161" s="1814"/>
      <c r="SZI161" s="1814"/>
      <c r="SZJ161" s="1814"/>
      <c r="SZK161" s="1814"/>
      <c r="SZL161" s="1814"/>
      <c r="SZM161" s="1814"/>
      <c r="SZN161" s="1814"/>
      <c r="SZO161" s="1814"/>
      <c r="SZP161" s="1814"/>
      <c r="SZQ161" s="1814"/>
      <c r="SZR161" s="1814"/>
      <c r="SZS161" s="1814"/>
      <c r="SZT161" s="1814"/>
      <c r="SZU161" s="1814"/>
      <c r="SZV161" s="1814"/>
      <c r="SZW161" s="1814"/>
      <c r="SZX161" s="1814"/>
      <c r="SZY161" s="1814"/>
      <c r="SZZ161" s="1814"/>
      <c r="TAA161" s="1814"/>
      <c r="TAB161" s="1814"/>
      <c r="TAC161" s="1814"/>
      <c r="TAD161" s="1814"/>
      <c r="TAE161" s="1814"/>
      <c r="TAF161" s="1814"/>
      <c r="TAG161" s="1814"/>
      <c r="TAH161" s="1814"/>
      <c r="TAI161" s="1814"/>
      <c r="TAJ161" s="1814"/>
      <c r="TAK161" s="1814"/>
      <c r="TAL161" s="1814"/>
      <c r="TAM161" s="1814"/>
      <c r="TAN161" s="1814"/>
      <c r="TAO161" s="1814"/>
      <c r="TAP161" s="1814"/>
      <c r="TAQ161" s="1814"/>
      <c r="TAR161" s="1814"/>
      <c r="TAS161" s="1814"/>
      <c r="TAT161" s="1814"/>
      <c r="TAU161" s="1814"/>
      <c r="TAV161" s="1814"/>
      <c r="TAW161" s="1814"/>
      <c r="TAX161" s="1814"/>
      <c r="TAY161" s="1814"/>
      <c r="TAZ161" s="1814"/>
      <c r="TBA161" s="1814"/>
      <c r="TBB161" s="1814"/>
      <c r="TBC161" s="1814"/>
      <c r="TBD161" s="1814"/>
      <c r="TBE161" s="1814"/>
      <c r="TBF161" s="1814"/>
      <c r="TBG161" s="1814"/>
      <c r="TBH161" s="1814"/>
      <c r="TBI161" s="1814"/>
      <c r="TBJ161" s="1814"/>
      <c r="TBK161" s="1814"/>
      <c r="TBL161" s="1814"/>
      <c r="TBM161" s="1814"/>
      <c r="TBN161" s="1814"/>
      <c r="TBO161" s="1814"/>
      <c r="TBP161" s="1814"/>
      <c r="TBQ161" s="1814"/>
      <c r="TBR161" s="1814"/>
      <c r="TBS161" s="1814"/>
      <c r="TBT161" s="1814"/>
      <c r="TBU161" s="1814"/>
      <c r="TBV161" s="1814"/>
      <c r="TBW161" s="1814"/>
      <c r="TBX161" s="1814"/>
      <c r="TBY161" s="1814"/>
      <c r="TBZ161" s="1814"/>
      <c r="TCA161" s="1814"/>
      <c r="TCB161" s="1814"/>
      <c r="TCC161" s="1814"/>
      <c r="TCD161" s="1814"/>
      <c r="TCE161" s="1814"/>
      <c r="TCF161" s="1814"/>
      <c r="TCG161" s="1814"/>
      <c r="TCH161" s="1814"/>
      <c r="TCI161" s="1814"/>
      <c r="TCJ161" s="1814"/>
      <c r="TCK161" s="1814"/>
      <c r="TCL161" s="1814"/>
      <c r="TCM161" s="1814"/>
      <c r="TCN161" s="1814"/>
      <c r="TCO161" s="1814"/>
      <c r="TCP161" s="1814"/>
      <c r="TCQ161" s="1814"/>
      <c r="TCR161" s="1814"/>
      <c r="TCS161" s="1814"/>
      <c r="TCT161" s="1814"/>
      <c r="TCU161" s="1814"/>
      <c r="TCV161" s="1814"/>
      <c r="TCW161" s="1814"/>
      <c r="TCX161" s="1814"/>
      <c r="TCY161" s="1814"/>
      <c r="TCZ161" s="1814"/>
      <c r="TDA161" s="1814"/>
      <c r="TDB161" s="1814"/>
      <c r="TDC161" s="1814"/>
      <c r="TDD161" s="1814"/>
      <c r="TDE161" s="1814"/>
      <c r="TDF161" s="1814"/>
      <c r="TDG161" s="1814"/>
      <c r="TDH161" s="1814"/>
      <c r="TDI161" s="1814"/>
      <c r="TDJ161" s="1814"/>
      <c r="TDK161" s="1814"/>
      <c r="TDL161" s="1814"/>
      <c r="TDM161" s="1814"/>
      <c r="TDN161" s="1814"/>
      <c r="TDO161" s="1814"/>
      <c r="TDP161" s="1814"/>
      <c r="TDQ161" s="1814"/>
      <c r="TDR161" s="1814"/>
      <c r="TDS161" s="1814"/>
      <c r="TDT161" s="1814"/>
      <c r="TDU161" s="1814"/>
      <c r="TDV161" s="1814"/>
      <c r="TDW161" s="1814"/>
      <c r="TDX161" s="1814"/>
      <c r="TDY161" s="1814"/>
      <c r="TDZ161" s="1814"/>
      <c r="TEA161" s="1814"/>
      <c r="TEB161" s="1814"/>
      <c r="TEC161" s="1814"/>
      <c r="TED161" s="1814"/>
      <c r="TEE161" s="1814"/>
      <c r="TEF161" s="1814"/>
      <c r="TEG161" s="1814"/>
      <c r="TEH161" s="1814"/>
      <c r="TEI161" s="1814"/>
      <c r="TEJ161" s="1814"/>
      <c r="TEK161" s="1814"/>
      <c r="TEL161" s="1814"/>
      <c r="TEM161" s="1814"/>
      <c r="TEN161" s="1814"/>
      <c r="TEO161" s="1814"/>
      <c r="TEP161" s="1814"/>
      <c r="TEQ161" s="1814"/>
      <c r="TER161" s="1814"/>
      <c r="TES161" s="1814"/>
      <c r="TET161" s="1814"/>
      <c r="TEU161" s="1814"/>
      <c r="TEV161" s="1814"/>
      <c r="TEW161" s="1814"/>
      <c r="TEX161" s="1814"/>
      <c r="TEY161" s="1814"/>
      <c r="TEZ161" s="1814"/>
      <c r="TFA161" s="1814"/>
      <c r="TFB161" s="1814"/>
      <c r="TFC161" s="1814"/>
      <c r="TFD161" s="1814"/>
      <c r="TFE161" s="1814"/>
      <c r="TFF161" s="1814"/>
      <c r="TFG161" s="1814"/>
      <c r="TFH161" s="1814"/>
      <c r="TFI161" s="1814"/>
      <c r="TFJ161" s="1814"/>
      <c r="TFK161" s="1814"/>
      <c r="TFL161" s="1814"/>
      <c r="TFM161" s="1814"/>
      <c r="TFN161" s="1814"/>
      <c r="TFO161" s="1814"/>
      <c r="TFP161" s="1814"/>
      <c r="TFQ161" s="1814"/>
      <c r="TFR161" s="1814"/>
      <c r="TFS161" s="1814"/>
      <c r="TFT161" s="1814"/>
      <c r="TFU161" s="1814"/>
      <c r="TFV161" s="1814"/>
      <c r="TFW161" s="1814"/>
      <c r="TFX161" s="1814"/>
      <c r="TFY161" s="1814"/>
      <c r="TFZ161" s="1814"/>
      <c r="TGA161" s="1814"/>
      <c r="TGB161" s="1814"/>
      <c r="TGC161" s="1814"/>
      <c r="TGD161" s="1814"/>
      <c r="TGE161" s="1814"/>
      <c r="TGF161" s="1814"/>
      <c r="TGG161" s="1814"/>
      <c r="TGH161" s="1814"/>
      <c r="TGI161" s="1814"/>
      <c r="TGJ161" s="1814"/>
      <c r="TGK161" s="1814"/>
      <c r="TGL161" s="1814"/>
      <c r="TGM161" s="1814"/>
      <c r="TGN161" s="1814"/>
      <c r="TGO161" s="1814"/>
      <c r="TGP161" s="1814"/>
      <c r="TGQ161" s="1814"/>
      <c r="TGR161" s="1814"/>
      <c r="TGS161" s="1814"/>
      <c r="TGT161" s="1814"/>
      <c r="TGU161" s="1814"/>
      <c r="TGV161" s="1814"/>
      <c r="TGW161" s="1814"/>
      <c r="TGX161" s="1814"/>
      <c r="TGY161" s="1814"/>
      <c r="TGZ161" s="1814"/>
      <c r="THA161" s="1814"/>
      <c r="THB161" s="1814"/>
      <c r="THC161" s="1814"/>
      <c r="THD161" s="1814"/>
      <c r="THE161" s="1814"/>
      <c r="THF161" s="1814"/>
      <c r="THG161" s="1814"/>
      <c r="THH161" s="1814"/>
      <c r="THI161" s="1814"/>
      <c r="THJ161" s="1814"/>
      <c r="THK161" s="1814"/>
      <c r="THL161" s="1814"/>
      <c r="THM161" s="1814"/>
      <c r="THN161" s="1814"/>
      <c r="THO161" s="1814"/>
      <c r="THP161" s="1814"/>
      <c r="THQ161" s="1814"/>
      <c r="THR161" s="1814"/>
      <c r="THS161" s="1814"/>
      <c r="THT161" s="1814"/>
      <c r="THU161" s="1814"/>
      <c r="THV161" s="1814"/>
      <c r="THW161" s="1814"/>
      <c r="THX161" s="1814"/>
      <c r="THY161" s="1814"/>
      <c r="THZ161" s="1814"/>
      <c r="TIA161" s="1814"/>
      <c r="TIB161" s="1814"/>
      <c r="TIC161" s="1814"/>
      <c r="TID161" s="1814"/>
      <c r="TIE161" s="1814"/>
      <c r="TIF161" s="1814"/>
      <c r="TIG161" s="1814"/>
      <c r="TIH161" s="1814"/>
      <c r="TII161" s="1814"/>
      <c r="TIJ161" s="1814"/>
      <c r="TIK161" s="1814"/>
      <c r="TIL161" s="1814"/>
      <c r="TIM161" s="1814"/>
      <c r="TIN161" s="1814"/>
      <c r="TIO161" s="1814"/>
      <c r="TIP161" s="1814"/>
      <c r="TIQ161" s="1814"/>
      <c r="TIR161" s="1814"/>
      <c r="TIS161" s="1814"/>
      <c r="TIT161" s="1814"/>
      <c r="TIU161" s="1814"/>
      <c r="TIV161" s="1814"/>
      <c r="TIW161" s="1814"/>
      <c r="TIX161" s="1814"/>
      <c r="TIY161" s="1814"/>
      <c r="TIZ161" s="1814"/>
      <c r="TJA161" s="1814"/>
      <c r="TJB161" s="1814"/>
      <c r="TJC161" s="1814"/>
      <c r="TJD161" s="1814"/>
      <c r="TJE161" s="1814"/>
      <c r="TJF161" s="1814"/>
      <c r="TJG161" s="1814"/>
      <c r="TJH161" s="1814"/>
      <c r="TJI161" s="1814"/>
      <c r="TJJ161" s="1814"/>
      <c r="TJK161" s="1814"/>
      <c r="TJL161" s="1814"/>
      <c r="TJM161" s="1814"/>
      <c r="TJN161" s="1814"/>
      <c r="TJO161" s="1814"/>
      <c r="TJP161" s="1814"/>
      <c r="TJQ161" s="1814"/>
      <c r="TJR161" s="1814"/>
      <c r="TJS161" s="1814"/>
      <c r="TJT161" s="1814"/>
      <c r="TJU161" s="1814"/>
      <c r="TJV161" s="1814"/>
      <c r="TJW161" s="1814"/>
      <c r="TJX161" s="1814"/>
      <c r="TJY161" s="1814"/>
      <c r="TJZ161" s="1814"/>
      <c r="TKA161" s="1814"/>
      <c r="TKB161" s="1814"/>
      <c r="TKC161" s="1814"/>
      <c r="TKD161" s="1814"/>
      <c r="TKE161" s="1814"/>
      <c r="TKF161" s="1814"/>
      <c r="TKG161" s="1814"/>
      <c r="TKH161" s="1814"/>
      <c r="TKI161" s="1814"/>
      <c r="TKJ161" s="1814"/>
      <c r="TKK161" s="1814"/>
      <c r="TKL161" s="1814"/>
      <c r="TKM161" s="1814"/>
      <c r="TKN161" s="1814"/>
      <c r="TKO161" s="1814"/>
      <c r="TKP161" s="1814"/>
      <c r="TKQ161" s="1814"/>
      <c r="TKR161" s="1814"/>
      <c r="TKS161" s="1814"/>
      <c r="TKT161" s="1814"/>
      <c r="TKU161" s="1814"/>
      <c r="TKV161" s="1814"/>
      <c r="TKW161" s="1814"/>
      <c r="TKX161" s="1814"/>
      <c r="TKY161" s="1814"/>
      <c r="TKZ161" s="1814"/>
      <c r="TLA161" s="1814"/>
      <c r="TLB161" s="1814"/>
      <c r="TLC161" s="1814"/>
      <c r="TLD161" s="1814"/>
      <c r="TLE161" s="1814"/>
      <c r="TLF161" s="1814"/>
      <c r="TLG161" s="1814"/>
      <c r="TLH161" s="1814"/>
      <c r="TLI161" s="1814"/>
      <c r="TLJ161" s="1814"/>
      <c r="TLK161" s="1814"/>
      <c r="TLL161" s="1814"/>
      <c r="TLM161" s="1814"/>
      <c r="TLN161" s="1814"/>
      <c r="TLO161" s="1814"/>
      <c r="TLP161" s="1814"/>
      <c r="TLQ161" s="1814"/>
      <c r="TLR161" s="1814"/>
      <c r="TLS161" s="1814"/>
      <c r="TLT161" s="1814"/>
      <c r="TLU161" s="1814"/>
      <c r="TLV161" s="1814"/>
      <c r="TLW161" s="1814"/>
      <c r="TLX161" s="1814"/>
      <c r="TLY161" s="1814"/>
      <c r="TLZ161" s="1814"/>
      <c r="TMA161" s="1814"/>
      <c r="TMB161" s="1814"/>
      <c r="TMC161" s="1814"/>
      <c r="TMD161" s="1814"/>
      <c r="TME161" s="1814"/>
      <c r="TMF161" s="1814"/>
      <c r="TMG161" s="1814"/>
      <c r="TMH161" s="1814"/>
      <c r="TMI161" s="1814"/>
      <c r="TMJ161" s="1814"/>
      <c r="TMK161" s="1814"/>
      <c r="TML161" s="1814"/>
      <c r="TMM161" s="1814"/>
      <c r="TMN161" s="1814"/>
      <c r="TMO161" s="1814"/>
      <c r="TMP161" s="1814"/>
      <c r="TMQ161" s="1814"/>
      <c r="TMR161" s="1814"/>
      <c r="TMS161" s="1814"/>
      <c r="TMT161" s="1814"/>
      <c r="TMU161" s="1814"/>
      <c r="TMV161" s="1814"/>
      <c r="TMW161" s="1814"/>
      <c r="TMX161" s="1814"/>
      <c r="TMY161" s="1814"/>
      <c r="TMZ161" s="1814"/>
      <c r="TNA161" s="1814"/>
      <c r="TNB161" s="1814"/>
      <c r="TNC161" s="1814"/>
      <c r="TND161" s="1814"/>
      <c r="TNE161" s="1814"/>
      <c r="TNF161" s="1814"/>
      <c r="TNG161" s="1814"/>
      <c r="TNH161" s="1814"/>
      <c r="TNI161" s="1814"/>
      <c r="TNJ161" s="1814"/>
      <c r="TNK161" s="1814"/>
      <c r="TNL161" s="1814"/>
      <c r="TNM161" s="1814"/>
      <c r="TNN161" s="1814"/>
      <c r="TNO161" s="1814"/>
      <c r="TNP161" s="1814"/>
      <c r="TNQ161" s="1814"/>
      <c r="TNR161" s="1814"/>
      <c r="TNS161" s="1814"/>
      <c r="TNT161" s="1814"/>
      <c r="TNU161" s="1814"/>
      <c r="TNV161" s="1814"/>
      <c r="TNW161" s="1814"/>
      <c r="TNX161" s="1814"/>
      <c r="TNY161" s="1814"/>
      <c r="TNZ161" s="1814"/>
      <c r="TOA161" s="1814"/>
      <c r="TOB161" s="1814"/>
      <c r="TOC161" s="1814"/>
      <c r="TOD161" s="1814"/>
      <c r="TOE161" s="1814"/>
      <c r="TOF161" s="1814"/>
      <c r="TOG161" s="1814"/>
      <c r="TOH161" s="1814"/>
      <c r="TOI161" s="1814"/>
      <c r="TOJ161" s="1814"/>
      <c r="TOK161" s="1814"/>
      <c r="TOL161" s="1814"/>
      <c r="TOM161" s="1814"/>
      <c r="TON161" s="1814"/>
      <c r="TOO161" s="1814"/>
      <c r="TOP161" s="1814"/>
      <c r="TOQ161" s="1814"/>
      <c r="TOR161" s="1814"/>
      <c r="TOS161" s="1814"/>
      <c r="TOT161" s="1814"/>
      <c r="TOU161" s="1814"/>
      <c r="TOV161" s="1814"/>
      <c r="TOW161" s="1814"/>
      <c r="TOX161" s="1814"/>
      <c r="TOY161" s="1814"/>
      <c r="TOZ161" s="1814"/>
      <c r="TPA161" s="1814"/>
      <c r="TPB161" s="1814"/>
      <c r="TPC161" s="1814"/>
      <c r="TPD161" s="1814"/>
      <c r="TPE161" s="1814"/>
      <c r="TPF161" s="1814"/>
      <c r="TPG161" s="1814"/>
      <c r="TPH161" s="1814"/>
      <c r="TPI161" s="1814"/>
      <c r="TPJ161" s="1814"/>
      <c r="TPK161" s="1814"/>
      <c r="TPL161" s="1814"/>
      <c r="TPM161" s="1814"/>
      <c r="TPN161" s="1814"/>
      <c r="TPO161" s="1814"/>
      <c r="TPP161" s="1814"/>
      <c r="TPQ161" s="1814"/>
      <c r="TPR161" s="1814"/>
      <c r="TPS161" s="1814"/>
      <c r="TPT161" s="1814"/>
      <c r="TPU161" s="1814"/>
      <c r="TPV161" s="1814"/>
      <c r="TPW161" s="1814"/>
      <c r="TPX161" s="1814"/>
      <c r="TPY161" s="1814"/>
      <c r="TPZ161" s="1814"/>
      <c r="TQA161" s="1814"/>
      <c r="TQB161" s="1814"/>
      <c r="TQC161" s="1814"/>
      <c r="TQD161" s="1814"/>
      <c r="TQE161" s="1814"/>
      <c r="TQF161" s="1814"/>
      <c r="TQG161" s="1814"/>
      <c r="TQH161" s="1814"/>
      <c r="TQI161" s="1814"/>
      <c r="TQJ161" s="1814"/>
      <c r="TQK161" s="1814"/>
      <c r="TQL161" s="1814"/>
      <c r="TQM161" s="1814"/>
      <c r="TQN161" s="1814"/>
      <c r="TQO161" s="1814"/>
      <c r="TQP161" s="1814"/>
      <c r="TQQ161" s="1814"/>
      <c r="TQR161" s="1814"/>
      <c r="TQS161" s="1814"/>
      <c r="TQT161" s="1814"/>
      <c r="TQU161" s="1814"/>
      <c r="TQV161" s="1814"/>
      <c r="TQW161" s="1814"/>
      <c r="TQX161" s="1814"/>
      <c r="TQY161" s="1814"/>
      <c r="TQZ161" s="1814"/>
      <c r="TRA161" s="1814"/>
      <c r="TRB161" s="1814"/>
      <c r="TRC161" s="1814"/>
      <c r="TRD161" s="1814"/>
      <c r="TRE161" s="1814"/>
      <c r="TRF161" s="1814"/>
      <c r="TRG161" s="1814"/>
      <c r="TRH161" s="1814"/>
      <c r="TRI161" s="1814"/>
      <c r="TRJ161" s="1814"/>
      <c r="TRK161" s="1814"/>
      <c r="TRL161" s="1814"/>
      <c r="TRM161" s="1814"/>
      <c r="TRN161" s="1814"/>
      <c r="TRO161" s="1814"/>
      <c r="TRP161" s="1814"/>
      <c r="TRQ161" s="1814"/>
      <c r="TRR161" s="1814"/>
      <c r="TRS161" s="1814"/>
      <c r="TRT161" s="1814"/>
      <c r="TRU161" s="1814"/>
      <c r="TRV161" s="1814"/>
      <c r="TRW161" s="1814"/>
      <c r="TRX161" s="1814"/>
      <c r="TRY161" s="1814"/>
      <c r="TRZ161" s="1814"/>
      <c r="TSA161" s="1814"/>
      <c r="TSB161" s="1814"/>
      <c r="TSC161" s="1814"/>
      <c r="TSD161" s="1814"/>
      <c r="TSE161" s="1814"/>
      <c r="TSF161" s="1814"/>
      <c r="TSG161" s="1814"/>
      <c r="TSH161" s="1814"/>
      <c r="TSI161" s="1814"/>
      <c r="TSJ161" s="1814"/>
      <c r="TSK161" s="1814"/>
      <c r="TSL161" s="1814"/>
      <c r="TSM161" s="1814"/>
      <c r="TSN161" s="1814"/>
      <c r="TSO161" s="1814"/>
      <c r="TSP161" s="1814"/>
      <c r="TSQ161" s="1814"/>
      <c r="TSR161" s="1814"/>
      <c r="TSS161" s="1814"/>
      <c r="TST161" s="1814"/>
      <c r="TSU161" s="1814"/>
      <c r="TSV161" s="1814"/>
      <c r="TSW161" s="1814"/>
      <c r="TSX161" s="1814"/>
      <c r="TSY161" s="1814"/>
      <c r="TSZ161" s="1814"/>
      <c r="TTA161" s="1814"/>
      <c r="TTB161" s="1814"/>
      <c r="TTC161" s="1814"/>
      <c r="TTD161" s="1814"/>
      <c r="TTE161" s="1814"/>
      <c r="TTF161" s="1814"/>
      <c r="TTG161" s="1814"/>
      <c r="TTH161" s="1814"/>
      <c r="TTI161" s="1814"/>
      <c r="TTJ161" s="1814"/>
      <c r="TTK161" s="1814"/>
      <c r="TTL161" s="1814"/>
      <c r="TTM161" s="1814"/>
      <c r="TTN161" s="1814"/>
      <c r="TTO161" s="1814"/>
      <c r="TTP161" s="1814"/>
      <c r="TTQ161" s="1814"/>
      <c r="TTR161" s="1814"/>
      <c r="TTS161" s="1814"/>
      <c r="TTT161" s="1814"/>
      <c r="TTU161" s="1814"/>
      <c r="TTV161" s="1814"/>
      <c r="TTW161" s="1814"/>
      <c r="TTX161" s="1814"/>
      <c r="TTY161" s="1814"/>
      <c r="TTZ161" s="1814"/>
      <c r="TUA161" s="1814"/>
      <c r="TUB161" s="1814"/>
      <c r="TUC161" s="1814"/>
      <c r="TUD161" s="1814"/>
      <c r="TUE161" s="1814"/>
      <c r="TUF161" s="1814"/>
      <c r="TUG161" s="1814"/>
      <c r="TUH161" s="1814"/>
      <c r="TUI161" s="1814"/>
      <c r="TUJ161" s="1814"/>
      <c r="TUK161" s="1814"/>
      <c r="TUL161" s="1814"/>
      <c r="TUM161" s="1814"/>
      <c r="TUN161" s="1814"/>
      <c r="TUO161" s="1814"/>
      <c r="TUP161" s="1814"/>
      <c r="TUQ161" s="1814"/>
      <c r="TUR161" s="1814"/>
      <c r="TUS161" s="1814"/>
      <c r="TUT161" s="1814"/>
      <c r="TUU161" s="1814"/>
      <c r="TUV161" s="1814"/>
      <c r="TUW161" s="1814"/>
      <c r="TUX161" s="1814"/>
      <c r="TUY161" s="1814"/>
      <c r="TUZ161" s="1814"/>
      <c r="TVA161" s="1814"/>
      <c r="TVB161" s="1814"/>
      <c r="TVC161" s="1814"/>
      <c r="TVD161" s="1814"/>
      <c r="TVE161" s="1814"/>
      <c r="TVF161" s="1814"/>
      <c r="TVG161" s="1814"/>
      <c r="TVH161" s="1814"/>
      <c r="TVI161" s="1814"/>
      <c r="TVJ161" s="1814"/>
      <c r="TVK161" s="1814"/>
      <c r="TVL161" s="1814"/>
      <c r="TVM161" s="1814"/>
      <c r="TVN161" s="1814"/>
      <c r="TVO161" s="1814"/>
      <c r="TVP161" s="1814"/>
      <c r="TVQ161" s="1814"/>
      <c r="TVR161" s="1814"/>
      <c r="TVS161" s="1814"/>
      <c r="TVT161" s="1814"/>
      <c r="TVU161" s="1814"/>
      <c r="TVV161" s="1814"/>
      <c r="TVW161" s="1814"/>
      <c r="TVX161" s="1814"/>
      <c r="TVY161" s="1814"/>
      <c r="TVZ161" s="1814"/>
      <c r="TWA161" s="1814"/>
      <c r="TWB161" s="1814"/>
      <c r="TWC161" s="1814"/>
      <c r="TWD161" s="1814"/>
      <c r="TWE161" s="1814"/>
      <c r="TWF161" s="1814"/>
      <c r="TWG161" s="1814"/>
      <c r="TWH161" s="1814"/>
      <c r="TWI161" s="1814"/>
      <c r="TWJ161" s="1814"/>
      <c r="TWK161" s="1814"/>
      <c r="TWL161" s="1814"/>
      <c r="TWM161" s="1814"/>
      <c r="TWN161" s="1814"/>
      <c r="TWO161" s="1814"/>
      <c r="TWP161" s="1814"/>
      <c r="TWQ161" s="1814"/>
      <c r="TWR161" s="1814"/>
      <c r="TWS161" s="1814"/>
      <c r="TWT161" s="1814"/>
      <c r="TWU161" s="1814"/>
      <c r="TWV161" s="1814"/>
      <c r="TWW161" s="1814"/>
      <c r="TWX161" s="1814"/>
      <c r="TWY161" s="1814"/>
      <c r="TWZ161" s="1814"/>
      <c r="TXA161" s="1814"/>
      <c r="TXB161" s="1814"/>
      <c r="TXC161" s="1814"/>
      <c r="TXD161" s="1814"/>
      <c r="TXE161" s="1814"/>
      <c r="TXF161" s="1814"/>
      <c r="TXG161" s="1814"/>
      <c r="TXH161" s="1814"/>
      <c r="TXI161" s="1814"/>
      <c r="TXJ161" s="1814"/>
      <c r="TXK161" s="1814"/>
      <c r="TXL161" s="1814"/>
      <c r="TXM161" s="1814"/>
      <c r="TXN161" s="1814"/>
      <c r="TXO161" s="1814"/>
      <c r="TXP161" s="1814"/>
      <c r="TXQ161" s="1814"/>
      <c r="TXR161" s="1814"/>
      <c r="TXS161" s="1814"/>
      <c r="TXT161" s="1814"/>
      <c r="TXU161" s="1814"/>
      <c r="TXV161" s="1814"/>
      <c r="TXW161" s="1814"/>
      <c r="TXX161" s="1814"/>
      <c r="TXY161" s="1814"/>
      <c r="TXZ161" s="1814"/>
      <c r="TYA161" s="1814"/>
      <c r="TYB161" s="1814"/>
      <c r="TYC161" s="1814"/>
      <c r="TYD161" s="1814"/>
      <c r="TYE161" s="1814"/>
      <c r="TYF161" s="1814"/>
      <c r="TYG161" s="1814"/>
      <c r="TYH161" s="1814"/>
      <c r="TYI161" s="1814"/>
      <c r="TYJ161" s="1814"/>
      <c r="TYK161" s="1814"/>
      <c r="TYL161" s="1814"/>
      <c r="TYM161" s="1814"/>
      <c r="TYN161" s="1814"/>
      <c r="TYO161" s="1814"/>
      <c r="TYP161" s="1814"/>
      <c r="TYQ161" s="1814"/>
      <c r="TYR161" s="1814"/>
      <c r="TYS161" s="1814"/>
      <c r="TYT161" s="1814"/>
      <c r="TYU161" s="1814"/>
      <c r="TYV161" s="1814"/>
      <c r="TYW161" s="1814"/>
      <c r="TYX161" s="1814"/>
      <c r="TYY161" s="1814"/>
      <c r="TYZ161" s="1814"/>
      <c r="TZA161" s="1814"/>
      <c r="TZB161" s="1814"/>
      <c r="TZC161" s="1814"/>
      <c r="TZD161" s="1814"/>
      <c r="TZE161" s="1814"/>
      <c r="TZF161" s="1814"/>
      <c r="TZG161" s="1814"/>
      <c r="TZH161" s="1814"/>
      <c r="TZI161" s="1814"/>
      <c r="TZJ161" s="1814"/>
      <c r="TZK161" s="1814"/>
      <c r="TZL161" s="1814"/>
      <c r="TZM161" s="1814"/>
      <c r="TZN161" s="1814"/>
      <c r="TZO161" s="1814"/>
      <c r="TZP161" s="1814"/>
      <c r="TZQ161" s="1814"/>
      <c r="TZR161" s="1814"/>
      <c r="TZS161" s="1814"/>
      <c r="TZT161" s="1814"/>
      <c r="TZU161" s="1814"/>
      <c r="TZV161" s="1814"/>
      <c r="TZW161" s="1814"/>
      <c r="TZX161" s="1814"/>
      <c r="TZY161" s="1814"/>
      <c r="TZZ161" s="1814"/>
      <c r="UAA161" s="1814"/>
      <c r="UAB161" s="1814"/>
      <c r="UAC161" s="1814"/>
      <c r="UAD161" s="1814"/>
      <c r="UAE161" s="1814"/>
      <c r="UAF161" s="1814"/>
      <c r="UAG161" s="1814"/>
      <c r="UAH161" s="1814"/>
      <c r="UAI161" s="1814"/>
      <c r="UAJ161" s="1814"/>
      <c r="UAK161" s="1814"/>
      <c r="UAL161" s="1814"/>
      <c r="UAM161" s="1814"/>
      <c r="UAN161" s="1814"/>
      <c r="UAO161" s="1814"/>
      <c r="UAP161" s="1814"/>
      <c r="UAQ161" s="1814"/>
      <c r="UAR161" s="1814"/>
      <c r="UAS161" s="1814"/>
      <c r="UAT161" s="1814"/>
      <c r="UAU161" s="1814"/>
      <c r="UAV161" s="1814"/>
      <c r="UAW161" s="1814"/>
      <c r="UAX161" s="1814"/>
      <c r="UAY161" s="1814"/>
      <c r="UAZ161" s="1814"/>
      <c r="UBA161" s="1814"/>
      <c r="UBB161" s="1814"/>
      <c r="UBC161" s="1814"/>
      <c r="UBD161" s="1814"/>
      <c r="UBE161" s="1814"/>
      <c r="UBF161" s="1814"/>
      <c r="UBG161" s="1814"/>
      <c r="UBH161" s="1814"/>
      <c r="UBI161" s="1814"/>
      <c r="UBJ161" s="1814"/>
      <c r="UBK161" s="1814"/>
      <c r="UBL161" s="1814"/>
      <c r="UBM161" s="1814"/>
      <c r="UBN161" s="1814"/>
      <c r="UBO161" s="1814"/>
      <c r="UBP161" s="1814"/>
      <c r="UBQ161" s="1814"/>
      <c r="UBR161" s="1814"/>
      <c r="UBS161" s="1814"/>
      <c r="UBT161" s="1814"/>
      <c r="UBU161" s="1814"/>
      <c r="UBV161" s="1814"/>
      <c r="UBW161" s="1814"/>
      <c r="UBX161" s="1814"/>
      <c r="UBY161" s="1814"/>
      <c r="UBZ161" s="1814"/>
      <c r="UCA161" s="1814"/>
      <c r="UCB161" s="1814"/>
      <c r="UCC161" s="1814"/>
      <c r="UCD161" s="1814"/>
      <c r="UCE161" s="1814"/>
      <c r="UCF161" s="1814"/>
      <c r="UCG161" s="1814"/>
      <c r="UCH161" s="1814"/>
      <c r="UCI161" s="1814"/>
      <c r="UCJ161" s="1814"/>
      <c r="UCK161" s="1814"/>
      <c r="UCL161" s="1814"/>
      <c r="UCM161" s="1814"/>
      <c r="UCN161" s="1814"/>
      <c r="UCO161" s="1814"/>
      <c r="UCP161" s="1814"/>
      <c r="UCQ161" s="1814"/>
      <c r="UCR161" s="1814"/>
      <c r="UCS161" s="1814"/>
      <c r="UCT161" s="1814"/>
      <c r="UCU161" s="1814"/>
      <c r="UCV161" s="1814"/>
      <c r="UCW161" s="1814"/>
      <c r="UCX161" s="1814"/>
      <c r="UCY161" s="1814"/>
      <c r="UCZ161" s="1814"/>
      <c r="UDA161" s="1814"/>
      <c r="UDB161" s="1814"/>
      <c r="UDC161" s="1814"/>
      <c r="UDD161" s="1814"/>
      <c r="UDE161" s="1814"/>
      <c r="UDF161" s="1814"/>
      <c r="UDG161" s="1814"/>
      <c r="UDH161" s="1814"/>
      <c r="UDI161" s="1814"/>
      <c r="UDJ161" s="1814"/>
      <c r="UDK161" s="1814"/>
      <c r="UDL161" s="1814"/>
      <c r="UDM161" s="1814"/>
      <c r="UDN161" s="1814"/>
      <c r="UDO161" s="1814"/>
      <c r="UDP161" s="1814"/>
      <c r="UDQ161" s="1814"/>
      <c r="UDR161" s="1814"/>
      <c r="UDS161" s="1814"/>
      <c r="UDT161" s="1814"/>
      <c r="UDU161" s="1814"/>
      <c r="UDV161" s="1814"/>
      <c r="UDW161" s="1814"/>
      <c r="UDX161" s="1814"/>
      <c r="UDY161" s="1814"/>
      <c r="UDZ161" s="1814"/>
      <c r="UEA161" s="1814"/>
      <c r="UEB161" s="1814"/>
      <c r="UEC161" s="1814"/>
      <c r="UED161" s="1814"/>
      <c r="UEE161" s="1814"/>
      <c r="UEF161" s="1814"/>
      <c r="UEG161" s="1814"/>
      <c r="UEH161" s="1814"/>
      <c r="UEI161" s="1814"/>
      <c r="UEJ161" s="1814"/>
      <c r="UEK161" s="1814"/>
      <c r="UEL161" s="1814"/>
      <c r="UEM161" s="1814"/>
      <c r="UEN161" s="1814"/>
      <c r="UEO161" s="1814"/>
      <c r="UEP161" s="1814"/>
      <c r="UEQ161" s="1814"/>
      <c r="UER161" s="1814"/>
      <c r="UES161" s="1814"/>
      <c r="UET161" s="1814"/>
      <c r="UEU161" s="1814"/>
      <c r="UEV161" s="1814"/>
      <c r="UEW161" s="1814"/>
      <c r="UEX161" s="1814"/>
      <c r="UEY161" s="1814"/>
      <c r="UEZ161" s="1814"/>
      <c r="UFA161" s="1814"/>
      <c r="UFB161" s="1814"/>
      <c r="UFC161" s="1814"/>
      <c r="UFD161" s="1814"/>
      <c r="UFE161" s="1814"/>
      <c r="UFF161" s="1814"/>
      <c r="UFG161" s="1814"/>
      <c r="UFH161" s="1814"/>
      <c r="UFI161" s="1814"/>
      <c r="UFJ161" s="1814"/>
      <c r="UFK161" s="1814"/>
      <c r="UFL161" s="1814"/>
      <c r="UFM161" s="1814"/>
      <c r="UFN161" s="1814"/>
      <c r="UFO161" s="1814"/>
      <c r="UFP161" s="1814"/>
      <c r="UFQ161" s="1814"/>
      <c r="UFR161" s="1814"/>
      <c r="UFS161" s="1814"/>
      <c r="UFT161" s="1814"/>
      <c r="UFU161" s="1814"/>
      <c r="UFV161" s="1814"/>
      <c r="UFW161" s="1814"/>
      <c r="UFX161" s="1814"/>
      <c r="UFY161" s="1814"/>
      <c r="UFZ161" s="1814"/>
      <c r="UGA161" s="1814"/>
      <c r="UGB161" s="1814"/>
      <c r="UGC161" s="1814"/>
      <c r="UGD161" s="1814"/>
      <c r="UGE161" s="1814"/>
      <c r="UGF161" s="1814"/>
      <c r="UGG161" s="1814"/>
      <c r="UGH161" s="1814"/>
      <c r="UGI161" s="1814"/>
      <c r="UGJ161" s="1814"/>
      <c r="UGK161" s="1814"/>
      <c r="UGL161" s="1814"/>
      <c r="UGM161" s="1814"/>
      <c r="UGN161" s="1814"/>
      <c r="UGO161" s="1814"/>
      <c r="UGP161" s="1814"/>
      <c r="UGQ161" s="1814"/>
      <c r="UGR161" s="1814"/>
      <c r="UGS161" s="1814"/>
      <c r="UGT161" s="1814"/>
      <c r="UGU161" s="1814"/>
      <c r="UGV161" s="1814"/>
      <c r="UGW161" s="1814"/>
      <c r="UGX161" s="1814"/>
      <c r="UGY161" s="1814"/>
      <c r="UGZ161" s="1814"/>
      <c r="UHA161" s="1814"/>
      <c r="UHB161" s="1814"/>
      <c r="UHC161" s="1814"/>
      <c r="UHD161" s="1814"/>
      <c r="UHE161" s="1814"/>
      <c r="UHF161" s="1814"/>
      <c r="UHG161" s="1814"/>
      <c r="UHH161" s="1814"/>
      <c r="UHI161" s="1814"/>
      <c r="UHJ161" s="1814"/>
      <c r="UHK161" s="1814"/>
      <c r="UHL161" s="1814"/>
      <c r="UHM161" s="1814"/>
      <c r="UHN161" s="1814"/>
      <c r="UHO161" s="1814"/>
      <c r="UHP161" s="1814"/>
      <c r="UHQ161" s="1814"/>
      <c r="UHR161" s="1814"/>
      <c r="UHS161" s="1814"/>
      <c r="UHT161" s="1814"/>
      <c r="UHU161" s="1814"/>
      <c r="UHV161" s="1814"/>
      <c r="UHW161" s="1814"/>
      <c r="UHX161" s="1814"/>
      <c r="UHY161" s="1814"/>
      <c r="UHZ161" s="1814"/>
      <c r="UIA161" s="1814"/>
      <c r="UIB161" s="1814"/>
      <c r="UIC161" s="1814"/>
      <c r="UID161" s="1814"/>
      <c r="UIE161" s="1814"/>
      <c r="UIF161" s="1814"/>
      <c r="UIG161" s="1814"/>
      <c r="UIH161" s="1814"/>
      <c r="UII161" s="1814"/>
      <c r="UIJ161" s="1814"/>
      <c r="UIK161" s="1814"/>
      <c r="UIL161" s="1814"/>
      <c r="UIM161" s="1814"/>
      <c r="UIN161" s="1814"/>
      <c r="UIO161" s="1814"/>
      <c r="UIP161" s="1814"/>
      <c r="UIQ161" s="1814"/>
      <c r="UIR161" s="1814"/>
      <c r="UIS161" s="1814"/>
      <c r="UIT161" s="1814"/>
      <c r="UIU161" s="1814"/>
      <c r="UIV161" s="1814"/>
      <c r="UIW161" s="1814"/>
      <c r="UIX161" s="1814"/>
      <c r="UIY161" s="1814"/>
      <c r="UIZ161" s="1814"/>
      <c r="UJA161" s="1814"/>
      <c r="UJB161" s="1814"/>
      <c r="UJC161" s="1814"/>
      <c r="UJD161" s="1814"/>
      <c r="UJE161" s="1814"/>
      <c r="UJF161" s="1814"/>
      <c r="UJG161" s="1814"/>
      <c r="UJH161" s="1814"/>
      <c r="UJI161" s="1814"/>
      <c r="UJJ161" s="1814"/>
      <c r="UJK161" s="1814"/>
      <c r="UJL161" s="1814"/>
      <c r="UJM161" s="1814"/>
      <c r="UJN161" s="1814"/>
      <c r="UJO161" s="1814"/>
      <c r="UJP161" s="1814"/>
      <c r="UJQ161" s="1814"/>
      <c r="UJR161" s="1814"/>
      <c r="UJS161" s="1814"/>
      <c r="UJT161" s="1814"/>
      <c r="UJU161" s="1814"/>
      <c r="UJV161" s="1814"/>
      <c r="UJW161" s="1814"/>
      <c r="UJX161" s="1814"/>
      <c r="UJY161" s="1814"/>
      <c r="UJZ161" s="1814"/>
      <c r="UKA161" s="1814"/>
      <c r="UKB161" s="1814"/>
      <c r="UKC161" s="1814"/>
      <c r="UKD161" s="1814"/>
      <c r="UKE161" s="1814"/>
      <c r="UKF161" s="1814"/>
      <c r="UKG161" s="1814"/>
      <c r="UKH161" s="1814"/>
      <c r="UKI161" s="1814"/>
      <c r="UKJ161" s="1814"/>
      <c r="UKK161" s="1814"/>
      <c r="UKL161" s="1814"/>
      <c r="UKM161" s="1814"/>
      <c r="UKN161" s="1814"/>
      <c r="UKO161" s="1814"/>
      <c r="UKP161" s="1814"/>
      <c r="UKQ161" s="1814"/>
      <c r="UKR161" s="1814"/>
      <c r="UKS161" s="1814"/>
      <c r="UKT161" s="1814"/>
      <c r="UKU161" s="1814"/>
      <c r="UKV161" s="1814"/>
      <c r="UKW161" s="1814"/>
      <c r="UKX161" s="1814"/>
      <c r="UKY161" s="1814"/>
      <c r="UKZ161" s="1814"/>
      <c r="ULA161" s="1814"/>
      <c r="ULB161" s="1814"/>
      <c r="ULC161" s="1814"/>
      <c r="ULD161" s="1814"/>
      <c r="ULE161" s="1814"/>
      <c r="ULF161" s="1814"/>
      <c r="ULG161" s="1814"/>
      <c r="ULH161" s="1814"/>
      <c r="ULI161" s="1814"/>
      <c r="ULJ161" s="1814"/>
      <c r="ULK161" s="1814"/>
      <c r="ULL161" s="1814"/>
      <c r="ULM161" s="1814"/>
      <c r="ULN161" s="1814"/>
      <c r="ULO161" s="1814"/>
      <c r="ULP161" s="1814"/>
      <c r="ULQ161" s="1814"/>
      <c r="ULR161" s="1814"/>
      <c r="ULS161" s="1814"/>
      <c r="ULT161" s="1814"/>
      <c r="ULU161" s="1814"/>
      <c r="ULV161" s="1814"/>
      <c r="ULW161" s="1814"/>
      <c r="ULX161" s="1814"/>
      <c r="ULY161" s="1814"/>
      <c r="ULZ161" s="1814"/>
      <c r="UMA161" s="1814"/>
      <c r="UMB161" s="1814"/>
      <c r="UMC161" s="1814"/>
      <c r="UMD161" s="1814"/>
      <c r="UME161" s="1814"/>
      <c r="UMF161" s="1814"/>
      <c r="UMG161" s="1814"/>
      <c r="UMH161" s="1814"/>
      <c r="UMI161" s="1814"/>
      <c r="UMJ161" s="1814"/>
      <c r="UMK161" s="1814"/>
      <c r="UML161" s="1814"/>
      <c r="UMM161" s="1814"/>
      <c r="UMN161" s="1814"/>
      <c r="UMO161" s="1814"/>
      <c r="UMP161" s="1814"/>
      <c r="UMQ161" s="1814"/>
      <c r="UMR161" s="1814"/>
      <c r="UMS161" s="1814"/>
      <c r="UMT161" s="1814"/>
      <c r="UMU161" s="1814"/>
      <c r="UMV161" s="1814"/>
      <c r="UMW161" s="1814"/>
      <c r="UMX161" s="1814"/>
      <c r="UMY161" s="1814"/>
      <c r="UMZ161" s="1814"/>
      <c r="UNA161" s="1814"/>
      <c r="UNB161" s="1814"/>
      <c r="UNC161" s="1814"/>
      <c r="UND161" s="1814"/>
      <c r="UNE161" s="1814"/>
      <c r="UNF161" s="1814"/>
      <c r="UNG161" s="1814"/>
      <c r="UNH161" s="1814"/>
      <c r="UNI161" s="1814"/>
      <c r="UNJ161" s="1814"/>
      <c r="UNK161" s="1814"/>
      <c r="UNL161" s="1814"/>
      <c r="UNM161" s="1814"/>
      <c r="UNN161" s="1814"/>
      <c r="UNO161" s="1814"/>
      <c r="UNP161" s="1814"/>
      <c r="UNQ161" s="1814"/>
      <c r="UNR161" s="1814"/>
      <c r="UNS161" s="1814"/>
      <c r="UNT161" s="1814"/>
      <c r="UNU161" s="1814"/>
      <c r="UNV161" s="1814"/>
      <c r="UNW161" s="1814"/>
      <c r="UNX161" s="1814"/>
      <c r="UNY161" s="1814"/>
      <c r="UNZ161" s="1814"/>
      <c r="UOA161" s="1814"/>
      <c r="UOB161" s="1814"/>
      <c r="UOC161" s="1814"/>
      <c r="UOD161" s="1814"/>
      <c r="UOE161" s="1814"/>
      <c r="UOF161" s="1814"/>
      <c r="UOG161" s="1814"/>
      <c r="UOH161" s="1814"/>
      <c r="UOI161" s="1814"/>
      <c r="UOJ161" s="1814"/>
      <c r="UOK161" s="1814"/>
      <c r="UOL161" s="1814"/>
      <c r="UOM161" s="1814"/>
      <c r="UON161" s="1814"/>
      <c r="UOO161" s="1814"/>
      <c r="UOP161" s="1814"/>
      <c r="UOQ161" s="1814"/>
      <c r="UOR161" s="1814"/>
      <c r="UOS161" s="1814"/>
      <c r="UOT161" s="1814"/>
      <c r="UOU161" s="1814"/>
      <c r="UOV161" s="1814"/>
      <c r="UOW161" s="1814"/>
      <c r="UOX161" s="1814"/>
      <c r="UOY161" s="1814"/>
      <c r="UOZ161" s="1814"/>
      <c r="UPA161" s="1814"/>
      <c r="UPB161" s="1814"/>
      <c r="UPC161" s="1814"/>
      <c r="UPD161" s="1814"/>
      <c r="UPE161" s="1814"/>
      <c r="UPF161" s="1814"/>
      <c r="UPG161" s="1814"/>
      <c r="UPH161" s="1814"/>
      <c r="UPI161" s="1814"/>
      <c r="UPJ161" s="1814"/>
      <c r="UPK161" s="1814"/>
      <c r="UPL161" s="1814"/>
      <c r="UPM161" s="1814"/>
      <c r="UPN161" s="1814"/>
      <c r="UPO161" s="1814"/>
      <c r="UPP161" s="1814"/>
      <c r="UPQ161" s="1814"/>
      <c r="UPR161" s="1814"/>
      <c r="UPS161" s="1814"/>
      <c r="UPT161" s="1814"/>
      <c r="UPU161" s="1814"/>
      <c r="UPV161" s="1814"/>
      <c r="UPW161" s="1814"/>
      <c r="UPX161" s="1814"/>
      <c r="UPY161" s="1814"/>
      <c r="UPZ161" s="1814"/>
      <c r="UQA161" s="1814"/>
      <c r="UQB161" s="1814"/>
      <c r="UQC161" s="1814"/>
      <c r="UQD161" s="1814"/>
      <c r="UQE161" s="1814"/>
      <c r="UQF161" s="1814"/>
      <c r="UQG161" s="1814"/>
      <c r="UQH161" s="1814"/>
      <c r="UQI161" s="1814"/>
      <c r="UQJ161" s="1814"/>
      <c r="UQK161" s="1814"/>
      <c r="UQL161" s="1814"/>
      <c r="UQM161" s="1814"/>
      <c r="UQN161" s="1814"/>
      <c r="UQO161" s="1814"/>
      <c r="UQP161" s="1814"/>
      <c r="UQQ161" s="1814"/>
      <c r="UQR161" s="1814"/>
      <c r="UQS161" s="1814"/>
      <c r="UQT161" s="1814"/>
      <c r="UQU161" s="1814"/>
      <c r="UQV161" s="1814"/>
      <c r="UQW161" s="1814"/>
      <c r="UQX161" s="1814"/>
      <c r="UQY161" s="1814"/>
      <c r="UQZ161" s="1814"/>
      <c r="URA161" s="1814"/>
      <c r="URB161" s="1814"/>
      <c r="URC161" s="1814"/>
      <c r="URD161" s="1814"/>
      <c r="URE161" s="1814"/>
      <c r="URF161" s="1814"/>
      <c r="URG161" s="1814"/>
      <c r="URH161" s="1814"/>
      <c r="URI161" s="1814"/>
      <c r="URJ161" s="1814"/>
      <c r="URK161" s="1814"/>
      <c r="URL161" s="1814"/>
      <c r="URM161" s="1814"/>
      <c r="URN161" s="1814"/>
      <c r="URO161" s="1814"/>
      <c r="URP161" s="1814"/>
      <c r="URQ161" s="1814"/>
      <c r="URR161" s="1814"/>
      <c r="URS161" s="1814"/>
      <c r="URT161" s="1814"/>
      <c r="URU161" s="1814"/>
      <c r="URV161" s="1814"/>
      <c r="URW161" s="1814"/>
      <c r="URX161" s="1814"/>
      <c r="URY161" s="1814"/>
      <c r="URZ161" s="1814"/>
      <c r="USA161" s="1814"/>
      <c r="USB161" s="1814"/>
      <c r="USC161" s="1814"/>
      <c r="USD161" s="1814"/>
      <c r="USE161" s="1814"/>
      <c r="USF161" s="1814"/>
      <c r="USG161" s="1814"/>
      <c r="USH161" s="1814"/>
      <c r="USI161" s="1814"/>
      <c r="USJ161" s="1814"/>
      <c r="USK161" s="1814"/>
      <c r="USL161" s="1814"/>
      <c r="USM161" s="1814"/>
      <c r="USN161" s="1814"/>
      <c r="USO161" s="1814"/>
      <c r="USP161" s="1814"/>
      <c r="USQ161" s="1814"/>
      <c r="USR161" s="1814"/>
      <c r="USS161" s="1814"/>
      <c r="UST161" s="1814"/>
      <c r="USU161" s="1814"/>
      <c r="USV161" s="1814"/>
      <c r="USW161" s="1814"/>
      <c r="USX161" s="1814"/>
      <c r="USY161" s="1814"/>
      <c r="USZ161" s="1814"/>
      <c r="UTA161" s="1814"/>
      <c r="UTB161" s="1814"/>
      <c r="UTC161" s="1814"/>
      <c r="UTD161" s="1814"/>
      <c r="UTE161" s="1814"/>
      <c r="UTF161" s="1814"/>
      <c r="UTG161" s="1814"/>
      <c r="UTH161" s="1814"/>
      <c r="UTI161" s="1814"/>
      <c r="UTJ161" s="1814"/>
      <c r="UTK161" s="1814"/>
      <c r="UTL161" s="1814"/>
      <c r="UTM161" s="1814"/>
      <c r="UTN161" s="1814"/>
      <c r="UTO161" s="1814"/>
      <c r="UTP161" s="1814"/>
      <c r="UTQ161" s="1814"/>
      <c r="UTR161" s="1814"/>
      <c r="UTS161" s="1814"/>
      <c r="UTT161" s="1814"/>
      <c r="UTU161" s="1814"/>
      <c r="UTV161" s="1814"/>
      <c r="UTW161" s="1814"/>
      <c r="UTX161" s="1814"/>
      <c r="UTY161" s="1814"/>
      <c r="UTZ161" s="1814"/>
      <c r="UUA161" s="1814"/>
      <c r="UUB161" s="1814"/>
      <c r="UUC161" s="1814"/>
      <c r="UUD161" s="1814"/>
      <c r="UUE161" s="1814"/>
      <c r="UUF161" s="1814"/>
      <c r="UUG161" s="1814"/>
      <c r="UUH161" s="1814"/>
      <c r="UUI161" s="1814"/>
      <c r="UUJ161" s="1814"/>
      <c r="UUK161" s="1814"/>
      <c r="UUL161" s="1814"/>
      <c r="UUM161" s="1814"/>
      <c r="UUN161" s="1814"/>
      <c r="UUO161" s="1814"/>
      <c r="UUP161" s="1814"/>
      <c r="UUQ161" s="1814"/>
      <c r="UUR161" s="1814"/>
      <c r="UUS161" s="1814"/>
      <c r="UUT161" s="1814"/>
      <c r="UUU161" s="1814"/>
      <c r="UUV161" s="1814"/>
      <c r="UUW161" s="1814"/>
      <c r="UUX161" s="1814"/>
      <c r="UUY161" s="1814"/>
      <c r="UUZ161" s="1814"/>
      <c r="UVA161" s="1814"/>
      <c r="UVB161" s="1814"/>
      <c r="UVC161" s="1814"/>
      <c r="UVD161" s="1814"/>
      <c r="UVE161" s="1814"/>
      <c r="UVF161" s="1814"/>
      <c r="UVG161" s="1814"/>
      <c r="UVH161" s="1814"/>
      <c r="UVI161" s="1814"/>
      <c r="UVJ161" s="1814"/>
      <c r="UVK161" s="1814"/>
      <c r="UVL161" s="1814"/>
      <c r="UVM161" s="1814"/>
      <c r="UVN161" s="1814"/>
      <c r="UVO161" s="1814"/>
      <c r="UVP161" s="1814"/>
      <c r="UVQ161" s="1814"/>
      <c r="UVR161" s="1814"/>
      <c r="UVS161" s="1814"/>
      <c r="UVT161" s="1814"/>
      <c r="UVU161" s="1814"/>
      <c r="UVV161" s="1814"/>
      <c r="UVW161" s="1814"/>
      <c r="UVX161" s="1814"/>
      <c r="UVY161" s="1814"/>
      <c r="UVZ161" s="1814"/>
      <c r="UWA161" s="1814"/>
      <c r="UWB161" s="1814"/>
      <c r="UWC161" s="1814"/>
      <c r="UWD161" s="1814"/>
      <c r="UWE161" s="1814"/>
      <c r="UWF161" s="1814"/>
      <c r="UWG161" s="1814"/>
      <c r="UWH161" s="1814"/>
      <c r="UWI161" s="1814"/>
      <c r="UWJ161" s="1814"/>
      <c r="UWK161" s="1814"/>
      <c r="UWL161" s="1814"/>
      <c r="UWM161" s="1814"/>
      <c r="UWN161" s="1814"/>
      <c r="UWO161" s="1814"/>
      <c r="UWP161" s="1814"/>
      <c r="UWQ161" s="1814"/>
      <c r="UWR161" s="1814"/>
      <c r="UWS161" s="1814"/>
      <c r="UWT161" s="1814"/>
      <c r="UWU161" s="1814"/>
      <c r="UWV161" s="1814"/>
      <c r="UWW161" s="1814"/>
      <c r="UWX161" s="1814"/>
      <c r="UWY161" s="1814"/>
      <c r="UWZ161" s="1814"/>
      <c r="UXA161" s="1814"/>
      <c r="UXB161" s="1814"/>
      <c r="UXC161" s="1814"/>
      <c r="UXD161" s="1814"/>
      <c r="UXE161" s="1814"/>
      <c r="UXF161" s="1814"/>
      <c r="UXG161" s="1814"/>
      <c r="UXH161" s="1814"/>
      <c r="UXI161" s="1814"/>
      <c r="UXJ161" s="1814"/>
      <c r="UXK161" s="1814"/>
      <c r="UXL161" s="1814"/>
      <c r="UXM161" s="1814"/>
      <c r="UXN161" s="1814"/>
      <c r="UXO161" s="1814"/>
      <c r="UXP161" s="1814"/>
      <c r="UXQ161" s="1814"/>
      <c r="UXR161" s="1814"/>
      <c r="UXS161" s="1814"/>
      <c r="UXT161" s="1814"/>
      <c r="UXU161" s="1814"/>
      <c r="UXV161" s="1814"/>
      <c r="UXW161" s="1814"/>
      <c r="UXX161" s="1814"/>
      <c r="UXY161" s="1814"/>
      <c r="UXZ161" s="1814"/>
      <c r="UYA161" s="1814"/>
      <c r="UYB161" s="1814"/>
      <c r="UYC161" s="1814"/>
      <c r="UYD161" s="1814"/>
      <c r="UYE161" s="1814"/>
      <c r="UYF161" s="1814"/>
      <c r="UYG161" s="1814"/>
      <c r="UYH161" s="1814"/>
      <c r="UYI161" s="1814"/>
      <c r="UYJ161" s="1814"/>
      <c r="UYK161" s="1814"/>
      <c r="UYL161" s="1814"/>
      <c r="UYM161" s="1814"/>
      <c r="UYN161" s="1814"/>
      <c r="UYO161" s="1814"/>
      <c r="UYP161" s="1814"/>
      <c r="UYQ161" s="1814"/>
      <c r="UYR161" s="1814"/>
      <c r="UYS161" s="1814"/>
      <c r="UYT161" s="1814"/>
      <c r="UYU161" s="1814"/>
      <c r="UYV161" s="1814"/>
      <c r="UYW161" s="1814"/>
      <c r="UYX161" s="1814"/>
      <c r="UYY161" s="1814"/>
      <c r="UYZ161" s="1814"/>
      <c r="UZA161" s="1814"/>
      <c r="UZB161" s="1814"/>
      <c r="UZC161" s="1814"/>
      <c r="UZD161" s="1814"/>
      <c r="UZE161" s="1814"/>
      <c r="UZF161" s="1814"/>
      <c r="UZG161" s="1814"/>
      <c r="UZH161" s="1814"/>
      <c r="UZI161" s="1814"/>
      <c r="UZJ161" s="1814"/>
      <c r="UZK161" s="1814"/>
      <c r="UZL161" s="1814"/>
      <c r="UZM161" s="1814"/>
      <c r="UZN161" s="1814"/>
      <c r="UZO161" s="1814"/>
      <c r="UZP161" s="1814"/>
      <c r="UZQ161" s="1814"/>
      <c r="UZR161" s="1814"/>
      <c r="UZS161" s="1814"/>
      <c r="UZT161" s="1814"/>
      <c r="UZU161" s="1814"/>
      <c r="UZV161" s="1814"/>
      <c r="UZW161" s="1814"/>
      <c r="UZX161" s="1814"/>
      <c r="UZY161" s="1814"/>
      <c r="UZZ161" s="1814"/>
      <c r="VAA161" s="1814"/>
      <c r="VAB161" s="1814"/>
      <c r="VAC161" s="1814"/>
      <c r="VAD161" s="1814"/>
      <c r="VAE161" s="1814"/>
      <c r="VAF161" s="1814"/>
      <c r="VAG161" s="1814"/>
      <c r="VAH161" s="1814"/>
      <c r="VAI161" s="1814"/>
      <c r="VAJ161" s="1814"/>
      <c r="VAK161" s="1814"/>
      <c r="VAL161" s="1814"/>
      <c r="VAM161" s="1814"/>
      <c r="VAN161" s="1814"/>
      <c r="VAO161" s="1814"/>
      <c r="VAP161" s="1814"/>
      <c r="VAQ161" s="1814"/>
      <c r="VAR161" s="1814"/>
      <c r="VAS161" s="1814"/>
      <c r="VAT161" s="1814"/>
      <c r="VAU161" s="1814"/>
      <c r="VAV161" s="1814"/>
      <c r="VAW161" s="1814"/>
      <c r="VAX161" s="1814"/>
      <c r="VAY161" s="1814"/>
      <c r="VAZ161" s="1814"/>
      <c r="VBA161" s="1814"/>
      <c r="VBB161" s="1814"/>
      <c r="VBC161" s="1814"/>
      <c r="VBD161" s="1814"/>
      <c r="VBE161" s="1814"/>
      <c r="VBF161" s="1814"/>
      <c r="VBG161" s="1814"/>
      <c r="VBH161" s="1814"/>
      <c r="VBI161" s="1814"/>
      <c r="VBJ161" s="1814"/>
      <c r="VBK161" s="1814"/>
      <c r="VBL161" s="1814"/>
      <c r="VBM161" s="1814"/>
      <c r="VBN161" s="1814"/>
      <c r="VBO161" s="1814"/>
      <c r="VBP161" s="1814"/>
      <c r="VBQ161" s="1814"/>
      <c r="VBR161" s="1814"/>
      <c r="VBS161" s="1814"/>
      <c r="VBT161" s="1814"/>
      <c r="VBU161" s="1814"/>
      <c r="VBV161" s="1814"/>
      <c r="VBW161" s="1814"/>
      <c r="VBX161" s="1814"/>
      <c r="VBY161" s="1814"/>
      <c r="VBZ161" s="1814"/>
      <c r="VCA161" s="1814"/>
      <c r="VCB161" s="1814"/>
      <c r="VCC161" s="1814"/>
      <c r="VCD161" s="1814"/>
      <c r="VCE161" s="1814"/>
      <c r="VCF161" s="1814"/>
      <c r="VCG161" s="1814"/>
      <c r="VCH161" s="1814"/>
      <c r="VCI161" s="1814"/>
      <c r="VCJ161" s="1814"/>
      <c r="VCK161" s="1814"/>
      <c r="VCL161" s="1814"/>
      <c r="VCM161" s="1814"/>
      <c r="VCN161" s="1814"/>
      <c r="VCO161" s="1814"/>
      <c r="VCP161" s="1814"/>
      <c r="VCQ161" s="1814"/>
      <c r="VCR161" s="1814"/>
      <c r="VCS161" s="1814"/>
      <c r="VCT161" s="1814"/>
      <c r="VCU161" s="1814"/>
      <c r="VCV161" s="1814"/>
      <c r="VCW161" s="1814"/>
      <c r="VCX161" s="1814"/>
      <c r="VCY161" s="1814"/>
      <c r="VCZ161" s="1814"/>
      <c r="VDA161" s="1814"/>
      <c r="VDB161" s="1814"/>
      <c r="VDC161" s="1814"/>
      <c r="VDD161" s="1814"/>
      <c r="VDE161" s="1814"/>
      <c r="VDF161" s="1814"/>
      <c r="VDG161" s="1814"/>
      <c r="VDH161" s="1814"/>
      <c r="VDI161" s="1814"/>
      <c r="VDJ161" s="1814"/>
      <c r="VDK161" s="1814"/>
      <c r="VDL161" s="1814"/>
      <c r="VDM161" s="1814"/>
      <c r="VDN161" s="1814"/>
      <c r="VDO161" s="1814"/>
      <c r="VDP161" s="1814"/>
      <c r="VDQ161" s="1814"/>
      <c r="VDR161" s="1814"/>
      <c r="VDS161" s="1814"/>
      <c r="VDT161" s="1814"/>
      <c r="VDU161" s="1814"/>
      <c r="VDV161" s="1814"/>
      <c r="VDW161" s="1814"/>
      <c r="VDX161" s="1814"/>
      <c r="VDY161" s="1814"/>
      <c r="VDZ161" s="1814"/>
      <c r="VEA161" s="1814"/>
      <c r="VEB161" s="1814"/>
      <c r="VEC161" s="1814"/>
      <c r="VED161" s="1814"/>
      <c r="VEE161" s="1814"/>
      <c r="VEF161" s="1814"/>
      <c r="VEG161" s="1814"/>
      <c r="VEH161" s="1814"/>
      <c r="VEI161" s="1814"/>
      <c r="VEJ161" s="1814"/>
      <c r="VEK161" s="1814"/>
      <c r="VEL161" s="1814"/>
      <c r="VEM161" s="1814"/>
      <c r="VEN161" s="1814"/>
      <c r="VEO161" s="1814"/>
      <c r="VEP161" s="1814"/>
      <c r="VEQ161" s="1814"/>
      <c r="VER161" s="1814"/>
      <c r="VES161" s="1814"/>
      <c r="VET161" s="1814"/>
      <c r="VEU161" s="1814"/>
      <c r="VEV161" s="1814"/>
      <c r="VEW161" s="1814"/>
      <c r="VEX161" s="1814"/>
      <c r="VEY161" s="1814"/>
      <c r="VEZ161" s="1814"/>
      <c r="VFA161" s="1814"/>
      <c r="VFB161" s="1814"/>
      <c r="VFC161" s="1814"/>
      <c r="VFD161" s="1814"/>
      <c r="VFE161" s="1814"/>
      <c r="VFF161" s="1814"/>
      <c r="VFG161" s="1814"/>
      <c r="VFH161" s="1814"/>
      <c r="VFI161" s="1814"/>
      <c r="VFJ161" s="1814"/>
      <c r="VFK161" s="1814"/>
      <c r="VFL161" s="1814"/>
      <c r="VFM161" s="1814"/>
      <c r="VFN161" s="1814"/>
      <c r="VFO161" s="1814"/>
      <c r="VFP161" s="1814"/>
      <c r="VFQ161" s="1814"/>
      <c r="VFR161" s="1814"/>
      <c r="VFS161" s="1814"/>
      <c r="VFT161" s="1814"/>
      <c r="VFU161" s="1814"/>
      <c r="VFV161" s="1814"/>
      <c r="VFW161" s="1814"/>
      <c r="VFX161" s="1814"/>
      <c r="VFY161" s="1814"/>
      <c r="VFZ161" s="1814"/>
      <c r="VGA161" s="1814"/>
      <c r="VGB161" s="1814"/>
      <c r="VGC161" s="1814"/>
      <c r="VGD161" s="1814"/>
      <c r="VGE161" s="1814"/>
      <c r="VGF161" s="1814"/>
      <c r="VGG161" s="1814"/>
      <c r="VGH161" s="1814"/>
      <c r="VGI161" s="1814"/>
      <c r="VGJ161" s="1814"/>
      <c r="VGK161" s="1814"/>
      <c r="VGL161" s="1814"/>
      <c r="VGM161" s="1814"/>
      <c r="VGN161" s="1814"/>
      <c r="VGO161" s="1814"/>
      <c r="VGP161" s="1814"/>
      <c r="VGQ161" s="1814"/>
      <c r="VGR161" s="1814"/>
      <c r="VGS161" s="1814"/>
      <c r="VGT161" s="1814"/>
      <c r="VGU161" s="1814"/>
      <c r="VGV161" s="1814"/>
      <c r="VGW161" s="1814"/>
      <c r="VGX161" s="1814"/>
      <c r="VGY161" s="1814"/>
      <c r="VGZ161" s="1814"/>
      <c r="VHA161" s="1814"/>
      <c r="VHB161" s="1814"/>
      <c r="VHC161" s="1814"/>
      <c r="VHD161" s="1814"/>
      <c r="VHE161" s="1814"/>
      <c r="VHF161" s="1814"/>
      <c r="VHG161" s="1814"/>
      <c r="VHH161" s="1814"/>
      <c r="VHI161" s="1814"/>
      <c r="VHJ161" s="1814"/>
      <c r="VHK161" s="1814"/>
      <c r="VHL161" s="1814"/>
      <c r="VHM161" s="1814"/>
      <c r="VHN161" s="1814"/>
      <c r="VHO161" s="1814"/>
      <c r="VHP161" s="1814"/>
      <c r="VHQ161" s="1814"/>
      <c r="VHR161" s="1814"/>
      <c r="VHS161" s="1814"/>
      <c r="VHT161" s="1814"/>
      <c r="VHU161" s="1814"/>
      <c r="VHV161" s="1814"/>
      <c r="VHW161" s="1814"/>
      <c r="VHX161" s="1814"/>
      <c r="VHY161" s="1814"/>
      <c r="VHZ161" s="1814"/>
      <c r="VIA161" s="1814"/>
      <c r="VIB161" s="1814"/>
      <c r="VIC161" s="1814"/>
      <c r="VID161" s="1814"/>
      <c r="VIE161" s="1814"/>
      <c r="VIF161" s="1814"/>
      <c r="VIG161" s="1814"/>
      <c r="VIH161" s="1814"/>
      <c r="VII161" s="1814"/>
      <c r="VIJ161" s="1814"/>
      <c r="VIK161" s="1814"/>
      <c r="VIL161" s="1814"/>
      <c r="VIM161" s="1814"/>
      <c r="VIN161" s="1814"/>
      <c r="VIO161" s="1814"/>
      <c r="VIP161" s="1814"/>
      <c r="VIQ161" s="1814"/>
      <c r="VIR161" s="1814"/>
      <c r="VIS161" s="1814"/>
      <c r="VIT161" s="1814"/>
      <c r="VIU161" s="1814"/>
      <c r="VIV161" s="1814"/>
      <c r="VIW161" s="1814"/>
      <c r="VIX161" s="1814"/>
      <c r="VIY161" s="1814"/>
      <c r="VIZ161" s="1814"/>
      <c r="VJA161" s="1814"/>
      <c r="VJB161" s="1814"/>
      <c r="VJC161" s="1814"/>
      <c r="VJD161" s="1814"/>
      <c r="VJE161" s="1814"/>
      <c r="VJF161" s="1814"/>
      <c r="VJG161" s="1814"/>
      <c r="VJH161" s="1814"/>
      <c r="VJI161" s="1814"/>
      <c r="VJJ161" s="1814"/>
      <c r="VJK161" s="1814"/>
      <c r="VJL161" s="1814"/>
      <c r="VJM161" s="1814"/>
      <c r="VJN161" s="1814"/>
      <c r="VJO161" s="1814"/>
      <c r="VJP161" s="1814"/>
      <c r="VJQ161" s="1814"/>
      <c r="VJR161" s="1814"/>
      <c r="VJS161" s="1814"/>
      <c r="VJT161" s="1814"/>
      <c r="VJU161" s="1814"/>
      <c r="VJV161" s="1814"/>
      <c r="VJW161" s="1814"/>
      <c r="VJX161" s="1814"/>
      <c r="VJY161" s="1814"/>
      <c r="VJZ161" s="1814"/>
      <c r="VKA161" s="1814"/>
      <c r="VKB161" s="1814"/>
      <c r="VKC161" s="1814"/>
      <c r="VKD161" s="1814"/>
      <c r="VKE161" s="1814"/>
      <c r="VKF161" s="1814"/>
      <c r="VKG161" s="1814"/>
      <c r="VKH161" s="1814"/>
      <c r="VKI161" s="1814"/>
      <c r="VKJ161" s="1814"/>
      <c r="VKK161" s="1814"/>
      <c r="VKL161" s="1814"/>
      <c r="VKM161" s="1814"/>
      <c r="VKN161" s="1814"/>
      <c r="VKO161" s="1814"/>
      <c r="VKP161" s="1814"/>
      <c r="VKQ161" s="1814"/>
      <c r="VKR161" s="1814"/>
      <c r="VKS161" s="1814"/>
      <c r="VKT161" s="1814"/>
      <c r="VKU161" s="1814"/>
      <c r="VKV161" s="1814"/>
      <c r="VKW161" s="1814"/>
      <c r="VKX161" s="1814"/>
      <c r="VKY161" s="1814"/>
      <c r="VKZ161" s="1814"/>
      <c r="VLA161" s="1814"/>
      <c r="VLB161" s="1814"/>
      <c r="VLC161" s="1814"/>
      <c r="VLD161" s="1814"/>
      <c r="VLE161" s="1814"/>
      <c r="VLF161" s="1814"/>
      <c r="VLG161" s="1814"/>
      <c r="VLH161" s="1814"/>
      <c r="VLI161" s="1814"/>
      <c r="VLJ161" s="1814"/>
      <c r="VLK161" s="1814"/>
      <c r="VLL161" s="1814"/>
      <c r="VLM161" s="1814"/>
      <c r="VLN161" s="1814"/>
      <c r="VLO161" s="1814"/>
      <c r="VLP161" s="1814"/>
      <c r="VLQ161" s="1814"/>
      <c r="VLR161" s="1814"/>
      <c r="VLS161" s="1814"/>
      <c r="VLT161" s="1814"/>
      <c r="VLU161" s="1814"/>
      <c r="VLV161" s="1814"/>
      <c r="VLW161" s="1814"/>
      <c r="VLX161" s="1814"/>
      <c r="VLY161" s="1814"/>
      <c r="VLZ161" s="1814"/>
      <c r="VMA161" s="1814"/>
      <c r="VMB161" s="1814"/>
      <c r="VMC161" s="1814"/>
      <c r="VMD161" s="1814"/>
      <c r="VME161" s="1814"/>
      <c r="VMF161" s="1814"/>
      <c r="VMG161" s="1814"/>
      <c r="VMH161" s="1814"/>
      <c r="VMI161" s="1814"/>
      <c r="VMJ161" s="1814"/>
      <c r="VMK161" s="1814"/>
      <c r="VML161" s="1814"/>
      <c r="VMM161" s="1814"/>
      <c r="VMN161" s="1814"/>
      <c r="VMO161" s="1814"/>
      <c r="VMP161" s="1814"/>
      <c r="VMQ161" s="1814"/>
      <c r="VMR161" s="1814"/>
      <c r="VMS161" s="1814"/>
      <c r="VMT161" s="1814"/>
      <c r="VMU161" s="1814"/>
      <c r="VMV161" s="1814"/>
      <c r="VMW161" s="1814"/>
      <c r="VMX161" s="1814"/>
      <c r="VMY161" s="1814"/>
      <c r="VMZ161" s="1814"/>
      <c r="VNA161" s="1814"/>
      <c r="VNB161" s="1814"/>
      <c r="VNC161" s="1814"/>
      <c r="VND161" s="1814"/>
      <c r="VNE161" s="1814"/>
      <c r="VNF161" s="1814"/>
      <c r="VNG161" s="1814"/>
      <c r="VNH161" s="1814"/>
      <c r="VNI161" s="1814"/>
      <c r="VNJ161" s="1814"/>
      <c r="VNK161" s="1814"/>
      <c r="VNL161" s="1814"/>
      <c r="VNM161" s="1814"/>
      <c r="VNN161" s="1814"/>
      <c r="VNO161" s="1814"/>
      <c r="VNP161" s="1814"/>
      <c r="VNQ161" s="1814"/>
      <c r="VNR161" s="1814"/>
      <c r="VNS161" s="1814"/>
      <c r="VNT161" s="1814"/>
      <c r="VNU161" s="1814"/>
      <c r="VNV161" s="1814"/>
      <c r="VNW161" s="1814"/>
      <c r="VNX161" s="1814"/>
      <c r="VNY161" s="1814"/>
      <c r="VNZ161" s="1814"/>
      <c r="VOA161" s="1814"/>
      <c r="VOB161" s="1814"/>
      <c r="VOC161" s="1814"/>
      <c r="VOD161" s="1814"/>
      <c r="VOE161" s="1814"/>
      <c r="VOF161" s="1814"/>
      <c r="VOG161" s="1814"/>
      <c r="VOH161" s="1814"/>
      <c r="VOI161" s="1814"/>
      <c r="VOJ161" s="1814"/>
      <c r="VOK161" s="1814"/>
      <c r="VOL161" s="1814"/>
      <c r="VOM161" s="1814"/>
      <c r="VON161" s="1814"/>
      <c r="VOO161" s="1814"/>
      <c r="VOP161" s="1814"/>
      <c r="VOQ161" s="1814"/>
      <c r="VOR161" s="1814"/>
      <c r="VOS161" s="1814"/>
      <c r="VOT161" s="1814"/>
      <c r="VOU161" s="1814"/>
      <c r="VOV161" s="1814"/>
      <c r="VOW161" s="1814"/>
      <c r="VOX161" s="1814"/>
      <c r="VOY161" s="1814"/>
      <c r="VOZ161" s="1814"/>
      <c r="VPA161" s="1814"/>
      <c r="VPB161" s="1814"/>
      <c r="VPC161" s="1814"/>
      <c r="VPD161" s="1814"/>
      <c r="VPE161" s="1814"/>
      <c r="VPF161" s="1814"/>
      <c r="VPG161" s="1814"/>
      <c r="VPH161" s="1814"/>
      <c r="VPI161" s="1814"/>
      <c r="VPJ161" s="1814"/>
      <c r="VPK161" s="1814"/>
      <c r="VPL161" s="1814"/>
      <c r="VPM161" s="1814"/>
      <c r="VPN161" s="1814"/>
      <c r="VPO161" s="1814"/>
      <c r="VPP161" s="1814"/>
      <c r="VPQ161" s="1814"/>
      <c r="VPR161" s="1814"/>
      <c r="VPS161" s="1814"/>
      <c r="VPT161" s="1814"/>
      <c r="VPU161" s="1814"/>
      <c r="VPV161" s="1814"/>
      <c r="VPW161" s="1814"/>
      <c r="VPX161" s="1814"/>
      <c r="VPY161" s="1814"/>
      <c r="VPZ161" s="1814"/>
      <c r="VQA161" s="1814"/>
      <c r="VQB161" s="1814"/>
      <c r="VQC161" s="1814"/>
      <c r="VQD161" s="1814"/>
      <c r="VQE161" s="1814"/>
      <c r="VQF161" s="1814"/>
      <c r="VQG161" s="1814"/>
      <c r="VQH161" s="1814"/>
      <c r="VQI161" s="1814"/>
      <c r="VQJ161" s="1814"/>
      <c r="VQK161" s="1814"/>
      <c r="VQL161" s="1814"/>
      <c r="VQM161" s="1814"/>
      <c r="VQN161" s="1814"/>
      <c r="VQO161" s="1814"/>
      <c r="VQP161" s="1814"/>
      <c r="VQQ161" s="1814"/>
      <c r="VQR161" s="1814"/>
      <c r="VQS161" s="1814"/>
      <c r="VQT161" s="1814"/>
      <c r="VQU161" s="1814"/>
      <c r="VQV161" s="1814"/>
      <c r="VQW161" s="1814"/>
      <c r="VQX161" s="1814"/>
      <c r="VQY161" s="1814"/>
      <c r="VQZ161" s="1814"/>
      <c r="VRA161" s="1814"/>
      <c r="VRB161" s="1814"/>
      <c r="VRC161" s="1814"/>
      <c r="VRD161" s="1814"/>
      <c r="VRE161" s="1814"/>
      <c r="VRF161" s="1814"/>
      <c r="VRG161" s="1814"/>
      <c r="VRH161" s="1814"/>
      <c r="VRI161" s="1814"/>
      <c r="VRJ161" s="1814"/>
      <c r="VRK161" s="1814"/>
      <c r="VRL161" s="1814"/>
      <c r="VRM161" s="1814"/>
      <c r="VRN161" s="1814"/>
      <c r="VRO161" s="1814"/>
      <c r="VRP161" s="1814"/>
      <c r="VRQ161" s="1814"/>
      <c r="VRR161" s="1814"/>
      <c r="VRS161" s="1814"/>
      <c r="VRT161" s="1814"/>
      <c r="VRU161" s="1814"/>
      <c r="VRV161" s="1814"/>
      <c r="VRW161" s="1814"/>
      <c r="VRX161" s="1814"/>
      <c r="VRY161" s="1814"/>
      <c r="VRZ161" s="1814"/>
      <c r="VSA161" s="1814"/>
      <c r="VSB161" s="1814"/>
      <c r="VSC161" s="1814"/>
      <c r="VSD161" s="1814"/>
      <c r="VSE161" s="1814"/>
      <c r="VSF161" s="1814"/>
      <c r="VSG161" s="1814"/>
      <c r="VSH161" s="1814"/>
      <c r="VSI161" s="1814"/>
      <c r="VSJ161" s="1814"/>
      <c r="VSK161" s="1814"/>
      <c r="VSL161" s="1814"/>
      <c r="VSM161" s="1814"/>
      <c r="VSN161" s="1814"/>
      <c r="VSO161" s="1814"/>
      <c r="VSP161" s="1814"/>
      <c r="VSQ161" s="1814"/>
      <c r="VSR161" s="1814"/>
      <c r="VSS161" s="1814"/>
      <c r="VST161" s="1814"/>
      <c r="VSU161" s="1814"/>
      <c r="VSV161" s="1814"/>
      <c r="VSW161" s="1814"/>
      <c r="VSX161" s="1814"/>
      <c r="VSY161" s="1814"/>
      <c r="VSZ161" s="1814"/>
      <c r="VTA161" s="1814"/>
      <c r="VTB161" s="1814"/>
      <c r="VTC161" s="1814"/>
      <c r="VTD161" s="1814"/>
      <c r="VTE161" s="1814"/>
      <c r="VTF161" s="1814"/>
      <c r="VTG161" s="1814"/>
      <c r="VTH161" s="1814"/>
      <c r="VTI161" s="1814"/>
      <c r="VTJ161" s="1814"/>
      <c r="VTK161" s="1814"/>
      <c r="VTL161" s="1814"/>
      <c r="VTM161" s="1814"/>
      <c r="VTN161" s="1814"/>
      <c r="VTO161" s="1814"/>
      <c r="VTP161" s="1814"/>
      <c r="VTQ161" s="1814"/>
      <c r="VTR161" s="1814"/>
      <c r="VTS161" s="1814"/>
      <c r="VTT161" s="1814"/>
      <c r="VTU161" s="1814"/>
      <c r="VTV161" s="1814"/>
      <c r="VTW161" s="1814"/>
      <c r="VTX161" s="1814"/>
      <c r="VTY161" s="1814"/>
      <c r="VTZ161" s="1814"/>
      <c r="VUA161" s="1814"/>
      <c r="VUB161" s="1814"/>
      <c r="VUC161" s="1814"/>
      <c r="VUD161" s="1814"/>
      <c r="VUE161" s="1814"/>
      <c r="VUF161" s="1814"/>
      <c r="VUG161" s="1814"/>
      <c r="VUH161" s="1814"/>
      <c r="VUI161" s="1814"/>
      <c r="VUJ161" s="1814"/>
      <c r="VUK161" s="1814"/>
      <c r="VUL161" s="1814"/>
      <c r="VUM161" s="1814"/>
      <c r="VUN161" s="1814"/>
      <c r="VUO161" s="1814"/>
      <c r="VUP161" s="1814"/>
      <c r="VUQ161" s="1814"/>
      <c r="VUR161" s="1814"/>
      <c r="VUS161" s="1814"/>
      <c r="VUT161" s="1814"/>
      <c r="VUU161" s="1814"/>
      <c r="VUV161" s="1814"/>
      <c r="VUW161" s="1814"/>
      <c r="VUX161" s="1814"/>
      <c r="VUY161" s="1814"/>
      <c r="VUZ161" s="1814"/>
      <c r="VVA161" s="1814"/>
      <c r="VVB161" s="1814"/>
      <c r="VVC161" s="1814"/>
      <c r="VVD161" s="1814"/>
      <c r="VVE161" s="1814"/>
      <c r="VVF161" s="1814"/>
      <c r="VVG161" s="1814"/>
      <c r="VVH161" s="1814"/>
      <c r="VVI161" s="1814"/>
      <c r="VVJ161" s="1814"/>
      <c r="VVK161" s="1814"/>
      <c r="VVL161" s="1814"/>
      <c r="VVM161" s="1814"/>
      <c r="VVN161" s="1814"/>
      <c r="VVO161" s="1814"/>
      <c r="VVP161" s="1814"/>
      <c r="VVQ161" s="1814"/>
      <c r="VVR161" s="1814"/>
      <c r="VVS161" s="1814"/>
      <c r="VVT161" s="1814"/>
      <c r="VVU161" s="1814"/>
      <c r="VVV161" s="1814"/>
      <c r="VVW161" s="1814"/>
      <c r="VVX161" s="1814"/>
      <c r="VVY161" s="1814"/>
      <c r="VVZ161" s="1814"/>
      <c r="VWA161" s="1814"/>
      <c r="VWB161" s="1814"/>
      <c r="VWC161" s="1814"/>
      <c r="VWD161" s="1814"/>
      <c r="VWE161" s="1814"/>
      <c r="VWF161" s="1814"/>
      <c r="VWG161" s="1814"/>
      <c r="VWH161" s="1814"/>
      <c r="VWI161" s="1814"/>
      <c r="VWJ161" s="1814"/>
      <c r="VWK161" s="1814"/>
      <c r="VWL161" s="1814"/>
      <c r="VWM161" s="1814"/>
      <c r="VWN161" s="1814"/>
      <c r="VWO161" s="1814"/>
      <c r="VWP161" s="1814"/>
      <c r="VWQ161" s="1814"/>
      <c r="VWR161" s="1814"/>
      <c r="VWS161" s="1814"/>
      <c r="VWT161" s="1814"/>
      <c r="VWU161" s="1814"/>
      <c r="VWV161" s="1814"/>
      <c r="VWW161" s="1814"/>
      <c r="VWX161" s="1814"/>
      <c r="VWY161" s="1814"/>
      <c r="VWZ161" s="1814"/>
      <c r="VXA161" s="1814"/>
      <c r="VXB161" s="1814"/>
      <c r="VXC161" s="1814"/>
      <c r="VXD161" s="1814"/>
      <c r="VXE161" s="1814"/>
      <c r="VXF161" s="1814"/>
      <c r="VXG161" s="1814"/>
      <c r="VXH161" s="1814"/>
      <c r="VXI161" s="1814"/>
      <c r="VXJ161" s="1814"/>
      <c r="VXK161" s="1814"/>
      <c r="VXL161" s="1814"/>
      <c r="VXM161" s="1814"/>
      <c r="VXN161" s="1814"/>
      <c r="VXO161" s="1814"/>
      <c r="VXP161" s="1814"/>
      <c r="VXQ161" s="1814"/>
      <c r="VXR161" s="1814"/>
      <c r="VXS161" s="1814"/>
      <c r="VXT161" s="1814"/>
      <c r="VXU161" s="1814"/>
      <c r="VXV161" s="1814"/>
      <c r="VXW161" s="1814"/>
      <c r="VXX161" s="1814"/>
      <c r="VXY161" s="1814"/>
      <c r="VXZ161" s="1814"/>
      <c r="VYA161" s="1814"/>
      <c r="VYB161" s="1814"/>
      <c r="VYC161" s="1814"/>
      <c r="VYD161" s="1814"/>
      <c r="VYE161" s="1814"/>
      <c r="VYF161" s="1814"/>
      <c r="VYG161" s="1814"/>
      <c r="VYH161" s="1814"/>
      <c r="VYI161" s="1814"/>
      <c r="VYJ161" s="1814"/>
      <c r="VYK161" s="1814"/>
      <c r="VYL161" s="1814"/>
      <c r="VYM161" s="1814"/>
      <c r="VYN161" s="1814"/>
      <c r="VYO161" s="1814"/>
      <c r="VYP161" s="1814"/>
      <c r="VYQ161" s="1814"/>
      <c r="VYR161" s="1814"/>
      <c r="VYS161" s="1814"/>
      <c r="VYT161" s="1814"/>
      <c r="VYU161" s="1814"/>
      <c r="VYV161" s="1814"/>
      <c r="VYW161" s="1814"/>
      <c r="VYX161" s="1814"/>
      <c r="VYY161" s="1814"/>
      <c r="VYZ161" s="1814"/>
      <c r="VZA161" s="1814"/>
      <c r="VZB161" s="1814"/>
      <c r="VZC161" s="1814"/>
      <c r="VZD161" s="1814"/>
      <c r="VZE161" s="1814"/>
      <c r="VZF161" s="1814"/>
      <c r="VZG161" s="1814"/>
      <c r="VZH161" s="1814"/>
      <c r="VZI161" s="1814"/>
      <c r="VZJ161" s="1814"/>
      <c r="VZK161" s="1814"/>
      <c r="VZL161" s="1814"/>
      <c r="VZM161" s="1814"/>
      <c r="VZN161" s="1814"/>
      <c r="VZO161" s="1814"/>
      <c r="VZP161" s="1814"/>
      <c r="VZQ161" s="1814"/>
      <c r="VZR161" s="1814"/>
      <c r="VZS161" s="1814"/>
      <c r="VZT161" s="1814"/>
      <c r="VZU161" s="1814"/>
      <c r="VZV161" s="1814"/>
      <c r="VZW161" s="1814"/>
      <c r="VZX161" s="1814"/>
      <c r="VZY161" s="1814"/>
      <c r="VZZ161" s="1814"/>
      <c r="WAA161" s="1814"/>
      <c r="WAB161" s="1814"/>
      <c r="WAC161" s="1814"/>
      <c r="WAD161" s="1814"/>
      <c r="WAE161" s="1814"/>
      <c r="WAF161" s="1814"/>
      <c r="WAG161" s="1814"/>
      <c r="WAH161" s="1814"/>
      <c r="WAI161" s="1814"/>
      <c r="WAJ161" s="1814"/>
      <c r="WAK161" s="1814"/>
      <c r="WAL161" s="1814"/>
      <c r="WAM161" s="1814"/>
      <c r="WAN161" s="1814"/>
      <c r="WAO161" s="1814"/>
      <c r="WAP161" s="1814"/>
      <c r="WAQ161" s="1814"/>
      <c r="WAR161" s="1814"/>
      <c r="WAS161" s="1814"/>
      <c r="WAT161" s="1814"/>
      <c r="WAU161" s="1814"/>
      <c r="WAV161" s="1814"/>
      <c r="WAW161" s="1814"/>
      <c r="WAX161" s="1814"/>
      <c r="WAY161" s="1814"/>
      <c r="WAZ161" s="1814"/>
      <c r="WBA161" s="1814"/>
      <c r="WBB161" s="1814"/>
      <c r="WBC161" s="1814"/>
      <c r="WBD161" s="1814"/>
      <c r="WBE161" s="1814"/>
      <c r="WBF161" s="1814"/>
      <c r="WBG161" s="1814"/>
      <c r="WBH161" s="1814"/>
      <c r="WBI161" s="1814"/>
      <c r="WBJ161" s="1814"/>
      <c r="WBK161" s="1814"/>
      <c r="WBL161" s="1814"/>
      <c r="WBM161" s="1814"/>
      <c r="WBN161" s="1814"/>
      <c r="WBO161" s="1814"/>
      <c r="WBP161" s="1814"/>
      <c r="WBQ161" s="1814"/>
      <c r="WBR161" s="1814"/>
      <c r="WBS161" s="1814"/>
      <c r="WBT161" s="1814"/>
      <c r="WBU161" s="1814"/>
      <c r="WBV161" s="1814"/>
      <c r="WBW161" s="1814"/>
      <c r="WBX161" s="1814"/>
      <c r="WBY161" s="1814"/>
      <c r="WBZ161" s="1814"/>
      <c r="WCA161" s="1814"/>
      <c r="WCB161" s="1814"/>
      <c r="WCC161" s="1814"/>
      <c r="WCD161" s="1814"/>
      <c r="WCE161" s="1814"/>
      <c r="WCF161" s="1814"/>
      <c r="WCG161" s="1814"/>
      <c r="WCH161" s="1814"/>
      <c r="WCI161" s="1814"/>
      <c r="WCJ161" s="1814"/>
      <c r="WCK161" s="1814"/>
      <c r="WCL161" s="1814"/>
      <c r="WCM161" s="1814"/>
      <c r="WCN161" s="1814"/>
      <c r="WCO161" s="1814"/>
      <c r="WCP161" s="1814"/>
      <c r="WCQ161" s="1814"/>
      <c r="WCR161" s="1814"/>
      <c r="WCS161" s="1814"/>
      <c r="WCT161" s="1814"/>
      <c r="WCU161" s="1814"/>
      <c r="WCV161" s="1814"/>
      <c r="WCW161" s="1814"/>
      <c r="WCX161" s="1814"/>
      <c r="WCY161" s="1814"/>
      <c r="WCZ161" s="1814"/>
      <c r="WDA161" s="1814"/>
      <c r="WDB161" s="1814"/>
      <c r="WDC161" s="1814"/>
      <c r="WDD161" s="1814"/>
      <c r="WDE161" s="1814"/>
      <c r="WDF161" s="1814"/>
      <c r="WDG161" s="1814"/>
      <c r="WDH161" s="1814"/>
      <c r="WDI161" s="1814"/>
      <c r="WDJ161" s="1814"/>
      <c r="WDK161" s="1814"/>
      <c r="WDL161" s="1814"/>
      <c r="WDM161" s="1814"/>
      <c r="WDN161" s="1814"/>
      <c r="WDO161" s="1814"/>
      <c r="WDP161" s="1814"/>
      <c r="WDQ161" s="1814"/>
      <c r="WDR161" s="1814"/>
      <c r="WDS161" s="1814"/>
      <c r="WDT161" s="1814"/>
      <c r="WDU161" s="1814"/>
      <c r="WDV161" s="1814"/>
      <c r="WDW161" s="1814"/>
      <c r="WDX161" s="1814"/>
      <c r="WDY161" s="1814"/>
      <c r="WDZ161" s="1814"/>
      <c r="WEA161" s="1814"/>
      <c r="WEB161" s="1814"/>
      <c r="WEC161" s="1814"/>
      <c r="WED161" s="1814"/>
      <c r="WEE161" s="1814"/>
      <c r="WEF161" s="1814"/>
      <c r="WEG161" s="1814"/>
      <c r="WEH161" s="1814"/>
      <c r="WEI161" s="1814"/>
      <c r="WEJ161" s="1814"/>
      <c r="WEK161" s="1814"/>
      <c r="WEL161" s="1814"/>
      <c r="WEM161" s="1814"/>
      <c r="WEN161" s="1814"/>
      <c r="WEO161" s="1814"/>
      <c r="WEP161" s="1814"/>
      <c r="WEQ161" s="1814"/>
      <c r="WER161" s="1814"/>
      <c r="WES161" s="1814"/>
      <c r="WET161" s="1814"/>
      <c r="WEU161" s="1814"/>
      <c r="WEV161" s="1814"/>
      <c r="WEW161" s="1814"/>
      <c r="WEX161" s="1814"/>
      <c r="WEY161" s="1814"/>
      <c r="WEZ161" s="1814"/>
      <c r="WFA161" s="1814"/>
      <c r="WFB161" s="1814"/>
      <c r="WFC161" s="1814"/>
      <c r="WFD161" s="1814"/>
      <c r="WFE161" s="1814"/>
      <c r="WFF161" s="1814"/>
      <c r="WFG161" s="1814"/>
      <c r="WFH161" s="1814"/>
      <c r="WFI161" s="1814"/>
      <c r="WFJ161" s="1814"/>
      <c r="WFK161" s="1814"/>
      <c r="WFL161" s="1814"/>
      <c r="WFM161" s="1814"/>
      <c r="WFN161" s="1814"/>
      <c r="WFO161" s="1814"/>
      <c r="WFP161" s="1814"/>
      <c r="WFQ161" s="1814"/>
      <c r="WFR161" s="1814"/>
      <c r="WFS161" s="1814"/>
      <c r="WFT161" s="1814"/>
      <c r="WFU161" s="1814"/>
      <c r="WFV161" s="1814"/>
      <c r="WFW161" s="1814"/>
      <c r="WFX161" s="1814"/>
      <c r="WFY161" s="1814"/>
      <c r="WFZ161" s="1814"/>
      <c r="WGA161" s="1814"/>
      <c r="WGB161" s="1814"/>
      <c r="WGC161" s="1814"/>
      <c r="WGD161" s="1814"/>
      <c r="WGE161" s="1814"/>
      <c r="WGF161" s="1814"/>
      <c r="WGG161" s="1814"/>
      <c r="WGH161" s="1814"/>
      <c r="WGI161" s="1814"/>
      <c r="WGJ161" s="1814"/>
      <c r="WGK161" s="1814"/>
      <c r="WGL161" s="1814"/>
      <c r="WGM161" s="1814"/>
      <c r="WGN161" s="1814"/>
      <c r="WGO161" s="1814"/>
      <c r="WGP161" s="1814"/>
      <c r="WGQ161" s="1814"/>
      <c r="WGR161" s="1814"/>
      <c r="WGS161" s="1814"/>
      <c r="WGT161" s="1814"/>
      <c r="WGU161" s="1814"/>
      <c r="WGV161" s="1814"/>
      <c r="WGW161" s="1814"/>
      <c r="WGX161" s="1814"/>
      <c r="WGY161" s="1814"/>
      <c r="WGZ161" s="1814"/>
      <c r="WHA161" s="1814"/>
      <c r="WHB161" s="1814"/>
      <c r="WHC161" s="1814"/>
      <c r="WHD161" s="1814"/>
      <c r="WHE161" s="1814"/>
      <c r="WHF161" s="1814"/>
      <c r="WHG161" s="1814"/>
      <c r="WHH161" s="1814"/>
      <c r="WHI161" s="1814"/>
      <c r="WHJ161" s="1814"/>
      <c r="WHK161" s="1814"/>
      <c r="WHL161" s="1814"/>
      <c r="WHM161" s="1814"/>
      <c r="WHN161" s="1814"/>
      <c r="WHO161" s="1814"/>
      <c r="WHP161" s="1814"/>
      <c r="WHQ161" s="1814"/>
      <c r="WHR161" s="1814"/>
      <c r="WHS161" s="1814"/>
      <c r="WHT161" s="1814"/>
      <c r="WHU161" s="1814"/>
      <c r="WHV161" s="1814"/>
      <c r="WHW161" s="1814"/>
      <c r="WHX161" s="1814"/>
      <c r="WHY161" s="1814"/>
      <c r="WHZ161" s="1814"/>
      <c r="WIA161" s="1814"/>
      <c r="WIB161" s="1814"/>
      <c r="WIC161" s="1814"/>
      <c r="WID161" s="1814"/>
      <c r="WIE161" s="1814"/>
      <c r="WIF161" s="1814"/>
      <c r="WIG161" s="1814"/>
      <c r="WIH161" s="1814"/>
      <c r="WII161" s="1814"/>
      <c r="WIJ161" s="1814"/>
      <c r="WIK161" s="1814"/>
      <c r="WIL161" s="1814"/>
      <c r="WIM161" s="1814"/>
      <c r="WIN161" s="1814"/>
      <c r="WIO161" s="1814"/>
      <c r="WIP161" s="1814"/>
      <c r="WIQ161" s="1814"/>
      <c r="WIR161" s="1814"/>
      <c r="WIS161" s="1814"/>
      <c r="WIT161" s="1814"/>
      <c r="WIU161" s="1814"/>
      <c r="WIV161" s="1814"/>
      <c r="WIW161" s="1814"/>
      <c r="WIX161" s="1814"/>
      <c r="WIY161" s="1814"/>
      <c r="WIZ161" s="1814"/>
      <c r="WJA161" s="1814"/>
      <c r="WJB161" s="1814"/>
      <c r="WJC161" s="1814"/>
      <c r="WJD161" s="1814"/>
      <c r="WJE161" s="1814"/>
      <c r="WJF161" s="1814"/>
      <c r="WJG161" s="1814"/>
      <c r="WJH161" s="1814"/>
      <c r="WJI161" s="1814"/>
      <c r="WJJ161" s="1814"/>
      <c r="WJK161" s="1814"/>
      <c r="WJL161" s="1814"/>
      <c r="WJM161" s="1814"/>
      <c r="WJN161" s="1814"/>
      <c r="WJO161" s="1814"/>
      <c r="WJP161" s="1814"/>
      <c r="WJQ161" s="1814"/>
      <c r="WJR161" s="1814"/>
      <c r="WJS161" s="1814"/>
      <c r="WJT161" s="1814"/>
      <c r="WJU161" s="1814"/>
      <c r="WJV161" s="1814"/>
      <c r="WJW161" s="1814"/>
      <c r="WJX161" s="1814"/>
      <c r="WJY161" s="1814"/>
      <c r="WJZ161" s="1814"/>
      <c r="WKA161" s="1814"/>
      <c r="WKB161" s="1814"/>
      <c r="WKC161" s="1814"/>
      <c r="WKD161" s="1814"/>
      <c r="WKE161" s="1814"/>
      <c r="WKF161" s="1814"/>
      <c r="WKG161" s="1814"/>
      <c r="WKH161" s="1814"/>
      <c r="WKI161" s="1814"/>
      <c r="WKJ161" s="1814"/>
      <c r="WKK161" s="1814"/>
      <c r="WKL161" s="1814"/>
      <c r="WKM161" s="1814"/>
      <c r="WKN161" s="1814"/>
      <c r="WKO161" s="1814"/>
      <c r="WKP161" s="1814"/>
      <c r="WKQ161" s="1814"/>
      <c r="WKR161" s="1814"/>
      <c r="WKS161" s="1814"/>
      <c r="WKT161" s="1814"/>
      <c r="WKU161" s="1814"/>
      <c r="WKV161" s="1814"/>
      <c r="WKW161" s="1814"/>
      <c r="WKX161" s="1814"/>
      <c r="WKY161" s="1814"/>
      <c r="WKZ161" s="1814"/>
      <c r="WLA161" s="1814"/>
      <c r="WLB161" s="1814"/>
      <c r="WLC161" s="1814"/>
      <c r="WLD161" s="1814"/>
      <c r="WLE161" s="1814"/>
      <c r="WLF161" s="1814"/>
      <c r="WLG161" s="1814"/>
      <c r="WLH161" s="1814"/>
      <c r="WLI161" s="1814"/>
      <c r="WLJ161" s="1814"/>
      <c r="WLK161" s="1814"/>
      <c r="WLL161" s="1814"/>
      <c r="WLM161" s="1814"/>
      <c r="WLN161" s="1814"/>
      <c r="WLO161" s="1814"/>
      <c r="WLP161" s="1814"/>
      <c r="WLQ161" s="1814"/>
      <c r="WLR161" s="1814"/>
      <c r="WLS161" s="1814"/>
      <c r="WLT161" s="1814"/>
      <c r="WLU161" s="1814"/>
      <c r="WLV161" s="1814"/>
      <c r="WLW161" s="1814"/>
      <c r="WLX161" s="1814"/>
      <c r="WLY161" s="1814"/>
      <c r="WLZ161" s="1814"/>
      <c r="WMA161" s="1814"/>
      <c r="WMB161" s="1814"/>
      <c r="WMC161" s="1814"/>
      <c r="WMD161" s="1814"/>
      <c r="WME161" s="1814"/>
      <c r="WMF161" s="1814"/>
      <c r="WMG161" s="1814"/>
      <c r="WMH161" s="1814"/>
      <c r="WMI161" s="1814"/>
      <c r="WMJ161" s="1814"/>
      <c r="WMK161" s="1814"/>
      <c r="WML161" s="1814"/>
      <c r="WMM161" s="1814"/>
      <c r="WMN161" s="1814"/>
      <c r="WMO161" s="1814"/>
      <c r="WMP161" s="1814"/>
      <c r="WMQ161" s="1814"/>
      <c r="WMR161" s="1814"/>
      <c r="WMS161" s="1814"/>
      <c r="WMT161" s="1814"/>
      <c r="WMU161" s="1814"/>
      <c r="WMV161" s="1814"/>
      <c r="WMW161" s="1814"/>
      <c r="WMX161" s="1814"/>
      <c r="WMY161" s="1814"/>
      <c r="WMZ161" s="1814"/>
      <c r="WNA161" s="1814"/>
      <c r="WNB161" s="1814"/>
      <c r="WNC161" s="1814"/>
      <c r="WND161" s="1814"/>
      <c r="WNE161" s="1814"/>
      <c r="WNF161" s="1814"/>
      <c r="WNG161" s="1814"/>
      <c r="WNH161" s="1814"/>
      <c r="WNI161" s="1814"/>
      <c r="WNJ161" s="1814"/>
      <c r="WNK161" s="1814"/>
      <c r="WNL161" s="1814"/>
      <c r="WNM161" s="1814"/>
      <c r="WNN161" s="1814"/>
      <c r="WNO161" s="1814"/>
      <c r="WNP161" s="1814"/>
      <c r="WNQ161" s="1814"/>
      <c r="WNR161" s="1814"/>
      <c r="WNS161" s="1814"/>
      <c r="WNT161" s="1814"/>
      <c r="WNU161" s="1814"/>
      <c r="WNV161" s="1814"/>
      <c r="WNW161" s="1814"/>
      <c r="WNX161" s="1814"/>
      <c r="WNY161" s="1814"/>
      <c r="WNZ161" s="1814"/>
      <c r="WOA161" s="1814"/>
      <c r="WOB161" s="1814"/>
      <c r="WOC161" s="1814"/>
      <c r="WOD161" s="1814"/>
      <c r="WOE161" s="1814"/>
      <c r="WOF161" s="1814"/>
      <c r="WOG161" s="1814"/>
      <c r="WOH161" s="1814"/>
      <c r="WOI161" s="1814"/>
      <c r="WOJ161" s="1814"/>
      <c r="WOK161" s="1814"/>
      <c r="WOL161" s="1814"/>
      <c r="WOM161" s="1814"/>
      <c r="WON161" s="1814"/>
      <c r="WOO161" s="1814"/>
      <c r="WOP161" s="1814"/>
      <c r="WOQ161" s="1814"/>
      <c r="WOR161" s="1814"/>
      <c r="WOS161" s="1814"/>
      <c r="WOT161" s="1814"/>
      <c r="WOU161" s="1814"/>
      <c r="WOV161" s="1814"/>
      <c r="WOW161" s="1814"/>
      <c r="WOX161" s="1814"/>
      <c r="WOY161" s="1814"/>
      <c r="WOZ161" s="1814"/>
      <c r="WPA161" s="1814"/>
      <c r="WPB161" s="1814"/>
      <c r="WPC161" s="1814"/>
      <c r="WPD161" s="1814"/>
      <c r="WPE161" s="1814"/>
      <c r="WPF161" s="1814"/>
      <c r="WPG161" s="1814"/>
      <c r="WPH161" s="1814"/>
      <c r="WPI161" s="1814"/>
      <c r="WPJ161" s="1814"/>
      <c r="WPK161" s="1814"/>
      <c r="WPL161" s="1814"/>
      <c r="WPM161" s="1814"/>
      <c r="WPN161" s="1814"/>
      <c r="WPO161" s="1814"/>
      <c r="WPP161" s="1814"/>
      <c r="WPQ161" s="1814"/>
      <c r="WPR161" s="1814"/>
      <c r="WPS161" s="1814"/>
      <c r="WPT161" s="1814"/>
      <c r="WPU161" s="1814"/>
      <c r="WPV161" s="1814"/>
      <c r="WPW161" s="1814"/>
      <c r="WPX161" s="1814"/>
      <c r="WPY161" s="1814"/>
      <c r="WPZ161" s="1814"/>
      <c r="WQA161" s="1814"/>
      <c r="WQB161" s="1814"/>
      <c r="WQC161" s="1814"/>
      <c r="WQD161" s="1814"/>
      <c r="WQE161" s="1814"/>
      <c r="WQF161" s="1814"/>
      <c r="WQG161" s="1814"/>
      <c r="WQH161" s="1814"/>
      <c r="WQI161" s="1814"/>
      <c r="WQJ161" s="1814"/>
      <c r="WQK161" s="1814"/>
      <c r="WQL161" s="1814"/>
      <c r="WQM161" s="1814"/>
      <c r="WQN161" s="1814"/>
      <c r="WQO161" s="1814"/>
      <c r="WQP161" s="1814"/>
      <c r="WQQ161" s="1814"/>
      <c r="WQR161" s="1814"/>
      <c r="WQS161" s="1814"/>
      <c r="WQT161" s="1814"/>
      <c r="WQU161" s="1814"/>
      <c r="WQV161" s="1814"/>
      <c r="WQW161" s="1814"/>
      <c r="WQX161" s="1814"/>
      <c r="WQY161" s="1814"/>
      <c r="WQZ161" s="1814"/>
      <c r="WRA161" s="1814"/>
      <c r="WRB161" s="1814"/>
      <c r="WRC161" s="1814"/>
      <c r="WRD161" s="1814"/>
      <c r="WRE161" s="1814"/>
      <c r="WRF161" s="1814"/>
      <c r="WRG161" s="1814"/>
      <c r="WRH161" s="1814"/>
      <c r="WRI161" s="1814"/>
      <c r="WRJ161" s="1814"/>
      <c r="WRK161" s="1814"/>
      <c r="WRL161" s="1814"/>
      <c r="WRM161" s="1814"/>
      <c r="WRN161" s="1814"/>
      <c r="WRO161" s="1814"/>
      <c r="WRP161" s="1814"/>
      <c r="WRQ161" s="1814"/>
      <c r="WRR161" s="1814"/>
      <c r="WRS161" s="1814"/>
      <c r="WRT161" s="1814"/>
      <c r="WRU161" s="1814"/>
      <c r="WRV161" s="1814"/>
      <c r="WRW161" s="1814"/>
      <c r="WRX161" s="1814"/>
      <c r="WRY161" s="1814"/>
      <c r="WRZ161" s="1814"/>
      <c r="WSA161" s="1814"/>
      <c r="WSB161" s="1814"/>
      <c r="WSC161" s="1814"/>
      <c r="WSD161" s="1814"/>
      <c r="WSE161" s="1814"/>
      <c r="WSF161" s="1814"/>
      <c r="WSG161" s="1814"/>
      <c r="WSH161" s="1814"/>
      <c r="WSI161" s="1814"/>
      <c r="WSJ161" s="1814"/>
      <c r="WSK161" s="1814"/>
      <c r="WSL161" s="1814"/>
      <c r="WSM161" s="1814"/>
      <c r="WSN161" s="1814"/>
      <c r="WSO161" s="1814"/>
      <c r="WSP161" s="1814"/>
      <c r="WSQ161" s="1814"/>
      <c r="WSR161" s="1814"/>
      <c r="WSS161" s="1814"/>
      <c r="WST161" s="1814"/>
      <c r="WSU161" s="1814"/>
      <c r="WSV161" s="1814"/>
      <c r="WSW161" s="1814"/>
      <c r="WSX161" s="1814"/>
      <c r="WSY161" s="1814"/>
      <c r="WSZ161" s="1814"/>
      <c r="WTA161" s="1814"/>
      <c r="WTB161" s="1814"/>
      <c r="WTC161" s="1814"/>
      <c r="WTD161" s="1814"/>
      <c r="WTE161" s="1814"/>
      <c r="WTF161" s="1814"/>
      <c r="WTG161" s="1814"/>
      <c r="WTH161" s="1814"/>
      <c r="WTI161" s="1814"/>
      <c r="WTJ161" s="1814"/>
      <c r="WTK161" s="1814"/>
      <c r="WTL161" s="1814"/>
      <c r="WTM161" s="1814"/>
      <c r="WTN161" s="1814"/>
      <c r="WTO161" s="1814"/>
      <c r="WTP161" s="1814"/>
      <c r="WTQ161" s="1814"/>
      <c r="WTR161" s="1814"/>
      <c r="WTS161" s="1814"/>
      <c r="WTT161" s="1814"/>
      <c r="WTU161" s="1814"/>
      <c r="WTV161" s="1814"/>
      <c r="WTW161" s="1814"/>
      <c r="WTX161" s="1814"/>
      <c r="WTY161" s="1814"/>
      <c r="WTZ161" s="1814"/>
      <c r="WUA161" s="1814"/>
      <c r="WUB161" s="1814"/>
      <c r="WUC161" s="1814"/>
      <c r="WUD161" s="1814"/>
      <c r="WUE161" s="1814"/>
      <c r="WUF161" s="1814"/>
      <c r="WUG161" s="1814"/>
      <c r="WUH161" s="1814"/>
      <c r="WUI161" s="1814"/>
      <c r="WUJ161" s="1814"/>
      <c r="WUK161" s="1814"/>
      <c r="WUL161" s="1814"/>
      <c r="WUM161" s="1814"/>
      <c r="WUN161" s="1814"/>
      <c r="WUO161" s="1814"/>
      <c r="WUP161" s="1814"/>
      <c r="WUQ161" s="1814"/>
      <c r="WUR161" s="1814"/>
      <c r="WUS161" s="1814"/>
      <c r="WUT161" s="1814"/>
      <c r="WUU161" s="1814"/>
      <c r="WUV161" s="1814"/>
      <c r="WUW161" s="1814"/>
      <c r="WUX161" s="1814"/>
      <c r="WUY161" s="1814"/>
      <c r="WUZ161" s="1814"/>
      <c r="WVA161" s="1814"/>
      <c r="WVB161" s="1814"/>
      <c r="WVC161" s="1814"/>
      <c r="WVD161" s="1814"/>
      <c r="WVE161" s="1814"/>
      <c r="WVF161" s="1814"/>
      <c r="WVG161" s="1814"/>
      <c r="WVH161" s="1814"/>
      <c r="WVI161" s="1814"/>
      <c r="WVJ161" s="1814"/>
      <c r="WVK161" s="1814"/>
      <c r="WVL161" s="1814"/>
      <c r="WVM161" s="1814"/>
      <c r="WVN161" s="1814"/>
      <c r="WVO161" s="1814"/>
      <c r="WVP161" s="1814"/>
      <c r="WVQ161" s="1814"/>
      <c r="WVR161" s="1814"/>
      <c r="WVS161" s="1814"/>
      <c r="WVT161" s="1814"/>
      <c r="WVU161" s="1814"/>
      <c r="WVV161" s="1814"/>
      <c r="WVW161" s="1814"/>
      <c r="WVX161" s="1814"/>
      <c r="WVY161" s="1814"/>
      <c r="WVZ161" s="1814"/>
      <c r="WWA161" s="1814"/>
      <c r="WWB161" s="1814"/>
      <c r="WWC161" s="1814"/>
      <c r="WWD161" s="1814"/>
      <c r="WWE161" s="1814"/>
      <c r="WWF161" s="1814"/>
      <c r="WWG161" s="1814"/>
      <c r="WWH161" s="1814"/>
      <c r="WWI161" s="1814"/>
      <c r="WWJ161" s="1814"/>
      <c r="WWK161" s="1814"/>
      <c r="WWL161" s="1814"/>
      <c r="WWM161" s="1814"/>
      <c r="WWN161" s="1814"/>
      <c r="WWO161" s="1814"/>
      <c r="WWP161" s="1814"/>
      <c r="WWQ161" s="1814"/>
      <c r="WWR161" s="1814"/>
      <c r="WWS161" s="1814"/>
      <c r="WWT161" s="1814"/>
      <c r="WWU161" s="1814"/>
      <c r="WWV161" s="1814"/>
      <c r="WWW161" s="1814"/>
      <c r="WWX161" s="1814"/>
      <c r="WWY161" s="1814"/>
      <c r="WWZ161" s="1814"/>
      <c r="WXA161" s="1814"/>
      <c r="WXB161" s="1814"/>
      <c r="WXC161" s="1814"/>
      <c r="WXD161" s="1814"/>
      <c r="WXE161" s="1814"/>
      <c r="WXF161" s="1814"/>
      <c r="WXG161" s="1814"/>
      <c r="WXH161" s="1814"/>
      <c r="WXI161" s="1814"/>
      <c r="WXJ161" s="1814"/>
      <c r="WXK161" s="1814"/>
      <c r="WXL161" s="1814"/>
      <c r="WXM161" s="1814"/>
      <c r="WXN161" s="1814"/>
      <c r="WXO161" s="1814"/>
      <c r="WXP161" s="1814"/>
      <c r="WXQ161" s="1814"/>
      <c r="WXR161" s="1814"/>
      <c r="WXS161" s="1814"/>
      <c r="WXT161" s="1814"/>
      <c r="WXU161" s="1814"/>
      <c r="WXV161" s="1814"/>
      <c r="WXW161" s="1814"/>
      <c r="WXX161" s="1814"/>
      <c r="WXY161" s="1814"/>
      <c r="WXZ161" s="1814"/>
      <c r="WYA161" s="1814"/>
      <c r="WYB161" s="1814"/>
      <c r="WYC161" s="1814"/>
      <c r="WYD161" s="1814"/>
      <c r="WYE161" s="1814"/>
      <c r="WYF161" s="1814"/>
      <c r="WYG161" s="1814"/>
      <c r="WYH161" s="1814"/>
      <c r="WYI161" s="1814"/>
      <c r="WYJ161" s="1814"/>
      <c r="WYK161" s="1814"/>
      <c r="WYL161" s="1814"/>
      <c r="WYM161" s="1814"/>
      <c r="WYN161" s="1814"/>
      <c r="WYO161" s="1814"/>
      <c r="WYP161" s="1814"/>
      <c r="WYQ161" s="1814"/>
      <c r="WYR161" s="1814"/>
      <c r="WYS161" s="1814"/>
      <c r="WYT161" s="1814"/>
      <c r="WYU161" s="1814"/>
      <c r="WYV161" s="1814"/>
      <c r="WYW161" s="1814"/>
      <c r="WYX161" s="1814"/>
      <c r="WYY161" s="1814"/>
      <c r="WYZ161" s="1814"/>
      <c r="WZA161" s="1814"/>
      <c r="WZB161" s="1814"/>
      <c r="WZC161" s="1814"/>
      <c r="WZD161" s="1814"/>
      <c r="WZE161" s="1814"/>
      <c r="WZF161" s="1814"/>
      <c r="WZG161" s="1814"/>
      <c r="WZH161" s="1814"/>
      <c r="WZI161" s="1814"/>
      <c r="WZJ161" s="1814"/>
      <c r="WZK161" s="1814"/>
      <c r="WZL161" s="1814"/>
      <c r="WZM161" s="1814"/>
      <c r="WZN161" s="1814"/>
      <c r="WZO161" s="1814"/>
      <c r="WZP161" s="1814"/>
      <c r="WZQ161" s="1814"/>
      <c r="WZR161" s="1814"/>
      <c r="WZS161" s="1814"/>
      <c r="WZT161" s="1814"/>
      <c r="WZU161" s="1814"/>
      <c r="WZV161" s="1814"/>
      <c r="WZW161" s="1814"/>
      <c r="WZX161" s="1814"/>
      <c r="WZY161" s="1814"/>
      <c r="WZZ161" s="1814"/>
      <c r="XAA161" s="1814"/>
      <c r="XAB161" s="1814"/>
      <c r="XAC161" s="1814"/>
      <c r="XAD161" s="1814"/>
      <c r="XAE161" s="1814"/>
      <c r="XAF161" s="1814"/>
      <c r="XAG161" s="1814"/>
      <c r="XAH161" s="1814"/>
      <c r="XAI161" s="1814"/>
      <c r="XAJ161" s="1814"/>
      <c r="XAK161" s="1814"/>
      <c r="XAL161" s="1814"/>
      <c r="XAM161" s="1814"/>
      <c r="XAN161" s="1814"/>
      <c r="XAO161" s="1814"/>
      <c r="XAP161" s="1814"/>
      <c r="XAQ161" s="1814"/>
      <c r="XAR161" s="1814"/>
      <c r="XAS161" s="1814"/>
      <c r="XAT161" s="1814"/>
      <c r="XAU161" s="1814"/>
      <c r="XAV161" s="1814"/>
      <c r="XAW161" s="1814"/>
      <c r="XAX161" s="1814"/>
      <c r="XAY161" s="1814"/>
      <c r="XAZ161" s="1814"/>
      <c r="XBA161" s="1814"/>
      <c r="XBB161" s="1814"/>
      <c r="XBC161" s="1814"/>
      <c r="XBD161" s="1814"/>
      <c r="XBE161" s="1814"/>
      <c r="XBF161" s="1814"/>
      <c r="XBG161" s="1814"/>
      <c r="XBH161" s="1814"/>
      <c r="XBI161" s="1814"/>
      <c r="XBJ161" s="1814"/>
      <c r="XBK161" s="1814"/>
      <c r="XBL161" s="1814"/>
      <c r="XBM161" s="1814"/>
      <c r="XBN161" s="1814"/>
      <c r="XBO161" s="1814"/>
      <c r="XBP161" s="1814"/>
      <c r="XBQ161" s="1814"/>
      <c r="XBR161" s="1814"/>
      <c r="XBS161" s="1814"/>
      <c r="XBT161" s="1814"/>
      <c r="XBU161" s="1814"/>
      <c r="XBV161" s="1814"/>
      <c r="XBW161" s="1814"/>
      <c r="XBX161" s="1814"/>
      <c r="XBY161" s="1814"/>
      <c r="XBZ161" s="1814"/>
      <c r="XCA161" s="1814"/>
      <c r="XCB161" s="1814"/>
      <c r="XCC161" s="1814"/>
      <c r="XCD161" s="1814"/>
      <c r="XCE161" s="1814"/>
      <c r="XCF161" s="1814"/>
      <c r="XCG161" s="1814"/>
      <c r="XCH161" s="1814"/>
      <c r="XCI161" s="1814"/>
      <c r="XCJ161" s="1814"/>
      <c r="XCK161" s="1814"/>
      <c r="XCL161" s="1814"/>
      <c r="XCM161" s="1814"/>
      <c r="XCN161" s="1814"/>
      <c r="XCO161" s="1814"/>
      <c r="XCP161" s="1814"/>
      <c r="XCQ161" s="1814"/>
      <c r="XCR161" s="1814"/>
      <c r="XCS161" s="1814"/>
      <c r="XCT161" s="1814"/>
      <c r="XCU161" s="1814"/>
      <c r="XCV161" s="1814"/>
      <c r="XCW161" s="1814"/>
      <c r="XCX161" s="1814"/>
      <c r="XCY161" s="1814"/>
      <c r="XCZ161" s="1814"/>
      <c r="XDA161" s="1814"/>
      <c r="XDB161" s="1814"/>
      <c r="XDC161" s="1814"/>
      <c r="XDD161" s="1814"/>
      <c r="XDE161" s="1814"/>
      <c r="XDF161" s="1814"/>
      <c r="XDG161" s="1814"/>
      <c r="XDH161" s="1814"/>
      <c r="XDI161" s="1814"/>
      <c r="XDJ161" s="1814"/>
      <c r="XDK161" s="1814"/>
      <c r="XDL161" s="1814"/>
      <c r="XDM161" s="1814"/>
      <c r="XDN161" s="1814"/>
      <c r="XDO161" s="1814"/>
      <c r="XDP161" s="1814"/>
      <c r="XDQ161" s="1814"/>
      <c r="XDR161" s="1814"/>
      <c r="XDS161" s="1814"/>
      <c r="XDT161" s="1814"/>
      <c r="XDU161" s="1814"/>
      <c r="XDV161" s="1814"/>
      <c r="XDW161" s="1814"/>
      <c r="XDX161" s="1814"/>
      <c r="XDY161" s="1814"/>
      <c r="XDZ161" s="1814"/>
      <c r="XEA161" s="1814"/>
      <c r="XEB161" s="1814"/>
      <c r="XEC161" s="1814"/>
      <c r="XED161" s="1814"/>
      <c r="XEE161" s="1814"/>
      <c r="XEF161" s="1814"/>
      <c r="XEG161" s="1814"/>
      <c r="XEH161" s="1814"/>
      <c r="XEI161" s="1814"/>
      <c r="XEJ161" s="1814"/>
      <c r="XEK161" s="1814"/>
      <c r="XEL161" s="1814"/>
      <c r="XEM161" s="1814"/>
      <c r="XEN161" s="1814"/>
      <c r="XEO161" s="1814"/>
    </row>
    <row r="162" spans="1:16369" s="328" customFormat="1" ht="15" hidden="1" customHeight="1">
      <c r="A162" s="1731"/>
      <c r="B162" s="2351" t="s">
        <v>2136</v>
      </c>
      <c r="C162" s="2352" t="s">
        <v>14</v>
      </c>
      <c r="D162" s="2308" t="str">
        <f>CONCATENATE("Column ", LEFT(ADDRESS(ROW(OpRisk!E3),COLUMN(OpRisk!E3),4), 1))</f>
        <v>Column E</v>
      </c>
      <c r="E162" s="2308" t="str">
        <f>CONCATENATE("Column ", LEFT(ADDRESS(ROW(OpRisk!F3),COLUMN(OpRisk!F3),4), 1))</f>
        <v>Column F</v>
      </c>
      <c r="F162" s="2308" t="str">
        <f>CONCATENATE("Column ", LEFT(ADDRESS(ROW(OpRisk!G3),COLUMN(OpRisk!G3),4), 1))</f>
        <v>Column G</v>
      </c>
      <c r="G162" s="2308" t="str">
        <f>CONCATENATE("Column ", LEFT(ADDRESS(ROW(OpRisk!H3),COLUMN(OpRisk!H3),4), 1))</f>
        <v>Column H</v>
      </c>
      <c r="H162" s="2308" t="str">
        <f>CONCATENATE("Column ", LEFT(ADDRESS(ROW(OpRisk!I3),COLUMN(OpRisk!I3),4), 1))</f>
        <v>Column I</v>
      </c>
      <c r="I162" s="2308" t="str">
        <f>CONCATENATE("Column ", LEFT(ADDRESS(ROW(OpRisk!J3),COLUMN(OpRisk!J3),4), 1))</f>
        <v>Column J</v>
      </c>
      <c r="J162" s="2308" t="str">
        <f>CONCATENATE("Column ", LEFT(ADDRESS(ROW(OpRisk!K3),COLUMN(OpRisk!K3),4), 1))</f>
        <v>Column K</v>
      </c>
      <c r="K162" s="2308" t="str">
        <f>CONCATENATE("Column ", LEFT(ADDRESS(ROW(OpRisk!L3),COLUMN(OpRisk!L3),4), 1))</f>
        <v>Column L</v>
      </c>
      <c r="L162" s="2308" t="str">
        <f>CONCATENATE("Column ", LEFT(ADDRESS(ROW(OpRisk!M3),COLUMN(OpRisk!M3),4), 1))</f>
        <v>Column M</v>
      </c>
      <c r="M162" s="2445" t="str">
        <f>CONCATENATE("Column ", LEFT(ADDRESS(ROW(OpRisk!N3),COLUMN(OpRisk!N3),4), 1))</f>
        <v>Column N</v>
      </c>
      <c r="N162" s="611"/>
      <c r="O162" s="611"/>
      <c r="P162" s="611"/>
      <c r="Q162" s="611"/>
      <c r="R162" s="611"/>
      <c r="S162" s="611"/>
      <c r="T162" s="611"/>
      <c r="U162" s="611"/>
      <c r="V162" s="611"/>
      <c r="AB162" s="2296"/>
    </row>
    <row r="163" spans="1:16369" s="328" customFormat="1" ht="15" hidden="1" customHeight="1">
      <c r="A163" s="1731"/>
      <c r="B163" s="2405" t="s">
        <v>2185</v>
      </c>
      <c r="C163" s="427" t="str">
        <f>OpRisk!B7</f>
        <v>Check: row 6  ≥ row 8  + row10</v>
      </c>
      <c r="D163" s="2406"/>
      <c r="E163" s="2406"/>
      <c r="F163" s="2406"/>
      <c r="G163" s="2406"/>
      <c r="H163" s="2406"/>
      <c r="I163" s="2394" t="str">
        <f>OpRisk!J7</f>
        <v>Pass</v>
      </c>
      <c r="J163" s="2394" t="str">
        <f>OpRisk!K7</f>
        <v>Pass</v>
      </c>
      <c r="K163" s="2394" t="str">
        <f>OpRisk!L7</f>
        <v>Pass</v>
      </c>
      <c r="L163" s="2394" t="str">
        <f>OpRisk!M7</f>
        <v>Pass</v>
      </c>
      <c r="M163" s="2394" t="str">
        <f>OpRisk!N7</f>
        <v>Pass</v>
      </c>
      <c r="N163" s="611"/>
      <c r="O163" s="611"/>
      <c r="P163" s="611"/>
      <c r="Q163" s="611"/>
      <c r="R163" s="611"/>
      <c r="S163" s="611"/>
      <c r="T163" s="611"/>
      <c r="U163" s="611"/>
      <c r="V163" s="611"/>
      <c r="AB163" s="2296"/>
    </row>
    <row r="164" spans="1:16369" s="328" customFormat="1" ht="15" hidden="1" customHeight="1">
      <c r="A164" s="1731"/>
      <c r="B164" s="848" t="s">
        <v>2185</v>
      </c>
      <c r="C164" s="417" t="str">
        <f>OpRisk!B9</f>
        <v>Check: row 8 ≤ row 6</v>
      </c>
      <c r="D164" s="2406"/>
      <c r="E164" s="2406"/>
      <c r="F164" s="2406"/>
      <c r="G164" s="2406"/>
      <c r="H164" s="2406"/>
      <c r="I164" s="2396" t="str">
        <f>OpRisk!J9</f>
        <v>Pass</v>
      </c>
      <c r="J164" s="2396" t="str">
        <f>OpRisk!K9</f>
        <v>Pass</v>
      </c>
      <c r="K164" s="2396" t="str">
        <f>OpRisk!L9</f>
        <v>Pass</v>
      </c>
      <c r="L164" s="2396" t="str">
        <f>OpRisk!M9</f>
        <v>Pass</v>
      </c>
      <c r="M164" s="2396" t="str">
        <f>OpRisk!N9</f>
        <v>Pass</v>
      </c>
      <c r="N164" s="611"/>
      <c r="O164" s="611"/>
      <c r="P164" s="611"/>
      <c r="Q164" s="611"/>
      <c r="R164" s="611"/>
      <c r="S164" s="611"/>
      <c r="T164" s="611"/>
      <c r="U164" s="611"/>
      <c r="V164" s="611"/>
      <c r="AB164" s="2296"/>
    </row>
    <row r="165" spans="1:16369" s="328" customFormat="1" ht="15" hidden="1" customHeight="1">
      <c r="A165" s="1731"/>
      <c r="B165" s="848" t="s">
        <v>2185</v>
      </c>
      <c r="C165" s="417" t="str">
        <f>OpRisk!B11</f>
        <v>Check: row 10 ≤ row 6</v>
      </c>
      <c r="D165" s="2406"/>
      <c r="E165" s="2406"/>
      <c r="F165" s="2406"/>
      <c r="G165" s="2406"/>
      <c r="H165" s="2406"/>
      <c r="I165" s="2396" t="str">
        <f>OpRisk!J11</f>
        <v>Pass</v>
      </c>
      <c r="J165" s="2396" t="str">
        <f>OpRisk!K11</f>
        <v>Pass</v>
      </c>
      <c r="K165" s="2396" t="str">
        <f>OpRisk!L11</f>
        <v>Pass</v>
      </c>
      <c r="L165" s="2396" t="str">
        <f>OpRisk!M11</f>
        <v>Pass</v>
      </c>
      <c r="M165" s="2396" t="str">
        <f>OpRisk!N11</f>
        <v>Pass</v>
      </c>
      <c r="N165" s="611"/>
      <c r="O165" s="611"/>
      <c r="P165" s="611"/>
      <c r="Q165" s="611"/>
      <c r="R165" s="611"/>
      <c r="S165" s="611"/>
      <c r="T165" s="611"/>
      <c r="U165" s="611"/>
      <c r="V165" s="611"/>
      <c r="AB165" s="2296"/>
    </row>
    <row r="166" spans="1:16369" s="328" customFormat="1" ht="15" hidden="1" customHeight="1">
      <c r="A166" s="1731"/>
      <c r="B166" s="848" t="s">
        <v>2185</v>
      </c>
      <c r="C166" s="417" t="str">
        <f>OpRisk!C37</f>
        <v>Check: row 36 ≤ row 35 ≤ row 34 ≤ row 33 ≤ row 32 ≤ row 31</v>
      </c>
      <c r="D166" s="2396" t="str">
        <f>OpRisk!E37</f>
        <v>Pass</v>
      </c>
      <c r="E166" s="2396" t="str">
        <f>OpRisk!F37</f>
        <v>Pass</v>
      </c>
      <c r="F166" s="2396" t="str">
        <f>OpRisk!G37</f>
        <v>Pass</v>
      </c>
      <c r="G166" s="2396" t="str">
        <f>OpRisk!H37</f>
        <v>Pass</v>
      </c>
      <c r="H166" s="2396" t="str">
        <f>OpRisk!I37</f>
        <v>Pass</v>
      </c>
      <c r="I166" s="2396" t="str">
        <f>OpRisk!J37</f>
        <v>Pass</v>
      </c>
      <c r="J166" s="2396" t="str">
        <f>OpRisk!K37</f>
        <v>Pass</v>
      </c>
      <c r="K166" s="2396" t="str">
        <f>OpRisk!L37</f>
        <v>Pass</v>
      </c>
      <c r="L166" s="2396" t="str">
        <f>OpRisk!M37</f>
        <v>Pass</v>
      </c>
      <c r="M166" s="2396" t="str">
        <f>OpRisk!N37</f>
        <v>Pass</v>
      </c>
      <c r="N166" s="611"/>
      <c r="O166" s="611"/>
      <c r="P166" s="611"/>
      <c r="Q166" s="611"/>
      <c r="R166" s="611"/>
      <c r="S166" s="611"/>
      <c r="T166" s="611"/>
      <c r="U166" s="611"/>
      <c r="V166" s="611"/>
      <c r="AB166" s="2296"/>
    </row>
    <row r="167" spans="1:16369" s="328" customFormat="1" ht="15" hidden="1" customHeight="1">
      <c r="A167" s="1731"/>
      <c r="B167" s="848" t="s">
        <v>2185</v>
      </c>
      <c r="C167" s="417" t="str">
        <f>OpRisk!C44</f>
        <v>Check: row 43 ≤ row 42 ≤ row 41 ≤ row 40 ≤ row 39 ≤ row 38</v>
      </c>
      <c r="D167" s="2396" t="str">
        <f>OpRisk!E44</f>
        <v>Pass</v>
      </c>
      <c r="E167" s="2396" t="str">
        <f>OpRisk!F44</f>
        <v>Pass</v>
      </c>
      <c r="F167" s="2396" t="str">
        <f>OpRisk!G44</f>
        <v>Pass</v>
      </c>
      <c r="G167" s="2396" t="str">
        <f>OpRisk!H44</f>
        <v>Pass</v>
      </c>
      <c r="H167" s="2396" t="str">
        <f>OpRisk!I44</f>
        <v>Pass</v>
      </c>
      <c r="I167" s="2396" t="str">
        <f>OpRisk!J44</f>
        <v>Pass</v>
      </c>
      <c r="J167" s="2396" t="str">
        <f>OpRisk!K44</f>
        <v>Pass</v>
      </c>
      <c r="K167" s="2396" t="str">
        <f>OpRisk!L44</f>
        <v>Pass</v>
      </c>
      <c r="L167" s="2396" t="str">
        <f>OpRisk!M44</f>
        <v>Pass</v>
      </c>
      <c r="M167" s="2396" t="str">
        <f>OpRisk!N44</f>
        <v>Pass</v>
      </c>
      <c r="N167" s="611"/>
      <c r="O167" s="611"/>
      <c r="P167" s="611"/>
      <c r="Q167" s="611"/>
      <c r="R167" s="611"/>
      <c r="S167" s="611"/>
      <c r="T167" s="611"/>
      <c r="U167" s="611"/>
      <c r="V167" s="611"/>
      <c r="AB167" s="2296"/>
    </row>
    <row r="168" spans="1:16369" s="328" customFormat="1" ht="15" hidden="1" customHeight="1">
      <c r="A168" s="1731"/>
      <c r="B168" s="848" t="s">
        <v>2185</v>
      </c>
      <c r="C168" s="417" t="str">
        <f>OpRisk!C48</f>
        <v>Check: row 47 ≥ row 46 ≥ row 45</v>
      </c>
      <c r="D168" s="2396" t="str">
        <f>OpRisk!E48</f>
        <v>Pass</v>
      </c>
      <c r="E168" s="2396" t="str">
        <f>OpRisk!F48</f>
        <v>Pass</v>
      </c>
      <c r="F168" s="2396" t="str">
        <f>OpRisk!G48</f>
        <v>Pass</v>
      </c>
      <c r="G168" s="2396" t="str">
        <f>OpRisk!H48</f>
        <v>Pass</v>
      </c>
      <c r="H168" s="2396" t="str">
        <f>OpRisk!I48</f>
        <v>Pass</v>
      </c>
      <c r="I168" s="2396" t="str">
        <f>OpRisk!J48</f>
        <v>Pass</v>
      </c>
      <c r="J168" s="2396" t="str">
        <f>OpRisk!K48</f>
        <v>Pass</v>
      </c>
      <c r="K168" s="2396" t="str">
        <f>OpRisk!L48</f>
        <v>Pass</v>
      </c>
      <c r="L168" s="2396" t="str">
        <f>OpRisk!M48</f>
        <v>Pass</v>
      </c>
      <c r="M168" s="2396" t="str">
        <f>OpRisk!N48</f>
        <v>Pass</v>
      </c>
      <c r="N168" s="611"/>
      <c r="O168" s="611"/>
      <c r="P168" s="611"/>
      <c r="Q168" s="611"/>
      <c r="R168" s="611"/>
      <c r="S168" s="611"/>
      <c r="T168" s="611"/>
      <c r="U168" s="611"/>
      <c r="V168" s="611"/>
      <c r="AB168" s="2296"/>
    </row>
    <row r="169" spans="1:16369" s="328" customFormat="1" ht="15" hidden="1" customHeight="1">
      <c r="A169" s="1731"/>
      <c r="B169" s="848" t="s">
        <v>2185</v>
      </c>
      <c r="C169" s="417" t="str">
        <f>OpRisk!C57</f>
        <v>Check: row 56 ≤ row 55 ≤ row 54 ≤ row 53 ≤ row 52 ≤ row 51</v>
      </c>
      <c r="D169" s="2396" t="str">
        <f>OpRisk!E57</f>
        <v>Pass</v>
      </c>
      <c r="E169" s="2396" t="str">
        <f>OpRisk!F57</f>
        <v>Pass</v>
      </c>
      <c r="F169" s="2396" t="str">
        <f>OpRisk!G57</f>
        <v>Pass</v>
      </c>
      <c r="G169" s="2396" t="str">
        <f>OpRisk!H57</f>
        <v>Pass</v>
      </c>
      <c r="H169" s="2396" t="str">
        <f>OpRisk!I57</f>
        <v>Pass</v>
      </c>
      <c r="I169" s="2396" t="str">
        <f>OpRisk!J57</f>
        <v>Pass</v>
      </c>
      <c r="J169" s="2396" t="str">
        <f>OpRisk!K57</f>
        <v>Pass</v>
      </c>
      <c r="K169" s="2396" t="str">
        <f>OpRisk!L57</f>
        <v>Pass</v>
      </c>
      <c r="L169" s="2396" t="str">
        <f>OpRisk!M57</f>
        <v>Pass</v>
      </c>
      <c r="M169" s="2396" t="str">
        <f>OpRisk!N57</f>
        <v>Pass</v>
      </c>
      <c r="N169" s="611"/>
      <c r="O169" s="611"/>
      <c r="P169" s="611"/>
      <c r="Q169" s="611"/>
      <c r="R169" s="611"/>
      <c r="S169" s="611"/>
      <c r="T169" s="611"/>
      <c r="U169" s="611"/>
      <c r="V169" s="611"/>
      <c r="AB169" s="2296"/>
    </row>
    <row r="170" spans="1:16369" s="328" customFormat="1" ht="15" hidden="1" customHeight="1">
      <c r="A170" s="1731"/>
      <c r="B170" s="848" t="s">
        <v>2185</v>
      </c>
      <c r="C170" s="417" t="str">
        <f>OpRisk!C64</f>
        <v>Check: row 63 ≤ row 62 ≤ row 61 ≤ row 60 ≤ row 59 ≤ row 58</v>
      </c>
      <c r="D170" s="2396" t="str">
        <f>OpRisk!E64</f>
        <v>Pass</v>
      </c>
      <c r="E170" s="2396" t="str">
        <f>OpRisk!F64</f>
        <v>Pass</v>
      </c>
      <c r="F170" s="2396" t="str">
        <f>OpRisk!G64</f>
        <v>Pass</v>
      </c>
      <c r="G170" s="2396" t="str">
        <f>OpRisk!H64</f>
        <v>Pass</v>
      </c>
      <c r="H170" s="2396" t="str">
        <f>OpRisk!I64</f>
        <v>Pass</v>
      </c>
      <c r="I170" s="2396" t="str">
        <f>OpRisk!J64</f>
        <v>Pass</v>
      </c>
      <c r="J170" s="2396" t="str">
        <f>OpRisk!K64</f>
        <v>Pass</v>
      </c>
      <c r="K170" s="2396" t="str">
        <f>OpRisk!L64</f>
        <v>Pass</v>
      </c>
      <c r="L170" s="2396" t="str">
        <f>OpRisk!M64</f>
        <v>Pass</v>
      </c>
      <c r="M170" s="2396" t="str">
        <f>OpRisk!N64</f>
        <v>Pass</v>
      </c>
      <c r="N170" s="611"/>
      <c r="O170" s="611"/>
      <c r="P170" s="611"/>
      <c r="Q170" s="611"/>
      <c r="R170" s="611"/>
      <c r="S170" s="611"/>
      <c r="T170" s="611"/>
      <c r="U170" s="611"/>
      <c r="V170" s="611"/>
      <c r="AB170" s="2296"/>
    </row>
    <row r="171" spans="1:16369" s="328" customFormat="1" ht="15" hidden="1" customHeight="1">
      <c r="A171" s="1731"/>
      <c r="B171" s="848" t="s">
        <v>2185</v>
      </c>
      <c r="C171" s="417" t="str">
        <f>OpRisk!C73</f>
        <v>Check: row 72 ≤ row 71 ≤ row 70 ≤ row 69 ≤ row 68 ≤ row 67</v>
      </c>
      <c r="D171" s="2396" t="str">
        <f>OpRisk!E73</f>
        <v>Pass</v>
      </c>
      <c r="E171" s="2396" t="str">
        <f>OpRisk!F73</f>
        <v>Pass</v>
      </c>
      <c r="F171" s="2396" t="str">
        <f>OpRisk!G73</f>
        <v>Pass</v>
      </c>
      <c r="G171" s="2396" t="str">
        <f>OpRisk!H73</f>
        <v>Pass</v>
      </c>
      <c r="H171" s="2396" t="str">
        <f>OpRisk!I73</f>
        <v>Pass</v>
      </c>
      <c r="I171" s="2396" t="str">
        <f>OpRisk!J73</f>
        <v>Pass</v>
      </c>
      <c r="J171" s="2396" t="str">
        <f>OpRisk!K73</f>
        <v>Pass</v>
      </c>
      <c r="K171" s="2396" t="str">
        <f>OpRisk!L73</f>
        <v>Pass</v>
      </c>
      <c r="L171" s="2396" t="str">
        <f>OpRisk!M73</f>
        <v>Pass</v>
      </c>
      <c r="M171" s="2396" t="str">
        <f>OpRisk!N73</f>
        <v>Pass</v>
      </c>
      <c r="N171" s="611"/>
      <c r="O171" s="611"/>
      <c r="P171" s="611"/>
      <c r="Q171" s="611"/>
      <c r="R171" s="611"/>
      <c r="S171" s="611"/>
      <c r="T171" s="611"/>
      <c r="U171" s="611"/>
      <c r="V171" s="611"/>
      <c r="AB171" s="2296"/>
    </row>
    <row r="172" spans="1:16369" s="328" customFormat="1" ht="15" hidden="1" customHeight="1">
      <c r="A172" s="1731"/>
      <c r="B172" s="848" t="s">
        <v>2185</v>
      </c>
      <c r="C172" s="417" t="str">
        <f>OpRisk!C80</f>
        <v>Check: row 79 ≤ row 78 ≤ row 77 ≤ row 76 ≤ row 75 ≤ row 74</v>
      </c>
      <c r="D172" s="2396" t="str">
        <f>OpRisk!E80</f>
        <v>Pass</v>
      </c>
      <c r="E172" s="2396" t="str">
        <f>OpRisk!F80</f>
        <v>Pass</v>
      </c>
      <c r="F172" s="2396" t="str">
        <f>OpRisk!G80</f>
        <v>Pass</v>
      </c>
      <c r="G172" s="2396" t="str">
        <f>OpRisk!H80</f>
        <v>Pass</v>
      </c>
      <c r="H172" s="2396" t="str">
        <f>OpRisk!I80</f>
        <v>Pass</v>
      </c>
      <c r="I172" s="2396" t="str">
        <f>OpRisk!J80</f>
        <v>Pass</v>
      </c>
      <c r="J172" s="2396" t="str">
        <f>OpRisk!K80</f>
        <v>Pass</v>
      </c>
      <c r="K172" s="2396" t="str">
        <f>OpRisk!L80</f>
        <v>Pass</v>
      </c>
      <c r="L172" s="2396" t="str">
        <f>OpRisk!M80</f>
        <v>Pass</v>
      </c>
      <c r="M172" s="2396" t="str">
        <f>OpRisk!N80</f>
        <v>Pass</v>
      </c>
      <c r="N172" s="611"/>
      <c r="O172" s="611"/>
      <c r="P172" s="611"/>
      <c r="Q172" s="611"/>
      <c r="R172" s="611"/>
      <c r="S172" s="611"/>
      <c r="T172" s="611"/>
      <c r="U172" s="611"/>
      <c r="V172" s="611"/>
      <c r="AB172" s="2296"/>
    </row>
    <row r="173" spans="1:16369" s="328" customFormat="1" ht="15" hidden="1" customHeight="1">
      <c r="A173" s="1731"/>
      <c r="B173" s="848" t="s">
        <v>2185</v>
      </c>
      <c r="C173" s="417" t="str">
        <f>OpRisk!C89</f>
        <v>Check: row 88 ≤ row 87 ≤ row 86 ≤ row 85 ≤ row 84 ≤ row 83</v>
      </c>
      <c r="D173" s="2396" t="str">
        <f>OpRisk!E89</f>
        <v>Pass</v>
      </c>
      <c r="E173" s="2396" t="str">
        <f>OpRisk!F89</f>
        <v>Pass</v>
      </c>
      <c r="F173" s="2396" t="str">
        <f>OpRisk!G89</f>
        <v>Pass</v>
      </c>
      <c r="G173" s="2396" t="str">
        <f>OpRisk!H89</f>
        <v>Pass</v>
      </c>
      <c r="H173" s="2396" t="str">
        <f>OpRisk!I89</f>
        <v>Pass</v>
      </c>
      <c r="I173" s="2396" t="str">
        <f>OpRisk!J89</f>
        <v>Pass</v>
      </c>
      <c r="J173" s="2396" t="str">
        <f>OpRisk!K89</f>
        <v>Pass</v>
      </c>
      <c r="K173" s="2396" t="str">
        <f>OpRisk!L89</f>
        <v>Pass</v>
      </c>
      <c r="L173" s="2396" t="str">
        <f>OpRisk!M89</f>
        <v>Pass</v>
      </c>
      <c r="M173" s="2396" t="str">
        <f>OpRisk!N89</f>
        <v>Pass</v>
      </c>
      <c r="N173" s="611"/>
      <c r="O173" s="611"/>
      <c r="P173" s="611"/>
      <c r="Q173" s="611"/>
      <c r="R173" s="611"/>
      <c r="S173" s="611"/>
      <c r="T173" s="611"/>
      <c r="U173" s="611"/>
      <c r="V173" s="611"/>
      <c r="AB173" s="2296"/>
    </row>
    <row r="174" spans="1:16369" s="328" customFormat="1" ht="15" hidden="1" customHeight="1">
      <c r="A174" s="1731"/>
      <c r="B174" s="848" t="s">
        <v>2185</v>
      </c>
      <c r="C174" s="417" t="str">
        <f>OpRisk!C96</f>
        <v>Check: row 95 ≤ row 94 ≤ row 93 ≤ row 92 ≤ row 91 ≤ row 90</v>
      </c>
      <c r="D174" s="2396" t="str">
        <f>OpRisk!E96</f>
        <v>Pass</v>
      </c>
      <c r="E174" s="2396" t="str">
        <f>OpRisk!F96</f>
        <v>Pass</v>
      </c>
      <c r="F174" s="2396" t="str">
        <f>OpRisk!G96</f>
        <v>Pass</v>
      </c>
      <c r="G174" s="2396" t="str">
        <f>OpRisk!H96</f>
        <v>Pass</v>
      </c>
      <c r="H174" s="2396" t="str">
        <f>OpRisk!I96</f>
        <v>Pass</v>
      </c>
      <c r="I174" s="2396" t="str">
        <f>OpRisk!J96</f>
        <v>Pass</v>
      </c>
      <c r="J174" s="2396" t="str">
        <f>OpRisk!K96</f>
        <v>Pass</v>
      </c>
      <c r="K174" s="2396" t="str">
        <f>OpRisk!L96</f>
        <v>Pass</v>
      </c>
      <c r="L174" s="2396" t="str">
        <f>OpRisk!M96</f>
        <v>Pass</v>
      </c>
      <c r="M174" s="2396" t="str">
        <f>OpRisk!N96</f>
        <v>Pass</v>
      </c>
      <c r="N174" s="611"/>
      <c r="O174" s="611"/>
      <c r="P174" s="611"/>
      <c r="Q174" s="611"/>
      <c r="R174" s="611"/>
      <c r="S174" s="611"/>
      <c r="T174" s="611"/>
      <c r="U174" s="611"/>
      <c r="V174" s="611"/>
      <c r="AB174" s="2296"/>
    </row>
    <row r="175" spans="1:16369" s="328" customFormat="1" ht="15" hidden="1" customHeight="1">
      <c r="A175" s="1731"/>
      <c r="B175" s="848" t="s">
        <v>2185</v>
      </c>
      <c r="C175" s="417" t="str">
        <f>OpRisk!C105</f>
        <v>Check: row 104 ≤ row 103 ≤ row 102 ≤ row 101 ≤ row 100 ≤ row 99</v>
      </c>
      <c r="D175" s="2396" t="str">
        <f>OpRisk!E105</f>
        <v>Pass</v>
      </c>
      <c r="E175" s="2396" t="str">
        <f>OpRisk!F105</f>
        <v>Pass</v>
      </c>
      <c r="F175" s="2396" t="str">
        <f>OpRisk!G105</f>
        <v>Pass</v>
      </c>
      <c r="G175" s="2396" t="str">
        <f>OpRisk!H105</f>
        <v>Pass</v>
      </c>
      <c r="H175" s="2396" t="str">
        <f>OpRisk!I105</f>
        <v>Pass</v>
      </c>
      <c r="I175" s="2396" t="str">
        <f>OpRisk!J105</f>
        <v>Pass</v>
      </c>
      <c r="J175" s="2396" t="str">
        <f>OpRisk!K105</f>
        <v>Pass</v>
      </c>
      <c r="K175" s="2396" t="str">
        <f>OpRisk!L105</f>
        <v>Pass</v>
      </c>
      <c r="L175" s="2396" t="str">
        <f>OpRisk!M105</f>
        <v>Pass</v>
      </c>
      <c r="M175" s="2396" t="str">
        <f>OpRisk!N105</f>
        <v>Pass</v>
      </c>
      <c r="N175" s="611"/>
      <c r="O175" s="611"/>
      <c r="P175" s="611"/>
      <c r="Q175" s="611"/>
      <c r="R175" s="611"/>
      <c r="S175" s="611"/>
      <c r="T175" s="611"/>
      <c r="U175" s="611"/>
      <c r="V175" s="611"/>
      <c r="AB175" s="2296"/>
    </row>
    <row r="176" spans="1:16369" s="328" customFormat="1" ht="15" hidden="1" customHeight="1">
      <c r="A176" s="1731"/>
      <c r="B176" s="848" t="s">
        <v>2185</v>
      </c>
      <c r="C176" s="417" t="str">
        <f>OpRisk!C112</f>
        <v>Check: row 111 ≤ row 110 ≤ row 109 ≤ row 108 ≤ row 107 ≤ row 106</v>
      </c>
      <c r="D176" s="2396" t="str">
        <f>OpRisk!E112</f>
        <v>Pass</v>
      </c>
      <c r="E176" s="2396" t="str">
        <f>OpRisk!F112</f>
        <v>Pass</v>
      </c>
      <c r="F176" s="2396" t="str">
        <f>OpRisk!G112</f>
        <v>Pass</v>
      </c>
      <c r="G176" s="2396" t="str">
        <f>OpRisk!H112</f>
        <v>Pass</v>
      </c>
      <c r="H176" s="2396" t="str">
        <f>OpRisk!I112</f>
        <v>Pass</v>
      </c>
      <c r="I176" s="2396" t="str">
        <f>OpRisk!J112</f>
        <v>Pass</v>
      </c>
      <c r="J176" s="2396" t="str">
        <f>OpRisk!K112</f>
        <v>Pass</v>
      </c>
      <c r="K176" s="2396" t="str">
        <f>OpRisk!L112</f>
        <v>Pass</v>
      </c>
      <c r="L176" s="2396" t="str">
        <f>OpRisk!M112</f>
        <v>Pass</v>
      </c>
      <c r="M176" s="2396" t="str">
        <f>OpRisk!N112</f>
        <v>Pass</v>
      </c>
      <c r="N176" s="611"/>
      <c r="O176" s="611"/>
      <c r="P176" s="611"/>
      <c r="Q176" s="611"/>
      <c r="R176" s="611"/>
      <c r="S176" s="611"/>
      <c r="T176" s="611"/>
      <c r="U176" s="611"/>
      <c r="V176" s="611"/>
      <c r="AB176" s="2296"/>
    </row>
    <row r="177" spans="1:16369" s="328" customFormat="1" ht="15" hidden="1" customHeight="1">
      <c r="A177" s="1731"/>
      <c r="B177" s="848" t="s">
        <v>2185</v>
      </c>
      <c r="C177" s="417" t="str">
        <f>OpRisk!C121</f>
        <v>Check: row 120 ≤ row 119 ≤ row 118 ≤ row 117 ≤ row 116 ≤ row 115</v>
      </c>
      <c r="D177" s="2396" t="str">
        <f>OpRisk!E121</f>
        <v>Pass</v>
      </c>
      <c r="E177" s="2396" t="str">
        <f>OpRisk!F121</f>
        <v>Pass</v>
      </c>
      <c r="F177" s="2396" t="str">
        <f>OpRisk!G121</f>
        <v>Pass</v>
      </c>
      <c r="G177" s="2396" t="str">
        <f>OpRisk!H121</f>
        <v>Pass</v>
      </c>
      <c r="H177" s="2396" t="str">
        <f>OpRisk!I121</f>
        <v>Pass</v>
      </c>
      <c r="I177" s="2396" t="str">
        <f>OpRisk!J121</f>
        <v>Pass</v>
      </c>
      <c r="J177" s="2396" t="str">
        <f>OpRisk!K121</f>
        <v>Pass</v>
      </c>
      <c r="K177" s="2396" t="str">
        <f>OpRisk!L121</f>
        <v>Pass</v>
      </c>
      <c r="L177" s="2396" t="str">
        <f>OpRisk!M121</f>
        <v>Pass</v>
      </c>
      <c r="M177" s="2396" t="str">
        <f>OpRisk!N121</f>
        <v>Pass</v>
      </c>
      <c r="N177" s="611"/>
      <c r="O177" s="611"/>
      <c r="P177" s="611"/>
      <c r="Q177" s="611"/>
      <c r="R177" s="611"/>
      <c r="S177" s="611"/>
      <c r="T177" s="611"/>
      <c r="U177" s="611"/>
      <c r="V177" s="611"/>
      <c r="AB177" s="2296"/>
    </row>
    <row r="178" spans="1:16369" s="328" customFormat="1" ht="15" hidden="1" customHeight="1">
      <c r="A178" s="1731"/>
      <c r="B178" s="848" t="s">
        <v>2185</v>
      </c>
      <c r="C178" s="417" t="str">
        <f>OpRisk!C128</f>
        <v>Check: row 127 ≤ row 126 ≤ row 125 ≤ row 124 ≤ row 123 ≤ row 122</v>
      </c>
      <c r="D178" s="2396" t="str">
        <f>OpRisk!E128</f>
        <v>Pass</v>
      </c>
      <c r="E178" s="2396" t="str">
        <f>OpRisk!F128</f>
        <v>Pass</v>
      </c>
      <c r="F178" s="2396" t="str">
        <f>OpRisk!G128</f>
        <v>Pass</v>
      </c>
      <c r="G178" s="2396" t="str">
        <f>OpRisk!H128</f>
        <v>Pass</v>
      </c>
      <c r="H178" s="2396" t="str">
        <f>OpRisk!I128</f>
        <v>Pass</v>
      </c>
      <c r="I178" s="2396" t="str">
        <f>OpRisk!J128</f>
        <v>Pass</v>
      </c>
      <c r="J178" s="2396" t="str">
        <f>OpRisk!K128</f>
        <v>Pass</v>
      </c>
      <c r="K178" s="2396" t="str">
        <f>OpRisk!L128</f>
        <v>Pass</v>
      </c>
      <c r="L178" s="2396" t="str">
        <f>OpRisk!M128</f>
        <v>Pass</v>
      </c>
      <c r="M178" s="2396" t="str">
        <f>OpRisk!N128</f>
        <v>Pass</v>
      </c>
      <c r="N178" s="611"/>
      <c r="O178" s="611"/>
      <c r="P178" s="611"/>
      <c r="Q178" s="611"/>
      <c r="R178" s="611"/>
      <c r="S178" s="611"/>
      <c r="T178" s="611"/>
      <c r="U178" s="611"/>
      <c r="V178" s="611"/>
      <c r="AB178" s="2296"/>
    </row>
    <row r="179" spans="1:16369" s="328" customFormat="1" ht="15" hidden="1" customHeight="1">
      <c r="A179" s="1731"/>
      <c r="B179" s="848" t="s">
        <v>2185</v>
      </c>
      <c r="C179" s="417" t="str">
        <f>OpRisk!C137</f>
        <v>Check: row 136 ≤ row 135 ≤ row 134 ≤ row 133 ≤ row 132 ≤ row 131</v>
      </c>
      <c r="D179" s="2396" t="str">
        <f>OpRisk!E137</f>
        <v>Pass</v>
      </c>
      <c r="E179" s="2396" t="str">
        <f>OpRisk!F137</f>
        <v>Pass</v>
      </c>
      <c r="F179" s="2396" t="str">
        <f>OpRisk!G137</f>
        <v>Pass</v>
      </c>
      <c r="G179" s="2396" t="str">
        <f>OpRisk!H137</f>
        <v>Pass</v>
      </c>
      <c r="H179" s="2396" t="str">
        <f>OpRisk!I137</f>
        <v>Pass</v>
      </c>
      <c r="I179" s="2396" t="str">
        <f>OpRisk!J137</f>
        <v>Pass</v>
      </c>
      <c r="J179" s="2396" t="str">
        <f>OpRisk!K137</f>
        <v>Pass</v>
      </c>
      <c r="K179" s="2396" t="str">
        <f>OpRisk!L137</f>
        <v>Pass</v>
      </c>
      <c r="L179" s="2396" t="str">
        <f>OpRisk!M137</f>
        <v>Pass</v>
      </c>
      <c r="M179" s="2396" t="str">
        <f>OpRisk!N137</f>
        <v>Pass</v>
      </c>
      <c r="N179" s="611"/>
      <c r="O179" s="611"/>
      <c r="P179" s="611"/>
      <c r="Q179" s="611"/>
      <c r="R179" s="611"/>
      <c r="S179" s="611"/>
      <c r="T179" s="611"/>
      <c r="U179" s="611"/>
      <c r="V179" s="611"/>
      <c r="AB179" s="2296"/>
    </row>
    <row r="180" spans="1:16369" s="328" customFormat="1" ht="15" hidden="1" customHeight="1">
      <c r="A180" s="1731"/>
      <c r="B180" s="848" t="s">
        <v>2185</v>
      </c>
      <c r="C180" s="417" t="str">
        <f>OpRisk!C144</f>
        <v>Check: row 143 ≤ row 142 ≤ row 141 ≤ row 140 ≤ row 139 ≤ row 138</v>
      </c>
      <c r="D180" s="2396" t="str">
        <f>OpRisk!E144</f>
        <v>Pass</v>
      </c>
      <c r="E180" s="2396" t="str">
        <f>OpRisk!F144</f>
        <v>Pass</v>
      </c>
      <c r="F180" s="2396" t="str">
        <f>OpRisk!G144</f>
        <v>Pass</v>
      </c>
      <c r="G180" s="2396" t="str">
        <f>OpRisk!H144</f>
        <v>Pass</v>
      </c>
      <c r="H180" s="2396" t="str">
        <f>OpRisk!I144</f>
        <v>Pass</v>
      </c>
      <c r="I180" s="2396" t="str">
        <f>OpRisk!J144</f>
        <v>Pass</v>
      </c>
      <c r="J180" s="2396" t="str">
        <f>OpRisk!K144</f>
        <v>Pass</v>
      </c>
      <c r="K180" s="2396" t="str">
        <f>OpRisk!L144</f>
        <v>Pass</v>
      </c>
      <c r="L180" s="2396" t="str">
        <f>OpRisk!M144</f>
        <v>Pass</v>
      </c>
      <c r="M180" s="2396" t="str">
        <f>OpRisk!N144</f>
        <v>Pass</v>
      </c>
      <c r="N180" s="611"/>
      <c r="O180" s="611"/>
      <c r="P180" s="611"/>
      <c r="Q180" s="611"/>
      <c r="R180" s="611"/>
      <c r="S180" s="611"/>
      <c r="T180" s="611"/>
      <c r="U180" s="611"/>
      <c r="V180" s="611"/>
      <c r="AB180" s="2296"/>
    </row>
    <row r="181" spans="1:16369" s="328" customFormat="1" ht="15" hidden="1" customHeight="1">
      <c r="A181" s="1731"/>
      <c r="B181" s="848" t="s">
        <v>2185</v>
      </c>
      <c r="C181" s="417" t="str">
        <f>OpRisk!C153</f>
        <v>Check: row 152 ≤ row 151 ≤ row 150 ≤ row 149 ≤ row 148 ≤ row 147</v>
      </c>
      <c r="D181" s="2396" t="str">
        <f>OpRisk!E153</f>
        <v>Pass</v>
      </c>
      <c r="E181" s="2396" t="str">
        <f>OpRisk!F153</f>
        <v>Pass</v>
      </c>
      <c r="F181" s="2396" t="str">
        <f>OpRisk!G153</f>
        <v>Pass</v>
      </c>
      <c r="G181" s="2396" t="str">
        <f>OpRisk!H153</f>
        <v>Pass</v>
      </c>
      <c r="H181" s="2396" t="str">
        <f>OpRisk!I153</f>
        <v>Pass</v>
      </c>
      <c r="I181" s="2396" t="str">
        <f>OpRisk!J153</f>
        <v>Pass</v>
      </c>
      <c r="J181" s="2396" t="str">
        <f>OpRisk!K153</f>
        <v>Pass</v>
      </c>
      <c r="K181" s="2396" t="str">
        <f>OpRisk!L153</f>
        <v>Pass</v>
      </c>
      <c r="L181" s="2396" t="str">
        <f>OpRisk!M153</f>
        <v>Pass</v>
      </c>
      <c r="M181" s="2396" t="str">
        <f>OpRisk!N153</f>
        <v>Pass</v>
      </c>
      <c r="N181" s="611"/>
      <c r="O181" s="611"/>
      <c r="P181" s="611"/>
      <c r="Q181" s="611"/>
      <c r="R181" s="611"/>
      <c r="S181" s="611"/>
      <c r="T181" s="611"/>
      <c r="U181" s="611"/>
      <c r="V181" s="611"/>
      <c r="AB181" s="2296"/>
    </row>
    <row r="182" spans="1:16369" s="328" customFormat="1" ht="15" hidden="1" customHeight="1">
      <c r="A182" s="1731"/>
      <c r="B182" s="809" t="s">
        <v>2185</v>
      </c>
      <c r="C182" s="2355" t="str">
        <f>OpRisk!C160</f>
        <v>Check: row 159 ≤ row 158 ≤ row 157 ≤ row 156 ≤ row 155 ≤ row 154</v>
      </c>
      <c r="D182" s="2362" t="str">
        <f>OpRisk!E160</f>
        <v>Pass</v>
      </c>
      <c r="E182" s="2362" t="str">
        <f>OpRisk!F160</f>
        <v>Pass</v>
      </c>
      <c r="F182" s="2362" t="str">
        <f>OpRisk!G160</f>
        <v>Pass</v>
      </c>
      <c r="G182" s="2362" t="str">
        <f>OpRisk!H160</f>
        <v>Pass</v>
      </c>
      <c r="H182" s="2362" t="str">
        <f>OpRisk!I160</f>
        <v>Pass</v>
      </c>
      <c r="I182" s="2362" t="str">
        <f>OpRisk!J160</f>
        <v>Pass</v>
      </c>
      <c r="J182" s="2362" t="str">
        <f>OpRisk!K160</f>
        <v>Pass</v>
      </c>
      <c r="K182" s="2362" t="str">
        <f>OpRisk!L160</f>
        <v>Pass</v>
      </c>
      <c r="L182" s="2362" t="str">
        <f>OpRisk!M160</f>
        <v>Pass</v>
      </c>
      <c r="M182" s="2362" t="str">
        <f>OpRisk!N160</f>
        <v>Pass</v>
      </c>
      <c r="N182" s="611"/>
      <c r="O182" s="611"/>
      <c r="P182" s="611"/>
      <c r="Q182" s="611"/>
      <c r="R182" s="611"/>
      <c r="S182" s="611"/>
      <c r="T182" s="611"/>
      <c r="U182" s="611"/>
      <c r="V182" s="611"/>
      <c r="AB182" s="2296"/>
    </row>
    <row r="183" spans="1:16369" s="328" customFormat="1" ht="15" hidden="1" customHeight="1">
      <c r="A183" s="1731"/>
      <c r="B183" s="611"/>
      <c r="C183" s="611"/>
      <c r="D183" s="611"/>
      <c r="E183" s="611"/>
      <c r="F183" s="611"/>
      <c r="G183" s="611"/>
      <c r="H183" s="611"/>
      <c r="I183" s="611"/>
      <c r="J183" s="611"/>
      <c r="K183" s="611"/>
      <c r="L183" s="2222"/>
      <c r="M183" s="2222"/>
      <c r="N183" s="2222"/>
      <c r="O183" s="611"/>
      <c r="P183" s="611"/>
      <c r="Q183" s="611"/>
      <c r="R183" s="611"/>
      <c r="S183" s="611"/>
      <c r="T183" s="611"/>
      <c r="U183" s="611"/>
      <c r="V183" s="611"/>
      <c r="AB183" s="2296"/>
    </row>
    <row r="184" spans="1:16369" s="328" customFormat="1" ht="45" customHeight="1">
      <c r="A184" s="2476" t="s">
        <v>2186</v>
      </c>
      <c r="B184" s="1814"/>
      <c r="C184" s="1814"/>
      <c r="D184" s="1814"/>
      <c r="E184" s="1814"/>
      <c r="F184" s="1814"/>
      <c r="G184" s="1814"/>
      <c r="H184" s="1814"/>
      <c r="I184" s="1814"/>
      <c r="J184" s="1814"/>
      <c r="K184" s="1814"/>
      <c r="L184" s="1814"/>
      <c r="M184" s="1814"/>
      <c r="N184" s="1814"/>
      <c r="O184" s="1814"/>
      <c r="P184" s="1814"/>
      <c r="Q184" s="1814"/>
      <c r="R184" s="1814"/>
      <c r="S184" s="1814"/>
      <c r="T184" s="1814"/>
      <c r="U184" s="1814"/>
      <c r="V184" s="1814"/>
      <c r="W184" s="2104"/>
      <c r="X184" s="1814"/>
      <c r="Y184" s="1814"/>
      <c r="Z184" s="1814"/>
      <c r="AA184" s="1814"/>
      <c r="AB184" s="2350"/>
      <c r="AC184" s="1814"/>
      <c r="AD184" s="1814"/>
      <c r="AE184" s="1814"/>
      <c r="AF184" s="1814"/>
      <c r="AG184" s="1814"/>
      <c r="AH184" s="1814"/>
      <c r="AI184" s="1814"/>
      <c r="AJ184" s="1814"/>
      <c r="AK184" s="1814"/>
      <c r="AL184" s="1814"/>
      <c r="AM184" s="1814"/>
      <c r="AN184" s="1814"/>
      <c r="AO184" s="1814"/>
      <c r="AP184" s="1814"/>
      <c r="AQ184" s="1814"/>
      <c r="AR184" s="1814"/>
      <c r="AS184" s="1814"/>
      <c r="AT184" s="1814"/>
      <c r="AU184" s="1814"/>
      <c r="AV184" s="1814"/>
      <c r="AW184" s="1814"/>
      <c r="AX184" s="1814"/>
      <c r="AY184" s="1814"/>
      <c r="AZ184" s="1814"/>
      <c r="BA184" s="1814"/>
      <c r="BB184" s="1814"/>
      <c r="BC184" s="1814"/>
      <c r="BD184" s="1814"/>
      <c r="BE184" s="1814"/>
      <c r="BF184" s="1814"/>
      <c r="BG184" s="1814"/>
      <c r="BH184" s="1814"/>
      <c r="BI184" s="1814"/>
      <c r="BJ184" s="1814"/>
      <c r="BK184" s="1814"/>
      <c r="BL184" s="1814"/>
      <c r="BM184" s="1814"/>
      <c r="BN184" s="1814"/>
      <c r="BO184" s="1814"/>
      <c r="BP184" s="1814"/>
      <c r="BQ184" s="1814"/>
      <c r="BR184" s="1814"/>
      <c r="BS184" s="1814"/>
      <c r="BT184" s="1814"/>
      <c r="BU184" s="1814"/>
      <c r="BV184" s="1814"/>
      <c r="BW184" s="1814"/>
      <c r="BX184" s="1814"/>
      <c r="BY184" s="1814"/>
      <c r="BZ184" s="1814"/>
      <c r="CA184" s="1814"/>
      <c r="CB184" s="1814"/>
      <c r="CC184" s="1814"/>
      <c r="CD184" s="1814"/>
      <c r="CE184" s="1814"/>
      <c r="CF184" s="1814"/>
      <c r="CG184" s="1814"/>
      <c r="CH184" s="1814"/>
      <c r="CI184" s="1814"/>
      <c r="CJ184" s="1814"/>
      <c r="CK184" s="1814"/>
      <c r="CL184" s="1814"/>
      <c r="CM184" s="1814"/>
      <c r="CN184" s="1814"/>
      <c r="CO184" s="1814"/>
      <c r="CP184" s="1814"/>
      <c r="CQ184" s="1814"/>
      <c r="CR184" s="1814"/>
      <c r="CS184" s="1814"/>
      <c r="CT184" s="1814"/>
      <c r="CU184" s="1814"/>
      <c r="CV184" s="1814"/>
      <c r="CW184" s="1814"/>
      <c r="CX184" s="1814"/>
      <c r="CY184" s="1814"/>
      <c r="CZ184" s="1814"/>
      <c r="DA184" s="1814"/>
      <c r="DB184" s="1814"/>
      <c r="DC184" s="1814"/>
      <c r="DD184" s="1814"/>
      <c r="DE184" s="1814"/>
      <c r="DF184" s="1814"/>
      <c r="DG184" s="1814"/>
      <c r="DH184" s="1814"/>
      <c r="DI184" s="1814"/>
      <c r="DJ184" s="1814"/>
      <c r="DK184" s="1814"/>
      <c r="DL184" s="1814"/>
      <c r="DM184" s="1814"/>
      <c r="DN184" s="1814"/>
      <c r="DO184" s="1814"/>
      <c r="DP184" s="1814"/>
      <c r="DQ184" s="1814"/>
      <c r="DR184" s="1814"/>
      <c r="DS184" s="1814"/>
      <c r="DT184" s="1814"/>
      <c r="DU184" s="1814"/>
      <c r="DV184" s="1814"/>
      <c r="DW184" s="1814"/>
      <c r="DX184" s="1814"/>
      <c r="DY184" s="1814"/>
      <c r="DZ184" s="1814"/>
      <c r="EA184" s="1814"/>
      <c r="EB184" s="1814"/>
      <c r="EC184" s="1814"/>
      <c r="ED184" s="1814"/>
      <c r="EE184" s="1814"/>
      <c r="EF184" s="1814"/>
      <c r="EG184" s="1814"/>
      <c r="EH184" s="1814"/>
      <c r="EI184" s="1814"/>
      <c r="EJ184" s="1814"/>
      <c r="EK184" s="1814"/>
      <c r="EL184" s="1814"/>
      <c r="EM184" s="1814"/>
      <c r="EN184" s="1814"/>
      <c r="EO184" s="1814"/>
      <c r="EP184" s="1814"/>
      <c r="EQ184" s="1814"/>
      <c r="ER184" s="1814"/>
      <c r="ES184" s="1814"/>
      <c r="ET184" s="1814"/>
      <c r="EU184" s="1814"/>
      <c r="EV184" s="1814"/>
      <c r="EW184" s="1814"/>
      <c r="EX184" s="1814"/>
      <c r="EY184" s="1814"/>
      <c r="EZ184" s="1814"/>
      <c r="FA184" s="1814"/>
      <c r="FB184" s="1814"/>
      <c r="FC184" s="1814"/>
      <c r="FD184" s="1814"/>
      <c r="FE184" s="1814"/>
      <c r="FF184" s="1814"/>
      <c r="FG184" s="1814"/>
      <c r="FH184" s="1814"/>
      <c r="FI184" s="1814"/>
      <c r="FJ184" s="1814"/>
      <c r="FK184" s="1814"/>
      <c r="FL184" s="1814"/>
      <c r="FM184" s="1814"/>
      <c r="FN184" s="1814"/>
      <c r="FO184" s="1814"/>
      <c r="FP184" s="1814"/>
      <c r="FQ184" s="1814"/>
      <c r="FR184" s="1814"/>
      <c r="FS184" s="1814"/>
      <c r="FT184" s="1814"/>
      <c r="FU184" s="1814"/>
      <c r="FV184" s="1814"/>
      <c r="FW184" s="1814"/>
      <c r="FX184" s="1814"/>
      <c r="FY184" s="1814"/>
      <c r="FZ184" s="1814"/>
      <c r="GA184" s="1814"/>
      <c r="GB184" s="1814"/>
      <c r="GC184" s="1814"/>
      <c r="GD184" s="1814"/>
      <c r="GE184" s="1814"/>
      <c r="GF184" s="1814"/>
      <c r="GG184" s="1814"/>
      <c r="GH184" s="1814"/>
      <c r="GI184" s="1814"/>
      <c r="GJ184" s="1814"/>
      <c r="GK184" s="1814"/>
      <c r="GL184" s="1814"/>
      <c r="GM184" s="1814"/>
      <c r="GN184" s="1814"/>
      <c r="GO184" s="1814"/>
      <c r="GP184" s="1814"/>
      <c r="GQ184" s="1814"/>
      <c r="GR184" s="1814"/>
      <c r="GS184" s="1814"/>
      <c r="GT184" s="1814"/>
      <c r="GU184" s="1814"/>
      <c r="GV184" s="1814"/>
      <c r="GW184" s="1814"/>
      <c r="GX184" s="1814"/>
      <c r="GY184" s="1814"/>
      <c r="GZ184" s="1814"/>
      <c r="HA184" s="1814"/>
      <c r="HB184" s="1814"/>
      <c r="HC184" s="1814"/>
      <c r="HD184" s="1814"/>
      <c r="HE184" s="1814"/>
      <c r="HF184" s="1814"/>
      <c r="HG184" s="1814"/>
      <c r="HH184" s="1814"/>
      <c r="HI184" s="1814"/>
      <c r="HJ184" s="1814"/>
      <c r="HK184" s="1814"/>
      <c r="HL184" s="1814"/>
      <c r="HM184" s="1814"/>
      <c r="HN184" s="1814"/>
      <c r="HO184" s="1814"/>
      <c r="HP184" s="1814"/>
      <c r="HQ184" s="1814"/>
      <c r="HR184" s="1814"/>
      <c r="HS184" s="1814"/>
      <c r="HT184" s="1814"/>
      <c r="HU184" s="1814"/>
      <c r="HV184" s="1814"/>
      <c r="HW184" s="1814"/>
      <c r="HX184" s="1814"/>
      <c r="HY184" s="1814"/>
      <c r="HZ184" s="1814"/>
      <c r="IA184" s="1814"/>
      <c r="IB184" s="1814"/>
      <c r="IC184" s="1814"/>
      <c r="ID184" s="1814"/>
      <c r="IE184" s="1814"/>
      <c r="IF184" s="1814"/>
      <c r="IG184" s="1814"/>
      <c r="IH184" s="1814"/>
      <c r="II184" s="1814"/>
      <c r="IJ184" s="1814"/>
      <c r="IK184" s="1814"/>
      <c r="IL184" s="1814"/>
      <c r="IM184" s="1814"/>
      <c r="IN184" s="1814"/>
      <c r="IO184" s="1814"/>
      <c r="IP184" s="1814"/>
      <c r="IQ184" s="1814"/>
      <c r="IR184" s="1814"/>
      <c r="IS184" s="1814"/>
      <c r="IT184" s="1814"/>
      <c r="IU184" s="1814"/>
      <c r="IV184" s="1814"/>
      <c r="IW184" s="1814"/>
      <c r="IX184" s="1814"/>
      <c r="IY184" s="1814"/>
      <c r="IZ184" s="1814"/>
      <c r="JA184" s="1814"/>
      <c r="JB184" s="1814"/>
      <c r="JC184" s="1814"/>
      <c r="JD184" s="1814"/>
      <c r="JE184" s="1814"/>
      <c r="JF184" s="1814"/>
      <c r="JG184" s="1814"/>
      <c r="JH184" s="1814"/>
      <c r="JI184" s="1814"/>
      <c r="JJ184" s="1814"/>
      <c r="JK184" s="1814"/>
      <c r="JL184" s="1814"/>
      <c r="JM184" s="1814"/>
      <c r="JN184" s="1814"/>
      <c r="JO184" s="1814"/>
      <c r="JP184" s="1814"/>
      <c r="JQ184" s="1814"/>
      <c r="JR184" s="1814"/>
      <c r="JS184" s="1814"/>
      <c r="JT184" s="1814"/>
      <c r="JU184" s="1814"/>
      <c r="JV184" s="1814"/>
      <c r="JW184" s="1814"/>
      <c r="JX184" s="1814"/>
      <c r="JY184" s="1814"/>
      <c r="JZ184" s="1814"/>
      <c r="KA184" s="1814"/>
      <c r="KB184" s="1814"/>
      <c r="KC184" s="1814"/>
      <c r="KD184" s="1814"/>
      <c r="KE184" s="1814"/>
      <c r="KF184" s="1814"/>
      <c r="KG184" s="1814"/>
      <c r="KH184" s="1814"/>
      <c r="KI184" s="1814"/>
      <c r="KJ184" s="1814"/>
      <c r="KK184" s="1814"/>
      <c r="KL184" s="1814"/>
      <c r="KM184" s="1814"/>
      <c r="KN184" s="1814"/>
      <c r="KO184" s="1814"/>
      <c r="KP184" s="1814"/>
      <c r="KQ184" s="1814"/>
      <c r="KR184" s="1814"/>
      <c r="KS184" s="1814"/>
      <c r="KT184" s="1814"/>
      <c r="KU184" s="1814"/>
      <c r="KV184" s="1814"/>
      <c r="KW184" s="1814"/>
      <c r="KX184" s="1814"/>
      <c r="KY184" s="1814"/>
      <c r="KZ184" s="1814"/>
      <c r="LA184" s="1814"/>
      <c r="LB184" s="1814"/>
      <c r="LC184" s="1814"/>
      <c r="LD184" s="1814"/>
      <c r="LE184" s="1814"/>
      <c r="LF184" s="1814"/>
      <c r="LG184" s="1814"/>
      <c r="LH184" s="1814"/>
      <c r="LI184" s="1814"/>
      <c r="LJ184" s="1814"/>
      <c r="LK184" s="1814"/>
      <c r="LL184" s="1814"/>
      <c r="LM184" s="1814"/>
      <c r="LN184" s="1814"/>
      <c r="LO184" s="1814"/>
      <c r="LP184" s="1814"/>
      <c r="LQ184" s="1814"/>
      <c r="LR184" s="1814"/>
      <c r="LS184" s="1814"/>
      <c r="LT184" s="1814"/>
      <c r="LU184" s="1814"/>
      <c r="LV184" s="1814"/>
      <c r="LW184" s="1814"/>
      <c r="LX184" s="1814"/>
      <c r="LY184" s="1814"/>
      <c r="LZ184" s="1814"/>
      <c r="MA184" s="1814"/>
      <c r="MB184" s="1814"/>
      <c r="MC184" s="1814"/>
      <c r="MD184" s="1814"/>
      <c r="ME184" s="1814"/>
      <c r="MF184" s="1814"/>
      <c r="MG184" s="1814"/>
      <c r="MH184" s="1814"/>
      <c r="MI184" s="1814"/>
      <c r="MJ184" s="1814"/>
      <c r="MK184" s="1814"/>
      <c r="ML184" s="1814"/>
      <c r="MM184" s="1814"/>
      <c r="MN184" s="1814"/>
      <c r="MO184" s="1814"/>
      <c r="MP184" s="1814"/>
      <c r="MQ184" s="1814"/>
      <c r="MR184" s="1814"/>
      <c r="MS184" s="1814"/>
      <c r="MT184" s="1814"/>
      <c r="MU184" s="1814"/>
      <c r="MV184" s="1814"/>
      <c r="MW184" s="1814"/>
      <c r="MX184" s="1814"/>
      <c r="MY184" s="1814"/>
      <c r="MZ184" s="1814"/>
      <c r="NA184" s="1814"/>
      <c r="NB184" s="1814"/>
      <c r="NC184" s="1814"/>
      <c r="ND184" s="1814"/>
      <c r="NE184" s="1814"/>
      <c r="NF184" s="1814"/>
      <c r="NG184" s="1814"/>
      <c r="NH184" s="1814"/>
      <c r="NI184" s="1814"/>
      <c r="NJ184" s="1814"/>
      <c r="NK184" s="1814"/>
      <c r="NL184" s="1814"/>
      <c r="NM184" s="1814"/>
      <c r="NN184" s="1814"/>
      <c r="NO184" s="1814"/>
      <c r="NP184" s="1814"/>
      <c r="NQ184" s="1814"/>
      <c r="NR184" s="1814"/>
      <c r="NS184" s="1814"/>
      <c r="NT184" s="1814"/>
      <c r="NU184" s="1814"/>
      <c r="NV184" s="1814"/>
      <c r="NW184" s="1814"/>
      <c r="NX184" s="1814"/>
      <c r="NY184" s="1814"/>
      <c r="NZ184" s="1814"/>
      <c r="OA184" s="1814"/>
      <c r="OB184" s="1814"/>
      <c r="OC184" s="1814"/>
      <c r="OD184" s="1814"/>
      <c r="OE184" s="1814"/>
      <c r="OF184" s="1814"/>
      <c r="OG184" s="1814"/>
      <c r="OH184" s="1814"/>
      <c r="OI184" s="1814"/>
      <c r="OJ184" s="1814"/>
      <c r="OK184" s="1814"/>
      <c r="OL184" s="1814"/>
      <c r="OM184" s="1814"/>
      <c r="ON184" s="1814"/>
      <c r="OO184" s="1814"/>
      <c r="OP184" s="1814"/>
      <c r="OQ184" s="1814"/>
      <c r="OR184" s="1814"/>
      <c r="OS184" s="1814"/>
      <c r="OT184" s="1814"/>
      <c r="OU184" s="1814"/>
      <c r="OV184" s="1814"/>
      <c r="OW184" s="1814"/>
      <c r="OX184" s="1814"/>
      <c r="OY184" s="1814"/>
      <c r="OZ184" s="1814"/>
      <c r="PA184" s="1814"/>
      <c r="PB184" s="1814"/>
      <c r="PC184" s="1814"/>
      <c r="PD184" s="1814"/>
      <c r="PE184" s="1814"/>
      <c r="PF184" s="1814"/>
      <c r="PG184" s="1814"/>
      <c r="PH184" s="1814"/>
      <c r="PI184" s="1814"/>
      <c r="PJ184" s="1814"/>
      <c r="PK184" s="1814"/>
      <c r="PL184" s="1814"/>
      <c r="PM184" s="1814"/>
      <c r="PN184" s="1814"/>
      <c r="PO184" s="1814"/>
      <c r="PP184" s="1814"/>
      <c r="PQ184" s="1814"/>
      <c r="PR184" s="1814"/>
      <c r="PS184" s="1814"/>
      <c r="PT184" s="1814"/>
      <c r="PU184" s="1814"/>
      <c r="PV184" s="1814"/>
      <c r="PW184" s="1814"/>
      <c r="PX184" s="1814"/>
      <c r="PY184" s="1814"/>
      <c r="PZ184" s="1814"/>
      <c r="QA184" s="1814"/>
      <c r="QB184" s="1814"/>
      <c r="QC184" s="1814"/>
      <c r="QD184" s="1814"/>
      <c r="QE184" s="1814"/>
      <c r="QF184" s="1814"/>
      <c r="QG184" s="1814"/>
      <c r="QH184" s="1814"/>
      <c r="QI184" s="1814"/>
      <c r="QJ184" s="1814"/>
      <c r="QK184" s="1814"/>
      <c r="QL184" s="1814"/>
      <c r="QM184" s="1814"/>
      <c r="QN184" s="1814"/>
      <c r="QO184" s="1814"/>
      <c r="QP184" s="1814"/>
      <c r="QQ184" s="1814"/>
      <c r="QR184" s="1814"/>
      <c r="QS184" s="1814"/>
      <c r="QT184" s="1814"/>
      <c r="QU184" s="1814"/>
      <c r="QV184" s="1814"/>
      <c r="QW184" s="1814"/>
      <c r="QX184" s="1814"/>
      <c r="QY184" s="1814"/>
      <c r="QZ184" s="1814"/>
      <c r="RA184" s="1814"/>
      <c r="RB184" s="1814"/>
      <c r="RC184" s="1814"/>
      <c r="RD184" s="1814"/>
      <c r="RE184" s="1814"/>
      <c r="RF184" s="1814"/>
      <c r="RG184" s="1814"/>
      <c r="RH184" s="1814"/>
      <c r="RI184" s="1814"/>
      <c r="RJ184" s="1814"/>
      <c r="RK184" s="1814"/>
      <c r="RL184" s="1814"/>
      <c r="RM184" s="1814"/>
      <c r="RN184" s="1814"/>
      <c r="RO184" s="1814"/>
      <c r="RP184" s="1814"/>
      <c r="RQ184" s="1814"/>
      <c r="RR184" s="1814"/>
      <c r="RS184" s="1814"/>
      <c r="RT184" s="1814"/>
      <c r="RU184" s="1814"/>
      <c r="RV184" s="1814"/>
      <c r="RW184" s="1814"/>
      <c r="RX184" s="1814"/>
      <c r="RY184" s="1814"/>
      <c r="RZ184" s="1814"/>
      <c r="SA184" s="1814"/>
      <c r="SB184" s="1814"/>
      <c r="SC184" s="1814"/>
      <c r="SD184" s="1814"/>
      <c r="SE184" s="1814"/>
      <c r="SF184" s="1814"/>
      <c r="SG184" s="1814"/>
      <c r="SH184" s="1814"/>
      <c r="SI184" s="1814"/>
      <c r="SJ184" s="1814"/>
      <c r="SK184" s="1814"/>
      <c r="SL184" s="1814"/>
      <c r="SM184" s="1814"/>
      <c r="SN184" s="1814"/>
      <c r="SO184" s="1814"/>
      <c r="SP184" s="1814"/>
      <c r="SQ184" s="1814"/>
      <c r="SR184" s="1814"/>
      <c r="SS184" s="1814"/>
      <c r="ST184" s="1814"/>
      <c r="SU184" s="1814"/>
      <c r="SV184" s="1814"/>
      <c r="SW184" s="1814"/>
      <c r="SX184" s="1814"/>
      <c r="SY184" s="1814"/>
      <c r="SZ184" s="1814"/>
      <c r="TA184" s="1814"/>
      <c r="TB184" s="1814"/>
      <c r="TC184" s="1814"/>
      <c r="TD184" s="1814"/>
      <c r="TE184" s="1814"/>
      <c r="TF184" s="1814"/>
      <c r="TG184" s="1814"/>
      <c r="TH184" s="1814"/>
      <c r="TI184" s="1814"/>
      <c r="TJ184" s="1814"/>
      <c r="TK184" s="1814"/>
      <c r="TL184" s="1814"/>
      <c r="TM184" s="1814"/>
      <c r="TN184" s="1814"/>
      <c r="TO184" s="1814"/>
      <c r="TP184" s="1814"/>
      <c r="TQ184" s="1814"/>
      <c r="TR184" s="1814"/>
      <c r="TS184" s="1814"/>
      <c r="TT184" s="1814"/>
      <c r="TU184" s="1814"/>
      <c r="TV184" s="1814"/>
      <c r="TW184" s="1814"/>
      <c r="TX184" s="1814"/>
      <c r="TY184" s="1814"/>
      <c r="TZ184" s="1814"/>
      <c r="UA184" s="1814"/>
      <c r="UB184" s="1814"/>
      <c r="UC184" s="1814"/>
      <c r="UD184" s="1814"/>
      <c r="UE184" s="1814"/>
      <c r="UF184" s="1814"/>
      <c r="UG184" s="1814"/>
      <c r="UH184" s="1814"/>
      <c r="UI184" s="1814"/>
      <c r="UJ184" s="1814"/>
      <c r="UK184" s="1814"/>
      <c r="UL184" s="1814"/>
      <c r="UM184" s="1814"/>
      <c r="UN184" s="1814"/>
      <c r="UO184" s="1814"/>
      <c r="UP184" s="1814"/>
      <c r="UQ184" s="1814"/>
      <c r="UR184" s="1814"/>
      <c r="US184" s="1814"/>
      <c r="UT184" s="1814"/>
      <c r="UU184" s="1814"/>
      <c r="UV184" s="1814"/>
      <c r="UW184" s="1814"/>
      <c r="UX184" s="1814"/>
      <c r="UY184" s="1814"/>
      <c r="UZ184" s="1814"/>
      <c r="VA184" s="1814"/>
      <c r="VB184" s="1814"/>
      <c r="VC184" s="1814"/>
      <c r="VD184" s="1814"/>
      <c r="VE184" s="1814"/>
      <c r="VF184" s="1814"/>
      <c r="VG184" s="1814"/>
      <c r="VH184" s="1814"/>
      <c r="VI184" s="1814"/>
      <c r="VJ184" s="1814"/>
      <c r="VK184" s="1814"/>
      <c r="VL184" s="1814"/>
      <c r="VM184" s="1814"/>
      <c r="VN184" s="1814"/>
      <c r="VO184" s="1814"/>
      <c r="VP184" s="1814"/>
      <c r="VQ184" s="1814"/>
      <c r="VR184" s="1814"/>
      <c r="VS184" s="1814"/>
      <c r="VT184" s="1814"/>
      <c r="VU184" s="1814"/>
      <c r="VV184" s="1814"/>
      <c r="VW184" s="1814"/>
      <c r="VX184" s="1814"/>
      <c r="VY184" s="1814"/>
      <c r="VZ184" s="1814"/>
      <c r="WA184" s="1814"/>
      <c r="WB184" s="1814"/>
      <c r="WC184" s="1814"/>
      <c r="WD184" s="1814"/>
      <c r="WE184" s="1814"/>
      <c r="WF184" s="1814"/>
      <c r="WG184" s="1814"/>
      <c r="WH184" s="1814"/>
      <c r="WI184" s="1814"/>
      <c r="WJ184" s="1814"/>
      <c r="WK184" s="1814"/>
      <c r="WL184" s="1814"/>
      <c r="WM184" s="1814"/>
      <c r="WN184" s="1814"/>
      <c r="WO184" s="1814"/>
      <c r="WP184" s="1814"/>
      <c r="WQ184" s="1814"/>
      <c r="WR184" s="1814"/>
      <c r="WS184" s="1814"/>
      <c r="WT184" s="1814"/>
      <c r="WU184" s="1814"/>
      <c r="WV184" s="1814"/>
      <c r="WW184" s="1814"/>
      <c r="WX184" s="1814"/>
      <c r="WY184" s="1814"/>
      <c r="WZ184" s="1814"/>
      <c r="XA184" s="1814"/>
      <c r="XB184" s="1814"/>
      <c r="XC184" s="1814"/>
      <c r="XD184" s="1814"/>
      <c r="XE184" s="1814"/>
      <c r="XF184" s="1814"/>
      <c r="XG184" s="1814"/>
      <c r="XH184" s="1814"/>
      <c r="XI184" s="1814"/>
      <c r="XJ184" s="1814"/>
      <c r="XK184" s="1814"/>
      <c r="XL184" s="1814"/>
      <c r="XM184" s="1814"/>
      <c r="XN184" s="1814"/>
      <c r="XO184" s="1814"/>
      <c r="XP184" s="1814"/>
      <c r="XQ184" s="1814"/>
      <c r="XR184" s="1814"/>
      <c r="XS184" s="1814"/>
      <c r="XT184" s="1814"/>
      <c r="XU184" s="1814"/>
      <c r="XV184" s="1814"/>
      <c r="XW184" s="1814"/>
      <c r="XX184" s="1814"/>
      <c r="XY184" s="1814"/>
      <c r="XZ184" s="1814"/>
      <c r="YA184" s="1814"/>
      <c r="YB184" s="1814"/>
      <c r="YC184" s="1814"/>
      <c r="YD184" s="1814"/>
      <c r="YE184" s="1814"/>
      <c r="YF184" s="1814"/>
      <c r="YG184" s="1814"/>
      <c r="YH184" s="1814"/>
      <c r="YI184" s="1814"/>
      <c r="YJ184" s="1814"/>
      <c r="YK184" s="1814"/>
      <c r="YL184" s="1814"/>
      <c r="YM184" s="1814"/>
      <c r="YN184" s="1814"/>
      <c r="YO184" s="1814"/>
      <c r="YP184" s="1814"/>
      <c r="YQ184" s="1814"/>
      <c r="YR184" s="1814"/>
      <c r="YS184" s="1814"/>
      <c r="YT184" s="1814"/>
      <c r="YU184" s="1814"/>
      <c r="YV184" s="1814"/>
      <c r="YW184" s="1814"/>
      <c r="YX184" s="1814"/>
      <c r="YY184" s="1814"/>
      <c r="YZ184" s="1814"/>
      <c r="ZA184" s="1814"/>
      <c r="ZB184" s="1814"/>
      <c r="ZC184" s="1814"/>
      <c r="ZD184" s="1814"/>
      <c r="ZE184" s="1814"/>
      <c r="ZF184" s="1814"/>
      <c r="ZG184" s="1814"/>
      <c r="ZH184" s="1814"/>
      <c r="ZI184" s="1814"/>
      <c r="ZJ184" s="1814"/>
      <c r="ZK184" s="1814"/>
      <c r="ZL184" s="1814"/>
      <c r="ZM184" s="1814"/>
      <c r="ZN184" s="1814"/>
      <c r="ZO184" s="1814"/>
      <c r="ZP184" s="1814"/>
      <c r="ZQ184" s="1814"/>
      <c r="ZR184" s="1814"/>
      <c r="ZS184" s="1814"/>
      <c r="ZT184" s="1814"/>
      <c r="ZU184" s="1814"/>
      <c r="ZV184" s="1814"/>
      <c r="ZW184" s="1814"/>
      <c r="ZX184" s="1814"/>
      <c r="ZY184" s="1814"/>
      <c r="ZZ184" s="1814"/>
      <c r="AAA184" s="1814"/>
      <c r="AAB184" s="1814"/>
      <c r="AAC184" s="1814"/>
      <c r="AAD184" s="1814"/>
      <c r="AAE184" s="1814"/>
      <c r="AAF184" s="1814"/>
      <c r="AAG184" s="1814"/>
      <c r="AAH184" s="1814"/>
      <c r="AAI184" s="1814"/>
      <c r="AAJ184" s="1814"/>
      <c r="AAK184" s="1814"/>
      <c r="AAL184" s="1814"/>
      <c r="AAM184" s="1814"/>
      <c r="AAN184" s="1814"/>
      <c r="AAO184" s="1814"/>
      <c r="AAP184" s="1814"/>
      <c r="AAQ184" s="1814"/>
      <c r="AAR184" s="1814"/>
      <c r="AAS184" s="1814"/>
      <c r="AAT184" s="1814"/>
      <c r="AAU184" s="1814"/>
      <c r="AAV184" s="1814"/>
      <c r="AAW184" s="1814"/>
      <c r="AAX184" s="1814"/>
      <c r="AAY184" s="1814"/>
      <c r="AAZ184" s="1814"/>
      <c r="ABA184" s="1814"/>
      <c r="ABB184" s="1814"/>
      <c r="ABC184" s="1814"/>
      <c r="ABD184" s="1814"/>
      <c r="ABE184" s="1814"/>
      <c r="ABF184" s="1814"/>
      <c r="ABG184" s="1814"/>
      <c r="ABH184" s="1814"/>
      <c r="ABI184" s="1814"/>
      <c r="ABJ184" s="1814"/>
      <c r="ABK184" s="1814"/>
      <c r="ABL184" s="1814"/>
      <c r="ABM184" s="1814"/>
      <c r="ABN184" s="1814"/>
      <c r="ABO184" s="1814"/>
      <c r="ABP184" s="1814"/>
      <c r="ABQ184" s="1814"/>
      <c r="ABR184" s="1814"/>
      <c r="ABS184" s="1814"/>
      <c r="ABT184" s="1814"/>
      <c r="ABU184" s="1814"/>
      <c r="ABV184" s="1814"/>
      <c r="ABW184" s="1814"/>
      <c r="ABX184" s="1814"/>
      <c r="ABY184" s="1814"/>
      <c r="ABZ184" s="1814"/>
      <c r="ACA184" s="1814"/>
      <c r="ACB184" s="1814"/>
      <c r="ACC184" s="1814"/>
      <c r="ACD184" s="1814"/>
      <c r="ACE184" s="1814"/>
      <c r="ACF184" s="1814"/>
      <c r="ACG184" s="1814"/>
      <c r="ACH184" s="1814"/>
      <c r="ACI184" s="1814"/>
      <c r="ACJ184" s="1814"/>
      <c r="ACK184" s="1814"/>
      <c r="ACL184" s="1814"/>
      <c r="ACM184" s="1814"/>
      <c r="ACN184" s="1814"/>
      <c r="ACO184" s="1814"/>
      <c r="ACP184" s="1814"/>
      <c r="ACQ184" s="1814"/>
      <c r="ACR184" s="1814"/>
      <c r="ACS184" s="1814"/>
      <c r="ACT184" s="1814"/>
      <c r="ACU184" s="1814"/>
      <c r="ACV184" s="1814"/>
      <c r="ACW184" s="1814"/>
      <c r="ACX184" s="1814"/>
      <c r="ACY184" s="1814"/>
      <c r="ACZ184" s="1814"/>
      <c r="ADA184" s="1814"/>
      <c r="ADB184" s="1814"/>
      <c r="ADC184" s="1814"/>
      <c r="ADD184" s="1814"/>
      <c r="ADE184" s="1814"/>
      <c r="ADF184" s="1814"/>
      <c r="ADG184" s="1814"/>
      <c r="ADH184" s="1814"/>
      <c r="ADI184" s="1814"/>
      <c r="ADJ184" s="1814"/>
      <c r="ADK184" s="1814"/>
      <c r="ADL184" s="1814"/>
      <c r="ADM184" s="1814"/>
      <c r="ADN184" s="1814"/>
      <c r="ADO184" s="1814"/>
      <c r="ADP184" s="1814"/>
      <c r="ADQ184" s="1814"/>
      <c r="ADR184" s="1814"/>
      <c r="ADS184" s="1814"/>
      <c r="ADT184" s="1814"/>
      <c r="ADU184" s="1814"/>
      <c r="ADV184" s="1814"/>
      <c r="ADW184" s="1814"/>
      <c r="ADX184" s="1814"/>
      <c r="ADY184" s="1814"/>
      <c r="ADZ184" s="1814"/>
      <c r="AEA184" s="1814"/>
      <c r="AEB184" s="1814"/>
      <c r="AEC184" s="1814"/>
      <c r="AED184" s="1814"/>
      <c r="AEE184" s="1814"/>
      <c r="AEF184" s="1814"/>
      <c r="AEG184" s="1814"/>
      <c r="AEH184" s="1814"/>
      <c r="AEI184" s="1814"/>
      <c r="AEJ184" s="1814"/>
      <c r="AEK184" s="1814"/>
      <c r="AEL184" s="1814"/>
      <c r="AEM184" s="1814"/>
      <c r="AEN184" s="1814"/>
      <c r="AEO184" s="1814"/>
      <c r="AEP184" s="1814"/>
      <c r="AEQ184" s="1814"/>
      <c r="AER184" s="1814"/>
      <c r="AES184" s="1814"/>
      <c r="AET184" s="1814"/>
      <c r="AEU184" s="1814"/>
      <c r="AEV184" s="1814"/>
      <c r="AEW184" s="1814"/>
      <c r="AEX184" s="1814"/>
      <c r="AEY184" s="1814"/>
      <c r="AEZ184" s="1814"/>
      <c r="AFA184" s="1814"/>
      <c r="AFB184" s="1814"/>
      <c r="AFC184" s="1814"/>
      <c r="AFD184" s="1814"/>
      <c r="AFE184" s="1814"/>
      <c r="AFF184" s="1814"/>
      <c r="AFG184" s="1814"/>
      <c r="AFH184" s="1814"/>
      <c r="AFI184" s="1814"/>
      <c r="AFJ184" s="1814"/>
      <c r="AFK184" s="1814"/>
      <c r="AFL184" s="1814"/>
      <c r="AFM184" s="1814"/>
      <c r="AFN184" s="1814"/>
      <c r="AFO184" s="1814"/>
      <c r="AFP184" s="1814"/>
      <c r="AFQ184" s="1814"/>
      <c r="AFR184" s="1814"/>
      <c r="AFS184" s="1814"/>
      <c r="AFT184" s="1814"/>
      <c r="AFU184" s="1814"/>
      <c r="AFV184" s="1814"/>
      <c r="AFW184" s="1814"/>
      <c r="AFX184" s="1814"/>
      <c r="AFY184" s="1814"/>
      <c r="AFZ184" s="1814"/>
      <c r="AGA184" s="1814"/>
      <c r="AGB184" s="1814"/>
      <c r="AGC184" s="1814"/>
      <c r="AGD184" s="1814"/>
      <c r="AGE184" s="1814"/>
      <c r="AGF184" s="1814"/>
      <c r="AGG184" s="1814"/>
      <c r="AGH184" s="1814"/>
      <c r="AGI184" s="1814"/>
      <c r="AGJ184" s="1814"/>
      <c r="AGK184" s="1814"/>
      <c r="AGL184" s="1814"/>
      <c r="AGM184" s="1814"/>
      <c r="AGN184" s="1814"/>
      <c r="AGO184" s="1814"/>
      <c r="AGP184" s="1814"/>
      <c r="AGQ184" s="1814"/>
      <c r="AGR184" s="1814"/>
      <c r="AGS184" s="1814"/>
      <c r="AGT184" s="1814"/>
      <c r="AGU184" s="1814"/>
      <c r="AGV184" s="1814"/>
      <c r="AGW184" s="1814"/>
      <c r="AGX184" s="1814"/>
      <c r="AGY184" s="1814"/>
      <c r="AGZ184" s="1814"/>
      <c r="AHA184" s="1814"/>
      <c r="AHB184" s="1814"/>
      <c r="AHC184" s="1814"/>
      <c r="AHD184" s="1814"/>
      <c r="AHE184" s="1814"/>
      <c r="AHF184" s="1814"/>
      <c r="AHG184" s="1814"/>
      <c r="AHH184" s="1814"/>
      <c r="AHI184" s="1814"/>
      <c r="AHJ184" s="1814"/>
      <c r="AHK184" s="1814"/>
      <c r="AHL184" s="1814"/>
      <c r="AHM184" s="1814"/>
      <c r="AHN184" s="1814"/>
      <c r="AHO184" s="1814"/>
      <c r="AHP184" s="1814"/>
      <c r="AHQ184" s="1814"/>
      <c r="AHR184" s="1814"/>
      <c r="AHS184" s="1814"/>
      <c r="AHT184" s="1814"/>
      <c r="AHU184" s="1814"/>
      <c r="AHV184" s="1814"/>
      <c r="AHW184" s="1814"/>
      <c r="AHX184" s="1814"/>
      <c r="AHY184" s="1814"/>
      <c r="AHZ184" s="1814"/>
      <c r="AIA184" s="1814"/>
      <c r="AIB184" s="1814"/>
      <c r="AIC184" s="1814"/>
      <c r="AID184" s="1814"/>
      <c r="AIE184" s="1814"/>
      <c r="AIF184" s="1814"/>
      <c r="AIG184" s="1814"/>
      <c r="AIH184" s="1814"/>
      <c r="AII184" s="1814"/>
      <c r="AIJ184" s="1814"/>
      <c r="AIK184" s="1814"/>
      <c r="AIL184" s="1814"/>
      <c r="AIM184" s="1814"/>
      <c r="AIN184" s="1814"/>
      <c r="AIO184" s="1814"/>
      <c r="AIP184" s="1814"/>
      <c r="AIQ184" s="1814"/>
      <c r="AIR184" s="1814"/>
      <c r="AIS184" s="1814"/>
      <c r="AIT184" s="1814"/>
      <c r="AIU184" s="1814"/>
      <c r="AIV184" s="1814"/>
      <c r="AIW184" s="1814"/>
      <c r="AIX184" s="1814"/>
      <c r="AIY184" s="1814"/>
      <c r="AIZ184" s="1814"/>
      <c r="AJA184" s="1814"/>
      <c r="AJB184" s="1814"/>
      <c r="AJC184" s="1814"/>
      <c r="AJD184" s="1814"/>
      <c r="AJE184" s="1814"/>
      <c r="AJF184" s="1814"/>
      <c r="AJG184" s="1814"/>
      <c r="AJH184" s="1814"/>
      <c r="AJI184" s="1814"/>
      <c r="AJJ184" s="1814"/>
      <c r="AJK184" s="1814"/>
      <c r="AJL184" s="1814"/>
      <c r="AJM184" s="1814"/>
      <c r="AJN184" s="1814"/>
      <c r="AJO184" s="1814"/>
      <c r="AJP184" s="1814"/>
      <c r="AJQ184" s="1814"/>
      <c r="AJR184" s="1814"/>
      <c r="AJS184" s="1814"/>
      <c r="AJT184" s="1814"/>
      <c r="AJU184" s="1814"/>
      <c r="AJV184" s="1814"/>
      <c r="AJW184" s="1814"/>
      <c r="AJX184" s="1814"/>
      <c r="AJY184" s="1814"/>
      <c r="AJZ184" s="1814"/>
      <c r="AKA184" s="1814"/>
      <c r="AKB184" s="1814"/>
      <c r="AKC184" s="1814"/>
      <c r="AKD184" s="1814"/>
      <c r="AKE184" s="1814"/>
      <c r="AKF184" s="1814"/>
      <c r="AKG184" s="1814"/>
      <c r="AKH184" s="1814"/>
      <c r="AKI184" s="1814"/>
      <c r="AKJ184" s="1814"/>
      <c r="AKK184" s="1814"/>
      <c r="AKL184" s="1814"/>
      <c r="AKM184" s="1814"/>
      <c r="AKN184" s="1814"/>
      <c r="AKO184" s="1814"/>
      <c r="AKP184" s="1814"/>
      <c r="AKQ184" s="1814"/>
      <c r="AKR184" s="1814"/>
      <c r="AKS184" s="1814"/>
      <c r="AKT184" s="1814"/>
      <c r="AKU184" s="1814"/>
      <c r="AKV184" s="1814"/>
      <c r="AKW184" s="1814"/>
      <c r="AKX184" s="1814"/>
      <c r="AKY184" s="1814"/>
      <c r="AKZ184" s="1814"/>
      <c r="ALA184" s="1814"/>
      <c r="ALB184" s="1814"/>
      <c r="ALC184" s="1814"/>
      <c r="ALD184" s="1814"/>
      <c r="ALE184" s="1814"/>
      <c r="ALF184" s="1814"/>
      <c r="ALG184" s="1814"/>
      <c r="ALH184" s="1814"/>
      <c r="ALI184" s="1814"/>
      <c r="ALJ184" s="1814"/>
      <c r="ALK184" s="1814"/>
      <c r="ALL184" s="1814"/>
      <c r="ALM184" s="1814"/>
      <c r="ALN184" s="1814"/>
      <c r="ALO184" s="1814"/>
      <c r="ALP184" s="1814"/>
      <c r="ALQ184" s="1814"/>
      <c r="ALR184" s="1814"/>
      <c r="ALS184" s="1814"/>
      <c r="ALT184" s="1814"/>
      <c r="ALU184" s="1814"/>
      <c r="ALV184" s="1814"/>
      <c r="ALW184" s="1814"/>
      <c r="ALX184" s="1814"/>
      <c r="ALY184" s="1814"/>
      <c r="ALZ184" s="1814"/>
      <c r="AMA184" s="1814"/>
      <c r="AMB184" s="1814"/>
      <c r="AMC184" s="1814"/>
      <c r="AMD184" s="1814"/>
      <c r="AME184" s="1814"/>
      <c r="AMF184" s="1814"/>
      <c r="AMG184" s="1814"/>
      <c r="AMH184" s="1814"/>
      <c r="AMI184" s="1814"/>
      <c r="AMJ184" s="1814"/>
      <c r="AMK184" s="1814"/>
      <c r="AML184" s="1814"/>
      <c r="AMM184" s="1814"/>
      <c r="AMN184" s="1814"/>
      <c r="AMO184" s="1814"/>
      <c r="AMP184" s="1814"/>
      <c r="AMQ184" s="1814"/>
      <c r="AMR184" s="1814"/>
      <c r="AMS184" s="1814"/>
      <c r="AMT184" s="1814"/>
      <c r="AMU184" s="1814"/>
      <c r="AMV184" s="1814"/>
      <c r="AMW184" s="1814"/>
      <c r="AMX184" s="1814"/>
      <c r="AMY184" s="1814"/>
      <c r="AMZ184" s="1814"/>
      <c r="ANA184" s="1814"/>
      <c r="ANB184" s="1814"/>
      <c r="ANC184" s="1814"/>
      <c r="AND184" s="1814"/>
      <c r="ANE184" s="1814"/>
      <c r="ANF184" s="1814"/>
      <c r="ANG184" s="1814"/>
      <c r="ANH184" s="1814"/>
      <c r="ANI184" s="1814"/>
      <c r="ANJ184" s="1814"/>
      <c r="ANK184" s="1814"/>
      <c r="ANL184" s="1814"/>
      <c r="ANM184" s="1814"/>
      <c r="ANN184" s="1814"/>
      <c r="ANO184" s="1814"/>
      <c r="ANP184" s="1814"/>
      <c r="ANQ184" s="1814"/>
      <c r="ANR184" s="1814"/>
      <c r="ANS184" s="1814"/>
      <c r="ANT184" s="1814"/>
      <c r="ANU184" s="1814"/>
      <c r="ANV184" s="1814"/>
      <c r="ANW184" s="1814"/>
      <c r="ANX184" s="1814"/>
      <c r="ANY184" s="1814"/>
      <c r="ANZ184" s="1814"/>
      <c r="AOA184" s="1814"/>
      <c r="AOB184" s="1814"/>
      <c r="AOC184" s="1814"/>
      <c r="AOD184" s="1814"/>
      <c r="AOE184" s="1814"/>
      <c r="AOF184" s="1814"/>
      <c r="AOG184" s="1814"/>
      <c r="AOH184" s="1814"/>
      <c r="AOI184" s="1814"/>
      <c r="AOJ184" s="1814"/>
      <c r="AOK184" s="1814"/>
      <c r="AOL184" s="1814"/>
      <c r="AOM184" s="1814"/>
      <c r="AON184" s="1814"/>
      <c r="AOO184" s="1814"/>
      <c r="AOP184" s="1814"/>
      <c r="AOQ184" s="1814"/>
      <c r="AOR184" s="1814"/>
      <c r="AOS184" s="1814"/>
      <c r="AOT184" s="1814"/>
      <c r="AOU184" s="1814"/>
      <c r="AOV184" s="1814"/>
      <c r="AOW184" s="1814"/>
      <c r="AOX184" s="1814"/>
      <c r="AOY184" s="1814"/>
      <c r="AOZ184" s="1814"/>
      <c r="APA184" s="1814"/>
      <c r="APB184" s="1814"/>
      <c r="APC184" s="1814"/>
      <c r="APD184" s="1814"/>
      <c r="APE184" s="1814"/>
      <c r="APF184" s="1814"/>
      <c r="APG184" s="1814"/>
      <c r="APH184" s="1814"/>
      <c r="API184" s="1814"/>
      <c r="APJ184" s="1814"/>
      <c r="APK184" s="1814"/>
      <c r="APL184" s="1814"/>
      <c r="APM184" s="1814"/>
      <c r="APN184" s="1814"/>
      <c r="APO184" s="1814"/>
      <c r="APP184" s="1814"/>
      <c r="APQ184" s="1814"/>
      <c r="APR184" s="1814"/>
      <c r="APS184" s="1814"/>
      <c r="APT184" s="1814"/>
      <c r="APU184" s="1814"/>
      <c r="APV184" s="1814"/>
      <c r="APW184" s="1814"/>
      <c r="APX184" s="1814"/>
      <c r="APY184" s="1814"/>
      <c r="APZ184" s="1814"/>
      <c r="AQA184" s="1814"/>
      <c r="AQB184" s="1814"/>
      <c r="AQC184" s="1814"/>
      <c r="AQD184" s="1814"/>
      <c r="AQE184" s="1814"/>
      <c r="AQF184" s="1814"/>
      <c r="AQG184" s="1814"/>
      <c r="AQH184" s="1814"/>
      <c r="AQI184" s="1814"/>
      <c r="AQJ184" s="1814"/>
      <c r="AQK184" s="1814"/>
      <c r="AQL184" s="1814"/>
      <c r="AQM184" s="1814"/>
      <c r="AQN184" s="1814"/>
      <c r="AQO184" s="1814"/>
      <c r="AQP184" s="1814"/>
      <c r="AQQ184" s="1814"/>
      <c r="AQR184" s="1814"/>
      <c r="AQS184" s="1814"/>
      <c r="AQT184" s="1814"/>
      <c r="AQU184" s="1814"/>
      <c r="AQV184" s="1814"/>
      <c r="AQW184" s="1814"/>
      <c r="AQX184" s="1814"/>
      <c r="AQY184" s="1814"/>
      <c r="AQZ184" s="1814"/>
      <c r="ARA184" s="1814"/>
      <c r="ARB184" s="1814"/>
      <c r="ARC184" s="1814"/>
      <c r="ARD184" s="1814"/>
      <c r="ARE184" s="1814"/>
      <c r="ARF184" s="1814"/>
      <c r="ARG184" s="1814"/>
      <c r="ARH184" s="1814"/>
      <c r="ARI184" s="1814"/>
      <c r="ARJ184" s="1814"/>
      <c r="ARK184" s="1814"/>
      <c r="ARL184" s="1814"/>
      <c r="ARM184" s="1814"/>
      <c r="ARN184" s="1814"/>
      <c r="ARO184" s="1814"/>
      <c r="ARP184" s="1814"/>
      <c r="ARQ184" s="1814"/>
      <c r="ARR184" s="1814"/>
      <c r="ARS184" s="1814"/>
      <c r="ART184" s="1814"/>
      <c r="ARU184" s="1814"/>
      <c r="ARV184" s="1814"/>
      <c r="ARW184" s="1814"/>
      <c r="ARX184" s="1814"/>
      <c r="ARY184" s="1814"/>
      <c r="ARZ184" s="1814"/>
      <c r="ASA184" s="1814"/>
      <c r="ASB184" s="1814"/>
      <c r="ASC184" s="1814"/>
      <c r="ASD184" s="1814"/>
      <c r="ASE184" s="1814"/>
      <c r="ASF184" s="1814"/>
      <c r="ASG184" s="1814"/>
      <c r="ASH184" s="1814"/>
      <c r="ASI184" s="1814"/>
      <c r="ASJ184" s="1814"/>
      <c r="ASK184" s="1814"/>
      <c r="ASL184" s="1814"/>
      <c r="ASM184" s="1814"/>
      <c r="ASN184" s="1814"/>
      <c r="ASO184" s="1814"/>
      <c r="ASP184" s="1814"/>
      <c r="ASQ184" s="1814"/>
      <c r="ASR184" s="1814"/>
      <c r="ASS184" s="1814"/>
      <c r="AST184" s="1814"/>
      <c r="ASU184" s="1814"/>
      <c r="ASV184" s="1814"/>
      <c r="ASW184" s="1814"/>
      <c r="ASX184" s="1814"/>
      <c r="ASY184" s="1814"/>
      <c r="ASZ184" s="1814"/>
      <c r="ATA184" s="1814"/>
      <c r="ATB184" s="1814"/>
      <c r="ATC184" s="1814"/>
      <c r="ATD184" s="1814"/>
      <c r="ATE184" s="1814"/>
      <c r="ATF184" s="1814"/>
      <c r="ATG184" s="1814"/>
      <c r="ATH184" s="1814"/>
      <c r="ATI184" s="1814"/>
      <c r="ATJ184" s="1814"/>
      <c r="ATK184" s="1814"/>
      <c r="ATL184" s="1814"/>
      <c r="ATM184" s="1814"/>
      <c r="ATN184" s="1814"/>
      <c r="ATO184" s="1814"/>
      <c r="ATP184" s="1814"/>
      <c r="ATQ184" s="1814"/>
      <c r="ATR184" s="1814"/>
      <c r="ATS184" s="1814"/>
      <c r="ATT184" s="1814"/>
      <c r="ATU184" s="1814"/>
      <c r="ATV184" s="1814"/>
      <c r="ATW184" s="1814"/>
      <c r="ATX184" s="1814"/>
      <c r="ATY184" s="1814"/>
      <c r="ATZ184" s="1814"/>
      <c r="AUA184" s="1814"/>
      <c r="AUB184" s="1814"/>
      <c r="AUC184" s="1814"/>
      <c r="AUD184" s="1814"/>
      <c r="AUE184" s="1814"/>
      <c r="AUF184" s="1814"/>
      <c r="AUG184" s="1814"/>
      <c r="AUH184" s="1814"/>
      <c r="AUI184" s="1814"/>
      <c r="AUJ184" s="1814"/>
      <c r="AUK184" s="1814"/>
      <c r="AUL184" s="1814"/>
      <c r="AUM184" s="1814"/>
      <c r="AUN184" s="1814"/>
      <c r="AUO184" s="1814"/>
      <c r="AUP184" s="1814"/>
      <c r="AUQ184" s="1814"/>
      <c r="AUR184" s="1814"/>
      <c r="AUS184" s="1814"/>
      <c r="AUT184" s="1814"/>
      <c r="AUU184" s="1814"/>
      <c r="AUV184" s="1814"/>
      <c r="AUW184" s="1814"/>
      <c r="AUX184" s="1814"/>
      <c r="AUY184" s="1814"/>
      <c r="AUZ184" s="1814"/>
      <c r="AVA184" s="1814"/>
      <c r="AVB184" s="1814"/>
      <c r="AVC184" s="1814"/>
      <c r="AVD184" s="1814"/>
      <c r="AVE184" s="1814"/>
      <c r="AVF184" s="1814"/>
      <c r="AVG184" s="1814"/>
      <c r="AVH184" s="1814"/>
      <c r="AVI184" s="1814"/>
      <c r="AVJ184" s="1814"/>
      <c r="AVK184" s="1814"/>
      <c r="AVL184" s="1814"/>
      <c r="AVM184" s="1814"/>
      <c r="AVN184" s="1814"/>
      <c r="AVO184" s="1814"/>
      <c r="AVP184" s="1814"/>
      <c r="AVQ184" s="1814"/>
      <c r="AVR184" s="1814"/>
      <c r="AVS184" s="1814"/>
      <c r="AVT184" s="1814"/>
      <c r="AVU184" s="1814"/>
      <c r="AVV184" s="1814"/>
      <c r="AVW184" s="1814"/>
      <c r="AVX184" s="1814"/>
      <c r="AVY184" s="1814"/>
      <c r="AVZ184" s="1814"/>
      <c r="AWA184" s="1814"/>
      <c r="AWB184" s="1814"/>
      <c r="AWC184" s="1814"/>
      <c r="AWD184" s="1814"/>
      <c r="AWE184" s="1814"/>
      <c r="AWF184" s="1814"/>
      <c r="AWG184" s="1814"/>
      <c r="AWH184" s="1814"/>
      <c r="AWI184" s="1814"/>
      <c r="AWJ184" s="1814"/>
      <c r="AWK184" s="1814"/>
      <c r="AWL184" s="1814"/>
      <c r="AWM184" s="1814"/>
      <c r="AWN184" s="1814"/>
      <c r="AWO184" s="1814"/>
      <c r="AWP184" s="1814"/>
      <c r="AWQ184" s="1814"/>
      <c r="AWR184" s="1814"/>
      <c r="AWS184" s="1814"/>
      <c r="AWT184" s="1814"/>
      <c r="AWU184" s="1814"/>
      <c r="AWV184" s="1814"/>
      <c r="AWW184" s="1814"/>
      <c r="AWX184" s="1814"/>
      <c r="AWY184" s="1814"/>
      <c r="AWZ184" s="1814"/>
      <c r="AXA184" s="1814"/>
      <c r="AXB184" s="1814"/>
      <c r="AXC184" s="1814"/>
      <c r="AXD184" s="1814"/>
      <c r="AXE184" s="1814"/>
      <c r="AXF184" s="1814"/>
      <c r="AXG184" s="1814"/>
      <c r="AXH184" s="1814"/>
      <c r="AXI184" s="1814"/>
      <c r="AXJ184" s="1814"/>
      <c r="AXK184" s="1814"/>
      <c r="AXL184" s="1814"/>
      <c r="AXM184" s="1814"/>
      <c r="AXN184" s="1814"/>
      <c r="AXO184" s="1814"/>
      <c r="AXP184" s="1814"/>
      <c r="AXQ184" s="1814"/>
      <c r="AXR184" s="1814"/>
      <c r="AXS184" s="1814"/>
      <c r="AXT184" s="1814"/>
      <c r="AXU184" s="1814"/>
      <c r="AXV184" s="1814"/>
      <c r="AXW184" s="1814"/>
      <c r="AXX184" s="1814"/>
      <c r="AXY184" s="1814"/>
      <c r="AXZ184" s="1814"/>
      <c r="AYA184" s="1814"/>
      <c r="AYB184" s="1814"/>
      <c r="AYC184" s="1814"/>
      <c r="AYD184" s="1814"/>
      <c r="AYE184" s="1814"/>
      <c r="AYF184" s="1814"/>
      <c r="AYG184" s="1814"/>
      <c r="AYH184" s="1814"/>
      <c r="AYI184" s="1814"/>
      <c r="AYJ184" s="1814"/>
      <c r="AYK184" s="1814"/>
      <c r="AYL184" s="1814"/>
      <c r="AYM184" s="1814"/>
      <c r="AYN184" s="1814"/>
      <c r="AYO184" s="1814"/>
      <c r="AYP184" s="1814"/>
      <c r="AYQ184" s="1814"/>
      <c r="AYR184" s="1814"/>
      <c r="AYS184" s="1814"/>
      <c r="AYT184" s="1814"/>
      <c r="AYU184" s="1814"/>
      <c r="AYV184" s="1814"/>
      <c r="AYW184" s="1814"/>
      <c r="AYX184" s="1814"/>
      <c r="AYY184" s="1814"/>
      <c r="AYZ184" s="1814"/>
      <c r="AZA184" s="1814"/>
      <c r="AZB184" s="1814"/>
      <c r="AZC184" s="1814"/>
      <c r="AZD184" s="1814"/>
      <c r="AZE184" s="1814"/>
      <c r="AZF184" s="1814"/>
      <c r="AZG184" s="1814"/>
      <c r="AZH184" s="1814"/>
      <c r="AZI184" s="1814"/>
      <c r="AZJ184" s="1814"/>
      <c r="AZK184" s="1814"/>
      <c r="AZL184" s="1814"/>
      <c r="AZM184" s="1814"/>
      <c r="AZN184" s="1814"/>
      <c r="AZO184" s="1814"/>
      <c r="AZP184" s="1814"/>
      <c r="AZQ184" s="1814"/>
      <c r="AZR184" s="1814"/>
      <c r="AZS184" s="1814"/>
      <c r="AZT184" s="1814"/>
      <c r="AZU184" s="1814"/>
      <c r="AZV184" s="1814"/>
      <c r="AZW184" s="1814"/>
      <c r="AZX184" s="1814"/>
      <c r="AZY184" s="1814"/>
      <c r="AZZ184" s="1814"/>
      <c r="BAA184" s="1814"/>
      <c r="BAB184" s="1814"/>
      <c r="BAC184" s="1814"/>
      <c r="BAD184" s="1814"/>
      <c r="BAE184" s="1814"/>
      <c r="BAF184" s="1814"/>
      <c r="BAG184" s="1814"/>
      <c r="BAH184" s="1814"/>
      <c r="BAI184" s="1814"/>
      <c r="BAJ184" s="1814"/>
      <c r="BAK184" s="1814"/>
      <c r="BAL184" s="1814"/>
      <c r="BAM184" s="1814"/>
      <c r="BAN184" s="1814"/>
      <c r="BAO184" s="1814"/>
      <c r="BAP184" s="1814"/>
      <c r="BAQ184" s="1814"/>
      <c r="BAR184" s="1814"/>
      <c r="BAS184" s="1814"/>
      <c r="BAT184" s="1814"/>
      <c r="BAU184" s="1814"/>
      <c r="BAV184" s="1814"/>
      <c r="BAW184" s="1814"/>
      <c r="BAX184" s="1814"/>
      <c r="BAY184" s="1814"/>
      <c r="BAZ184" s="1814"/>
      <c r="BBA184" s="1814"/>
      <c r="BBB184" s="1814"/>
      <c r="BBC184" s="1814"/>
      <c r="BBD184" s="1814"/>
      <c r="BBE184" s="1814"/>
      <c r="BBF184" s="1814"/>
      <c r="BBG184" s="1814"/>
      <c r="BBH184" s="1814"/>
      <c r="BBI184" s="1814"/>
      <c r="BBJ184" s="1814"/>
      <c r="BBK184" s="1814"/>
      <c r="BBL184" s="1814"/>
      <c r="BBM184" s="1814"/>
      <c r="BBN184" s="1814"/>
      <c r="BBO184" s="1814"/>
      <c r="BBP184" s="1814"/>
      <c r="BBQ184" s="1814"/>
      <c r="BBR184" s="1814"/>
      <c r="BBS184" s="1814"/>
      <c r="BBT184" s="1814"/>
      <c r="BBU184" s="1814"/>
      <c r="BBV184" s="1814"/>
      <c r="BBW184" s="1814"/>
      <c r="BBX184" s="1814"/>
      <c r="BBY184" s="1814"/>
      <c r="BBZ184" s="1814"/>
      <c r="BCA184" s="1814"/>
      <c r="BCB184" s="1814"/>
      <c r="BCC184" s="1814"/>
      <c r="BCD184" s="1814"/>
      <c r="BCE184" s="1814"/>
      <c r="BCF184" s="1814"/>
      <c r="BCG184" s="1814"/>
      <c r="BCH184" s="1814"/>
      <c r="BCI184" s="1814"/>
      <c r="BCJ184" s="1814"/>
      <c r="BCK184" s="1814"/>
      <c r="BCL184" s="1814"/>
      <c r="BCM184" s="1814"/>
      <c r="BCN184" s="1814"/>
      <c r="BCO184" s="1814"/>
      <c r="BCP184" s="1814"/>
      <c r="BCQ184" s="1814"/>
      <c r="BCR184" s="1814"/>
      <c r="BCS184" s="1814"/>
      <c r="BCT184" s="1814"/>
      <c r="BCU184" s="1814"/>
      <c r="BCV184" s="1814"/>
      <c r="BCW184" s="1814"/>
      <c r="BCX184" s="1814"/>
      <c r="BCY184" s="1814"/>
      <c r="BCZ184" s="1814"/>
      <c r="BDA184" s="1814"/>
      <c r="BDB184" s="1814"/>
      <c r="BDC184" s="1814"/>
      <c r="BDD184" s="1814"/>
      <c r="BDE184" s="1814"/>
      <c r="BDF184" s="1814"/>
      <c r="BDG184" s="1814"/>
      <c r="BDH184" s="1814"/>
      <c r="BDI184" s="1814"/>
      <c r="BDJ184" s="1814"/>
      <c r="BDK184" s="1814"/>
      <c r="BDL184" s="1814"/>
      <c r="BDM184" s="1814"/>
      <c r="BDN184" s="1814"/>
      <c r="BDO184" s="1814"/>
      <c r="BDP184" s="1814"/>
      <c r="BDQ184" s="1814"/>
      <c r="BDR184" s="1814"/>
      <c r="BDS184" s="1814"/>
      <c r="BDT184" s="1814"/>
      <c r="BDU184" s="1814"/>
      <c r="BDV184" s="1814"/>
      <c r="BDW184" s="1814"/>
      <c r="BDX184" s="1814"/>
      <c r="BDY184" s="1814"/>
      <c r="BDZ184" s="1814"/>
      <c r="BEA184" s="1814"/>
      <c r="BEB184" s="1814"/>
      <c r="BEC184" s="1814"/>
      <c r="BED184" s="1814"/>
      <c r="BEE184" s="1814"/>
      <c r="BEF184" s="1814"/>
      <c r="BEG184" s="1814"/>
      <c r="BEH184" s="1814"/>
      <c r="BEI184" s="1814"/>
      <c r="BEJ184" s="1814"/>
      <c r="BEK184" s="1814"/>
      <c r="BEL184" s="1814"/>
      <c r="BEM184" s="1814"/>
      <c r="BEN184" s="1814"/>
      <c r="BEO184" s="1814"/>
      <c r="BEP184" s="1814"/>
      <c r="BEQ184" s="1814"/>
      <c r="BER184" s="1814"/>
      <c r="BES184" s="1814"/>
      <c r="BET184" s="1814"/>
      <c r="BEU184" s="1814"/>
      <c r="BEV184" s="1814"/>
      <c r="BEW184" s="1814"/>
      <c r="BEX184" s="1814"/>
      <c r="BEY184" s="1814"/>
      <c r="BEZ184" s="1814"/>
      <c r="BFA184" s="1814"/>
      <c r="BFB184" s="1814"/>
      <c r="BFC184" s="1814"/>
      <c r="BFD184" s="1814"/>
      <c r="BFE184" s="1814"/>
      <c r="BFF184" s="1814"/>
      <c r="BFG184" s="1814"/>
      <c r="BFH184" s="1814"/>
      <c r="BFI184" s="1814"/>
      <c r="BFJ184" s="1814"/>
      <c r="BFK184" s="1814"/>
      <c r="BFL184" s="1814"/>
      <c r="BFM184" s="1814"/>
      <c r="BFN184" s="1814"/>
      <c r="BFO184" s="1814"/>
      <c r="BFP184" s="1814"/>
      <c r="BFQ184" s="1814"/>
      <c r="BFR184" s="1814"/>
      <c r="BFS184" s="1814"/>
      <c r="BFT184" s="1814"/>
      <c r="BFU184" s="1814"/>
      <c r="BFV184" s="1814"/>
      <c r="BFW184" s="1814"/>
      <c r="BFX184" s="1814"/>
      <c r="BFY184" s="1814"/>
      <c r="BFZ184" s="1814"/>
      <c r="BGA184" s="1814"/>
      <c r="BGB184" s="1814"/>
      <c r="BGC184" s="1814"/>
      <c r="BGD184" s="1814"/>
      <c r="BGE184" s="1814"/>
      <c r="BGF184" s="1814"/>
      <c r="BGG184" s="1814"/>
      <c r="BGH184" s="1814"/>
      <c r="BGI184" s="1814"/>
      <c r="BGJ184" s="1814"/>
      <c r="BGK184" s="1814"/>
      <c r="BGL184" s="1814"/>
      <c r="BGM184" s="1814"/>
      <c r="BGN184" s="1814"/>
      <c r="BGO184" s="1814"/>
      <c r="BGP184" s="1814"/>
      <c r="BGQ184" s="1814"/>
      <c r="BGR184" s="1814"/>
      <c r="BGS184" s="1814"/>
      <c r="BGT184" s="1814"/>
      <c r="BGU184" s="1814"/>
      <c r="BGV184" s="1814"/>
      <c r="BGW184" s="1814"/>
      <c r="BGX184" s="1814"/>
      <c r="BGY184" s="1814"/>
      <c r="BGZ184" s="1814"/>
      <c r="BHA184" s="1814"/>
      <c r="BHB184" s="1814"/>
      <c r="BHC184" s="1814"/>
      <c r="BHD184" s="1814"/>
      <c r="BHE184" s="1814"/>
      <c r="BHF184" s="1814"/>
      <c r="BHG184" s="1814"/>
      <c r="BHH184" s="1814"/>
      <c r="BHI184" s="1814"/>
      <c r="BHJ184" s="1814"/>
      <c r="BHK184" s="1814"/>
      <c r="BHL184" s="1814"/>
      <c r="BHM184" s="1814"/>
      <c r="BHN184" s="1814"/>
      <c r="BHO184" s="1814"/>
      <c r="BHP184" s="1814"/>
      <c r="BHQ184" s="1814"/>
      <c r="BHR184" s="1814"/>
      <c r="BHS184" s="1814"/>
      <c r="BHT184" s="1814"/>
      <c r="BHU184" s="1814"/>
      <c r="BHV184" s="1814"/>
      <c r="BHW184" s="1814"/>
      <c r="BHX184" s="1814"/>
      <c r="BHY184" s="1814"/>
      <c r="BHZ184" s="1814"/>
      <c r="BIA184" s="1814"/>
      <c r="BIB184" s="1814"/>
      <c r="BIC184" s="1814"/>
      <c r="BID184" s="1814"/>
      <c r="BIE184" s="1814"/>
      <c r="BIF184" s="1814"/>
      <c r="BIG184" s="1814"/>
      <c r="BIH184" s="1814"/>
      <c r="BII184" s="1814"/>
      <c r="BIJ184" s="1814"/>
      <c r="BIK184" s="1814"/>
      <c r="BIL184" s="1814"/>
      <c r="BIM184" s="1814"/>
      <c r="BIN184" s="1814"/>
      <c r="BIO184" s="1814"/>
      <c r="BIP184" s="1814"/>
      <c r="BIQ184" s="1814"/>
      <c r="BIR184" s="1814"/>
      <c r="BIS184" s="1814"/>
      <c r="BIT184" s="1814"/>
      <c r="BIU184" s="1814"/>
      <c r="BIV184" s="1814"/>
      <c r="BIW184" s="1814"/>
      <c r="BIX184" s="1814"/>
      <c r="BIY184" s="1814"/>
      <c r="BIZ184" s="1814"/>
      <c r="BJA184" s="1814"/>
      <c r="BJB184" s="1814"/>
      <c r="BJC184" s="1814"/>
      <c r="BJD184" s="1814"/>
      <c r="BJE184" s="1814"/>
      <c r="BJF184" s="1814"/>
      <c r="BJG184" s="1814"/>
      <c r="BJH184" s="1814"/>
      <c r="BJI184" s="1814"/>
      <c r="BJJ184" s="1814"/>
      <c r="BJK184" s="1814"/>
      <c r="BJL184" s="1814"/>
      <c r="BJM184" s="1814"/>
      <c r="BJN184" s="1814"/>
      <c r="BJO184" s="1814"/>
      <c r="BJP184" s="1814"/>
      <c r="BJQ184" s="1814"/>
      <c r="BJR184" s="1814"/>
      <c r="BJS184" s="1814"/>
      <c r="BJT184" s="1814"/>
      <c r="BJU184" s="1814"/>
      <c r="BJV184" s="1814"/>
      <c r="BJW184" s="1814"/>
      <c r="BJX184" s="1814"/>
      <c r="BJY184" s="1814"/>
      <c r="BJZ184" s="1814"/>
      <c r="BKA184" s="1814"/>
      <c r="BKB184" s="1814"/>
      <c r="BKC184" s="1814"/>
      <c r="BKD184" s="1814"/>
      <c r="BKE184" s="1814"/>
      <c r="BKF184" s="1814"/>
      <c r="BKG184" s="1814"/>
      <c r="BKH184" s="1814"/>
      <c r="BKI184" s="1814"/>
      <c r="BKJ184" s="1814"/>
      <c r="BKK184" s="1814"/>
      <c r="BKL184" s="1814"/>
      <c r="BKM184" s="1814"/>
      <c r="BKN184" s="1814"/>
      <c r="BKO184" s="1814"/>
      <c r="BKP184" s="1814"/>
      <c r="BKQ184" s="1814"/>
      <c r="BKR184" s="1814"/>
      <c r="BKS184" s="1814"/>
      <c r="BKT184" s="1814"/>
      <c r="BKU184" s="1814"/>
      <c r="BKV184" s="1814"/>
      <c r="BKW184" s="1814"/>
      <c r="BKX184" s="1814"/>
      <c r="BKY184" s="1814"/>
      <c r="BKZ184" s="1814"/>
      <c r="BLA184" s="1814"/>
      <c r="BLB184" s="1814"/>
      <c r="BLC184" s="1814"/>
      <c r="BLD184" s="1814"/>
      <c r="BLE184" s="1814"/>
      <c r="BLF184" s="1814"/>
      <c r="BLG184" s="1814"/>
      <c r="BLH184" s="1814"/>
      <c r="BLI184" s="1814"/>
      <c r="BLJ184" s="1814"/>
      <c r="BLK184" s="1814"/>
      <c r="BLL184" s="1814"/>
      <c r="BLM184" s="1814"/>
      <c r="BLN184" s="1814"/>
      <c r="BLO184" s="1814"/>
      <c r="BLP184" s="1814"/>
      <c r="BLQ184" s="1814"/>
      <c r="BLR184" s="1814"/>
      <c r="BLS184" s="1814"/>
      <c r="BLT184" s="1814"/>
      <c r="BLU184" s="1814"/>
      <c r="BLV184" s="1814"/>
      <c r="BLW184" s="1814"/>
      <c r="BLX184" s="1814"/>
      <c r="BLY184" s="1814"/>
      <c r="BLZ184" s="1814"/>
      <c r="BMA184" s="1814"/>
      <c r="BMB184" s="1814"/>
      <c r="BMC184" s="1814"/>
      <c r="BMD184" s="1814"/>
      <c r="BME184" s="1814"/>
      <c r="BMF184" s="1814"/>
      <c r="BMG184" s="1814"/>
      <c r="BMH184" s="1814"/>
      <c r="BMI184" s="1814"/>
      <c r="BMJ184" s="1814"/>
      <c r="BMK184" s="1814"/>
      <c r="BML184" s="1814"/>
      <c r="BMM184" s="1814"/>
      <c r="BMN184" s="1814"/>
      <c r="BMO184" s="1814"/>
      <c r="BMP184" s="1814"/>
      <c r="BMQ184" s="1814"/>
      <c r="BMR184" s="1814"/>
      <c r="BMS184" s="1814"/>
      <c r="BMT184" s="1814"/>
      <c r="BMU184" s="1814"/>
      <c r="BMV184" s="1814"/>
      <c r="BMW184" s="1814"/>
      <c r="BMX184" s="1814"/>
      <c r="BMY184" s="1814"/>
      <c r="BMZ184" s="1814"/>
      <c r="BNA184" s="1814"/>
      <c r="BNB184" s="1814"/>
      <c r="BNC184" s="1814"/>
      <c r="BND184" s="1814"/>
      <c r="BNE184" s="1814"/>
      <c r="BNF184" s="1814"/>
      <c r="BNG184" s="1814"/>
      <c r="BNH184" s="1814"/>
      <c r="BNI184" s="1814"/>
      <c r="BNJ184" s="1814"/>
      <c r="BNK184" s="1814"/>
      <c r="BNL184" s="1814"/>
      <c r="BNM184" s="1814"/>
      <c r="BNN184" s="1814"/>
      <c r="BNO184" s="1814"/>
      <c r="BNP184" s="1814"/>
      <c r="BNQ184" s="1814"/>
      <c r="BNR184" s="1814"/>
      <c r="BNS184" s="1814"/>
      <c r="BNT184" s="1814"/>
      <c r="BNU184" s="1814"/>
      <c r="BNV184" s="1814"/>
      <c r="BNW184" s="1814"/>
      <c r="BNX184" s="1814"/>
      <c r="BNY184" s="1814"/>
      <c r="BNZ184" s="1814"/>
      <c r="BOA184" s="1814"/>
      <c r="BOB184" s="1814"/>
      <c r="BOC184" s="1814"/>
      <c r="BOD184" s="1814"/>
      <c r="BOE184" s="1814"/>
      <c r="BOF184" s="1814"/>
      <c r="BOG184" s="1814"/>
      <c r="BOH184" s="1814"/>
      <c r="BOI184" s="1814"/>
      <c r="BOJ184" s="1814"/>
      <c r="BOK184" s="1814"/>
      <c r="BOL184" s="1814"/>
      <c r="BOM184" s="1814"/>
      <c r="BON184" s="1814"/>
      <c r="BOO184" s="1814"/>
      <c r="BOP184" s="1814"/>
      <c r="BOQ184" s="1814"/>
      <c r="BOR184" s="1814"/>
      <c r="BOS184" s="1814"/>
      <c r="BOT184" s="1814"/>
      <c r="BOU184" s="1814"/>
      <c r="BOV184" s="1814"/>
      <c r="BOW184" s="1814"/>
      <c r="BOX184" s="1814"/>
      <c r="BOY184" s="1814"/>
      <c r="BOZ184" s="1814"/>
      <c r="BPA184" s="1814"/>
      <c r="BPB184" s="1814"/>
      <c r="BPC184" s="1814"/>
      <c r="BPD184" s="1814"/>
      <c r="BPE184" s="1814"/>
      <c r="BPF184" s="1814"/>
      <c r="BPG184" s="1814"/>
      <c r="BPH184" s="1814"/>
      <c r="BPI184" s="1814"/>
      <c r="BPJ184" s="1814"/>
      <c r="BPK184" s="1814"/>
      <c r="BPL184" s="1814"/>
      <c r="BPM184" s="1814"/>
      <c r="BPN184" s="1814"/>
      <c r="BPO184" s="1814"/>
      <c r="BPP184" s="1814"/>
      <c r="BPQ184" s="1814"/>
      <c r="BPR184" s="1814"/>
      <c r="BPS184" s="1814"/>
      <c r="BPT184" s="1814"/>
      <c r="BPU184" s="1814"/>
      <c r="BPV184" s="1814"/>
      <c r="BPW184" s="1814"/>
      <c r="BPX184" s="1814"/>
      <c r="BPY184" s="1814"/>
      <c r="BPZ184" s="1814"/>
      <c r="BQA184" s="1814"/>
      <c r="BQB184" s="1814"/>
      <c r="BQC184" s="1814"/>
      <c r="BQD184" s="1814"/>
      <c r="BQE184" s="1814"/>
      <c r="BQF184" s="1814"/>
      <c r="BQG184" s="1814"/>
      <c r="BQH184" s="1814"/>
      <c r="BQI184" s="1814"/>
      <c r="BQJ184" s="1814"/>
      <c r="BQK184" s="1814"/>
      <c r="BQL184" s="1814"/>
      <c r="BQM184" s="1814"/>
      <c r="BQN184" s="1814"/>
      <c r="BQO184" s="1814"/>
      <c r="BQP184" s="1814"/>
      <c r="BQQ184" s="1814"/>
      <c r="BQR184" s="1814"/>
      <c r="BQS184" s="1814"/>
      <c r="BQT184" s="1814"/>
      <c r="BQU184" s="1814"/>
      <c r="BQV184" s="1814"/>
      <c r="BQW184" s="1814"/>
      <c r="BQX184" s="1814"/>
      <c r="BQY184" s="1814"/>
      <c r="BQZ184" s="1814"/>
      <c r="BRA184" s="1814"/>
      <c r="BRB184" s="1814"/>
      <c r="BRC184" s="1814"/>
      <c r="BRD184" s="1814"/>
      <c r="BRE184" s="1814"/>
      <c r="BRF184" s="1814"/>
      <c r="BRG184" s="1814"/>
      <c r="BRH184" s="1814"/>
      <c r="BRI184" s="1814"/>
      <c r="BRJ184" s="1814"/>
      <c r="BRK184" s="1814"/>
      <c r="BRL184" s="1814"/>
      <c r="BRM184" s="1814"/>
      <c r="BRN184" s="1814"/>
      <c r="BRO184" s="1814"/>
      <c r="BRP184" s="1814"/>
      <c r="BRQ184" s="1814"/>
      <c r="BRR184" s="1814"/>
      <c r="BRS184" s="1814"/>
      <c r="BRT184" s="1814"/>
      <c r="BRU184" s="1814"/>
      <c r="BRV184" s="1814"/>
      <c r="BRW184" s="1814"/>
      <c r="BRX184" s="1814"/>
      <c r="BRY184" s="1814"/>
      <c r="BRZ184" s="1814"/>
      <c r="BSA184" s="1814"/>
      <c r="BSB184" s="1814"/>
      <c r="BSC184" s="1814"/>
      <c r="BSD184" s="1814"/>
      <c r="BSE184" s="1814"/>
      <c r="BSF184" s="1814"/>
      <c r="BSG184" s="1814"/>
      <c r="BSH184" s="1814"/>
      <c r="BSI184" s="1814"/>
      <c r="BSJ184" s="1814"/>
      <c r="BSK184" s="1814"/>
      <c r="BSL184" s="1814"/>
      <c r="BSM184" s="1814"/>
      <c r="BSN184" s="1814"/>
      <c r="BSO184" s="1814"/>
      <c r="BSP184" s="1814"/>
      <c r="BSQ184" s="1814"/>
      <c r="BSR184" s="1814"/>
      <c r="BSS184" s="1814"/>
      <c r="BST184" s="1814"/>
      <c r="BSU184" s="1814"/>
      <c r="BSV184" s="1814"/>
      <c r="BSW184" s="1814"/>
      <c r="BSX184" s="1814"/>
      <c r="BSY184" s="1814"/>
      <c r="BSZ184" s="1814"/>
      <c r="BTA184" s="1814"/>
      <c r="BTB184" s="1814"/>
      <c r="BTC184" s="1814"/>
      <c r="BTD184" s="1814"/>
      <c r="BTE184" s="1814"/>
      <c r="BTF184" s="1814"/>
      <c r="BTG184" s="1814"/>
      <c r="BTH184" s="1814"/>
      <c r="BTI184" s="1814"/>
      <c r="BTJ184" s="1814"/>
      <c r="BTK184" s="1814"/>
      <c r="BTL184" s="1814"/>
      <c r="BTM184" s="1814"/>
      <c r="BTN184" s="1814"/>
      <c r="BTO184" s="1814"/>
      <c r="BTP184" s="1814"/>
      <c r="BTQ184" s="1814"/>
      <c r="BTR184" s="1814"/>
      <c r="BTS184" s="1814"/>
      <c r="BTT184" s="1814"/>
      <c r="BTU184" s="1814"/>
      <c r="BTV184" s="1814"/>
      <c r="BTW184" s="1814"/>
      <c r="BTX184" s="1814"/>
      <c r="BTY184" s="1814"/>
      <c r="BTZ184" s="1814"/>
      <c r="BUA184" s="1814"/>
      <c r="BUB184" s="1814"/>
      <c r="BUC184" s="1814"/>
      <c r="BUD184" s="1814"/>
      <c r="BUE184" s="1814"/>
      <c r="BUF184" s="1814"/>
      <c r="BUG184" s="1814"/>
      <c r="BUH184" s="1814"/>
      <c r="BUI184" s="1814"/>
      <c r="BUJ184" s="1814"/>
      <c r="BUK184" s="1814"/>
      <c r="BUL184" s="1814"/>
      <c r="BUM184" s="1814"/>
      <c r="BUN184" s="1814"/>
      <c r="BUO184" s="1814"/>
      <c r="BUP184" s="1814"/>
      <c r="BUQ184" s="1814"/>
      <c r="BUR184" s="1814"/>
      <c r="BUS184" s="1814"/>
      <c r="BUT184" s="1814"/>
      <c r="BUU184" s="1814"/>
      <c r="BUV184" s="1814"/>
      <c r="BUW184" s="1814"/>
      <c r="BUX184" s="1814"/>
      <c r="BUY184" s="1814"/>
      <c r="BUZ184" s="1814"/>
      <c r="BVA184" s="1814"/>
      <c r="BVB184" s="1814"/>
      <c r="BVC184" s="1814"/>
      <c r="BVD184" s="1814"/>
      <c r="BVE184" s="1814"/>
      <c r="BVF184" s="1814"/>
      <c r="BVG184" s="1814"/>
      <c r="BVH184" s="1814"/>
      <c r="BVI184" s="1814"/>
      <c r="BVJ184" s="1814"/>
      <c r="BVK184" s="1814"/>
      <c r="BVL184" s="1814"/>
      <c r="BVM184" s="1814"/>
      <c r="BVN184" s="1814"/>
      <c r="BVO184" s="1814"/>
      <c r="BVP184" s="1814"/>
      <c r="BVQ184" s="1814"/>
      <c r="BVR184" s="1814"/>
      <c r="BVS184" s="1814"/>
      <c r="BVT184" s="1814"/>
      <c r="BVU184" s="1814"/>
      <c r="BVV184" s="1814"/>
      <c r="BVW184" s="1814"/>
      <c r="BVX184" s="1814"/>
      <c r="BVY184" s="1814"/>
      <c r="BVZ184" s="1814"/>
      <c r="BWA184" s="1814"/>
      <c r="BWB184" s="1814"/>
      <c r="BWC184" s="1814"/>
      <c r="BWD184" s="1814"/>
      <c r="BWE184" s="1814"/>
      <c r="BWF184" s="1814"/>
      <c r="BWG184" s="1814"/>
      <c r="BWH184" s="1814"/>
      <c r="BWI184" s="1814"/>
      <c r="BWJ184" s="1814"/>
      <c r="BWK184" s="1814"/>
      <c r="BWL184" s="1814"/>
      <c r="BWM184" s="1814"/>
      <c r="BWN184" s="1814"/>
      <c r="BWO184" s="1814"/>
      <c r="BWP184" s="1814"/>
      <c r="BWQ184" s="1814"/>
      <c r="BWR184" s="1814"/>
      <c r="BWS184" s="1814"/>
      <c r="BWT184" s="1814"/>
      <c r="BWU184" s="1814"/>
      <c r="BWV184" s="1814"/>
      <c r="BWW184" s="1814"/>
      <c r="BWX184" s="1814"/>
      <c r="BWY184" s="1814"/>
      <c r="BWZ184" s="1814"/>
      <c r="BXA184" s="1814"/>
      <c r="BXB184" s="1814"/>
      <c r="BXC184" s="1814"/>
      <c r="BXD184" s="1814"/>
      <c r="BXE184" s="1814"/>
      <c r="BXF184" s="1814"/>
      <c r="BXG184" s="1814"/>
      <c r="BXH184" s="1814"/>
      <c r="BXI184" s="1814"/>
      <c r="BXJ184" s="1814"/>
      <c r="BXK184" s="1814"/>
      <c r="BXL184" s="1814"/>
      <c r="BXM184" s="1814"/>
      <c r="BXN184" s="1814"/>
      <c r="BXO184" s="1814"/>
      <c r="BXP184" s="1814"/>
      <c r="BXQ184" s="1814"/>
      <c r="BXR184" s="1814"/>
      <c r="BXS184" s="1814"/>
      <c r="BXT184" s="1814"/>
      <c r="BXU184" s="1814"/>
      <c r="BXV184" s="1814"/>
      <c r="BXW184" s="1814"/>
      <c r="BXX184" s="1814"/>
      <c r="BXY184" s="1814"/>
      <c r="BXZ184" s="1814"/>
      <c r="BYA184" s="1814"/>
      <c r="BYB184" s="1814"/>
      <c r="BYC184" s="1814"/>
      <c r="BYD184" s="1814"/>
      <c r="BYE184" s="1814"/>
      <c r="BYF184" s="1814"/>
      <c r="BYG184" s="1814"/>
      <c r="BYH184" s="1814"/>
      <c r="BYI184" s="1814"/>
      <c r="BYJ184" s="1814"/>
      <c r="BYK184" s="1814"/>
      <c r="BYL184" s="1814"/>
      <c r="BYM184" s="1814"/>
      <c r="BYN184" s="1814"/>
      <c r="BYO184" s="1814"/>
      <c r="BYP184" s="1814"/>
      <c r="BYQ184" s="1814"/>
      <c r="BYR184" s="1814"/>
      <c r="BYS184" s="1814"/>
      <c r="BYT184" s="1814"/>
      <c r="BYU184" s="1814"/>
      <c r="BYV184" s="1814"/>
      <c r="BYW184" s="1814"/>
      <c r="BYX184" s="1814"/>
      <c r="BYY184" s="1814"/>
      <c r="BYZ184" s="1814"/>
      <c r="BZA184" s="1814"/>
      <c r="BZB184" s="1814"/>
      <c r="BZC184" s="1814"/>
      <c r="BZD184" s="1814"/>
      <c r="BZE184" s="1814"/>
      <c r="BZF184" s="1814"/>
      <c r="BZG184" s="1814"/>
      <c r="BZH184" s="1814"/>
      <c r="BZI184" s="1814"/>
      <c r="BZJ184" s="1814"/>
      <c r="BZK184" s="1814"/>
      <c r="BZL184" s="1814"/>
      <c r="BZM184" s="1814"/>
      <c r="BZN184" s="1814"/>
      <c r="BZO184" s="1814"/>
      <c r="BZP184" s="1814"/>
      <c r="BZQ184" s="1814"/>
      <c r="BZR184" s="1814"/>
      <c r="BZS184" s="1814"/>
      <c r="BZT184" s="1814"/>
      <c r="BZU184" s="1814"/>
      <c r="BZV184" s="1814"/>
      <c r="BZW184" s="1814"/>
      <c r="BZX184" s="1814"/>
      <c r="BZY184" s="1814"/>
      <c r="BZZ184" s="1814"/>
      <c r="CAA184" s="1814"/>
      <c r="CAB184" s="1814"/>
      <c r="CAC184" s="1814"/>
      <c r="CAD184" s="1814"/>
      <c r="CAE184" s="1814"/>
      <c r="CAF184" s="1814"/>
      <c r="CAG184" s="1814"/>
      <c r="CAH184" s="1814"/>
      <c r="CAI184" s="1814"/>
      <c r="CAJ184" s="1814"/>
      <c r="CAK184" s="1814"/>
      <c r="CAL184" s="1814"/>
      <c r="CAM184" s="1814"/>
      <c r="CAN184" s="1814"/>
      <c r="CAO184" s="1814"/>
      <c r="CAP184" s="1814"/>
      <c r="CAQ184" s="1814"/>
      <c r="CAR184" s="1814"/>
      <c r="CAS184" s="1814"/>
      <c r="CAT184" s="1814"/>
      <c r="CAU184" s="1814"/>
      <c r="CAV184" s="1814"/>
      <c r="CAW184" s="1814"/>
      <c r="CAX184" s="1814"/>
      <c r="CAY184" s="1814"/>
      <c r="CAZ184" s="1814"/>
      <c r="CBA184" s="1814"/>
      <c r="CBB184" s="1814"/>
      <c r="CBC184" s="1814"/>
      <c r="CBD184" s="1814"/>
      <c r="CBE184" s="1814"/>
      <c r="CBF184" s="1814"/>
      <c r="CBG184" s="1814"/>
      <c r="CBH184" s="1814"/>
      <c r="CBI184" s="1814"/>
      <c r="CBJ184" s="1814"/>
      <c r="CBK184" s="1814"/>
      <c r="CBL184" s="1814"/>
      <c r="CBM184" s="1814"/>
      <c r="CBN184" s="1814"/>
      <c r="CBO184" s="1814"/>
      <c r="CBP184" s="1814"/>
      <c r="CBQ184" s="1814"/>
      <c r="CBR184" s="1814"/>
      <c r="CBS184" s="1814"/>
      <c r="CBT184" s="1814"/>
      <c r="CBU184" s="1814"/>
      <c r="CBV184" s="1814"/>
      <c r="CBW184" s="1814"/>
      <c r="CBX184" s="1814"/>
      <c r="CBY184" s="1814"/>
      <c r="CBZ184" s="1814"/>
      <c r="CCA184" s="1814"/>
      <c r="CCB184" s="1814"/>
      <c r="CCC184" s="1814"/>
      <c r="CCD184" s="1814"/>
      <c r="CCE184" s="1814"/>
      <c r="CCF184" s="1814"/>
      <c r="CCG184" s="1814"/>
      <c r="CCH184" s="1814"/>
      <c r="CCI184" s="1814"/>
      <c r="CCJ184" s="1814"/>
      <c r="CCK184" s="1814"/>
      <c r="CCL184" s="1814"/>
      <c r="CCM184" s="1814"/>
      <c r="CCN184" s="1814"/>
      <c r="CCO184" s="1814"/>
      <c r="CCP184" s="1814"/>
      <c r="CCQ184" s="1814"/>
      <c r="CCR184" s="1814"/>
      <c r="CCS184" s="1814"/>
      <c r="CCT184" s="1814"/>
      <c r="CCU184" s="1814"/>
      <c r="CCV184" s="1814"/>
      <c r="CCW184" s="1814"/>
      <c r="CCX184" s="1814"/>
      <c r="CCY184" s="1814"/>
      <c r="CCZ184" s="1814"/>
      <c r="CDA184" s="1814"/>
      <c r="CDB184" s="1814"/>
      <c r="CDC184" s="1814"/>
      <c r="CDD184" s="1814"/>
      <c r="CDE184" s="1814"/>
      <c r="CDF184" s="1814"/>
      <c r="CDG184" s="1814"/>
      <c r="CDH184" s="1814"/>
      <c r="CDI184" s="1814"/>
      <c r="CDJ184" s="1814"/>
      <c r="CDK184" s="1814"/>
      <c r="CDL184" s="1814"/>
      <c r="CDM184" s="1814"/>
      <c r="CDN184" s="1814"/>
      <c r="CDO184" s="1814"/>
      <c r="CDP184" s="1814"/>
      <c r="CDQ184" s="1814"/>
      <c r="CDR184" s="1814"/>
      <c r="CDS184" s="1814"/>
      <c r="CDT184" s="1814"/>
      <c r="CDU184" s="1814"/>
      <c r="CDV184" s="1814"/>
      <c r="CDW184" s="1814"/>
      <c r="CDX184" s="1814"/>
      <c r="CDY184" s="1814"/>
      <c r="CDZ184" s="1814"/>
      <c r="CEA184" s="1814"/>
      <c r="CEB184" s="1814"/>
      <c r="CEC184" s="1814"/>
      <c r="CED184" s="1814"/>
      <c r="CEE184" s="1814"/>
      <c r="CEF184" s="1814"/>
      <c r="CEG184" s="1814"/>
      <c r="CEH184" s="1814"/>
      <c r="CEI184" s="1814"/>
      <c r="CEJ184" s="1814"/>
      <c r="CEK184" s="1814"/>
      <c r="CEL184" s="1814"/>
      <c r="CEM184" s="1814"/>
      <c r="CEN184" s="1814"/>
      <c r="CEO184" s="1814"/>
      <c r="CEP184" s="1814"/>
      <c r="CEQ184" s="1814"/>
      <c r="CER184" s="1814"/>
      <c r="CES184" s="1814"/>
      <c r="CET184" s="1814"/>
      <c r="CEU184" s="1814"/>
      <c r="CEV184" s="1814"/>
      <c r="CEW184" s="1814"/>
      <c r="CEX184" s="1814"/>
      <c r="CEY184" s="1814"/>
      <c r="CEZ184" s="1814"/>
      <c r="CFA184" s="1814"/>
      <c r="CFB184" s="1814"/>
      <c r="CFC184" s="1814"/>
      <c r="CFD184" s="1814"/>
      <c r="CFE184" s="1814"/>
      <c r="CFF184" s="1814"/>
      <c r="CFG184" s="1814"/>
      <c r="CFH184" s="1814"/>
      <c r="CFI184" s="1814"/>
      <c r="CFJ184" s="1814"/>
      <c r="CFK184" s="1814"/>
      <c r="CFL184" s="1814"/>
      <c r="CFM184" s="1814"/>
      <c r="CFN184" s="1814"/>
      <c r="CFO184" s="1814"/>
      <c r="CFP184" s="1814"/>
      <c r="CFQ184" s="1814"/>
      <c r="CFR184" s="1814"/>
      <c r="CFS184" s="1814"/>
      <c r="CFT184" s="1814"/>
      <c r="CFU184" s="1814"/>
      <c r="CFV184" s="1814"/>
      <c r="CFW184" s="1814"/>
      <c r="CFX184" s="1814"/>
      <c r="CFY184" s="1814"/>
      <c r="CFZ184" s="1814"/>
      <c r="CGA184" s="1814"/>
      <c r="CGB184" s="1814"/>
      <c r="CGC184" s="1814"/>
      <c r="CGD184" s="1814"/>
      <c r="CGE184" s="1814"/>
      <c r="CGF184" s="1814"/>
      <c r="CGG184" s="1814"/>
      <c r="CGH184" s="1814"/>
      <c r="CGI184" s="1814"/>
      <c r="CGJ184" s="1814"/>
      <c r="CGK184" s="1814"/>
      <c r="CGL184" s="1814"/>
      <c r="CGM184" s="1814"/>
      <c r="CGN184" s="1814"/>
      <c r="CGO184" s="1814"/>
      <c r="CGP184" s="1814"/>
      <c r="CGQ184" s="1814"/>
      <c r="CGR184" s="1814"/>
      <c r="CGS184" s="1814"/>
      <c r="CGT184" s="1814"/>
      <c r="CGU184" s="1814"/>
      <c r="CGV184" s="1814"/>
      <c r="CGW184" s="1814"/>
      <c r="CGX184" s="1814"/>
      <c r="CGY184" s="1814"/>
      <c r="CGZ184" s="1814"/>
      <c r="CHA184" s="1814"/>
      <c r="CHB184" s="1814"/>
      <c r="CHC184" s="1814"/>
      <c r="CHD184" s="1814"/>
      <c r="CHE184" s="1814"/>
      <c r="CHF184" s="1814"/>
      <c r="CHG184" s="1814"/>
      <c r="CHH184" s="1814"/>
      <c r="CHI184" s="1814"/>
      <c r="CHJ184" s="1814"/>
      <c r="CHK184" s="1814"/>
      <c r="CHL184" s="1814"/>
      <c r="CHM184" s="1814"/>
      <c r="CHN184" s="1814"/>
      <c r="CHO184" s="1814"/>
      <c r="CHP184" s="1814"/>
      <c r="CHQ184" s="1814"/>
      <c r="CHR184" s="1814"/>
      <c r="CHS184" s="1814"/>
      <c r="CHT184" s="1814"/>
      <c r="CHU184" s="1814"/>
      <c r="CHV184" s="1814"/>
      <c r="CHW184" s="1814"/>
      <c r="CHX184" s="1814"/>
      <c r="CHY184" s="1814"/>
      <c r="CHZ184" s="1814"/>
      <c r="CIA184" s="1814"/>
      <c r="CIB184" s="1814"/>
      <c r="CIC184" s="1814"/>
      <c r="CID184" s="1814"/>
      <c r="CIE184" s="1814"/>
      <c r="CIF184" s="1814"/>
      <c r="CIG184" s="1814"/>
      <c r="CIH184" s="1814"/>
      <c r="CII184" s="1814"/>
      <c r="CIJ184" s="1814"/>
      <c r="CIK184" s="1814"/>
      <c r="CIL184" s="1814"/>
      <c r="CIM184" s="1814"/>
      <c r="CIN184" s="1814"/>
      <c r="CIO184" s="1814"/>
      <c r="CIP184" s="1814"/>
      <c r="CIQ184" s="1814"/>
      <c r="CIR184" s="1814"/>
      <c r="CIS184" s="1814"/>
      <c r="CIT184" s="1814"/>
      <c r="CIU184" s="1814"/>
      <c r="CIV184" s="1814"/>
      <c r="CIW184" s="1814"/>
      <c r="CIX184" s="1814"/>
      <c r="CIY184" s="1814"/>
      <c r="CIZ184" s="1814"/>
      <c r="CJA184" s="1814"/>
      <c r="CJB184" s="1814"/>
      <c r="CJC184" s="1814"/>
      <c r="CJD184" s="1814"/>
      <c r="CJE184" s="1814"/>
      <c r="CJF184" s="1814"/>
      <c r="CJG184" s="1814"/>
      <c r="CJH184" s="1814"/>
      <c r="CJI184" s="1814"/>
      <c r="CJJ184" s="1814"/>
      <c r="CJK184" s="1814"/>
      <c r="CJL184" s="1814"/>
      <c r="CJM184" s="1814"/>
      <c r="CJN184" s="1814"/>
      <c r="CJO184" s="1814"/>
      <c r="CJP184" s="1814"/>
      <c r="CJQ184" s="1814"/>
      <c r="CJR184" s="1814"/>
      <c r="CJS184" s="1814"/>
      <c r="CJT184" s="1814"/>
      <c r="CJU184" s="1814"/>
      <c r="CJV184" s="1814"/>
      <c r="CJW184" s="1814"/>
      <c r="CJX184" s="1814"/>
      <c r="CJY184" s="1814"/>
      <c r="CJZ184" s="1814"/>
      <c r="CKA184" s="1814"/>
      <c r="CKB184" s="1814"/>
      <c r="CKC184" s="1814"/>
      <c r="CKD184" s="1814"/>
      <c r="CKE184" s="1814"/>
      <c r="CKF184" s="1814"/>
      <c r="CKG184" s="1814"/>
      <c r="CKH184" s="1814"/>
      <c r="CKI184" s="1814"/>
      <c r="CKJ184" s="1814"/>
      <c r="CKK184" s="1814"/>
      <c r="CKL184" s="1814"/>
      <c r="CKM184" s="1814"/>
      <c r="CKN184" s="1814"/>
      <c r="CKO184" s="1814"/>
      <c r="CKP184" s="1814"/>
      <c r="CKQ184" s="1814"/>
      <c r="CKR184" s="1814"/>
      <c r="CKS184" s="1814"/>
      <c r="CKT184" s="1814"/>
      <c r="CKU184" s="1814"/>
      <c r="CKV184" s="1814"/>
      <c r="CKW184" s="1814"/>
      <c r="CKX184" s="1814"/>
      <c r="CKY184" s="1814"/>
      <c r="CKZ184" s="1814"/>
      <c r="CLA184" s="1814"/>
      <c r="CLB184" s="1814"/>
      <c r="CLC184" s="1814"/>
      <c r="CLD184" s="1814"/>
      <c r="CLE184" s="1814"/>
      <c r="CLF184" s="1814"/>
      <c r="CLG184" s="1814"/>
      <c r="CLH184" s="1814"/>
      <c r="CLI184" s="1814"/>
      <c r="CLJ184" s="1814"/>
      <c r="CLK184" s="1814"/>
      <c r="CLL184" s="1814"/>
      <c r="CLM184" s="1814"/>
      <c r="CLN184" s="1814"/>
      <c r="CLO184" s="1814"/>
      <c r="CLP184" s="1814"/>
      <c r="CLQ184" s="1814"/>
      <c r="CLR184" s="1814"/>
      <c r="CLS184" s="1814"/>
      <c r="CLT184" s="1814"/>
      <c r="CLU184" s="1814"/>
      <c r="CLV184" s="1814"/>
      <c r="CLW184" s="1814"/>
      <c r="CLX184" s="1814"/>
      <c r="CLY184" s="1814"/>
      <c r="CLZ184" s="1814"/>
      <c r="CMA184" s="1814"/>
      <c r="CMB184" s="1814"/>
      <c r="CMC184" s="1814"/>
      <c r="CMD184" s="1814"/>
      <c r="CME184" s="1814"/>
      <c r="CMF184" s="1814"/>
      <c r="CMG184" s="1814"/>
      <c r="CMH184" s="1814"/>
      <c r="CMI184" s="1814"/>
      <c r="CMJ184" s="1814"/>
      <c r="CMK184" s="1814"/>
      <c r="CML184" s="1814"/>
      <c r="CMM184" s="1814"/>
      <c r="CMN184" s="1814"/>
      <c r="CMO184" s="1814"/>
      <c r="CMP184" s="1814"/>
      <c r="CMQ184" s="1814"/>
      <c r="CMR184" s="1814"/>
      <c r="CMS184" s="1814"/>
      <c r="CMT184" s="1814"/>
      <c r="CMU184" s="1814"/>
      <c r="CMV184" s="1814"/>
      <c r="CMW184" s="1814"/>
      <c r="CMX184" s="1814"/>
      <c r="CMY184" s="1814"/>
      <c r="CMZ184" s="1814"/>
      <c r="CNA184" s="1814"/>
      <c r="CNB184" s="1814"/>
      <c r="CNC184" s="1814"/>
      <c r="CND184" s="1814"/>
      <c r="CNE184" s="1814"/>
      <c r="CNF184" s="1814"/>
      <c r="CNG184" s="1814"/>
      <c r="CNH184" s="1814"/>
      <c r="CNI184" s="1814"/>
      <c r="CNJ184" s="1814"/>
      <c r="CNK184" s="1814"/>
      <c r="CNL184" s="1814"/>
      <c r="CNM184" s="1814"/>
      <c r="CNN184" s="1814"/>
      <c r="CNO184" s="1814"/>
      <c r="CNP184" s="1814"/>
      <c r="CNQ184" s="1814"/>
      <c r="CNR184" s="1814"/>
      <c r="CNS184" s="1814"/>
      <c r="CNT184" s="1814"/>
      <c r="CNU184" s="1814"/>
      <c r="CNV184" s="1814"/>
      <c r="CNW184" s="1814"/>
      <c r="CNX184" s="1814"/>
      <c r="CNY184" s="1814"/>
      <c r="CNZ184" s="1814"/>
      <c r="COA184" s="1814"/>
      <c r="COB184" s="1814"/>
      <c r="COC184" s="1814"/>
      <c r="COD184" s="1814"/>
      <c r="COE184" s="1814"/>
      <c r="COF184" s="1814"/>
      <c r="COG184" s="1814"/>
      <c r="COH184" s="1814"/>
      <c r="COI184" s="1814"/>
      <c r="COJ184" s="1814"/>
      <c r="COK184" s="1814"/>
      <c r="COL184" s="1814"/>
      <c r="COM184" s="1814"/>
      <c r="CON184" s="1814"/>
      <c r="COO184" s="1814"/>
      <c r="COP184" s="1814"/>
      <c r="COQ184" s="1814"/>
      <c r="COR184" s="1814"/>
      <c r="COS184" s="1814"/>
      <c r="COT184" s="1814"/>
      <c r="COU184" s="1814"/>
      <c r="COV184" s="1814"/>
      <c r="COW184" s="1814"/>
      <c r="COX184" s="1814"/>
      <c r="COY184" s="1814"/>
      <c r="COZ184" s="1814"/>
      <c r="CPA184" s="1814"/>
      <c r="CPB184" s="1814"/>
      <c r="CPC184" s="1814"/>
      <c r="CPD184" s="1814"/>
      <c r="CPE184" s="1814"/>
      <c r="CPF184" s="1814"/>
      <c r="CPG184" s="1814"/>
      <c r="CPH184" s="1814"/>
      <c r="CPI184" s="1814"/>
      <c r="CPJ184" s="1814"/>
      <c r="CPK184" s="1814"/>
      <c r="CPL184" s="1814"/>
      <c r="CPM184" s="1814"/>
      <c r="CPN184" s="1814"/>
      <c r="CPO184" s="1814"/>
      <c r="CPP184" s="1814"/>
      <c r="CPQ184" s="1814"/>
      <c r="CPR184" s="1814"/>
      <c r="CPS184" s="1814"/>
      <c r="CPT184" s="1814"/>
      <c r="CPU184" s="1814"/>
      <c r="CPV184" s="1814"/>
      <c r="CPW184" s="1814"/>
      <c r="CPX184" s="1814"/>
      <c r="CPY184" s="1814"/>
      <c r="CPZ184" s="1814"/>
      <c r="CQA184" s="1814"/>
      <c r="CQB184" s="1814"/>
      <c r="CQC184" s="1814"/>
      <c r="CQD184" s="1814"/>
      <c r="CQE184" s="1814"/>
      <c r="CQF184" s="1814"/>
      <c r="CQG184" s="1814"/>
      <c r="CQH184" s="1814"/>
      <c r="CQI184" s="1814"/>
      <c r="CQJ184" s="1814"/>
      <c r="CQK184" s="1814"/>
      <c r="CQL184" s="1814"/>
      <c r="CQM184" s="1814"/>
      <c r="CQN184" s="1814"/>
      <c r="CQO184" s="1814"/>
      <c r="CQP184" s="1814"/>
      <c r="CQQ184" s="1814"/>
      <c r="CQR184" s="1814"/>
      <c r="CQS184" s="1814"/>
      <c r="CQT184" s="1814"/>
      <c r="CQU184" s="1814"/>
      <c r="CQV184" s="1814"/>
      <c r="CQW184" s="1814"/>
      <c r="CQX184" s="1814"/>
      <c r="CQY184" s="1814"/>
      <c r="CQZ184" s="1814"/>
      <c r="CRA184" s="1814"/>
      <c r="CRB184" s="1814"/>
      <c r="CRC184" s="1814"/>
      <c r="CRD184" s="1814"/>
      <c r="CRE184" s="1814"/>
      <c r="CRF184" s="1814"/>
      <c r="CRG184" s="1814"/>
      <c r="CRH184" s="1814"/>
      <c r="CRI184" s="1814"/>
      <c r="CRJ184" s="1814"/>
      <c r="CRK184" s="1814"/>
      <c r="CRL184" s="1814"/>
      <c r="CRM184" s="1814"/>
      <c r="CRN184" s="1814"/>
      <c r="CRO184" s="1814"/>
      <c r="CRP184" s="1814"/>
      <c r="CRQ184" s="1814"/>
      <c r="CRR184" s="1814"/>
      <c r="CRS184" s="1814"/>
      <c r="CRT184" s="1814"/>
      <c r="CRU184" s="1814"/>
      <c r="CRV184" s="1814"/>
      <c r="CRW184" s="1814"/>
      <c r="CRX184" s="1814"/>
      <c r="CRY184" s="1814"/>
      <c r="CRZ184" s="1814"/>
      <c r="CSA184" s="1814"/>
      <c r="CSB184" s="1814"/>
      <c r="CSC184" s="1814"/>
      <c r="CSD184" s="1814"/>
      <c r="CSE184" s="1814"/>
      <c r="CSF184" s="1814"/>
      <c r="CSG184" s="1814"/>
      <c r="CSH184" s="1814"/>
      <c r="CSI184" s="1814"/>
      <c r="CSJ184" s="1814"/>
      <c r="CSK184" s="1814"/>
      <c r="CSL184" s="1814"/>
      <c r="CSM184" s="1814"/>
      <c r="CSN184" s="1814"/>
      <c r="CSO184" s="1814"/>
      <c r="CSP184" s="1814"/>
      <c r="CSQ184" s="1814"/>
      <c r="CSR184" s="1814"/>
      <c r="CSS184" s="1814"/>
      <c r="CST184" s="1814"/>
      <c r="CSU184" s="1814"/>
      <c r="CSV184" s="1814"/>
      <c r="CSW184" s="1814"/>
      <c r="CSX184" s="1814"/>
      <c r="CSY184" s="1814"/>
      <c r="CSZ184" s="1814"/>
      <c r="CTA184" s="1814"/>
      <c r="CTB184" s="1814"/>
      <c r="CTC184" s="1814"/>
      <c r="CTD184" s="1814"/>
      <c r="CTE184" s="1814"/>
      <c r="CTF184" s="1814"/>
      <c r="CTG184" s="1814"/>
      <c r="CTH184" s="1814"/>
      <c r="CTI184" s="1814"/>
      <c r="CTJ184" s="1814"/>
      <c r="CTK184" s="1814"/>
      <c r="CTL184" s="1814"/>
      <c r="CTM184" s="1814"/>
      <c r="CTN184" s="1814"/>
      <c r="CTO184" s="1814"/>
      <c r="CTP184" s="1814"/>
      <c r="CTQ184" s="1814"/>
      <c r="CTR184" s="1814"/>
      <c r="CTS184" s="1814"/>
      <c r="CTT184" s="1814"/>
      <c r="CTU184" s="1814"/>
      <c r="CTV184" s="1814"/>
      <c r="CTW184" s="1814"/>
      <c r="CTX184" s="1814"/>
      <c r="CTY184" s="1814"/>
      <c r="CTZ184" s="1814"/>
      <c r="CUA184" s="1814"/>
      <c r="CUB184" s="1814"/>
      <c r="CUC184" s="1814"/>
      <c r="CUD184" s="1814"/>
      <c r="CUE184" s="1814"/>
      <c r="CUF184" s="1814"/>
      <c r="CUG184" s="1814"/>
      <c r="CUH184" s="1814"/>
      <c r="CUI184" s="1814"/>
      <c r="CUJ184" s="1814"/>
      <c r="CUK184" s="1814"/>
      <c r="CUL184" s="1814"/>
      <c r="CUM184" s="1814"/>
      <c r="CUN184" s="1814"/>
      <c r="CUO184" s="1814"/>
      <c r="CUP184" s="1814"/>
      <c r="CUQ184" s="1814"/>
      <c r="CUR184" s="1814"/>
      <c r="CUS184" s="1814"/>
      <c r="CUT184" s="1814"/>
      <c r="CUU184" s="1814"/>
      <c r="CUV184" s="1814"/>
      <c r="CUW184" s="1814"/>
      <c r="CUX184" s="1814"/>
      <c r="CUY184" s="1814"/>
      <c r="CUZ184" s="1814"/>
      <c r="CVA184" s="1814"/>
      <c r="CVB184" s="1814"/>
      <c r="CVC184" s="1814"/>
      <c r="CVD184" s="1814"/>
      <c r="CVE184" s="1814"/>
      <c r="CVF184" s="1814"/>
      <c r="CVG184" s="1814"/>
      <c r="CVH184" s="1814"/>
      <c r="CVI184" s="1814"/>
      <c r="CVJ184" s="1814"/>
      <c r="CVK184" s="1814"/>
      <c r="CVL184" s="1814"/>
      <c r="CVM184" s="1814"/>
      <c r="CVN184" s="1814"/>
      <c r="CVO184" s="1814"/>
      <c r="CVP184" s="1814"/>
      <c r="CVQ184" s="1814"/>
      <c r="CVR184" s="1814"/>
      <c r="CVS184" s="1814"/>
      <c r="CVT184" s="1814"/>
      <c r="CVU184" s="1814"/>
      <c r="CVV184" s="1814"/>
      <c r="CVW184" s="1814"/>
      <c r="CVX184" s="1814"/>
      <c r="CVY184" s="1814"/>
      <c r="CVZ184" s="1814"/>
      <c r="CWA184" s="1814"/>
      <c r="CWB184" s="1814"/>
      <c r="CWC184" s="1814"/>
      <c r="CWD184" s="1814"/>
      <c r="CWE184" s="1814"/>
      <c r="CWF184" s="1814"/>
      <c r="CWG184" s="1814"/>
      <c r="CWH184" s="1814"/>
      <c r="CWI184" s="1814"/>
      <c r="CWJ184" s="1814"/>
      <c r="CWK184" s="1814"/>
      <c r="CWL184" s="1814"/>
      <c r="CWM184" s="1814"/>
      <c r="CWN184" s="1814"/>
      <c r="CWO184" s="1814"/>
      <c r="CWP184" s="1814"/>
      <c r="CWQ184" s="1814"/>
      <c r="CWR184" s="1814"/>
      <c r="CWS184" s="1814"/>
      <c r="CWT184" s="1814"/>
      <c r="CWU184" s="1814"/>
      <c r="CWV184" s="1814"/>
      <c r="CWW184" s="1814"/>
      <c r="CWX184" s="1814"/>
      <c r="CWY184" s="1814"/>
      <c r="CWZ184" s="1814"/>
      <c r="CXA184" s="1814"/>
      <c r="CXB184" s="1814"/>
      <c r="CXC184" s="1814"/>
      <c r="CXD184" s="1814"/>
      <c r="CXE184" s="1814"/>
      <c r="CXF184" s="1814"/>
      <c r="CXG184" s="1814"/>
      <c r="CXH184" s="1814"/>
      <c r="CXI184" s="1814"/>
      <c r="CXJ184" s="1814"/>
      <c r="CXK184" s="1814"/>
      <c r="CXL184" s="1814"/>
      <c r="CXM184" s="1814"/>
      <c r="CXN184" s="1814"/>
      <c r="CXO184" s="1814"/>
      <c r="CXP184" s="1814"/>
      <c r="CXQ184" s="1814"/>
      <c r="CXR184" s="1814"/>
      <c r="CXS184" s="1814"/>
      <c r="CXT184" s="1814"/>
      <c r="CXU184" s="1814"/>
      <c r="CXV184" s="1814"/>
      <c r="CXW184" s="1814"/>
      <c r="CXX184" s="1814"/>
      <c r="CXY184" s="1814"/>
      <c r="CXZ184" s="1814"/>
      <c r="CYA184" s="1814"/>
      <c r="CYB184" s="1814"/>
      <c r="CYC184" s="1814"/>
      <c r="CYD184" s="1814"/>
      <c r="CYE184" s="1814"/>
      <c r="CYF184" s="1814"/>
      <c r="CYG184" s="1814"/>
      <c r="CYH184" s="1814"/>
      <c r="CYI184" s="1814"/>
      <c r="CYJ184" s="1814"/>
      <c r="CYK184" s="1814"/>
      <c r="CYL184" s="1814"/>
      <c r="CYM184" s="1814"/>
      <c r="CYN184" s="1814"/>
      <c r="CYO184" s="1814"/>
      <c r="CYP184" s="1814"/>
      <c r="CYQ184" s="1814"/>
      <c r="CYR184" s="1814"/>
      <c r="CYS184" s="1814"/>
      <c r="CYT184" s="1814"/>
      <c r="CYU184" s="1814"/>
      <c r="CYV184" s="1814"/>
      <c r="CYW184" s="1814"/>
      <c r="CYX184" s="1814"/>
      <c r="CYY184" s="1814"/>
      <c r="CYZ184" s="1814"/>
      <c r="CZA184" s="1814"/>
      <c r="CZB184" s="1814"/>
      <c r="CZC184" s="1814"/>
      <c r="CZD184" s="1814"/>
      <c r="CZE184" s="1814"/>
      <c r="CZF184" s="1814"/>
      <c r="CZG184" s="1814"/>
      <c r="CZH184" s="1814"/>
      <c r="CZI184" s="1814"/>
      <c r="CZJ184" s="1814"/>
      <c r="CZK184" s="1814"/>
      <c r="CZL184" s="1814"/>
      <c r="CZM184" s="1814"/>
      <c r="CZN184" s="1814"/>
      <c r="CZO184" s="1814"/>
      <c r="CZP184" s="1814"/>
      <c r="CZQ184" s="1814"/>
      <c r="CZR184" s="1814"/>
      <c r="CZS184" s="1814"/>
      <c r="CZT184" s="1814"/>
      <c r="CZU184" s="1814"/>
      <c r="CZV184" s="1814"/>
      <c r="CZW184" s="1814"/>
      <c r="CZX184" s="1814"/>
      <c r="CZY184" s="1814"/>
      <c r="CZZ184" s="1814"/>
      <c r="DAA184" s="1814"/>
      <c r="DAB184" s="1814"/>
      <c r="DAC184" s="1814"/>
      <c r="DAD184" s="1814"/>
      <c r="DAE184" s="1814"/>
      <c r="DAF184" s="1814"/>
      <c r="DAG184" s="1814"/>
      <c r="DAH184" s="1814"/>
      <c r="DAI184" s="1814"/>
      <c r="DAJ184" s="1814"/>
      <c r="DAK184" s="1814"/>
      <c r="DAL184" s="1814"/>
      <c r="DAM184" s="1814"/>
      <c r="DAN184" s="1814"/>
      <c r="DAO184" s="1814"/>
      <c r="DAP184" s="1814"/>
      <c r="DAQ184" s="1814"/>
      <c r="DAR184" s="1814"/>
      <c r="DAS184" s="1814"/>
      <c r="DAT184" s="1814"/>
      <c r="DAU184" s="1814"/>
      <c r="DAV184" s="1814"/>
      <c r="DAW184" s="1814"/>
      <c r="DAX184" s="1814"/>
      <c r="DAY184" s="1814"/>
      <c r="DAZ184" s="1814"/>
      <c r="DBA184" s="1814"/>
      <c r="DBB184" s="1814"/>
      <c r="DBC184" s="1814"/>
      <c r="DBD184" s="1814"/>
      <c r="DBE184" s="1814"/>
      <c r="DBF184" s="1814"/>
      <c r="DBG184" s="1814"/>
      <c r="DBH184" s="1814"/>
      <c r="DBI184" s="1814"/>
      <c r="DBJ184" s="1814"/>
      <c r="DBK184" s="1814"/>
      <c r="DBL184" s="1814"/>
      <c r="DBM184" s="1814"/>
      <c r="DBN184" s="1814"/>
      <c r="DBO184" s="1814"/>
      <c r="DBP184" s="1814"/>
      <c r="DBQ184" s="1814"/>
      <c r="DBR184" s="1814"/>
      <c r="DBS184" s="1814"/>
      <c r="DBT184" s="1814"/>
      <c r="DBU184" s="1814"/>
      <c r="DBV184" s="1814"/>
      <c r="DBW184" s="1814"/>
      <c r="DBX184" s="1814"/>
      <c r="DBY184" s="1814"/>
      <c r="DBZ184" s="1814"/>
      <c r="DCA184" s="1814"/>
      <c r="DCB184" s="1814"/>
      <c r="DCC184" s="1814"/>
      <c r="DCD184" s="1814"/>
      <c r="DCE184" s="1814"/>
      <c r="DCF184" s="1814"/>
      <c r="DCG184" s="1814"/>
      <c r="DCH184" s="1814"/>
      <c r="DCI184" s="1814"/>
      <c r="DCJ184" s="1814"/>
      <c r="DCK184" s="1814"/>
      <c r="DCL184" s="1814"/>
      <c r="DCM184" s="1814"/>
      <c r="DCN184" s="1814"/>
      <c r="DCO184" s="1814"/>
      <c r="DCP184" s="1814"/>
      <c r="DCQ184" s="1814"/>
      <c r="DCR184" s="1814"/>
      <c r="DCS184" s="1814"/>
      <c r="DCT184" s="1814"/>
      <c r="DCU184" s="1814"/>
      <c r="DCV184" s="1814"/>
      <c r="DCW184" s="1814"/>
      <c r="DCX184" s="1814"/>
      <c r="DCY184" s="1814"/>
      <c r="DCZ184" s="1814"/>
      <c r="DDA184" s="1814"/>
      <c r="DDB184" s="1814"/>
      <c r="DDC184" s="1814"/>
      <c r="DDD184" s="1814"/>
      <c r="DDE184" s="1814"/>
      <c r="DDF184" s="1814"/>
      <c r="DDG184" s="1814"/>
      <c r="DDH184" s="1814"/>
      <c r="DDI184" s="1814"/>
      <c r="DDJ184" s="1814"/>
      <c r="DDK184" s="1814"/>
      <c r="DDL184" s="1814"/>
      <c r="DDM184" s="1814"/>
      <c r="DDN184" s="1814"/>
      <c r="DDO184" s="1814"/>
      <c r="DDP184" s="1814"/>
      <c r="DDQ184" s="1814"/>
      <c r="DDR184" s="1814"/>
      <c r="DDS184" s="1814"/>
      <c r="DDT184" s="1814"/>
      <c r="DDU184" s="1814"/>
      <c r="DDV184" s="1814"/>
      <c r="DDW184" s="1814"/>
      <c r="DDX184" s="1814"/>
      <c r="DDY184" s="1814"/>
      <c r="DDZ184" s="1814"/>
      <c r="DEA184" s="1814"/>
      <c r="DEB184" s="1814"/>
      <c r="DEC184" s="1814"/>
      <c r="DED184" s="1814"/>
      <c r="DEE184" s="1814"/>
      <c r="DEF184" s="1814"/>
      <c r="DEG184" s="1814"/>
      <c r="DEH184" s="1814"/>
      <c r="DEI184" s="1814"/>
      <c r="DEJ184" s="1814"/>
      <c r="DEK184" s="1814"/>
      <c r="DEL184" s="1814"/>
      <c r="DEM184" s="1814"/>
      <c r="DEN184" s="1814"/>
      <c r="DEO184" s="1814"/>
      <c r="DEP184" s="1814"/>
      <c r="DEQ184" s="1814"/>
      <c r="DER184" s="1814"/>
      <c r="DES184" s="1814"/>
      <c r="DET184" s="1814"/>
      <c r="DEU184" s="1814"/>
      <c r="DEV184" s="1814"/>
      <c r="DEW184" s="1814"/>
      <c r="DEX184" s="1814"/>
      <c r="DEY184" s="1814"/>
      <c r="DEZ184" s="1814"/>
      <c r="DFA184" s="1814"/>
      <c r="DFB184" s="1814"/>
      <c r="DFC184" s="1814"/>
      <c r="DFD184" s="1814"/>
      <c r="DFE184" s="1814"/>
      <c r="DFF184" s="1814"/>
      <c r="DFG184" s="1814"/>
      <c r="DFH184" s="1814"/>
      <c r="DFI184" s="1814"/>
      <c r="DFJ184" s="1814"/>
      <c r="DFK184" s="1814"/>
      <c r="DFL184" s="1814"/>
      <c r="DFM184" s="1814"/>
      <c r="DFN184" s="1814"/>
      <c r="DFO184" s="1814"/>
      <c r="DFP184" s="1814"/>
      <c r="DFQ184" s="1814"/>
      <c r="DFR184" s="1814"/>
      <c r="DFS184" s="1814"/>
      <c r="DFT184" s="1814"/>
      <c r="DFU184" s="1814"/>
      <c r="DFV184" s="1814"/>
      <c r="DFW184" s="1814"/>
      <c r="DFX184" s="1814"/>
      <c r="DFY184" s="1814"/>
      <c r="DFZ184" s="1814"/>
      <c r="DGA184" s="1814"/>
      <c r="DGB184" s="1814"/>
      <c r="DGC184" s="1814"/>
      <c r="DGD184" s="1814"/>
      <c r="DGE184" s="1814"/>
      <c r="DGF184" s="1814"/>
      <c r="DGG184" s="1814"/>
      <c r="DGH184" s="1814"/>
      <c r="DGI184" s="1814"/>
      <c r="DGJ184" s="1814"/>
      <c r="DGK184" s="1814"/>
      <c r="DGL184" s="1814"/>
      <c r="DGM184" s="1814"/>
      <c r="DGN184" s="1814"/>
      <c r="DGO184" s="1814"/>
      <c r="DGP184" s="1814"/>
      <c r="DGQ184" s="1814"/>
      <c r="DGR184" s="1814"/>
      <c r="DGS184" s="1814"/>
      <c r="DGT184" s="1814"/>
      <c r="DGU184" s="1814"/>
      <c r="DGV184" s="1814"/>
      <c r="DGW184" s="1814"/>
      <c r="DGX184" s="1814"/>
      <c r="DGY184" s="1814"/>
      <c r="DGZ184" s="1814"/>
      <c r="DHA184" s="1814"/>
      <c r="DHB184" s="1814"/>
      <c r="DHC184" s="1814"/>
      <c r="DHD184" s="1814"/>
      <c r="DHE184" s="1814"/>
      <c r="DHF184" s="1814"/>
      <c r="DHG184" s="1814"/>
      <c r="DHH184" s="1814"/>
      <c r="DHI184" s="1814"/>
      <c r="DHJ184" s="1814"/>
      <c r="DHK184" s="1814"/>
      <c r="DHL184" s="1814"/>
      <c r="DHM184" s="1814"/>
      <c r="DHN184" s="1814"/>
      <c r="DHO184" s="1814"/>
      <c r="DHP184" s="1814"/>
      <c r="DHQ184" s="1814"/>
      <c r="DHR184" s="1814"/>
      <c r="DHS184" s="1814"/>
      <c r="DHT184" s="1814"/>
      <c r="DHU184" s="1814"/>
      <c r="DHV184" s="1814"/>
      <c r="DHW184" s="1814"/>
      <c r="DHX184" s="1814"/>
      <c r="DHY184" s="1814"/>
      <c r="DHZ184" s="1814"/>
      <c r="DIA184" s="1814"/>
      <c r="DIB184" s="1814"/>
      <c r="DIC184" s="1814"/>
      <c r="DID184" s="1814"/>
      <c r="DIE184" s="1814"/>
      <c r="DIF184" s="1814"/>
      <c r="DIG184" s="1814"/>
      <c r="DIH184" s="1814"/>
      <c r="DII184" s="1814"/>
      <c r="DIJ184" s="1814"/>
      <c r="DIK184" s="1814"/>
      <c r="DIL184" s="1814"/>
      <c r="DIM184" s="1814"/>
      <c r="DIN184" s="1814"/>
      <c r="DIO184" s="1814"/>
      <c r="DIP184" s="1814"/>
      <c r="DIQ184" s="1814"/>
      <c r="DIR184" s="1814"/>
      <c r="DIS184" s="1814"/>
      <c r="DIT184" s="1814"/>
      <c r="DIU184" s="1814"/>
      <c r="DIV184" s="1814"/>
      <c r="DIW184" s="1814"/>
      <c r="DIX184" s="1814"/>
      <c r="DIY184" s="1814"/>
      <c r="DIZ184" s="1814"/>
      <c r="DJA184" s="1814"/>
      <c r="DJB184" s="1814"/>
      <c r="DJC184" s="1814"/>
      <c r="DJD184" s="1814"/>
      <c r="DJE184" s="1814"/>
      <c r="DJF184" s="1814"/>
      <c r="DJG184" s="1814"/>
      <c r="DJH184" s="1814"/>
      <c r="DJI184" s="1814"/>
      <c r="DJJ184" s="1814"/>
      <c r="DJK184" s="1814"/>
      <c r="DJL184" s="1814"/>
      <c r="DJM184" s="1814"/>
      <c r="DJN184" s="1814"/>
      <c r="DJO184" s="1814"/>
      <c r="DJP184" s="1814"/>
      <c r="DJQ184" s="1814"/>
      <c r="DJR184" s="1814"/>
      <c r="DJS184" s="1814"/>
      <c r="DJT184" s="1814"/>
      <c r="DJU184" s="1814"/>
      <c r="DJV184" s="1814"/>
      <c r="DJW184" s="1814"/>
      <c r="DJX184" s="1814"/>
      <c r="DJY184" s="1814"/>
      <c r="DJZ184" s="1814"/>
      <c r="DKA184" s="1814"/>
      <c r="DKB184" s="1814"/>
      <c r="DKC184" s="1814"/>
      <c r="DKD184" s="1814"/>
      <c r="DKE184" s="1814"/>
      <c r="DKF184" s="1814"/>
      <c r="DKG184" s="1814"/>
      <c r="DKH184" s="1814"/>
      <c r="DKI184" s="1814"/>
      <c r="DKJ184" s="1814"/>
      <c r="DKK184" s="1814"/>
      <c r="DKL184" s="1814"/>
      <c r="DKM184" s="1814"/>
      <c r="DKN184" s="1814"/>
      <c r="DKO184" s="1814"/>
      <c r="DKP184" s="1814"/>
      <c r="DKQ184" s="1814"/>
      <c r="DKR184" s="1814"/>
      <c r="DKS184" s="1814"/>
      <c r="DKT184" s="1814"/>
      <c r="DKU184" s="1814"/>
      <c r="DKV184" s="1814"/>
      <c r="DKW184" s="1814"/>
      <c r="DKX184" s="1814"/>
      <c r="DKY184" s="1814"/>
      <c r="DKZ184" s="1814"/>
      <c r="DLA184" s="1814"/>
      <c r="DLB184" s="1814"/>
      <c r="DLC184" s="1814"/>
      <c r="DLD184" s="1814"/>
      <c r="DLE184" s="1814"/>
      <c r="DLF184" s="1814"/>
      <c r="DLG184" s="1814"/>
      <c r="DLH184" s="1814"/>
      <c r="DLI184" s="1814"/>
      <c r="DLJ184" s="1814"/>
      <c r="DLK184" s="1814"/>
      <c r="DLL184" s="1814"/>
      <c r="DLM184" s="1814"/>
      <c r="DLN184" s="1814"/>
      <c r="DLO184" s="1814"/>
      <c r="DLP184" s="1814"/>
      <c r="DLQ184" s="1814"/>
      <c r="DLR184" s="1814"/>
      <c r="DLS184" s="1814"/>
      <c r="DLT184" s="1814"/>
      <c r="DLU184" s="1814"/>
      <c r="DLV184" s="1814"/>
      <c r="DLW184" s="1814"/>
      <c r="DLX184" s="1814"/>
      <c r="DLY184" s="1814"/>
      <c r="DLZ184" s="1814"/>
      <c r="DMA184" s="1814"/>
      <c r="DMB184" s="1814"/>
      <c r="DMC184" s="1814"/>
      <c r="DMD184" s="1814"/>
      <c r="DME184" s="1814"/>
      <c r="DMF184" s="1814"/>
      <c r="DMG184" s="1814"/>
      <c r="DMH184" s="1814"/>
      <c r="DMI184" s="1814"/>
      <c r="DMJ184" s="1814"/>
      <c r="DMK184" s="1814"/>
      <c r="DML184" s="1814"/>
      <c r="DMM184" s="1814"/>
      <c r="DMN184" s="1814"/>
      <c r="DMO184" s="1814"/>
      <c r="DMP184" s="1814"/>
      <c r="DMQ184" s="1814"/>
      <c r="DMR184" s="1814"/>
      <c r="DMS184" s="1814"/>
      <c r="DMT184" s="1814"/>
      <c r="DMU184" s="1814"/>
      <c r="DMV184" s="1814"/>
      <c r="DMW184" s="1814"/>
      <c r="DMX184" s="1814"/>
      <c r="DMY184" s="1814"/>
      <c r="DMZ184" s="1814"/>
      <c r="DNA184" s="1814"/>
      <c r="DNB184" s="1814"/>
      <c r="DNC184" s="1814"/>
      <c r="DND184" s="1814"/>
      <c r="DNE184" s="1814"/>
      <c r="DNF184" s="1814"/>
      <c r="DNG184" s="1814"/>
      <c r="DNH184" s="1814"/>
      <c r="DNI184" s="1814"/>
      <c r="DNJ184" s="1814"/>
      <c r="DNK184" s="1814"/>
      <c r="DNL184" s="1814"/>
      <c r="DNM184" s="1814"/>
      <c r="DNN184" s="1814"/>
      <c r="DNO184" s="1814"/>
      <c r="DNP184" s="1814"/>
      <c r="DNQ184" s="1814"/>
      <c r="DNR184" s="1814"/>
      <c r="DNS184" s="1814"/>
      <c r="DNT184" s="1814"/>
      <c r="DNU184" s="1814"/>
      <c r="DNV184" s="1814"/>
      <c r="DNW184" s="1814"/>
      <c r="DNX184" s="1814"/>
      <c r="DNY184" s="1814"/>
      <c r="DNZ184" s="1814"/>
      <c r="DOA184" s="1814"/>
      <c r="DOB184" s="1814"/>
      <c r="DOC184" s="1814"/>
      <c r="DOD184" s="1814"/>
      <c r="DOE184" s="1814"/>
      <c r="DOF184" s="1814"/>
      <c r="DOG184" s="1814"/>
      <c r="DOH184" s="1814"/>
      <c r="DOI184" s="1814"/>
      <c r="DOJ184" s="1814"/>
      <c r="DOK184" s="1814"/>
      <c r="DOL184" s="1814"/>
      <c r="DOM184" s="1814"/>
      <c r="DON184" s="1814"/>
      <c r="DOO184" s="1814"/>
      <c r="DOP184" s="1814"/>
      <c r="DOQ184" s="1814"/>
      <c r="DOR184" s="1814"/>
      <c r="DOS184" s="1814"/>
      <c r="DOT184" s="1814"/>
      <c r="DOU184" s="1814"/>
      <c r="DOV184" s="1814"/>
      <c r="DOW184" s="1814"/>
      <c r="DOX184" s="1814"/>
      <c r="DOY184" s="1814"/>
      <c r="DOZ184" s="1814"/>
      <c r="DPA184" s="1814"/>
      <c r="DPB184" s="1814"/>
      <c r="DPC184" s="1814"/>
      <c r="DPD184" s="1814"/>
      <c r="DPE184" s="1814"/>
      <c r="DPF184" s="1814"/>
      <c r="DPG184" s="1814"/>
      <c r="DPH184" s="1814"/>
      <c r="DPI184" s="1814"/>
      <c r="DPJ184" s="1814"/>
      <c r="DPK184" s="1814"/>
      <c r="DPL184" s="1814"/>
      <c r="DPM184" s="1814"/>
      <c r="DPN184" s="1814"/>
      <c r="DPO184" s="1814"/>
      <c r="DPP184" s="1814"/>
      <c r="DPQ184" s="1814"/>
      <c r="DPR184" s="1814"/>
      <c r="DPS184" s="1814"/>
      <c r="DPT184" s="1814"/>
      <c r="DPU184" s="1814"/>
      <c r="DPV184" s="1814"/>
      <c r="DPW184" s="1814"/>
      <c r="DPX184" s="1814"/>
      <c r="DPY184" s="1814"/>
      <c r="DPZ184" s="1814"/>
      <c r="DQA184" s="1814"/>
      <c r="DQB184" s="1814"/>
      <c r="DQC184" s="1814"/>
      <c r="DQD184" s="1814"/>
      <c r="DQE184" s="1814"/>
      <c r="DQF184" s="1814"/>
      <c r="DQG184" s="1814"/>
      <c r="DQH184" s="1814"/>
      <c r="DQI184" s="1814"/>
      <c r="DQJ184" s="1814"/>
      <c r="DQK184" s="1814"/>
      <c r="DQL184" s="1814"/>
      <c r="DQM184" s="1814"/>
      <c r="DQN184" s="1814"/>
      <c r="DQO184" s="1814"/>
      <c r="DQP184" s="1814"/>
      <c r="DQQ184" s="1814"/>
      <c r="DQR184" s="1814"/>
      <c r="DQS184" s="1814"/>
      <c r="DQT184" s="1814"/>
      <c r="DQU184" s="1814"/>
      <c r="DQV184" s="1814"/>
      <c r="DQW184" s="1814"/>
      <c r="DQX184" s="1814"/>
      <c r="DQY184" s="1814"/>
      <c r="DQZ184" s="1814"/>
      <c r="DRA184" s="1814"/>
      <c r="DRB184" s="1814"/>
      <c r="DRC184" s="1814"/>
      <c r="DRD184" s="1814"/>
      <c r="DRE184" s="1814"/>
      <c r="DRF184" s="1814"/>
      <c r="DRG184" s="1814"/>
      <c r="DRH184" s="1814"/>
      <c r="DRI184" s="1814"/>
      <c r="DRJ184" s="1814"/>
      <c r="DRK184" s="1814"/>
      <c r="DRL184" s="1814"/>
      <c r="DRM184" s="1814"/>
      <c r="DRN184" s="1814"/>
      <c r="DRO184" s="1814"/>
      <c r="DRP184" s="1814"/>
      <c r="DRQ184" s="1814"/>
      <c r="DRR184" s="1814"/>
      <c r="DRS184" s="1814"/>
      <c r="DRT184" s="1814"/>
      <c r="DRU184" s="1814"/>
      <c r="DRV184" s="1814"/>
      <c r="DRW184" s="1814"/>
      <c r="DRX184" s="1814"/>
      <c r="DRY184" s="1814"/>
      <c r="DRZ184" s="1814"/>
      <c r="DSA184" s="1814"/>
      <c r="DSB184" s="1814"/>
      <c r="DSC184" s="1814"/>
      <c r="DSD184" s="1814"/>
      <c r="DSE184" s="1814"/>
      <c r="DSF184" s="1814"/>
      <c r="DSG184" s="1814"/>
      <c r="DSH184" s="1814"/>
      <c r="DSI184" s="1814"/>
      <c r="DSJ184" s="1814"/>
      <c r="DSK184" s="1814"/>
      <c r="DSL184" s="1814"/>
      <c r="DSM184" s="1814"/>
      <c r="DSN184" s="1814"/>
      <c r="DSO184" s="1814"/>
      <c r="DSP184" s="1814"/>
      <c r="DSQ184" s="1814"/>
      <c r="DSR184" s="1814"/>
      <c r="DSS184" s="1814"/>
      <c r="DST184" s="1814"/>
      <c r="DSU184" s="1814"/>
      <c r="DSV184" s="1814"/>
      <c r="DSW184" s="1814"/>
      <c r="DSX184" s="1814"/>
      <c r="DSY184" s="1814"/>
      <c r="DSZ184" s="1814"/>
      <c r="DTA184" s="1814"/>
      <c r="DTB184" s="1814"/>
      <c r="DTC184" s="1814"/>
      <c r="DTD184" s="1814"/>
      <c r="DTE184" s="1814"/>
      <c r="DTF184" s="1814"/>
      <c r="DTG184" s="1814"/>
      <c r="DTH184" s="1814"/>
      <c r="DTI184" s="1814"/>
      <c r="DTJ184" s="1814"/>
      <c r="DTK184" s="1814"/>
      <c r="DTL184" s="1814"/>
      <c r="DTM184" s="1814"/>
      <c r="DTN184" s="1814"/>
      <c r="DTO184" s="1814"/>
      <c r="DTP184" s="1814"/>
      <c r="DTQ184" s="1814"/>
      <c r="DTR184" s="1814"/>
      <c r="DTS184" s="1814"/>
      <c r="DTT184" s="1814"/>
      <c r="DTU184" s="1814"/>
      <c r="DTV184" s="1814"/>
      <c r="DTW184" s="1814"/>
      <c r="DTX184" s="1814"/>
      <c r="DTY184" s="1814"/>
      <c r="DTZ184" s="1814"/>
      <c r="DUA184" s="1814"/>
      <c r="DUB184" s="1814"/>
      <c r="DUC184" s="1814"/>
      <c r="DUD184" s="1814"/>
      <c r="DUE184" s="1814"/>
      <c r="DUF184" s="1814"/>
      <c r="DUG184" s="1814"/>
      <c r="DUH184" s="1814"/>
      <c r="DUI184" s="1814"/>
      <c r="DUJ184" s="1814"/>
      <c r="DUK184" s="1814"/>
      <c r="DUL184" s="1814"/>
      <c r="DUM184" s="1814"/>
      <c r="DUN184" s="1814"/>
      <c r="DUO184" s="1814"/>
      <c r="DUP184" s="1814"/>
      <c r="DUQ184" s="1814"/>
      <c r="DUR184" s="1814"/>
      <c r="DUS184" s="1814"/>
      <c r="DUT184" s="1814"/>
      <c r="DUU184" s="1814"/>
      <c r="DUV184" s="1814"/>
      <c r="DUW184" s="1814"/>
      <c r="DUX184" s="1814"/>
      <c r="DUY184" s="1814"/>
      <c r="DUZ184" s="1814"/>
      <c r="DVA184" s="1814"/>
      <c r="DVB184" s="1814"/>
      <c r="DVC184" s="1814"/>
      <c r="DVD184" s="1814"/>
      <c r="DVE184" s="1814"/>
      <c r="DVF184" s="1814"/>
      <c r="DVG184" s="1814"/>
      <c r="DVH184" s="1814"/>
      <c r="DVI184" s="1814"/>
      <c r="DVJ184" s="1814"/>
      <c r="DVK184" s="1814"/>
      <c r="DVL184" s="1814"/>
      <c r="DVM184" s="1814"/>
      <c r="DVN184" s="1814"/>
      <c r="DVO184" s="1814"/>
      <c r="DVP184" s="1814"/>
      <c r="DVQ184" s="1814"/>
      <c r="DVR184" s="1814"/>
      <c r="DVS184" s="1814"/>
      <c r="DVT184" s="1814"/>
      <c r="DVU184" s="1814"/>
      <c r="DVV184" s="1814"/>
      <c r="DVW184" s="1814"/>
      <c r="DVX184" s="1814"/>
      <c r="DVY184" s="1814"/>
      <c r="DVZ184" s="1814"/>
      <c r="DWA184" s="1814"/>
      <c r="DWB184" s="1814"/>
      <c r="DWC184" s="1814"/>
      <c r="DWD184" s="1814"/>
      <c r="DWE184" s="1814"/>
      <c r="DWF184" s="1814"/>
      <c r="DWG184" s="1814"/>
      <c r="DWH184" s="1814"/>
      <c r="DWI184" s="1814"/>
      <c r="DWJ184" s="1814"/>
      <c r="DWK184" s="1814"/>
      <c r="DWL184" s="1814"/>
      <c r="DWM184" s="1814"/>
      <c r="DWN184" s="1814"/>
      <c r="DWO184" s="1814"/>
      <c r="DWP184" s="1814"/>
      <c r="DWQ184" s="1814"/>
      <c r="DWR184" s="1814"/>
      <c r="DWS184" s="1814"/>
      <c r="DWT184" s="1814"/>
      <c r="DWU184" s="1814"/>
      <c r="DWV184" s="1814"/>
      <c r="DWW184" s="1814"/>
      <c r="DWX184" s="1814"/>
      <c r="DWY184" s="1814"/>
      <c r="DWZ184" s="1814"/>
      <c r="DXA184" s="1814"/>
      <c r="DXB184" s="1814"/>
      <c r="DXC184" s="1814"/>
      <c r="DXD184" s="1814"/>
      <c r="DXE184" s="1814"/>
      <c r="DXF184" s="1814"/>
      <c r="DXG184" s="1814"/>
      <c r="DXH184" s="1814"/>
      <c r="DXI184" s="1814"/>
      <c r="DXJ184" s="1814"/>
      <c r="DXK184" s="1814"/>
      <c r="DXL184" s="1814"/>
      <c r="DXM184" s="1814"/>
      <c r="DXN184" s="1814"/>
      <c r="DXO184" s="1814"/>
      <c r="DXP184" s="1814"/>
      <c r="DXQ184" s="1814"/>
      <c r="DXR184" s="1814"/>
      <c r="DXS184" s="1814"/>
      <c r="DXT184" s="1814"/>
      <c r="DXU184" s="1814"/>
      <c r="DXV184" s="1814"/>
      <c r="DXW184" s="1814"/>
      <c r="DXX184" s="1814"/>
      <c r="DXY184" s="1814"/>
      <c r="DXZ184" s="1814"/>
      <c r="DYA184" s="1814"/>
      <c r="DYB184" s="1814"/>
      <c r="DYC184" s="1814"/>
      <c r="DYD184" s="1814"/>
      <c r="DYE184" s="1814"/>
      <c r="DYF184" s="1814"/>
      <c r="DYG184" s="1814"/>
      <c r="DYH184" s="1814"/>
      <c r="DYI184" s="1814"/>
      <c r="DYJ184" s="1814"/>
      <c r="DYK184" s="1814"/>
      <c r="DYL184" s="1814"/>
      <c r="DYM184" s="1814"/>
      <c r="DYN184" s="1814"/>
      <c r="DYO184" s="1814"/>
      <c r="DYP184" s="1814"/>
      <c r="DYQ184" s="1814"/>
      <c r="DYR184" s="1814"/>
      <c r="DYS184" s="1814"/>
      <c r="DYT184" s="1814"/>
      <c r="DYU184" s="1814"/>
      <c r="DYV184" s="1814"/>
      <c r="DYW184" s="1814"/>
      <c r="DYX184" s="1814"/>
      <c r="DYY184" s="1814"/>
      <c r="DYZ184" s="1814"/>
      <c r="DZA184" s="1814"/>
      <c r="DZB184" s="1814"/>
      <c r="DZC184" s="1814"/>
      <c r="DZD184" s="1814"/>
      <c r="DZE184" s="1814"/>
      <c r="DZF184" s="1814"/>
      <c r="DZG184" s="1814"/>
      <c r="DZH184" s="1814"/>
      <c r="DZI184" s="1814"/>
      <c r="DZJ184" s="1814"/>
      <c r="DZK184" s="1814"/>
      <c r="DZL184" s="1814"/>
      <c r="DZM184" s="1814"/>
      <c r="DZN184" s="1814"/>
      <c r="DZO184" s="1814"/>
      <c r="DZP184" s="1814"/>
      <c r="DZQ184" s="1814"/>
      <c r="DZR184" s="1814"/>
      <c r="DZS184" s="1814"/>
      <c r="DZT184" s="1814"/>
      <c r="DZU184" s="1814"/>
      <c r="DZV184" s="1814"/>
      <c r="DZW184" s="1814"/>
      <c r="DZX184" s="1814"/>
      <c r="DZY184" s="1814"/>
      <c r="DZZ184" s="1814"/>
      <c r="EAA184" s="1814"/>
      <c r="EAB184" s="1814"/>
      <c r="EAC184" s="1814"/>
      <c r="EAD184" s="1814"/>
      <c r="EAE184" s="1814"/>
      <c r="EAF184" s="1814"/>
      <c r="EAG184" s="1814"/>
      <c r="EAH184" s="1814"/>
      <c r="EAI184" s="1814"/>
      <c r="EAJ184" s="1814"/>
      <c r="EAK184" s="1814"/>
      <c r="EAL184" s="1814"/>
      <c r="EAM184" s="1814"/>
      <c r="EAN184" s="1814"/>
      <c r="EAO184" s="1814"/>
      <c r="EAP184" s="1814"/>
      <c r="EAQ184" s="1814"/>
      <c r="EAR184" s="1814"/>
      <c r="EAS184" s="1814"/>
      <c r="EAT184" s="1814"/>
      <c r="EAU184" s="1814"/>
      <c r="EAV184" s="1814"/>
      <c r="EAW184" s="1814"/>
      <c r="EAX184" s="1814"/>
      <c r="EAY184" s="1814"/>
      <c r="EAZ184" s="1814"/>
      <c r="EBA184" s="1814"/>
      <c r="EBB184" s="1814"/>
      <c r="EBC184" s="1814"/>
      <c r="EBD184" s="1814"/>
      <c r="EBE184" s="1814"/>
      <c r="EBF184" s="1814"/>
      <c r="EBG184" s="1814"/>
      <c r="EBH184" s="1814"/>
      <c r="EBI184" s="1814"/>
      <c r="EBJ184" s="1814"/>
      <c r="EBK184" s="1814"/>
      <c r="EBL184" s="1814"/>
      <c r="EBM184" s="1814"/>
      <c r="EBN184" s="1814"/>
      <c r="EBO184" s="1814"/>
      <c r="EBP184" s="1814"/>
      <c r="EBQ184" s="1814"/>
      <c r="EBR184" s="1814"/>
      <c r="EBS184" s="1814"/>
      <c r="EBT184" s="1814"/>
      <c r="EBU184" s="1814"/>
      <c r="EBV184" s="1814"/>
      <c r="EBW184" s="1814"/>
      <c r="EBX184" s="1814"/>
      <c r="EBY184" s="1814"/>
      <c r="EBZ184" s="1814"/>
      <c r="ECA184" s="1814"/>
      <c r="ECB184" s="1814"/>
      <c r="ECC184" s="1814"/>
      <c r="ECD184" s="1814"/>
      <c r="ECE184" s="1814"/>
      <c r="ECF184" s="1814"/>
      <c r="ECG184" s="1814"/>
      <c r="ECH184" s="1814"/>
      <c r="ECI184" s="1814"/>
      <c r="ECJ184" s="1814"/>
      <c r="ECK184" s="1814"/>
      <c r="ECL184" s="1814"/>
      <c r="ECM184" s="1814"/>
      <c r="ECN184" s="1814"/>
      <c r="ECO184" s="1814"/>
      <c r="ECP184" s="1814"/>
      <c r="ECQ184" s="1814"/>
      <c r="ECR184" s="1814"/>
      <c r="ECS184" s="1814"/>
      <c r="ECT184" s="1814"/>
      <c r="ECU184" s="1814"/>
      <c r="ECV184" s="1814"/>
      <c r="ECW184" s="1814"/>
      <c r="ECX184" s="1814"/>
      <c r="ECY184" s="1814"/>
      <c r="ECZ184" s="1814"/>
      <c r="EDA184" s="1814"/>
      <c r="EDB184" s="1814"/>
      <c r="EDC184" s="1814"/>
      <c r="EDD184" s="1814"/>
      <c r="EDE184" s="1814"/>
      <c r="EDF184" s="1814"/>
      <c r="EDG184" s="1814"/>
      <c r="EDH184" s="1814"/>
      <c r="EDI184" s="1814"/>
      <c r="EDJ184" s="1814"/>
      <c r="EDK184" s="1814"/>
      <c r="EDL184" s="1814"/>
      <c r="EDM184" s="1814"/>
      <c r="EDN184" s="1814"/>
      <c r="EDO184" s="1814"/>
      <c r="EDP184" s="1814"/>
      <c r="EDQ184" s="1814"/>
      <c r="EDR184" s="1814"/>
      <c r="EDS184" s="1814"/>
      <c r="EDT184" s="1814"/>
      <c r="EDU184" s="1814"/>
      <c r="EDV184" s="1814"/>
      <c r="EDW184" s="1814"/>
      <c r="EDX184" s="1814"/>
      <c r="EDY184" s="1814"/>
      <c r="EDZ184" s="1814"/>
      <c r="EEA184" s="1814"/>
      <c r="EEB184" s="1814"/>
      <c r="EEC184" s="1814"/>
      <c r="EED184" s="1814"/>
      <c r="EEE184" s="1814"/>
      <c r="EEF184" s="1814"/>
      <c r="EEG184" s="1814"/>
      <c r="EEH184" s="1814"/>
      <c r="EEI184" s="1814"/>
      <c r="EEJ184" s="1814"/>
      <c r="EEK184" s="1814"/>
      <c r="EEL184" s="1814"/>
      <c r="EEM184" s="1814"/>
      <c r="EEN184" s="1814"/>
      <c r="EEO184" s="1814"/>
      <c r="EEP184" s="1814"/>
      <c r="EEQ184" s="1814"/>
      <c r="EER184" s="1814"/>
      <c r="EES184" s="1814"/>
      <c r="EET184" s="1814"/>
      <c r="EEU184" s="1814"/>
      <c r="EEV184" s="1814"/>
      <c r="EEW184" s="1814"/>
      <c r="EEX184" s="1814"/>
      <c r="EEY184" s="1814"/>
      <c r="EEZ184" s="1814"/>
      <c r="EFA184" s="1814"/>
      <c r="EFB184" s="1814"/>
      <c r="EFC184" s="1814"/>
      <c r="EFD184" s="1814"/>
      <c r="EFE184" s="1814"/>
      <c r="EFF184" s="1814"/>
      <c r="EFG184" s="1814"/>
      <c r="EFH184" s="1814"/>
      <c r="EFI184" s="1814"/>
      <c r="EFJ184" s="1814"/>
      <c r="EFK184" s="1814"/>
      <c r="EFL184" s="1814"/>
      <c r="EFM184" s="1814"/>
      <c r="EFN184" s="1814"/>
      <c r="EFO184" s="1814"/>
      <c r="EFP184" s="1814"/>
      <c r="EFQ184" s="1814"/>
      <c r="EFR184" s="1814"/>
      <c r="EFS184" s="1814"/>
      <c r="EFT184" s="1814"/>
      <c r="EFU184" s="1814"/>
      <c r="EFV184" s="1814"/>
      <c r="EFW184" s="1814"/>
      <c r="EFX184" s="1814"/>
      <c r="EFY184" s="1814"/>
      <c r="EFZ184" s="1814"/>
      <c r="EGA184" s="1814"/>
      <c r="EGB184" s="1814"/>
      <c r="EGC184" s="1814"/>
      <c r="EGD184" s="1814"/>
      <c r="EGE184" s="1814"/>
      <c r="EGF184" s="1814"/>
      <c r="EGG184" s="1814"/>
      <c r="EGH184" s="1814"/>
      <c r="EGI184" s="1814"/>
      <c r="EGJ184" s="1814"/>
      <c r="EGK184" s="1814"/>
      <c r="EGL184" s="1814"/>
      <c r="EGM184" s="1814"/>
      <c r="EGN184" s="1814"/>
      <c r="EGO184" s="1814"/>
      <c r="EGP184" s="1814"/>
      <c r="EGQ184" s="1814"/>
      <c r="EGR184" s="1814"/>
      <c r="EGS184" s="1814"/>
      <c r="EGT184" s="1814"/>
      <c r="EGU184" s="1814"/>
      <c r="EGV184" s="1814"/>
      <c r="EGW184" s="1814"/>
      <c r="EGX184" s="1814"/>
      <c r="EGY184" s="1814"/>
      <c r="EGZ184" s="1814"/>
      <c r="EHA184" s="1814"/>
      <c r="EHB184" s="1814"/>
      <c r="EHC184" s="1814"/>
      <c r="EHD184" s="1814"/>
      <c r="EHE184" s="1814"/>
      <c r="EHF184" s="1814"/>
      <c r="EHG184" s="1814"/>
      <c r="EHH184" s="1814"/>
      <c r="EHI184" s="1814"/>
      <c r="EHJ184" s="1814"/>
      <c r="EHK184" s="1814"/>
      <c r="EHL184" s="1814"/>
      <c r="EHM184" s="1814"/>
      <c r="EHN184" s="1814"/>
      <c r="EHO184" s="1814"/>
      <c r="EHP184" s="1814"/>
      <c r="EHQ184" s="1814"/>
      <c r="EHR184" s="1814"/>
      <c r="EHS184" s="1814"/>
      <c r="EHT184" s="1814"/>
      <c r="EHU184" s="1814"/>
      <c r="EHV184" s="1814"/>
      <c r="EHW184" s="1814"/>
      <c r="EHX184" s="1814"/>
      <c r="EHY184" s="1814"/>
      <c r="EHZ184" s="1814"/>
      <c r="EIA184" s="1814"/>
      <c r="EIB184" s="1814"/>
      <c r="EIC184" s="1814"/>
      <c r="EID184" s="1814"/>
      <c r="EIE184" s="1814"/>
      <c r="EIF184" s="1814"/>
      <c r="EIG184" s="1814"/>
      <c r="EIH184" s="1814"/>
      <c r="EII184" s="1814"/>
      <c r="EIJ184" s="1814"/>
      <c r="EIK184" s="1814"/>
      <c r="EIL184" s="1814"/>
      <c r="EIM184" s="1814"/>
      <c r="EIN184" s="1814"/>
      <c r="EIO184" s="1814"/>
      <c r="EIP184" s="1814"/>
      <c r="EIQ184" s="1814"/>
      <c r="EIR184" s="1814"/>
      <c r="EIS184" s="1814"/>
      <c r="EIT184" s="1814"/>
      <c r="EIU184" s="1814"/>
      <c r="EIV184" s="1814"/>
      <c r="EIW184" s="1814"/>
      <c r="EIX184" s="1814"/>
      <c r="EIY184" s="1814"/>
      <c r="EIZ184" s="1814"/>
      <c r="EJA184" s="1814"/>
      <c r="EJB184" s="1814"/>
      <c r="EJC184" s="1814"/>
      <c r="EJD184" s="1814"/>
      <c r="EJE184" s="1814"/>
      <c r="EJF184" s="1814"/>
      <c r="EJG184" s="1814"/>
      <c r="EJH184" s="1814"/>
      <c r="EJI184" s="1814"/>
      <c r="EJJ184" s="1814"/>
      <c r="EJK184" s="1814"/>
      <c r="EJL184" s="1814"/>
      <c r="EJM184" s="1814"/>
      <c r="EJN184" s="1814"/>
      <c r="EJO184" s="1814"/>
      <c r="EJP184" s="1814"/>
      <c r="EJQ184" s="1814"/>
      <c r="EJR184" s="1814"/>
      <c r="EJS184" s="1814"/>
      <c r="EJT184" s="1814"/>
      <c r="EJU184" s="1814"/>
      <c r="EJV184" s="1814"/>
      <c r="EJW184" s="1814"/>
      <c r="EJX184" s="1814"/>
      <c r="EJY184" s="1814"/>
      <c r="EJZ184" s="1814"/>
      <c r="EKA184" s="1814"/>
      <c r="EKB184" s="1814"/>
      <c r="EKC184" s="1814"/>
      <c r="EKD184" s="1814"/>
      <c r="EKE184" s="1814"/>
      <c r="EKF184" s="1814"/>
      <c r="EKG184" s="1814"/>
      <c r="EKH184" s="1814"/>
      <c r="EKI184" s="1814"/>
      <c r="EKJ184" s="1814"/>
      <c r="EKK184" s="1814"/>
      <c r="EKL184" s="1814"/>
      <c r="EKM184" s="1814"/>
      <c r="EKN184" s="1814"/>
      <c r="EKO184" s="1814"/>
      <c r="EKP184" s="1814"/>
      <c r="EKQ184" s="1814"/>
      <c r="EKR184" s="1814"/>
      <c r="EKS184" s="1814"/>
      <c r="EKT184" s="1814"/>
      <c r="EKU184" s="1814"/>
      <c r="EKV184" s="1814"/>
      <c r="EKW184" s="1814"/>
      <c r="EKX184" s="1814"/>
      <c r="EKY184" s="1814"/>
      <c r="EKZ184" s="1814"/>
      <c r="ELA184" s="1814"/>
      <c r="ELB184" s="1814"/>
      <c r="ELC184" s="1814"/>
      <c r="ELD184" s="1814"/>
      <c r="ELE184" s="1814"/>
      <c r="ELF184" s="1814"/>
      <c r="ELG184" s="1814"/>
      <c r="ELH184" s="1814"/>
      <c r="ELI184" s="1814"/>
      <c r="ELJ184" s="1814"/>
      <c r="ELK184" s="1814"/>
      <c r="ELL184" s="1814"/>
      <c r="ELM184" s="1814"/>
      <c r="ELN184" s="1814"/>
      <c r="ELO184" s="1814"/>
      <c r="ELP184" s="1814"/>
      <c r="ELQ184" s="1814"/>
      <c r="ELR184" s="1814"/>
      <c r="ELS184" s="1814"/>
      <c r="ELT184" s="1814"/>
      <c r="ELU184" s="1814"/>
      <c r="ELV184" s="1814"/>
      <c r="ELW184" s="1814"/>
      <c r="ELX184" s="1814"/>
      <c r="ELY184" s="1814"/>
      <c r="ELZ184" s="1814"/>
      <c r="EMA184" s="1814"/>
      <c r="EMB184" s="1814"/>
      <c r="EMC184" s="1814"/>
      <c r="EMD184" s="1814"/>
      <c r="EME184" s="1814"/>
      <c r="EMF184" s="1814"/>
      <c r="EMG184" s="1814"/>
      <c r="EMH184" s="1814"/>
      <c r="EMI184" s="1814"/>
      <c r="EMJ184" s="1814"/>
      <c r="EMK184" s="1814"/>
      <c r="EML184" s="1814"/>
      <c r="EMM184" s="1814"/>
      <c r="EMN184" s="1814"/>
      <c r="EMO184" s="1814"/>
      <c r="EMP184" s="1814"/>
      <c r="EMQ184" s="1814"/>
      <c r="EMR184" s="1814"/>
      <c r="EMS184" s="1814"/>
      <c r="EMT184" s="1814"/>
      <c r="EMU184" s="1814"/>
      <c r="EMV184" s="1814"/>
      <c r="EMW184" s="1814"/>
      <c r="EMX184" s="1814"/>
      <c r="EMY184" s="1814"/>
      <c r="EMZ184" s="1814"/>
      <c r="ENA184" s="1814"/>
      <c r="ENB184" s="1814"/>
      <c r="ENC184" s="1814"/>
      <c r="END184" s="1814"/>
      <c r="ENE184" s="1814"/>
      <c r="ENF184" s="1814"/>
      <c r="ENG184" s="1814"/>
      <c r="ENH184" s="1814"/>
      <c r="ENI184" s="1814"/>
      <c r="ENJ184" s="1814"/>
      <c r="ENK184" s="1814"/>
      <c r="ENL184" s="1814"/>
      <c r="ENM184" s="1814"/>
      <c r="ENN184" s="1814"/>
      <c r="ENO184" s="1814"/>
      <c r="ENP184" s="1814"/>
      <c r="ENQ184" s="1814"/>
      <c r="ENR184" s="1814"/>
      <c r="ENS184" s="1814"/>
      <c r="ENT184" s="1814"/>
      <c r="ENU184" s="1814"/>
      <c r="ENV184" s="1814"/>
      <c r="ENW184" s="1814"/>
      <c r="ENX184" s="1814"/>
      <c r="ENY184" s="1814"/>
      <c r="ENZ184" s="1814"/>
      <c r="EOA184" s="1814"/>
      <c r="EOB184" s="1814"/>
      <c r="EOC184" s="1814"/>
      <c r="EOD184" s="1814"/>
      <c r="EOE184" s="1814"/>
      <c r="EOF184" s="1814"/>
      <c r="EOG184" s="1814"/>
      <c r="EOH184" s="1814"/>
      <c r="EOI184" s="1814"/>
      <c r="EOJ184" s="1814"/>
      <c r="EOK184" s="1814"/>
      <c r="EOL184" s="1814"/>
      <c r="EOM184" s="1814"/>
      <c r="EON184" s="1814"/>
      <c r="EOO184" s="1814"/>
      <c r="EOP184" s="1814"/>
      <c r="EOQ184" s="1814"/>
      <c r="EOR184" s="1814"/>
      <c r="EOS184" s="1814"/>
      <c r="EOT184" s="1814"/>
      <c r="EOU184" s="1814"/>
      <c r="EOV184" s="1814"/>
      <c r="EOW184" s="1814"/>
      <c r="EOX184" s="1814"/>
      <c r="EOY184" s="1814"/>
      <c r="EOZ184" s="1814"/>
      <c r="EPA184" s="1814"/>
      <c r="EPB184" s="1814"/>
      <c r="EPC184" s="1814"/>
      <c r="EPD184" s="1814"/>
      <c r="EPE184" s="1814"/>
      <c r="EPF184" s="1814"/>
      <c r="EPG184" s="1814"/>
      <c r="EPH184" s="1814"/>
      <c r="EPI184" s="1814"/>
      <c r="EPJ184" s="1814"/>
      <c r="EPK184" s="1814"/>
      <c r="EPL184" s="1814"/>
      <c r="EPM184" s="1814"/>
      <c r="EPN184" s="1814"/>
      <c r="EPO184" s="1814"/>
      <c r="EPP184" s="1814"/>
      <c r="EPQ184" s="1814"/>
      <c r="EPR184" s="1814"/>
      <c r="EPS184" s="1814"/>
      <c r="EPT184" s="1814"/>
      <c r="EPU184" s="1814"/>
      <c r="EPV184" s="1814"/>
      <c r="EPW184" s="1814"/>
      <c r="EPX184" s="1814"/>
      <c r="EPY184" s="1814"/>
      <c r="EPZ184" s="1814"/>
      <c r="EQA184" s="1814"/>
      <c r="EQB184" s="1814"/>
      <c r="EQC184" s="1814"/>
      <c r="EQD184" s="1814"/>
      <c r="EQE184" s="1814"/>
      <c r="EQF184" s="1814"/>
      <c r="EQG184" s="1814"/>
      <c r="EQH184" s="1814"/>
      <c r="EQI184" s="1814"/>
      <c r="EQJ184" s="1814"/>
      <c r="EQK184" s="1814"/>
      <c r="EQL184" s="1814"/>
      <c r="EQM184" s="1814"/>
      <c r="EQN184" s="1814"/>
      <c r="EQO184" s="1814"/>
      <c r="EQP184" s="1814"/>
      <c r="EQQ184" s="1814"/>
      <c r="EQR184" s="1814"/>
      <c r="EQS184" s="1814"/>
      <c r="EQT184" s="1814"/>
      <c r="EQU184" s="1814"/>
      <c r="EQV184" s="1814"/>
      <c r="EQW184" s="1814"/>
      <c r="EQX184" s="1814"/>
      <c r="EQY184" s="1814"/>
      <c r="EQZ184" s="1814"/>
      <c r="ERA184" s="1814"/>
      <c r="ERB184" s="1814"/>
      <c r="ERC184" s="1814"/>
      <c r="ERD184" s="1814"/>
      <c r="ERE184" s="1814"/>
      <c r="ERF184" s="1814"/>
      <c r="ERG184" s="1814"/>
      <c r="ERH184" s="1814"/>
      <c r="ERI184" s="1814"/>
      <c r="ERJ184" s="1814"/>
      <c r="ERK184" s="1814"/>
      <c r="ERL184" s="1814"/>
      <c r="ERM184" s="1814"/>
      <c r="ERN184" s="1814"/>
      <c r="ERO184" s="1814"/>
      <c r="ERP184" s="1814"/>
      <c r="ERQ184" s="1814"/>
      <c r="ERR184" s="1814"/>
      <c r="ERS184" s="1814"/>
      <c r="ERT184" s="1814"/>
      <c r="ERU184" s="1814"/>
      <c r="ERV184" s="1814"/>
      <c r="ERW184" s="1814"/>
      <c r="ERX184" s="1814"/>
      <c r="ERY184" s="1814"/>
      <c r="ERZ184" s="1814"/>
      <c r="ESA184" s="1814"/>
      <c r="ESB184" s="1814"/>
      <c r="ESC184" s="1814"/>
      <c r="ESD184" s="1814"/>
      <c r="ESE184" s="1814"/>
      <c r="ESF184" s="1814"/>
      <c r="ESG184" s="1814"/>
      <c r="ESH184" s="1814"/>
      <c r="ESI184" s="1814"/>
      <c r="ESJ184" s="1814"/>
      <c r="ESK184" s="1814"/>
      <c r="ESL184" s="1814"/>
      <c r="ESM184" s="1814"/>
      <c r="ESN184" s="1814"/>
      <c r="ESO184" s="1814"/>
      <c r="ESP184" s="1814"/>
      <c r="ESQ184" s="1814"/>
      <c r="ESR184" s="1814"/>
      <c r="ESS184" s="1814"/>
      <c r="EST184" s="1814"/>
      <c r="ESU184" s="1814"/>
      <c r="ESV184" s="1814"/>
      <c r="ESW184" s="1814"/>
      <c r="ESX184" s="1814"/>
      <c r="ESY184" s="1814"/>
      <c r="ESZ184" s="1814"/>
      <c r="ETA184" s="1814"/>
      <c r="ETB184" s="1814"/>
      <c r="ETC184" s="1814"/>
      <c r="ETD184" s="1814"/>
      <c r="ETE184" s="1814"/>
      <c r="ETF184" s="1814"/>
      <c r="ETG184" s="1814"/>
      <c r="ETH184" s="1814"/>
      <c r="ETI184" s="1814"/>
      <c r="ETJ184" s="1814"/>
      <c r="ETK184" s="1814"/>
      <c r="ETL184" s="1814"/>
      <c r="ETM184" s="1814"/>
      <c r="ETN184" s="1814"/>
      <c r="ETO184" s="1814"/>
      <c r="ETP184" s="1814"/>
      <c r="ETQ184" s="1814"/>
      <c r="ETR184" s="1814"/>
      <c r="ETS184" s="1814"/>
      <c r="ETT184" s="1814"/>
      <c r="ETU184" s="1814"/>
      <c r="ETV184" s="1814"/>
      <c r="ETW184" s="1814"/>
      <c r="ETX184" s="1814"/>
      <c r="ETY184" s="1814"/>
      <c r="ETZ184" s="1814"/>
      <c r="EUA184" s="1814"/>
      <c r="EUB184" s="1814"/>
      <c r="EUC184" s="1814"/>
      <c r="EUD184" s="1814"/>
      <c r="EUE184" s="1814"/>
      <c r="EUF184" s="1814"/>
      <c r="EUG184" s="1814"/>
      <c r="EUH184" s="1814"/>
      <c r="EUI184" s="1814"/>
      <c r="EUJ184" s="1814"/>
      <c r="EUK184" s="1814"/>
      <c r="EUL184" s="1814"/>
      <c r="EUM184" s="1814"/>
      <c r="EUN184" s="1814"/>
      <c r="EUO184" s="1814"/>
      <c r="EUP184" s="1814"/>
      <c r="EUQ184" s="1814"/>
      <c r="EUR184" s="1814"/>
      <c r="EUS184" s="1814"/>
      <c r="EUT184" s="1814"/>
      <c r="EUU184" s="1814"/>
      <c r="EUV184" s="1814"/>
      <c r="EUW184" s="1814"/>
      <c r="EUX184" s="1814"/>
      <c r="EUY184" s="1814"/>
      <c r="EUZ184" s="1814"/>
      <c r="EVA184" s="1814"/>
      <c r="EVB184" s="1814"/>
      <c r="EVC184" s="1814"/>
      <c r="EVD184" s="1814"/>
      <c r="EVE184" s="1814"/>
      <c r="EVF184" s="1814"/>
      <c r="EVG184" s="1814"/>
      <c r="EVH184" s="1814"/>
      <c r="EVI184" s="1814"/>
      <c r="EVJ184" s="1814"/>
      <c r="EVK184" s="1814"/>
      <c r="EVL184" s="1814"/>
      <c r="EVM184" s="1814"/>
      <c r="EVN184" s="1814"/>
      <c r="EVO184" s="1814"/>
      <c r="EVP184" s="1814"/>
      <c r="EVQ184" s="1814"/>
      <c r="EVR184" s="1814"/>
      <c r="EVS184" s="1814"/>
      <c r="EVT184" s="1814"/>
      <c r="EVU184" s="1814"/>
      <c r="EVV184" s="1814"/>
      <c r="EVW184" s="1814"/>
      <c r="EVX184" s="1814"/>
      <c r="EVY184" s="1814"/>
      <c r="EVZ184" s="1814"/>
      <c r="EWA184" s="1814"/>
      <c r="EWB184" s="1814"/>
      <c r="EWC184" s="1814"/>
      <c r="EWD184" s="1814"/>
      <c r="EWE184" s="1814"/>
      <c r="EWF184" s="1814"/>
      <c r="EWG184" s="1814"/>
      <c r="EWH184" s="1814"/>
      <c r="EWI184" s="1814"/>
      <c r="EWJ184" s="1814"/>
      <c r="EWK184" s="1814"/>
      <c r="EWL184" s="1814"/>
      <c r="EWM184" s="1814"/>
      <c r="EWN184" s="1814"/>
      <c r="EWO184" s="1814"/>
      <c r="EWP184" s="1814"/>
      <c r="EWQ184" s="1814"/>
      <c r="EWR184" s="1814"/>
      <c r="EWS184" s="1814"/>
      <c r="EWT184" s="1814"/>
      <c r="EWU184" s="1814"/>
      <c r="EWV184" s="1814"/>
      <c r="EWW184" s="1814"/>
      <c r="EWX184" s="1814"/>
      <c r="EWY184" s="1814"/>
      <c r="EWZ184" s="1814"/>
      <c r="EXA184" s="1814"/>
      <c r="EXB184" s="1814"/>
      <c r="EXC184" s="1814"/>
      <c r="EXD184" s="1814"/>
      <c r="EXE184" s="1814"/>
      <c r="EXF184" s="1814"/>
      <c r="EXG184" s="1814"/>
      <c r="EXH184" s="1814"/>
      <c r="EXI184" s="1814"/>
      <c r="EXJ184" s="1814"/>
      <c r="EXK184" s="1814"/>
      <c r="EXL184" s="1814"/>
      <c r="EXM184" s="1814"/>
      <c r="EXN184" s="1814"/>
      <c r="EXO184" s="1814"/>
      <c r="EXP184" s="1814"/>
      <c r="EXQ184" s="1814"/>
      <c r="EXR184" s="1814"/>
      <c r="EXS184" s="1814"/>
      <c r="EXT184" s="1814"/>
      <c r="EXU184" s="1814"/>
      <c r="EXV184" s="1814"/>
      <c r="EXW184" s="1814"/>
      <c r="EXX184" s="1814"/>
      <c r="EXY184" s="1814"/>
      <c r="EXZ184" s="1814"/>
      <c r="EYA184" s="1814"/>
      <c r="EYB184" s="1814"/>
      <c r="EYC184" s="1814"/>
      <c r="EYD184" s="1814"/>
      <c r="EYE184" s="1814"/>
      <c r="EYF184" s="1814"/>
      <c r="EYG184" s="1814"/>
      <c r="EYH184" s="1814"/>
      <c r="EYI184" s="1814"/>
      <c r="EYJ184" s="1814"/>
      <c r="EYK184" s="1814"/>
      <c r="EYL184" s="1814"/>
      <c r="EYM184" s="1814"/>
      <c r="EYN184" s="1814"/>
      <c r="EYO184" s="1814"/>
      <c r="EYP184" s="1814"/>
      <c r="EYQ184" s="1814"/>
      <c r="EYR184" s="1814"/>
      <c r="EYS184" s="1814"/>
      <c r="EYT184" s="1814"/>
      <c r="EYU184" s="1814"/>
      <c r="EYV184" s="1814"/>
      <c r="EYW184" s="1814"/>
      <c r="EYX184" s="1814"/>
      <c r="EYY184" s="1814"/>
      <c r="EYZ184" s="1814"/>
      <c r="EZA184" s="1814"/>
      <c r="EZB184" s="1814"/>
      <c r="EZC184" s="1814"/>
      <c r="EZD184" s="1814"/>
      <c r="EZE184" s="1814"/>
      <c r="EZF184" s="1814"/>
      <c r="EZG184" s="1814"/>
      <c r="EZH184" s="1814"/>
      <c r="EZI184" s="1814"/>
      <c r="EZJ184" s="1814"/>
      <c r="EZK184" s="1814"/>
      <c r="EZL184" s="1814"/>
      <c r="EZM184" s="1814"/>
      <c r="EZN184" s="1814"/>
      <c r="EZO184" s="1814"/>
      <c r="EZP184" s="1814"/>
      <c r="EZQ184" s="1814"/>
      <c r="EZR184" s="1814"/>
      <c r="EZS184" s="1814"/>
      <c r="EZT184" s="1814"/>
      <c r="EZU184" s="1814"/>
      <c r="EZV184" s="1814"/>
      <c r="EZW184" s="1814"/>
      <c r="EZX184" s="1814"/>
      <c r="EZY184" s="1814"/>
      <c r="EZZ184" s="1814"/>
      <c r="FAA184" s="1814"/>
      <c r="FAB184" s="1814"/>
      <c r="FAC184" s="1814"/>
      <c r="FAD184" s="1814"/>
      <c r="FAE184" s="1814"/>
      <c r="FAF184" s="1814"/>
      <c r="FAG184" s="1814"/>
      <c r="FAH184" s="1814"/>
      <c r="FAI184" s="1814"/>
      <c r="FAJ184" s="1814"/>
      <c r="FAK184" s="1814"/>
      <c r="FAL184" s="1814"/>
      <c r="FAM184" s="1814"/>
      <c r="FAN184" s="1814"/>
      <c r="FAO184" s="1814"/>
      <c r="FAP184" s="1814"/>
      <c r="FAQ184" s="1814"/>
      <c r="FAR184" s="1814"/>
      <c r="FAS184" s="1814"/>
      <c r="FAT184" s="1814"/>
      <c r="FAU184" s="1814"/>
      <c r="FAV184" s="1814"/>
      <c r="FAW184" s="1814"/>
      <c r="FAX184" s="1814"/>
      <c r="FAY184" s="1814"/>
      <c r="FAZ184" s="1814"/>
      <c r="FBA184" s="1814"/>
      <c r="FBB184" s="1814"/>
      <c r="FBC184" s="1814"/>
      <c r="FBD184" s="1814"/>
      <c r="FBE184" s="1814"/>
      <c r="FBF184" s="1814"/>
      <c r="FBG184" s="1814"/>
      <c r="FBH184" s="1814"/>
      <c r="FBI184" s="1814"/>
      <c r="FBJ184" s="1814"/>
      <c r="FBK184" s="1814"/>
      <c r="FBL184" s="1814"/>
      <c r="FBM184" s="1814"/>
      <c r="FBN184" s="1814"/>
      <c r="FBO184" s="1814"/>
      <c r="FBP184" s="1814"/>
      <c r="FBQ184" s="1814"/>
      <c r="FBR184" s="1814"/>
      <c r="FBS184" s="1814"/>
      <c r="FBT184" s="1814"/>
      <c r="FBU184" s="1814"/>
      <c r="FBV184" s="1814"/>
      <c r="FBW184" s="1814"/>
      <c r="FBX184" s="1814"/>
      <c r="FBY184" s="1814"/>
      <c r="FBZ184" s="1814"/>
      <c r="FCA184" s="1814"/>
      <c r="FCB184" s="1814"/>
      <c r="FCC184" s="1814"/>
      <c r="FCD184" s="1814"/>
      <c r="FCE184" s="1814"/>
      <c r="FCF184" s="1814"/>
      <c r="FCG184" s="1814"/>
      <c r="FCH184" s="1814"/>
      <c r="FCI184" s="1814"/>
      <c r="FCJ184" s="1814"/>
      <c r="FCK184" s="1814"/>
      <c r="FCL184" s="1814"/>
      <c r="FCM184" s="1814"/>
      <c r="FCN184" s="1814"/>
      <c r="FCO184" s="1814"/>
      <c r="FCP184" s="1814"/>
      <c r="FCQ184" s="1814"/>
      <c r="FCR184" s="1814"/>
      <c r="FCS184" s="1814"/>
      <c r="FCT184" s="1814"/>
      <c r="FCU184" s="1814"/>
      <c r="FCV184" s="1814"/>
      <c r="FCW184" s="1814"/>
      <c r="FCX184" s="1814"/>
      <c r="FCY184" s="1814"/>
      <c r="FCZ184" s="1814"/>
      <c r="FDA184" s="1814"/>
      <c r="FDB184" s="1814"/>
      <c r="FDC184" s="1814"/>
      <c r="FDD184" s="1814"/>
      <c r="FDE184" s="1814"/>
      <c r="FDF184" s="1814"/>
      <c r="FDG184" s="1814"/>
      <c r="FDH184" s="1814"/>
      <c r="FDI184" s="1814"/>
      <c r="FDJ184" s="1814"/>
      <c r="FDK184" s="1814"/>
      <c r="FDL184" s="1814"/>
      <c r="FDM184" s="1814"/>
      <c r="FDN184" s="1814"/>
      <c r="FDO184" s="1814"/>
      <c r="FDP184" s="1814"/>
      <c r="FDQ184" s="1814"/>
      <c r="FDR184" s="1814"/>
      <c r="FDS184" s="1814"/>
      <c r="FDT184" s="1814"/>
      <c r="FDU184" s="1814"/>
      <c r="FDV184" s="1814"/>
      <c r="FDW184" s="1814"/>
      <c r="FDX184" s="1814"/>
      <c r="FDY184" s="1814"/>
      <c r="FDZ184" s="1814"/>
      <c r="FEA184" s="1814"/>
      <c r="FEB184" s="1814"/>
      <c r="FEC184" s="1814"/>
      <c r="FED184" s="1814"/>
      <c r="FEE184" s="1814"/>
      <c r="FEF184" s="1814"/>
      <c r="FEG184" s="1814"/>
      <c r="FEH184" s="1814"/>
      <c r="FEI184" s="1814"/>
      <c r="FEJ184" s="1814"/>
      <c r="FEK184" s="1814"/>
      <c r="FEL184" s="1814"/>
      <c r="FEM184" s="1814"/>
      <c r="FEN184" s="1814"/>
      <c r="FEO184" s="1814"/>
      <c r="FEP184" s="1814"/>
      <c r="FEQ184" s="1814"/>
      <c r="FER184" s="1814"/>
      <c r="FES184" s="1814"/>
      <c r="FET184" s="1814"/>
      <c r="FEU184" s="1814"/>
      <c r="FEV184" s="1814"/>
      <c r="FEW184" s="1814"/>
      <c r="FEX184" s="1814"/>
      <c r="FEY184" s="1814"/>
      <c r="FEZ184" s="1814"/>
      <c r="FFA184" s="1814"/>
      <c r="FFB184" s="1814"/>
      <c r="FFC184" s="1814"/>
      <c r="FFD184" s="1814"/>
      <c r="FFE184" s="1814"/>
      <c r="FFF184" s="1814"/>
      <c r="FFG184" s="1814"/>
      <c r="FFH184" s="1814"/>
      <c r="FFI184" s="1814"/>
      <c r="FFJ184" s="1814"/>
      <c r="FFK184" s="1814"/>
      <c r="FFL184" s="1814"/>
      <c r="FFM184" s="1814"/>
      <c r="FFN184" s="1814"/>
      <c r="FFO184" s="1814"/>
      <c r="FFP184" s="1814"/>
      <c r="FFQ184" s="1814"/>
      <c r="FFR184" s="1814"/>
      <c r="FFS184" s="1814"/>
      <c r="FFT184" s="1814"/>
      <c r="FFU184" s="1814"/>
      <c r="FFV184" s="1814"/>
      <c r="FFW184" s="1814"/>
      <c r="FFX184" s="1814"/>
      <c r="FFY184" s="1814"/>
      <c r="FFZ184" s="1814"/>
      <c r="FGA184" s="1814"/>
      <c r="FGB184" s="1814"/>
      <c r="FGC184" s="1814"/>
      <c r="FGD184" s="1814"/>
      <c r="FGE184" s="1814"/>
      <c r="FGF184" s="1814"/>
      <c r="FGG184" s="1814"/>
      <c r="FGH184" s="1814"/>
      <c r="FGI184" s="1814"/>
      <c r="FGJ184" s="1814"/>
      <c r="FGK184" s="1814"/>
      <c r="FGL184" s="1814"/>
      <c r="FGM184" s="1814"/>
      <c r="FGN184" s="1814"/>
      <c r="FGO184" s="1814"/>
      <c r="FGP184" s="1814"/>
      <c r="FGQ184" s="1814"/>
      <c r="FGR184" s="1814"/>
      <c r="FGS184" s="1814"/>
      <c r="FGT184" s="1814"/>
      <c r="FGU184" s="1814"/>
      <c r="FGV184" s="1814"/>
      <c r="FGW184" s="1814"/>
      <c r="FGX184" s="1814"/>
      <c r="FGY184" s="1814"/>
      <c r="FGZ184" s="1814"/>
      <c r="FHA184" s="1814"/>
      <c r="FHB184" s="1814"/>
      <c r="FHC184" s="1814"/>
      <c r="FHD184" s="1814"/>
      <c r="FHE184" s="1814"/>
      <c r="FHF184" s="1814"/>
      <c r="FHG184" s="1814"/>
      <c r="FHH184" s="1814"/>
      <c r="FHI184" s="1814"/>
      <c r="FHJ184" s="1814"/>
      <c r="FHK184" s="1814"/>
      <c r="FHL184" s="1814"/>
      <c r="FHM184" s="1814"/>
      <c r="FHN184" s="1814"/>
      <c r="FHO184" s="1814"/>
      <c r="FHP184" s="1814"/>
      <c r="FHQ184" s="1814"/>
      <c r="FHR184" s="1814"/>
      <c r="FHS184" s="1814"/>
      <c r="FHT184" s="1814"/>
      <c r="FHU184" s="1814"/>
      <c r="FHV184" s="1814"/>
      <c r="FHW184" s="1814"/>
      <c r="FHX184" s="1814"/>
      <c r="FHY184" s="1814"/>
      <c r="FHZ184" s="1814"/>
      <c r="FIA184" s="1814"/>
      <c r="FIB184" s="1814"/>
      <c r="FIC184" s="1814"/>
      <c r="FID184" s="1814"/>
      <c r="FIE184" s="1814"/>
      <c r="FIF184" s="1814"/>
      <c r="FIG184" s="1814"/>
      <c r="FIH184" s="1814"/>
      <c r="FII184" s="1814"/>
      <c r="FIJ184" s="1814"/>
      <c r="FIK184" s="1814"/>
      <c r="FIL184" s="1814"/>
      <c r="FIM184" s="1814"/>
      <c r="FIN184" s="1814"/>
      <c r="FIO184" s="1814"/>
      <c r="FIP184" s="1814"/>
      <c r="FIQ184" s="1814"/>
      <c r="FIR184" s="1814"/>
      <c r="FIS184" s="1814"/>
      <c r="FIT184" s="1814"/>
      <c r="FIU184" s="1814"/>
      <c r="FIV184" s="1814"/>
      <c r="FIW184" s="1814"/>
      <c r="FIX184" s="1814"/>
      <c r="FIY184" s="1814"/>
      <c r="FIZ184" s="1814"/>
      <c r="FJA184" s="1814"/>
      <c r="FJB184" s="1814"/>
      <c r="FJC184" s="1814"/>
      <c r="FJD184" s="1814"/>
      <c r="FJE184" s="1814"/>
      <c r="FJF184" s="1814"/>
      <c r="FJG184" s="1814"/>
      <c r="FJH184" s="1814"/>
      <c r="FJI184" s="1814"/>
      <c r="FJJ184" s="1814"/>
      <c r="FJK184" s="1814"/>
      <c r="FJL184" s="1814"/>
      <c r="FJM184" s="1814"/>
      <c r="FJN184" s="1814"/>
      <c r="FJO184" s="1814"/>
      <c r="FJP184" s="1814"/>
      <c r="FJQ184" s="1814"/>
      <c r="FJR184" s="1814"/>
      <c r="FJS184" s="1814"/>
      <c r="FJT184" s="1814"/>
      <c r="FJU184" s="1814"/>
      <c r="FJV184" s="1814"/>
      <c r="FJW184" s="1814"/>
      <c r="FJX184" s="1814"/>
      <c r="FJY184" s="1814"/>
      <c r="FJZ184" s="1814"/>
      <c r="FKA184" s="1814"/>
      <c r="FKB184" s="1814"/>
      <c r="FKC184" s="1814"/>
      <c r="FKD184" s="1814"/>
      <c r="FKE184" s="1814"/>
      <c r="FKF184" s="1814"/>
      <c r="FKG184" s="1814"/>
      <c r="FKH184" s="1814"/>
      <c r="FKI184" s="1814"/>
      <c r="FKJ184" s="1814"/>
      <c r="FKK184" s="1814"/>
      <c r="FKL184" s="1814"/>
      <c r="FKM184" s="1814"/>
      <c r="FKN184" s="1814"/>
      <c r="FKO184" s="1814"/>
      <c r="FKP184" s="1814"/>
      <c r="FKQ184" s="1814"/>
      <c r="FKR184" s="1814"/>
      <c r="FKS184" s="1814"/>
      <c r="FKT184" s="1814"/>
      <c r="FKU184" s="1814"/>
      <c r="FKV184" s="1814"/>
      <c r="FKW184" s="1814"/>
      <c r="FKX184" s="1814"/>
      <c r="FKY184" s="1814"/>
      <c r="FKZ184" s="1814"/>
      <c r="FLA184" s="1814"/>
      <c r="FLB184" s="1814"/>
      <c r="FLC184" s="1814"/>
      <c r="FLD184" s="1814"/>
      <c r="FLE184" s="1814"/>
      <c r="FLF184" s="1814"/>
      <c r="FLG184" s="1814"/>
      <c r="FLH184" s="1814"/>
      <c r="FLI184" s="1814"/>
      <c r="FLJ184" s="1814"/>
      <c r="FLK184" s="1814"/>
      <c r="FLL184" s="1814"/>
      <c r="FLM184" s="1814"/>
      <c r="FLN184" s="1814"/>
      <c r="FLO184" s="1814"/>
      <c r="FLP184" s="1814"/>
      <c r="FLQ184" s="1814"/>
      <c r="FLR184" s="1814"/>
      <c r="FLS184" s="1814"/>
      <c r="FLT184" s="1814"/>
      <c r="FLU184" s="1814"/>
      <c r="FLV184" s="1814"/>
      <c r="FLW184" s="1814"/>
      <c r="FLX184" s="1814"/>
      <c r="FLY184" s="1814"/>
      <c r="FLZ184" s="1814"/>
      <c r="FMA184" s="1814"/>
      <c r="FMB184" s="1814"/>
      <c r="FMC184" s="1814"/>
      <c r="FMD184" s="1814"/>
      <c r="FME184" s="1814"/>
      <c r="FMF184" s="1814"/>
      <c r="FMG184" s="1814"/>
      <c r="FMH184" s="1814"/>
      <c r="FMI184" s="1814"/>
      <c r="FMJ184" s="1814"/>
      <c r="FMK184" s="1814"/>
      <c r="FML184" s="1814"/>
      <c r="FMM184" s="1814"/>
      <c r="FMN184" s="1814"/>
      <c r="FMO184" s="1814"/>
      <c r="FMP184" s="1814"/>
      <c r="FMQ184" s="1814"/>
      <c r="FMR184" s="1814"/>
      <c r="FMS184" s="1814"/>
      <c r="FMT184" s="1814"/>
      <c r="FMU184" s="1814"/>
      <c r="FMV184" s="1814"/>
      <c r="FMW184" s="1814"/>
      <c r="FMX184" s="1814"/>
      <c r="FMY184" s="1814"/>
      <c r="FMZ184" s="1814"/>
      <c r="FNA184" s="1814"/>
      <c r="FNB184" s="1814"/>
      <c r="FNC184" s="1814"/>
      <c r="FND184" s="1814"/>
      <c r="FNE184" s="1814"/>
      <c r="FNF184" s="1814"/>
      <c r="FNG184" s="1814"/>
      <c r="FNH184" s="1814"/>
      <c r="FNI184" s="1814"/>
      <c r="FNJ184" s="1814"/>
      <c r="FNK184" s="1814"/>
      <c r="FNL184" s="1814"/>
      <c r="FNM184" s="1814"/>
      <c r="FNN184" s="1814"/>
      <c r="FNO184" s="1814"/>
      <c r="FNP184" s="1814"/>
      <c r="FNQ184" s="1814"/>
      <c r="FNR184" s="1814"/>
      <c r="FNS184" s="1814"/>
      <c r="FNT184" s="1814"/>
      <c r="FNU184" s="1814"/>
      <c r="FNV184" s="1814"/>
      <c r="FNW184" s="1814"/>
      <c r="FNX184" s="1814"/>
      <c r="FNY184" s="1814"/>
      <c r="FNZ184" s="1814"/>
      <c r="FOA184" s="1814"/>
      <c r="FOB184" s="1814"/>
      <c r="FOC184" s="1814"/>
      <c r="FOD184" s="1814"/>
      <c r="FOE184" s="1814"/>
      <c r="FOF184" s="1814"/>
      <c r="FOG184" s="1814"/>
      <c r="FOH184" s="1814"/>
      <c r="FOI184" s="1814"/>
      <c r="FOJ184" s="1814"/>
      <c r="FOK184" s="1814"/>
      <c r="FOL184" s="1814"/>
      <c r="FOM184" s="1814"/>
      <c r="FON184" s="1814"/>
      <c r="FOO184" s="1814"/>
      <c r="FOP184" s="1814"/>
      <c r="FOQ184" s="1814"/>
      <c r="FOR184" s="1814"/>
      <c r="FOS184" s="1814"/>
      <c r="FOT184" s="1814"/>
      <c r="FOU184" s="1814"/>
      <c r="FOV184" s="1814"/>
      <c r="FOW184" s="1814"/>
      <c r="FOX184" s="1814"/>
      <c r="FOY184" s="1814"/>
      <c r="FOZ184" s="1814"/>
      <c r="FPA184" s="1814"/>
      <c r="FPB184" s="1814"/>
      <c r="FPC184" s="1814"/>
      <c r="FPD184" s="1814"/>
      <c r="FPE184" s="1814"/>
      <c r="FPF184" s="1814"/>
      <c r="FPG184" s="1814"/>
      <c r="FPH184" s="1814"/>
      <c r="FPI184" s="1814"/>
      <c r="FPJ184" s="1814"/>
      <c r="FPK184" s="1814"/>
      <c r="FPL184" s="1814"/>
      <c r="FPM184" s="1814"/>
      <c r="FPN184" s="1814"/>
      <c r="FPO184" s="1814"/>
      <c r="FPP184" s="1814"/>
      <c r="FPQ184" s="1814"/>
      <c r="FPR184" s="1814"/>
      <c r="FPS184" s="1814"/>
      <c r="FPT184" s="1814"/>
      <c r="FPU184" s="1814"/>
      <c r="FPV184" s="1814"/>
      <c r="FPW184" s="1814"/>
      <c r="FPX184" s="1814"/>
      <c r="FPY184" s="1814"/>
      <c r="FPZ184" s="1814"/>
      <c r="FQA184" s="1814"/>
      <c r="FQB184" s="1814"/>
      <c r="FQC184" s="1814"/>
      <c r="FQD184" s="1814"/>
      <c r="FQE184" s="1814"/>
      <c r="FQF184" s="1814"/>
      <c r="FQG184" s="1814"/>
      <c r="FQH184" s="1814"/>
      <c r="FQI184" s="1814"/>
      <c r="FQJ184" s="1814"/>
      <c r="FQK184" s="1814"/>
      <c r="FQL184" s="1814"/>
      <c r="FQM184" s="1814"/>
      <c r="FQN184" s="1814"/>
      <c r="FQO184" s="1814"/>
      <c r="FQP184" s="1814"/>
      <c r="FQQ184" s="1814"/>
      <c r="FQR184" s="1814"/>
      <c r="FQS184" s="1814"/>
      <c r="FQT184" s="1814"/>
      <c r="FQU184" s="1814"/>
      <c r="FQV184" s="1814"/>
      <c r="FQW184" s="1814"/>
      <c r="FQX184" s="1814"/>
      <c r="FQY184" s="1814"/>
      <c r="FQZ184" s="1814"/>
      <c r="FRA184" s="1814"/>
      <c r="FRB184" s="1814"/>
      <c r="FRC184" s="1814"/>
      <c r="FRD184" s="1814"/>
      <c r="FRE184" s="1814"/>
      <c r="FRF184" s="1814"/>
      <c r="FRG184" s="1814"/>
      <c r="FRH184" s="1814"/>
      <c r="FRI184" s="1814"/>
      <c r="FRJ184" s="1814"/>
      <c r="FRK184" s="1814"/>
      <c r="FRL184" s="1814"/>
      <c r="FRM184" s="1814"/>
      <c r="FRN184" s="1814"/>
      <c r="FRO184" s="1814"/>
      <c r="FRP184" s="1814"/>
      <c r="FRQ184" s="1814"/>
      <c r="FRR184" s="1814"/>
      <c r="FRS184" s="1814"/>
      <c r="FRT184" s="1814"/>
      <c r="FRU184" s="1814"/>
      <c r="FRV184" s="1814"/>
      <c r="FRW184" s="1814"/>
      <c r="FRX184" s="1814"/>
      <c r="FRY184" s="1814"/>
      <c r="FRZ184" s="1814"/>
      <c r="FSA184" s="1814"/>
      <c r="FSB184" s="1814"/>
      <c r="FSC184" s="1814"/>
      <c r="FSD184" s="1814"/>
      <c r="FSE184" s="1814"/>
      <c r="FSF184" s="1814"/>
      <c r="FSG184" s="1814"/>
      <c r="FSH184" s="1814"/>
      <c r="FSI184" s="1814"/>
      <c r="FSJ184" s="1814"/>
      <c r="FSK184" s="1814"/>
      <c r="FSL184" s="1814"/>
      <c r="FSM184" s="1814"/>
      <c r="FSN184" s="1814"/>
      <c r="FSO184" s="1814"/>
      <c r="FSP184" s="1814"/>
      <c r="FSQ184" s="1814"/>
      <c r="FSR184" s="1814"/>
      <c r="FSS184" s="1814"/>
      <c r="FST184" s="1814"/>
      <c r="FSU184" s="1814"/>
      <c r="FSV184" s="1814"/>
      <c r="FSW184" s="1814"/>
      <c r="FSX184" s="1814"/>
      <c r="FSY184" s="1814"/>
      <c r="FSZ184" s="1814"/>
      <c r="FTA184" s="1814"/>
      <c r="FTB184" s="1814"/>
      <c r="FTC184" s="1814"/>
      <c r="FTD184" s="1814"/>
      <c r="FTE184" s="1814"/>
      <c r="FTF184" s="1814"/>
      <c r="FTG184" s="1814"/>
      <c r="FTH184" s="1814"/>
      <c r="FTI184" s="1814"/>
      <c r="FTJ184" s="1814"/>
      <c r="FTK184" s="1814"/>
      <c r="FTL184" s="1814"/>
      <c r="FTM184" s="1814"/>
      <c r="FTN184" s="1814"/>
      <c r="FTO184" s="1814"/>
      <c r="FTP184" s="1814"/>
      <c r="FTQ184" s="1814"/>
      <c r="FTR184" s="1814"/>
      <c r="FTS184" s="1814"/>
      <c r="FTT184" s="1814"/>
      <c r="FTU184" s="1814"/>
      <c r="FTV184" s="1814"/>
      <c r="FTW184" s="1814"/>
      <c r="FTX184" s="1814"/>
      <c r="FTY184" s="1814"/>
      <c r="FTZ184" s="1814"/>
      <c r="FUA184" s="1814"/>
      <c r="FUB184" s="1814"/>
      <c r="FUC184" s="1814"/>
      <c r="FUD184" s="1814"/>
      <c r="FUE184" s="1814"/>
      <c r="FUF184" s="1814"/>
      <c r="FUG184" s="1814"/>
      <c r="FUH184" s="1814"/>
      <c r="FUI184" s="1814"/>
      <c r="FUJ184" s="1814"/>
      <c r="FUK184" s="1814"/>
      <c r="FUL184" s="1814"/>
      <c r="FUM184" s="1814"/>
      <c r="FUN184" s="1814"/>
      <c r="FUO184" s="1814"/>
      <c r="FUP184" s="1814"/>
      <c r="FUQ184" s="1814"/>
      <c r="FUR184" s="1814"/>
      <c r="FUS184" s="1814"/>
      <c r="FUT184" s="1814"/>
      <c r="FUU184" s="1814"/>
      <c r="FUV184" s="1814"/>
      <c r="FUW184" s="1814"/>
      <c r="FUX184" s="1814"/>
      <c r="FUY184" s="1814"/>
      <c r="FUZ184" s="1814"/>
      <c r="FVA184" s="1814"/>
      <c r="FVB184" s="1814"/>
      <c r="FVC184" s="1814"/>
      <c r="FVD184" s="1814"/>
      <c r="FVE184" s="1814"/>
      <c r="FVF184" s="1814"/>
      <c r="FVG184" s="1814"/>
      <c r="FVH184" s="1814"/>
      <c r="FVI184" s="1814"/>
      <c r="FVJ184" s="1814"/>
      <c r="FVK184" s="1814"/>
      <c r="FVL184" s="1814"/>
      <c r="FVM184" s="1814"/>
      <c r="FVN184" s="1814"/>
      <c r="FVO184" s="1814"/>
      <c r="FVP184" s="1814"/>
      <c r="FVQ184" s="1814"/>
      <c r="FVR184" s="1814"/>
      <c r="FVS184" s="1814"/>
      <c r="FVT184" s="1814"/>
      <c r="FVU184" s="1814"/>
      <c r="FVV184" s="1814"/>
      <c r="FVW184" s="1814"/>
      <c r="FVX184" s="1814"/>
      <c r="FVY184" s="1814"/>
      <c r="FVZ184" s="1814"/>
      <c r="FWA184" s="1814"/>
      <c r="FWB184" s="1814"/>
      <c r="FWC184" s="1814"/>
      <c r="FWD184" s="1814"/>
      <c r="FWE184" s="1814"/>
      <c r="FWF184" s="1814"/>
      <c r="FWG184" s="1814"/>
      <c r="FWH184" s="1814"/>
      <c r="FWI184" s="1814"/>
      <c r="FWJ184" s="1814"/>
      <c r="FWK184" s="1814"/>
      <c r="FWL184" s="1814"/>
      <c r="FWM184" s="1814"/>
      <c r="FWN184" s="1814"/>
      <c r="FWO184" s="1814"/>
      <c r="FWP184" s="1814"/>
      <c r="FWQ184" s="1814"/>
      <c r="FWR184" s="1814"/>
      <c r="FWS184" s="1814"/>
      <c r="FWT184" s="1814"/>
      <c r="FWU184" s="1814"/>
      <c r="FWV184" s="1814"/>
      <c r="FWW184" s="1814"/>
      <c r="FWX184" s="1814"/>
      <c r="FWY184" s="1814"/>
      <c r="FWZ184" s="1814"/>
      <c r="FXA184" s="1814"/>
      <c r="FXB184" s="1814"/>
      <c r="FXC184" s="1814"/>
      <c r="FXD184" s="1814"/>
      <c r="FXE184" s="1814"/>
      <c r="FXF184" s="1814"/>
      <c r="FXG184" s="1814"/>
      <c r="FXH184" s="1814"/>
      <c r="FXI184" s="1814"/>
      <c r="FXJ184" s="1814"/>
      <c r="FXK184" s="1814"/>
      <c r="FXL184" s="1814"/>
      <c r="FXM184" s="1814"/>
      <c r="FXN184" s="1814"/>
      <c r="FXO184" s="1814"/>
      <c r="FXP184" s="1814"/>
      <c r="FXQ184" s="1814"/>
      <c r="FXR184" s="1814"/>
      <c r="FXS184" s="1814"/>
      <c r="FXT184" s="1814"/>
      <c r="FXU184" s="1814"/>
      <c r="FXV184" s="1814"/>
      <c r="FXW184" s="1814"/>
      <c r="FXX184" s="1814"/>
      <c r="FXY184" s="1814"/>
      <c r="FXZ184" s="1814"/>
      <c r="FYA184" s="1814"/>
      <c r="FYB184" s="1814"/>
      <c r="FYC184" s="1814"/>
      <c r="FYD184" s="1814"/>
      <c r="FYE184" s="1814"/>
      <c r="FYF184" s="1814"/>
      <c r="FYG184" s="1814"/>
      <c r="FYH184" s="1814"/>
      <c r="FYI184" s="1814"/>
      <c r="FYJ184" s="1814"/>
      <c r="FYK184" s="1814"/>
      <c r="FYL184" s="1814"/>
      <c r="FYM184" s="1814"/>
      <c r="FYN184" s="1814"/>
      <c r="FYO184" s="1814"/>
      <c r="FYP184" s="1814"/>
      <c r="FYQ184" s="1814"/>
      <c r="FYR184" s="1814"/>
      <c r="FYS184" s="1814"/>
      <c r="FYT184" s="1814"/>
      <c r="FYU184" s="1814"/>
      <c r="FYV184" s="1814"/>
      <c r="FYW184" s="1814"/>
      <c r="FYX184" s="1814"/>
      <c r="FYY184" s="1814"/>
      <c r="FYZ184" s="1814"/>
      <c r="FZA184" s="1814"/>
      <c r="FZB184" s="1814"/>
      <c r="FZC184" s="1814"/>
      <c r="FZD184" s="1814"/>
      <c r="FZE184" s="1814"/>
      <c r="FZF184" s="1814"/>
      <c r="FZG184" s="1814"/>
      <c r="FZH184" s="1814"/>
      <c r="FZI184" s="1814"/>
      <c r="FZJ184" s="1814"/>
      <c r="FZK184" s="1814"/>
      <c r="FZL184" s="1814"/>
      <c r="FZM184" s="1814"/>
      <c r="FZN184" s="1814"/>
      <c r="FZO184" s="1814"/>
      <c r="FZP184" s="1814"/>
      <c r="FZQ184" s="1814"/>
      <c r="FZR184" s="1814"/>
      <c r="FZS184" s="1814"/>
      <c r="FZT184" s="1814"/>
      <c r="FZU184" s="1814"/>
      <c r="FZV184" s="1814"/>
      <c r="FZW184" s="1814"/>
      <c r="FZX184" s="1814"/>
      <c r="FZY184" s="1814"/>
      <c r="FZZ184" s="1814"/>
      <c r="GAA184" s="1814"/>
      <c r="GAB184" s="1814"/>
      <c r="GAC184" s="1814"/>
      <c r="GAD184" s="1814"/>
      <c r="GAE184" s="1814"/>
      <c r="GAF184" s="1814"/>
      <c r="GAG184" s="1814"/>
      <c r="GAH184" s="1814"/>
      <c r="GAI184" s="1814"/>
      <c r="GAJ184" s="1814"/>
      <c r="GAK184" s="1814"/>
      <c r="GAL184" s="1814"/>
      <c r="GAM184" s="1814"/>
      <c r="GAN184" s="1814"/>
      <c r="GAO184" s="1814"/>
      <c r="GAP184" s="1814"/>
      <c r="GAQ184" s="1814"/>
      <c r="GAR184" s="1814"/>
      <c r="GAS184" s="1814"/>
      <c r="GAT184" s="1814"/>
      <c r="GAU184" s="1814"/>
      <c r="GAV184" s="1814"/>
      <c r="GAW184" s="1814"/>
      <c r="GAX184" s="1814"/>
      <c r="GAY184" s="1814"/>
      <c r="GAZ184" s="1814"/>
      <c r="GBA184" s="1814"/>
      <c r="GBB184" s="1814"/>
      <c r="GBC184" s="1814"/>
      <c r="GBD184" s="1814"/>
      <c r="GBE184" s="1814"/>
      <c r="GBF184" s="1814"/>
      <c r="GBG184" s="1814"/>
      <c r="GBH184" s="1814"/>
      <c r="GBI184" s="1814"/>
      <c r="GBJ184" s="1814"/>
      <c r="GBK184" s="1814"/>
      <c r="GBL184" s="1814"/>
      <c r="GBM184" s="1814"/>
      <c r="GBN184" s="1814"/>
      <c r="GBO184" s="1814"/>
      <c r="GBP184" s="1814"/>
      <c r="GBQ184" s="1814"/>
      <c r="GBR184" s="1814"/>
      <c r="GBS184" s="1814"/>
      <c r="GBT184" s="1814"/>
      <c r="GBU184" s="1814"/>
      <c r="GBV184" s="1814"/>
      <c r="GBW184" s="1814"/>
      <c r="GBX184" s="1814"/>
      <c r="GBY184" s="1814"/>
      <c r="GBZ184" s="1814"/>
      <c r="GCA184" s="1814"/>
      <c r="GCB184" s="1814"/>
      <c r="GCC184" s="1814"/>
      <c r="GCD184" s="1814"/>
      <c r="GCE184" s="1814"/>
      <c r="GCF184" s="1814"/>
      <c r="GCG184" s="1814"/>
      <c r="GCH184" s="1814"/>
      <c r="GCI184" s="1814"/>
      <c r="GCJ184" s="1814"/>
      <c r="GCK184" s="1814"/>
      <c r="GCL184" s="1814"/>
      <c r="GCM184" s="1814"/>
      <c r="GCN184" s="1814"/>
      <c r="GCO184" s="1814"/>
      <c r="GCP184" s="1814"/>
      <c r="GCQ184" s="1814"/>
      <c r="GCR184" s="1814"/>
      <c r="GCS184" s="1814"/>
      <c r="GCT184" s="1814"/>
      <c r="GCU184" s="1814"/>
      <c r="GCV184" s="1814"/>
      <c r="GCW184" s="1814"/>
      <c r="GCX184" s="1814"/>
      <c r="GCY184" s="1814"/>
      <c r="GCZ184" s="1814"/>
      <c r="GDA184" s="1814"/>
      <c r="GDB184" s="1814"/>
      <c r="GDC184" s="1814"/>
      <c r="GDD184" s="1814"/>
      <c r="GDE184" s="1814"/>
      <c r="GDF184" s="1814"/>
      <c r="GDG184" s="1814"/>
      <c r="GDH184" s="1814"/>
      <c r="GDI184" s="1814"/>
      <c r="GDJ184" s="1814"/>
      <c r="GDK184" s="1814"/>
      <c r="GDL184" s="1814"/>
      <c r="GDM184" s="1814"/>
      <c r="GDN184" s="1814"/>
      <c r="GDO184" s="1814"/>
      <c r="GDP184" s="1814"/>
      <c r="GDQ184" s="1814"/>
      <c r="GDR184" s="1814"/>
      <c r="GDS184" s="1814"/>
      <c r="GDT184" s="1814"/>
      <c r="GDU184" s="1814"/>
      <c r="GDV184" s="1814"/>
      <c r="GDW184" s="1814"/>
      <c r="GDX184" s="1814"/>
      <c r="GDY184" s="1814"/>
      <c r="GDZ184" s="1814"/>
      <c r="GEA184" s="1814"/>
      <c r="GEB184" s="1814"/>
      <c r="GEC184" s="1814"/>
      <c r="GED184" s="1814"/>
      <c r="GEE184" s="1814"/>
      <c r="GEF184" s="1814"/>
      <c r="GEG184" s="1814"/>
      <c r="GEH184" s="1814"/>
      <c r="GEI184" s="1814"/>
      <c r="GEJ184" s="1814"/>
      <c r="GEK184" s="1814"/>
      <c r="GEL184" s="1814"/>
      <c r="GEM184" s="1814"/>
      <c r="GEN184" s="1814"/>
      <c r="GEO184" s="1814"/>
      <c r="GEP184" s="1814"/>
      <c r="GEQ184" s="1814"/>
      <c r="GER184" s="1814"/>
      <c r="GES184" s="1814"/>
      <c r="GET184" s="1814"/>
      <c r="GEU184" s="1814"/>
      <c r="GEV184" s="1814"/>
      <c r="GEW184" s="1814"/>
      <c r="GEX184" s="1814"/>
      <c r="GEY184" s="1814"/>
      <c r="GEZ184" s="1814"/>
      <c r="GFA184" s="1814"/>
      <c r="GFB184" s="1814"/>
      <c r="GFC184" s="1814"/>
      <c r="GFD184" s="1814"/>
      <c r="GFE184" s="1814"/>
      <c r="GFF184" s="1814"/>
      <c r="GFG184" s="1814"/>
      <c r="GFH184" s="1814"/>
      <c r="GFI184" s="1814"/>
      <c r="GFJ184" s="1814"/>
      <c r="GFK184" s="1814"/>
      <c r="GFL184" s="1814"/>
      <c r="GFM184" s="1814"/>
      <c r="GFN184" s="1814"/>
      <c r="GFO184" s="1814"/>
      <c r="GFP184" s="1814"/>
      <c r="GFQ184" s="1814"/>
      <c r="GFR184" s="1814"/>
      <c r="GFS184" s="1814"/>
      <c r="GFT184" s="1814"/>
      <c r="GFU184" s="1814"/>
      <c r="GFV184" s="1814"/>
      <c r="GFW184" s="1814"/>
      <c r="GFX184" s="1814"/>
      <c r="GFY184" s="1814"/>
      <c r="GFZ184" s="1814"/>
      <c r="GGA184" s="1814"/>
      <c r="GGB184" s="1814"/>
      <c r="GGC184" s="1814"/>
      <c r="GGD184" s="1814"/>
      <c r="GGE184" s="1814"/>
      <c r="GGF184" s="1814"/>
      <c r="GGG184" s="1814"/>
      <c r="GGH184" s="1814"/>
      <c r="GGI184" s="1814"/>
      <c r="GGJ184" s="1814"/>
      <c r="GGK184" s="1814"/>
      <c r="GGL184" s="1814"/>
      <c r="GGM184" s="1814"/>
      <c r="GGN184" s="1814"/>
      <c r="GGO184" s="1814"/>
      <c r="GGP184" s="1814"/>
      <c r="GGQ184" s="1814"/>
      <c r="GGR184" s="1814"/>
      <c r="GGS184" s="1814"/>
      <c r="GGT184" s="1814"/>
      <c r="GGU184" s="1814"/>
      <c r="GGV184" s="1814"/>
      <c r="GGW184" s="1814"/>
      <c r="GGX184" s="1814"/>
      <c r="GGY184" s="1814"/>
      <c r="GGZ184" s="1814"/>
      <c r="GHA184" s="1814"/>
      <c r="GHB184" s="1814"/>
      <c r="GHC184" s="1814"/>
      <c r="GHD184" s="1814"/>
      <c r="GHE184" s="1814"/>
      <c r="GHF184" s="1814"/>
      <c r="GHG184" s="1814"/>
      <c r="GHH184" s="1814"/>
      <c r="GHI184" s="1814"/>
      <c r="GHJ184" s="1814"/>
      <c r="GHK184" s="1814"/>
      <c r="GHL184" s="1814"/>
      <c r="GHM184" s="1814"/>
      <c r="GHN184" s="1814"/>
      <c r="GHO184" s="1814"/>
      <c r="GHP184" s="1814"/>
      <c r="GHQ184" s="1814"/>
      <c r="GHR184" s="1814"/>
      <c r="GHS184" s="1814"/>
      <c r="GHT184" s="1814"/>
      <c r="GHU184" s="1814"/>
      <c r="GHV184" s="1814"/>
      <c r="GHW184" s="1814"/>
      <c r="GHX184" s="1814"/>
      <c r="GHY184" s="1814"/>
      <c r="GHZ184" s="1814"/>
      <c r="GIA184" s="1814"/>
      <c r="GIB184" s="1814"/>
      <c r="GIC184" s="1814"/>
      <c r="GID184" s="1814"/>
      <c r="GIE184" s="1814"/>
      <c r="GIF184" s="1814"/>
      <c r="GIG184" s="1814"/>
      <c r="GIH184" s="1814"/>
      <c r="GII184" s="1814"/>
      <c r="GIJ184" s="1814"/>
      <c r="GIK184" s="1814"/>
      <c r="GIL184" s="1814"/>
      <c r="GIM184" s="1814"/>
      <c r="GIN184" s="1814"/>
      <c r="GIO184" s="1814"/>
      <c r="GIP184" s="1814"/>
      <c r="GIQ184" s="1814"/>
      <c r="GIR184" s="1814"/>
      <c r="GIS184" s="1814"/>
      <c r="GIT184" s="1814"/>
      <c r="GIU184" s="1814"/>
      <c r="GIV184" s="1814"/>
      <c r="GIW184" s="1814"/>
      <c r="GIX184" s="1814"/>
      <c r="GIY184" s="1814"/>
      <c r="GIZ184" s="1814"/>
      <c r="GJA184" s="1814"/>
      <c r="GJB184" s="1814"/>
      <c r="GJC184" s="1814"/>
      <c r="GJD184" s="1814"/>
      <c r="GJE184" s="1814"/>
      <c r="GJF184" s="1814"/>
      <c r="GJG184" s="1814"/>
      <c r="GJH184" s="1814"/>
      <c r="GJI184" s="1814"/>
      <c r="GJJ184" s="1814"/>
      <c r="GJK184" s="1814"/>
      <c r="GJL184" s="1814"/>
      <c r="GJM184" s="1814"/>
      <c r="GJN184" s="1814"/>
      <c r="GJO184" s="1814"/>
      <c r="GJP184" s="1814"/>
      <c r="GJQ184" s="1814"/>
      <c r="GJR184" s="1814"/>
      <c r="GJS184" s="1814"/>
      <c r="GJT184" s="1814"/>
      <c r="GJU184" s="1814"/>
      <c r="GJV184" s="1814"/>
      <c r="GJW184" s="1814"/>
      <c r="GJX184" s="1814"/>
      <c r="GJY184" s="1814"/>
      <c r="GJZ184" s="1814"/>
      <c r="GKA184" s="1814"/>
      <c r="GKB184" s="1814"/>
      <c r="GKC184" s="1814"/>
      <c r="GKD184" s="1814"/>
      <c r="GKE184" s="1814"/>
      <c r="GKF184" s="1814"/>
      <c r="GKG184" s="1814"/>
      <c r="GKH184" s="1814"/>
      <c r="GKI184" s="1814"/>
      <c r="GKJ184" s="1814"/>
      <c r="GKK184" s="1814"/>
      <c r="GKL184" s="1814"/>
      <c r="GKM184" s="1814"/>
      <c r="GKN184" s="1814"/>
      <c r="GKO184" s="1814"/>
      <c r="GKP184" s="1814"/>
      <c r="GKQ184" s="1814"/>
      <c r="GKR184" s="1814"/>
      <c r="GKS184" s="1814"/>
      <c r="GKT184" s="1814"/>
      <c r="GKU184" s="1814"/>
      <c r="GKV184" s="1814"/>
      <c r="GKW184" s="1814"/>
      <c r="GKX184" s="1814"/>
      <c r="GKY184" s="1814"/>
      <c r="GKZ184" s="1814"/>
      <c r="GLA184" s="1814"/>
      <c r="GLB184" s="1814"/>
      <c r="GLC184" s="1814"/>
      <c r="GLD184" s="1814"/>
      <c r="GLE184" s="1814"/>
      <c r="GLF184" s="1814"/>
      <c r="GLG184" s="1814"/>
      <c r="GLH184" s="1814"/>
      <c r="GLI184" s="1814"/>
      <c r="GLJ184" s="1814"/>
      <c r="GLK184" s="1814"/>
      <c r="GLL184" s="1814"/>
      <c r="GLM184" s="1814"/>
      <c r="GLN184" s="1814"/>
      <c r="GLO184" s="1814"/>
      <c r="GLP184" s="1814"/>
      <c r="GLQ184" s="1814"/>
      <c r="GLR184" s="1814"/>
      <c r="GLS184" s="1814"/>
      <c r="GLT184" s="1814"/>
      <c r="GLU184" s="1814"/>
      <c r="GLV184" s="1814"/>
      <c r="GLW184" s="1814"/>
      <c r="GLX184" s="1814"/>
      <c r="GLY184" s="1814"/>
      <c r="GLZ184" s="1814"/>
      <c r="GMA184" s="1814"/>
      <c r="GMB184" s="1814"/>
      <c r="GMC184" s="1814"/>
      <c r="GMD184" s="1814"/>
      <c r="GME184" s="1814"/>
      <c r="GMF184" s="1814"/>
      <c r="GMG184" s="1814"/>
      <c r="GMH184" s="1814"/>
      <c r="GMI184" s="1814"/>
      <c r="GMJ184" s="1814"/>
      <c r="GMK184" s="1814"/>
      <c r="GML184" s="1814"/>
      <c r="GMM184" s="1814"/>
      <c r="GMN184" s="1814"/>
      <c r="GMO184" s="1814"/>
      <c r="GMP184" s="1814"/>
      <c r="GMQ184" s="1814"/>
      <c r="GMR184" s="1814"/>
      <c r="GMS184" s="1814"/>
      <c r="GMT184" s="1814"/>
      <c r="GMU184" s="1814"/>
      <c r="GMV184" s="1814"/>
      <c r="GMW184" s="1814"/>
      <c r="GMX184" s="1814"/>
      <c r="GMY184" s="1814"/>
      <c r="GMZ184" s="1814"/>
      <c r="GNA184" s="1814"/>
      <c r="GNB184" s="1814"/>
      <c r="GNC184" s="1814"/>
      <c r="GND184" s="1814"/>
      <c r="GNE184" s="1814"/>
      <c r="GNF184" s="1814"/>
      <c r="GNG184" s="1814"/>
      <c r="GNH184" s="1814"/>
      <c r="GNI184" s="1814"/>
      <c r="GNJ184" s="1814"/>
      <c r="GNK184" s="1814"/>
      <c r="GNL184" s="1814"/>
      <c r="GNM184" s="1814"/>
      <c r="GNN184" s="1814"/>
      <c r="GNO184" s="1814"/>
      <c r="GNP184" s="1814"/>
      <c r="GNQ184" s="1814"/>
      <c r="GNR184" s="1814"/>
      <c r="GNS184" s="1814"/>
      <c r="GNT184" s="1814"/>
      <c r="GNU184" s="1814"/>
      <c r="GNV184" s="1814"/>
      <c r="GNW184" s="1814"/>
      <c r="GNX184" s="1814"/>
      <c r="GNY184" s="1814"/>
      <c r="GNZ184" s="1814"/>
      <c r="GOA184" s="1814"/>
      <c r="GOB184" s="1814"/>
      <c r="GOC184" s="1814"/>
      <c r="GOD184" s="1814"/>
      <c r="GOE184" s="1814"/>
      <c r="GOF184" s="1814"/>
      <c r="GOG184" s="1814"/>
      <c r="GOH184" s="1814"/>
      <c r="GOI184" s="1814"/>
      <c r="GOJ184" s="1814"/>
      <c r="GOK184" s="1814"/>
      <c r="GOL184" s="1814"/>
      <c r="GOM184" s="1814"/>
      <c r="GON184" s="1814"/>
      <c r="GOO184" s="1814"/>
      <c r="GOP184" s="1814"/>
      <c r="GOQ184" s="1814"/>
      <c r="GOR184" s="1814"/>
      <c r="GOS184" s="1814"/>
      <c r="GOT184" s="1814"/>
      <c r="GOU184" s="1814"/>
      <c r="GOV184" s="1814"/>
      <c r="GOW184" s="1814"/>
      <c r="GOX184" s="1814"/>
      <c r="GOY184" s="1814"/>
      <c r="GOZ184" s="1814"/>
      <c r="GPA184" s="1814"/>
      <c r="GPB184" s="1814"/>
      <c r="GPC184" s="1814"/>
      <c r="GPD184" s="1814"/>
      <c r="GPE184" s="1814"/>
      <c r="GPF184" s="1814"/>
      <c r="GPG184" s="1814"/>
      <c r="GPH184" s="1814"/>
      <c r="GPI184" s="1814"/>
      <c r="GPJ184" s="1814"/>
      <c r="GPK184" s="1814"/>
      <c r="GPL184" s="1814"/>
      <c r="GPM184" s="1814"/>
      <c r="GPN184" s="1814"/>
      <c r="GPO184" s="1814"/>
      <c r="GPP184" s="1814"/>
      <c r="GPQ184" s="1814"/>
      <c r="GPR184" s="1814"/>
      <c r="GPS184" s="1814"/>
      <c r="GPT184" s="1814"/>
      <c r="GPU184" s="1814"/>
      <c r="GPV184" s="1814"/>
      <c r="GPW184" s="1814"/>
      <c r="GPX184" s="1814"/>
      <c r="GPY184" s="1814"/>
      <c r="GPZ184" s="1814"/>
      <c r="GQA184" s="1814"/>
      <c r="GQB184" s="1814"/>
      <c r="GQC184" s="1814"/>
      <c r="GQD184" s="1814"/>
      <c r="GQE184" s="1814"/>
      <c r="GQF184" s="1814"/>
      <c r="GQG184" s="1814"/>
      <c r="GQH184" s="1814"/>
      <c r="GQI184" s="1814"/>
      <c r="GQJ184" s="1814"/>
      <c r="GQK184" s="1814"/>
      <c r="GQL184" s="1814"/>
      <c r="GQM184" s="1814"/>
      <c r="GQN184" s="1814"/>
      <c r="GQO184" s="1814"/>
      <c r="GQP184" s="1814"/>
      <c r="GQQ184" s="1814"/>
      <c r="GQR184" s="1814"/>
      <c r="GQS184" s="1814"/>
      <c r="GQT184" s="1814"/>
      <c r="GQU184" s="1814"/>
      <c r="GQV184" s="1814"/>
      <c r="GQW184" s="1814"/>
      <c r="GQX184" s="1814"/>
      <c r="GQY184" s="1814"/>
      <c r="GQZ184" s="1814"/>
      <c r="GRA184" s="1814"/>
      <c r="GRB184" s="1814"/>
      <c r="GRC184" s="1814"/>
      <c r="GRD184" s="1814"/>
      <c r="GRE184" s="1814"/>
      <c r="GRF184" s="1814"/>
      <c r="GRG184" s="1814"/>
      <c r="GRH184" s="1814"/>
      <c r="GRI184" s="1814"/>
      <c r="GRJ184" s="1814"/>
      <c r="GRK184" s="1814"/>
      <c r="GRL184" s="1814"/>
      <c r="GRM184" s="1814"/>
      <c r="GRN184" s="1814"/>
      <c r="GRO184" s="1814"/>
      <c r="GRP184" s="1814"/>
      <c r="GRQ184" s="1814"/>
      <c r="GRR184" s="1814"/>
      <c r="GRS184" s="1814"/>
      <c r="GRT184" s="1814"/>
      <c r="GRU184" s="1814"/>
      <c r="GRV184" s="1814"/>
      <c r="GRW184" s="1814"/>
      <c r="GRX184" s="1814"/>
      <c r="GRY184" s="1814"/>
      <c r="GRZ184" s="1814"/>
      <c r="GSA184" s="1814"/>
      <c r="GSB184" s="1814"/>
      <c r="GSC184" s="1814"/>
      <c r="GSD184" s="1814"/>
      <c r="GSE184" s="1814"/>
      <c r="GSF184" s="1814"/>
      <c r="GSG184" s="1814"/>
      <c r="GSH184" s="1814"/>
      <c r="GSI184" s="1814"/>
      <c r="GSJ184" s="1814"/>
      <c r="GSK184" s="1814"/>
      <c r="GSL184" s="1814"/>
      <c r="GSM184" s="1814"/>
      <c r="GSN184" s="1814"/>
      <c r="GSO184" s="1814"/>
      <c r="GSP184" s="1814"/>
      <c r="GSQ184" s="1814"/>
      <c r="GSR184" s="1814"/>
      <c r="GSS184" s="1814"/>
      <c r="GST184" s="1814"/>
      <c r="GSU184" s="1814"/>
      <c r="GSV184" s="1814"/>
      <c r="GSW184" s="1814"/>
      <c r="GSX184" s="1814"/>
      <c r="GSY184" s="1814"/>
      <c r="GSZ184" s="1814"/>
      <c r="GTA184" s="1814"/>
      <c r="GTB184" s="1814"/>
      <c r="GTC184" s="1814"/>
      <c r="GTD184" s="1814"/>
      <c r="GTE184" s="1814"/>
      <c r="GTF184" s="1814"/>
      <c r="GTG184" s="1814"/>
      <c r="GTH184" s="1814"/>
      <c r="GTI184" s="1814"/>
      <c r="GTJ184" s="1814"/>
      <c r="GTK184" s="1814"/>
      <c r="GTL184" s="1814"/>
      <c r="GTM184" s="1814"/>
      <c r="GTN184" s="1814"/>
      <c r="GTO184" s="1814"/>
      <c r="GTP184" s="1814"/>
      <c r="GTQ184" s="1814"/>
      <c r="GTR184" s="1814"/>
      <c r="GTS184" s="1814"/>
      <c r="GTT184" s="1814"/>
      <c r="GTU184" s="1814"/>
      <c r="GTV184" s="1814"/>
      <c r="GTW184" s="1814"/>
      <c r="GTX184" s="1814"/>
      <c r="GTY184" s="1814"/>
      <c r="GTZ184" s="1814"/>
      <c r="GUA184" s="1814"/>
      <c r="GUB184" s="1814"/>
      <c r="GUC184" s="1814"/>
      <c r="GUD184" s="1814"/>
      <c r="GUE184" s="1814"/>
      <c r="GUF184" s="1814"/>
      <c r="GUG184" s="1814"/>
      <c r="GUH184" s="1814"/>
      <c r="GUI184" s="1814"/>
      <c r="GUJ184" s="1814"/>
      <c r="GUK184" s="1814"/>
      <c r="GUL184" s="1814"/>
      <c r="GUM184" s="1814"/>
      <c r="GUN184" s="1814"/>
      <c r="GUO184" s="1814"/>
      <c r="GUP184" s="1814"/>
      <c r="GUQ184" s="1814"/>
      <c r="GUR184" s="1814"/>
      <c r="GUS184" s="1814"/>
      <c r="GUT184" s="1814"/>
      <c r="GUU184" s="1814"/>
      <c r="GUV184" s="1814"/>
      <c r="GUW184" s="1814"/>
      <c r="GUX184" s="1814"/>
      <c r="GUY184" s="1814"/>
      <c r="GUZ184" s="1814"/>
      <c r="GVA184" s="1814"/>
      <c r="GVB184" s="1814"/>
      <c r="GVC184" s="1814"/>
      <c r="GVD184" s="1814"/>
      <c r="GVE184" s="1814"/>
      <c r="GVF184" s="1814"/>
      <c r="GVG184" s="1814"/>
      <c r="GVH184" s="1814"/>
      <c r="GVI184" s="1814"/>
      <c r="GVJ184" s="1814"/>
      <c r="GVK184" s="1814"/>
      <c r="GVL184" s="1814"/>
      <c r="GVM184" s="1814"/>
      <c r="GVN184" s="1814"/>
      <c r="GVO184" s="1814"/>
      <c r="GVP184" s="1814"/>
      <c r="GVQ184" s="1814"/>
      <c r="GVR184" s="1814"/>
      <c r="GVS184" s="1814"/>
      <c r="GVT184" s="1814"/>
      <c r="GVU184" s="1814"/>
      <c r="GVV184" s="1814"/>
      <c r="GVW184" s="1814"/>
      <c r="GVX184" s="1814"/>
      <c r="GVY184" s="1814"/>
      <c r="GVZ184" s="1814"/>
      <c r="GWA184" s="1814"/>
      <c r="GWB184" s="1814"/>
      <c r="GWC184" s="1814"/>
      <c r="GWD184" s="1814"/>
      <c r="GWE184" s="1814"/>
      <c r="GWF184" s="1814"/>
      <c r="GWG184" s="1814"/>
      <c r="GWH184" s="1814"/>
      <c r="GWI184" s="1814"/>
      <c r="GWJ184" s="1814"/>
      <c r="GWK184" s="1814"/>
      <c r="GWL184" s="1814"/>
      <c r="GWM184" s="1814"/>
      <c r="GWN184" s="1814"/>
      <c r="GWO184" s="1814"/>
      <c r="GWP184" s="1814"/>
      <c r="GWQ184" s="1814"/>
      <c r="GWR184" s="1814"/>
      <c r="GWS184" s="1814"/>
      <c r="GWT184" s="1814"/>
      <c r="GWU184" s="1814"/>
      <c r="GWV184" s="1814"/>
      <c r="GWW184" s="1814"/>
      <c r="GWX184" s="1814"/>
      <c r="GWY184" s="1814"/>
      <c r="GWZ184" s="1814"/>
      <c r="GXA184" s="1814"/>
      <c r="GXB184" s="1814"/>
      <c r="GXC184" s="1814"/>
      <c r="GXD184" s="1814"/>
      <c r="GXE184" s="1814"/>
      <c r="GXF184" s="1814"/>
      <c r="GXG184" s="1814"/>
      <c r="GXH184" s="1814"/>
      <c r="GXI184" s="1814"/>
      <c r="GXJ184" s="1814"/>
      <c r="GXK184" s="1814"/>
      <c r="GXL184" s="1814"/>
      <c r="GXM184" s="1814"/>
      <c r="GXN184" s="1814"/>
      <c r="GXO184" s="1814"/>
      <c r="GXP184" s="1814"/>
      <c r="GXQ184" s="1814"/>
      <c r="GXR184" s="1814"/>
      <c r="GXS184" s="1814"/>
      <c r="GXT184" s="1814"/>
      <c r="GXU184" s="1814"/>
      <c r="GXV184" s="1814"/>
      <c r="GXW184" s="1814"/>
      <c r="GXX184" s="1814"/>
      <c r="GXY184" s="1814"/>
      <c r="GXZ184" s="1814"/>
      <c r="GYA184" s="1814"/>
      <c r="GYB184" s="1814"/>
      <c r="GYC184" s="1814"/>
      <c r="GYD184" s="1814"/>
      <c r="GYE184" s="1814"/>
      <c r="GYF184" s="1814"/>
      <c r="GYG184" s="1814"/>
      <c r="GYH184" s="1814"/>
      <c r="GYI184" s="1814"/>
      <c r="GYJ184" s="1814"/>
      <c r="GYK184" s="1814"/>
      <c r="GYL184" s="1814"/>
      <c r="GYM184" s="1814"/>
      <c r="GYN184" s="1814"/>
      <c r="GYO184" s="1814"/>
      <c r="GYP184" s="1814"/>
      <c r="GYQ184" s="1814"/>
      <c r="GYR184" s="1814"/>
      <c r="GYS184" s="1814"/>
      <c r="GYT184" s="1814"/>
      <c r="GYU184" s="1814"/>
      <c r="GYV184" s="1814"/>
      <c r="GYW184" s="1814"/>
      <c r="GYX184" s="1814"/>
      <c r="GYY184" s="1814"/>
      <c r="GYZ184" s="1814"/>
      <c r="GZA184" s="1814"/>
      <c r="GZB184" s="1814"/>
      <c r="GZC184" s="1814"/>
      <c r="GZD184" s="1814"/>
      <c r="GZE184" s="1814"/>
      <c r="GZF184" s="1814"/>
      <c r="GZG184" s="1814"/>
      <c r="GZH184" s="1814"/>
      <c r="GZI184" s="1814"/>
      <c r="GZJ184" s="1814"/>
      <c r="GZK184" s="1814"/>
      <c r="GZL184" s="1814"/>
      <c r="GZM184" s="1814"/>
      <c r="GZN184" s="1814"/>
      <c r="GZO184" s="1814"/>
      <c r="GZP184" s="1814"/>
      <c r="GZQ184" s="1814"/>
      <c r="GZR184" s="1814"/>
      <c r="GZS184" s="1814"/>
      <c r="GZT184" s="1814"/>
      <c r="GZU184" s="1814"/>
      <c r="GZV184" s="1814"/>
      <c r="GZW184" s="1814"/>
      <c r="GZX184" s="1814"/>
      <c r="GZY184" s="1814"/>
      <c r="GZZ184" s="1814"/>
      <c r="HAA184" s="1814"/>
      <c r="HAB184" s="1814"/>
      <c r="HAC184" s="1814"/>
      <c r="HAD184" s="1814"/>
      <c r="HAE184" s="1814"/>
      <c r="HAF184" s="1814"/>
      <c r="HAG184" s="1814"/>
      <c r="HAH184" s="1814"/>
      <c r="HAI184" s="1814"/>
      <c r="HAJ184" s="1814"/>
      <c r="HAK184" s="1814"/>
      <c r="HAL184" s="1814"/>
      <c r="HAM184" s="1814"/>
      <c r="HAN184" s="1814"/>
      <c r="HAO184" s="1814"/>
      <c r="HAP184" s="1814"/>
      <c r="HAQ184" s="1814"/>
      <c r="HAR184" s="1814"/>
      <c r="HAS184" s="1814"/>
      <c r="HAT184" s="1814"/>
      <c r="HAU184" s="1814"/>
      <c r="HAV184" s="1814"/>
      <c r="HAW184" s="1814"/>
      <c r="HAX184" s="1814"/>
      <c r="HAY184" s="1814"/>
      <c r="HAZ184" s="1814"/>
      <c r="HBA184" s="1814"/>
      <c r="HBB184" s="1814"/>
      <c r="HBC184" s="1814"/>
      <c r="HBD184" s="1814"/>
      <c r="HBE184" s="1814"/>
      <c r="HBF184" s="1814"/>
      <c r="HBG184" s="1814"/>
      <c r="HBH184" s="1814"/>
      <c r="HBI184" s="1814"/>
      <c r="HBJ184" s="1814"/>
      <c r="HBK184" s="1814"/>
      <c r="HBL184" s="1814"/>
      <c r="HBM184" s="1814"/>
      <c r="HBN184" s="1814"/>
      <c r="HBO184" s="1814"/>
      <c r="HBP184" s="1814"/>
      <c r="HBQ184" s="1814"/>
      <c r="HBR184" s="1814"/>
      <c r="HBS184" s="1814"/>
      <c r="HBT184" s="1814"/>
      <c r="HBU184" s="1814"/>
      <c r="HBV184" s="1814"/>
      <c r="HBW184" s="1814"/>
      <c r="HBX184" s="1814"/>
      <c r="HBY184" s="1814"/>
      <c r="HBZ184" s="1814"/>
      <c r="HCA184" s="1814"/>
      <c r="HCB184" s="1814"/>
      <c r="HCC184" s="1814"/>
      <c r="HCD184" s="1814"/>
      <c r="HCE184" s="1814"/>
      <c r="HCF184" s="1814"/>
      <c r="HCG184" s="1814"/>
      <c r="HCH184" s="1814"/>
      <c r="HCI184" s="1814"/>
      <c r="HCJ184" s="1814"/>
      <c r="HCK184" s="1814"/>
      <c r="HCL184" s="1814"/>
      <c r="HCM184" s="1814"/>
      <c r="HCN184" s="1814"/>
      <c r="HCO184" s="1814"/>
      <c r="HCP184" s="1814"/>
      <c r="HCQ184" s="1814"/>
      <c r="HCR184" s="1814"/>
      <c r="HCS184" s="1814"/>
      <c r="HCT184" s="1814"/>
      <c r="HCU184" s="1814"/>
      <c r="HCV184" s="1814"/>
      <c r="HCW184" s="1814"/>
      <c r="HCX184" s="1814"/>
      <c r="HCY184" s="1814"/>
      <c r="HCZ184" s="1814"/>
      <c r="HDA184" s="1814"/>
      <c r="HDB184" s="1814"/>
      <c r="HDC184" s="1814"/>
      <c r="HDD184" s="1814"/>
      <c r="HDE184" s="1814"/>
      <c r="HDF184" s="1814"/>
      <c r="HDG184" s="1814"/>
      <c r="HDH184" s="1814"/>
      <c r="HDI184" s="1814"/>
      <c r="HDJ184" s="1814"/>
      <c r="HDK184" s="1814"/>
      <c r="HDL184" s="1814"/>
      <c r="HDM184" s="1814"/>
      <c r="HDN184" s="1814"/>
      <c r="HDO184" s="1814"/>
      <c r="HDP184" s="1814"/>
      <c r="HDQ184" s="1814"/>
      <c r="HDR184" s="1814"/>
      <c r="HDS184" s="1814"/>
      <c r="HDT184" s="1814"/>
      <c r="HDU184" s="1814"/>
      <c r="HDV184" s="1814"/>
      <c r="HDW184" s="1814"/>
      <c r="HDX184" s="1814"/>
      <c r="HDY184" s="1814"/>
      <c r="HDZ184" s="1814"/>
      <c r="HEA184" s="1814"/>
      <c r="HEB184" s="1814"/>
      <c r="HEC184" s="1814"/>
      <c r="HED184" s="1814"/>
      <c r="HEE184" s="1814"/>
      <c r="HEF184" s="1814"/>
      <c r="HEG184" s="1814"/>
      <c r="HEH184" s="1814"/>
      <c r="HEI184" s="1814"/>
      <c r="HEJ184" s="1814"/>
      <c r="HEK184" s="1814"/>
      <c r="HEL184" s="1814"/>
      <c r="HEM184" s="1814"/>
      <c r="HEN184" s="1814"/>
      <c r="HEO184" s="1814"/>
      <c r="HEP184" s="1814"/>
      <c r="HEQ184" s="1814"/>
      <c r="HER184" s="1814"/>
      <c r="HES184" s="1814"/>
      <c r="HET184" s="1814"/>
      <c r="HEU184" s="1814"/>
      <c r="HEV184" s="1814"/>
      <c r="HEW184" s="1814"/>
      <c r="HEX184" s="1814"/>
      <c r="HEY184" s="1814"/>
      <c r="HEZ184" s="1814"/>
      <c r="HFA184" s="1814"/>
      <c r="HFB184" s="1814"/>
      <c r="HFC184" s="1814"/>
      <c r="HFD184" s="1814"/>
      <c r="HFE184" s="1814"/>
      <c r="HFF184" s="1814"/>
      <c r="HFG184" s="1814"/>
      <c r="HFH184" s="1814"/>
      <c r="HFI184" s="1814"/>
      <c r="HFJ184" s="1814"/>
      <c r="HFK184" s="1814"/>
      <c r="HFL184" s="1814"/>
      <c r="HFM184" s="1814"/>
      <c r="HFN184" s="1814"/>
      <c r="HFO184" s="1814"/>
      <c r="HFP184" s="1814"/>
      <c r="HFQ184" s="1814"/>
      <c r="HFR184" s="1814"/>
      <c r="HFS184" s="1814"/>
      <c r="HFT184" s="1814"/>
      <c r="HFU184" s="1814"/>
      <c r="HFV184" s="1814"/>
      <c r="HFW184" s="1814"/>
      <c r="HFX184" s="1814"/>
      <c r="HFY184" s="1814"/>
      <c r="HFZ184" s="1814"/>
      <c r="HGA184" s="1814"/>
      <c r="HGB184" s="1814"/>
      <c r="HGC184" s="1814"/>
      <c r="HGD184" s="1814"/>
      <c r="HGE184" s="1814"/>
      <c r="HGF184" s="1814"/>
      <c r="HGG184" s="1814"/>
      <c r="HGH184" s="1814"/>
      <c r="HGI184" s="1814"/>
      <c r="HGJ184" s="1814"/>
      <c r="HGK184" s="1814"/>
      <c r="HGL184" s="1814"/>
      <c r="HGM184" s="1814"/>
      <c r="HGN184" s="1814"/>
      <c r="HGO184" s="1814"/>
      <c r="HGP184" s="1814"/>
      <c r="HGQ184" s="1814"/>
      <c r="HGR184" s="1814"/>
      <c r="HGS184" s="1814"/>
      <c r="HGT184" s="1814"/>
      <c r="HGU184" s="1814"/>
      <c r="HGV184" s="1814"/>
      <c r="HGW184" s="1814"/>
      <c r="HGX184" s="1814"/>
      <c r="HGY184" s="1814"/>
      <c r="HGZ184" s="1814"/>
      <c r="HHA184" s="1814"/>
      <c r="HHB184" s="1814"/>
      <c r="HHC184" s="1814"/>
      <c r="HHD184" s="1814"/>
      <c r="HHE184" s="1814"/>
      <c r="HHF184" s="1814"/>
      <c r="HHG184" s="1814"/>
      <c r="HHH184" s="1814"/>
      <c r="HHI184" s="1814"/>
      <c r="HHJ184" s="1814"/>
      <c r="HHK184" s="1814"/>
      <c r="HHL184" s="1814"/>
      <c r="HHM184" s="1814"/>
      <c r="HHN184" s="1814"/>
      <c r="HHO184" s="1814"/>
      <c r="HHP184" s="1814"/>
      <c r="HHQ184" s="1814"/>
      <c r="HHR184" s="1814"/>
      <c r="HHS184" s="1814"/>
      <c r="HHT184" s="1814"/>
      <c r="HHU184" s="1814"/>
      <c r="HHV184" s="1814"/>
      <c r="HHW184" s="1814"/>
      <c r="HHX184" s="1814"/>
      <c r="HHY184" s="1814"/>
      <c r="HHZ184" s="1814"/>
      <c r="HIA184" s="1814"/>
      <c r="HIB184" s="1814"/>
      <c r="HIC184" s="1814"/>
      <c r="HID184" s="1814"/>
      <c r="HIE184" s="1814"/>
      <c r="HIF184" s="1814"/>
      <c r="HIG184" s="1814"/>
      <c r="HIH184" s="1814"/>
      <c r="HII184" s="1814"/>
      <c r="HIJ184" s="1814"/>
      <c r="HIK184" s="1814"/>
      <c r="HIL184" s="1814"/>
      <c r="HIM184" s="1814"/>
      <c r="HIN184" s="1814"/>
      <c r="HIO184" s="1814"/>
      <c r="HIP184" s="1814"/>
      <c r="HIQ184" s="1814"/>
      <c r="HIR184" s="1814"/>
      <c r="HIS184" s="1814"/>
      <c r="HIT184" s="1814"/>
      <c r="HIU184" s="1814"/>
      <c r="HIV184" s="1814"/>
      <c r="HIW184" s="1814"/>
      <c r="HIX184" s="1814"/>
      <c r="HIY184" s="1814"/>
      <c r="HIZ184" s="1814"/>
      <c r="HJA184" s="1814"/>
      <c r="HJB184" s="1814"/>
      <c r="HJC184" s="1814"/>
      <c r="HJD184" s="1814"/>
      <c r="HJE184" s="1814"/>
      <c r="HJF184" s="1814"/>
      <c r="HJG184" s="1814"/>
      <c r="HJH184" s="1814"/>
      <c r="HJI184" s="1814"/>
      <c r="HJJ184" s="1814"/>
      <c r="HJK184" s="1814"/>
      <c r="HJL184" s="1814"/>
      <c r="HJM184" s="1814"/>
      <c r="HJN184" s="1814"/>
      <c r="HJO184" s="1814"/>
      <c r="HJP184" s="1814"/>
      <c r="HJQ184" s="1814"/>
      <c r="HJR184" s="1814"/>
      <c r="HJS184" s="1814"/>
      <c r="HJT184" s="1814"/>
      <c r="HJU184" s="1814"/>
      <c r="HJV184" s="1814"/>
      <c r="HJW184" s="1814"/>
      <c r="HJX184" s="1814"/>
      <c r="HJY184" s="1814"/>
      <c r="HJZ184" s="1814"/>
      <c r="HKA184" s="1814"/>
      <c r="HKB184" s="1814"/>
      <c r="HKC184" s="1814"/>
      <c r="HKD184" s="1814"/>
      <c r="HKE184" s="1814"/>
      <c r="HKF184" s="1814"/>
      <c r="HKG184" s="1814"/>
      <c r="HKH184" s="1814"/>
      <c r="HKI184" s="1814"/>
      <c r="HKJ184" s="1814"/>
      <c r="HKK184" s="1814"/>
      <c r="HKL184" s="1814"/>
      <c r="HKM184" s="1814"/>
      <c r="HKN184" s="1814"/>
      <c r="HKO184" s="1814"/>
      <c r="HKP184" s="1814"/>
      <c r="HKQ184" s="1814"/>
      <c r="HKR184" s="1814"/>
      <c r="HKS184" s="1814"/>
      <c r="HKT184" s="1814"/>
      <c r="HKU184" s="1814"/>
      <c r="HKV184" s="1814"/>
      <c r="HKW184" s="1814"/>
      <c r="HKX184" s="1814"/>
      <c r="HKY184" s="1814"/>
      <c r="HKZ184" s="1814"/>
      <c r="HLA184" s="1814"/>
      <c r="HLB184" s="1814"/>
      <c r="HLC184" s="1814"/>
      <c r="HLD184" s="1814"/>
      <c r="HLE184" s="1814"/>
      <c r="HLF184" s="1814"/>
      <c r="HLG184" s="1814"/>
      <c r="HLH184" s="1814"/>
      <c r="HLI184" s="1814"/>
      <c r="HLJ184" s="1814"/>
      <c r="HLK184" s="1814"/>
      <c r="HLL184" s="1814"/>
      <c r="HLM184" s="1814"/>
      <c r="HLN184" s="1814"/>
      <c r="HLO184" s="1814"/>
      <c r="HLP184" s="1814"/>
      <c r="HLQ184" s="1814"/>
      <c r="HLR184" s="1814"/>
      <c r="HLS184" s="1814"/>
      <c r="HLT184" s="1814"/>
      <c r="HLU184" s="1814"/>
      <c r="HLV184" s="1814"/>
      <c r="HLW184" s="1814"/>
      <c r="HLX184" s="1814"/>
      <c r="HLY184" s="1814"/>
      <c r="HLZ184" s="1814"/>
      <c r="HMA184" s="1814"/>
      <c r="HMB184" s="1814"/>
      <c r="HMC184" s="1814"/>
      <c r="HMD184" s="1814"/>
      <c r="HME184" s="1814"/>
      <c r="HMF184" s="1814"/>
      <c r="HMG184" s="1814"/>
      <c r="HMH184" s="1814"/>
      <c r="HMI184" s="1814"/>
      <c r="HMJ184" s="1814"/>
      <c r="HMK184" s="1814"/>
      <c r="HML184" s="1814"/>
      <c r="HMM184" s="1814"/>
      <c r="HMN184" s="1814"/>
      <c r="HMO184" s="1814"/>
      <c r="HMP184" s="1814"/>
      <c r="HMQ184" s="1814"/>
      <c r="HMR184" s="1814"/>
      <c r="HMS184" s="1814"/>
      <c r="HMT184" s="1814"/>
      <c r="HMU184" s="1814"/>
      <c r="HMV184" s="1814"/>
      <c r="HMW184" s="1814"/>
      <c r="HMX184" s="1814"/>
      <c r="HMY184" s="1814"/>
      <c r="HMZ184" s="1814"/>
      <c r="HNA184" s="1814"/>
      <c r="HNB184" s="1814"/>
      <c r="HNC184" s="1814"/>
      <c r="HND184" s="1814"/>
      <c r="HNE184" s="1814"/>
      <c r="HNF184" s="1814"/>
      <c r="HNG184" s="1814"/>
      <c r="HNH184" s="1814"/>
      <c r="HNI184" s="1814"/>
      <c r="HNJ184" s="1814"/>
      <c r="HNK184" s="1814"/>
      <c r="HNL184" s="1814"/>
      <c r="HNM184" s="1814"/>
      <c r="HNN184" s="1814"/>
      <c r="HNO184" s="1814"/>
      <c r="HNP184" s="1814"/>
      <c r="HNQ184" s="1814"/>
      <c r="HNR184" s="1814"/>
      <c r="HNS184" s="1814"/>
      <c r="HNT184" s="1814"/>
      <c r="HNU184" s="1814"/>
      <c r="HNV184" s="1814"/>
      <c r="HNW184" s="1814"/>
      <c r="HNX184" s="1814"/>
      <c r="HNY184" s="1814"/>
      <c r="HNZ184" s="1814"/>
      <c r="HOA184" s="1814"/>
      <c r="HOB184" s="1814"/>
      <c r="HOC184" s="1814"/>
      <c r="HOD184" s="1814"/>
      <c r="HOE184" s="1814"/>
      <c r="HOF184" s="1814"/>
      <c r="HOG184" s="1814"/>
      <c r="HOH184" s="1814"/>
      <c r="HOI184" s="1814"/>
      <c r="HOJ184" s="1814"/>
      <c r="HOK184" s="1814"/>
      <c r="HOL184" s="1814"/>
      <c r="HOM184" s="1814"/>
      <c r="HON184" s="1814"/>
      <c r="HOO184" s="1814"/>
      <c r="HOP184" s="1814"/>
      <c r="HOQ184" s="1814"/>
      <c r="HOR184" s="1814"/>
      <c r="HOS184" s="1814"/>
      <c r="HOT184" s="1814"/>
      <c r="HOU184" s="1814"/>
      <c r="HOV184" s="1814"/>
      <c r="HOW184" s="1814"/>
      <c r="HOX184" s="1814"/>
      <c r="HOY184" s="1814"/>
      <c r="HOZ184" s="1814"/>
      <c r="HPA184" s="1814"/>
      <c r="HPB184" s="1814"/>
      <c r="HPC184" s="1814"/>
      <c r="HPD184" s="1814"/>
      <c r="HPE184" s="1814"/>
      <c r="HPF184" s="1814"/>
      <c r="HPG184" s="1814"/>
      <c r="HPH184" s="1814"/>
      <c r="HPI184" s="1814"/>
      <c r="HPJ184" s="1814"/>
      <c r="HPK184" s="1814"/>
      <c r="HPL184" s="1814"/>
      <c r="HPM184" s="1814"/>
      <c r="HPN184" s="1814"/>
      <c r="HPO184" s="1814"/>
      <c r="HPP184" s="1814"/>
      <c r="HPQ184" s="1814"/>
      <c r="HPR184" s="1814"/>
      <c r="HPS184" s="1814"/>
      <c r="HPT184" s="1814"/>
      <c r="HPU184" s="1814"/>
      <c r="HPV184" s="1814"/>
      <c r="HPW184" s="1814"/>
      <c r="HPX184" s="1814"/>
      <c r="HPY184" s="1814"/>
      <c r="HPZ184" s="1814"/>
      <c r="HQA184" s="1814"/>
      <c r="HQB184" s="1814"/>
      <c r="HQC184" s="1814"/>
      <c r="HQD184" s="1814"/>
      <c r="HQE184" s="1814"/>
      <c r="HQF184" s="1814"/>
      <c r="HQG184" s="1814"/>
      <c r="HQH184" s="1814"/>
      <c r="HQI184" s="1814"/>
      <c r="HQJ184" s="1814"/>
      <c r="HQK184" s="1814"/>
      <c r="HQL184" s="1814"/>
      <c r="HQM184" s="1814"/>
      <c r="HQN184" s="1814"/>
      <c r="HQO184" s="1814"/>
      <c r="HQP184" s="1814"/>
      <c r="HQQ184" s="1814"/>
      <c r="HQR184" s="1814"/>
      <c r="HQS184" s="1814"/>
      <c r="HQT184" s="1814"/>
      <c r="HQU184" s="1814"/>
      <c r="HQV184" s="1814"/>
      <c r="HQW184" s="1814"/>
      <c r="HQX184" s="1814"/>
      <c r="HQY184" s="1814"/>
      <c r="HQZ184" s="1814"/>
      <c r="HRA184" s="1814"/>
      <c r="HRB184" s="1814"/>
      <c r="HRC184" s="1814"/>
      <c r="HRD184" s="1814"/>
      <c r="HRE184" s="1814"/>
      <c r="HRF184" s="1814"/>
      <c r="HRG184" s="1814"/>
      <c r="HRH184" s="1814"/>
      <c r="HRI184" s="1814"/>
      <c r="HRJ184" s="1814"/>
      <c r="HRK184" s="1814"/>
      <c r="HRL184" s="1814"/>
      <c r="HRM184" s="1814"/>
      <c r="HRN184" s="1814"/>
      <c r="HRO184" s="1814"/>
      <c r="HRP184" s="1814"/>
      <c r="HRQ184" s="1814"/>
      <c r="HRR184" s="1814"/>
      <c r="HRS184" s="1814"/>
      <c r="HRT184" s="1814"/>
      <c r="HRU184" s="1814"/>
      <c r="HRV184" s="1814"/>
      <c r="HRW184" s="1814"/>
      <c r="HRX184" s="1814"/>
      <c r="HRY184" s="1814"/>
      <c r="HRZ184" s="1814"/>
      <c r="HSA184" s="1814"/>
      <c r="HSB184" s="1814"/>
      <c r="HSC184" s="1814"/>
      <c r="HSD184" s="1814"/>
      <c r="HSE184" s="1814"/>
      <c r="HSF184" s="1814"/>
      <c r="HSG184" s="1814"/>
      <c r="HSH184" s="1814"/>
      <c r="HSI184" s="1814"/>
      <c r="HSJ184" s="1814"/>
      <c r="HSK184" s="1814"/>
      <c r="HSL184" s="1814"/>
      <c r="HSM184" s="1814"/>
      <c r="HSN184" s="1814"/>
      <c r="HSO184" s="1814"/>
      <c r="HSP184" s="1814"/>
      <c r="HSQ184" s="1814"/>
      <c r="HSR184" s="1814"/>
      <c r="HSS184" s="1814"/>
      <c r="HST184" s="1814"/>
      <c r="HSU184" s="1814"/>
      <c r="HSV184" s="1814"/>
      <c r="HSW184" s="1814"/>
      <c r="HSX184" s="1814"/>
      <c r="HSY184" s="1814"/>
      <c r="HSZ184" s="1814"/>
      <c r="HTA184" s="1814"/>
      <c r="HTB184" s="1814"/>
      <c r="HTC184" s="1814"/>
      <c r="HTD184" s="1814"/>
      <c r="HTE184" s="1814"/>
      <c r="HTF184" s="1814"/>
      <c r="HTG184" s="1814"/>
      <c r="HTH184" s="1814"/>
      <c r="HTI184" s="1814"/>
      <c r="HTJ184" s="1814"/>
      <c r="HTK184" s="1814"/>
      <c r="HTL184" s="1814"/>
      <c r="HTM184" s="1814"/>
      <c r="HTN184" s="1814"/>
      <c r="HTO184" s="1814"/>
      <c r="HTP184" s="1814"/>
      <c r="HTQ184" s="1814"/>
      <c r="HTR184" s="1814"/>
      <c r="HTS184" s="1814"/>
      <c r="HTT184" s="1814"/>
      <c r="HTU184" s="1814"/>
      <c r="HTV184" s="1814"/>
      <c r="HTW184" s="1814"/>
      <c r="HTX184" s="1814"/>
      <c r="HTY184" s="1814"/>
      <c r="HTZ184" s="1814"/>
      <c r="HUA184" s="1814"/>
      <c r="HUB184" s="1814"/>
      <c r="HUC184" s="1814"/>
      <c r="HUD184" s="1814"/>
      <c r="HUE184" s="1814"/>
      <c r="HUF184" s="1814"/>
      <c r="HUG184" s="1814"/>
      <c r="HUH184" s="1814"/>
      <c r="HUI184" s="1814"/>
      <c r="HUJ184" s="1814"/>
      <c r="HUK184" s="1814"/>
      <c r="HUL184" s="1814"/>
      <c r="HUM184" s="1814"/>
      <c r="HUN184" s="1814"/>
      <c r="HUO184" s="1814"/>
      <c r="HUP184" s="1814"/>
      <c r="HUQ184" s="1814"/>
      <c r="HUR184" s="1814"/>
      <c r="HUS184" s="1814"/>
      <c r="HUT184" s="1814"/>
      <c r="HUU184" s="1814"/>
      <c r="HUV184" s="1814"/>
      <c r="HUW184" s="1814"/>
      <c r="HUX184" s="1814"/>
      <c r="HUY184" s="1814"/>
      <c r="HUZ184" s="1814"/>
      <c r="HVA184" s="1814"/>
      <c r="HVB184" s="1814"/>
      <c r="HVC184" s="1814"/>
      <c r="HVD184" s="1814"/>
      <c r="HVE184" s="1814"/>
      <c r="HVF184" s="1814"/>
      <c r="HVG184" s="1814"/>
      <c r="HVH184" s="1814"/>
      <c r="HVI184" s="1814"/>
      <c r="HVJ184" s="1814"/>
      <c r="HVK184" s="1814"/>
      <c r="HVL184" s="1814"/>
      <c r="HVM184" s="1814"/>
      <c r="HVN184" s="1814"/>
      <c r="HVO184" s="1814"/>
      <c r="HVP184" s="1814"/>
      <c r="HVQ184" s="1814"/>
      <c r="HVR184" s="1814"/>
      <c r="HVS184" s="1814"/>
      <c r="HVT184" s="1814"/>
      <c r="HVU184" s="1814"/>
      <c r="HVV184" s="1814"/>
      <c r="HVW184" s="1814"/>
      <c r="HVX184" s="1814"/>
      <c r="HVY184" s="1814"/>
      <c r="HVZ184" s="1814"/>
      <c r="HWA184" s="1814"/>
      <c r="HWB184" s="1814"/>
      <c r="HWC184" s="1814"/>
      <c r="HWD184" s="1814"/>
      <c r="HWE184" s="1814"/>
      <c r="HWF184" s="1814"/>
      <c r="HWG184" s="1814"/>
      <c r="HWH184" s="1814"/>
      <c r="HWI184" s="1814"/>
      <c r="HWJ184" s="1814"/>
      <c r="HWK184" s="1814"/>
      <c r="HWL184" s="1814"/>
      <c r="HWM184" s="1814"/>
      <c r="HWN184" s="1814"/>
      <c r="HWO184" s="1814"/>
      <c r="HWP184" s="1814"/>
      <c r="HWQ184" s="1814"/>
      <c r="HWR184" s="1814"/>
      <c r="HWS184" s="1814"/>
      <c r="HWT184" s="1814"/>
      <c r="HWU184" s="1814"/>
      <c r="HWV184" s="1814"/>
      <c r="HWW184" s="1814"/>
      <c r="HWX184" s="1814"/>
      <c r="HWY184" s="1814"/>
      <c r="HWZ184" s="1814"/>
      <c r="HXA184" s="1814"/>
      <c r="HXB184" s="1814"/>
      <c r="HXC184" s="1814"/>
      <c r="HXD184" s="1814"/>
      <c r="HXE184" s="1814"/>
      <c r="HXF184" s="1814"/>
      <c r="HXG184" s="1814"/>
      <c r="HXH184" s="1814"/>
      <c r="HXI184" s="1814"/>
      <c r="HXJ184" s="1814"/>
      <c r="HXK184" s="1814"/>
      <c r="HXL184" s="1814"/>
      <c r="HXM184" s="1814"/>
      <c r="HXN184" s="1814"/>
      <c r="HXO184" s="1814"/>
      <c r="HXP184" s="1814"/>
      <c r="HXQ184" s="1814"/>
      <c r="HXR184" s="1814"/>
      <c r="HXS184" s="1814"/>
      <c r="HXT184" s="1814"/>
      <c r="HXU184" s="1814"/>
      <c r="HXV184" s="1814"/>
      <c r="HXW184" s="1814"/>
      <c r="HXX184" s="1814"/>
      <c r="HXY184" s="1814"/>
      <c r="HXZ184" s="1814"/>
      <c r="HYA184" s="1814"/>
      <c r="HYB184" s="1814"/>
      <c r="HYC184" s="1814"/>
      <c r="HYD184" s="1814"/>
      <c r="HYE184" s="1814"/>
      <c r="HYF184" s="1814"/>
      <c r="HYG184" s="1814"/>
      <c r="HYH184" s="1814"/>
      <c r="HYI184" s="1814"/>
      <c r="HYJ184" s="1814"/>
      <c r="HYK184" s="1814"/>
      <c r="HYL184" s="1814"/>
      <c r="HYM184" s="1814"/>
      <c r="HYN184" s="1814"/>
      <c r="HYO184" s="1814"/>
      <c r="HYP184" s="1814"/>
      <c r="HYQ184" s="1814"/>
      <c r="HYR184" s="1814"/>
      <c r="HYS184" s="1814"/>
      <c r="HYT184" s="1814"/>
      <c r="HYU184" s="1814"/>
      <c r="HYV184" s="1814"/>
      <c r="HYW184" s="1814"/>
      <c r="HYX184" s="1814"/>
      <c r="HYY184" s="1814"/>
      <c r="HYZ184" s="1814"/>
      <c r="HZA184" s="1814"/>
      <c r="HZB184" s="1814"/>
      <c r="HZC184" s="1814"/>
      <c r="HZD184" s="1814"/>
      <c r="HZE184" s="1814"/>
      <c r="HZF184" s="1814"/>
      <c r="HZG184" s="1814"/>
      <c r="HZH184" s="1814"/>
      <c r="HZI184" s="1814"/>
      <c r="HZJ184" s="1814"/>
      <c r="HZK184" s="1814"/>
      <c r="HZL184" s="1814"/>
      <c r="HZM184" s="1814"/>
      <c r="HZN184" s="1814"/>
      <c r="HZO184" s="1814"/>
      <c r="HZP184" s="1814"/>
      <c r="HZQ184" s="1814"/>
      <c r="HZR184" s="1814"/>
      <c r="HZS184" s="1814"/>
      <c r="HZT184" s="1814"/>
      <c r="HZU184" s="1814"/>
      <c r="HZV184" s="1814"/>
      <c r="HZW184" s="1814"/>
      <c r="HZX184" s="1814"/>
      <c r="HZY184" s="1814"/>
      <c r="HZZ184" s="1814"/>
      <c r="IAA184" s="1814"/>
      <c r="IAB184" s="1814"/>
      <c r="IAC184" s="1814"/>
      <c r="IAD184" s="1814"/>
      <c r="IAE184" s="1814"/>
      <c r="IAF184" s="1814"/>
      <c r="IAG184" s="1814"/>
      <c r="IAH184" s="1814"/>
      <c r="IAI184" s="1814"/>
      <c r="IAJ184" s="1814"/>
      <c r="IAK184" s="1814"/>
      <c r="IAL184" s="1814"/>
      <c r="IAM184" s="1814"/>
      <c r="IAN184" s="1814"/>
      <c r="IAO184" s="1814"/>
      <c r="IAP184" s="1814"/>
      <c r="IAQ184" s="1814"/>
      <c r="IAR184" s="1814"/>
      <c r="IAS184" s="1814"/>
      <c r="IAT184" s="1814"/>
      <c r="IAU184" s="1814"/>
      <c r="IAV184" s="1814"/>
      <c r="IAW184" s="1814"/>
      <c r="IAX184" s="1814"/>
      <c r="IAY184" s="1814"/>
      <c r="IAZ184" s="1814"/>
      <c r="IBA184" s="1814"/>
      <c r="IBB184" s="1814"/>
      <c r="IBC184" s="1814"/>
      <c r="IBD184" s="1814"/>
      <c r="IBE184" s="1814"/>
      <c r="IBF184" s="1814"/>
      <c r="IBG184" s="1814"/>
      <c r="IBH184" s="1814"/>
      <c r="IBI184" s="1814"/>
      <c r="IBJ184" s="1814"/>
      <c r="IBK184" s="1814"/>
      <c r="IBL184" s="1814"/>
      <c r="IBM184" s="1814"/>
      <c r="IBN184" s="1814"/>
      <c r="IBO184" s="1814"/>
      <c r="IBP184" s="1814"/>
      <c r="IBQ184" s="1814"/>
      <c r="IBR184" s="1814"/>
      <c r="IBS184" s="1814"/>
      <c r="IBT184" s="1814"/>
      <c r="IBU184" s="1814"/>
      <c r="IBV184" s="1814"/>
      <c r="IBW184" s="1814"/>
      <c r="IBX184" s="1814"/>
      <c r="IBY184" s="1814"/>
      <c r="IBZ184" s="1814"/>
      <c r="ICA184" s="1814"/>
      <c r="ICB184" s="1814"/>
      <c r="ICC184" s="1814"/>
      <c r="ICD184" s="1814"/>
      <c r="ICE184" s="1814"/>
      <c r="ICF184" s="1814"/>
      <c r="ICG184" s="1814"/>
      <c r="ICH184" s="1814"/>
      <c r="ICI184" s="1814"/>
      <c r="ICJ184" s="1814"/>
      <c r="ICK184" s="1814"/>
      <c r="ICL184" s="1814"/>
      <c r="ICM184" s="1814"/>
      <c r="ICN184" s="1814"/>
      <c r="ICO184" s="1814"/>
      <c r="ICP184" s="1814"/>
      <c r="ICQ184" s="1814"/>
      <c r="ICR184" s="1814"/>
      <c r="ICS184" s="1814"/>
      <c r="ICT184" s="1814"/>
      <c r="ICU184" s="1814"/>
      <c r="ICV184" s="1814"/>
      <c r="ICW184" s="1814"/>
      <c r="ICX184" s="1814"/>
      <c r="ICY184" s="1814"/>
      <c r="ICZ184" s="1814"/>
      <c r="IDA184" s="1814"/>
      <c r="IDB184" s="1814"/>
      <c r="IDC184" s="1814"/>
      <c r="IDD184" s="1814"/>
      <c r="IDE184" s="1814"/>
      <c r="IDF184" s="1814"/>
      <c r="IDG184" s="1814"/>
      <c r="IDH184" s="1814"/>
      <c r="IDI184" s="1814"/>
      <c r="IDJ184" s="1814"/>
      <c r="IDK184" s="1814"/>
      <c r="IDL184" s="1814"/>
      <c r="IDM184" s="1814"/>
      <c r="IDN184" s="1814"/>
      <c r="IDO184" s="1814"/>
      <c r="IDP184" s="1814"/>
      <c r="IDQ184" s="1814"/>
      <c r="IDR184" s="1814"/>
      <c r="IDS184" s="1814"/>
      <c r="IDT184" s="1814"/>
      <c r="IDU184" s="1814"/>
      <c r="IDV184" s="1814"/>
      <c r="IDW184" s="1814"/>
      <c r="IDX184" s="1814"/>
      <c r="IDY184" s="1814"/>
      <c r="IDZ184" s="1814"/>
      <c r="IEA184" s="1814"/>
      <c r="IEB184" s="1814"/>
      <c r="IEC184" s="1814"/>
      <c r="IED184" s="1814"/>
      <c r="IEE184" s="1814"/>
      <c r="IEF184" s="1814"/>
      <c r="IEG184" s="1814"/>
      <c r="IEH184" s="1814"/>
      <c r="IEI184" s="1814"/>
      <c r="IEJ184" s="1814"/>
      <c r="IEK184" s="1814"/>
      <c r="IEL184" s="1814"/>
      <c r="IEM184" s="1814"/>
      <c r="IEN184" s="1814"/>
      <c r="IEO184" s="1814"/>
      <c r="IEP184" s="1814"/>
      <c r="IEQ184" s="1814"/>
      <c r="IER184" s="1814"/>
      <c r="IES184" s="1814"/>
      <c r="IET184" s="1814"/>
      <c r="IEU184" s="1814"/>
      <c r="IEV184" s="1814"/>
      <c r="IEW184" s="1814"/>
      <c r="IEX184" s="1814"/>
      <c r="IEY184" s="1814"/>
      <c r="IEZ184" s="1814"/>
      <c r="IFA184" s="1814"/>
      <c r="IFB184" s="1814"/>
      <c r="IFC184" s="1814"/>
      <c r="IFD184" s="1814"/>
      <c r="IFE184" s="1814"/>
      <c r="IFF184" s="1814"/>
      <c r="IFG184" s="1814"/>
      <c r="IFH184" s="1814"/>
      <c r="IFI184" s="1814"/>
      <c r="IFJ184" s="1814"/>
      <c r="IFK184" s="1814"/>
      <c r="IFL184" s="1814"/>
      <c r="IFM184" s="1814"/>
      <c r="IFN184" s="1814"/>
      <c r="IFO184" s="1814"/>
      <c r="IFP184" s="1814"/>
      <c r="IFQ184" s="1814"/>
      <c r="IFR184" s="1814"/>
      <c r="IFS184" s="1814"/>
      <c r="IFT184" s="1814"/>
      <c r="IFU184" s="1814"/>
      <c r="IFV184" s="1814"/>
      <c r="IFW184" s="1814"/>
      <c r="IFX184" s="1814"/>
      <c r="IFY184" s="1814"/>
      <c r="IFZ184" s="1814"/>
      <c r="IGA184" s="1814"/>
      <c r="IGB184" s="1814"/>
      <c r="IGC184" s="1814"/>
      <c r="IGD184" s="1814"/>
      <c r="IGE184" s="1814"/>
      <c r="IGF184" s="1814"/>
      <c r="IGG184" s="1814"/>
      <c r="IGH184" s="1814"/>
      <c r="IGI184" s="1814"/>
      <c r="IGJ184" s="1814"/>
      <c r="IGK184" s="1814"/>
      <c r="IGL184" s="1814"/>
      <c r="IGM184" s="1814"/>
      <c r="IGN184" s="1814"/>
      <c r="IGO184" s="1814"/>
      <c r="IGP184" s="1814"/>
      <c r="IGQ184" s="1814"/>
      <c r="IGR184" s="1814"/>
      <c r="IGS184" s="1814"/>
      <c r="IGT184" s="1814"/>
      <c r="IGU184" s="1814"/>
      <c r="IGV184" s="1814"/>
      <c r="IGW184" s="1814"/>
      <c r="IGX184" s="1814"/>
      <c r="IGY184" s="1814"/>
      <c r="IGZ184" s="1814"/>
      <c r="IHA184" s="1814"/>
      <c r="IHB184" s="1814"/>
      <c r="IHC184" s="1814"/>
      <c r="IHD184" s="1814"/>
      <c r="IHE184" s="1814"/>
      <c r="IHF184" s="1814"/>
      <c r="IHG184" s="1814"/>
      <c r="IHH184" s="1814"/>
      <c r="IHI184" s="1814"/>
      <c r="IHJ184" s="1814"/>
      <c r="IHK184" s="1814"/>
      <c r="IHL184" s="1814"/>
      <c r="IHM184" s="1814"/>
      <c r="IHN184" s="1814"/>
      <c r="IHO184" s="1814"/>
      <c r="IHP184" s="1814"/>
      <c r="IHQ184" s="1814"/>
      <c r="IHR184" s="1814"/>
      <c r="IHS184" s="1814"/>
      <c r="IHT184" s="1814"/>
      <c r="IHU184" s="1814"/>
      <c r="IHV184" s="1814"/>
      <c r="IHW184" s="1814"/>
      <c r="IHX184" s="1814"/>
      <c r="IHY184" s="1814"/>
      <c r="IHZ184" s="1814"/>
      <c r="IIA184" s="1814"/>
      <c r="IIB184" s="1814"/>
      <c r="IIC184" s="1814"/>
      <c r="IID184" s="1814"/>
      <c r="IIE184" s="1814"/>
      <c r="IIF184" s="1814"/>
      <c r="IIG184" s="1814"/>
      <c r="IIH184" s="1814"/>
      <c r="III184" s="1814"/>
      <c r="IIJ184" s="1814"/>
      <c r="IIK184" s="1814"/>
      <c r="IIL184" s="1814"/>
      <c r="IIM184" s="1814"/>
      <c r="IIN184" s="1814"/>
      <c r="IIO184" s="1814"/>
      <c r="IIP184" s="1814"/>
      <c r="IIQ184" s="1814"/>
      <c r="IIR184" s="1814"/>
      <c r="IIS184" s="1814"/>
      <c r="IIT184" s="1814"/>
      <c r="IIU184" s="1814"/>
      <c r="IIV184" s="1814"/>
      <c r="IIW184" s="1814"/>
      <c r="IIX184" s="1814"/>
      <c r="IIY184" s="1814"/>
      <c r="IIZ184" s="1814"/>
      <c r="IJA184" s="1814"/>
      <c r="IJB184" s="1814"/>
      <c r="IJC184" s="1814"/>
      <c r="IJD184" s="1814"/>
      <c r="IJE184" s="1814"/>
      <c r="IJF184" s="1814"/>
      <c r="IJG184" s="1814"/>
      <c r="IJH184" s="1814"/>
      <c r="IJI184" s="1814"/>
      <c r="IJJ184" s="1814"/>
      <c r="IJK184" s="1814"/>
      <c r="IJL184" s="1814"/>
      <c r="IJM184" s="1814"/>
      <c r="IJN184" s="1814"/>
      <c r="IJO184" s="1814"/>
      <c r="IJP184" s="1814"/>
      <c r="IJQ184" s="1814"/>
      <c r="IJR184" s="1814"/>
      <c r="IJS184" s="1814"/>
      <c r="IJT184" s="1814"/>
      <c r="IJU184" s="1814"/>
      <c r="IJV184" s="1814"/>
      <c r="IJW184" s="1814"/>
      <c r="IJX184" s="1814"/>
      <c r="IJY184" s="1814"/>
      <c r="IJZ184" s="1814"/>
      <c r="IKA184" s="1814"/>
      <c r="IKB184" s="1814"/>
      <c r="IKC184" s="1814"/>
      <c r="IKD184" s="1814"/>
      <c r="IKE184" s="1814"/>
      <c r="IKF184" s="1814"/>
      <c r="IKG184" s="1814"/>
      <c r="IKH184" s="1814"/>
      <c r="IKI184" s="1814"/>
      <c r="IKJ184" s="1814"/>
      <c r="IKK184" s="1814"/>
      <c r="IKL184" s="1814"/>
      <c r="IKM184" s="1814"/>
      <c r="IKN184" s="1814"/>
      <c r="IKO184" s="1814"/>
      <c r="IKP184" s="1814"/>
      <c r="IKQ184" s="1814"/>
      <c r="IKR184" s="1814"/>
      <c r="IKS184" s="1814"/>
      <c r="IKT184" s="1814"/>
      <c r="IKU184" s="1814"/>
      <c r="IKV184" s="1814"/>
      <c r="IKW184" s="1814"/>
      <c r="IKX184" s="1814"/>
      <c r="IKY184" s="1814"/>
      <c r="IKZ184" s="1814"/>
      <c r="ILA184" s="1814"/>
      <c r="ILB184" s="1814"/>
      <c r="ILC184" s="1814"/>
      <c r="ILD184" s="1814"/>
      <c r="ILE184" s="1814"/>
      <c r="ILF184" s="1814"/>
      <c r="ILG184" s="1814"/>
      <c r="ILH184" s="1814"/>
      <c r="ILI184" s="1814"/>
      <c r="ILJ184" s="1814"/>
      <c r="ILK184" s="1814"/>
      <c r="ILL184" s="1814"/>
      <c r="ILM184" s="1814"/>
      <c r="ILN184" s="1814"/>
      <c r="ILO184" s="1814"/>
      <c r="ILP184" s="1814"/>
      <c r="ILQ184" s="1814"/>
      <c r="ILR184" s="1814"/>
      <c r="ILS184" s="1814"/>
      <c r="ILT184" s="1814"/>
      <c r="ILU184" s="1814"/>
      <c r="ILV184" s="1814"/>
      <c r="ILW184" s="1814"/>
      <c r="ILX184" s="1814"/>
      <c r="ILY184" s="1814"/>
      <c r="ILZ184" s="1814"/>
      <c r="IMA184" s="1814"/>
      <c r="IMB184" s="1814"/>
      <c r="IMC184" s="1814"/>
      <c r="IMD184" s="1814"/>
      <c r="IME184" s="1814"/>
      <c r="IMF184" s="1814"/>
      <c r="IMG184" s="1814"/>
      <c r="IMH184" s="1814"/>
      <c r="IMI184" s="1814"/>
      <c r="IMJ184" s="1814"/>
      <c r="IMK184" s="1814"/>
      <c r="IML184" s="1814"/>
      <c r="IMM184" s="1814"/>
      <c r="IMN184" s="1814"/>
      <c r="IMO184" s="1814"/>
      <c r="IMP184" s="1814"/>
      <c r="IMQ184" s="1814"/>
      <c r="IMR184" s="1814"/>
      <c r="IMS184" s="1814"/>
      <c r="IMT184" s="1814"/>
      <c r="IMU184" s="1814"/>
      <c r="IMV184" s="1814"/>
      <c r="IMW184" s="1814"/>
      <c r="IMX184" s="1814"/>
      <c r="IMY184" s="1814"/>
      <c r="IMZ184" s="1814"/>
      <c r="INA184" s="1814"/>
      <c r="INB184" s="1814"/>
      <c r="INC184" s="1814"/>
      <c r="IND184" s="1814"/>
      <c r="INE184" s="1814"/>
      <c r="INF184" s="1814"/>
      <c r="ING184" s="1814"/>
      <c r="INH184" s="1814"/>
      <c r="INI184" s="1814"/>
      <c r="INJ184" s="1814"/>
      <c r="INK184" s="1814"/>
      <c r="INL184" s="1814"/>
      <c r="INM184" s="1814"/>
      <c r="INN184" s="1814"/>
      <c r="INO184" s="1814"/>
      <c r="INP184" s="1814"/>
      <c r="INQ184" s="1814"/>
      <c r="INR184" s="1814"/>
      <c r="INS184" s="1814"/>
      <c r="INT184" s="1814"/>
      <c r="INU184" s="1814"/>
      <c r="INV184" s="1814"/>
      <c r="INW184" s="1814"/>
      <c r="INX184" s="1814"/>
      <c r="INY184" s="1814"/>
      <c r="INZ184" s="1814"/>
      <c r="IOA184" s="1814"/>
      <c r="IOB184" s="1814"/>
      <c r="IOC184" s="1814"/>
      <c r="IOD184" s="1814"/>
      <c r="IOE184" s="1814"/>
      <c r="IOF184" s="1814"/>
      <c r="IOG184" s="1814"/>
      <c r="IOH184" s="1814"/>
      <c r="IOI184" s="1814"/>
      <c r="IOJ184" s="1814"/>
      <c r="IOK184" s="1814"/>
      <c r="IOL184" s="1814"/>
      <c r="IOM184" s="1814"/>
      <c r="ION184" s="1814"/>
      <c r="IOO184" s="1814"/>
      <c r="IOP184" s="1814"/>
      <c r="IOQ184" s="1814"/>
      <c r="IOR184" s="1814"/>
      <c r="IOS184" s="1814"/>
      <c r="IOT184" s="1814"/>
      <c r="IOU184" s="1814"/>
      <c r="IOV184" s="1814"/>
      <c r="IOW184" s="1814"/>
      <c r="IOX184" s="1814"/>
      <c r="IOY184" s="1814"/>
      <c r="IOZ184" s="1814"/>
      <c r="IPA184" s="1814"/>
      <c r="IPB184" s="1814"/>
      <c r="IPC184" s="1814"/>
      <c r="IPD184" s="1814"/>
      <c r="IPE184" s="1814"/>
      <c r="IPF184" s="1814"/>
      <c r="IPG184" s="1814"/>
      <c r="IPH184" s="1814"/>
      <c r="IPI184" s="1814"/>
      <c r="IPJ184" s="1814"/>
      <c r="IPK184" s="1814"/>
      <c r="IPL184" s="1814"/>
      <c r="IPM184" s="1814"/>
      <c r="IPN184" s="1814"/>
      <c r="IPO184" s="1814"/>
      <c r="IPP184" s="1814"/>
      <c r="IPQ184" s="1814"/>
      <c r="IPR184" s="1814"/>
      <c r="IPS184" s="1814"/>
      <c r="IPT184" s="1814"/>
      <c r="IPU184" s="1814"/>
      <c r="IPV184" s="1814"/>
      <c r="IPW184" s="1814"/>
      <c r="IPX184" s="1814"/>
      <c r="IPY184" s="1814"/>
      <c r="IPZ184" s="1814"/>
      <c r="IQA184" s="1814"/>
      <c r="IQB184" s="1814"/>
      <c r="IQC184" s="1814"/>
      <c r="IQD184" s="1814"/>
      <c r="IQE184" s="1814"/>
      <c r="IQF184" s="1814"/>
      <c r="IQG184" s="1814"/>
      <c r="IQH184" s="1814"/>
      <c r="IQI184" s="1814"/>
      <c r="IQJ184" s="1814"/>
      <c r="IQK184" s="1814"/>
      <c r="IQL184" s="1814"/>
      <c r="IQM184" s="1814"/>
      <c r="IQN184" s="1814"/>
      <c r="IQO184" s="1814"/>
      <c r="IQP184" s="1814"/>
      <c r="IQQ184" s="1814"/>
      <c r="IQR184" s="1814"/>
      <c r="IQS184" s="1814"/>
      <c r="IQT184" s="1814"/>
      <c r="IQU184" s="1814"/>
      <c r="IQV184" s="1814"/>
      <c r="IQW184" s="1814"/>
      <c r="IQX184" s="1814"/>
      <c r="IQY184" s="1814"/>
      <c r="IQZ184" s="1814"/>
      <c r="IRA184" s="1814"/>
      <c r="IRB184" s="1814"/>
      <c r="IRC184" s="1814"/>
      <c r="IRD184" s="1814"/>
      <c r="IRE184" s="1814"/>
      <c r="IRF184" s="1814"/>
      <c r="IRG184" s="1814"/>
      <c r="IRH184" s="1814"/>
      <c r="IRI184" s="1814"/>
      <c r="IRJ184" s="1814"/>
      <c r="IRK184" s="1814"/>
      <c r="IRL184" s="1814"/>
      <c r="IRM184" s="1814"/>
      <c r="IRN184" s="1814"/>
      <c r="IRO184" s="1814"/>
      <c r="IRP184" s="1814"/>
      <c r="IRQ184" s="1814"/>
      <c r="IRR184" s="1814"/>
      <c r="IRS184" s="1814"/>
      <c r="IRT184" s="1814"/>
      <c r="IRU184" s="1814"/>
      <c r="IRV184" s="1814"/>
      <c r="IRW184" s="1814"/>
      <c r="IRX184" s="1814"/>
      <c r="IRY184" s="1814"/>
      <c r="IRZ184" s="1814"/>
      <c r="ISA184" s="1814"/>
      <c r="ISB184" s="1814"/>
      <c r="ISC184" s="1814"/>
      <c r="ISD184" s="1814"/>
      <c r="ISE184" s="1814"/>
      <c r="ISF184" s="1814"/>
      <c r="ISG184" s="1814"/>
      <c r="ISH184" s="1814"/>
      <c r="ISI184" s="1814"/>
      <c r="ISJ184" s="1814"/>
      <c r="ISK184" s="1814"/>
      <c r="ISL184" s="1814"/>
      <c r="ISM184" s="1814"/>
      <c r="ISN184" s="1814"/>
      <c r="ISO184" s="1814"/>
      <c r="ISP184" s="1814"/>
      <c r="ISQ184" s="1814"/>
      <c r="ISR184" s="1814"/>
      <c r="ISS184" s="1814"/>
      <c r="IST184" s="1814"/>
      <c r="ISU184" s="1814"/>
      <c r="ISV184" s="1814"/>
      <c r="ISW184" s="1814"/>
      <c r="ISX184" s="1814"/>
      <c r="ISY184" s="1814"/>
      <c r="ISZ184" s="1814"/>
      <c r="ITA184" s="1814"/>
      <c r="ITB184" s="1814"/>
      <c r="ITC184" s="1814"/>
      <c r="ITD184" s="1814"/>
      <c r="ITE184" s="1814"/>
      <c r="ITF184" s="1814"/>
      <c r="ITG184" s="1814"/>
      <c r="ITH184" s="1814"/>
      <c r="ITI184" s="1814"/>
      <c r="ITJ184" s="1814"/>
      <c r="ITK184" s="1814"/>
      <c r="ITL184" s="1814"/>
      <c r="ITM184" s="1814"/>
      <c r="ITN184" s="1814"/>
      <c r="ITO184" s="1814"/>
      <c r="ITP184" s="1814"/>
      <c r="ITQ184" s="1814"/>
      <c r="ITR184" s="1814"/>
      <c r="ITS184" s="1814"/>
      <c r="ITT184" s="1814"/>
      <c r="ITU184" s="1814"/>
      <c r="ITV184" s="1814"/>
      <c r="ITW184" s="1814"/>
      <c r="ITX184" s="1814"/>
      <c r="ITY184" s="1814"/>
      <c r="ITZ184" s="1814"/>
      <c r="IUA184" s="1814"/>
      <c r="IUB184" s="1814"/>
      <c r="IUC184" s="1814"/>
      <c r="IUD184" s="1814"/>
      <c r="IUE184" s="1814"/>
      <c r="IUF184" s="1814"/>
      <c r="IUG184" s="1814"/>
      <c r="IUH184" s="1814"/>
      <c r="IUI184" s="1814"/>
      <c r="IUJ184" s="1814"/>
      <c r="IUK184" s="1814"/>
      <c r="IUL184" s="1814"/>
      <c r="IUM184" s="1814"/>
      <c r="IUN184" s="1814"/>
      <c r="IUO184" s="1814"/>
      <c r="IUP184" s="1814"/>
      <c r="IUQ184" s="1814"/>
      <c r="IUR184" s="1814"/>
      <c r="IUS184" s="1814"/>
      <c r="IUT184" s="1814"/>
      <c r="IUU184" s="1814"/>
      <c r="IUV184" s="1814"/>
      <c r="IUW184" s="1814"/>
      <c r="IUX184" s="1814"/>
      <c r="IUY184" s="1814"/>
      <c r="IUZ184" s="1814"/>
      <c r="IVA184" s="1814"/>
      <c r="IVB184" s="1814"/>
      <c r="IVC184" s="1814"/>
      <c r="IVD184" s="1814"/>
      <c r="IVE184" s="1814"/>
      <c r="IVF184" s="1814"/>
      <c r="IVG184" s="1814"/>
      <c r="IVH184" s="1814"/>
      <c r="IVI184" s="1814"/>
      <c r="IVJ184" s="1814"/>
      <c r="IVK184" s="1814"/>
      <c r="IVL184" s="1814"/>
      <c r="IVM184" s="1814"/>
      <c r="IVN184" s="1814"/>
      <c r="IVO184" s="1814"/>
      <c r="IVP184" s="1814"/>
      <c r="IVQ184" s="1814"/>
      <c r="IVR184" s="1814"/>
      <c r="IVS184" s="1814"/>
      <c r="IVT184" s="1814"/>
      <c r="IVU184" s="1814"/>
      <c r="IVV184" s="1814"/>
      <c r="IVW184" s="1814"/>
      <c r="IVX184" s="1814"/>
      <c r="IVY184" s="1814"/>
      <c r="IVZ184" s="1814"/>
      <c r="IWA184" s="1814"/>
      <c r="IWB184" s="1814"/>
      <c r="IWC184" s="1814"/>
      <c r="IWD184" s="1814"/>
      <c r="IWE184" s="1814"/>
      <c r="IWF184" s="1814"/>
      <c r="IWG184" s="1814"/>
      <c r="IWH184" s="1814"/>
      <c r="IWI184" s="1814"/>
      <c r="IWJ184" s="1814"/>
      <c r="IWK184" s="1814"/>
      <c r="IWL184" s="1814"/>
      <c r="IWM184" s="1814"/>
      <c r="IWN184" s="1814"/>
      <c r="IWO184" s="1814"/>
      <c r="IWP184" s="1814"/>
      <c r="IWQ184" s="1814"/>
      <c r="IWR184" s="1814"/>
      <c r="IWS184" s="1814"/>
      <c r="IWT184" s="1814"/>
      <c r="IWU184" s="1814"/>
      <c r="IWV184" s="1814"/>
      <c r="IWW184" s="1814"/>
      <c r="IWX184" s="1814"/>
      <c r="IWY184" s="1814"/>
      <c r="IWZ184" s="1814"/>
      <c r="IXA184" s="1814"/>
      <c r="IXB184" s="1814"/>
      <c r="IXC184" s="1814"/>
      <c r="IXD184" s="1814"/>
      <c r="IXE184" s="1814"/>
      <c r="IXF184" s="1814"/>
      <c r="IXG184" s="1814"/>
      <c r="IXH184" s="1814"/>
      <c r="IXI184" s="1814"/>
      <c r="IXJ184" s="1814"/>
      <c r="IXK184" s="1814"/>
      <c r="IXL184" s="1814"/>
      <c r="IXM184" s="1814"/>
      <c r="IXN184" s="1814"/>
      <c r="IXO184" s="1814"/>
      <c r="IXP184" s="1814"/>
      <c r="IXQ184" s="1814"/>
      <c r="IXR184" s="1814"/>
      <c r="IXS184" s="1814"/>
      <c r="IXT184" s="1814"/>
      <c r="IXU184" s="1814"/>
      <c r="IXV184" s="1814"/>
      <c r="IXW184" s="1814"/>
      <c r="IXX184" s="1814"/>
      <c r="IXY184" s="1814"/>
      <c r="IXZ184" s="1814"/>
      <c r="IYA184" s="1814"/>
      <c r="IYB184" s="1814"/>
      <c r="IYC184" s="1814"/>
      <c r="IYD184" s="1814"/>
      <c r="IYE184" s="1814"/>
      <c r="IYF184" s="1814"/>
      <c r="IYG184" s="1814"/>
      <c r="IYH184" s="1814"/>
      <c r="IYI184" s="1814"/>
      <c r="IYJ184" s="1814"/>
      <c r="IYK184" s="1814"/>
      <c r="IYL184" s="1814"/>
      <c r="IYM184" s="1814"/>
      <c r="IYN184" s="1814"/>
      <c r="IYO184" s="1814"/>
      <c r="IYP184" s="1814"/>
      <c r="IYQ184" s="1814"/>
      <c r="IYR184" s="1814"/>
      <c r="IYS184" s="1814"/>
      <c r="IYT184" s="1814"/>
      <c r="IYU184" s="1814"/>
      <c r="IYV184" s="1814"/>
      <c r="IYW184" s="1814"/>
      <c r="IYX184" s="1814"/>
      <c r="IYY184" s="1814"/>
      <c r="IYZ184" s="1814"/>
      <c r="IZA184" s="1814"/>
      <c r="IZB184" s="1814"/>
      <c r="IZC184" s="1814"/>
      <c r="IZD184" s="1814"/>
      <c r="IZE184" s="1814"/>
      <c r="IZF184" s="1814"/>
      <c r="IZG184" s="1814"/>
      <c r="IZH184" s="1814"/>
      <c r="IZI184" s="1814"/>
      <c r="IZJ184" s="1814"/>
      <c r="IZK184" s="1814"/>
      <c r="IZL184" s="1814"/>
      <c r="IZM184" s="1814"/>
      <c r="IZN184" s="1814"/>
      <c r="IZO184" s="1814"/>
      <c r="IZP184" s="1814"/>
      <c r="IZQ184" s="1814"/>
      <c r="IZR184" s="1814"/>
      <c r="IZS184" s="1814"/>
      <c r="IZT184" s="1814"/>
      <c r="IZU184" s="1814"/>
      <c r="IZV184" s="1814"/>
      <c r="IZW184" s="1814"/>
      <c r="IZX184" s="1814"/>
      <c r="IZY184" s="1814"/>
      <c r="IZZ184" s="1814"/>
      <c r="JAA184" s="1814"/>
      <c r="JAB184" s="1814"/>
      <c r="JAC184" s="1814"/>
      <c r="JAD184" s="1814"/>
      <c r="JAE184" s="1814"/>
      <c r="JAF184" s="1814"/>
      <c r="JAG184" s="1814"/>
      <c r="JAH184" s="1814"/>
      <c r="JAI184" s="1814"/>
      <c r="JAJ184" s="1814"/>
      <c r="JAK184" s="1814"/>
      <c r="JAL184" s="1814"/>
      <c r="JAM184" s="1814"/>
      <c r="JAN184" s="1814"/>
      <c r="JAO184" s="1814"/>
      <c r="JAP184" s="1814"/>
      <c r="JAQ184" s="1814"/>
      <c r="JAR184" s="1814"/>
      <c r="JAS184" s="1814"/>
      <c r="JAT184" s="1814"/>
      <c r="JAU184" s="1814"/>
      <c r="JAV184" s="1814"/>
      <c r="JAW184" s="1814"/>
      <c r="JAX184" s="1814"/>
      <c r="JAY184" s="1814"/>
      <c r="JAZ184" s="1814"/>
      <c r="JBA184" s="1814"/>
      <c r="JBB184" s="1814"/>
      <c r="JBC184" s="1814"/>
      <c r="JBD184" s="1814"/>
      <c r="JBE184" s="1814"/>
      <c r="JBF184" s="1814"/>
      <c r="JBG184" s="1814"/>
      <c r="JBH184" s="1814"/>
      <c r="JBI184" s="1814"/>
      <c r="JBJ184" s="1814"/>
      <c r="JBK184" s="1814"/>
      <c r="JBL184" s="1814"/>
      <c r="JBM184" s="1814"/>
      <c r="JBN184" s="1814"/>
      <c r="JBO184" s="1814"/>
      <c r="JBP184" s="1814"/>
      <c r="JBQ184" s="1814"/>
      <c r="JBR184" s="1814"/>
      <c r="JBS184" s="1814"/>
      <c r="JBT184" s="1814"/>
      <c r="JBU184" s="1814"/>
      <c r="JBV184" s="1814"/>
      <c r="JBW184" s="1814"/>
      <c r="JBX184" s="1814"/>
      <c r="JBY184" s="1814"/>
      <c r="JBZ184" s="1814"/>
      <c r="JCA184" s="1814"/>
      <c r="JCB184" s="1814"/>
      <c r="JCC184" s="1814"/>
      <c r="JCD184" s="1814"/>
      <c r="JCE184" s="1814"/>
      <c r="JCF184" s="1814"/>
      <c r="JCG184" s="1814"/>
      <c r="JCH184" s="1814"/>
      <c r="JCI184" s="1814"/>
      <c r="JCJ184" s="1814"/>
      <c r="JCK184" s="1814"/>
      <c r="JCL184" s="1814"/>
      <c r="JCM184" s="1814"/>
      <c r="JCN184" s="1814"/>
      <c r="JCO184" s="1814"/>
      <c r="JCP184" s="1814"/>
      <c r="JCQ184" s="1814"/>
      <c r="JCR184" s="1814"/>
      <c r="JCS184" s="1814"/>
      <c r="JCT184" s="1814"/>
      <c r="JCU184" s="1814"/>
      <c r="JCV184" s="1814"/>
      <c r="JCW184" s="1814"/>
      <c r="JCX184" s="1814"/>
      <c r="JCY184" s="1814"/>
      <c r="JCZ184" s="1814"/>
      <c r="JDA184" s="1814"/>
      <c r="JDB184" s="1814"/>
      <c r="JDC184" s="1814"/>
      <c r="JDD184" s="1814"/>
      <c r="JDE184" s="1814"/>
      <c r="JDF184" s="1814"/>
      <c r="JDG184" s="1814"/>
      <c r="JDH184" s="1814"/>
      <c r="JDI184" s="1814"/>
      <c r="JDJ184" s="1814"/>
      <c r="JDK184" s="1814"/>
      <c r="JDL184" s="1814"/>
      <c r="JDM184" s="1814"/>
      <c r="JDN184" s="1814"/>
      <c r="JDO184" s="1814"/>
      <c r="JDP184" s="1814"/>
      <c r="JDQ184" s="1814"/>
      <c r="JDR184" s="1814"/>
      <c r="JDS184" s="1814"/>
      <c r="JDT184" s="1814"/>
      <c r="JDU184" s="1814"/>
      <c r="JDV184" s="1814"/>
      <c r="JDW184" s="1814"/>
      <c r="JDX184" s="1814"/>
      <c r="JDY184" s="1814"/>
      <c r="JDZ184" s="1814"/>
      <c r="JEA184" s="1814"/>
      <c r="JEB184" s="1814"/>
      <c r="JEC184" s="1814"/>
      <c r="JED184" s="1814"/>
      <c r="JEE184" s="1814"/>
      <c r="JEF184" s="1814"/>
      <c r="JEG184" s="1814"/>
      <c r="JEH184" s="1814"/>
      <c r="JEI184" s="1814"/>
      <c r="JEJ184" s="1814"/>
      <c r="JEK184" s="1814"/>
      <c r="JEL184" s="1814"/>
      <c r="JEM184" s="1814"/>
      <c r="JEN184" s="1814"/>
      <c r="JEO184" s="1814"/>
      <c r="JEP184" s="1814"/>
      <c r="JEQ184" s="1814"/>
      <c r="JER184" s="1814"/>
      <c r="JES184" s="1814"/>
      <c r="JET184" s="1814"/>
      <c r="JEU184" s="1814"/>
      <c r="JEV184" s="1814"/>
      <c r="JEW184" s="1814"/>
      <c r="JEX184" s="1814"/>
      <c r="JEY184" s="1814"/>
      <c r="JEZ184" s="1814"/>
      <c r="JFA184" s="1814"/>
      <c r="JFB184" s="1814"/>
      <c r="JFC184" s="1814"/>
      <c r="JFD184" s="1814"/>
      <c r="JFE184" s="1814"/>
      <c r="JFF184" s="1814"/>
      <c r="JFG184" s="1814"/>
      <c r="JFH184" s="1814"/>
      <c r="JFI184" s="1814"/>
      <c r="JFJ184" s="1814"/>
      <c r="JFK184" s="1814"/>
      <c r="JFL184" s="1814"/>
      <c r="JFM184" s="1814"/>
      <c r="JFN184" s="1814"/>
      <c r="JFO184" s="1814"/>
      <c r="JFP184" s="1814"/>
      <c r="JFQ184" s="1814"/>
      <c r="JFR184" s="1814"/>
      <c r="JFS184" s="1814"/>
      <c r="JFT184" s="1814"/>
      <c r="JFU184" s="1814"/>
      <c r="JFV184" s="1814"/>
      <c r="JFW184" s="1814"/>
      <c r="JFX184" s="1814"/>
      <c r="JFY184" s="1814"/>
      <c r="JFZ184" s="1814"/>
      <c r="JGA184" s="1814"/>
      <c r="JGB184" s="1814"/>
      <c r="JGC184" s="1814"/>
      <c r="JGD184" s="1814"/>
      <c r="JGE184" s="1814"/>
      <c r="JGF184" s="1814"/>
      <c r="JGG184" s="1814"/>
      <c r="JGH184" s="1814"/>
      <c r="JGI184" s="1814"/>
      <c r="JGJ184" s="1814"/>
      <c r="JGK184" s="1814"/>
      <c r="JGL184" s="1814"/>
      <c r="JGM184" s="1814"/>
      <c r="JGN184" s="1814"/>
      <c r="JGO184" s="1814"/>
      <c r="JGP184" s="1814"/>
      <c r="JGQ184" s="1814"/>
      <c r="JGR184" s="1814"/>
      <c r="JGS184" s="1814"/>
      <c r="JGT184" s="1814"/>
      <c r="JGU184" s="1814"/>
      <c r="JGV184" s="1814"/>
      <c r="JGW184" s="1814"/>
      <c r="JGX184" s="1814"/>
      <c r="JGY184" s="1814"/>
      <c r="JGZ184" s="1814"/>
      <c r="JHA184" s="1814"/>
      <c r="JHB184" s="1814"/>
      <c r="JHC184" s="1814"/>
      <c r="JHD184" s="1814"/>
      <c r="JHE184" s="1814"/>
      <c r="JHF184" s="1814"/>
      <c r="JHG184" s="1814"/>
      <c r="JHH184" s="1814"/>
      <c r="JHI184" s="1814"/>
      <c r="JHJ184" s="1814"/>
      <c r="JHK184" s="1814"/>
      <c r="JHL184" s="1814"/>
      <c r="JHM184" s="1814"/>
      <c r="JHN184" s="1814"/>
      <c r="JHO184" s="1814"/>
      <c r="JHP184" s="1814"/>
      <c r="JHQ184" s="1814"/>
      <c r="JHR184" s="1814"/>
      <c r="JHS184" s="1814"/>
      <c r="JHT184" s="1814"/>
      <c r="JHU184" s="1814"/>
      <c r="JHV184" s="1814"/>
      <c r="JHW184" s="1814"/>
      <c r="JHX184" s="1814"/>
      <c r="JHY184" s="1814"/>
      <c r="JHZ184" s="1814"/>
      <c r="JIA184" s="1814"/>
      <c r="JIB184" s="1814"/>
      <c r="JIC184" s="1814"/>
      <c r="JID184" s="1814"/>
      <c r="JIE184" s="1814"/>
      <c r="JIF184" s="1814"/>
      <c r="JIG184" s="1814"/>
      <c r="JIH184" s="1814"/>
      <c r="JII184" s="1814"/>
      <c r="JIJ184" s="1814"/>
      <c r="JIK184" s="1814"/>
      <c r="JIL184" s="1814"/>
      <c r="JIM184" s="1814"/>
      <c r="JIN184" s="1814"/>
      <c r="JIO184" s="1814"/>
      <c r="JIP184" s="1814"/>
      <c r="JIQ184" s="1814"/>
      <c r="JIR184" s="1814"/>
      <c r="JIS184" s="1814"/>
      <c r="JIT184" s="1814"/>
      <c r="JIU184" s="1814"/>
      <c r="JIV184" s="1814"/>
      <c r="JIW184" s="1814"/>
      <c r="JIX184" s="1814"/>
      <c r="JIY184" s="1814"/>
      <c r="JIZ184" s="1814"/>
      <c r="JJA184" s="1814"/>
      <c r="JJB184" s="1814"/>
      <c r="JJC184" s="1814"/>
      <c r="JJD184" s="1814"/>
      <c r="JJE184" s="1814"/>
      <c r="JJF184" s="1814"/>
      <c r="JJG184" s="1814"/>
      <c r="JJH184" s="1814"/>
      <c r="JJI184" s="1814"/>
      <c r="JJJ184" s="1814"/>
      <c r="JJK184" s="1814"/>
      <c r="JJL184" s="1814"/>
      <c r="JJM184" s="1814"/>
      <c r="JJN184" s="1814"/>
      <c r="JJO184" s="1814"/>
      <c r="JJP184" s="1814"/>
      <c r="JJQ184" s="1814"/>
      <c r="JJR184" s="1814"/>
      <c r="JJS184" s="1814"/>
      <c r="JJT184" s="1814"/>
      <c r="JJU184" s="1814"/>
      <c r="JJV184" s="1814"/>
      <c r="JJW184" s="1814"/>
      <c r="JJX184" s="1814"/>
      <c r="JJY184" s="1814"/>
      <c r="JJZ184" s="1814"/>
      <c r="JKA184" s="1814"/>
      <c r="JKB184" s="1814"/>
      <c r="JKC184" s="1814"/>
      <c r="JKD184" s="1814"/>
      <c r="JKE184" s="1814"/>
      <c r="JKF184" s="1814"/>
      <c r="JKG184" s="1814"/>
      <c r="JKH184" s="1814"/>
      <c r="JKI184" s="1814"/>
      <c r="JKJ184" s="1814"/>
      <c r="JKK184" s="1814"/>
      <c r="JKL184" s="1814"/>
      <c r="JKM184" s="1814"/>
      <c r="JKN184" s="1814"/>
      <c r="JKO184" s="1814"/>
      <c r="JKP184" s="1814"/>
      <c r="JKQ184" s="1814"/>
      <c r="JKR184" s="1814"/>
      <c r="JKS184" s="1814"/>
      <c r="JKT184" s="1814"/>
      <c r="JKU184" s="1814"/>
      <c r="JKV184" s="1814"/>
      <c r="JKW184" s="1814"/>
      <c r="JKX184" s="1814"/>
      <c r="JKY184" s="1814"/>
      <c r="JKZ184" s="1814"/>
      <c r="JLA184" s="1814"/>
      <c r="JLB184" s="1814"/>
      <c r="JLC184" s="1814"/>
      <c r="JLD184" s="1814"/>
      <c r="JLE184" s="1814"/>
      <c r="JLF184" s="1814"/>
      <c r="JLG184" s="1814"/>
      <c r="JLH184" s="1814"/>
      <c r="JLI184" s="1814"/>
      <c r="JLJ184" s="1814"/>
      <c r="JLK184" s="1814"/>
      <c r="JLL184" s="1814"/>
      <c r="JLM184" s="1814"/>
      <c r="JLN184" s="1814"/>
      <c r="JLO184" s="1814"/>
      <c r="JLP184" s="1814"/>
      <c r="JLQ184" s="1814"/>
      <c r="JLR184" s="1814"/>
      <c r="JLS184" s="1814"/>
      <c r="JLT184" s="1814"/>
      <c r="JLU184" s="1814"/>
      <c r="JLV184" s="1814"/>
      <c r="JLW184" s="1814"/>
      <c r="JLX184" s="1814"/>
      <c r="JLY184" s="1814"/>
      <c r="JLZ184" s="1814"/>
      <c r="JMA184" s="1814"/>
      <c r="JMB184" s="1814"/>
      <c r="JMC184" s="1814"/>
      <c r="JMD184" s="1814"/>
      <c r="JME184" s="1814"/>
      <c r="JMF184" s="1814"/>
      <c r="JMG184" s="1814"/>
      <c r="JMH184" s="1814"/>
      <c r="JMI184" s="1814"/>
      <c r="JMJ184" s="1814"/>
      <c r="JMK184" s="1814"/>
      <c r="JML184" s="1814"/>
      <c r="JMM184" s="1814"/>
      <c r="JMN184" s="1814"/>
      <c r="JMO184" s="1814"/>
      <c r="JMP184" s="1814"/>
      <c r="JMQ184" s="1814"/>
      <c r="JMR184" s="1814"/>
      <c r="JMS184" s="1814"/>
      <c r="JMT184" s="1814"/>
      <c r="JMU184" s="1814"/>
      <c r="JMV184" s="1814"/>
      <c r="JMW184" s="1814"/>
      <c r="JMX184" s="1814"/>
      <c r="JMY184" s="1814"/>
      <c r="JMZ184" s="1814"/>
      <c r="JNA184" s="1814"/>
      <c r="JNB184" s="1814"/>
      <c r="JNC184" s="1814"/>
      <c r="JND184" s="1814"/>
      <c r="JNE184" s="1814"/>
      <c r="JNF184" s="1814"/>
      <c r="JNG184" s="1814"/>
      <c r="JNH184" s="1814"/>
      <c r="JNI184" s="1814"/>
      <c r="JNJ184" s="1814"/>
      <c r="JNK184" s="1814"/>
      <c r="JNL184" s="1814"/>
      <c r="JNM184" s="1814"/>
      <c r="JNN184" s="1814"/>
      <c r="JNO184" s="1814"/>
      <c r="JNP184" s="1814"/>
      <c r="JNQ184" s="1814"/>
      <c r="JNR184" s="1814"/>
      <c r="JNS184" s="1814"/>
      <c r="JNT184" s="1814"/>
      <c r="JNU184" s="1814"/>
      <c r="JNV184" s="1814"/>
      <c r="JNW184" s="1814"/>
      <c r="JNX184" s="1814"/>
      <c r="JNY184" s="1814"/>
      <c r="JNZ184" s="1814"/>
      <c r="JOA184" s="1814"/>
      <c r="JOB184" s="1814"/>
      <c r="JOC184" s="1814"/>
      <c r="JOD184" s="1814"/>
      <c r="JOE184" s="1814"/>
      <c r="JOF184" s="1814"/>
      <c r="JOG184" s="1814"/>
      <c r="JOH184" s="1814"/>
      <c r="JOI184" s="1814"/>
      <c r="JOJ184" s="1814"/>
      <c r="JOK184" s="1814"/>
      <c r="JOL184" s="1814"/>
      <c r="JOM184" s="1814"/>
      <c r="JON184" s="1814"/>
      <c r="JOO184" s="1814"/>
      <c r="JOP184" s="1814"/>
      <c r="JOQ184" s="1814"/>
      <c r="JOR184" s="1814"/>
      <c r="JOS184" s="1814"/>
      <c r="JOT184" s="1814"/>
      <c r="JOU184" s="1814"/>
      <c r="JOV184" s="1814"/>
      <c r="JOW184" s="1814"/>
      <c r="JOX184" s="1814"/>
      <c r="JOY184" s="1814"/>
      <c r="JOZ184" s="1814"/>
      <c r="JPA184" s="1814"/>
      <c r="JPB184" s="1814"/>
      <c r="JPC184" s="1814"/>
      <c r="JPD184" s="1814"/>
      <c r="JPE184" s="1814"/>
      <c r="JPF184" s="1814"/>
      <c r="JPG184" s="1814"/>
      <c r="JPH184" s="1814"/>
      <c r="JPI184" s="1814"/>
      <c r="JPJ184" s="1814"/>
      <c r="JPK184" s="1814"/>
      <c r="JPL184" s="1814"/>
      <c r="JPM184" s="1814"/>
      <c r="JPN184" s="1814"/>
      <c r="JPO184" s="1814"/>
      <c r="JPP184" s="1814"/>
      <c r="JPQ184" s="1814"/>
      <c r="JPR184" s="1814"/>
      <c r="JPS184" s="1814"/>
      <c r="JPT184" s="1814"/>
      <c r="JPU184" s="1814"/>
      <c r="JPV184" s="1814"/>
      <c r="JPW184" s="1814"/>
      <c r="JPX184" s="1814"/>
      <c r="JPY184" s="1814"/>
      <c r="JPZ184" s="1814"/>
      <c r="JQA184" s="1814"/>
      <c r="JQB184" s="1814"/>
      <c r="JQC184" s="1814"/>
      <c r="JQD184" s="1814"/>
      <c r="JQE184" s="1814"/>
      <c r="JQF184" s="1814"/>
      <c r="JQG184" s="1814"/>
      <c r="JQH184" s="1814"/>
      <c r="JQI184" s="1814"/>
      <c r="JQJ184" s="1814"/>
      <c r="JQK184" s="1814"/>
      <c r="JQL184" s="1814"/>
      <c r="JQM184" s="1814"/>
      <c r="JQN184" s="1814"/>
      <c r="JQO184" s="1814"/>
      <c r="JQP184" s="1814"/>
      <c r="JQQ184" s="1814"/>
      <c r="JQR184" s="1814"/>
      <c r="JQS184" s="1814"/>
      <c r="JQT184" s="1814"/>
      <c r="JQU184" s="1814"/>
      <c r="JQV184" s="1814"/>
      <c r="JQW184" s="1814"/>
      <c r="JQX184" s="1814"/>
      <c r="JQY184" s="1814"/>
      <c r="JQZ184" s="1814"/>
      <c r="JRA184" s="1814"/>
      <c r="JRB184" s="1814"/>
      <c r="JRC184" s="1814"/>
      <c r="JRD184" s="1814"/>
      <c r="JRE184" s="1814"/>
      <c r="JRF184" s="1814"/>
      <c r="JRG184" s="1814"/>
      <c r="JRH184" s="1814"/>
      <c r="JRI184" s="1814"/>
      <c r="JRJ184" s="1814"/>
      <c r="JRK184" s="1814"/>
      <c r="JRL184" s="1814"/>
      <c r="JRM184" s="1814"/>
      <c r="JRN184" s="1814"/>
      <c r="JRO184" s="1814"/>
      <c r="JRP184" s="1814"/>
      <c r="JRQ184" s="1814"/>
      <c r="JRR184" s="1814"/>
      <c r="JRS184" s="1814"/>
      <c r="JRT184" s="1814"/>
      <c r="JRU184" s="1814"/>
      <c r="JRV184" s="1814"/>
      <c r="JRW184" s="1814"/>
      <c r="JRX184" s="1814"/>
      <c r="JRY184" s="1814"/>
      <c r="JRZ184" s="1814"/>
      <c r="JSA184" s="1814"/>
      <c r="JSB184" s="1814"/>
      <c r="JSC184" s="1814"/>
      <c r="JSD184" s="1814"/>
      <c r="JSE184" s="1814"/>
      <c r="JSF184" s="1814"/>
      <c r="JSG184" s="1814"/>
      <c r="JSH184" s="1814"/>
      <c r="JSI184" s="1814"/>
      <c r="JSJ184" s="1814"/>
      <c r="JSK184" s="1814"/>
      <c r="JSL184" s="1814"/>
      <c r="JSM184" s="1814"/>
      <c r="JSN184" s="1814"/>
      <c r="JSO184" s="1814"/>
      <c r="JSP184" s="1814"/>
      <c r="JSQ184" s="1814"/>
      <c r="JSR184" s="1814"/>
      <c r="JSS184" s="1814"/>
      <c r="JST184" s="1814"/>
      <c r="JSU184" s="1814"/>
      <c r="JSV184" s="1814"/>
      <c r="JSW184" s="1814"/>
      <c r="JSX184" s="1814"/>
      <c r="JSY184" s="1814"/>
      <c r="JSZ184" s="1814"/>
      <c r="JTA184" s="1814"/>
      <c r="JTB184" s="1814"/>
      <c r="JTC184" s="1814"/>
      <c r="JTD184" s="1814"/>
      <c r="JTE184" s="1814"/>
      <c r="JTF184" s="1814"/>
      <c r="JTG184" s="1814"/>
      <c r="JTH184" s="1814"/>
      <c r="JTI184" s="1814"/>
      <c r="JTJ184" s="1814"/>
      <c r="JTK184" s="1814"/>
      <c r="JTL184" s="1814"/>
      <c r="JTM184" s="1814"/>
      <c r="JTN184" s="1814"/>
      <c r="JTO184" s="1814"/>
      <c r="JTP184" s="1814"/>
      <c r="JTQ184" s="1814"/>
      <c r="JTR184" s="1814"/>
      <c r="JTS184" s="1814"/>
      <c r="JTT184" s="1814"/>
      <c r="JTU184" s="1814"/>
      <c r="JTV184" s="1814"/>
      <c r="JTW184" s="1814"/>
      <c r="JTX184" s="1814"/>
      <c r="JTY184" s="1814"/>
      <c r="JTZ184" s="1814"/>
      <c r="JUA184" s="1814"/>
      <c r="JUB184" s="1814"/>
      <c r="JUC184" s="1814"/>
      <c r="JUD184" s="1814"/>
      <c r="JUE184" s="1814"/>
      <c r="JUF184" s="1814"/>
      <c r="JUG184" s="1814"/>
      <c r="JUH184" s="1814"/>
      <c r="JUI184" s="1814"/>
      <c r="JUJ184" s="1814"/>
      <c r="JUK184" s="1814"/>
      <c r="JUL184" s="1814"/>
      <c r="JUM184" s="1814"/>
      <c r="JUN184" s="1814"/>
      <c r="JUO184" s="1814"/>
      <c r="JUP184" s="1814"/>
      <c r="JUQ184" s="1814"/>
      <c r="JUR184" s="1814"/>
      <c r="JUS184" s="1814"/>
      <c r="JUT184" s="1814"/>
      <c r="JUU184" s="1814"/>
      <c r="JUV184" s="1814"/>
      <c r="JUW184" s="1814"/>
      <c r="JUX184" s="1814"/>
      <c r="JUY184" s="1814"/>
      <c r="JUZ184" s="1814"/>
      <c r="JVA184" s="1814"/>
      <c r="JVB184" s="1814"/>
      <c r="JVC184" s="1814"/>
      <c r="JVD184" s="1814"/>
      <c r="JVE184" s="1814"/>
      <c r="JVF184" s="1814"/>
      <c r="JVG184" s="1814"/>
      <c r="JVH184" s="1814"/>
      <c r="JVI184" s="1814"/>
      <c r="JVJ184" s="1814"/>
      <c r="JVK184" s="1814"/>
      <c r="JVL184" s="1814"/>
      <c r="JVM184" s="1814"/>
      <c r="JVN184" s="1814"/>
      <c r="JVO184" s="1814"/>
      <c r="JVP184" s="1814"/>
      <c r="JVQ184" s="1814"/>
      <c r="JVR184" s="1814"/>
      <c r="JVS184" s="1814"/>
      <c r="JVT184" s="1814"/>
      <c r="JVU184" s="1814"/>
      <c r="JVV184" s="1814"/>
      <c r="JVW184" s="1814"/>
      <c r="JVX184" s="1814"/>
      <c r="JVY184" s="1814"/>
      <c r="JVZ184" s="1814"/>
      <c r="JWA184" s="1814"/>
      <c r="JWB184" s="1814"/>
      <c r="JWC184" s="1814"/>
      <c r="JWD184" s="1814"/>
      <c r="JWE184" s="1814"/>
      <c r="JWF184" s="1814"/>
      <c r="JWG184" s="1814"/>
      <c r="JWH184" s="1814"/>
      <c r="JWI184" s="1814"/>
      <c r="JWJ184" s="1814"/>
      <c r="JWK184" s="1814"/>
      <c r="JWL184" s="1814"/>
      <c r="JWM184" s="1814"/>
      <c r="JWN184" s="1814"/>
      <c r="JWO184" s="1814"/>
      <c r="JWP184" s="1814"/>
      <c r="JWQ184" s="1814"/>
      <c r="JWR184" s="1814"/>
      <c r="JWS184" s="1814"/>
      <c r="JWT184" s="1814"/>
      <c r="JWU184" s="1814"/>
      <c r="JWV184" s="1814"/>
      <c r="JWW184" s="1814"/>
      <c r="JWX184" s="1814"/>
      <c r="JWY184" s="1814"/>
      <c r="JWZ184" s="1814"/>
      <c r="JXA184" s="1814"/>
      <c r="JXB184" s="1814"/>
      <c r="JXC184" s="1814"/>
      <c r="JXD184" s="1814"/>
      <c r="JXE184" s="1814"/>
      <c r="JXF184" s="1814"/>
      <c r="JXG184" s="1814"/>
      <c r="JXH184" s="1814"/>
      <c r="JXI184" s="1814"/>
      <c r="JXJ184" s="1814"/>
      <c r="JXK184" s="1814"/>
      <c r="JXL184" s="1814"/>
      <c r="JXM184" s="1814"/>
      <c r="JXN184" s="1814"/>
      <c r="JXO184" s="1814"/>
      <c r="JXP184" s="1814"/>
      <c r="JXQ184" s="1814"/>
      <c r="JXR184" s="1814"/>
      <c r="JXS184" s="1814"/>
      <c r="JXT184" s="1814"/>
      <c r="JXU184" s="1814"/>
      <c r="JXV184" s="1814"/>
      <c r="JXW184" s="1814"/>
      <c r="JXX184" s="1814"/>
      <c r="JXY184" s="1814"/>
      <c r="JXZ184" s="1814"/>
      <c r="JYA184" s="1814"/>
      <c r="JYB184" s="1814"/>
      <c r="JYC184" s="1814"/>
      <c r="JYD184" s="1814"/>
      <c r="JYE184" s="1814"/>
      <c r="JYF184" s="1814"/>
      <c r="JYG184" s="1814"/>
      <c r="JYH184" s="1814"/>
      <c r="JYI184" s="1814"/>
      <c r="JYJ184" s="1814"/>
      <c r="JYK184" s="1814"/>
      <c r="JYL184" s="1814"/>
      <c r="JYM184" s="1814"/>
      <c r="JYN184" s="1814"/>
      <c r="JYO184" s="1814"/>
      <c r="JYP184" s="1814"/>
      <c r="JYQ184" s="1814"/>
      <c r="JYR184" s="1814"/>
      <c r="JYS184" s="1814"/>
      <c r="JYT184" s="1814"/>
      <c r="JYU184" s="1814"/>
      <c r="JYV184" s="1814"/>
      <c r="JYW184" s="1814"/>
      <c r="JYX184" s="1814"/>
      <c r="JYY184" s="1814"/>
      <c r="JYZ184" s="1814"/>
      <c r="JZA184" s="1814"/>
      <c r="JZB184" s="1814"/>
      <c r="JZC184" s="1814"/>
      <c r="JZD184" s="1814"/>
      <c r="JZE184" s="1814"/>
      <c r="JZF184" s="1814"/>
      <c r="JZG184" s="1814"/>
      <c r="JZH184" s="1814"/>
      <c r="JZI184" s="1814"/>
      <c r="JZJ184" s="1814"/>
      <c r="JZK184" s="1814"/>
      <c r="JZL184" s="1814"/>
      <c r="JZM184" s="1814"/>
      <c r="JZN184" s="1814"/>
      <c r="JZO184" s="1814"/>
      <c r="JZP184" s="1814"/>
      <c r="JZQ184" s="1814"/>
      <c r="JZR184" s="1814"/>
      <c r="JZS184" s="1814"/>
      <c r="JZT184" s="1814"/>
      <c r="JZU184" s="1814"/>
      <c r="JZV184" s="1814"/>
      <c r="JZW184" s="1814"/>
      <c r="JZX184" s="1814"/>
      <c r="JZY184" s="1814"/>
      <c r="JZZ184" s="1814"/>
      <c r="KAA184" s="1814"/>
      <c r="KAB184" s="1814"/>
      <c r="KAC184" s="1814"/>
      <c r="KAD184" s="1814"/>
      <c r="KAE184" s="1814"/>
      <c r="KAF184" s="1814"/>
      <c r="KAG184" s="1814"/>
      <c r="KAH184" s="1814"/>
      <c r="KAI184" s="1814"/>
      <c r="KAJ184" s="1814"/>
      <c r="KAK184" s="1814"/>
      <c r="KAL184" s="1814"/>
      <c r="KAM184" s="1814"/>
      <c r="KAN184" s="1814"/>
      <c r="KAO184" s="1814"/>
      <c r="KAP184" s="1814"/>
      <c r="KAQ184" s="1814"/>
      <c r="KAR184" s="1814"/>
      <c r="KAS184" s="1814"/>
      <c r="KAT184" s="1814"/>
      <c r="KAU184" s="1814"/>
      <c r="KAV184" s="1814"/>
      <c r="KAW184" s="1814"/>
      <c r="KAX184" s="1814"/>
      <c r="KAY184" s="1814"/>
      <c r="KAZ184" s="1814"/>
      <c r="KBA184" s="1814"/>
      <c r="KBB184" s="1814"/>
      <c r="KBC184" s="1814"/>
      <c r="KBD184" s="1814"/>
      <c r="KBE184" s="1814"/>
      <c r="KBF184" s="1814"/>
      <c r="KBG184" s="1814"/>
      <c r="KBH184" s="1814"/>
      <c r="KBI184" s="1814"/>
      <c r="KBJ184" s="1814"/>
      <c r="KBK184" s="1814"/>
      <c r="KBL184" s="1814"/>
      <c r="KBM184" s="1814"/>
      <c r="KBN184" s="1814"/>
      <c r="KBO184" s="1814"/>
      <c r="KBP184" s="1814"/>
      <c r="KBQ184" s="1814"/>
      <c r="KBR184" s="1814"/>
      <c r="KBS184" s="1814"/>
      <c r="KBT184" s="1814"/>
      <c r="KBU184" s="1814"/>
      <c r="KBV184" s="1814"/>
      <c r="KBW184" s="1814"/>
      <c r="KBX184" s="1814"/>
      <c r="KBY184" s="1814"/>
      <c r="KBZ184" s="1814"/>
      <c r="KCA184" s="1814"/>
      <c r="KCB184" s="1814"/>
      <c r="KCC184" s="1814"/>
      <c r="KCD184" s="1814"/>
      <c r="KCE184" s="1814"/>
      <c r="KCF184" s="1814"/>
      <c r="KCG184" s="1814"/>
      <c r="KCH184" s="1814"/>
      <c r="KCI184" s="1814"/>
      <c r="KCJ184" s="1814"/>
      <c r="KCK184" s="1814"/>
      <c r="KCL184" s="1814"/>
      <c r="KCM184" s="1814"/>
      <c r="KCN184" s="1814"/>
      <c r="KCO184" s="1814"/>
      <c r="KCP184" s="1814"/>
      <c r="KCQ184" s="1814"/>
      <c r="KCR184" s="1814"/>
      <c r="KCS184" s="1814"/>
      <c r="KCT184" s="1814"/>
      <c r="KCU184" s="1814"/>
      <c r="KCV184" s="1814"/>
      <c r="KCW184" s="1814"/>
      <c r="KCX184" s="1814"/>
      <c r="KCY184" s="1814"/>
      <c r="KCZ184" s="1814"/>
      <c r="KDA184" s="1814"/>
      <c r="KDB184" s="1814"/>
      <c r="KDC184" s="1814"/>
      <c r="KDD184" s="1814"/>
      <c r="KDE184" s="1814"/>
      <c r="KDF184" s="1814"/>
      <c r="KDG184" s="1814"/>
      <c r="KDH184" s="1814"/>
      <c r="KDI184" s="1814"/>
      <c r="KDJ184" s="1814"/>
      <c r="KDK184" s="1814"/>
      <c r="KDL184" s="1814"/>
      <c r="KDM184" s="1814"/>
      <c r="KDN184" s="1814"/>
      <c r="KDO184" s="1814"/>
      <c r="KDP184" s="1814"/>
      <c r="KDQ184" s="1814"/>
      <c r="KDR184" s="1814"/>
      <c r="KDS184" s="1814"/>
      <c r="KDT184" s="1814"/>
      <c r="KDU184" s="1814"/>
      <c r="KDV184" s="1814"/>
      <c r="KDW184" s="1814"/>
      <c r="KDX184" s="1814"/>
      <c r="KDY184" s="1814"/>
      <c r="KDZ184" s="1814"/>
      <c r="KEA184" s="1814"/>
      <c r="KEB184" s="1814"/>
      <c r="KEC184" s="1814"/>
      <c r="KED184" s="1814"/>
      <c r="KEE184" s="1814"/>
      <c r="KEF184" s="1814"/>
      <c r="KEG184" s="1814"/>
      <c r="KEH184" s="1814"/>
      <c r="KEI184" s="1814"/>
      <c r="KEJ184" s="1814"/>
      <c r="KEK184" s="1814"/>
      <c r="KEL184" s="1814"/>
      <c r="KEM184" s="1814"/>
      <c r="KEN184" s="1814"/>
      <c r="KEO184" s="1814"/>
      <c r="KEP184" s="1814"/>
      <c r="KEQ184" s="1814"/>
      <c r="KER184" s="1814"/>
      <c r="KES184" s="1814"/>
      <c r="KET184" s="1814"/>
      <c r="KEU184" s="1814"/>
      <c r="KEV184" s="1814"/>
      <c r="KEW184" s="1814"/>
      <c r="KEX184" s="1814"/>
      <c r="KEY184" s="1814"/>
      <c r="KEZ184" s="1814"/>
      <c r="KFA184" s="1814"/>
      <c r="KFB184" s="1814"/>
      <c r="KFC184" s="1814"/>
      <c r="KFD184" s="1814"/>
      <c r="KFE184" s="1814"/>
      <c r="KFF184" s="1814"/>
      <c r="KFG184" s="1814"/>
      <c r="KFH184" s="1814"/>
      <c r="KFI184" s="1814"/>
      <c r="KFJ184" s="1814"/>
      <c r="KFK184" s="1814"/>
      <c r="KFL184" s="1814"/>
      <c r="KFM184" s="1814"/>
      <c r="KFN184" s="1814"/>
      <c r="KFO184" s="1814"/>
      <c r="KFP184" s="1814"/>
      <c r="KFQ184" s="1814"/>
      <c r="KFR184" s="1814"/>
      <c r="KFS184" s="1814"/>
      <c r="KFT184" s="1814"/>
      <c r="KFU184" s="1814"/>
      <c r="KFV184" s="1814"/>
      <c r="KFW184" s="1814"/>
      <c r="KFX184" s="1814"/>
      <c r="KFY184" s="1814"/>
      <c r="KFZ184" s="1814"/>
      <c r="KGA184" s="1814"/>
      <c r="KGB184" s="1814"/>
      <c r="KGC184" s="1814"/>
      <c r="KGD184" s="1814"/>
      <c r="KGE184" s="1814"/>
      <c r="KGF184" s="1814"/>
      <c r="KGG184" s="1814"/>
      <c r="KGH184" s="1814"/>
      <c r="KGI184" s="1814"/>
      <c r="KGJ184" s="1814"/>
      <c r="KGK184" s="1814"/>
      <c r="KGL184" s="1814"/>
      <c r="KGM184" s="1814"/>
      <c r="KGN184" s="1814"/>
      <c r="KGO184" s="1814"/>
      <c r="KGP184" s="1814"/>
      <c r="KGQ184" s="1814"/>
      <c r="KGR184" s="1814"/>
      <c r="KGS184" s="1814"/>
      <c r="KGT184" s="1814"/>
      <c r="KGU184" s="1814"/>
      <c r="KGV184" s="1814"/>
      <c r="KGW184" s="1814"/>
      <c r="KGX184" s="1814"/>
      <c r="KGY184" s="1814"/>
      <c r="KGZ184" s="1814"/>
      <c r="KHA184" s="1814"/>
      <c r="KHB184" s="1814"/>
      <c r="KHC184" s="1814"/>
      <c r="KHD184" s="1814"/>
      <c r="KHE184" s="1814"/>
      <c r="KHF184" s="1814"/>
      <c r="KHG184" s="1814"/>
      <c r="KHH184" s="1814"/>
      <c r="KHI184" s="1814"/>
      <c r="KHJ184" s="1814"/>
      <c r="KHK184" s="1814"/>
      <c r="KHL184" s="1814"/>
      <c r="KHM184" s="1814"/>
      <c r="KHN184" s="1814"/>
      <c r="KHO184" s="1814"/>
      <c r="KHP184" s="1814"/>
      <c r="KHQ184" s="1814"/>
      <c r="KHR184" s="1814"/>
      <c r="KHS184" s="1814"/>
      <c r="KHT184" s="1814"/>
      <c r="KHU184" s="1814"/>
      <c r="KHV184" s="1814"/>
      <c r="KHW184" s="1814"/>
      <c r="KHX184" s="1814"/>
      <c r="KHY184" s="1814"/>
      <c r="KHZ184" s="1814"/>
      <c r="KIA184" s="1814"/>
      <c r="KIB184" s="1814"/>
      <c r="KIC184" s="1814"/>
      <c r="KID184" s="1814"/>
      <c r="KIE184" s="1814"/>
      <c r="KIF184" s="1814"/>
      <c r="KIG184" s="1814"/>
      <c r="KIH184" s="1814"/>
      <c r="KII184" s="1814"/>
      <c r="KIJ184" s="1814"/>
      <c r="KIK184" s="1814"/>
      <c r="KIL184" s="1814"/>
      <c r="KIM184" s="1814"/>
      <c r="KIN184" s="1814"/>
      <c r="KIO184" s="1814"/>
      <c r="KIP184" s="1814"/>
      <c r="KIQ184" s="1814"/>
      <c r="KIR184" s="1814"/>
      <c r="KIS184" s="1814"/>
      <c r="KIT184" s="1814"/>
      <c r="KIU184" s="1814"/>
      <c r="KIV184" s="1814"/>
      <c r="KIW184" s="1814"/>
      <c r="KIX184" s="1814"/>
      <c r="KIY184" s="1814"/>
      <c r="KIZ184" s="1814"/>
      <c r="KJA184" s="1814"/>
      <c r="KJB184" s="1814"/>
      <c r="KJC184" s="1814"/>
      <c r="KJD184" s="1814"/>
      <c r="KJE184" s="1814"/>
      <c r="KJF184" s="1814"/>
      <c r="KJG184" s="1814"/>
      <c r="KJH184" s="1814"/>
      <c r="KJI184" s="1814"/>
      <c r="KJJ184" s="1814"/>
      <c r="KJK184" s="1814"/>
      <c r="KJL184" s="1814"/>
      <c r="KJM184" s="1814"/>
      <c r="KJN184" s="1814"/>
      <c r="KJO184" s="1814"/>
      <c r="KJP184" s="1814"/>
      <c r="KJQ184" s="1814"/>
      <c r="KJR184" s="1814"/>
      <c r="KJS184" s="1814"/>
      <c r="KJT184" s="1814"/>
      <c r="KJU184" s="1814"/>
      <c r="KJV184" s="1814"/>
      <c r="KJW184" s="1814"/>
      <c r="KJX184" s="1814"/>
      <c r="KJY184" s="1814"/>
      <c r="KJZ184" s="1814"/>
      <c r="KKA184" s="1814"/>
      <c r="KKB184" s="1814"/>
      <c r="KKC184" s="1814"/>
      <c r="KKD184" s="1814"/>
      <c r="KKE184" s="1814"/>
      <c r="KKF184" s="1814"/>
      <c r="KKG184" s="1814"/>
      <c r="KKH184" s="1814"/>
      <c r="KKI184" s="1814"/>
      <c r="KKJ184" s="1814"/>
      <c r="KKK184" s="1814"/>
      <c r="KKL184" s="1814"/>
      <c r="KKM184" s="1814"/>
      <c r="KKN184" s="1814"/>
      <c r="KKO184" s="1814"/>
      <c r="KKP184" s="1814"/>
      <c r="KKQ184" s="1814"/>
      <c r="KKR184" s="1814"/>
      <c r="KKS184" s="1814"/>
      <c r="KKT184" s="1814"/>
      <c r="KKU184" s="1814"/>
      <c r="KKV184" s="1814"/>
      <c r="KKW184" s="1814"/>
      <c r="KKX184" s="1814"/>
      <c r="KKY184" s="1814"/>
      <c r="KKZ184" s="1814"/>
      <c r="KLA184" s="1814"/>
      <c r="KLB184" s="1814"/>
      <c r="KLC184" s="1814"/>
      <c r="KLD184" s="1814"/>
      <c r="KLE184" s="1814"/>
      <c r="KLF184" s="1814"/>
      <c r="KLG184" s="1814"/>
      <c r="KLH184" s="1814"/>
      <c r="KLI184" s="1814"/>
      <c r="KLJ184" s="1814"/>
      <c r="KLK184" s="1814"/>
      <c r="KLL184" s="1814"/>
      <c r="KLM184" s="1814"/>
      <c r="KLN184" s="1814"/>
      <c r="KLO184" s="1814"/>
      <c r="KLP184" s="1814"/>
      <c r="KLQ184" s="1814"/>
      <c r="KLR184" s="1814"/>
      <c r="KLS184" s="1814"/>
      <c r="KLT184" s="1814"/>
      <c r="KLU184" s="1814"/>
      <c r="KLV184" s="1814"/>
      <c r="KLW184" s="1814"/>
      <c r="KLX184" s="1814"/>
      <c r="KLY184" s="1814"/>
      <c r="KLZ184" s="1814"/>
      <c r="KMA184" s="1814"/>
      <c r="KMB184" s="1814"/>
      <c r="KMC184" s="1814"/>
      <c r="KMD184" s="1814"/>
      <c r="KME184" s="1814"/>
      <c r="KMF184" s="1814"/>
      <c r="KMG184" s="1814"/>
      <c r="KMH184" s="1814"/>
      <c r="KMI184" s="1814"/>
      <c r="KMJ184" s="1814"/>
      <c r="KMK184" s="1814"/>
      <c r="KML184" s="1814"/>
      <c r="KMM184" s="1814"/>
      <c r="KMN184" s="1814"/>
      <c r="KMO184" s="1814"/>
      <c r="KMP184" s="1814"/>
      <c r="KMQ184" s="1814"/>
      <c r="KMR184" s="1814"/>
      <c r="KMS184" s="1814"/>
      <c r="KMT184" s="1814"/>
      <c r="KMU184" s="1814"/>
      <c r="KMV184" s="1814"/>
      <c r="KMW184" s="1814"/>
      <c r="KMX184" s="1814"/>
      <c r="KMY184" s="1814"/>
      <c r="KMZ184" s="1814"/>
      <c r="KNA184" s="1814"/>
      <c r="KNB184" s="1814"/>
      <c r="KNC184" s="1814"/>
      <c r="KND184" s="1814"/>
      <c r="KNE184" s="1814"/>
      <c r="KNF184" s="1814"/>
      <c r="KNG184" s="1814"/>
      <c r="KNH184" s="1814"/>
      <c r="KNI184" s="1814"/>
      <c r="KNJ184" s="1814"/>
      <c r="KNK184" s="1814"/>
      <c r="KNL184" s="1814"/>
      <c r="KNM184" s="1814"/>
      <c r="KNN184" s="1814"/>
      <c r="KNO184" s="1814"/>
      <c r="KNP184" s="1814"/>
      <c r="KNQ184" s="1814"/>
      <c r="KNR184" s="1814"/>
      <c r="KNS184" s="1814"/>
      <c r="KNT184" s="1814"/>
      <c r="KNU184" s="1814"/>
      <c r="KNV184" s="1814"/>
      <c r="KNW184" s="1814"/>
      <c r="KNX184" s="1814"/>
      <c r="KNY184" s="1814"/>
      <c r="KNZ184" s="1814"/>
      <c r="KOA184" s="1814"/>
      <c r="KOB184" s="1814"/>
      <c r="KOC184" s="1814"/>
      <c r="KOD184" s="1814"/>
      <c r="KOE184" s="1814"/>
      <c r="KOF184" s="1814"/>
      <c r="KOG184" s="1814"/>
      <c r="KOH184" s="1814"/>
      <c r="KOI184" s="1814"/>
      <c r="KOJ184" s="1814"/>
      <c r="KOK184" s="1814"/>
      <c r="KOL184" s="1814"/>
      <c r="KOM184" s="1814"/>
      <c r="KON184" s="1814"/>
      <c r="KOO184" s="1814"/>
      <c r="KOP184" s="1814"/>
      <c r="KOQ184" s="1814"/>
      <c r="KOR184" s="1814"/>
      <c r="KOS184" s="1814"/>
      <c r="KOT184" s="1814"/>
      <c r="KOU184" s="1814"/>
      <c r="KOV184" s="1814"/>
      <c r="KOW184" s="1814"/>
      <c r="KOX184" s="1814"/>
      <c r="KOY184" s="1814"/>
      <c r="KOZ184" s="1814"/>
      <c r="KPA184" s="1814"/>
      <c r="KPB184" s="1814"/>
      <c r="KPC184" s="1814"/>
      <c r="KPD184" s="1814"/>
      <c r="KPE184" s="1814"/>
      <c r="KPF184" s="1814"/>
      <c r="KPG184" s="1814"/>
      <c r="KPH184" s="1814"/>
      <c r="KPI184" s="1814"/>
      <c r="KPJ184" s="1814"/>
      <c r="KPK184" s="1814"/>
      <c r="KPL184" s="1814"/>
      <c r="KPM184" s="1814"/>
      <c r="KPN184" s="1814"/>
      <c r="KPO184" s="1814"/>
      <c r="KPP184" s="1814"/>
      <c r="KPQ184" s="1814"/>
      <c r="KPR184" s="1814"/>
      <c r="KPS184" s="1814"/>
      <c r="KPT184" s="1814"/>
      <c r="KPU184" s="1814"/>
      <c r="KPV184" s="1814"/>
      <c r="KPW184" s="1814"/>
      <c r="KPX184" s="1814"/>
      <c r="KPY184" s="1814"/>
      <c r="KPZ184" s="1814"/>
      <c r="KQA184" s="1814"/>
      <c r="KQB184" s="1814"/>
      <c r="KQC184" s="1814"/>
      <c r="KQD184" s="1814"/>
      <c r="KQE184" s="1814"/>
      <c r="KQF184" s="1814"/>
      <c r="KQG184" s="1814"/>
      <c r="KQH184" s="1814"/>
      <c r="KQI184" s="1814"/>
      <c r="KQJ184" s="1814"/>
      <c r="KQK184" s="1814"/>
      <c r="KQL184" s="1814"/>
      <c r="KQM184" s="1814"/>
      <c r="KQN184" s="1814"/>
      <c r="KQO184" s="1814"/>
      <c r="KQP184" s="1814"/>
      <c r="KQQ184" s="1814"/>
      <c r="KQR184" s="1814"/>
      <c r="KQS184" s="1814"/>
      <c r="KQT184" s="1814"/>
      <c r="KQU184" s="1814"/>
      <c r="KQV184" s="1814"/>
      <c r="KQW184" s="1814"/>
      <c r="KQX184" s="1814"/>
      <c r="KQY184" s="1814"/>
      <c r="KQZ184" s="1814"/>
      <c r="KRA184" s="1814"/>
      <c r="KRB184" s="1814"/>
      <c r="KRC184" s="1814"/>
      <c r="KRD184" s="1814"/>
      <c r="KRE184" s="1814"/>
      <c r="KRF184" s="1814"/>
      <c r="KRG184" s="1814"/>
      <c r="KRH184" s="1814"/>
      <c r="KRI184" s="1814"/>
      <c r="KRJ184" s="1814"/>
      <c r="KRK184" s="1814"/>
      <c r="KRL184" s="1814"/>
      <c r="KRM184" s="1814"/>
      <c r="KRN184" s="1814"/>
      <c r="KRO184" s="1814"/>
      <c r="KRP184" s="1814"/>
      <c r="KRQ184" s="1814"/>
      <c r="KRR184" s="1814"/>
      <c r="KRS184" s="1814"/>
      <c r="KRT184" s="1814"/>
      <c r="KRU184" s="1814"/>
      <c r="KRV184" s="1814"/>
      <c r="KRW184" s="1814"/>
      <c r="KRX184" s="1814"/>
      <c r="KRY184" s="1814"/>
      <c r="KRZ184" s="1814"/>
      <c r="KSA184" s="1814"/>
      <c r="KSB184" s="1814"/>
      <c r="KSC184" s="1814"/>
      <c r="KSD184" s="1814"/>
      <c r="KSE184" s="1814"/>
      <c r="KSF184" s="1814"/>
      <c r="KSG184" s="1814"/>
      <c r="KSH184" s="1814"/>
      <c r="KSI184" s="1814"/>
      <c r="KSJ184" s="1814"/>
      <c r="KSK184" s="1814"/>
      <c r="KSL184" s="1814"/>
      <c r="KSM184" s="1814"/>
      <c r="KSN184" s="1814"/>
      <c r="KSO184" s="1814"/>
      <c r="KSP184" s="1814"/>
      <c r="KSQ184" s="1814"/>
      <c r="KSR184" s="1814"/>
      <c r="KSS184" s="1814"/>
      <c r="KST184" s="1814"/>
      <c r="KSU184" s="1814"/>
      <c r="KSV184" s="1814"/>
      <c r="KSW184" s="1814"/>
      <c r="KSX184" s="1814"/>
      <c r="KSY184" s="1814"/>
      <c r="KSZ184" s="1814"/>
      <c r="KTA184" s="1814"/>
      <c r="KTB184" s="1814"/>
      <c r="KTC184" s="1814"/>
      <c r="KTD184" s="1814"/>
      <c r="KTE184" s="1814"/>
      <c r="KTF184" s="1814"/>
      <c r="KTG184" s="1814"/>
      <c r="KTH184" s="1814"/>
      <c r="KTI184" s="1814"/>
      <c r="KTJ184" s="1814"/>
      <c r="KTK184" s="1814"/>
      <c r="KTL184" s="1814"/>
      <c r="KTM184" s="1814"/>
      <c r="KTN184" s="1814"/>
      <c r="KTO184" s="1814"/>
      <c r="KTP184" s="1814"/>
      <c r="KTQ184" s="1814"/>
      <c r="KTR184" s="1814"/>
      <c r="KTS184" s="1814"/>
      <c r="KTT184" s="1814"/>
      <c r="KTU184" s="1814"/>
      <c r="KTV184" s="1814"/>
      <c r="KTW184" s="1814"/>
      <c r="KTX184" s="1814"/>
      <c r="KTY184" s="1814"/>
      <c r="KTZ184" s="1814"/>
      <c r="KUA184" s="1814"/>
      <c r="KUB184" s="1814"/>
      <c r="KUC184" s="1814"/>
      <c r="KUD184" s="1814"/>
      <c r="KUE184" s="1814"/>
      <c r="KUF184" s="1814"/>
      <c r="KUG184" s="1814"/>
      <c r="KUH184" s="1814"/>
      <c r="KUI184" s="1814"/>
      <c r="KUJ184" s="1814"/>
      <c r="KUK184" s="1814"/>
      <c r="KUL184" s="1814"/>
      <c r="KUM184" s="1814"/>
      <c r="KUN184" s="1814"/>
      <c r="KUO184" s="1814"/>
      <c r="KUP184" s="1814"/>
      <c r="KUQ184" s="1814"/>
      <c r="KUR184" s="1814"/>
      <c r="KUS184" s="1814"/>
      <c r="KUT184" s="1814"/>
      <c r="KUU184" s="1814"/>
      <c r="KUV184" s="1814"/>
      <c r="KUW184" s="1814"/>
      <c r="KUX184" s="1814"/>
      <c r="KUY184" s="1814"/>
      <c r="KUZ184" s="1814"/>
      <c r="KVA184" s="1814"/>
      <c r="KVB184" s="1814"/>
      <c r="KVC184" s="1814"/>
      <c r="KVD184" s="1814"/>
      <c r="KVE184" s="1814"/>
      <c r="KVF184" s="1814"/>
      <c r="KVG184" s="1814"/>
      <c r="KVH184" s="1814"/>
      <c r="KVI184" s="1814"/>
      <c r="KVJ184" s="1814"/>
      <c r="KVK184" s="1814"/>
      <c r="KVL184" s="1814"/>
      <c r="KVM184" s="1814"/>
      <c r="KVN184" s="1814"/>
      <c r="KVO184" s="1814"/>
      <c r="KVP184" s="1814"/>
      <c r="KVQ184" s="1814"/>
      <c r="KVR184" s="1814"/>
      <c r="KVS184" s="1814"/>
      <c r="KVT184" s="1814"/>
      <c r="KVU184" s="1814"/>
      <c r="KVV184" s="1814"/>
      <c r="KVW184" s="1814"/>
      <c r="KVX184" s="1814"/>
      <c r="KVY184" s="1814"/>
      <c r="KVZ184" s="1814"/>
      <c r="KWA184" s="1814"/>
      <c r="KWB184" s="1814"/>
      <c r="KWC184" s="1814"/>
      <c r="KWD184" s="1814"/>
      <c r="KWE184" s="1814"/>
      <c r="KWF184" s="1814"/>
      <c r="KWG184" s="1814"/>
      <c r="KWH184" s="1814"/>
      <c r="KWI184" s="1814"/>
      <c r="KWJ184" s="1814"/>
      <c r="KWK184" s="1814"/>
      <c r="KWL184" s="1814"/>
      <c r="KWM184" s="1814"/>
      <c r="KWN184" s="1814"/>
      <c r="KWO184" s="1814"/>
      <c r="KWP184" s="1814"/>
      <c r="KWQ184" s="1814"/>
      <c r="KWR184" s="1814"/>
      <c r="KWS184" s="1814"/>
      <c r="KWT184" s="1814"/>
      <c r="KWU184" s="1814"/>
      <c r="KWV184" s="1814"/>
      <c r="KWW184" s="1814"/>
      <c r="KWX184" s="1814"/>
      <c r="KWY184" s="1814"/>
      <c r="KWZ184" s="1814"/>
      <c r="KXA184" s="1814"/>
      <c r="KXB184" s="1814"/>
      <c r="KXC184" s="1814"/>
      <c r="KXD184" s="1814"/>
      <c r="KXE184" s="1814"/>
      <c r="KXF184" s="1814"/>
      <c r="KXG184" s="1814"/>
      <c r="KXH184" s="1814"/>
      <c r="KXI184" s="1814"/>
      <c r="KXJ184" s="1814"/>
      <c r="KXK184" s="1814"/>
      <c r="KXL184" s="1814"/>
      <c r="KXM184" s="1814"/>
      <c r="KXN184" s="1814"/>
      <c r="KXO184" s="1814"/>
      <c r="KXP184" s="1814"/>
      <c r="KXQ184" s="1814"/>
      <c r="KXR184" s="1814"/>
      <c r="KXS184" s="1814"/>
      <c r="KXT184" s="1814"/>
      <c r="KXU184" s="1814"/>
      <c r="KXV184" s="1814"/>
      <c r="KXW184" s="1814"/>
      <c r="KXX184" s="1814"/>
      <c r="KXY184" s="1814"/>
      <c r="KXZ184" s="1814"/>
      <c r="KYA184" s="1814"/>
      <c r="KYB184" s="1814"/>
      <c r="KYC184" s="1814"/>
      <c r="KYD184" s="1814"/>
      <c r="KYE184" s="1814"/>
      <c r="KYF184" s="1814"/>
      <c r="KYG184" s="1814"/>
      <c r="KYH184" s="1814"/>
      <c r="KYI184" s="1814"/>
      <c r="KYJ184" s="1814"/>
      <c r="KYK184" s="1814"/>
      <c r="KYL184" s="1814"/>
      <c r="KYM184" s="1814"/>
      <c r="KYN184" s="1814"/>
      <c r="KYO184" s="1814"/>
      <c r="KYP184" s="1814"/>
      <c r="KYQ184" s="1814"/>
      <c r="KYR184" s="1814"/>
      <c r="KYS184" s="1814"/>
      <c r="KYT184" s="1814"/>
      <c r="KYU184" s="1814"/>
      <c r="KYV184" s="1814"/>
      <c r="KYW184" s="1814"/>
      <c r="KYX184" s="1814"/>
      <c r="KYY184" s="1814"/>
      <c r="KYZ184" s="1814"/>
      <c r="KZA184" s="1814"/>
      <c r="KZB184" s="1814"/>
      <c r="KZC184" s="1814"/>
      <c r="KZD184" s="1814"/>
      <c r="KZE184" s="1814"/>
      <c r="KZF184" s="1814"/>
      <c r="KZG184" s="1814"/>
      <c r="KZH184" s="1814"/>
      <c r="KZI184" s="1814"/>
      <c r="KZJ184" s="1814"/>
      <c r="KZK184" s="1814"/>
      <c r="KZL184" s="1814"/>
      <c r="KZM184" s="1814"/>
      <c r="KZN184" s="1814"/>
      <c r="KZO184" s="1814"/>
      <c r="KZP184" s="1814"/>
      <c r="KZQ184" s="1814"/>
      <c r="KZR184" s="1814"/>
      <c r="KZS184" s="1814"/>
      <c r="KZT184" s="1814"/>
      <c r="KZU184" s="1814"/>
      <c r="KZV184" s="1814"/>
      <c r="KZW184" s="1814"/>
      <c r="KZX184" s="1814"/>
      <c r="KZY184" s="1814"/>
      <c r="KZZ184" s="1814"/>
      <c r="LAA184" s="1814"/>
      <c r="LAB184" s="1814"/>
      <c r="LAC184" s="1814"/>
      <c r="LAD184" s="1814"/>
      <c r="LAE184" s="1814"/>
      <c r="LAF184" s="1814"/>
      <c r="LAG184" s="1814"/>
      <c r="LAH184" s="1814"/>
      <c r="LAI184" s="1814"/>
      <c r="LAJ184" s="1814"/>
      <c r="LAK184" s="1814"/>
      <c r="LAL184" s="1814"/>
      <c r="LAM184" s="1814"/>
      <c r="LAN184" s="1814"/>
      <c r="LAO184" s="1814"/>
      <c r="LAP184" s="1814"/>
      <c r="LAQ184" s="1814"/>
      <c r="LAR184" s="1814"/>
      <c r="LAS184" s="1814"/>
      <c r="LAT184" s="1814"/>
      <c r="LAU184" s="1814"/>
      <c r="LAV184" s="1814"/>
      <c r="LAW184" s="1814"/>
      <c r="LAX184" s="1814"/>
      <c r="LAY184" s="1814"/>
      <c r="LAZ184" s="1814"/>
      <c r="LBA184" s="1814"/>
      <c r="LBB184" s="1814"/>
      <c r="LBC184" s="1814"/>
      <c r="LBD184" s="1814"/>
      <c r="LBE184" s="1814"/>
      <c r="LBF184" s="1814"/>
      <c r="LBG184" s="1814"/>
      <c r="LBH184" s="1814"/>
      <c r="LBI184" s="1814"/>
      <c r="LBJ184" s="1814"/>
      <c r="LBK184" s="1814"/>
      <c r="LBL184" s="1814"/>
      <c r="LBM184" s="1814"/>
      <c r="LBN184" s="1814"/>
      <c r="LBO184" s="1814"/>
      <c r="LBP184" s="1814"/>
      <c r="LBQ184" s="1814"/>
      <c r="LBR184" s="1814"/>
      <c r="LBS184" s="1814"/>
      <c r="LBT184" s="1814"/>
      <c r="LBU184" s="1814"/>
      <c r="LBV184" s="1814"/>
      <c r="LBW184" s="1814"/>
      <c r="LBX184" s="1814"/>
      <c r="LBY184" s="1814"/>
      <c r="LBZ184" s="1814"/>
      <c r="LCA184" s="1814"/>
      <c r="LCB184" s="1814"/>
      <c r="LCC184" s="1814"/>
      <c r="LCD184" s="1814"/>
      <c r="LCE184" s="1814"/>
      <c r="LCF184" s="1814"/>
      <c r="LCG184" s="1814"/>
      <c r="LCH184" s="1814"/>
      <c r="LCI184" s="1814"/>
      <c r="LCJ184" s="1814"/>
      <c r="LCK184" s="1814"/>
      <c r="LCL184" s="1814"/>
      <c r="LCM184" s="1814"/>
      <c r="LCN184" s="1814"/>
      <c r="LCO184" s="1814"/>
      <c r="LCP184" s="1814"/>
      <c r="LCQ184" s="1814"/>
      <c r="LCR184" s="1814"/>
      <c r="LCS184" s="1814"/>
      <c r="LCT184" s="1814"/>
      <c r="LCU184" s="1814"/>
      <c r="LCV184" s="1814"/>
      <c r="LCW184" s="1814"/>
      <c r="LCX184" s="1814"/>
      <c r="LCY184" s="1814"/>
      <c r="LCZ184" s="1814"/>
      <c r="LDA184" s="1814"/>
      <c r="LDB184" s="1814"/>
      <c r="LDC184" s="1814"/>
      <c r="LDD184" s="1814"/>
      <c r="LDE184" s="1814"/>
      <c r="LDF184" s="1814"/>
      <c r="LDG184" s="1814"/>
      <c r="LDH184" s="1814"/>
      <c r="LDI184" s="1814"/>
      <c r="LDJ184" s="1814"/>
      <c r="LDK184" s="1814"/>
      <c r="LDL184" s="1814"/>
      <c r="LDM184" s="1814"/>
      <c r="LDN184" s="1814"/>
      <c r="LDO184" s="1814"/>
      <c r="LDP184" s="1814"/>
      <c r="LDQ184" s="1814"/>
      <c r="LDR184" s="1814"/>
      <c r="LDS184" s="1814"/>
      <c r="LDT184" s="1814"/>
      <c r="LDU184" s="1814"/>
      <c r="LDV184" s="1814"/>
      <c r="LDW184" s="1814"/>
      <c r="LDX184" s="1814"/>
      <c r="LDY184" s="1814"/>
      <c r="LDZ184" s="1814"/>
      <c r="LEA184" s="1814"/>
      <c r="LEB184" s="1814"/>
      <c r="LEC184" s="1814"/>
      <c r="LED184" s="1814"/>
      <c r="LEE184" s="1814"/>
      <c r="LEF184" s="1814"/>
      <c r="LEG184" s="1814"/>
      <c r="LEH184" s="1814"/>
      <c r="LEI184" s="1814"/>
      <c r="LEJ184" s="1814"/>
      <c r="LEK184" s="1814"/>
      <c r="LEL184" s="1814"/>
      <c r="LEM184" s="1814"/>
      <c r="LEN184" s="1814"/>
      <c r="LEO184" s="1814"/>
      <c r="LEP184" s="1814"/>
      <c r="LEQ184" s="1814"/>
      <c r="LER184" s="1814"/>
      <c r="LES184" s="1814"/>
      <c r="LET184" s="1814"/>
      <c r="LEU184" s="1814"/>
      <c r="LEV184" s="1814"/>
      <c r="LEW184" s="1814"/>
      <c r="LEX184" s="1814"/>
      <c r="LEY184" s="1814"/>
      <c r="LEZ184" s="1814"/>
      <c r="LFA184" s="1814"/>
      <c r="LFB184" s="1814"/>
      <c r="LFC184" s="1814"/>
      <c r="LFD184" s="1814"/>
      <c r="LFE184" s="1814"/>
      <c r="LFF184" s="1814"/>
      <c r="LFG184" s="1814"/>
      <c r="LFH184" s="1814"/>
      <c r="LFI184" s="1814"/>
      <c r="LFJ184" s="1814"/>
      <c r="LFK184" s="1814"/>
      <c r="LFL184" s="1814"/>
      <c r="LFM184" s="1814"/>
      <c r="LFN184" s="1814"/>
      <c r="LFO184" s="1814"/>
      <c r="LFP184" s="1814"/>
      <c r="LFQ184" s="1814"/>
      <c r="LFR184" s="1814"/>
      <c r="LFS184" s="1814"/>
      <c r="LFT184" s="1814"/>
      <c r="LFU184" s="1814"/>
      <c r="LFV184" s="1814"/>
      <c r="LFW184" s="1814"/>
      <c r="LFX184" s="1814"/>
      <c r="LFY184" s="1814"/>
      <c r="LFZ184" s="1814"/>
      <c r="LGA184" s="1814"/>
      <c r="LGB184" s="1814"/>
      <c r="LGC184" s="1814"/>
      <c r="LGD184" s="1814"/>
      <c r="LGE184" s="1814"/>
      <c r="LGF184" s="1814"/>
      <c r="LGG184" s="1814"/>
      <c r="LGH184" s="1814"/>
      <c r="LGI184" s="1814"/>
      <c r="LGJ184" s="1814"/>
      <c r="LGK184" s="1814"/>
      <c r="LGL184" s="1814"/>
      <c r="LGM184" s="1814"/>
      <c r="LGN184" s="1814"/>
      <c r="LGO184" s="1814"/>
      <c r="LGP184" s="1814"/>
      <c r="LGQ184" s="1814"/>
      <c r="LGR184" s="1814"/>
      <c r="LGS184" s="1814"/>
      <c r="LGT184" s="1814"/>
      <c r="LGU184" s="1814"/>
      <c r="LGV184" s="1814"/>
      <c r="LGW184" s="1814"/>
      <c r="LGX184" s="1814"/>
      <c r="LGY184" s="1814"/>
      <c r="LGZ184" s="1814"/>
      <c r="LHA184" s="1814"/>
      <c r="LHB184" s="1814"/>
      <c r="LHC184" s="1814"/>
      <c r="LHD184" s="1814"/>
      <c r="LHE184" s="1814"/>
      <c r="LHF184" s="1814"/>
      <c r="LHG184" s="1814"/>
      <c r="LHH184" s="1814"/>
      <c r="LHI184" s="1814"/>
      <c r="LHJ184" s="1814"/>
      <c r="LHK184" s="1814"/>
      <c r="LHL184" s="1814"/>
      <c r="LHM184" s="1814"/>
      <c r="LHN184" s="1814"/>
      <c r="LHO184" s="1814"/>
      <c r="LHP184" s="1814"/>
      <c r="LHQ184" s="1814"/>
      <c r="LHR184" s="1814"/>
      <c r="LHS184" s="1814"/>
      <c r="LHT184" s="1814"/>
      <c r="LHU184" s="1814"/>
      <c r="LHV184" s="1814"/>
      <c r="LHW184" s="1814"/>
      <c r="LHX184" s="1814"/>
      <c r="LHY184" s="1814"/>
      <c r="LHZ184" s="1814"/>
      <c r="LIA184" s="1814"/>
      <c r="LIB184" s="1814"/>
      <c r="LIC184" s="1814"/>
      <c r="LID184" s="1814"/>
      <c r="LIE184" s="1814"/>
      <c r="LIF184" s="1814"/>
      <c r="LIG184" s="1814"/>
      <c r="LIH184" s="1814"/>
      <c r="LII184" s="1814"/>
      <c r="LIJ184" s="1814"/>
      <c r="LIK184" s="1814"/>
      <c r="LIL184" s="1814"/>
      <c r="LIM184" s="1814"/>
      <c r="LIN184" s="1814"/>
      <c r="LIO184" s="1814"/>
      <c r="LIP184" s="1814"/>
      <c r="LIQ184" s="1814"/>
      <c r="LIR184" s="1814"/>
      <c r="LIS184" s="1814"/>
      <c r="LIT184" s="1814"/>
      <c r="LIU184" s="1814"/>
      <c r="LIV184" s="1814"/>
      <c r="LIW184" s="1814"/>
      <c r="LIX184" s="1814"/>
      <c r="LIY184" s="1814"/>
      <c r="LIZ184" s="1814"/>
      <c r="LJA184" s="1814"/>
      <c r="LJB184" s="1814"/>
      <c r="LJC184" s="1814"/>
      <c r="LJD184" s="1814"/>
      <c r="LJE184" s="1814"/>
      <c r="LJF184" s="1814"/>
      <c r="LJG184" s="1814"/>
      <c r="LJH184" s="1814"/>
      <c r="LJI184" s="1814"/>
      <c r="LJJ184" s="1814"/>
      <c r="LJK184" s="1814"/>
      <c r="LJL184" s="1814"/>
      <c r="LJM184" s="1814"/>
      <c r="LJN184" s="1814"/>
      <c r="LJO184" s="1814"/>
      <c r="LJP184" s="1814"/>
      <c r="LJQ184" s="1814"/>
      <c r="LJR184" s="1814"/>
      <c r="LJS184" s="1814"/>
      <c r="LJT184" s="1814"/>
      <c r="LJU184" s="1814"/>
      <c r="LJV184" s="1814"/>
      <c r="LJW184" s="1814"/>
      <c r="LJX184" s="1814"/>
      <c r="LJY184" s="1814"/>
      <c r="LJZ184" s="1814"/>
      <c r="LKA184" s="1814"/>
      <c r="LKB184" s="1814"/>
      <c r="LKC184" s="1814"/>
      <c r="LKD184" s="1814"/>
      <c r="LKE184" s="1814"/>
      <c r="LKF184" s="1814"/>
      <c r="LKG184" s="1814"/>
      <c r="LKH184" s="1814"/>
      <c r="LKI184" s="1814"/>
      <c r="LKJ184" s="1814"/>
      <c r="LKK184" s="1814"/>
      <c r="LKL184" s="1814"/>
      <c r="LKM184" s="1814"/>
      <c r="LKN184" s="1814"/>
      <c r="LKO184" s="1814"/>
      <c r="LKP184" s="1814"/>
      <c r="LKQ184" s="1814"/>
      <c r="LKR184" s="1814"/>
      <c r="LKS184" s="1814"/>
      <c r="LKT184" s="1814"/>
      <c r="LKU184" s="1814"/>
      <c r="LKV184" s="1814"/>
      <c r="LKW184" s="1814"/>
      <c r="LKX184" s="1814"/>
      <c r="LKY184" s="1814"/>
      <c r="LKZ184" s="1814"/>
      <c r="LLA184" s="1814"/>
      <c r="LLB184" s="1814"/>
      <c r="LLC184" s="1814"/>
      <c r="LLD184" s="1814"/>
      <c r="LLE184" s="1814"/>
      <c r="LLF184" s="1814"/>
      <c r="LLG184" s="1814"/>
      <c r="LLH184" s="1814"/>
      <c r="LLI184" s="1814"/>
      <c r="LLJ184" s="1814"/>
      <c r="LLK184" s="1814"/>
      <c r="LLL184" s="1814"/>
      <c r="LLM184" s="1814"/>
      <c r="LLN184" s="1814"/>
      <c r="LLO184" s="1814"/>
      <c r="LLP184" s="1814"/>
      <c r="LLQ184" s="1814"/>
      <c r="LLR184" s="1814"/>
      <c r="LLS184" s="1814"/>
      <c r="LLT184" s="1814"/>
      <c r="LLU184" s="1814"/>
      <c r="LLV184" s="1814"/>
      <c r="LLW184" s="1814"/>
      <c r="LLX184" s="1814"/>
      <c r="LLY184" s="1814"/>
      <c r="LLZ184" s="1814"/>
      <c r="LMA184" s="1814"/>
      <c r="LMB184" s="1814"/>
      <c r="LMC184" s="1814"/>
      <c r="LMD184" s="1814"/>
      <c r="LME184" s="1814"/>
      <c r="LMF184" s="1814"/>
      <c r="LMG184" s="1814"/>
      <c r="LMH184" s="1814"/>
      <c r="LMI184" s="1814"/>
      <c r="LMJ184" s="1814"/>
      <c r="LMK184" s="1814"/>
      <c r="LML184" s="1814"/>
      <c r="LMM184" s="1814"/>
      <c r="LMN184" s="1814"/>
      <c r="LMO184" s="1814"/>
      <c r="LMP184" s="1814"/>
      <c r="LMQ184" s="1814"/>
      <c r="LMR184" s="1814"/>
      <c r="LMS184" s="1814"/>
      <c r="LMT184" s="1814"/>
      <c r="LMU184" s="1814"/>
      <c r="LMV184" s="1814"/>
      <c r="LMW184" s="1814"/>
      <c r="LMX184" s="1814"/>
      <c r="LMY184" s="1814"/>
      <c r="LMZ184" s="1814"/>
      <c r="LNA184" s="1814"/>
      <c r="LNB184" s="1814"/>
      <c r="LNC184" s="1814"/>
      <c r="LND184" s="1814"/>
      <c r="LNE184" s="1814"/>
      <c r="LNF184" s="1814"/>
      <c r="LNG184" s="1814"/>
      <c r="LNH184" s="1814"/>
      <c r="LNI184" s="1814"/>
      <c r="LNJ184" s="1814"/>
      <c r="LNK184" s="1814"/>
      <c r="LNL184" s="1814"/>
      <c r="LNM184" s="1814"/>
      <c r="LNN184" s="1814"/>
      <c r="LNO184" s="1814"/>
      <c r="LNP184" s="1814"/>
      <c r="LNQ184" s="1814"/>
      <c r="LNR184" s="1814"/>
      <c r="LNS184" s="1814"/>
      <c r="LNT184" s="1814"/>
      <c r="LNU184" s="1814"/>
      <c r="LNV184" s="1814"/>
      <c r="LNW184" s="1814"/>
      <c r="LNX184" s="1814"/>
      <c r="LNY184" s="1814"/>
      <c r="LNZ184" s="1814"/>
      <c r="LOA184" s="1814"/>
      <c r="LOB184" s="1814"/>
      <c r="LOC184" s="1814"/>
      <c r="LOD184" s="1814"/>
      <c r="LOE184" s="1814"/>
      <c r="LOF184" s="1814"/>
      <c r="LOG184" s="1814"/>
      <c r="LOH184" s="1814"/>
      <c r="LOI184" s="1814"/>
      <c r="LOJ184" s="1814"/>
      <c r="LOK184" s="1814"/>
      <c r="LOL184" s="1814"/>
      <c r="LOM184" s="1814"/>
      <c r="LON184" s="1814"/>
      <c r="LOO184" s="1814"/>
      <c r="LOP184" s="1814"/>
      <c r="LOQ184" s="1814"/>
      <c r="LOR184" s="1814"/>
      <c r="LOS184" s="1814"/>
      <c r="LOT184" s="1814"/>
      <c r="LOU184" s="1814"/>
      <c r="LOV184" s="1814"/>
      <c r="LOW184" s="1814"/>
      <c r="LOX184" s="1814"/>
      <c r="LOY184" s="1814"/>
      <c r="LOZ184" s="1814"/>
      <c r="LPA184" s="1814"/>
      <c r="LPB184" s="1814"/>
      <c r="LPC184" s="1814"/>
      <c r="LPD184" s="1814"/>
      <c r="LPE184" s="1814"/>
      <c r="LPF184" s="1814"/>
      <c r="LPG184" s="1814"/>
      <c r="LPH184" s="1814"/>
      <c r="LPI184" s="1814"/>
      <c r="LPJ184" s="1814"/>
      <c r="LPK184" s="1814"/>
      <c r="LPL184" s="1814"/>
      <c r="LPM184" s="1814"/>
      <c r="LPN184" s="1814"/>
      <c r="LPO184" s="1814"/>
      <c r="LPP184" s="1814"/>
      <c r="LPQ184" s="1814"/>
      <c r="LPR184" s="1814"/>
      <c r="LPS184" s="1814"/>
      <c r="LPT184" s="1814"/>
      <c r="LPU184" s="1814"/>
      <c r="LPV184" s="1814"/>
      <c r="LPW184" s="1814"/>
      <c r="LPX184" s="1814"/>
      <c r="LPY184" s="1814"/>
      <c r="LPZ184" s="1814"/>
      <c r="LQA184" s="1814"/>
      <c r="LQB184" s="1814"/>
      <c r="LQC184" s="1814"/>
      <c r="LQD184" s="1814"/>
      <c r="LQE184" s="1814"/>
      <c r="LQF184" s="1814"/>
      <c r="LQG184" s="1814"/>
      <c r="LQH184" s="1814"/>
      <c r="LQI184" s="1814"/>
      <c r="LQJ184" s="1814"/>
      <c r="LQK184" s="1814"/>
      <c r="LQL184" s="1814"/>
      <c r="LQM184" s="1814"/>
      <c r="LQN184" s="1814"/>
      <c r="LQO184" s="1814"/>
      <c r="LQP184" s="1814"/>
      <c r="LQQ184" s="1814"/>
      <c r="LQR184" s="1814"/>
      <c r="LQS184" s="1814"/>
      <c r="LQT184" s="1814"/>
      <c r="LQU184" s="1814"/>
      <c r="LQV184" s="1814"/>
      <c r="LQW184" s="1814"/>
      <c r="LQX184" s="1814"/>
      <c r="LQY184" s="1814"/>
      <c r="LQZ184" s="1814"/>
      <c r="LRA184" s="1814"/>
      <c r="LRB184" s="1814"/>
      <c r="LRC184" s="1814"/>
      <c r="LRD184" s="1814"/>
      <c r="LRE184" s="1814"/>
      <c r="LRF184" s="1814"/>
      <c r="LRG184" s="1814"/>
      <c r="LRH184" s="1814"/>
      <c r="LRI184" s="1814"/>
      <c r="LRJ184" s="1814"/>
      <c r="LRK184" s="1814"/>
      <c r="LRL184" s="1814"/>
      <c r="LRM184" s="1814"/>
      <c r="LRN184" s="1814"/>
      <c r="LRO184" s="1814"/>
      <c r="LRP184" s="1814"/>
      <c r="LRQ184" s="1814"/>
      <c r="LRR184" s="1814"/>
      <c r="LRS184" s="1814"/>
      <c r="LRT184" s="1814"/>
      <c r="LRU184" s="1814"/>
      <c r="LRV184" s="1814"/>
      <c r="LRW184" s="1814"/>
      <c r="LRX184" s="1814"/>
      <c r="LRY184" s="1814"/>
      <c r="LRZ184" s="1814"/>
      <c r="LSA184" s="1814"/>
      <c r="LSB184" s="1814"/>
      <c r="LSC184" s="1814"/>
      <c r="LSD184" s="1814"/>
      <c r="LSE184" s="1814"/>
      <c r="LSF184" s="1814"/>
      <c r="LSG184" s="1814"/>
      <c r="LSH184" s="1814"/>
      <c r="LSI184" s="1814"/>
      <c r="LSJ184" s="1814"/>
      <c r="LSK184" s="1814"/>
      <c r="LSL184" s="1814"/>
      <c r="LSM184" s="1814"/>
      <c r="LSN184" s="1814"/>
      <c r="LSO184" s="1814"/>
      <c r="LSP184" s="1814"/>
      <c r="LSQ184" s="1814"/>
      <c r="LSR184" s="1814"/>
      <c r="LSS184" s="1814"/>
      <c r="LST184" s="1814"/>
      <c r="LSU184" s="1814"/>
      <c r="LSV184" s="1814"/>
      <c r="LSW184" s="1814"/>
      <c r="LSX184" s="1814"/>
      <c r="LSY184" s="1814"/>
      <c r="LSZ184" s="1814"/>
      <c r="LTA184" s="1814"/>
      <c r="LTB184" s="1814"/>
      <c r="LTC184" s="1814"/>
      <c r="LTD184" s="1814"/>
      <c r="LTE184" s="1814"/>
      <c r="LTF184" s="1814"/>
      <c r="LTG184" s="1814"/>
      <c r="LTH184" s="1814"/>
      <c r="LTI184" s="1814"/>
      <c r="LTJ184" s="1814"/>
      <c r="LTK184" s="1814"/>
      <c r="LTL184" s="1814"/>
      <c r="LTM184" s="1814"/>
      <c r="LTN184" s="1814"/>
      <c r="LTO184" s="1814"/>
      <c r="LTP184" s="1814"/>
      <c r="LTQ184" s="1814"/>
      <c r="LTR184" s="1814"/>
      <c r="LTS184" s="1814"/>
      <c r="LTT184" s="1814"/>
      <c r="LTU184" s="1814"/>
      <c r="LTV184" s="1814"/>
      <c r="LTW184" s="1814"/>
      <c r="LTX184" s="1814"/>
      <c r="LTY184" s="1814"/>
      <c r="LTZ184" s="1814"/>
      <c r="LUA184" s="1814"/>
      <c r="LUB184" s="1814"/>
      <c r="LUC184" s="1814"/>
      <c r="LUD184" s="1814"/>
      <c r="LUE184" s="1814"/>
      <c r="LUF184" s="1814"/>
      <c r="LUG184" s="1814"/>
      <c r="LUH184" s="1814"/>
      <c r="LUI184" s="1814"/>
      <c r="LUJ184" s="1814"/>
      <c r="LUK184" s="1814"/>
      <c r="LUL184" s="1814"/>
      <c r="LUM184" s="1814"/>
      <c r="LUN184" s="1814"/>
      <c r="LUO184" s="1814"/>
      <c r="LUP184" s="1814"/>
      <c r="LUQ184" s="1814"/>
      <c r="LUR184" s="1814"/>
      <c r="LUS184" s="1814"/>
      <c r="LUT184" s="1814"/>
      <c r="LUU184" s="1814"/>
      <c r="LUV184" s="1814"/>
      <c r="LUW184" s="1814"/>
      <c r="LUX184" s="1814"/>
      <c r="LUY184" s="1814"/>
      <c r="LUZ184" s="1814"/>
      <c r="LVA184" s="1814"/>
      <c r="LVB184" s="1814"/>
      <c r="LVC184" s="1814"/>
      <c r="LVD184" s="1814"/>
      <c r="LVE184" s="1814"/>
      <c r="LVF184" s="1814"/>
      <c r="LVG184" s="1814"/>
      <c r="LVH184" s="1814"/>
      <c r="LVI184" s="1814"/>
      <c r="LVJ184" s="1814"/>
      <c r="LVK184" s="1814"/>
      <c r="LVL184" s="1814"/>
      <c r="LVM184" s="1814"/>
      <c r="LVN184" s="1814"/>
      <c r="LVO184" s="1814"/>
      <c r="LVP184" s="1814"/>
      <c r="LVQ184" s="1814"/>
      <c r="LVR184" s="1814"/>
      <c r="LVS184" s="1814"/>
      <c r="LVT184" s="1814"/>
      <c r="LVU184" s="1814"/>
      <c r="LVV184" s="1814"/>
      <c r="LVW184" s="1814"/>
      <c r="LVX184" s="1814"/>
      <c r="LVY184" s="1814"/>
      <c r="LVZ184" s="1814"/>
      <c r="LWA184" s="1814"/>
      <c r="LWB184" s="1814"/>
      <c r="LWC184" s="1814"/>
      <c r="LWD184" s="1814"/>
      <c r="LWE184" s="1814"/>
      <c r="LWF184" s="1814"/>
      <c r="LWG184" s="1814"/>
      <c r="LWH184" s="1814"/>
      <c r="LWI184" s="1814"/>
      <c r="LWJ184" s="1814"/>
      <c r="LWK184" s="1814"/>
      <c r="LWL184" s="1814"/>
      <c r="LWM184" s="1814"/>
      <c r="LWN184" s="1814"/>
      <c r="LWO184" s="1814"/>
      <c r="LWP184" s="1814"/>
      <c r="LWQ184" s="1814"/>
      <c r="LWR184" s="1814"/>
      <c r="LWS184" s="1814"/>
      <c r="LWT184" s="1814"/>
      <c r="LWU184" s="1814"/>
      <c r="LWV184" s="1814"/>
      <c r="LWW184" s="1814"/>
      <c r="LWX184" s="1814"/>
      <c r="LWY184" s="1814"/>
      <c r="LWZ184" s="1814"/>
      <c r="LXA184" s="1814"/>
      <c r="LXB184" s="1814"/>
      <c r="LXC184" s="1814"/>
      <c r="LXD184" s="1814"/>
      <c r="LXE184" s="1814"/>
      <c r="LXF184" s="1814"/>
      <c r="LXG184" s="1814"/>
      <c r="LXH184" s="1814"/>
      <c r="LXI184" s="1814"/>
      <c r="LXJ184" s="1814"/>
      <c r="LXK184" s="1814"/>
      <c r="LXL184" s="1814"/>
      <c r="LXM184" s="1814"/>
      <c r="LXN184" s="1814"/>
      <c r="LXO184" s="1814"/>
      <c r="LXP184" s="1814"/>
      <c r="LXQ184" s="1814"/>
      <c r="LXR184" s="1814"/>
      <c r="LXS184" s="1814"/>
      <c r="LXT184" s="1814"/>
      <c r="LXU184" s="1814"/>
      <c r="LXV184" s="1814"/>
      <c r="LXW184" s="1814"/>
      <c r="LXX184" s="1814"/>
      <c r="LXY184" s="1814"/>
      <c r="LXZ184" s="1814"/>
      <c r="LYA184" s="1814"/>
      <c r="LYB184" s="1814"/>
      <c r="LYC184" s="1814"/>
      <c r="LYD184" s="1814"/>
      <c r="LYE184" s="1814"/>
      <c r="LYF184" s="1814"/>
      <c r="LYG184" s="1814"/>
      <c r="LYH184" s="1814"/>
      <c r="LYI184" s="1814"/>
      <c r="LYJ184" s="1814"/>
      <c r="LYK184" s="1814"/>
      <c r="LYL184" s="1814"/>
      <c r="LYM184" s="1814"/>
      <c r="LYN184" s="1814"/>
      <c r="LYO184" s="1814"/>
      <c r="LYP184" s="1814"/>
      <c r="LYQ184" s="1814"/>
      <c r="LYR184" s="1814"/>
      <c r="LYS184" s="1814"/>
      <c r="LYT184" s="1814"/>
      <c r="LYU184" s="1814"/>
      <c r="LYV184" s="1814"/>
      <c r="LYW184" s="1814"/>
      <c r="LYX184" s="1814"/>
      <c r="LYY184" s="1814"/>
      <c r="LYZ184" s="1814"/>
      <c r="LZA184" s="1814"/>
      <c r="LZB184" s="1814"/>
      <c r="LZC184" s="1814"/>
      <c r="LZD184" s="1814"/>
      <c r="LZE184" s="1814"/>
      <c r="LZF184" s="1814"/>
      <c r="LZG184" s="1814"/>
      <c r="LZH184" s="1814"/>
      <c r="LZI184" s="1814"/>
      <c r="LZJ184" s="1814"/>
      <c r="LZK184" s="1814"/>
      <c r="LZL184" s="1814"/>
      <c r="LZM184" s="1814"/>
      <c r="LZN184" s="1814"/>
      <c r="LZO184" s="1814"/>
      <c r="LZP184" s="1814"/>
      <c r="LZQ184" s="1814"/>
      <c r="LZR184" s="1814"/>
      <c r="LZS184" s="1814"/>
      <c r="LZT184" s="1814"/>
      <c r="LZU184" s="1814"/>
      <c r="LZV184" s="1814"/>
      <c r="LZW184" s="1814"/>
      <c r="LZX184" s="1814"/>
      <c r="LZY184" s="1814"/>
      <c r="LZZ184" s="1814"/>
      <c r="MAA184" s="1814"/>
      <c r="MAB184" s="1814"/>
      <c r="MAC184" s="1814"/>
      <c r="MAD184" s="1814"/>
      <c r="MAE184" s="1814"/>
      <c r="MAF184" s="1814"/>
      <c r="MAG184" s="1814"/>
      <c r="MAH184" s="1814"/>
      <c r="MAI184" s="1814"/>
      <c r="MAJ184" s="1814"/>
      <c r="MAK184" s="1814"/>
      <c r="MAL184" s="1814"/>
      <c r="MAM184" s="1814"/>
      <c r="MAN184" s="1814"/>
      <c r="MAO184" s="1814"/>
      <c r="MAP184" s="1814"/>
      <c r="MAQ184" s="1814"/>
      <c r="MAR184" s="1814"/>
      <c r="MAS184" s="1814"/>
      <c r="MAT184" s="1814"/>
      <c r="MAU184" s="1814"/>
      <c r="MAV184" s="1814"/>
      <c r="MAW184" s="1814"/>
      <c r="MAX184" s="1814"/>
      <c r="MAY184" s="1814"/>
      <c r="MAZ184" s="1814"/>
      <c r="MBA184" s="1814"/>
      <c r="MBB184" s="1814"/>
      <c r="MBC184" s="1814"/>
      <c r="MBD184" s="1814"/>
      <c r="MBE184" s="1814"/>
      <c r="MBF184" s="1814"/>
      <c r="MBG184" s="1814"/>
      <c r="MBH184" s="1814"/>
      <c r="MBI184" s="1814"/>
      <c r="MBJ184" s="1814"/>
      <c r="MBK184" s="1814"/>
      <c r="MBL184" s="1814"/>
      <c r="MBM184" s="1814"/>
      <c r="MBN184" s="1814"/>
      <c r="MBO184" s="1814"/>
      <c r="MBP184" s="1814"/>
      <c r="MBQ184" s="1814"/>
      <c r="MBR184" s="1814"/>
      <c r="MBS184" s="1814"/>
      <c r="MBT184" s="1814"/>
      <c r="MBU184" s="1814"/>
      <c r="MBV184" s="1814"/>
      <c r="MBW184" s="1814"/>
      <c r="MBX184" s="1814"/>
      <c r="MBY184" s="1814"/>
      <c r="MBZ184" s="1814"/>
      <c r="MCA184" s="1814"/>
      <c r="MCB184" s="1814"/>
      <c r="MCC184" s="1814"/>
      <c r="MCD184" s="1814"/>
      <c r="MCE184" s="1814"/>
      <c r="MCF184" s="1814"/>
      <c r="MCG184" s="1814"/>
      <c r="MCH184" s="1814"/>
      <c r="MCI184" s="1814"/>
      <c r="MCJ184" s="1814"/>
      <c r="MCK184" s="1814"/>
      <c r="MCL184" s="1814"/>
      <c r="MCM184" s="1814"/>
      <c r="MCN184" s="1814"/>
      <c r="MCO184" s="1814"/>
      <c r="MCP184" s="1814"/>
      <c r="MCQ184" s="1814"/>
      <c r="MCR184" s="1814"/>
      <c r="MCS184" s="1814"/>
      <c r="MCT184" s="1814"/>
      <c r="MCU184" s="1814"/>
      <c r="MCV184" s="1814"/>
      <c r="MCW184" s="1814"/>
      <c r="MCX184" s="1814"/>
      <c r="MCY184" s="1814"/>
      <c r="MCZ184" s="1814"/>
      <c r="MDA184" s="1814"/>
      <c r="MDB184" s="1814"/>
      <c r="MDC184" s="1814"/>
      <c r="MDD184" s="1814"/>
      <c r="MDE184" s="1814"/>
      <c r="MDF184" s="1814"/>
      <c r="MDG184" s="1814"/>
      <c r="MDH184" s="1814"/>
      <c r="MDI184" s="1814"/>
      <c r="MDJ184" s="1814"/>
      <c r="MDK184" s="1814"/>
      <c r="MDL184" s="1814"/>
      <c r="MDM184" s="1814"/>
      <c r="MDN184" s="1814"/>
      <c r="MDO184" s="1814"/>
      <c r="MDP184" s="1814"/>
      <c r="MDQ184" s="1814"/>
      <c r="MDR184" s="1814"/>
      <c r="MDS184" s="1814"/>
      <c r="MDT184" s="1814"/>
      <c r="MDU184" s="1814"/>
      <c r="MDV184" s="1814"/>
      <c r="MDW184" s="1814"/>
      <c r="MDX184" s="1814"/>
      <c r="MDY184" s="1814"/>
      <c r="MDZ184" s="1814"/>
      <c r="MEA184" s="1814"/>
      <c r="MEB184" s="1814"/>
      <c r="MEC184" s="1814"/>
      <c r="MED184" s="1814"/>
      <c r="MEE184" s="1814"/>
      <c r="MEF184" s="1814"/>
      <c r="MEG184" s="1814"/>
      <c r="MEH184" s="1814"/>
      <c r="MEI184" s="1814"/>
      <c r="MEJ184" s="1814"/>
      <c r="MEK184" s="1814"/>
      <c r="MEL184" s="1814"/>
      <c r="MEM184" s="1814"/>
      <c r="MEN184" s="1814"/>
      <c r="MEO184" s="1814"/>
      <c r="MEP184" s="1814"/>
      <c r="MEQ184" s="1814"/>
      <c r="MER184" s="1814"/>
      <c r="MES184" s="1814"/>
      <c r="MET184" s="1814"/>
      <c r="MEU184" s="1814"/>
      <c r="MEV184" s="1814"/>
      <c r="MEW184" s="1814"/>
      <c r="MEX184" s="1814"/>
      <c r="MEY184" s="1814"/>
      <c r="MEZ184" s="1814"/>
      <c r="MFA184" s="1814"/>
      <c r="MFB184" s="1814"/>
      <c r="MFC184" s="1814"/>
      <c r="MFD184" s="1814"/>
      <c r="MFE184" s="1814"/>
      <c r="MFF184" s="1814"/>
      <c r="MFG184" s="1814"/>
      <c r="MFH184" s="1814"/>
      <c r="MFI184" s="1814"/>
      <c r="MFJ184" s="1814"/>
      <c r="MFK184" s="1814"/>
      <c r="MFL184" s="1814"/>
      <c r="MFM184" s="1814"/>
      <c r="MFN184" s="1814"/>
      <c r="MFO184" s="1814"/>
      <c r="MFP184" s="1814"/>
      <c r="MFQ184" s="1814"/>
      <c r="MFR184" s="1814"/>
      <c r="MFS184" s="1814"/>
      <c r="MFT184" s="1814"/>
      <c r="MFU184" s="1814"/>
      <c r="MFV184" s="1814"/>
      <c r="MFW184" s="1814"/>
      <c r="MFX184" s="1814"/>
      <c r="MFY184" s="1814"/>
      <c r="MFZ184" s="1814"/>
      <c r="MGA184" s="1814"/>
      <c r="MGB184" s="1814"/>
      <c r="MGC184" s="1814"/>
      <c r="MGD184" s="1814"/>
      <c r="MGE184" s="1814"/>
      <c r="MGF184" s="1814"/>
      <c r="MGG184" s="1814"/>
      <c r="MGH184" s="1814"/>
      <c r="MGI184" s="1814"/>
      <c r="MGJ184" s="1814"/>
      <c r="MGK184" s="1814"/>
      <c r="MGL184" s="1814"/>
      <c r="MGM184" s="1814"/>
      <c r="MGN184" s="1814"/>
      <c r="MGO184" s="1814"/>
      <c r="MGP184" s="1814"/>
      <c r="MGQ184" s="1814"/>
      <c r="MGR184" s="1814"/>
      <c r="MGS184" s="1814"/>
      <c r="MGT184" s="1814"/>
      <c r="MGU184" s="1814"/>
      <c r="MGV184" s="1814"/>
      <c r="MGW184" s="1814"/>
      <c r="MGX184" s="1814"/>
      <c r="MGY184" s="1814"/>
      <c r="MGZ184" s="1814"/>
      <c r="MHA184" s="1814"/>
      <c r="MHB184" s="1814"/>
      <c r="MHC184" s="1814"/>
      <c r="MHD184" s="1814"/>
      <c r="MHE184" s="1814"/>
      <c r="MHF184" s="1814"/>
      <c r="MHG184" s="1814"/>
      <c r="MHH184" s="1814"/>
      <c r="MHI184" s="1814"/>
      <c r="MHJ184" s="1814"/>
      <c r="MHK184" s="1814"/>
      <c r="MHL184" s="1814"/>
      <c r="MHM184" s="1814"/>
      <c r="MHN184" s="1814"/>
      <c r="MHO184" s="1814"/>
      <c r="MHP184" s="1814"/>
      <c r="MHQ184" s="1814"/>
      <c r="MHR184" s="1814"/>
      <c r="MHS184" s="1814"/>
      <c r="MHT184" s="1814"/>
      <c r="MHU184" s="1814"/>
      <c r="MHV184" s="1814"/>
      <c r="MHW184" s="1814"/>
      <c r="MHX184" s="1814"/>
      <c r="MHY184" s="1814"/>
      <c r="MHZ184" s="1814"/>
      <c r="MIA184" s="1814"/>
      <c r="MIB184" s="1814"/>
      <c r="MIC184" s="1814"/>
      <c r="MID184" s="1814"/>
      <c r="MIE184" s="1814"/>
      <c r="MIF184" s="1814"/>
      <c r="MIG184" s="1814"/>
      <c r="MIH184" s="1814"/>
      <c r="MII184" s="1814"/>
      <c r="MIJ184" s="1814"/>
      <c r="MIK184" s="1814"/>
      <c r="MIL184" s="1814"/>
      <c r="MIM184" s="1814"/>
      <c r="MIN184" s="1814"/>
      <c r="MIO184" s="1814"/>
      <c r="MIP184" s="1814"/>
      <c r="MIQ184" s="1814"/>
      <c r="MIR184" s="1814"/>
      <c r="MIS184" s="1814"/>
      <c r="MIT184" s="1814"/>
      <c r="MIU184" s="1814"/>
      <c r="MIV184" s="1814"/>
      <c r="MIW184" s="1814"/>
      <c r="MIX184" s="1814"/>
      <c r="MIY184" s="1814"/>
      <c r="MIZ184" s="1814"/>
      <c r="MJA184" s="1814"/>
      <c r="MJB184" s="1814"/>
      <c r="MJC184" s="1814"/>
      <c r="MJD184" s="1814"/>
      <c r="MJE184" s="1814"/>
      <c r="MJF184" s="1814"/>
      <c r="MJG184" s="1814"/>
      <c r="MJH184" s="1814"/>
      <c r="MJI184" s="1814"/>
      <c r="MJJ184" s="1814"/>
      <c r="MJK184" s="1814"/>
      <c r="MJL184" s="1814"/>
      <c r="MJM184" s="1814"/>
      <c r="MJN184" s="1814"/>
      <c r="MJO184" s="1814"/>
      <c r="MJP184" s="1814"/>
      <c r="MJQ184" s="1814"/>
      <c r="MJR184" s="1814"/>
      <c r="MJS184" s="1814"/>
      <c r="MJT184" s="1814"/>
      <c r="MJU184" s="1814"/>
      <c r="MJV184" s="1814"/>
      <c r="MJW184" s="1814"/>
      <c r="MJX184" s="1814"/>
      <c r="MJY184" s="1814"/>
      <c r="MJZ184" s="1814"/>
      <c r="MKA184" s="1814"/>
      <c r="MKB184" s="1814"/>
      <c r="MKC184" s="1814"/>
      <c r="MKD184" s="1814"/>
      <c r="MKE184" s="1814"/>
      <c r="MKF184" s="1814"/>
      <c r="MKG184" s="1814"/>
      <c r="MKH184" s="1814"/>
      <c r="MKI184" s="1814"/>
      <c r="MKJ184" s="1814"/>
      <c r="MKK184" s="1814"/>
      <c r="MKL184" s="1814"/>
      <c r="MKM184" s="1814"/>
      <c r="MKN184" s="1814"/>
      <c r="MKO184" s="1814"/>
      <c r="MKP184" s="1814"/>
      <c r="MKQ184" s="1814"/>
      <c r="MKR184" s="1814"/>
      <c r="MKS184" s="1814"/>
      <c r="MKT184" s="1814"/>
      <c r="MKU184" s="1814"/>
      <c r="MKV184" s="1814"/>
      <c r="MKW184" s="1814"/>
      <c r="MKX184" s="1814"/>
      <c r="MKY184" s="1814"/>
      <c r="MKZ184" s="1814"/>
      <c r="MLA184" s="1814"/>
      <c r="MLB184" s="1814"/>
      <c r="MLC184" s="1814"/>
      <c r="MLD184" s="1814"/>
      <c r="MLE184" s="1814"/>
      <c r="MLF184" s="1814"/>
      <c r="MLG184" s="1814"/>
      <c r="MLH184" s="1814"/>
      <c r="MLI184" s="1814"/>
      <c r="MLJ184" s="1814"/>
      <c r="MLK184" s="1814"/>
      <c r="MLL184" s="1814"/>
      <c r="MLM184" s="1814"/>
      <c r="MLN184" s="1814"/>
      <c r="MLO184" s="1814"/>
      <c r="MLP184" s="1814"/>
      <c r="MLQ184" s="1814"/>
      <c r="MLR184" s="1814"/>
      <c r="MLS184" s="1814"/>
      <c r="MLT184" s="1814"/>
      <c r="MLU184" s="1814"/>
      <c r="MLV184" s="1814"/>
      <c r="MLW184" s="1814"/>
      <c r="MLX184" s="1814"/>
      <c r="MLY184" s="1814"/>
      <c r="MLZ184" s="1814"/>
      <c r="MMA184" s="1814"/>
      <c r="MMB184" s="1814"/>
      <c r="MMC184" s="1814"/>
      <c r="MMD184" s="1814"/>
      <c r="MME184" s="1814"/>
      <c r="MMF184" s="1814"/>
      <c r="MMG184" s="1814"/>
      <c r="MMH184" s="1814"/>
      <c r="MMI184" s="1814"/>
      <c r="MMJ184" s="1814"/>
      <c r="MMK184" s="1814"/>
      <c r="MML184" s="1814"/>
      <c r="MMM184" s="1814"/>
      <c r="MMN184" s="1814"/>
      <c r="MMO184" s="1814"/>
      <c r="MMP184" s="1814"/>
      <c r="MMQ184" s="1814"/>
      <c r="MMR184" s="1814"/>
      <c r="MMS184" s="1814"/>
      <c r="MMT184" s="1814"/>
      <c r="MMU184" s="1814"/>
      <c r="MMV184" s="1814"/>
      <c r="MMW184" s="1814"/>
      <c r="MMX184" s="1814"/>
      <c r="MMY184" s="1814"/>
      <c r="MMZ184" s="1814"/>
      <c r="MNA184" s="1814"/>
      <c r="MNB184" s="1814"/>
      <c r="MNC184" s="1814"/>
      <c r="MND184" s="1814"/>
      <c r="MNE184" s="1814"/>
      <c r="MNF184" s="1814"/>
      <c r="MNG184" s="1814"/>
      <c r="MNH184" s="1814"/>
      <c r="MNI184" s="1814"/>
      <c r="MNJ184" s="1814"/>
      <c r="MNK184" s="1814"/>
      <c r="MNL184" s="1814"/>
      <c r="MNM184" s="1814"/>
      <c r="MNN184" s="1814"/>
      <c r="MNO184" s="1814"/>
      <c r="MNP184" s="1814"/>
      <c r="MNQ184" s="1814"/>
      <c r="MNR184" s="1814"/>
      <c r="MNS184" s="1814"/>
      <c r="MNT184" s="1814"/>
      <c r="MNU184" s="1814"/>
      <c r="MNV184" s="1814"/>
      <c r="MNW184" s="1814"/>
      <c r="MNX184" s="1814"/>
      <c r="MNY184" s="1814"/>
      <c r="MNZ184" s="1814"/>
      <c r="MOA184" s="1814"/>
      <c r="MOB184" s="1814"/>
      <c r="MOC184" s="1814"/>
      <c r="MOD184" s="1814"/>
      <c r="MOE184" s="1814"/>
      <c r="MOF184" s="1814"/>
      <c r="MOG184" s="1814"/>
      <c r="MOH184" s="1814"/>
      <c r="MOI184" s="1814"/>
      <c r="MOJ184" s="1814"/>
      <c r="MOK184" s="1814"/>
      <c r="MOL184" s="1814"/>
      <c r="MOM184" s="1814"/>
      <c r="MON184" s="1814"/>
      <c r="MOO184" s="1814"/>
      <c r="MOP184" s="1814"/>
      <c r="MOQ184" s="1814"/>
      <c r="MOR184" s="1814"/>
      <c r="MOS184" s="1814"/>
      <c r="MOT184" s="1814"/>
      <c r="MOU184" s="1814"/>
      <c r="MOV184" s="1814"/>
      <c r="MOW184" s="1814"/>
      <c r="MOX184" s="1814"/>
      <c r="MOY184" s="1814"/>
      <c r="MOZ184" s="1814"/>
      <c r="MPA184" s="1814"/>
      <c r="MPB184" s="1814"/>
      <c r="MPC184" s="1814"/>
      <c r="MPD184" s="1814"/>
      <c r="MPE184" s="1814"/>
      <c r="MPF184" s="1814"/>
      <c r="MPG184" s="1814"/>
      <c r="MPH184" s="1814"/>
      <c r="MPI184" s="1814"/>
      <c r="MPJ184" s="1814"/>
      <c r="MPK184" s="1814"/>
      <c r="MPL184" s="1814"/>
      <c r="MPM184" s="1814"/>
      <c r="MPN184" s="1814"/>
      <c r="MPO184" s="1814"/>
      <c r="MPP184" s="1814"/>
      <c r="MPQ184" s="1814"/>
      <c r="MPR184" s="1814"/>
      <c r="MPS184" s="1814"/>
      <c r="MPT184" s="1814"/>
      <c r="MPU184" s="1814"/>
      <c r="MPV184" s="1814"/>
      <c r="MPW184" s="1814"/>
      <c r="MPX184" s="1814"/>
      <c r="MPY184" s="1814"/>
      <c r="MPZ184" s="1814"/>
      <c r="MQA184" s="1814"/>
      <c r="MQB184" s="1814"/>
      <c r="MQC184" s="1814"/>
      <c r="MQD184" s="1814"/>
      <c r="MQE184" s="1814"/>
      <c r="MQF184" s="1814"/>
      <c r="MQG184" s="1814"/>
      <c r="MQH184" s="1814"/>
      <c r="MQI184" s="1814"/>
      <c r="MQJ184" s="1814"/>
      <c r="MQK184" s="1814"/>
      <c r="MQL184" s="1814"/>
      <c r="MQM184" s="1814"/>
      <c r="MQN184" s="1814"/>
      <c r="MQO184" s="1814"/>
      <c r="MQP184" s="1814"/>
      <c r="MQQ184" s="1814"/>
      <c r="MQR184" s="1814"/>
      <c r="MQS184" s="1814"/>
      <c r="MQT184" s="1814"/>
      <c r="MQU184" s="1814"/>
      <c r="MQV184" s="1814"/>
      <c r="MQW184" s="1814"/>
      <c r="MQX184" s="1814"/>
      <c r="MQY184" s="1814"/>
      <c r="MQZ184" s="1814"/>
      <c r="MRA184" s="1814"/>
      <c r="MRB184" s="1814"/>
      <c r="MRC184" s="1814"/>
      <c r="MRD184" s="1814"/>
      <c r="MRE184" s="1814"/>
      <c r="MRF184" s="1814"/>
      <c r="MRG184" s="1814"/>
      <c r="MRH184" s="1814"/>
      <c r="MRI184" s="1814"/>
      <c r="MRJ184" s="1814"/>
      <c r="MRK184" s="1814"/>
      <c r="MRL184" s="1814"/>
      <c r="MRM184" s="1814"/>
      <c r="MRN184" s="1814"/>
      <c r="MRO184" s="1814"/>
      <c r="MRP184" s="1814"/>
      <c r="MRQ184" s="1814"/>
      <c r="MRR184" s="1814"/>
      <c r="MRS184" s="1814"/>
      <c r="MRT184" s="1814"/>
      <c r="MRU184" s="1814"/>
      <c r="MRV184" s="1814"/>
      <c r="MRW184" s="1814"/>
      <c r="MRX184" s="1814"/>
      <c r="MRY184" s="1814"/>
      <c r="MRZ184" s="1814"/>
      <c r="MSA184" s="1814"/>
      <c r="MSB184" s="1814"/>
      <c r="MSC184" s="1814"/>
      <c r="MSD184" s="1814"/>
      <c r="MSE184" s="1814"/>
      <c r="MSF184" s="1814"/>
      <c r="MSG184" s="1814"/>
      <c r="MSH184" s="1814"/>
      <c r="MSI184" s="1814"/>
      <c r="MSJ184" s="1814"/>
      <c r="MSK184" s="1814"/>
      <c r="MSL184" s="1814"/>
      <c r="MSM184" s="1814"/>
      <c r="MSN184" s="1814"/>
      <c r="MSO184" s="1814"/>
      <c r="MSP184" s="1814"/>
      <c r="MSQ184" s="1814"/>
      <c r="MSR184" s="1814"/>
      <c r="MSS184" s="1814"/>
      <c r="MST184" s="1814"/>
      <c r="MSU184" s="1814"/>
      <c r="MSV184" s="1814"/>
      <c r="MSW184" s="1814"/>
      <c r="MSX184" s="1814"/>
      <c r="MSY184" s="1814"/>
      <c r="MSZ184" s="1814"/>
      <c r="MTA184" s="1814"/>
      <c r="MTB184" s="1814"/>
      <c r="MTC184" s="1814"/>
      <c r="MTD184" s="1814"/>
      <c r="MTE184" s="1814"/>
      <c r="MTF184" s="1814"/>
      <c r="MTG184" s="1814"/>
      <c r="MTH184" s="1814"/>
      <c r="MTI184" s="1814"/>
      <c r="MTJ184" s="1814"/>
      <c r="MTK184" s="1814"/>
      <c r="MTL184" s="1814"/>
      <c r="MTM184" s="1814"/>
      <c r="MTN184" s="1814"/>
      <c r="MTO184" s="1814"/>
      <c r="MTP184" s="1814"/>
      <c r="MTQ184" s="1814"/>
      <c r="MTR184" s="1814"/>
      <c r="MTS184" s="1814"/>
      <c r="MTT184" s="1814"/>
      <c r="MTU184" s="1814"/>
      <c r="MTV184" s="1814"/>
      <c r="MTW184" s="1814"/>
      <c r="MTX184" s="1814"/>
      <c r="MTY184" s="1814"/>
      <c r="MTZ184" s="1814"/>
      <c r="MUA184" s="1814"/>
      <c r="MUB184" s="1814"/>
      <c r="MUC184" s="1814"/>
      <c r="MUD184" s="1814"/>
      <c r="MUE184" s="1814"/>
      <c r="MUF184" s="1814"/>
      <c r="MUG184" s="1814"/>
      <c r="MUH184" s="1814"/>
      <c r="MUI184" s="1814"/>
      <c r="MUJ184" s="1814"/>
      <c r="MUK184" s="1814"/>
      <c r="MUL184" s="1814"/>
      <c r="MUM184" s="1814"/>
      <c r="MUN184" s="1814"/>
      <c r="MUO184" s="1814"/>
      <c r="MUP184" s="1814"/>
      <c r="MUQ184" s="1814"/>
      <c r="MUR184" s="1814"/>
      <c r="MUS184" s="1814"/>
      <c r="MUT184" s="1814"/>
      <c r="MUU184" s="1814"/>
      <c r="MUV184" s="1814"/>
      <c r="MUW184" s="1814"/>
      <c r="MUX184" s="1814"/>
      <c r="MUY184" s="1814"/>
      <c r="MUZ184" s="1814"/>
      <c r="MVA184" s="1814"/>
      <c r="MVB184" s="1814"/>
      <c r="MVC184" s="1814"/>
      <c r="MVD184" s="1814"/>
      <c r="MVE184" s="1814"/>
      <c r="MVF184" s="1814"/>
      <c r="MVG184" s="1814"/>
      <c r="MVH184" s="1814"/>
      <c r="MVI184" s="1814"/>
      <c r="MVJ184" s="1814"/>
      <c r="MVK184" s="1814"/>
      <c r="MVL184" s="1814"/>
      <c r="MVM184" s="1814"/>
      <c r="MVN184" s="1814"/>
      <c r="MVO184" s="1814"/>
      <c r="MVP184" s="1814"/>
      <c r="MVQ184" s="1814"/>
      <c r="MVR184" s="1814"/>
      <c r="MVS184" s="1814"/>
      <c r="MVT184" s="1814"/>
      <c r="MVU184" s="1814"/>
      <c r="MVV184" s="1814"/>
      <c r="MVW184" s="1814"/>
      <c r="MVX184" s="1814"/>
      <c r="MVY184" s="1814"/>
      <c r="MVZ184" s="1814"/>
      <c r="MWA184" s="1814"/>
      <c r="MWB184" s="1814"/>
      <c r="MWC184" s="1814"/>
      <c r="MWD184" s="1814"/>
      <c r="MWE184" s="1814"/>
      <c r="MWF184" s="1814"/>
      <c r="MWG184" s="1814"/>
      <c r="MWH184" s="1814"/>
      <c r="MWI184" s="1814"/>
      <c r="MWJ184" s="1814"/>
      <c r="MWK184" s="1814"/>
      <c r="MWL184" s="1814"/>
      <c r="MWM184" s="1814"/>
      <c r="MWN184" s="1814"/>
      <c r="MWO184" s="1814"/>
      <c r="MWP184" s="1814"/>
      <c r="MWQ184" s="1814"/>
      <c r="MWR184" s="1814"/>
      <c r="MWS184" s="1814"/>
      <c r="MWT184" s="1814"/>
      <c r="MWU184" s="1814"/>
      <c r="MWV184" s="1814"/>
      <c r="MWW184" s="1814"/>
      <c r="MWX184" s="1814"/>
      <c r="MWY184" s="1814"/>
      <c r="MWZ184" s="1814"/>
      <c r="MXA184" s="1814"/>
      <c r="MXB184" s="1814"/>
      <c r="MXC184" s="1814"/>
      <c r="MXD184" s="1814"/>
      <c r="MXE184" s="1814"/>
      <c r="MXF184" s="1814"/>
      <c r="MXG184" s="1814"/>
      <c r="MXH184" s="1814"/>
      <c r="MXI184" s="1814"/>
      <c r="MXJ184" s="1814"/>
      <c r="MXK184" s="1814"/>
      <c r="MXL184" s="1814"/>
      <c r="MXM184" s="1814"/>
      <c r="MXN184" s="1814"/>
      <c r="MXO184" s="1814"/>
      <c r="MXP184" s="1814"/>
      <c r="MXQ184" s="1814"/>
      <c r="MXR184" s="1814"/>
      <c r="MXS184" s="1814"/>
      <c r="MXT184" s="1814"/>
      <c r="MXU184" s="1814"/>
      <c r="MXV184" s="1814"/>
      <c r="MXW184" s="1814"/>
      <c r="MXX184" s="1814"/>
      <c r="MXY184" s="1814"/>
      <c r="MXZ184" s="1814"/>
      <c r="MYA184" s="1814"/>
      <c r="MYB184" s="1814"/>
      <c r="MYC184" s="1814"/>
      <c r="MYD184" s="1814"/>
      <c r="MYE184" s="1814"/>
      <c r="MYF184" s="1814"/>
      <c r="MYG184" s="1814"/>
      <c r="MYH184" s="1814"/>
      <c r="MYI184" s="1814"/>
      <c r="MYJ184" s="1814"/>
      <c r="MYK184" s="1814"/>
      <c r="MYL184" s="1814"/>
      <c r="MYM184" s="1814"/>
      <c r="MYN184" s="1814"/>
      <c r="MYO184" s="1814"/>
      <c r="MYP184" s="1814"/>
      <c r="MYQ184" s="1814"/>
      <c r="MYR184" s="1814"/>
      <c r="MYS184" s="1814"/>
      <c r="MYT184" s="1814"/>
      <c r="MYU184" s="1814"/>
      <c r="MYV184" s="1814"/>
      <c r="MYW184" s="1814"/>
      <c r="MYX184" s="1814"/>
      <c r="MYY184" s="1814"/>
      <c r="MYZ184" s="1814"/>
      <c r="MZA184" s="1814"/>
      <c r="MZB184" s="1814"/>
      <c r="MZC184" s="1814"/>
      <c r="MZD184" s="1814"/>
      <c r="MZE184" s="1814"/>
      <c r="MZF184" s="1814"/>
      <c r="MZG184" s="1814"/>
      <c r="MZH184" s="1814"/>
      <c r="MZI184" s="1814"/>
      <c r="MZJ184" s="1814"/>
      <c r="MZK184" s="1814"/>
      <c r="MZL184" s="1814"/>
      <c r="MZM184" s="1814"/>
      <c r="MZN184" s="1814"/>
      <c r="MZO184" s="1814"/>
      <c r="MZP184" s="1814"/>
      <c r="MZQ184" s="1814"/>
      <c r="MZR184" s="1814"/>
      <c r="MZS184" s="1814"/>
      <c r="MZT184" s="1814"/>
      <c r="MZU184" s="1814"/>
      <c r="MZV184" s="1814"/>
      <c r="MZW184" s="1814"/>
      <c r="MZX184" s="1814"/>
      <c r="MZY184" s="1814"/>
      <c r="MZZ184" s="1814"/>
      <c r="NAA184" s="1814"/>
      <c r="NAB184" s="1814"/>
      <c r="NAC184" s="1814"/>
      <c r="NAD184" s="1814"/>
      <c r="NAE184" s="1814"/>
      <c r="NAF184" s="1814"/>
      <c r="NAG184" s="1814"/>
      <c r="NAH184" s="1814"/>
      <c r="NAI184" s="1814"/>
      <c r="NAJ184" s="1814"/>
      <c r="NAK184" s="1814"/>
      <c r="NAL184" s="1814"/>
      <c r="NAM184" s="1814"/>
      <c r="NAN184" s="1814"/>
      <c r="NAO184" s="1814"/>
      <c r="NAP184" s="1814"/>
      <c r="NAQ184" s="1814"/>
      <c r="NAR184" s="1814"/>
      <c r="NAS184" s="1814"/>
      <c r="NAT184" s="1814"/>
      <c r="NAU184" s="1814"/>
      <c r="NAV184" s="1814"/>
      <c r="NAW184" s="1814"/>
      <c r="NAX184" s="1814"/>
      <c r="NAY184" s="1814"/>
      <c r="NAZ184" s="1814"/>
      <c r="NBA184" s="1814"/>
      <c r="NBB184" s="1814"/>
      <c r="NBC184" s="1814"/>
      <c r="NBD184" s="1814"/>
      <c r="NBE184" s="1814"/>
      <c r="NBF184" s="1814"/>
      <c r="NBG184" s="1814"/>
      <c r="NBH184" s="1814"/>
      <c r="NBI184" s="1814"/>
      <c r="NBJ184" s="1814"/>
      <c r="NBK184" s="1814"/>
      <c r="NBL184" s="1814"/>
      <c r="NBM184" s="1814"/>
      <c r="NBN184" s="1814"/>
      <c r="NBO184" s="1814"/>
      <c r="NBP184" s="1814"/>
      <c r="NBQ184" s="1814"/>
      <c r="NBR184" s="1814"/>
      <c r="NBS184" s="1814"/>
      <c r="NBT184" s="1814"/>
      <c r="NBU184" s="1814"/>
      <c r="NBV184" s="1814"/>
      <c r="NBW184" s="1814"/>
      <c r="NBX184" s="1814"/>
      <c r="NBY184" s="1814"/>
      <c r="NBZ184" s="1814"/>
      <c r="NCA184" s="1814"/>
      <c r="NCB184" s="1814"/>
      <c r="NCC184" s="1814"/>
      <c r="NCD184" s="1814"/>
      <c r="NCE184" s="1814"/>
      <c r="NCF184" s="1814"/>
      <c r="NCG184" s="1814"/>
      <c r="NCH184" s="1814"/>
      <c r="NCI184" s="1814"/>
      <c r="NCJ184" s="1814"/>
      <c r="NCK184" s="1814"/>
      <c r="NCL184" s="1814"/>
      <c r="NCM184" s="1814"/>
      <c r="NCN184" s="1814"/>
      <c r="NCO184" s="1814"/>
      <c r="NCP184" s="1814"/>
      <c r="NCQ184" s="1814"/>
      <c r="NCR184" s="1814"/>
      <c r="NCS184" s="1814"/>
      <c r="NCT184" s="1814"/>
      <c r="NCU184" s="1814"/>
      <c r="NCV184" s="1814"/>
      <c r="NCW184" s="1814"/>
      <c r="NCX184" s="1814"/>
      <c r="NCY184" s="1814"/>
      <c r="NCZ184" s="1814"/>
      <c r="NDA184" s="1814"/>
      <c r="NDB184" s="1814"/>
      <c r="NDC184" s="1814"/>
      <c r="NDD184" s="1814"/>
      <c r="NDE184" s="1814"/>
      <c r="NDF184" s="1814"/>
      <c r="NDG184" s="1814"/>
      <c r="NDH184" s="1814"/>
      <c r="NDI184" s="1814"/>
      <c r="NDJ184" s="1814"/>
      <c r="NDK184" s="1814"/>
      <c r="NDL184" s="1814"/>
      <c r="NDM184" s="1814"/>
      <c r="NDN184" s="1814"/>
      <c r="NDO184" s="1814"/>
      <c r="NDP184" s="1814"/>
      <c r="NDQ184" s="1814"/>
      <c r="NDR184" s="1814"/>
      <c r="NDS184" s="1814"/>
      <c r="NDT184" s="1814"/>
      <c r="NDU184" s="1814"/>
      <c r="NDV184" s="1814"/>
      <c r="NDW184" s="1814"/>
      <c r="NDX184" s="1814"/>
      <c r="NDY184" s="1814"/>
      <c r="NDZ184" s="1814"/>
      <c r="NEA184" s="1814"/>
      <c r="NEB184" s="1814"/>
      <c r="NEC184" s="1814"/>
      <c r="NED184" s="1814"/>
      <c r="NEE184" s="1814"/>
      <c r="NEF184" s="1814"/>
      <c r="NEG184" s="1814"/>
      <c r="NEH184" s="1814"/>
      <c r="NEI184" s="1814"/>
      <c r="NEJ184" s="1814"/>
      <c r="NEK184" s="1814"/>
      <c r="NEL184" s="1814"/>
      <c r="NEM184" s="1814"/>
      <c r="NEN184" s="1814"/>
      <c r="NEO184" s="1814"/>
      <c r="NEP184" s="1814"/>
      <c r="NEQ184" s="1814"/>
      <c r="NER184" s="1814"/>
      <c r="NES184" s="1814"/>
      <c r="NET184" s="1814"/>
      <c r="NEU184" s="1814"/>
      <c r="NEV184" s="1814"/>
      <c r="NEW184" s="1814"/>
      <c r="NEX184" s="1814"/>
      <c r="NEY184" s="1814"/>
      <c r="NEZ184" s="1814"/>
      <c r="NFA184" s="1814"/>
      <c r="NFB184" s="1814"/>
      <c r="NFC184" s="1814"/>
      <c r="NFD184" s="1814"/>
      <c r="NFE184" s="1814"/>
      <c r="NFF184" s="1814"/>
      <c r="NFG184" s="1814"/>
      <c r="NFH184" s="1814"/>
      <c r="NFI184" s="1814"/>
      <c r="NFJ184" s="1814"/>
      <c r="NFK184" s="1814"/>
      <c r="NFL184" s="1814"/>
      <c r="NFM184" s="1814"/>
      <c r="NFN184" s="1814"/>
      <c r="NFO184" s="1814"/>
      <c r="NFP184" s="1814"/>
      <c r="NFQ184" s="1814"/>
      <c r="NFR184" s="1814"/>
      <c r="NFS184" s="1814"/>
      <c r="NFT184" s="1814"/>
      <c r="NFU184" s="1814"/>
      <c r="NFV184" s="1814"/>
      <c r="NFW184" s="1814"/>
      <c r="NFX184" s="1814"/>
      <c r="NFY184" s="1814"/>
      <c r="NFZ184" s="1814"/>
      <c r="NGA184" s="1814"/>
      <c r="NGB184" s="1814"/>
      <c r="NGC184" s="1814"/>
      <c r="NGD184" s="1814"/>
      <c r="NGE184" s="1814"/>
      <c r="NGF184" s="1814"/>
      <c r="NGG184" s="1814"/>
      <c r="NGH184" s="1814"/>
      <c r="NGI184" s="1814"/>
      <c r="NGJ184" s="1814"/>
      <c r="NGK184" s="1814"/>
      <c r="NGL184" s="1814"/>
      <c r="NGM184" s="1814"/>
      <c r="NGN184" s="1814"/>
      <c r="NGO184" s="1814"/>
      <c r="NGP184" s="1814"/>
      <c r="NGQ184" s="1814"/>
      <c r="NGR184" s="1814"/>
      <c r="NGS184" s="1814"/>
      <c r="NGT184" s="1814"/>
      <c r="NGU184" s="1814"/>
      <c r="NGV184" s="1814"/>
      <c r="NGW184" s="1814"/>
      <c r="NGX184" s="1814"/>
      <c r="NGY184" s="1814"/>
      <c r="NGZ184" s="1814"/>
      <c r="NHA184" s="1814"/>
      <c r="NHB184" s="1814"/>
      <c r="NHC184" s="1814"/>
      <c r="NHD184" s="1814"/>
      <c r="NHE184" s="1814"/>
      <c r="NHF184" s="1814"/>
      <c r="NHG184" s="1814"/>
      <c r="NHH184" s="1814"/>
      <c r="NHI184" s="1814"/>
      <c r="NHJ184" s="1814"/>
      <c r="NHK184" s="1814"/>
      <c r="NHL184" s="1814"/>
      <c r="NHM184" s="1814"/>
      <c r="NHN184" s="1814"/>
      <c r="NHO184" s="1814"/>
      <c r="NHP184" s="1814"/>
      <c r="NHQ184" s="1814"/>
      <c r="NHR184" s="1814"/>
      <c r="NHS184" s="1814"/>
      <c r="NHT184" s="1814"/>
      <c r="NHU184" s="1814"/>
      <c r="NHV184" s="1814"/>
      <c r="NHW184" s="1814"/>
      <c r="NHX184" s="1814"/>
      <c r="NHY184" s="1814"/>
      <c r="NHZ184" s="1814"/>
      <c r="NIA184" s="1814"/>
      <c r="NIB184" s="1814"/>
      <c r="NIC184" s="1814"/>
      <c r="NID184" s="1814"/>
      <c r="NIE184" s="1814"/>
      <c r="NIF184" s="1814"/>
      <c r="NIG184" s="1814"/>
      <c r="NIH184" s="1814"/>
      <c r="NII184" s="1814"/>
      <c r="NIJ184" s="1814"/>
      <c r="NIK184" s="1814"/>
      <c r="NIL184" s="1814"/>
      <c r="NIM184" s="1814"/>
      <c r="NIN184" s="1814"/>
      <c r="NIO184" s="1814"/>
      <c r="NIP184" s="1814"/>
      <c r="NIQ184" s="1814"/>
      <c r="NIR184" s="1814"/>
      <c r="NIS184" s="1814"/>
      <c r="NIT184" s="1814"/>
      <c r="NIU184" s="1814"/>
      <c r="NIV184" s="1814"/>
      <c r="NIW184" s="1814"/>
      <c r="NIX184" s="1814"/>
      <c r="NIY184" s="1814"/>
      <c r="NIZ184" s="1814"/>
      <c r="NJA184" s="1814"/>
      <c r="NJB184" s="1814"/>
      <c r="NJC184" s="1814"/>
      <c r="NJD184" s="1814"/>
      <c r="NJE184" s="1814"/>
      <c r="NJF184" s="1814"/>
      <c r="NJG184" s="1814"/>
      <c r="NJH184" s="1814"/>
      <c r="NJI184" s="1814"/>
      <c r="NJJ184" s="1814"/>
      <c r="NJK184" s="1814"/>
      <c r="NJL184" s="1814"/>
      <c r="NJM184" s="1814"/>
      <c r="NJN184" s="1814"/>
      <c r="NJO184" s="1814"/>
      <c r="NJP184" s="1814"/>
      <c r="NJQ184" s="1814"/>
      <c r="NJR184" s="1814"/>
      <c r="NJS184" s="1814"/>
      <c r="NJT184" s="1814"/>
      <c r="NJU184" s="1814"/>
      <c r="NJV184" s="1814"/>
      <c r="NJW184" s="1814"/>
      <c r="NJX184" s="1814"/>
      <c r="NJY184" s="1814"/>
      <c r="NJZ184" s="1814"/>
      <c r="NKA184" s="1814"/>
      <c r="NKB184" s="1814"/>
      <c r="NKC184" s="1814"/>
      <c r="NKD184" s="1814"/>
      <c r="NKE184" s="1814"/>
      <c r="NKF184" s="1814"/>
      <c r="NKG184" s="1814"/>
      <c r="NKH184" s="1814"/>
      <c r="NKI184" s="1814"/>
      <c r="NKJ184" s="1814"/>
      <c r="NKK184" s="1814"/>
      <c r="NKL184" s="1814"/>
      <c r="NKM184" s="1814"/>
      <c r="NKN184" s="1814"/>
      <c r="NKO184" s="1814"/>
      <c r="NKP184" s="1814"/>
      <c r="NKQ184" s="1814"/>
      <c r="NKR184" s="1814"/>
      <c r="NKS184" s="1814"/>
      <c r="NKT184" s="1814"/>
      <c r="NKU184" s="1814"/>
      <c r="NKV184" s="1814"/>
      <c r="NKW184" s="1814"/>
      <c r="NKX184" s="1814"/>
      <c r="NKY184" s="1814"/>
      <c r="NKZ184" s="1814"/>
      <c r="NLA184" s="1814"/>
      <c r="NLB184" s="1814"/>
      <c r="NLC184" s="1814"/>
      <c r="NLD184" s="1814"/>
      <c r="NLE184" s="1814"/>
      <c r="NLF184" s="1814"/>
      <c r="NLG184" s="1814"/>
      <c r="NLH184" s="1814"/>
      <c r="NLI184" s="1814"/>
      <c r="NLJ184" s="1814"/>
      <c r="NLK184" s="1814"/>
      <c r="NLL184" s="1814"/>
      <c r="NLM184" s="1814"/>
      <c r="NLN184" s="1814"/>
      <c r="NLO184" s="1814"/>
      <c r="NLP184" s="1814"/>
      <c r="NLQ184" s="1814"/>
      <c r="NLR184" s="1814"/>
      <c r="NLS184" s="1814"/>
      <c r="NLT184" s="1814"/>
      <c r="NLU184" s="1814"/>
      <c r="NLV184" s="1814"/>
      <c r="NLW184" s="1814"/>
      <c r="NLX184" s="1814"/>
      <c r="NLY184" s="1814"/>
      <c r="NLZ184" s="1814"/>
      <c r="NMA184" s="1814"/>
      <c r="NMB184" s="1814"/>
      <c r="NMC184" s="1814"/>
      <c r="NMD184" s="1814"/>
      <c r="NME184" s="1814"/>
      <c r="NMF184" s="1814"/>
      <c r="NMG184" s="1814"/>
      <c r="NMH184" s="1814"/>
      <c r="NMI184" s="1814"/>
      <c r="NMJ184" s="1814"/>
      <c r="NMK184" s="1814"/>
      <c r="NML184" s="1814"/>
      <c r="NMM184" s="1814"/>
      <c r="NMN184" s="1814"/>
      <c r="NMO184" s="1814"/>
      <c r="NMP184" s="1814"/>
      <c r="NMQ184" s="1814"/>
      <c r="NMR184" s="1814"/>
      <c r="NMS184" s="1814"/>
      <c r="NMT184" s="1814"/>
      <c r="NMU184" s="1814"/>
      <c r="NMV184" s="1814"/>
      <c r="NMW184" s="1814"/>
      <c r="NMX184" s="1814"/>
      <c r="NMY184" s="1814"/>
      <c r="NMZ184" s="1814"/>
      <c r="NNA184" s="1814"/>
      <c r="NNB184" s="1814"/>
      <c r="NNC184" s="1814"/>
      <c r="NND184" s="1814"/>
      <c r="NNE184" s="1814"/>
      <c r="NNF184" s="1814"/>
      <c r="NNG184" s="1814"/>
      <c r="NNH184" s="1814"/>
      <c r="NNI184" s="1814"/>
      <c r="NNJ184" s="1814"/>
      <c r="NNK184" s="1814"/>
      <c r="NNL184" s="1814"/>
      <c r="NNM184" s="1814"/>
      <c r="NNN184" s="1814"/>
      <c r="NNO184" s="1814"/>
      <c r="NNP184" s="1814"/>
      <c r="NNQ184" s="1814"/>
      <c r="NNR184" s="1814"/>
      <c r="NNS184" s="1814"/>
      <c r="NNT184" s="1814"/>
      <c r="NNU184" s="1814"/>
      <c r="NNV184" s="1814"/>
      <c r="NNW184" s="1814"/>
      <c r="NNX184" s="1814"/>
      <c r="NNY184" s="1814"/>
      <c r="NNZ184" s="1814"/>
      <c r="NOA184" s="1814"/>
      <c r="NOB184" s="1814"/>
      <c r="NOC184" s="1814"/>
      <c r="NOD184" s="1814"/>
      <c r="NOE184" s="1814"/>
      <c r="NOF184" s="1814"/>
      <c r="NOG184" s="1814"/>
      <c r="NOH184" s="1814"/>
      <c r="NOI184" s="1814"/>
      <c r="NOJ184" s="1814"/>
      <c r="NOK184" s="1814"/>
      <c r="NOL184" s="1814"/>
      <c r="NOM184" s="1814"/>
      <c r="NON184" s="1814"/>
      <c r="NOO184" s="1814"/>
      <c r="NOP184" s="1814"/>
      <c r="NOQ184" s="1814"/>
      <c r="NOR184" s="1814"/>
      <c r="NOS184" s="1814"/>
      <c r="NOT184" s="1814"/>
      <c r="NOU184" s="1814"/>
      <c r="NOV184" s="1814"/>
      <c r="NOW184" s="1814"/>
      <c r="NOX184" s="1814"/>
      <c r="NOY184" s="1814"/>
      <c r="NOZ184" s="1814"/>
      <c r="NPA184" s="1814"/>
      <c r="NPB184" s="1814"/>
      <c r="NPC184" s="1814"/>
      <c r="NPD184" s="1814"/>
      <c r="NPE184" s="1814"/>
      <c r="NPF184" s="1814"/>
      <c r="NPG184" s="1814"/>
      <c r="NPH184" s="1814"/>
      <c r="NPI184" s="1814"/>
      <c r="NPJ184" s="1814"/>
      <c r="NPK184" s="1814"/>
      <c r="NPL184" s="1814"/>
      <c r="NPM184" s="1814"/>
      <c r="NPN184" s="1814"/>
      <c r="NPO184" s="1814"/>
      <c r="NPP184" s="1814"/>
      <c r="NPQ184" s="1814"/>
      <c r="NPR184" s="1814"/>
      <c r="NPS184" s="1814"/>
      <c r="NPT184" s="1814"/>
      <c r="NPU184" s="1814"/>
      <c r="NPV184" s="1814"/>
      <c r="NPW184" s="1814"/>
      <c r="NPX184" s="1814"/>
      <c r="NPY184" s="1814"/>
      <c r="NPZ184" s="1814"/>
      <c r="NQA184" s="1814"/>
      <c r="NQB184" s="1814"/>
      <c r="NQC184" s="1814"/>
      <c r="NQD184" s="1814"/>
      <c r="NQE184" s="1814"/>
      <c r="NQF184" s="1814"/>
      <c r="NQG184" s="1814"/>
      <c r="NQH184" s="1814"/>
      <c r="NQI184" s="1814"/>
      <c r="NQJ184" s="1814"/>
      <c r="NQK184" s="1814"/>
      <c r="NQL184" s="1814"/>
      <c r="NQM184" s="1814"/>
      <c r="NQN184" s="1814"/>
      <c r="NQO184" s="1814"/>
      <c r="NQP184" s="1814"/>
      <c r="NQQ184" s="1814"/>
      <c r="NQR184" s="1814"/>
      <c r="NQS184" s="1814"/>
      <c r="NQT184" s="1814"/>
      <c r="NQU184" s="1814"/>
      <c r="NQV184" s="1814"/>
      <c r="NQW184" s="1814"/>
      <c r="NQX184" s="1814"/>
      <c r="NQY184" s="1814"/>
      <c r="NQZ184" s="1814"/>
      <c r="NRA184" s="1814"/>
      <c r="NRB184" s="1814"/>
      <c r="NRC184" s="1814"/>
      <c r="NRD184" s="1814"/>
      <c r="NRE184" s="1814"/>
      <c r="NRF184" s="1814"/>
      <c r="NRG184" s="1814"/>
      <c r="NRH184" s="1814"/>
      <c r="NRI184" s="1814"/>
      <c r="NRJ184" s="1814"/>
      <c r="NRK184" s="1814"/>
      <c r="NRL184" s="1814"/>
      <c r="NRM184" s="1814"/>
      <c r="NRN184" s="1814"/>
      <c r="NRO184" s="1814"/>
      <c r="NRP184" s="1814"/>
      <c r="NRQ184" s="1814"/>
      <c r="NRR184" s="1814"/>
      <c r="NRS184" s="1814"/>
      <c r="NRT184" s="1814"/>
      <c r="NRU184" s="1814"/>
      <c r="NRV184" s="1814"/>
      <c r="NRW184" s="1814"/>
      <c r="NRX184" s="1814"/>
      <c r="NRY184" s="1814"/>
      <c r="NRZ184" s="1814"/>
      <c r="NSA184" s="1814"/>
      <c r="NSB184" s="1814"/>
      <c r="NSC184" s="1814"/>
      <c r="NSD184" s="1814"/>
      <c r="NSE184" s="1814"/>
      <c r="NSF184" s="1814"/>
      <c r="NSG184" s="1814"/>
      <c r="NSH184" s="1814"/>
      <c r="NSI184" s="1814"/>
      <c r="NSJ184" s="1814"/>
      <c r="NSK184" s="1814"/>
      <c r="NSL184" s="1814"/>
      <c r="NSM184" s="1814"/>
      <c r="NSN184" s="1814"/>
      <c r="NSO184" s="1814"/>
      <c r="NSP184" s="1814"/>
      <c r="NSQ184" s="1814"/>
      <c r="NSR184" s="1814"/>
      <c r="NSS184" s="1814"/>
      <c r="NST184" s="1814"/>
      <c r="NSU184" s="1814"/>
      <c r="NSV184" s="1814"/>
      <c r="NSW184" s="1814"/>
      <c r="NSX184" s="1814"/>
      <c r="NSY184" s="1814"/>
      <c r="NSZ184" s="1814"/>
      <c r="NTA184" s="1814"/>
      <c r="NTB184" s="1814"/>
      <c r="NTC184" s="1814"/>
      <c r="NTD184" s="1814"/>
      <c r="NTE184" s="1814"/>
      <c r="NTF184" s="1814"/>
      <c r="NTG184" s="1814"/>
      <c r="NTH184" s="1814"/>
      <c r="NTI184" s="1814"/>
      <c r="NTJ184" s="1814"/>
      <c r="NTK184" s="1814"/>
      <c r="NTL184" s="1814"/>
      <c r="NTM184" s="1814"/>
      <c r="NTN184" s="1814"/>
      <c r="NTO184" s="1814"/>
      <c r="NTP184" s="1814"/>
      <c r="NTQ184" s="1814"/>
      <c r="NTR184" s="1814"/>
      <c r="NTS184" s="1814"/>
      <c r="NTT184" s="1814"/>
      <c r="NTU184" s="1814"/>
      <c r="NTV184" s="1814"/>
      <c r="NTW184" s="1814"/>
      <c r="NTX184" s="1814"/>
      <c r="NTY184" s="1814"/>
      <c r="NTZ184" s="1814"/>
      <c r="NUA184" s="1814"/>
      <c r="NUB184" s="1814"/>
      <c r="NUC184" s="1814"/>
      <c r="NUD184" s="1814"/>
      <c r="NUE184" s="1814"/>
      <c r="NUF184" s="1814"/>
      <c r="NUG184" s="1814"/>
      <c r="NUH184" s="1814"/>
      <c r="NUI184" s="1814"/>
      <c r="NUJ184" s="1814"/>
      <c r="NUK184" s="1814"/>
      <c r="NUL184" s="1814"/>
      <c r="NUM184" s="1814"/>
      <c r="NUN184" s="1814"/>
      <c r="NUO184" s="1814"/>
      <c r="NUP184" s="1814"/>
      <c r="NUQ184" s="1814"/>
      <c r="NUR184" s="1814"/>
      <c r="NUS184" s="1814"/>
      <c r="NUT184" s="1814"/>
      <c r="NUU184" s="1814"/>
      <c r="NUV184" s="1814"/>
      <c r="NUW184" s="1814"/>
      <c r="NUX184" s="1814"/>
      <c r="NUY184" s="1814"/>
      <c r="NUZ184" s="1814"/>
      <c r="NVA184" s="1814"/>
      <c r="NVB184" s="1814"/>
      <c r="NVC184" s="1814"/>
      <c r="NVD184" s="1814"/>
      <c r="NVE184" s="1814"/>
      <c r="NVF184" s="1814"/>
      <c r="NVG184" s="1814"/>
      <c r="NVH184" s="1814"/>
      <c r="NVI184" s="1814"/>
      <c r="NVJ184" s="1814"/>
      <c r="NVK184" s="1814"/>
      <c r="NVL184" s="1814"/>
      <c r="NVM184" s="1814"/>
      <c r="NVN184" s="1814"/>
      <c r="NVO184" s="1814"/>
      <c r="NVP184" s="1814"/>
      <c r="NVQ184" s="1814"/>
      <c r="NVR184" s="1814"/>
      <c r="NVS184" s="1814"/>
      <c r="NVT184" s="1814"/>
      <c r="NVU184" s="1814"/>
      <c r="NVV184" s="1814"/>
      <c r="NVW184" s="1814"/>
      <c r="NVX184" s="1814"/>
      <c r="NVY184" s="1814"/>
      <c r="NVZ184" s="1814"/>
      <c r="NWA184" s="1814"/>
      <c r="NWB184" s="1814"/>
      <c r="NWC184" s="1814"/>
      <c r="NWD184" s="1814"/>
      <c r="NWE184" s="1814"/>
      <c r="NWF184" s="1814"/>
      <c r="NWG184" s="1814"/>
      <c r="NWH184" s="1814"/>
      <c r="NWI184" s="1814"/>
      <c r="NWJ184" s="1814"/>
      <c r="NWK184" s="1814"/>
      <c r="NWL184" s="1814"/>
      <c r="NWM184" s="1814"/>
      <c r="NWN184" s="1814"/>
      <c r="NWO184" s="1814"/>
      <c r="NWP184" s="1814"/>
      <c r="NWQ184" s="1814"/>
      <c r="NWR184" s="1814"/>
      <c r="NWS184" s="1814"/>
      <c r="NWT184" s="1814"/>
      <c r="NWU184" s="1814"/>
      <c r="NWV184" s="1814"/>
      <c r="NWW184" s="1814"/>
      <c r="NWX184" s="1814"/>
      <c r="NWY184" s="1814"/>
      <c r="NWZ184" s="1814"/>
      <c r="NXA184" s="1814"/>
      <c r="NXB184" s="1814"/>
      <c r="NXC184" s="1814"/>
      <c r="NXD184" s="1814"/>
      <c r="NXE184" s="1814"/>
      <c r="NXF184" s="1814"/>
      <c r="NXG184" s="1814"/>
      <c r="NXH184" s="1814"/>
      <c r="NXI184" s="1814"/>
      <c r="NXJ184" s="1814"/>
      <c r="NXK184" s="1814"/>
      <c r="NXL184" s="1814"/>
      <c r="NXM184" s="1814"/>
      <c r="NXN184" s="1814"/>
      <c r="NXO184" s="1814"/>
      <c r="NXP184" s="1814"/>
      <c r="NXQ184" s="1814"/>
      <c r="NXR184" s="1814"/>
      <c r="NXS184" s="1814"/>
      <c r="NXT184" s="1814"/>
      <c r="NXU184" s="1814"/>
      <c r="NXV184" s="1814"/>
      <c r="NXW184" s="1814"/>
      <c r="NXX184" s="1814"/>
      <c r="NXY184" s="1814"/>
      <c r="NXZ184" s="1814"/>
      <c r="NYA184" s="1814"/>
      <c r="NYB184" s="1814"/>
      <c r="NYC184" s="1814"/>
      <c r="NYD184" s="1814"/>
      <c r="NYE184" s="1814"/>
      <c r="NYF184" s="1814"/>
      <c r="NYG184" s="1814"/>
      <c r="NYH184" s="1814"/>
      <c r="NYI184" s="1814"/>
      <c r="NYJ184" s="1814"/>
      <c r="NYK184" s="1814"/>
      <c r="NYL184" s="1814"/>
      <c r="NYM184" s="1814"/>
      <c r="NYN184" s="1814"/>
      <c r="NYO184" s="1814"/>
      <c r="NYP184" s="1814"/>
      <c r="NYQ184" s="1814"/>
      <c r="NYR184" s="1814"/>
      <c r="NYS184" s="1814"/>
      <c r="NYT184" s="1814"/>
      <c r="NYU184" s="1814"/>
      <c r="NYV184" s="1814"/>
      <c r="NYW184" s="1814"/>
      <c r="NYX184" s="1814"/>
      <c r="NYY184" s="1814"/>
      <c r="NYZ184" s="1814"/>
      <c r="NZA184" s="1814"/>
      <c r="NZB184" s="1814"/>
      <c r="NZC184" s="1814"/>
      <c r="NZD184" s="1814"/>
      <c r="NZE184" s="1814"/>
      <c r="NZF184" s="1814"/>
      <c r="NZG184" s="1814"/>
      <c r="NZH184" s="1814"/>
      <c r="NZI184" s="1814"/>
      <c r="NZJ184" s="1814"/>
      <c r="NZK184" s="1814"/>
      <c r="NZL184" s="1814"/>
      <c r="NZM184" s="1814"/>
      <c r="NZN184" s="1814"/>
      <c r="NZO184" s="1814"/>
      <c r="NZP184" s="1814"/>
      <c r="NZQ184" s="1814"/>
      <c r="NZR184" s="1814"/>
      <c r="NZS184" s="1814"/>
      <c r="NZT184" s="1814"/>
      <c r="NZU184" s="1814"/>
      <c r="NZV184" s="1814"/>
      <c r="NZW184" s="1814"/>
      <c r="NZX184" s="1814"/>
      <c r="NZY184" s="1814"/>
      <c r="NZZ184" s="1814"/>
      <c r="OAA184" s="1814"/>
      <c r="OAB184" s="1814"/>
      <c r="OAC184" s="1814"/>
      <c r="OAD184" s="1814"/>
      <c r="OAE184" s="1814"/>
      <c r="OAF184" s="1814"/>
      <c r="OAG184" s="1814"/>
      <c r="OAH184" s="1814"/>
      <c r="OAI184" s="1814"/>
      <c r="OAJ184" s="1814"/>
      <c r="OAK184" s="1814"/>
      <c r="OAL184" s="1814"/>
      <c r="OAM184" s="1814"/>
      <c r="OAN184" s="1814"/>
      <c r="OAO184" s="1814"/>
      <c r="OAP184" s="1814"/>
      <c r="OAQ184" s="1814"/>
      <c r="OAR184" s="1814"/>
      <c r="OAS184" s="1814"/>
      <c r="OAT184" s="1814"/>
      <c r="OAU184" s="1814"/>
      <c r="OAV184" s="1814"/>
      <c r="OAW184" s="1814"/>
      <c r="OAX184" s="1814"/>
      <c r="OAY184" s="1814"/>
      <c r="OAZ184" s="1814"/>
      <c r="OBA184" s="1814"/>
      <c r="OBB184" s="1814"/>
      <c r="OBC184" s="1814"/>
      <c r="OBD184" s="1814"/>
      <c r="OBE184" s="1814"/>
      <c r="OBF184" s="1814"/>
      <c r="OBG184" s="1814"/>
      <c r="OBH184" s="1814"/>
      <c r="OBI184" s="1814"/>
      <c r="OBJ184" s="1814"/>
      <c r="OBK184" s="1814"/>
      <c r="OBL184" s="1814"/>
      <c r="OBM184" s="1814"/>
      <c r="OBN184" s="1814"/>
      <c r="OBO184" s="1814"/>
      <c r="OBP184" s="1814"/>
      <c r="OBQ184" s="1814"/>
      <c r="OBR184" s="1814"/>
      <c r="OBS184" s="1814"/>
      <c r="OBT184" s="1814"/>
      <c r="OBU184" s="1814"/>
      <c r="OBV184" s="1814"/>
      <c r="OBW184" s="1814"/>
      <c r="OBX184" s="1814"/>
      <c r="OBY184" s="1814"/>
      <c r="OBZ184" s="1814"/>
      <c r="OCA184" s="1814"/>
      <c r="OCB184" s="1814"/>
      <c r="OCC184" s="1814"/>
      <c r="OCD184" s="1814"/>
      <c r="OCE184" s="1814"/>
      <c r="OCF184" s="1814"/>
      <c r="OCG184" s="1814"/>
      <c r="OCH184" s="1814"/>
      <c r="OCI184" s="1814"/>
      <c r="OCJ184" s="1814"/>
      <c r="OCK184" s="1814"/>
      <c r="OCL184" s="1814"/>
      <c r="OCM184" s="1814"/>
      <c r="OCN184" s="1814"/>
      <c r="OCO184" s="1814"/>
      <c r="OCP184" s="1814"/>
      <c r="OCQ184" s="1814"/>
      <c r="OCR184" s="1814"/>
      <c r="OCS184" s="1814"/>
      <c r="OCT184" s="1814"/>
      <c r="OCU184" s="1814"/>
      <c r="OCV184" s="1814"/>
      <c r="OCW184" s="1814"/>
      <c r="OCX184" s="1814"/>
      <c r="OCY184" s="1814"/>
      <c r="OCZ184" s="1814"/>
      <c r="ODA184" s="1814"/>
      <c r="ODB184" s="1814"/>
      <c r="ODC184" s="1814"/>
      <c r="ODD184" s="1814"/>
      <c r="ODE184" s="1814"/>
      <c r="ODF184" s="1814"/>
      <c r="ODG184" s="1814"/>
      <c r="ODH184" s="1814"/>
      <c r="ODI184" s="1814"/>
      <c r="ODJ184" s="1814"/>
      <c r="ODK184" s="1814"/>
      <c r="ODL184" s="1814"/>
      <c r="ODM184" s="1814"/>
      <c r="ODN184" s="1814"/>
      <c r="ODO184" s="1814"/>
      <c r="ODP184" s="1814"/>
      <c r="ODQ184" s="1814"/>
      <c r="ODR184" s="1814"/>
      <c r="ODS184" s="1814"/>
      <c r="ODT184" s="1814"/>
      <c r="ODU184" s="1814"/>
      <c r="ODV184" s="1814"/>
      <c r="ODW184" s="1814"/>
      <c r="ODX184" s="1814"/>
      <c r="ODY184" s="1814"/>
      <c r="ODZ184" s="1814"/>
      <c r="OEA184" s="1814"/>
      <c r="OEB184" s="1814"/>
      <c r="OEC184" s="1814"/>
      <c r="OED184" s="1814"/>
      <c r="OEE184" s="1814"/>
      <c r="OEF184" s="1814"/>
      <c r="OEG184" s="1814"/>
      <c r="OEH184" s="1814"/>
      <c r="OEI184" s="1814"/>
      <c r="OEJ184" s="1814"/>
      <c r="OEK184" s="1814"/>
      <c r="OEL184" s="1814"/>
      <c r="OEM184" s="1814"/>
      <c r="OEN184" s="1814"/>
      <c r="OEO184" s="1814"/>
      <c r="OEP184" s="1814"/>
      <c r="OEQ184" s="1814"/>
      <c r="OER184" s="1814"/>
      <c r="OES184" s="1814"/>
      <c r="OET184" s="1814"/>
      <c r="OEU184" s="1814"/>
      <c r="OEV184" s="1814"/>
      <c r="OEW184" s="1814"/>
      <c r="OEX184" s="1814"/>
      <c r="OEY184" s="1814"/>
      <c r="OEZ184" s="1814"/>
      <c r="OFA184" s="1814"/>
      <c r="OFB184" s="1814"/>
      <c r="OFC184" s="1814"/>
      <c r="OFD184" s="1814"/>
      <c r="OFE184" s="1814"/>
      <c r="OFF184" s="1814"/>
      <c r="OFG184" s="1814"/>
      <c r="OFH184" s="1814"/>
      <c r="OFI184" s="1814"/>
      <c r="OFJ184" s="1814"/>
      <c r="OFK184" s="1814"/>
      <c r="OFL184" s="1814"/>
      <c r="OFM184" s="1814"/>
      <c r="OFN184" s="1814"/>
      <c r="OFO184" s="1814"/>
      <c r="OFP184" s="1814"/>
      <c r="OFQ184" s="1814"/>
      <c r="OFR184" s="1814"/>
      <c r="OFS184" s="1814"/>
      <c r="OFT184" s="1814"/>
      <c r="OFU184" s="1814"/>
      <c r="OFV184" s="1814"/>
      <c r="OFW184" s="1814"/>
      <c r="OFX184" s="1814"/>
      <c r="OFY184" s="1814"/>
      <c r="OFZ184" s="1814"/>
      <c r="OGA184" s="1814"/>
      <c r="OGB184" s="1814"/>
      <c r="OGC184" s="1814"/>
      <c r="OGD184" s="1814"/>
      <c r="OGE184" s="1814"/>
      <c r="OGF184" s="1814"/>
      <c r="OGG184" s="1814"/>
      <c r="OGH184" s="1814"/>
      <c r="OGI184" s="1814"/>
      <c r="OGJ184" s="1814"/>
      <c r="OGK184" s="1814"/>
      <c r="OGL184" s="1814"/>
      <c r="OGM184" s="1814"/>
      <c r="OGN184" s="1814"/>
      <c r="OGO184" s="1814"/>
      <c r="OGP184" s="1814"/>
      <c r="OGQ184" s="1814"/>
      <c r="OGR184" s="1814"/>
      <c r="OGS184" s="1814"/>
      <c r="OGT184" s="1814"/>
      <c r="OGU184" s="1814"/>
      <c r="OGV184" s="1814"/>
      <c r="OGW184" s="1814"/>
      <c r="OGX184" s="1814"/>
      <c r="OGY184" s="1814"/>
      <c r="OGZ184" s="1814"/>
      <c r="OHA184" s="1814"/>
      <c r="OHB184" s="1814"/>
      <c r="OHC184" s="1814"/>
      <c r="OHD184" s="1814"/>
      <c r="OHE184" s="1814"/>
      <c r="OHF184" s="1814"/>
      <c r="OHG184" s="1814"/>
      <c r="OHH184" s="1814"/>
      <c r="OHI184" s="1814"/>
      <c r="OHJ184" s="1814"/>
      <c r="OHK184" s="1814"/>
      <c r="OHL184" s="1814"/>
      <c r="OHM184" s="1814"/>
      <c r="OHN184" s="1814"/>
      <c r="OHO184" s="1814"/>
      <c r="OHP184" s="1814"/>
      <c r="OHQ184" s="1814"/>
      <c r="OHR184" s="1814"/>
      <c r="OHS184" s="1814"/>
      <c r="OHT184" s="1814"/>
      <c r="OHU184" s="1814"/>
      <c r="OHV184" s="1814"/>
      <c r="OHW184" s="1814"/>
      <c r="OHX184" s="1814"/>
      <c r="OHY184" s="1814"/>
      <c r="OHZ184" s="1814"/>
      <c r="OIA184" s="1814"/>
      <c r="OIB184" s="1814"/>
      <c r="OIC184" s="1814"/>
      <c r="OID184" s="1814"/>
      <c r="OIE184" s="1814"/>
      <c r="OIF184" s="1814"/>
      <c r="OIG184" s="1814"/>
      <c r="OIH184" s="1814"/>
      <c r="OII184" s="1814"/>
      <c r="OIJ184" s="1814"/>
      <c r="OIK184" s="1814"/>
      <c r="OIL184" s="1814"/>
      <c r="OIM184" s="1814"/>
      <c r="OIN184" s="1814"/>
      <c r="OIO184" s="1814"/>
      <c r="OIP184" s="1814"/>
      <c r="OIQ184" s="1814"/>
      <c r="OIR184" s="1814"/>
      <c r="OIS184" s="1814"/>
      <c r="OIT184" s="1814"/>
      <c r="OIU184" s="1814"/>
      <c r="OIV184" s="1814"/>
      <c r="OIW184" s="1814"/>
      <c r="OIX184" s="1814"/>
      <c r="OIY184" s="1814"/>
      <c r="OIZ184" s="1814"/>
      <c r="OJA184" s="1814"/>
      <c r="OJB184" s="1814"/>
      <c r="OJC184" s="1814"/>
      <c r="OJD184" s="1814"/>
      <c r="OJE184" s="1814"/>
      <c r="OJF184" s="1814"/>
      <c r="OJG184" s="1814"/>
      <c r="OJH184" s="1814"/>
      <c r="OJI184" s="1814"/>
      <c r="OJJ184" s="1814"/>
      <c r="OJK184" s="1814"/>
      <c r="OJL184" s="1814"/>
      <c r="OJM184" s="1814"/>
      <c r="OJN184" s="1814"/>
      <c r="OJO184" s="1814"/>
      <c r="OJP184" s="1814"/>
      <c r="OJQ184" s="1814"/>
      <c r="OJR184" s="1814"/>
      <c r="OJS184" s="1814"/>
      <c r="OJT184" s="1814"/>
      <c r="OJU184" s="1814"/>
      <c r="OJV184" s="1814"/>
      <c r="OJW184" s="1814"/>
      <c r="OJX184" s="1814"/>
      <c r="OJY184" s="1814"/>
      <c r="OJZ184" s="1814"/>
      <c r="OKA184" s="1814"/>
      <c r="OKB184" s="1814"/>
      <c r="OKC184" s="1814"/>
      <c r="OKD184" s="1814"/>
      <c r="OKE184" s="1814"/>
      <c r="OKF184" s="1814"/>
      <c r="OKG184" s="1814"/>
      <c r="OKH184" s="1814"/>
      <c r="OKI184" s="1814"/>
      <c r="OKJ184" s="1814"/>
      <c r="OKK184" s="1814"/>
      <c r="OKL184" s="1814"/>
      <c r="OKM184" s="1814"/>
      <c r="OKN184" s="1814"/>
      <c r="OKO184" s="1814"/>
      <c r="OKP184" s="1814"/>
      <c r="OKQ184" s="1814"/>
      <c r="OKR184" s="1814"/>
      <c r="OKS184" s="1814"/>
      <c r="OKT184" s="1814"/>
      <c r="OKU184" s="1814"/>
      <c r="OKV184" s="1814"/>
      <c r="OKW184" s="1814"/>
      <c r="OKX184" s="1814"/>
      <c r="OKY184" s="1814"/>
      <c r="OKZ184" s="1814"/>
      <c r="OLA184" s="1814"/>
      <c r="OLB184" s="1814"/>
      <c r="OLC184" s="1814"/>
      <c r="OLD184" s="1814"/>
      <c r="OLE184" s="1814"/>
      <c r="OLF184" s="1814"/>
      <c r="OLG184" s="1814"/>
      <c r="OLH184" s="1814"/>
      <c r="OLI184" s="1814"/>
      <c r="OLJ184" s="1814"/>
      <c r="OLK184" s="1814"/>
      <c r="OLL184" s="1814"/>
      <c r="OLM184" s="1814"/>
      <c r="OLN184" s="1814"/>
      <c r="OLO184" s="1814"/>
      <c r="OLP184" s="1814"/>
      <c r="OLQ184" s="1814"/>
      <c r="OLR184" s="1814"/>
      <c r="OLS184" s="1814"/>
      <c r="OLT184" s="1814"/>
      <c r="OLU184" s="1814"/>
      <c r="OLV184" s="1814"/>
      <c r="OLW184" s="1814"/>
      <c r="OLX184" s="1814"/>
      <c r="OLY184" s="1814"/>
      <c r="OLZ184" s="1814"/>
      <c r="OMA184" s="1814"/>
      <c r="OMB184" s="1814"/>
      <c r="OMC184" s="1814"/>
      <c r="OMD184" s="1814"/>
      <c r="OME184" s="1814"/>
      <c r="OMF184" s="1814"/>
      <c r="OMG184" s="1814"/>
      <c r="OMH184" s="1814"/>
      <c r="OMI184" s="1814"/>
      <c r="OMJ184" s="1814"/>
      <c r="OMK184" s="1814"/>
      <c r="OML184" s="1814"/>
      <c r="OMM184" s="1814"/>
      <c r="OMN184" s="1814"/>
      <c r="OMO184" s="1814"/>
      <c r="OMP184" s="1814"/>
      <c r="OMQ184" s="1814"/>
      <c r="OMR184" s="1814"/>
      <c r="OMS184" s="1814"/>
      <c r="OMT184" s="1814"/>
      <c r="OMU184" s="1814"/>
      <c r="OMV184" s="1814"/>
      <c r="OMW184" s="1814"/>
      <c r="OMX184" s="1814"/>
      <c r="OMY184" s="1814"/>
      <c r="OMZ184" s="1814"/>
      <c r="ONA184" s="1814"/>
      <c r="ONB184" s="1814"/>
      <c r="ONC184" s="1814"/>
      <c r="OND184" s="1814"/>
      <c r="ONE184" s="1814"/>
      <c r="ONF184" s="1814"/>
      <c r="ONG184" s="1814"/>
      <c r="ONH184" s="1814"/>
      <c r="ONI184" s="1814"/>
      <c r="ONJ184" s="1814"/>
      <c r="ONK184" s="1814"/>
      <c r="ONL184" s="1814"/>
      <c r="ONM184" s="1814"/>
      <c r="ONN184" s="1814"/>
      <c r="ONO184" s="1814"/>
      <c r="ONP184" s="1814"/>
      <c r="ONQ184" s="1814"/>
      <c r="ONR184" s="1814"/>
      <c r="ONS184" s="1814"/>
      <c r="ONT184" s="1814"/>
      <c r="ONU184" s="1814"/>
      <c r="ONV184" s="1814"/>
      <c r="ONW184" s="1814"/>
      <c r="ONX184" s="1814"/>
      <c r="ONY184" s="1814"/>
      <c r="ONZ184" s="1814"/>
      <c r="OOA184" s="1814"/>
      <c r="OOB184" s="1814"/>
      <c r="OOC184" s="1814"/>
      <c r="OOD184" s="1814"/>
      <c r="OOE184" s="1814"/>
      <c r="OOF184" s="1814"/>
      <c r="OOG184" s="1814"/>
      <c r="OOH184" s="1814"/>
      <c r="OOI184" s="1814"/>
      <c r="OOJ184" s="1814"/>
      <c r="OOK184" s="1814"/>
      <c r="OOL184" s="1814"/>
      <c r="OOM184" s="1814"/>
      <c r="OON184" s="1814"/>
      <c r="OOO184" s="1814"/>
      <c r="OOP184" s="1814"/>
      <c r="OOQ184" s="1814"/>
      <c r="OOR184" s="1814"/>
      <c r="OOS184" s="1814"/>
      <c r="OOT184" s="1814"/>
      <c r="OOU184" s="1814"/>
      <c r="OOV184" s="1814"/>
      <c r="OOW184" s="1814"/>
      <c r="OOX184" s="1814"/>
      <c r="OOY184" s="1814"/>
      <c r="OOZ184" s="1814"/>
      <c r="OPA184" s="1814"/>
      <c r="OPB184" s="1814"/>
      <c r="OPC184" s="1814"/>
      <c r="OPD184" s="1814"/>
      <c r="OPE184" s="1814"/>
      <c r="OPF184" s="1814"/>
      <c r="OPG184" s="1814"/>
      <c r="OPH184" s="1814"/>
      <c r="OPI184" s="1814"/>
      <c r="OPJ184" s="1814"/>
      <c r="OPK184" s="1814"/>
      <c r="OPL184" s="1814"/>
      <c r="OPM184" s="1814"/>
      <c r="OPN184" s="1814"/>
      <c r="OPO184" s="1814"/>
      <c r="OPP184" s="1814"/>
      <c r="OPQ184" s="1814"/>
      <c r="OPR184" s="1814"/>
      <c r="OPS184" s="1814"/>
      <c r="OPT184" s="1814"/>
      <c r="OPU184" s="1814"/>
      <c r="OPV184" s="1814"/>
      <c r="OPW184" s="1814"/>
      <c r="OPX184" s="1814"/>
      <c r="OPY184" s="1814"/>
      <c r="OPZ184" s="1814"/>
      <c r="OQA184" s="1814"/>
      <c r="OQB184" s="1814"/>
      <c r="OQC184" s="1814"/>
      <c r="OQD184" s="1814"/>
      <c r="OQE184" s="1814"/>
      <c r="OQF184" s="1814"/>
      <c r="OQG184" s="1814"/>
      <c r="OQH184" s="1814"/>
      <c r="OQI184" s="1814"/>
      <c r="OQJ184" s="1814"/>
      <c r="OQK184" s="1814"/>
      <c r="OQL184" s="1814"/>
      <c r="OQM184" s="1814"/>
      <c r="OQN184" s="1814"/>
      <c r="OQO184" s="1814"/>
      <c r="OQP184" s="1814"/>
      <c r="OQQ184" s="1814"/>
      <c r="OQR184" s="1814"/>
      <c r="OQS184" s="1814"/>
      <c r="OQT184" s="1814"/>
      <c r="OQU184" s="1814"/>
      <c r="OQV184" s="1814"/>
      <c r="OQW184" s="1814"/>
      <c r="OQX184" s="1814"/>
      <c r="OQY184" s="1814"/>
      <c r="OQZ184" s="1814"/>
      <c r="ORA184" s="1814"/>
      <c r="ORB184" s="1814"/>
      <c r="ORC184" s="1814"/>
      <c r="ORD184" s="1814"/>
      <c r="ORE184" s="1814"/>
      <c r="ORF184" s="1814"/>
      <c r="ORG184" s="1814"/>
      <c r="ORH184" s="1814"/>
      <c r="ORI184" s="1814"/>
      <c r="ORJ184" s="1814"/>
      <c r="ORK184" s="1814"/>
      <c r="ORL184" s="1814"/>
      <c r="ORM184" s="1814"/>
      <c r="ORN184" s="1814"/>
      <c r="ORO184" s="1814"/>
      <c r="ORP184" s="1814"/>
      <c r="ORQ184" s="1814"/>
      <c r="ORR184" s="1814"/>
      <c r="ORS184" s="1814"/>
      <c r="ORT184" s="1814"/>
      <c r="ORU184" s="1814"/>
      <c r="ORV184" s="1814"/>
      <c r="ORW184" s="1814"/>
      <c r="ORX184" s="1814"/>
      <c r="ORY184" s="1814"/>
      <c r="ORZ184" s="1814"/>
      <c r="OSA184" s="1814"/>
      <c r="OSB184" s="1814"/>
      <c r="OSC184" s="1814"/>
      <c r="OSD184" s="1814"/>
      <c r="OSE184" s="1814"/>
      <c r="OSF184" s="1814"/>
      <c r="OSG184" s="1814"/>
      <c r="OSH184" s="1814"/>
      <c r="OSI184" s="1814"/>
      <c r="OSJ184" s="1814"/>
      <c r="OSK184" s="1814"/>
      <c r="OSL184" s="1814"/>
      <c r="OSM184" s="1814"/>
      <c r="OSN184" s="1814"/>
      <c r="OSO184" s="1814"/>
      <c r="OSP184" s="1814"/>
      <c r="OSQ184" s="1814"/>
      <c r="OSR184" s="1814"/>
      <c r="OSS184" s="1814"/>
      <c r="OST184" s="1814"/>
      <c r="OSU184" s="1814"/>
      <c r="OSV184" s="1814"/>
      <c r="OSW184" s="1814"/>
      <c r="OSX184" s="1814"/>
      <c r="OSY184" s="1814"/>
      <c r="OSZ184" s="1814"/>
      <c r="OTA184" s="1814"/>
      <c r="OTB184" s="1814"/>
      <c r="OTC184" s="1814"/>
      <c r="OTD184" s="1814"/>
      <c r="OTE184" s="1814"/>
      <c r="OTF184" s="1814"/>
      <c r="OTG184" s="1814"/>
      <c r="OTH184" s="1814"/>
      <c r="OTI184" s="1814"/>
      <c r="OTJ184" s="1814"/>
      <c r="OTK184" s="1814"/>
      <c r="OTL184" s="1814"/>
      <c r="OTM184" s="1814"/>
      <c r="OTN184" s="1814"/>
      <c r="OTO184" s="1814"/>
      <c r="OTP184" s="1814"/>
      <c r="OTQ184" s="1814"/>
      <c r="OTR184" s="1814"/>
      <c r="OTS184" s="1814"/>
      <c r="OTT184" s="1814"/>
      <c r="OTU184" s="1814"/>
      <c r="OTV184" s="1814"/>
      <c r="OTW184" s="1814"/>
      <c r="OTX184" s="1814"/>
      <c r="OTY184" s="1814"/>
      <c r="OTZ184" s="1814"/>
      <c r="OUA184" s="1814"/>
      <c r="OUB184" s="1814"/>
      <c r="OUC184" s="1814"/>
      <c r="OUD184" s="1814"/>
      <c r="OUE184" s="1814"/>
      <c r="OUF184" s="1814"/>
      <c r="OUG184" s="1814"/>
      <c r="OUH184" s="1814"/>
      <c r="OUI184" s="1814"/>
      <c r="OUJ184" s="1814"/>
      <c r="OUK184" s="1814"/>
      <c r="OUL184" s="1814"/>
      <c r="OUM184" s="1814"/>
      <c r="OUN184" s="1814"/>
      <c r="OUO184" s="1814"/>
      <c r="OUP184" s="1814"/>
      <c r="OUQ184" s="1814"/>
      <c r="OUR184" s="1814"/>
      <c r="OUS184" s="1814"/>
      <c r="OUT184" s="1814"/>
      <c r="OUU184" s="1814"/>
      <c r="OUV184" s="1814"/>
      <c r="OUW184" s="1814"/>
      <c r="OUX184" s="1814"/>
      <c r="OUY184" s="1814"/>
      <c r="OUZ184" s="1814"/>
      <c r="OVA184" s="1814"/>
      <c r="OVB184" s="1814"/>
      <c r="OVC184" s="1814"/>
      <c r="OVD184" s="1814"/>
      <c r="OVE184" s="1814"/>
      <c r="OVF184" s="1814"/>
      <c r="OVG184" s="1814"/>
      <c r="OVH184" s="1814"/>
      <c r="OVI184" s="1814"/>
      <c r="OVJ184" s="1814"/>
      <c r="OVK184" s="1814"/>
      <c r="OVL184" s="1814"/>
      <c r="OVM184" s="1814"/>
      <c r="OVN184" s="1814"/>
      <c r="OVO184" s="1814"/>
      <c r="OVP184" s="1814"/>
      <c r="OVQ184" s="1814"/>
      <c r="OVR184" s="1814"/>
      <c r="OVS184" s="1814"/>
      <c r="OVT184" s="1814"/>
      <c r="OVU184" s="1814"/>
      <c r="OVV184" s="1814"/>
      <c r="OVW184" s="1814"/>
      <c r="OVX184" s="1814"/>
      <c r="OVY184" s="1814"/>
      <c r="OVZ184" s="1814"/>
      <c r="OWA184" s="1814"/>
      <c r="OWB184" s="1814"/>
      <c r="OWC184" s="1814"/>
      <c r="OWD184" s="1814"/>
      <c r="OWE184" s="1814"/>
      <c r="OWF184" s="1814"/>
      <c r="OWG184" s="1814"/>
      <c r="OWH184" s="1814"/>
      <c r="OWI184" s="1814"/>
      <c r="OWJ184" s="1814"/>
      <c r="OWK184" s="1814"/>
      <c r="OWL184" s="1814"/>
      <c r="OWM184" s="1814"/>
      <c r="OWN184" s="1814"/>
      <c r="OWO184" s="1814"/>
      <c r="OWP184" s="1814"/>
      <c r="OWQ184" s="1814"/>
      <c r="OWR184" s="1814"/>
      <c r="OWS184" s="1814"/>
      <c r="OWT184" s="1814"/>
      <c r="OWU184" s="1814"/>
      <c r="OWV184" s="1814"/>
      <c r="OWW184" s="1814"/>
      <c r="OWX184" s="1814"/>
      <c r="OWY184" s="1814"/>
      <c r="OWZ184" s="1814"/>
      <c r="OXA184" s="1814"/>
      <c r="OXB184" s="1814"/>
      <c r="OXC184" s="1814"/>
      <c r="OXD184" s="1814"/>
      <c r="OXE184" s="1814"/>
      <c r="OXF184" s="1814"/>
      <c r="OXG184" s="1814"/>
      <c r="OXH184" s="1814"/>
      <c r="OXI184" s="1814"/>
      <c r="OXJ184" s="1814"/>
      <c r="OXK184" s="1814"/>
      <c r="OXL184" s="1814"/>
      <c r="OXM184" s="1814"/>
      <c r="OXN184" s="1814"/>
      <c r="OXO184" s="1814"/>
      <c r="OXP184" s="1814"/>
      <c r="OXQ184" s="1814"/>
      <c r="OXR184" s="1814"/>
      <c r="OXS184" s="1814"/>
      <c r="OXT184" s="1814"/>
      <c r="OXU184" s="1814"/>
      <c r="OXV184" s="1814"/>
      <c r="OXW184" s="1814"/>
      <c r="OXX184" s="1814"/>
      <c r="OXY184" s="1814"/>
      <c r="OXZ184" s="1814"/>
      <c r="OYA184" s="1814"/>
      <c r="OYB184" s="1814"/>
      <c r="OYC184" s="1814"/>
      <c r="OYD184" s="1814"/>
      <c r="OYE184" s="1814"/>
      <c r="OYF184" s="1814"/>
      <c r="OYG184" s="1814"/>
      <c r="OYH184" s="1814"/>
      <c r="OYI184" s="1814"/>
      <c r="OYJ184" s="1814"/>
      <c r="OYK184" s="1814"/>
      <c r="OYL184" s="1814"/>
      <c r="OYM184" s="1814"/>
      <c r="OYN184" s="1814"/>
      <c r="OYO184" s="1814"/>
      <c r="OYP184" s="1814"/>
      <c r="OYQ184" s="1814"/>
      <c r="OYR184" s="1814"/>
      <c r="OYS184" s="1814"/>
      <c r="OYT184" s="1814"/>
      <c r="OYU184" s="1814"/>
      <c r="OYV184" s="1814"/>
      <c r="OYW184" s="1814"/>
      <c r="OYX184" s="1814"/>
      <c r="OYY184" s="1814"/>
      <c r="OYZ184" s="1814"/>
      <c r="OZA184" s="1814"/>
      <c r="OZB184" s="1814"/>
      <c r="OZC184" s="1814"/>
      <c r="OZD184" s="1814"/>
      <c r="OZE184" s="1814"/>
      <c r="OZF184" s="1814"/>
      <c r="OZG184" s="1814"/>
      <c r="OZH184" s="1814"/>
      <c r="OZI184" s="1814"/>
      <c r="OZJ184" s="1814"/>
      <c r="OZK184" s="1814"/>
      <c r="OZL184" s="1814"/>
      <c r="OZM184" s="1814"/>
      <c r="OZN184" s="1814"/>
      <c r="OZO184" s="1814"/>
      <c r="OZP184" s="1814"/>
      <c r="OZQ184" s="1814"/>
      <c r="OZR184" s="1814"/>
      <c r="OZS184" s="1814"/>
      <c r="OZT184" s="1814"/>
      <c r="OZU184" s="1814"/>
      <c r="OZV184" s="1814"/>
      <c r="OZW184" s="1814"/>
      <c r="OZX184" s="1814"/>
      <c r="OZY184" s="1814"/>
      <c r="OZZ184" s="1814"/>
      <c r="PAA184" s="1814"/>
      <c r="PAB184" s="1814"/>
      <c r="PAC184" s="1814"/>
      <c r="PAD184" s="1814"/>
      <c r="PAE184" s="1814"/>
      <c r="PAF184" s="1814"/>
      <c r="PAG184" s="1814"/>
      <c r="PAH184" s="1814"/>
      <c r="PAI184" s="1814"/>
      <c r="PAJ184" s="1814"/>
      <c r="PAK184" s="1814"/>
      <c r="PAL184" s="1814"/>
      <c r="PAM184" s="1814"/>
      <c r="PAN184" s="1814"/>
      <c r="PAO184" s="1814"/>
      <c r="PAP184" s="1814"/>
      <c r="PAQ184" s="1814"/>
      <c r="PAR184" s="1814"/>
      <c r="PAS184" s="1814"/>
      <c r="PAT184" s="1814"/>
      <c r="PAU184" s="1814"/>
      <c r="PAV184" s="1814"/>
      <c r="PAW184" s="1814"/>
      <c r="PAX184" s="1814"/>
      <c r="PAY184" s="1814"/>
      <c r="PAZ184" s="1814"/>
      <c r="PBA184" s="1814"/>
      <c r="PBB184" s="1814"/>
      <c r="PBC184" s="1814"/>
      <c r="PBD184" s="1814"/>
      <c r="PBE184" s="1814"/>
      <c r="PBF184" s="1814"/>
      <c r="PBG184" s="1814"/>
      <c r="PBH184" s="1814"/>
      <c r="PBI184" s="1814"/>
      <c r="PBJ184" s="1814"/>
      <c r="PBK184" s="1814"/>
      <c r="PBL184" s="1814"/>
      <c r="PBM184" s="1814"/>
      <c r="PBN184" s="1814"/>
      <c r="PBO184" s="1814"/>
      <c r="PBP184" s="1814"/>
      <c r="PBQ184" s="1814"/>
      <c r="PBR184" s="1814"/>
      <c r="PBS184" s="1814"/>
      <c r="PBT184" s="1814"/>
      <c r="PBU184" s="1814"/>
      <c r="PBV184" s="1814"/>
      <c r="PBW184" s="1814"/>
      <c r="PBX184" s="1814"/>
      <c r="PBY184" s="1814"/>
      <c r="PBZ184" s="1814"/>
      <c r="PCA184" s="1814"/>
      <c r="PCB184" s="1814"/>
      <c r="PCC184" s="1814"/>
      <c r="PCD184" s="1814"/>
      <c r="PCE184" s="1814"/>
      <c r="PCF184" s="1814"/>
      <c r="PCG184" s="1814"/>
      <c r="PCH184" s="1814"/>
      <c r="PCI184" s="1814"/>
      <c r="PCJ184" s="1814"/>
      <c r="PCK184" s="1814"/>
      <c r="PCL184" s="1814"/>
      <c r="PCM184" s="1814"/>
      <c r="PCN184" s="1814"/>
      <c r="PCO184" s="1814"/>
      <c r="PCP184" s="1814"/>
      <c r="PCQ184" s="1814"/>
      <c r="PCR184" s="1814"/>
      <c r="PCS184" s="1814"/>
      <c r="PCT184" s="1814"/>
      <c r="PCU184" s="1814"/>
      <c r="PCV184" s="1814"/>
      <c r="PCW184" s="1814"/>
      <c r="PCX184" s="1814"/>
      <c r="PCY184" s="1814"/>
      <c r="PCZ184" s="1814"/>
      <c r="PDA184" s="1814"/>
      <c r="PDB184" s="1814"/>
      <c r="PDC184" s="1814"/>
      <c r="PDD184" s="1814"/>
      <c r="PDE184" s="1814"/>
      <c r="PDF184" s="1814"/>
      <c r="PDG184" s="1814"/>
      <c r="PDH184" s="1814"/>
      <c r="PDI184" s="1814"/>
      <c r="PDJ184" s="1814"/>
      <c r="PDK184" s="1814"/>
      <c r="PDL184" s="1814"/>
      <c r="PDM184" s="1814"/>
      <c r="PDN184" s="1814"/>
      <c r="PDO184" s="1814"/>
      <c r="PDP184" s="1814"/>
      <c r="PDQ184" s="1814"/>
      <c r="PDR184" s="1814"/>
      <c r="PDS184" s="1814"/>
      <c r="PDT184" s="1814"/>
      <c r="PDU184" s="1814"/>
      <c r="PDV184" s="1814"/>
      <c r="PDW184" s="1814"/>
      <c r="PDX184" s="1814"/>
      <c r="PDY184" s="1814"/>
      <c r="PDZ184" s="1814"/>
      <c r="PEA184" s="1814"/>
      <c r="PEB184" s="1814"/>
      <c r="PEC184" s="1814"/>
      <c r="PED184" s="1814"/>
      <c r="PEE184" s="1814"/>
      <c r="PEF184" s="1814"/>
      <c r="PEG184" s="1814"/>
      <c r="PEH184" s="1814"/>
      <c r="PEI184" s="1814"/>
      <c r="PEJ184" s="1814"/>
      <c r="PEK184" s="1814"/>
      <c r="PEL184" s="1814"/>
      <c r="PEM184" s="1814"/>
      <c r="PEN184" s="1814"/>
      <c r="PEO184" s="1814"/>
      <c r="PEP184" s="1814"/>
      <c r="PEQ184" s="1814"/>
      <c r="PER184" s="1814"/>
      <c r="PES184" s="1814"/>
      <c r="PET184" s="1814"/>
      <c r="PEU184" s="1814"/>
      <c r="PEV184" s="1814"/>
      <c r="PEW184" s="1814"/>
      <c r="PEX184" s="1814"/>
      <c r="PEY184" s="1814"/>
      <c r="PEZ184" s="1814"/>
      <c r="PFA184" s="1814"/>
      <c r="PFB184" s="1814"/>
      <c r="PFC184" s="1814"/>
      <c r="PFD184" s="1814"/>
      <c r="PFE184" s="1814"/>
      <c r="PFF184" s="1814"/>
      <c r="PFG184" s="1814"/>
      <c r="PFH184" s="1814"/>
      <c r="PFI184" s="1814"/>
      <c r="PFJ184" s="1814"/>
      <c r="PFK184" s="1814"/>
      <c r="PFL184" s="1814"/>
      <c r="PFM184" s="1814"/>
      <c r="PFN184" s="1814"/>
      <c r="PFO184" s="1814"/>
      <c r="PFP184" s="1814"/>
      <c r="PFQ184" s="1814"/>
      <c r="PFR184" s="1814"/>
      <c r="PFS184" s="1814"/>
      <c r="PFT184" s="1814"/>
      <c r="PFU184" s="1814"/>
      <c r="PFV184" s="1814"/>
      <c r="PFW184" s="1814"/>
      <c r="PFX184" s="1814"/>
      <c r="PFY184" s="1814"/>
      <c r="PFZ184" s="1814"/>
      <c r="PGA184" s="1814"/>
      <c r="PGB184" s="1814"/>
      <c r="PGC184" s="1814"/>
      <c r="PGD184" s="1814"/>
      <c r="PGE184" s="1814"/>
      <c r="PGF184" s="1814"/>
      <c r="PGG184" s="1814"/>
      <c r="PGH184" s="1814"/>
      <c r="PGI184" s="1814"/>
      <c r="PGJ184" s="1814"/>
      <c r="PGK184" s="1814"/>
      <c r="PGL184" s="1814"/>
      <c r="PGM184" s="1814"/>
      <c r="PGN184" s="1814"/>
      <c r="PGO184" s="1814"/>
      <c r="PGP184" s="1814"/>
      <c r="PGQ184" s="1814"/>
      <c r="PGR184" s="1814"/>
      <c r="PGS184" s="1814"/>
      <c r="PGT184" s="1814"/>
      <c r="PGU184" s="1814"/>
      <c r="PGV184" s="1814"/>
      <c r="PGW184" s="1814"/>
      <c r="PGX184" s="1814"/>
      <c r="PGY184" s="1814"/>
      <c r="PGZ184" s="1814"/>
      <c r="PHA184" s="1814"/>
      <c r="PHB184" s="1814"/>
      <c r="PHC184" s="1814"/>
      <c r="PHD184" s="1814"/>
      <c r="PHE184" s="1814"/>
      <c r="PHF184" s="1814"/>
      <c r="PHG184" s="1814"/>
      <c r="PHH184" s="1814"/>
      <c r="PHI184" s="1814"/>
      <c r="PHJ184" s="1814"/>
      <c r="PHK184" s="1814"/>
      <c r="PHL184" s="1814"/>
      <c r="PHM184" s="1814"/>
      <c r="PHN184" s="1814"/>
      <c r="PHO184" s="1814"/>
      <c r="PHP184" s="1814"/>
      <c r="PHQ184" s="1814"/>
      <c r="PHR184" s="1814"/>
      <c r="PHS184" s="1814"/>
      <c r="PHT184" s="1814"/>
      <c r="PHU184" s="1814"/>
      <c r="PHV184" s="1814"/>
      <c r="PHW184" s="1814"/>
      <c r="PHX184" s="1814"/>
      <c r="PHY184" s="1814"/>
      <c r="PHZ184" s="1814"/>
      <c r="PIA184" s="1814"/>
      <c r="PIB184" s="1814"/>
      <c r="PIC184" s="1814"/>
      <c r="PID184" s="1814"/>
      <c r="PIE184" s="1814"/>
      <c r="PIF184" s="1814"/>
      <c r="PIG184" s="1814"/>
      <c r="PIH184" s="1814"/>
      <c r="PII184" s="1814"/>
      <c r="PIJ184" s="1814"/>
      <c r="PIK184" s="1814"/>
      <c r="PIL184" s="1814"/>
      <c r="PIM184" s="1814"/>
      <c r="PIN184" s="1814"/>
      <c r="PIO184" s="1814"/>
      <c r="PIP184" s="1814"/>
      <c r="PIQ184" s="1814"/>
      <c r="PIR184" s="1814"/>
      <c r="PIS184" s="1814"/>
      <c r="PIT184" s="1814"/>
      <c r="PIU184" s="1814"/>
      <c r="PIV184" s="1814"/>
      <c r="PIW184" s="1814"/>
      <c r="PIX184" s="1814"/>
      <c r="PIY184" s="1814"/>
      <c r="PIZ184" s="1814"/>
      <c r="PJA184" s="1814"/>
      <c r="PJB184" s="1814"/>
      <c r="PJC184" s="1814"/>
      <c r="PJD184" s="1814"/>
      <c r="PJE184" s="1814"/>
      <c r="PJF184" s="1814"/>
      <c r="PJG184" s="1814"/>
      <c r="PJH184" s="1814"/>
      <c r="PJI184" s="1814"/>
      <c r="PJJ184" s="1814"/>
      <c r="PJK184" s="1814"/>
      <c r="PJL184" s="1814"/>
      <c r="PJM184" s="1814"/>
      <c r="PJN184" s="1814"/>
      <c r="PJO184" s="1814"/>
      <c r="PJP184" s="1814"/>
      <c r="PJQ184" s="1814"/>
      <c r="PJR184" s="1814"/>
      <c r="PJS184" s="1814"/>
      <c r="PJT184" s="1814"/>
      <c r="PJU184" s="1814"/>
      <c r="PJV184" s="1814"/>
      <c r="PJW184" s="1814"/>
      <c r="PJX184" s="1814"/>
      <c r="PJY184" s="1814"/>
      <c r="PJZ184" s="1814"/>
      <c r="PKA184" s="1814"/>
      <c r="PKB184" s="1814"/>
      <c r="PKC184" s="1814"/>
      <c r="PKD184" s="1814"/>
      <c r="PKE184" s="1814"/>
      <c r="PKF184" s="1814"/>
      <c r="PKG184" s="1814"/>
      <c r="PKH184" s="1814"/>
      <c r="PKI184" s="1814"/>
      <c r="PKJ184" s="1814"/>
      <c r="PKK184" s="1814"/>
      <c r="PKL184" s="1814"/>
      <c r="PKM184" s="1814"/>
      <c r="PKN184" s="1814"/>
      <c r="PKO184" s="1814"/>
      <c r="PKP184" s="1814"/>
      <c r="PKQ184" s="1814"/>
      <c r="PKR184" s="1814"/>
      <c r="PKS184" s="1814"/>
      <c r="PKT184" s="1814"/>
      <c r="PKU184" s="1814"/>
      <c r="PKV184" s="1814"/>
      <c r="PKW184" s="1814"/>
      <c r="PKX184" s="1814"/>
      <c r="PKY184" s="1814"/>
      <c r="PKZ184" s="1814"/>
      <c r="PLA184" s="1814"/>
      <c r="PLB184" s="1814"/>
      <c r="PLC184" s="1814"/>
      <c r="PLD184" s="1814"/>
      <c r="PLE184" s="1814"/>
      <c r="PLF184" s="1814"/>
      <c r="PLG184" s="1814"/>
      <c r="PLH184" s="1814"/>
      <c r="PLI184" s="1814"/>
      <c r="PLJ184" s="1814"/>
      <c r="PLK184" s="1814"/>
      <c r="PLL184" s="1814"/>
      <c r="PLM184" s="1814"/>
      <c r="PLN184" s="1814"/>
      <c r="PLO184" s="1814"/>
      <c r="PLP184" s="1814"/>
      <c r="PLQ184" s="1814"/>
      <c r="PLR184" s="1814"/>
      <c r="PLS184" s="1814"/>
      <c r="PLT184" s="1814"/>
      <c r="PLU184" s="1814"/>
      <c r="PLV184" s="1814"/>
      <c r="PLW184" s="1814"/>
      <c r="PLX184" s="1814"/>
      <c r="PLY184" s="1814"/>
      <c r="PLZ184" s="1814"/>
      <c r="PMA184" s="1814"/>
      <c r="PMB184" s="1814"/>
      <c r="PMC184" s="1814"/>
      <c r="PMD184" s="1814"/>
      <c r="PME184" s="1814"/>
      <c r="PMF184" s="1814"/>
      <c r="PMG184" s="1814"/>
      <c r="PMH184" s="1814"/>
      <c r="PMI184" s="1814"/>
      <c r="PMJ184" s="1814"/>
      <c r="PMK184" s="1814"/>
      <c r="PML184" s="1814"/>
      <c r="PMM184" s="1814"/>
      <c r="PMN184" s="1814"/>
      <c r="PMO184" s="1814"/>
      <c r="PMP184" s="1814"/>
      <c r="PMQ184" s="1814"/>
      <c r="PMR184" s="1814"/>
      <c r="PMS184" s="1814"/>
      <c r="PMT184" s="1814"/>
      <c r="PMU184" s="1814"/>
      <c r="PMV184" s="1814"/>
      <c r="PMW184" s="1814"/>
      <c r="PMX184" s="1814"/>
      <c r="PMY184" s="1814"/>
      <c r="PMZ184" s="1814"/>
      <c r="PNA184" s="1814"/>
      <c r="PNB184" s="1814"/>
      <c r="PNC184" s="1814"/>
      <c r="PND184" s="1814"/>
      <c r="PNE184" s="1814"/>
      <c r="PNF184" s="1814"/>
      <c r="PNG184" s="1814"/>
      <c r="PNH184" s="1814"/>
      <c r="PNI184" s="1814"/>
      <c r="PNJ184" s="1814"/>
      <c r="PNK184" s="1814"/>
      <c r="PNL184" s="1814"/>
      <c r="PNM184" s="1814"/>
      <c r="PNN184" s="1814"/>
      <c r="PNO184" s="1814"/>
      <c r="PNP184" s="1814"/>
      <c r="PNQ184" s="1814"/>
      <c r="PNR184" s="1814"/>
      <c r="PNS184" s="1814"/>
      <c r="PNT184" s="1814"/>
      <c r="PNU184" s="1814"/>
      <c r="PNV184" s="1814"/>
      <c r="PNW184" s="1814"/>
      <c r="PNX184" s="1814"/>
      <c r="PNY184" s="1814"/>
      <c r="PNZ184" s="1814"/>
      <c r="POA184" s="1814"/>
      <c r="POB184" s="1814"/>
      <c r="POC184" s="1814"/>
      <c r="POD184" s="1814"/>
      <c r="POE184" s="1814"/>
      <c r="POF184" s="1814"/>
      <c r="POG184" s="1814"/>
      <c r="POH184" s="1814"/>
      <c r="POI184" s="1814"/>
      <c r="POJ184" s="1814"/>
      <c r="POK184" s="1814"/>
      <c r="POL184" s="1814"/>
      <c r="POM184" s="1814"/>
      <c r="PON184" s="1814"/>
      <c r="POO184" s="1814"/>
      <c r="POP184" s="1814"/>
      <c r="POQ184" s="1814"/>
      <c r="POR184" s="1814"/>
      <c r="POS184" s="1814"/>
      <c r="POT184" s="1814"/>
      <c r="POU184" s="1814"/>
      <c r="POV184" s="1814"/>
      <c r="POW184" s="1814"/>
      <c r="POX184" s="1814"/>
      <c r="POY184" s="1814"/>
      <c r="POZ184" s="1814"/>
      <c r="PPA184" s="1814"/>
      <c r="PPB184" s="1814"/>
      <c r="PPC184" s="1814"/>
      <c r="PPD184" s="1814"/>
      <c r="PPE184" s="1814"/>
      <c r="PPF184" s="1814"/>
      <c r="PPG184" s="1814"/>
      <c r="PPH184" s="1814"/>
      <c r="PPI184" s="1814"/>
      <c r="PPJ184" s="1814"/>
      <c r="PPK184" s="1814"/>
      <c r="PPL184" s="1814"/>
      <c r="PPM184" s="1814"/>
      <c r="PPN184" s="1814"/>
      <c r="PPO184" s="1814"/>
      <c r="PPP184" s="1814"/>
      <c r="PPQ184" s="1814"/>
      <c r="PPR184" s="1814"/>
      <c r="PPS184" s="1814"/>
      <c r="PPT184" s="1814"/>
      <c r="PPU184" s="1814"/>
      <c r="PPV184" s="1814"/>
      <c r="PPW184" s="1814"/>
      <c r="PPX184" s="1814"/>
      <c r="PPY184" s="1814"/>
      <c r="PPZ184" s="1814"/>
      <c r="PQA184" s="1814"/>
      <c r="PQB184" s="1814"/>
      <c r="PQC184" s="1814"/>
      <c r="PQD184" s="1814"/>
      <c r="PQE184" s="1814"/>
      <c r="PQF184" s="1814"/>
      <c r="PQG184" s="1814"/>
      <c r="PQH184" s="1814"/>
      <c r="PQI184" s="1814"/>
      <c r="PQJ184" s="1814"/>
      <c r="PQK184" s="1814"/>
      <c r="PQL184" s="1814"/>
      <c r="PQM184" s="1814"/>
      <c r="PQN184" s="1814"/>
      <c r="PQO184" s="1814"/>
      <c r="PQP184" s="1814"/>
      <c r="PQQ184" s="1814"/>
      <c r="PQR184" s="1814"/>
      <c r="PQS184" s="1814"/>
      <c r="PQT184" s="1814"/>
      <c r="PQU184" s="1814"/>
      <c r="PQV184" s="1814"/>
      <c r="PQW184" s="1814"/>
      <c r="PQX184" s="1814"/>
      <c r="PQY184" s="1814"/>
      <c r="PQZ184" s="1814"/>
      <c r="PRA184" s="1814"/>
      <c r="PRB184" s="1814"/>
      <c r="PRC184" s="1814"/>
      <c r="PRD184" s="1814"/>
      <c r="PRE184" s="1814"/>
      <c r="PRF184" s="1814"/>
      <c r="PRG184" s="1814"/>
      <c r="PRH184" s="1814"/>
      <c r="PRI184" s="1814"/>
      <c r="PRJ184" s="1814"/>
      <c r="PRK184" s="1814"/>
      <c r="PRL184" s="1814"/>
      <c r="PRM184" s="1814"/>
      <c r="PRN184" s="1814"/>
      <c r="PRO184" s="1814"/>
      <c r="PRP184" s="1814"/>
      <c r="PRQ184" s="1814"/>
      <c r="PRR184" s="1814"/>
      <c r="PRS184" s="1814"/>
      <c r="PRT184" s="1814"/>
      <c r="PRU184" s="1814"/>
      <c r="PRV184" s="1814"/>
      <c r="PRW184" s="1814"/>
      <c r="PRX184" s="1814"/>
      <c r="PRY184" s="1814"/>
      <c r="PRZ184" s="1814"/>
      <c r="PSA184" s="1814"/>
      <c r="PSB184" s="1814"/>
      <c r="PSC184" s="1814"/>
      <c r="PSD184" s="1814"/>
      <c r="PSE184" s="1814"/>
      <c r="PSF184" s="1814"/>
      <c r="PSG184" s="1814"/>
      <c r="PSH184" s="1814"/>
      <c r="PSI184" s="1814"/>
      <c r="PSJ184" s="1814"/>
      <c r="PSK184" s="1814"/>
      <c r="PSL184" s="1814"/>
      <c r="PSM184" s="1814"/>
      <c r="PSN184" s="1814"/>
      <c r="PSO184" s="1814"/>
      <c r="PSP184" s="1814"/>
      <c r="PSQ184" s="1814"/>
      <c r="PSR184" s="1814"/>
      <c r="PSS184" s="1814"/>
      <c r="PST184" s="1814"/>
      <c r="PSU184" s="1814"/>
      <c r="PSV184" s="1814"/>
      <c r="PSW184" s="1814"/>
      <c r="PSX184" s="1814"/>
      <c r="PSY184" s="1814"/>
      <c r="PSZ184" s="1814"/>
      <c r="PTA184" s="1814"/>
      <c r="PTB184" s="1814"/>
      <c r="PTC184" s="1814"/>
      <c r="PTD184" s="1814"/>
      <c r="PTE184" s="1814"/>
      <c r="PTF184" s="1814"/>
      <c r="PTG184" s="1814"/>
      <c r="PTH184" s="1814"/>
      <c r="PTI184" s="1814"/>
      <c r="PTJ184" s="1814"/>
      <c r="PTK184" s="1814"/>
      <c r="PTL184" s="1814"/>
      <c r="PTM184" s="1814"/>
      <c r="PTN184" s="1814"/>
      <c r="PTO184" s="1814"/>
      <c r="PTP184" s="1814"/>
      <c r="PTQ184" s="1814"/>
      <c r="PTR184" s="1814"/>
      <c r="PTS184" s="1814"/>
      <c r="PTT184" s="1814"/>
      <c r="PTU184" s="1814"/>
      <c r="PTV184" s="1814"/>
      <c r="PTW184" s="1814"/>
      <c r="PTX184" s="1814"/>
      <c r="PTY184" s="1814"/>
      <c r="PTZ184" s="1814"/>
      <c r="PUA184" s="1814"/>
      <c r="PUB184" s="1814"/>
      <c r="PUC184" s="1814"/>
      <c r="PUD184" s="1814"/>
      <c r="PUE184" s="1814"/>
      <c r="PUF184" s="1814"/>
      <c r="PUG184" s="1814"/>
      <c r="PUH184" s="1814"/>
      <c r="PUI184" s="1814"/>
      <c r="PUJ184" s="1814"/>
      <c r="PUK184" s="1814"/>
      <c r="PUL184" s="1814"/>
      <c r="PUM184" s="1814"/>
      <c r="PUN184" s="1814"/>
      <c r="PUO184" s="1814"/>
      <c r="PUP184" s="1814"/>
      <c r="PUQ184" s="1814"/>
      <c r="PUR184" s="1814"/>
      <c r="PUS184" s="1814"/>
      <c r="PUT184" s="1814"/>
      <c r="PUU184" s="1814"/>
      <c r="PUV184" s="1814"/>
      <c r="PUW184" s="1814"/>
      <c r="PUX184" s="1814"/>
      <c r="PUY184" s="1814"/>
      <c r="PUZ184" s="1814"/>
      <c r="PVA184" s="1814"/>
      <c r="PVB184" s="1814"/>
      <c r="PVC184" s="1814"/>
      <c r="PVD184" s="1814"/>
      <c r="PVE184" s="1814"/>
      <c r="PVF184" s="1814"/>
      <c r="PVG184" s="1814"/>
      <c r="PVH184" s="1814"/>
      <c r="PVI184" s="1814"/>
      <c r="PVJ184" s="1814"/>
      <c r="PVK184" s="1814"/>
      <c r="PVL184" s="1814"/>
      <c r="PVM184" s="1814"/>
      <c r="PVN184" s="1814"/>
      <c r="PVO184" s="1814"/>
      <c r="PVP184" s="1814"/>
      <c r="PVQ184" s="1814"/>
      <c r="PVR184" s="1814"/>
      <c r="PVS184" s="1814"/>
      <c r="PVT184" s="1814"/>
      <c r="PVU184" s="1814"/>
      <c r="PVV184" s="1814"/>
      <c r="PVW184" s="1814"/>
      <c r="PVX184" s="1814"/>
      <c r="PVY184" s="1814"/>
      <c r="PVZ184" s="1814"/>
      <c r="PWA184" s="1814"/>
      <c r="PWB184" s="1814"/>
      <c r="PWC184" s="1814"/>
      <c r="PWD184" s="1814"/>
      <c r="PWE184" s="1814"/>
      <c r="PWF184" s="1814"/>
      <c r="PWG184" s="1814"/>
      <c r="PWH184" s="1814"/>
      <c r="PWI184" s="1814"/>
      <c r="PWJ184" s="1814"/>
      <c r="PWK184" s="1814"/>
      <c r="PWL184" s="1814"/>
      <c r="PWM184" s="1814"/>
      <c r="PWN184" s="1814"/>
      <c r="PWO184" s="1814"/>
      <c r="PWP184" s="1814"/>
      <c r="PWQ184" s="1814"/>
      <c r="PWR184" s="1814"/>
      <c r="PWS184" s="1814"/>
      <c r="PWT184" s="1814"/>
      <c r="PWU184" s="1814"/>
      <c r="PWV184" s="1814"/>
      <c r="PWW184" s="1814"/>
      <c r="PWX184" s="1814"/>
      <c r="PWY184" s="1814"/>
      <c r="PWZ184" s="1814"/>
      <c r="PXA184" s="1814"/>
      <c r="PXB184" s="1814"/>
      <c r="PXC184" s="1814"/>
      <c r="PXD184" s="1814"/>
      <c r="PXE184" s="1814"/>
      <c r="PXF184" s="1814"/>
      <c r="PXG184" s="1814"/>
      <c r="PXH184" s="1814"/>
      <c r="PXI184" s="1814"/>
      <c r="PXJ184" s="1814"/>
      <c r="PXK184" s="1814"/>
      <c r="PXL184" s="1814"/>
      <c r="PXM184" s="1814"/>
      <c r="PXN184" s="1814"/>
      <c r="PXO184" s="1814"/>
      <c r="PXP184" s="1814"/>
      <c r="PXQ184" s="1814"/>
      <c r="PXR184" s="1814"/>
      <c r="PXS184" s="1814"/>
      <c r="PXT184" s="1814"/>
      <c r="PXU184" s="1814"/>
      <c r="PXV184" s="1814"/>
      <c r="PXW184" s="1814"/>
      <c r="PXX184" s="1814"/>
      <c r="PXY184" s="1814"/>
      <c r="PXZ184" s="1814"/>
      <c r="PYA184" s="1814"/>
      <c r="PYB184" s="1814"/>
      <c r="PYC184" s="1814"/>
      <c r="PYD184" s="1814"/>
      <c r="PYE184" s="1814"/>
      <c r="PYF184" s="1814"/>
      <c r="PYG184" s="1814"/>
      <c r="PYH184" s="1814"/>
      <c r="PYI184" s="1814"/>
      <c r="PYJ184" s="1814"/>
      <c r="PYK184" s="1814"/>
      <c r="PYL184" s="1814"/>
      <c r="PYM184" s="1814"/>
      <c r="PYN184" s="1814"/>
      <c r="PYO184" s="1814"/>
      <c r="PYP184" s="1814"/>
      <c r="PYQ184" s="1814"/>
      <c r="PYR184" s="1814"/>
      <c r="PYS184" s="1814"/>
      <c r="PYT184" s="1814"/>
      <c r="PYU184" s="1814"/>
      <c r="PYV184" s="1814"/>
      <c r="PYW184" s="1814"/>
      <c r="PYX184" s="1814"/>
      <c r="PYY184" s="1814"/>
      <c r="PYZ184" s="1814"/>
      <c r="PZA184" s="1814"/>
      <c r="PZB184" s="1814"/>
      <c r="PZC184" s="1814"/>
      <c r="PZD184" s="1814"/>
      <c r="PZE184" s="1814"/>
      <c r="PZF184" s="1814"/>
      <c r="PZG184" s="1814"/>
      <c r="PZH184" s="1814"/>
      <c r="PZI184" s="1814"/>
      <c r="PZJ184" s="1814"/>
      <c r="PZK184" s="1814"/>
      <c r="PZL184" s="1814"/>
      <c r="PZM184" s="1814"/>
      <c r="PZN184" s="1814"/>
      <c r="PZO184" s="1814"/>
      <c r="PZP184" s="1814"/>
      <c r="PZQ184" s="1814"/>
      <c r="PZR184" s="1814"/>
      <c r="PZS184" s="1814"/>
      <c r="PZT184" s="1814"/>
      <c r="PZU184" s="1814"/>
      <c r="PZV184" s="1814"/>
      <c r="PZW184" s="1814"/>
      <c r="PZX184" s="1814"/>
      <c r="PZY184" s="1814"/>
      <c r="PZZ184" s="1814"/>
      <c r="QAA184" s="1814"/>
      <c r="QAB184" s="1814"/>
      <c r="QAC184" s="1814"/>
      <c r="QAD184" s="1814"/>
      <c r="QAE184" s="1814"/>
      <c r="QAF184" s="1814"/>
      <c r="QAG184" s="1814"/>
      <c r="QAH184" s="1814"/>
      <c r="QAI184" s="1814"/>
      <c r="QAJ184" s="1814"/>
      <c r="QAK184" s="1814"/>
      <c r="QAL184" s="1814"/>
      <c r="QAM184" s="1814"/>
      <c r="QAN184" s="1814"/>
      <c r="QAO184" s="1814"/>
      <c r="QAP184" s="1814"/>
      <c r="QAQ184" s="1814"/>
      <c r="QAR184" s="1814"/>
      <c r="QAS184" s="1814"/>
      <c r="QAT184" s="1814"/>
      <c r="QAU184" s="1814"/>
      <c r="QAV184" s="1814"/>
      <c r="QAW184" s="1814"/>
      <c r="QAX184" s="1814"/>
      <c r="QAY184" s="1814"/>
      <c r="QAZ184" s="1814"/>
      <c r="QBA184" s="1814"/>
      <c r="QBB184" s="1814"/>
      <c r="QBC184" s="1814"/>
      <c r="QBD184" s="1814"/>
      <c r="QBE184" s="1814"/>
      <c r="QBF184" s="1814"/>
      <c r="QBG184" s="1814"/>
      <c r="QBH184" s="1814"/>
      <c r="QBI184" s="1814"/>
      <c r="QBJ184" s="1814"/>
      <c r="QBK184" s="1814"/>
      <c r="QBL184" s="1814"/>
      <c r="QBM184" s="1814"/>
      <c r="QBN184" s="1814"/>
      <c r="QBO184" s="1814"/>
      <c r="QBP184" s="1814"/>
      <c r="QBQ184" s="1814"/>
      <c r="QBR184" s="1814"/>
      <c r="QBS184" s="1814"/>
      <c r="QBT184" s="1814"/>
      <c r="QBU184" s="1814"/>
      <c r="QBV184" s="1814"/>
      <c r="QBW184" s="1814"/>
      <c r="QBX184" s="1814"/>
      <c r="QBY184" s="1814"/>
      <c r="QBZ184" s="1814"/>
      <c r="QCA184" s="1814"/>
      <c r="QCB184" s="1814"/>
      <c r="QCC184" s="1814"/>
      <c r="QCD184" s="1814"/>
      <c r="QCE184" s="1814"/>
      <c r="QCF184" s="1814"/>
      <c r="QCG184" s="1814"/>
      <c r="QCH184" s="1814"/>
      <c r="QCI184" s="1814"/>
      <c r="QCJ184" s="1814"/>
      <c r="QCK184" s="1814"/>
      <c r="QCL184" s="1814"/>
      <c r="QCM184" s="1814"/>
      <c r="QCN184" s="1814"/>
      <c r="QCO184" s="1814"/>
      <c r="QCP184" s="1814"/>
      <c r="QCQ184" s="1814"/>
      <c r="QCR184" s="1814"/>
      <c r="QCS184" s="1814"/>
      <c r="QCT184" s="1814"/>
      <c r="QCU184" s="1814"/>
      <c r="QCV184" s="1814"/>
      <c r="QCW184" s="1814"/>
      <c r="QCX184" s="1814"/>
      <c r="QCY184" s="1814"/>
      <c r="QCZ184" s="1814"/>
      <c r="QDA184" s="1814"/>
      <c r="QDB184" s="1814"/>
      <c r="QDC184" s="1814"/>
      <c r="QDD184" s="1814"/>
      <c r="QDE184" s="1814"/>
      <c r="QDF184" s="1814"/>
      <c r="QDG184" s="1814"/>
      <c r="QDH184" s="1814"/>
      <c r="QDI184" s="1814"/>
      <c r="QDJ184" s="1814"/>
      <c r="QDK184" s="1814"/>
      <c r="QDL184" s="1814"/>
      <c r="QDM184" s="1814"/>
      <c r="QDN184" s="1814"/>
      <c r="QDO184" s="1814"/>
      <c r="QDP184" s="1814"/>
      <c r="QDQ184" s="1814"/>
      <c r="QDR184" s="1814"/>
      <c r="QDS184" s="1814"/>
      <c r="QDT184" s="1814"/>
      <c r="QDU184" s="1814"/>
      <c r="QDV184" s="1814"/>
      <c r="QDW184" s="1814"/>
      <c r="QDX184" s="1814"/>
      <c r="QDY184" s="1814"/>
      <c r="QDZ184" s="1814"/>
      <c r="QEA184" s="1814"/>
      <c r="QEB184" s="1814"/>
      <c r="QEC184" s="1814"/>
      <c r="QED184" s="1814"/>
      <c r="QEE184" s="1814"/>
      <c r="QEF184" s="1814"/>
      <c r="QEG184" s="1814"/>
      <c r="QEH184" s="1814"/>
      <c r="QEI184" s="1814"/>
      <c r="QEJ184" s="1814"/>
      <c r="QEK184" s="1814"/>
      <c r="QEL184" s="1814"/>
      <c r="QEM184" s="1814"/>
      <c r="QEN184" s="1814"/>
      <c r="QEO184" s="1814"/>
      <c r="QEP184" s="1814"/>
      <c r="QEQ184" s="1814"/>
      <c r="QER184" s="1814"/>
      <c r="QES184" s="1814"/>
      <c r="QET184" s="1814"/>
      <c r="QEU184" s="1814"/>
      <c r="QEV184" s="1814"/>
      <c r="QEW184" s="1814"/>
      <c r="QEX184" s="1814"/>
      <c r="QEY184" s="1814"/>
      <c r="QEZ184" s="1814"/>
      <c r="QFA184" s="1814"/>
      <c r="QFB184" s="1814"/>
      <c r="QFC184" s="1814"/>
      <c r="QFD184" s="1814"/>
      <c r="QFE184" s="1814"/>
      <c r="QFF184" s="1814"/>
      <c r="QFG184" s="1814"/>
      <c r="QFH184" s="1814"/>
      <c r="QFI184" s="1814"/>
      <c r="QFJ184" s="1814"/>
      <c r="QFK184" s="1814"/>
      <c r="QFL184" s="1814"/>
      <c r="QFM184" s="1814"/>
      <c r="QFN184" s="1814"/>
      <c r="QFO184" s="1814"/>
      <c r="QFP184" s="1814"/>
      <c r="QFQ184" s="1814"/>
      <c r="QFR184" s="1814"/>
      <c r="QFS184" s="1814"/>
      <c r="QFT184" s="1814"/>
      <c r="QFU184" s="1814"/>
      <c r="QFV184" s="1814"/>
      <c r="QFW184" s="1814"/>
      <c r="QFX184" s="1814"/>
      <c r="QFY184" s="1814"/>
      <c r="QFZ184" s="1814"/>
      <c r="QGA184" s="1814"/>
      <c r="QGB184" s="1814"/>
      <c r="QGC184" s="1814"/>
      <c r="QGD184" s="1814"/>
      <c r="QGE184" s="1814"/>
      <c r="QGF184" s="1814"/>
      <c r="QGG184" s="1814"/>
      <c r="QGH184" s="1814"/>
      <c r="QGI184" s="1814"/>
      <c r="QGJ184" s="1814"/>
      <c r="QGK184" s="1814"/>
      <c r="QGL184" s="1814"/>
      <c r="QGM184" s="1814"/>
      <c r="QGN184" s="1814"/>
      <c r="QGO184" s="1814"/>
      <c r="QGP184" s="1814"/>
      <c r="QGQ184" s="1814"/>
      <c r="QGR184" s="1814"/>
      <c r="QGS184" s="1814"/>
      <c r="QGT184" s="1814"/>
      <c r="QGU184" s="1814"/>
      <c r="QGV184" s="1814"/>
      <c r="QGW184" s="1814"/>
      <c r="QGX184" s="1814"/>
      <c r="QGY184" s="1814"/>
      <c r="QGZ184" s="1814"/>
      <c r="QHA184" s="1814"/>
      <c r="QHB184" s="1814"/>
      <c r="QHC184" s="1814"/>
      <c r="QHD184" s="1814"/>
      <c r="QHE184" s="1814"/>
      <c r="QHF184" s="1814"/>
      <c r="QHG184" s="1814"/>
      <c r="QHH184" s="1814"/>
      <c r="QHI184" s="1814"/>
      <c r="QHJ184" s="1814"/>
      <c r="QHK184" s="1814"/>
      <c r="QHL184" s="1814"/>
      <c r="QHM184" s="1814"/>
      <c r="QHN184" s="1814"/>
      <c r="QHO184" s="1814"/>
      <c r="QHP184" s="1814"/>
      <c r="QHQ184" s="1814"/>
      <c r="QHR184" s="1814"/>
      <c r="QHS184" s="1814"/>
      <c r="QHT184" s="1814"/>
      <c r="QHU184" s="1814"/>
      <c r="QHV184" s="1814"/>
      <c r="QHW184" s="1814"/>
      <c r="QHX184" s="1814"/>
      <c r="QHY184" s="1814"/>
      <c r="QHZ184" s="1814"/>
      <c r="QIA184" s="1814"/>
      <c r="QIB184" s="1814"/>
      <c r="QIC184" s="1814"/>
      <c r="QID184" s="1814"/>
      <c r="QIE184" s="1814"/>
      <c r="QIF184" s="1814"/>
      <c r="QIG184" s="1814"/>
      <c r="QIH184" s="1814"/>
      <c r="QII184" s="1814"/>
      <c r="QIJ184" s="1814"/>
      <c r="QIK184" s="1814"/>
      <c r="QIL184" s="1814"/>
      <c r="QIM184" s="1814"/>
      <c r="QIN184" s="1814"/>
      <c r="QIO184" s="1814"/>
      <c r="QIP184" s="1814"/>
      <c r="QIQ184" s="1814"/>
      <c r="QIR184" s="1814"/>
      <c r="QIS184" s="1814"/>
      <c r="QIT184" s="1814"/>
      <c r="QIU184" s="1814"/>
      <c r="QIV184" s="1814"/>
      <c r="QIW184" s="1814"/>
      <c r="QIX184" s="1814"/>
      <c r="QIY184" s="1814"/>
      <c r="QIZ184" s="1814"/>
      <c r="QJA184" s="1814"/>
      <c r="QJB184" s="1814"/>
      <c r="QJC184" s="1814"/>
      <c r="QJD184" s="1814"/>
      <c r="QJE184" s="1814"/>
      <c r="QJF184" s="1814"/>
      <c r="QJG184" s="1814"/>
      <c r="QJH184" s="1814"/>
      <c r="QJI184" s="1814"/>
      <c r="QJJ184" s="1814"/>
      <c r="QJK184" s="1814"/>
      <c r="QJL184" s="1814"/>
      <c r="QJM184" s="1814"/>
      <c r="QJN184" s="1814"/>
      <c r="QJO184" s="1814"/>
      <c r="QJP184" s="1814"/>
      <c r="QJQ184" s="1814"/>
      <c r="QJR184" s="1814"/>
      <c r="QJS184" s="1814"/>
      <c r="QJT184" s="1814"/>
      <c r="QJU184" s="1814"/>
      <c r="QJV184" s="1814"/>
      <c r="QJW184" s="1814"/>
      <c r="QJX184" s="1814"/>
      <c r="QJY184" s="1814"/>
      <c r="QJZ184" s="1814"/>
      <c r="QKA184" s="1814"/>
      <c r="QKB184" s="1814"/>
      <c r="QKC184" s="1814"/>
      <c r="QKD184" s="1814"/>
      <c r="QKE184" s="1814"/>
      <c r="QKF184" s="1814"/>
      <c r="QKG184" s="1814"/>
      <c r="QKH184" s="1814"/>
      <c r="QKI184" s="1814"/>
      <c r="QKJ184" s="1814"/>
      <c r="QKK184" s="1814"/>
      <c r="QKL184" s="1814"/>
      <c r="QKM184" s="1814"/>
      <c r="QKN184" s="1814"/>
      <c r="QKO184" s="1814"/>
      <c r="QKP184" s="1814"/>
      <c r="QKQ184" s="1814"/>
      <c r="QKR184" s="1814"/>
      <c r="QKS184" s="1814"/>
      <c r="QKT184" s="1814"/>
      <c r="QKU184" s="1814"/>
      <c r="QKV184" s="1814"/>
      <c r="QKW184" s="1814"/>
      <c r="QKX184" s="1814"/>
      <c r="QKY184" s="1814"/>
      <c r="QKZ184" s="1814"/>
      <c r="QLA184" s="1814"/>
      <c r="QLB184" s="1814"/>
      <c r="QLC184" s="1814"/>
      <c r="QLD184" s="1814"/>
      <c r="QLE184" s="1814"/>
      <c r="QLF184" s="1814"/>
      <c r="QLG184" s="1814"/>
      <c r="QLH184" s="1814"/>
      <c r="QLI184" s="1814"/>
      <c r="QLJ184" s="1814"/>
      <c r="QLK184" s="1814"/>
      <c r="QLL184" s="1814"/>
      <c r="QLM184" s="1814"/>
      <c r="QLN184" s="1814"/>
      <c r="QLO184" s="1814"/>
      <c r="QLP184" s="1814"/>
      <c r="QLQ184" s="1814"/>
      <c r="QLR184" s="1814"/>
      <c r="QLS184" s="1814"/>
      <c r="QLT184" s="1814"/>
      <c r="QLU184" s="1814"/>
      <c r="QLV184" s="1814"/>
      <c r="QLW184" s="1814"/>
      <c r="QLX184" s="1814"/>
      <c r="QLY184" s="1814"/>
      <c r="QLZ184" s="1814"/>
      <c r="QMA184" s="1814"/>
      <c r="QMB184" s="1814"/>
      <c r="QMC184" s="1814"/>
      <c r="QMD184" s="1814"/>
      <c r="QME184" s="1814"/>
      <c r="QMF184" s="1814"/>
      <c r="QMG184" s="1814"/>
      <c r="QMH184" s="1814"/>
      <c r="QMI184" s="1814"/>
      <c r="QMJ184" s="1814"/>
      <c r="QMK184" s="1814"/>
      <c r="QML184" s="1814"/>
      <c r="QMM184" s="1814"/>
      <c r="QMN184" s="1814"/>
      <c r="QMO184" s="1814"/>
      <c r="QMP184" s="1814"/>
      <c r="QMQ184" s="1814"/>
      <c r="QMR184" s="1814"/>
      <c r="QMS184" s="1814"/>
      <c r="QMT184" s="1814"/>
      <c r="QMU184" s="1814"/>
      <c r="QMV184" s="1814"/>
      <c r="QMW184" s="1814"/>
      <c r="QMX184" s="1814"/>
      <c r="QMY184" s="1814"/>
      <c r="QMZ184" s="1814"/>
      <c r="QNA184" s="1814"/>
      <c r="QNB184" s="1814"/>
      <c r="QNC184" s="1814"/>
      <c r="QND184" s="1814"/>
      <c r="QNE184" s="1814"/>
      <c r="QNF184" s="1814"/>
      <c r="QNG184" s="1814"/>
      <c r="QNH184" s="1814"/>
      <c r="QNI184" s="1814"/>
      <c r="QNJ184" s="1814"/>
      <c r="QNK184" s="1814"/>
      <c r="QNL184" s="1814"/>
      <c r="QNM184" s="1814"/>
      <c r="QNN184" s="1814"/>
      <c r="QNO184" s="1814"/>
      <c r="QNP184" s="1814"/>
      <c r="QNQ184" s="1814"/>
      <c r="QNR184" s="1814"/>
      <c r="QNS184" s="1814"/>
      <c r="QNT184" s="1814"/>
      <c r="QNU184" s="1814"/>
      <c r="QNV184" s="1814"/>
      <c r="QNW184" s="1814"/>
      <c r="QNX184" s="1814"/>
      <c r="QNY184" s="1814"/>
      <c r="QNZ184" s="1814"/>
      <c r="QOA184" s="1814"/>
      <c r="QOB184" s="1814"/>
      <c r="QOC184" s="1814"/>
      <c r="QOD184" s="1814"/>
      <c r="QOE184" s="1814"/>
      <c r="QOF184" s="1814"/>
      <c r="QOG184" s="1814"/>
      <c r="QOH184" s="1814"/>
      <c r="QOI184" s="1814"/>
      <c r="QOJ184" s="1814"/>
      <c r="QOK184" s="1814"/>
      <c r="QOL184" s="1814"/>
      <c r="QOM184" s="1814"/>
      <c r="QON184" s="1814"/>
      <c r="QOO184" s="1814"/>
      <c r="QOP184" s="1814"/>
      <c r="QOQ184" s="1814"/>
      <c r="QOR184" s="1814"/>
      <c r="QOS184" s="1814"/>
      <c r="QOT184" s="1814"/>
      <c r="QOU184" s="1814"/>
      <c r="QOV184" s="1814"/>
      <c r="QOW184" s="1814"/>
      <c r="QOX184" s="1814"/>
      <c r="QOY184" s="1814"/>
      <c r="QOZ184" s="1814"/>
      <c r="QPA184" s="1814"/>
      <c r="QPB184" s="1814"/>
      <c r="QPC184" s="1814"/>
      <c r="QPD184" s="1814"/>
      <c r="QPE184" s="1814"/>
      <c r="QPF184" s="1814"/>
      <c r="QPG184" s="1814"/>
      <c r="QPH184" s="1814"/>
      <c r="QPI184" s="1814"/>
      <c r="QPJ184" s="1814"/>
      <c r="QPK184" s="1814"/>
      <c r="QPL184" s="1814"/>
      <c r="QPM184" s="1814"/>
      <c r="QPN184" s="1814"/>
      <c r="QPO184" s="1814"/>
      <c r="QPP184" s="1814"/>
      <c r="QPQ184" s="1814"/>
      <c r="QPR184" s="1814"/>
      <c r="QPS184" s="1814"/>
      <c r="QPT184" s="1814"/>
      <c r="QPU184" s="1814"/>
      <c r="QPV184" s="1814"/>
      <c r="QPW184" s="1814"/>
      <c r="QPX184" s="1814"/>
      <c r="QPY184" s="1814"/>
      <c r="QPZ184" s="1814"/>
      <c r="QQA184" s="1814"/>
      <c r="QQB184" s="1814"/>
      <c r="QQC184" s="1814"/>
      <c r="QQD184" s="1814"/>
      <c r="QQE184" s="1814"/>
      <c r="QQF184" s="1814"/>
      <c r="QQG184" s="1814"/>
      <c r="QQH184" s="1814"/>
      <c r="QQI184" s="1814"/>
      <c r="QQJ184" s="1814"/>
      <c r="QQK184" s="1814"/>
      <c r="QQL184" s="1814"/>
      <c r="QQM184" s="1814"/>
      <c r="QQN184" s="1814"/>
      <c r="QQO184" s="1814"/>
      <c r="QQP184" s="1814"/>
      <c r="QQQ184" s="1814"/>
      <c r="QQR184" s="1814"/>
      <c r="QQS184" s="1814"/>
      <c r="QQT184" s="1814"/>
      <c r="QQU184" s="1814"/>
      <c r="QQV184" s="1814"/>
      <c r="QQW184" s="1814"/>
      <c r="QQX184" s="1814"/>
      <c r="QQY184" s="1814"/>
      <c r="QQZ184" s="1814"/>
      <c r="QRA184" s="1814"/>
      <c r="QRB184" s="1814"/>
      <c r="QRC184" s="1814"/>
      <c r="QRD184" s="1814"/>
      <c r="QRE184" s="1814"/>
      <c r="QRF184" s="1814"/>
      <c r="QRG184" s="1814"/>
      <c r="QRH184" s="1814"/>
      <c r="QRI184" s="1814"/>
      <c r="QRJ184" s="1814"/>
      <c r="QRK184" s="1814"/>
      <c r="QRL184" s="1814"/>
      <c r="QRM184" s="1814"/>
      <c r="QRN184" s="1814"/>
      <c r="QRO184" s="1814"/>
      <c r="QRP184" s="1814"/>
      <c r="QRQ184" s="1814"/>
      <c r="QRR184" s="1814"/>
      <c r="QRS184" s="1814"/>
      <c r="QRT184" s="1814"/>
      <c r="QRU184" s="1814"/>
      <c r="QRV184" s="1814"/>
      <c r="QRW184" s="1814"/>
      <c r="QRX184" s="1814"/>
      <c r="QRY184" s="1814"/>
      <c r="QRZ184" s="1814"/>
      <c r="QSA184" s="1814"/>
      <c r="QSB184" s="1814"/>
      <c r="QSC184" s="1814"/>
      <c r="QSD184" s="1814"/>
      <c r="QSE184" s="1814"/>
      <c r="QSF184" s="1814"/>
      <c r="QSG184" s="1814"/>
      <c r="QSH184" s="1814"/>
      <c r="QSI184" s="1814"/>
      <c r="QSJ184" s="1814"/>
      <c r="QSK184" s="1814"/>
      <c r="QSL184" s="1814"/>
      <c r="QSM184" s="1814"/>
      <c r="QSN184" s="1814"/>
      <c r="QSO184" s="1814"/>
      <c r="QSP184" s="1814"/>
      <c r="QSQ184" s="1814"/>
      <c r="QSR184" s="1814"/>
      <c r="QSS184" s="1814"/>
      <c r="QST184" s="1814"/>
      <c r="QSU184" s="1814"/>
      <c r="QSV184" s="1814"/>
      <c r="QSW184" s="1814"/>
      <c r="QSX184" s="1814"/>
      <c r="QSY184" s="1814"/>
      <c r="QSZ184" s="1814"/>
      <c r="QTA184" s="1814"/>
      <c r="QTB184" s="1814"/>
      <c r="QTC184" s="1814"/>
      <c r="QTD184" s="1814"/>
      <c r="QTE184" s="1814"/>
      <c r="QTF184" s="1814"/>
      <c r="QTG184" s="1814"/>
      <c r="QTH184" s="1814"/>
      <c r="QTI184" s="1814"/>
      <c r="QTJ184" s="1814"/>
      <c r="QTK184" s="1814"/>
      <c r="QTL184" s="1814"/>
      <c r="QTM184" s="1814"/>
      <c r="QTN184" s="1814"/>
      <c r="QTO184" s="1814"/>
      <c r="QTP184" s="1814"/>
      <c r="QTQ184" s="1814"/>
      <c r="QTR184" s="1814"/>
      <c r="QTS184" s="1814"/>
      <c r="QTT184" s="1814"/>
      <c r="QTU184" s="1814"/>
      <c r="QTV184" s="1814"/>
      <c r="QTW184" s="1814"/>
      <c r="QTX184" s="1814"/>
      <c r="QTY184" s="1814"/>
      <c r="QTZ184" s="1814"/>
      <c r="QUA184" s="1814"/>
      <c r="QUB184" s="1814"/>
      <c r="QUC184" s="1814"/>
      <c r="QUD184" s="1814"/>
      <c r="QUE184" s="1814"/>
      <c r="QUF184" s="1814"/>
      <c r="QUG184" s="1814"/>
      <c r="QUH184" s="1814"/>
      <c r="QUI184" s="1814"/>
      <c r="QUJ184" s="1814"/>
      <c r="QUK184" s="1814"/>
      <c r="QUL184" s="1814"/>
      <c r="QUM184" s="1814"/>
      <c r="QUN184" s="1814"/>
      <c r="QUO184" s="1814"/>
      <c r="QUP184" s="1814"/>
      <c r="QUQ184" s="1814"/>
      <c r="QUR184" s="1814"/>
      <c r="QUS184" s="1814"/>
      <c r="QUT184" s="1814"/>
      <c r="QUU184" s="1814"/>
      <c r="QUV184" s="1814"/>
      <c r="QUW184" s="1814"/>
      <c r="QUX184" s="1814"/>
      <c r="QUY184" s="1814"/>
      <c r="QUZ184" s="1814"/>
      <c r="QVA184" s="1814"/>
      <c r="QVB184" s="1814"/>
      <c r="QVC184" s="1814"/>
      <c r="QVD184" s="1814"/>
      <c r="QVE184" s="1814"/>
      <c r="QVF184" s="1814"/>
      <c r="QVG184" s="1814"/>
      <c r="QVH184" s="1814"/>
      <c r="QVI184" s="1814"/>
      <c r="QVJ184" s="1814"/>
      <c r="QVK184" s="1814"/>
      <c r="QVL184" s="1814"/>
      <c r="QVM184" s="1814"/>
      <c r="QVN184" s="1814"/>
      <c r="QVO184" s="1814"/>
      <c r="QVP184" s="1814"/>
      <c r="QVQ184" s="1814"/>
      <c r="QVR184" s="1814"/>
      <c r="QVS184" s="1814"/>
      <c r="QVT184" s="1814"/>
      <c r="QVU184" s="1814"/>
      <c r="QVV184" s="1814"/>
      <c r="QVW184" s="1814"/>
      <c r="QVX184" s="1814"/>
      <c r="QVY184" s="1814"/>
      <c r="QVZ184" s="1814"/>
      <c r="QWA184" s="1814"/>
      <c r="QWB184" s="1814"/>
      <c r="QWC184" s="1814"/>
      <c r="QWD184" s="1814"/>
      <c r="QWE184" s="1814"/>
      <c r="QWF184" s="1814"/>
      <c r="QWG184" s="1814"/>
      <c r="QWH184" s="1814"/>
      <c r="QWI184" s="1814"/>
      <c r="QWJ184" s="1814"/>
      <c r="QWK184" s="1814"/>
      <c r="QWL184" s="1814"/>
      <c r="QWM184" s="1814"/>
      <c r="QWN184" s="1814"/>
      <c r="QWO184" s="1814"/>
      <c r="QWP184" s="1814"/>
      <c r="QWQ184" s="1814"/>
      <c r="QWR184" s="1814"/>
      <c r="QWS184" s="1814"/>
      <c r="QWT184" s="1814"/>
      <c r="QWU184" s="1814"/>
      <c r="QWV184" s="1814"/>
      <c r="QWW184" s="1814"/>
      <c r="QWX184" s="1814"/>
      <c r="QWY184" s="1814"/>
      <c r="QWZ184" s="1814"/>
      <c r="QXA184" s="1814"/>
      <c r="QXB184" s="1814"/>
      <c r="QXC184" s="1814"/>
      <c r="QXD184" s="1814"/>
      <c r="QXE184" s="1814"/>
      <c r="QXF184" s="1814"/>
      <c r="QXG184" s="1814"/>
      <c r="QXH184" s="1814"/>
      <c r="QXI184" s="1814"/>
      <c r="QXJ184" s="1814"/>
      <c r="QXK184" s="1814"/>
      <c r="QXL184" s="1814"/>
      <c r="QXM184" s="1814"/>
      <c r="QXN184" s="1814"/>
      <c r="QXO184" s="1814"/>
      <c r="QXP184" s="1814"/>
      <c r="QXQ184" s="1814"/>
      <c r="QXR184" s="1814"/>
      <c r="QXS184" s="1814"/>
      <c r="QXT184" s="1814"/>
      <c r="QXU184" s="1814"/>
      <c r="QXV184" s="1814"/>
      <c r="QXW184" s="1814"/>
      <c r="QXX184" s="1814"/>
      <c r="QXY184" s="1814"/>
      <c r="QXZ184" s="1814"/>
      <c r="QYA184" s="1814"/>
      <c r="QYB184" s="1814"/>
      <c r="QYC184" s="1814"/>
      <c r="QYD184" s="1814"/>
      <c r="QYE184" s="1814"/>
      <c r="QYF184" s="1814"/>
      <c r="QYG184" s="1814"/>
      <c r="QYH184" s="1814"/>
      <c r="QYI184" s="1814"/>
      <c r="QYJ184" s="1814"/>
      <c r="QYK184" s="1814"/>
      <c r="QYL184" s="1814"/>
      <c r="QYM184" s="1814"/>
      <c r="QYN184" s="1814"/>
      <c r="QYO184" s="1814"/>
      <c r="QYP184" s="1814"/>
      <c r="QYQ184" s="1814"/>
      <c r="QYR184" s="1814"/>
      <c r="QYS184" s="1814"/>
      <c r="QYT184" s="1814"/>
      <c r="QYU184" s="1814"/>
      <c r="QYV184" s="1814"/>
      <c r="QYW184" s="1814"/>
      <c r="QYX184" s="1814"/>
      <c r="QYY184" s="1814"/>
      <c r="QYZ184" s="1814"/>
      <c r="QZA184" s="1814"/>
      <c r="QZB184" s="1814"/>
      <c r="QZC184" s="1814"/>
      <c r="QZD184" s="1814"/>
      <c r="QZE184" s="1814"/>
      <c r="QZF184" s="1814"/>
      <c r="QZG184" s="1814"/>
      <c r="QZH184" s="1814"/>
      <c r="QZI184" s="1814"/>
      <c r="QZJ184" s="1814"/>
      <c r="QZK184" s="1814"/>
      <c r="QZL184" s="1814"/>
      <c r="QZM184" s="1814"/>
      <c r="QZN184" s="1814"/>
      <c r="QZO184" s="1814"/>
      <c r="QZP184" s="1814"/>
      <c r="QZQ184" s="1814"/>
      <c r="QZR184" s="1814"/>
      <c r="QZS184" s="1814"/>
      <c r="QZT184" s="1814"/>
      <c r="QZU184" s="1814"/>
      <c r="QZV184" s="1814"/>
      <c r="QZW184" s="1814"/>
      <c r="QZX184" s="1814"/>
      <c r="QZY184" s="1814"/>
      <c r="QZZ184" s="1814"/>
      <c r="RAA184" s="1814"/>
      <c r="RAB184" s="1814"/>
      <c r="RAC184" s="1814"/>
      <c r="RAD184" s="1814"/>
      <c r="RAE184" s="1814"/>
      <c r="RAF184" s="1814"/>
      <c r="RAG184" s="1814"/>
      <c r="RAH184" s="1814"/>
      <c r="RAI184" s="1814"/>
      <c r="RAJ184" s="1814"/>
      <c r="RAK184" s="1814"/>
      <c r="RAL184" s="1814"/>
      <c r="RAM184" s="1814"/>
      <c r="RAN184" s="1814"/>
      <c r="RAO184" s="1814"/>
      <c r="RAP184" s="1814"/>
      <c r="RAQ184" s="1814"/>
      <c r="RAR184" s="1814"/>
      <c r="RAS184" s="1814"/>
      <c r="RAT184" s="1814"/>
      <c r="RAU184" s="1814"/>
      <c r="RAV184" s="1814"/>
      <c r="RAW184" s="1814"/>
      <c r="RAX184" s="1814"/>
      <c r="RAY184" s="1814"/>
      <c r="RAZ184" s="1814"/>
      <c r="RBA184" s="1814"/>
      <c r="RBB184" s="1814"/>
      <c r="RBC184" s="1814"/>
      <c r="RBD184" s="1814"/>
      <c r="RBE184" s="1814"/>
      <c r="RBF184" s="1814"/>
      <c r="RBG184" s="1814"/>
      <c r="RBH184" s="1814"/>
      <c r="RBI184" s="1814"/>
      <c r="RBJ184" s="1814"/>
      <c r="RBK184" s="1814"/>
      <c r="RBL184" s="1814"/>
      <c r="RBM184" s="1814"/>
      <c r="RBN184" s="1814"/>
      <c r="RBO184" s="1814"/>
      <c r="RBP184" s="1814"/>
      <c r="RBQ184" s="1814"/>
      <c r="RBR184" s="1814"/>
      <c r="RBS184" s="1814"/>
      <c r="RBT184" s="1814"/>
      <c r="RBU184" s="1814"/>
      <c r="RBV184" s="1814"/>
      <c r="RBW184" s="1814"/>
      <c r="RBX184" s="1814"/>
      <c r="RBY184" s="1814"/>
      <c r="RBZ184" s="1814"/>
      <c r="RCA184" s="1814"/>
      <c r="RCB184" s="1814"/>
      <c r="RCC184" s="1814"/>
      <c r="RCD184" s="1814"/>
      <c r="RCE184" s="1814"/>
      <c r="RCF184" s="1814"/>
      <c r="RCG184" s="1814"/>
      <c r="RCH184" s="1814"/>
      <c r="RCI184" s="1814"/>
      <c r="RCJ184" s="1814"/>
      <c r="RCK184" s="1814"/>
      <c r="RCL184" s="1814"/>
      <c r="RCM184" s="1814"/>
      <c r="RCN184" s="1814"/>
      <c r="RCO184" s="1814"/>
      <c r="RCP184" s="1814"/>
      <c r="RCQ184" s="1814"/>
      <c r="RCR184" s="1814"/>
      <c r="RCS184" s="1814"/>
      <c r="RCT184" s="1814"/>
      <c r="RCU184" s="1814"/>
      <c r="RCV184" s="1814"/>
      <c r="RCW184" s="1814"/>
      <c r="RCX184" s="1814"/>
      <c r="RCY184" s="1814"/>
      <c r="RCZ184" s="1814"/>
      <c r="RDA184" s="1814"/>
      <c r="RDB184" s="1814"/>
      <c r="RDC184" s="1814"/>
      <c r="RDD184" s="1814"/>
      <c r="RDE184" s="1814"/>
      <c r="RDF184" s="1814"/>
      <c r="RDG184" s="1814"/>
      <c r="RDH184" s="1814"/>
      <c r="RDI184" s="1814"/>
      <c r="RDJ184" s="1814"/>
      <c r="RDK184" s="1814"/>
      <c r="RDL184" s="1814"/>
      <c r="RDM184" s="1814"/>
      <c r="RDN184" s="1814"/>
      <c r="RDO184" s="1814"/>
      <c r="RDP184" s="1814"/>
      <c r="RDQ184" s="1814"/>
      <c r="RDR184" s="1814"/>
      <c r="RDS184" s="1814"/>
      <c r="RDT184" s="1814"/>
      <c r="RDU184" s="1814"/>
      <c r="RDV184" s="1814"/>
      <c r="RDW184" s="1814"/>
      <c r="RDX184" s="1814"/>
      <c r="RDY184" s="1814"/>
      <c r="RDZ184" s="1814"/>
      <c r="REA184" s="1814"/>
      <c r="REB184" s="1814"/>
      <c r="REC184" s="1814"/>
      <c r="RED184" s="1814"/>
      <c r="REE184" s="1814"/>
      <c r="REF184" s="1814"/>
      <c r="REG184" s="1814"/>
      <c r="REH184" s="1814"/>
      <c r="REI184" s="1814"/>
      <c r="REJ184" s="1814"/>
      <c r="REK184" s="1814"/>
      <c r="REL184" s="1814"/>
      <c r="REM184" s="1814"/>
      <c r="REN184" s="1814"/>
      <c r="REO184" s="1814"/>
      <c r="REP184" s="1814"/>
      <c r="REQ184" s="1814"/>
      <c r="RER184" s="1814"/>
      <c r="RES184" s="1814"/>
      <c r="RET184" s="1814"/>
      <c r="REU184" s="1814"/>
      <c r="REV184" s="1814"/>
      <c r="REW184" s="1814"/>
      <c r="REX184" s="1814"/>
      <c r="REY184" s="1814"/>
      <c r="REZ184" s="1814"/>
      <c r="RFA184" s="1814"/>
      <c r="RFB184" s="1814"/>
      <c r="RFC184" s="1814"/>
      <c r="RFD184" s="1814"/>
      <c r="RFE184" s="1814"/>
      <c r="RFF184" s="1814"/>
      <c r="RFG184" s="1814"/>
      <c r="RFH184" s="1814"/>
      <c r="RFI184" s="1814"/>
      <c r="RFJ184" s="1814"/>
      <c r="RFK184" s="1814"/>
      <c r="RFL184" s="1814"/>
      <c r="RFM184" s="1814"/>
      <c r="RFN184" s="1814"/>
      <c r="RFO184" s="1814"/>
      <c r="RFP184" s="1814"/>
      <c r="RFQ184" s="1814"/>
      <c r="RFR184" s="1814"/>
      <c r="RFS184" s="1814"/>
      <c r="RFT184" s="1814"/>
      <c r="RFU184" s="1814"/>
      <c r="RFV184" s="1814"/>
      <c r="RFW184" s="1814"/>
      <c r="RFX184" s="1814"/>
      <c r="RFY184" s="1814"/>
      <c r="RFZ184" s="1814"/>
      <c r="RGA184" s="1814"/>
      <c r="RGB184" s="1814"/>
      <c r="RGC184" s="1814"/>
      <c r="RGD184" s="1814"/>
      <c r="RGE184" s="1814"/>
      <c r="RGF184" s="1814"/>
      <c r="RGG184" s="1814"/>
      <c r="RGH184" s="1814"/>
      <c r="RGI184" s="1814"/>
      <c r="RGJ184" s="1814"/>
      <c r="RGK184" s="1814"/>
      <c r="RGL184" s="1814"/>
      <c r="RGM184" s="1814"/>
      <c r="RGN184" s="1814"/>
      <c r="RGO184" s="1814"/>
      <c r="RGP184" s="1814"/>
      <c r="RGQ184" s="1814"/>
      <c r="RGR184" s="1814"/>
      <c r="RGS184" s="1814"/>
      <c r="RGT184" s="1814"/>
      <c r="RGU184" s="1814"/>
      <c r="RGV184" s="1814"/>
      <c r="RGW184" s="1814"/>
      <c r="RGX184" s="1814"/>
      <c r="RGY184" s="1814"/>
      <c r="RGZ184" s="1814"/>
      <c r="RHA184" s="1814"/>
      <c r="RHB184" s="1814"/>
      <c r="RHC184" s="1814"/>
      <c r="RHD184" s="1814"/>
      <c r="RHE184" s="1814"/>
      <c r="RHF184" s="1814"/>
      <c r="RHG184" s="1814"/>
      <c r="RHH184" s="1814"/>
      <c r="RHI184" s="1814"/>
      <c r="RHJ184" s="1814"/>
      <c r="RHK184" s="1814"/>
      <c r="RHL184" s="1814"/>
      <c r="RHM184" s="1814"/>
      <c r="RHN184" s="1814"/>
      <c r="RHO184" s="1814"/>
      <c r="RHP184" s="1814"/>
      <c r="RHQ184" s="1814"/>
      <c r="RHR184" s="1814"/>
      <c r="RHS184" s="1814"/>
      <c r="RHT184" s="1814"/>
      <c r="RHU184" s="1814"/>
      <c r="RHV184" s="1814"/>
      <c r="RHW184" s="1814"/>
      <c r="RHX184" s="1814"/>
      <c r="RHY184" s="1814"/>
      <c r="RHZ184" s="1814"/>
      <c r="RIA184" s="1814"/>
      <c r="RIB184" s="1814"/>
      <c r="RIC184" s="1814"/>
      <c r="RID184" s="1814"/>
      <c r="RIE184" s="1814"/>
      <c r="RIF184" s="1814"/>
      <c r="RIG184" s="1814"/>
      <c r="RIH184" s="1814"/>
      <c r="RII184" s="1814"/>
      <c r="RIJ184" s="1814"/>
      <c r="RIK184" s="1814"/>
      <c r="RIL184" s="1814"/>
      <c r="RIM184" s="1814"/>
      <c r="RIN184" s="1814"/>
      <c r="RIO184" s="1814"/>
      <c r="RIP184" s="1814"/>
      <c r="RIQ184" s="1814"/>
      <c r="RIR184" s="1814"/>
      <c r="RIS184" s="1814"/>
      <c r="RIT184" s="1814"/>
      <c r="RIU184" s="1814"/>
      <c r="RIV184" s="1814"/>
      <c r="RIW184" s="1814"/>
      <c r="RIX184" s="1814"/>
      <c r="RIY184" s="1814"/>
      <c r="RIZ184" s="1814"/>
      <c r="RJA184" s="1814"/>
      <c r="RJB184" s="1814"/>
      <c r="RJC184" s="1814"/>
      <c r="RJD184" s="1814"/>
      <c r="RJE184" s="1814"/>
      <c r="RJF184" s="1814"/>
      <c r="RJG184" s="1814"/>
      <c r="RJH184" s="1814"/>
      <c r="RJI184" s="1814"/>
      <c r="RJJ184" s="1814"/>
      <c r="RJK184" s="1814"/>
      <c r="RJL184" s="1814"/>
      <c r="RJM184" s="1814"/>
      <c r="RJN184" s="1814"/>
      <c r="RJO184" s="1814"/>
      <c r="RJP184" s="1814"/>
      <c r="RJQ184" s="1814"/>
      <c r="RJR184" s="1814"/>
      <c r="RJS184" s="1814"/>
      <c r="RJT184" s="1814"/>
      <c r="RJU184" s="1814"/>
      <c r="RJV184" s="1814"/>
      <c r="RJW184" s="1814"/>
      <c r="RJX184" s="1814"/>
      <c r="RJY184" s="1814"/>
      <c r="RJZ184" s="1814"/>
      <c r="RKA184" s="1814"/>
      <c r="RKB184" s="1814"/>
      <c r="RKC184" s="1814"/>
      <c r="RKD184" s="1814"/>
      <c r="RKE184" s="1814"/>
      <c r="RKF184" s="1814"/>
      <c r="RKG184" s="1814"/>
      <c r="RKH184" s="1814"/>
      <c r="RKI184" s="1814"/>
      <c r="RKJ184" s="1814"/>
      <c r="RKK184" s="1814"/>
      <c r="RKL184" s="1814"/>
      <c r="RKM184" s="1814"/>
      <c r="RKN184" s="1814"/>
      <c r="RKO184" s="1814"/>
      <c r="RKP184" s="1814"/>
      <c r="RKQ184" s="1814"/>
      <c r="RKR184" s="1814"/>
      <c r="RKS184" s="1814"/>
      <c r="RKT184" s="1814"/>
      <c r="RKU184" s="1814"/>
      <c r="RKV184" s="1814"/>
      <c r="RKW184" s="1814"/>
      <c r="RKX184" s="1814"/>
      <c r="RKY184" s="1814"/>
      <c r="RKZ184" s="1814"/>
      <c r="RLA184" s="1814"/>
      <c r="RLB184" s="1814"/>
      <c r="RLC184" s="1814"/>
      <c r="RLD184" s="1814"/>
      <c r="RLE184" s="1814"/>
      <c r="RLF184" s="1814"/>
      <c r="RLG184" s="1814"/>
      <c r="RLH184" s="1814"/>
      <c r="RLI184" s="1814"/>
      <c r="RLJ184" s="1814"/>
      <c r="RLK184" s="1814"/>
      <c r="RLL184" s="1814"/>
      <c r="RLM184" s="1814"/>
      <c r="RLN184" s="1814"/>
      <c r="RLO184" s="1814"/>
      <c r="RLP184" s="1814"/>
      <c r="RLQ184" s="1814"/>
      <c r="RLR184" s="1814"/>
      <c r="RLS184" s="1814"/>
      <c r="RLT184" s="1814"/>
      <c r="RLU184" s="1814"/>
      <c r="RLV184" s="1814"/>
      <c r="RLW184" s="1814"/>
      <c r="RLX184" s="1814"/>
      <c r="RLY184" s="1814"/>
      <c r="RLZ184" s="1814"/>
      <c r="RMA184" s="1814"/>
      <c r="RMB184" s="1814"/>
      <c r="RMC184" s="1814"/>
      <c r="RMD184" s="1814"/>
      <c r="RME184" s="1814"/>
      <c r="RMF184" s="1814"/>
      <c r="RMG184" s="1814"/>
      <c r="RMH184" s="1814"/>
      <c r="RMI184" s="1814"/>
      <c r="RMJ184" s="1814"/>
      <c r="RMK184" s="1814"/>
      <c r="RML184" s="1814"/>
      <c r="RMM184" s="1814"/>
      <c r="RMN184" s="1814"/>
      <c r="RMO184" s="1814"/>
      <c r="RMP184" s="1814"/>
      <c r="RMQ184" s="1814"/>
      <c r="RMR184" s="1814"/>
      <c r="RMS184" s="1814"/>
      <c r="RMT184" s="1814"/>
      <c r="RMU184" s="1814"/>
      <c r="RMV184" s="1814"/>
      <c r="RMW184" s="1814"/>
      <c r="RMX184" s="1814"/>
      <c r="RMY184" s="1814"/>
      <c r="RMZ184" s="1814"/>
      <c r="RNA184" s="1814"/>
      <c r="RNB184" s="1814"/>
      <c r="RNC184" s="1814"/>
      <c r="RND184" s="1814"/>
      <c r="RNE184" s="1814"/>
      <c r="RNF184" s="1814"/>
      <c r="RNG184" s="1814"/>
      <c r="RNH184" s="1814"/>
      <c r="RNI184" s="1814"/>
      <c r="RNJ184" s="1814"/>
      <c r="RNK184" s="1814"/>
      <c r="RNL184" s="1814"/>
      <c r="RNM184" s="1814"/>
      <c r="RNN184" s="1814"/>
      <c r="RNO184" s="1814"/>
      <c r="RNP184" s="1814"/>
      <c r="RNQ184" s="1814"/>
      <c r="RNR184" s="1814"/>
      <c r="RNS184" s="1814"/>
      <c r="RNT184" s="1814"/>
      <c r="RNU184" s="1814"/>
      <c r="RNV184" s="1814"/>
      <c r="RNW184" s="1814"/>
      <c r="RNX184" s="1814"/>
      <c r="RNY184" s="1814"/>
      <c r="RNZ184" s="1814"/>
      <c r="ROA184" s="1814"/>
      <c r="ROB184" s="1814"/>
      <c r="ROC184" s="1814"/>
      <c r="ROD184" s="1814"/>
      <c r="ROE184" s="1814"/>
      <c r="ROF184" s="1814"/>
      <c r="ROG184" s="1814"/>
      <c r="ROH184" s="1814"/>
      <c r="ROI184" s="1814"/>
      <c r="ROJ184" s="1814"/>
      <c r="ROK184" s="1814"/>
      <c r="ROL184" s="1814"/>
      <c r="ROM184" s="1814"/>
      <c r="RON184" s="1814"/>
      <c r="ROO184" s="1814"/>
      <c r="ROP184" s="1814"/>
      <c r="ROQ184" s="1814"/>
      <c r="ROR184" s="1814"/>
      <c r="ROS184" s="1814"/>
      <c r="ROT184" s="1814"/>
      <c r="ROU184" s="1814"/>
      <c r="ROV184" s="1814"/>
      <c r="ROW184" s="1814"/>
      <c r="ROX184" s="1814"/>
      <c r="ROY184" s="1814"/>
      <c r="ROZ184" s="1814"/>
      <c r="RPA184" s="1814"/>
      <c r="RPB184" s="1814"/>
      <c r="RPC184" s="1814"/>
      <c r="RPD184" s="1814"/>
      <c r="RPE184" s="1814"/>
      <c r="RPF184" s="1814"/>
      <c r="RPG184" s="1814"/>
      <c r="RPH184" s="1814"/>
      <c r="RPI184" s="1814"/>
      <c r="RPJ184" s="1814"/>
      <c r="RPK184" s="1814"/>
      <c r="RPL184" s="1814"/>
      <c r="RPM184" s="1814"/>
      <c r="RPN184" s="1814"/>
      <c r="RPO184" s="1814"/>
      <c r="RPP184" s="1814"/>
      <c r="RPQ184" s="1814"/>
      <c r="RPR184" s="1814"/>
      <c r="RPS184" s="1814"/>
      <c r="RPT184" s="1814"/>
      <c r="RPU184" s="1814"/>
      <c r="RPV184" s="1814"/>
      <c r="RPW184" s="1814"/>
      <c r="RPX184" s="1814"/>
      <c r="RPY184" s="1814"/>
      <c r="RPZ184" s="1814"/>
      <c r="RQA184" s="1814"/>
      <c r="RQB184" s="1814"/>
      <c r="RQC184" s="1814"/>
      <c r="RQD184" s="1814"/>
      <c r="RQE184" s="1814"/>
      <c r="RQF184" s="1814"/>
      <c r="RQG184" s="1814"/>
      <c r="RQH184" s="1814"/>
      <c r="RQI184" s="1814"/>
      <c r="RQJ184" s="1814"/>
      <c r="RQK184" s="1814"/>
      <c r="RQL184" s="1814"/>
      <c r="RQM184" s="1814"/>
      <c r="RQN184" s="1814"/>
      <c r="RQO184" s="1814"/>
      <c r="RQP184" s="1814"/>
      <c r="RQQ184" s="1814"/>
      <c r="RQR184" s="1814"/>
      <c r="RQS184" s="1814"/>
      <c r="RQT184" s="1814"/>
      <c r="RQU184" s="1814"/>
      <c r="RQV184" s="1814"/>
      <c r="RQW184" s="1814"/>
      <c r="RQX184" s="1814"/>
      <c r="RQY184" s="1814"/>
      <c r="RQZ184" s="1814"/>
      <c r="RRA184" s="1814"/>
      <c r="RRB184" s="1814"/>
      <c r="RRC184" s="1814"/>
      <c r="RRD184" s="1814"/>
      <c r="RRE184" s="1814"/>
      <c r="RRF184" s="1814"/>
      <c r="RRG184" s="1814"/>
      <c r="RRH184" s="1814"/>
      <c r="RRI184" s="1814"/>
      <c r="RRJ184" s="1814"/>
      <c r="RRK184" s="1814"/>
      <c r="RRL184" s="1814"/>
      <c r="RRM184" s="1814"/>
      <c r="RRN184" s="1814"/>
      <c r="RRO184" s="1814"/>
      <c r="RRP184" s="1814"/>
      <c r="RRQ184" s="1814"/>
      <c r="RRR184" s="1814"/>
      <c r="RRS184" s="1814"/>
      <c r="RRT184" s="1814"/>
      <c r="RRU184" s="1814"/>
      <c r="RRV184" s="1814"/>
      <c r="RRW184" s="1814"/>
      <c r="RRX184" s="1814"/>
      <c r="RRY184" s="1814"/>
      <c r="RRZ184" s="1814"/>
      <c r="RSA184" s="1814"/>
      <c r="RSB184" s="1814"/>
      <c r="RSC184" s="1814"/>
      <c r="RSD184" s="1814"/>
      <c r="RSE184" s="1814"/>
      <c r="RSF184" s="1814"/>
      <c r="RSG184" s="1814"/>
      <c r="RSH184" s="1814"/>
      <c r="RSI184" s="1814"/>
      <c r="RSJ184" s="1814"/>
      <c r="RSK184" s="1814"/>
      <c r="RSL184" s="1814"/>
      <c r="RSM184" s="1814"/>
      <c r="RSN184" s="1814"/>
      <c r="RSO184" s="1814"/>
      <c r="RSP184" s="1814"/>
      <c r="RSQ184" s="1814"/>
      <c r="RSR184" s="1814"/>
      <c r="RSS184" s="1814"/>
      <c r="RST184" s="1814"/>
      <c r="RSU184" s="1814"/>
      <c r="RSV184" s="1814"/>
      <c r="RSW184" s="1814"/>
      <c r="RSX184" s="1814"/>
      <c r="RSY184" s="1814"/>
      <c r="RSZ184" s="1814"/>
      <c r="RTA184" s="1814"/>
      <c r="RTB184" s="1814"/>
      <c r="RTC184" s="1814"/>
      <c r="RTD184" s="1814"/>
      <c r="RTE184" s="1814"/>
      <c r="RTF184" s="1814"/>
      <c r="RTG184" s="1814"/>
      <c r="RTH184" s="1814"/>
      <c r="RTI184" s="1814"/>
      <c r="RTJ184" s="1814"/>
      <c r="RTK184" s="1814"/>
      <c r="RTL184" s="1814"/>
      <c r="RTM184" s="1814"/>
      <c r="RTN184" s="1814"/>
      <c r="RTO184" s="1814"/>
      <c r="RTP184" s="1814"/>
      <c r="RTQ184" s="1814"/>
      <c r="RTR184" s="1814"/>
      <c r="RTS184" s="1814"/>
      <c r="RTT184" s="1814"/>
      <c r="RTU184" s="1814"/>
      <c r="RTV184" s="1814"/>
      <c r="RTW184" s="1814"/>
      <c r="RTX184" s="1814"/>
      <c r="RTY184" s="1814"/>
      <c r="RTZ184" s="1814"/>
      <c r="RUA184" s="1814"/>
      <c r="RUB184" s="1814"/>
      <c r="RUC184" s="1814"/>
      <c r="RUD184" s="1814"/>
      <c r="RUE184" s="1814"/>
      <c r="RUF184" s="1814"/>
      <c r="RUG184" s="1814"/>
      <c r="RUH184" s="1814"/>
      <c r="RUI184" s="1814"/>
      <c r="RUJ184" s="1814"/>
      <c r="RUK184" s="1814"/>
      <c r="RUL184" s="1814"/>
      <c r="RUM184" s="1814"/>
      <c r="RUN184" s="1814"/>
      <c r="RUO184" s="1814"/>
      <c r="RUP184" s="1814"/>
      <c r="RUQ184" s="1814"/>
      <c r="RUR184" s="1814"/>
      <c r="RUS184" s="1814"/>
      <c r="RUT184" s="1814"/>
      <c r="RUU184" s="1814"/>
      <c r="RUV184" s="1814"/>
      <c r="RUW184" s="1814"/>
      <c r="RUX184" s="1814"/>
      <c r="RUY184" s="1814"/>
      <c r="RUZ184" s="1814"/>
      <c r="RVA184" s="1814"/>
      <c r="RVB184" s="1814"/>
      <c r="RVC184" s="1814"/>
      <c r="RVD184" s="1814"/>
      <c r="RVE184" s="1814"/>
      <c r="RVF184" s="1814"/>
      <c r="RVG184" s="1814"/>
      <c r="RVH184" s="1814"/>
      <c r="RVI184" s="1814"/>
      <c r="RVJ184" s="1814"/>
      <c r="RVK184" s="1814"/>
      <c r="RVL184" s="1814"/>
      <c r="RVM184" s="1814"/>
      <c r="RVN184" s="1814"/>
      <c r="RVO184" s="1814"/>
      <c r="RVP184" s="1814"/>
      <c r="RVQ184" s="1814"/>
      <c r="RVR184" s="1814"/>
      <c r="RVS184" s="1814"/>
      <c r="RVT184" s="1814"/>
      <c r="RVU184" s="1814"/>
      <c r="RVV184" s="1814"/>
      <c r="RVW184" s="1814"/>
      <c r="RVX184" s="1814"/>
      <c r="RVY184" s="1814"/>
      <c r="RVZ184" s="1814"/>
      <c r="RWA184" s="1814"/>
      <c r="RWB184" s="1814"/>
      <c r="RWC184" s="1814"/>
      <c r="RWD184" s="1814"/>
      <c r="RWE184" s="1814"/>
      <c r="RWF184" s="1814"/>
      <c r="RWG184" s="1814"/>
      <c r="RWH184" s="1814"/>
      <c r="RWI184" s="1814"/>
      <c r="RWJ184" s="1814"/>
      <c r="RWK184" s="1814"/>
      <c r="RWL184" s="1814"/>
      <c r="RWM184" s="1814"/>
      <c r="RWN184" s="1814"/>
      <c r="RWO184" s="1814"/>
      <c r="RWP184" s="1814"/>
      <c r="RWQ184" s="1814"/>
      <c r="RWR184" s="1814"/>
      <c r="RWS184" s="1814"/>
      <c r="RWT184" s="1814"/>
      <c r="RWU184" s="1814"/>
      <c r="RWV184" s="1814"/>
      <c r="RWW184" s="1814"/>
      <c r="RWX184" s="1814"/>
      <c r="RWY184" s="1814"/>
      <c r="RWZ184" s="1814"/>
      <c r="RXA184" s="1814"/>
      <c r="RXB184" s="1814"/>
      <c r="RXC184" s="1814"/>
      <c r="RXD184" s="1814"/>
      <c r="RXE184" s="1814"/>
      <c r="RXF184" s="1814"/>
      <c r="RXG184" s="1814"/>
      <c r="RXH184" s="1814"/>
      <c r="RXI184" s="1814"/>
      <c r="RXJ184" s="1814"/>
      <c r="RXK184" s="1814"/>
      <c r="RXL184" s="1814"/>
      <c r="RXM184" s="1814"/>
      <c r="RXN184" s="1814"/>
      <c r="RXO184" s="1814"/>
      <c r="RXP184" s="1814"/>
      <c r="RXQ184" s="1814"/>
      <c r="RXR184" s="1814"/>
      <c r="RXS184" s="1814"/>
      <c r="RXT184" s="1814"/>
      <c r="RXU184" s="1814"/>
      <c r="RXV184" s="1814"/>
      <c r="RXW184" s="1814"/>
      <c r="RXX184" s="1814"/>
      <c r="RXY184" s="1814"/>
      <c r="RXZ184" s="1814"/>
      <c r="RYA184" s="1814"/>
      <c r="RYB184" s="1814"/>
      <c r="RYC184" s="1814"/>
      <c r="RYD184" s="1814"/>
      <c r="RYE184" s="1814"/>
      <c r="RYF184" s="1814"/>
      <c r="RYG184" s="1814"/>
      <c r="RYH184" s="1814"/>
      <c r="RYI184" s="1814"/>
      <c r="RYJ184" s="1814"/>
      <c r="RYK184" s="1814"/>
      <c r="RYL184" s="1814"/>
      <c r="RYM184" s="1814"/>
      <c r="RYN184" s="1814"/>
      <c r="RYO184" s="1814"/>
      <c r="RYP184" s="1814"/>
      <c r="RYQ184" s="1814"/>
      <c r="RYR184" s="1814"/>
      <c r="RYS184" s="1814"/>
      <c r="RYT184" s="1814"/>
      <c r="RYU184" s="1814"/>
      <c r="RYV184" s="1814"/>
      <c r="RYW184" s="1814"/>
      <c r="RYX184" s="1814"/>
      <c r="RYY184" s="1814"/>
      <c r="RYZ184" s="1814"/>
      <c r="RZA184" s="1814"/>
      <c r="RZB184" s="1814"/>
      <c r="RZC184" s="1814"/>
      <c r="RZD184" s="1814"/>
      <c r="RZE184" s="1814"/>
      <c r="RZF184" s="1814"/>
      <c r="RZG184" s="1814"/>
      <c r="RZH184" s="1814"/>
      <c r="RZI184" s="1814"/>
      <c r="RZJ184" s="1814"/>
      <c r="RZK184" s="1814"/>
      <c r="RZL184" s="1814"/>
      <c r="RZM184" s="1814"/>
      <c r="RZN184" s="1814"/>
      <c r="RZO184" s="1814"/>
      <c r="RZP184" s="1814"/>
      <c r="RZQ184" s="1814"/>
      <c r="RZR184" s="1814"/>
      <c r="RZS184" s="1814"/>
      <c r="RZT184" s="1814"/>
      <c r="RZU184" s="1814"/>
      <c r="RZV184" s="1814"/>
      <c r="RZW184" s="1814"/>
      <c r="RZX184" s="1814"/>
      <c r="RZY184" s="1814"/>
      <c r="RZZ184" s="1814"/>
      <c r="SAA184" s="1814"/>
      <c r="SAB184" s="1814"/>
      <c r="SAC184" s="1814"/>
      <c r="SAD184" s="1814"/>
      <c r="SAE184" s="1814"/>
      <c r="SAF184" s="1814"/>
      <c r="SAG184" s="1814"/>
      <c r="SAH184" s="1814"/>
      <c r="SAI184" s="1814"/>
      <c r="SAJ184" s="1814"/>
      <c r="SAK184" s="1814"/>
      <c r="SAL184" s="1814"/>
      <c r="SAM184" s="1814"/>
      <c r="SAN184" s="1814"/>
      <c r="SAO184" s="1814"/>
      <c r="SAP184" s="1814"/>
      <c r="SAQ184" s="1814"/>
      <c r="SAR184" s="1814"/>
      <c r="SAS184" s="1814"/>
      <c r="SAT184" s="1814"/>
      <c r="SAU184" s="1814"/>
      <c r="SAV184" s="1814"/>
      <c r="SAW184" s="1814"/>
      <c r="SAX184" s="1814"/>
      <c r="SAY184" s="1814"/>
      <c r="SAZ184" s="1814"/>
      <c r="SBA184" s="1814"/>
      <c r="SBB184" s="1814"/>
      <c r="SBC184" s="1814"/>
      <c r="SBD184" s="1814"/>
      <c r="SBE184" s="1814"/>
      <c r="SBF184" s="1814"/>
      <c r="SBG184" s="1814"/>
      <c r="SBH184" s="1814"/>
      <c r="SBI184" s="1814"/>
      <c r="SBJ184" s="1814"/>
      <c r="SBK184" s="1814"/>
      <c r="SBL184" s="1814"/>
      <c r="SBM184" s="1814"/>
      <c r="SBN184" s="1814"/>
      <c r="SBO184" s="1814"/>
      <c r="SBP184" s="1814"/>
      <c r="SBQ184" s="1814"/>
      <c r="SBR184" s="1814"/>
      <c r="SBS184" s="1814"/>
      <c r="SBT184" s="1814"/>
      <c r="SBU184" s="1814"/>
      <c r="SBV184" s="1814"/>
      <c r="SBW184" s="1814"/>
      <c r="SBX184" s="1814"/>
      <c r="SBY184" s="1814"/>
      <c r="SBZ184" s="1814"/>
      <c r="SCA184" s="1814"/>
      <c r="SCB184" s="1814"/>
      <c r="SCC184" s="1814"/>
      <c r="SCD184" s="1814"/>
      <c r="SCE184" s="1814"/>
      <c r="SCF184" s="1814"/>
      <c r="SCG184" s="1814"/>
      <c r="SCH184" s="1814"/>
      <c r="SCI184" s="1814"/>
      <c r="SCJ184" s="1814"/>
      <c r="SCK184" s="1814"/>
      <c r="SCL184" s="1814"/>
      <c r="SCM184" s="1814"/>
      <c r="SCN184" s="1814"/>
      <c r="SCO184" s="1814"/>
      <c r="SCP184" s="1814"/>
      <c r="SCQ184" s="1814"/>
      <c r="SCR184" s="1814"/>
      <c r="SCS184" s="1814"/>
      <c r="SCT184" s="1814"/>
      <c r="SCU184" s="1814"/>
      <c r="SCV184" s="1814"/>
      <c r="SCW184" s="1814"/>
      <c r="SCX184" s="1814"/>
      <c r="SCY184" s="1814"/>
      <c r="SCZ184" s="1814"/>
      <c r="SDA184" s="1814"/>
      <c r="SDB184" s="1814"/>
      <c r="SDC184" s="1814"/>
      <c r="SDD184" s="1814"/>
      <c r="SDE184" s="1814"/>
      <c r="SDF184" s="1814"/>
      <c r="SDG184" s="1814"/>
      <c r="SDH184" s="1814"/>
      <c r="SDI184" s="1814"/>
      <c r="SDJ184" s="1814"/>
      <c r="SDK184" s="1814"/>
      <c r="SDL184" s="1814"/>
      <c r="SDM184" s="1814"/>
      <c r="SDN184" s="1814"/>
      <c r="SDO184" s="1814"/>
      <c r="SDP184" s="1814"/>
      <c r="SDQ184" s="1814"/>
      <c r="SDR184" s="1814"/>
      <c r="SDS184" s="1814"/>
      <c r="SDT184" s="1814"/>
      <c r="SDU184" s="1814"/>
      <c r="SDV184" s="1814"/>
      <c r="SDW184" s="1814"/>
      <c r="SDX184" s="1814"/>
      <c r="SDY184" s="1814"/>
      <c r="SDZ184" s="1814"/>
      <c r="SEA184" s="1814"/>
      <c r="SEB184" s="1814"/>
      <c r="SEC184" s="1814"/>
      <c r="SED184" s="1814"/>
      <c r="SEE184" s="1814"/>
      <c r="SEF184" s="1814"/>
      <c r="SEG184" s="1814"/>
      <c r="SEH184" s="1814"/>
      <c r="SEI184" s="1814"/>
      <c r="SEJ184" s="1814"/>
      <c r="SEK184" s="1814"/>
      <c r="SEL184" s="1814"/>
      <c r="SEM184" s="1814"/>
      <c r="SEN184" s="1814"/>
      <c r="SEO184" s="1814"/>
      <c r="SEP184" s="1814"/>
      <c r="SEQ184" s="1814"/>
      <c r="SER184" s="1814"/>
      <c r="SES184" s="1814"/>
      <c r="SET184" s="1814"/>
      <c r="SEU184" s="1814"/>
      <c r="SEV184" s="1814"/>
      <c r="SEW184" s="1814"/>
      <c r="SEX184" s="1814"/>
      <c r="SEY184" s="1814"/>
      <c r="SEZ184" s="1814"/>
      <c r="SFA184" s="1814"/>
      <c r="SFB184" s="1814"/>
      <c r="SFC184" s="1814"/>
      <c r="SFD184" s="1814"/>
      <c r="SFE184" s="1814"/>
      <c r="SFF184" s="1814"/>
      <c r="SFG184" s="1814"/>
      <c r="SFH184" s="1814"/>
      <c r="SFI184" s="1814"/>
      <c r="SFJ184" s="1814"/>
      <c r="SFK184" s="1814"/>
      <c r="SFL184" s="1814"/>
      <c r="SFM184" s="1814"/>
      <c r="SFN184" s="1814"/>
      <c r="SFO184" s="1814"/>
      <c r="SFP184" s="1814"/>
      <c r="SFQ184" s="1814"/>
      <c r="SFR184" s="1814"/>
      <c r="SFS184" s="1814"/>
      <c r="SFT184" s="1814"/>
      <c r="SFU184" s="1814"/>
      <c r="SFV184" s="1814"/>
      <c r="SFW184" s="1814"/>
      <c r="SFX184" s="1814"/>
      <c r="SFY184" s="1814"/>
      <c r="SFZ184" s="1814"/>
      <c r="SGA184" s="1814"/>
      <c r="SGB184" s="1814"/>
      <c r="SGC184" s="1814"/>
      <c r="SGD184" s="1814"/>
      <c r="SGE184" s="1814"/>
      <c r="SGF184" s="1814"/>
      <c r="SGG184" s="1814"/>
      <c r="SGH184" s="1814"/>
      <c r="SGI184" s="1814"/>
      <c r="SGJ184" s="1814"/>
      <c r="SGK184" s="1814"/>
      <c r="SGL184" s="1814"/>
      <c r="SGM184" s="1814"/>
      <c r="SGN184" s="1814"/>
      <c r="SGO184" s="1814"/>
      <c r="SGP184" s="1814"/>
      <c r="SGQ184" s="1814"/>
      <c r="SGR184" s="1814"/>
      <c r="SGS184" s="1814"/>
      <c r="SGT184" s="1814"/>
      <c r="SGU184" s="1814"/>
      <c r="SGV184" s="1814"/>
      <c r="SGW184" s="1814"/>
      <c r="SGX184" s="1814"/>
      <c r="SGY184" s="1814"/>
      <c r="SGZ184" s="1814"/>
      <c r="SHA184" s="1814"/>
      <c r="SHB184" s="1814"/>
      <c r="SHC184" s="1814"/>
      <c r="SHD184" s="1814"/>
      <c r="SHE184" s="1814"/>
      <c r="SHF184" s="1814"/>
      <c r="SHG184" s="1814"/>
      <c r="SHH184" s="1814"/>
      <c r="SHI184" s="1814"/>
      <c r="SHJ184" s="1814"/>
      <c r="SHK184" s="1814"/>
      <c r="SHL184" s="1814"/>
      <c r="SHM184" s="1814"/>
      <c r="SHN184" s="1814"/>
      <c r="SHO184" s="1814"/>
      <c r="SHP184" s="1814"/>
      <c r="SHQ184" s="1814"/>
      <c r="SHR184" s="1814"/>
      <c r="SHS184" s="1814"/>
      <c r="SHT184" s="1814"/>
      <c r="SHU184" s="1814"/>
      <c r="SHV184" s="1814"/>
      <c r="SHW184" s="1814"/>
      <c r="SHX184" s="1814"/>
      <c r="SHY184" s="1814"/>
      <c r="SHZ184" s="1814"/>
      <c r="SIA184" s="1814"/>
      <c r="SIB184" s="1814"/>
      <c r="SIC184" s="1814"/>
      <c r="SID184" s="1814"/>
      <c r="SIE184" s="1814"/>
      <c r="SIF184" s="1814"/>
      <c r="SIG184" s="1814"/>
      <c r="SIH184" s="1814"/>
      <c r="SII184" s="1814"/>
      <c r="SIJ184" s="1814"/>
      <c r="SIK184" s="1814"/>
      <c r="SIL184" s="1814"/>
      <c r="SIM184" s="1814"/>
      <c r="SIN184" s="1814"/>
      <c r="SIO184" s="1814"/>
      <c r="SIP184" s="1814"/>
      <c r="SIQ184" s="1814"/>
      <c r="SIR184" s="1814"/>
      <c r="SIS184" s="1814"/>
      <c r="SIT184" s="1814"/>
      <c r="SIU184" s="1814"/>
      <c r="SIV184" s="1814"/>
      <c r="SIW184" s="1814"/>
      <c r="SIX184" s="1814"/>
      <c r="SIY184" s="1814"/>
      <c r="SIZ184" s="1814"/>
      <c r="SJA184" s="1814"/>
      <c r="SJB184" s="1814"/>
      <c r="SJC184" s="1814"/>
      <c r="SJD184" s="1814"/>
      <c r="SJE184" s="1814"/>
      <c r="SJF184" s="1814"/>
      <c r="SJG184" s="1814"/>
      <c r="SJH184" s="1814"/>
      <c r="SJI184" s="1814"/>
      <c r="SJJ184" s="1814"/>
      <c r="SJK184" s="1814"/>
      <c r="SJL184" s="1814"/>
      <c r="SJM184" s="1814"/>
      <c r="SJN184" s="1814"/>
      <c r="SJO184" s="1814"/>
      <c r="SJP184" s="1814"/>
      <c r="SJQ184" s="1814"/>
      <c r="SJR184" s="1814"/>
      <c r="SJS184" s="1814"/>
      <c r="SJT184" s="1814"/>
      <c r="SJU184" s="1814"/>
      <c r="SJV184" s="1814"/>
      <c r="SJW184" s="1814"/>
      <c r="SJX184" s="1814"/>
      <c r="SJY184" s="1814"/>
      <c r="SJZ184" s="1814"/>
      <c r="SKA184" s="1814"/>
      <c r="SKB184" s="1814"/>
      <c r="SKC184" s="1814"/>
      <c r="SKD184" s="1814"/>
      <c r="SKE184" s="1814"/>
      <c r="SKF184" s="1814"/>
      <c r="SKG184" s="1814"/>
      <c r="SKH184" s="1814"/>
      <c r="SKI184" s="1814"/>
      <c r="SKJ184" s="1814"/>
      <c r="SKK184" s="1814"/>
      <c r="SKL184" s="1814"/>
      <c r="SKM184" s="1814"/>
      <c r="SKN184" s="1814"/>
      <c r="SKO184" s="1814"/>
      <c r="SKP184" s="1814"/>
      <c r="SKQ184" s="1814"/>
      <c r="SKR184" s="1814"/>
      <c r="SKS184" s="1814"/>
      <c r="SKT184" s="1814"/>
      <c r="SKU184" s="1814"/>
      <c r="SKV184" s="1814"/>
      <c r="SKW184" s="1814"/>
      <c r="SKX184" s="1814"/>
      <c r="SKY184" s="1814"/>
      <c r="SKZ184" s="1814"/>
      <c r="SLA184" s="1814"/>
      <c r="SLB184" s="1814"/>
      <c r="SLC184" s="1814"/>
      <c r="SLD184" s="1814"/>
      <c r="SLE184" s="1814"/>
      <c r="SLF184" s="1814"/>
      <c r="SLG184" s="1814"/>
      <c r="SLH184" s="1814"/>
      <c r="SLI184" s="1814"/>
      <c r="SLJ184" s="1814"/>
      <c r="SLK184" s="1814"/>
      <c r="SLL184" s="1814"/>
      <c r="SLM184" s="1814"/>
      <c r="SLN184" s="1814"/>
      <c r="SLO184" s="1814"/>
      <c r="SLP184" s="1814"/>
      <c r="SLQ184" s="1814"/>
      <c r="SLR184" s="1814"/>
      <c r="SLS184" s="1814"/>
      <c r="SLT184" s="1814"/>
      <c r="SLU184" s="1814"/>
      <c r="SLV184" s="1814"/>
      <c r="SLW184" s="1814"/>
      <c r="SLX184" s="1814"/>
      <c r="SLY184" s="1814"/>
      <c r="SLZ184" s="1814"/>
      <c r="SMA184" s="1814"/>
      <c r="SMB184" s="1814"/>
      <c r="SMC184" s="1814"/>
      <c r="SMD184" s="1814"/>
      <c r="SME184" s="1814"/>
      <c r="SMF184" s="1814"/>
      <c r="SMG184" s="1814"/>
      <c r="SMH184" s="1814"/>
      <c r="SMI184" s="1814"/>
      <c r="SMJ184" s="1814"/>
      <c r="SMK184" s="1814"/>
      <c r="SML184" s="1814"/>
      <c r="SMM184" s="1814"/>
      <c r="SMN184" s="1814"/>
      <c r="SMO184" s="1814"/>
      <c r="SMP184" s="1814"/>
      <c r="SMQ184" s="1814"/>
      <c r="SMR184" s="1814"/>
      <c r="SMS184" s="1814"/>
      <c r="SMT184" s="1814"/>
      <c r="SMU184" s="1814"/>
      <c r="SMV184" s="1814"/>
      <c r="SMW184" s="1814"/>
      <c r="SMX184" s="1814"/>
      <c r="SMY184" s="1814"/>
      <c r="SMZ184" s="1814"/>
      <c r="SNA184" s="1814"/>
      <c r="SNB184" s="1814"/>
      <c r="SNC184" s="1814"/>
      <c r="SND184" s="1814"/>
      <c r="SNE184" s="1814"/>
      <c r="SNF184" s="1814"/>
      <c r="SNG184" s="1814"/>
      <c r="SNH184" s="1814"/>
      <c r="SNI184" s="1814"/>
      <c r="SNJ184" s="1814"/>
      <c r="SNK184" s="1814"/>
      <c r="SNL184" s="1814"/>
      <c r="SNM184" s="1814"/>
      <c r="SNN184" s="1814"/>
      <c r="SNO184" s="1814"/>
      <c r="SNP184" s="1814"/>
      <c r="SNQ184" s="1814"/>
      <c r="SNR184" s="1814"/>
      <c r="SNS184" s="1814"/>
      <c r="SNT184" s="1814"/>
      <c r="SNU184" s="1814"/>
      <c r="SNV184" s="1814"/>
      <c r="SNW184" s="1814"/>
      <c r="SNX184" s="1814"/>
      <c r="SNY184" s="1814"/>
      <c r="SNZ184" s="1814"/>
      <c r="SOA184" s="1814"/>
      <c r="SOB184" s="1814"/>
      <c r="SOC184" s="1814"/>
      <c r="SOD184" s="1814"/>
      <c r="SOE184" s="1814"/>
      <c r="SOF184" s="1814"/>
      <c r="SOG184" s="1814"/>
      <c r="SOH184" s="1814"/>
      <c r="SOI184" s="1814"/>
      <c r="SOJ184" s="1814"/>
      <c r="SOK184" s="1814"/>
      <c r="SOL184" s="1814"/>
      <c r="SOM184" s="1814"/>
      <c r="SON184" s="1814"/>
      <c r="SOO184" s="1814"/>
      <c r="SOP184" s="1814"/>
      <c r="SOQ184" s="1814"/>
      <c r="SOR184" s="1814"/>
      <c r="SOS184" s="1814"/>
      <c r="SOT184" s="1814"/>
      <c r="SOU184" s="1814"/>
      <c r="SOV184" s="1814"/>
      <c r="SOW184" s="1814"/>
      <c r="SOX184" s="1814"/>
      <c r="SOY184" s="1814"/>
      <c r="SOZ184" s="1814"/>
      <c r="SPA184" s="1814"/>
      <c r="SPB184" s="1814"/>
      <c r="SPC184" s="1814"/>
      <c r="SPD184" s="1814"/>
      <c r="SPE184" s="1814"/>
      <c r="SPF184" s="1814"/>
      <c r="SPG184" s="1814"/>
      <c r="SPH184" s="1814"/>
      <c r="SPI184" s="1814"/>
      <c r="SPJ184" s="1814"/>
      <c r="SPK184" s="1814"/>
      <c r="SPL184" s="1814"/>
      <c r="SPM184" s="1814"/>
      <c r="SPN184" s="1814"/>
      <c r="SPO184" s="1814"/>
      <c r="SPP184" s="1814"/>
      <c r="SPQ184" s="1814"/>
      <c r="SPR184" s="1814"/>
      <c r="SPS184" s="1814"/>
      <c r="SPT184" s="1814"/>
      <c r="SPU184" s="1814"/>
      <c r="SPV184" s="1814"/>
      <c r="SPW184" s="1814"/>
      <c r="SPX184" s="1814"/>
      <c r="SPY184" s="1814"/>
      <c r="SPZ184" s="1814"/>
      <c r="SQA184" s="1814"/>
      <c r="SQB184" s="1814"/>
      <c r="SQC184" s="1814"/>
      <c r="SQD184" s="1814"/>
      <c r="SQE184" s="1814"/>
      <c r="SQF184" s="1814"/>
      <c r="SQG184" s="1814"/>
      <c r="SQH184" s="1814"/>
      <c r="SQI184" s="1814"/>
      <c r="SQJ184" s="1814"/>
      <c r="SQK184" s="1814"/>
      <c r="SQL184" s="1814"/>
      <c r="SQM184" s="1814"/>
      <c r="SQN184" s="1814"/>
      <c r="SQO184" s="1814"/>
      <c r="SQP184" s="1814"/>
      <c r="SQQ184" s="1814"/>
      <c r="SQR184" s="1814"/>
      <c r="SQS184" s="1814"/>
      <c r="SQT184" s="1814"/>
      <c r="SQU184" s="1814"/>
      <c r="SQV184" s="1814"/>
      <c r="SQW184" s="1814"/>
      <c r="SQX184" s="1814"/>
      <c r="SQY184" s="1814"/>
      <c r="SQZ184" s="1814"/>
      <c r="SRA184" s="1814"/>
      <c r="SRB184" s="1814"/>
      <c r="SRC184" s="1814"/>
      <c r="SRD184" s="1814"/>
      <c r="SRE184" s="1814"/>
      <c r="SRF184" s="1814"/>
      <c r="SRG184" s="1814"/>
      <c r="SRH184" s="1814"/>
      <c r="SRI184" s="1814"/>
      <c r="SRJ184" s="1814"/>
      <c r="SRK184" s="1814"/>
      <c r="SRL184" s="1814"/>
      <c r="SRM184" s="1814"/>
      <c r="SRN184" s="1814"/>
      <c r="SRO184" s="1814"/>
      <c r="SRP184" s="1814"/>
      <c r="SRQ184" s="1814"/>
      <c r="SRR184" s="1814"/>
      <c r="SRS184" s="1814"/>
      <c r="SRT184" s="1814"/>
      <c r="SRU184" s="1814"/>
      <c r="SRV184" s="1814"/>
      <c r="SRW184" s="1814"/>
      <c r="SRX184" s="1814"/>
      <c r="SRY184" s="1814"/>
      <c r="SRZ184" s="1814"/>
      <c r="SSA184" s="1814"/>
      <c r="SSB184" s="1814"/>
      <c r="SSC184" s="1814"/>
      <c r="SSD184" s="1814"/>
      <c r="SSE184" s="1814"/>
      <c r="SSF184" s="1814"/>
      <c r="SSG184" s="1814"/>
      <c r="SSH184" s="1814"/>
      <c r="SSI184" s="1814"/>
      <c r="SSJ184" s="1814"/>
      <c r="SSK184" s="1814"/>
      <c r="SSL184" s="1814"/>
      <c r="SSM184" s="1814"/>
      <c r="SSN184" s="1814"/>
      <c r="SSO184" s="1814"/>
      <c r="SSP184" s="1814"/>
      <c r="SSQ184" s="1814"/>
      <c r="SSR184" s="1814"/>
      <c r="SSS184" s="1814"/>
      <c r="SST184" s="1814"/>
      <c r="SSU184" s="1814"/>
      <c r="SSV184" s="1814"/>
      <c r="SSW184" s="1814"/>
      <c r="SSX184" s="1814"/>
      <c r="SSY184" s="1814"/>
      <c r="SSZ184" s="1814"/>
      <c r="STA184" s="1814"/>
      <c r="STB184" s="1814"/>
      <c r="STC184" s="1814"/>
      <c r="STD184" s="1814"/>
      <c r="STE184" s="1814"/>
      <c r="STF184" s="1814"/>
      <c r="STG184" s="1814"/>
      <c r="STH184" s="1814"/>
      <c r="STI184" s="1814"/>
      <c r="STJ184" s="1814"/>
      <c r="STK184" s="1814"/>
      <c r="STL184" s="1814"/>
      <c r="STM184" s="1814"/>
      <c r="STN184" s="1814"/>
      <c r="STO184" s="1814"/>
      <c r="STP184" s="1814"/>
      <c r="STQ184" s="1814"/>
      <c r="STR184" s="1814"/>
      <c r="STS184" s="1814"/>
      <c r="STT184" s="1814"/>
      <c r="STU184" s="1814"/>
      <c r="STV184" s="1814"/>
      <c r="STW184" s="1814"/>
      <c r="STX184" s="1814"/>
      <c r="STY184" s="1814"/>
      <c r="STZ184" s="1814"/>
      <c r="SUA184" s="1814"/>
      <c r="SUB184" s="1814"/>
      <c r="SUC184" s="1814"/>
      <c r="SUD184" s="1814"/>
      <c r="SUE184" s="1814"/>
      <c r="SUF184" s="1814"/>
      <c r="SUG184" s="1814"/>
      <c r="SUH184" s="1814"/>
      <c r="SUI184" s="1814"/>
      <c r="SUJ184" s="1814"/>
      <c r="SUK184" s="1814"/>
      <c r="SUL184" s="1814"/>
      <c r="SUM184" s="1814"/>
      <c r="SUN184" s="1814"/>
      <c r="SUO184" s="1814"/>
      <c r="SUP184" s="1814"/>
      <c r="SUQ184" s="1814"/>
      <c r="SUR184" s="1814"/>
      <c r="SUS184" s="1814"/>
      <c r="SUT184" s="1814"/>
      <c r="SUU184" s="1814"/>
      <c r="SUV184" s="1814"/>
      <c r="SUW184" s="1814"/>
      <c r="SUX184" s="1814"/>
      <c r="SUY184" s="1814"/>
      <c r="SUZ184" s="1814"/>
      <c r="SVA184" s="1814"/>
      <c r="SVB184" s="1814"/>
      <c r="SVC184" s="1814"/>
      <c r="SVD184" s="1814"/>
      <c r="SVE184" s="1814"/>
      <c r="SVF184" s="1814"/>
      <c r="SVG184" s="1814"/>
      <c r="SVH184" s="1814"/>
      <c r="SVI184" s="1814"/>
      <c r="SVJ184" s="1814"/>
      <c r="SVK184" s="1814"/>
      <c r="SVL184" s="1814"/>
      <c r="SVM184" s="1814"/>
      <c r="SVN184" s="1814"/>
      <c r="SVO184" s="1814"/>
      <c r="SVP184" s="1814"/>
      <c r="SVQ184" s="1814"/>
      <c r="SVR184" s="1814"/>
      <c r="SVS184" s="1814"/>
      <c r="SVT184" s="1814"/>
      <c r="SVU184" s="1814"/>
      <c r="SVV184" s="1814"/>
      <c r="SVW184" s="1814"/>
      <c r="SVX184" s="1814"/>
      <c r="SVY184" s="1814"/>
      <c r="SVZ184" s="1814"/>
      <c r="SWA184" s="1814"/>
      <c r="SWB184" s="1814"/>
      <c r="SWC184" s="1814"/>
      <c r="SWD184" s="1814"/>
      <c r="SWE184" s="1814"/>
      <c r="SWF184" s="1814"/>
      <c r="SWG184" s="1814"/>
      <c r="SWH184" s="1814"/>
      <c r="SWI184" s="1814"/>
      <c r="SWJ184" s="1814"/>
      <c r="SWK184" s="1814"/>
      <c r="SWL184" s="1814"/>
      <c r="SWM184" s="1814"/>
      <c r="SWN184" s="1814"/>
      <c r="SWO184" s="1814"/>
      <c r="SWP184" s="1814"/>
      <c r="SWQ184" s="1814"/>
      <c r="SWR184" s="1814"/>
      <c r="SWS184" s="1814"/>
      <c r="SWT184" s="1814"/>
      <c r="SWU184" s="1814"/>
      <c r="SWV184" s="1814"/>
      <c r="SWW184" s="1814"/>
      <c r="SWX184" s="1814"/>
      <c r="SWY184" s="1814"/>
      <c r="SWZ184" s="1814"/>
      <c r="SXA184" s="1814"/>
      <c r="SXB184" s="1814"/>
      <c r="SXC184" s="1814"/>
      <c r="SXD184" s="1814"/>
      <c r="SXE184" s="1814"/>
      <c r="SXF184" s="1814"/>
      <c r="SXG184" s="1814"/>
      <c r="SXH184" s="1814"/>
      <c r="SXI184" s="1814"/>
      <c r="SXJ184" s="1814"/>
      <c r="SXK184" s="1814"/>
      <c r="SXL184" s="1814"/>
      <c r="SXM184" s="1814"/>
      <c r="SXN184" s="1814"/>
      <c r="SXO184" s="1814"/>
      <c r="SXP184" s="1814"/>
      <c r="SXQ184" s="1814"/>
      <c r="SXR184" s="1814"/>
      <c r="SXS184" s="1814"/>
      <c r="SXT184" s="1814"/>
      <c r="SXU184" s="1814"/>
      <c r="SXV184" s="1814"/>
      <c r="SXW184" s="1814"/>
      <c r="SXX184" s="1814"/>
      <c r="SXY184" s="1814"/>
      <c r="SXZ184" s="1814"/>
      <c r="SYA184" s="1814"/>
      <c r="SYB184" s="1814"/>
      <c r="SYC184" s="1814"/>
      <c r="SYD184" s="1814"/>
      <c r="SYE184" s="1814"/>
      <c r="SYF184" s="1814"/>
      <c r="SYG184" s="1814"/>
      <c r="SYH184" s="1814"/>
      <c r="SYI184" s="1814"/>
      <c r="SYJ184" s="1814"/>
      <c r="SYK184" s="1814"/>
      <c r="SYL184" s="1814"/>
      <c r="SYM184" s="1814"/>
      <c r="SYN184" s="1814"/>
      <c r="SYO184" s="1814"/>
      <c r="SYP184" s="1814"/>
      <c r="SYQ184" s="1814"/>
      <c r="SYR184" s="1814"/>
      <c r="SYS184" s="1814"/>
      <c r="SYT184" s="1814"/>
      <c r="SYU184" s="1814"/>
      <c r="SYV184" s="1814"/>
      <c r="SYW184" s="1814"/>
      <c r="SYX184" s="1814"/>
      <c r="SYY184" s="1814"/>
      <c r="SYZ184" s="1814"/>
      <c r="SZA184" s="1814"/>
      <c r="SZB184" s="1814"/>
      <c r="SZC184" s="1814"/>
      <c r="SZD184" s="1814"/>
      <c r="SZE184" s="1814"/>
      <c r="SZF184" s="1814"/>
      <c r="SZG184" s="1814"/>
      <c r="SZH184" s="1814"/>
      <c r="SZI184" s="1814"/>
      <c r="SZJ184" s="1814"/>
      <c r="SZK184" s="1814"/>
      <c r="SZL184" s="1814"/>
      <c r="SZM184" s="1814"/>
      <c r="SZN184" s="1814"/>
      <c r="SZO184" s="1814"/>
      <c r="SZP184" s="1814"/>
      <c r="SZQ184" s="1814"/>
      <c r="SZR184" s="1814"/>
      <c r="SZS184" s="1814"/>
      <c r="SZT184" s="1814"/>
      <c r="SZU184" s="1814"/>
      <c r="SZV184" s="1814"/>
      <c r="SZW184" s="1814"/>
      <c r="SZX184" s="1814"/>
      <c r="SZY184" s="1814"/>
      <c r="SZZ184" s="1814"/>
      <c r="TAA184" s="1814"/>
      <c r="TAB184" s="1814"/>
      <c r="TAC184" s="1814"/>
      <c r="TAD184" s="1814"/>
      <c r="TAE184" s="1814"/>
      <c r="TAF184" s="1814"/>
      <c r="TAG184" s="1814"/>
      <c r="TAH184" s="1814"/>
      <c r="TAI184" s="1814"/>
      <c r="TAJ184" s="1814"/>
      <c r="TAK184" s="1814"/>
      <c r="TAL184" s="1814"/>
      <c r="TAM184" s="1814"/>
      <c r="TAN184" s="1814"/>
      <c r="TAO184" s="1814"/>
      <c r="TAP184" s="1814"/>
      <c r="TAQ184" s="1814"/>
      <c r="TAR184" s="1814"/>
      <c r="TAS184" s="1814"/>
      <c r="TAT184" s="1814"/>
      <c r="TAU184" s="1814"/>
      <c r="TAV184" s="1814"/>
      <c r="TAW184" s="1814"/>
      <c r="TAX184" s="1814"/>
      <c r="TAY184" s="1814"/>
      <c r="TAZ184" s="1814"/>
      <c r="TBA184" s="1814"/>
      <c r="TBB184" s="1814"/>
      <c r="TBC184" s="1814"/>
      <c r="TBD184" s="1814"/>
      <c r="TBE184" s="1814"/>
      <c r="TBF184" s="1814"/>
      <c r="TBG184" s="1814"/>
      <c r="TBH184" s="1814"/>
      <c r="TBI184" s="1814"/>
      <c r="TBJ184" s="1814"/>
      <c r="TBK184" s="1814"/>
      <c r="TBL184" s="1814"/>
      <c r="TBM184" s="1814"/>
      <c r="TBN184" s="1814"/>
      <c r="TBO184" s="1814"/>
      <c r="TBP184" s="1814"/>
      <c r="TBQ184" s="1814"/>
      <c r="TBR184" s="1814"/>
      <c r="TBS184" s="1814"/>
      <c r="TBT184" s="1814"/>
      <c r="TBU184" s="1814"/>
      <c r="TBV184" s="1814"/>
      <c r="TBW184" s="1814"/>
      <c r="TBX184" s="1814"/>
      <c r="TBY184" s="1814"/>
      <c r="TBZ184" s="1814"/>
      <c r="TCA184" s="1814"/>
      <c r="TCB184" s="1814"/>
      <c r="TCC184" s="1814"/>
      <c r="TCD184" s="1814"/>
      <c r="TCE184" s="1814"/>
      <c r="TCF184" s="1814"/>
      <c r="TCG184" s="1814"/>
      <c r="TCH184" s="1814"/>
      <c r="TCI184" s="1814"/>
      <c r="TCJ184" s="1814"/>
      <c r="TCK184" s="1814"/>
      <c r="TCL184" s="1814"/>
      <c r="TCM184" s="1814"/>
      <c r="TCN184" s="1814"/>
      <c r="TCO184" s="1814"/>
      <c r="TCP184" s="1814"/>
      <c r="TCQ184" s="1814"/>
      <c r="TCR184" s="1814"/>
      <c r="TCS184" s="1814"/>
      <c r="TCT184" s="1814"/>
      <c r="TCU184" s="1814"/>
      <c r="TCV184" s="1814"/>
      <c r="TCW184" s="1814"/>
      <c r="TCX184" s="1814"/>
      <c r="TCY184" s="1814"/>
      <c r="TCZ184" s="1814"/>
      <c r="TDA184" s="1814"/>
      <c r="TDB184" s="1814"/>
      <c r="TDC184" s="1814"/>
      <c r="TDD184" s="1814"/>
      <c r="TDE184" s="1814"/>
      <c r="TDF184" s="1814"/>
      <c r="TDG184" s="1814"/>
      <c r="TDH184" s="1814"/>
      <c r="TDI184" s="1814"/>
      <c r="TDJ184" s="1814"/>
      <c r="TDK184" s="1814"/>
      <c r="TDL184" s="1814"/>
      <c r="TDM184" s="1814"/>
      <c r="TDN184" s="1814"/>
      <c r="TDO184" s="1814"/>
      <c r="TDP184" s="1814"/>
      <c r="TDQ184" s="1814"/>
      <c r="TDR184" s="1814"/>
      <c r="TDS184" s="1814"/>
      <c r="TDT184" s="1814"/>
      <c r="TDU184" s="1814"/>
      <c r="TDV184" s="1814"/>
      <c r="TDW184" s="1814"/>
      <c r="TDX184" s="1814"/>
      <c r="TDY184" s="1814"/>
      <c r="TDZ184" s="1814"/>
      <c r="TEA184" s="1814"/>
      <c r="TEB184" s="1814"/>
      <c r="TEC184" s="1814"/>
      <c r="TED184" s="1814"/>
      <c r="TEE184" s="1814"/>
      <c r="TEF184" s="1814"/>
      <c r="TEG184" s="1814"/>
      <c r="TEH184" s="1814"/>
      <c r="TEI184" s="1814"/>
      <c r="TEJ184" s="1814"/>
      <c r="TEK184" s="1814"/>
      <c r="TEL184" s="1814"/>
      <c r="TEM184" s="1814"/>
      <c r="TEN184" s="1814"/>
      <c r="TEO184" s="1814"/>
      <c r="TEP184" s="1814"/>
      <c r="TEQ184" s="1814"/>
      <c r="TER184" s="1814"/>
      <c r="TES184" s="1814"/>
      <c r="TET184" s="1814"/>
      <c r="TEU184" s="1814"/>
      <c r="TEV184" s="1814"/>
      <c r="TEW184" s="1814"/>
      <c r="TEX184" s="1814"/>
      <c r="TEY184" s="1814"/>
      <c r="TEZ184" s="1814"/>
      <c r="TFA184" s="1814"/>
      <c r="TFB184" s="1814"/>
      <c r="TFC184" s="1814"/>
      <c r="TFD184" s="1814"/>
      <c r="TFE184" s="1814"/>
      <c r="TFF184" s="1814"/>
      <c r="TFG184" s="1814"/>
      <c r="TFH184" s="1814"/>
      <c r="TFI184" s="1814"/>
      <c r="TFJ184" s="1814"/>
      <c r="TFK184" s="1814"/>
      <c r="TFL184" s="1814"/>
      <c r="TFM184" s="1814"/>
      <c r="TFN184" s="1814"/>
      <c r="TFO184" s="1814"/>
      <c r="TFP184" s="1814"/>
      <c r="TFQ184" s="1814"/>
      <c r="TFR184" s="1814"/>
      <c r="TFS184" s="1814"/>
      <c r="TFT184" s="1814"/>
      <c r="TFU184" s="1814"/>
      <c r="TFV184" s="1814"/>
      <c r="TFW184" s="1814"/>
      <c r="TFX184" s="1814"/>
      <c r="TFY184" s="1814"/>
      <c r="TFZ184" s="1814"/>
      <c r="TGA184" s="1814"/>
      <c r="TGB184" s="1814"/>
      <c r="TGC184" s="1814"/>
      <c r="TGD184" s="1814"/>
      <c r="TGE184" s="1814"/>
      <c r="TGF184" s="1814"/>
      <c r="TGG184" s="1814"/>
      <c r="TGH184" s="1814"/>
      <c r="TGI184" s="1814"/>
      <c r="TGJ184" s="1814"/>
      <c r="TGK184" s="1814"/>
      <c r="TGL184" s="1814"/>
      <c r="TGM184" s="1814"/>
      <c r="TGN184" s="1814"/>
      <c r="TGO184" s="1814"/>
      <c r="TGP184" s="1814"/>
      <c r="TGQ184" s="1814"/>
      <c r="TGR184" s="1814"/>
      <c r="TGS184" s="1814"/>
      <c r="TGT184" s="1814"/>
      <c r="TGU184" s="1814"/>
      <c r="TGV184" s="1814"/>
      <c r="TGW184" s="1814"/>
      <c r="TGX184" s="1814"/>
      <c r="TGY184" s="1814"/>
      <c r="TGZ184" s="1814"/>
      <c r="THA184" s="1814"/>
      <c r="THB184" s="1814"/>
      <c r="THC184" s="1814"/>
      <c r="THD184" s="1814"/>
      <c r="THE184" s="1814"/>
      <c r="THF184" s="1814"/>
      <c r="THG184" s="1814"/>
      <c r="THH184" s="1814"/>
      <c r="THI184" s="1814"/>
      <c r="THJ184" s="1814"/>
      <c r="THK184" s="1814"/>
      <c r="THL184" s="1814"/>
      <c r="THM184" s="1814"/>
      <c r="THN184" s="1814"/>
      <c r="THO184" s="1814"/>
      <c r="THP184" s="1814"/>
      <c r="THQ184" s="1814"/>
      <c r="THR184" s="1814"/>
      <c r="THS184" s="1814"/>
      <c r="THT184" s="1814"/>
      <c r="THU184" s="1814"/>
      <c r="THV184" s="1814"/>
      <c r="THW184" s="1814"/>
      <c r="THX184" s="1814"/>
      <c r="THY184" s="1814"/>
      <c r="THZ184" s="1814"/>
      <c r="TIA184" s="1814"/>
      <c r="TIB184" s="1814"/>
      <c r="TIC184" s="1814"/>
      <c r="TID184" s="1814"/>
      <c r="TIE184" s="1814"/>
      <c r="TIF184" s="1814"/>
      <c r="TIG184" s="1814"/>
      <c r="TIH184" s="1814"/>
      <c r="TII184" s="1814"/>
      <c r="TIJ184" s="1814"/>
      <c r="TIK184" s="1814"/>
      <c r="TIL184" s="1814"/>
      <c r="TIM184" s="1814"/>
      <c r="TIN184" s="1814"/>
      <c r="TIO184" s="1814"/>
      <c r="TIP184" s="1814"/>
      <c r="TIQ184" s="1814"/>
      <c r="TIR184" s="1814"/>
      <c r="TIS184" s="1814"/>
      <c r="TIT184" s="1814"/>
      <c r="TIU184" s="1814"/>
      <c r="TIV184" s="1814"/>
      <c r="TIW184" s="1814"/>
      <c r="TIX184" s="1814"/>
      <c r="TIY184" s="1814"/>
      <c r="TIZ184" s="1814"/>
      <c r="TJA184" s="1814"/>
      <c r="TJB184" s="1814"/>
      <c r="TJC184" s="1814"/>
      <c r="TJD184" s="1814"/>
      <c r="TJE184" s="1814"/>
      <c r="TJF184" s="1814"/>
      <c r="TJG184" s="1814"/>
      <c r="TJH184" s="1814"/>
      <c r="TJI184" s="1814"/>
      <c r="TJJ184" s="1814"/>
      <c r="TJK184" s="1814"/>
      <c r="TJL184" s="1814"/>
      <c r="TJM184" s="1814"/>
      <c r="TJN184" s="1814"/>
      <c r="TJO184" s="1814"/>
      <c r="TJP184" s="1814"/>
      <c r="TJQ184" s="1814"/>
      <c r="TJR184" s="1814"/>
      <c r="TJS184" s="1814"/>
      <c r="TJT184" s="1814"/>
      <c r="TJU184" s="1814"/>
      <c r="TJV184" s="1814"/>
      <c r="TJW184" s="1814"/>
      <c r="TJX184" s="1814"/>
      <c r="TJY184" s="1814"/>
      <c r="TJZ184" s="1814"/>
      <c r="TKA184" s="1814"/>
      <c r="TKB184" s="1814"/>
      <c r="TKC184" s="1814"/>
      <c r="TKD184" s="1814"/>
      <c r="TKE184" s="1814"/>
      <c r="TKF184" s="1814"/>
      <c r="TKG184" s="1814"/>
      <c r="TKH184" s="1814"/>
      <c r="TKI184" s="1814"/>
      <c r="TKJ184" s="1814"/>
      <c r="TKK184" s="1814"/>
      <c r="TKL184" s="1814"/>
      <c r="TKM184" s="1814"/>
      <c r="TKN184" s="1814"/>
      <c r="TKO184" s="1814"/>
      <c r="TKP184" s="1814"/>
      <c r="TKQ184" s="1814"/>
      <c r="TKR184" s="1814"/>
      <c r="TKS184" s="1814"/>
      <c r="TKT184" s="1814"/>
      <c r="TKU184" s="1814"/>
      <c r="TKV184" s="1814"/>
      <c r="TKW184" s="1814"/>
      <c r="TKX184" s="1814"/>
      <c r="TKY184" s="1814"/>
      <c r="TKZ184" s="1814"/>
      <c r="TLA184" s="1814"/>
      <c r="TLB184" s="1814"/>
      <c r="TLC184" s="1814"/>
      <c r="TLD184" s="1814"/>
      <c r="TLE184" s="1814"/>
      <c r="TLF184" s="1814"/>
      <c r="TLG184" s="1814"/>
      <c r="TLH184" s="1814"/>
      <c r="TLI184" s="1814"/>
      <c r="TLJ184" s="1814"/>
      <c r="TLK184" s="1814"/>
      <c r="TLL184" s="1814"/>
      <c r="TLM184" s="1814"/>
      <c r="TLN184" s="1814"/>
      <c r="TLO184" s="1814"/>
      <c r="TLP184" s="1814"/>
      <c r="TLQ184" s="1814"/>
      <c r="TLR184" s="1814"/>
      <c r="TLS184" s="1814"/>
      <c r="TLT184" s="1814"/>
      <c r="TLU184" s="1814"/>
      <c r="TLV184" s="1814"/>
      <c r="TLW184" s="1814"/>
      <c r="TLX184" s="1814"/>
      <c r="TLY184" s="1814"/>
      <c r="TLZ184" s="1814"/>
      <c r="TMA184" s="1814"/>
      <c r="TMB184" s="1814"/>
      <c r="TMC184" s="1814"/>
      <c r="TMD184" s="1814"/>
      <c r="TME184" s="1814"/>
      <c r="TMF184" s="1814"/>
      <c r="TMG184" s="1814"/>
      <c r="TMH184" s="1814"/>
      <c r="TMI184" s="1814"/>
      <c r="TMJ184" s="1814"/>
      <c r="TMK184" s="1814"/>
      <c r="TML184" s="1814"/>
      <c r="TMM184" s="1814"/>
      <c r="TMN184" s="1814"/>
      <c r="TMO184" s="1814"/>
      <c r="TMP184" s="1814"/>
      <c r="TMQ184" s="1814"/>
      <c r="TMR184" s="1814"/>
      <c r="TMS184" s="1814"/>
      <c r="TMT184" s="1814"/>
      <c r="TMU184" s="1814"/>
      <c r="TMV184" s="1814"/>
      <c r="TMW184" s="1814"/>
      <c r="TMX184" s="1814"/>
      <c r="TMY184" s="1814"/>
      <c r="TMZ184" s="1814"/>
      <c r="TNA184" s="1814"/>
      <c r="TNB184" s="1814"/>
      <c r="TNC184" s="1814"/>
      <c r="TND184" s="1814"/>
      <c r="TNE184" s="1814"/>
      <c r="TNF184" s="1814"/>
      <c r="TNG184" s="1814"/>
      <c r="TNH184" s="1814"/>
      <c r="TNI184" s="1814"/>
      <c r="TNJ184" s="1814"/>
      <c r="TNK184" s="1814"/>
      <c r="TNL184" s="1814"/>
      <c r="TNM184" s="1814"/>
      <c r="TNN184" s="1814"/>
      <c r="TNO184" s="1814"/>
      <c r="TNP184" s="1814"/>
      <c r="TNQ184" s="1814"/>
      <c r="TNR184" s="1814"/>
      <c r="TNS184" s="1814"/>
      <c r="TNT184" s="1814"/>
      <c r="TNU184" s="1814"/>
      <c r="TNV184" s="1814"/>
      <c r="TNW184" s="1814"/>
      <c r="TNX184" s="1814"/>
      <c r="TNY184" s="1814"/>
      <c r="TNZ184" s="1814"/>
      <c r="TOA184" s="1814"/>
      <c r="TOB184" s="1814"/>
      <c r="TOC184" s="1814"/>
      <c r="TOD184" s="1814"/>
      <c r="TOE184" s="1814"/>
      <c r="TOF184" s="1814"/>
      <c r="TOG184" s="1814"/>
      <c r="TOH184" s="1814"/>
      <c r="TOI184" s="1814"/>
      <c r="TOJ184" s="1814"/>
      <c r="TOK184" s="1814"/>
      <c r="TOL184" s="1814"/>
      <c r="TOM184" s="1814"/>
      <c r="TON184" s="1814"/>
      <c r="TOO184" s="1814"/>
      <c r="TOP184" s="1814"/>
      <c r="TOQ184" s="1814"/>
      <c r="TOR184" s="1814"/>
      <c r="TOS184" s="1814"/>
      <c r="TOT184" s="1814"/>
      <c r="TOU184" s="1814"/>
      <c r="TOV184" s="1814"/>
      <c r="TOW184" s="1814"/>
      <c r="TOX184" s="1814"/>
      <c r="TOY184" s="1814"/>
      <c r="TOZ184" s="1814"/>
      <c r="TPA184" s="1814"/>
      <c r="TPB184" s="1814"/>
      <c r="TPC184" s="1814"/>
      <c r="TPD184" s="1814"/>
      <c r="TPE184" s="1814"/>
      <c r="TPF184" s="1814"/>
      <c r="TPG184" s="1814"/>
      <c r="TPH184" s="1814"/>
      <c r="TPI184" s="1814"/>
      <c r="TPJ184" s="1814"/>
      <c r="TPK184" s="1814"/>
      <c r="TPL184" s="1814"/>
      <c r="TPM184" s="1814"/>
      <c r="TPN184" s="1814"/>
      <c r="TPO184" s="1814"/>
      <c r="TPP184" s="1814"/>
      <c r="TPQ184" s="1814"/>
      <c r="TPR184" s="1814"/>
      <c r="TPS184" s="1814"/>
      <c r="TPT184" s="1814"/>
      <c r="TPU184" s="1814"/>
      <c r="TPV184" s="1814"/>
      <c r="TPW184" s="1814"/>
      <c r="TPX184" s="1814"/>
      <c r="TPY184" s="1814"/>
      <c r="TPZ184" s="1814"/>
      <c r="TQA184" s="1814"/>
      <c r="TQB184" s="1814"/>
      <c r="TQC184" s="1814"/>
      <c r="TQD184" s="1814"/>
      <c r="TQE184" s="1814"/>
      <c r="TQF184" s="1814"/>
      <c r="TQG184" s="1814"/>
      <c r="TQH184" s="1814"/>
      <c r="TQI184" s="1814"/>
      <c r="TQJ184" s="1814"/>
      <c r="TQK184" s="1814"/>
      <c r="TQL184" s="1814"/>
      <c r="TQM184" s="1814"/>
      <c r="TQN184" s="1814"/>
      <c r="TQO184" s="1814"/>
      <c r="TQP184" s="1814"/>
      <c r="TQQ184" s="1814"/>
      <c r="TQR184" s="1814"/>
      <c r="TQS184" s="1814"/>
      <c r="TQT184" s="1814"/>
      <c r="TQU184" s="1814"/>
      <c r="TQV184" s="1814"/>
      <c r="TQW184" s="1814"/>
      <c r="TQX184" s="1814"/>
      <c r="TQY184" s="1814"/>
      <c r="TQZ184" s="1814"/>
      <c r="TRA184" s="1814"/>
      <c r="TRB184" s="1814"/>
      <c r="TRC184" s="1814"/>
      <c r="TRD184" s="1814"/>
      <c r="TRE184" s="1814"/>
      <c r="TRF184" s="1814"/>
      <c r="TRG184" s="1814"/>
      <c r="TRH184" s="1814"/>
      <c r="TRI184" s="1814"/>
      <c r="TRJ184" s="1814"/>
      <c r="TRK184" s="1814"/>
      <c r="TRL184" s="1814"/>
      <c r="TRM184" s="1814"/>
      <c r="TRN184" s="1814"/>
      <c r="TRO184" s="1814"/>
      <c r="TRP184" s="1814"/>
      <c r="TRQ184" s="1814"/>
      <c r="TRR184" s="1814"/>
      <c r="TRS184" s="1814"/>
      <c r="TRT184" s="1814"/>
      <c r="TRU184" s="1814"/>
      <c r="TRV184" s="1814"/>
      <c r="TRW184" s="1814"/>
      <c r="TRX184" s="1814"/>
      <c r="TRY184" s="1814"/>
      <c r="TRZ184" s="1814"/>
      <c r="TSA184" s="1814"/>
      <c r="TSB184" s="1814"/>
      <c r="TSC184" s="1814"/>
      <c r="TSD184" s="1814"/>
      <c r="TSE184" s="1814"/>
      <c r="TSF184" s="1814"/>
      <c r="TSG184" s="1814"/>
      <c r="TSH184" s="1814"/>
      <c r="TSI184" s="1814"/>
      <c r="TSJ184" s="1814"/>
      <c r="TSK184" s="1814"/>
      <c r="TSL184" s="1814"/>
      <c r="TSM184" s="1814"/>
      <c r="TSN184" s="1814"/>
      <c r="TSO184" s="1814"/>
      <c r="TSP184" s="1814"/>
      <c r="TSQ184" s="1814"/>
      <c r="TSR184" s="1814"/>
      <c r="TSS184" s="1814"/>
      <c r="TST184" s="1814"/>
      <c r="TSU184" s="1814"/>
      <c r="TSV184" s="1814"/>
      <c r="TSW184" s="1814"/>
      <c r="TSX184" s="1814"/>
      <c r="TSY184" s="1814"/>
      <c r="TSZ184" s="1814"/>
      <c r="TTA184" s="1814"/>
      <c r="TTB184" s="1814"/>
      <c r="TTC184" s="1814"/>
      <c r="TTD184" s="1814"/>
      <c r="TTE184" s="1814"/>
      <c r="TTF184" s="1814"/>
      <c r="TTG184" s="1814"/>
      <c r="TTH184" s="1814"/>
      <c r="TTI184" s="1814"/>
      <c r="TTJ184" s="1814"/>
      <c r="TTK184" s="1814"/>
      <c r="TTL184" s="1814"/>
      <c r="TTM184" s="1814"/>
      <c r="TTN184" s="1814"/>
      <c r="TTO184" s="1814"/>
      <c r="TTP184" s="1814"/>
      <c r="TTQ184" s="1814"/>
      <c r="TTR184" s="1814"/>
      <c r="TTS184" s="1814"/>
      <c r="TTT184" s="1814"/>
      <c r="TTU184" s="1814"/>
      <c r="TTV184" s="1814"/>
      <c r="TTW184" s="1814"/>
      <c r="TTX184" s="1814"/>
      <c r="TTY184" s="1814"/>
      <c r="TTZ184" s="1814"/>
      <c r="TUA184" s="1814"/>
      <c r="TUB184" s="1814"/>
      <c r="TUC184" s="1814"/>
      <c r="TUD184" s="1814"/>
      <c r="TUE184" s="1814"/>
      <c r="TUF184" s="1814"/>
      <c r="TUG184" s="1814"/>
      <c r="TUH184" s="1814"/>
      <c r="TUI184" s="1814"/>
      <c r="TUJ184" s="1814"/>
      <c r="TUK184" s="1814"/>
      <c r="TUL184" s="1814"/>
      <c r="TUM184" s="1814"/>
      <c r="TUN184" s="1814"/>
      <c r="TUO184" s="1814"/>
      <c r="TUP184" s="1814"/>
      <c r="TUQ184" s="1814"/>
      <c r="TUR184" s="1814"/>
      <c r="TUS184" s="1814"/>
      <c r="TUT184" s="1814"/>
      <c r="TUU184" s="1814"/>
      <c r="TUV184" s="1814"/>
      <c r="TUW184" s="1814"/>
      <c r="TUX184" s="1814"/>
      <c r="TUY184" s="1814"/>
      <c r="TUZ184" s="1814"/>
      <c r="TVA184" s="1814"/>
      <c r="TVB184" s="1814"/>
      <c r="TVC184" s="1814"/>
      <c r="TVD184" s="1814"/>
      <c r="TVE184" s="1814"/>
      <c r="TVF184" s="1814"/>
      <c r="TVG184" s="1814"/>
      <c r="TVH184" s="1814"/>
      <c r="TVI184" s="1814"/>
      <c r="TVJ184" s="1814"/>
      <c r="TVK184" s="1814"/>
      <c r="TVL184" s="1814"/>
      <c r="TVM184" s="1814"/>
      <c r="TVN184" s="1814"/>
      <c r="TVO184" s="1814"/>
      <c r="TVP184" s="1814"/>
      <c r="TVQ184" s="1814"/>
      <c r="TVR184" s="1814"/>
      <c r="TVS184" s="1814"/>
      <c r="TVT184" s="1814"/>
      <c r="TVU184" s="1814"/>
      <c r="TVV184" s="1814"/>
      <c r="TVW184" s="1814"/>
      <c r="TVX184" s="1814"/>
      <c r="TVY184" s="1814"/>
      <c r="TVZ184" s="1814"/>
      <c r="TWA184" s="1814"/>
      <c r="TWB184" s="1814"/>
      <c r="TWC184" s="1814"/>
      <c r="TWD184" s="1814"/>
      <c r="TWE184" s="1814"/>
      <c r="TWF184" s="1814"/>
      <c r="TWG184" s="1814"/>
      <c r="TWH184" s="1814"/>
      <c r="TWI184" s="1814"/>
      <c r="TWJ184" s="1814"/>
      <c r="TWK184" s="1814"/>
      <c r="TWL184" s="1814"/>
      <c r="TWM184" s="1814"/>
      <c r="TWN184" s="1814"/>
      <c r="TWO184" s="1814"/>
      <c r="TWP184" s="1814"/>
      <c r="TWQ184" s="1814"/>
      <c r="TWR184" s="1814"/>
      <c r="TWS184" s="1814"/>
      <c r="TWT184" s="1814"/>
      <c r="TWU184" s="1814"/>
      <c r="TWV184" s="1814"/>
      <c r="TWW184" s="1814"/>
      <c r="TWX184" s="1814"/>
      <c r="TWY184" s="1814"/>
      <c r="TWZ184" s="1814"/>
      <c r="TXA184" s="1814"/>
      <c r="TXB184" s="1814"/>
      <c r="TXC184" s="1814"/>
      <c r="TXD184" s="1814"/>
      <c r="TXE184" s="1814"/>
      <c r="TXF184" s="1814"/>
      <c r="TXG184" s="1814"/>
      <c r="TXH184" s="1814"/>
      <c r="TXI184" s="1814"/>
      <c r="TXJ184" s="1814"/>
      <c r="TXK184" s="1814"/>
      <c r="TXL184" s="1814"/>
      <c r="TXM184" s="1814"/>
      <c r="TXN184" s="1814"/>
      <c r="TXO184" s="1814"/>
      <c r="TXP184" s="1814"/>
      <c r="TXQ184" s="1814"/>
      <c r="TXR184" s="1814"/>
      <c r="TXS184" s="1814"/>
      <c r="TXT184" s="1814"/>
      <c r="TXU184" s="1814"/>
      <c r="TXV184" s="1814"/>
      <c r="TXW184" s="1814"/>
      <c r="TXX184" s="1814"/>
      <c r="TXY184" s="1814"/>
      <c r="TXZ184" s="1814"/>
      <c r="TYA184" s="1814"/>
      <c r="TYB184" s="1814"/>
      <c r="TYC184" s="1814"/>
      <c r="TYD184" s="1814"/>
      <c r="TYE184" s="1814"/>
      <c r="TYF184" s="1814"/>
      <c r="TYG184" s="1814"/>
      <c r="TYH184" s="1814"/>
      <c r="TYI184" s="1814"/>
      <c r="TYJ184" s="1814"/>
      <c r="TYK184" s="1814"/>
      <c r="TYL184" s="1814"/>
      <c r="TYM184" s="1814"/>
      <c r="TYN184" s="1814"/>
      <c r="TYO184" s="1814"/>
      <c r="TYP184" s="1814"/>
      <c r="TYQ184" s="1814"/>
      <c r="TYR184" s="1814"/>
      <c r="TYS184" s="1814"/>
      <c r="TYT184" s="1814"/>
      <c r="TYU184" s="1814"/>
      <c r="TYV184" s="1814"/>
      <c r="TYW184" s="1814"/>
      <c r="TYX184" s="1814"/>
      <c r="TYY184" s="1814"/>
      <c r="TYZ184" s="1814"/>
      <c r="TZA184" s="1814"/>
      <c r="TZB184" s="1814"/>
      <c r="TZC184" s="1814"/>
      <c r="TZD184" s="1814"/>
      <c r="TZE184" s="1814"/>
      <c r="TZF184" s="1814"/>
      <c r="TZG184" s="1814"/>
      <c r="TZH184" s="1814"/>
      <c r="TZI184" s="1814"/>
      <c r="TZJ184" s="1814"/>
      <c r="TZK184" s="1814"/>
      <c r="TZL184" s="1814"/>
      <c r="TZM184" s="1814"/>
      <c r="TZN184" s="1814"/>
      <c r="TZO184" s="1814"/>
      <c r="TZP184" s="1814"/>
      <c r="TZQ184" s="1814"/>
      <c r="TZR184" s="1814"/>
      <c r="TZS184" s="1814"/>
      <c r="TZT184" s="1814"/>
      <c r="TZU184" s="1814"/>
      <c r="TZV184" s="1814"/>
      <c r="TZW184" s="1814"/>
      <c r="TZX184" s="1814"/>
      <c r="TZY184" s="1814"/>
      <c r="TZZ184" s="1814"/>
      <c r="UAA184" s="1814"/>
      <c r="UAB184" s="1814"/>
      <c r="UAC184" s="1814"/>
      <c r="UAD184" s="1814"/>
      <c r="UAE184" s="1814"/>
      <c r="UAF184" s="1814"/>
      <c r="UAG184" s="1814"/>
      <c r="UAH184" s="1814"/>
      <c r="UAI184" s="1814"/>
      <c r="UAJ184" s="1814"/>
      <c r="UAK184" s="1814"/>
      <c r="UAL184" s="1814"/>
      <c r="UAM184" s="1814"/>
      <c r="UAN184" s="1814"/>
      <c r="UAO184" s="1814"/>
      <c r="UAP184" s="1814"/>
      <c r="UAQ184" s="1814"/>
      <c r="UAR184" s="1814"/>
      <c r="UAS184" s="1814"/>
      <c r="UAT184" s="1814"/>
      <c r="UAU184" s="1814"/>
      <c r="UAV184" s="1814"/>
      <c r="UAW184" s="1814"/>
      <c r="UAX184" s="1814"/>
      <c r="UAY184" s="1814"/>
      <c r="UAZ184" s="1814"/>
      <c r="UBA184" s="1814"/>
      <c r="UBB184" s="1814"/>
      <c r="UBC184" s="1814"/>
      <c r="UBD184" s="1814"/>
      <c r="UBE184" s="1814"/>
      <c r="UBF184" s="1814"/>
      <c r="UBG184" s="1814"/>
      <c r="UBH184" s="1814"/>
      <c r="UBI184" s="1814"/>
      <c r="UBJ184" s="1814"/>
      <c r="UBK184" s="1814"/>
      <c r="UBL184" s="1814"/>
      <c r="UBM184" s="1814"/>
      <c r="UBN184" s="1814"/>
      <c r="UBO184" s="1814"/>
      <c r="UBP184" s="1814"/>
      <c r="UBQ184" s="1814"/>
      <c r="UBR184" s="1814"/>
      <c r="UBS184" s="1814"/>
      <c r="UBT184" s="1814"/>
      <c r="UBU184" s="1814"/>
      <c r="UBV184" s="1814"/>
      <c r="UBW184" s="1814"/>
      <c r="UBX184" s="1814"/>
      <c r="UBY184" s="1814"/>
      <c r="UBZ184" s="1814"/>
      <c r="UCA184" s="1814"/>
      <c r="UCB184" s="1814"/>
      <c r="UCC184" s="1814"/>
      <c r="UCD184" s="1814"/>
      <c r="UCE184" s="1814"/>
      <c r="UCF184" s="1814"/>
      <c r="UCG184" s="1814"/>
      <c r="UCH184" s="1814"/>
      <c r="UCI184" s="1814"/>
      <c r="UCJ184" s="1814"/>
      <c r="UCK184" s="1814"/>
      <c r="UCL184" s="1814"/>
      <c r="UCM184" s="1814"/>
      <c r="UCN184" s="1814"/>
      <c r="UCO184" s="1814"/>
      <c r="UCP184" s="1814"/>
      <c r="UCQ184" s="1814"/>
      <c r="UCR184" s="1814"/>
      <c r="UCS184" s="1814"/>
      <c r="UCT184" s="1814"/>
      <c r="UCU184" s="1814"/>
      <c r="UCV184" s="1814"/>
      <c r="UCW184" s="1814"/>
      <c r="UCX184" s="1814"/>
      <c r="UCY184" s="1814"/>
      <c r="UCZ184" s="1814"/>
      <c r="UDA184" s="1814"/>
      <c r="UDB184" s="1814"/>
      <c r="UDC184" s="1814"/>
      <c r="UDD184" s="1814"/>
      <c r="UDE184" s="1814"/>
      <c r="UDF184" s="1814"/>
      <c r="UDG184" s="1814"/>
      <c r="UDH184" s="1814"/>
      <c r="UDI184" s="1814"/>
      <c r="UDJ184" s="1814"/>
      <c r="UDK184" s="1814"/>
      <c r="UDL184" s="1814"/>
      <c r="UDM184" s="1814"/>
      <c r="UDN184" s="1814"/>
      <c r="UDO184" s="1814"/>
      <c r="UDP184" s="1814"/>
      <c r="UDQ184" s="1814"/>
      <c r="UDR184" s="1814"/>
      <c r="UDS184" s="1814"/>
      <c r="UDT184" s="1814"/>
      <c r="UDU184" s="1814"/>
      <c r="UDV184" s="1814"/>
      <c r="UDW184" s="1814"/>
      <c r="UDX184" s="1814"/>
      <c r="UDY184" s="1814"/>
      <c r="UDZ184" s="1814"/>
      <c r="UEA184" s="1814"/>
      <c r="UEB184" s="1814"/>
      <c r="UEC184" s="1814"/>
      <c r="UED184" s="1814"/>
      <c r="UEE184" s="1814"/>
      <c r="UEF184" s="1814"/>
      <c r="UEG184" s="1814"/>
      <c r="UEH184" s="1814"/>
      <c r="UEI184" s="1814"/>
      <c r="UEJ184" s="1814"/>
      <c r="UEK184" s="1814"/>
      <c r="UEL184" s="1814"/>
      <c r="UEM184" s="1814"/>
      <c r="UEN184" s="1814"/>
      <c r="UEO184" s="1814"/>
      <c r="UEP184" s="1814"/>
      <c r="UEQ184" s="1814"/>
      <c r="UER184" s="1814"/>
      <c r="UES184" s="1814"/>
      <c r="UET184" s="1814"/>
      <c r="UEU184" s="1814"/>
      <c r="UEV184" s="1814"/>
      <c r="UEW184" s="1814"/>
      <c r="UEX184" s="1814"/>
      <c r="UEY184" s="1814"/>
      <c r="UEZ184" s="1814"/>
      <c r="UFA184" s="1814"/>
      <c r="UFB184" s="1814"/>
      <c r="UFC184" s="1814"/>
      <c r="UFD184" s="1814"/>
      <c r="UFE184" s="1814"/>
      <c r="UFF184" s="1814"/>
      <c r="UFG184" s="1814"/>
      <c r="UFH184" s="1814"/>
      <c r="UFI184" s="1814"/>
      <c r="UFJ184" s="1814"/>
      <c r="UFK184" s="1814"/>
      <c r="UFL184" s="1814"/>
      <c r="UFM184" s="1814"/>
      <c r="UFN184" s="1814"/>
      <c r="UFO184" s="1814"/>
      <c r="UFP184" s="1814"/>
      <c r="UFQ184" s="1814"/>
      <c r="UFR184" s="1814"/>
      <c r="UFS184" s="1814"/>
      <c r="UFT184" s="1814"/>
      <c r="UFU184" s="1814"/>
      <c r="UFV184" s="1814"/>
      <c r="UFW184" s="1814"/>
      <c r="UFX184" s="1814"/>
      <c r="UFY184" s="1814"/>
      <c r="UFZ184" s="1814"/>
      <c r="UGA184" s="1814"/>
      <c r="UGB184" s="1814"/>
      <c r="UGC184" s="1814"/>
      <c r="UGD184" s="1814"/>
      <c r="UGE184" s="1814"/>
      <c r="UGF184" s="1814"/>
      <c r="UGG184" s="1814"/>
      <c r="UGH184" s="1814"/>
      <c r="UGI184" s="1814"/>
      <c r="UGJ184" s="1814"/>
      <c r="UGK184" s="1814"/>
      <c r="UGL184" s="1814"/>
      <c r="UGM184" s="1814"/>
      <c r="UGN184" s="1814"/>
      <c r="UGO184" s="1814"/>
      <c r="UGP184" s="1814"/>
      <c r="UGQ184" s="1814"/>
      <c r="UGR184" s="1814"/>
      <c r="UGS184" s="1814"/>
      <c r="UGT184" s="1814"/>
      <c r="UGU184" s="1814"/>
      <c r="UGV184" s="1814"/>
      <c r="UGW184" s="1814"/>
      <c r="UGX184" s="1814"/>
      <c r="UGY184" s="1814"/>
      <c r="UGZ184" s="1814"/>
      <c r="UHA184" s="1814"/>
      <c r="UHB184" s="1814"/>
      <c r="UHC184" s="1814"/>
      <c r="UHD184" s="1814"/>
      <c r="UHE184" s="1814"/>
      <c r="UHF184" s="1814"/>
      <c r="UHG184" s="1814"/>
      <c r="UHH184" s="1814"/>
      <c r="UHI184" s="1814"/>
      <c r="UHJ184" s="1814"/>
      <c r="UHK184" s="1814"/>
      <c r="UHL184" s="1814"/>
      <c r="UHM184" s="1814"/>
      <c r="UHN184" s="1814"/>
      <c r="UHO184" s="1814"/>
      <c r="UHP184" s="1814"/>
      <c r="UHQ184" s="1814"/>
      <c r="UHR184" s="1814"/>
      <c r="UHS184" s="1814"/>
      <c r="UHT184" s="1814"/>
      <c r="UHU184" s="1814"/>
      <c r="UHV184" s="1814"/>
      <c r="UHW184" s="1814"/>
      <c r="UHX184" s="1814"/>
      <c r="UHY184" s="1814"/>
      <c r="UHZ184" s="1814"/>
      <c r="UIA184" s="1814"/>
      <c r="UIB184" s="1814"/>
      <c r="UIC184" s="1814"/>
      <c r="UID184" s="1814"/>
      <c r="UIE184" s="1814"/>
      <c r="UIF184" s="1814"/>
      <c r="UIG184" s="1814"/>
      <c r="UIH184" s="1814"/>
      <c r="UII184" s="1814"/>
      <c r="UIJ184" s="1814"/>
      <c r="UIK184" s="1814"/>
      <c r="UIL184" s="1814"/>
      <c r="UIM184" s="1814"/>
      <c r="UIN184" s="1814"/>
      <c r="UIO184" s="1814"/>
      <c r="UIP184" s="1814"/>
      <c r="UIQ184" s="1814"/>
      <c r="UIR184" s="1814"/>
      <c r="UIS184" s="1814"/>
      <c r="UIT184" s="1814"/>
      <c r="UIU184" s="1814"/>
      <c r="UIV184" s="1814"/>
      <c r="UIW184" s="1814"/>
      <c r="UIX184" s="1814"/>
      <c r="UIY184" s="1814"/>
      <c r="UIZ184" s="1814"/>
      <c r="UJA184" s="1814"/>
      <c r="UJB184" s="1814"/>
      <c r="UJC184" s="1814"/>
      <c r="UJD184" s="1814"/>
      <c r="UJE184" s="1814"/>
      <c r="UJF184" s="1814"/>
      <c r="UJG184" s="1814"/>
      <c r="UJH184" s="1814"/>
      <c r="UJI184" s="1814"/>
      <c r="UJJ184" s="1814"/>
      <c r="UJK184" s="1814"/>
      <c r="UJL184" s="1814"/>
      <c r="UJM184" s="1814"/>
      <c r="UJN184" s="1814"/>
      <c r="UJO184" s="1814"/>
      <c r="UJP184" s="1814"/>
      <c r="UJQ184" s="1814"/>
      <c r="UJR184" s="1814"/>
      <c r="UJS184" s="1814"/>
      <c r="UJT184" s="1814"/>
      <c r="UJU184" s="1814"/>
      <c r="UJV184" s="1814"/>
      <c r="UJW184" s="1814"/>
      <c r="UJX184" s="1814"/>
      <c r="UJY184" s="1814"/>
      <c r="UJZ184" s="1814"/>
      <c r="UKA184" s="1814"/>
      <c r="UKB184" s="1814"/>
      <c r="UKC184" s="1814"/>
      <c r="UKD184" s="1814"/>
      <c r="UKE184" s="1814"/>
      <c r="UKF184" s="1814"/>
      <c r="UKG184" s="1814"/>
      <c r="UKH184" s="1814"/>
      <c r="UKI184" s="1814"/>
      <c r="UKJ184" s="1814"/>
      <c r="UKK184" s="1814"/>
      <c r="UKL184" s="1814"/>
      <c r="UKM184" s="1814"/>
      <c r="UKN184" s="1814"/>
      <c r="UKO184" s="1814"/>
      <c r="UKP184" s="1814"/>
      <c r="UKQ184" s="1814"/>
      <c r="UKR184" s="1814"/>
      <c r="UKS184" s="1814"/>
      <c r="UKT184" s="1814"/>
      <c r="UKU184" s="1814"/>
      <c r="UKV184" s="1814"/>
      <c r="UKW184" s="1814"/>
      <c r="UKX184" s="1814"/>
      <c r="UKY184" s="1814"/>
      <c r="UKZ184" s="1814"/>
      <c r="ULA184" s="1814"/>
      <c r="ULB184" s="1814"/>
      <c r="ULC184" s="1814"/>
      <c r="ULD184" s="1814"/>
      <c r="ULE184" s="1814"/>
      <c r="ULF184" s="1814"/>
      <c r="ULG184" s="1814"/>
      <c r="ULH184" s="1814"/>
      <c r="ULI184" s="1814"/>
      <c r="ULJ184" s="1814"/>
      <c r="ULK184" s="1814"/>
      <c r="ULL184" s="1814"/>
      <c r="ULM184" s="1814"/>
      <c r="ULN184" s="1814"/>
      <c r="ULO184" s="1814"/>
      <c r="ULP184" s="1814"/>
      <c r="ULQ184" s="1814"/>
      <c r="ULR184" s="1814"/>
      <c r="ULS184" s="1814"/>
      <c r="ULT184" s="1814"/>
      <c r="ULU184" s="1814"/>
      <c r="ULV184" s="1814"/>
      <c r="ULW184" s="1814"/>
      <c r="ULX184" s="1814"/>
      <c r="ULY184" s="1814"/>
      <c r="ULZ184" s="1814"/>
      <c r="UMA184" s="1814"/>
      <c r="UMB184" s="1814"/>
      <c r="UMC184" s="1814"/>
      <c r="UMD184" s="1814"/>
      <c r="UME184" s="1814"/>
      <c r="UMF184" s="1814"/>
      <c r="UMG184" s="1814"/>
      <c r="UMH184" s="1814"/>
      <c r="UMI184" s="1814"/>
      <c r="UMJ184" s="1814"/>
      <c r="UMK184" s="1814"/>
      <c r="UML184" s="1814"/>
      <c r="UMM184" s="1814"/>
      <c r="UMN184" s="1814"/>
      <c r="UMO184" s="1814"/>
      <c r="UMP184" s="1814"/>
      <c r="UMQ184" s="1814"/>
      <c r="UMR184" s="1814"/>
      <c r="UMS184" s="1814"/>
      <c r="UMT184" s="1814"/>
      <c r="UMU184" s="1814"/>
      <c r="UMV184" s="1814"/>
      <c r="UMW184" s="1814"/>
      <c r="UMX184" s="1814"/>
      <c r="UMY184" s="1814"/>
      <c r="UMZ184" s="1814"/>
      <c r="UNA184" s="1814"/>
      <c r="UNB184" s="1814"/>
      <c r="UNC184" s="1814"/>
      <c r="UND184" s="1814"/>
      <c r="UNE184" s="1814"/>
      <c r="UNF184" s="1814"/>
      <c r="UNG184" s="1814"/>
      <c r="UNH184" s="1814"/>
      <c r="UNI184" s="1814"/>
      <c r="UNJ184" s="1814"/>
      <c r="UNK184" s="1814"/>
      <c r="UNL184" s="1814"/>
      <c r="UNM184" s="1814"/>
      <c r="UNN184" s="1814"/>
      <c r="UNO184" s="1814"/>
      <c r="UNP184" s="1814"/>
      <c r="UNQ184" s="1814"/>
      <c r="UNR184" s="1814"/>
      <c r="UNS184" s="1814"/>
      <c r="UNT184" s="1814"/>
      <c r="UNU184" s="1814"/>
      <c r="UNV184" s="1814"/>
      <c r="UNW184" s="1814"/>
      <c r="UNX184" s="1814"/>
      <c r="UNY184" s="1814"/>
      <c r="UNZ184" s="1814"/>
      <c r="UOA184" s="1814"/>
      <c r="UOB184" s="1814"/>
      <c r="UOC184" s="1814"/>
      <c r="UOD184" s="1814"/>
      <c r="UOE184" s="1814"/>
      <c r="UOF184" s="1814"/>
      <c r="UOG184" s="1814"/>
      <c r="UOH184" s="1814"/>
      <c r="UOI184" s="1814"/>
      <c r="UOJ184" s="1814"/>
      <c r="UOK184" s="1814"/>
      <c r="UOL184" s="1814"/>
      <c r="UOM184" s="1814"/>
      <c r="UON184" s="1814"/>
      <c r="UOO184" s="1814"/>
      <c r="UOP184" s="1814"/>
      <c r="UOQ184" s="1814"/>
      <c r="UOR184" s="1814"/>
      <c r="UOS184" s="1814"/>
      <c r="UOT184" s="1814"/>
      <c r="UOU184" s="1814"/>
      <c r="UOV184" s="1814"/>
      <c r="UOW184" s="1814"/>
      <c r="UOX184" s="1814"/>
      <c r="UOY184" s="1814"/>
      <c r="UOZ184" s="1814"/>
      <c r="UPA184" s="1814"/>
      <c r="UPB184" s="1814"/>
      <c r="UPC184" s="1814"/>
      <c r="UPD184" s="1814"/>
      <c r="UPE184" s="1814"/>
      <c r="UPF184" s="1814"/>
      <c r="UPG184" s="1814"/>
      <c r="UPH184" s="1814"/>
      <c r="UPI184" s="1814"/>
      <c r="UPJ184" s="1814"/>
      <c r="UPK184" s="1814"/>
      <c r="UPL184" s="1814"/>
      <c r="UPM184" s="1814"/>
      <c r="UPN184" s="1814"/>
      <c r="UPO184" s="1814"/>
      <c r="UPP184" s="1814"/>
      <c r="UPQ184" s="1814"/>
      <c r="UPR184" s="1814"/>
      <c r="UPS184" s="1814"/>
      <c r="UPT184" s="1814"/>
      <c r="UPU184" s="1814"/>
      <c r="UPV184" s="1814"/>
      <c r="UPW184" s="1814"/>
      <c r="UPX184" s="1814"/>
      <c r="UPY184" s="1814"/>
      <c r="UPZ184" s="1814"/>
      <c r="UQA184" s="1814"/>
      <c r="UQB184" s="1814"/>
      <c r="UQC184" s="1814"/>
      <c r="UQD184" s="1814"/>
      <c r="UQE184" s="1814"/>
      <c r="UQF184" s="1814"/>
      <c r="UQG184" s="1814"/>
      <c r="UQH184" s="1814"/>
      <c r="UQI184" s="1814"/>
      <c r="UQJ184" s="1814"/>
      <c r="UQK184" s="1814"/>
      <c r="UQL184" s="1814"/>
      <c r="UQM184" s="1814"/>
      <c r="UQN184" s="1814"/>
      <c r="UQO184" s="1814"/>
      <c r="UQP184" s="1814"/>
      <c r="UQQ184" s="1814"/>
      <c r="UQR184" s="1814"/>
      <c r="UQS184" s="1814"/>
      <c r="UQT184" s="1814"/>
      <c r="UQU184" s="1814"/>
      <c r="UQV184" s="1814"/>
      <c r="UQW184" s="1814"/>
      <c r="UQX184" s="1814"/>
      <c r="UQY184" s="1814"/>
      <c r="UQZ184" s="1814"/>
      <c r="URA184" s="1814"/>
      <c r="URB184" s="1814"/>
      <c r="URC184" s="1814"/>
      <c r="URD184" s="1814"/>
      <c r="URE184" s="1814"/>
      <c r="URF184" s="1814"/>
      <c r="URG184" s="1814"/>
      <c r="URH184" s="1814"/>
      <c r="URI184" s="1814"/>
      <c r="URJ184" s="1814"/>
      <c r="URK184" s="1814"/>
      <c r="URL184" s="1814"/>
      <c r="URM184" s="1814"/>
      <c r="URN184" s="1814"/>
      <c r="URO184" s="1814"/>
      <c r="URP184" s="1814"/>
      <c r="URQ184" s="1814"/>
      <c r="URR184" s="1814"/>
      <c r="URS184" s="1814"/>
      <c r="URT184" s="1814"/>
      <c r="URU184" s="1814"/>
      <c r="URV184" s="1814"/>
      <c r="URW184" s="1814"/>
      <c r="URX184" s="1814"/>
      <c r="URY184" s="1814"/>
      <c r="URZ184" s="1814"/>
      <c r="USA184" s="1814"/>
      <c r="USB184" s="1814"/>
      <c r="USC184" s="1814"/>
      <c r="USD184" s="1814"/>
      <c r="USE184" s="1814"/>
      <c r="USF184" s="1814"/>
      <c r="USG184" s="1814"/>
      <c r="USH184" s="1814"/>
      <c r="USI184" s="1814"/>
      <c r="USJ184" s="1814"/>
      <c r="USK184" s="1814"/>
      <c r="USL184" s="1814"/>
      <c r="USM184" s="1814"/>
      <c r="USN184" s="1814"/>
      <c r="USO184" s="1814"/>
      <c r="USP184" s="1814"/>
      <c r="USQ184" s="1814"/>
      <c r="USR184" s="1814"/>
      <c r="USS184" s="1814"/>
      <c r="UST184" s="1814"/>
      <c r="USU184" s="1814"/>
      <c r="USV184" s="1814"/>
      <c r="USW184" s="1814"/>
      <c r="USX184" s="1814"/>
      <c r="USY184" s="1814"/>
      <c r="USZ184" s="1814"/>
      <c r="UTA184" s="1814"/>
      <c r="UTB184" s="1814"/>
      <c r="UTC184" s="1814"/>
      <c r="UTD184" s="1814"/>
      <c r="UTE184" s="1814"/>
      <c r="UTF184" s="1814"/>
      <c r="UTG184" s="1814"/>
      <c r="UTH184" s="1814"/>
      <c r="UTI184" s="1814"/>
      <c r="UTJ184" s="1814"/>
      <c r="UTK184" s="1814"/>
      <c r="UTL184" s="1814"/>
      <c r="UTM184" s="1814"/>
      <c r="UTN184" s="1814"/>
      <c r="UTO184" s="1814"/>
      <c r="UTP184" s="1814"/>
      <c r="UTQ184" s="1814"/>
      <c r="UTR184" s="1814"/>
      <c r="UTS184" s="1814"/>
      <c r="UTT184" s="1814"/>
      <c r="UTU184" s="1814"/>
      <c r="UTV184" s="1814"/>
      <c r="UTW184" s="1814"/>
      <c r="UTX184" s="1814"/>
      <c r="UTY184" s="1814"/>
      <c r="UTZ184" s="1814"/>
      <c r="UUA184" s="1814"/>
      <c r="UUB184" s="1814"/>
      <c r="UUC184" s="1814"/>
      <c r="UUD184" s="1814"/>
      <c r="UUE184" s="1814"/>
      <c r="UUF184" s="1814"/>
      <c r="UUG184" s="1814"/>
      <c r="UUH184" s="1814"/>
      <c r="UUI184" s="1814"/>
      <c r="UUJ184" s="1814"/>
      <c r="UUK184" s="1814"/>
      <c r="UUL184" s="1814"/>
      <c r="UUM184" s="1814"/>
      <c r="UUN184" s="1814"/>
      <c r="UUO184" s="1814"/>
      <c r="UUP184" s="1814"/>
      <c r="UUQ184" s="1814"/>
      <c r="UUR184" s="1814"/>
      <c r="UUS184" s="1814"/>
      <c r="UUT184" s="1814"/>
      <c r="UUU184" s="1814"/>
      <c r="UUV184" s="1814"/>
      <c r="UUW184" s="1814"/>
      <c r="UUX184" s="1814"/>
      <c r="UUY184" s="1814"/>
      <c r="UUZ184" s="1814"/>
      <c r="UVA184" s="1814"/>
      <c r="UVB184" s="1814"/>
      <c r="UVC184" s="1814"/>
      <c r="UVD184" s="1814"/>
      <c r="UVE184" s="1814"/>
      <c r="UVF184" s="1814"/>
      <c r="UVG184" s="1814"/>
      <c r="UVH184" s="1814"/>
      <c r="UVI184" s="1814"/>
      <c r="UVJ184" s="1814"/>
      <c r="UVK184" s="1814"/>
      <c r="UVL184" s="1814"/>
      <c r="UVM184" s="1814"/>
      <c r="UVN184" s="1814"/>
      <c r="UVO184" s="1814"/>
      <c r="UVP184" s="1814"/>
      <c r="UVQ184" s="1814"/>
      <c r="UVR184" s="1814"/>
      <c r="UVS184" s="1814"/>
      <c r="UVT184" s="1814"/>
      <c r="UVU184" s="1814"/>
      <c r="UVV184" s="1814"/>
      <c r="UVW184" s="1814"/>
      <c r="UVX184" s="1814"/>
      <c r="UVY184" s="1814"/>
      <c r="UVZ184" s="1814"/>
      <c r="UWA184" s="1814"/>
      <c r="UWB184" s="1814"/>
      <c r="UWC184" s="1814"/>
      <c r="UWD184" s="1814"/>
      <c r="UWE184" s="1814"/>
      <c r="UWF184" s="1814"/>
      <c r="UWG184" s="1814"/>
      <c r="UWH184" s="1814"/>
      <c r="UWI184" s="1814"/>
      <c r="UWJ184" s="1814"/>
      <c r="UWK184" s="1814"/>
      <c r="UWL184" s="1814"/>
      <c r="UWM184" s="1814"/>
      <c r="UWN184" s="1814"/>
      <c r="UWO184" s="1814"/>
      <c r="UWP184" s="1814"/>
      <c r="UWQ184" s="1814"/>
      <c r="UWR184" s="1814"/>
      <c r="UWS184" s="1814"/>
      <c r="UWT184" s="1814"/>
      <c r="UWU184" s="1814"/>
      <c r="UWV184" s="1814"/>
      <c r="UWW184" s="1814"/>
      <c r="UWX184" s="1814"/>
      <c r="UWY184" s="1814"/>
      <c r="UWZ184" s="1814"/>
      <c r="UXA184" s="1814"/>
      <c r="UXB184" s="1814"/>
      <c r="UXC184" s="1814"/>
      <c r="UXD184" s="1814"/>
      <c r="UXE184" s="1814"/>
      <c r="UXF184" s="1814"/>
      <c r="UXG184" s="1814"/>
      <c r="UXH184" s="1814"/>
      <c r="UXI184" s="1814"/>
      <c r="UXJ184" s="1814"/>
      <c r="UXK184" s="1814"/>
      <c r="UXL184" s="1814"/>
      <c r="UXM184" s="1814"/>
      <c r="UXN184" s="1814"/>
      <c r="UXO184" s="1814"/>
      <c r="UXP184" s="1814"/>
      <c r="UXQ184" s="1814"/>
      <c r="UXR184" s="1814"/>
      <c r="UXS184" s="1814"/>
      <c r="UXT184" s="1814"/>
      <c r="UXU184" s="1814"/>
      <c r="UXV184" s="1814"/>
      <c r="UXW184" s="1814"/>
      <c r="UXX184" s="1814"/>
      <c r="UXY184" s="1814"/>
      <c r="UXZ184" s="1814"/>
      <c r="UYA184" s="1814"/>
      <c r="UYB184" s="1814"/>
      <c r="UYC184" s="1814"/>
      <c r="UYD184" s="1814"/>
      <c r="UYE184" s="1814"/>
      <c r="UYF184" s="1814"/>
      <c r="UYG184" s="1814"/>
      <c r="UYH184" s="1814"/>
      <c r="UYI184" s="1814"/>
      <c r="UYJ184" s="1814"/>
      <c r="UYK184" s="1814"/>
      <c r="UYL184" s="1814"/>
      <c r="UYM184" s="1814"/>
      <c r="UYN184" s="1814"/>
      <c r="UYO184" s="1814"/>
      <c r="UYP184" s="1814"/>
      <c r="UYQ184" s="1814"/>
      <c r="UYR184" s="1814"/>
      <c r="UYS184" s="1814"/>
      <c r="UYT184" s="1814"/>
      <c r="UYU184" s="1814"/>
      <c r="UYV184" s="1814"/>
      <c r="UYW184" s="1814"/>
      <c r="UYX184" s="1814"/>
      <c r="UYY184" s="1814"/>
      <c r="UYZ184" s="1814"/>
      <c r="UZA184" s="1814"/>
      <c r="UZB184" s="1814"/>
      <c r="UZC184" s="1814"/>
      <c r="UZD184" s="1814"/>
      <c r="UZE184" s="1814"/>
      <c r="UZF184" s="1814"/>
      <c r="UZG184" s="1814"/>
      <c r="UZH184" s="1814"/>
      <c r="UZI184" s="1814"/>
      <c r="UZJ184" s="1814"/>
      <c r="UZK184" s="1814"/>
      <c r="UZL184" s="1814"/>
      <c r="UZM184" s="1814"/>
      <c r="UZN184" s="1814"/>
      <c r="UZO184" s="1814"/>
      <c r="UZP184" s="1814"/>
      <c r="UZQ184" s="1814"/>
      <c r="UZR184" s="1814"/>
      <c r="UZS184" s="1814"/>
      <c r="UZT184" s="1814"/>
      <c r="UZU184" s="1814"/>
      <c r="UZV184" s="1814"/>
      <c r="UZW184" s="1814"/>
      <c r="UZX184" s="1814"/>
      <c r="UZY184" s="1814"/>
      <c r="UZZ184" s="1814"/>
      <c r="VAA184" s="1814"/>
      <c r="VAB184" s="1814"/>
      <c r="VAC184" s="1814"/>
      <c r="VAD184" s="1814"/>
      <c r="VAE184" s="1814"/>
      <c r="VAF184" s="1814"/>
      <c r="VAG184" s="1814"/>
      <c r="VAH184" s="1814"/>
      <c r="VAI184" s="1814"/>
      <c r="VAJ184" s="1814"/>
      <c r="VAK184" s="1814"/>
      <c r="VAL184" s="1814"/>
      <c r="VAM184" s="1814"/>
      <c r="VAN184" s="1814"/>
      <c r="VAO184" s="1814"/>
      <c r="VAP184" s="1814"/>
      <c r="VAQ184" s="1814"/>
      <c r="VAR184" s="1814"/>
      <c r="VAS184" s="1814"/>
      <c r="VAT184" s="1814"/>
      <c r="VAU184" s="1814"/>
      <c r="VAV184" s="1814"/>
      <c r="VAW184" s="1814"/>
      <c r="VAX184" s="1814"/>
      <c r="VAY184" s="1814"/>
      <c r="VAZ184" s="1814"/>
      <c r="VBA184" s="1814"/>
      <c r="VBB184" s="1814"/>
      <c r="VBC184" s="1814"/>
      <c r="VBD184" s="1814"/>
      <c r="VBE184" s="1814"/>
      <c r="VBF184" s="1814"/>
      <c r="VBG184" s="1814"/>
      <c r="VBH184" s="1814"/>
      <c r="VBI184" s="1814"/>
      <c r="VBJ184" s="1814"/>
      <c r="VBK184" s="1814"/>
      <c r="VBL184" s="1814"/>
      <c r="VBM184" s="1814"/>
      <c r="VBN184" s="1814"/>
      <c r="VBO184" s="1814"/>
      <c r="VBP184" s="1814"/>
      <c r="VBQ184" s="1814"/>
      <c r="VBR184" s="1814"/>
      <c r="VBS184" s="1814"/>
      <c r="VBT184" s="1814"/>
      <c r="VBU184" s="1814"/>
      <c r="VBV184" s="1814"/>
      <c r="VBW184" s="1814"/>
      <c r="VBX184" s="1814"/>
      <c r="VBY184" s="1814"/>
      <c r="VBZ184" s="1814"/>
      <c r="VCA184" s="1814"/>
      <c r="VCB184" s="1814"/>
      <c r="VCC184" s="1814"/>
      <c r="VCD184" s="1814"/>
      <c r="VCE184" s="1814"/>
      <c r="VCF184" s="1814"/>
      <c r="VCG184" s="1814"/>
      <c r="VCH184" s="1814"/>
      <c r="VCI184" s="1814"/>
      <c r="VCJ184" s="1814"/>
      <c r="VCK184" s="1814"/>
      <c r="VCL184" s="1814"/>
      <c r="VCM184" s="1814"/>
      <c r="VCN184" s="1814"/>
      <c r="VCO184" s="1814"/>
      <c r="VCP184" s="1814"/>
      <c r="VCQ184" s="1814"/>
      <c r="VCR184" s="1814"/>
      <c r="VCS184" s="1814"/>
      <c r="VCT184" s="1814"/>
      <c r="VCU184" s="1814"/>
      <c r="VCV184" s="1814"/>
      <c r="VCW184" s="1814"/>
      <c r="VCX184" s="1814"/>
      <c r="VCY184" s="1814"/>
      <c r="VCZ184" s="1814"/>
      <c r="VDA184" s="1814"/>
      <c r="VDB184" s="1814"/>
      <c r="VDC184" s="1814"/>
      <c r="VDD184" s="1814"/>
      <c r="VDE184" s="1814"/>
      <c r="VDF184" s="1814"/>
      <c r="VDG184" s="1814"/>
      <c r="VDH184" s="1814"/>
      <c r="VDI184" s="1814"/>
      <c r="VDJ184" s="1814"/>
      <c r="VDK184" s="1814"/>
      <c r="VDL184" s="1814"/>
      <c r="VDM184" s="1814"/>
      <c r="VDN184" s="1814"/>
      <c r="VDO184" s="1814"/>
      <c r="VDP184" s="1814"/>
      <c r="VDQ184" s="1814"/>
      <c r="VDR184" s="1814"/>
      <c r="VDS184" s="1814"/>
      <c r="VDT184" s="1814"/>
      <c r="VDU184" s="1814"/>
      <c r="VDV184" s="1814"/>
      <c r="VDW184" s="1814"/>
      <c r="VDX184" s="1814"/>
      <c r="VDY184" s="1814"/>
      <c r="VDZ184" s="1814"/>
      <c r="VEA184" s="1814"/>
      <c r="VEB184" s="1814"/>
      <c r="VEC184" s="1814"/>
      <c r="VED184" s="1814"/>
      <c r="VEE184" s="1814"/>
      <c r="VEF184" s="1814"/>
      <c r="VEG184" s="1814"/>
      <c r="VEH184" s="1814"/>
      <c r="VEI184" s="1814"/>
      <c r="VEJ184" s="1814"/>
      <c r="VEK184" s="1814"/>
      <c r="VEL184" s="1814"/>
      <c r="VEM184" s="1814"/>
      <c r="VEN184" s="1814"/>
      <c r="VEO184" s="1814"/>
      <c r="VEP184" s="1814"/>
      <c r="VEQ184" s="1814"/>
      <c r="VER184" s="1814"/>
      <c r="VES184" s="1814"/>
      <c r="VET184" s="1814"/>
      <c r="VEU184" s="1814"/>
      <c r="VEV184" s="1814"/>
      <c r="VEW184" s="1814"/>
      <c r="VEX184" s="1814"/>
      <c r="VEY184" s="1814"/>
      <c r="VEZ184" s="1814"/>
      <c r="VFA184" s="1814"/>
      <c r="VFB184" s="1814"/>
      <c r="VFC184" s="1814"/>
      <c r="VFD184" s="1814"/>
      <c r="VFE184" s="1814"/>
      <c r="VFF184" s="1814"/>
      <c r="VFG184" s="1814"/>
      <c r="VFH184" s="1814"/>
      <c r="VFI184" s="1814"/>
      <c r="VFJ184" s="1814"/>
      <c r="VFK184" s="1814"/>
      <c r="VFL184" s="1814"/>
      <c r="VFM184" s="1814"/>
      <c r="VFN184" s="1814"/>
      <c r="VFO184" s="1814"/>
      <c r="VFP184" s="1814"/>
      <c r="VFQ184" s="1814"/>
      <c r="VFR184" s="1814"/>
      <c r="VFS184" s="1814"/>
      <c r="VFT184" s="1814"/>
      <c r="VFU184" s="1814"/>
      <c r="VFV184" s="1814"/>
      <c r="VFW184" s="1814"/>
      <c r="VFX184" s="1814"/>
      <c r="VFY184" s="1814"/>
      <c r="VFZ184" s="1814"/>
      <c r="VGA184" s="1814"/>
      <c r="VGB184" s="1814"/>
      <c r="VGC184" s="1814"/>
      <c r="VGD184" s="1814"/>
      <c r="VGE184" s="1814"/>
      <c r="VGF184" s="1814"/>
      <c r="VGG184" s="1814"/>
      <c r="VGH184" s="1814"/>
      <c r="VGI184" s="1814"/>
      <c r="VGJ184" s="1814"/>
      <c r="VGK184" s="1814"/>
      <c r="VGL184" s="1814"/>
      <c r="VGM184" s="1814"/>
      <c r="VGN184" s="1814"/>
      <c r="VGO184" s="1814"/>
      <c r="VGP184" s="1814"/>
      <c r="VGQ184" s="1814"/>
      <c r="VGR184" s="1814"/>
      <c r="VGS184" s="1814"/>
      <c r="VGT184" s="1814"/>
      <c r="VGU184" s="1814"/>
      <c r="VGV184" s="1814"/>
      <c r="VGW184" s="1814"/>
      <c r="VGX184" s="1814"/>
      <c r="VGY184" s="1814"/>
      <c r="VGZ184" s="1814"/>
      <c r="VHA184" s="1814"/>
      <c r="VHB184" s="1814"/>
      <c r="VHC184" s="1814"/>
      <c r="VHD184" s="1814"/>
      <c r="VHE184" s="1814"/>
      <c r="VHF184" s="1814"/>
      <c r="VHG184" s="1814"/>
      <c r="VHH184" s="1814"/>
      <c r="VHI184" s="1814"/>
      <c r="VHJ184" s="1814"/>
      <c r="VHK184" s="1814"/>
      <c r="VHL184" s="1814"/>
      <c r="VHM184" s="1814"/>
      <c r="VHN184" s="1814"/>
      <c r="VHO184" s="1814"/>
      <c r="VHP184" s="1814"/>
      <c r="VHQ184" s="1814"/>
      <c r="VHR184" s="1814"/>
      <c r="VHS184" s="1814"/>
      <c r="VHT184" s="1814"/>
      <c r="VHU184" s="1814"/>
      <c r="VHV184" s="1814"/>
      <c r="VHW184" s="1814"/>
      <c r="VHX184" s="1814"/>
      <c r="VHY184" s="1814"/>
      <c r="VHZ184" s="1814"/>
      <c r="VIA184" s="1814"/>
      <c r="VIB184" s="1814"/>
      <c r="VIC184" s="1814"/>
      <c r="VID184" s="1814"/>
      <c r="VIE184" s="1814"/>
      <c r="VIF184" s="1814"/>
      <c r="VIG184" s="1814"/>
      <c r="VIH184" s="1814"/>
      <c r="VII184" s="1814"/>
      <c r="VIJ184" s="1814"/>
      <c r="VIK184" s="1814"/>
      <c r="VIL184" s="1814"/>
      <c r="VIM184" s="1814"/>
      <c r="VIN184" s="1814"/>
      <c r="VIO184" s="1814"/>
      <c r="VIP184" s="1814"/>
      <c r="VIQ184" s="1814"/>
      <c r="VIR184" s="1814"/>
      <c r="VIS184" s="1814"/>
      <c r="VIT184" s="1814"/>
      <c r="VIU184" s="1814"/>
      <c r="VIV184" s="1814"/>
      <c r="VIW184" s="1814"/>
      <c r="VIX184" s="1814"/>
      <c r="VIY184" s="1814"/>
      <c r="VIZ184" s="1814"/>
      <c r="VJA184" s="1814"/>
      <c r="VJB184" s="1814"/>
      <c r="VJC184" s="1814"/>
      <c r="VJD184" s="1814"/>
      <c r="VJE184" s="1814"/>
      <c r="VJF184" s="1814"/>
      <c r="VJG184" s="1814"/>
      <c r="VJH184" s="1814"/>
      <c r="VJI184" s="1814"/>
      <c r="VJJ184" s="1814"/>
      <c r="VJK184" s="1814"/>
      <c r="VJL184" s="1814"/>
      <c r="VJM184" s="1814"/>
      <c r="VJN184" s="1814"/>
      <c r="VJO184" s="1814"/>
      <c r="VJP184" s="1814"/>
      <c r="VJQ184" s="1814"/>
      <c r="VJR184" s="1814"/>
      <c r="VJS184" s="1814"/>
      <c r="VJT184" s="1814"/>
      <c r="VJU184" s="1814"/>
      <c r="VJV184" s="1814"/>
      <c r="VJW184" s="1814"/>
      <c r="VJX184" s="1814"/>
      <c r="VJY184" s="1814"/>
      <c r="VJZ184" s="1814"/>
      <c r="VKA184" s="1814"/>
      <c r="VKB184" s="1814"/>
      <c r="VKC184" s="1814"/>
      <c r="VKD184" s="1814"/>
      <c r="VKE184" s="1814"/>
      <c r="VKF184" s="1814"/>
      <c r="VKG184" s="1814"/>
      <c r="VKH184" s="1814"/>
      <c r="VKI184" s="1814"/>
      <c r="VKJ184" s="1814"/>
      <c r="VKK184" s="1814"/>
      <c r="VKL184" s="1814"/>
      <c r="VKM184" s="1814"/>
      <c r="VKN184" s="1814"/>
      <c r="VKO184" s="1814"/>
      <c r="VKP184" s="1814"/>
      <c r="VKQ184" s="1814"/>
      <c r="VKR184" s="1814"/>
      <c r="VKS184" s="1814"/>
      <c r="VKT184" s="1814"/>
      <c r="VKU184" s="1814"/>
      <c r="VKV184" s="1814"/>
      <c r="VKW184" s="1814"/>
      <c r="VKX184" s="1814"/>
      <c r="VKY184" s="1814"/>
      <c r="VKZ184" s="1814"/>
      <c r="VLA184" s="1814"/>
      <c r="VLB184" s="1814"/>
      <c r="VLC184" s="1814"/>
      <c r="VLD184" s="1814"/>
      <c r="VLE184" s="1814"/>
      <c r="VLF184" s="1814"/>
      <c r="VLG184" s="1814"/>
      <c r="VLH184" s="1814"/>
      <c r="VLI184" s="1814"/>
      <c r="VLJ184" s="1814"/>
      <c r="VLK184" s="1814"/>
      <c r="VLL184" s="1814"/>
      <c r="VLM184" s="1814"/>
      <c r="VLN184" s="1814"/>
      <c r="VLO184" s="1814"/>
      <c r="VLP184" s="1814"/>
      <c r="VLQ184" s="1814"/>
      <c r="VLR184" s="1814"/>
      <c r="VLS184" s="1814"/>
      <c r="VLT184" s="1814"/>
      <c r="VLU184" s="1814"/>
      <c r="VLV184" s="1814"/>
      <c r="VLW184" s="1814"/>
      <c r="VLX184" s="1814"/>
      <c r="VLY184" s="1814"/>
      <c r="VLZ184" s="1814"/>
      <c r="VMA184" s="1814"/>
      <c r="VMB184" s="1814"/>
      <c r="VMC184" s="1814"/>
      <c r="VMD184" s="1814"/>
      <c r="VME184" s="1814"/>
      <c r="VMF184" s="1814"/>
      <c r="VMG184" s="1814"/>
      <c r="VMH184" s="1814"/>
      <c r="VMI184" s="1814"/>
      <c r="VMJ184" s="1814"/>
      <c r="VMK184" s="1814"/>
      <c r="VML184" s="1814"/>
      <c r="VMM184" s="1814"/>
      <c r="VMN184" s="1814"/>
      <c r="VMO184" s="1814"/>
      <c r="VMP184" s="1814"/>
      <c r="VMQ184" s="1814"/>
      <c r="VMR184" s="1814"/>
      <c r="VMS184" s="1814"/>
      <c r="VMT184" s="1814"/>
      <c r="VMU184" s="1814"/>
      <c r="VMV184" s="1814"/>
      <c r="VMW184" s="1814"/>
      <c r="VMX184" s="1814"/>
      <c r="VMY184" s="1814"/>
      <c r="VMZ184" s="1814"/>
      <c r="VNA184" s="1814"/>
      <c r="VNB184" s="1814"/>
      <c r="VNC184" s="1814"/>
      <c r="VND184" s="1814"/>
      <c r="VNE184" s="1814"/>
      <c r="VNF184" s="1814"/>
      <c r="VNG184" s="1814"/>
      <c r="VNH184" s="1814"/>
      <c r="VNI184" s="1814"/>
      <c r="VNJ184" s="1814"/>
      <c r="VNK184" s="1814"/>
      <c r="VNL184" s="1814"/>
      <c r="VNM184" s="1814"/>
      <c r="VNN184" s="1814"/>
      <c r="VNO184" s="1814"/>
      <c r="VNP184" s="1814"/>
      <c r="VNQ184" s="1814"/>
      <c r="VNR184" s="1814"/>
      <c r="VNS184" s="1814"/>
      <c r="VNT184" s="1814"/>
      <c r="VNU184" s="1814"/>
      <c r="VNV184" s="1814"/>
      <c r="VNW184" s="1814"/>
      <c r="VNX184" s="1814"/>
      <c r="VNY184" s="1814"/>
      <c r="VNZ184" s="1814"/>
      <c r="VOA184" s="1814"/>
      <c r="VOB184" s="1814"/>
      <c r="VOC184" s="1814"/>
      <c r="VOD184" s="1814"/>
      <c r="VOE184" s="1814"/>
      <c r="VOF184" s="1814"/>
      <c r="VOG184" s="1814"/>
      <c r="VOH184" s="1814"/>
      <c r="VOI184" s="1814"/>
      <c r="VOJ184" s="1814"/>
      <c r="VOK184" s="1814"/>
      <c r="VOL184" s="1814"/>
      <c r="VOM184" s="1814"/>
      <c r="VON184" s="1814"/>
      <c r="VOO184" s="1814"/>
      <c r="VOP184" s="1814"/>
      <c r="VOQ184" s="1814"/>
      <c r="VOR184" s="1814"/>
      <c r="VOS184" s="1814"/>
      <c r="VOT184" s="1814"/>
      <c r="VOU184" s="1814"/>
      <c r="VOV184" s="1814"/>
      <c r="VOW184" s="1814"/>
      <c r="VOX184" s="1814"/>
      <c r="VOY184" s="1814"/>
      <c r="VOZ184" s="1814"/>
      <c r="VPA184" s="1814"/>
      <c r="VPB184" s="1814"/>
      <c r="VPC184" s="1814"/>
      <c r="VPD184" s="1814"/>
      <c r="VPE184" s="1814"/>
      <c r="VPF184" s="1814"/>
      <c r="VPG184" s="1814"/>
      <c r="VPH184" s="1814"/>
      <c r="VPI184" s="1814"/>
      <c r="VPJ184" s="1814"/>
      <c r="VPK184" s="1814"/>
      <c r="VPL184" s="1814"/>
      <c r="VPM184" s="1814"/>
      <c r="VPN184" s="1814"/>
      <c r="VPO184" s="1814"/>
      <c r="VPP184" s="1814"/>
      <c r="VPQ184" s="1814"/>
      <c r="VPR184" s="1814"/>
      <c r="VPS184" s="1814"/>
      <c r="VPT184" s="1814"/>
      <c r="VPU184" s="1814"/>
      <c r="VPV184" s="1814"/>
      <c r="VPW184" s="1814"/>
      <c r="VPX184" s="1814"/>
      <c r="VPY184" s="1814"/>
      <c r="VPZ184" s="1814"/>
      <c r="VQA184" s="1814"/>
      <c r="VQB184" s="1814"/>
      <c r="VQC184" s="1814"/>
      <c r="VQD184" s="1814"/>
      <c r="VQE184" s="1814"/>
      <c r="VQF184" s="1814"/>
      <c r="VQG184" s="1814"/>
      <c r="VQH184" s="1814"/>
      <c r="VQI184" s="1814"/>
      <c r="VQJ184" s="1814"/>
      <c r="VQK184" s="1814"/>
      <c r="VQL184" s="1814"/>
      <c r="VQM184" s="1814"/>
      <c r="VQN184" s="1814"/>
      <c r="VQO184" s="1814"/>
      <c r="VQP184" s="1814"/>
      <c r="VQQ184" s="1814"/>
      <c r="VQR184" s="1814"/>
      <c r="VQS184" s="1814"/>
      <c r="VQT184" s="1814"/>
      <c r="VQU184" s="1814"/>
      <c r="VQV184" s="1814"/>
      <c r="VQW184" s="1814"/>
      <c r="VQX184" s="1814"/>
      <c r="VQY184" s="1814"/>
      <c r="VQZ184" s="1814"/>
      <c r="VRA184" s="1814"/>
      <c r="VRB184" s="1814"/>
      <c r="VRC184" s="1814"/>
      <c r="VRD184" s="1814"/>
      <c r="VRE184" s="1814"/>
      <c r="VRF184" s="1814"/>
      <c r="VRG184" s="1814"/>
      <c r="VRH184" s="1814"/>
      <c r="VRI184" s="1814"/>
      <c r="VRJ184" s="1814"/>
      <c r="VRK184" s="1814"/>
      <c r="VRL184" s="1814"/>
      <c r="VRM184" s="1814"/>
      <c r="VRN184" s="1814"/>
      <c r="VRO184" s="1814"/>
      <c r="VRP184" s="1814"/>
      <c r="VRQ184" s="1814"/>
      <c r="VRR184" s="1814"/>
      <c r="VRS184" s="1814"/>
      <c r="VRT184" s="1814"/>
      <c r="VRU184" s="1814"/>
      <c r="VRV184" s="1814"/>
      <c r="VRW184" s="1814"/>
      <c r="VRX184" s="1814"/>
      <c r="VRY184" s="1814"/>
      <c r="VRZ184" s="1814"/>
      <c r="VSA184" s="1814"/>
      <c r="VSB184" s="1814"/>
      <c r="VSC184" s="1814"/>
      <c r="VSD184" s="1814"/>
      <c r="VSE184" s="1814"/>
      <c r="VSF184" s="1814"/>
      <c r="VSG184" s="1814"/>
      <c r="VSH184" s="1814"/>
      <c r="VSI184" s="1814"/>
      <c r="VSJ184" s="1814"/>
      <c r="VSK184" s="1814"/>
      <c r="VSL184" s="1814"/>
      <c r="VSM184" s="1814"/>
      <c r="VSN184" s="1814"/>
      <c r="VSO184" s="1814"/>
      <c r="VSP184" s="1814"/>
      <c r="VSQ184" s="1814"/>
      <c r="VSR184" s="1814"/>
      <c r="VSS184" s="1814"/>
      <c r="VST184" s="1814"/>
      <c r="VSU184" s="1814"/>
      <c r="VSV184" s="1814"/>
      <c r="VSW184" s="1814"/>
      <c r="VSX184" s="1814"/>
      <c r="VSY184" s="1814"/>
      <c r="VSZ184" s="1814"/>
      <c r="VTA184" s="1814"/>
      <c r="VTB184" s="1814"/>
      <c r="VTC184" s="1814"/>
      <c r="VTD184" s="1814"/>
      <c r="VTE184" s="1814"/>
      <c r="VTF184" s="1814"/>
      <c r="VTG184" s="1814"/>
      <c r="VTH184" s="1814"/>
      <c r="VTI184" s="1814"/>
      <c r="VTJ184" s="1814"/>
      <c r="VTK184" s="1814"/>
      <c r="VTL184" s="1814"/>
      <c r="VTM184" s="1814"/>
      <c r="VTN184" s="1814"/>
      <c r="VTO184" s="1814"/>
      <c r="VTP184" s="1814"/>
      <c r="VTQ184" s="1814"/>
      <c r="VTR184" s="1814"/>
      <c r="VTS184" s="1814"/>
      <c r="VTT184" s="1814"/>
      <c r="VTU184" s="1814"/>
      <c r="VTV184" s="1814"/>
      <c r="VTW184" s="1814"/>
      <c r="VTX184" s="1814"/>
      <c r="VTY184" s="1814"/>
      <c r="VTZ184" s="1814"/>
      <c r="VUA184" s="1814"/>
      <c r="VUB184" s="1814"/>
      <c r="VUC184" s="1814"/>
      <c r="VUD184" s="1814"/>
      <c r="VUE184" s="1814"/>
      <c r="VUF184" s="1814"/>
      <c r="VUG184" s="1814"/>
      <c r="VUH184" s="1814"/>
      <c r="VUI184" s="1814"/>
      <c r="VUJ184" s="1814"/>
      <c r="VUK184" s="1814"/>
      <c r="VUL184" s="1814"/>
      <c r="VUM184" s="1814"/>
      <c r="VUN184" s="1814"/>
      <c r="VUO184" s="1814"/>
      <c r="VUP184" s="1814"/>
      <c r="VUQ184" s="1814"/>
      <c r="VUR184" s="1814"/>
      <c r="VUS184" s="1814"/>
      <c r="VUT184" s="1814"/>
      <c r="VUU184" s="1814"/>
      <c r="VUV184" s="1814"/>
      <c r="VUW184" s="1814"/>
      <c r="VUX184" s="1814"/>
      <c r="VUY184" s="1814"/>
      <c r="VUZ184" s="1814"/>
      <c r="VVA184" s="1814"/>
      <c r="VVB184" s="1814"/>
      <c r="VVC184" s="1814"/>
      <c r="VVD184" s="1814"/>
      <c r="VVE184" s="1814"/>
      <c r="VVF184" s="1814"/>
      <c r="VVG184" s="1814"/>
      <c r="VVH184" s="1814"/>
      <c r="VVI184" s="1814"/>
      <c r="VVJ184" s="1814"/>
      <c r="VVK184" s="1814"/>
      <c r="VVL184" s="1814"/>
      <c r="VVM184" s="1814"/>
      <c r="VVN184" s="1814"/>
      <c r="VVO184" s="1814"/>
      <c r="VVP184" s="1814"/>
      <c r="VVQ184" s="1814"/>
      <c r="VVR184" s="1814"/>
      <c r="VVS184" s="1814"/>
      <c r="VVT184" s="1814"/>
      <c r="VVU184" s="1814"/>
      <c r="VVV184" s="1814"/>
      <c r="VVW184" s="1814"/>
      <c r="VVX184" s="1814"/>
      <c r="VVY184" s="1814"/>
      <c r="VVZ184" s="1814"/>
      <c r="VWA184" s="1814"/>
      <c r="VWB184" s="1814"/>
      <c r="VWC184" s="1814"/>
      <c r="VWD184" s="1814"/>
      <c r="VWE184" s="1814"/>
      <c r="VWF184" s="1814"/>
      <c r="VWG184" s="1814"/>
      <c r="VWH184" s="1814"/>
      <c r="VWI184" s="1814"/>
      <c r="VWJ184" s="1814"/>
      <c r="VWK184" s="1814"/>
      <c r="VWL184" s="1814"/>
      <c r="VWM184" s="1814"/>
      <c r="VWN184" s="1814"/>
      <c r="VWO184" s="1814"/>
      <c r="VWP184" s="1814"/>
      <c r="VWQ184" s="1814"/>
      <c r="VWR184" s="1814"/>
      <c r="VWS184" s="1814"/>
      <c r="VWT184" s="1814"/>
      <c r="VWU184" s="1814"/>
      <c r="VWV184" s="1814"/>
      <c r="VWW184" s="1814"/>
      <c r="VWX184" s="1814"/>
      <c r="VWY184" s="1814"/>
      <c r="VWZ184" s="1814"/>
      <c r="VXA184" s="1814"/>
      <c r="VXB184" s="1814"/>
      <c r="VXC184" s="1814"/>
      <c r="VXD184" s="1814"/>
      <c r="VXE184" s="1814"/>
      <c r="VXF184" s="1814"/>
      <c r="VXG184" s="1814"/>
      <c r="VXH184" s="1814"/>
      <c r="VXI184" s="1814"/>
      <c r="VXJ184" s="1814"/>
      <c r="VXK184" s="1814"/>
      <c r="VXL184" s="1814"/>
      <c r="VXM184" s="1814"/>
      <c r="VXN184" s="1814"/>
      <c r="VXO184" s="1814"/>
      <c r="VXP184" s="1814"/>
      <c r="VXQ184" s="1814"/>
      <c r="VXR184" s="1814"/>
      <c r="VXS184" s="1814"/>
      <c r="VXT184" s="1814"/>
      <c r="VXU184" s="1814"/>
      <c r="VXV184" s="1814"/>
      <c r="VXW184" s="1814"/>
      <c r="VXX184" s="1814"/>
      <c r="VXY184" s="1814"/>
      <c r="VXZ184" s="1814"/>
      <c r="VYA184" s="1814"/>
      <c r="VYB184" s="1814"/>
      <c r="VYC184" s="1814"/>
      <c r="VYD184" s="1814"/>
      <c r="VYE184" s="1814"/>
      <c r="VYF184" s="1814"/>
      <c r="VYG184" s="1814"/>
      <c r="VYH184" s="1814"/>
      <c r="VYI184" s="1814"/>
      <c r="VYJ184" s="1814"/>
      <c r="VYK184" s="1814"/>
      <c r="VYL184" s="1814"/>
      <c r="VYM184" s="1814"/>
      <c r="VYN184" s="1814"/>
      <c r="VYO184" s="1814"/>
      <c r="VYP184" s="1814"/>
      <c r="VYQ184" s="1814"/>
      <c r="VYR184" s="1814"/>
      <c r="VYS184" s="1814"/>
      <c r="VYT184" s="1814"/>
      <c r="VYU184" s="1814"/>
      <c r="VYV184" s="1814"/>
      <c r="VYW184" s="1814"/>
      <c r="VYX184" s="1814"/>
      <c r="VYY184" s="1814"/>
      <c r="VYZ184" s="1814"/>
      <c r="VZA184" s="1814"/>
      <c r="VZB184" s="1814"/>
      <c r="VZC184" s="1814"/>
      <c r="VZD184" s="1814"/>
      <c r="VZE184" s="1814"/>
      <c r="VZF184" s="1814"/>
      <c r="VZG184" s="1814"/>
      <c r="VZH184" s="1814"/>
      <c r="VZI184" s="1814"/>
      <c r="VZJ184" s="1814"/>
      <c r="VZK184" s="1814"/>
      <c r="VZL184" s="1814"/>
      <c r="VZM184" s="1814"/>
      <c r="VZN184" s="1814"/>
      <c r="VZO184" s="1814"/>
      <c r="VZP184" s="1814"/>
      <c r="VZQ184" s="1814"/>
      <c r="VZR184" s="1814"/>
      <c r="VZS184" s="1814"/>
      <c r="VZT184" s="1814"/>
      <c r="VZU184" s="1814"/>
      <c r="VZV184" s="1814"/>
      <c r="VZW184" s="1814"/>
      <c r="VZX184" s="1814"/>
      <c r="VZY184" s="1814"/>
      <c r="VZZ184" s="1814"/>
      <c r="WAA184" s="1814"/>
      <c r="WAB184" s="1814"/>
      <c r="WAC184" s="1814"/>
      <c r="WAD184" s="1814"/>
      <c r="WAE184" s="1814"/>
      <c r="WAF184" s="1814"/>
      <c r="WAG184" s="1814"/>
      <c r="WAH184" s="1814"/>
      <c r="WAI184" s="1814"/>
      <c r="WAJ184" s="1814"/>
      <c r="WAK184" s="1814"/>
      <c r="WAL184" s="1814"/>
      <c r="WAM184" s="1814"/>
      <c r="WAN184" s="1814"/>
      <c r="WAO184" s="1814"/>
      <c r="WAP184" s="1814"/>
      <c r="WAQ184" s="1814"/>
      <c r="WAR184" s="1814"/>
      <c r="WAS184" s="1814"/>
      <c r="WAT184" s="1814"/>
      <c r="WAU184" s="1814"/>
      <c r="WAV184" s="1814"/>
      <c r="WAW184" s="1814"/>
      <c r="WAX184" s="1814"/>
      <c r="WAY184" s="1814"/>
      <c r="WAZ184" s="1814"/>
      <c r="WBA184" s="1814"/>
      <c r="WBB184" s="1814"/>
      <c r="WBC184" s="1814"/>
      <c r="WBD184" s="1814"/>
      <c r="WBE184" s="1814"/>
      <c r="WBF184" s="1814"/>
      <c r="WBG184" s="1814"/>
      <c r="WBH184" s="1814"/>
      <c r="WBI184" s="1814"/>
      <c r="WBJ184" s="1814"/>
      <c r="WBK184" s="1814"/>
      <c r="WBL184" s="1814"/>
      <c r="WBM184" s="1814"/>
      <c r="WBN184" s="1814"/>
      <c r="WBO184" s="1814"/>
      <c r="WBP184" s="1814"/>
      <c r="WBQ184" s="1814"/>
      <c r="WBR184" s="1814"/>
      <c r="WBS184" s="1814"/>
      <c r="WBT184" s="1814"/>
      <c r="WBU184" s="1814"/>
      <c r="WBV184" s="1814"/>
      <c r="WBW184" s="1814"/>
      <c r="WBX184" s="1814"/>
      <c r="WBY184" s="1814"/>
      <c r="WBZ184" s="1814"/>
      <c r="WCA184" s="1814"/>
      <c r="WCB184" s="1814"/>
      <c r="WCC184" s="1814"/>
      <c r="WCD184" s="1814"/>
      <c r="WCE184" s="1814"/>
      <c r="WCF184" s="1814"/>
      <c r="WCG184" s="1814"/>
      <c r="WCH184" s="1814"/>
      <c r="WCI184" s="1814"/>
      <c r="WCJ184" s="1814"/>
      <c r="WCK184" s="1814"/>
      <c r="WCL184" s="1814"/>
      <c r="WCM184" s="1814"/>
      <c r="WCN184" s="1814"/>
      <c r="WCO184" s="1814"/>
      <c r="WCP184" s="1814"/>
      <c r="WCQ184" s="1814"/>
      <c r="WCR184" s="1814"/>
      <c r="WCS184" s="1814"/>
      <c r="WCT184" s="1814"/>
      <c r="WCU184" s="1814"/>
      <c r="WCV184" s="1814"/>
      <c r="WCW184" s="1814"/>
      <c r="WCX184" s="1814"/>
      <c r="WCY184" s="1814"/>
      <c r="WCZ184" s="1814"/>
      <c r="WDA184" s="1814"/>
      <c r="WDB184" s="1814"/>
      <c r="WDC184" s="1814"/>
      <c r="WDD184" s="1814"/>
      <c r="WDE184" s="1814"/>
      <c r="WDF184" s="1814"/>
      <c r="WDG184" s="1814"/>
      <c r="WDH184" s="1814"/>
      <c r="WDI184" s="1814"/>
      <c r="WDJ184" s="1814"/>
      <c r="WDK184" s="1814"/>
      <c r="WDL184" s="1814"/>
      <c r="WDM184" s="1814"/>
      <c r="WDN184" s="1814"/>
      <c r="WDO184" s="1814"/>
      <c r="WDP184" s="1814"/>
      <c r="WDQ184" s="1814"/>
      <c r="WDR184" s="1814"/>
      <c r="WDS184" s="1814"/>
      <c r="WDT184" s="1814"/>
      <c r="WDU184" s="1814"/>
      <c r="WDV184" s="1814"/>
      <c r="WDW184" s="1814"/>
      <c r="WDX184" s="1814"/>
      <c r="WDY184" s="1814"/>
      <c r="WDZ184" s="1814"/>
      <c r="WEA184" s="1814"/>
      <c r="WEB184" s="1814"/>
      <c r="WEC184" s="1814"/>
      <c r="WED184" s="1814"/>
      <c r="WEE184" s="1814"/>
      <c r="WEF184" s="1814"/>
      <c r="WEG184" s="1814"/>
      <c r="WEH184" s="1814"/>
      <c r="WEI184" s="1814"/>
      <c r="WEJ184" s="1814"/>
      <c r="WEK184" s="1814"/>
      <c r="WEL184" s="1814"/>
      <c r="WEM184" s="1814"/>
      <c r="WEN184" s="1814"/>
      <c r="WEO184" s="1814"/>
      <c r="WEP184" s="1814"/>
      <c r="WEQ184" s="1814"/>
      <c r="WER184" s="1814"/>
      <c r="WES184" s="1814"/>
      <c r="WET184" s="1814"/>
      <c r="WEU184" s="1814"/>
      <c r="WEV184" s="1814"/>
      <c r="WEW184" s="1814"/>
      <c r="WEX184" s="1814"/>
      <c r="WEY184" s="1814"/>
      <c r="WEZ184" s="1814"/>
      <c r="WFA184" s="1814"/>
      <c r="WFB184" s="1814"/>
      <c r="WFC184" s="1814"/>
      <c r="WFD184" s="1814"/>
      <c r="WFE184" s="1814"/>
      <c r="WFF184" s="1814"/>
      <c r="WFG184" s="1814"/>
      <c r="WFH184" s="1814"/>
      <c r="WFI184" s="1814"/>
      <c r="WFJ184" s="1814"/>
      <c r="WFK184" s="1814"/>
      <c r="WFL184" s="1814"/>
      <c r="WFM184" s="1814"/>
      <c r="WFN184" s="1814"/>
      <c r="WFO184" s="1814"/>
      <c r="WFP184" s="1814"/>
      <c r="WFQ184" s="1814"/>
      <c r="WFR184" s="1814"/>
      <c r="WFS184" s="1814"/>
      <c r="WFT184" s="1814"/>
      <c r="WFU184" s="1814"/>
      <c r="WFV184" s="1814"/>
      <c r="WFW184" s="1814"/>
      <c r="WFX184" s="1814"/>
      <c r="WFY184" s="1814"/>
      <c r="WFZ184" s="1814"/>
      <c r="WGA184" s="1814"/>
      <c r="WGB184" s="1814"/>
      <c r="WGC184" s="1814"/>
      <c r="WGD184" s="1814"/>
      <c r="WGE184" s="1814"/>
      <c r="WGF184" s="1814"/>
      <c r="WGG184" s="1814"/>
      <c r="WGH184" s="1814"/>
      <c r="WGI184" s="1814"/>
      <c r="WGJ184" s="1814"/>
      <c r="WGK184" s="1814"/>
      <c r="WGL184" s="1814"/>
      <c r="WGM184" s="1814"/>
      <c r="WGN184" s="1814"/>
      <c r="WGO184" s="1814"/>
      <c r="WGP184" s="1814"/>
      <c r="WGQ184" s="1814"/>
      <c r="WGR184" s="1814"/>
      <c r="WGS184" s="1814"/>
      <c r="WGT184" s="1814"/>
      <c r="WGU184" s="1814"/>
      <c r="WGV184" s="1814"/>
      <c r="WGW184" s="1814"/>
      <c r="WGX184" s="1814"/>
      <c r="WGY184" s="1814"/>
      <c r="WGZ184" s="1814"/>
      <c r="WHA184" s="1814"/>
      <c r="WHB184" s="1814"/>
      <c r="WHC184" s="1814"/>
      <c r="WHD184" s="1814"/>
      <c r="WHE184" s="1814"/>
      <c r="WHF184" s="1814"/>
      <c r="WHG184" s="1814"/>
      <c r="WHH184" s="1814"/>
      <c r="WHI184" s="1814"/>
      <c r="WHJ184" s="1814"/>
      <c r="WHK184" s="1814"/>
      <c r="WHL184" s="1814"/>
      <c r="WHM184" s="1814"/>
      <c r="WHN184" s="1814"/>
      <c r="WHO184" s="1814"/>
      <c r="WHP184" s="1814"/>
      <c r="WHQ184" s="1814"/>
      <c r="WHR184" s="1814"/>
      <c r="WHS184" s="1814"/>
      <c r="WHT184" s="1814"/>
      <c r="WHU184" s="1814"/>
      <c r="WHV184" s="1814"/>
      <c r="WHW184" s="1814"/>
      <c r="WHX184" s="1814"/>
      <c r="WHY184" s="1814"/>
      <c r="WHZ184" s="1814"/>
      <c r="WIA184" s="1814"/>
      <c r="WIB184" s="1814"/>
      <c r="WIC184" s="1814"/>
      <c r="WID184" s="1814"/>
      <c r="WIE184" s="1814"/>
      <c r="WIF184" s="1814"/>
      <c r="WIG184" s="1814"/>
      <c r="WIH184" s="1814"/>
      <c r="WII184" s="1814"/>
      <c r="WIJ184" s="1814"/>
      <c r="WIK184" s="1814"/>
      <c r="WIL184" s="1814"/>
      <c r="WIM184" s="1814"/>
      <c r="WIN184" s="1814"/>
      <c r="WIO184" s="1814"/>
      <c r="WIP184" s="1814"/>
      <c r="WIQ184" s="1814"/>
      <c r="WIR184" s="1814"/>
      <c r="WIS184" s="1814"/>
      <c r="WIT184" s="1814"/>
      <c r="WIU184" s="1814"/>
      <c r="WIV184" s="1814"/>
      <c r="WIW184" s="1814"/>
      <c r="WIX184" s="1814"/>
      <c r="WIY184" s="1814"/>
      <c r="WIZ184" s="1814"/>
      <c r="WJA184" s="1814"/>
      <c r="WJB184" s="1814"/>
      <c r="WJC184" s="1814"/>
      <c r="WJD184" s="1814"/>
      <c r="WJE184" s="1814"/>
      <c r="WJF184" s="1814"/>
      <c r="WJG184" s="1814"/>
      <c r="WJH184" s="1814"/>
      <c r="WJI184" s="1814"/>
      <c r="WJJ184" s="1814"/>
      <c r="WJK184" s="1814"/>
      <c r="WJL184" s="1814"/>
      <c r="WJM184" s="1814"/>
      <c r="WJN184" s="1814"/>
      <c r="WJO184" s="1814"/>
      <c r="WJP184" s="1814"/>
      <c r="WJQ184" s="1814"/>
      <c r="WJR184" s="1814"/>
      <c r="WJS184" s="1814"/>
      <c r="WJT184" s="1814"/>
      <c r="WJU184" s="1814"/>
      <c r="WJV184" s="1814"/>
      <c r="WJW184" s="1814"/>
      <c r="WJX184" s="1814"/>
      <c r="WJY184" s="1814"/>
      <c r="WJZ184" s="1814"/>
      <c r="WKA184" s="1814"/>
      <c r="WKB184" s="1814"/>
      <c r="WKC184" s="1814"/>
      <c r="WKD184" s="1814"/>
      <c r="WKE184" s="1814"/>
      <c r="WKF184" s="1814"/>
      <c r="WKG184" s="1814"/>
      <c r="WKH184" s="1814"/>
      <c r="WKI184" s="1814"/>
      <c r="WKJ184" s="1814"/>
      <c r="WKK184" s="1814"/>
      <c r="WKL184" s="1814"/>
      <c r="WKM184" s="1814"/>
      <c r="WKN184" s="1814"/>
      <c r="WKO184" s="1814"/>
      <c r="WKP184" s="1814"/>
      <c r="WKQ184" s="1814"/>
      <c r="WKR184" s="1814"/>
      <c r="WKS184" s="1814"/>
      <c r="WKT184" s="1814"/>
      <c r="WKU184" s="1814"/>
      <c r="WKV184" s="1814"/>
      <c r="WKW184" s="1814"/>
      <c r="WKX184" s="1814"/>
      <c r="WKY184" s="1814"/>
      <c r="WKZ184" s="1814"/>
      <c r="WLA184" s="1814"/>
      <c r="WLB184" s="1814"/>
      <c r="WLC184" s="1814"/>
      <c r="WLD184" s="1814"/>
      <c r="WLE184" s="1814"/>
      <c r="WLF184" s="1814"/>
      <c r="WLG184" s="1814"/>
      <c r="WLH184" s="1814"/>
      <c r="WLI184" s="1814"/>
      <c r="WLJ184" s="1814"/>
      <c r="WLK184" s="1814"/>
      <c r="WLL184" s="1814"/>
      <c r="WLM184" s="1814"/>
      <c r="WLN184" s="1814"/>
      <c r="WLO184" s="1814"/>
      <c r="WLP184" s="1814"/>
      <c r="WLQ184" s="1814"/>
      <c r="WLR184" s="1814"/>
      <c r="WLS184" s="1814"/>
      <c r="WLT184" s="1814"/>
      <c r="WLU184" s="1814"/>
      <c r="WLV184" s="1814"/>
      <c r="WLW184" s="1814"/>
      <c r="WLX184" s="1814"/>
      <c r="WLY184" s="1814"/>
      <c r="WLZ184" s="1814"/>
      <c r="WMA184" s="1814"/>
      <c r="WMB184" s="1814"/>
      <c r="WMC184" s="1814"/>
      <c r="WMD184" s="1814"/>
      <c r="WME184" s="1814"/>
      <c r="WMF184" s="1814"/>
      <c r="WMG184" s="1814"/>
      <c r="WMH184" s="1814"/>
      <c r="WMI184" s="1814"/>
      <c r="WMJ184" s="1814"/>
      <c r="WMK184" s="1814"/>
      <c r="WML184" s="1814"/>
      <c r="WMM184" s="1814"/>
      <c r="WMN184" s="1814"/>
      <c r="WMO184" s="1814"/>
      <c r="WMP184" s="1814"/>
      <c r="WMQ184" s="1814"/>
      <c r="WMR184" s="1814"/>
      <c r="WMS184" s="1814"/>
      <c r="WMT184" s="1814"/>
      <c r="WMU184" s="1814"/>
      <c r="WMV184" s="1814"/>
      <c r="WMW184" s="1814"/>
      <c r="WMX184" s="1814"/>
      <c r="WMY184" s="1814"/>
      <c r="WMZ184" s="1814"/>
      <c r="WNA184" s="1814"/>
      <c r="WNB184" s="1814"/>
      <c r="WNC184" s="1814"/>
      <c r="WND184" s="1814"/>
      <c r="WNE184" s="1814"/>
      <c r="WNF184" s="1814"/>
      <c r="WNG184" s="1814"/>
      <c r="WNH184" s="1814"/>
      <c r="WNI184" s="1814"/>
      <c r="WNJ184" s="1814"/>
      <c r="WNK184" s="1814"/>
      <c r="WNL184" s="1814"/>
      <c r="WNM184" s="1814"/>
      <c r="WNN184" s="1814"/>
      <c r="WNO184" s="1814"/>
      <c r="WNP184" s="1814"/>
      <c r="WNQ184" s="1814"/>
      <c r="WNR184" s="1814"/>
      <c r="WNS184" s="1814"/>
      <c r="WNT184" s="1814"/>
      <c r="WNU184" s="1814"/>
      <c r="WNV184" s="1814"/>
      <c r="WNW184" s="1814"/>
      <c r="WNX184" s="1814"/>
      <c r="WNY184" s="1814"/>
      <c r="WNZ184" s="1814"/>
      <c r="WOA184" s="1814"/>
      <c r="WOB184" s="1814"/>
      <c r="WOC184" s="1814"/>
      <c r="WOD184" s="1814"/>
      <c r="WOE184" s="1814"/>
      <c r="WOF184" s="1814"/>
      <c r="WOG184" s="1814"/>
      <c r="WOH184" s="1814"/>
      <c r="WOI184" s="1814"/>
      <c r="WOJ184" s="1814"/>
      <c r="WOK184" s="1814"/>
      <c r="WOL184" s="1814"/>
      <c r="WOM184" s="1814"/>
      <c r="WON184" s="1814"/>
      <c r="WOO184" s="1814"/>
      <c r="WOP184" s="1814"/>
      <c r="WOQ184" s="1814"/>
      <c r="WOR184" s="1814"/>
      <c r="WOS184" s="1814"/>
      <c r="WOT184" s="1814"/>
      <c r="WOU184" s="1814"/>
      <c r="WOV184" s="1814"/>
      <c r="WOW184" s="1814"/>
      <c r="WOX184" s="1814"/>
      <c r="WOY184" s="1814"/>
      <c r="WOZ184" s="1814"/>
      <c r="WPA184" s="1814"/>
      <c r="WPB184" s="1814"/>
      <c r="WPC184" s="1814"/>
      <c r="WPD184" s="1814"/>
      <c r="WPE184" s="1814"/>
      <c r="WPF184" s="1814"/>
      <c r="WPG184" s="1814"/>
      <c r="WPH184" s="1814"/>
      <c r="WPI184" s="1814"/>
      <c r="WPJ184" s="1814"/>
      <c r="WPK184" s="1814"/>
      <c r="WPL184" s="1814"/>
      <c r="WPM184" s="1814"/>
      <c r="WPN184" s="1814"/>
      <c r="WPO184" s="1814"/>
      <c r="WPP184" s="1814"/>
      <c r="WPQ184" s="1814"/>
      <c r="WPR184" s="1814"/>
      <c r="WPS184" s="1814"/>
      <c r="WPT184" s="1814"/>
      <c r="WPU184" s="1814"/>
      <c r="WPV184" s="1814"/>
      <c r="WPW184" s="1814"/>
      <c r="WPX184" s="1814"/>
      <c r="WPY184" s="1814"/>
      <c r="WPZ184" s="1814"/>
      <c r="WQA184" s="1814"/>
      <c r="WQB184" s="1814"/>
      <c r="WQC184" s="1814"/>
      <c r="WQD184" s="1814"/>
      <c r="WQE184" s="1814"/>
      <c r="WQF184" s="1814"/>
      <c r="WQG184" s="1814"/>
      <c r="WQH184" s="1814"/>
      <c r="WQI184" s="1814"/>
      <c r="WQJ184" s="1814"/>
      <c r="WQK184" s="1814"/>
      <c r="WQL184" s="1814"/>
      <c r="WQM184" s="1814"/>
      <c r="WQN184" s="1814"/>
      <c r="WQO184" s="1814"/>
      <c r="WQP184" s="1814"/>
      <c r="WQQ184" s="1814"/>
      <c r="WQR184" s="1814"/>
      <c r="WQS184" s="1814"/>
      <c r="WQT184" s="1814"/>
      <c r="WQU184" s="1814"/>
      <c r="WQV184" s="1814"/>
      <c r="WQW184" s="1814"/>
      <c r="WQX184" s="1814"/>
      <c r="WQY184" s="1814"/>
      <c r="WQZ184" s="1814"/>
      <c r="WRA184" s="1814"/>
      <c r="WRB184" s="1814"/>
      <c r="WRC184" s="1814"/>
      <c r="WRD184" s="1814"/>
      <c r="WRE184" s="1814"/>
      <c r="WRF184" s="1814"/>
      <c r="WRG184" s="1814"/>
      <c r="WRH184" s="1814"/>
      <c r="WRI184" s="1814"/>
      <c r="WRJ184" s="1814"/>
      <c r="WRK184" s="1814"/>
      <c r="WRL184" s="1814"/>
      <c r="WRM184" s="1814"/>
      <c r="WRN184" s="1814"/>
      <c r="WRO184" s="1814"/>
      <c r="WRP184" s="1814"/>
      <c r="WRQ184" s="1814"/>
      <c r="WRR184" s="1814"/>
      <c r="WRS184" s="1814"/>
      <c r="WRT184" s="1814"/>
      <c r="WRU184" s="1814"/>
      <c r="WRV184" s="1814"/>
      <c r="WRW184" s="1814"/>
      <c r="WRX184" s="1814"/>
      <c r="WRY184" s="1814"/>
      <c r="WRZ184" s="1814"/>
      <c r="WSA184" s="1814"/>
      <c r="WSB184" s="1814"/>
      <c r="WSC184" s="1814"/>
      <c r="WSD184" s="1814"/>
      <c r="WSE184" s="1814"/>
      <c r="WSF184" s="1814"/>
      <c r="WSG184" s="1814"/>
      <c r="WSH184" s="1814"/>
      <c r="WSI184" s="1814"/>
      <c r="WSJ184" s="1814"/>
      <c r="WSK184" s="1814"/>
      <c r="WSL184" s="1814"/>
      <c r="WSM184" s="1814"/>
      <c r="WSN184" s="1814"/>
      <c r="WSO184" s="1814"/>
      <c r="WSP184" s="1814"/>
      <c r="WSQ184" s="1814"/>
      <c r="WSR184" s="1814"/>
      <c r="WSS184" s="1814"/>
      <c r="WST184" s="1814"/>
      <c r="WSU184" s="1814"/>
      <c r="WSV184" s="1814"/>
      <c r="WSW184" s="1814"/>
      <c r="WSX184" s="1814"/>
      <c r="WSY184" s="1814"/>
      <c r="WSZ184" s="1814"/>
      <c r="WTA184" s="1814"/>
      <c r="WTB184" s="1814"/>
      <c r="WTC184" s="1814"/>
      <c r="WTD184" s="1814"/>
      <c r="WTE184" s="1814"/>
      <c r="WTF184" s="1814"/>
      <c r="WTG184" s="1814"/>
      <c r="WTH184" s="1814"/>
      <c r="WTI184" s="1814"/>
      <c r="WTJ184" s="1814"/>
      <c r="WTK184" s="1814"/>
      <c r="WTL184" s="1814"/>
      <c r="WTM184" s="1814"/>
      <c r="WTN184" s="1814"/>
      <c r="WTO184" s="1814"/>
      <c r="WTP184" s="1814"/>
      <c r="WTQ184" s="1814"/>
      <c r="WTR184" s="1814"/>
      <c r="WTS184" s="1814"/>
      <c r="WTT184" s="1814"/>
      <c r="WTU184" s="1814"/>
      <c r="WTV184" s="1814"/>
      <c r="WTW184" s="1814"/>
      <c r="WTX184" s="1814"/>
      <c r="WTY184" s="1814"/>
      <c r="WTZ184" s="1814"/>
      <c r="WUA184" s="1814"/>
      <c r="WUB184" s="1814"/>
      <c r="WUC184" s="1814"/>
      <c r="WUD184" s="1814"/>
      <c r="WUE184" s="1814"/>
      <c r="WUF184" s="1814"/>
      <c r="WUG184" s="1814"/>
      <c r="WUH184" s="1814"/>
      <c r="WUI184" s="1814"/>
      <c r="WUJ184" s="1814"/>
      <c r="WUK184" s="1814"/>
      <c r="WUL184" s="1814"/>
      <c r="WUM184" s="1814"/>
      <c r="WUN184" s="1814"/>
      <c r="WUO184" s="1814"/>
      <c r="WUP184" s="1814"/>
      <c r="WUQ184" s="1814"/>
      <c r="WUR184" s="1814"/>
      <c r="WUS184" s="1814"/>
      <c r="WUT184" s="1814"/>
      <c r="WUU184" s="1814"/>
      <c r="WUV184" s="1814"/>
      <c r="WUW184" s="1814"/>
      <c r="WUX184" s="1814"/>
      <c r="WUY184" s="1814"/>
      <c r="WUZ184" s="1814"/>
      <c r="WVA184" s="1814"/>
      <c r="WVB184" s="1814"/>
      <c r="WVC184" s="1814"/>
      <c r="WVD184" s="1814"/>
      <c r="WVE184" s="1814"/>
      <c r="WVF184" s="1814"/>
      <c r="WVG184" s="1814"/>
      <c r="WVH184" s="1814"/>
      <c r="WVI184" s="1814"/>
      <c r="WVJ184" s="1814"/>
      <c r="WVK184" s="1814"/>
      <c r="WVL184" s="1814"/>
      <c r="WVM184" s="1814"/>
      <c r="WVN184" s="1814"/>
      <c r="WVO184" s="1814"/>
      <c r="WVP184" s="1814"/>
      <c r="WVQ184" s="1814"/>
      <c r="WVR184" s="1814"/>
      <c r="WVS184" s="1814"/>
      <c r="WVT184" s="1814"/>
      <c r="WVU184" s="1814"/>
      <c r="WVV184" s="1814"/>
      <c r="WVW184" s="1814"/>
      <c r="WVX184" s="1814"/>
      <c r="WVY184" s="1814"/>
      <c r="WVZ184" s="1814"/>
      <c r="WWA184" s="1814"/>
      <c r="WWB184" s="1814"/>
      <c r="WWC184" s="1814"/>
      <c r="WWD184" s="1814"/>
      <c r="WWE184" s="1814"/>
      <c r="WWF184" s="1814"/>
      <c r="WWG184" s="1814"/>
      <c r="WWH184" s="1814"/>
      <c r="WWI184" s="1814"/>
      <c r="WWJ184" s="1814"/>
      <c r="WWK184" s="1814"/>
      <c r="WWL184" s="1814"/>
      <c r="WWM184" s="1814"/>
      <c r="WWN184" s="1814"/>
      <c r="WWO184" s="1814"/>
      <c r="WWP184" s="1814"/>
      <c r="WWQ184" s="1814"/>
      <c r="WWR184" s="1814"/>
      <c r="WWS184" s="1814"/>
      <c r="WWT184" s="1814"/>
      <c r="WWU184" s="1814"/>
      <c r="WWV184" s="1814"/>
      <c r="WWW184" s="1814"/>
      <c r="WWX184" s="1814"/>
      <c r="WWY184" s="1814"/>
      <c r="WWZ184" s="1814"/>
      <c r="WXA184" s="1814"/>
      <c r="WXB184" s="1814"/>
      <c r="WXC184" s="1814"/>
      <c r="WXD184" s="1814"/>
      <c r="WXE184" s="1814"/>
      <c r="WXF184" s="1814"/>
      <c r="WXG184" s="1814"/>
      <c r="WXH184" s="1814"/>
      <c r="WXI184" s="1814"/>
      <c r="WXJ184" s="1814"/>
      <c r="WXK184" s="1814"/>
      <c r="WXL184" s="1814"/>
      <c r="WXM184" s="1814"/>
      <c r="WXN184" s="1814"/>
      <c r="WXO184" s="1814"/>
      <c r="WXP184" s="1814"/>
      <c r="WXQ184" s="1814"/>
      <c r="WXR184" s="1814"/>
      <c r="WXS184" s="1814"/>
      <c r="WXT184" s="1814"/>
      <c r="WXU184" s="1814"/>
      <c r="WXV184" s="1814"/>
      <c r="WXW184" s="1814"/>
      <c r="WXX184" s="1814"/>
      <c r="WXY184" s="1814"/>
      <c r="WXZ184" s="1814"/>
      <c r="WYA184" s="1814"/>
      <c r="WYB184" s="1814"/>
      <c r="WYC184" s="1814"/>
      <c r="WYD184" s="1814"/>
      <c r="WYE184" s="1814"/>
      <c r="WYF184" s="1814"/>
      <c r="WYG184" s="1814"/>
      <c r="WYH184" s="1814"/>
      <c r="WYI184" s="1814"/>
      <c r="WYJ184" s="1814"/>
      <c r="WYK184" s="1814"/>
      <c r="WYL184" s="1814"/>
      <c r="WYM184" s="1814"/>
      <c r="WYN184" s="1814"/>
      <c r="WYO184" s="1814"/>
      <c r="WYP184" s="1814"/>
      <c r="WYQ184" s="1814"/>
      <c r="WYR184" s="1814"/>
      <c r="WYS184" s="1814"/>
      <c r="WYT184" s="1814"/>
      <c r="WYU184" s="1814"/>
      <c r="WYV184" s="1814"/>
      <c r="WYW184" s="1814"/>
      <c r="WYX184" s="1814"/>
      <c r="WYY184" s="1814"/>
      <c r="WYZ184" s="1814"/>
      <c r="WZA184" s="1814"/>
      <c r="WZB184" s="1814"/>
      <c r="WZC184" s="1814"/>
      <c r="WZD184" s="1814"/>
      <c r="WZE184" s="1814"/>
      <c r="WZF184" s="1814"/>
      <c r="WZG184" s="1814"/>
      <c r="WZH184" s="1814"/>
      <c r="WZI184" s="1814"/>
      <c r="WZJ184" s="1814"/>
      <c r="WZK184" s="1814"/>
      <c r="WZL184" s="1814"/>
      <c r="WZM184" s="1814"/>
      <c r="WZN184" s="1814"/>
      <c r="WZO184" s="1814"/>
      <c r="WZP184" s="1814"/>
      <c r="WZQ184" s="1814"/>
      <c r="WZR184" s="1814"/>
      <c r="WZS184" s="1814"/>
      <c r="WZT184" s="1814"/>
      <c r="WZU184" s="1814"/>
      <c r="WZV184" s="1814"/>
      <c r="WZW184" s="1814"/>
      <c r="WZX184" s="1814"/>
      <c r="WZY184" s="1814"/>
      <c r="WZZ184" s="1814"/>
      <c r="XAA184" s="1814"/>
      <c r="XAB184" s="1814"/>
      <c r="XAC184" s="1814"/>
      <c r="XAD184" s="1814"/>
      <c r="XAE184" s="1814"/>
      <c r="XAF184" s="1814"/>
      <c r="XAG184" s="1814"/>
      <c r="XAH184" s="1814"/>
      <c r="XAI184" s="1814"/>
      <c r="XAJ184" s="1814"/>
      <c r="XAK184" s="1814"/>
      <c r="XAL184" s="1814"/>
      <c r="XAM184" s="1814"/>
      <c r="XAN184" s="1814"/>
      <c r="XAO184" s="1814"/>
      <c r="XAP184" s="1814"/>
      <c r="XAQ184" s="1814"/>
      <c r="XAR184" s="1814"/>
      <c r="XAS184" s="1814"/>
      <c r="XAT184" s="1814"/>
      <c r="XAU184" s="1814"/>
      <c r="XAV184" s="1814"/>
      <c r="XAW184" s="1814"/>
      <c r="XAX184" s="1814"/>
      <c r="XAY184" s="1814"/>
      <c r="XAZ184" s="1814"/>
      <c r="XBA184" s="1814"/>
      <c r="XBB184" s="1814"/>
      <c r="XBC184" s="1814"/>
      <c r="XBD184" s="1814"/>
      <c r="XBE184" s="1814"/>
      <c r="XBF184" s="1814"/>
      <c r="XBG184" s="1814"/>
      <c r="XBH184" s="1814"/>
      <c r="XBI184" s="1814"/>
      <c r="XBJ184" s="1814"/>
      <c r="XBK184" s="1814"/>
      <c r="XBL184" s="1814"/>
      <c r="XBM184" s="1814"/>
      <c r="XBN184" s="1814"/>
      <c r="XBO184" s="1814"/>
      <c r="XBP184" s="1814"/>
      <c r="XBQ184" s="1814"/>
      <c r="XBR184" s="1814"/>
      <c r="XBS184" s="1814"/>
      <c r="XBT184" s="1814"/>
      <c r="XBU184" s="1814"/>
      <c r="XBV184" s="1814"/>
      <c r="XBW184" s="1814"/>
      <c r="XBX184" s="1814"/>
      <c r="XBY184" s="1814"/>
      <c r="XBZ184" s="1814"/>
      <c r="XCA184" s="1814"/>
      <c r="XCB184" s="1814"/>
      <c r="XCC184" s="1814"/>
      <c r="XCD184" s="1814"/>
      <c r="XCE184" s="1814"/>
      <c r="XCF184" s="1814"/>
      <c r="XCG184" s="1814"/>
      <c r="XCH184" s="1814"/>
      <c r="XCI184" s="1814"/>
      <c r="XCJ184" s="1814"/>
      <c r="XCK184" s="1814"/>
      <c r="XCL184" s="1814"/>
      <c r="XCM184" s="1814"/>
      <c r="XCN184" s="1814"/>
      <c r="XCO184" s="1814"/>
      <c r="XCP184" s="1814"/>
      <c r="XCQ184" s="1814"/>
      <c r="XCR184" s="1814"/>
      <c r="XCS184" s="1814"/>
      <c r="XCT184" s="1814"/>
      <c r="XCU184" s="1814"/>
      <c r="XCV184" s="1814"/>
      <c r="XCW184" s="1814"/>
      <c r="XCX184" s="1814"/>
      <c r="XCY184" s="1814"/>
      <c r="XCZ184" s="1814"/>
      <c r="XDA184" s="1814"/>
      <c r="XDB184" s="1814"/>
      <c r="XDC184" s="1814"/>
      <c r="XDD184" s="1814"/>
      <c r="XDE184" s="1814"/>
      <c r="XDF184" s="1814"/>
      <c r="XDG184" s="1814"/>
      <c r="XDH184" s="1814"/>
      <c r="XDI184" s="1814"/>
      <c r="XDJ184" s="1814"/>
      <c r="XDK184" s="1814"/>
      <c r="XDL184" s="1814"/>
      <c r="XDM184" s="1814"/>
      <c r="XDN184" s="1814"/>
      <c r="XDO184" s="1814"/>
      <c r="XDP184" s="1814"/>
      <c r="XDQ184" s="1814"/>
      <c r="XDR184" s="1814"/>
      <c r="XDS184" s="1814"/>
      <c r="XDT184" s="1814"/>
      <c r="XDU184" s="1814"/>
      <c r="XDV184" s="1814"/>
      <c r="XDW184" s="1814"/>
      <c r="XDX184" s="1814"/>
      <c r="XDY184" s="1814"/>
      <c r="XDZ184" s="1814"/>
      <c r="XEA184" s="1814"/>
      <c r="XEB184" s="1814"/>
      <c r="XEC184" s="1814"/>
      <c r="XED184" s="1814"/>
      <c r="XEE184" s="1814"/>
      <c r="XEF184" s="1814"/>
      <c r="XEG184" s="1814"/>
      <c r="XEH184" s="1814"/>
      <c r="XEI184" s="1814"/>
      <c r="XEJ184" s="1814"/>
      <c r="XEK184" s="1814"/>
      <c r="XEL184" s="1814"/>
      <c r="XEM184" s="1814"/>
      <c r="XEN184" s="1814"/>
      <c r="XEO184" s="1814"/>
    </row>
    <row r="185" spans="1:16369" s="328" customFormat="1" ht="15" customHeight="1">
      <c r="A185" s="1731"/>
      <c r="B185" s="2351" t="s">
        <v>2136</v>
      </c>
      <c r="C185" s="2352" t="s">
        <v>14</v>
      </c>
      <c r="D185" s="2308" t="str">
        <f>CONCATENATE("Column ", LEFT(ADDRESS(ROW('Sovereign exposures'!F25),COLUMN('Sovereign exposures'!F25),4), 1))</f>
        <v>Column F</v>
      </c>
      <c r="E185" s="2308" t="str">
        <f>CONCATENATE("Column ", LEFT(ADDRESS(ROW('Sovereign exposures'!G25),COLUMN('Sovereign exposures'!G25),4), 1))</f>
        <v>Column G</v>
      </c>
      <c r="F185" s="2308" t="str">
        <f>CONCATENATE("Column ", LEFT(ADDRESS(ROW('Sovereign exposures'!H25),COLUMN('Sovereign exposures'!H25),4), 1))</f>
        <v>Column H</v>
      </c>
      <c r="G185" s="2308" t="str">
        <f>CONCATENATE("Column ", LEFT(ADDRESS(ROW('Sovereign exposures'!I25),COLUMN('Sovereign exposures'!I25),4), 1))</f>
        <v>Column I</v>
      </c>
      <c r="H185" s="2308" t="str">
        <f>CONCATENATE("Column ", LEFT(ADDRESS(ROW('Sovereign exposures'!J25),COLUMN('Sovereign exposures'!J25),4), 1))</f>
        <v>Column J</v>
      </c>
      <c r="I185" s="2308" t="str">
        <f>CONCATENATE("Column ", LEFT(ADDRESS(ROW('Sovereign exposures'!K25),COLUMN('Sovereign exposures'!K25),4), 1))</f>
        <v>Column K</v>
      </c>
      <c r="J185" s="2308" t="str">
        <f>CONCATENATE("Column ", LEFT(ADDRESS(ROW('Sovereign exposures'!L25),COLUMN('Sovereign exposures'!L25),4), 1))</f>
        <v>Column L</v>
      </c>
      <c r="K185" s="2308" t="str">
        <f>CONCATENATE("Column ", LEFT(ADDRESS(ROW('Sovereign exposures'!M25),COLUMN('Sovereign exposures'!M25),4), 1))</f>
        <v>Column M</v>
      </c>
      <c r="L185" s="2308" t="str">
        <f>CONCATENATE("Column ", LEFT(ADDRESS(ROW('Sovereign exposures'!N25),COLUMN('Sovereign exposures'!N25),4), 1))</f>
        <v>Column N</v>
      </c>
      <c r="M185" s="2308" t="str">
        <f>CONCATENATE("Column ", LEFT(ADDRESS(ROW('Sovereign exposures'!O25),COLUMN('Sovereign exposures'!O25),4), 1))</f>
        <v>Column O</v>
      </c>
      <c r="N185" s="2308" t="str">
        <f>CONCATENATE("Column ", LEFT(ADDRESS(ROW('Sovereign exposures'!P25),COLUMN('Sovereign exposures'!P25),4), 1))</f>
        <v>Column P</v>
      </c>
      <c r="O185" s="2308" t="str">
        <f>CONCATENATE("Column ", LEFT(ADDRESS(ROW('Sovereign exposures'!Q25),COLUMN('Sovereign exposures'!Q25),4), 1))</f>
        <v>Column Q</v>
      </c>
      <c r="P185" s="2308" t="str">
        <f>CONCATENATE("Column ", LEFT(ADDRESS(ROW('Sovereign exposures'!R25),COLUMN('Sovereign exposures'!R25),4), 1))</f>
        <v>Column R</v>
      </c>
      <c r="Q185" s="2308" t="str">
        <f>CONCATENATE("Column ", LEFT(ADDRESS(ROW('Sovereign exposures'!S25),COLUMN('Sovereign exposures'!S25),4), 1))</f>
        <v>Column S</v>
      </c>
      <c r="R185" s="2308" t="str">
        <f>CONCATENATE("Column ", LEFT(ADDRESS(ROW('Sovereign exposures'!T25),COLUMN('Sovereign exposures'!T25),4), 1))</f>
        <v>Column T</v>
      </c>
      <c r="S185" s="2308" t="str">
        <f>CONCATENATE("Column ", LEFT(ADDRESS(ROW('Sovereign exposures'!U25),COLUMN('Sovereign exposures'!U25),4), 1))</f>
        <v>Column U</v>
      </c>
      <c r="T185" s="2308" t="str">
        <f>CONCATENATE("Column ", LEFT(ADDRESS(ROW('Sovereign exposures'!V25),COLUMN('Sovereign exposures'!V25),4), 1))</f>
        <v>Column V</v>
      </c>
      <c r="U185" s="2308" t="str">
        <f>CONCATENATE("Column ", LEFT(ADDRESS(ROW('Sovereign exposures'!W25),COLUMN('Sovereign exposures'!W25),4), 1))</f>
        <v>Column W</v>
      </c>
      <c r="V185" s="2308" t="str">
        <f>CONCATENATE("Column ", LEFT(ADDRESS(ROW('Sovereign exposures'!X25),COLUMN('Sovereign exposures'!X25),4), 1))</f>
        <v>Column X</v>
      </c>
      <c r="W185" s="2308" t="str">
        <f>CONCATENATE("Column ", LEFT(ADDRESS(ROW('Sovereign exposures'!Y25),COLUMN('Sovereign exposures'!Y25),4), 1))</f>
        <v>Column Y</v>
      </c>
      <c r="X185" s="2308" t="str">
        <f>CONCATENATE("Column ", LEFT(ADDRESS(ROW('Sovereign exposures'!Z25),COLUMN('Sovereign exposures'!Z25),4), 1))</f>
        <v>Column Z</v>
      </c>
      <c r="Y185" s="2308" t="str">
        <f>CONCATENATE("Column ", LEFT(ADDRESS(ROW('Sovereign exposures'!AA25),COLUMN('Sovereign exposures'!AA25),4), 2))</f>
        <v>Column AA</v>
      </c>
      <c r="Z185" s="2308" t="str">
        <f>CONCATENATE("Column ", LEFT(ADDRESS(ROW('Sovereign exposures'!AB25),COLUMN('Sovereign exposures'!AB25),4), 2))</f>
        <v>Column AB</v>
      </c>
      <c r="AA185" s="2445" t="str">
        <f>CONCATENATE("Column ", LEFT(ADDRESS(ROW('Sovereign exposures'!AC25),COLUMN('Sovereign exposures'!AC25),4), 2))</f>
        <v>Column AC</v>
      </c>
      <c r="AB185" s="2296"/>
    </row>
    <row r="186" spans="1:16369" s="328" customFormat="1" ht="15" customHeight="1">
      <c r="A186" s="1731"/>
      <c r="B186" s="2358" t="s">
        <v>2137</v>
      </c>
      <c r="C186" s="2353" t="str">
        <f>'Sovereign exposures'!C31</f>
        <v>Check: banking book portfolios at least as large as sub-portfolios</v>
      </c>
      <c r="D186" s="2415" t="str">
        <f>'Sovereign exposures'!F31</f>
        <v>Yes</v>
      </c>
      <c r="E186" s="2415" t="str">
        <f>'Sovereign exposures'!G31</f>
        <v>Yes</v>
      </c>
      <c r="F186" s="2415" t="str">
        <f>'Sovereign exposures'!H31</f>
        <v>Yes</v>
      </c>
      <c r="G186" s="2415" t="str">
        <f>'Sovereign exposures'!I31</f>
        <v>Yes</v>
      </c>
      <c r="H186" s="2415" t="str">
        <f>'Sovereign exposures'!J31</f>
        <v>Yes</v>
      </c>
      <c r="I186" s="2415" t="str">
        <f>'Sovereign exposures'!K31</f>
        <v>Yes</v>
      </c>
      <c r="J186" s="2415" t="str">
        <f>'Sovereign exposures'!L31</f>
        <v>Yes</v>
      </c>
      <c r="K186" s="2415" t="str">
        <f>'Sovereign exposures'!M31</f>
        <v>Yes</v>
      </c>
      <c r="L186" s="2415" t="str">
        <f>'Sovereign exposures'!N31</f>
        <v>Yes</v>
      </c>
      <c r="M186" s="2415" t="str">
        <f>'Sovereign exposures'!O31</f>
        <v>Yes</v>
      </c>
      <c r="N186" s="2415" t="str">
        <f>'Sovereign exposures'!P31</f>
        <v>Yes</v>
      </c>
      <c r="O186" s="2415" t="str">
        <f>'Sovereign exposures'!Q31</f>
        <v>Yes</v>
      </c>
      <c r="P186" s="2415" t="str">
        <f>'Sovereign exposures'!R31</f>
        <v>Yes</v>
      </c>
      <c r="Q186" s="2415" t="str">
        <f>'Sovereign exposures'!S31</f>
        <v>Yes</v>
      </c>
      <c r="R186" s="2415" t="str">
        <f>'Sovereign exposures'!T31</f>
        <v>Yes</v>
      </c>
      <c r="S186" s="2415" t="str">
        <f>'Sovereign exposures'!U31</f>
        <v>Yes</v>
      </c>
      <c r="T186" s="2415" t="str">
        <f>'Sovereign exposures'!V31</f>
        <v>Yes</v>
      </c>
      <c r="U186" s="2415" t="str">
        <f>'Sovereign exposures'!W31</f>
        <v>Yes</v>
      </c>
      <c r="V186" s="2415" t="str">
        <f>'Sovereign exposures'!X31</f>
        <v>Yes</v>
      </c>
      <c r="W186" s="2415" t="str">
        <f>'Sovereign exposures'!Y31</f>
        <v>Yes</v>
      </c>
      <c r="X186" s="2415" t="str">
        <f>'Sovereign exposures'!Z31</f>
        <v>Yes</v>
      </c>
      <c r="Y186" s="2415" t="str">
        <f>'Sovereign exposures'!AA31</f>
        <v>Yes</v>
      </c>
      <c r="Z186" s="2415" t="str">
        <f>'Sovereign exposures'!AB31</f>
        <v>Yes</v>
      </c>
      <c r="AA186" s="2416" t="str">
        <f>'Sovereign exposures'!AC31</f>
        <v>Yes</v>
      </c>
      <c r="AB186" s="2296"/>
    </row>
    <row r="187" spans="1:16369" s="328" customFormat="1" ht="15" customHeight="1">
      <c r="A187" s="1731"/>
      <c r="B187" s="848" t="s">
        <v>2137</v>
      </c>
      <c r="C187" s="417" t="str">
        <f>'Sovereign exposures'!C37</f>
        <v>Check: banking book portfolios at least as large as sub-portfolios</v>
      </c>
      <c r="D187" s="2417" t="str">
        <f>'Sovereign exposures'!F37</f>
        <v>Yes</v>
      </c>
      <c r="E187" s="2417" t="str">
        <f>'Sovereign exposures'!G37</f>
        <v>Yes</v>
      </c>
      <c r="F187" s="2417" t="str">
        <f>'Sovereign exposures'!H37</f>
        <v>Yes</v>
      </c>
      <c r="G187" s="2417" t="str">
        <f>'Sovereign exposures'!I37</f>
        <v>Yes</v>
      </c>
      <c r="H187" s="2417" t="str">
        <f>'Sovereign exposures'!J37</f>
        <v>Yes</v>
      </c>
      <c r="I187" s="2417" t="str">
        <f>'Sovereign exposures'!K37</f>
        <v>Yes</v>
      </c>
      <c r="J187" s="2417" t="str">
        <f>'Sovereign exposures'!L37</f>
        <v>Yes</v>
      </c>
      <c r="K187" s="2417" t="str">
        <f>'Sovereign exposures'!M37</f>
        <v>Yes</v>
      </c>
      <c r="L187" s="2417" t="str">
        <f>'Sovereign exposures'!N37</f>
        <v>Yes</v>
      </c>
      <c r="M187" s="2417" t="str">
        <f>'Sovereign exposures'!O37</f>
        <v>Yes</v>
      </c>
      <c r="N187" s="2417" t="str">
        <f>'Sovereign exposures'!P37</f>
        <v>Yes</v>
      </c>
      <c r="O187" s="2417" t="str">
        <f>'Sovereign exposures'!Q37</f>
        <v>Yes</v>
      </c>
      <c r="P187" s="2417" t="str">
        <f>'Sovereign exposures'!R37</f>
        <v>Yes</v>
      </c>
      <c r="Q187" s="2417" t="str">
        <f>'Sovereign exposures'!S37</f>
        <v>Yes</v>
      </c>
      <c r="R187" s="2417" t="str">
        <f>'Sovereign exposures'!T37</f>
        <v>Yes</v>
      </c>
      <c r="S187" s="2417" t="str">
        <f>'Sovereign exposures'!U37</f>
        <v>Yes</v>
      </c>
      <c r="T187" s="2417" t="str">
        <f>'Sovereign exposures'!V37</f>
        <v>Yes</v>
      </c>
      <c r="U187" s="2417" t="str">
        <f>'Sovereign exposures'!W37</f>
        <v>Yes</v>
      </c>
      <c r="V187" s="2417" t="str">
        <f>'Sovereign exposures'!X37</f>
        <v>Yes</v>
      </c>
      <c r="W187" s="2417" t="str">
        <f>'Sovereign exposures'!Y37</f>
        <v>Yes</v>
      </c>
      <c r="X187" s="2417" t="str">
        <f>'Sovereign exposures'!Z37</f>
        <v>Yes</v>
      </c>
      <c r="Y187" s="2417" t="str">
        <f>'Sovereign exposures'!AA37</f>
        <v>Yes</v>
      </c>
      <c r="Z187" s="2417" t="str">
        <f>'Sovereign exposures'!AB37</f>
        <v>Yes</v>
      </c>
      <c r="AA187" s="2418" t="str">
        <f>'Sovereign exposures'!AC37</f>
        <v>Yes</v>
      </c>
      <c r="AB187" s="2296"/>
    </row>
    <row r="188" spans="1:16369" s="328" customFormat="1" ht="15" customHeight="1">
      <c r="A188" s="1731"/>
      <c r="B188" s="848" t="s">
        <v>2137</v>
      </c>
      <c r="C188" s="417" t="str">
        <f>'Sovereign exposures'!C44</f>
        <v>Check: banking book portfolios at least as large as sub-portfolios</v>
      </c>
      <c r="D188" s="2417" t="str">
        <f>'Sovereign exposures'!F44</f>
        <v>Yes</v>
      </c>
      <c r="E188" s="2417" t="str">
        <f>'Sovereign exposures'!G44</f>
        <v>Yes</v>
      </c>
      <c r="F188" s="2417" t="str">
        <f>'Sovereign exposures'!H44</f>
        <v>Yes</v>
      </c>
      <c r="G188" s="2417" t="str">
        <f>'Sovereign exposures'!I44</f>
        <v>Yes</v>
      </c>
      <c r="H188" s="2417" t="str">
        <f>'Sovereign exposures'!J44</f>
        <v>Yes</v>
      </c>
      <c r="I188" s="2417" t="str">
        <f>'Sovereign exposures'!K44</f>
        <v>Yes</v>
      </c>
      <c r="J188" s="2417" t="str">
        <f>'Sovereign exposures'!L44</f>
        <v>Yes</v>
      </c>
      <c r="K188" s="2417" t="str">
        <f>'Sovereign exposures'!M44</f>
        <v>Yes</v>
      </c>
      <c r="L188" s="2417" t="str">
        <f>'Sovereign exposures'!N44</f>
        <v>Yes</v>
      </c>
      <c r="M188" s="2417" t="str">
        <f>'Sovereign exposures'!O44</f>
        <v>Yes</v>
      </c>
      <c r="N188" s="2417" t="str">
        <f>'Sovereign exposures'!P44</f>
        <v>Yes</v>
      </c>
      <c r="O188" s="2417" t="str">
        <f>'Sovereign exposures'!Q44</f>
        <v>Yes</v>
      </c>
      <c r="P188" s="2417" t="str">
        <f>'Sovereign exposures'!R44</f>
        <v>Yes</v>
      </c>
      <c r="Q188" s="2417" t="str">
        <f>'Sovereign exposures'!S44</f>
        <v>Yes</v>
      </c>
      <c r="R188" s="2417" t="str">
        <f>'Sovereign exposures'!T44</f>
        <v>Yes</v>
      </c>
      <c r="S188" s="2417" t="str">
        <f>'Sovereign exposures'!U44</f>
        <v>Yes</v>
      </c>
      <c r="T188" s="2417" t="str">
        <f>'Sovereign exposures'!V44</f>
        <v>Yes</v>
      </c>
      <c r="U188" s="2417" t="str">
        <f>'Sovereign exposures'!W44</f>
        <v>Yes</v>
      </c>
      <c r="V188" s="2417" t="str">
        <f>'Sovereign exposures'!X44</f>
        <v>Yes</v>
      </c>
      <c r="W188" s="2417" t="str">
        <f>'Sovereign exposures'!Y44</f>
        <v>Yes</v>
      </c>
      <c r="X188" s="2417" t="str">
        <f>'Sovereign exposures'!Z44</f>
        <v>Yes</v>
      </c>
      <c r="Y188" s="2417" t="str">
        <f>'Sovereign exposures'!AA44</f>
        <v>Yes</v>
      </c>
      <c r="Z188" s="2417" t="str">
        <f>'Sovereign exposures'!AB44</f>
        <v>Yes</v>
      </c>
      <c r="AA188" s="2418" t="str">
        <f>'Sovereign exposures'!AC44</f>
        <v>Yes</v>
      </c>
      <c r="AB188" s="2296"/>
    </row>
    <row r="189" spans="1:16369" s="328" customFormat="1" ht="15" customHeight="1">
      <c r="A189" s="1731"/>
      <c r="B189" s="848" t="s">
        <v>2137</v>
      </c>
      <c r="C189" s="417" t="str">
        <f>'Sovereign exposures'!C48</f>
        <v>Check: banking book portfolios at least as large as sub-portfolios</v>
      </c>
      <c r="D189" s="2417" t="str">
        <f>'Sovereign exposures'!F48</f>
        <v>Yes</v>
      </c>
      <c r="E189" s="2417" t="str">
        <f>'Sovereign exposures'!G48</f>
        <v>Yes</v>
      </c>
      <c r="F189" s="2417" t="str">
        <f>'Sovereign exposures'!H48</f>
        <v>Yes</v>
      </c>
      <c r="G189" s="2417" t="str">
        <f>'Sovereign exposures'!I48</f>
        <v>Yes</v>
      </c>
      <c r="H189" s="2417" t="str">
        <f>'Sovereign exposures'!J48</f>
        <v>Yes</v>
      </c>
      <c r="I189" s="2417" t="str">
        <f>'Sovereign exposures'!K48</f>
        <v>Yes</v>
      </c>
      <c r="J189" s="2417" t="str">
        <f>'Sovereign exposures'!L48</f>
        <v>Yes</v>
      </c>
      <c r="K189" s="2417" t="str">
        <f>'Sovereign exposures'!M48</f>
        <v>Yes</v>
      </c>
      <c r="L189" s="2417" t="str">
        <f>'Sovereign exposures'!N48</f>
        <v>Yes</v>
      </c>
      <c r="M189" s="2417" t="str">
        <f>'Sovereign exposures'!O48</f>
        <v>Yes</v>
      </c>
      <c r="N189" s="2417" t="str">
        <f>'Sovereign exposures'!P48</f>
        <v>Yes</v>
      </c>
      <c r="O189" s="2417" t="str">
        <f>'Sovereign exposures'!Q48</f>
        <v>Yes</v>
      </c>
      <c r="P189" s="2417" t="str">
        <f>'Sovereign exposures'!R48</f>
        <v>Yes</v>
      </c>
      <c r="Q189" s="2417" t="str">
        <f>'Sovereign exposures'!S48</f>
        <v>Yes</v>
      </c>
      <c r="R189" s="2417" t="str">
        <f>'Sovereign exposures'!T48</f>
        <v>Yes</v>
      </c>
      <c r="S189" s="2417" t="str">
        <f>'Sovereign exposures'!U48</f>
        <v>Yes</v>
      </c>
      <c r="T189" s="2417" t="str">
        <f>'Sovereign exposures'!V48</f>
        <v>Yes</v>
      </c>
      <c r="U189" s="2417" t="str">
        <f>'Sovereign exposures'!W48</f>
        <v>Yes</v>
      </c>
      <c r="V189" s="2417" t="str">
        <f>'Sovereign exposures'!X48</f>
        <v>Yes</v>
      </c>
      <c r="W189" s="2417" t="str">
        <f>'Sovereign exposures'!Y48</f>
        <v>Yes</v>
      </c>
      <c r="X189" s="2417" t="str">
        <f>'Sovereign exposures'!Z48</f>
        <v>Yes</v>
      </c>
      <c r="Y189" s="2417" t="str">
        <f>'Sovereign exposures'!AA48</f>
        <v>Yes</v>
      </c>
      <c r="Z189" s="2417" t="str">
        <f>'Sovereign exposures'!AB48</f>
        <v>Yes</v>
      </c>
      <c r="AA189" s="2418" t="str">
        <f>'Sovereign exposures'!AC48</f>
        <v>Yes</v>
      </c>
      <c r="AB189" s="2296"/>
    </row>
    <row r="190" spans="1:16369" s="328" customFormat="1" ht="15" customHeight="1">
      <c r="A190" s="1731"/>
      <c r="B190" s="848" t="s">
        <v>2137</v>
      </c>
      <c r="C190" s="417" t="str">
        <f>'Sovereign exposures'!C53</f>
        <v>Check: banking book portfolios at least as large as sub-portfolios</v>
      </c>
      <c r="D190" s="2417" t="str">
        <f>'Sovereign exposures'!F53</f>
        <v>Yes</v>
      </c>
      <c r="E190" s="2417" t="str">
        <f>'Sovereign exposures'!G53</f>
        <v>Yes</v>
      </c>
      <c r="F190" s="2417" t="str">
        <f>'Sovereign exposures'!H53</f>
        <v>Yes</v>
      </c>
      <c r="G190" s="2417" t="str">
        <f>'Sovereign exposures'!I53</f>
        <v>Yes</v>
      </c>
      <c r="H190" s="2417" t="str">
        <f>'Sovereign exposures'!J53</f>
        <v>Yes</v>
      </c>
      <c r="I190" s="2417" t="str">
        <f>'Sovereign exposures'!K53</f>
        <v>Yes</v>
      </c>
      <c r="J190" s="2417" t="str">
        <f>'Sovereign exposures'!L53</f>
        <v>Yes</v>
      </c>
      <c r="K190" s="2417" t="str">
        <f>'Sovereign exposures'!M53</f>
        <v>Yes</v>
      </c>
      <c r="L190" s="2417" t="str">
        <f>'Sovereign exposures'!N53</f>
        <v>Yes</v>
      </c>
      <c r="M190" s="2417" t="str">
        <f>'Sovereign exposures'!O53</f>
        <v>Yes</v>
      </c>
      <c r="N190" s="2417" t="str">
        <f>'Sovereign exposures'!P53</f>
        <v>Yes</v>
      </c>
      <c r="O190" s="2417" t="str">
        <f>'Sovereign exposures'!Q53</f>
        <v>Yes</v>
      </c>
      <c r="P190" s="2417" t="str">
        <f>'Sovereign exposures'!R53</f>
        <v>Yes</v>
      </c>
      <c r="Q190" s="2417" t="str">
        <f>'Sovereign exposures'!S53</f>
        <v>Yes</v>
      </c>
      <c r="R190" s="2417" t="str">
        <f>'Sovereign exposures'!T53</f>
        <v>Yes</v>
      </c>
      <c r="S190" s="2417" t="str">
        <f>'Sovereign exposures'!U53</f>
        <v>Yes</v>
      </c>
      <c r="T190" s="2417" t="str">
        <f>'Sovereign exposures'!V53</f>
        <v>Yes</v>
      </c>
      <c r="U190" s="2417" t="str">
        <f>'Sovereign exposures'!W53</f>
        <v>Yes</v>
      </c>
      <c r="V190" s="2417" t="str">
        <f>'Sovereign exposures'!X53</f>
        <v>Yes</v>
      </c>
      <c r="W190" s="2417" t="str">
        <f>'Sovereign exposures'!Y53</f>
        <v>Yes</v>
      </c>
      <c r="X190" s="2417" t="str">
        <f>'Sovereign exposures'!Z53</f>
        <v>Yes</v>
      </c>
      <c r="Y190" s="2417" t="str">
        <f>'Sovereign exposures'!AA53</f>
        <v>Yes</v>
      </c>
      <c r="Z190" s="2417" t="str">
        <f>'Sovereign exposures'!AB53</f>
        <v>Yes</v>
      </c>
      <c r="AA190" s="2418" t="str">
        <f>'Sovereign exposures'!AC53</f>
        <v>Yes</v>
      </c>
      <c r="AB190" s="2296"/>
    </row>
    <row r="191" spans="1:16369" s="328" customFormat="1" ht="15" customHeight="1">
      <c r="A191" s="1731"/>
      <c r="B191" s="848" t="s">
        <v>2137</v>
      </c>
      <c r="C191" s="417" t="str">
        <f>'Sovereign exposures'!C57</f>
        <v>Check: banking book portfolios at least as large as sub-portfolios</v>
      </c>
      <c r="D191" s="2417" t="str">
        <f>'Sovereign exposures'!F57</f>
        <v>Yes</v>
      </c>
      <c r="E191" s="2417" t="str">
        <f>'Sovereign exposures'!G57</f>
        <v>Yes</v>
      </c>
      <c r="F191" s="2417" t="str">
        <f>'Sovereign exposures'!H57</f>
        <v>Yes</v>
      </c>
      <c r="G191" s="2417" t="str">
        <f>'Sovereign exposures'!I57</f>
        <v>Yes</v>
      </c>
      <c r="H191" s="2417" t="str">
        <f>'Sovereign exposures'!J57</f>
        <v>Yes</v>
      </c>
      <c r="I191" s="2417" t="str">
        <f>'Sovereign exposures'!K57</f>
        <v>Yes</v>
      </c>
      <c r="J191" s="2417" t="str">
        <f>'Sovereign exposures'!L57</f>
        <v>Yes</v>
      </c>
      <c r="K191" s="2417" t="str">
        <f>'Sovereign exposures'!M57</f>
        <v>Yes</v>
      </c>
      <c r="L191" s="2417" t="str">
        <f>'Sovereign exposures'!N57</f>
        <v>Yes</v>
      </c>
      <c r="M191" s="2417" t="str">
        <f>'Sovereign exposures'!O57</f>
        <v>Yes</v>
      </c>
      <c r="N191" s="2417" t="str">
        <f>'Sovereign exposures'!P57</f>
        <v>Yes</v>
      </c>
      <c r="O191" s="2417" t="str">
        <f>'Sovereign exposures'!Q57</f>
        <v>Yes</v>
      </c>
      <c r="P191" s="2417" t="str">
        <f>'Sovereign exposures'!R57</f>
        <v>Yes</v>
      </c>
      <c r="Q191" s="2417" t="str">
        <f>'Sovereign exposures'!S57</f>
        <v>Yes</v>
      </c>
      <c r="R191" s="2417" t="str">
        <f>'Sovereign exposures'!T57</f>
        <v>Yes</v>
      </c>
      <c r="S191" s="2417" t="str">
        <f>'Sovereign exposures'!U57</f>
        <v>Yes</v>
      </c>
      <c r="T191" s="2417" t="str">
        <f>'Sovereign exposures'!V57</f>
        <v>Yes</v>
      </c>
      <c r="U191" s="2417" t="str">
        <f>'Sovereign exposures'!W57</f>
        <v>Yes</v>
      </c>
      <c r="V191" s="2417" t="str">
        <f>'Sovereign exposures'!X57</f>
        <v>Yes</v>
      </c>
      <c r="W191" s="2417" t="str">
        <f>'Sovereign exposures'!Y57</f>
        <v>Yes</v>
      </c>
      <c r="X191" s="2417" t="str">
        <f>'Sovereign exposures'!Z57</f>
        <v>Yes</v>
      </c>
      <c r="Y191" s="2417" t="str">
        <f>'Sovereign exposures'!AA57</f>
        <v>Yes</v>
      </c>
      <c r="Z191" s="2417" t="str">
        <f>'Sovereign exposures'!AB57</f>
        <v>Yes</v>
      </c>
      <c r="AA191" s="2418" t="str">
        <f>'Sovereign exposures'!AC57</f>
        <v>Yes</v>
      </c>
      <c r="AB191" s="2296"/>
    </row>
    <row r="192" spans="1:16369" s="328" customFormat="1" ht="15" customHeight="1">
      <c r="A192" s="1731"/>
      <c r="B192" s="848" t="s">
        <v>2137</v>
      </c>
      <c r="C192" s="417" t="str">
        <f>'Sovereign exposures'!C61</f>
        <v>Check: banking book portfolios at least as large as sub-portfolios</v>
      </c>
      <c r="D192" s="2417" t="str">
        <f>'Sovereign exposures'!F61</f>
        <v>Yes</v>
      </c>
      <c r="E192" s="2417" t="str">
        <f>'Sovereign exposures'!G61</f>
        <v>Yes</v>
      </c>
      <c r="F192" s="2417" t="str">
        <f>'Sovereign exposures'!H61</f>
        <v>Yes</v>
      </c>
      <c r="G192" s="2417" t="str">
        <f>'Sovereign exposures'!I61</f>
        <v>Yes</v>
      </c>
      <c r="H192" s="2417" t="str">
        <f>'Sovereign exposures'!J61</f>
        <v>Yes</v>
      </c>
      <c r="I192" s="2417" t="str">
        <f>'Sovereign exposures'!K61</f>
        <v>Yes</v>
      </c>
      <c r="J192" s="2417" t="str">
        <f>'Sovereign exposures'!L61</f>
        <v>Yes</v>
      </c>
      <c r="K192" s="2417" t="str">
        <f>'Sovereign exposures'!M61</f>
        <v>Yes</v>
      </c>
      <c r="L192" s="2417" t="str">
        <f>'Sovereign exposures'!N61</f>
        <v>Yes</v>
      </c>
      <c r="M192" s="2417" t="str">
        <f>'Sovereign exposures'!O61</f>
        <v>Yes</v>
      </c>
      <c r="N192" s="2417" t="str">
        <f>'Sovereign exposures'!P61</f>
        <v>Yes</v>
      </c>
      <c r="O192" s="2417" t="str">
        <f>'Sovereign exposures'!Q61</f>
        <v>Yes</v>
      </c>
      <c r="P192" s="2417" t="str">
        <f>'Sovereign exposures'!R61</f>
        <v>Yes</v>
      </c>
      <c r="Q192" s="2417" t="str">
        <f>'Sovereign exposures'!S61</f>
        <v>Yes</v>
      </c>
      <c r="R192" s="2417" t="str">
        <f>'Sovereign exposures'!T61</f>
        <v>Yes</v>
      </c>
      <c r="S192" s="2417" t="str">
        <f>'Sovereign exposures'!U61</f>
        <v>Yes</v>
      </c>
      <c r="T192" s="2417" t="str">
        <f>'Sovereign exposures'!V61</f>
        <v>Yes</v>
      </c>
      <c r="U192" s="2417" t="str">
        <f>'Sovereign exposures'!W61</f>
        <v>Yes</v>
      </c>
      <c r="V192" s="2417" t="str">
        <f>'Sovereign exposures'!X61</f>
        <v>Yes</v>
      </c>
      <c r="W192" s="2417" t="str">
        <f>'Sovereign exposures'!Y61</f>
        <v>Yes</v>
      </c>
      <c r="X192" s="2417" t="str">
        <f>'Sovereign exposures'!Z61</f>
        <v>Yes</v>
      </c>
      <c r="Y192" s="2417" t="str">
        <f>'Sovereign exposures'!AA61</f>
        <v>Yes</v>
      </c>
      <c r="Z192" s="2417" t="str">
        <f>'Sovereign exposures'!AB61</f>
        <v>Yes</v>
      </c>
      <c r="AA192" s="2418" t="str">
        <f>'Sovereign exposures'!AC61</f>
        <v>Yes</v>
      </c>
      <c r="AB192" s="2296"/>
    </row>
    <row r="193" spans="1:28" s="328" customFormat="1" ht="15" customHeight="1">
      <c r="A193" s="1731"/>
      <c r="B193" s="848" t="s">
        <v>2151</v>
      </c>
      <c r="C193" s="417" t="str">
        <f>'Sovereign exposures'!C96</f>
        <v>Check: trading book portfolios at least as large as sub-portfolios</v>
      </c>
      <c r="D193" s="2417" t="str">
        <f>'Sovereign exposures'!F96</f>
        <v>Yes</v>
      </c>
      <c r="E193" s="2417" t="str">
        <f>'Sovereign exposures'!G96</f>
        <v>Yes</v>
      </c>
      <c r="F193" s="2417" t="str">
        <f>'Sovereign exposures'!H96</f>
        <v>Yes</v>
      </c>
      <c r="G193" s="2417" t="str">
        <f>'Sovereign exposures'!I96</f>
        <v>Yes</v>
      </c>
      <c r="H193" s="2417" t="str">
        <f>'Sovereign exposures'!J96</f>
        <v>Yes</v>
      </c>
      <c r="I193" s="2417" t="str">
        <f>'Sovereign exposures'!K96</f>
        <v>Yes</v>
      </c>
      <c r="J193" s="2417" t="str">
        <f>'Sovereign exposures'!L96</f>
        <v>Yes</v>
      </c>
      <c r="K193" s="2417" t="str">
        <f>'Sovereign exposures'!M96</f>
        <v>Yes</v>
      </c>
      <c r="L193" s="2417" t="str">
        <f>'Sovereign exposures'!N96</f>
        <v>Yes</v>
      </c>
      <c r="M193" s="2417" t="str">
        <f>'Sovereign exposures'!O96</f>
        <v>Yes</v>
      </c>
      <c r="N193" s="2417" t="str">
        <f>'Sovereign exposures'!P96</f>
        <v>Yes</v>
      </c>
      <c r="O193" s="2417" t="str">
        <f>'Sovereign exposures'!Q96</f>
        <v>Yes</v>
      </c>
      <c r="P193" s="2417" t="str">
        <f>'Sovereign exposures'!R96</f>
        <v>Yes</v>
      </c>
      <c r="Q193" s="2417" t="str">
        <f>'Sovereign exposures'!S96</f>
        <v>Yes</v>
      </c>
      <c r="R193" s="2407"/>
      <c r="S193" s="2407"/>
      <c r="T193" s="2407"/>
      <c r="U193" s="2407"/>
      <c r="V193" s="2407"/>
      <c r="W193" s="2407"/>
      <c r="X193" s="2407"/>
      <c r="Y193" s="2407"/>
      <c r="Z193" s="2407"/>
      <c r="AA193" s="2408"/>
      <c r="AB193" s="2296"/>
    </row>
    <row r="194" spans="1:28" s="328" customFormat="1" ht="15" customHeight="1">
      <c r="A194" s="1731"/>
      <c r="B194" s="848" t="s">
        <v>2151</v>
      </c>
      <c r="C194" s="417" t="str">
        <f>'Sovereign exposures'!C102</f>
        <v>Check: trading book portfolios at least as large as sub-portfolios</v>
      </c>
      <c r="D194" s="2417" t="str">
        <f>'Sovereign exposures'!F102</f>
        <v>Yes</v>
      </c>
      <c r="E194" s="2417" t="str">
        <f>'Sovereign exposures'!G102</f>
        <v>Yes</v>
      </c>
      <c r="F194" s="2417" t="str">
        <f>'Sovereign exposures'!H102</f>
        <v>Yes</v>
      </c>
      <c r="G194" s="2417" t="str">
        <f>'Sovereign exposures'!I102</f>
        <v>Yes</v>
      </c>
      <c r="H194" s="2417" t="str">
        <f>'Sovereign exposures'!J102</f>
        <v>Yes</v>
      </c>
      <c r="I194" s="2417" t="str">
        <f>'Sovereign exposures'!K102</f>
        <v>Yes</v>
      </c>
      <c r="J194" s="2417" t="str">
        <f>'Sovereign exposures'!L102</f>
        <v>Yes</v>
      </c>
      <c r="K194" s="2417" t="str">
        <f>'Sovereign exposures'!M102</f>
        <v>Yes</v>
      </c>
      <c r="L194" s="2417" t="str">
        <f>'Sovereign exposures'!N102</f>
        <v>Yes</v>
      </c>
      <c r="M194" s="2417" t="str">
        <f>'Sovereign exposures'!O102</f>
        <v>Yes</v>
      </c>
      <c r="N194" s="2417" t="str">
        <f>'Sovereign exposures'!P102</f>
        <v>Yes</v>
      </c>
      <c r="O194" s="2417" t="str">
        <f>'Sovereign exposures'!Q102</f>
        <v>Yes</v>
      </c>
      <c r="P194" s="2417" t="str">
        <f>'Sovereign exposures'!R102</f>
        <v>Yes</v>
      </c>
      <c r="Q194" s="2417" t="str">
        <f>'Sovereign exposures'!S102</f>
        <v>Yes</v>
      </c>
      <c r="R194" s="2407"/>
      <c r="S194" s="2407"/>
      <c r="T194" s="2407"/>
      <c r="U194" s="2407"/>
      <c r="V194" s="2407"/>
      <c r="W194" s="2407"/>
      <c r="X194" s="2407"/>
      <c r="Y194" s="2407"/>
      <c r="Z194" s="2407"/>
      <c r="AA194" s="2408"/>
      <c r="AB194" s="2296"/>
    </row>
    <row r="195" spans="1:28" s="328" customFormat="1" ht="15" customHeight="1">
      <c r="A195" s="1731"/>
      <c r="B195" s="848" t="s">
        <v>2151</v>
      </c>
      <c r="C195" s="417" t="str">
        <f>'Sovereign exposures'!C109</f>
        <v>Check: trading book portfolios at least as large as sub-portfolios</v>
      </c>
      <c r="D195" s="2417" t="str">
        <f>'Sovereign exposures'!F109</f>
        <v>Yes</v>
      </c>
      <c r="E195" s="2417" t="str">
        <f>'Sovereign exposures'!G109</f>
        <v>Yes</v>
      </c>
      <c r="F195" s="2417" t="str">
        <f>'Sovereign exposures'!H109</f>
        <v>Yes</v>
      </c>
      <c r="G195" s="2417" t="str">
        <f>'Sovereign exposures'!I109</f>
        <v>Yes</v>
      </c>
      <c r="H195" s="2417" t="str">
        <f>'Sovereign exposures'!J109</f>
        <v>Yes</v>
      </c>
      <c r="I195" s="2417" t="str">
        <f>'Sovereign exposures'!K109</f>
        <v>Yes</v>
      </c>
      <c r="J195" s="2417" t="str">
        <f>'Sovereign exposures'!L109</f>
        <v>Yes</v>
      </c>
      <c r="K195" s="2417" t="str">
        <f>'Sovereign exposures'!M109</f>
        <v>Yes</v>
      </c>
      <c r="L195" s="2417" t="str">
        <f>'Sovereign exposures'!N109</f>
        <v>Yes</v>
      </c>
      <c r="M195" s="2417" t="str">
        <f>'Sovereign exposures'!O109</f>
        <v>Yes</v>
      </c>
      <c r="N195" s="2417" t="str">
        <f>'Sovereign exposures'!P109</f>
        <v>Yes</v>
      </c>
      <c r="O195" s="2417" t="str">
        <f>'Sovereign exposures'!Q109</f>
        <v>Yes</v>
      </c>
      <c r="P195" s="2417" t="str">
        <f>'Sovereign exposures'!R109</f>
        <v>Yes</v>
      </c>
      <c r="Q195" s="2417" t="str">
        <f>'Sovereign exposures'!S109</f>
        <v>Yes</v>
      </c>
      <c r="R195" s="2407"/>
      <c r="S195" s="2407"/>
      <c r="T195" s="2407"/>
      <c r="U195" s="2407"/>
      <c r="V195" s="2407"/>
      <c r="W195" s="2407"/>
      <c r="X195" s="2407"/>
      <c r="Y195" s="2407"/>
      <c r="Z195" s="2407"/>
      <c r="AA195" s="2408"/>
      <c r="AB195" s="2296"/>
    </row>
    <row r="196" spans="1:28" s="328" customFormat="1" ht="15" customHeight="1">
      <c r="A196" s="1731"/>
      <c r="B196" s="848" t="s">
        <v>2151</v>
      </c>
      <c r="C196" s="417" t="str">
        <f>'Sovereign exposures'!C113</f>
        <v>Check: trading book portfolios at least as large as sub-portfolios</v>
      </c>
      <c r="D196" s="2417" t="str">
        <f>'Sovereign exposures'!F113</f>
        <v>Yes</v>
      </c>
      <c r="E196" s="2417" t="str">
        <f>'Sovereign exposures'!G113</f>
        <v>Yes</v>
      </c>
      <c r="F196" s="2417" t="str">
        <f>'Sovereign exposures'!H113</f>
        <v>Yes</v>
      </c>
      <c r="G196" s="2417" t="str">
        <f>'Sovereign exposures'!I113</f>
        <v>Yes</v>
      </c>
      <c r="H196" s="2417" t="str">
        <f>'Sovereign exposures'!J113</f>
        <v>Yes</v>
      </c>
      <c r="I196" s="2417" t="str">
        <f>'Sovereign exposures'!K113</f>
        <v>Yes</v>
      </c>
      <c r="J196" s="2417" t="str">
        <f>'Sovereign exposures'!L113</f>
        <v>Yes</v>
      </c>
      <c r="K196" s="2417" t="str">
        <f>'Sovereign exposures'!M113</f>
        <v>Yes</v>
      </c>
      <c r="L196" s="2417" t="str">
        <f>'Sovereign exposures'!N113</f>
        <v>Yes</v>
      </c>
      <c r="M196" s="2417" t="str">
        <f>'Sovereign exposures'!O113</f>
        <v>Yes</v>
      </c>
      <c r="N196" s="2417" t="str">
        <f>'Sovereign exposures'!P113</f>
        <v>Yes</v>
      </c>
      <c r="O196" s="2417" t="str">
        <f>'Sovereign exposures'!Q113</f>
        <v>Yes</v>
      </c>
      <c r="P196" s="2417" t="str">
        <f>'Sovereign exposures'!R113</f>
        <v>Yes</v>
      </c>
      <c r="Q196" s="2417" t="str">
        <f>'Sovereign exposures'!S113</f>
        <v>Yes</v>
      </c>
      <c r="R196" s="2407"/>
      <c r="S196" s="2407"/>
      <c r="T196" s="2407"/>
      <c r="U196" s="2407"/>
      <c r="V196" s="2407"/>
      <c r="W196" s="2407"/>
      <c r="X196" s="2407"/>
      <c r="Y196" s="2407"/>
      <c r="Z196" s="2407"/>
      <c r="AA196" s="2408"/>
      <c r="AB196" s="2296"/>
    </row>
    <row r="197" spans="1:28" s="328" customFormat="1" ht="15" customHeight="1">
      <c r="A197" s="1731"/>
      <c r="B197" s="848" t="s">
        <v>2151</v>
      </c>
      <c r="C197" s="417" t="str">
        <f>'Sovereign exposures'!C118</f>
        <v>Check: trading book portfolios at least as large as sub-portfolios</v>
      </c>
      <c r="D197" s="2417" t="str">
        <f>'Sovereign exposures'!F118</f>
        <v>Yes</v>
      </c>
      <c r="E197" s="2417" t="str">
        <f>'Sovereign exposures'!G118</f>
        <v>Yes</v>
      </c>
      <c r="F197" s="2417" t="str">
        <f>'Sovereign exposures'!H118</f>
        <v>Yes</v>
      </c>
      <c r="G197" s="2417" t="str">
        <f>'Sovereign exposures'!I118</f>
        <v>Yes</v>
      </c>
      <c r="H197" s="2417" t="str">
        <f>'Sovereign exposures'!J118</f>
        <v>Yes</v>
      </c>
      <c r="I197" s="2417" t="str">
        <f>'Sovereign exposures'!K118</f>
        <v>Yes</v>
      </c>
      <c r="J197" s="2417" t="str">
        <f>'Sovereign exposures'!L118</f>
        <v>Yes</v>
      </c>
      <c r="K197" s="2417" t="str">
        <f>'Sovereign exposures'!M118</f>
        <v>Yes</v>
      </c>
      <c r="L197" s="2417" t="str">
        <f>'Sovereign exposures'!N118</f>
        <v>Yes</v>
      </c>
      <c r="M197" s="2417" t="str">
        <f>'Sovereign exposures'!O118</f>
        <v>Yes</v>
      </c>
      <c r="N197" s="2417" t="str">
        <f>'Sovereign exposures'!P118</f>
        <v>Yes</v>
      </c>
      <c r="O197" s="2417" t="str">
        <f>'Sovereign exposures'!Q118</f>
        <v>Yes</v>
      </c>
      <c r="P197" s="2417" t="str">
        <f>'Sovereign exposures'!R118</f>
        <v>Yes</v>
      </c>
      <c r="Q197" s="2417" t="str">
        <f>'Sovereign exposures'!S118</f>
        <v>Yes</v>
      </c>
      <c r="R197" s="2407"/>
      <c r="S197" s="2407"/>
      <c r="T197" s="2407"/>
      <c r="U197" s="2407"/>
      <c r="V197" s="2407"/>
      <c r="W197" s="2407"/>
      <c r="X197" s="2407"/>
      <c r="Y197" s="2407"/>
      <c r="Z197" s="2407"/>
      <c r="AA197" s="2408"/>
      <c r="AB197" s="2296"/>
    </row>
    <row r="198" spans="1:28" s="328" customFormat="1" ht="15" customHeight="1">
      <c r="A198" s="1731"/>
      <c r="B198" s="848" t="s">
        <v>2151</v>
      </c>
      <c r="C198" s="417" t="str">
        <f>'Sovereign exposures'!C122</f>
        <v>Check: trading book portfolios at least as large as sub-portfolios</v>
      </c>
      <c r="D198" s="2417" t="str">
        <f>'Sovereign exposures'!F122</f>
        <v>Yes</v>
      </c>
      <c r="E198" s="2417" t="str">
        <f>'Sovereign exposures'!G122</f>
        <v>Yes</v>
      </c>
      <c r="F198" s="2417" t="str">
        <f>'Sovereign exposures'!H122</f>
        <v>Yes</v>
      </c>
      <c r="G198" s="2417" t="str">
        <f>'Sovereign exposures'!I122</f>
        <v>Yes</v>
      </c>
      <c r="H198" s="2417" t="str">
        <f>'Sovereign exposures'!J122</f>
        <v>Yes</v>
      </c>
      <c r="I198" s="2417" t="str">
        <f>'Sovereign exposures'!K122</f>
        <v>Yes</v>
      </c>
      <c r="J198" s="2417" t="str">
        <f>'Sovereign exposures'!L122</f>
        <v>Yes</v>
      </c>
      <c r="K198" s="2417" t="str">
        <f>'Sovereign exposures'!M122</f>
        <v>Yes</v>
      </c>
      <c r="L198" s="2417" t="str">
        <f>'Sovereign exposures'!N122</f>
        <v>Yes</v>
      </c>
      <c r="M198" s="2417" t="str">
        <f>'Sovereign exposures'!O122</f>
        <v>Yes</v>
      </c>
      <c r="N198" s="2417" t="str">
        <f>'Sovereign exposures'!P122</f>
        <v>Yes</v>
      </c>
      <c r="O198" s="2417" t="str">
        <f>'Sovereign exposures'!Q122</f>
        <v>Yes</v>
      </c>
      <c r="P198" s="2417" t="str">
        <f>'Sovereign exposures'!R122</f>
        <v>Yes</v>
      </c>
      <c r="Q198" s="2417" t="str">
        <f>'Sovereign exposures'!S122</f>
        <v>Yes</v>
      </c>
      <c r="R198" s="2407"/>
      <c r="S198" s="2407"/>
      <c r="T198" s="2407"/>
      <c r="U198" s="2407"/>
      <c r="V198" s="2407"/>
      <c r="W198" s="2407"/>
      <c r="X198" s="2407"/>
      <c r="Y198" s="2407"/>
      <c r="Z198" s="2407"/>
      <c r="AA198" s="2408"/>
      <c r="AB198" s="2296"/>
    </row>
    <row r="199" spans="1:28" s="328" customFormat="1" ht="15" customHeight="1">
      <c r="A199" s="1731"/>
      <c r="B199" s="848" t="s">
        <v>2151</v>
      </c>
      <c r="C199" s="417" t="str">
        <f>'Sovereign exposures'!C126</f>
        <v>Check: trading book portfolios at least as large as sub-portfolios</v>
      </c>
      <c r="D199" s="2417" t="str">
        <f>'Sovereign exposures'!F126</f>
        <v>Yes</v>
      </c>
      <c r="E199" s="2417" t="str">
        <f>'Sovereign exposures'!G126</f>
        <v>Yes</v>
      </c>
      <c r="F199" s="2417" t="str">
        <f>'Sovereign exposures'!H126</f>
        <v>Yes</v>
      </c>
      <c r="G199" s="2417" t="str">
        <f>'Sovereign exposures'!I126</f>
        <v>Yes</v>
      </c>
      <c r="H199" s="2417" t="str">
        <f>'Sovereign exposures'!J126</f>
        <v>Yes</v>
      </c>
      <c r="I199" s="2417" t="str">
        <f>'Sovereign exposures'!K126</f>
        <v>Yes</v>
      </c>
      <c r="J199" s="2417" t="str">
        <f>'Sovereign exposures'!L126</f>
        <v>Yes</v>
      </c>
      <c r="K199" s="2417" t="str">
        <f>'Sovereign exposures'!M126</f>
        <v>Yes</v>
      </c>
      <c r="L199" s="2417" t="str">
        <f>'Sovereign exposures'!N126</f>
        <v>Yes</v>
      </c>
      <c r="M199" s="2417" t="str">
        <f>'Sovereign exposures'!O126</f>
        <v>Yes</v>
      </c>
      <c r="N199" s="2417" t="str">
        <f>'Sovereign exposures'!P126</f>
        <v>Yes</v>
      </c>
      <c r="O199" s="2417" t="str">
        <f>'Sovereign exposures'!Q126</f>
        <v>Yes</v>
      </c>
      <c r="P199" s="2417" t="str">
        <f>'Sovereign exposures'!R126</f>
        <v>Yes</v>
      </c>
      <c r="Q199" s="2417" t="str">
        <f>'Sovereign exposures'!S126</f>
        <v>Yes</v>
      </c>
      <c r="R199" s="2407"/>
      <c r="S199" s="2407"/>
      <c r="T199" s="2407"/>
      <c r="U199" s="2407"/>
      <c r="V199" s="2407"/>
      <c r="W199" s="2407"/>
      <c r="X199" s="2407"/>
      <c r="Y199" s="2407"/>
      <c r="Z199" s="2407"/>
      <c r="AA199" s="2408"/>
      <c r="AB199" s="2296"/>
    </row>
    <row r="200" spans="1:28" s="328" customFormat="1" ht="15" customHeight="1">
      <c r="A200" s="1731"/>
      <c r="B200" s="809" t="s">
        <v>2140</v>
      </c>
      <c r="C200" s="2355" t="str">
        <f>'Sovereign exposures'!C137</f>
        <v>Check to panel A</v>
      </c>
      <c r="D200" s="2409"/>
      <c r="E200" s="2409" t="str">
        <f>'Sovereign exposures'!M137</f>
        <v>Yes</v>
      </c>
      <c r="F200" s="2409"/>
      <c r="G200" s="2409" t="str">
        <f>'Sovereign exposures'!O137</f>
        <v>Yes</v>
      </c>
      <c r="H200" s="2409"/>
      <c r="I200" s="2409"/>
      <c r="J200" s="2409"/>
      <c r="K200" s="2409"/>
      <c r="L200" s="2409"/>
      <c r="M200" s="2409"/>
      <c r="N200" s="2409"/>
      <c r="O200" s="2409"/>
      <c r="P200" s="2409"/>
      <c r="Q200" s="2409"/>
      <c r="R200" s="2409"/>
      <c r="S200" s="2409"/>
      <c r="T200" s="2409"/>
      <c r="U200" s="2409"/>
      <c r="V200" s="2409"/>
      <c r="W200" s="2409"/>
      <c r="X200" s="2409"/>
      <c r="Y200" s="2409"/>
      <c r="Z200" s="2409"/>
      <c r="AA200" s="2410"/>
      <c r="AB200" s="2296"/>
    </row>
    <row r="201" spans="1:28" s="2374" customFormat="1" ht="15" customHeight="1">
      <c r="A201" s="2094"/>
      <c r="B201" s="2222"/>
      <c r="C201" s="2222"/>
      <c r="D201" s="2222"/>
      <c r="E201" s="2222"/>
      <c r="F201" s="2222"/>
      <c r="G201" s="2222"/>
      <c r="H201" s="2222"/>
      <c r="I201" s="2222"/>
      <c r="J201" s="2222"/>
      <c r="K201" s="2222"/>
      <c r="L201" s="2222"/>
      <c r="M201" s="2222"/>
      <c r="N201" s="2222"/>
      <c r="O201" s="2222"/>
      <c r="P201" s="2222"/>
      <c r="Q201" s="2222"/>
      <c r="R201" s="2222"/>
      <c r="S201" s="2222"/>
      <c r="T201" s="2222"/>
      <c r="U201" s="2222"/>
      <c r="V201" s="2222"/>
      <c r="W201" s="2411"/>
      <c r="AB201" s="2477"/>
    </row>
  </sheetData>
  <conditionalFormatting sqref="D4:D5 D10:E11 D43:M64 D67:O102 D107:D110 D113:F131 D134:J134 D163:M182 D186:AA200 D14:H34 H35 D138:N159">
    <cfRule type="cellIs" dxfId="457" priority="17" stopIfTrue="1" operator="equal">
      <formula>"Fail"</formula>
    </cfRule>
    <cfRule type="cellIs" dxfId="456" priority="18" stopIfTrue="1" operator="equal">
      <formula>"Pass"</formula>
    </cfRule>
    <cfRule type="cellIs" dxfId="455" priority="19" stopIfTrue="1" operator="equal">
      <formula>"No"</formula>
    </cfRule>
    <cfRule type="cellIs" dxfId="454" priority="20" stopIfTrue="1" operator="equal">
      <formula>"Yes"</formula>
    </cfRule>
  </conditionalFormatting>
  <conditionalFormatting sqref="D38:E38">
    <cfRule type="cellIs" dxfId="453" priority="13" stopIfTrue="1" operator="equal">
      <formula>"Fail"</formula>
    </cfRule>
    <cfRule type="cellIs" dxfId="452" priority="14" stopIfTrue="1" operator="equal">
      <formula>"Pass"</formula>
    </cfRule>
    <cfRule type="cellIs" dxfId="451" priority="15" stopIfTrue="1" operator="equal">
      <formula>"No"</formula>
    </cfRule>
    <cfRule type="cellIs" dxfId="450" priority="16" stopIfTrue="1" operator="equal">
      <formula>"Yes"</formula>
    </cfRule>
  </conditionalFormatting>
  <conditionalFormatting sqref="O138:O157">
    <cfRule type="cellIs" dxfId="449" priority="9" stopIfTrue="1" operator="equal">
      <formula>"Fail"</formula>
    </cfRule>
    <cfRule type="cellIs" dxfId="448" priority="10" stopIfTrue="1" operator="equal">
      <formula>"Pass"</formula>
    </cfRule>
    <cfRule type="cellIs" dxfId="447" priority="11" stopIfTrue="1" operator="equal">
      <formula>"No"</formula>
    </cfRule>
    <cfRule type="cellIs" dxfId="446" priority="12" stopIfTrue="1" operator="equal">
      <formula>"Yes"</formula>
    </cfRule>
  </conditionalFormatting>
  <conditionalFormatting sqref="O159">
    <cfRule type="cellIs" dxfId="445" priority="1" stopIfTrue="1" operator="equal">
      <formula>"Fail"</formula>
    </cfRule>
    <cfRule type="cellIs" dxfId="444" priority="2" stopIfTrue="1" operator="equal">
      <formula>"Pass"</formula>
    </cfRule>
    <cfRule type="cellIs" dxfId="443" priority="3" stopIfTrue="1" operator="equal">
      <formula>"No"</formula>
    </cfRule>
    <cfRule type="cellIs" dxfId="442" priority="4" stopIfTrue="1" operator="equal">
      <formula>"Yes"</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64" max="14" man="1"/>
  </rowBreaks>
  <colBreaks count="1" manualBreakCount="1">
    <brk id="14" min="158" max="104856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P56"/>
  <sheetViews>
    <sheetView zoomScale="75" zoomScaleNormal="75" workbookViewId="0"/>
  </sheetViews>
  <sheetFormatPr defaultColWidth="0" defaultRowHeight="0" customHeight="1" zeroHeight="1"/>
  <cols>
    <col min="1" max="1" width="1.7109375" style="1091" customWidth="1"/>
    <col min="2" max="2" width="60.7109375" style="1091" customWidth="1"/>
    <col min="3" max="11" width="16.7109375" style="1091" customWidth="1"/>
    <col min="12" max="13" width="16.7109375" style="484" customWidth="1"/>
    <col min="14" max="14" width="20.28515625" style="1206" customWidth="1"/>
    <col min="15" max="15" width="1.7109375" style="1091" customWidth="1"/>
    <col min="16" max="16384" width="16.7109375" style="1091" hidden="1"/>
  </cols>
  <sheetData>
    <row r="1" spans="1:15" s="787" customFormat="1" ht="30" customHeight="1">
      <c r="A1" s="1412" t="s">
        <v>1113</v>
      </c>
      <c r="B1" s="1389"/>
      <c r="C1" s="1063"/>
      <c r="D1" s="1063"/>
      <c r="E1" s="1030" t="str">
        <f>CONCATENATE("Reporting unit: ", 'General Info'!$C$55, " ", 'General Info'!$C$54)</f>
        <v xml:space="preserve">Reporting unit: 1 </v>
      </c>
      <c r="F1" s="1030"/>
      <c r="G1" s="1030"/>
      <c r="H1" s="1063"/>
      <c r="I1" s="1063"/>
      <c r="J1" s="1063"/>
      <c r="K1" s="1063"/>
      <c r="L1" s="1063"/>
      <c r="M1" s="1063"/>
      <c r="N1" s="1063"/>
      <c r="O1" s="1488"/>
    </row>
    <row r="2" spans="1:15" ht="15" customHeight="1" thickBot="1">
      <c r="A2" s="1205"/>
      <c r="B2" s="484"/>
      <c r="C2" s="484"/>
      <c r="D2" s="484"/>
      <c r="E2" s="484"/>
      <c r="F2" s="484"/>
      <c r="G2" s="484"/>
      <c r="H2" s="484"/>
      <c r="I2" s="484"/>
      <c r="J2" s="484"/>
      <c r="K2" s="484"/>
      <c r="N2" s="484"/>
      <c r="O2" s="1206"/>
    </row>
    <row r="3" spans="1:15" ht="15" customHeight="1">
      <c r="A3" s="1205"/>
      <c r="B3" s="1087" t="s">
        <v>1240</v>
      </c>
      <c r="C3" s="1088"/>
      <c r="D3" s="1088"/>
      <c r="E3" s="1226"/>
      <c r="F3" s="1219"/>
      <c r="G3" s="484"/>
      <c r="H3" s="2336"/>
      <c r="I3" s="1226"/>
      <c r="J3" s="1226"/>
      <c r="K3" s="1226"/>
      <c r="L3" s="1226"/>
      <c r="M3" s="1226"/>
      <c r="N3" s="1219"/>
      <c r="O3" s="1206"/>
    </row>
    <row r="4" spans="1:15" ht="15" customHeight="1">
      <c r="A4" s="1205"/>
      <c r="B4" s="1090"/>
      <c r="C4" s="1089"/>
      <c r="D4" s="1089"/>
      <c r="E4" s="484"/>
      <c r="F4" s="1220"/>
      <c r="G4" s="484"/>
      <c r="H4" s="2337"/>
      <c r="I4" s="484"/>
      <c r="J4" s="484"/>
      <c r="K4" s="484"/>
      <c r="N4" s="1220"/>
      <c r="O4" s="1206"/>
    </row>
    <row r="5" spans="1:15" ht="15" customHeight="1">
      <c r="A5" s="1205"/>
      <c r="B5" s="1223" t="s">
        <v>1113</v>
      </c>
      <c r="C5" s="854"/>
      <c r="D5" s="1089"/>
      <c r="E5" s="484"/>
      <c r="F5" s="1220"/>
      <c r="G5" s="484"/>
      <c r="H5" s="2347" t="s">
        <v>2127</v>
      </c>
      <c r="I5" s="484"/>
      <c r="J5" s="484"/>
      <c r="K5" s="484"/>
      <c r="N5" s="1220"/>
      <c r="O5" s="1206"/>
    </row>
    <row r="6" spans="1:15" s="1058" customFormat="1" ht="15" customHeight="1">
      <c r="A6" s="1132"/>
      <c r="B6" s="1224" t="s">
        <v>46</v>
      </c>
      <c r="C6" s="3086" t="str">
        <f>IF(AND(ISNUMBER(C7),ISNUMBER(C8)), C7+C8,"")</f>
        <v/>
      </c>
      <c r="D6" s="3087"/>
      <c r="E6" s="3087"/>
      <c r="F6" s="1221"/>
      <c r="G6" s="1055"/>
      <c r="H6" s="2338"/>
      <c r="I6" s="1055"/>
      <c r="J6" s="1055"/>
      <c r="K6" s="1055"/>
      <c r="L6" s="1055"/>
      <c r="M6" s="1055"/>
      <c r="N6" s="1221"/>
      <c r="O6" s="1133"/>
    </row>
    <row r="7" spans="1:15" s="1058" customFormat="1" ht="15" customHeight="1">
      <c r="A7" s="1132"/>
      <c r="B7" s="1228" t="s">
        <v>1241</v>
      </c>
      <c r="C7" s="3088" t="str">
        <f>IF(ISNUMBER(Requirements!D8), Requirements!D8, "No info in Requirements worksheet")</f>
        <v>No info in Requirements worksheet</v>
      </c>
      <c r="D7" s="3089"/>
      <c r="E7" s="3089"/>
      <c r="F7" s="1221"/>
      <c r="G7" s="1055"/>
      <c r="H7" s="2466" t="s">
        <v>2128</v>
      </c>
      <c r="I7" s="2342"/>
      <c r="J7" s="2342"/>
      <c r="K7" s="2343" t="str">
        <f>'General Info'!C45</f>
        <v>Yes</v>
      </c>
      <c r="L7" s="2342"/>
      <c r="M7" s="2342"/>
      <c r="N7" s="2344"/>
      <c r="O7" s="1133"/>
    </row>
    <row r="8" spans="1:15" s="1058" customFormat="1" ht="15" customHeight="1">
      <c r="A8" s="1132"/>
      <c r="B8" s="1228" t="s">
        <v>1242</v>
      </c>
      <c r="C8" s="3088" t="str">
        <f>IF(ISNUMBER(Requirements!E8), Requirements!E8, "No info in Requirements worksheet")</f>
        <v>No info in Requirements worksheet</v>
      </c>
      <c r="D8" s="3089"/>
      <c r="E8" s="3089"/>
      <c r="F8" s="1221"/>
      <c r="G8" s="1055"/>
      <c r="H8" s="2467" t="s">
        <v>2129</v>
      </c>
      <c r="I8" s="2468"/>
      <c r="J8" s="2341" t="str">
        <f>IF(AND(COUNTBLANK($C$16:$J$27)&lt;&gt;0,K7= "Yes"), "Please fill in all the yellow cells, empty cells are not allowed", "")</f>
        <v>Please fill in all the yellow cells, empty cells are not allowed</v>
      </c>
      <c r="K8" s="2471"/>
      <c r="L8" s="2471"/>
      <c r="M8" s="2471"/>
      <c r="N8" s="2472"/>
      <c r="O8" s="1133"/>
    </row>
    <row r="9" spans="1:15" s="1058" customFormat="1" ht="15" customHeight="1">
      <c r="A9" s="1132"/>
      <c r="B9" s="1395" t="s">
        <v>1360</v>
      </c>
      <c r="C9" s="3088" t="str">
        <f>IF(ISNUMBER(DefCap!$D$45), DefCap!$D$45, "No info in DefCap worksheet")</f>
        <v>No info in DefCap worksheet</v>
      </c>
      <c r="D9" s="3089"/>
      <c r="E9" s="3089"/>
      <c r="F9" s="1221"/>
      <c r="G9" s="1055"/>
      <c r="H9" s="2467" t="s">
        <v>2130</v>
      </c>
      <c r="I9" s="2468"/>
      <c r="J9" s="2341" t="str">
        <f>IF(AND((COUNTBLANK(E32:E37)+COUNTBLANK(I32:I37)+COUNTBLANK(J32:J37))&lt;&gt;0,K7="Yes"), "For EU banks only: fill in all the green cells, empty cells are not allowed", "")</f>
        <v>For EU banks only: fill in all the green cells, empty cells are not allowed</v>
      </c>
      <c r="K9" s="2471"/>
      <c r="L9" s="2471"/>
      <c r="M9" s="2471"/>
      <c r="N9" s="2472"/>
      <c r="O9" s="1133"/>
    </row>
    <row r="10" spans="1:15" s="1058" customFormat="1" ht="15" customHeight="1">
      <c r="A10" s="1132"/>
      <c r="B10" s="1225" t="s">
        <v>1243</v>
      </c>
      <c r="C10" s="3090" t="str">
        <f>IF(ISNUMBER(DefCap!$D$47), DefCap!$D$47, "No info in DefCap worksheet")</f>
        <v>No info in DefCap worksheet</v>
      </c>
      <c r="D10" s="3091"/>
      <c r="E10" s="3091"/>
      <c r="F10" s="1221"/>
      <c r="G10" s="1055"/>
      <c r="H10" s="2469" t="s">
        <v>2131</v>
      </c>
      <c r="I10" s="2470"/>
      <c r="J10" s="2345" t="str">
        <f>IF(AND(COUNTBLANK(C44:J46)+COUNTBLANK(L44:N46)&lt;&gt;0,K7= "Yes"), "Please fill in all the yellow and green cells, empty cells are not allowed", "")</f>
        <v>Please fill in all the yellow and green cells, empty cells are not allowed</v>
      </c>
      <c r="K10" s="2473"/>
      <c r="L10" s="2473"/>
      <c r="M10" s="2473"/>
      <c r="N10" s="2474"/>
      <c r="O10" s="1133"/>
    </row>
    <row r="11" spans="1:15" s="1058" customFormat="1" ht="15" customHeight="1" thickBot="1">
      <c r="A11" s="1132"/>
      <c r="B11" s="1115"/>
      <c r="C11" s="1116"/>
      <c r="D11" s="1117"/>
      <c r="E11" s="1227"/>
      <c r="F11" s="1222"/>
      <c r="G11" s="1055"/>
      <c r="H11" s="2339"/>
      <c r="I11" s="1227"/>
      <c r="J11" s="1227"/>
      <c r="K11" s="1227"/>
      <c r="L11" s="1227"/>
      <c r="M11" s="1227"/>
      <c r="N11" s="1222"/>
      <c r="O11" s="1133"/>
    </row>
    <row r="12" spans="1:15" ht="15" customHeight="1">
      <c r="A12" s="1205"/>
      <c r="B12" s="484"/>
      <c r="C12" s="484"/>
      <c r="D12" s="484"/>
      <c r="E12" s="484"/>
      <c r="F12" s="484"/>
      <c r="G12" s="484"/>
      <c r="H12" s="484"/>
      <c r="I12" s="484"/>
      <c r="J12" s="484"/>
      <c r="K12" s="484"/>
      <c r="N12" s="484"/>
      <c r="O12" s="1398"/>
    </row>
    <row r="13" spans="1:15" s="1089" customFormat="1" ht="45" customHeight="1">
      <c r="A13" s="1002" t="s">
        <v>1474</v>
      </c>
      <c r="B13" s="1216"/>
      <c r="C13" s="1204"/>
      <c r="D13" s="1204"/>
      <c r="E13" s="1204"/>
      <c r="F13" s="1204"/>
      <c r="G13" s="1204"/>
      <c r="H13" s="1204"/>
      <c r="I13" s="1204"/>
      <c r="J13" s="1204"/>
      <c r="K13" s="1204"/>
      <c r="L13" s="1204"/>
      <c r="M13" s="1204"/>
      <c r="N13" s="1204"/>
      <c r="O13" s="597"/>
    </row>
    <row r="14" spans="1:15" s="1093" customFormat="1" ht="36" customHeight="1">
      <c r="A14" s="1092"/>
      <c r="B14" s="3101"/>
      <c r="C14" s="3074" t="s">
        <v>1066</v>
      </c>
      <c r="D14" s="3075"/>
      <c r="E14" s="3075"/>
      <c r="F14" s="3075"/>
      <c r="G14" s="3080" t="s">
        <v>1404</v>
      </c>
      <c r="H14" s="3081"/>
      <c r="I14" s="3081"/>
      <c r="J14" s="3082"/>
      <c r="K14" s="2208" t="s">
        <v>1066</v>
      </c>
      <c r="L14" s="3077" t="s">
        <v>1727</v>
      </c>
      <c r="M14" s="3078"/>
      <c r="O14" s="1207"/>
    </row>
    <row r="15" spans="1:15" s="1093" customFormat="1" ht="90" customHeight="1">
      <c r="A15" s="1092"/>
      <c r="B15" s="3102"/>
      <c r="C15" s="1496" t="s">
        <v>1342</v>
      </c>
      <c r="D15" s="1496" t="s">
        <v>1279</v>
      </c>
      <c r="E15" s="1496" t="s">
        <v>1485</v>
      </c>
      <c r="F15" s="1501" t="s">
        <v>46</v>
      </c>
      <c r="G15" s="1496" t="s">
        <v>1342</v>
      </c>
      <c r="H15" s="1496" t="s">
        <v>1279</v>
      </c>
      <c r="I15" s="1496" t="s">
        <v>1485</v>
      </c>
      <c r="J15" s="1496" t="s">
        <v>46</v>
      </c>
      <c r="K15" s="2206" t="s">
        <v>2052</v>
      </c>
      <c r="L15" s="2204" t="s">
        <v>2074</v>
      </c>
      <c r="M15" s="2207" t="s">
        <v>2052</v>
      </c>
      <c r="N15" s="484"/>
      <c r="O15" s="1207"/>
    </row>
    <row r="16" spans="1:15" ht="15" customHeight="1">
      <c r="A16" s="1083"/>
      <c r="B16" s="2209" t="s">
        <v>1457</v>
      </c>
      <c r="C16" s="2211" t="str">
        <f t="shared" ref="C16:J16" si="0">IF(AND(ISNUMBER(C17),ISNUMBER(C18),ISNUMBER(C19),ISNUMBER(C20)),SUM(C17,C18,C19,C20),"")</f>
        <v/>
      </c>
      <c r="D16" s="2211" t="str">
        <f t="shared" si="0"/>
        <v/>
      </c>
      <c r="E16" s="2211" t="str">
        <f t="shared" si="0"/>
        <v/>
      </c>
      <c r="F16" s="2161" t="str">
        <f t="shared" si="0"/>
        <v/>
      </c>
      <c r="G16" s="2211" t="str">
        <f t="shared" si="0"/>
        <v/>
      </c>
      <c r="H16" s="2211" t="str">
        <f t="shared" si="0"/>
        <v/>
      </c>
      <c r="I16" s="2211" t="str">
        <f t="shared" si="0"/>
        <v/>
      </c>
      <c r="J16" s="2211" t="str">
        <f t="shared" si="0"/>
        <v/>
      </c>
      <c r="K16" s="1748" t="str">
        <f>IF(AND(ISNUMBER(E16), ISNUMBER(F16), E16&lt;&gt;0, F16&lt;&gt;0), IF(F16/E16&gt;=0.07, "Pass", "Fail"), "")</f>
        <v/>
      </c>
      <c r="L16" s="1490" t="str">
        <f>IF(AND(ISNUMBER(J16),ISNUMBER(I16), J16&lt;&gt;0, I16&lt;&gt;0),IF(J16/I16&lt;=12.5,"Pass","Fail"), "")</f>
        <v/>
      </c>
      <c r="M16" s="1490" t="str">
        <f>IF(AND(ISNUMBER(I16), ISNUMBER(J16), I16&lt;&gt;0, J16&lt;&gt;0), IF(J16/I16&gt;=0.15, "Pass", "Fail"), "")</f>
        <v/>
      </c>
      <c r="N16" s="484"/>
      <c r="O16" s="1206"/>
    </row>
    <row r="17" spans="1:15" ht="15" customHeight="1">
      <c r="A17" s="1083"/>
      <c r="B17" s="1229" t="s">
        <v>1277</v>
      </c>
      <c r="C17" s="1098"/>
      <c r="D17" s="1098"/>
      <c r="E17" s="631" t="str">
        <f>IF(AND(ISNUMBER(C17), ISNUMBER(D17)),C17-D17, "")</f>
        <v/>
      </c>
      <c r="F17" s="704"/>
      <c r="G17" s="1094"/>
      <c r="H17" s="1094"/>
      <c r="I17" s="61" t="str">
        <f>IF(AND(ISNUMBER(G17), ISNUMBER(H17)),G17-H17, "")</f>
        <v/>
      </c>
      <c r="J17" s="1094"/>
      <c r="K17" s="1748" t="str">
        <f t="shared" ref="K17:K25" si="1">IF(AND(ISNUMBER(E17), ISNUMBER(F17), E17&lt;&gt;0, F17&lt;&gt;0), IF(F17/E17&gt;=0.07, "Pass", "Fail"), "")</f>
        <v/>
      </c>
      <c r="L17" s="1748" t="str">
        <f>IF(AND(ISNUMBER(J17),ISNUMBER(I17), J17&lt;&gt;0, I17&lt;&gt;0),IF(J17/I17&lt;=12.5,"Pass","Fail"), "")</f>
        <v/>
      </c>
      <c r="M17" s="1748" t="str">
        <f t="shared" ref="M17:M21" si="2">IF(AND(ISNUMBER(I17), ISNUMBER(J17), I17&lt;&gt;0, J17&lt;&gt;0), IF(J17/I17&gt;=0.15, "Pass", "Fail"), "")</f>
        <v/>
      </c>
      <c r="N17" s="484"/>
      <c r="O17" s="1206"/>
    </row>
    <row r="18" spans="1:15" ht="15" customHeight="1">
      <c r="A18" s="1083"/>
      <c r="B18" s="1229" t="s">
        <v>1278</v>
      </c>
      <c r="C18" s="1094"/>
      <c r="D18" s="1094"/>
      <c r="E18" s="61" t="str">
        <f t="shared" ref="E18:E21" si="3">IF(AND(ISNUMBER(C18), ISNUMBER(D18)),C18-D18, "")</f>
        <v/>
      </c>
      <c r="F18" s="673"/>
      <c r="G18" s="1094"/>
      <c r="H18" s="1094"/>
      <c r="I18" s="61" t="str">
        <f t="shared" ref="I18:I21" si="4">IF(AND(ISNUMBER(G18), ISNUMBER(H18)),G18-H18, "")</f>
        <v/>
      </c>
      <c r="J18" s="1094"/>
      <c r="K18" s="1748" t="str">
        <f t="shared" si="1"/>
        <v/>
      </c>
      <c r="L18" s="1748" t="str">
        <f t="shared" ref="L18:L26" si="5">IF(AND(ISNUMBER(J18),ISNUMBER(I18), J18&lt;&gt;0, I18&lt;&gt;0),IF(J18/I18&lt;=12.5,"Pass","Fail"), "")</f>
        <v/>
      </c>
      <c r="M18" s="1748" t="str">
        <f t="shared" si="2"/>
        <v/>
      </c>
      <c r="N18" s="484"/>
      <c r="O18" s="1206"/>
    </row>
    <row r="19" spans="1:15" ht="15" customHeight="1">
      <c r="A19" s="1083"/>
      <c r="B19" s="1229" t="s">
        <v>1483</v>
      </c>
      <c r="C19" s="1094"/>
      <c r="D19" s="1094"/>
      <c r="E19" s="61" t="str">
        <f t="shared" si="3"/>
        <v/>
      </c>
      <c r="F19" s="673"/>
      <c r="G19" s="1094"/>
      <c r="H19" s="1094"/>
      <c r="I19" s="61" t="str">
        <f t="shared" si="4"/>
        <v/>
      </c>
      <c r="J19" s="1094"/>
      <c r="K19" s="1748" t="str">
        <f t="shared" si="1"/>
        <v/>
      </c>
      <c r="L19" s="1748" t="str">
        <f t="shared" si="5"/>
        <v/>
      </c>
      <c r="M19" s="1748" t="str">
        <f t="shared" si="2"/>
        <v/>
      </c>
      <c r="N19" s="484"/>
      <c r="O19" s="1206"/>
    </row>
    <row r="20" spans="1:15" ht="15" customHeight="1">
      <c r="A20" s="1083"/>
      <c r="B20" s="1229" t="s">
        <v>1359</v>
      </c>
      <c r="C20" s="1094"/>
      <c r="D20" s="1094"/>
      <c r="E20" s="61" t="str">
        <f t="shared" si="3"/>
        <v/>
      </c>
      <c r="F20" s="673"/>
      <c r="G20" s="1094"/>
      <c r="H20" s="1094"/>
      <c r="I20" s="61" t="str">
        <f t="shared" si="4"/>
        <v/>
      </c>
      <c r="J20" s="1094"/>
      <c r="K20" s="1748" t="str">
        <f t="shared" si="1"/>
        <v/>
      </c>
      <c r="L20" s="1748" t="str">
        <f t="shared" si="5"/>
        <v/>
      </c>
      <c r="M20" s="1748" t="str">
        <f t="shared" si="2"/>
        <v/>
      </c>
      <c r="N20" s="484"/>
      <c r="O20" s="1206"/>
    </row>
    <row r="21" spans="1:15" ht="15" customHeight="1">
      <c r="A21" s="1083"/>
      <c r="B21" s="1399" t="s">
        <v>1403</v>
      </c>
      <c r="C21" s="1094"/>
      <c r="D21" s="1094"/>
      <c r="E21" s="61" t="str">
        <f t="shared" si="3"/>
        <v/>
      </c>
      <c r="F21" s="673"/>
      <c r="G21" s="1094"/>
      <c r="H21" s="1094"/>
      <c r="I21" s="61" t="str">
        <f t="shared" si="4"/>
        <v/>
      </c>
      <c r="J21" s="1094"/>
      <c r="K21" s="1748" t="str">
        <f>IF(AND(ISNUMBER(E21), ISNUMBER(F21), E21&lt;&gt;0, F21&lt;&gt;0), IF(F21/E21&gt;=0.2, "Pass", "Fail"), "")</f>
        <v/>
      </c>
      <c r="L21" s="1748" t="str">
        <f t="shared" si="5"/>
        <v/>
      </c>
      <c r="M21" s="1748" t="str">
        <f t="shared" si="2"/>
        <v/>
      </c>
      <c r="N21" s="484"/>
      <c r="O21" s="1206"/>
    </row>
    <row r="22" spans="1:15" ht="15" customHeight="1">
      <c r="A22" s="1083"/>
      <c r="B22" s="1230" t="s">
        <v>1458</v>
      </c>
      <c r="C22" s="61" t="str">
        <f>IF(AND(ISNUMBER(C23),ISNUMBER(C24),ISNUMBER(C25)),SUM(C23,C24,C25),"")</f>
        <v/>
      </c>
      <c r="D22" s="61" t="str">
        <f t="shared" ref="D22:J22" si="6">IF(AND(ISNUMBER(D23),ISNUMBER(D24),ISNUMBER(D25)),SUM(D23,D24,D25),"")</f>
        <v/>
      </c>
      <c r="E22" s="61" t="str">
        <f t="shared" si="6"/>
        <v/>
      </c>
      <c r="F22" s="16" t="str">
        <f t="shared" si="6"/>
        <v/>
      </c>
      <c r="G22" s="61" t="str">
        <f t="shared" si="6"/>
        <v/>
      </c>
      <c r="H22" s="61" t="str">
        <f t="shared" si="6"/>
        <v/>
      </c>
      <c r="I22" s="61" t="str">
        <f t="shared" si="6"/>
        <v/>
      </c>
      <c r="J22" s="61" t="str">
        <f t="shared" si="6"/>
        <v/>
      </c>
      <c r="K22" s="1748" t="str">
        <f t="shared" si="1"/>
        <v/>
      </c>
      <c r="L22" s="1748" t="str">
        <f t="shared" si="5"/>
        <v/>
      </c>
      <c r="M22" s="1748" t="str">
        <f>IF(AND(ISNUMBER(I22), ISNUMBER(J22), I22&lt;&gt;0, J22&lt;&gt;0), IF(J22/I22&gt;=0.1, "Pass", "Fail"), "")</f>
        <v/>
      </c>
      <c r="N22" s="484"/>
      <c r="O22" s="1206"/>
    </row>
    <row r="23" spans="1:15" ht="15" customHeight="1">
      <c r="A23" s="1083"/>
      <c r="B23" s="1229" t="s">
        <v>1277</v>
      </c>
      <c r="C23" s="1094"/>
      <c r="D23" s="1094"/>
      <c r="E23" s="61" t="str">
        <f t="shared" ref="E23:E26" si="7">IF(AND(ISNUMBER(C23), ISNUMBER(D23)),C23-D23, "")</f>
        <v/>
      </c>
      <c r="F23" s="673"/>
      <c r="G23" s="1094"/>
      <c r="H23" s="1094"/>
      <c r="I23" s="61" t="str">
        <f t="shared" ref="I23:I26" si="8">IF(AND(ISNUMBER(G23), ISNUMBER(H23)),G23-H23, "")</f>
        <v/>
      </c>
      <c r="J23" s="1094"/>
      <c r="K23" s="1748" t="str">
        <f t="shared" si="1"/>
        <v/>
      </c>
      <c r="L23" s="1748" t="str">
        <f t="shared" si="5"/>
        <v/>
      </c>
      <c r="M23" s="1748" t="str">
        <f>IF(AND(ISNUMBER(I23), ISNUMBER(J23), I23&lt;&gt;0, J23&lt;&gt;0), IF(J23/I23&gt;=0.1, "Pass", "Fail"), "")</f>
        <v/>
      </c>
      <c r="N23" s="484"/>
      <c r="O23" s="1206"/>
    </row>
    <row r="24" spans="1:15" ht="15" customHeight="1">
      <c r="A24" s="1083"/>
      <c r="B24" s="1210" t="s">
        <v>1278</v>
      </c>
      <c r="C24" s="1094"/>
      <c r="D24" s="1094"/>
      <c r="E24" s="61" t="str">
        <f t="shared" si="7"/>
        <v/>
      </c>
      <c r="F24" s="673"/>
      <c r="G24" s="1094"/>
      <c r="H24" s="1094"/>
      <c r="I24" s="61" t="str">
        <f t="shared" si="8"/>
        <v/>
      </c>
      <c r="J24" s="1094"/>
      <c r="K24" s="1748" t="str">
        <f t="shared" si="1"/>
        <v/>
      </c>
      <c r="L24" s="1748" t="str">
        <f t="shared" si="5"/>
        <v/>
      </c>
      <c r="M24" s="1748" t="str">
        <f>IF(AND(ISNUMBER(I24), ISNUMBER(J24), I24&lt;&gt;0, J24&lt;&gt;0), IF(J24/I24&gt;=0.1, "Pass", "Fail"), "")</f>
        <v/>
      </c>
      <c r="N24" s="484"/>
      <c r="O24" s="1206"/>
    </row>
    <row r="25" spans="1:15" ht="15" customHeight="1">
      <c r="A25" s="1083"/>
      <c r="B25" s="1229" t="s">
        <v>1359</v>
      </c>
      <c r="C25" s="1094"/>
      <c r="D25" s="1094"/>
      <c r="E25" s="61" t="str">
        <f t="shared" si="7"/>
        <v/>
      </c>
      <c r="F25" s="673"/>
      <c r="G25" s="1094"/>
      <c r="H25" s="1094"/>
      <c r="I25" s="61" t="str">
        <f t="shared" si="8"/>
        <v/>
      </c>
      <c r="J25" s="1094"/>
      <c r="K25" s="1748" t="str">
        <f t="shared" si="1"/>
        <v/>
      </c>
      <c r="L25" s="1748" t="str">
        <f t="shared" si="5"/>
        <v/>
      </c>
      <c r="M25" s="1748" t="str">
        <f>IF(AND(ISNUMBER(I25), ISNUMBER(J25), I25&lt;&gt;0, J25&lt;&gt;0), IF(J25/I25&gt;=0.1, "Pass", "Fail"), "")</f>
        <v/>
      </c>
      <c r="N25" s="484"/>
      <c r="O25" s="1206"/>
    </row>
    <row r="26" spans="1:15" ht="15" customHeight="1">
      <c r="A26" s="1083"/>
      <c r="B26" s="1211" t="s">
        <v>1244</v>
      </c>
      <c r="C26" s="1094"/>
      <c r="D26" s="1096"/>
      <c r="E26" s="61" t="str">
        <f t="shared" si="7"/>
        <v/>
      </c>
      <c r="F26" s="1366"/>
      <c r="G26" s="1094"/>
      <c r="H26" s="1096"/>
      <c r="I26" s="61" t="str">
        <f t="shared" si="8"/>
        <v/>
      </c>
      <c r="J26" s="1096"/>
      <c r="K26" s="1748" t="str">
        <f>IF(AND(ISNUMBER(E26), ISNUMBER(F26), E26&lt;&gt;0, F26&lt;&gt;0), IF(F26/E26&gt;=12.5, "Pass", "Fail"), "")</f>
        <v/>
      </c>
      <c r="L26" s="1748" t="str">
        <f t="shared" si="5"/>
        <v/>
      </c>
      <c r="M26" s="425" t="str">
        <f>IF(AND(ISNUMBER(I26), ISNUMBER(J26), I26&lt;&gt;0, J26&lt;&gt;0), IF(J26/I26&gt;=12.5, "Pass", "Fail"), "")</f>
        <v/>
      </c>
      <c r="N26" s="484"/>
      <c r="O26" s="1206"/>
    </row>
    <row r="27" spans="1:15" s="794" customFormat="1" ht="15" customHeight="1">
      <c r="A27" s="1215"/>
      <c r="B27" s="2210" t="s">
        <v>183</v>
      </c>
      <c r="C27" s="2212" t="str">
        <f>IF(AND(ISNUMBER(C16), ISNUMBER(C22),ISNUMBER(C26)), SUM(C16,C22,C26),"")</f>
        <v/>
      </c>
      <c r="D27" s="2212" t="str">
        <f t="shared" ref="D27:F27" si="9">IF(AND(ISNUMBER(D16), ISNUMBER(D22),ISNUMBER(D26)), SUM(D16,D22,D26),"")</f>
        <v/>
      </c>
      <c r="E27" s="2212" t="str">
        <f t="shared" si="9"/>
        <v/>
      </c>
      <c r="F27" s="2216" t="str">
        <f t="shared" si="9"/>
        <v/>
      </c>
      <c r="G27" s="2212" t="str">
        <f>IF(AND(ISNUMBER(G16), ISNUMBER(G22),ISNUMBER(G26)), SUM(G16,G22,G26),"")</f>
        <v/>
      </c>
      <c r="H27" s="2212" t="str">
        <f t="shared" ref="H27" si="10">IF(AND(ISNUMBER(H16), ISNUMBER(H22),ISNUMBER(H26)), SUM(H16,H22,H26),"")</f>
        <v/>
      </c>
      <c r="I27" s="2212" t="str">
        <f t="shared" ref="I27" si="11">IF(AND(ISNUMBER(I16), ISNUMBER(I22),ISNUMBER(I26)), SUM(I16,I22,I26),"")</f>
        <v/>
      </c>
      <c r="J27" s="2212" t="str">
        <f t="shared" ref="J27" si="12">IF(AND(ISNUMBER(J16), ISNUMBER(J22),ISNUMBER(J26)), SUM(J16,J22,J26),"")</f>
        <v/>
      </c>
      <c r="K27" s="1751"/>
      <c r="L27" s="1751"/>
      <c r="M27" s="1751"/>
      <c r="N27" s="484"/>
      <c r="O27" s="793"/>
    </row>
    <row r="28" spans="1:15" s="1209" customFormat="1" ht="15" customHeight="1">
      <c r="A28" s="1083"/>
      <c r="B28" s="3099" t="s">
        <v>1617</v>
      </c>
      <c r="C28" s="3099"/>
      <c r="D28" s="3099"/>
      <c r="E28" s="3100"/>
      <c r="F28" s="2217" t="str">
        <f>IF(AND(ISNUMBER(F27), ISNUMBER(C6)), IF(AND((F27&lt;=1.025*C6),(F27&gt;=0.975*C6)), "Pass", "Warning"), "")</f>
        <v/>
      </c>
      <c r="G28" s="1213"/>
      <c r="H28" s="1213"/>
      <c r="I28" s="1213"/>
      <c r="J28" s="1213"/>
      <c r="K28" s="1478"/>
      <c r="L28" s="1478"/>
      <c r="M28" s="1478"/>
      <c r="N28" s="1089"/>
      <c r="O28" s="1206"/>
    </row>
    <row r="29" spans="1:15" ht="49.5" customHeight="1">
      <c r="A29" s="1092" t="s">
        <v>1627</v>
      </c>
      <c r="B29" s="1396"/>
      <c r="C29" s="1396"/>
      <c r="D29" s="1396"/>
      <c r="E29" s="1396"/>
      <c r="F29" s="1397"/>
      <c r="G29" s="1396"/>
      <c r="H29" s="1396"/>
      <c r="I29" s="1396"/>
      <c r="J29" s="1396"/>
      <c r="K29" s="1396"/>
      <c r="L29" s="1396"/>
      <c r="M29" s="1396"/>
      <c r="N29" s="1396"/>
      <c r="O29" s="1206"/>
    </row>
    <row r="30" spans="1:15" ht="15" customHeight="1">
      <c r="A30" s="1205"/>
      <c r="B30" s="1851"/>
      <c r="C30" s="3094" t="s">
        <v>1066</v>
      </c>
      <c r="D30" s="3095"/>
      <c r="E30" s="3095"/>
      <c r="F30" s="3095"/>
      <c r="G30" s="3096" t="s">
        <v>1404</v>
      </c>
      <c r="H30" s="3097"/>
      <c r="I30" s="3097"/>
      <c r="J30" s="3098"/>
      <c r="K30" s="1749"/>
      <c r="L30" s="3079" t="s">
        <v>1727</v>
      </c>
      <c r="M30" s="3079"/>
      <c r="N30" s="1396"/>
      <c r="O30" s="1206"/>
    </row>
    <row r="31" spans="1:15" ht="90" customHeight="1">
      <c r="A31" s="1205"/>
      <c r="B31" s="2166"/>
      <c r="C31" s="1495" t="s">
        <v>1342</v>
      </c>
      <c r="D31" s="1495" t="s">
        <v>1279</v>
      </c>
      <c r="E31" s="1495" t="s">
        <v>1485</v>
      </c>
      <c r="F31" s="1487" t="s">
        <v>46</v>
      </c>
      <c r="G31" s="1495" t="s">
        <v>1342</v>
      </c>
      <c r="H31" s="1495" t="s">
        <v>1279</v>
      </c>
      <c r="I31" s="1495" t="s">
        <v>1485</v>
      </c>
      <c r="J31" s="1495" t="s">
        <v>46</v>
      </c>
      <c r="K31" s="1483"/>
      <c r="L31" s="2204" t="s">
        <v>2074</v>
      </c>
      <c r="M31" s="2205" t="s">
        <v>2052</v>
      </c>
      <c r="N31" s="1396"/>
      <c r="O31" s="1206"/>
    </row>
    <row r="32" spans="1:15" ht="15" customHeight="1">
      <c r="A32" s="1205"/>
      <c r="B32" s="484" t="s">
        <v>1362</v>
      </c>
      <c r="C32" s="2214"/>
      <c r="D32" s="2215"/>
      <c r="E32" s="2211" t="str">
        <f>IF(AND(ISNUMBER(E33),ISNUMBER(E34),ISNUMBER(E35),ISNUMBER(E36),ISNUMBER(E37)),SUM(E33:E37),"")</f>
        <v/>
      </c>
      <c r="F32" s="2161" t="str">
        <f>IF(ISNUMBER(E32),E32*12.5,"")</f>
        <v/>
      </c>
      <c r="G32" s="2214"/>
      <c r="H32" s="2215"/>
      <c r="I32" s="2211" t="str">
        <f>IF(AND(ISNUMBER(I33),ISNUMBER(I34),ISNUMBER(I35),ISNUMBER(I36),ISNUMBER(I37)),SUM(I33:I37),"")</f>
        <v/>
      </c>
      <c r="J32" s="2211" t="str">
        <f>IF(AND(ISNUMBER(J33),ISNUMBER(J34),ISNUMBER(J35),ISNUMBER(J36),ISNUMBER(J37)),SUM(J33:J37),"")</f>
        <v/>
      </c>
      <c r="K32" s="1483"/>
      <c r="L32" s="1752" t="str">
        <f t="shared" ref="L32:L37" si="13">IF(AND(ISNUMBER(J32),ISNUMBER(I32), J32&lt;&gt;0, I32&lt;&gt;0),IF(J32/I32&lt;=12.5,"Pass","Fail"), "")</f>
        <v/>
      </c>
      <c r="M32" s="422" t="str">
        <f t="shared" ref="M32:M37" si="14">IF(AND(ISNUMBER(I32), ISNUMBER(J32), I32&lt;&gt;0,I32&lt;&gt;0), IF(J32/I32&gt;=0.1, "Pass", "Fail"), "")</f>
        <v/>
      </c>
      <c r="N32" s="1396"/>
      <c r="O32" s="1206"/>
    </row>
    <row r="33" spans="1:16" ht="15" customHeight="1">
      <c r="A33" s="1205"/>
      <c r="B33" s="1229" t="s">
        <v>1277</v>
      </c>
      <c r="C33" s="1095"/>
      <c r="D33" s="1097"/>
      <c r="E33" s="1103"/>
      <c r="F33" s="1095"/>
      <c r="G33" s="1095"/>
      <c r="H33" s="1097"/>
      <c r="I33" s="1103"/>
      <c r="J33" s="2219"/>
      <c r="K33" s="1095"/>
      <c r="L33" s="422" t="str">
        <f t="shared" si="13"/>
        <v/>
      </c>
      <c r="M33" s="422" t="str">
        <f t="shared" si="14"/>
        <v/>
      </c>
      <c r="N33" s="1089"/>
      <c r="O33" s="1206"/>
    </row>
    <row r="34" spans="1:16" ht="15" customHeight="1">
      <c r="A34" s="1205"/>
      <c r="B34" s="1229" t="s">
        <v>1278</v>
      </c>
      <c r="C34" s="1095"/>
      <c r="D34" s="1097"/>
      <c r="E34" s="1103"/>
      <c r="F34" s="1095"/>
      <c r="G34" s="1095"/>
      <c r="H34" s="1097"/>
      <c r="I34" s="1103"/>
      <c r="J34" s="2219"/>
      <c r="K34" s="1095"/>
      <c r="L34" s="422" t="str">
        <f t="shared" si="13"/>
        <v/>
      </c>
      <c r="M34" s="422" t="str">
        <f t="shared" si="14"/>
        <v/>
      </c>
      <c r="N34" s="1089"/>
      <c r="O34" s="1206"/>
    </row>
    <row r="35" spans="1:16" ht="15" customHeight="1">
      <c r="A35" s="1205"/>
      <c r="B35" s="1229" t="s">
        <v>1483</v>
      </c>
      <c r="C35" s="1095"/>
      <c r="D35" s="1097"/>
      <c r="E35" s="1103"/>
      <c r="F35" s="1095"/>
      <c r="G35" s="1095"/>
      <c r="H35" s="1097"/>
      <c r="I35" s="1103"/>
      <c r="J35" s="2219"/>
      <c r="K35" s="1095"/>
      <c r="L35" s="422" t="str">
        <f t="shared" si="13"/>
        <v/>
      </c>
      <c r="M35" s="422" t="str">
        <f t="shared" si="14"/>
        <v/>
      </c>
      <c r="N35" s="1089"/>
      <c r="O35" s="1206"/>
    </row>
    <row r="36" spans="1:16" ht="15" customHeight="1">
      <c r="A36" s="1083"/>
      <c r="B36" s="1229" t="s">
        <v>1359</v>
      </c>
      <c r="C36" s="1095"/>
      <c r="D36" s="1097"/>
      <c r="E36" s="1103"/>
      <c r="F36" s="1095"/>
      <c r="G36" s="1095"/>
      <c r="H36" s="1097"/>
      <c r="I36" s="1103"/>
      <c r="J36" s="2219"/>
      <c r="K36" s="1095"/>
      <c r="L36" s="422" t="str">
        <f t="shared" si="13"/>
        <v/>
      </c>
      <c r="M36" s="422" t="str">
        <f t="shared" si="14"/>
        <v/>
      </c>
      <c r="N36" s="1089"/>
      <c r="O36" s="1206"/>
    </row>
    <row r="37" spans="1:16" ht="15" customHeight="1">
      <c r="A37" s="1083"/>
      <c r="B37" s="2213" t="s">
        <v>1484</v>
      </c>
      <c r="C37" s="1212"/>
      <c r="D37" s="1401"/>
      <c r="E37" s="1402"/>
      <c r="F37" s="1212"/>
      <c r="G37" s="1212"/>
      <c r="H37" s="1401"/>
      <c r="I37" s="1402"/>
      <c r="J37" s="2220"/>
      <c r="K37" s="1750"/>
      <c r="L37" s="422" t="str">
        <f t="shared" si="13"/>
        <v/>
      </c>
      <c r="M37" s="422" t="str">
        <f t="shared" si="14"/>
        <v/>
      </c>
      <c r="N37" s="1089"/>
      <c r="O37" s="1206"/>
    </row>
    <row r="38" spans="1:16" ht="15" customHeight="1">
      <c r="A38" s="1746"/>
      <c r="B38" s="3076" t="s">
        <v>2075</v>
      </c>
      <c r="C38" s="3076"/>
      <c r="D38" s="3076"/>
      <c r="E38" s="1747" t="str">
        <f>IF(AND(ISNUMBER(E32), ISNUMBER(C10)),IF(E32&lt;=C10, "Pass", "Fail"), "")</f>
        <v/>
      </c>
      <c r="F38" s="2218"/>
      <c r="G38" s="1213"/>
      <c r="H38" s="1213"/>
      <c r="I38" s="1213"/>
      <c r="J38" s="1213"/>
      <c r="K38" s="1751"/>
      <c r="L38" s="1751"/>
      <c r="M38" s="1751"/>
      <c r="N38" s="1089"/>
      <c r="O38" s="1206"/>
    </row>
    <row r="39" spans="1:16" s="1209" customFormat="1" ht="15" customHeight="1">
      <c r="A39" s="1174"/>
      <c r="B39" s="1403"/>
      <c r="C39" s="1403"/>
      <c r="D39" s="1403"/>
      <c r="E39" s="1403"/>
      <c r="F39" s="1403"/>
      <c r="G39" s="1403"/>
      <c r="H39" s="1403"/>
      <c r="I39" s="1403"/>
      <c r="J39" s="1403"/>
      <c r="K39" s="1403"/>
      <c r="L39" s="1403"/>
      <c r="M39" s="1403"/>
      <c r="N39" s="1173"/>
      <c r="O39" s="1398"/>
    </row>
    <row r="40" spans="1:16" s="484" customFormat="1" ht="45" customHeight="1">
      <c r="A40" s="1002" t="s">
        <v>1475</v>
      </c>
      <c r="B40" s="1396"/>
      <c r="C40" s="1403"/>
      <c r="D40" s="1403"/>
      <c r="E40" s="1403"/>
      <c r="F40" s="1403"/>
      <c r="G40" s="1403"/>
      <c r="H40" s="1403"/>
      <c r="I40" s="1403"/>
      <c r="J40" s="1403"/>
      <c r="K40" s="1403"/>
      <c r="L40" s="1403"/>
      <c r="M40" s="1403"/>
      <c r="N40" s="1173"/>
      <c r="O40" s="1400"/>
    </row>
    <row r="41" spans="1:16" s="1204" customFormat="1" ht="15" customHeight="1">
      <c r="A41" s="1089"/>
      <c r="B41" s="1216"/>
      <c r="C41" s="3093" t="s">
        <v>1066</v>
      </c>
      <c r="D41" s="3093"/>
      <c r="E41" s="3093"/>
      <c r="F41" s="3093"/>
      <c r="G41" s="3093"/>
      <c r="H41" s="3093"/>
      <c r="I41" s="3093"/>
      <c r="J41" s="3093"/>
      <c r="K41" s="3093"/>
      <c r="L41" s="3093"/>
      <c r="M41" s="3093"/>
      <c r="N41" s="3093"/>
      <c r="O41" s="597"/>
    </row>
    <row r="42" spans="1:16" s="1086" customFormat="1" ht="15" customHeight="1">
      <c r="A42" s="1083"/>
      <c r="B42" s="1480"/>
      <c r="C42" s="3083" t="s">
        <v>183</v>
      </c>
      <c r="D42" s="3092" t="s">
        <v>1476</v>
      </c>
      <c r="E42" s="3092"/>
      <c r="F42" s="3092"/>
      <c r="G42" s="3092"/>
      <c r="H42" s="3092"/>
      <c r="I42" s="3083" t="s">
        <v>46</v>
      </c>
      <c r="J42" s="1494" t="s">
        <v>1486</v>
      </c>
      <c r="K42" s="3085" t="s">
        <v>1243</v>
      </c>
      <c r="L42" s="3085"/>
      <c r="M42" s="3085"/>
      <c r="N42" s="3084" t="s">
        <v>1481</v>
      </c>
      <c r="O42" s="597"/>
      <c r="P42" s="1089"/>
    </row>
    <row r="43" spans="1:16" s="1086" customFormat="1" ht="45" customHeight="1">
      <c r="A43" s="1083"/>
      <c r="B43" s="1218"/>
      <c r="C43" s="3083"/>
      <c r="D43" s="1492" t="s">
        <v>1477</v>
      </c>
      <c r="E43" s="1492" t="s">
        <v>1478</v>
      </c>
      <c r="F43" s="1492" t="s">
        <v>1482</v>
      </c>
      <c r="G43" s="1492" t="s">
        <v>1479</v>
      </c>
      <c r="H43" s="1492" t="s">
        <v>1480</v>
      </c>
      <c r="I43" s="3083"/>
      <c r="J43" s="1495" t="s">
        <v>1361</v>
      </c>
      <c r="K43" s="1483"/>
      <c r="L43" s="1493" t="s">
        <v>1245</v>
      </c>
      <c r="M43" s="1493" t="s">
        <v>1246</v>
      </c>
      <c r="N43" s="3084"/>
      <c r="O43" s="597"/>
      <c r="P43" s="1089"/>
    </row>
    <row r="44" spans="1:16" s="1086" customFormat="1" ht="15" customHeight="1">
      <c r="A44" s="1083"/>
      <c r="B44" s="1217" t="s">
        <v>1247</v>
      </c>
      <c r="C44" s="1099" t="str">
        <f>IF(AND(ISNUMBER(D44),ISNUMBER(E44),ISNUMBER(F44),ISNUMBER(G44), ISNUMBER(H44)),SUM(D44,E44,F44,G44,H44),"")</f>
        <v/>
      </c>
      <c r="D44" s="30"/>
      <c r="E44" s="1107"/>
      <c r="F44" s="30"/>
      <c r="G44" s="30"/>
      <c r="H44" s="30"/>
      <c r="I44" s="30"/>
      <c r="J44" s="1103"/>
      <c r="K44" s="1483"/>
      <c r="L44" s="1103"/>
      <c r="M44" s="1103"/>
      <c r="N44" s="1102" t="str">
        <f>IF(AND(ISNUMBER(J44), ISNUMBER(L44), ISNUMBER(M44)),J44+L44+M44, "")</f>
        <v/>
      </c>
      <c r="O44" s="597"/>
      <c r="P44" s="1089"/>
    </row>
    <row r="45" spans="1:16" s="1086" customFormat="1" ht="15" customHeight="1">
      <c r="A45" s="1083"/>
      <c r="B45" s="1106" t="s">
        <v>1248</v>
      </c>
      <c r="C45" s="1099" t="str">
        <f t="shared" ref="C45:C46" si="15">IF(AND(ISNUMBER(D45),ISNUMBER(E45),ISNUMBER(F45),ISNUMBER(G45), ISNUMBER(H45)),SUM(D45,E45,F45,G45,H45),"")</f>
        <v/>
      </c>
      <c r="D45" s="47"/>
      <c r="E45" s="47"/>
      <c r="F45" s="47"/>
      <c r="G45" s="47"/>
      <c r="H45" s="47"/>
      <c r="I45" s="47"/>
      <c r="J45" s="1103"/>
      <c r="K45" s="1095"/>
      <c r="L45" s="1103"/>
      <c r="M45" s="1103"/>
      <c r="N45" s="1485" t="str">
        <f t="shared" ref="N45:N46" si="16">IF(AND(ISNUMBER(J45), ISNUMBER(L45), ISNUMBER(M45)),J45+L45+M45, "")</f>
        <v/>
      </c>
      <c r="O45" s="597"/>
      <c r="P45" s="1089"/>
    </row>
    <row r="46" spans="1:16" s="1086" customFormat="1" ht="15" customHeight="1">
      <c r="A46" s="1083"/>
      <c r="B46" s="1108" t="s">
        <v>1249</v>
      </c>
      <c r="C46" s="1099" t="str">
        <f t="shared" si="15"/>
        <v/>
      </c>
      <c r="D46" s="42"/>
      <c r="E46" s="42"/>
      <c r="F46" s="42"/>
      <c r="G46" s="42"/>
      <c r="H46" s="42"/>
      <c r="I46" s="42"/>
      <c r="J46" s="1103"/>
      <c r="K46" s="1212"/>
      <c r="L46" s="1103"/>
      <c r="M46" s="1103"/>
      <c r="N46" s="1485" t="str">
        <f t="shared" si="16"/>
        <v/>
      </c>
      <c r="O46" s="597"/>
      <c r="P46" s="1089"/>
    </row>
    <row r="47" spans="1:16" s="1086" customFormat="1" ht="15" customHeight="1">
      <c r="A47" s="1083"/>
      <c r="B47" s="1479" t="s">
        <v>183</v>
      </c>
      <c r="C47" s="1214" t="str">
        <f>IF(AND(ISNUMBER(C44),ISNUMBER(C45),ISNUMBER(C46)), SUM(C44,C45,C46),"")</f>
        <v/>
      </c>
      <c r="D47" s="1214" t="str">
        <f>IF(AND(ISNUMBER(D44),ISNUMBER(D45),ISNUMBER(D46)), SUM(D44,D45,D46),"")</f>
        <v/>
      </c>
      <c r="E47" s="1214" t="str">
        <f>IF(AND(ISNUMBER(E44),ISNUMBER(E45),ISNUMBER(E46)), SUM(E44,E45,E46),"")</f>
        <v/>
      </c>
      <c r="F47" s="1214" t="str">
        <f>IF(AND(ISNUMBER(F44),ISNUMBER(F45),ISNUMBER(F46)), SUM(F44,F45,F46),"")</f>
        <v/>
      </c>
      <c r="G47" s="1214" t="str">
        <f t="shared" ref="G47:M47" si="17">IF(AND(ISNUMBER(G44),ISNUMBER(G45), ISNUMBER(G46)), SUM(G44,G45,G46),"")</f>
        <v/>
      </c>
      <c r="H47" s="1214" t="str">
        <f t="shared" si="17"/>
        <v/>
      </c>
      <c r="I47" s="1214" t="str">
        <f>IF(AND(ISNUMBER(I44),ISNUMBER(I45), ISNUMBER(I46)), SUM(I44,I45,I46),"")</f>
        <v/>
      </c>
      <c r="J47" s="1214" t="str">
        <f t="shared" si="17"/>
        <v/>
      </c>
      <c r="K47" s="1996"/>
      <c r="L47" s="1214" t="str">
        <f t="shared" si="17"/>
        <v/>
      </c>
      <c r="M47" s="1214" t="str">
        <f t="shared" si="17"/>
        <v/>
      </c>
      <c r="N47" s="1231" t="str">
        <f>IF(AND(ISNUMBER(J47),ISNUMBER(L47),ISNUMBER(M47)), J47+L47+M47, "")</f>
        <v/>
      </c>
      <c r="O47" s="793"/>
      <c r="P47" s="1089"/>
    </row>
    <row r="48" spans="1:16" s="1086" customFormat="1" ht="15" customHeight="1">
      <c r="A48" s="1083"/>
      <c r="B48" s="1481" t="s">
        <v>2133</v>
      </c>
      <c r="C48" s="1482" t="str">
        <f>IF(AND(ISNUMBER(E27),ISNUMBER(C47)),IF(E27=C47, "Pass","Fail"), "")</f>
        <v/>
      </c>
      <c r="D48" s="1482" t="str">
        <f>IF(AND(ISNUMBER(E26),ISNUMBER(D47)),IF(E26=D47, "Pass", "Fail"), "")</f>
        <v/>
      </c>
      <c r="E48" s="1482" t="str">
        <f>IF(AND(ISNUMBER(E17),ISNUMBER(E23),ISNUMBER(E47)), IF(SUM(E17,E23)=E47, "Pass", "Fail"), "")</f>
        <v/>
      </c>
      <c r="F48" s="1482" t="str">
        <f>IF(AND(ISNUMBER(E18),ISNUMBER(E24),ISNUMBER(F47)), IF(SUM(E18,E24)=F47, "Pass", "Fail"), "")</f>
        <v/>
      </c>
      <c r="G48" s="1482" t="str">
        <f>IF(AND(ISNUMBER(E19),ISNUMBER(G47)), IF(E19=G47, "Pass", "Fail"), "")</f>
        <v/>
      </c>
      <c r="H48" s="1482" t="str">
        <f>IF(AND(ISNUMBER(E20),ISNUMBER(E25),ISNUMBER(H47)), IF(SUM(E20,E25)=H47, "Pass", "Fail"), "")</f>
        <v/>
      </c>
      <c r="I48" s="1482" t="str">
        <f>IF(AND(ISNUMBER(F27),ISNUMBER(I47)), IF(F27=I47, "Pass", "Fail"), "")</f>
        <v/>
      </c>
      <c r="J48" s="1483"/>
      <c r="K48" s="1483"/>
      <c r="L48" s="1483"/>
      <c r="M48" s="1483"/>
      <c r="N48" s="1367"/>
      <c r="O48" s="597"/>
      <c r="P48" s="1089"/>
    </row>
    <row r="49" spans="1:16" s="1086" customFormat="1" ht="15" customHeight="1">
      <c r="A49" s="1083"/>
      <c r="B49" s="1484" t="s">
        <v>2132</v>
      </c>
      <c r="C49" s="1095"/>
      <c r="D49" s="1095"/>
      <c r="E49" s="1095"/>
      <c r="F49" s="1095"/>
      <c r="G49" s="1095"/>
      <c r="H49" s="1095"/>
      <c r="I49" s="1095"/>
      <c r="J49" s="1095"/>
      <c r="K49" s="1095"/>
      <c r="L49" s="1095"/>
      <c r="M49" s="1095"/>
      <c r="N49" s="1485" t="str">
        <f>IF(AND(ISNUMBER(L47),ISNUMBER(M47),ISNUMBER(E32)),IF(L47+M47=E32, "Pass", "Fail"), "")</f>
        <v/>
      </c>
      <c r="O49" s="597"/>
      <c r="P49" s="1089"/>
    </row>
    <row r="50" spans="1:16" s="1086" customFormat="1" ht="15" customHeight="1">
      <c r="A50" s="1083"/>
      <c r="B50" s="1486" t="s">
        <v>1616</v>
      </c>
      <c r="C50" s="1212"/>
      <c r="D50" s="1212"/>
      <c r="E50" s="1212"/>
      <c r="F50" s="1212"/>
      <c r="G50" s="1212"/>
      <c r="H50" s="1212"/>
      <c r="I50" s="1212"/>
      <c r="J50" s="1436" t="str">
        <f>IF(AND(ISNUMBER(J47), ISNUMBER(C9)), IF(C9=J47, "Pass", "Fail"),"")</f>
        <v/>
      </c>
      <c r="K50" s="1212"/>
      <c r="L50" s="1212"/>
      <c r="M50" s="1212"/>
      <c r="N50" s="1104"/>
      <c r="O50" s="597"/>
      <c r="P50" s="1089"/>
    </row>
    <row r="51" spans="1:16" ht="15" customHeight="1">
      <c r="A51" s="1208"/>
      <c r="B51" s="1209"/>
      <c r="C51" s="1209"/>
      <c r="D51" s="1209"/>
      <c r="E51" s="1209"/>
      <c r="F51" s="1209"/>
      <c r="G51" s="1209"/>
      <c r="H51" s="1209"/>
      <c r="I51" s="1209"/>
      <c r="J51" s="1209"/>
      <c r="K51" s="1209"/>
      <c r="L51" s="1209"/>
      <c r="M51" s="1209"/>
      <c r="N51" s="1209"/>
      <c r="O51" s="1398"/>
    </row>
    <row r="52" spans="1:16" ht="15" hidden="1" customHeight="1"/>
    <row r="53" spans="1:16" ht="15" hidden="1" customHeight="1"/>
    <row r="54" spans="1:16" ht="15" hidden="1" customHeight="1"/>
    <row r="55" spans="1:16" ht="15" hidden="1" customHeight="1"/>
    <row r="56" spans="1:16" ht="15" hidden="1" customHeight="1"/>
  </sheetData>
  <mergeCells count="20">
    <mergeCell ref="I42:I43"/>
    <mergeCell ref="N42:N43"/>
    <mergeCell ref="K42:M42"/>
    <mergeCell ref="C6:E6"/>
    <mergeCell ref="C7:E7"/>
    <mergeCell ref="C8:E8"/>
    <mergeCell ref="C10:E10"/>
    <mergeCell ref="C42:C43"/>
    <mergeCell ref="D42:H42"/>
    <mergeCell ref="C41:N41"/>
    <mergeCell ref="C9:E9"/>
    <mergeCell ref="C30:F30"/>
    <mergeCell ref="G30:J30"/>
    <mergeCell ref="B28:E28"/>
    <mergeCell ref="B14:B15"/>
    <mergeCell ref="C14:F14"/>
    <mergeCell ref="B38:D38"/>
    <mergeCell ref="L14:M14"/>
    <mergeCell ref="L30:M30"/>
    <mergeCell ref="G14:J14"/>
  </mergeCells>
  <conditionalFormatting sqref="C16:J27 C44:J47 L44:N44 L45:M46 L47:N47 C32:J37">
    <cfRule type="cellIs" dxfId="52" priority="224" stopIfTrue="1" operator="lessThan">
      <formula>0</formula>
    </cfRule>
  </conditionalFormatting>
  <conditionalFormatting sqref="C48:N50 F28">
    <cfRule type="cellIs" dxfId="51" priority="226" stopIfTrue="1" operator="equal">
      <formula>"Pass"</formula>
    </cfRule>
    <cfRule type="cellIs" dxfId="50" priority="227" stopIfTrue="1" operator="equal">
      <formula>"Warning"</formula>
    </cfRule>
  </conditionalFormatting>
  <conditionalFormatting sqref="C6">
    <cfRule type="cellIs" dxfId="49" priority="65" stopIfTrue="1" operator="lessThan">
      <formula>0</formula>
    </cfRule>
  </conditionalFormatting>
  <conditionalFormatting sqref="F38">
    <cfRule type="cellIs" dxfId="48" priority="58" stopIfTrue="1" operator="lessThan">
      <formula>0</formula>
    </cfRule>
  </conditionalFormatting>
  <conditionalFormatting sqref="E38">
    <cfRule type="cellIs" dxfId="47" priority="54" stopIfTrue="1" operator="equal">
      <formula>"Fail"</formula>
    </cfRule>
    <cfRule type="cellIs" dxfId="46" priority="55" stopIfTrue="1" operator="equal">
      <formula>"Pass"</formula>
    </cfRule>
  </conditionalFormatting>
  <conditionalFormatting sqref="K44:K46">
    <cfRule type="cellIs" dxfId="45" priority="52" stopIfTrue="1" operator="equal">
      <formula>"Pass"</formula>
    </cfRule>
    <cfRule type="cellIs" dxfId="44" priority="53" stopIfTrue="1" operator="equal">
      <formula>"Warning"</formula>
    </cfRule>
  </conditionalFormatting>
  <conditionalFormatting sqref="K43">
    <cfRule type="cellIs" dxfId="43" priority="50" stopIfTrue="1" operator="equal">
      <formula>"Pass"</formula>
    </cfRule>
    <cfRule type="cellIs" dxfId="42" priority="51" stopIfTrue="1" operator="equal">
      <formula>"Warning"</formula>
    </cfRule>
  </conditionalFormatting>
  <conditionalFormatting sqref="N45:N46">
    <cfRule type="cellIs" dxfId="41" priority="48" stopIfTrue="1" operator="equal">
      <formula>"Pass"</formula>
    </cfRule>
    <cfRule type="cellIs" dxfId="40" priority="49" stopIfTrue="1" operator="equal">
      <formula>"Warning"</formula>
    </cfRule>
  </conditionalFormatting>
  <conditionalFormatting sqref="L16">
    <cfRule type="cellIs" dxfId="39" priority="41" stopIfTrue="1" operator="equal">
      <formula>"Fail"</formula>
    </cfRule>
    <cfRule type="cellIs" dxfId="38" priority="42" stopIfTrue="1" operator="equal">
      <formula>"Pass"</formula>
    </cfRule>
  </conditionalFormatting>
  <conditionalFormatting sqref="M16">
    <cfRule type="cellIs" dxfId="37" priority="39" stopIfTrue="1" operator="equal">
      <formula>"Fail"</formula>
    </cfRule>
    <cfRule type="cellIs" dxfId="36" priority="40" stopIfTrue="1" operator="equal">
      <formula>"Pass"</formula>
    </cfRule>
  </conditionalFormatting>
  <conditionalFormatting sqref="L32">
    <cfRule type="cellIs" dxfId="35" priority="37" stopIfTrue="1" operator="equal">
      <formula>"Fail"</formula>
    </cfRule>
    <cfRule type="cellIs" dxfId="34" priority="38" stopIfTrue="1" operator="equal">
      <formula>"Pass"</formula>
    </cfRule>
  </conditionalFormatting>
  <conditionalFormatting sqref="M32">
    <cfRule type="cellIs" dxfId="33" priority="35" stopIfTrue="1" operator="equal">
      <formula>"Fail"</formula>
    </cfRule>
    <cfRule type="cellIs" dxfId="32" priority="36" stopIfTrue="1" operator="equal">
      <formula>"Pass"</formula>
    </cfRule>
  </conditionalFormatting>
  <conditionalFormatting sqref="K16">
    <cfRule type="cellIs" dxfId="31" priority="31" stopIfTrue="1" operator="equal">
      <formula>"Fail"</formula>
    </cfRule>
    <cfRule type="cellIs" dxfId="30" priority="32" stopIfTrue="1" operator="equal">
      <formula>"Pass"</formula>
    </cfRule>
  </conditionalFormatting>
  <conditionalFormatting sqref="K32:K33">
    <cfRule type="cellIs" dxfId="29" priority="27" stopIfTrue="1" operator="equal">
      <formula>"Pass"</formula>
    </cfRule>
    <cfRule type="cellIs" dxfId="28" priority="28" stopIfTrue="1" operator="equal">
      <formula>"Warning"</formula>
    </cfRule>
  </conditionalFormatting>
  <conditionalFormatting sqref="K34:K37">
    <cfRule type="cellIs" dxfId="27" priority="25" stopIfTrue="1" operator="equal">
      <formula>"Pass"</formula>
    </cfRule>
    <cfRule type="cellIs" dxfId="26" priority="26" stopIfTrue="1" operator="equal">
      <formula>"Warning"</formula>
    </cfRule>
  </conditionalFormatting>
  <conditionalFormatting sqref="K31">
    <cfRule type="cellIs" dxfId="25" priority="23" stopIfTrue="1" operator="equal">
      <formula>"Pass"</formula>
    </cfRule>
    <cfRule type="cellIs" dxfId="24" priority="24" stopIfTrue="1" operator="equal">
      <formula>"Warning"</formula>
    </cfRule>
  </conditionalFormatting>
  <conditionalFormatting sqref="K30">
    <cfRule type="cellIs" dxfId="23" priority="21" stopIfTrue="1" operator="equal">
      <formula>"Pass"</formula>
    </cfRule>
    <cfRule type="cellIs" dxfId="22" priority="22" stopIfTrue="1" operator="equal">
      <formula>"Warning"</formula>
    </cfRule>
  </conditionalFormatting>
  <conditionalFormatting sqref="K17:K26">
    <cfRule type="cellIs" dxfId="21" priority="15" stopIfTrue="1" operator="equal">
      <formula>"Fail"</formula>
    </cfRule>
    <cfRule type="cellIs" dxfId="20" priority="16" stopIfTrue="1" operator="equal">
      <formula>"Pass"</formula>
    </cfRule>
  </conditionalFormatting>
  <conditionalFormatting sqref="L17:M17 M18:M25">
    <cfRule type="cellIs" dxfId="19" priority="13" stopIfTrue="1" operator="equal">
      <formula>"Fail"</formula>
    </cfRule>
    <cfRule type="cellIs" dxfId="18" priority="14" stopIfTrue="1" operator="equal">
      <formula>"Pass"</formula>
    </cfRule>
  </conditionalFormatting>
  <conditionalFormatting sqref="M33:M37">
    <cfRule type="cellIs" dxfId="17" priority="9" stopIfTrue="1" operator="equal">
      <formula>"Fail"</formula>
    </cfRule>
    <cfRule type="cellIs" dxfId="16" priority="10" stopIfTrue="1" operator="equal">
      <formula>"Pass"</formula>
    </cfRule>
  </conditionalFormatting>
  <conditionalFormatting sqref="L33:L37">
    <cfRule type="cellIs" dxfId="15" priority="7" stopIfTrue="1" operator="equal">
      <formula>"Fail"</formula>
    </cfRule>
    <cfRule type="cellIs" dxfId="14" priority="8" stopIfTrue="1" operator="equal">
      <formula>"Pass"</formula>
    </cfRule>
  </conditionalFormatting>
  <conditionalFormatting sqref="K47">
    <cfRule type="cellIs" dxfId="13" priority="5" stopIfTrue="1" operator="equal">
      <formula>"Pass"</formula>
    </cfRule>
    <cfRule type="cellIs" dxfId="12" priority="6" stopIfTrue="1" operator="equal">
      <formula>"Warning"</formula>
    </cfRule>
  </conditionalFormatting>
  <conditionalFormatting sqref="M26">
    <cfRule type="cellIs" dxfId="11" priority="3" stopIfTrue="1" operator="equal">
      <formula>"Fail"</formula>
    </cfRule>
    <cfRule type="cellIs" dxfId="10" priority="4" stopIfTrue="1" operator="equal">
      <formula>"Pass"</formula>
    </cfRule>
  </conditionalFormatting>
  <conditionalFormatting sqref="L18:L26">
    <cfRule type="cellIs" dxfId="9" priority="1" stopIfTrue="1" operator="equal">
      <formula>"Fail"</formula>
    </cfRule>
    <cfRule type="cellIs" dxfId="8" priority="2"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28" max="14" man="1"/>
  </rowBreaks>
  <ignoredErrors>
    <ignoredError sqref="E22 I22 K21"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AD244"/>
  <sheetViews>
    <sheetView zoomScale="75" zoomScaleNormal="75" workbookViewId="0"/>
  </sheetViews>
  <sheetFormatPr defaultColWidth="0" defaultRowHeight="0" customHeight="1" zeroHeight="1"/>
  <cols>
    <col min="1" max="1" width="1.7109375" style="1086" customWidth="1"/>
    <col min="2" max="2" width="4.7109375" style="1086" customWidth="1"/>
    <col min="3" max="3" width="50.7109375" style="1086" customWidth="1"/>
    <col min="4" max="4" width="16.7109375" style="1089" customWidth="1"/>
    <col min="5" max="5" width="16.7109375" style="1086" customWidth="1"/>
    <col min="6" max="29" width="16.7109375" customWidth="1"/>
    <col min="30" max="30" width="1.7109375" customWidth="1"/>
    <col min="31" max="16384" width="11.42578125" hidden="1"/>
  </cols>
  <sheetData>
    <row r="1" spans="1:30" s="1204" customFormat="1" ht="30.75">
      <c r="A1" s="1412" t="s">
        <v>1280</v>
      </c>
      <c r="B1" s="1415"/>
      <c r="C1" s="1416"/>
      <c r="D1" s="1416"/>
      <c r="E1" s="1416"/>
      <c r="F1" s="1030"/>
      <c r="G1" s="1030" t="str">
        <f>CONCATENATE("Reporting unit: ", 'General Info'!$C$55, " ", 'General Info'!$C$54)</f>
        <v xml:space="preserve">Reporting unit: 1 </v>
      </c>
      <c r="H1" s="1416"/>
      <c r="I1" s="1416"/>
      <c r="J1" s="1416"/>
      <c r="K1" s="967"/>
      <c r="L1" s="1416"/>
      <c r="M1" s="1416"/>
      <c r="N1" s="967"/>
      <c r="O1" s="1417"/>
      <c r="P1" s="1418"/>
      <c r="Q1" s="1384"/>
      <c r="R1" s="1384"/>
      <c r="S1" s="1384"/>
      <c r="T1" s="1384"/>
      <c r="U1" s="1384"/>
      <c r="V1" s="1384"/>
      <c r="W1" s="1384"/>
      <c r="X1" s="1384"/>
      <c r="Y1" s="1384"/>
      <c r="Z1" s="1384"/>
      <c r="AA1" s="1384"/>
      <c r="AB1" s="1384"/>
      <c r="AC1" s="1384"/>
      <c r="AD1" s="1377"/>
    </row>
    <row r="2" spans="1:30" s="1089" customFormat="1" ht="45" customHeight="1">
      <c r="A2" s="1413" t="s">
        <v>1281</v>
      </c>
      <c r="B2" s="1262"/>
      <c r="C2" s="1263"/>
      <c r="D2" s="1263"/>
      <c r="E2" s="1263"/>
      <c r="F2" s="1264"/>
      <c r="G2" s="1265"/>
      <c r="H2" s="1265"/>
      <c r="I2" s="1265"/>
      <c r="J2" s="1265"/>
      <c r="K2" s="1263"/>
      <c r="L2" s="1265"/>
      <c r="M2" s="1265"/>
      <c r="N2" s="1263"/>
      <c r="O2" s="1266"/>
      <c r="P2" s="1267"/>
      <c r="Q2" s="1268"/>
      <c r="R2" s="1268"/>
      <c r="S2" s="1268"/>
      <c r="T2" s="1268"/>
      <c r="U2" s="1268"/>
      <c r="V2" s="1268"/>
      <c r="W2" s="1268"/>
      <c r="X2" s="1268"/>
      <c r="Y2" s="1268"/>
      <c r="Z2" s="1268"/>
      <c r="AA2" s="1268"/>
      <c r="AB2" s="1268"/>
      <c r="AC2" s="1268"/>
      <c r="AD2" s="1269"/>
    </row>
    <row r="3" spans="1:30" s="1089" customFormat="1" ht="15" customHeight="1">
      <c r="A3" s="983"/>
      <c r="B3" s="1268"/>
      <c r="C3" s="1270"/>
      <c r="D3" s="1270"/>
      <c r="E3" s="3103" t="s">
        <v>1282</v>
      </c>
      <c r="F3" s="3103"/>
      <c r="G3" s="3103"/>
      <c r="H3" s="3103"/>
      <c r="I3" s="3103"/>
      <c r="J3" s="3103"/>
      <c r="K3" s="3104"/>
      <c r="L3" s="3105" t="s">
        <v>1283</v>
      </c>
      <c r="M3" s="3106"/>
      <c r="N3" s="3109" t="s">
        <v>1284</v>
      </c>
      <c r="O3" s="3110"/>
      <c r="P3" s="3105" t="s">
        <v>1285</v>
      </c>
      <c r="Q3" s="3113"/>
      <c r="R3" s="611"/>
      <c r="S3" s="611"/>
      <c r="T3" s="611"/>
      <c r="U3" s="611"/>
      <c r="V3" s="611"/>
      <c r="W3" s="611"/>
      <c r="X3" s="611"/>
      <c r="Y3" s="611"/>
      <c r="Z3" s="611"/>
      <c r="AA3" s="611"/>
      <c r="AB3" s="611"/>
      <c r="AC3" s="611"/>
      <c r="AD3" s="597"/>
    </row>
    <row r="4" spans="1:30" s="1089" customFormat="1" ht="15" customHeight="1">
      <c r="A4" s="983"/>
      <c r="B4" s="611"/>
      <c r="C4" s="1271"/>
      <c r="D4" s="1271"/>
      <c r="E4" s="3103" t="s">
        <v>1286</v>
      </c>
      <c r="F4" s="3103"/>
      <c r="G4" s="3103"/>
      <c r="H4" s="3103" t="s">
        <v>1287</v>
      </c>
      <c r="I4" s="3103"/>
      <c r="J4" s="3103"/>
      <c r="K4" s="3104"/>
      <c r="L4" s="3107"/>
      <c r="M4" s="3108"/>
      <c r="N4" s="3111"/>
      <c r="O4" s="3112"/>
      <c r="P4" s="3107"/>
      <c r="Q4" s="3114"/>
      <c r="R4" s="611"/>
      <c r="S4" s="611"/>
      <c r="T4" s="611"/>
      <c r="U4" s="611"/>
      <c r="V4" s="611"/>
      <c r="W4" s="611"/>
      <c r="X4" s="611"/>
      <c r="Y4" s="611"/>
      <c r="Z4" s="611"/>
      <c r="AA4" s="611"/>
      <c r="AB4" s="611"/>
      <c r="AC4" s="611"/>
      <c r="AD4" s="597"/>
    </row>
    <row r="5" spans="1:30" s="1089" customFormat="1" ht="15" customHeight="1">
      <c r="A5" s="983"/>
      <c r="B5" s="611"/>
      <c r="C5" s="1271"/>
      <c r="D5" s="1271"/>
      <c r="E5" s="3103" t="s">
        <v>46</v>
      </c>
      <c r="F5" s="3103" t="s">
        <v>67</v>
      </c>
      <c r="G5" s="3103"/>
      <c r="H5" s="3103" t="s">
        <v>1288</v>
      </c>
      <c r="I5" s="3103"/>
      <c r="J5" s="3103" t="s">
        <v>67</v>
      </c>
      <c r="K5" s="3104"/>
      <c r="L5" s="3103" t="s">
        <v>67</v>
      </c>
      <c r="M5" s="3122"/>
      <c r="N5" s="3123" t="s">
        <v>67</v>
      </c>
      <c r="O5" s="3103"/>
      <c r="P5" s="3103" t="s">
        <v>67</v>
      </c>
      <c r="Q5" s="3104"/>
      <c r="R5" s="611"/>
      <c r="S5" s="611"/>
      <c r="T5" s="611"/>
      <c r="U5" s="611"/>
      <c r="V5" s="611"/>
      <c r="W5" s="611"/>
      <c r="X5" s="611"/>
      <c r="Y5" s="611"/>
      <c r="Z5" s="611"/>
      <c r="AA5" s="611"/>
      <c r="AB5" s="611"/>
      <c r="AC5" s="611"/>
      <c r="AD5" s="597"/>
    </row>
    <row r="6" spans="1:30" s="1089" customFormat="1" ht="60" customHeight="1">
      <c r="A6" s="983"/>
      <c r="B6" s="900"/>
      <c r="C6" s="1534"/>
      <c r="D6" s="1534"/>
      <c r="E6" s="3103"/>
      <c r="F6" s="1521" t="s">
        <v>1289</v>
      </c>
      <c r="G6" s="1521" t="s">
        <v>1290</v>
      </c>
      <c r="H6" s="1521" t="s">
        <v>1239</v>
      </c>
      <c r="I6" s="1521" t="s">
        <v>1291</v>
      </c>
      <c r="J6" s="1521" t="s">
        <v>1289</v>
      </c>
      <c r="K6" s="1522" t="s">
        <v>1290</v>
      </c>
      <c r="L6" s="1521" t="s">
        <v>1292</v>
      </c>
      <c r="M6" s="1530" t="s">
        <v>1293</v>
      </c>
      <c r="N6" s="1531" t="s">
        <v>1294</v>
      </c>
      <c r="O6" s="1521" t="s">
        <v>1295</v>
      </c>
      <c r="P6" s="1521" t="s">
        <v>1292</v>
      </c>
      <c r="Q6" s="1522" t="s">
        <v>1293</v>
      </c>
      <c r="R6" s="611"/>
      <c r="S6" s="611"/>
      <c r="T6" s="611"/>
      <c r="U6" s="611"/>
      <c r="V6" s="611"/>
      <c r="W6" s="611"/>
      <c r="X6" s="611"/>
      <c r="Y6" s="611"/>
      <c r="Z6" s="611"/>
      <c r="AA6" s="611"/>
      <c r="AB6" s="611"/>
      <c r="AC6" s="611"/>
      <c r="AD6" s="597"/>
    </row>
    <row r="7" spans="1:30" s="587" customFormat="1" ht="15" customHeight="1">
      <c r="A7" s="983"/>
      <c r="B7" s="1519">
        <v>1</v>
      </c>
      <c r="C7" s="1272" t="s">
        <v>1296</v>
      </c>
      <c r="D7" s="1273"/>
      <c r="E7" s="631">
        <f>SUM(F26:K26)</f>
        <v>0</v>
      </c>
      <c r="F7" s="1274"/>
      <c r="G7" s="631">
        <f>SUM(L26:Q26)</f>
        <v>0</v>
      </c>
      <c r="H7" s="65">
        <f>SUM(R26:W26)</f>
        <v>0</v>
      </c>
      <c r="I7" s="1050"/>
      <c r="J7" s="1275"/>
      <c r="K7" s="1102">
        <f>SUM(X26:AC26)</f>
        <v>0</v>
      </c>
      <c r="L7" s="1050"/>
      <c r="M7" s="1276"/>
      <c r="N7" s="1277">
        <f>F91</f>
        <v>0</v>
      </c>
      <c r="O7" s="1101">
        <f>M91</f>
        <v>0</v>
      </c>
      <c r="P7" s="1050"/>
      <c r="Q7" s="1278"/>
      <c r="R7" s="641"/>
      <c r="S7" s="641"/>
      <c r="T7" s="641"/>
      <c r="U7" s="641"/>
      <c r="V7" s="641"/>
      <c r="W7" s="641"/>
      <c r="X7" s="641"/>
      <c r="Y7" s="641"/>
      <c r="Z7" s="641"/>
      <c r="AA7" s="641"/>
      <c r="AB7" s="641"/>
      <c r="AC7" s="641"/>
      <c r="AD7" s="589"/>
    </row>
    <row r="8" spans="1:30" s="587" customFormat="1" ht="15" customHeight="1">
      <c r="A8" s="983"/>
      <c r="B8" s="1178">
        <v>2</v>
      </c>
      <c r="C8" s="1279" t="s">
        <v>147</v>
      </c>
      <c r="D8" s="1280"/>
      <c r="E8" s="61">
        <f>SUM(F32:K32)</f>
        <v>0</v>
      </c>
      <c r="F8" s="1281"/>
      <c r="G8" s="61">
        <f>SUM(L32:Q32)</f>
        <v>0</v>
      </c>
      <c r="H8" s="16">
        <f>SUM(R32:W32)</f>
        <v>0</v>
      </c>
      <c r="I8" s="47"/>
      <c r="J8" s="1281"/>
      <c r="K8" s="16">
        <f>SUM(X32:AC32)</f>
        <v>0</v>
      </c>
      <c r="L8" s="47"/>
      <c r="M8" s="1282"/>
      <c r="N8" s="1283">
        <f>F97</f>
        <v>0</v>
      </c>
      <c r="O8" s="61">
        <f>M97</f>
        <v>0</v>
      </c>
      <c r="P8" s="47"/>
      <c r="Q8" s="1284"/>
      <c r="R8" s="641"/>
      <c r="S8" s="641"/>
      <c r="T8" s="641"/>
      <c r="U8" s="641"/>
      <c r="V8" s="641"/>
      <c r="W8" s="641"/>
      <c r="X8" s="641"/>
      <c r="Y8" s="641"/>
      <c r="Z8" s="641"/>
      <c r="AA8" s="641"/>
      <c r="AB8" s="641"/>
      <c r="AC8" s="641"/>
      <c r="AD8" s="589"/>
    </row>
    <row r="9" spans="1:30" s="587" customFormat="1" ht="15" customHeight="1">
      <c r="A9" s="983"/>
      <c r="B9" s="1178">
        <v>3</v>
      </c>
      <c r="C9" s="1279" t="s">
        <v>1297</v>
      </c>
      <c r="D9" s="1280"/>
      <c r="E9" s="61">
        <f>SUM(F38:K38)</f>
        <v>0</v>
      </c>
      <c r="F9" s="1281"/>
      <c r="G9" s="61">
        <f>SUM(L38:Q38)</f>
        <v>0</v>
      </c>
      <c r="H9" s="16">
        <f>SUM(R38:W38)</f>
        <v>0</v>
      </c>
      <c r="I9" s="47"/>
      <c r="J9" s="1281"/>
      <c r="K9" s="16">
        <f>SUM(X38:AC38)</f>
        <v>0</v>
      </c>
      <c r="L9" s="47"/>
      <c r="M9" s="1282"/>
      <c r="N9" s="1283">
        <f>F103</f>
        <v>0</v>
      </c>
      <c r="O9" s="61">
        <f>M103</f>
        <v>0</v>
      </c>
      <c r="P9" s="47"/>
      <c r="Q9" s="1284"/>
      <c r="R9" s="641"/>
      <c r="S9" s="641"/>
      <c r="T9" s="641"/>
      <c r="U9" s="641"/>
      <c r="V9" s="641"/>
      <c r="W9" s="641"/>
      <c r="X9" s="641"/>
      <c r="Y9" s="641"/>
      <c r="Z9" s="641"/>
      <c r="AA9" s="641"/>
      <c r="AB9" s="641"/>
      <c r="AC9" s="641"/>
      <c r="AD9" s="589"/>
    </row>
    <row r="10" spans="1:30" s="587" customFormat="1" ht="15" customHeight="1">
      <c r="A10" s="983"/>
      <c r="B10" s="1178">
        <v>4</v>
      </c>
      <c r="C10" s="1279" t="s">
        <v>1298</v>
      </c>
      <c r="D10" s="1280"/>
      <c r="E10" s="61">
        <f t="shared" ref="E10:Q10" si="0">SUM(E11:E19)</f>
        <v>0</v>
      </c>
      <c r="F10" s="61">
        <f t="shared" si="0"/>
        <v>0</v>
      </c>
      <c r="G10" s="61">
        <f t="shared" si="0"/>
        <v>0</v>
      </c>
      <c r="H10" s="16">
        <f t="shared" si="0"/>
        <v>0</v>
      </c>
      <c r="I10" s="61">
        <f t="shared" si="0"/>
        <v>0</v>
      </c>
      <c r="J10" s="61">
        <f t="shared" si="0"/>
        <v>0</v>
      </c>
      <c r="K10" s="16">
        <f t="shared" si="0"/>
        <v>0</v>
      </c>
      <c r="L10" s="61">
        <f t="shared" si="0"/>
        <v>0</v>
      </c>
      <c r="M10" s="1285">
        <f t="shared" si="0"/>
        <v>0</v>
      </c>
      <c r="N10" s="1283">
        <f t="shared" si="0"/>
        <v>0</v>
      </c>
      <c r="O10" s="61">
        <f t="shared" si="0"/>
        <v>0</v>
      </c>
      <c r="P10" s="61">
        <f t="shared" si="0"/>
        <v>0</v>
      </c>
      <c r="Q10" s="16">
        <f t="shared" si="0"/>
        <v>0</v>
      </c>
      <c r="R10" s="641"/>
      <c r="S10" s="641"/>
      <c r="T10" s="641"/>
      <c r="U10" s="641"/>
      <c r="V10" s="641"/>
      <c r="W10" s="641"/>
      <c r="X10" s="641"/>
      <c r="Y10" s="641"/>
      <c r="Z10" s="641"/>
      <c r="AA10" s="641"/>
      <c r="AB10" s="641"/>
      <c r="AC10" s="641"/>
      <c r="AD10" s="589"/>
    </row>
    <row r="11" spans="1:30" s="587" customFormat="1" ht="15" customHeight="1">
      <c r="A11" s="983"/>
      <c r="B11" s="1178">
        <v>4.0999999999999996</v>
      </c>
      <c r="C11" s="1520" t="s">
        <v>1299</v>
      </c>
      <c r="D11" s="1019"/>
      <c r="E11" s="61">
        <f>SUM(F45:K45)</f>
        <v>0</v>
      </c>
      <c r="F11" s="1281"/>
      <c r="G11" s="61">
        <f>SUM(L45:Q45)</f>
        <v>0</v>
      </c>
      <c r="H11" s="16">
        <f>SUM(R45:W45)</f>
        <v>0</v>
      </c>
      <c r="I11" s="47"/>
      <c r="J11" s="1281"/>
      <c r="K11" s="16">
        <f>SUM(X45:AC45)</f>
        <v>0</v>
      </c>
      <c r="L11" s="47"/>
      <c r="M11" s="1282"/>
      <c r="N11" s="1283">
        <f>F110</f>
        <v>0</v>
      </c>
      <c r="O11" s="61">
        <f>M110</f>
        <v>0</v>
      </c>
      <c r="P11" s="47"/>
      <c r="Q11" s="1284"/>
      <c r="R11" s="641"/>
      <c r="S11" s="641"/>
      <c r="T11" s="641"/>
      <c r="U11" s="641"/>
      <c r="V11" s="641"/>
      <c r="W11" s="641"/>
      <c r="X11" s="641"/>
      <c r="Y11" s="641"/>
      <c r="Z11" s="641"/>
      <c r="AA11" s="641"/>
      <c r="AB11" s="641"/>
      <c r="AC11" s="641"/>
      <c r="AD11" s="589"/>
    </row>
    <row r="12" spans="1:30" s="587" customFormat="1" ht="30" customHeight="1">
      <c r="A12" s="983"/>
      <c r="B12" s="1286"/>
      <c r="C12" s="1287" t="s">
        <v>1300</v>
      </c>
      <c r="D12" s="1288"/>
      <c r="E12" s="39"/>
      <c r="F12" s="39"/>
      <c r="G12" s="39"/>
      <c r="H12" s="224"/>
      <c r="I12" s="39"/>
      <c r="J12" s="39"/>
      <c r="K12" s="224"/>
      <c r="L12" s="39"/>
      <c r="M12" s="1289"/>
      <c r="N12" s="1290"/>
      <c r="O12" s="39"/>
      <c r="P12" s="39"/>
      <c r="Q12" s="224"/>
      <c r="R12" s="641"/>
      <c r="S12" s="641"/>
      <c r="T12" s="641"/>
      <c r="U12" s="641"/>
      <c r="V12" s="641"/>
      <c r="W12" s="641"/>
      <c r="X12" s="641"/>
      <c r="Y12" s="641"/>
      <c r="Z12" s="641"/>
      <c r="AA12" s="641"/>
      <c r="AB12" s="641"/>
      <c r="AC12" s="641"/>
      <c r="AD12" s="589"/>
    </row>
    <row r="13" spans="1:30" s="587" customFormat="1" ht="15" customHeight="1">
      <c r="A13" s="983"/>
      <c r="B13" s="1178">
        <v>4.2</v>
      </c>
      <c r="C13" s="1291" t="s">
        <v>1301</v>
      </c>
      <c r="D13" s="1020"/>
      <c r="E13" s="61">
        <f>SUM(F50:K50)</f>
        <v>0</v>
      </c>
      <c r="F13" s="1281"/>
      <c r="G13" s="61">
        <f>SUM(L50:Q50)</f>
        <v>0</v>
      </c>
      <c r="H13" s="16">
        <f>SUM(R50:W50)</f>
        <v>0</v>
      </c>
      <c r="I13" s="47"/>
      <c r="J13" s="1281"/>
      <c r="K13" s="16">
        <f>SUM(X50:AC50)</f>
        <v>0</v>
      </c>
      <c r="L13" s="47"/>
      <c r="M13" s="1282"/>
      <c r="N13" s="1283">
        <f>F115</f>
        <v>0</v>
      </c>
      <c r="O13" s="61">
        <f>M115</f>
        <v>0</v>
      </c>
      <c r="P13" s="47"/>
      <c r="Q13" s="1284"/>
      <c r="R13" s="641"/>
      <c r="S13" s="641"/>
      <c r="T13" s="641"/>
      <c r="U13" s="641"/>
      <c r="V13" s="641"/>
      <c r="W13" s="641"/>
      <c r="X13" s="641"/>
      <c r="Y13" s="641"/>
      <c r="Z13" s="641"/>
      <c r="AA13" s="641"/>
      <c r="AB13" s="641"/>
      <c r="AC13" s="641"/>
      <c r="AD13" s="589"/>
    </row>
    <row r="14" spans="1:30" s="587" customFormat="1" ht="15" customHeight="1">
      <c r="A14" s="983"/>
      <c r="B14" s="1178">
        <v>4.3</v>
      </c>
      <c r="C14" s="1291" t="s">
        <v>1302</v>
      </c>
      <c r="D14" s="1020"/>
      <c r="E14" s="61">
        <f>SUM(F54:K54)</f>
        <v>0</v>
      </c>
      <c r="F14" s="1281"/>
      <c r="G14" s="61">
        <f>SUM(L54:Q54)</f>
        <v>0</v>
      </c>
      <c r="H14" s="16">
        <f>SUM(R54:W54)</f>
        <v>0</v>
      </c>
      <c r="I14" s="47"/>
      <c r="J14" s="1281"/>
      <c r="K14" s="16">
        <f>SUM(X54:AC54)</f>
        <v>0</v>
      </c>
      <c r="L14" s="47"/>
      <c r="M14" s="1282"/>
      <c r="N14" s="1283">
        <f>F119</f>
        <v>0</v>
      </c>
      <c r="O14" s="61">
        <f>M119</f>
        <v>0</v>
      </c>
      <c r="P14" s="47"/>
      <c r="Q14" s="1284"/>
      <c r="R14" s="641"/>
      <c r="S14" s="641"/>
      <c r="T14" s="641"/>
      <c r="U14" s="641"/>
      <c r="V14" s="641"/>
      <c r="W14" s="641"/>
      <c r="X14" s="641"/>
      <c r="Y14" s="641"/>
      <c r="Z14" s="641"/>
      <c r="AA14" s="641"/>
      <c r="AB14" s="641"/>
      <c r="AC14" s="641"/>
      <c r="AD14" s="589"/>
    </row>
    <row r="15" spans="1:30" s="587" customFormat="1" ht="15" customHeight="1">
      <c r="A15" s="983"/>
      <c r="B15" s="1178">
        <v>4.4000000000000004</v>
      </c>
      <c r="C15" s="1291" t="s">
        <v>1303</v>
      </c>
      <c r="D15" s="1020"/>
      <c r="E15" s="61">
        <f>SUM(F58:K58)</f>
        <v>0</v>
      </c>
      <c r="F15" s="1281"/>
      <c r="G15" s="61">
        <f>SUM(L58:Q58)</f>
        <v>0</v>
      </c>
      <c r="H15" s="16">
        <f>SUM(R58:W58)</f>
        <v>0</v>
      </c>
      <c r="I15" s="47"/>
      <c r="J15" s="1281"/>
      <c r="K15" s="16">
        <f>SUM(X58:AC58)</f>
        <v>0</v>
      </c>
      <c r="L15" s="47"/>
      <c r="M15" s="1282"/>
      <c r="N15" s="1283">
        <f>F123</f>
        <v>0</v>
      </c>
      <c r="O15" s="61">
        <f>M123</f>
        <v>0</v>
      </c>
      <c r="P15" s="47"/>
      <c r="Q15" s="1284"/>
      <c r="R15" s="641"/>
      <c r="S15" s="641"/>
      <c r="T15" s="641"/>
      <c r="U15" s="641"/>
      <c r="V15" s="641"/>
      <c r="W15" s="641"/>
      <c r="X15" s="641"/>
      <c r="Y15" s="641"/>
      <c r="Z15" s="641"/>
      <c r="AA15" s="641"/>
      <c r="AB15" s="641"/>
      <c r="AC15" s="641"/>
      <c r="AD15" s="589"/>
    </row>
    <row r="16" spans="1:30" s="587" customFormat="1" ht="30" customHeight="1">
      <c r="A16" s="983"/>
      <c r="B16" s="1286"/>
      <c r="C16" s="1287" t="s">
        <v>1304</v>
      </c>
      <c r="D16" s="1288"/>
      <c r="E16" s="39"/>
      <c r="F16" s="39"/>
      <c r="G16" s="39"/>
      <c r="H16" s="224"/>
      <c r="I16" s="39"/>
      <c r="J16" s="39"/>
      <c r="K16" s="224"/>
      <c r="L16" s="39"/>
      <c r="M16" s="1289"/>
      <c r="N16" s="1290"/>
      <c r="O16" s="39"/>
      <c r="P16" s="39"/>
      <c r="Q16" s="224"/>
      <c r="R16" s="641"/>
      <c r="S16" s="641"/>
      <c r="T16" s="641"/>
      <c r="U16" s="641"/>
      <c r="V16" s="641"/>
      <c r="W16" s="641"/>
      <c r="X16" s="641"/>
      <c r="Y16" s="641"/>
      <c r="Z16" s="641"/>
      <c r="AA16" s="641"/>
      <c r="AB16" s="641"/>
      <c r="AC16" s="641"/>
      <c r="AD16" s="589"/>
    </row>
    <row r="17" spans="1:30" s="587" customFormat="1" ht="15" customHeight="1">
      <c r="A17" s="983"/>
      <c r="B17" s="1178">
        <v>4.5</v>
      </c>
      <c r="C17" s="1291" t="s">
        <v>1301</v>
      </c>
      <c r="D17" s="1020"/>
      <c r="E17" s="61">
        <f>SUM(F63:K63)</f>
        <v>0</v>
      </c>
      <c r="F17" s="1281"/>
      <c r="G17" s="61">
        <f>SUM(L63:Q63)</f>
        <v>0</v>
      </c>
      <c r="H17" s="16">
        <f>SUM(R63:W63)</f>
        <v>0</v>
      </c>
      <c r="I17" s="47"/>
      <c r="J17" s="1281"/>
      <c r="K17" s="16">
        <f>SUM(X63:AC63)</f>
        <v>0</v>
      </c>
      <c r="L17" s="47"/>
      <c r="M17" s="1282"/>
      <c r="N17" s="1283">
        <f>F128</f>
        <v>0</v>
      </c>
      <c r="O17" s="61">
        <f>M128</f>
        <v>0</v>
      </c>
      <c r="P17" s="47"/>
      <c r="Q17" s="1284"/>
      <c r="R17" s="641"/>
      <c r="S17" s="641"/>
      <c r="T17" s="641"/>
      <c r="U17" s="641"/>
      <c r="V17" s="641"/>
      <c r="W17" s="641"/>
      <c r="X17" s="641"/>
      <c r="Y17" s="641"/>
      <c r="Z17" s="641"/>
      <c r="AA17" s="641"/>
      <c r="AB17" s="641"/>
      <c r="AC17" s="641"/>
      <c r="AD17" s="589"/>
    </row>
    <row r="18" spans="1:30" s="587" customFormat="1" ht="15" customHeight="1">
      <c r="A18" s="983"/>
      <c r="B18" s="1178">
        <v>4.5999999999999996</v>
      </c>
      <c r="C18" s="1291" t="s">
        <v>1302</v>
      </c>
      <c r="D18" s="1020"/>
      <c r="E18" s="61">
        <f>SUM(F64:K64)</f>
        <v>0</v>
      </c>
      <c r="F18" s="1281"/>
      <c r="G18" s="61">
        <f>SUM(L64:Q64)</f>
        <v>0</v>
      </c>
      <c r="H18" s="16">
        <f>SUM(R64:W64)</f>
        <v>0</v>
      </c>
      <c r="I18" s="47"/>
      <c r="J18" s="1281"/>
      <c r="K18" s="16">
        <f>SUM(X64:AC64)</f>
        <v>0</v>
      </c>
      <c r="L18" s="47"/>
      <c r="M18" s="1282"/>
      <c r="N18" s="1283">
        <f>F129</f>
        <v>0</v>
      </c>
      <c r="O18" s="61">
        <f>M129</f>
        <v>0</v>
      </c>
      <c r="P18" s="47"/>
      <c r="Q18" s="1284"/>
      <c r="R18" s="641"/>
      <c r="S18" s="641"/>
      <c r="T18" s="641"/>
      <c r="U18" s="641"/>
      <c r="V18" s="641"/>
      <c r="W18" s="641"/>
      <c r="X18" s="641"/>
      <c r="Y18" s="641"/>
      <c r="Z18" s="641"/>
      <c r="AA18" s="641"/>
      <c r="AB18" s="641"/>
      <c r="AC18" s="641"/>
      <c r="AD18" s="589"/>
    </row>
    <row r="19" spans="1:30" s="587" customFormat="1" ht="15" customHeight="1">
      <c r="A19" s="983"/>
      <c r="B19" s="1179">
        <v>4.7</v>
      </c>
      <c r="C19" s="1292" t="s">
        <v>1303</v>
      </c>
      <c r="D19" s="1293"/>
      <c r="E19" s="1052">
        <f>SUM(F65:K65)</f>
        <v>0</v>
      </c>
      <c r="F19" s="1294"/>
      <c r="G19" s="1052">
        <f>SUM(L65:Q65)</f>
        <v>0</v>
      </c>
      <c r="H19" s="1295">
        <f>SUM(R65:W65)</f>
        <v>0</v>
      </c>
      <c r="I19" s="42"/>
      <c r="J19" s="1296"/>
      <c r="K19" s="76">
        <f>SUM(X65:AC65)</f>
        <v>0</v>
      </c>
      <c r="L19" s="42"/>
      <c r="M19" s="1297"/>
      <c r="N19" s="1298">
        <f>F130</f>
        <v>0</v>
      </c>
      <c r="O19" s="475">
        <f>M130</f>
        <v>0</v>
      </c>
      <c r="P19" s="42"/>
      <c r="Q19" s="1299"/>
      <c r="R19" s="641"/>
      <c r="S19" s="641"/>
      <c r="T19" s="641"/>
      <c r="U19" s="641"/>
      <c r="V19" s="641"/>
      <c r="W19" s="641"/>
      <c r="X19" s="641"/>
      <c r="Y19" s="641"/>
      <c r="Z19" s="641"/>
      <c r="AA19" s="641"/>
      <c r="AB19" s="641"/>
      <c r="AC19" s="641"/>
      <c r="AD19" s="589"/>
    </row>
    <row r="20" spans="1:30" s="1089" customFormat="1" ht="15" customHeight="1">
      <c r="A20" s="983"/>
      <c r="B20" s="1203"/>
      <c r="C20" s="1300" t="s">
        <v>1305</v>
      </c>
      <c r="D20" s="1300"/>
      <c r="E20" s="1163">
        <f t="shared" ref="E20:Q20" si="1">SUM(E7:E10)</f>
        <v>0</v>
      </c>
      <c r="F20" s="1163">
        <f t="shared" si="1"/>
        <v>0</v>
      </c>
      <c r="G20" s="1163">
        <f t="shared" si="1"/>
        <v>0</v>
      </c>
      <c r="H20" s="1163">
        <f t="shared" si="1"/>
        <v>0</v>
      </c>
      <c r="I20" s="1163">
        <f t="shared" si="1"/>
        <v>0</v>
      </c>
      <c r="J20" s="1163">
        <f t="shared" si="1"/>
        <v>0</v>
      </c>
      <c r="K20" s="1301">
        <f t="shared" si="1"/>
        <v>0</v>
      </c>
      <c r="L20" s="1163">
        <f t="shared" si="1"/>
        <v>0</v>
      </c>
      <c r="M20" s="1164">
        <f t="shared" si="1"/>
        <v>0</v>
      </c>
      <c r="N20" s="1162">
        <f t="shared" si="1"/>
        <v>0</v>
      </c>
      <c r="O20" s="1163">
        <f t="shared" si="1"/>
        <v>0</v>
      </c>
      <c r="P20" s="1163">
        <f t="shared" si="1"/>
        <v>0</v>
      </c>
      <c r="Q20" s="1301">
        <f t="shared" si="1"/>
        <v>0</v>
      </c>
      <c r="R20" s="611"/>
      <c r="S20" s="611"/>
      <c r="T20" s="611"/>
      <c r="U20" s="611"/>
      <c r="V20" s="611"/>
      <c r="W20" s="611"/>
      <c r="X20" s="611"/>
      <c r="Y20" s="611"/>
      <c r="Z20" s="611"/>
      <c r="AA20" s="611"/>
      <c r="AB20" s="611"/>
      <c r="AC20" s="611"/>
      <c r="AD20" s="597"/>
    </row>
    <row r="21" spans="1:30" s="1347" customFormat="1" ht="15" customHeight="1">
      <c r="A21" s="1302"/>
      <c r="B21" s="1303"/>
      <c r="C21" s="1303"/>
      <c r="D21" s="1303"/>
      <c r="E21" s="1303"/>
      <c r="F21" s="1304"/>
      <c r="G21" s="1304"/>
      <c r="H21" s="1304"/>
      <c r="I21" s="1304"/>
      <c r="J21" s="1303"/>
      <c r="K21" s="956"/>
      <c r="L21" s="1303"/>
      <c r="M21" s="1303"/>
      <c r="N21" s="956"/>
      <c r="O21" s="1305"/>
      <c r="P21" s="1306"/>
      <c r="Q21" s="1304"/>
      <c r="R21" s="1304"/>
      <c r="S21" s="1304"/>
      <c r="T21" s="1304"/>
      <c r="U21" s="1304"/>
      <c r="V21" s="1304"/>
      <c r="W21" s="1304"/>
      <c r="X21" s="1304"/>
      <c r="Y21" s="1304"/>
      <c r="Z21" s="1304"/>
      <c r="AA21" s="1304"/>
      <c r="AB21" s="1304"/>
      <c r="AC21" s="1304"/>
      <c r="AD21" s="1307"/>
    </row>
    <row r="22" spans="1:30" s="1347" customFormat="1" ht="45" customHeight="1">
      <c r="A22" s="1414" t="s">
        <v>1306</v>
      </c>
      <c r="B22" s="1308"/>
      <c r="C22" s="1025"/>
      <c r="D22" s="1025"/>
      <c r="E22" s="1025"/>
      <c r="F22" s="1309"/>
      <c r="G22" s="1310"/>
      <c r="H22" s="1310"/>
      <c r="I22" s="1310"/>
      <c r="J22" s="1310"/>
      <c r="K22" s="1025"/>
      <c r="L22" s="1310"/>
      <c r="M22" s="1310"/>
      <c r="N22" s="1025"/>
      <c r="O22" s="1311"/>
      <c r="P22" s="1312"/>
      <c r="Q22" s="1198"/>
      <c r="R22" s="1198"/>
      <c r="S22" s="1198"/>
      <c r="T22" s="1198"/>
      <c r="U22" s="1198"/>
      <c r="V22" s="1198"/>
      <c r="W22" s="1198"/>
      <c r="X22" s="1198"/>
      <c r="Y22" s="1198"/>
      <c r="Z22" s="1198"/>
      <c r="AA22" s="1198"/>
      <c r="AB22" s="1198"/>
      <c r="AC22" s="1198"/>
      <c r="AD22" s="959"/>
    </row>
    <row r="23" spans="1:30" s="1089" customFormat="1" ht="15" customHeight="1">
      <c r="A23" s="983"/>
      <c r="B23" s="1268"/>
      <c r="C23" s="3115"/>
      <c r="D23" s="1523"/>
      <c r="E23" s="1523"/>
      <c r="F23" s="3118" t="s">
        <v>1286</v>
      </c>
      <c r="G23" s="3118"/>
      <c r="H23" s="3118"/>
      <c r="I23" s="3118"/>
      <c r="J23" s="3118"/>
      <c r="K23" s="3118"/>
      <c r="L23" s="3118"/>
      <c r="M23" s="3118"/>
      <c r="N23" s="3118"/>
      <c r="O23" s="3118"/>
      <c r="P23" s="3118"/>
      <c r="Q23" s="3119"/>
      <c r="R23" s="3120" t="s">
        <v>1287</v>
      </c>
      <c r="S23" s="3118"/>
      <c r="T23" s="3118"/>
      <c r="U23" s="3118"/>
      <c r="V23" s="3118"/>
      <c r="W23" s="3118"/>
      <c r="X23" s="3118"/>
      <c r="Y23" s="3118"/>
      <c r="Z23" s="3118"/>
      <c r="AA23" s="3118"/>
      <c r="AB23" s="3118"/>
      <c r="AC23" s="3121"/>
      <c r="AD23" s="324"/>
    </row>
    <row r="24" spans="1:30" s="1089" customFormat="1" ht="15" customHeight="1">
      <c r="A24" s="983"/>
      <c r="B24" s="611"/>
      <c r="C24" s="3116"/>
      <c r="D24" s="1524"/>
      <c r="E24" s="1524"/>
      <c r="F24" s="3118" t="s">
        <v>46</v>
      </c>
      <c r="G24" s="3118"/>
      <c r="H24" s="3118"/>
      <c r="I24" s="3118"/>
      <c r="J24" s="3118"/>
      <c r="K24" s="3118"/>
      <c r="L24" s="3118" t="s">
        <v>1307</v>
      </c>
      <c r="M24" s="3118"/>
      <c r="N24" s="3118"/>
      <c r="O24" s="3118"/>
      <c r="P24" s="3118"/>
      <c r="Q24" s="3119"/>
      <c r="R24" s="3120" t="s">
        <v>46</v>
      </c>
      <c r="S24" s="3118"/>
      <c r="T24" s="3118"/>
      <c r="U24" s="3118"/>
      <c r="V24" s="3118"/>
      <c r="W24" s="3118"/>
      <c r="X24" s="3118" t="s">
        <v>1307</v>
      </c>
      <c r="Y24" s="3118"/>
      <c r="Z24" s="3118"/>
      <c r="AA24" s="3118"/>
      <c r="AB24" s="3118"/>
      <c r="AC24" s="3121"/>
      <c r="AD24" s="324"/>
    </row>
    <row r="25" spans="1:30" s="1089" customFormat="1" ht="15" customHeight="1">
      <c r="A25" s="983"/>
      <c r="B25" s="900"/>
      <c r="C25" s="3117"/>
      <c r="D25" s="1525"/>
      <c r="E25" s="1525"/>
      <c r="F25" s="1526" t="s">
        <v>1308</v>
      </c>
      <c r="G25" s="1526" t="s">
        <v>1309</v>
      </c>
      <c r="H25" s="1526" t="s">
        <v>1310</v>
      </c>
      <c r="I25" s="1526" t="s">
        <v>1311</v>
      </c>
      <c r="J25" s="1526" t="s">
        <v>1312</v>
      </c>
      <c r="K25" s="1526" t="s">
        <v>1313</v>
      </c>
      <c r="L25" s="1526" t="s">
        <v>1308</v>
      </c>
      <c r="M25" s="1526" t="s">
        <v>1309</v>
      </c>
      <c r="N25" s="1526" t="s">
        <v>1310</v>
      </c>
      <c r="O25" s="1526" t="s">
        <v>1311</v>
      </c>
      <c r="P25" s="1526" t="s">
        <v>1312</v>
      </c>
      <c r="Q25" s="1527" t="s">
        <v>1313</v>
      </c>
      <c r="R25" s="1528" t="s">
        <v>1308</v>
      </c>
      <c r="S25" s="1526" t="s">
        <v>1309</v>
      </c>
      <c r="T25" s="1526" t="s">
        <v>1310</v>
      </c>
      <c r="U25" s="1526" t="s">
        <v>1311</v>
      </c>
      <c r="V25" s="1526" t="s">
        <v>1312</v>
      </c>
      <c r="W25" s="1526" t="s">
        <v>1313</v>
      </c>
      <c r="X25" s="1526" t="s">
        <v>1308</v>
      </c>
      <c r="Y25" s="1526" t="s">
        <v>1309</v>
      </c>
      <c r="Z25" s="1526" t="s">
        <v>1310</v>
      </c>
      <c r="AA25" s="1526" t="s">
        <v>1311</v>
      </c>
      <c r="AB25" s="1526" t="s">
        <v>1312</v>
      </c>
      <c r="AC25" s="1529" t="s">
        <v>1313</v>
      </c>
      <c r="AD25" s="324"/>
    </row>
    <row r="26" spans="1:30" s="587" customFormat="1" ht="15" customHeight="1">
      <c r="A26" s="983"/>
      <c r="B26" s="1313">
        <v>1</v>
      </c>
      <c r="C26" s="1272" t="s">
        <v>1296</v>
      </c>
      <c r="D26" s="1272"/>
      <c r="E26" s="1272"/>
      <c r="F26" s="1050"/>
      <c r="G26" s="1050"/>
      <c r="H26" s="1050"/>
      <c r="I26" s="1050"/>
      <c r="J26" s="1050"/>
      <c r="K26" s="1050"/>
      <c r="L26" s="1050"/>
      <c r="M26" s="1050"/>
      <c r="N26" s="1050"/>
      <c r="O26" s="1050"/>
      <c r="P26" s="1050"/>
      <c r="Q26" s="1314"/>
      <c r="R26" s="1315"/>
      <c r="S26" s="1050"/>
      <c r="T26" s="1050"/>
      <c r="U26" s="1050"/>
      <c r="V26" s="1050"/>
      <c r="W26" s="1050"/>
      <c r="X26" s="1050"/>
      <c r="Y26" s="1050"/>
      <c r="Z26" s="1050"/>
      <c r="AA26" s="1050"/>
      <c r="AB26" s="1050"/>
      <c r="AC26" s="1016"/>
      <c r="AD26" s="605"/>
    </row>
    <row r="27" spans="1:30" s="587" customFormat="1" ht="15" customHeight="1">
      <c r="A27" s="983"/>
      <c r="B27" s="584"/>
      <c r="C27" s="1520" t="s">
        <v>1314</v>
      </c>
      <c r="D27" s="1520"/>
      <c r="E27" s="1520"/>
      <c r="F27" s="47"/>
      <c r="G27" s="47"/>
      <c r="H27" s="47"/>
      <c r="I27" s="47"/>
      <c r="J27" s="47"/>
      <c r="K27" s="47"/>
      <c r="L27" s="47"/>
      <c r="M27" s="47"/>
      <c r="N27" s="47"/>
      <c r="O27" s="47"/>
      <c r="P27" s="47"/>
      <c r="Q27" s="1316"/>
      <c r="R27" s="1317"/>
      <c r="S27" s="47"/>
      <c r="T27" s="47"/>
      <c r="U27" s="47"/>
      <c r="V27" s="47"/>
      <c r="W27" s="47"/>
      <c r="X27" s="47"/>
      <c r="Y27" s="47"/>
      <c r="Z27" s="47"/>
      <c r="AA27" s="47"/>
      <c r="AB27" s="47"/>
      <c r="AC27" s="74"/>
      <c r="AD27" s="605"/>
    </row>
    <row r="28" spans="1:30" s="587" customFormat="1" ht="15" customHeight="1">
      <c r="A28" s="983"/>
      <c r="B28" s="584"/>
      <c r="C28" s="1291" t="s">
        <v>1315</v>
      </c>
      <c r="D28" s="1291"/>
      <c r="E28" s="1291"/>
      <c r="F28" s="47"/>
      <c r="G28" s="47"/>
      <c r="H28" s="47"/>
      <c r="I28" s="47"/>
      <c r="J28" s="47"/>
      <c r="K28" s="47"/>
      <c r="L28" s="47"/>
      <c r="M28" s="47"/>
      <c r="N28" s="47"/>
      <c r="O28" s="47"/>
      <c r="P28" s="47"/>
      <c r="Q28" s="1316"/>
      <c r="R28" s="1317"/>
      <c r="S28" s="47"/>
      <c r="T28" s="47"/>
      <c r="U28" s="47"/>
      <c r="V28" s="47"/>
      <c r="W28" s="47"/>
      <c r="X28" s="47"/>
      <c r="Y28" s="47"/>
      <c r="Z28" s="47"/>
      <c r="AA28" s="47"/>
      <c r="AB28" s="47"/>
      <c r="AC28" s="74"/>
      <c r="AD28" s="605"/>
    </row>
    <row r="29" spans="1:30" s="587" customFormat="1" ht="15" customHeight="1">
      <c r="A29" s="983"/>
      <c r="B29" s="584"/>
      <c r="C29" s="1318" t="s">
        <v>1316</v>
      </c>
      <c r="D29" s="1318"/>
      <c r="E29" s="1318"/>
      <c r="F29" s="47"/>
      <c r="G29" s="47"/>
      <c r="H29" s="47"/>
      <c r="I29" s="47"/>
      <c r="J29" s="47"/>
      <c r="K29" s="47"/>
      <c r="L29" s="47"/>
      <c r="M29" s="47"/>
      <c r="N29" s="47"/>
      <c r="O29" s="47"/>
      <c r="P29" s="47"/>
      <c r="Q29" s="1316"/>
      <c r="R29" s="1317"/>
      <c r="S29" s="47"/>
      <c r="T29" s="47"/>
      <c r="U29" s="47"/>
      <c r="V29" s="47"/>
      <c r="W29" s="47"/>
      <c r="X29" s="47"/>
      <c r="Y29" s="47"/>
      <c r="Z29" s="47"/>
      <c r="AA29" s="47"/>
      <c r="AB29" s="47"/>
      <c r="AC29" s="74"/>
      <c r="AD29" s="605"/>
    </row>
    <row r="30" spans="1:30" s="587" customFormat="1" ht="15" customHeight="1">
      <c r="A30" s="983"/>
      <c r="B30" s="584"/>
      <c r="C30" s="1319" t="s">
        <v>1317</v>
      </c>
      <c r="D30" s="1319"/>
      <c r="E30" s="1319"/>
      <c r="F30" s="47"/>
      <c r="G30" s="47"/>
      <c r="H30" s="47"/>
      <c r="I30" s="47"/>
      <c r="J30" s="47"/>
      <c r="K30" s="47"/>
      <c r="L30" s="47"/>
      <c r="M30" s="47"/>
      <c r="N30" s="47"/>
      <c r="O30" s="47"/>
      <c r="P30" s="47"/>
      <c r="Q30" s="1316"/>
      <c r="R30" s="1317"/>
      <c r="S30" s="47"/>
      <c r="T30" s="47"/>
      <c r="U30" s="47"/>
      <c r="V30" s="47"/>
      <c r="W30" s="47"/>
      <c r="X30" s="47"/>
      <c r="Y30" s="47"/>
      <c r="Z30" s="47"/>
      <c r="AA30" s="47"/>
      <c r="AB30" s="47"/>
      <c r="AC30" s="74"/>
      <c r="AD30" s="605"/>
    </row>
    <row r="31" spans="1:30" s="587" customFormat="1" ht="15" customHeight="1">
      <c r="A31" s="983"/>
      <c r="B31" s="1320"/>
      <c r="C31" s="1321" t="s">
        <v>1318</v>
      </c>
      <c r="D31" s="1322"/>
      <c r="E31" s="1322"/>
      <c r="F31" s="1323" t="str">
        <f t="shared" ref="F31:AC31" si="2">IF(AND(F26&gt;=F27,F27&gt;=F28,F28&gt;=F29,F29&gt;=F30),"Yes","No")</f>
        <v>Yes</v>
      </c>
      <c r="G31" s="1323" t="str">
        <f t="shared" si="2"/>
        <v>Yes</v>
      </c>
      <c r="H31" s="1323" t="str">
        <f t="shared" si="2"/>
        <v>Yes</v>
      </c>
      <c r="I31" s="1323" t="str">
        <f t="shared" si="2"/>
        <v>Yes</v>
      </c>
      <c r="J31" s="1323" t="str">
        <f t="shared" si="2"/>
        <v>Yes</v>
      </c>
      <c r="K31" s="1323" t="str">
        <f t="shared" si="2"/>
        <v>Yes</v>
      </c>
      <c r="L31" s="1323" t="str">
        <f t="shared" si="2"/>
        <v>Yes</v>
      </c>
      <c r="M31" s="1323" t="str">
        <f t="shared" si="2"/>
        <v>Yes</v>
      </c>
      <c r="N31" s="1323" t="str">
        <f t="shared" si="2"/>
        <v>Yes</v>
      </c>
      <c r="O31" s="1323" t="str">
        <f t="shared" si="2"/>
        <v>Yes</v>
      </c>
      <c r="P31" s="1323" t="str">
        <f t="shared" si="2"/>
        <v>Yes</v>
      </c>
      <c r="Q31" s="1324" t="str">
        <f t="shared" si="2"/>
        <v>Yes</v>
      </c>
      <c r="R31" s="1325" t="str">
        <f t="shared" si="2"/>
        <v>Yes</v>
      </c>
      <c r="S31" s="1323" t="str">
        <f t="shared" si="2"/>
        <v>Yes</v>
      </c>
      <c r="T31" s="1323" t="str">
        <f t="shared" si="2"/>
        <v>Yes</v>
      </c>
      <c r="U31" s="1323" t="str">
        <f t="shared" si="2"/>
        <v>Yes</v>
      </c>
      <c r="V31" s="1323" t="str">
        <f t="shared" si="2"/>
        <v>Yes</v>
      </c>
      <c r="W31" s="1323" t="str">
        <f t="shared" si="2"/>
        <v>Yes</v>
      </c>
      <c r="X31" s="1323" t="str">
        <f t="shared" si="2"/>
        <v>Yes</v>
      </c>
      <c r="Y31" s="1323" t="str">
        <f t="shared" si="2"/>
        <v>Yes</v>
      </c>
      <c r="Z31" s="1323" t="str">
        <f t="shared" si="2"/>
        <v>Yes</v>
      </c>
      <c r="AA31" s="1323" t="str">
        <f t="shared" si="2"/>
        <v>Yes</v>
      </c>
      <c r="AB31" s="1323" t="str">
        <f t="shared" si="2"/>
        <v>Yes</v>
      </c>
      <c r="AC31" s="1326" t="str">
        <f t="shared" si="2"/>
        <v>Yes</v>
      </c>
      <c r="AD31" s="605"/>
    </row>
    <row r="32" spans="1:30" s="587" customFormat="1" ht="15" customHeight="1">
      <c r="A32" s="983"/>
      <c r="B32" s="1327">
        <v>2</v>
      </c>
      <c r="C32" s="1279" t="s">
        <v>147</v>
      </c>
      <c r="D32" s="1279"/>
      <c r="E32" s="1279"/>
      <c r="F32" s="47"/>
      <c r="G32" s="47"/>
      <c r="H32" s="47"/>
      <c r="I32" s="47"/>
      <c r="J32" s="47"/>
      <c r="K32" s="47"/>
      <c r="L32" s="47"/>
      <c r="M32" s="47"/>
      <c r="N32" s="47"/>
      <c r="O32" s="47"/>
      <c r="P32" s="47"/>
      <c r="Q32" s="1316"/>
      <c r="R32" s="1317"/>
      <c r="S32" s="47"/>
      <c r="T32" s="47"/>
      <c r="U32" s="47"/>
      <c r="V32" s="47"/>
      <c r="W32" s="47"/>
      <c r="X32" s="47"/>
      <c r="Y32" s="47"/>
      <c r="Z32" s="47"/>
      <c r="AA32" s="47"/>
      <c r="AB32" s="47"/>
      <c r="AC32" s="74"/>
      <c r="AD32" s="605"/>
    </row>
    <row r="33" spans="1:30" s="587" customFormat="1" ht="15" customHeight="1">
      <c r="A33" s="983"/>
      <c r="B33" s="584"/>
      <c r="C33" s="1520" t="s">
        <v>1314</v>
      </c>
      <c r="D33" s="1520"/>
      <c r="E33" s="1520"/>
      <c r="F33" s="47"/>
      <c r="G33" s="47"/>
      <c r="H33" s="47"/>
      <c r="I33" s="47"/>
      <c r="J33" s="47"/>
      <c r="K33" s="47"/>
      <c r="L33" s="47"/>
      <c r="M33" s="47"/>
      <c r="N33" s="47"/>
      <c r="O33" s="47"/>
      <c r="P33" s="47"/>
      <c r="Q33" s="1316"/>
      <c r="R33" s="1317"/>
      <c r="S33" s="47"/>
      <c r="T33" s="47"/>
      <c r="U33" s="47"/>
      <c r="V33" s="47"/>
      <c r="W33" s="47"/>
      <c r="X33" s="47"/>
      <c r="Y33" s="47"/>
      <c r="Z33" s="47"/>
      <c r="AA33" s="47"/>
      <c r="AB33" s="47"/>
      <c r="AC33" s="74"/>
      <c r="AD33" s="605"/>
    </row>
    <row r="34" spans="1:30" s="587" customFormat="1" ht="15" customHeight="1">
      <c r="A34" s="983"/>
      <c r="B34" s="584"/>
      <c r="C34" s="1291" t="s">
        <v>1315</v>
      </c>
      <c r="D34" s="1291"/>
      <c r="E34" s="1291"/>
      <c r="F34" s="47"/>
      <c r="G34" s="47"/>
      <c r="H34" s="47"/>
      <c r="I34" s="47"/>
      <c r="J34" s="47"/>
      <c r="K34" s="47"/>
      <c r="L34" s="47"/>
      <c r="M34" s="47"/>
      <c r="N34" s="47"/>
      <c r="O34" s="47"/>
      <c r="P34" s="47"/>
      <c r="Q34" s="1316"/>
      <c r="R34" s="1317"/>
      <c r="S34" s="47"/>
      <c r="T34" s="47"/>
      <c r="U34" s="47"/>
      <c r="V34" s="47"/>
      <c r="W34" s="47"/>
      <c r="X34" s="47"/>
      <c r="Y34" s="47"/>
      <c r="Z34" s="47"/>
      <c r="AA34" s="47"/>
      <c r="AB34" s="47"/>
      <c r="AC34" s="74"/>
      <c r="AD34" s="605"/>
    </row>
    <row r="35" spans="1:30" s="587" customFormat="1" ht="15" customHeight="1">
      <c r="A35" s="983"/>
      <c r="B35" s="584"/>
      <c r="C35" s="1318" t="s">
        <v>1316</v>
      </c>
      <c r="D35" s="1318"/>
      <c r="E35" s="1318"/>
      <c r="F35" s="47"/>
      <c r="G35" s="47"/>
      <c r="H35" s="47"/>
      <c r="I35" s="47"/>
      <c r="J35" s="47"/>
      <c r="K35" s="47"/>
      <c r="L35" s="47"/>
      <c r="M35" s="47"/>
      <c r="N35" s="47"/>
      <c r="O35" s="47"/>
      <c r="P35" s="47"/>
      <c r="Q35" s="1316"/>
      <c r="R35" s="1317"/>
      <c r="S35" s="47"/>
      <c r="T35" s="47"/>
      <c r="U35" s="47"/>
      <c r="V35" s="47"/>
      <c r="W35" s="47"/>
      <c r="X35" s="47"/>
      <c r="Y35" s="47"/>
      <c r="Z35" s="47"/>
      <c r="AA35" s="47"/>
      <c r="AB35" s="47"/>
      <c r="AC35" s="74"/>
      <c r="AD35" s="605"/>
    </row>
    <row r="36" spans="1:30" s="587" customFormat="1" ht="15" customHeight="1">
      <c r="A36" s="983"/>
      <c r="B36" s="584"/>
      <c r="C36" s="1319" t="s">
        <v>1317</v>
      </c>
      <c r="D36" s="1319"/>
      <c r="E36" s="1319"/>
      <c r="F36" s="47"/>
      <c r="G36" s="47"/>
      <c r="H36" s="47"/>
      <c r="I36" s="47"/>
      <c r="J36" s="47"/>
      <c r="K36" s="47"/>
      <c r="L36" s="47"/>
      <c r="M36" s="47"/>
      <c r="N36" s="47"/>
      <c r="O36" s="47"/>
      <c r="P36" s="47"/>
      <c r="Q36" s="1316"/>
      <c r="R36" s="1317"/>
      <c r="S36" s="47"/>
      <c r="T36" s="47"/>
      <c r="U36" s="47"/>
      <c r="V36" s="47"/>
      <c r="W36" s="47"/>
      <c r="X36" s="47"/>
      <c r="Y36" s="47"/>
      <c r="Z36" s="47"/>
      <c r="AA36" s="47"/>
      <c r="AB36" s="47"/>
      <c r="AC36" s="74"/>
      <c r="AD36" s="605"/>
    </row>
    <row r="37" spans="1:30" s="587" customFormat="1" ht="15" customHeight="1">
      <c r="A37" s="983"/>
      <c r="B37" s="1320"/>
      <c r="C37" s="1321" t="s">
        <v>1318</v>
      </c>
      <c r="D37" s="1322"/>
      <c r="E37" s="1322"/>
      <c r="F37" s="1323" t="str">
        <f t="shared" ref="F37:AC37" si="3">IF(AND(F32&gt;=F33,F33&gt;=F34,F34&gt;=F35,F35&gt;=F36),"Yes","No")</f>
        <v>Yes</v>
      </c>
      <c r="G37" s="1323" t="str">
        <f t="shared" si="3"/>
        <v>Yes</v>
      </c>
      <c r="H37" s="1323" t="str">
        <f t="shared" si="3"/>
        <v>Yes</v>
      </c>
      <c r="I37" s="1323" t="str">
        <f t="shared" si="3"/>
        <v>Yes</v>
      </c>
      <c r="J37" s="1323" t="str">
        <f t="shared" si="3"/>
        <v>Yes</v>
      </c>
      <c r="K37" s="1323" t="str">
        <f t="shared" si="3"/>
        <v>Yes</v>
      </c>
      <c r="L37" s="1323" t="str">
        <f t="shared" si="3"/>
        <v>Yes</v>
      </c>
      <c r="M37" s="1323" t="str">
        <f t="shared" si="3"/>
        <v>Yes</v>
      </c>
      <c r="N37" s="1323" t="str">
        <f t="shared" si="3"/>
        <v>Yes</v>
      </c>
      <c r="O37" s="1323" t="str">
        <f t="shared" si="3"/>
        <v>Yes</v>
      </c>
      <c r="P37" s="1323" t="str">
        <f t="shared" si="3"/>
        <v>Yes</v>
      </c>
      <c r="Q37" s="1324" t="str">
        <f t="shared" si="3"/>
        <v>Yes</v>
      </c>
      <c r="R37" s="1325" t="str">
        <f t="shared" si="3"/>
        <v>Yes</v>
      </c>
      <c r="S37" s="1323" t="str">
        <f t="shared" si="3"/>
        <v>Yes</v>
      </c>
      <c r="T37" s="1323" t="str">
        <f t="shared" si="3"/>
        <v>Yes</v>
      </c>
      <c r="U37" s="1323" t="str">
        <f t="shared" si="3"/>
        <v>Yes</v>
      </c>
      <c r="V37" s="1323" t="str">
        <f t="shared" si="3"/>
        <v>Yes</v>
      </c>
      <c r="W37" s="1323" t="str">
        <f t="shared" si="3"/>
        <v>Yes</v>
      </c>
      <c r="X37" s="1323" t="str">
        <f t="shared" si="3"/>
        <v>Yes</v>
      </c>
      <c r="Y37" s="1323" t="str">
        <f t="shared" si="3"/>
        <v>Yes</v>
      </c>
      <c r="Z37" s="1323" t="str">
        <f t="shared" si="3"/>
        <v>Yes</v>
      </c>
      <c r="AA37" s="1323" t="str">
        <f t="shared" si="3"/>
        <v>Yes</v>
      </c>
      <c r="AB37" s="1323" t="str">
        <f t="shared" si="3"/>
        <v>Yes</v>
      </c>
      <c r="AC37" s="1326" t="str">
        <f t="shared" si="3"/>
        <v>Yes</v>
      </c>
      <c r="AD37" s="605"/>
    </row>
    <row r="38" spans="1:30" s="587" customFormat="1" ht="15" customHeight="1">
      <c r="A38" s="983"/>
      <c r="B38" s="1178">
        <v>3</v>
      </c>
      <c r="C38" s="1279" t="s">
        <v>1297</v>
      </c>
      <c r="D38" s="1279"/>
      <c r="E38" s="1279"/>
      <c r="F38" s="47"/>
      <c r="G38" s="47"/>
      <c r="H38" s="47"/>
      <c r="I38" s="47"/>
      <c r="J38" s="47"/>
      <c r="K38" s="47"/>
      <c r="L38" s="47"/>
      <c r="M38" s="47"/>
      <c r="N38" s="47"/>
      <c r="O38" s="47"/>
      <c r="P38" s="47"/>
      <c r="Q38" s="1316"/>
      <c r="R38" s="1317"/>
      <c r="S38" s="47"/>
      <c r="T38" s="47"/>
      <c r="U38" s="47"/>
      <c r="V38" s="47"/>
      <c r="W38" s="47"/>
      <c r="X38" s="47"/>
      <c r="Y38" s="47"/>
      <c r="Z38" s="47"/>
      <c r="AA38" s="47"/>
      <c r="AB38" s="47"/>
      <c r="AC38" s="74"/>
      <c r="AD38" s="605"/>
    </row>
    <row r="39" spans="1:30" s="587" customFormat="1" ht="15" customHeight="1">
      <c r="A39" s="983"/>
      <c r="B39" s="1327">
        <v>4</v>
      </c>
      <c r="C39" s="1279" t="s">
        <v>1319</v>
      </c>
      <c r="D39" s="1279"/>
      <c r="E39" s="1279"/>
      <c r="F39" s="852">
        <f>SUM(F45,F50,F54,F63,F64,F65,F58)</f>
        <v>0</v>
      </c>
      <c r="G39" s="852">
        <f t="shared" ref="G39:AC39" si="4">SUM(G45,G50,G54,G63,G64,G65,G58)</f>
        <v>0</v>
      </c>
      <c r="H39" s="852">
        <f t="shared" si="4"/>
        <v>0</v>
      </c>
      <c r="I39" s="852">
        <f t="shared" si="4"/>
        <v>0</v>
      </c>
      <c r="J39" s="852">
        <f t="shared" si="4"/>
        <v>0</v>
      </c>
      <c r="K39" s="852">
        <f t="shared" si="4"/>
        <v>0</v>
      </c>
      <c r="L39" s="852">
        <f t="shared" si="4"/>
        <v>0</v>
      </c>
      <c r="M39" s="852">
        <f t="shared" si="4"/>
        <v>0</v>
      </c>
      <c r="N39" s="852">
        <f t="shared" si="4"/>
        <v>0</v>
      </c>
      <c r="O39" s="852">
        <f t="shared" si="4"/>
        <v>0</v>
      </c>
      <c r="P39" s="852">
        <f t="shared" si="4"/>
        <v>0</v>
      </c>
      <c r="Q39" s="665">
        <f t="shared" si="4"/>
        <v>0</v>
      </c>
      <c r="R39" s="1340">
        <f t="shared" si="4"/>
        <v>0</v>
      </c>
      <c r="S39" s="852">
        <f t="shared" si="4"/>
        <v>0</v>
      </c>
      <c r="T39" s="852">
        <f t="shared" si="4"/>
        <v>0</v>
      </c>
      <c r="U39" s="852">
        <f t="shared" si="4"/>
        <v>0</v>
      </c>
      <c r="V39" s="852">
        <f t="shared" si="4"/>
        <v>0</v>
      </c>
      <c r="W39" s="852">
        <f t="shared" si="4"/>
        <v>0</v>
      </c>
      <c r="X39" s="852">
        <f t="shared" si="4"/>
        <v>0</v>
      </c>
      <c r="Y39" s="852">
        <f t="shared" si="4"/>
        <v>0</v>
      </c>
      <c r="Z39" s="852">
        <f t="shared" si="4"/>
        <v>0</v>
      </c>
      <c r="AA39" s="852">
        <f t="shared" si="4"/>
        <v>0</v>
      </c>
      <c r="AB39" s="852">
        <f t="shared" si="4"/>
        <v>0</v>
      </c>
      <c r="AC39" s="665">
        <f t="shared" si="4"/>
        <v>0</v>
      </c>
      <c r="AD39" s="605"/>
    </row>
    <row r="40" spans="1:30" s="587" customFormat="1" ht="15" customHeight="1">
      <c r="A40" s="983"/>
      <c r="B40" s="584"/>
      <c r="C40" s="1520" t="s">
        <v>1314</v>
      </c>
      <c r="D40" s="1520"/>
      <c r="E40" s="1520"/>
      <c r="F40" s="47"/>
      <c r="G40" s="47"/>
      <c r="H40" s="47"/>
      <c r="I40" s="47"/>
      <c r="J40" s="47"/>
      <c r="K40" s="47"/>
      <c r="L40" s="47"/>
      <c r="M40" s="47"/>
      <c r="N40" s="47"/>
      <c r="O40" s="47"/>
      <c r="P40" s="47"/>
      <c r="Q40" s="1316"/>
      <c r="R40" s="1317"/>
      <c r="S40" s="47"/>
      <c r="T40" s="47"/>
      <c r="U40" s="47"/>
      <c r="V40" s="47"/>
      <c r="W40" s="47"/>
      <c r="X40" s="47"/>
      <c r="Y40" s="47"/>
      <c r="Z40" s="47"/>
      <c r="AA40" s="47"/>
      <c r="AB40" s="47"/>
      <c r="AC40" s="74"/>
      <c r="AD40" s="605"/>
    </row>
    <row r="41" spans="1:30" s="587" customFormat="1" ht="15" customHeight="1">
      <c r="A41" s="983"/>
      <c r="B41" s="584"/>
      <c r="C41" s="1291" t="s">
        <v>1315</v>
      </c>
      <c r="D41" s="1291"/>
      <c r="E41" s="1291"/>
      <c r="F41" s="47"/>
      <c r="G41" s="47"/>
      <c r="H41" s="47"/>
      <c r="I41" s="47"/>
      <c r="J41" s="47"/>
      <c r="K41" s="47"/>
      <c r="L41" s="47"/>
      <c r="M41" s="47"/>
      <c r="N41" s="47"/>
      <c r="O41" s="47"/>
      <c r="P41" s="47"/>
      <c r="Q41" s="1316"/>
      <c r="R41" s="1317"/>
      <c r="S41" s="47"/>
      <c r="T41" s="47"/>
      <c r="U41" s="47"/>
      <c r="V41" s="47"/>
      <c r="W41" s="47"/>
      <c r="X41" s="47"/>
      <c r="Y41" s="47"/>
      <c r="Z41" s="47"/>
      <c r="AA41" s="47"/>
      <c r="AB41" s="47"/>
      <c r="AC41" s="74"/>
      <c r="AD41" s="605"/>
    </row>
    <row r="42" spans="1:30" s="587" customFormat="1" ht="15" customHeight="1">
      <c r="A42" s="983"/>
      <c r="B42" s="584"/>
      <c r="C42" s="1318" t="s">
        <v>1316</v>
      </c>
      <c r="D42" s="1318"/>
      <c r="E42" s="1318"/>
      <c r="F42" s="47"/>
      <c r="G42" s="47"/>
      <c r="H42" s="47"/>
      <c r="I42" s="47"/>
      <c r="J42" s="47"/>
      <c r="K42" s="47"/>
      <c r="L42" s="47"/>
      <c r="M42" s="47"/>
      <c r="N42" s="47"/>
      <c r="O42" s="47"/>
      <c r="P42" s="47"/>
      <c r="Q42" s="1316"/>
      <c r="R42" s="1317"/>
      <c r="S42" s="47"/>
      <c r="T42" s="47"/>
      <c r="U42" s="47"/>
      <c r="V42" s="47"/>
      <c r="W42" s="47"/>
      <c r="X42" s="47"/>
      <c r="Y42" s="47"/>
      <c r="Z42" s="47"/>
      <c r="AA42" s="47"/>
      <c r="AB42" s="47"/>
      <c r="AC42" s="74"/>
      <c r="AD42" s="605"/>
    </row>
    <row r="43" spans="1:30" s="587" customFormat="1" ht="15" customHeight="1">
      <c r="A43" s="983"/>
      <c r="B43" s="584"/>
      <c r="C43" s="1319" t="s">
        <v>1317</v>
      </c>
      <c r="D43" s="1319"/>
      <c r="E43" s="1319"/>
      <c r="F43" s="47"/>
      <c r="G43" s="47"/>
      <c r="H43" s="47"/>
      <c r="I43" s="47"/>
      <c r="J43" s="47"/>
      <c r="K43" s="47"/>
      <c r="L43" s="47"/>
      <c r="M43" s="47"/>
      <c r="N43" s="47"/>
      <c r="O43" s="47"/>
      <c r="P43" s="47"/>
      <c r="Q43" s="1316"/>
      <c r="R43" s="1317"/>
      <c r="S43" s="47"/>
      <c r="T43" s="47"/>
      <c r="U43" s="47"/>
      <c r="V43" s="47"/>
      <c r="W43" s="47"/>
      <c r="X43" s="47"/>
      <c r="Y43" s="47"/>
      <c r="Z43" s="47"/>
      <c r="AA43" s="47"/>
      <c r="AB43" s="47"/>
      <c r="AC43" s="74"/>
      <c r="AD43" s="605"/>
    </row>
    <row r="44" spans="1:30" s="587" customFormat="1" ht="15" customHeight="1">
      <c r="A44" s="983"/>
      <c r="B44" s="1320"/>
      <c r="C44" s="1321" t="s">
        <v>1318</v>
      </c>
      <c r="D44" s="1322"/>
      <c r="E44" s="1322"/>
      <c r="F44" s="1323" t="str">
        <f xml:space="preserve"> IF(AND(F39&gt;=F40,F40&gt;=F41,F41&gt;=F42,F42&gt;=F43,F40&gt;=SUM(F46,F51,F55,F59),F41&gt;=SUM(F47,F52,F56,F60)),"Yes","No")</f>
        <v>Yes</v>
      </c>
      <c r="G44" s="1323" t="str">
        <f t="shared" ref="G44:AC44" si="5" xml:space="preserve"> IF(AND(G39&gt;=G40,G40&gt;=G41,G41&gt;=G42,G42&gt;=G43,G40&gt;=SUM(G46,G51,G55,G59),G41&gt;=SUM(G47,G52,G56,G60)),"Yes","No")</f>
        <v>Yes</v>
      </c>
      <c r="H44" s="1323" t="str">
        <f t="shared" si="5"/>
        <v>Yes</v>
      </c>
      <c r="I44" s="1323" t="str">
        <f t="shared" si="5"/>
        <v>Yes</v>
      </c>
      <c r="J44" s="1323" t="str">
        <f t="shared" si="5"/>
        <v>Yes</v>
      </c>
      <c r="K44" s="1323" t="str">
        <f t="shared" si="5"/>
        <v>Yes</v>
      </c>
      <c r="L44" s="1323" t="str">
        <f t="shared" si="5"/>
        <v>Yes</v>
      </c>
      <c r="M44" s="1323" t="str">
        <f t="shared" si="5"/>
        <v>Yes</v>
      </c>
      <c r="N44" s="1323" t="str">
        <f t="shared" si="5"/>
        <v>Yes</v>
      </c>
      <c r="O44" s="1323" t="str">
        <f t="shared" si="5"/>
        <v>Yes</v>
      </c>
      <c r="P44" s="1323" t="str">
        <f t="shared" si="5"/>
        <v>Yes</v>
      </c>
      <c r="Q44" s="1324" t="str">
        <f t="shared" si="5"/>
        <v>Yes</v>
      </c>
      <c r="R44" s="1638" t="str">
        <f t="shared" si="5"/>
        <v>Yes</v>
      </c>
      <c r="S44" s="1323" t="str">
        <f t="shared" si="5"/>
        <v>Yes</v>
      </c>
      <c r="T44" s="1323" t="str">
        <f t="shared" si="5"/>
        <v>Yes</v>
      </c>
      <c r="U44" s="1323" t="str">
        <f t="shared" si="5"/>
        <v>Yes</v>
      </c>
      <c r="V44" s="1323" t="str">
        <f t="shared" si="5"/>
        <v>Yes</v>
      </c>
      <c r="W44" s="1323" t="str">
        <f t="shared" si="5"/>
        <v>Yes</v>
      </c>
      <c r="X44" s="1323" t="str">
        <f t="shared" si="5"/>
        <v>Yes</v>
      </c>
      <c r="Y44" s="1323" t="str">
        <f t="shared" si="5"/>
        <v>Yes</v>
      </c>
      <c r="Z44" s="1323" t="str">
        <f t="shared" si="5"/>
        <v>Yes</v>
      </c>
      <c r="AA44" s="1323" t="str">
        <f t="shared" si="5"/>
        <v>Yes</v>
      </c>
      <c r="AB44" s="1323" t="str">
        <f t="shared" si="5"/>
        <v>Yes</v>
      </c>
      <c r="AC44" s="1323" t="str">
        <f t="shared" si="5"/>
        <v>Yes</v>
      </c>
      <c r="AD44" s="605"/>
    </row>
    <row r="45" spans="1:30" s="587" customFormat="1" ht="15" customHeight="1">
      <c r="A45" s="983"/>
      <c r="B45" s="1327">
        <v>4.0999999999999996</v>
      </c>
      <c r="C45" s="1520" t="s">
        <v>1299</v>
      </c>
      <c r="D45" s="1520"/>
      <c r="E45" s="1520"/>
      <c r="F45" s="47"/>
      <c r="G45" s="47"/>
      <c r="H45" s="47"/>
      <c r="I45" s="47"/>
      <c r="J45" s="47"/>
      <c r="K45" s="47"/>
      <c r="L45" s="47"/>
      <c r="M45" s="47"/>
      <c r="N45" s="47"/>
      <c r="O45" s="47"/>
      <c r="P45" s="47"/>
      <c r="Q45" s="1316"/>
      <c r="R45" s="1317"/>
      <c r="S45" s="47"/>
      <c r="T45" s="47"/>
      <c r="U45" s="47"/>
      <c r="V45" s="47"/>
      <c r="W45" s="47"/>
      <c r="X45" s="47"/>
      <c r="Y45" s="47"/>
      <c r="Z45" s="47"/>
      <c r="AA45" s="47"/>
      <c r="AB45" s="47"/>
      <c r="AC45" s="74"/>
      <c r="AD45" s="605"/>
    </row>
    <row r="46" spans="1:30" s="587" customFormat="1" ht="15" customHeight="1">
      <c r="A46" s="983"/>
      <c r="B46" s="584"/>
      <c r="C46" s="1291" t="s">
        <v>1314</v>
      </c>
      <c r="D46" s="1291"/>
      <c r="E46" s="1291"/>
      <c r="F46" s="47"/>
      <c r="G46" s="47"/>
      <c r="H46" s="47"/>
      <c r="I46" s="47"/>
      <c r="J46" s="47"/>
      <c r="K46" s="47"/>
      <c r="L46" s="47"/>
      <c r="M46" s="47"/>
      <c r="N46" s="47"/>
      <c r="O46" s="47"/>
      <c r="P46" s="47"/>
      <c r="Q46" s="1316"/>
      <c r="R46" s="1317"/>
      <c r="S46" s="47"/>
      <c r="T46" s="47"/>
      <c r="U46" s="47"/>
      <c r="V46" s="47"/>
      <c r="W46" s="47"/>
      <c r="X46" s="47"/>
      <c r="Y46" s="47"/>
      <c r="Z46" s="47"/>
      <c r="AA46" s="47"/>
      <c r="AB46" s="47"/>
      <c r="AC46" s="74"/>
      <c r="AD46" s="605"/>
    </row>
    <row r="47" spans="1:30" s="587" customFormat="1" ht="15" customHeight="1">
      <c r="A47" s="983"/>
      <c r="B47" s="584"/>
      <c r="C47" s="1318" t="s">
        <v>1315</v>
      </c>
      <c r="D47" s="1318"/>
      <c r="E47" s="1318"/>
      <c r="F47" s="47"/>
      <c r="G47" s="47"/>
      <c r="H47" s="47"/>
      <c r="I47" s="47"/>
      <c r="J47" s="47"/>
      <c r="K47" s="47"/>
      <c r="L47" s="47"/>
      <c r="M47" s="47"/>
      <c r="N47" s="47"/>
      <c r="O47" s="47"/>
      <c r="P47" s="47"/>
      <c r="Q47" s="1316"/>
      <c r="R47" s="1317"/>
      <c r="S47" s="47"/>
      <c r="T47" s="47"/>
      <c r="U47" s="47"/>
      <c r="V47" s="47"/>
      <c r="W47" s="47"/>
      <c r="X47" s="47"/>
      <c r="Y47" s="47"/>
      <c r="Z47" s="47"/>
      <c r="AA47" s="47"/>
      <c r="AB47" s="47"/>
      <c r="AC47" s="74"/>
      <c r="AD47" s="605"/>
    </row>
    <row r="48" spans="1:30" s="587" customFormat="1" ht="15" customHeight="1">
      <c r="A48" s="983"/>
      <c r="B48" s="1320"/>
      <c r="C48" s="1477" t="s">
        <v>1318</v>
      </c>
      <c r="D48" s="1329"/>
      <c r="E48" s="1329"/>
      <c r="F48" s="1323" t="str">
        <f t="shared" ref="F48:AC48" si="6">IF(AND(F45&gt;=F46,F46&gt;=F47),"Yes","No")</f>
        <v>Yes</v>
      </c>
      <c r="G48" s="1323" t="str">
        <f t="shared" si="6"/>
        <v>Yes</v>
      </c>
      <c r="H48" s="1323" t="str">
        <f t="shared" si="6"/>
        <v>Yes</v>
      </c>
      <c r="I48" s="1323" t="str">
        <f t="shared" si="6"/>
        <v>Yes</v>
      </c>
      <c r="J48" s="1323" t="str">
        <f t="shared" si="6"/>
        <v>Yes</v>
      </c>
      <c r="K48" s="1323" t="str">
        <f t="shared" si="6"/>
        <v>Yes</v>
      </c>
      <c r="L48" s="1323" t="str">
        <f t="shared" si="6"/>
        <v>Yes</v>
      </c>
      <c r="M48" s="1323" t="str">
        <f t="shared" si="6"/>
        <v>Yes</v>
      </c>
      <c r="N48" s="1323" t="str">
        <f t="shared" si="6"/>
        <v>Yes</v>
      </c>
      <c r="O48" s="1323" t="str">
        <f t="shared" si="6"/>
        <v>Yes</v>
      </c>
      <c r="P48" s="1323" t="str">
        <f t="shared" si="6"/>
        <v>Yes</v>
      </c>
      <c r="Q48" s="1324" t="str">
        <f t="shared" si="6"/>
        <v>Yes</v>
      </c>
      <c r="R48" s="1325" t="str">
        <f t="shared" si="6"/>
        <v>Yes</v>
      </c>
      <c r="S48" s="1323" t="str">
        <f t="shared" si="6"/>
        <v>Yes</v>
      </c>
      <c r="T48" s="1323" t="str">
        <f t="shared" si="6"/>
        <v>Yes</v>
      </c>
      <c r="U48" s="1323" t="str">
        <f t="shared" si="6"/>
        <v>Yes</v>
      </c>
      <c r="V48" s="1323" t="str">
        <f t="shared" si="6"/>
        <v>Yes</v>
      </c>
      <c r="W48" s="1323" t="str">
        <f t="shared" si="6"/>
        <v>Yes</v>
      </c>
      <c r="X48" s="1323" t="str">
        <f t="shared" si="6"/>
        <v>Yes</v>
      </c>
      <c r="Y48" s="1323" t="str">
        <f t="shared" si="6"/>
        <v>Yes</v>
      </c>
      <c r="Z48" s="1323" t="str">
        <f t="shared" si="6"/>
        <v>Yes</v>
      </c>
      <c r="AA48" s="1323" t="str">
        <f t="shared" si="6"/>
        <v>Yes</v>
      </c>
      <c r="AB48" s="1323" t="str">
        <f t="shared" si="6"/>
        <v>Yes</v>
      </c>
      <c r="AC48" s="1326" t="str">
        <f t="shared" si="6"/>
        <v>Yes</v>
      </c>
      <c r="AD48" s="605"/>
    </row>
    <row r="49" spans="1:30" s="587" customFormat="1" ht="15" customHeight="1">
      <c r="A49" s="983"/>
      <c r="B49" s="1178"/>
      <c r="C49" s="1520" t="s">
        <v>1300</v>
      </c>
      <c r="D49" s="1520"/>
      <c r="E49" s="1520"/>
      <c r="F49" s="1330"/>
      <c r="G49" s="1330"/>
      <c r="H49" s="1330"/>
      <c r="I49" s="1330"/>
      <c r="J49" s="1330"/>
      <c r="K49" s="1330"/>
      <c r="L49" s="1330"/>
      <c r="M49" s="1330"/>
      <c r="N49" s="1330"/>
      <c r="O49" s="1330"/>
      <c r="P49" s="1330"/>
      <c r="Q49" s="1331"/>
      <c r="R49" s="1332"/>
      <c r="S49" s="1330"/>
      <c r="T49" s="1330"/>
      <c r="U49" s="1330"/>
      <c r="V49" s="1330"/>
      <c r="W49" s="1330"/>
      <c r="X49" s="1330"/>
      <c r="Y49" s="1330"/>
      <c r="Z49" s="1330"/>
      <c r="AA49" s="1330"/>
      <c r="AB49" s="1330"/>
      <c r="AC49" s="1333"/>
      <c r="AD49" s="605"/>
    </row>
    <row r="50" spans="1:30" s="587" customFormat="1" ht="15" customHeight="1">
      <c r="A50" s="983"/>
      <c r="B50" s="1327">
        <v>4.2</v>
      </c>
      <c r="C50" s="1291" t="s">
        <v>1301</v>
      </c>
      <c r="D50" s="1291"/>
      <c r="E50" s="1291"/>
      <c r="F50" s="47"/>
      <c r="G50" s="47"/>
      <c r="H50" s="47"/>
      <c r="I50" s="47"/>
      <c r="J50" s="47"/>
      <c r="K50" s="47"/>
      <c r="L50" s="47"/>
      <c r="M50" s="47"/>
      <c r="N50" s="47"/>
      <c r="O50" s="47"/>
      <c r="P50" s="47"/>
      <c r="Q50" s="1316"/>
      <c r="R50" s="1317"/>
      <c r="S50" s="47"/>
      <c r="T50" s="47"/>
      <c r="U50" s="47"/>
      <c r="V50" s="47"/>
      <c r="W50" s="47"/>
      <c r="X50" s="47"/>
      <c r="Y50" s="47"/>
      <c r="Z50" s="47"/>
      <c r="AA50" s="47"/>
      <c r="AB50" s="47"/>
      <c r="AC50" s="74"/>
      <c r="AD50" s="605"/>
    </row>
    <row r="51" spans="1:30" s="587" customFormat="1" ht="15" customHeight="1">
      <c r="A51" s="983"/>
      <c r="B51" s="584"/>
      <c r="C51" s="1318" t="s">
        <v>1314</v>
      </c>
      <c r="D51" s="1318"/>
      <c r="E51" s="1318"/>
      <c r="F51" s="47"/>
      <c r="G51" s="47"/>
      <c r="H51" s="47"/>
      <c r="I51" s="47"/>
      <c r="J51" s="47"/>
      <c r="K51" s="47"/>
      <c r="L51" s="47"/>
      <c r="M51" s="47"/>
      <c r="N51" s="47"/>
      <c r="O51" s="47"/>
      <c r="P51" s="47"/>
      <c r="Q51" s="1316"/>
      <c r="R51" s="1317"/>
      <c r="S51" s="47"/>
      <c r="T51" s="47"/>
      <c r="U51" s="47"/>
      <c r="V51" s="47"/>
      <c r="W51" s="47"/>
      <c r="X51" s="47"/>
      <c r="Y51" s="47"/>
      <c r="Z51" s="47"/>
      <c r="AA51" s="47"/>
      <c r="AB51" s="47"/>
      <c r="AC51" s="74"/>
      <c r="AD51" s="605"/>
    </row>
    <row r="52" spans="1:30" s="587" customFormat="1" ht="15" customHeight="1">
      <c r="A52" s="983"/>
      <c r="B52" s="584"/>
      <c r="C52" s="1319" t="s">
        <v>1315</v>
      </c>
      <c r="D52" s="1319"/>
      <c r="E52" s="1319"/>
      <c r="F52" s="47"/>
      <c r="G52" s="47"/>
      <c r="H52" s="47"/>
      <c r="I52" s="47"/>
      <c r="J52" s="47"/>
      <c r="K52" s="47"/>
      <c r="L52" s="47"/>
      <c r="M52" s="47"/>
      <c r="N52" s="47"/>
      <c r="O52" s="47"/>
      <c r="P52" s="47"/>
      <c r="Q52" s="1316"/>
      <c r="R52" s="1317"/>
      <c r="S52" s="47"/>
      <c r="T52" s="47"/>
      <c r="U52" s="47"/>
      <c r="V52" s="47"/>
      <c r="W52" s="47"/>
      <c r="X52" s="47"/>
      <c r="Y52" s="47"/>
      <c r="Z52" s="47"/>
      <c r="AA52" s="47"/>
      <c r="AB52" s="47"/>
      <c r="AC52" s="74"/>
      <c r="AD52" s="605"/>
    </row>
    <row r="53" spans="1:30" s="587" customFormat="1" ht="15" customHeight="1">
      <c r="A53" s="983"/>
      <c r="B53" s="1320"/>
      <c r="C53" s="1328" t="s">
        <v>1318</v>
      </c>
      <c r="D53" s="1329"/>
      <c r="E53" s="1329"/>
      <c r="F53" s="1323" t="str">
        <f t="shared" ref="F53:AC53" si="7">IF(AND(F50&gt;=F51,F51&gt;=F52),"Yes","No")</f>
        <v>Yes</v>
      </c>
      <c r="G53" s="1323" t="str">
        <f t="shared" si="7"/>
        <v>Yes</v>
      </c>
      <c r="H53" s="1323" t="str">
        <f t="shared" si="7"/>
        <v>Yes</v>
      </c>
      <c r="I53" s="1323" t="str">
        <f t="shared" si="7"/>
        <v>Yes</v>
      </c>
      <c r="J53" s="1323" t="str">
        <f t="shared" si="7"/>
        <v>Yes</v>
      </c>
      <c r="K53" s="1323" t="str">
        <f t="shared" si="7"/>
        <v>Yes</v>
      </c>
      <c r="L53" s="1323" t="str">
        <f t="shared" si="7"/>
        <v>Yes</v>
      </c>
      <c r="M53" s="1323" t="str">
        <f t="shared" si="7"/>
        <v>Yes</v>
      </c>
      <c r="N53" s="1323" t="str">
        <f t="shared" si="7"/>
        <v>Yes</v>
      </c>
      <c r="O53" s="1323" t="str">
        <f t="shared" si="7"/>
        <v>Yes</v>
      </c>
      <c r="P53" s="1323" t="str">
        <f t="shared" si="7"/>
        <v>Yes</v>
      </c>
      <c r="Q53" s="1324" t="str">
        <f t="shared" si="7"/>
        <v>Yes</v>
      </c>
      <c r="R53" s="1325" t="str">
        <f t="shared" si="7"/>
        <v>Yes</v>
      </c>
      <c r="S53" s="1323" t="str">
        <f t="shared" si="7"/>
        <v>Yes</v>
      </c>
      <c r="T53" s="1323" t="str">
        <f t="shared" si="7"/>
        <v>Yes</v>
      </c>
      <c r="U53" s="1323" t="str">
        <f t="shared" si="7"/>
        <v>Yes</v>
      </c>
      <c r="V53" s="1323" t="str">
        <f t="shared" si="7"/>
        <v>Yes</v>
      </c>
      <c r="W53" s="1323" t="str">
        <f t="shared" si="7"/>
        <v>Yes</v>
      </c>
      <c r="X53" s="1323" t="str">
        <f t="shared" si="7"/>
        <v>Yes</v>
      </c>
      <c r="Y53" s="1323" t="str">
        <f t="shared" si="7"/>
        <v>Yes</v>
      </c>
      <c r="Z53" s="1323" t="str">
        <f t="shared" si="7"/>
        <v>Yes</v>
      </c>
      <c r="AA53" s="1323" t="str">
        <f t="shared" si="7"/>
        <v>Yes</v>
      </c>
      <c r="AB53" s="1323" t="str">
        <f t="shared" si="7"/>
        <v>Yes</v>
      </c>
      <c r="AC53" s="1326" t="str">
        <f t="shared" si="7"/>
        <v>Yes</v>
      </c>
      <c r="AD53" s="605"/>
    </row>
    <row r="54" spans="1:30" s="587" customFormat="1" ht="15" customHeight="1">
      <c r="A54" s="983"/>
      <c r="B54" s="1327">
        <v>4.3</v>
      </c>
      <c r="C54" s="1291" t="s">
        <v>1302</v>
      </c>
      <c r="D54" s="1291"/>
      <c r="E54" s="1291"/>
      <c r="F54" s="47"/>
      <c r="G54" s="47"/>
      <c r="H54" s="47"/>
      <c r="I54" s="47"/>
      <c r="J54" s="47"/>
      <c r="K54" s="47"/>
      <c r="L54" s="47"/>
      <c r="M54" s="47"/>
      <c r="N54" s="47"/>
      <c r="O54" s="47"/>
      <c r="P54" s="47"/>
      <c r="Q54" s="1316"/>
      <c r="R54" s="1317"/>
      <c r="S54" s="47"/>
      <c r="T54" s="47"/>
      <c r="U54" s="47"/>
      <c r="V54" s="47"/>
      <c r="W54" s="47"/>
      <c r="X54" s="47"/>
      <c r="Y54" s="47"/>
      <c r="Z54" s="47"/>
      <c r="AA54" s="47"/>
      <c r="AB54" s="47"/>
      <c r="AC54" s="74"/>
      <c r="AD54" s="605"/>
    </row>
    <row r="55" spans="1:30" s="587" customFormat="1" ht="15" customHeight="1">
      <c r="A55" s="983"/>
      <c r="B55" s="584"/>
      <c r="C55" s="1318" t="s">
        <v>1314</v>
      </c>
      <c r="D55" s="1318"/>
      <c r="E55" s="1318"/>
      <c r="F55" s="47"/>
      <c r="G55" s="47"/>
      <c r="H55" s="47"/>
      <c r="I55" s="47"/>
      <c r="J55" s="47"/>
      <c r="K55" s="47"/>
      <c r="L55" s="47"/>
      <c r="M55" s="47"/>
      <c r="N55" s="47"/>
      <c r="O55" s="47"/>
      <c r="P55" s="47"/>
      <c r="Q55" s="1316"/>
      <c r="R55" s="1317"/>
      <c r="S55" s="47"/>
      <c r="T55" s="47"/>
      <c r="U55" s="47"/>
      <c r="V55" s="47"/>
      <c r="W55" s="47"/>
      <c r="X55" s="47"/>
      <c r="Y55" s="47"/>
      <c r="Z55" s="47"/>
      <c r="AA55" s="47"/>
      <c r="AB55" s="47"/>
      <c r="AC55" s="74"/>
      <c r="AD55" s="605"/>
    </row>
    <row r="56" spans="1:30" s="587" customFormat="1" ht="15" customHeight="1">
      <c r="A56" s="983"/>
      <c r="B56" s="584"/>
      <c r="C56" s="1319" t="s">
        <v>1315</v>
      </c>
      <c r="D56" s="1319"/>
      <c r="E56" s="1319"/>
      <c r="F56" s="47"/>
      <c r="G56" s="47"/>
      <c r="H56" s="47"/>
      <c r="I56" s="47"/>
      <c r="J56" s="47"/>
      <c r="K56" s="47"/>
      <c r="L56" s="47"/>
      <c r="M56" s="47"/>
      <c r="N56" s="47"/>
      <c r="O56" s="47"/>
      <c r="P56" s="47"/>
      <c r="Q56" s="1316"/>
      <c r="R56" s="1317"/>
      <c r="S56" s="47"/>
      <c r="T56" s="47"/>
      <c r="U56" s="47"/>
      <c r="V56" s="47"/>
      <c r="W56" s="47"/>
      <c r="X56" s="47"/>
      <c r="Y56" s="47"/>
      <c r="Z56" s="47"/>
      <c r="AA56" s="47"/>
      <c r="AB56" s="47"/>
      <c r="AC56" s="74"/>
      <c r="AD56" s="605"/>
    </row>
    <row r="57" spans="1:30" s="587" customFormat="1" ht="15" customHeight="1">
      <c r="A57" s="983"/>
      <c r="B57" s="1320"/>
      <c r="C57" s="1328" t="s">
        <v>1318</v>
      </c>
      <c r="D57" s="1329"/>
      <c r="E57" s="1329"/>
      <c r="F57" s="1323" t="str">
        <f t="shared" ref="F57:AC57" si="8">IF(AND(F54&gt;=F55,F55&gt;=F56),"Yes","No")</f>
        <v>Yes</v>
      </c>
      <c r="G57" s="1323" t="str">
        <f t="shared" si="8"/>
        <v>Yes</v>
      </c>
      <c r="H57" s="1323" t="str">
        <f t="shared" si="8"/>
        <v>Yes</v>
      </c>
      <c r="I57" s="1323" t="str">
        <f t="shared" si="8"/>
        <v>Yes</v>
      </c>
      <c r="J57" s="1323" t="str">
        <f t="shared" si="8"/>
        <v>Yes</v>
      </c>
      <c r="K57" s="1323" t="str">
        <f t="shared" si="8"/>
        <v>Yes</v>
      </c>
      <c r="L57" s="1323" t="str">
        <f t="shared" si="8"/>
        <v>Yes</v>
      </c>
      <c r="M57" s="1323" t="str">
        <f t="shared" si="8"/>
        <v>Yes</v>
      </c>
      <c r="N57" s="1323" t="str">
        <f t="shared" si="8"/>
        <v>Yes</v>
      </c>
      <c r="O57" s="1323" t="str">
        <f t="shared" si="8"/>
        <v>Yes</v>
      </c>
      <c r="P57" s="1323" t="str">
        <f t="shared" si="8"/>
        <v>Yes</v>
      </c>
      <c r="Q57" s="1324" t="str">
        <f t="shared" si="8"/>
        <v>Yes</v>
      </c>
      <c r="R57" s="1325" t="str">
        <f t="shared" si="8"/>
        <v>Yes</v>
      </c>
      <c r="S57" s="1323" t="str">
        <f t="shared" si="8"/>
        <v>Yes</v>
      </c>
      <c r="T57" s="1323" t="str">
        <f t="shared" si="8"/>
        <v>Yes</v>
      </c>
      <c r="U57" s="1323" t="str">
        <f t="shared" si="8"/>
        <v>Yes</v>
      </c>
      <c r="V57" s="1323" t="str">
        <f t="shared" si="8"/>
        <v>Yes</v>
      </c>
      <c r="W57" s="1323" t="str">
        <f t="shared" si="8"/>
        <v>Yes</v>
      </c>
      <c r="X57" s="1323" t="str">
        <f t="shared" si="8"/>
        <v>Yes</v>
      </c>
      <c r="Y57" s="1323" t="str">
        <f t="shared" si="8"/>
        <v>Yes</v>
      </c>
      <c r="Z57" s="1323" t="str">
        <f t="shared" si="8"/>
        <v>Yes</v>
      </c>
      <c r="AA57" s="1323" t="str">
        <f t="shared" si="8"/>
        <v>Yes</v>
      </c>
      <c r="AB57" s="1323" t="str">
        <f t="shared" si="8"/>
        <v>Yes</v>
      </c>
      <c r="AC57" s="1326" t="str">
        <f t="shared" si="8"/>
        <v>Yes</v>
      </c>
      <c r="AD57" s="605"/>
    </row>
    <row r="58" spans="1:30" s="587" customFormat="1" ht="15" customHeight="1">
      <c r="A58" s="983"/>
      <c r="B58" s="1327">
        <v>4.4000000000000004</v>
      </c>
      <c r="C58" s="1291" t="s">
        <v>1303</v>
      </c>
      <c r="D58" s="1291"/>
      <c r="E58" s="1291"/>
      <c r="F58" s="47"/>
      <c r="G58" s="47"/>
      <c r="H58" s="47"/>
      <c r="I58" s="47"/>
      <c r="J58" s="47"/>
      <c r="K58" s="47"/>
      <c r="L58" s="47"/>
      <c r="M58" s="47"/>
      <c r="N58" s="47"/>
      <c r="O58" s="47"/>
      <c r="P58" s="47"/>
      <c r="Q58" s="1316"/>
      <c r="R58" s="1317"/>
      <c r="S58" s="47"/>
      <c r="T58" s="47"/>
      <c r="U58" s="47"/>
      <c r="V58" s="47"/>
      <c r="W58" s="47"/>
      <c r="X58" s="47"/>
      <c r="Y58" s="47"/>
      <c r="Z58" s="47"/>
      <c r="AA58" s="47"/>
      <c r="AB58" s="47"/>
      <c r="AC58" s="74"/>
      <c r="AD58" s="605"/>
    </row>
    <row r="59" spans="1:30" s="587" customFormat="1" ht="15" customHeight="1">
      <c r="A59" s="983"/>
      <c r="B59" s="584"/>
      <c r="C59" s="1318" t="s">
        <v>1314</v>
      </c>
      <c r="D59" s="1318"/>
      <c r="E59" s="1318"/>
      <c r="F59" s="47"/>
      <c r="G59" s="47"/>
      <c r="H59" s="47"/>
      <c r="I59" s="47"/>
      <c r="J59" s="47"/>
      <c r="K59" s="47"/>
      <c r="L59" s="47"/>
      <c r="M59" s="47"/>
      <c r="N59" s="47"/>
      <c r="O59" s="47"/>
      <c r="P59" s="47"/>
      <c r="Q59" s="1316"/>
      <c r="R59" s="1317"/>
      <c r="S59" s="47"/>
      <c r="T59" s="47"/>
      <c r="U59" s="47"/>
      <c r="V59" s="47"/>
      <c r="W59" s="47"/>
      <c r="X59" s="47"/>
      <c r="Y59" s="47"/>
      <c r="Z59" s="47"/>
      <c r="AA59" s="47"/>
      <c r="AB59" s="47"/>
      <c r="AC59" s="74"/>
      <c r="AD59" s="605"/>
    </row>
    <row r="60" spans="1:30" s="587" customFormat="1" ht="15" customHeight="1">
      <c r="A60" s="983"/>
      <c r="B60" s="584"/>
      <c r="C60" s="1319" t="s">
        <v>1315</v>
      </c>
      <c r="D60" s="1319"/>
      <c r="E60" s="1319"/>
      <c r="F60" s="47"/>
      <c r="G60" s="47"/>
      <c r="H60" s="47"/>
      <c r="I60" s="47"/>
      <c r="J60" s="47"/>
      <c r="K60" s="47"/>
      <c r="L60" s="47"/>
      <c r="M60" s="47"/>
      <c r="N60" s="47"/>
      <c r="O60" s="47"/>
      <c r="P60" s="47"/>
      <c r="Q60" s="1316"/>
      <c r="R60" s="1317"/>
      <c r="S60" s="47"/>
      <c r="T60" s="47"/>
      <c r="U60" s="47"/>
      <c r="V60" s="47"/>
      <c r="W60" s="47"/>
      <c r="X60" s="47"/>
      <c r="Y60" s="47"/>
      <c r="Z60" s="47"/>
      <c r="AA60" s="47"/>
      <c r="AB60" s="47"/>
      <c r="AC60" s="74"/>
      <c r="AD60" s="605"/>
    </row>
    <row r="61" spans="1:30" s="587" customFormat="1" ht="15" customHeight="1">
      <c r="A61" s="983"/>
      <c r="B61" s="1320"/>
      <c r="C61" s="1328" t="s">
        <v>1318</v>
      </c>
      <c r="D61" s="1329"/>
      <c r="E61" s="1329"/>
      <c r="F61" s="1323" t="str">
        <f t="shared" ref="F61:AC61" si="9">IF(AND(F58&gt;=F59,F59&gt;=F60),"Yes","No")</f>
        <v>Yes</v>
      </c>
      <c r="G61" s="1323" t="str">
        <f t="shared" si="9"/>
        <v>Yes</v>
      </c>
      <c r="H61" s="1323" t="str">
        <f t="shared" si="9"/>
        <v>Yes</v>
      </c>
      <c r="I61" s="1323" t="str">
        <f t="shared" si="9"/>
        <v>Yes</v>
      </c>
      <c r="J61" s="1323" t="str">
        <f t="shared" si="9"/>
        <v>Yes</v>
      </c>
      <c r="K61" s="1323" t="str">
        <f t="shared" si="9"/>
        <v>Yes</v>
      </c>
      <c r="L61" s="1323" t="str">
        <f t="shared" si="9"/>
        <v>Yes</v>
      </c>
      <c r="M61" s="1323" t="str">
        <f t="shared" si="9"/>
        <v>Yes</v>
      </c>
      <c r="N61" s="1323" t="str">
        <f t="shared" si="9"/>
        <v>Yes</v>
      </c>
      <c r="O61" s="1323" t="str">
        <f t="shared" si="9"/>
        <v>Yes</v>
      </c>
      <c r="P61" s="1323" t="str">
        <f t="shared" si="9"/>
        <v>Yes</v>
      </c>
      <c r="Q61" s="1324" t="str">
        <f t="shared" si="9"/>
        <v>Yes</v>
      </c>
      <c r="R61" s="1325" t="str">
        <f t="shared" si="9"/>
        <v>Yes</v>
      </c>
      <c r="S61" s="1323" t="str">
        <f t="shared" si="9"/>
        <v>Yes</v>
      </c>
      <c r="T61" s="1323" t="str">
        <f t="shared" si="9"/>
        <v>Yes</v>
      </c>
      <c r="U61" s="1323" t="str">
        <f t="shared" si="9"/>
        <v>Yes</v>
      </c>
      <c r="V61" s="1323" t="str">
        <f t="shared" si="9"/>
        <v>Yes</v>
      </c>
      <c r="W61" s="1323" t="str">
        <f t="shared" si="9"/>
        <v>Yes</v>
      </c>
      <c r="X61" s="1323" t="str">
        <f t="shared" si="9"/>
        <v>Yes</v>
      </c>
      <c r="Y61" s="1323" t="str">
        <f t="shared" si="9"/>
        <v>Yes</v>
      </c>
      <c r="Z61" s="1323" t="str">
        <f t="shared" si="9"/>
        <v>Yes</v>
      </c>
      <c r="AA61" s="1323" t="str">
        <f t="shared" si="9"/>
        <v>Yes</v>
      </c>
      <c r="AB61" s="1323" t="str">
        <f t="shared" si="9"/>
        <v>Yes</v>
      </c>
      <c r="AC61" s="1326" t="str">
        <f t="shared" si="9"/>
        <v>Yes</v>
      </c>
      <c r="AD61" s="605"/>
    </row>
    <row r="62" spans="1:30" s="587" customFormat="1" ht="15" customHeight="1">
      <c r="A62" s="983"/>
      <c r="B62" s="1320"/>
      <c r="C62" s="1419" t="s">
        <v>1304</v>
      </c>
      <c r="D62" s="1334"/>
      <c r="E62" s="1334"/>
      <c r="F62" s="1330"/>
      <c r="G62" s="1330"/>
      <c r="H62" s="1330"/>
      <c r="I62" s="1330"/>
      <c r="J62" s="1330"/>
      <c r="K62" s="1330"/>
      <c r="L62" s="1330"/>
      <c r="M62" s="1330"/>
      <c r="N62" s="1330"/>
      <c r="O62" s="1330"/>
      <c r="P62" s="1330"/>
      <c r="Q62" s="1331"/>
      <c r="R62" s="1332"/>
      <c r="S62" s="1330"/>
      <c r="T62" s="1330"/>
      <c r="U62" s="1330"/>
      <c r="V62" s="1330"/>
      <c r="W62" s="1330"/>
      <c r="X62" s="1330"/>
      <c r="Y62" s="1330"/>
      <c r="Z62" s="1330"/>
      <c r="AA62" s="1330"/>
      <c r="AB62" s="1330"/>
      <c r="AC62" s="1333"/>
      <c r="AD62" s="605"/>
    </row>
    <row r="63" spans="1:30" s="587" customFormat="1" ht="15" customHeight="1">
      <c r="A63" s="983"/>
      <c r="B63" s="1178">
        <v>4.5</v>
      </c>
      <c r="C63" s="1291" t="s">
        <v>1301</v>
      </c>
      <c r="D63" s="1291"/>
      <c r="E63" s="1291"/>
      <c r="F63" s="47"/>
      <c r="G63" s="47"/>
      <c r="H63" s="47"/>
      <c r="I63" s="47"/>
      <c r="J63" s="47"/>
      <c r="K63" s="47"/>
      <c r="L63" s="47"/>
      <c r="M63" s="47"/>
      <c r="N63" s="47"/>
      <c r="O63" s="47"/>
      <c r="P63" s="47"/>
      <c r="Q63" s="1316"/>
      <c r="R63" s="1317"/>
      <c r="S63" s="47"/>
      <c r="T63" s="47"/>
      <c r="U63" s="47"/>
      <c r="V63" s="47"/>
      <c r="W63" s="47"/>
      <c r="X63" s="47"/>
      <c r="Y63" s="47"/>
      <c r="Z63" s="47"/>
      <c r="AA63" s="47"/>
      <c r="AB63" s="47"/>
      <c r="AC63" s="74"/>
      <c r="AD63" s="605"/>
    </row>
    <row r="64" spans="1:30" s="587" customFormat="1" ht="15" customHeight="1">
      <c r="A64" s="983"/>
      <c r="B64" s="1178">
        <v>4.5999999999999996</v>
      </c>
      <c r="C64" s="1291" t="s">
        <v>1302</v>
      </c>
      <c r="D64" s="1291"/>
      <c r="E64" s="1291"/>
      <c r="F64" s="47"/>
      <c r="G64" s="47"/>
      <c r="H64" s="47"/>
      <c r="I64" s="47"/>
      <c r="J64" s="47"/>
      <c r="K64" s="47"/>
      <c r="L64" s="47"/>
      <c r="M64" s="47"/>
      <c r="N64" s="47"/>
      <c r="O64" s="47"/>
      <c r="P64" s="47"/>
      <c r="Q64" s="1316"/>
      <c r="R64" s="1317"/>
      <c r="S64" s="47"/>
      <c r="T64" s="47"/>
      <c r="U64" s="47"/>
      <c r="V64" s="47"/>
      <c r="W64" s="47"/>
      <c r="X64" s="47"/>
      <c r="Y64" s="47"/>
      <c r="Z64" s="47"/>
      <c r="AA64" s="47"/>
      <c r="AB64" s="47"/>
      <c r="AC64" s="74"/>
      <c r="AD64" s="605"/>
    </row>
    <row r="65" spans="1:30" s="587" customFormat="1" ht="15" customHeight="1">
      <c r="A65" s="983"/>
      <c r="B65" s="1179">
        <v>4.7</v>
      </c>
      <c r="C65" s="1292" t="s">
        <v>1303</v>
      </c>
      <c r="D65" s="1292"/>
      <c r="E65" s="1292"/>
      <c r="F65" s="42"/>
      <c r="G65" s="42"/>
      <c r="H65" s="42"/>
      <c r="I65" s="42"/>
      <c r="J65" s="42"/>
      <c r="K65" s="42"/>
      <c r="L65" s="42"/>
      <c r="M65" s="42"/>
      <c r="N65" s="42"/>
      <c r="O65" s="42"/>
      <c r="P65" s="42"/>
      <c r="Q65" s="1335"/>
      <c r="R65" s="1336"/>
      <c r="S65" s="42"/>
      <c r="T65" s="42"/>
      <c r="U65" s="42"/>
      <c r="V65" s="42"/>
      <c r="W65" s="42"/>
      <c r="X65" s="42"/>
      <c r="Y65" s="42"/>
      <c r="Z65" s="42"/>
      <c r="AA65" s="42"/>
      <c r="AB65" s="42"/>
      <c r="AC65" s="256"/>
      <c r="AD65" s="605"/>
    </row>
    <row r="66" spans="1:30" s="1089" customFormat="1" ht="15" customHeight="1">
      <c r="A66" s="983"/>
      <c r="B66" s="1203"/>
      <c r="C66" s="1300" t="s">
        <v>1305</v>
      </c>
      <c r="D66" s="1300"/>
      <c r="E66" s="1300"/>
      <c r="F66" s="1163">
        <f t="shared" ref="F66:AC66" si="10">SUM(F26,F32,F38,F39)</f>
        <v>0</v>
      </c>
      <c r="G66" s="1163">
        <f t="shared" si="10"/>
        <v>0</v>
      </c>
      <c r="H66" s="1163">
        <f t="shared" si="10"/>
        <v>0</v>
      </c>
      <c r="I66" s="1163">
        <f t="shared" si="10"/>
        <v>0</v>
      </c>
      <c r="J66" s="1163">
        <f t="shared" si="10"/>
        <v>0</v>
      </c>
      <c r="K66" s="1163">
        <f t="shared" si="10"/>
        <v>0</v>
      </c>
      <c r="L66" s="1163">
        <f t="shared" si="10"/>
        <v>0</v>
      </c>
      <c r="M66" s="1163">
        <f t="shared" si="10"/>
        <v>0</v>
      </c>
      <c r="N66" s="1163">
        <f t="shared" si="10"/>
        <v>0</v>
      </c>
      <c r="O66" s="1163">
        <f t="shared" si="10"/>
        <v>0</v>
      </c>
      <c r="P66" s="1163">
        <f t="shared" si="10"/>
        <v>0</v>
      </c>
      <c r="Q66" s="1164">
        <f t="shared" si="10"/>
        <v>0</v>
      </c>
      <c r="R66" s="1637">
        <f t="shared" si="10"/>
        <v>0</v>
      </c>
      <c r="S66" s="1163">
        <f t="shared" si="10"/>
        <v>0</v>
      </c>
      <c r="T66" s="1163">
        <f t="shared" si="10"/>
        <v>0</v>
      </c>
      <c r="U66" s="1163">
        <f t="shared" si="10"/>
        <v>0</v>
      </c>
      <c r="V66" s="1163">
        <f t="shared" si="10"/>
        <v>0</v>
      </c>
      <c r="W66" s="1163">
        <f t="shared" si="10"/>
        <v>0</v>
      </c>
      <c r="X66" s="1163">
        <f t="shared" si="10"/>
        <v>0</v>
      </c>
      <c r="Y66" s="1163">
        <f t="shared" si="10"/>
        <v>0</v>
      </c>
      <c r="Z66" s="1163">
        <f t="shared" si="10"/>
        <v>0</v>
      </c>
      <c r="AA66" s="1163">
        <f t="shared" si="10"/>
        <v>0</v>
      </c>
      <c r="AB66" s="1163">
        <f t="shared" si="10"/>
        <v>0</v>
      </c>
      <c r="AC66" s="1301">
        <f t="shared" si="10"/>
        <v>0</v>
      </c>
      <c r="AD66" s="324"/>
    </row>
    <row r="67" spans="1:30" s="1347" customFormat="1" ht="15" customHeight="1">
      <c r="A67" s="1302"/>
      <c r="B67" s="1303"/>
      <c r="C67" s="1303"/>
      <c r="D67" s="1303"/>
      <c r="E67" s="1303"/>
      <c r="F67" s="1304"/>
      <c r="G67" s="1304"/>
      <c r="H67" s="1304"/>
      <c r="I67" s="1304"/>
      <c r="J67" s="1303"/>
      <c r="K67" s="956"/>
      <c r="L67" s="1303"/>
      <c r="M67" s="1303"/>
      <c r="N67" s="956"/>
      <c r="O67" s="1305"/>
      <c r="P67" s="1306"/>
      <c r="Q67" s="1304"/>
      <c r="R67" s="1304"/>
      <c r="S67" s="1304"/>
      <c r="T67" s="1304"/>
      <c r="U67" s="1304"/>
      <c r="V67" s="1304"/>
      <c r="W67" s="1304"/>
      <c r="X67" s="1304"/>
      <c r="Y67" s="1304"/>
      <c r="Z67" s="1304"/>
      <c r="AA67" s="1304"/>
      <c r="AB67" s="1304"/>
      <c r="AC67" s="1304"/>
      <c r="AD67" s="1307"/>
    </row>
    <row r="68" spans="1:30" s="1347" customFormat="1" ht="45" customHeight="1">
      <c r="A68" s="1414" t="s">
        <v>1320</v>
      </c>
      <c r="B68" s="1308"/>
      <c r="C68" s="1025"/>
      <c r="D68" s="1025"/>
      <c r="E68" s="1025"/>
      <c r="F68" s="1309"/>
      <c r="G68" s="1310"/>
      <c r="H68" s="1310"/>
      <c r="I68" s="1310"/>
      <c r="J68" s="1310"/>
      <c r="K68" s="1025"/>
      <c r="L68" s="1310"/>
      <c r="M68" s="1310"/>
      <c r="N68" s="1025"/>
      <c r="O68" s="1311"/>
      <c r="P68" s="1312"/>
      <c r="Q68" s="1198"/>
      <c r="R68" s="1198"/>
      <c r="S68" s="1198"/>
      <c r="T68" s="1198"/>
      <c r="U68" s="1198"/>
      <c r="V68" s="1198"/>
      <c r="W68" s="1198"/>
      <c r="X68" s="1198"/>
      <c r="Y68" s="1198"/>
      <c r="Z68" s="1198"/>
      <c r="AA68" s="1198"/>
      <c r="AB68" s="1198"/>
      <c r="AC68" s="1198"/>
      <c r="AD68" s="959"/>
    </row>
    <row r="69" spans="1:30" s="1089" customFormat="1" ht="15" customHeight="1">
      <c r="A69" s="983"/>
      <c r="B69" s="1268"/>
      <c r="C69" s="1337"/>
      <c r="D69" s="1337"/>
      <c r="E69" s="3124" t="s">
        <v>1321</v>
      </c>
      <c r="F69" s="3124"/>
      <c r="G69" s="3124"/>
      <c r="H69" s="3124"/>
      <c r="I69" s="3124"/>
      <c r="J69" s="3124"/>
      <c r="K69" s="3124"/>
      <c r="L69" s="3125"/>
      <c r="M69" s="3126" t="s">
        <v>1322</v>
      </c>
      <c r="N69" s="3124"/>
      <c r="O69" s="3124"/>
      <c r="P69" s="3124"/>
      <c r="Q69" s="3124"/>
      <c r="R69" s="3124"/>
      <c r="S69" s="3124"/>
      <c r="T69" s="3127"/>
      <c r="U69" s="611"/>
      <c r="V69" s="611"/>
      <c r="W69" s="611"/>
      <c r="X69" s="611"/>
      <c r="Y69" s="611"/>
      <c r="Z69" s="611"/>
      <c r="AA69" s="611"/>
      <c r="AB69" s="611"/>
      <c r="AC69" s="611"/>
      <c r="AD69" s="597"/>
    </row>
    <row r="70" spans="1:30" s="1089" customFormat="1" ht="15" customHeight="1">
      <c r="A70" s="983"/>
      <c r="B70" s="611"/>
      <c r="C70" s="1271"/>
      <c r="D70" s="1271"/>
      <c r="E70" s="3124" t="s">
        <v>1308</v>
      </c>
      <c r="F70" s="3124"/>
      <c r="G70" s="3124"/>
      <c r="H70" s="3124" t="s">
        <v>1323</v>
      </c>
      <c r="I70" s="3124"/>
      <c r="J70" s="3124"/>
      <c r="K70" s="3124" t="s">
        <v>1324</v>
      </c>
      <c r="L70" s="3125" t="s">
        <v>601</v>
      </c>
      <c r="M70" s="3126" t="s">
        <v>1308</v>
      </c>
      <c r="N70" s="3124"/>
      <c r="O70" s="3124"/>
      <c r="P70" s="3124" t="s">
        <v>1323</v>
      </c>
      <c r="Q70" s="3124"/>
      <c r="R70" s="3124"/>
      <c r="S70" s="3124" t="s">
        <v>1324</v>
      </c>
      <c r="T70" s="3127" t="s">
        <v>601</v>
      </c>
      <c r="U70" s="611"/>
      <c r="V70" s="611"/>
      <c r="W70" s="611"/>
      <c r="X70" s="611"/>
      <c r="Y70" s="611"/>
      <c r="Z70" s="611"/>
      <c r="AA70" s="611"/>
      <c r="AB70" s="611"/>
      <c r="AC70" s="611"/>
      <c r="AD70" s="597"/>
    </row>
    <row r="71" spans="1:30" s="1089" customFormat="1" ht="30" customHeight="1">
      <c r="A71" s="983"/>
      <c r="B71" s="900"/>
      <c r="C71" s="1534"/>
      <c r="D71" s="1534"/>
      <c r="E71" s="1364" t="s">
        <v>1325</v>
      </c>
      <c r="F71" s="1364" t="s">
        <v>1326</v>
      </c>
      <c r="G71" s="1364" t="s">
        <v>1327</v>
      </c>
      <c r="H71" s="1364" t="s">
        <v>1325</v>
      </c>
      <c r="I71" s="1364" t="s">
        <v>1326</v>
      </c>
      <c r="J71" s="1364" t="s">
        <v>1327</v>
      </c>
      <c r="K71" s="3124"/>
      <c r="L71" s="3125"/>
      <c r="M71" s="1365" t="s">
        <v>1325</v>
      </c>
      <c r="N71" s="1364" t="s">
        <v>1326</v>
      </c>
      <c r="O71" s="1364" t="s">
        <v>1327</v>
      </c>
      <c r="P71" s="1364" t="s">
        <v>1325</v>
      </c>
      <c r="Q71" s="1364" t="s">
        <v>1326</v>
      </c>
      <c r="R71" s="1364" t="s">
        <v>1327</v>
      </c>
      <c r="S71" s="3124"/>
      <c r="T71" s="3127"/>
      <c r="U71" s="611"/>
      <c r="V71" s="611"/>
      <c r="W71" s="611"/>
      <c r="X71" s="611"/>
      <c r="Y71" s="611"/>
      <c r="Z71" s="611"/>
      <c r="AA71" s="611"/>
      <c r="AB71" s="611"/>
      <c r="AC71" s="611"/>
      <c r="AD71" s="597"/>
    </row>
    <row r="72" spans="1:30" s="587" customFormat="1" ht="15" customHeight="1">
      <c r="A72" s="983"/>
      <c r="B72" s="1519">
        <v>1</v>
      </c>
      <c r="C72" s="1272" t="s">
        <v>1296</v>
      </c>
      <c r="D72" s="1338"/>
      <c r="E72" s="1050"/>
      <c r="F72" s="1050"/>
      <c r="G72" s="1050"/>
      <c r="H72" s="1050"/>
      <c r="I72" s="1050"/>
      <c r="J72" s="1050"/>
      <c r="K72" s="1050"/>
      <c r="L72" s="1314"/>
      <c r="M72" s="1315"/>
      <c r="N72" s="1050"/>
      <c r="O72" s="1050"/>
      <c r="P72" s="1050"/>
      <c r="Q72" s="1050"/>
      <c r="R72" s="1050"/>
      <c r="S72" s="1050"/>
      <c r="T72" s="1016"/>
      <c r="U72" s="611"/>
      <c r="V72" s="611"/>
      <c r="W72" s="611"/>
      <c r="X72" s="611"/>
      <c r="Y72" s="611"/>
      <c r="Z72" s="611"/>
      <c r="AA72" s="611"/>
      <c r="AB72" s="611"/>
      <c r="AC72" s="611"/>
      <c r="AD72" s="597"/>
    </row>
    <row r="73" spans="1:30" s="587" customFormat="1" ht="15" customHeight="1">
      <c r="A73" s="983"/>
      <c r="B73" s="1178">
        <v>2</v>
      </c>
      <c r="C73" s="1279" t="s">
        <v>147</v>
      </c>
      <c r="D73" s="1280"/>
      <c r="E73" s="47"/>
      <c r="F73" s="47"/>
      <c r="G73" s="47"/>
      <c r="H73" s="47"/>
      <c r="I73" s="47"/>
      <c r="J73" s="47"/>
      <c r="K73" s="47"/>
      <c r="L73" s="1316"/>
      <c r="M73" s="1317"/>
      <c r="N73" s="47"/>
      <c r="O73" s="47"/>
      <c r="P73" s="47"/>
      <c r="Q73" s="47"/>
      <c r="R73" s="47"/>
      <c r="S73" s="47"/>
      <c r="T73" s="74"/>
      <c r="U73" s="611"/>
      <c r="V73" s="611"/>
      <c r="W73" s="611"/>
      <c r="X73" s="611"/>
      <c r="Y73" s="611"/>
      <c r="Z73" s="611"/>
      <c r="AA73" s="611"/>
      <c r="AB73" s="611"/>
      <c r="AC73" s="611"/>
      <c r="AD73" s="597"/>
    </row>
    <row r="74" spans="1:30" s="587" customFormat="1" ht="15" customHeight="1">
      <c r="A74" s="983"/>
      <c r="B74" s="1178">
        <v>3</v>
      </c>
      <c r="C74" s="1279" t="s">
        <v>1297</v>
      </c>
      <c r="D74" s="1280"/>
      <c r="E74" s="47"/>
      <c r="F74" s="47"/>
      <c r="G74" s="47"/>
      <c r="H74" s="47"/>
      <c r="I74" s="47"/>
      <c r="J74" s="47"/>
      <c r="K74" s="47"/>
      <c r="L74" s="1316"/>
      <c r="M74" s="1317"/>
      <c r="N74" s="47"/>
      <c r="O74" s="47"/>
      <c r="P74" s="47"/>
      <c r="Q74" s="47"/>
      <c r="R74" s="47"/>
      <c r="S74" s="47"/>
      <c r="T74" s="74"/>
      <c r="U74" s="611"/>
      <c r="V74" s="611"/>
      <c r="W74" s="611"/>
      <c r="X74" s="611"/>
      <c r="Y74" s="611"/>
      <c r="Z74" s="611"/>
      <c r="AA74" s="611"/>
      <c r="AB74" s="611"/>
      <c r="AC74" s="611"/>
      <c r="AD74" s="597"/>
    </row>
    <row r="75" spans="1:30" s="587" customFormat="1" ht="15" customHeight="1">
      <c r="A75" s="983"/>
      <c r="B75" s="1178">
        <v>4</v>
      </c>
      <c r="C75" s="1279" t="s">
        <v>1333</v>
      </c>
      <c r="D75" s="1280"/>
      <c r="E75" s="852">
        <f>SUM(E76,E78,E79,E80,E82,E83,E84)</f>
        <v>0</v>
      </c>
      <c r="F75" s="852">
        <f t="shared" ref="F75:T75" si="11">SUM(F76,F78,F79,F80,F82,F83,F84)</f>
        <v>0</v>
      </c>
      <c r="G75" s="852">
        <f t="shared" si="11"/>
        <v>0</v>
      </c>
      <c r="H75" s="852">
        <f t="shared" si="11"/>
        <v>0</v>
      </c>
      <c r="I75" s="852">
        <f t="shared" si="11"/>
        <v>0</v>
      </c>
      <c r="J75" s="852">
        <f t="shared" si="11"/>
        <v>0</v>
      </c>
      <c r="K75" s="852">
        <f t="shared" si="11"/>
        <v>0</v>
      </c>
      <c r="L75" s="1339">
        <f t="shared" si="11"/>
        <v>0</v>
      </c>
      <c r="M75" s="1340">
        <f t="shared" si="11"/>
        <v>0</v>
      </c>
      <c r="N75" s="852">
        <f t="shared" si="11"/>
        <v>0</v>
      </c>
      <c r="O75" s="852">
        <f t="shared" si="11"/>
        <v>0</v>
      </c>
      <c r="P75" s="852">
        <f t="shared" si="11"/>
        <v>0</v>
      </c>
      <c r="Q75" s="852">
        <f t="shared" si="11"/>
        <v>0</v>
      </c>
      <c r="R75" s="852">
        <f t="shared" si="11"/>
        <v>0</v>
      </c>
      <c r="S75" s="852">
        <f t="shared" si="11"/>
        <v>0</v>
      </c>
      <c r="T75" s="665">
        <f t="shared" si="11"/>
        <v>0</v>
      </c>
      <c r="U75" s="611"/>
      <c r="V75" s="611"/>
      <c r="W75" s="611"/>
      <c r="X75" s="611"/>
      <c r="Y75" s="611"/>
      <c r="Z75" s="611"/>
      <c r="AA75" s="611"/>
      <c r="AB75" s="611"/>
      <c r="AC75" s="611"/>
      <c r="AD75" s="597"/>
    </row>
    <row r="76" spans="1:30" s="587" customFormat="1" ht="15" customHeight="1">
      <c r="A76" s="983"/>
      <c r="B76" s="1178">
        <v>4.0999999999999996</v>
      </c>
      <c r="C76" s="1520" t="s">
        <v>1299</v>
      </c>
      <c r="D76" s="1019"/>
      <c r="E76" s="47"/>
      <c r="F76" s="47"/>
      <c r="G76" s="47"/>
      <c r="H76" s="47"/>
      <c r="I76" s="47"/>
      <c r="J76" s="47"/>
      <c r="K76" s="47"/>
      <c r="L76" s="1316"/>
      <c r="M76" s="1317"/>
      <c r="N76" s="47"/>
      <c r="O76" s="47"/>
      <c r="P76" s="47"/>
      <c r="Q76" s="47"/>
      <c r="R76" s="47"/>
      <c r="S76" s="47"/>
      <c r="T76" s="74"/>
      <c r="U76" s="611"/>
      <c r="V76" s="611"/>
      <c r="W76" s="611"/>
      <c r="X76" s="611"/>
      <c r="Y76" s="611"/>
      <c r="Z76" s="611"/>
      <c r="AA76" s="611"/>
      <c r="AB76" s="611"/>
      <c r="AC76" s="611"/>
      <c r="AD76" s="597"/>
    </row>
    <row r="77" spans="1:30" s="587" customFormat="1" ht="30" customHeight="1">
      <c r="A77" s="983"/>
      <c r="B77" s="1286"/>
      <c r="C77" s="1287" t="s">
        <v>1300</v>
      </c>
      <c r="D77" s="1288"/>
      <c r="E77" s="39"/>
      <c r="F77" s="39"/>
      <c r="G77" s="39"/>
      <c r="H77" s="39"/>
      <c r="I77" s="39"/>
      <c r="J77" s="39"/>
      <c r="K77" s="39"/>
      <c r="L77" s="1289"/>
      <c r="M77" s="1290"/>
      <c r="N77" s="39"/>
      <c r="O77" s="39"/>
      <c r="P77" s="39"/>
      <c r="Q77" s="39"/>
      <c r="R77" s="39"/>
      <c r="S77" s="39"/>
      <c r="T77" s="224"/>
      <c r="U77" s="611"/>
      <c r="V77" s="611"/>
      <c r="W77" s="611"/>
      <c r="X77" s="611"/>
      <c r="Y77" s="611"/>
      <c r="Z77" s="611"/>
      <c r="AA77" s="611"/>
      <c r="AB77" s="611"/>
      <c r="AC77" s="611"/>
      <c r="AD77" s="597"/>
    </row>
    <row r="78" spans="1:30" s="587" customFormat="1" ht="15" customHeight="1">
      <c r="A78" s="983"/>
      <c r="B78" s="1178">
        <v>4.2</v>
      </c>
      <c r="C78" s="1291" t="s">
        <v>1301</v>
      </c>
      <c r="D78" s="1020"/>
      <c r="E78" s="47"/>
      <c r="F78" s="47"/>
      <c r="G78" s="47"/>
      <c r="H78" s="47"/>
      <c r="I78" s="47"/>
      <c r="J78" s="47"/>
      <c r="K78" s="47"/>
      <c r="L78" s="1316"/>
      <c r="M78" s="1317"/>
      <c r="N78" s="47"/>
      <c r="O78" s="47"/>
      <c r="P78" s="47"/>
      <c r="Q78" s="47"/>
      <c r="R78" s="47"/>
      <c r="S78" s="47"/>
      <c r="T78" s="74"/>
      <c r="U78" s="611"/>
      <c r="V78" s="611"/>
      <c r="W78" s="611"/>
      <c r="X78" s="611"/>
      <c r="Y78" s="611"/>
      <c r="Z78" s="611"/>
      <c r="AA78" s="611"/>
      <c r="AB78" s="611"/>
      <c r="AC78" s="611"/>
      <c r="AD78" s="597"/>
    </row>
    <row r="79" spans="1:30" s="587" customFormat="1" ht="15" customHeight="1">
      <c r="A79" s="983"/>
      <c r="B79" s="1178">
        <v>4.3</v>
      </c>
      <c r="C79" s="1291" t="s">
        <v>1302</v>
      </c>
      <c r="D79" s="1020"/>
      <c r="E79" s="47"/>
      <c r="F79" s="47"/>
      <c r="G79" s="47"/>
      <c r="H79" s="47"/>
      <c r="I79" s="47"/>
      <c r="J79" s="47"/>
      <c r="K79" s="47"/>
      <c r="L79" s="1316"/>
      <c r="M79" s="1317"/>
      <c r="N79" s="47"/>
      <c r="O79" s="47"/>
      <c r="P79" s="47"/>
      <c r="Q79" s="47"/>
      <c r="R79" s="47"/>
      <c r="S79" s="47"/>
      <c r="T79" s="74"/>
      <c r="U79" s="611"/>
      <c r="V79" s="611"/>
      <c r="W79" s="611"/>
      <c r="X79" s="611"/>
      <c r="Y79" s="611"/>
      <c r="Z79" s="611"/>
      <c r="AA79" s="611"/>
      <c r="AB79" s="611"/>
      <c r="AC79" s="611"/>
      <c r="AD79" s="597"/>
    </row>
    <row r="80" spans="1:30" s="587" customFormat="1" ht="15" customHeight="1">
      <c r="A80" s="983"/>
      <c r="B80" s="1178">
        <v>4.4000000000000004</v>
      </c>
      <c r="C80" s="1291" t="s">
        <v>1303</v>
      </c>
      <c r="D80" s="1020"/>
      <c r="E80" s="47"/>
      <c r="F80" s="47"/>
      <c r="G80" s="47"/>
      <c r="H80" s="47"/>
      <c r="I80" s="47"/>
      <c r="J80" s="47"/>
      <c r="K80" s="47"/>
      <c r="L80" s="1316"/>
      <c r="M80" s="1317"/>
      <c r="N80" s="47"/>
      <c r="O80" s="47"/>
      <c r="P80" s="47"/>
      <c r="Q80" s="47"/>
      <c r="R80" s="47"/>
      <c r="S80" s="47"/>
      <c r="T80" s="74"/>
      <c r="U80" s="611"/>
      <c r="V80" s="611"/>
      <c r="W80" s="611"/>
      <c r="X80" s="611"/>
      <c r="Y80" s="611"/>
      <c r="Z80" s="611"/>
      <c r="AA80" s="611"/>
      <c r="AB80" s="611"/>
      <c r="AC80" s="611"/>
      <c r="AD80" s="597"/>
    </row>
    <row r="81" spans="1:30" s="587" customFormat="1" ht="30" customHeight="1">
      <c r="A81" s="983"/>
      <c r="B81" s="1286"/>
      <c r="C81" s="1287" t="s">
        <v>1304</v>
      </c>
      <c r="D81" s="1288"/>
      <c r="E81" s="39"/>
      <c r="F81" s="39"/>
      <c r="G81" s="39"/>
      <c r="H81" s="39"/>
      <c r="I81" s="39"/>
      <c r="J81" s="39"/>
      <c r="K81" s="39"/>
      <c r="L81" s="1289"/>
      <c r="M81" s="1290"/>
      <c r="N81" s="39"/>
      <c r="O81" s="39"/>
      <c r="P81" s="39"/>
      <c r="Q81" s="39"/>
      <c r="R81" s="39"/>
      <c r="S81" s="39"/>
      <c r="T81" s="224"/>
      <c r="U81" s="611"/>
      <c r="V81" s="611"/>
      <c r="W81" s="611"/>
      <c r="X81" s="611"/>
      <c r="Y81" s="611"/>
      <c r="Z81" s="611"/>
      <c r="AA81" s="611"/>
      <c r="AB81" s="611"/>
      <c r="AC81" s="611"/>
      <c r="AD81" s="597"/>
    </row>
    <row r="82" spans="1:30" s="587" customFormat="1" ht="15" customHeight="1">
      <c r="A82" s="983"/>
      <c r="B82" s="1178">
        <v>4.5</v>
      </c>
      <c r="C82" s="1291" t="s">
        <v>1301</v>
      </c>
      <c r="D82" s="1020"/>
      <c r="E82" s="47"/>
      <c r="F82" s="47"/>
      <c r="G82" s="47"/>
      <c r="H82" s="47"/>
      <c r="I82" s="47"/>
      <c r="J82" s="47"/>
      <c r="K82" s="47"/>
      <c r="L82" s="1316"/>
      <c r="M82" s="1317"/>
      <c r="N82" s="47"/>
      <c r="O82" s="47"/>
      <c r="P82" s="47"/>
      <c r="Q82" s="47"/>
      <c r="R82" s="47"/>
      <c r="S82" s="47"/>
      <c r="T82" s="74"/>
      <c r="U82" s="611"/>
      <c r="V82" s="611"/>
      <c r="W82" s="611"/>
      <c r="X82" s="611"/>
      <c r="Y82" s="611"/>
      <c r="Z82" s="611"/>
      <c r="AA82" s="611"/>
      <c r="AB82" s="611"/>
      <c r="AC82" s="611"/>
      <c r="AD82" s="597"/>
    </row>
    <row r="83" spans="1:30" s="587" customFormat="1" ht="15" customHeight="1">
      <c r="A83" s="983"/>
      <c r="B83" s="1178">
        <v>4.5999999999999996</v>
      </c>
      <c r="C83" s="1291" t="s">
        <v>1302</v>
      </c>
      <c r="D83" s="1020"/>
      <c r="E83" s="47"/>
      <c r="F83" s="47"/>
      <c r="G83" s="47"/>
      <c r="H83" s="47"/>
      <c r="I83" s="47"/>
      <c r="J83" s="47"/>
      <c r="K83" s="47"/>
      <c r="L83" s="1316"/>
      <c r="M83" s="1317"/>
      <c r="N83" s="47"/>
      <c r="O83" s="47"/>
      <c r="P83" s="47"/>
      <c r="Q83" s="47"/>
      <c r="R83" s="47"/>
      <c r="S83" s="47"/>
      <c r="T83" s="74"/>
      <c r="U83" s="611"/>
      <c r="V83" s="611"/>
      <c r="W83" s="611"/>
      <c r="X83" s="611"/>
      <c r="Y83" s="611"/>
      <c r="Z83" s="611"/>
      <c r="AA83" s="611"/>
      <c r="AB83" s="611"/>
      <c r="AC83" s="611"/>
      <c r="AD83" s="597"/>
    </row>
    <row r="84" spans="1:30" s="587" customFormat="1" ht="15" customHeight="1">
      <c r="A84" s="983"/>
      <c r="B84" s="1179">
        <v>4.7</v>
      </c>
      <c r="C84" s="1292" t="s">
        <v>1303</v>
      </c>
      <c r="D84" s="1341"/>
      <c r="E84" s="42"/>
      <c r="F84" s="42"/>
      <c r="G84" s="42"/>
      <c r="H84" s="42"/>
      <c r="I84" s="42"/>
      <c r="J84" s="42"/>
      <c r="K84" s="42"/>
      <c r="L84" s="1335"/>
      <c r="M84" s="1336"/>
      <c r="N84" s="42"/>
      <c r="O84" s="42"/>
      <c r="P84" s="42"/>
      <c r="Q84" s="42"/>
      <c r="R84" s="42"/>
      <c r="S84" s="42"/>
      <c r="T84" s="256"/>
      <c r="U84" s="611"/>
      <c r="V84" s="611"/>
      <c r="W84" s="611"/>
      <c r="X84" s="611"/>
      <c r="Y84" s="611"/>
      <c r="Z84" s="611"/>
      <c r="AA84" s="611"/>
      <c r="AB84" s="611"/>
      <c r="AC84" s="611"/>
      <c r="AD84" s="597"/>
    </row>
    <row r="85" spans="1:30" s="1089" customFormat="1" ht="15" customHeight="1">
      <c r="A85" s="983"/>
      <c r="B85" s="1203"/>
      <c r="C85" s="1300" t="s">
        <v>1305</v>
      </c>
      <c r="D85" s="1300"/>
      <c r="E85" s="1163">
        <f t="shared" ref="E85:T85" si="12">SUM(E72,E73,E74,E75)</f>
        <v>0</v>
      </c>
      <c r="F85" s="1163">
        <f t="shared" si="12"/>
        <v>0</v>
      </c>
      <c r="G85" s="1163">
        <f t="shared" si="12"/>
        <v>0</v>
      </c>
      <c r="H85" s="1163">
        <f t="shared" si="12"/>
        <v>0</v>
      </c>
      <c r="I85" s="1163">
        <f t="shared" si="12"/>
        <v>0</v>
      </c>
      <c r="J85" s="1163">
        <f t="shared" si="12"/>
        <v>0</v>
      </c>
      <c r="K85" s="1163">
        <f t="shared" si="12"/>
        <v>0</v>
      </c>
      <c r="L85" s="1164">
        <f t="shared" si="12"/>
        <v>0</v>
      </c>
      <c r="M85" s="1162">
        <f t="shared" si="12"/>
        <v>0</v>
      </c>
      <c r="N85" s="1163">
        <f t="shared" si="12"/>
        <v>0</v>
      </c>
      <c r="O85" s="1163">
        <f t="shared" si="12"/>
        <v>0</v>
      </c>
      <c r="P85" s="1163">
        <f t="shared" si="12"/>
        <v>0</v>
      </c>
      <c r="Q85" s="1163">
        <f t="shared" si="12"/>
        <v>0</v>
      </c>
      <c r="R85" s="1163">
        <f t="shared" si="12"/>
        <v>0</v>
      </c>
      <c r="S85" s="1163">
        <f t="shared" si="12"/>
        <v>0</v>
      </c>
      <c r="T85" s="1301">
        <f t="shared" si="12"/>
        <v>0</v>
      </c>
      <c r="U85" s="611"/>
      <c r="V85" s="611"/>
      <c r="W85" s="611"/>
      <c r="X85" s="611"/>
      <c r="Y85" s="611"/>
      <c r="Z85" s="611"/>
      <c r="AA85" s="611"/>
      <c r="AB85" s="611"/>
      <c r="AC85" s="611"/>
      <c r="AD85" s="597"/>
    </row>
    <row r="86" spans="1:30" s="1347" customFormat="1" ht="15" customHeight="1">
      <c r="A86" s="1342"/>
      <c r="B86" s="179"/>
      <c r="C86" s="179"/>
      <c r="D86" s="179"/>
      <c r="E86" s="179"/>
      <c r="F86" s="1105"/>
      <c r="G86" s="1105"/>
      <c r="H86" s="1105"/>
      <c r="I86" s="1105"/>
      <c r="J86" s="1105"/>
      <c r="K86" s="1105"/>
      <c r="L86" s="1105"/>
      <c r="M86" s="1105"/>
      <c r="N86" s="1105"/>
      <c r="O86" s="1105"/>
      <c r="P86" s="1105"/>
      <c r="Q86" s="1105"/>
      <c r="R86" s="179"/>
      <c r="S86" s="1105"/>
      <c r="T86" s="1105"/>
      <c r="U86" s="1105"/>
      <c r="V86" s="1105"/>
      <c r="W86" s="1105"/>
      <c r="X86" s="1105"/>
      <c r="Y86" s="1105"/>
      <c r="Z86" s="1105"/>
      <c r="AA86" s="1105"/>
      <c r="AB86" s="1105"/>
      <c r="AC86" s="1304"/>
      <c r="AD86" s="188"/>
    </row>
    <row r="87" spans="1:30" s="1089" customFormat="1" ht="45" customHeight="1">
      <c r="A87" s="1414" t="s">
        <v>1328</v>
      </c>
      <c r="B87" s="1308"/>
      <c r="C87" s="1263"/>
      <c r="D87" s="1263"/>
      <c r="E87" s="1263"/>
      <c r="F87" s="1264"/>
      <c r="G87" s="1265"/>
      <c r="H87" s="1265"/>
      <c r="I87" s="1265"/>
      <c r="J87" s="1265"/>
      <c r="K87" s="1263"/>
      <c r="L87" s="1265"/>
      <c r="M87" s="1265"/>
      <c r="N87" s="1263"/>
      <c r="O87" s="1266"/>
      <c r="P87" s="1267"/>
      <c r="Q87" s="1268"/>
      <c r="R87" s="1268"/>
      <c r="S87" s="1268"/>
      <c r="T87" s="1268"/>
      <c r="U87" s="1268"/>
      <c r="V87" s="1268"/>
      <c r="W87" s="1268"/>
      <c r="X87" s="1268"/>
      <c r="Y87" s="1268"/>
      <c r="Z87" s="1268"/>
      <c r="AA87" s="1268"/>
      <c r="AB87" s="1268"/>
      <c r="AC87" s="1268"/>
      <c r="AD87" s="1269"/>
    </row>
    <row r="88" spans="1:30" s="1089" customFormat="1" ht="15" customHeight="1">
      <c r="A88" s="983"/>
      <c r="B88" s="611"/>
      <c r="C88" s="3128"/>
      <c r="D88" s="1532"/>
      <c r="E88" s="1532"/>
      <c r="F88" s="3131" t="s">
        <v>1329</v>
      </c>
      <c r="G88" s="3131"/>
      <c r="H88" s="3131"/>
      <c r="I88" s="3131"/>
      <c r="J88" s="3131"/>
      <c r="K88" s="3131"/>
      <c r="L88" s="3131"/>
      <c r="M88" s="3131" t="s">
        <v>1330</v>
      </c>
      <c r="N88" s="3131"/>
      <c r="O88" s="3131"/>
      <c r="P88" s="3131"/>
      <c r="Q88" s="3131"/>
      <c r="R88" s="3131"/>
      <c r="S88" s="3131"/>
      <c r="T88" s="3133" t="s">
        <v>1331</v>
      </c>
      <c r="U88" s="611"/>
      <c r="V88" s="611"/>
      <c r="W88" s="611"/>
      <c r="X88" s="611"/>
      <c r="Y88" s="611"/>
      <c r="Z88" s="611"/>
      <c r="AA88" s="611"/>
      <c r="AB88" s="611"/>
      <c r="AC88" s="611"/>
      <c r="AD88" s="324"/>
    </row>
    <row r="89" spans="1:30" s="1089" customFormat="1" ht="15" customHeight="1">
      <c r="A89" s="983"/>
      <c r="B89" s="611"/>
      <c r="C89" s="3129"/>
      <c r="D89" s="1533"/>
      <c r="E89" s="1533"/>
      <c r="F89" s="3136" t="s">
        <v>67</v>
      </c>
      <c r="G89" s="3138" t="s">
        <v>1332</v>
      </c>
      <c r="H89" s="3138"/>
      <c r="I89" s="3138"/>
      <c r="J89" s="3138"/>
      <c r="K89" s="3138"/>
      <c r="L89" s="3138"/>
      <c r="M89" s="3136" t="s">
        <v>67</v>
      </c>
      <c r="N89" s="3138" t="s">
        <v>1332</v>
      </c>
      <c r="O89" s="3138"/>
      <c r="P89" s="3138"/>
      <c r="Q89" s="3138"/>
      <c r="R89" s="3138"/>
      <c r="S89" s="3138"/>
      <c r="T89" s="3134"/>
      <c r="U89" s="611"/>
      <c r="V89" s="611"/>
      <c r="W89" s="611"/>
      <c r="X89" s="611"/>
      <c r="Y89" s="611"/>
      <c r="Z89" s="611"/>
      <c r="AA89" s="611"/>
      <c r="AB89" s="611"/>
      <c r="AC89" s="611"/>
      <c r="AD89" s="324"/>
    </row>
    <row r="90" spans="1:30" s="1089" customFormat="1" ht="15" customHeight="1">
      <c r="A90" s="983"/>
      <c r="B90" s="611"/>
      <c r="C90" s="3130"/>
      <c r="D90" s="1534"/>
      <c r="E90" s="1534"/>
      <c r="F90" s="3137"/>
      <c r="G90" s="1526" t="s">
        <v>1308</v>
      </c>
      <c r="H90" s="1526" t="s">
        <v>1309</v>
      </c>
      <c r="I90" s="1526" t="s">
        <v>1310</v>
      </c>
      <c r="J90" s="1526" t="s">
        <v>1311</v>
      </c>
      <c r="K90" s="1526" t="s">
        <v>1312</v>
      </c>
      <c r="L90" s="1526" t="s">
        <v>1313</v>
      </c>
      <c r="M90" s="3137"/>
      <c r="N90" s="1526" t="s">
        <v>1308</v>
      </c>
      <c r="O90" s="1526" t="s">
        <v>1309</v>
      </c>
      <c r="P90" s="1526" t="s">
        <v>1310</v>
      </c>
      <c r="Q90" s="1526" t="s">
        <v>1311</v>
      </c>
      <c r="R90" s="1526" t="s">
        <v>1312</v>
      </c>
      <c r="S90" s="1526" t="s">
        <v>1313</v>
      </c>
      <c r="T90" s="3135"/>
      <c r="U90" s="611"/>
      <c r="V90" s="611"/>
      <c r="W90" s="611"/>
      <c r="X90" s="611"/>
      <c r="Y90" s="611"/>
      <c r="Z90" s="611"/>
      <c r="AA90" s="611"/>
      <c r="AB90" s="611"/>
      <c r="AC90" s="611"/>
      <c r="AD90" s="324"/>
    </row>
    <row r="91" spans="1:30" s="587" customFormat="1" ht="15" customHeight="1">
      <c r="A91" s="983"/>
      <c r="B91" s="1313">
        <v>1</v>
      </c>
      <c r="C91" s="1272" t="s">
        <v>1296</v>
      </c>
      <c r="D91" s="1272"/>
      <c r="E91" s="1272"/>
      <c r="F91" s="1050"/>
      <c r="G91" s="1050"/>
      <c r="H91" s="1050"/>
      <c r="I91" s="1050"/>
      <c r="J91" s="1050"/>
      <c r="K91" s="1050"/>
      <c r="L91" s="1050"/>
      <c r="M91" s="1050"/>
      <c r="N91" s="1050"/>
      <c r="O91" s="1050"/>
      <c r="P91" s="1050"/>
      <c r="Q91" s="1050"/>
      <c r="R91" s="1050"/>
      <c r="S91" s="1050"/>
      <c r="T91" s="1715"/>
      <c r="U91" s="611"/>
      <c r="V91" s="611"/>
      <c r="W91" s="611"/>
      <c r="X91" s="611"/>
      <c r="Y91" s="611"/>
      <c r="Z91" s="611"/>
      <c r="AA91" s="611"/>
      <c r="AB91" s="611"/>
      <c r="AC91" s="611"/>
      <c r="AD91" s="324"/>
    </row>
    <row r="92" spans="1:30" s="587" customFormat="1" ht="15" customHeight="1">
      <c r="A92" s="983"/>
      <c r="B92" s="584"/>
      <c r="C92" s="1520" t="s">
        <v>1314</v>
      </c>
      <c r="D92" s="1520"/>
      <c r="E92" s="1520"/>
      <c r="F92" s="47"/>
      <c r="G92" s="47"/>
      <c r="H92" s="47"/>
      <c r="I92" s="47"/>
      <c r="J92" s="47"/>
      <c r="K92" s="47"/>
      <c r="L92" s="47"/>
      <c r="M92" s="47"/>
      <c r="N92" s="47"/>
      <c r="O92" s="47"/>
      <c r="P92" s="47"/>
      <c r="Q92" s="47"/>
      <c r="R92" s="47"/>
      <c r="S92" s="47"/>
      <c r="T92" s="829"/>
      <c r="U92" s="611"/>
      <c r="V92" s="611"/>
      <c r="W92" s="611"/>
      <c r="X92" s="611"/>
      <c r="Y92" s="611"/>
      <c r="Z92" s="611"/>
      <c r="AA92" s="611"/>
      <c r="AB92" s="611"/>
      <c r="AC92" s="611"/>
      <c r="AD92" s="324"/>
    </row>
    <row r="93" spans="1:30" s="587" customFormat="1" ht="15" customHeight="1">
      <c r="A93" s="983"/>
      <c r="B93" s="584"/>
      <c r="C93" s="1291" t="s">
        <v>1315</v>
      </c>
      <c r="D93" s="1291"/>
      <c r="E93" s="1291"/>
      <c r="F93" s="47"/>
      <c r="G93" s="47"/>
      <c r="H93" s="47"/>
      <c r="I93" s="47"/>
      <c r="J93" s="47"/>
      <c r="K93" s="47"/>
      <c r="L93" s="47"/>
      <c r="M93" s="47"/>
      <c r="N93" s="47"/>
      <c r="O93" s="47"/>
      <c r="P93" s="47"/>
      <c r="Q93" s="47"/>
      <c r="R93" s="47"/>
      <c r="S93" s="47"/>
      <c r="T93" s="829"/>
      <c r="U93" s="611"/>
      <c r="V93" s="611"/>
      <c r="W93" s="611"/>
      <c r="X93" s="611"/>
      <c r="Y93" s="611"/>
      <c r="Z93" s="611"/>
      <c r="AA93" s="611"/>
      <c r="AB93" s="611"/>
      <c r="AC93" s="611"/>
      <c r="AD93" s="324"/>
    </row>
    <row r="94" spans="1:30" s="587" customFormat="1" ht="15" customHeight="1">
      <c r="A94" s="983"/>
      <c r="B94" s="584"/>
      <c r="C94" s="1318" t="s">
        <v>1316</v>
      </c>
      <c r="D94" s="1318"/>
      <c r="E94" s="1318"/>
      <c r="F94" s="47"/>
      <c r="G94" s="47"/>
      <c r="H94" s="47"/>
      <c r="I94" s="47"/>
      <c r="J94" s="47"/>
      <c r="K94" s="47"/>
      <c r="L94" s="47"/>
      <c r="M94" s="47"/>
      <c r="N94" s="47"/>
      <c r="O94" s="47"/>
      <c r="P94" s="47"/>
      <c r="Q94" s="47"/>
      <c r="R94" s="47"/>
      <c r="S94" s="47"/>
      <c r="T94" s="829"/>
      <c r="U94" s="611"/>
      <c r="V94" s="611"/>
      <c r="W94" s="611"/>
      <c r="X94" s="611"/>
      <c r="Y94" s="611"/>
      <c r="Z94" s="611"/>
      <c r="AA94" s="611"/>
      <c r="AB94" s="611"/>
      <c r="AC94" s="611"/>
      <c r="AD94" s="324"/>
    </row>
    <row r="95" spans="1:30" s="587" customFormat="1" ht="15" customHeight="1">
      <c r="A95" s="983"/>
      <c r="B95" s="584"/>
      <c r="C95" s="1319" t="s">
        <v>1317</v>
      </c>
      <c r="D95" s="1319"/>
      <c r="E95" s="1319"/>
      <c r="F95" s="47"/>
      <c r="G95" s="47"/>
      <c r="H95" s="47"/>
      <c r="I95" s="47"/>
      <c r="J95" s="47"/>
      <c r="K95" s="47"/>
      <c r="L95" s="47"/>
      <c r="M95" s="47"/>
      <c r="N95" s="47"/>
      <c r="O95" s="47"/>
      <c r="P95" s="47"/>
      <c r="Q95" s="47"/>
      <c r="R95" s="47"/>
      <c r="S95" s="47"/>
      <c r="T95" s="829"/>
      <c r="U95" s="611"/>
      <c r="V95" s="611"/>
      <c r="W95" s="611"/>
      <c r="X95" s="611"/>
      <c r="Y95" s="611"/>
      <c r="Z95" s="611"/>
      <c r="AA95" s="611"/>
      <c r="AB95" s="611"/>
      <c r="AC95" s="611"/>
      <c r="AD95" s="324"/>
    </row>
    <row r="96" spans="1:30" s="587" customFormat="1" ht="15" customHeight="1">
      <c r="A96" s="983"/>
      <c r="B96" s="1320"/>
      <c r="C96" s="1321" t="s">
        <v>1459</v>
      </c>
      <c r="D96" s="1329"/>
      <c r="E96" s="1329"/>
      <c r="F96" s="1323" t="str">
        <f t="shared" ref="F96:S96" si="13">IF(AND(F91&gt;=F92,F92&gt;=F93,F93&gt;=F94,F94&gt;=F95),"Yes","No")</f>
        <v>Yes</v>
      </c>
      <c r="G96" s="1323" t="str">
        <f t="shared" si="13"/>
        <v>Yes</v>
      </c>
      <c r="H96" s="1323" t="str">
        <f t="shared" si="13"/>
        <v>Yes</v>
      </c>
      <c r="I96" s="1323" t="str">
        <f t="shared" si="13"/>
        <v>Yes</v>
      </c>
      <c r="J96" s="1323" t="str">
        <f t="shared" si="13"/>
        <v>Yes</v>
      </c>
      <c r="K96" s="1323" t="str">
        <f t="shared" si="13"/>
        <v>Yes</v>
      </c>
      <c r="L96" s="1323" t="str">
        <f t="shared" si="13"/>
        <v>Yes</v>
      </c>
      <c r="M96" s="1323" t="str">
        <f t="shared" si="13"/>
        <v>Yes</v>
      </c>
      <c r="N96" s="1323" t="str">
        <f t="shared" si="13"/>
        <v>Yes</v>
      </c>
      <c r="O96" s="1323" t="str">
        <f t="shared" si="13"/>
        <v>Yes</v>
      </c>
      <c r="P96" s="1323" t="str">
        <f t="shared" si="13"/>
        <v>Yes</v>
      </c>
      <c r="Q96" s="1323" t="str">
        <f t="shared" si="13"/>
        <v>Yes</v>
      </c>
      <c r="R96" s="1323" t="str">
        <f t="shared" si="13"/>
        <v>Yes</v>
      </c>
      <c r="S96" s="1323" t="str">
        <f t="shared" si="13"/>
        <v>Yes</v>
      </c>
      <c r="T96" s="829"/>
      <c r="U96" s="611"/>
      <c r="V96" s="611"/>
      <c r="W96" s="611"/>
      <c r="X96" s="611"/>
      <c r="Y96" s="611"/>
      <c r="Z96" s="611"/>
      <c r="AA96" s="611"/>
      <c r="AB96" s="611"/>
      <c r="AC96" s="611"/>
      <c r="AD96" s="324"/>
    </row>
    <row r="97" spans="1:30" s="587" customFormat="1" ht="15" customHeight="1">
      <c r="A97" s="983"/>
      <c r="B97" s="1327">
        <v>2</v>
      </c>
      <c r="C97" s="1279" t="s">
        <v>147</v>
      </c>
      <c r="D97" s="1279"/>
      <c r="E97" s="1279"/>
      <c r="F97" s="47"/>
      <c r="G97" s="47"/>
      <c r="H97" s="47"/>
      <c r="I97" s="47"/>
      <c r="J97" s="47"/>
      <c r="K97" s="47"/>
      <c r="L97" s="47"/>
      <c r="M97" s="47"/>
      <c r="N97" s="47"/>
      <c r="O97" s="47"/>
      <c r="P97" s="47"/>
      <c r="Q97" s="47"/>
      <c r="R97" s="47"/>
      <c r="S97" s="47"/>
      <c r="T97" s="829"/>
      <c r="U97" s="611"/>
      <c r="V97" s="611"/>
      <c r="W97" s="611"/>
      <c r="X97" s="611"/>
      <c r="Y97" s="611"/>
      <c r="Z97" s="611"/>
      <c r="AA97" s="611"/>
      <c r="AB97" s="611"/>
      <c r="AC97" s="611"/>
      <c r="AD97" s="324"/>
    </row>
    <row r="98" spans="1:30" s="587" customFormat="1" ht="15" customHeight="1">
      <c r="A98" s="983"/>
      <c r="B98" s="584"/>
      <c r="C98" s="1520" t="s">
        <v>1314</v>
      </c>
      <c r="D98" s="1520"/>
      <c r="E98" s="1520"/>
      <c r="F98" s="47"/>
      <c r="G98" s="47"/>
      <c r="H98" s="47"/>
      <c r="I98" s="47"/>
      <c r="J98" s="47"/>
      <c r="K98" s="47"/>
      <c r="L98" s="47"/>
      <c r="M98" s="47"/>
      <c r="N98" s="47"/>
      <c r="O98" s="47"/>
      <c r="P98" s="47"/>
      <c r="Q98" s="47"/>
      <c r="R98" s="47"/>
      <c r="S98" s="47"/>
      <c r="T98" s="829"/>
      <c r="U98" s="611"/>
      <c r="V98" s="611"/>
      <c r="W98" s="611"/>
      <c r="X98" s="611"/>
      <c r="Y98" s="611"/>
      <c r="Z98" s="611"/>
      <c r="AA98" s="611"/>
      <c r="AB98" s="611"/>
      <c r="AC98" s="611"/>
      <c r="AD98" s="324"/>
    </row>
    <row r="99" spans="1:30" s="587" customFormat="1" ht="15" customHeight="1">
      <c r="A99" s="983"/>
      <c r="B99" s="584"/>
      <c r="C99" s="1291" t="s">
        <v>1315</v>
      </c>
      <c r="D99" s="1291"/>
      <c r="E99" s="1291"/>
      <c r="F99" s="47"/>
      <c r="G99" s="47"/>
      <c r="H99" s="47"/>
      <c r="I99" s="47"/>
      <c r="J99" s="47"/>
      <c r="K99" s="47"/>
      <c r="L99" s="47"/>
      <c r="M99" s="47"/>
      <c r="N99" s="47"/>
      <c r="O99" s="47"/>
      <c r="P99" s="47"/>
      <c r="Q99" s="47"/>
      <c r="R99" s="47"/>
      <c r="S99" s="47"/>
      <c r="T99" s="829"/>
      <c r="U99" s="611"/>
      <c r="V99" s="611"/>
      <c r="W99" s="611"/>
      <c r="X99" s="611"/>
      <c r="Y99" s="611"/>
      <c r="Z99" s="611"/>
      <c r="AA99" s="611"/>
      <c r="AB99" s="611"/>
      <c r="AC99" s="611"/>
      <c r="AD99" s="324"/>
    </row>
    <row r="100" spans="1:30" s="587" customFormat="1" ht="15" customHeight="1">
      <c r="A100" s="983"/>
      <c r="B100" s="584"/>
      <c r="C100" s="1318" t="s">
        <v>1316</v>
      </c>
      <c r="D100" s="1318"/>
      <c r="E100" s="1318"/>
      <c r="F100" s="47"/>
      <c r="G100" s="47"/>
      <c r="H100" s="47"/>
      <c r="I100" s="47"/>
      <c r="J100" s="47"/>
      <c r="K100" s="47"/>
      <c r="L100" s="47"/>
      <c r="M100" s="47"/>
      <c r="N100" s="47"/>
      <c r="O100" s="47"/>
      <c r="P100" s="47"/>
      <c r="Q100" s="47"/>
      <c r="R100" s="47"/>
      <c r="S100" s="47"/>
      <c r="T100" s="829"/>
      <c r="U100" s="611"/>
      <c r="V100" s="611"/>
      <c r="W100" s="611"/>
      <c r="X100" s="611"/>
      <c r="Y100" s="611"/>
      <c r="Z100" s="611"/>
      <c r="AA100" s="611"/>
      <c r="AB100" s="611"/>
      <c r="AC100" s="611"/>
      <c r="AD100" s="324"/>
    </row>
    <row r="101" spans="1:30" s="587" customFormat="1" ht="15" customHeight="1">
      <c r="A101" s="983"/>
      <c r="B101" s="584"/>
      <c r="C101" s="1319" t="s">
        <v>1317</v>
      </c>
      <c r="D101" s="1319"/>
      <c r="E101" s="1319"/>
      <c r="F101" s="47"/>
      <c r="G101" s="47"/>
      <c r="H101" s="47"/>
      <c r="I101" s="47"/>
      <c r="J101" s="47"/>
      <c r="K101" s="47"/>
      <c r="L101" s="47"/>
      <c r="M101" s="47"/>
      <c r="N101" s="47"/>
      <c r="O101" s="47"/>
      <c r="P101" s="47"/>
      <c r="Q101" s="47"/>
      <c r="R101" s="47"/>
      <c r="S101" s="47"/>
      <c r="T101" s="829"/>
      <c r="U101" s="611"/>
      <c r="V101" s="611"/>
      <c r="W101" s="611"/>
      <c r="X101" s="611"/>
      <c r="Y101" s="611"/>
      <c r="Z101" s="611"/>
      <c r="AA101" s="611"/>
      <c r="AB101" s="611"/>
      <c r="AC101" s="611"/>
      <c r="AD101" s="324"/>
    </row>
    <row r="102" spans="1:30" s="587" customFormat="1" ht="15" customHeight="1">
      <c r="A102" s="983"/>
      <c r="B102" s="1320"/>
      <c r="C102" s="1321" t="s">
        <v>1459</v>
      </c>
      <c r="D102" s="1322"/>
      <c r="E102" s="1322"/>
      <c r="F102" s="1323" t="str">
        <f t="shared" ref="F102:S102" si="14">IF(AND(F97&gt;=F98,F98&gt;=F99,F99&gt;=F100,F100&gt;=F101),"Yes","No")</f>
        <v>Yes</v>
      </c>
      <c r="G102" s="1323" t="str">
        <f t="shared" si="14"/>
        <v>Yes</v>
      </c>
      <c r="H102" s="1323" t="str">
        <f t="shared" si="14"/>
        <v>Yes</v>
      </c>
      <c r="I102" s="1323" t="str">
        <f t="shared" si="14"/>
        <v>Yes</v>
      </c>
      <c r="J102" s="1323" t="str">
        <f t="shared" si="14"/>
        <v>Yes</v>
      </c>
      <c r="K102" s="1323" t="str">
        <f t="shared" si="14"/>
        <v>Yes</v>
      </c>
      <c r="L102" s="1323" t="str">
        <f t="shared" si="14"/>
        <v>Yes</v>
      </c>
      <c r="M102" s="1323" t="str">
        <f t="shared" si="14"/>
        <v>Yes</v>
      </c>
      <c r="N102" s="1323" t="str">
        <f t="shared" si="14"/>
        <v>Yes</v>
      </c>
      <c r="O102" s="1323" t="str">
        <f t="shared" si="14"/>
        <v>Yes</v>
      </c>
      <c r="P102" s="1323" t="str">
        <f t="shared" si="14"/>
        <v>Yes</v>
      </c>
      <c r="Q102" s="1323" t="str">
        <f t="shared" si="14"/>
        <v>Yes</v>
      </c>
      <c r="R102" s="1323" t="str">
        <f t="shared" si="14"/>
        <v>Yes</v>
      </c>
      <c r="S102" s="1323" t="str">
        <f t="shared" si="14"/>
        <v>Yes</v>
      </c>
      <c r="T102" s="829"/>
      <c r="U102" s="611"/>
      <c r="V102" s="611"/>
      <c r="W102" s="611"/>
      <c r="X102" s="611"/>
      <c r="Y102" s="611"/>
      <c r="Z102" s="611"/>
      <c r="AA102" s="611"/>
      <c r="AB102" s="611"/>
      <c r="AC102" s="611"/>
      <c r="AD102" s="324"/>
    </row>
    <row r="103" spans="1:30" s="587" customFormat="1" ht="15" customHeight="1">
      <c r="A103" s="983"/>
      <c r="B103" s="1178">
        <v>3</v>
      </c>
      <c r="C103" s="1279" t="s">
        <v>1297</v>
      </c>
      <c r="D103" s="1279"/>
      <c r="E103" s="1279"/>
      <c r="F103" s="47"/>
      <c r="G103" s="47"/>
      <c r="H103" s="47"/>
      <c r="I103" s="47"/>
      <c r="J103" s="47"/>
      <c r="K103" s="47"/>
      <c r="L103" s="47"/>
      <c r="M103" s="47"/>
      <c r="N103" s="47"/>
      <c r="O103" s="47"/>
      <c r="P103" s="47"/>
      <c r="Q103" s="47"/>
      <c r="R103" s="47"/>
      <c r="S103" s="47"/>
      <c r="T103" s="829"/>
      <c r="U103" s="611"/>
      <c r="V103" s="611"/>
      <c r="W103" s="611"/>
      <c r="X103" s="611"/>
      <c r="Y103" s="611"/>
      <c r="Z103" s="611"/>
      <c r="AA103" s="611"/>
      <c r="AB103" s="611"/>
      <c r="AC103" s="611"/>
      <c r="AD103" s="324"/>
    </row>
    <row r="104" spans="1:30" s="587" customFormat="1" ht="15" customHeight="1">
      <c r="A104" s="983"/>
      <c r="B104" s="1327">
        <v>4</v>
      </c>
      <c r="C104" s="1279" t="s">
        <v>1319</v>
      </c>
      <c r="D104" s="1279"/>
      <c r="E104" s="1279"/>
      <c r="F104" s="852">
        <f>SUM(F110,F115,F119,F128,F129,F130,F123)</f>
        <v>0</v>
      </c>
      <c r="G104" s="852">
        <f t="shared" ref="G104:S104" si="15">SUM(G110,G115,G119,G128,G129,G130,G123)</f>
        <v>0</v>
      </c>
      <c r="H104" s="852">
        <f t="shared" si="15"/>
        <v>0</v>
      </c>
      <c r="I104" s="852">
        <f t="shared" si="15"/>
        <v>0</v>
      </c>
      <c r="J104" s="852">
        <f t="shared" si="15"/>
        <v>0</v>
      </c>
      <c r="K104" s="852">
        <f t="shared" si="15"/>
        <v>0</v>
      </c>
      <c r="L104" s="852">
        <f t="shared" si="15"/>
        <v>0</v>
      </c>
      <c r="M104" s="852">
        <f t="shared" si="15"/>
        <v>0</v>
      </c>
      <c r="N104" s="852">
        <f t="shared" si="15"/>
        <v>0</v>
      </c>
      <c r="O104" s="852">
        <f t="shared" si="15"/>
        <v>0</v>
      </c>
      <c r="P104" s="852">
        <f t="shared" si="15"/>
        <v>0</v>
      </c>
      <c r="Q104" s="852">
        <f t="shared" si="15"/>
        <v>0</v>
      </c>
      <c r="R104" s="852">
        <f t="shared" si="15"/>
        <v>0</v>
      </c>
      <c r="S104" s="852">
        <f t="shared" si="15"/>
        <v>0</v>
      </c>
      <c r="T104" s="1716"/>
      <c r="U104" s="611"/>
      <c r="V104" s="611"/>
      <c r="W104" s="611"/>
      <c r="X104" s="611"/>
      <c r="Y104" s="611"/>
      <c r="Z104" s="611"/>
      <c r="AA104" s="611"/>
      <c r="AB104" s="611"/>
      <c r="AC104" s="611"/>
      <c r="AD104" s="324"/>
    </row>
    <row r="105" spans="1:30" s="587" customFormat="1" ht="15" customHeight="1">
      <c r="A105" s="983"/>
      <c r="B105" s="584"/>
      <c r="C105" s="1520" t="s">
        <v>1314</v>
      </c>
      <c r="D105" s="1520"/>
      <c r="E105" s="1520"/>
      <c r="F105" s="47"/>
      <c r="G105" s="47"/>
      <c r="H105" s="47"/>
      <c r="I105" s="47"/>
      <c r="J105" s="47"/>
      <c r="K105" s="47"/>
      <c r="L105" s="47"/>
      <c r="M105" s="47"/>
      <c r="N105" s="47"/>
      <c r="O105" s="47"/>
      <c r="P105" s="47"/>
      <c r="Q105" s="47"/>
      <c r="R105" s="47"/>
      <c r="S105" s="47"/>
      <c r="T105" s="1343"/>
      <c r="U105" s="611"/>
      <c r="V105" s="611"/>
      <c r="W105" s="611"/>
      <c r="X105" s="611"/>
      <c r="Y105" s="611"/>
      <c r="Z105" s="611"/>
      <c r="AA105" s="611"/>
      <c r="AB105" s="611"/>
      <c r="AC105" s="611"/>
      <c r="AD105" s="324"/>
    </row>
    <row r="106" spans="1:30" s="587" customFormat="1" ht="15" customHeight="1">
      <c r="A106" s="983"/>
      <c r="B106" s="584"/>
      <c r="C106" s="1291" t="s">
        <v>1315</v>
      </c>
      <c r="D106" s="1291"/>
      <c r="E106" s="1291"/>
      <c r="F106" s="47"/>
      <c r="G106" s="47"/>
      <c r="H106" s="47"/>
      <c r="I106" s="47"/>
      <c r="J106" s="47"/>
      <c r="K106" s="47"/>
      <c r="L106" s="47"/>
      <c r="M106" s="47"/>
      <c r="N106" s="47"/>
      <c r="O106" s="47"/>
      <c r="P106" s="47"/>
      <c r="Q106" s="47"/>
      <c r="R106" s="47"/>
      <c r="S106" s="47"/>
      <c r="T106" s="1343"/>
      <c r="U106" s="611"/>
      <c r="V106" s="611"/>
      <c r="W106" s="611"/>
      <c r="X106" s="611"/>
      <c r="Y106" s="611"/>
      <c r="Z106" s="611"/>
      <c r="AA106" s="611"/>
      <c r="AB106" s="611"/>
      <c r="AC106" s="611"/>
      <c r="AD106" s="324"/>
    </row>
    <row r="107" spans="1:30" s="587" customFormat="1" ht="15" customHeight="1">
      <c r="A107" s="983"/>
      <c r="B107" s="584"/>
      <c r="C107" s="1318" t="s">
        <v>1316</v>
      </c>
      <c r="D107" s="1318"/>
      <c r="E107" s="1318"/>
      <c r="F107" s="47"/>
      <c r="G107" s="47"/>
      <c r="H107" s="47"/>
      <c r="I107" s="47"/>
      <c r="J107" s="47"/>
      <c r="K107" s="47"/>
      <c r="L107" s="47"/>
      <c r="M107" s="47"/>
      <c r="N107" s="47"/>
      <c r="O107" s="47"/>
      <c r="P107" s="47"/>
      <c r="Q107" s="47"/>
      <c r="R107" s="47"/>
      <c r="S107" s="47"/>
      <c r="T107" s="1343"/>
      <c r="U107" s="611"/>
      <c r="V107" s="611"/>
      <c r="W107" s="611"/>
      <c r="X107" s="611"/>
      <c r="Y107" s="611"/>
      <c r="Z107" s="611"/>
      <c r="AA107" s="611"/>
      <c r="AB107" s="611"/>
      <c r="AC107" s="611"/>
      <c r="AD107" s="324"/>
    </row>
    <row r="108" spans="1:30" s="587" customFormat="1" ht="15" customHeight="1">
      <c r="A108" s="983"/>
      <c r="B108" s="584"/>
      <c r="C108" s="1319" t="s">
        <v>1317</v>
      </c>
      <c r="D108" s="1319"/>
      <c r="E108" s="1319"/>
      <c r="F108" s="47"/>
      <c r="G108" s="47"/>
      <c r="H108" s="47"/>
      <c r="I108" s="47"/>
      <c r="J108" s="47"/>
      <c r="K108" s="47"/>
      <c r="L108" s="47"/>
      <c r="M108" s="47"/>
      <c r="N108" s="47"/>
      <c r="O108" s="47"/>
      <c r="P108" s="47"/>
      <c r="Q108" s="47"/>
      <c r="R108" s="47"/>
      <c r="S108" s="47"/>
      <c r="T108" s="1343"/>
      <c r="U108" s="611"/>
      <c r="V108" s="611"/>
      <c r="W108" s="611"/>
      <c r="X108" s="611"/>
      <c r="Y108" s="611"/>
      <c r="Z108" s="611"/>
      <c r="AA108" s="611"/>
      <c r="AB108" s="611"/>
      <c r="AC108" s="611"/>
      <c r="AD108" s="324"/>
    </row>
    <row r="109" spans="1:30" s="587" customFormat="1" ht="15" customHeight="1">
      <c r="A109" s="983"/>
      <c r="B109" s="1320"/>
      <c r="C109" s="1321" t="s">
        <v>1459</v>
      </c>
      <c r="D109" s="1322"/>
      <c r="E109" s="1322"/>
      <c r="F109" s="1323" t="str">
        <f xml:space="preserve"> IF(AND(F104&gt;=F105,F105&gt;=F106,F106&gt;=F107,F107&gt;=F108,F105&gt;=SUM(F111,F116,F120,F124),F106&gt;=SUM(F112,F117,F121,F125)),"Yes","No")</f>
        <v>Yes</v>
      </c>
      <c r="G109" s="1323" t="str">
        <f t="shared" ref="G109:S109" si="16" xml:space="preserve"> IF(AND(G104&gt;=G105,G105&gt;=G106,G106&gt;=G107,G107&gt;=G108,G105&gt;=SUM(G111,G116,G120,G124),G106&gt;=SUM(G112,G117,G121,G125)),"Yes","No")</f>
        <v>Yes</v>
      </c>
      <c r="H109" s="1323" t="str">
        <f t="shared" si="16"/>
        <v>Yes</v>
      </c>
      <c r="I109" s="1323" t="str">
        <f t="shared" si="16"/>
        <v>Yes</v>
      </c>
      <c r="J109" s="1323" t="str">
        <f t="shared" si="16"/>
        <v>Yes</v>
      </c>
      <c r="K109" s="1323" t="str">
        <f t="shared" si="16"/>
        <v>Yes</v>
      </c>
      <c r="L109" s="1323" t="str">
        <f t="shared" si="16"/>
        <v>Yes</v>
      </c>
      <c r="M109" s="1323" t="str">
        <f t="shared" si="16"/>
        <v>Yes</v>
      </c>
      <c r="N109" s="1323" t="str">
        <f t="shared" si="16"/>
        <v>Yes</v>
      </c>
      <c r="O109" s="1323" t="str">
        <f t="shared" si="16"/>
        <v>Yes</v>
      </c>
      <c r="P109" s="1323" t="str">
        <f t="shared" si="16"/>
        <v>Yes</v>
      </c>
      <c r="Q109" s="1323" t="str">
        <f t="shared" si="16"/>
        <v>Yes</v>
      </c>
      <c r="R109" s="1323" t="str">
        <f t="shared" si="16"/>
        <v>Yes</v>
      </c>
      <c r="S109" s="1323" t="str">
        <f t="shared" si="16"/>
        <v>Yes</v>
      </c>
      <c r="T109" s="1343"/>
      <c r="U109" s="611"/>
      <c r="V109" s="611"/>
      <c r="W109" s="611"/>
      <c r="X109" s="611"/>
      <c r="Y109" s="611"/>
      <c r="Z109" s="611"/>
      <c r="AA109" s="611"/>
      <c r="AB109" s="611"/>
      <c r="AC109" s="611"/>
      <c r="AD109" s="324"/>
    </row>
    <row r="110" spans="1:30" s="587" customFormat="1" ht="15" customHeight="1">
      <c r="A110" s="983"/>
      <c r="B110" s="1327">
        <v>4.0999999999999996</v>
      </c>
      <c r="C110" s="1520" t="s">
        <v>1299</v>
      </c>
      <c r="D110" s="1520"/>
      <c r="E110" s="1520"/>
      <c r="F110" s="47"/>
      <c r="G110" s="47"/>
      <c r="H110" s="47"/>
      <c r="I110" s="47"/>
      <c r="J110" s="47"/>
      <c r="K110" s="47"/>
      <c r="L110" s="47"/>
      <c r="M110" s="47"/>
      <c r="N110" s="47"/>
      <c r="O110" s="47"/>
      <c r="P110" s="47"/>
      <c r="Q110" s="47"/>
      <c r="R110" s="47"/>
      <c r="S110" s="47"/>
      <c r="T110" s="1343"/>
      <c r="U110" s="611"/>
      <c r="V110" s="611"/>
      <c r="W110" s="611"/>
      <c r="X110" s="611"/>
      <c r="Y110" s="611"/>
      <c r="Z110" s="611"/>
      <c r="AA110" s="611"/>
      <c r="AB110" s="611"/>
      <c r="AC110" s="611"/>
      <c r="AD110" s="324"/>
    </row>
    <row r="111" spans="1:30" s="587" customFormat="1" ht="15" customHeight="1">
      <c r="A111" s="983"/>
      <c r="B111" s="584"/>
      <c r="C111" s="1291" t="s">
        <v>1314</v>
      </c>
      <c r="D111" s="1291"/>
      <c r="E111" s="1291"/>
      <c r="F111" s="47"/>
      <c r="G111" s="47"/>
      <c r="H111" s="47"/>
      <c r="I111" s="47"/>
      <c r="J111" s="47"/>
      <c r="K111" s="47"/>
      <c r="L111" s="47"/>
      <c r="M111" s="47"/>
      <c r="N111" s="47"/>
      <c r="O111" s="47"/>
      <c r="P111" s="47"/>
      <c r="Q111" s="47"/>
      <c r="R111" s="47"/>
      <c r="S111" s="47"/>
      <c r="T111" s="1343"/>
      <c r="U111" s="611"/>
      <c r="V111" s="611"/>
      <c r="W111" s="611"/>
      <c r="X111" s="611"/>
      <c r="Y111" s="611"/>
      <c r="Z111" s="611"/>
      <c r="AA111" s="611"/>
      <c r="AB111" s="611"/>
      <c r="AC111" s="611"/>
      <c r="AD111" s="324"/>
    </row>
    <row r="112" spans="1:30" s="587" customFormat="1" ht="15" customHeight="1">
      <c r="A112" s="983"/>
      <c r="B112" s="584"/>
      <c r="C112" s="1318" t="s">
        <v>1315</v>
      </c>
      <c r="D112" s="1318"/>
      <c r="E112" s="1318"/>
      <c r="F112" s="47"/>
      <c r="G112" s="47"/>
      <c r="H112" s="47"/>
      <c r="I112" s="47"/>
      <c r="J112" s="47"/>
      <c r="K112" s="47"/>
      <c r="L112" s="47"/>
      <c r="M112" s="47"/>
      <c r="N112" s="47"/>
      <c r="O112" s="47"/>
      <c r="P112" s="47"/>
      <c r="Q112" s="47"/>
      <c r="R112" s="47"/>
      <c r="S112" s="47"/>
      <c r="T112" s="1343"/>
      <c r="U112" s="611"/>
      <c r="V112" s="611"/>
      <c r="W112" s="611"/>
      <c r="X112" s="611"/>
      <c r="Y112" s="611"/>
      <c r="Z112" s="611"/>
      <c r="AA112" s="611"/>
      <c r="AB112" s="611"/>
      <c r="AC112" s="611"/>
      <c r="AD112" s="324"/>
    </row>
    <row r="113" spans="1:30" s="587" customFormat="1" ht="15" customHeight="1">
      <c r="A113" s="983"/>
      <c r="B113" s="1320"/>
      <c r="C113" s="1477" t="s">
        <v>1459</v>
      </c>
      <c r="D113" s="1329"/>
      <c r="E113" s="1329"/>
      <c r="F113" s="1323" t="str">
        <f t="shared" ref="F113:S113" si="17">IF(AND(F110&gt;=F111,F111&gt;=F112),"Yes","No")</f>
        <v>Yes</v>
      </c>
      <c r="G113" s="1323" t="str">
        <f t="shared" si="17"/>
        <v>Yes</v>
      </c>
      <c r="H113" s="1323" t="str">
        <f t="shared" si="17"/>
        <v>Yes</v>
      </c>
      <c r="I113" s="1323" t="str">
        <f t="shared" si="17"/>
        <v>Yes</v>
      </c>
      <c r="J113" s="1323" t="str">
        <f t="shared" si="17"/>
        <v>Yes</v>
      </c>
      <c r="K113" s="1323" t="str">
        <f t="shared" si="17"/>
        <v>Yes</v>
      </c>
      <c r="L113" s="1323" t="str">
        <f t="shared" si="17"/>
        <v>Yes</v>
      </c>
      <c r="M113" s="1323" t="str">
        <f t="shared" si="17"/>
        <v>Yes</v>
      </c>
      <c r="N113" s="1323" t="str">
        <f t="shared" si="17"/>
        <v>Yes</v>
      </c>
      <c r="O113" s="1323" t="str">
        <f t="shared" si="17"/>
        <v>Yes</v>
      </c>
      <c r="P113" s="1323" t="str">
        <f t="shared" si="17"/>
        <v>Yes</v>
      </c>
      <c r="Q113" s="1323" t="str">
        <f t="shared" si="17"/>
        <v>Yes</v>
      </c>
      <c r="R113" s="1323" t="str">
        <f t="shared" si="17"/>
        <v>Yes</v>
      </c>
      <c r="S113" s="1323" t="str">
        <f t="shared" si="17"/>
        <v>Yes</v>
      </c>
      <c r="T113" s="1343"/>
      <c r="U113" s="611"/>
      <c r="V113" s="611"/>
      <c r="W113" s="611"/>
      <c r="X113" s="611"/>
      <c r="Y113" s="611"/>
      <c r="Z113" s="611"/>
      <c r="AA113" s="611"/>
      <c r="AB113" s="611"/>
      <c r="AC113" s="611"/>
      <c r="AD113" s="324"/>
    </row>
    <row r="114" spans="1:30" s="587" customFormat="1" ht="15" customHeight="1">
      <c r="A114" s="983"/>
      <c r="B114" s="1286"/>
      <c r="C114" s="1520" t="s">
        <v>1300</v>
      </c>
      <c r="D114" s="1520"/>
      <c r="E114" s="1520"/>
      <c r="F114" s="1330"/>
      <c r="G114" s="1330"/>
      <c r="H114" s="1330"/>
      <c r="I114" s="1330"/>
      <c r="J114" s="1330"/>
      <c r="K114" s="1330"/>
      <c r="L114" s="1330"/>
      <c r="M114" s="1330"/>
      <c r="N114" s="1330"/>
      <c r="O114" s="1330"/>
      <c r="P114" s="1330"/>
      <c r="Q114" s="1330"/>
      <c r="R114" s="1330"/>
      <c r="S114" s="1330"/>
      <c r="T114" s="1343"/>
      <c r="U114" s="611"/>
      <c r="V114" s="611"/>
      <c r="W114" s="611"/>
      <c r="X114" s="611"/>
      <c r="Y114" s="611"/>
      <c r="Z114" s="611"/>
      <c r="AA114" s="611"/>
      <c r="AB114" s="611"/>
      <c r="AC114" s="611"/>
      <c r="AD114" s="324"/>
    </row>
    <row r="115" spans="1:30" s="587" customFormat="1" ht="15" customHeight="1">
      <c r="A115" s="983"/>
      <c r="B115" s="1327">
        <v>4.2</v>
      </c>
      <c r="C115" s="1291" t="s">
        <v>1301</v>
      </c>
      <c r="D115" s="1291"/>
      <c r="E115" s="1291"/>
      <c r="F115" s="47"/>
      <c r="G115" s="47"/>
      <c r="H115" s="47"/>
      <c r="I115" s="47"/>
      <c r="J115" s="47"/>
      <c r="K115" s="47"/>
      <c r="L115" s="47"/>
      <c r="M115" s="47"/>
      <c r="N115" s="47"/>
      <c r="O115" s="47"/>
      <c r="P115" s="47"/>
      <c r="Q115" s="47"/>
      <c r="R115" s="47"/>
      <c r="S115" s="47"/>
      <c r="T115" s="1343"/>
      <c r="U115" s="611"/>
      <c r="V115" s="611"/>
      <c r="W115" s="611"/>
      <c r="X115" s="611"/>
      <c r="Y115" s="611"/>
      <c r="Z115" s="611"/>
      <c r="AA115" s="611"/>
      <c r="AB115" s="611"/>
      <c r="AC115" s="611"/>
      <c r="AD115" s="324"/>
    </row>
    <row r="116" spans="1:30" s="587" customFormat="1" ht="15" customHeight="1">
      <c r="A116" s="983"/>
      <c r="B116" s="584"/>
      <c r="C116" s="1318" t="s">
        <v>1314</v>
      </c>
      <c r="D116" s="1318"/>
      <c r="E116" s="1318"/>
      <c r="F116" s="47"/>
      <c r="G116" s="47"/>
      <c r="H116" s="47"/>
      <c r="I116" s="47"/>
      <c r="J116" s="47"/>
      <c r="K116" s="47"/>
      <c r="L116" s="47"/>
      <c r="M116" s="47"/>
      <c r="N116" s="47"/>
      <c r="O116" s="47"/>
      <c r="P116" s="47"/>
      <c r="Q116" s="47"/>
      <c r="R116" s="47"/>
      <c r="S116" s="47"/>
      <c r="T116" s="1343"/>
      <c r="U116" s="611"/>
      <c r="V116" s="611"/>
      <c r="W116" s="611"/>
      <c r="X116" s="611"/>
      <c r="Y116" s="611"/>
      <c r="Z116" s="611"/>
      <c r="AA116" s="611"/>
      <c r="AB116" s="611"/>
      <c r="AC116" s="611"/>
      <c r="AD116" s="324"/>
    </row>
    <row r="117" spans="1:30" s="587" customFormat="1" ht="15" customHeight="1">
      <c r="A117" s="983"/>
      <c r="B117" s="584"/>
      <c r="C117" s="1319" t="s">
        <v>1315</v>
      </c>
      <c r="D117" s="1319"/>
      <c r="E117" s="1319"/>
      <c r="F117" s="47"/>
      <c r="G117" s="47"/>
      <c r="H117" s="47"/>
      <c r="I117" s="47"/>
      <c r="J117" s="47"/>
      <c r="K117" s="47"/>
      <c r="L117" s="47"/>
      <c r="M117" s="47"/>
      <c r="N117" s="47"/>
      <c r="O117" s="47"/>
      <c r="P117" s="47"/>
      <c r="Q117" s="47"/>
      <c r="R117" s="47"/>
      <c r="S117" s="47"/>
      <c r="T117" s="1343"/>
      <c r="U117" s="611"/>
      <c r="V117" s="611"/>
      <c r="W117" s="611"/>
      <c r="X117" s="611"/>
      <c r="Y117" s="611"/>
      <c r="Z117" s="611"/>
      <c r="AA117" s="611"/>
      <c r="AB117" s="611"/>
      <c r="AC117" s="611"/>
      <c r="AD117" s="324"/>
    </row>
    <row r="118" spans="1:30" s="587" customFormat="1" ht="15" customHeight="1">
      <c r="A118" s="983"/>
      <c r="B118" s="1320"/>
      <c r="C118" s="1328" t="s">
        <v>1459</v>
      </c>
      <c r="D118" s="1329"/>
      <c r="E118" s="1329"/>
      <c r="F118" s="1323" t="str">
        <f t="shared" ref="F118:S118" si="18">IF(AND(F115&gt;=F116,F116&gt;=F117),"Yes","No")</f>
        <v>Yes</v>
      </c>
      <c r="G118" s="1323" t="str">
        <f t="shared" si="18"/>
        <v>Yes</v>
      </c>
      <c r="H118" s="1323" t="str">
        <f t="shared" si="18"/>
        <v>Yes</v>
      </c>
      <c r="I118" s="1323" t="str">
        <f t="shared" si="18"/>
        <v>Yes</v>
      </c>
      <c r="J118" s="1323" t="str">
        <f t="shared" si="18"/>
        <v>Yes</v>
      </c>
      <c r="K118" s="1323" t="str">
        <f t="shared" si="18"/>
        <v>Yes</v>
      </c>
      <c r="L118" s="1323" t="str">
        <f t="shared" si="18"/>
        <v>Yes</v>
      </c>
      <c r="M118" s="1323" t="str">
        <f t="shared" si="18"/>
        <v>Yes</v>
      </c>
      <c r="N118" s="1323" t="str">
        <f t="shared" si="18"/>
        <v>Yes</v>
      </c>
      <c r="O118" s="1323" t="str">
        <f t="shared" si="18"/>
        <v>Yes</v>
      </c>
      <c r="P118" s="1323" t="str">
        <f t="shared" si="18"/>
        <v>Yes</v>
      </c>
      <c r="Q118" s="1323" t="str">
        <f t="shared" si="18"/>
        <v>Yes</v>
      </c>
      <c r="R118" s="1323" t="str">
        <f t="shared" si="18"/>
        <v>Yes</v>
      </c>
      <c r="S118" s="1323" t="str">
        <f t="shared" si="18"/>
        <v>Yes</v>
      </c>
      <c r="T118" s="1343"/>
      <c r="U118" s="611"/>
      <c r="V118" s="611"/>
      <c r="W118" s="611"/>
      <c r="X118" s="611"/>
      <c r="Y118" s="611"/>
      <c r="Z118" s="611"/>
      <c r="AA118" s="611"/>
      <c r="AB118" s="611"/>
      <c r="AC118" s="611"/>
      <c r="AD118" s="324"/>
    </row>
    <row r="119" spans="1:30" s="587" customFormat="1" ht="15" customHeight="1">
      <c r="A119" s="983"/>
      <c r="B119" s="1327">
        <v>4.3</v>
      </c>
      <c r="C119" s="1291" t="s">
        <v>1302</v>
      </c>
      <c r="D119" s="1291"/>
      <c r="E119" s="1291"/>
      <c r="F119" s="47"/>
      <c r="G119" s="47"/>
      <c r="H119" s="47"/>
      <c r="I119" s="47"/>
      <c r="J119" s="47"/>
      <c r="K119" s="47"/>
      <c r="L119" s="47"/>
      <c r="M119" s="47"/>
      <c r="N119" s="47"/>
      <c r="O119" s="47"/>
      <c r="P119" s="47"/>
      <c r="Q119" s="47"/>
      <c r="R119" s="47"/>
      <c r="S119" s="47"/>
      <c r="T119" s="1343"/>
      <c r="U119" s="611"/>
      <c r="V119" s="611"/>
      <c r="W119" s="611"/>
      <c r="X119" s="611"/>
      <c r="Y119" s="611"/>
      <c r="Z119" s="611"/>
      <c r="AA119" s="611"/>
      <c r="AB119" s="611"/>
      <c r="AC119" s="611"/>
      <c r="AD119" s="324"/>
    </row>
    <row r="120" spans="1:30" s="587" customFormat="1" ht="15" customHeight="1">
      <c r="A120" s="983"/>
      <c r="B120" s="584"/>
      <c r="C120" s="1318" t="s">
        <v>1314</v>
      </c>
      <c r="D120" s="1318"/>
      <c r="E120" s="1318"/>
      <c r="F120" s="47"/>
      <c r="G120" s="47"/>
      <c r="H120" s="47"/>
      <c r="I120" s="47"/>
      <c r="J120" s="47"/>
      <c r="K120" s="47"/>
      <c r="L120" s="47"/>
      <c r="M120" s="47"/>
      <c r="N120" s="47"/>
      <c r="O120" s="47"/>
      <c r="P120" s="47"/>
      <c r="Q120" s="47"/>
      <c r="R120" s="47"/>
      <c r="S120" s="47"/>
      <c r="T120" s="1343"/>
      <c r="U120" s="611"/>
      <c r="V120" s="611"/>
      <c r="W120" s="611"/>
      <c r="X120" s="611"/>
      <c r="Y120" s="611"/>
      <c r="Z120" s="611"/>
      <c r="AA120" s="611"/>
      <c r="AB120" s="611"/>
      <c r="AC120" s="611"/>
      <c r="AD120" s="324"/>
    </row>
    <row r="121" spans="1:30" s="587" customFormat="1" ht="15" customHeight="1">
      <c r="A121" s="983"/>
      <c r="B121" s="584"/>
      <c r="C121" s="1319" t="s">
        <v>1315</v>
      </c>
      <c r="D121" s="1319"/>
      <c r="E121" s="1319"/>
      <c r="F121" s="47"/>
      <c r="G121" s="47"/>
      <c r="H121" s="47"/>
      <c r="I121" s="47"/>
      <c r="J121" s="47"/>
      <c r="K121" s="47"/>
      <c r="L121" s="47"/>
      <c r="M121" s="47"/>
      <c r="N121" s="47"/>
      <c r="O121" s="47"/>
      <c r="P121" s="47"/>
      <c r="Q121" s="47"/>
      <c r="R121" s="47"/>
      <c r="S121" s="47"/>
      <c r="T121" s="1343"/>
      <c r="U121" s="611"/>
      <c r="V121" s="611"/>
      <c r="W121" s="611"/>
      <c r="X121" s="611"/>
      <c r="Y121" s="611"/>
      <c r="Z121" s="611"/>
      <c r="AA121" s="611"/>
      <c r="AB121" s="611"/>
      <c r="AC121" s="611"/>
      <c r="AD121" s="324"/>
    </row>
    <row r="122" spans="1:30" s="587" customFormat="1" ht="15" customHeight="1">
      <c r="A122" s="983"/>
      <c r="B122" s="1320"/>
      <c r="C122" s="1328" t="s">
        <v>1459</v>
      </c>
      <c r="D122" s="1329"/>
      <c r="E122" s="1329"/>
      <c r="F122" s="1323" t="str">
        <f t="shared" ref="F122:S122" si="19">IF(AND(F119&gt;=F120,F120&gt;=F121),"Yes","No")</f>
        <v>Yes</v>
      </c>
      <c r="G122" s="1323" t="str">
        <f t="shared" si="19"/>
        <v>Yes</v>
      </c>
      <c r="H122" s="1323" t="str">
        <f t="shared" si="19"/>
        <v>Yes</v>
      </c>
      <c r="I122" s="1323" t="str">
        <f t="shared" si="19"/>
        <v>Yes</v>
      </c>
      <c r="J122" s="1323" t="str">
        <f t="shared" si="19"/>
        <v>Yes</v>
      </c>
      <c r="K122" s="1323" t="str">
        <f t="shared" si="19"/>
        <v>Yes</v>
      </c>
      <c r="L122" s="1323" t="str">
        <f t="shared" si="19"/>
        <v>Yes</v>
      </c>
      <c r="M122" s="1323" t="str">
        <f t="shared" si="19"/>
        <v>Yes</v>
      </c>
      <c r="N122" s="1323" t="str">
        <f t="shared" si="19"/>
        <v>Yes</v>
      </c>
      <c r="O122" s="1323" t="str">
        <f t="shared" si="19"/>
        <v>Yes</v>
      </c>
      <c r="P122" s="1323" t="str">
        <f t="shared" si="19"/>
        <v>Yes</v>
      </c>
      <c r="Q122" s="1323" t="str">
        <f t="shared" si="19"/>
        <v>Yes</v>
      </c>
      <c r="R122" s="1323" t="str">
        <f t="shared" si="19"/>
        <v>Yes</v>
      </c>
      <c r="S122" s="1323" t="str">
        <f t="shared" si="19"/>
        <v>Yes</v>
      </c>
      <c r="T122" s="1343"/>
      <c r="U122" s="611"/>
      <c r="V122" s="611"/>
      <c r="W122" s="611"/>
      <c r="X122" s="611"/>
      <c r="Y122" s="611"/>
      <c r="Z122" s="611"/>
      <c r="AA122" s="611"/>
      <c r="AB122" s="611"/>
      <c r="AC122" s="611"/>
      <c r="AD122" s="324"/>
    </row>
    <row r="123" spans="1:30" s="587" customFormat="1" ht="15" customHeight="1">
      <c r="A123" s="983"/>
      <c r="B123" s="1327">
        <v>4.4000000000000004</v>
      </c>
      <c r="C123" s="1291" t="s">
        <v>1303</v>
      </c>
      <c r="D123" s="1291"/>
      <c r="E123" s="1291"/>
      <c r="F123" s="47"/>
      <c r="G123" s="47"/>
      <c r="H123" s="47"/>
      <c r="I123" s="47"/>
      <c r="J123" s="47"/>
      <c r="K123" s="47"/>
      <c r="L123" s="47"/>
      <c r="M123" s="47"/>
      <c r="N123" s="47"/>
      <c r="O123" s="47"/>
      <c r="P123" s="47"/>
      <c r="Q123" s="47"/>
      <c r="R123" s="47"/>
      <c r="S123" s="47"/>
      <c r="T123" s="1343"/>
      <c r="U123" s="611"/>
      <c r="V123" s="611"/>
      <c r="W123" s="611"/>
      <c r="X123" s="611"/>
      <c r="Y123" s="611"/>
      <c r="Z123" s="611"/>
      <c r="AA123" s="611"/>
      <c r="AB123" s="611"/>
      <c r="AC123" s="611"/>
      <c r="AD123" s="324"/>
    </row>
    <row r="124" spans="1:30" s="587" customFormat="1" ht="15" customHeight="1">
      <c r="A124" s="983"/>
      <c r="B124" s="584"/>
      <c r="C124" s="1318" t="s">
        <v>1314</v>
      </c>
      <c r="D124" s="1318"/>
      <c r="E124" s="1318"/>
      <c r="F124" s="47"/>
      <c r="G124" s="47"/>
      <c r="H124" s="47"/>
      <c r="I124" s="47"/>
      <c r="J124" s="47"/>
      <c r="K124" s="47"/>
      <c r="L124" s="47"/>
      <c r="M124" s="47"/>
      <c r="N124" s="47"/>
      <c r="O124" s="47"/>
      <c r="P124" s="47"/>
      <c r="Q124" s="47"/>
      <c r="R124" s="47"/>
      <c r="S124" s="47"/>
      <c r="T124" s="1343"/>
      <c r="U124" s="611"/>
      <c r="V124" s="611"/>
      <c r="W124" s="611"/>
      <c r="X124" s="611"/>
      <c r="Y124" s="611"/>
      <c r="Z124" s="611"/>
      <c r="AA124" s="611"/>
      <c r="AB124" s="611"/>
      <c r="AC124" s="611"/>
      <c r="AD124" s="324"/>
    </row>
    <row r="125" spans="1:30" s="587" customFormat="1" ht="15" customHeight="1">
      <c r="A125" s="983"/>
      <c r="B125" s="584"/>
      <c r="C125" s="1319" t="s">
        <v>1315</v>
      </c>
      <c r="D125" s="1319"/>
      <c r="E125" s="1319"/>
      <c r="F125" s="47"/>
      <c r="G125" s="47"/>
      <c r="H125" s="47"/>
      <c r="I125" s="47"/>
      <c r="J125" s="47"/>
      <c r="K125" s="47"/>
      <c r="L125" s="47"/>
      <c r="M125" s="47"/>
      <c r="N125" s="47"/>
      <c r="O125" s="47"/>
      <c r="P125" s="47"/>
      <c r="Q125" s="47"/>
      <c r="R125" s="47"/>
      <c r="S125" s="47"/>
      <c r="T125" s="1343"/>
      <c r="U125" s="611"/>
      <c r="V125" s="611"/>
      <c r="W125" s="611"/>
      <c r="X125" s="611"/>
      <c r="Y125" s="611"/>
      <c r="Z125" s="611"/>
      <c r="AA125" s="611"/>
      <c r="AB125" s="611"/>
      <c r="AC125" s="611"/>
      <c r="AD125" s="324"/>
    </row>
    <row r="126" spans="1:30" s="587" customFormat="1" ht="15" customHeight="1">
      <c r="A126" s="983"/>
      <c r="B126" s="1320"/>
      <c r="C126" s="1328" t="s">
        <v>1459</v>
      </c>
      <c r="D126" s="1329"/>
      <c r="E126" s="1329"/>
      <c r="F126" s="1323" t="str">
        <f t="shared" ref="F126:S126" si="20">IF(AND(F123&gt;=F124,F124&gt;=F125),"Yes","No")</f>
        <v>Yes</v>
      </c>
      <c r="G126" s="1323" t="str">
        <f t="shared" si="20"/>
        <v>Yes</v>
      </c>
      <c r="H126" s="1323" t="str">
        <f t="shared" si="20"/>
        <v>Yes</v>
      </c>
      <c r="I126" s="1323" t="str">
        <f t="shared" si="20"/>
        <v>Yes</v>
      </c>
      <c r="J126" s="1323" t="str">
        <f t="shared" si="20"/>
        <v>Yes</v>
      </c>
      <c r="K126" s="1323" t="str">
        <f t="shared" si="20"/>
        <v>Yes</v>
      </c>
      <c r="L126" s="1323" t="str">
        <f t="shared" si="20"/>
        <v>Yes</v>
      </c>
      <c r="M126" s="1323" t="str">
        <f t="shared" si="20"/>
        <v>Yes</v>
      </c>
      <c r="N126" s="1323" t="str">
        <f t="shared" si="20"/>
        <v>Yes</v>
      </c>
      <c r="O126" s="1323" t="str">
        <f t="shared" si="20"/>
        <v>Yes</v>
      </c>
      <c r="P126" s="1323" t="str">
        <f t="shared" si="20"/>
        <v>Yes</v>
      </c>
      <c r="Q126" s="1323" t="str">
        <f t="shared" si="20"/>
        <v>Yes</v>
      </c>
      <c r="R126" s="1323" t="str">
        <f t="shared" si="20"/>
        <v>Yes</v>
      </c>
      <c r="S126" s="1323" t="str">
        <f t="shared" si="20"/>
        <v>Yes</v>
      </c>
      <c r="T126" s="1343"/>
      <c r="U126" s="611"/>
      <c r="V126" s="611"/>
      <c r="W126" s="611"/>
      <c r="X126" s="611"/>
      <c r="Y126" s="611"/>
      <c r="Z126" s="611"/>
      <c r="AA126" s="611"/>
      <c r="AB126" s="611"/>
      <c r="AC126" s="611"/>
      <c r="AD126" s="324"/>
    </row>
    <row r="127" spans="1:30" s="587" customFormat="1" ht="15" customHeight="1">
      <c r="A127" s="983"/>
      <c r="B127" s="1476"/>
      <c r="C127" s="1419" t="s">
        <v>1304</v>
      </c>
      <c r="D127" s="1334"/>
      <c r="E127" s="1334"/>
      <c r="F127" s="1330"/>
      <c r="G127" s="1330"/>
      <c r="H127" s="1330"/>
      <c r="I127" s="1330"/>
      <c r="J127" s="1330"/>
      <c r="K127" s="1330"/>
      <c r="L127" s="1330"/>
      <c r="M127" s="1330"/>
      <c r="N127" s="1330"/>
      <c r="O127" s="1330"/>
      <c r="P127" s="1330"/>
      <c r="Q127" s="1330"/>
      <c r="R127" s="1330"/>
      <c r="S127" s="1330"/>
      <c r="T127" s="1343"/>
      <c r="U127" s="611"/>
      <c r="V127" s="611"/>
      <c r="W127" s="611"/>
      <c r="X127" s="611"/>
      <c r="Y127" s="611"/>
      <c r="Z127" s="611"/>
      <c r="AA127" s="611"/>
      <c r="AB127" s="611"/>
      <c r="AC127" s="611"/>
      <c r="AD127" s="324"/>
    </row>
    <row r="128" spans="1:30" s="587" customFormat="1" ht="15" customHeight="1">
      <c r="A128" s="983"/>
      <c r="B128" s="1178">
        <v>4.5</v>
      </c>
      <c r="C128" s="1291" t="s">
        <v>1301</v>
      </c>
      <c r="D128" s="1291"/>
      <c r="E128" s="1291"/>
      <c r="F128" s="47"/>
      <c r="G128" s="47"/>
      <c r="H128" s="47"/>
      <c r="I128" s="47"/>
      <c r="J128" s="47"/>
      <c r="K128" s="47"/>
      <c r="L128" s="47"/>
      <c r="M128" s="47"/>
      <c r="N128" s="47"/>
      <c r="O128" s="47"/>
      <c r="P128" s="47"/>
      <c r="Q128" s="47"/>
      <c r="R128" s="47"/>
      <c r="S128" s="47"/>
      <c r="T128" s="1343"/>
      <c r="U128" s="611"/>
      <c r="V128" s="611"/>
      <c r="W128" s="611"/>
      <c r="X128" s="611"/>
      <c r="Y128" s="611"/>
      <c r="Z128" s="611"/>
      <c r="AA128" s="611"/>
      <c r="AB128" s="611"/>
      <c r="AC128" s="611"/>
      <c r="AD128" s="324"/>
    </row>
    <row r="129" spans="1:30" s="587" customFormat="1" ht="15" customHeight="1">
      <c r="A129" s="983"/>
      <c r="B129" s="1178">
        <v>4.5999999999999996</v>
      </c>
      <c r="C129" s="1291" t="s">
        <v>1302</v>
      </c>
      <c r="D129" s="1291"/>
      <c r="E129" s="1291"/>
      <c r="F129" s="47"/>
      <c r="G129" s="47"/>
      <c r="H129" s="47"/>
      <c r="I129" s="47"/>
      <c r="J129" s="47"/>
      <c r="K129" s="47"/>
      <c r="L129" s="47"/>
      <c r="M129" s="47"/>
      <c r="N129" s="47"/>
      <c r="O129" s="47"/>
      <c r="P129" s="47"/>
      <c r="Q129" s="47"/>
      <c r="R129" s="47"/>
      <c r="S129" s="47"/>
      <c r="T129" s="1343"/>
      <c r="U129" s="611"/>
      <c r="V129" s="611"/>
      <c r="W129" s="611"/>
      <c r="X129" s="611"/>
      <c r="Y129" s="611"/>
      <c r="Z129" s="611"/>
      <c r="AA129" s="611"/>
      <c r="AB129" s="611"/>
      <c r="AC129" s="611"/>
      <c r="AD129" s="324"/>
    </row>
    <row r="130" spans="1:30" s="587" customFormat="1" ht="15" customHeight="1">
      <c r="A130" s="983"/>
      <c r="B130" s="1179">
        <v>4.7</v>
      </c>
      <c r="C130" s="1292" t="s">
        <v>1303</v>
      </c>
      <c r="D130" s="1292"/>
      <c r="E130" s="1292"/>
      <c r="F130" s="42"/>
      <c r="G130" s="42"/>
      <c r="H130" s="42"/>
      <c r="I130" s="42"/>
      <c r="J130" s="42"/>
      <c r="K130" s="42"/>
      <c r="L130" s="42"/>
      <c r="M130" s="42"/>
      <c r="N130" s="42"/>
      <c r="O130" s="42"/>
      <c r="P130" s="42"/>
      <c r="Q130" s="42"/>
      <c r="R130" s="42"/>
      <c r="S130" s="42"/>
      <c r="T130" s="1344"/>
      <c r="U130" s="611"/>
      <c r="V130" s="611"/>
      <c r="W130" s="611"/>
      <c r="X130" s="611"/>
      <c r="Y130" s="611"/>
      <c r="Z130" s="611"/>
      <c r="AA130" s="611"/>
      <c r="AB130" s="611"/>
      <c r="AC130" s="611"/>
      <c r="AD130" s="324"/>
    </row>
    <row r="131" spans="1:30" s="1089" customFormat="1" ht="15" customHeight="1">
      <c r="A131" s="983"/>
      <c r="B131" s="1203"/>
      <c r="C131" s="1300" t="s">
        <v>1305</v>
      </c>
      <c r="D131" s="1300"/>
      <c r="E131" s="1300"/>
      <c r="F131" s="1163">
        <f t="shared" ref="F131:S131" si="21">SUM(F91,F97,F103,F104)</f>
        <v>0</v>
      </c>
      <c r="G131" s="1163">
        <f t="shared" si="21"/>
        <v>0</v>
      </c>
      <c r="H131" s="1163">
        <f t="shared" si="21"/>
        <v>0</v>
      </c>
      <c r="I131" s="1163">
        <f t="shared" si="21"/>
        <v>0</v>
      </c>
      <c r="J131" s="1163">
        <f t="shared" si="21"/>
        <v>0</v>
      </c>
      <c r="K131" s="1163">
        <f t="shared" si="21"/>
        <v>0</v>
      </c>
      <c r="L131" s="1163">
        <f t="shared" si="21"/>
        <v>0</v>
      </c>
      <c r="M131" s="1163">
        <f t="shared" si="21"/>
        <v>0</v>
      </c>
      <c r="N131" s="1163">
        <f t="shared" si="21"/>
        <v>0</v>
      </c>
      <c r="O131" s="1163">
        <f t="shared" si="21"/>
        <v>0</v>
      </c>
      <c r="P131" s="1163">
        <f t="shared" si="21"/>
        <v>0</v>
      </c>
      <c r="Q131" s="1163">
        <f t="shared" si="21"/>
        <v>0</v>
      </c>
      <c r="R131" s="1163">
        <f t="shared" si="21"/>
        <v>0</v>
      </c>
      <c r="S131" s="1163">
        <f t="shared" si="21"/>
        <v>0</v>
      </c>
      <c r="T131" s="1345"/>
      <c r="U131" s="611"/>
      <c r="V131" s="611"/>
      <c r="W131" s="611"/>
      <c r="X131" s="611"/>
      <c r="Y131" s="611"/>
      <c r="Z131" s="611"/>
      <c r="AA131" s="611"/>
      <c r="AB131" s="611"/>
      <c r="AC131" s="611"/>
      <c r="AD131" s="324"/>
    </row>
    <row r="132" spans="1:30" s="1089" customFormat="1" ht="15" customHeight="1">
      <c r="A132" s="983"/>
      <c r="B132" s="611"/>
      <c r="C132" s="1524"/>
      <c r="D132" s="1524"/>
      <c r="E132" s="1524"/>
      <c r="F132" s="1346"/>
      <c r="G132" s="1346"/>
      <c r="H132" s="611"/>
      <c r="I132" s="611"/>
      <c r="J132" s="611"/>
      <c r="K132" s="611"/>
      <c r="L132" s="611"/>
      <c r="M132" s="611"/>
      <c r="N132" s="611"/>
      <c r="O132" s="611"/>
      <c r="P132" s="611"/>
      <c r="Q132" s="611"/>
      <c r="R132" s="611"/>
      <c r="S132" s="611"/>
      <c r="T132" s="611"/>
      <c r="U132" s="611"/>
      <c r="V132" s="611"/>
      <c r="W132" s="611"/>
      <c r="X132" s="611"/>
      <c r="Y132" s="611"/>
      <c r="Z132" s="611"/>
      <c r="AA132" s="611"/>
      <c r="AB132" s="611"/>
      <c r="AC132" s="611"/>
      <c r="AD132" s="324"/>
    </row>
    <row r="133" spans="1:30" s="1089" customFormat="1" ht="45" customHeight="1">
      <c r="A133" s="1414" t="s">
        <v>1334</v>
      </c>
      <c r="B133" s="1308"/>
      <c r="C133" s="1263"/>
      <c r="D133" s="1263"/>
      <c r="E133" s="1263"/>
      <c r="F133" s="1264"/>
      <c r="G133" s="1265"/>
      <c r="H133" s="1265"/>
      <c r="I133" s="1265"/>
      <c r="J133" s="1265"/>
      <c r="K133" s="1263"/>
      <c r="L133" s="1265"/>
      <c r="M133" s="1265"/>
      <c r="N133" s="1263"/>
      <c r="O133" s="1266"/>
      <c r="P133" s="1267"/>
      <c r="Q133" s="1268"/>
      <c r="R133" s="1268"/>
      <c r="S133" s="1268"/>
      <c r="T133" s="1268"/>
      <c r="U133" s="1268"/>
      <c r="V133" s="1268"/>
      <c r="W133" s="1268"/>
      <c r="X133" s="1268"/>
      <c r="Y133" s="1268"/>
      <c r="Z133" s="1268"/>
      <c r="AA133" s="1268"/>
      <c r="AB133" s="1268"/>
      <c r="AC133" s="1268"/>
      <c r="AD133" s="1269"/>
    </row>
    <row r="134" spans="1:30" s="587" customFormat="1" ht="30" customHeight="1">
      <c r="A134" s="1083"/>
      <c r="B134" s="3151"/>
      <c r="C134" s="3152"/>
      <c r="D134" s="3142" t="s">
        <v>1369</v>
      </c>
      <c r="E134" s="3143"/>
      <c r="F134" s="3143"/>
      <c r="G134" s="3143"/>
      <c r="H134" s="3143"/>
      <c r="I134" s="3144"/>
      <c r="J134" s="3142" t="s">
        <v>1335</v>
      </c>
      <c r="K134" s="3144"/>
      <c r="L134" s="3154" t="s">
        <v>1336</v>
      </c>
      <c r="M134" s="3148" t="s">
        <v>1337</v>
      </c>
      <c r="N134" s="3070"/>
      <c r="O134" s="3148" t="s">
        <v>1338</v>
      </c>
      <c r="P134" s="3070"/>
      <c r="Q134" s="3148" t="s">
        <v>1339</v>
      </c>
      <c r="R134" s="3069"/>
      <c r="S134" s="2682" t="s">
        <v>1456</v>
      </c>
      <c r="AD134" s="589"/>
    </row>
    <row r="135" spans="1:30" s="587" customFormat="1" ht="90" customHeight="1">
      <c r="A135" s="1083"/>
      <c r="B135" s="3153"/>
      <c r="C135" s="3150"/>
      <c r="D135" s="3145"/>
      <c r="E135" s="3146"/>
      <c r="F135" s="3146"/>
      <c r="G135" s="3146"/>
      <c r="H135" s="3146"/>
      <c r="I135" s="3147"/>
      <c r="J135" s="3145"/>
      <c r="K135" s="3147"/>
      <c r="L135" s="3155"/>
      <c r="M135" s="1354" t="s">
        <v>183</v>
      </c>
      <c r="N135" s="1354" t="s">
        <v>1340</v>
      </c>
      <c r="O135" s="1354" t="s">
        <v>183</v>
      </c>
      <c r="P135" s="1354" t="s">
        <v>1340</v>
      </c>
      <c r="Q135" s="1354" t="s">
        <v>183</v>
      </c>
      <c r="R135" s="1355" t="s">
        <v>1340</v>
      </c>
      <c r="S135" s="3132"/>
      <c r="AD135" s="589"/>
    </row>
    <row r="136" spans="1:30" s="587" customFormat="1" ht="15" customHeight="1">
      <c r="A136" s="1083"/>
      <c r="B136" s="3149"/>
      <c r="C136" s="1427" t="s">
        <v>183</v>
      </c>
      <c r="D136" s="877"/>
      <c r="E136" s="1429"/>
      <c r="F136" s="1429"/>
      <c r="G136" s="1429"/>
      <c r="H136" s="1429"/>
      <c r="I136" s="1363"/>
      <c r="J136" s="877"/>
      <c r="K136" s="1363"/>
      <c r="L136" s="1428"/>
      <c r="M136" s="1360">
        <f>SUM(M138:M187)</f>
        <v>0</v>
      </c>
      <c r="N136" s="1"/>
      <c r="O136" s="1360">
        <f>SUM(O138:O187)</f>
        <v>0</v>
      </c>
      <c r="P136" s="1363"/>
      <c r="Q136" s="1"/>
      <c r="R136" s="877"/>
      <c r="S136" s="877"/>
      <c r="AD136" s="589"/>
    </row>
    <row r="137" spans="1:30" s="587" customFormat="1" ht="15" customHeight="1">
      <c r="A137" s="1083"/>
      <c r="B137" s="3150"/>
      <c r="C137" s="1356" t="s">
        <v>1368</v>
      </c>
      <c r="D137" s="1358"/>
      <c r="E137" s="1430"/>
      <c r="F137" s="1430"/>
      <c r="G137" s="1430"/>
      <c r="H137" s="1430"/>
      <c r="I137" s="842"/>
      <c r="J137" s="1358"/>
      <c r="K137" s="842"/>
      <c r="L137" s="1357"/>
      <c r="M137" s="1323" t="str">
        <f>IF(M136&lt;=(G7+G10+K7+K10),"Yes","No")</f>
        <v>Yes</v>
      </c>
      <c r="N137" s="1357"/>
      <c r="O137" s="1323" t="str">
        <f>IF(O136&lt;=(N7+N10+O7+O10),"Yes","No")</f>
        <v>Yes</v>
      </c>
      <c r="P137" s="842"/>
      <c r="Q137" s="1357"/>
      <c r="R137" s="1358"/>
      <c r="S137" s="1358"/>
      <c r="AD137" s="589"/>
    </row>
    <row r="138" spans="1:30" s="587" customFormat="1" ht="15" customHeight="1">
      <c r="A138" s="1083"/>
      <c r="B138" s="1348">
        <v>1</v>
      </c>
      <c r="C138" s="1349" t="s">
        <v>1341</v>
      </c>
      <c r="D138" s="3139"/>
      <c r="E138" s="3140"/>
      <c r="F138" s="3140"/>
      <c r="G138" s="3140"/>
      <c r="H138" s="3140"/>
      <c r="I138" s="3141"/>
      <c r="J138" s="3139"/>
      <c r="K138" s="3141"/>
      <c r="L138" s="1410"/>
      <c r="M138" s="1359"/>
      <c r="N138" s="1359"/>
      <c r="O138" s="1359"/>
      <c r="P138" s="1359"/>
      <c r="Q138" s="1360">
        <f>SUM(M138,O138)</f>
        <v>0</v>
      </c>
      <c r="R138" s="880">
        <f>SUM(N138,P138)</f>
        <v>0</v>
      </c>
      <c r="S138" s="1541" t="str">
        <f>IF(ISNUMBER('General Info'!$D$96), IF(Q138&gt;0.25*'General Info'!$D$96,"Yes","No"), "")</f>
        <v/>
      </c>
      <c r="AD138" s="589"/>
    </row>
    <row r="139" spans="1:30" s="587" customFormat="1" ht="15" customHeight="1">
      <c r="A139" s="1083"/>
      <c r="B139" s="1350">
        <v>2</v>
      </c>
      <c r="C139" s="1351" t="s">
        <v>1341</v>
      </c>
      <c r="D139" s="3156"/>
      <c r="E139" s="3157"/>
      <c r="F139" s="3157"/>
      <c r="G139" s="3157"/>
      <c r="H139" s="3157"/>
      <c r="I139" s="3158"/>
      <c r="J139" s="3156"/>
      <c r="K139" s="3158"/>
      <c r="L139" s="1411"/>
      <c r="M139" s="786"/>
      <c r="N139" s="786"/>
      <c r="O139" s="786"/>
      <c r="P139" s="786"/>
      <c r="Q139" s="852">
        <f t="shared" ref="Q139:R187" si="22">SUM(M139,O139)</f>
        <v>0</v>
      </c>
      <c r="R139" s="665">
        <f t="shared" si="22"/>
        <v>0</v>
      </c>
      <c r="S139" s="1542" t="str">
        <f>IF(ISNUMBER('General Info'!$D$96), IF(Q139&gt;0.25*'General Info'!$D$96,"Yes","No"), "")</f>
        <v/>
      </c>
      <c r="AD139" s="589"/>
    </row>
    <row r="140" spans="1:30" s="587" customFormat="1" ht="15" customHeight="1">
      <c r="A140" s="1083"/>
      <c r="B140" s="1350">
        <v>3</v>
      </c>
      <c r="C140" s="1351" t="s">
        <v>1341</v>
      </c>
      <c r="D140" s="3156"/>
      <c r="E140" s="3157"/>
      <c r="F140" s="3157"/>
      <c r="G140" s="3157"/>
      <c r="H140" s="3157"/>
      <c r="I140" s="3158"/>
      <c r="J140" s="3156"/>
      <c r="K140" s="3158"/>
      <c r="L140" s="1411"/>
      <c r="M140" s="786"/>
      <c r="N140" s="786"/>
      <c r="O140" s="786"/>
      <c r="P140" s="786"/>
      <c r="Q140" s="852">
        <f t="shared" si="22"/>
        <v>0</v>
      </c>
      <c r="R140" s="665">
        <f t="shared" si="22"/>
        <v>0</v>
      </c>
      <c r="S140" s="1542" t="str">
        <f>IF(ISNUMBER('General Info'!$D$96), IF(Q140&gt;0.25*'General Info'!$D$96,"Yes","No"), "")</f>
        <v/>
      </c>
      <c r="AD140" s="589"/>
    </row>
    <row r="141" spans="1:30" s="587" customFormat="1" ht="15" customHeight="1">
      <c r="A141" s="1083"/>
      <c r="B141" s="1350">
        <v>4</v>
      </c>
      <c r="C141" s="1351" t="s">
        <v>1341</v>
      </c>
      <c r="D141" s="3156"/>
      <c r="E141" s="3157"/>
      <c r="F141" s="3157"/>
      <c r="G141" s="3157"/>
      <c r="H141" s="3157"/>
      <c r="I141" s="3158"/>
      <c r="J141" s="3156"/>
      <c r="K141" s="3158"/>
      <c r="L141" s="1411"/>
      <c r="M141" s="786"/>
      <c r="N141" s="786"/>
      <c r="O141" s="786"/>
      <c r="P141" s="786"/>
      <c r="Q141" s="852">
        <f t="shared" si="22"/>
        <v>0</v>
      </c>
      <c r="R141" s="665">
        <f t="shared" si="22"/>
        <v>0</v>
      </c>
      <c r="S141" s="1542" t="str">
        <f>IF(ISNUMBER('General Info'!$D$96), IF(Q141&gt;0.25*'General Info'!$D$96,"Yes","No"), "")</f>
        <v/>
      </c>
      <c r="AD141" s="589"/>
    </row>
    <row r="142" spans="1:30" s="587" customFormat="1" ht="15" customHeight="1">
      <c r="A142" s="1083"/>
      <c r="B142" s="1350">
        <v>5</v>
      </c>
      <c r="C142" s="1351" t="s">
        <v>1341</v>
      </c>
      <c r="D142" s="3156"/>
      <c r="E142" s="3157"/>
      <c r="F142" s="3157"/>
      <c r="G142" s="3157"/>
      <c r="H142" s="3157"/>
      <c r="I142" s="3158"/>
      <c r="J142" s="3156"/>
      <c r="K142" s="3158"/>
      <c r="L142" s="1411"/>
      <c r="M142" s="786"/>
      <c r="N142" s="786"/>
      <c r="O142" s="786"/>
      <c r="P142" s="786"/>
      <c r="Q142" s="852">
        <f t="shared" si="22"/>
        <v>0</v>
      </c>
      <c r="R142" s="665">
        <f t="shared" si="22"/>
        <v>0</v>
      </c>
      <c r="S142" s="1542" t="str">
        <f>IF(ISNUMBER('General Info'!$D$96), IF(Q142&gt;0.25*'General Info'!$D$96,"Yes","No"), "")</f>
        <v/>
      </c>
      <c r="AD142" s="589"/>
    </row>
    <row r="143" spans="1:30" s="587" customFormat="1" ht="15" customHeight="1">
      <c r="A143" s="1083"/>
      <c r="B143" s="1350">
        <v>6</v>
      </c>
      <c r="C143" s="1351" t="s">
        <v>1341</v>
      </c>
      <c r="D143" s="3156"/>
      <c r="E143" s="3157"/>
      <c r="F143" s="3157"/>
      <c r="G143" s="3157"/>
      <c r="H143" s="3157"/>
      <c r="I143" s="3158"/>
      <c r="J143" s="3156"/>
      <c r="K143" s="3158"/>
      <c r="L143" s="1411"/>
      <c r="M143" s="786"/>
      <c r="N143" s="786"/>
      <c r="O143" s="786"/>
      <c r="P143" s="786"/>
      <c r="Q143" s="852">
        <f t="shared" si="22"/>
        <v>0</v>
      </c>
      <c r="R143" s="665">
        <f t="shared" si="22"/>
        <v>0</v>
      </c>
      <c r="S143" s="1542" t="str">
        <f>IF(ISNUMBER('General Info'!$D$96), IF(Q143&gt;0.25*'General Info'!$D$96,"Yes","No"), "")</f>
        <v/>
      </c>
      <c r="AD143" s="589"/>
    </row>
    <row r="144" spans="1:30" s="587" customFormat="1" ht="15" customHeight="1">
      <c r="A144" s="1083"/>
      <c r="B144" s="1350">
        <v>7</v>
      </c>
      <c r="C144" s="1351" t="s">
        <v>1341</v>
      </c>
      <c r="D144" s="3156"/>
      <c r="E144" s="3157"/>
      <c r="F144" s="3157"/>
      <c r="G144" s="3157"/>
      <c r="H144" s="3157"/>
      <c r="I144" s="3158"/>
      <c r="J144" s="3156"/>
      <c r="K144" s="3158"/>
      <c r="L144" s="1411"/>
      <c r="M144" s="786"/>
      <c r="N144" s="786"/>
      <c r="O144" s="786"/>
      <c r="P144" s="786"/>
      <c r="Q144" s="852">
        <f t="shared" si="22"/>
        <v>0</v>
      </c>
      <c r="R144" s="665">
        <f t="shared" si="22"/>
        <v>0</v>
      </c>
      <c r="S144" s="1542" t="str">
        <f>IF(ISNUMBER('General Info'!$D$96), IF(Q144&gt;0.25*'General Info'!$D$96,"Yes","No"), "")</f>
        <v/>
      </c>
      <c r="AD144" s="589"/>
    </row>
    <row r="145" spans="1:30" s="587" customFormat="1" ht="15" customHeight="1">
      <c r="A145" s="1083"/>
      <c r="B145" s="1350">
        <v>8</v>
      </c>
      <c r="C145" s="1351" t="s">
        <v>1341</v>
      </c>
      <c r="D145" s="3156"/>
      <c r="E145" s="3157"/>
      <c r="F145" s="3157"/>
      <c r="G145" s="3157"/>
      <c r="H145" s="3157"/>
      <c r="I145" s="3158"/>
      <c r="J145" s="3156"/>
      <c r="K145" s="3158"/>
      <c r="L145" s="1411"/>
      <c r="M145" s="786"/>
      <c r="N145" s="786"/>
      <c r="O145" s="786"/>
      <c r="P145" s="786"/>
      <c r="Q145" s="852">
        <f t="shared" si="22"/>
        <v>0</v>
      </c>
      <c r="R145" s="665">
        <f t="shared" si="22"/>
        <v>0</v>
      </c>
      <c r="S145" s="1542" t="str">
        <f>IF(ISNUMBER('General Info'!$D$96), IF(Q145&gt;0.25*'General Info'!$D$96,"Yes","No"), "")</f>
        <v/>
      </c>
      <c r="AD145" s="589"/>
    </row>
    <row r="146" spans="1:30" s="587" customFormat="1" ht="15" customHeight="1">
      <c r="A146" s="1083"/>
      <c r="B146" s="1350">
        <v>9</v>
      </c>
      <c r="C146" s="1351" t="s">
        <v>1341</v>
      </c>
      <c r="D146" s="3156"/>
      <c r="E146" s="3157"/>
      <c r="F146" s="3157"/>
      <c r="G146" s="3157"/>
      <c r="H146" s="3157"/>
      <c r="I146" s="3158"/>
      <c r="J146" s="3156"/>
      <c r="K146" s="3158"/>
      <c r="L146" s="1411"/>
      <c r="M146" s="786"/>
      <c r="N146" s="786"/>
      <c r="O146" s="786"/>
      <c r="P146" s="786"/>
      <c r="Q146" s="852">
        <f t="shared" si="22"/>
        <v>0</v>
      </c>
      <c r="R146" s="665">
        <f t="shared" si="22"/>
        <v>0</v>
      </c>
      <c r="S146" s="1542" t="str">
        <f>IF(ISNUMBER('General Info'!$D$96), IF(Q146&gt;0.25*'General Info'!$D$96,"Yes","No"), "")</f>
        <v/>
      </c>
      <c r="AD146" s="589"/>
    </row>
    <row r="147" spans="1:30" s="587" customFormat="1" ht="15" customHeight="1">
      <c r="A147" s="1083"/>
      <c r="B147" s="1350">
        <v>10</v>
      </c>
      <c r="C147" s="1351" t="s">
        <v>1341</v>
      </c>
      <c r="D147" s="3156"/>
      <c r="E147" s="3157"/>
      <c r="F147" s="3157"/>
      <c r="G147" s="3157"/>
      <c r="H147" s="3157"/>
      <c r="I147" s="3158"/>
      <c r="J147" s="3156"/>
      <c r="K147" s="3158"/>
      <c r="L147" s="1411"/>
      <c r="M147" s="786"/>
      <c r="N147" s="786"/>
      <c r="O147" s="786"/>
      <c r="P147" s="786"/>
      <c r="Q147" s="852">
        <f t="shared" si="22"/>
        <v>0</v>
      </c>
      <c r="R147" s="665">
        <f t="shared" si="22"/>
        <v>0</v>
      </c>
      <c r="S147" s="1542" t="str">
        <f>IF(ISNUMBER('General Info'!$D$96), IF(Q147&gt;0.25*'General Info'!$D$96,"Yes","No"), "")</f>
        <v/>
      </c>
      <c r="AD147" s="589"/>
    </row>
    <row r="148" spans="1:30" s="587" customFormat="1" ht="15" customHeight="1">
      <c r="A148" s="1083"/>
      <c r="B148" s="1350">
        <v>11</v>
      </c>
      <c r="C148" s="1351" t="s">
        <v>1341</v>
      </c>
      <c r="D148" s="3156"/>
      <c r="E148" s="3157"/>
      <c r="F148" s="3157"/>
      <c r="G148" s="3157"/>
      <c r="H148" s="3157"/>
      <c r="I148" s="3158"/>
      <c r="J148" s="3156"/>
      <c r="K148" s="3158"/>
      <c r="L148" s="1411"/>
      <c r="M148" s="786"/>
      <c r="N148" s="786"/>
      <c r="O148" s="786"/>
      <c r="P148" s="786"/>
      <c r="Q148" s="852">
        <f t="shared" si="22"/>
        <v>0</v>
      </c>
      <c r="R148" s="665">
        <f t="shared" si="22"/>
        <v>0</v>
      </c>
      <c r="S148" s="1542" t="str">
        <f>IF(ISNUMBER('General Info'!$D$96), IF(Q148&gt;0.25*'General Info'!$D$96,"Yes","No"), "")</f>
        <v/>
      </c>
      <c r="AD148" s="589"/>
    </row>
    <row r="149" spans="1:30" s="587" customFormat="1" ht="15" customHeight="1">
      <c r="A149" s="1083"/>
      <c r="B149" s="1350">
        <v>12</v>
      </c>
      <c r="C149" s="1351" t="s">
        <v>1341</v>
      </c>
      <c r="D149" s="3156"/>
      <c r="E149" s="3157"/>
      <c r="F149" s="3157"/>
      <c r="G149" s="3157"/>
      <c r="H149" s="3157"/>
      <c r="I149" s="3158"/>
      <c r="J149" s="3156"/>
      <c r="K149" s="3158"/>
      <c r="L149" s="1411"/>
      <c r="M149" s="786"/>
      <c r="N149" s="786"/>
      <c r="O149" s="786"/>
      <c r="P149" s="786"/>
      <c r="Q149" s="852">
        <f t="shared" si="22"/>
        <v>0</v>
      </c>
      <c r="R149" s="665">
        <f t="shared" si="22"/>
        <v>0</v>
      </c>
      <c r="S149" s="1542" t="str">
        <f>IF(ISNUMBER('General Info'!$D$96), IF(Q149&gt;0.25*'General Info'!$D$96,"Yes","No"), "")</f>
        <v/>
      </c>
      <c r="AD149" s="589"/>
    </row>
    <row r="150" spans="1:30" s="587" customFormat="1" ht="15" customHeight="1">
      <c r="A150" s="1083"/>
      <c r="B150" s="1350">
        <v>13</v>
      </c>
      <c r="C150" s="1351" t="s">
        <v>1341</v>
      </c>
      <c r="D150" s="3156"/>
      <c r="E150" s="3157"/>
      <c r="F150" s="3157"/>
      <c r="G150" s="3157"/>
      <c r="H150" s="3157"/>
      <c r="I150" s="3158"/>
      <c r="J150" s="3156"/>
      <c r="K150" s="3158"/>
      <c r="L150" s="1411"/>
      <c r="M150" s="786"/>
      <c r="N150" s="786"/>
      <c r="O150" s="786"/>
      <c r="P150" s="786"/>
      <c r="Q150" s="852">
        <f t="shared" si="22"/>
        <v>0</v>
      </c>
      <c r="R150" s="665">
        <f t="shared" si="22"/>
        <v>0</v>
      </c>
      <c r="S150" s="1542" t="str">
        <f>IF(ISNUMBER('General Info'!$D$96), IF(Q150&gt;0.25*'General Info'!$D$96,"Yes","No"), "")</f>
        <v/>
      </c>
      <c r="AD150" s="589"/>
    </row>
    <row r="151" spans="1:30" s="587" customFormat="1" ht="15" customHeight="1">
      <c r="A151" s="1083"/>
      <c r="B151" s="1350">
        <v>14</v>
      </c>
      <c r="C151" s="1351" t="s">
        <v>1341</v>
      </c>
      <c r="D151" s="3156"/>
      <c r="E151" s="3157"/>
      <c r="F151" s="3157"/>
      <c r="G151" s="3157"/>
      <c r="H151" s="3157"/>
      <c r="I151" s="3158"/>
      <c r="J151" s="3156"/>
      <c r="K151" s="3158"/>
      <c r="L151" s="1411"/>
      <c r="M151" s="786"/>
      <c r="N151" s="786"/>
      <c r="O151" s="786"/>
      <c r="P151" s="786"/>
      <c r="Q151" s="852">
        <f t="shared" si="22"/>
        <v>0</v>
      </c>
      <c r="R151" s="665">
        <f t="shared" si="22"/>
        <v>0</v>
      </c>
      <c r="S151" s="1542" t="str">
        <f>IF(ISNUMBER('General Info'!$D$96), IF(Q151&gt;0.25*'General Info'!$D$96,"Yes","No"), "")</f>
        <v/>
      </c>
      <c r="AD151" s="589"/>
    </row>
    <row r="152" spans="1:30" s="587" customFormat="1" ht="15" customHeight="1">
      <c r="A152" s="1083"/>
      <c r="B152" s="1350">
        <v>15</v>
      </c>
      <c r="C152" s="1351" t="s">
        <v>1341</v>
      </c>
      <c r="D152" s="3156"/>
      <c r="E152" s="3157"/>
      <c r="F152" s="3157"/>
      <c r="G152" s="3157"/>
      <c r="H152" s="3157"/>
      <c r="I152" s="3158"/>
      <c r="J152" s="3156"/>
      <c r="K152" s="3158"/>
      <c r="L152" s="1411"/>
      <c r="M152" s="786"/>
      <c r="N152" s="786"/>
      <c r="O152" s="786"/>
      <c r="P152" s="786"/>
      <c r="Q152" s="852">
        <f t="shared" si="22"/>
        <v>0</v>
      </c>
      <c r="R152" s="665">
        <f t="shared" si="22"/>
        <v>0</v>
      </c>
      <c r="S152" s="1542" t="str">
        <f>IF(ISNUMBER('General Info'!$D$96), IF(Q152&gt;0.25*'General Info'!$D$96,"Yes","No"), "")</f>
        <v/>
      </c>
      <c r="AD152" s="589"/>
    </row>
    <row r="153" spans="1:30" s="587" customFormat="1" ht="15" customHeight="1">
      <c r="A153" s="1083"/>
      <c r="B153" s="1350">
        <v>16</v>
      </c>
      <c r="C153" s="1351" t="s">
        <v>1341</v>
      </c>
      <c r="D153" s="3156"/>
      <c r="E153" s="3157"/>
      <c r="F153" s="3157"/>
      <c r="G153" s="3157"/>
      <c r="H153" s="3157"/>
      <c r="I153" s="3158"/>
      <c r="J153" s="3156"/>
      <c r="K153" s="3158"/>
      <c r="L153" s="1411"/>
      <c r="M153" s="786"/>
      <c r="N153" s="786"/>
      <c r="O153" s="786"/>
      <c r="P153" s="786"/>
      <c r="Q153" s="852">
        <f t="shared" si="22"/>
        <v>0</v>
      </c>
      <c r="R153" s="665">
        <f t="shared" si="22"/>
        <v>0</v>
      </c>
      <c r="S153" s="1542" t="str">
        <f>IF(ISNUMBER('General Info'!$D$96), IF(Q153&gt;0.25*'General Info'!$D$96,"Yes","No"), "")</f>
        <v/>
      </c>
      <c r="AD153" s="589"/>
    </row>
    <row r="154" spans="1:30" s="587" customFormat="1" ht="15" customHeight="1">
      <c r="A154" s="1083"/>
      <c r="B154" s="1350">
        <v>17</v>
      </c>
      <c r="C154" s="1351" t="s">
        <v>1341</v>
      </c>
      <c r="D154" s="3156"/>
      <c r="E154" s="3157"/>
      <c r="F154" s="3157"/>
      <c r="G154" s="3157"/>
      <c r="H154" s="3157"/>
      <c r="I154" s="3158"/>
      <c r="J154" s="3156"/>
      <c r="K154" s="3158"/>
      <c r="L154" s="1411"/>
      <c r="M154" s="786"/>
      <c r="N154" s="786"/>
      <c r="O154" s="786"/>
      <c r="P154" s="786"/>
      <c r="Q154" s="852">
        <f t="shared" si="22"/>
        <v>0</v>
      </c>
      <c r="R154" s="665">
        <f t="shared" si="22"/>
        <v>0</v>
      </c>
      <c r="S154" s="1542" t="str">
        <f>IF(ISNUMBER('General Info'!$D$96), IF(Q154&gt;0.25*'General Info'!$D$96,"Yes","No"), "")</f>
        <v/>
      </c>
      <c r="AD154" s="589"/>
    </row>
    <row r="155" spans="1:30" s="587" customFormat="1" ht="15" customHeight="1">
      <c r="A155" s="1083"/>
      <c r="B155" s="1350">
        <v>18</v>
      </c>
      <c r="C155" s="1351" t="s">
        <v>1341</v>
      </c>
      <c r="D155" s="3156"/>
      <c r="E155" s="3157"/>
      <c r="F155" s="3157"/>
      <c r="G155" s="3157"/>
      <c r="H155" s="3157"/>
      <c r="I155" s="3158"/>
      <c r="J155" s="3156"/>
      <c r="K155" s="3158"/>
      <c r="L155" s="1411"/>
      <c r="M155" s="786"/>
      <c r="N155" s="786"/>
      <c r="O155" s="786"/>
      <c r="P155" s="786"/>
      <c r="Q155" s="852">
        <f t="shared" si="22"/>
        <v>0</v>
      </c>
      <c r="R155" s="665">
        <f t="shared" si="22"/>
        <v>0</v>
      </c>
      <c r="S155" s="1542" t="str">
        <f>IF(ISNUMBER('General Info'!$D$96), IF(Q155&gt;0.25*'General Info'!$D$96,"Yes","No"), "")</f>
        <v/>
      </c>
      <c r="AD155" s="589"/>
    </row>
    <row r="156" spans="1:30" s="587" customFormat="1" ht="15" customHeight="1">
      <c r="A156" s="1083"/>
      <c r="B156" s="1350">
        <v>19</v>
      </c>
      <c r="C156" s="1351" t="s">
        <v>1341</v>
      </c>
      <c r="D156" s="3156"/>
      <c r="E156" s="3157"/>
      <c r="F156" s="3157"/>
      <c r="G156" s="3157"/>
      <c r="H156" s="3157"/>
      <c r="I156" s="3158"/>
      <c r="J156" s="3156"/>
      <c r="K156" s="3158"/>
      <c r="L156" s="1411"/>
      <c r="M156" s="786"/>
      <c r="N156" s="786"/>
      <c r="O156" s="786"/>
      <c r="P156" s="786"/>
      <c r="Q156" s="852">
        <f t="shared" si="22"/>
        <v>0</v>
      </c>
      <c r="R156" s="665">
        <f t="shared" si="22"/>
        <v>0</v>
      </c>
      <c r="S156" s="1542" t="str">
        <f>IF(ISNUMBER('General Info'!$D$96), IF(Q156&gt;0.25*'General Info'!$D$96,"Yes","No"), "")</f>
        <v/>
      </c>
      <c r="AD156" s="589"/>
    </row>
    <row r="157" spans="1:30" s="587" customFormat="1" ht="15" customHeight="1">
      <c r="A157" s="1083"/>
      <c r="B157" s="1350">
        <v>20</v>
      </c>
      <c r="C157" s="1351" t="s">
        <v>1341</v>
      </c>
      <c r="D157" s="3156"/>
      <c r="E157" s="3157"/>
      <c r="F157" s="3157"/>
      <c r="G157" s="3157"/>
      <c r="H157" s="3157"/>
      <c r="I157" s="3158"/>
      <c r="J157" s="3156"/>
      <c r="K157" s="3158"/>
      <c r="L157" s="1411"/>
      <c r="M157" s="786"/>
      <c r="N157" s="786"/>
      <c r="O157" s="786"/>
      <c r="P157" s="786"/>
      <c r="Q157" s="852">
        <f t="shared" si="22"/>
        <v>0</v>
      </c>
      <c r="R157" s="665">
        <f t="shared" si="22"/>
        <v>0</v>
      </c>
      <c r="S157" s="1542" t="str">
        <f>IF(ISNUMBER('General Info'!$D$96), IF(Q157&gt;0.25*'General Info'!$D$96,"Yes","No"), "")</f>
        <v/>
      </c>
      <c r="AD157" s="589"/>
    </row>
    <row r="158" spans="1:30" s="587" customFormat="1" ht="15" customHeight="1">
      <c r="A158" s="1083"/>
      <c r="B158" s="1350">
        <v>21</v>
      </c>
      <c r="C158" s="1351" t="s">
        <v>1341</v>
      </c>
      <c r="D158" s="3156"/>
      <c r="E158" s="3157"/>
      <c r="F158" s="3157"/>
      <c r="G158" s="3157"/>
      <c r="H158" s="3157"/>
      <c r="I158" s="3158"/>
      <c r="J158" s="3156"/>
      <c r="K158" s="3158"/>
      <c r="L158" s="1411"/>
      <c r="M158" s="786"/>
      <c r="N158" s="786"/>
      <c r="O158" s="786"/>
      <c r="P158" s="786"/>
      <c r="Q158" s="852">
        <f t="shared" si="22"/>
        <v>0</v>
      </c>
      <c r="R158" s="665">
        <f t="shared" si="22"/>
        <v>0</v>
      </c>
      <c r="S158" s="1542" t="str">
        <f>IF(ISNUMBER('General Info'!$D$96), IF(Q158&gt;0.25*'General Info'!$D$96,"Yes","No"), "")</f>
        <v/>
      </c>
      <c r="AD158" s="589"/>
    </row>
    <row r="159" spans="1:30" s="587" customFormat="1" ht="15" customHeight="1">
      <c r="A159" s="1083"/>
      <c r="B159" s="1350">
        <v>22</v>
      </c>
      <c r="C159" s="1351" t="s">
        <v>1341</v>
      </c>
      <c r="D159" s="3156"/>
      <c r="E159" s="3157"/>
      <c r="F159" s="3157"/>
      <c r="G159" s="3157"/>
      <c r="H159" s="3157"/>
      <c r="I159" s="3158"/>
      <c r="J159" s="3156"/>
      <c r="K159" s="3158"/>
      <c r="L159" s="1411"/>
      <c r="M159" s="786"/>
      <c r="N159" s="786"/>
      <c r="O159" s="786"/>
      <c r="P159" s="786"/>
      <c r="Q159" s="852">
        <f t="shared" si="22"/>
        <v>0</v>
      </c>
      <c r="R159" s="665">
        <f t="shared" si="22"/>
        <v>0</v>
      </c>
      <c r="S159" s="1542" t="str">
        <f>IF(ISNUMBER('General Info'!$D$96), IF(Q159&gt;0.25*'General Info'!$D$96,"Yes","No"), "")</f>
        <v/>
      </c>
      <c r="AD159" s="589"/>
    </row>
    <row r="160" spans="1:30" s="587" customFormat="1" ht="15" customHeight="1">
      <c r="A160" s="1083"/>
      <c r="B160" s="1350">
        <v>23</v>
      </c>
      <c r="C160" s="1351" t="s">
        <v>1341</v>
      </c>
      <c r="D160" s="3156"/>
      <c r="E160" s="3157"/>
      <c r="F160" s="3157"/>
      <c r="G160" s="3157"/>
      <c r="H160" s="3157"/>
      <c r="I160" s="3158"/>
      <c r="J160" s="3156"/>
      <c r="K160" s="3158"/>
      <c r="L160" s="1411"/>
      <c r="M160" s="786"/>
      <c r="N160" s="786"/>
      <c r="O160" s="786"/>
      <c r="P160" s="786"/>
      <c r="Q160" s="852">
        <f t="shared" si="22"/>
        <v>0</v>
      </c>
      <c r="R160" s="665">
        <f t="shared" si="22"/>
        <v>0</v>
      </c>
      <c r="S160" s="1542" t="str">
        <f>IF(ISNUMBER('General Info'!$D$96), IF(Q160&gt;0.25*'General Info'!$D$96,"Yes","No"), "")</f>
        <v/>
      </c>
      <c r="AD160" s="589"/>
    </row>
    <row r="161" spans="1:30" s="587" customFormat="1" ht="15" customHeight="1">
      <c r="A161" s="1083"/>
      <c r="B161" s="1350">
        <v>24</v>
      </c>
      <c r="C161" s="1351" t="s">
        <v>1341</v>
      </c>
      <c r="D161" s="3156"/>
      <c r="E161" s="3157"/>
      <c r="F161" s="3157"/>
      <c r="G161" s="3157"/>
      <c r="H161" s="3157"/>
      <c r="I161" s="3158"/>
      <c r="J161" s="3156"/>
      <c r="K161" s="3158"/>
      <c r="L161" s="1411"/>
      <c r="M161" s="786"/>
      <c r="N161" s="786"/>
      <c r="O161" s="786"/>
      <c r="P161" s="786"/>
      <c r="Q161" s="852">
        <f t="shared" si="22"/>
        <v>0</v>
      </c>
      <c r="R161" s="665">
        <f t="shared" si="22"/>
        <v>0</v>
      </c>
      <c r="S161" s="1542" t="str">
        <f>IF(ISNUMBER('General Info'!$D$96), IF(Q161&gt;0.25*'General Info'!$D$96,"Yes","No"), "")</f>
        <v/>
      </c>
      <c r="AD161" s="589"/>
    </row>
    <row r="162" spans="1:30" s="587" customFormat="1" ht="15" customHeight="1">
      <c r="A162" s="1083"/>
      <c r="B162" s="1350">
        <v>25</v>
      </c>
      <c r="C162" s="1351" t="s">
        <v>1341</v>
      </c>
      <c r="D162" s="3156"/>
      <c r="E162" s="3157"/>
      <c r="F162" s="3157"/>
      <c r="G162" s="3157"/>
      <c r="H162" s="3157"/>
      <c r="I162" s="3158"/>
      <c r="J162" s="3156"/>
      <c r="K162" s="3158"/>
      <c r="L162" s="1411"/>
      <c r="M162" s="786"/>
      <c r="N162" s="786"/>
      <c r="O162" s="786"/>
      <c r="P162" s="786"/>
      <c r="Q162" s="852">
        <f t="shared" si="22"/>
        <v>0</v>
      </c>
      <c r="R162" s="665">
        <f t="shared" si="22"/>
        <v>0</v>
      </c>
      <c r="S162" s="1542" t="str">
        <f>IF(ISNUMBER('General Info'!$D$96), IF(Q162&gt;0.25*'General Info'!$D$96,"Yes","No"), "")</f>
        <v/>
      </c>
      <c r="AD162" s="589"/>
    </row>
    <row r="163" spans="1:30" s="587" customFormat="1" ht="15" customHeight="1">
      <c r="A163" s="1083"/>
      <c r="B163" s="1350">
        <v>26</v>
      </c>
      <c r="C163" s="1351" t="s">
        <v>1341</v>
      </c>
      <c r="D163" s="3156"/>
      <c r="E163" s="3157"/>
      <c r="F163" s="3157"/>
      <c r="G163" s="3157"/>
      <c r="H163" s="3157"/>
      <c r="I163" s="3158"/>
      <c r="J163" s="3156"/>
      <c r="K163" s="3158"/>
      <c r="L163" s="1411"/>
      <c r="M163" s="786"/>
      <c r="N163" s="786"/>
      <c r="O163" s="786"/>
      <c r="P163" s="786"/>
      <c r="Q163" s="852">
        <f t="shared" si="22"/>
        <v>0</v>
      </c>
      <c r="R163" s="665">
        <f t="shared" si="22"/>
        <v>0</v>
      </c>
      <c r="S163" s="1542" t="str">
        <f>IF(ISNUMBER('General Info'!$D$96), IF(Q163&gt;0.25*'General Info'!$D$96,"Yes","No"), "")</f>
        <v/>
      </c>
      <c r="AD163" s="589"/>
    </row>
    <row r="164" spans="1:30" s="587" customFormat="1" ht="15" customHeight="1">
      <c r="A164" s="1083"/>
      <c r="B164" s="1350">
        <v>27</v>
      </c>
      <c r="C164" s="1351" t="s">
        <v>1341</v>
      </c>
      <c r="D164" s="3156"/>
      <c r="E164" s="3157"/>
      <c r="F164" s="3157"/>
      <c r="G164" s="3157"/>
      <c r="H164" s="3157"/>
      <c r="I164" s="3158"/>
      <c r="J164" s="3156"/>
      <c r="K164" s="3158"/>
      <c r="L164" s="1411"/>
      <c r="M164" s="786"/>
      <c r="N164" s="786"/>
      <c r="O164" s="786"/>
      <c r="P164" s="786"/>
      <c r="Q164" s="852">
        <f t="shared" si="22"/>
        <v>0</v>
      </c>
      <c r="R164" s="665">
        <f t="shared" si="22"/>
        <v>0</v>
      </c>
      <c r="S164" s="1542" t="str">
        <f>IF(ISNUMBER('General Info'!$D$96), IF(Q164&gt;0.25*'General Info'!$D$96,"Yes","No"), "")</f>
        <v/>
      </c>
      <c r="AD164" s="589"/>
    </row>
    <row r="165" spans="1:30" s="587" customFormat="1" ht="15" customHeight="1">
      <c r="A165" s="1083"/>
      <c r="B165" s="1350">
        <v>28</v>
      </c>
      <c r="C165" s="1351" t="s">
        <v>1341</v>
      </c>
      <c r="D165" s="3156"/>
      <c r="E165" s="3157"/>
      <c r="F165" s="3157"/>
      <c r="G165" s="3157"/>
      <c r="H165" s="3157"/>
      <c r="I165" s="3158"/>
      <c r="J165" s="3156"/>
      <c r="K165" s="3158"/>
      <c r="L165" s="1411"/>
      <c r="M165" s="786"/>
      <c r="N165" s="786"/>
      <c r="O165" s="786"/>
      <c r="P165" s="786"/>
      <c r="Q165" s="852">
        <f t="shared" si="22"/>
        <v>0</v>
      </c>
      <c r="R165" s="665">
        <f t="shared" si="22"/>
        <v>0</v>
      </c>
      <c r="S165" s="1542" t="str">
        <f>IF(ISNUMBER('General Info'!$D$96), IF(Q165&gt;0.25*'General Info'!$D$96,"Yes","No"), "")</f>
        <v/>
      </c>
      <c r="AD165" s="589"/>
    </row>
    <row r="166" spans="1:30" s="587" customFormat="1" ht="15" customHeight="1">
      <c r="A166" s="1083"/>
      <c r="B166" s="1350">
        <v>29</v>
      </c>
      <c r="C166" s="1351" t="s">
        <v>1341</v>
      </c>
      <c r="D166" s="3156"/>
      <c r="E166" s="3157"/>
      <c r="F166" s="3157"/>
      <c r="G166" s="3157"/>
      <c r="H166" s="3157"/>
      <c r="I166" s="3158"/>
      <c r="J166" s="3156"/>
      <c r="K166" s="3158"/>
      <c r="L166" s="1411"/>
      <c r="M166" s="786"/>
      <c r="N166" s="786"/>
      <c r="O166" s="786"/>
      <c r="P166" s="786"/>
      <c r="Q166" s="852">
        <f t="shared" si="22"/>
        <v>0</v>
      </c>
      <c r="R166" s="665">
        <f t="shared" si="22"/>
        <v>0</v>
      </c>
      <c r="S166" s="1542" t="str">
        <f>IF(ISNUMBER('General Info'!$D$96), IF(Q166&gt;0.25*'General Info'!$D$96,"Yes","No"), "")</f>
        <v/>
      </c>
      <c r="AD166" s="589"/>
    </row>
    <row r="167" spans="1:30" s="587" customFormat="1" ht="15" customHeight="1">
      <c r="A167" s="1083"/>
      <c r="B167" s="1350">
        <v>30</v>
      </c>
      <c r="C167" s="1351" t="s">
        <v>1341</v>
      </c>
      <c r="D167" s="3156"/>
      <c r="E167" s="3157"/>
      <c r="F167" s="3157"/>
      <c r="G167" s="3157"/>
      <c r="H167" s="3157"/>
      <c r="I167" s="3158"/>
      <c r="J167" s="3156"/>
      <c r="K167" s="3158"/>
      <c r="L167" s="1411"/>
      <c r="M167" s="786"/>
      <c r="N167" s="786"/>
      <c r="O167" s="786"/>
      <c r="P167" s="786"/>
      <c r="Q167" s="852">
        <f t="shared" si="22"/>
        <v>0</v>
      </c>
      <c r="R167" s="665">
        <f t="shared" si="22"/>
        <v>0</v>
      </c>
      <c r="S167" s="1542" t="str">
        <f>IF(ISNUMBER('General Info'!$D$96), IF(Q167&gt;0.25*'General Info'!$D$96,"Yes","No"), "")</f>
        <v/>
      </c>
      <c r="AD167" s="589"/>
    </row>
    <row r="168" spans="1:30" s="587" customFormat="1" ht="15" customHeight="1">
      <c r="A168" s="1083"/>
      <c r="B168" s="1350">
        <v>31</v>
      </c>
      <c r="C168" s="1351" t="s">
        <v>1341</v>
      </c>
      <c r="D168" s="3156"/>
      <c r="E168" s="3157"/>
      <c r="F168" s="3157"/>
      <c r="G168" s="3157"/>
      <c r="H168" s="3157"/>
      <c r="I168" s="3158"/>
      <c r="J168" s="3156"/>
      <c r="K168" s="3158"/>
      <c r="L168" s="1411"/>
      <c r="M168" s="786"/>
      <c r="N168" s="786"/>
      <c r="O168" s="786"/>
      <c r="P168" s="786"/>
      <c r="Q168" s="852">
        <f t="shared" si="22"/>
        <v>0</v>
      </c>
      <c r="R168" s="665">
        <f t="shared" si="22"/>
        <v>0</v>
      </c>
      <c r="S168" s="1542" t="str">
        <f>IF(ISNUMBER('General Info'!$D$96), IF(Q168&gt;0.25*'General Info'!$D$96,"Yes","No"), "")</f>
        <v/>
      </c>
      <c r="AD168" s="589"/>
    </row>
    <row r="169" spans="1:30" s="587" customFormat="1" ht="15" customHeight="1">
      <c r="A169" s="1083"/>
      <c r="B169" s="1350">
        <v>32</v>
      </c>
      <c r="C169" s="1351" t="s">
        <v>1341</v>
      </c>
      <c r="D169" s="3156"/>
      <c r="E169" s="3157"/>
      <c r="F169" s="3157"/>
      <c r="G169" s="3157"/>
      <c r="H169" s="3157"/>
      <c r="I169" s="3158"/>
      <c r="J169" s="3156"/>
      <c r="K169" s="3158"/>
      <c r="L169" s="1411"/>
      <c r="M169" s="786"/>
      <c r="N169" s="786"/>
      <c r="O169" s="786"/>
      <c r="P169" s="786"/>
      <c r="Q169" s="852">
        <f t="shared" si="22"/>
        <v>0</v>
      </c>
      <c r="R169" s="665">
        <f t="shared" si="22"/>
        <v>0</v>
      </c>
      <c r="S169" s="1542" t="str">
        <f>IF(ISNUMBER('General Info'!$D$96), IF(Q169&gt;0.25*'General Info'!$D$96,"Yes","No"), "")</f>
        <v/>
      </c>
      <c r="AD169" s="589"/>
    </row>
    <row r="170" spans="1:30" s="587" customFormat="1" ht="15" customHeight="1">
      <c r="A170" s="1083"/>
      <c r="B170" s="1350">
        <v>33</v>
      </c>
      <c r="C170" s="1351" t="s">
        <v>1341</v>
      </c>
      <c r="D170" s="3156"/>
      <c r="E170" s="3157"/>
      <c r="F170" s="3157"/>
      <c r="G170" s="3157"/>
      <c r="H170" s="3157"/>
      <c r="I170" s="3158"/>
      <c r="J170" s="3156"/>
      <c r="K170" s="3158"/>
      <c r="L170" s="1411"/>
      <c r="M170" s="786"/>
      <c r="N170" s="786"/>
      <c r="O170" s="786"/>
      <c r="P170" s="786"/>
      <c r="Q170" s="852">
        <f t="shared" si="22"/>
        <v>0</v>
      </c>
      <c r="R170" s="665">
        <f t="shared" si="22"/>
        <v>0</v>
      </c>
      <c r="S170" s="1542" t="str">
        <f>IF(ISNUMBER('General Info'!$D$96), IF(Q170&gt;0.25*'General Info'!$D$96,"Yes","No"), "")</f>
        <v/>
      </c>
      <c r="AD170" s="589"/>
    </row>
    <row r="171" spans="1:30" s="587" customFormat="1" ht="15" customHeight="1">
      <c r="A171" s="1083"/>
      <c r="B171" s="1350">
        <v>34</v>
      </c>
      <c r="C171" s="1351" t="s">
        <v>1341</v>
      </c>
      <c r="D171" s="3156"/>
      <c r="E171" s="3157"/>
      <c r="F171" s="3157"/>
      <c r="G171" s="3157"/>
      <c r="H171" s="3157"/>
      <c r="I171" s="3158"/>
      <c r="J171" s="3156"/>
      <c r="K171" s="3158"/>
      <c r="L171" s="1411"/>
      <c r="M171" s="786"/>
      <c r="N171" s="786"/>
      <c r="O171" s="786"/>
      <c r="P171" s="786"/>
      <c r="Q171" s="852">
        <f t="shared" si="22"/>
        <v>0</v>
      </c>
      <c r="R171" s="665">
        <f t="shared" si="22"/>
        <v>0</v>
      </c>
      <c r="S171" s="1542" t="str">
        <f>IF(ISNUMBER('General Info'!$D$96), IF(Q171&gt;0.25*'General Info'!$D$96,"Yes","No"), "")</f>
        <v/>
      </c>
      <c r="AD171" s="589"/>
    </row>
    <row r="172" spans="1:30" s="587" customFormat="1" ht="15" customHeight="1">
      <c r="A172" s="1083"/>
      <c r="B172" s="1350">
        <v>35</v>
      </c>
      <c r="C172" s="1351" t="s">
        <v>1341</v>
      </c>
      <c r="D172" s="3156"/>
      <c r="E172" s="3157"/>
      <c r="F172" s="3157"/>
      <c r="G172" s="3157"/>
      <c r="H172" s="3157"/>
      <c r="I172" s="3158"/>
      <c r="J172" s="3156"/>
      <c r="K172" s="3158"/>
      <c r="L172" s="1411"/>
      <c r="M172" s="786"/>
      <c r="N172" s="786"/>
      <c r="O172" s="786"/>
      <c r="P172" s="786"/>
      <c r="Q172" s="852">
        <f t="shared" si="22"/>
        <v>0</v>
      </c>
      <c r="R172" s="665">
        <f t="shared" si="22"/>
        <v>0</v>
      </c>
      <c r="S172" s="1542" t="str">
        <f>IF(ISNUMBER('General Info'!$D$96), IF(Q172&gt;0.25*'General Info'!$D$96,"Yes","No"), "")</f>
        <v/>
      </c>
      <c r="AD172" s="589"/>
    </row>
    <row r="173" spans="1:30" s="587" customFormat="1" ht="15" customHeight="1">
      <c r="A173" s="1083"/>
      <c r="B173" s="1350">
        <v>36</v>
      </c>
      <c r="C173" s="1351" t="s">
        <v>1341</v>
      </c>
      <c r="D173" s="3156"/>
      <c r="E173" s="3157"/>
      <c r="F173" s="3157"/>
      <c r="G173" s="3157"/>
      <c r="H173" s="3157"/>
      <c r="I173" s="3158"/>
      <c r="J173" s="3156"/>
      <c r="K173" s="3158"/>
      <c r="L173" s="1411"/>
      <c r="M173" s="786"/>
      <c r="N173" s="786"/>
      <c r="O173" s="786"/>
      <c r="P173" s="786"/>
      <c r="Q173" s="852">
        <f t="shared" si="22"/>
        <v>0</v>
      </c>
      <c r="R173" s="665">
        <f t="shared" si="22"/>
        <v>0</v>
      </c>
      <c r="S173" s="1542" t="str">
        <f>IF(ISNUMBER('General Info'!$D$96), IF(Q173&gt;0.25*'General Info'!$D$96,"Yes","No"), "")</f>
        <v/>
      </c>
      <c r="AD173" s="589"/>
    </row>
    <row r="174" spans="1:30" s="587" customFormat="1" ht="15" customHeight="1">
      <c r="A174" s="1083"/>
      <c r="B174" s="1350">
        <v>37</v>
      </c>
      <c r="C174" s="1351" t="s">
        <v>1341</v>
      </c>
      <c r="D174" s="3156"/>
      <c r="E174" s="3157"/>
      <c r="F174" s="3157"/>
      <c r="G174" s="3157"/>
      <c r="H174" s="3157"/>
      <c r="I174" s="3158"/>
      <c r="J174" s="3156"/>
      <c r="K174" s="3158"/>
      <c r="L174" s="1411"/>
      <c r="M174" s="786"/>
      <c r="N174" s="786"/>
      <c r="O174" s="786"/>
      <c r="P174" s="786"/>
      <c r="Q174" s="852">
        <f t="shared" si="22"/>
        <v>0</v>
      </c>
      <c r="R174" s="665">
        <f t="shared" si="22"/>
        <v>0</v>
      </c>
      <c r="S174" s="1542" t="str">
        <f>IF(ISNUMBER('General Info'!$D$96), IF(Q174&gt;0.25*'General Info'!$D$96,"Yes","No"), "")</f>
        <v/>
      </c>
      <c r="AD174" s="589"/>
    </row>
    <row r="175" spans="1:30" s="587" customFormat="1" ht="15" customHeight="1">
      <c r="A175" s="1083"/>
      <c r="B175" s="1350">
        <v>38</v>
      </c>
      <c r="C175" s="1351" t="s">
        <v>1341</v>
      </c>
      <c r="D175" s="3156"/>
      <c r="E175" s="3157"/>
      <c r="F175" s="3157"/>
      <c r="G175" s="3157"/>
      <c r="H175" s="3157"/>
      <c r="I175" s="3158"/>
      <c r="J175" s="3156"/>
      <c r="K175" s="3158"/>
      <c r="L175" s="1411"/>
      <c r="M175" s="786"/>
      <c r="N175" s="786"/>
      <c r="O175" s="786"/>
      <c r="P175" s="786"/>
      <c r="Q175" s="852">
        <f t="shared" si="22"/>
        <v>0</v>
      </c>
      <c r="R175" s="665">
        <f t="shared" si="22"/>
        <v>0</v>
      </c>
      <c r="S175" s="1542" t="str">
        <f>IF(ISNUMBER('General Info'!$D$96), IF(Q175&gt;0.25*'General Info'!$D$96,"Yes","No"), "")</f>
        <v/>
      </c>
      <c r="AD175" s="589"/>
    </row>
    <row r="176" spans="1:30" s="587" customFormat="1" ht="15" customHeight="1">
      <c r="A176" s="1083"/>
      <c r="B176" s="1350">
        <v>39</v>
      </c>
      <c r="C176" s="1351" t="s">
        <v>1341</v>
      </c>
      <c r="D176" s="3156"/>
      <c r="E176" s="3157"/>
      <c r="F176" s="3157"/>
      <c r="G176" s="3157"/>
      <c r="H176" s="3157"/>
      <c r="I176" s="3158"/>
      <c r="J176" s="3156"/>
      <c r="K176" s="3158"/>
      <c r="L176" s="1411"/>
      <c r="M176" s="786"/>
      <c r="N176" s="786"/>
      <c r="O176" s="786"/>
      <c r="P176" s="786"/>
      <c r="Q176" s="852">
        <f t="shared" si="22"/>
        <v>0</v>
      </c>
      <c r="R176" s="665">
        <f t="shared" si="22"/>
        <v>0</v>
      </c>
      <c r="S176" s="1542" t="str">
        <f>IF(ISNUMBER('General Info'!$D$96), IF(Q176&gt;0.25*'General Info'!$D$96,"Yes","No"), "")</f>
        <v/>
      </c>
      <c r="AD176" s="589"/>
    </row>
    <row r="177" spans="1:30" s="587" customFormat="1" ht="15" customHeight="1">
      <c r="A177" s="1083"/>
      <c r="B177" s="1350">
        <v>40</v>
      </c>
      <c r="C177" s="1351" t="s">
        <v>1341</v>
      </c>
      <c r="D177" s="3156"/>
      <c r="E177" s="3157"/>
      <c r="F177" s="3157"/>
      <c r="G177" s="3157"/>
      <c r="H177" s="3157"/>
      <c r="I177" s="3158"/>
      <c r="J177" s="3156"/>
      <c r="K177" s="3158"/>
      <c r="L177" s="1411"/>
      <c r="M177" s="786"/>
      <c r="N177" s="786"/>
      <c r="O177" s="786"/>
      <c r="P177" s="786"/>
      <c r="Q177" s="852">
        <f t="shared" si="22"/>
        <v>0</v>
      </c>
      <c r="R177" s="665">
        <f t="shared" si="22"/>
        <v>0</v>
      </c>
      <c r="S177" s="1542" t="str">
        <f>IF(ISNUMBER('General Info'!$D$96), IF(Q177&gt;0.25*'General Info'!$D$96,"Yes","No"), "")</f>
        <v/>
      </c>
      <c r="AD177" s="589"/>
    </row>
    <row r="178" spans="1:30" s="587" customFormat="1" ht="15" customHeight="1">
      <c r="A178" s="1083"/>
      <c r="B178" s="1350">
        <v>41</v>
      </c>
      <c r="C178" s="1351" t="s">
        <v>1341</v>
      </c>
      <c r="D178" s="3156"/>
      <c r="E178" s="3157"/>
      <c r="F178" s="3157"/>
      <c r="G178" s="3157"/>
      <c r="H178" s="3157"/>
      <c r="I178" s="3158"/>
      <c r="J178" s="3156"/>
      <c r="K178" s="3158"/>
      <c r="L178" s="1411"/>
      <c r="M178" s="786"/>
      <c r="N178" s="786"/>
      <c r="O178" s="786"/>
      <c r="P178" s="786"/>
      <c r="Q178" s="852">
        <f t="shared" si="22"/>
        <v>0</v>
      </c>
      <c r="R178" s="665">
        <f t="shared" si="22"/>
        <v>0</v>
      </c>
      <c r="S178" s="1542" t="str">
        <f>IF(ISNUMBER('General Info'!$D$96), IF(Q178&gt;0.25*'General Info'!$D$96,"Yes","No"), "")</f>
        <v/>
      </c>
      <c r="AD178" s="589"/>
    </row>
    <row r="179" spans="1:30" s="587" customFormat="1" ht="15" customHeight="1">
      <c r="A179" s="1083"/>
      <c r="B179" s="1350">
        <v>42</v>
      </c>
      <c r="C179" s="1351" t="s">
        <v>1341</v>
      </c>
      <c r="D179" s="3156"/>
      <c r="E179" s="3157"/>
      <c r="F179" s="3157"/>
      <c r="G179" s="3157"/>
      <c r="H179" s="3157"/>
      <c r="I179" s="3158"/>
      <c r="J179" s="3156"/>
      <c r="K179" s="3158"/>
      <c r="L179" s="1411"/>
      <c r="M179" s="786"/>
      <c r="N179" s="786"/>
      <c r="O179" s="786"/>
      <c r="P179" s="786"/>
      <c r="Q179" s="852">
        <f t="shared" si="22"/>
        <v>0</v>
      </c>
      <c r="R179" s="665">
        <f t="shared" si="22"/>
        <v>0</v>
      </c>
      <c r="S179" s="1542" t="str">
        <f>IF(ISNUMBER('General Info'!$D$96), IF(Q179&gt;0.25*'General Info'!$D$96,"Yes","No"), "")</f>
        <v/>
      </c>
      <c r="AD179" s="589"/>
    </row>
    <row r="180" spans="1:30" s="587" customFormat="1" ht="15" customHeight="1">
      <c r="A180" s="1083"/>
      <c r="B180" s="1350">
        <v>43</v>
      </c>
      <c r="C180" s="1351" t="s">
        <v>1341</v>
      </c>
      <c r="D180" s="3156"/>
      <c r="E180" s="3157"/>
      <c r="F180" s="3157"/>
      <c r="G180" s="3157"/>
      <c r="H180" s="3157"/>
      <c r="I180" s="3158"/>
      <c r="J180" s="3156"/>
      <c r="K180" s="3158"/>
      <c r="L180" s="1411"/>
      <c r="M180" s="786"/>
      <c r="N180" s="786"/>
      <c r="O180" s="786"/>
      <c r="P180" s="786"/>
      <c r="Q180" s="852">
        <f t="shared" si="22"/>
        <v>0</v>
      </c>
      <c r="R180" s="665">
        <f t="shared" si="22"/>
        <v>0</v>
      </c>
      <c r="S180" s="1542" t="str">
        <f>IF(ISNUMBER('General Info'!$D$96), IF(Q180&gt;0.25*'General Info'!$D$96,"Yes","No"), "")</f>
        <v/>
      </c>
      <c r="AD180" s="589"/>
    </row>
    <row r="181" spans="1:30" s="587" customFormat="1" ht="15" customHeight="1">
      <c r="A181" s="1083"/>
      <c r="B181" s="1350">
        <v>44</v>
      </c>
      <c r="C181" s="1351" t="s">
        <v>1341</v>
      </c>
      <c r="D181" s="3156"/>
      <c r="E181" s="3157"/>
      <c r="F181" s="3157"/>
      <c r="G181" s="3157"/>
      <c r="H181" s="3157"/>
      <c r="I181" s="3158"/>
      <c r="J181" s="3156"/>
      <c r="K181" s="3158"/>
      <c r="L181" s="1411"/>
      <c r="M181" s="786"/>
      <c r="N181" s="786"/>
      <c r="O181" s="786"/>
      <c r="P181" s="786"/>
      <c r="Q181" s="852">
        <f t="shared" si="22"/>
        <v>0</v>
      </c>
      <c r="R181" s="665">
        <f t="shared" si="22"/>
        <v>0</v>
      </c>
      <c r="S181" s="1542" t="str">
        <f>IF(ISNUMBER('General Info'!$D$96), IF(Q181&gt;0.25*'General Info'!$D$96,"Yes","No"), "")</f>
        <v/>
      </c>
      <c r="AD181" s="589"/>
    </row>
    <row r="182" spans="1:30" s="587" customFormat="1" ht="15" customHeight="1">
      <c r="A182" s="1083"/>
      <c r="B182" s="1350">
        <v>45</v>
      </c>
      <c r="C182" s="1351" t="s">
        <v>1341</v>
      </c>
      <c r="D182" s="3156"/>
      <c r="E182" s="3157"/>
      <c r="F182" s="3157"/>
      <c r="G182" s="3157"/>
      <c r="H182" s="3157"/>
      <c r="I182" s="3158"/>
      <c r="J182" s="3156"/>
      <c r="K182" s="3158"/>
      <c r="L182" s="1411"/>
      <c r="M182" s="786"/>
      <c r="N182" s="786"/>
      <c r="O182" s="786"/>
      <c r="P182" s="786"/>
      <c r="Q182" s="852">
        <f t="shared" si="22"/>
        <v>0</v>
      </c>
      <c r="R182" s="665">
        <f t="shared" si="22"/>
        <v>0</v>
      </c>
      <c r="S182" s="1542" t="str">
        <f>IF(ISNUMBER('General Info'!$D$96), IF(Q182&gt;0.25*'General Info'!$D$96,"Yes","No"), "")</f>
        <v/>
      </c>
      <c r="AD182" s="589"/>
    </row>
    <row r="183" spans="1:30" s="587" customFormat="1" ht="15" customHeight="1">
      <c r="A183" s="1083"/>
      <c r="B183" s="1350">
        <v>46</v>
      </c>
      <c r="C183" s="1351" t="s">
        <v>1341</v>
      </c>
      <c r="D183" s="3156"/>
      <c r="E183" s="3157"/>
      <c r="F183" s="3157"/>
      <c r="G183" s="3157"/>
      <c r="H183" s="3157"/>
      <c r="I183" s="3158"/>
      <c r="J183" s="3156"/>
      <c r="K183" s="3158"/>
      <c r="L183" s="1411"/>
      <c r="M183" s="786"/>
      <c r="N183" s="786"/>
      <c r="O183" s="786"/>
      <c r="P183" s="786"/>
      <c r="Q183" s="852">
        <f t="shared" si="22"/>
        <v>0</v>
      </c>
      <c r="R183" s="665">
        <f t="shared" si="22"/>
        <v>0</v>
      </c>
      <c r="S183" s="1542" t="str">
        <f>IF(ISNUMBER('General Info'!$D$96), IF(Q183&gt;0.25*'General Info'!$D$96,"Yes","No"), "")</f>
        <v/>
      </c>
      <c r="AD183" s="589"/>
    </row>
    <row r="184" spans="1:30" s="587" customFormat="1" ht="15" customHeight="1">
      <c r="A184" s="1083"/>
      <c r="B184" s="1350">
        <v>47</v>
      </c>
      <c r="C184" s="1351" t="s">
        <v>1341</v>
      </c>
      <c r="D184" s="3156"/>
      <c r="E184" s="3157"/>
      <c r="F184" s="3157"/>
      <c r="G184" s="3157"/>
      <c r="H184" s="3157"/>
      <c r="I184" s="3158"/>
      <c r="J184" s="3156"/>
      <c r="K184" s="3158"/>
      <c r="L184" s="1411"/>
      <c r="M184" s="786"/>
      <c r="N184" s="786"/>
      <c r="O184" s="786"/>
      <c r="P184" s="786"/>
      <c r="Q184" s="852">
        <f t="shared" si="22"/>
        <v>0</v>
      </c>
      <c r="R184" s="665">
        <f t="shared" si="22"/>
        <v>0</v>
      </c>
      <c r="S184" s="1542" t="str">
        <f>IF(ISNUMBER('General Info'!$D$96), IF(Q184&gt;0.25*'General Info'!$D$96,"Yes","No"), "")</f>
        <v/>
      </c>
      <c r="AD184" s="589"/>
    </row>
    <row r="185" spans="1:30" s="587" customFormat="1" ht="15" customHeight="1">
      <c r="A185" s="1083"/>
      <c r="B185" s="1350">
        <v>48</v>
      </c>
      <c r="C185" s="1351" t="s">
        <v>1341</v>
      </c>
      <c r="D185" s="3156"/>
      <c r="E185" s="3157"/>
      <c r="F185" s="3157"/>
      <c r="G185" s="3157"/>
      <c r="H185" s="3157"/>
      <c r="I185" s="3158"/>
      <c r="J185" s="3156"/>
      <c r="K185" s="3158"/>
      <c r="L185" s="1411"/>
      <c r="M185" s="786"/>
      <c r="N185" s="786"/>
      <c r="O185" s="786"/>
      <c r="P185" s="786"/>
      <c r="Q185" s="852">
        <f t="shared" si="22"/>
        <v>0</v>
      </c>
      <c r="R185" s="665">
        <f t="shared" si="22"/>
        <v>0</v>
      </c>
      <c r="S185" s="1542" t="str">
        <f>IF(ISNUMBER('General Info'!$D$96), IF(Q185&gt;0.25*'General Info'!$D$96,"Yes","No"), "")</f>
        <v/>
      </c>
      <c r="AD185" s="589"/>
    </row>
    <row r="186" spans="1:30" s="587" customFormat="1" ht="15" customHeight="1">
      <c r="A186" s="1083"/>
      <c r="B186" s="1350">
        <v>49</v>
      </c>
      <c r="C186" s="1351" t="s">
        <v>1341</v>
      </c>
      <c r="D186" s="3156"/>
      <c r="E186" s="3157"/>
      <c r="F186" s="3157"/>
      <c r="G186" s="3157"/>
      <c r="H186" s="3157"/>
      <c r="I186" s="3158"/>
      <c r="J186" s="3156"/>
      <c r="K186" s="3158"/>
      <c r="L186" s="1411"/>
      <c r="M186" s="786"/>
      <c r="N186" s="786"/>
      <c r="O186" s="786"/>
      <c r="P186" s="786"/>
      <c r="Q186" s="852">
        <f t="shared" si="22"/>
        <v>0</v>
      </c>
      <c r="R186" s="665">
        <f t="shared" si="22"/>
        <v>0</v>
      </c>
      <c r="S186" s="1542" t="str">
        <f>IF(ISNUMBER('General Info'!$D$96), IF(Q186&gt;0.25*'General Info'!$D$96,"Yes","No"), "")</f>
        <v/>
      </c>
      <c r="AD186" s="589"/>
    </row>
    <row r="187" spans="1:30" s="587" customFormat="1" ht="15" customHeight="1">
      <c r="A187" s="1083"/>
      <c r="B187" s="1352">
        <v>50</v>
      </c>
      <c r="C187" s="1353" t="s">
        <v>1341</v>
      </c>
      <c r="D187" s="3159"/>
      <c r="E187" s="3160"/>
      <c r="F187" s="3160"/>
      <c r="G187" s="3160"/>
      <c r="H187" s="3160"/>
      <c r="I187" s="3161"/>
      <c r="J187" s="3159"/>
      <c r="K187" s="3161"/>
      <c r="L187" s="1431"/>
      <c r="M187" s="660"/>
      <c r="N187" s="660"/>
      <c r="O187" s="660"/>
      <c r="P187" s="660"/>
      <c r="Q187" s="858">
        <f t="shared" si="22"/>
        <v>0</v>
      </c>
      <c r="R187" s="1361">
        <f t="shared" si="22"/>
        <v>0</v>
      </c>
      <c r="S187" s="1543" t="str">
        <f>IF(ISNUMBER('General Info'!$D$96), IF(Q187&gt;0.25*'General Info'!$D$96,"Yes","No"), "")</f>
        <v/>
      </c>
      <c r="AD187" s="589"/>
    </row>
    <row r="188" spans="1:30" s="1362" customFormat="1" ht="15" customHeight="1">
      <c r="A188" s="1174"/>
      <c r="B188" s="1173"/>
      <c r="C188" s="1173"/>
      <c r="D188" s="1173"/>
      <c r="E188" s="1173"/>
      <c r="AD188" s="1544"/>
    </row>
    <row r="189" spans="1:30" ht="15" hidden="1" customHeight="1"/>
    <row r="190" spans="1:30" ht="15" hidden="1" customHeight="1"/>
    <row r="191" spans="1:30" ht="15" hidden="1" customHeight="1"/>
    <row r="192" spans="1:30" ht="15" hidden="1" customHeight="1"/>
    <row r="193" ht="15" hidden="1" customHeight="1"/>
    <row r="194" ht="15" hidden="1" customHeight="1"/>
    <row r="195" ht="15" hidden="1" customHeight="1"/>
    <row r="196" ht="15" hidden="1" customHeight="1"/>
    <row r="197" ht="15" hidden="1" customHeight="1"/>
    <row r="198" ht="15" hidden="1" customHeight="1"/>
    <row r="199" ht="15" hidden="1" customHeight="1"/>
    <row r="200" ht="15" hidden="1" customHeight="1"/>
    <row r="201" ht="15" hidden="1" customHeight="1"/>
    <row r="202" ht="15" hidden="1" customHeight="1"/>
    <row r="203" ht="15" hidden="1" customHeight="1"/>
    <row r="204" ht="15" hidden="1" customHeight="1"/>
    <row r="205" ht="15" hidden="1" customHeight="1"/>
    <row r="206" ht="15" hidden="1" customHeight="1"/>
    <row r="207" ht="15" hidden="1" customHeight="1"/>
    <row r="208"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row r="220" ht="15" hidden="1" customHeight="1"/>
    <row r="221" ht="15" hidden="1" customHeight="1"/>
    <row r="222" ht="15" hidden="1" customHeight="1"/>
    <row r="223" ht="15" hidden="1" customHeight="1"/>
    <row r="224"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hidden="1" customHeight="1"/>
    <row r="242" ht="15" hidden="1" customHeight="1"/>
    <row r="243" ht="15" hidden="1" customHeight="1"/>
    <row r="244" ht="15" hidden="1" customHeight="1"/>
  </sheetData>
  <mergeCells count="147">
    <mergeCell ref="D178:I178"/>
    <mergeCell ref="J178:K178"/>
    <mergeCell ref="D179:I179"/>
    <mergeCell ref="J179:K179"/>
    <mergeCell ref="D180:I180"/>
    <mergeCell ref="J180:K180"/>
    <mergeCell ref="D175:I175"/>
    <mergeCell ref="J175:K175"/>
    <mergeCell ref="D176:I176"/>
    <mergeCell ref="J176:K176"/>
    <mergeCell ref="D177:I177"/>
    <mergeCell ref="J177:K177"/>
    <mergeCell ref="D187:I187"/>
    <mergeCell ref="J187:K187"/>
    <mergeCell ref="D184:I184"/>
    <mergeCell ref="J184:K184"/>
    <mergeCell ref="D185:I185"/>
    <mergeCell ref="J185:K185"/>
    <mergeCell ref="D186:I186"/>
    <mergeCell ref="J186:K186"/>
    <mergeCell ref="D181:I181"/>
    <mergeCell ref="J181:K181"/>
    <mergeCell ref="D182:I182"/>
    <mergeCell ref="J182:K182"/>
    <mergeCell ref="D183:I183"/>
    <mergeCell ref="J183:K183"/>
    <mergeCell ref="D172:I172"/>
    <mergeCell ref="J172:K172"/>
    <mergeCell ref="D173:I173"/>
    <mergeCell ref="J173:K173"/>
    <mergeCell ref="D174:I174"/>
    <mergeCell ref="J174:K174"/>
    <mergeCell ref="D169:I169"/>
    <mergeCell ref="J169:K169"/>
    <mergeCell ref="D170:I170"/>
    <mergeCell ref="J170:K170"/>
    <mergeCell ref="D171:I171"/>
    <mergeCell ref="J171:K171"/>
    <mergeCell ref="D166:I166"/>
    <mergeCell ref="J166:K166"/>
    <mergeCell ref="D167:I167"/>
    <mergeCell ref="J167:K167"/>
    <mergeCell ref="D168:I168"/>
    <mergeCell ref="J168:K168"/>
    <mergeCell ref="D163:I163"/>
    <mergeCell ref="J163:K163"/>
    <mergeCell ref="D164:I164"/>
    <mergeCell ref="J164:K164"/>
    <mergeCell ref="D165:I165"/>
    <mergeCell ref="J165:K165"/>
    <mergeCell ref="D160:I160"/>
    <mergeCell ref="J160:K160"/>
    <mergeCell ref="D161:I161"/>
    <mergeCell ref="J161:K161"/>
    <mergeCell ref="D162:I162"/>
    <mergeCell ref="J162:K162"/>
    <mergeCell ref="D157:I157"/>
    <mergeCell ref="J157:K157"/>
    <mergeCell ref="D158:I158"/>
    <mergeCell ref="J158:K158"/>
    <mergeCell ref="D159:I159"/>
    <mergeCell ref="J159:K159"/>
    <mergeCell ref="D154:I154"/>
    <mergeCell ref="J154:K154"/>
    <mergeCell ref="D155:I155"/>
    <mergeCell ref="J155:K155"/>
    <mergeCell ref="D156:I156"/>
    <mergeCell ref="J156:K156"/>
    <mergeCell ref="D151:I151"/>
    <mergeCell ref="J151:K151"/>
    <mergeCell ref="D152:I152"/>
    <mergeCell ref="J152:K152"/>
    <mergeCell ref="D153:I153"/>
    <mergeCell ref="J153:K153"/>
    <mergeCell ref="D148:I148"/>
    <mergeCell ref="J148:K148"/>
    <mergeCell ref="D149:I149"/>
    <mergeCell ref="J149:K149"/>
    <mergeCell ref="D150:I150"/>
    <mergeCell ref="J150:K150"/>
    <mergeCell ref="D145:I145"/>
    <mergeCell ref="J145:K145"/>
    <mergeCell ref="D146:I146"/>
    <mergeCell ref="J146:K146"/>
    <mergeCell ref="D147:I147"/>
    <mergeCell ref="J147:K147"/>
    <mergeCell ref="D142:I142"/>
    <mergeCell ref="J142:K142"/>
    <mergeCell ref="D143:I143"/>
    <mergeCell ref="J143:K143"/>
    <mergeCell ref="D144:I144"/>
    <mergeCell ref="J144:K144"/>
    <mergeCell ref="D139:I139"/>
    <mergeCell ref="J139:K139"/>
    <mergeCell ref="D140:I140"/>
    <mergeCell ref="J140:K140"/>
    <mergeCell ref="D141:I141"/>
    <mergeCell ref="J141:K141"/>
    <mergeCell ref="D138:I138"/>
    <mergeCell ref="D134:I135"/>
    <mergeCell ref="J134:K135"/>
    <mergeCell ref="J138:K138"/>
    <mergeCell ref="M134:N134"/>
    <mergeCell ref="O134:P134"/>
    <mergeCell ref="Q134:R134"/>
    <mergeCell ref="B136:B137"/>
    <mergeCell ref="B134:C135"/>
    <mergeCell ref="L134:L135"/>
    <mergeCell ref="C88:C90"/>
    <mergeCell ref="F88:L88"/>
    <mergeCell ref="M88:S88"/>
    <mergeCell ref="S134:S135"/>
    <mergeCell ref="T88:T90"/>
    <mergeCell ref="F89:F90"/>
    <mergeCell ref="G89:L89"/>
    <mergeCell ref="M89:M90"/>
    <mergeCell ref="N89:S89"/>
    <mergeCell ref="E69:L69"/>
    <mergeCell ref="M69:T69"/>
    <mergeCell ref="E70:G70"/>
    <mergeCell ref="H70:J70"/>
    <mergeCell ref="K70:K71"/>
    <mergeCell ref="L70:L71"/>
    <mergeCell ref="M70:O70"/>
    <mergeCell ref="P70:R70"/>
    <mergeCell ref="S70:S71"/>
    <mergeCell ref="T70:T71"/>
    <mergeCell ref="R23:AC23"/>
    <mergeCell ref="F24:K24"/>
    <mergeCell ref="L24:Q24"/>
    <mergeCell ref="R24:W24"/>
    <mergeCell ref="X24:AC24"/>
    <mergeCell ref="E5:E6"/>
    <mergeCell ref="F5:G5"/>
    <mergeCell ref="H5:I5"/>
    <mergeCell ref="J5:K5"/>
    <mergeCell ref="L5:M5"/>
    <mergeCell ref="N5:O5"/>
    <mergeCell ref="E3:K3"/>
    <mergeCell ref="L3:M4"/>
    <mergeCell ref="N3:O4"/>
    <mergeCell ref="P3:Q4"/>
    <mergeCell ref="E4:G4"/>
    <mergeCell ref="H4:K4"/>
    <mergeCell ref="P5:Q5"/>
    <mergeCell ref="C23:C25"/>
    <mergeCell ref="F23:Q23"/>
  </mergeCells>
  <conditionalFormatting sqref="F31:AC31 F37:AC37 F48:AC48 F53:AC53 F57:AC57 F61:AC61 F96:S96 F102:S102 F113:S113 F118:S118 F122:S122 F126:S126 M137 O137 F44:AC44 F109:S109 S138:S187">
    <cfRule type="cellIs" dxfId="7" priority="1" stopIfTrue="1" operator="equal">
      <formula>"No"</formula>
    </cfRule>
    <cfRule type="cellIs" dxfId="6" priority="2" stopIfTrue="1" operator="equal">
      <formula>"Yes"</formula>
    </cfRule>
  </conditionalFormatting>
  <dataValidations count="3">
    <dataValidation type="list" allowBlank="1" showInputMessage="1" showErrorMessage="1" sqref="D138:D187">
      <formula1>SovereignEntity</formula1>
    </dataValidation>
    <dataValidation type="list" allowBlank="1" showInputMessage="1" showErrorMessage="1" sqref="J138:J187">
      <formula1>SovereignJurisdiction</formula1>
    </dataValidation>
    <dataValidation type="list" allowBlank="1" showInputMessage="1" showErrorMessage="1" sqref="L138:L187">
      <formula1>SovereignRatingBucket</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5" manualBreakCount="5">
    <brk id="21" max="16" man="1"/>
    <brk id="67" max="16" man="1"/>
    <brk id="86" max="19" man="1"/>
    <brk id="132" max="19" man="1"/>
    <brk id="177" max="19" man="1"/>
  </rowBreaks>
  <colBreaks count="4" manualBreakCount="4">
    <brk id="11" min="21" max="66" man="1"/>
    <brk id="12" min="67" max="1048575" man="1"/>
    <brk id="13" max="20" man="1"/>
    <brk id="17" min="21" max="66"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Q151"/>
  <sheetViews>
    <sheetView zoomScale="75" zoomScaleNormal="75" workbookViewId="0"/>
  </sheetViews>
  <sheetFormatPr defaultColWidth="0" defaultRowHeight="0" customHeight="1" zeroHeight="1"/>
  <cols>
    <col min="1" max="1" width="1.7109375" style="779" customWidth="1"/>
    <col min="2" max="2" width="8.7109375" style="728" customWidth="1"/>
    <col min="3" max="3" width="160.7109375" style="669" customWidth="1"/>
    <col min="4" max="6" width="20.7109375" style="669" customWidth="1"/>
    <col min="7" max="7" width="1.7109375" style="669" customWidth="1"/>
    <col min="8" max="17" width="0" style="669" hidden="1" customWidth="1"/>
    <col min="18" max="16384" width="16.7109375" style="669" hidden="1"/>
  </cols>
  <sheetData>
    <row r="1" spans="1:7" ht="30" customHeight="1">
      <c r="A1" s="936" t="s">
        <v>1092</v>
      </c>
      <c r="B1" s="1459"/>
      <c r="C1" s="937"/>
      <c r="D1" s="937"/>
      <c r="E1" s="937"/>
      <c r="F1" s="937"/>
      <c r="G1" s="938"/>
    </row>
    <row r="2" spans="1:7" ht="75" customHeight="1">
      <c r="A2" s="3162" t="s">
        <v>1593</v>
      </c>
      <c r="B2" s="3163"/>
      <c r="C2" s="3163"/>
      <c r="D2" s="3163"/>
      <c r="E2" s="3163"/>
      <c r="F2" s="3163"/>
      <c r="G2" s="785"/>
    </row>
    <row r="3" spans="1:7" ht="15" customHeight="1">
      <c r="A3" s="675"/>
      <c r="B3" s="639"/>
      <c r="C3" s="904"/>
      <c r="D3" s="904"/>
      <c r="E3" s="904"/>
      <c r="F3" s="904"/>
      <c r="G3" s="785"/>
    </row>
    <row r="4" spans="1:7" ht="15" customHeight="1">
      <c r="A4" s="675"/>
      <c r="B4" s="939">
        <v>1</v>
      </c>
      <c r="C4" s="940" t="s">
        <v>1594</v>
      </c>
      <c r="D4" s="3167"/>
      <c r="E4" s="3167"/>
      <c r="F4" s="911"/>
      <c r="G4" s="785"/>
    </row>
    <row r="5" spans="1:7" ht="15" customHeight="1">
      <c r="A5" s="1215"/>
      <c r="B5" s="3173">
        <v>2</v>
      </c>
      <c r="C5" s="1437" t="s">
        <v>1630</v>
      </c>
      <c r="D5" s="3169"/>
      <c r="E5" s="3169"/>
      <c r="F5" s="911"/>
      <c r="G5" s="785"/>
    </row>
    <row r="6" spans="1:7" ht="15" customHeight="1">
      <c r="A6" s="1215"/>
      <c r="B6" s="3174"/>
      <c r="C6" s="1437" t="s">
        <v>1631</v>
      </c>
      <c r="D6" s="3169"/>
      <c r="E6" s="3169"/>
      <c r="F6" s="911"/>
      <c r="G6" s="785"/>
    </row>
    <row r="7" spans="1:7" ht="15" customHeight="1">
      <c r="A7" s="675"/>
      <c r="B7" s="905">
        <v>3</v>
      </c>
      <c r="C7" s="933" t="s">
        <v>1595</v>
      </c>
      <c r="D7" s="1640" t="s">
        <v>1407</v>
      </c>
      <c r="E7" s="1439" t="s">
        <v>1406</v>
      </c>
      <c r="F7" s="854"/>
      <c r="G7" s="785"/>
    </row>
    <row r="8" spans="1:7" ht="15" customHeight="1">
      <c r="A8" s="675"/>
      <c r="B8" s="906"/>
      <c r="C8" s="932" t="s">
        <v>1093</v>
      </c>
      <c r="D8" s="1411"/>
      <c r="E8" s="1435"/>
      <c r="F8" s="854"/>
      <c r="G8" s="785"/>
    </row>
    <row r="9" spans="1:7" ht="15" customHeight="1">
      <c r="A9" s="675"/>
      <c r="B9" s="906"/>
      <c r="C9" s="913" t="s">
        <v>1094</v>
      </c>
      <c r="D9" s="1411"/>
      <c r="E9" s="1435"/>
      <c r="F9" s="854"/>
      <c r="G9" s="785"/>
    </row>
    <row r="10" spans="1:7" ht="15" customHeight="1">
      <c r="A10" s="675"/>
      <c r="B10" s="906"/>
      <c r="C10" s="913" t="s">
        <v>1095</v>
      </c>
      <c r="D10" s="1411"/>
      <c r="E10" s="1435"/>
      <c r="F10" s="854"/>
      <c r="G10" s="785"/>
    </row>
    <row r="11" spans="1:7" ht="15" customHeight="1">
      <c r="A11" s="675"/>
      <c r="B11" s="906"/>
      <c r="C11" s="913" t="s">
        <v>1096</v>
      </c>
      <c r="D11" s="1411"/>
      <c r="E11" s="1435"/>
      <c r="F11" s="854"/>
      <c r="G11" s="785"/>
    </row>
    <row r="12" spans="1:7" ht="15" customHeight="1">
      <c r="A12" s="675"/>
      <c r="B12" s="906"/>
      <c r="C12" s="913" t="s">
        <v>1097</v>
      </c>
      <c r="D12" s="1411"/>
      <c r="E12" s="1435"/>
      <c r="F12" s="854"/>
      <c r="G12" s="785"/>
    </row>
    <row r="13" spans="1:7" ht="15" customHeight="1">
      <c r="A13" s="675"/>
      <c r="B13" s="906"/>
      <c r="C13" s="913" t="s">
        <v>1412</v>
      </c>
      <c r="D13" s="1411"/>
      <c r="E13" s="1435"/>
      <c r="F13" s="854"/>
      <c r="G13" s="785"/>
    </row>
    <row r="14" spans="1:7" ht="15" customHeight="1">
      <c r="A14" s="1215"/>
      <c r="B14" s="906"/>
      <c r="C14" s="913" t="s">
        <v>1408</v>
      </c>
      <c r="D14" s="1411"/>
      <c r="E14" s="1435"/>
      <c r="F14" s="854"/>
      <c r="G14" s="785"/>
    </row>
    <row r="15" spans="1:7" ht="15" customHeight="1">
      <c r="A15" s="1215"/>
      <c r="B15" s="906"/>
      <c r="C15" s="913" t="s">
        <v>1461</v>
      </c>
      <c r="D15" s="1411"/>
      <c r="E15" s="1435"/>
      <c r="F15" s="854"/>
      <c r="G15" s="785"/>
    </row>
    <row r="16" spans="1:7" ht="15" customHeight="1">
      <c r="A16" s="675"/>
      <c r="B16" s="907"/>
      <c r="C16" s="913" t="s">
        <v>1129</v>
      </c>
      <c r="D16" s="1411"/>
      <c r="E16" s="1435"/>
      <c r="F16" s="854"/>
      <c r="G16" s="785"/>
    </row>
    <row r="17" spans="1:7" ht="60" customHeight="1">
      <c r="A17" s="675"/>
      <c r="B17" s="907"/>
      <c r="C17" s="1438"/>
      <c r="D17" s="670"/>
      <c r="E17" s="670"/>
      <c r="F17" s="911"/>
      <c r="G17" s="785"/>
    </row>
    <row r="18" spans="1:7" ht="15" customHeight="1">
      <c r="A18" s="675"/>
      <c r="B18" s="908">
        <v>4</v>
      </c>
      <c r="C18" s="914" t="s">
        <v>1596</v>
      </c>
      <c r="D18" s="915"/>
      <c r="E18" s="929"/>
      <c r="F18" s="911"/>
      <c r="G18" s="785"/>
    </row>
    <row r="19" spans="1:7" s="647" customFormat="1" ht="75" customHeight="1">
      <c r="A19" s="3170" t="s">
        <v>1652</v>
      </c>
      <c r="B19" s="3166"/>
      <c r="C19" s="3166"/>
      <c r="D19" s="3166"/>
      <c r="E19" s="3166"/>
      <c r="F19" s="3166"/>
      <c r="G19" s="909"/>
    </row>
    <row r="20" spans="1:7" ht="60" customHeight="1">
      <c r="A20" s="675"/>
      <c r="B20" s="1433">
        <v>5</v>
      </c>
      <c r="C20" s="931" t="s">
        <v>1636</v>
      </c>
      <c r="D20" s="1450" t="s">
        <v>1637</v>
      </c>
      <c r="E20" s="911"/>
      <c r="F20" s="911"/>
      <c r="G20" s="785"/>
    </row>
    <row r="21" spans="1:7" ht="15" customHeight="1">
      <c r="A21" s="675"/>
      <c r="B21" s="906"/>
      <c r="C21" s="930" t="s">
        <v>1413</v>
      </c>
      <c r="D21" s="1448"/>
      <c r="E21" s="911"/>
      <c r="F21" s="911"/>
      <c r="G21" s="785"/>
    </row>
    <row r="22" spans="1:7" ht="15" customHeight="1">
      <c r="A22" s="675"/>
      <c r="B22" s="906"/>
      <c r="C22" s="916" t="s">
        <v>1414</v>
      </c>
      <c r="D22" s="1448"/>
      <c r="E22" s="911"/>
      <c r="F22" s="911"/>
      <c r="G22" s="785"/>
    </row>
    <row r="23" spans="1:7" ht="15" customHeight="1">
      <c r="A23" s="675"/>
      <c r="B23" s="906"/>
      <c r="C23" s="916" t="s">
        <v>1422</v>
      </c>
      <c r="D23" s="1448"/>
      <c r="E23" s="911"/>
      <c r="F23" s="911"/>
      <c r="G23" s="785"/>
    </row>
    <row r="24" spans="1:7" ht="60" customHeight="1">
      <c r="A24" s="675"/>
      <c r="B24" s="906"/>
      <c r="C24" s="1442"/>
      <c r="D24" s="670"/>
      <c r="E24" s="911"/>
      <c r="F24" s="911"/>
      <c r="G24" s="785"/>
    </row>
    <row r="25" spans="1:7" ht="15" customHeight="1">
      <c r="A25" s="675"/>
      <c r="B25" s="906"/>
      <c r="C25" s="916" t="s">
        <v>1423</v>
      </c>
      <c r="D25" s="1448"/>
      <c r="E25" s="911"/>
      <c r="F25" s="911"/>
      <c r="G25" s="785"/>
    </row>
    <row r="26" spans="1:7" ht="15" customHeight="1">
      <c r="A26" s="675"/>
      <c r="B26" s="906"/>
      <c r="C26" s="916" t="s">
        <v>1415</v>
      </c>
      <c r="D26" s="1448"/>
      <c r="E26" s="911"/>
      <c r="F26" s="911"/>
      <c r="G26" s="785"/>
    </row>
    <row r="27" spans="1:7" ht="15" customHeight="1">
      <c r="A27" s="675"/>
      <c r="B27" s="906"/>
      <c r="C27" s="916" t="s">
        <v>1416</v>
      </c>
      <c r="D27" s="1448"/>
      <c r="E27" s="911"/>
      <c r="F27" s="911"/>
      <c r="G27" s="785"/>
    </row>
    <row r="28" spans="1:7" ht="15" customHeight="1">
      <c r="A28" s="675"/>
      <c r="B28" s="906"/>
      <c r="C28" s="916" t="s">
        <v>1417</v>
      </c>
      <c r="D28" s="1448"/>
      <c r="E28" s="911"/>
      <c r="F28" s="911"/>
      <c r="G28" s="785"/>
    </row>
    <row r="29" spans="1:7" ht="15" customHeight="1">
      <c r="A29" s="675"/>
      <c r="B29" s="906"/>
      <c r="C29" s="916" t="s">
        <v>1418</v>
      </c>
      <c r="D29" s="1448"/>
      <c r="E29" s="911"/>
      <c r="F29" s="911"/>
      <c r="G29" s="785"/>
    </row>
    <row r="30" spans="1:7" ht="15" customHeight="1">
      <c r="A30" s="675"/>
      <c r="B30" s="906"/>
      <c r="C30" s="916" t="s">
        <v>1466</v>
      </c>
      <c r="D30" s="1448"/>
      <c r="E30" s="911"/>
      <c r="F30" s="911"/>
      <c r="G30" s="785"/>
    </row>
    <row r="31" spans="1:7" ht="15" customHeight="1">
      <c r="A31" s="675"/>
      <c r="B31" s="906"/>
      <c r="C31" s="916" t="s">
        <v>1462</v>
      </c>
      <c r="D31" s="1448"/>
      <c r="E31" s="911"/>
      <c r="F31" s="911"/>
      <c r="G31" s="785"/>
    </row>
    <row r="32" spans="1:7" ht="15" customHeight="1">
      <c r="A32" s="675"/>
      <c r="B32" s="906"/>
      <c r="C32" s="916" t="s">
        <v>1419</v>
      </c>
      <c r="D32" s="1448"/>
      <c r="E32" s="911"/>
      <c r="F32" s="911"/>
      <c r="G32" s="785"/>
    </row>
    <row r="33" spans="1:7" ht="15" customHeight="1">
      <c r="A33" s="675"/>
      <c r="B33" s="906"/>
      <c r="C33" s="916" t="s">
        <v>1420</v>
      </c>
      <c r="D33" s="1448"/>
      <c r="E33" s="911"/>
      <c r="F33" s="911"/>
      <c r="G33" s="785"/>
    </row>
    <row r="34" spans="1:7" ht="15" customHeight="1">
      <c r="A34" s="1215"/>
      <c r="B34" s="906"/>
      <c r="C34" s="916" t="s">
        <v>1421</v>
      </c>
      <c r="D34" s="1448"/>
      <c r="E34" s="911"/>
      <c r="F34" s="911"/>
      <c r="G34" s="785"/>
    </row>
    <row r="35" spans="1:7" ht="15" customHeight="1">
      <c r="A35" s="1215"/>
      <c r="B35" s="906"/>
      <c r="C35" s="916" t="s">
        <v>1463</v>
      </c>
      <c r="D35" s="1448"/>
      <c r="E35" s="911"/>
      <c r="F35" s="911"/>
      <c r="G35" s="785"/>
    </row>
    <row r="36" spans="1:7" ht="15" customHeight="1">
      <c r="A36" s="675"/>
      <c r="B36" s="906"/>
      <c r="C36" s="916" t="s">
        <v>1438</v>
      </c>
      <c r="D36" s="1448"/>
      <c r="E36" s="911"/>
      <c r="F36" s="911"/>
      <c r="G36" s="785"/>
    </row>
    <row r="37" spans="1:7" ht="15" customHeight="1">
      <c r="A37" s="1215"/>
      <c r="B37" s="906"/>
      <c r="C37" s="1464" t="s">
        <v>1431</v>
      </c>
      <c r="D37" s="1465"/>
      <c r="E37" s="911"/>
      <c r="F37" s="911"/>
      <c r="G37" s="785"/>
    </row>
    <row r="38" spans="1:7" ht="60" customHeight="1">
      <c r="A38" s="675"/>
      <c r="B38" s="906"/>
      <c r="C38" s="1442"/>
      <c r="D38" s="1441"/>
      <c r="E38" s="911"/>
      <c r="F38" s="911"/>
      <c r="G38" s="785"/>
    </row>
    <row r="39" spans="1:7" ht="15" customHeight="1">
      <c r="A39" s="1215"/>
      <c r="B39" s="906"/>
      <c r="C39" s="1447" t="s">
        <v>1424</v>
      </c>
      <c r="D39" s="1449">
        <f>SUM(D21:D23,D25:D37)</f>
        <v>0</v>
      </c>
      <c r="E39" s="911"/>
      <c r="F39" s="911"/>
      <c r="G39" s="785"/>
    </row>
    <row r="40" spans="1:7" ht="15" customHeight="1">
      <c r="A40" s="1215"/>
      <c r="B40" s="910"/>
      <c r="C40" s="1647" t="s">
        <v>1425</v>
      </c>
      <c r="D40" s="1451" t="str">
        <f>IF(D39=1, "Pass", "Fail")</f>
        <v>Fail</v>
      </c>
      <c r="E40" s="911"/>
      <c r="F40" s="911"/>
      <c r="G40" s="785"/>
    </row>
    <row r="41" spans="1:7" ht="30" customHeight="1">
      <c r="A41" s="675"/>
      <c r="B41" s="906"/>
      <c r="C41" s="917"/>
      <c r="D41" s="1434"/>
      <c r="E41" s="911"/>
      <c r="F41" s="911"/>
      <c r="G41" s="941"/>
    </row>
    <row r="42" spans="1:7" ht="45" customHeight="1">
      <c r="A42" s="675"/>
      <c r="B42" s="1460">
        <v>6</v>
      </c>
      <c r="C42" s="1454" t="s">
        <v>1635</v>
      </c>
      <c r="D42" s="1450" t="s">
        <v>1597</v>
      </c>
      <c r="E42" s="911"/>
      <c r="F42" s="911"/>
      <c r="G42" s="785"/>
    </row>
    <row r="43" spans="1:7" ht="15" customHeight="1">
      <c r="A43" s="675"/>
      <c r="B43" s="906"/>
      <c r="C43" s="930" t="s">
        <v>1426</v>
      </c>
      <c r="D43" s="1455"/>
      <c r="E43" s="911"/>
      <c r="F43" s="911"/>
      <c r="G43" s="785"/>
    </row>
    <row r="44" spans="1:7" ht="15" customHeight="1">
      <c r="A44" s="1215"/>
      <c r="B44" s="906"/>
      <c r="C44" s="930" t="s">
        <v>1464</v>
      </c>
      <c r="D44" s="1456"/>
      <c r="E44" s="911"/>
      <c r="F44" s="911"/>
      <c r="G44" s="785"/>
    </row>
    <row r="45" spans="1:7" ht="15" customHeight="1">
      <c r="A45" s="1215"/>
      <c r="B45" s="906"/>
      <c r="C45" s="930" t="s">
        <v>1427</v>
      </c>
      <c r="D45" s="1456"/>
      <c r="E45" s="911"/>
      <c r="F45" s="911"/>
      <c r="G45" s="785"/>
    </row>
    <row r="46" spans="1:7" ht="15" customHeight="1">
      <c r="A46" s="1215"/>
      <c r="B46" s="906"/>
      <c r="C46" s="930" t="s">
        <v>1428</v>
      </c>
      <c r="D46" s="1456"/>
      <c r="E46" s="911"/>
      <c r="F46" s="911"/>
      <c r="G46" s="785"/>
    </row>
    <row r="47" spans="1:7" ht="15" customHeight="1">
      <c r="A47" s="1215"/>
      <c r="B47" s="906"/>
      <c r="C47" s="930" t="s">
        <v>1429</v>
      </c>
      <c r="D47" s="1456"/>
      <c r="E47" s="911"/>
      <c r="F47" s="911"/>
      <c r="G47" s="785"/>
    </row>
    <row r="48" spans="1:7" ht="15" customHeight="1">
      <c r="A48" s="1215"/>
      <c r="B48" s="906"/>
      <c r="C48" s="930" t="s">
        <v>1613</v>
      </c>
      <c r="D48" s="1456"/>
      <c r="E48" s="911"/>
      <c r="F48" s="911"/>
      <c r="G48" s="785"/>
    </row>
    <row r="49" spans="1:7" ht="15" customHeight="1">
      <c r="A49" s="1215"/>
      <c r="B49" s="906"/>
      <c r="C49" s="930" t="s">
        <v>1110</v>
      </c>
      <c r="D49" s="1456"/>
      <c r="E49" s="911"/>
      <c r="F49" s="911"/>
      <c r="G49" s="785"/>
    </row>
    <row r="50" spans="1:7" ht="15" customHeight="1">
      <c r="A50" s="1215"/>
      <c r="B50" s="906"/>
      <c r="C50" s="930" t="s">
        <v>1111</v>
      </c>
      <c r="D50" s="1456"/>
      <c r="E50" s="911"/>
      <c r="F50" s="911"/>
      <c r="G50" s="785"/>
    </row>
    <row r="51" spans="1:7" ht="15" customHeight="1">
      <c r="A51" s="675"/>
      <c r="B51" s="906"/>
      <c r="C51" s="916" t="s">
        <v>1112</v>
      </c>
      <c r="D51" s="1456"/>
      <c r="E51" s="911"/>
      <c r="F51" s="911"/>
      <c r="G51" s="785"/>
    </row>
    <row r="52" spans="1:7" ht="15" customHeight="1">
      <c r="A52" s="675"/>
      <c r="B52" s="906"/>
      <c r="C52" s="916" t="s">
        <v>1431</v>
      </c>
      <c r="D52" s="1456"/>
      <c r="E52" s="911"/>
      <c r="F52" s="911"/>
      <c r="G52" s="785"/>
    </row>
    <row r="53" spans="1:7" ht="60" customHeight="1">
      <c r="A53" s="675"/>
      <c r="B53" s="910"/>
      <c r="C53" s="1457"/>
      <c r="D53" s="929"/>
      <c r="E53" s="911"/>
      <c r="F53" s="911"/>
      <c r="G53" s="785"/>
    </row>
    <row r="54" spans="1:7" ht="30" customHeight="1">
      <c r="A54" s="675"/>
      <c r="B54" s="906"/>
      <c r="C54" s="917"/>
      <c r="D54" s="1434"/>
      <c r="E54" s="1434"/>
      <c r="F54" s="1434"/>
      <c r="G54" s="941"/>
    </row>
    <row r="55" spans="1:7" ht="75" customHeight="1">
      <c r="A55" s="675"/>
      <c r="B55" s="1460">
        <v>7</v>
      </c>
      <c r="C55" s="3171" t="s">
        <v>1640</v>
      </c>
      <c r="D55" s="1473" t="s">
        <v>1460</v>
      </c>
      <c r="E55" s="1474" t="s">
        <v>1588</v>
      </c>
      <c r="F55" s="1475" t="s">
        <v>1589</v>
      </c>
      <c r="G55" s="785"/>
    </row>
    <row r="56" spans="1:7" ht="15" customHeight="1">
      <c r="A56" s="675"/>
      <c r="B56" s="910"/>
      <c r="C56" s="3172"/>
      <c r="D56" s="1458"/>
      <c r="E56" s="934"/>
      <c r="F56" s="935"/>
      <c r="G56" s="785"/>
    </row>
    <row r="57" spans="1:7" ht="30" customHeight="1">
      <c r="A57" s="675"/>
      <c r="B57" s="906"/>
      <c r="C57" s="917"/>
      <c r="D57" s="1434"/>
      <c r="E57" s="1434"/>
      <c r="F57" s="1434"/>
      <c r="G57" s="941"/>
    </row>
    <row r="58" spans="1:7" ht="15" customHeight="1">
      <c r="A58" s="675"/>
      <c r="B58" s="939">
        <v>8</v>
      </c>
      <c r="C58" s="619" t="s">
        <v>1432</v>
      </c>
      <c r="D58" s="3168"/>
      <c r="E58" s="3168"/>
      <c r="F58" s="3168"/>
      <c r="G58" s="785"/>
    </row>
    <row r="59" spans="1:7" ht="15" customHeight="1">
      <c r="A59" s="675"/>
      <c r="B59" s="918">
        <v>9</v>
      </c>
      <c r="C59" s="919" t="s">
        <v>1433</v>
      </c>
      <c r="D59" s="3157"/>
      <c r="E59" s="3157"/>
      <c r="F59" s="3157"/>
      <c r="G59" s="785"/>
    </row>
    <row r="60" spans="1:7" ht="60" customHeight="1">
      <c r="A60" s="675"/>
      <c r="B60" s="918"/>
      <c r="C60" s="1442"/>
      <c r="D60" s="670"/>
      <c r="E60" s="670"/>
      <c r="F60" s="670"/>
      <c r="G60" s="785"/>
    </row>
    <row r="61" spans="1:7" ht="15" customHeight="1">
      <c r="A61" s="675"/>
      <c r="B61" s="918">
        <v>10</v>
      </c>
      <c r="C61" s="912" t="s">
        <v>1433</v>
      </c>
      <c r="D61" s="3157"/>
      <c r="E61" s="3157"/>
      <c r="F61" s="3157"/>
      <c r="G61" s="785"/>
    </row>
    <row r="62" spans="1:7" ht="15" customHeight="1">
      <c r="A62" s="675"/>
      <c r="B62" s="918">
        <v>11</v>
      </c>
      <c r="C62" s="620" t="s">
        <v>1434</v>
      </c>
      <c r="D62" s="3157"/>
      <c r="E62" s="3157"/>
      <c r="F62" s="3157"/>
      <c r="G62" s="785"/>
    </row>
    <row r="63" spans="1:7" ht="15" customHeight="1">
      <c r="A63" s="675"/>
      <c r="B63" s="908">
        <v>12</v>
      </c>
      <c r="C63" s="621" t="s">
        <v>1435</v>
      </c>
      <c r="D63" s="3160"/>
      <c r="E63" s="3160"/>
      <c r="F63" s="3160"/>
      <c r="G63" s="785"/>
    </row>
    <row r="64" spans="1:7" ht="30" customHeight="1">
      <c r="A64" s="675"/>
      <c r="B64" s="906"/>
      <c r="C64" s="917"/>
      <c r="D64" s="1434"/>
      <c r="E64" s="911"/>
      <c r="F64" s="911"/>
      <c r="G64" s="941"/>
    </row>
    <row r="65" spans="1:7" ht="30" customHeight="1">
      <c r="A65" s="675"/>
      <c r="B65" s="939">
        <v>13</v>
      </c>
      <c r="C65" s="942" t="s">
        <v>1598</v>
      </c>
      <c r="D65" s="1461"/>
      <c r="E65" s="1463"/>
      <c r="F65" s="911"/>
      <c r="G65" s="785"/>
    </row>
    <row r="66" spans="1:7" ht="15" customHeight="1">
      <c r="A66" s="675"/>
      <c r="B66" s="918">
        <v>14</v>
      </c>
      <c r="C66" s="620" t="s">
        <v>1599</v>
      </c>
      <c r="D66" s="1618"/>
      <c r="E66" s="1441"/>
      <c r="F66" s="911"/>
      <c r="G66" s="785"/>
    </row>
    <row r="67" spans="1:7" ht="15" customHeight="1">
      <c r="A67" s="675"/>
      <c r="B67" s="918">
        <v>15</v>
      </c>
      <c r="C67" s="620" t="s">
        <v>1590</v>
      </c>
      <c r="D67" s="3157"/>
      <c r="E67" s="3157"/>
      <c r="F67" s="911"/>
      <c r="G67" s="785"/>
    </row>
    <row r="68" spans="1:7" ht="30" customHeight="1">
      <c r="A68" s="675"/>
      <c r="B68" s="905">
        <v>16</v>
      </c>
      <c r="C68" s="820" t="s">
        <v>1600</v>
      </c>
      <c r="D68" s="1462"/>
      <c r="E68" s="670"/>
      <c r="F68" s="911"/>
      <c r="G68" s="785"/>
    </row>
    <row r="69" spans="1:7" ht="60" customHeight="1">
      <c r="A69" s="675"/>
      <c r="B69" s="907"/>
      <c r="C69" s="1438"/>
      <c r="D69" s="670"/>
      <c r="E69" s="670"/>
      <c r="F69" s="911"/>
      <c r="G69" s="785"/>
    </row>
    <row r="70" spans="1:7" ht="15" customHeight="1">
      <c r="A70" s="675"/>
      <c r="B70" s="908">
        <v>17</v>
      </c>
      <c r="C70" s="621" t="s">
        <v>1099</v>
      </c>
      <c r="D70" s="3160"/>
      <c r="E70" s="3160"/>
      <c r="F70" s="911"/>
      <c r="G70" s="785"/>
    </row>
    <row r="71" spans="1:7" ht="30" customHeight="1">
      <c r="A71" s="675"/>
      <c r="B71" s="906"/>
      <c r="C71" s="917"/>
      <c r="D71" s="1434"/>
      <c r="E71" s="911"/>
      <c r="F71" s="911"/>
      <c r="G71" s="941"/>
    </row>
    <row r="72" spans="1:7" ht="60" customHeight="1">
      <c r="A72" s="675"/>
      <c r="B72" s="1433">
        <v>18</v>
      </c>
      <c r="C72" s="931" t="s">
        <v>1638</v>
      </c>
      <c r="D72" s="1450" t="s">
        <v>1637</v>
      </c>
      <c r="E72" s="911"/>
      <c r="F72" s="911"/>
      <c r="G72" s="785"/>
    </row>
    <row r="73" spans="1:7" ht="15" customHeight="1">
      <c r="A73" s="675"/>
      <c r="B73" s="906"/>
      <c r="C73" s="930" t="s">
        <v>1436</v>
      </c>
      <c r="D73" s="1448"/>
      <c r="E73" s="911"/>
      <c r="F73" s="911"/>
      <c r="G73" s="785"/>
    </row>
    <row r="74" spans="1:7" ht="15" customHeight="1">
      <c r="A74" s="1215"/>
      <c r="B74" s="906"/>
      <c r="C74" s="930" t="s">
        <v>1413</v>
      </c>
      <c r="D74" s="1448"/>
      <c r="E74" s="911"/>
      <c r="F74" s="911"/>
      <c r="G74" s="785"/>
    </row>
    <row r="75" spans="1:7" ht="15" customHeight="1">
      <c r="A75" s="675"/>
      <c r="B75" s="906"/>
      <c r="C75" s="916" t="s">
        <v>1465</v>
      </c>
      <c r="D75" s="1448"/>
      <c r="E75" s="911"/>
      <c r="F75" s="911"/>
      <c r="G75" s="785"/>
    </row>
    <row r="76" spans="1:7" ht="15" customHeight="1">
      <c r="A76" s="675"/>
      <c r="B76" s="906"/>
      <c r="C76" s="916" t="s">
        <v>1437</v>
      </c>
      <c r="D76" s="1448"/>
      <c r="E76" s="911"/>
      <c r="F76" s="911"/>
      <c r="G76" s="785"/>
    </row>
    <row r="77" spans="1:7" ht="60" customHeight="1">
      <c r="A77" s="675"/>
      <c r="B77" s="906"/>
      <c r="C77" s="1442"/>
      <c r="D77" s="670"/>
      <c r="E77" s="911"/>
      <c r="F77" s="911"/>
      <c r="G77" s="785"/>
    </row>
    <row r="78" spans="1:7" ht="15" customHeight="1">
      <c r="A78" s="675"/>
      <c r="B78" s="906"/>
      <c r="C78" s="916" t="s">
        <v>1423</v>
      </c>
      <c r="D78" s="1448"/>
      <c r="E78" s="911"/>
      <c r="F78" s="911"/>
      <c r="G78" s="785"/>
    </row>
    <row r="79" spans="1:7" ht="15" customHeight="1">
      <c r="A79" s="675"/>
      <c r="B79" s="906"/>
      <c r="C79" s="916" t="s">
        <v>1415</v>
      </c>
      <c r="D79" s="1448"/>
      <c r="E79" s="911"/>
      <c r="F79" s="911"/>
      <c r="G79" s="785"/>
    </row>
    <row r="80" spans="1:7" ht="15" customHeight="1">
      <c r="A80" s="675"/>
      <c r="B80" s="906"/>
      <c r="C80" s="916" t="s">
        <v>1416</v>
      </c>
      <c r="D80" s="1448"/>
      <c r="E80" s="911"/>
      <c r="F80" s="911"/>
      <c r="G80" s="785"/>
    </row>
    <row r="81" spans="1:7" ht="15" customHeight="1">
      <c r="A81" s="675"/>
      <c r="B81" s="906"/>
      <c r="C81" s="916" t="s">
        <v>1417</v>
      </c>
      <c r="D81" s="1448"/>
      <c r="E81" s="911"/>
      <c r="F81" s="911"/>
      <c r="G81" s="785"/>
    </row>
    <row r="82" spans="1:7" ht="15" customHeight="1">
      <c r="A82" s="675"/>
      <c r="B82" s="906"/>
      <c r="C82" s="916" t="s">
        <v>1418</v>
      </c>
      <c r="D82" s="1448"/>
      <c r="E82" s="911"/>
      <c r="F82" s="911"/>
      <c r="G82" s="785"/>
    </row>
    <row r="83" spans="1:7" ht="15" customHeight="1">
      <c r="A83" s="675"/>
      <c r="B83" s="906"/>
      <c r="C83" s="916" t="s">
        <v>1466</v>
      </c>
      <c r="D83" s="1448"/>
      <c r="E83" s="911"/>
      <c r="F83" s="911"/>
      <c r="G83" s="785"/>
    </row>
    <row r="84" spans="1:7" ht="15" customHeight="1">
      <c r="A84" s="1215"/>
      <c r="B84" s="906"/>
      <c r="C84" s="916" t="s">
        <v>1467</v>
      </c>
      <c r="D84" s="1448"/>
      <c r="E84" s="911"/>
      <c r="F84" s="911"/>
      <c r="G84" s="785"/>
    </row>
    <row r="85" spans="1:7" ht="15" customHeight="1">
      <c r="A85" s="675"/>
      <c r="B85" s="906"/>
      <c r="C85" s="916" t="s">
        <v>1419</v>
      </c>
      <c r="D85" s="1448"/>
      <c r="E85" s="911"/>
      <c r="F85" s="911"/>
      <c r="G85" s="785"/>
    </row>
    <row r="86" spans="1:7" ht="15" customHeight="1">
      <c r="A86" s="675"/>
      <c r="B86" s="906"/>
      <c r="C86" s="916" t="s">
        <v>1420</v>
      </c>
      <c r="D86" s="1448"/>
      <c r="E86" s="911"/>
      <c r="F86" s="911"/>
      <c r="G86" s="785"/>
    </row>
    <row r="87" spans="1:7" ht="15" customHeight="1">
      <c r="A87" s="675"/>
      <c r="B87" s="906"/>
      <c r="C87" s="916" t="s">
        <v>1421</v>
      </c>
      <c r="D87" s="1448"/>
      <c r="E87" s="911"/>
      <c r="F87" s="911"/>
      <c r="G87" s="785"/>
    </row>
    <row r="88" spans="1:7" ht="15" customHeight="1">
      <c r="A88" s="1215"/>
      <c r="B88" s="906"/>
      <c r="C88" s="916" t="s">
        <v>1463</v>
      </c>
      <c r="D88" s="1448"/>
      <c r="E88" s="911"/>
      <c r="F88" s="911"/>
      <c r="G88" s="785"/>
    </row>
    <row r="89" spans="1:7" ht="15" customHeight="1">
      <c r="A89" s="1215"/>
      <c r="B89" s="906"/>
      <c r="C89" s="916" t="s">
        <v>1438</v>
      </c>
      <c r="D89" s="1448"/>
      <c r="E89" s="911"/>
      <c r="F89" s="911"/>
      <c r="G89" s="785"/>
    </row>
    <row r="90" spans="1:7" ht="15" customHeight="1">
      <c r="A90" s="675"/>
      <c r="B90" s="906"/>
      <c r="C90" s="916" t="s">
        <v>1468</v>
      </c>
      <c r="D90" s="1448"/>
      <c r="E90" s="911"/>
      <c r="F90" s="911"/>
      <c r="G90" s="785"/>
    </row>
    <row r="91" spans="1:7" ht="60" customHeight="1">
      <c r="A91" s="675"/>
      <c r="B91" s="906"/>
      <c r="C91" s="1442"/>
      <c r="D91" s="1441"/>
      <c r="E91" s="911"/>
      <c r="F91" s="911"/>
      <c r="G91" s="785"/>
    </row>
    <row r="92" spans="1:7" ht="15" customHeight="1">
      <c r="A92" s="675"/>
      <c r="B92" s="906"/>
      <c r="C92" s="916" t="s">
        <v>1612</v>
      </c>
      <c r="D92" s="1448"/>
      <c r="E92" s="911"/>
      <c r="F92" s="911"/>
      <c r="G92" s="785"/>
    </row>
    <row r="93" spans="1:7" ht="15" customHeight="1">
      <c r="A93" s="1215"/>
      <c r="B93" s="906"/>
      <c r="C93" s="1447" t="s">
        <v>1424</v>
      </c>
      <c r="D93" s="1449">
        <f>SUM(D73:D76,D78:D90,D92)</f>
        <v>0</v>
      </c>
      <c r="E93" s="911"/>
      <c r="F93" s="911"/>
      <c r="G93" s="785"/>
    </row>
    <row r="94" spans="1:7" ht="15" customHeight="1">
      <c r="A94" s="1215"/>
      <c r="B94" s="910"/>
      <c r="C94" s="1647" t="s">
        <v>1425</v>
      </c>
      <c r="D94" s="1451" t="str">
        <f>IF(D93=1, "Pass", "Fail")</f>
        <v>Fail</v>
      </c>
      <c r="E94" s="911"/>
      <c r="F94" s="911"/>
      <c r="G94" s="785"/>
    </row>
    <row r="95" spans="1:7" ht="30" customHeight="1">
      <c r="A95" s="675"/>
      <c r="B95" s="906"/>
      <c r="C95" s="917"/>
      <c r="D95" s="1434"/>
      <c r="E95" s="911"/>
      <c r="F95" s="911"/>
      <c r="G95" s="941"/>
    </row>
    <row r="96" spans="1:7" ht="30" customHeight="1">
      <c r="A96" s="675"/>
      <c r="B96" s="1460">
        <v>19</v>
      </c>
      <c r="C96" s="1454" t="s">
        <v>1614</v>
      </c>
      <c r="D96" s="1450" t="s">
        <v>1597</v>
      </c>
      <c r="E96" s="911"/>
      <c r="F96" s="911"/>
      <c r="G96" s="785"/>
    </row>
    <row r="97" spans="1:7" ht="15" customHeight="1">
      <c r="A97" s="675"/>
      <c r="B97" s="906"/>
      <c r="C97" s="930" t="s">
        <v>1426</v>
      </c>
      <c r="D97" s="1455"/>
      <c r="E97" s="911"/>
      <c r="F97" s="911"/>
      <c r="G97" s="785"/>
    </row>
    <row r="98" spans="1:7" ht="15" customHeight="1">
      <c r="A98" s="1215"/>
      <c r="B98" s="906"/>
      <c r="C98" s="930" t="s">
        <v>982</v>
      </c>
      <c r="D98" s="1456"/>
      <c r="E98" s="911"/>
      <c r="F98" s="911"/>
      <c r="G98" s="785"/>
    </row>
    <row r="99" spans="1:7" ht="15" customHeight="1">
      <c r="A99" s="1215"/>
      <c r="B99" s="906"/>
      <c r="C99" s="930" t="s">
        <v>1427</v>
      </c>
      <c r="D99" s="1456"/>
      <c r="E99" s="911"/>
      <c r="F99" s="911"/>
      <c r="G99" s="785"/>
    </row>
    <row r="100" spans="1:7" ht="15" customHeight="1">
      <c r="A100" s="1215"/>
      <c r="B100" s="906"/>
      <c r="C100" s="930" t="s">
        <v>1428</v>
      </c>
      <c r="D100" s="1456"/>
      <c r="E100" s="911"/>
      <c r="F100" s="911"/>
      <c r="G100" s="785"/>
    </row>
    <row r="101" spans="1:7" ht="15" customHeight="1">
      <c r="A101" s="1215"/>
      <c r="B101" s="906"/>
      <c r="C101" s="930" t="s">
        <v>1429</v>
      </c>
      <c r="D101" s="1456"/>
      <c r="E101" s="911"/>
      <c r="F101" s="911"/>
      <c r="G101" s="785"/>
    </row>
    <row r="102" spans="1:7" ht="15" customHeight="1">
      <c r="A102" s="1215"/>
      <c r="B102" s="906"/>
      <c r="C102" s="930" t="s">
        <v>1430</v>
      </c>
      <c r="D102" s="1456"/>
      <c r="E102" s="911"/>
      <c r="F102" s="911"/>
      <c r="G102" s="785"/>
    </row>
    <row r="103" spans="1:7" ht="15" customHeight="1">
      <c r="A103" s="1215"/>
      <c r="B103" s="906"/>
      <c r="C103" s="930" t="s">
        <v>1110</v>
      </c>
      <c r="D103" s="1456"/>
      <c r="E103" s="911"/>
      <c r="F103" s="911"/>
      <c r="G103" s="785"/>
    </row>
    <row r="104" spans="1:7" ht="15" customHeight="1">
      <c r="A104" s="1215"/>
      <c r="B104" s="906"/>
      <c r="C104" s="930" t="s">
        <v>1111</v>
      </c>
      <c r="D104" s="1456"/>
      <c r="E104" s="911"/>
      <c r="F104" s="911"/>
      <c r="G104" s="785"/>
    </row>
    <row r="105" spans="1:7" ht="15" customHeight="1">
      <c r="A105" s="675"/>
      <c r="B105" s="906"/>
      <c r="C105" s="916" t="s">
        <v>1112</v>
      </c>
      <c r="D105" s="1456"/>
      <c r="E105" s="911"/>
      <c r="F105" s="911"/>
      <c r="G105" s="785"/>
    </row>
    <row r="106" spans="1:7" ht="15" customHeight="1">
      <c r="A106" s="675"/>
      <c r="B106" s="906"/>
      <c r="C106" s="916" t="s">
        <v>1439</v>
      </c>
      <c r="D106" s="1456"/>
      <c r="E106" s="911"/>
      <c r="F106" s="911"/>
      <c r="G106" s="785"/>
    </row>
    <row r="107" spans="1:7" ht="60" customHeight="1">
      <c r="A107" s="675"/>
      <c r="B107" s="910"/>
      <c r="C107" s="1457"/>
      <c r="D107" s="929"/>
      <c r="E107" s="911"/>
      <c r="F107" s="911"/>
      <c r="G107" s="785"/>
    </row>
    <row r="108" spans="1:7" ht="30" customHeight="1">
      <c r="A108" s="675"/>
      <c r="B108" s="906"/>
      <c r="C108" s="917"/>
      <c r="D108" s="1434"/>
      <c r="E108" s="911"/>
      <c r="F108" s="911"/>
      <c r="G108" s="941"/>
    </row>
    <row r="109" spans="1:7" ht="15" customHeight="1">
      <c r="A109" s="675"/>
      <c r="B109" s="1466">
        <v>20</v>
      </c>
      <c r="C109" s="1467" t="s">
        <v>1591</v>
      </c>
      <c r="D109" s="1468"/>
      <c r="E109" s="911"/>
      <c r="F109" s="911"/>
      <c r="G109" s="785"/>
    </row>
    <row r="110" spans="1:7" ht="30" customHeight="1">
      <c r="A110" s="675"/>
      <c r="B110" s="905">
        <v>21</v>
      </c>
      <c r="C110" s="820" t="s">
        <v>1592</v>
      </c>
      <c r="D110" s="1620" t="s">
        <v>1407</v>
      </c>
      <c r="E110" s="911"/>
      <c r="F110" s="911"/>
      <c r="G110" s="785"/>
    </row>
    <row r="111" spans="1:7" ht="15" customHeight="1">
      <c r="A111" s="1215"/>
      <c r="B111" s="906"/>
      <c r="C111" s="1464" t="s">
        <v>1100</v>
      </c>
      <c r="D111" s="1619"/>
      <c r="E111" s="911"/>
      <c r="F111" s="911"/>
      <c r="G111" s="785"/>
    </row>
    <row r="112" spans="1:7" ht="15" customHeight="1">
      <c r="A112" s="1215"/>
      <c r="B112" s="906"/>
      <c r="C112" s="1464" t="s">
        <v>1101</v>
      </c>
      <c r="D112" s="1619"/>
      <c r="E112" s="911"/>
      <c r="F112" s="911"/>
      <c r="G112" s="785"/>
    </row>
    <row r="113" spans="1:7" ht="15" customHeight="1">
      <c r="A113" s="1215"/>
      <c r="B113" s="906"/>
      <c r="C113" s="1464" t="s">
        <v>1102</v>
      </c>
      <c r="D113" s="1619"/>
      <c r="E113" s="911"/>
      <c r="F113" s="911"/>
      <c r="G113" s="785"/>
    </row>
    <row r="114" spans="1:7" ht="15" customHeight="1">
      <c r="A114" s="1215"/>
      <c r="B114" s="906"/>
      <c r="C114" s="1464" t="s">
        <v>1103</v>
      </c>
      <c r="D114" s="1619"/>
      <c r="E114" s="911"/>
      <c r="F114" s="911"/>
      <c r="G114" s="785"/>
    </row>
    <row r="115" spans="1:7" ht="15" customHeight="1">
      <c r="A115" s="1215"/>
      <c r="B115" s="906"/>
      <c r="C115" s="1464" t="s">
        <v>1104</v>
      </c>
      <c r="D115" s="1619"/>
      <c r="E115" s="911"/>
      <c r="F115" s="911"/>
      <c r="G115" s="785"/>
    </row>
    <row r="116" spans="1:7" ht="15" customHeight="1">
      <c r="A116" s="1215"/>
      <c r="B116" s="906"/>
      <c r="C116" s="1464" t="s">
        <v>1129</v>
      </c>
      <c r="D116" s="1619"/>
      <c r="E116" s="911"/>
      <c r="F116" s="911"/>
      <c r="G116" s="785"/>
    </row>
    <row r="117" spans="1:7" ht="60" customHeight="1">
      <c r="A117" s="675"/>
      <c r="B117" s="910"/>
      <c r="C117" s="1469"/>
      <c r="D117" s="929"/>
      <c r="E117" s="911"/>
      <c r="F117" s="911"/>
      <c r="G117" s="785"/>
    </row>
    <row r="118" spans="1:7" ht="30" customHeight="1">
      <c r="A118" s="675"/>
      <c r="B118" s="906"/>
      <c r="C118" s="917"/>
      <c r="D118" s="1434"/>
      <c r="E118" s="911"/>
      <c r="F118" s="911"/>
      <c r="G118" s="941"/>
    </row>
    <row r="119" spans="1:7" ht="15" customHeight="1">
      <c r="A119" s="675"/>
      <c r="B119" s="1466">
        <v>22</v>
      </c>
      <c r="C119" s="1470" t="s">
        <v>1641</v>
      </c>
      <c r="D119" s="1468"/>
      <c r="E119" s="911"/>
      <c r="F119" s="911"/>
      <c r="G119" s="785"/>
    </row>
    <row r="120" spans="1:7" ht="15" customHeight="1">
      <c r="A120" s="1215"/>
      <c r="B120" s="918">
        <v>23</v>
      </c>
      <c r="C120" s="912" t="s">
        <v>1651</v>
      </c>
      <c r="D120" s="1462"/>
      <c r="E120" s="911"/>
      <c r="F120" s="911"/>
      <c r="G120" s="785"/>
    </row>
    <row r="121" spans="1:7" ht="30" customHeight="1">
      <c r="A121" s="675"/>
      <c r="B121" s="906">
        <v>24</v>
      </c>
      <c r="C121" s="1452" t="s">
        <v>1639</v>
      </c>
      <c r="D121" s="1453" t="s">
        <v>1637</v>
      </c>
      <c r="E121" s="911"/>
      <c r="F121" s="911"/>
      <c r="G121" s="785"/>
    </row>
    <row r="122" spans="1:7" ht="15" customHeight="1">
      <c r="A122" s="675"/>
      <c r="B122" s="906"/>
      <c r="C122" s="930" t="s">
        <v>1469</v>
      </c>
      <c r="D122" s="1448"/>
      <c r="E122" s="911"/>
      <c r="F122" s="911"/>
      <c r="G122" s="785"/>
    </row>
    <row r="123" spans="1:7" ht="15" customHeight="1">
      <c r="A123" s="1215"/>
      <c r="B123" s="906"/>
      <c r="C123" s="930" t="s">
        <v>1440</v>
      </c>
      <c r="D123" s="1448"/>
      <c r="E123" s="911"/>
      <c r="F123" s="911"/>
      <c r="G123" s="785"/>
    </row>
    <row r="124" spans="1:7" ht="15" customHeight="1">
      <c r="A124" s="675"/>
      <c r="B124" s="906"/>
      <c r="C124" s="916" t="s">
        <v>1441</v>
      </c>
      <c r="D124" s="1448"/>
      <c r="E124" s="911"/>
      <c r="F124" s="911"/>
      <c r="G124" s="785"/>
    </row>
    <row r="125" spans="1:7" ht="15" customHeight="1">
      <c r="A125" s="675"/>
      <c r="B125" s="906"/>
      <c r="C125" s="916" t="s">
        <v>1442</v>
      </c>
      <c r="D125" s="1448"/>
      <c r="E125" s="911"/>
      <c r="F125" s="911"/>
      <c r="G125" s="785"/>
    </row>
    <row r="126" spans="1:7" ht="15" customHeight="1">
      <c r="A126" s="675"/>
      <c r="B126" s="906"/>
      <c r="C126" s="916" t="s">
        <v>1443</v>
      </c>
      <c r="D126" s="1448"/>
      <c r="E126" s="911"/>
      <c r="F126" s="911"/>
      <c r="G126" s="785"/>
    </row>
    <row r="127" spans="1:7" ht="15" customHeight="1">
      <c r="A127" s="675"/>
      <c r="B127" s="906"/>
      <c r="C127" s="916" t="s">
        <v>1444</v>
      </c>
      <c r="D127" s="1448"/>
      <c r="E127" s="911"/>
      <c r="F127" s="911"/>
      <c r="G127" s="785"/>
    </row>
    <row r="128" spans="1:7" ht="15" customHeight="1">
      <c r="A128" s="675"/>
      <c r="B128" s="906"/>
      <c r="C128" s="916" t="s">
        <v>1445</v>
      </c>
      <c r="D128" s="1448"/>
      <c r="E128" s="911"/>
      <c r="F128" s="911"/>
      <c r="G128" s="785"/>
    </row>
    <row r="129" spans="1:7" ht="15" customHeight="1">
      <c r="A129" s="675"/>
      <c r="B129" s="906"/>
      <c r="C129" s="916" t="s">
        <v>1615</v>
      </c>
      <c r="D129" s="1448"/>
      <c r="E129" s="911"/>
      <c r="F129" s="911"/>
      <c r="G129" s="785"/>
    </row>
    <row r="130" spans="1:7" ht="15" customHeight="1">
      <c r="A130" s="675"/>
      <c r="B130" s="906"/>
      <c r="C130" s="916" t="s">
        <v>1446</v>
      </c>
      <c r="D130" s="1448"/>
      <c r="E130" s="911"/>
      <c r="F130" s="911"/>
      <c r="G130" s="785"/>
    </row>
    <row r="131" spans="1:7" ht="15" customHeight="1">
      <c r="A131" s="675"/>
      <c r="B131" s="906"/>
      <c r="C131" s="916" t="s">
        <v>1447</v>
      </c>
      <c r="D131" s="1448"/>
      <c r="E131" s="911"/>
      <c r="F131" s="911"/>
      <c r="G131" s="785"/>
    </row>
    <row r="132" spans="1:7" ht="15" customHeight="1">
      <c r="A132" s="675"/>
      <c r="B132" s="906"/>
      <c r="C132" s="916" t="s">
        <v>1448</v>
      </c>
      <c r="D132" s="1448"/>
      <c r="E132" s="911"/>
      <c r="F132" s="911"/>
      <c r="G132" s="785"/>
    </row>
    <row r="133" spans="1:7" ht="15" customHeight="1">
      <c r="A133" s="1215"/>
      <c r="B133" s="906"/>
      <c r="C133" s="916" t="s">
        <v>1431</v>
      </c>
      <c r="D133" s="1448"/>
      <c r="E133" s="911"/>
      <c r="F133" s="911"/>
      <c r="G133" s="785"/>
    </row>
    <row r="134" spans="1:7" ht="60" customHeight="1">
      <c r="A134" s="675"/>
      <c r="B134" s="906"/>
      <c r="C134" s="1442"/>
      <c r="D134" s="1441"/>
      <c r="E134" s="911"/>
      <c r="F134" s="911"/>
      <c r="G134" s="785"/>
    </row>
    <row r="135" spans="1:7" ht="15" customHeight="1">
      <c r="A135" s="1215"/>
      <c r="B135" s="906"/>
      <c r="C135" s="1447" t="s">
        <v>1424</v>
      </c>
      <c r="D135" s="1449">
        <f>SUM(D122:D133)</f>
        <v>0</v>
      </c>
      <c r="E135" s="911"/>
      <c r="F135" s="911"/>
      <c r="G135" s="785"/>
    </row>
    <row r="136" spans="1:7" ht="15" customHeight="1">
      <c r="A136" s="1215"/>
      <c r="B136" s="910"/>
      <c r="C136" s="1647" t="s">
        <v>1425</v>
      </c>
      <c r="D136" s="1451" t="str">
        <f>IF(D135=1, "Pass", "Fail")</f>
        <v>Fail</v>
      </c>
      <c r="E136" s="911"/>
      <c r="F136" s="911"/>
      <c r="G136" s="785"/>
    </row>
    <row r="137" spans="1:7" s="647" customFormat="1" ht="30" customHeight="1">
      <c r="A137" s="3164"/>
      <c r="B137" s="3165"/>
      <c r="C137" s="3165"/>
      <c r="D137" s="3166"/>
      <c r="E137" s="1434"/>
      <c r="F137" s="1434"/>
      <c r="G137" s="909"/>
    </row>
    <row r="138" spans="1:7" ht="15" customHeight="1">
      <c r="A138" s="675"/>
      <c r="B138" s="1460">
        <v>25</v>
      </c>
      <c r="C138" s="1471" t="s">
        <v>1449</v>
      </c>
      <c r="D138" s="1463"/>
      <c r="E138" s="911"/>
      <c r="F138" s="911"/>
      <c r="G138" s="785"/>
    </row>
    <row r="139" spans="1:7" ht="15" customHeight="1">
      <c r="A139" s="675"/>
      <c r="B139" s="906"/>
      <c r="C139" s="913" t="s">
        <v>1105</v>
      </c>
      <c r="D139" s="887"/>
      <c r="E139" s="911"/>
      <c r="F139" s="911"/>
      <c r="G139" s="785"/>
    </row>
    <row r="140" spans="1:7" ht="15" customHeight="1">
      <c r="A140" s="675"/>
      <c r="B140" s="906"/>
      <c r="C140" s="913" t="s">
        <v>1106</v>
      </c>
      <c r="D140" s="887"/>
      <c r="E140" s="911"/>
      <c r="F140" s="911"/>
      <c r="G140" s="785"/>
    </row>
    <row r="141" spans="1:7" ht="15" customHeight="1">
      <c r="A141" s="675"/>
      <c r="B141" s="906"/>
      <c r="C141" s="913" t="s">
        <v>1470</v>
      </c>
      <c r="D141" s="887"/>
      <c r="E141" s="911"/>
      <c r="F141" s="911"/>
      <c r="G141" s="785"/>
    </row>
    <row r="142" spans="1:7" ht="15" customHeight="1">
      <c r="A142" s="675"/>
      <c r="B142" s="906"/>
      <c r="C142" s="913" t="s">
        <v>1471</v>
      </c>
      <c r="D142" s="887"/>
      <c r="E142" s="911"/>
      <c r="F142" s="911"/>
      <c r="G142" s="785"/>
    </row>
    <row r="143" spans="1:7" ht="15" customHeight="1">
      <c r="A143" s="675"/>
      <c r="B143" s="906"/>
      <c r="C143" s="913" t="s">
        <v>1107</v>
      </c>
      <c r="D143" s="887"/>
      <c r="E143" s="911"/>
      <c r="F143" s="911"/>
      <c r="G143" s="785"/>
    </row>
    <row r="144" spans="1:7" ht="15" customHeight="1">
      <c r="A144" s="675"/>
      <c r="B144" s="906"/>
      <c r="C144" s="913" t="s">
        <v>1108</v>
      </c>
      <c r="D144" s="887"/>
      <c r="E144" s="911"/>
      <c r="F144" s="911"/>
      <c r="G144" s="785"/>
    </row>
    <row r="145" spans="1:7" ht="15" customHeight="1">
      <c r="A145" s="675"/>
      <c r="B145" s="906"/>
      <c r="C145" s="913" t="s">
        <v>1109</v>
      </c>
      <c r="D145" s="887"/>
      <c r="E145" s="911"/>
      <c r="F145" s="911"/>
      <c r="G145" s="785"/>
    </row>
    <row r="146" spans="1:7" ht="15" customHeight="1">
      <c r="A146" s="675"/>
      <c r="B146" s="906"/>
      <c r="C146" s="913" t="s">
        <v>1472</v>
      </c>
      <c r="D146" s="887"/>
      <c r="E146" s="911"/>
      <c r="F146" s="911"/>
      <c r="G146" s="785"/>
    </row>
    <row r="147" spans="1:7" ht="15" customHeight="1">
      <c r="A147" s="675"/>
      <c r="B147" s="906"/>
      <c r="C147" s="913" t="s">
        <v>1473</v>
      </c>
      <c r="D147" s="887"/>
      <c r="E147" s="911"/>
      <c r="F147" s="911"/>
      <c r="G147" s="785"/>
    </row>
    <row r="148" spans="1:7" ht="15" customHeight="1">
      <c r="A148" s="675"/>
      <c r="B148" s="906"/>
      <c r="C148" s="913" t="s">
        <v>1114</v>
      </c>
      <c r="D148" s="887"/>
      <c r="E148" s="911"/>
      <c r="F148" s="911"/>
      <c r="G148" s="785"/>
    </row>
    <row r="149" spans="1:7" ht="15" customHeight="1">
      <c r="A149" s="675"/>
      <c r="B149" s="906"/>
      <c r="C149" s="913" t="s">
        <v>1431</v>
      </c>
      <c r="D149" s="887"/>
      <c r="E149" s="911"/>
      <c r="F149" s="911"/>
      <c r="G149" s="785"/>
    </row>
    <row r="150" spans="1:7" ht="60" customHeight="1">
      <c r="A150" s="675"/>
      <c r="B150" s="910"/>
      <c r="C150" s="915"/>
      <c r="D150" s="832"/>
      <c r="E150" s="911"/>
      <c r="F150" s="911"/>
      <c r="G150" s="785"/>
    </row>
    <row r="151" spans="1:7" ht="15" customHeight="1">
      <c r="A151" s="943"/>
      <c r="B151" s="874"/>
      <c r="C151" s="944"/>
      <c r="D151" s="944"/>
      <c r="E151" s="944"/>
      <c r="F151" s="944"/>
      <c r="G151" s="945"/>
    </row>
  </sheetData>
  <dataConsolidate/>
  <mergeCells count="15">
    <mergeCell ref="A2:F2"/>
    <mergeCell ref="A137:D137"/>
    <mergeCell ref="D4:E4"/>
    <mergeCell ref="D59:F59"/>
    <mergeCell ref="D58:F58"/>
    <mergeCell ref="D63:F63"/>
    <mergeCell ref="D62:F62"/>
    <mergeCell ref="D61:F61"/>
    <mergeCell ref="D6:E6"/>
    <mergeCell ref="A19:F19"/>
    <mergeCell ref="D70:E70"/>
    <mergeCell ref="C55:C56"/>
    <mergeCell ref="D67:E67"/>
    <mergeCell ref="B5:B6"/>
    <mergeCell ref="D5:E5"/>
  </mergeCells>
  <conditionalFormatting sqref="D40">
    <cfRule type="cellIs" dxfId="5" priority="5" stopIfTrue="1" operator="equal">
      <formula>"Fail"</formula>
    </cfRule>
    <cfRule type="cellIs" dxfId="4" priority="6" stopIfTrue="1" operator="equal">
      <formula>"Pass"</formula>
    </cfRule>
  </conditionalFormatting>
  <conditionalFormatting sqref="D94">
    <cfRule type="cellIs" dxfId="3" priority="3" stopIfTrue="1" operator="equal">
      <formula>"Fail"</formula>
    </cfRule>
    <cfRule type="cellIs" dxfId="2" priority="4" stopIfTrue="1" operator="equal">
      <formula>"Pass"</formula>
    </cfRule>
  </conditionalFormatting>
  <conditionalFormatting sqref="D136">
    <cfRule type="cellIs" dxfId="1" priority="1" stopIfTrue="1" operator="equal">
      <formula>"Fail"</formula>
    </cfRule>
    <cfRule type="cellIs" dxfId="0" priority="2" stopIfTrue="1" operator="equal">
      <formula>"Pass"</formula>
    </cfRule>
  </conditionalFormatting>
  <dataValidations count="10">
    <dataValidation type="list" allowBlank="1" showInputMessage="1" showErrorMessage="1" sqref="D18 D68 D109 D119">
      <formula1>YesNo</formula1>
    </dataValidation>
    <dataValidation type="list" allowBlank="1" showInputMessage="1" showErrorMessage="1" sqref="D8:D16">
      <formula1>QNumeric9</formula1>
    </dataValidation>
    <dataValidation type="list" allowBlank="1" showInputMessage="1" showErrorMessage="1" sqref="D139:D149">
      <formula1>QNumeric11</formula1>
    </dataValidation>
    <dataValidation type="list" allowBlank="1" showInputMessage="1" showErrorMessage="1" sqref="E8:E16">
      <formula1>SurveyIncDecSame</formula1>
    </dataValidation>
    <dataValidation type="list" allowBlank="1" showInputMessage="1" showErrorMessage="1" sqref="D21:D23 D25:D37 D73:D76 D78:D90 D122:D133 D92">
      <formula1>QNumericP10</formula1>
    </dataValidation>
    <dataValidation type="list" allowBlank="1" showInputMessage="1" showErrorMessage="1" sqref="D111:D116">
      <formula1>QNumeric6</formula1>
    </dataValidation>
    <dataValidation type="list" allowBlank="1" showInputMessage="1" showErrorMessage="1" sqref="D6">
      <formula1>$D$354:$D$365</formula1>
    </dataValidation>
    <dataValidation type="list" allowBlank="1" showInputMessage="1" showErrorMessage="1" sqref="D62:F63">
      <formula1>$D$392:$D$395</formula1>
    </dataValidation>
    <dataValidation type="list" allowBlank="1" showInputMessage="1" showErrorMessage="1" sqref="D67:E67">
      <formula1>$D$392:$D$395</formula1>
    </dataValidation>
    <dataValidation type="list" allowBlank="1" showInputMessage="1" showErrorMessage="1" sqref="D120">
      <formula1>$D$366:$D$367</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4" manualBreakCount="4">
    <brk id="18" max="6" man="1"/>
    <brk id="41" max="6" man="1"/>
    <brk id="71" max="6" man="1"/>
    <brk id="108" max="6" man="1"/>
  </rowBreaks>
  <extLst>
    <ext xmlns:x14="http://schemas.microsoft.com/office/spreadsheetml/2009/9/main" uri="{CCE6A557-97BC-4b89-ADB6-D9C93CAAB3DF}">
      <x14:dataValidations xmlns:xm="http://schemas.microsoft.com/office/excel/2006/main" count="8">
        <x14:dataValidation type="list" allowBlank="1" showInputMessage="1" showErrorMessage="1">
          <x14:formula1>
            <xm:f>Parameters!$D$314:$D$325</xm:f>
          </x14:formula1>
          <xm:sqref>D4</xm:sqref>
        </x14:dataValidation>
        <x14:dataValidation type="list" allowBlank="1" showInputMessage="1" showErrorMessage="1">
          <x14:formula1>
            <xm:f>Parameters!$D$342:$D$351</xm:f>
          </x14:formula1>
          <xm:sqref>D56:F56</xm:sqref>
        </x14:dataValidation>
        <x14:dataValidation type="list" allowBlank="1" showInputMessage="1" showErrorMessage="1">
          <x14:formula1>
            <xm:f>Parameters!$D$352:$D$355</xm:f>
          </x14:formula1>
          <xm:sqref>D58:F58</xm:sqref>
        </x14:dataValidation>
        <x14:dataValidation type="list" allowBlank="1" showInputMessage="1" showErrorMessage="1">
          <x14:formula1>
            <xm:f>Parameters!$D$356:$D$360</xm:f>
          </x14:formula1>
          <xm:sqref>D59</xm:sqref>
        </x14:dataValidation>
        <x14:dataValidation type="list" allowBlank="1" showInputMessage="1" showErrorMessage="1">
          <x14:formula1>
            <xm:f>Parameters!$D$361:$D$371</xm:f>
          </x14:formula1>
          <xm:sqref>D61:F61</xm:sqref>
        </x14:dataValidation>
        <x14:dataValidation type="list" allowBlank="1" showInputMessage="1" showErrorMessage="1">
          <x14:formula1>
            <xm:f>Parameters!$D$372:$D$375</xm:f>
          </x14:formula1>
          <xm:sqref>D65</xm:sqref>
        </x14:dataValidation>
        <x14:dataValidation type="list" allowBlank="1" showInputMessage="1" showErrorMessage="1">
          <x14:formula1>
            <xm:f>Parameters!$D$376:$D$377</xm:f>
          </x14:formula1>
          <xm:sqref>D70</xm:sqref>
        </x14:dataValidation>
        <x14:dataValidation type="list" allowBlank="1" showInputMessage="1" showErrorMessage="1">
          <x14:formula1>
            <xm:f>Parameters!$D$326:$D$327</xm:f>
          </x14:formula1>
          <xm:sqref>D5:E5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28191"/>
  </sheetPr>
  <dimension ref="A1:V445"/>
  <sheetViews>
    <sheetView zoomScale="75" zoomScaleNormal="75" workbookViewId="0">
      <pane ySplit="1" topLeftCell="A2" activePane="bottomLeft" state="frozen"/>
      <selection pane="bottomLeft"/>
    </sheetView>
  </sheetViews>
  <sheetFormatPr defaultColWidth="0" defaultRowHeight="0" customHeight="1" zeroHeight="1"/>
  <cols>
    <col min="1" max="1" width="1.7109375" style="370" customWidth="1"/>
    <col min="2" max="2" width="60.7109375" style="611" customWidth="1"/>
    <col min="3" max="3" width="14.7109375" style="611" customWidth="1"/>
    <col min="4" max="8" width="16.7109375" style="611" customWidth="1"/>
    <col min="9" max="9" width="32.7109375" style="611" customWidth="1"/>
    <col min="10" max="10" width="1.7109375" style="324" customWidth="1"/>
    <col min="11" max="16384" width="11.42578125" style="611" hidden="1"/>
  </cols>
  <sheetData>
    <row r="1" spans="1:10" s="323" customFormat="1" ht="30" customHeight="1">
      <c r="A1" s="1489" t="s">
        <v>55</v>
      </c>
      <c r="B1" s="948"/>
      <c r="C1" s="948"/>
      <c r="D1" s="948"/>
      <c r="E1" s="948"/>
      <c r="F1" s="948"/>
      <c r="G1" s="948"/>
      <c r="H1" s="948"/>
      <c r="I1" s="948"/>
      <c r="J1" s="949"/>
    </row>
    <row r="2" spans="1:10" ht="30" customHeight="1">
      <c r="A2" s="950" t="s">
        <v>50</v>
      </c>
      <c r="B2" s="330"/>
      <c r="C2" s="330"/>
      <c r="D2" s="330"/>
      <c r="E2" s="330"/>
      <c r="F2" s="330"/>
      <c r="G2" s="330"/>
      <c r="H2" s="330"/>
      <c r="I2" s="330"/>
      <c r="J2" s="338"/>
    </row>
    <row r="3" spans="1:10" ht="15" customHeight="1">
      <c r="A3" s="951"/>
      <c r="B3" s="330"/>
      <c r="C3" s="330"/>
      <c r="D3" s="330"/>
      <c r="E3" s="330"/>
      <c r="F3" s="330"/>
      <c r="G3" s="330"/>
      <c r="H3" s="330"/>
      <c r="I3" s="330"/>
      <c r="J3" s="338"/>
    </row>
    <row r="4" spans="1:10" s="641" customFormat="1" ht="15" customHeight="1">
      <c r="A4" s="951"/>
      <c r="B4" s="952" t="s">
        <v>44</v>
      </c>
      <c r="C4" s="953">
        <v>3</v>
      </c>
      <c r="D4" s="953">
        <v>6</v>
      </c>
      <c r="E4" s="954" t="s">
        <v>2206</v>
      </c>
      <c r="F4" s="955">
        <v>0</v>
      </c>
      <c r="G4" s="330"/>
      <c r="H4" s="2522" t="s">
        <v>2194</v>
      </c>
      <c r="I4" s="330"/>
      <c r="J4" s="445"/>
    </row>
    <row r="5" spans="1:10" ht="15" customHeight="1">
      <c r="A5" s="951"/>
      <c r="B5" s="956"/>
      <c r="C5" s="956"/>
      <c r="D5" s="956"/>
      <c r="E5" s="956"/>
      <c r="F5" s="956"/>
      <c r="G5" s="956"/>
      <c r="H5" s="956"/>
      <c r="I5" s="956"/>
      <c r="J5" s="957"/>
    </row>
    <row r="6" spans="1:10" s="360" customFormat="1" ht="45" customHeight="1">
      <c r="A6" s="958" t="s">
        <v>1713</v>
      </c>
      <c r="B6" s="1394"/>
      <c r="C6" s="1394"/>
      <c r="D6" s="1503"/>
      <c r="E6" s="1503"/>
      <c r="F6" s="1504"/>
      <c r="G6" s="1198"/>
      <c r="H6" s="1198"/>
      <c r="I6" s="1198"/>
      <c r="J6" s="959"/>
    </row>
    <row r="7" spans="1:10" s="641" customFormat="1" ht="15" customHeight="1">
      <c r="A7" s="960"/>
      <c r="B7" s="961" t="s">
        <v>582</v>
      </c>
      <c r="C7" s="962"/>
      <c r="D7" s="962"/>
      <c r="E7" s="963"/>
      <c r="F7" s="964" t="s">
        <v>47</v>
      </c>
      <c r="G7" s="328"/>
      <c r="H7" s="328"/>
      <c r="I7" s="328"/>
      <c r="J7" s="446"/>
    </row>
    <row r="8" spans="1:10" s="641" customFormat="1" ht="15" customHeight="1">
      <c r="A8" s="960"/>
      <c r="B8" s="443" t="s">
        <v>583</v>
      </c>
      <c r="C8" s="449"/>
      <c r="D8" s="449"/>
      <c r="E8" s="557"/>
      <c r="F8" s="556" t="s">
        <v>47</v>
      </c>
      <c r="G8" s="328"/>
      <c r="H8" s="328"/>
      <c r="I8" s="328"/>
      <c r="J8" s="446"/>
    </row>
    <row r="9" spans="1:10" s="958" customFormat="1" ht="30.75" customHeight="1">
      <c r="A9" s="958" t="s">
        <v>1714</v>
      </c>
      <c r="C9" s="1394"/>
      <c r="D9" s="1503"/>
      <c r="E9" s="1503"/>
      <c r="F9" s="1504"/>
      <c r="G9" s="1198"/>
      <c r="H9" s="1198"/>
      <c r="I9" s="1198"/>
      <c r="J9" s="959"/>
    </row>
    <row r="10" spans="1:10" s="641" customFormat="1" ht="30" customHeight="1">
      <c r="A10" s="960"/>
      <c r="B10" s="3177" t="s">
        <v>1725</v>
      </c>
      <c r="C10" s="3177"/>
      <c r="D10" s="3177"/>
      <c r="E10" s="3178"/>
      <c r="F10" s="2199" t="s">
        <v>47</v>
      </c>
      <c r="G10" s="328"/>
      <c r="H10" s="328"/>
      <c r="I10" s="328"/>
      <c r="J10" s="446"/>
    </row>
    <row r="11" spans="1:10" s="641" customFormat="1" ht="30" customHeight="1">
      <c r="A11" s="960"/>
      <c r="B11" s="3179" t="s">
        <v>1724</v>
      </c>
      <c r="C11" s="3179"/>
      <c r="D11" s="3179"/>
      <c r="E11" s="3180"/>
      <c r="F11" s="7" t="s">
        <v>47</v>
      </c>
      <c r="G11" s="328"/>
      <c r="H11" s="328"/>
      <c r="I11" s="328"/>
      <c r="J11" s="446"/>
    </row>
    <row r="12" spans="1:10" s="641" customFormat="1" ht="30" customHeight="1">
      <c r="A12" s="1742"/>
      <c r="B12" s="1822" t="s">
        <v>1720</v>
      </c>
      <c r="C12" s="449"/>
      <c r="D12" s="449"/>
      <c r="E12" s="557"/>
      <c r="F12" s="556" t="s">
        <v>1719</v>
      </c>
      <c r="G12" s="328"/>
      <c r="H12" s="328"/>
      <c r="I12" s="328"/>
      <c r="J12" s="446"/>
    </row>
    <row r="13" spans="1:10" ht="45" customHeight="1">
      <c r="A13" s="1472" t="s">
        <v>1487</v>
      </c>
      <c r="B13" s="1743"/>
      <c r="C13" s="1744"/>
      <c r="D13" s="1744"/>
      <c r="E13" s="1744"/>
      <c r="F13" s="1744"/>
      <c r="G13" s="1420"/>
      <c r="H13" s="1420"/>
      <c r="I13" s="1420"/>
      <c r="J13" s="965"/>
    </row>
    <row r="14" spans="1:10" s="331" customFormat="1" ht="45" customHeight="1">
      <c r="A14" s="966" t="s">
        <v>2056</v>
      </c>
      <c r="B14" s="454"/>
      <c r="C14" s="454"/>
      <c r="D14" s="191"/>
      <c r="E14" s="191"/>
      <c r="F14" s="455"/>
      <c r="G14" s="1105"/>
      <c r="H14" s="1105"/>
      <c r="I14" s="330"/>
      <c r="J14" s="188"/>
    </row>
    <row r="15" spans="1:10" ht="15" customHeight="1">
      <c r="A15" s="951"/>
      <c r="B15" s="3182"/>
      <c r="C15" s="3182"/>
      <c r="D15" s="3182"/>
      <c r="E15" s="3182"/>
      <c r="F15" s="3175" t="s">
        <v>216</v>
      </c>
      <c r="G15" s="3176"/>
      <c r="H15" s="3176"/>
      <c r="I15" s="330"/>
      <c r="J15" s="338"/>
    </row>
    <row r="16" spans="1:10" ht="30" customHeight="1">
      <c r="A16" s="951"/>
      <c r="B16" s="3183"/>
      <c r="C16" s="3183"/>
      <c r="D16" s="3183"/>
      <c r="E16" s="3183"/>
      <c r="F16" s="973" t="s">
        <v>294</v>
      </c>
      <c r="G16" s="973" t="s">
        <v>315</v>
      </c>
      <c r="H16" s="974" t="s">
        <v>295</v>
      </c>
      <c r="I16" s="330"/>
      <c r="J16" s="338"/>
    </row>
    <row r="17" spans="1:10" ht="15" customHeight="1">
      <c r="A17" s="951"/>
      <c r="B17" s="971" t="s">
        <v>495</v>
      </c>
      <c r="C17" s="968"/>
      <c r="D17" s="968"/>
      <c r="E17" s="968"/>
      <c r="F17" s="975">
        <v>0</v>
      </c>
      <c r="G17" s="975">
        <v>0</v>
      </c>
      <c r="H17" s="972">
        <v>0</v>
      </c>
      <c r="I17" s="330"/>
      <c r="J17" s="338"/>
    </row>
    <row r="18" spans="1:10" s="331" customFormat="1" ht="45" customHeight="1">
      <c r="A18" s="966" t="s">
        <v>2057</v>
      </c>
      <c r="B18" s="454"/>
      <c r="C18" s="454"/>
      <c r="D18" s="191"/>
      <c r="E18" s="191"/>
      <c r="F18" s="455"/>
      <c r="G18" s="1105"/>
      <c r="H18" s="1105"/>
      <c r="I18" s="330"/>
      <c r="J18" s="188"/>
    </row>
    <row r="19" spans="1:10" ht="15" customHeight="1">
      <c r="A19" s="951"/>
      <c r="B19" s="3181"/>
      <c r="C19" s="3181"/>
      <c r="D19" s="3181"/>
      <c r="E19" s="3181"/>
      <c r="F19" s="1498" t="s">
        <v>216</v>
      </c>
      <c r="G19" s="330"/>
      <c r="H19" s="330"/>
      <c r="I19" s="330"/>
      <c r="J19" s="338"/>
    </row>
    <row r="20" spans="1:10" s="641" customFormat="1" ht="15" customHeight="1">
      <c r="A20" s="951"/>
      <c r="B20" s="2582" t="s">
        <v>239</v>
      </c>
      <c r="C20" s="2582"/>
      <c r="D20" s="2582"/>
      <c r="E20" s="2583"/>
      <c r="F20" s="969">
        <v>0</v>
      </c>
      <c r="G20" s="330"/>
      <c r="H20" s="330"/>
      <c r="I20" s="330"/>
      <c r="J20" s="338"/>
    </row>
    <row r="21" spans="1:10" s="641" customFormat="1" ht="15" customHeight="1">
      <c r="A21" s="951"/>
      <c r="B21" s="2584" t="s">
        <v>240</v>
      </c>
      <c r="C21" s="2584"/>
      <c r="D21" s="2584"/>
      <c r="E21" s="2585"/>
      <c r="F21" s="261">
        <v>0</v>
      </c>
      <c r="G21" s="330"/>
      <c r="H21" s="330"/>
      <c r="I21" s="330"/>
      <c r="J21" s="338"/>
    </row>
    <row r="22" spans="1:10" s="641" customFormat="1" ht="15" customHeight="1">
      <c r="A22" s="951"/>
      <c r="B22" s="2584" t="s">
        <v>233</v>
      </c>
      <c r="C22" s="2584"/>
      <c r="D22" s="2584"/>
      <c r="E22" s="2585"/>
      <c r="F22" s="261">
        <v>0</v>
      </c>
      <c r="G22" s="330"/>
      <c r="H22" s="330"/>
      <c r="I22" s="330"/>
      <c r="J22" s="338"/>
    </row>
    <row r="23" spans="1:10" s="641" customFormat="1" ht="15" customHeight="1">
      <c r="A23" s="951"/>
      <c r="B23" s="2584" t="s">
        <v>234</v>
      </c>
      <c r="C23" s="2584"/>
      <c r="D23" s="2584"/>
      <c r="E23" s="2585"/>
      <c r="F23" s="261">
        <v>0</v>
      </c>
      <c r="G23" s="330"/>
      <c r="H23" s="330"/>
      <c r="I23" s="330"/>
      <c r="J23" s="338"/>
    </row>
    <row r="24" spans="1:10" s="641" customFormat="1" ht="15" customHeight="1">
      <c r="A24" s="951"/>
      <c r="B24" s="2584" t="s">
        <v>229</v>
      </c>
      <c r="C24" s="2584"/>
      <c r="D24" s="2584"/>
      <c r="E24" s="2585"/>
      <c r="F24" s="1114"/>
      <c r="G24" s="330"/>
      <c r="H24" s="330"/>
      <c r="I24" s="330"/>
      <c r="J24" s="338"/>
    </row>
    <row r="25" spans="1:10" s="641" customFormat="1" ht="15" customHeight="1">
      <c r="A25" s="951"/>
      <c r="B25" s="3185" t="s">
        <v>159</v>
      </c>
      <c r="C25" s="3185"/>
      <c r="D25" s="3185"/>
      <c r="E25" s="3186"/>
      <c r="F25" s="261">
        <v>0</v>
      </c>
      <c r="G25" s="330"/>
      <c r="H25" s="330"/>
      <c r="I25" s="330"/>
      <c r="J25" s="338"/>
    </row>
    <row r="26" spans="1:10" s="641" customFormat="1" ht="15" customHeight="1">
      <c r="A26" s="951"/>
      <c r="B26" s="3185" t="s">
        <v>0</v>
      </c>
      <c r="C26" s="3185"/>
      <c r="D26" s="3185"/>
      <c r="E26" s="3186"/>
      <c r="F26" s="261">
        <v>0</v>
      </c>
      <c r="G26" s="330"/>
      <c r="H26" s="330"/>
      <c r="I26" s="330"/>
      <c r="J26" s="338"/>
    </row>
    <row r="27" spans="1:10" s="641" customFormat="1" ht="15" customHeight="1">
      <c r="A27" s="951"/>
      <c r="B27" s="3185" t="s">
        <v>230</v>
      </c>
      <c r="C27" s="3185"/>
      <c r="D27" s="3185"/>
      <c r="E27" s="3186"/>
      <c r="F27" s="261">
        <v>0</v>
      </c>
      <c r="G27" s="330"/>
      <c r="H27" s="330"/>
      <c r="I27" s="330"/>
      <c r="J27" s="338"/>
    </row>
    <row r="28" spans="1:10" s="641" customFormat="1" ht="15" customHeight="1">
      <c r="A28" s="951"/>
      <c r="B28" s="3185" t="s">
        <v>1</v>
      </c>
      <c r="C28" s="3185"/>
      <c r="D28" s="3185"/>
      <c r="E28" s="3186"/>
      <c r="F28" s="261">
        <v>0</v>
      </c>
      <c r="G28" s="330"/>
      <c r="H28" s="330"/>
      <c r="I28" s="330"/>
      <c r="J28" s="338"/>
    </row>
    <row r="29" spans="1:10" s="641" customFormat="1" ht="15" customHeight="1">
      <c r="A29" s="951"/>
      <c r="B29" s="2586" t="s">
        <v>68</v>
      </c>
      <c r="C29" s="2586"/>
      <c r="D29" s="2586"/>
      <c r="E29" s="2587"/>
      <c r="F29" s="262">
        <v>0</v>
      </c>
      <c r="G29" s="330"/>
      <c r="H29" s="330"/>
      <c r="I29" s="330"/>
      <c r="J29" s="338"/>
    </row>
    <row r="30" spans="1:10" s="331" customFormat="1" ht="45" customHeight="1">
      <c r="A30" s="966" t="s">
        <v>2058</v>
      </c>
      <c r="B30" s="454"/>
      <c r="C30" s="454"/>
      <c r="D30" s="191"/>
      <c r="E30" s="191"/>
      <c r="F30" s="455"/>
      <c r="G30" s="1105"/>
      <c r="H30" s="1105"/>
      <c r="I30" s="330"/>
      <c r="J30" s="188"/>
    </row>
    <row r="31" spans="1:10" ht="15" customHeight="1">
      <c r="A31" s="951"/>
      <c r="B31" s="3182"/>
      <c r="C31" s="3182"/>
      <c r="D31" s="3182"/>
      <c r="E31" s="3182"/>
      <c r="F31" s="3175" t="s">
        <v>216</v>
      </c>
      <c r="G31" s="3176"/>
      <c r="H31" s="3176"/>
      <c r="I31" s="330"/>
      <c r="J31" s="338"/>
    </row>
    <row r="32" spans="1:10" ht="30" customHeight="1">
      <c r="A32" s="951"/>
      <c r="B32" s="3183"/>
      <c r="C32" s="3183"/>
      <c r="D32" s="3183"/>
      <c r="E32" s="3183"/>
      <c r="F32" s="973" t="s">
        <v>294</v>
      </c>
      <c r="G32" s="973" t="s">
        <v>315</v>
      </c>
      <c r="H32" s="974" t="s">
        <v>295</v>
      </c>
      <c r="I32" s="330"/>
      <c r="J32" s="338"/>
    </row>
    <row r="33" spans="1:10" ht="15" customHeight="1">
      <c r="A33" s="951"/>
      <c r="B33" s="2583" t="str">
        <f>NSFR!B306</f>
        <v>Loans to financial institutions; of which:</v>
      </c>
      <c r="C33" s="3184"/>
      <c r="D33" s="3184"/>
      <c r="E33" s="3184"/>
      <c r="F33" s="976"/>
      <c r="G33" s="976"/>
      <c r="H33" s="970"/>
      <c r="I33" s="330"/>
      <c r="J33" s="338"/>
    </row>
    <row r="34" spans="1:10" ht="30" customHeight="1">
      <c r="A34" s="951"/>
      <c r="B34" s="3186" t="str">
        <f>NSFR!B307</f>
        <v>Secured by Level 1 collateral and where the bank has the ability to freely rehypthecate the received collateral for the life of the loan, of which</v>
      </c>
      <c r="C34" s="3187"/>
      <c r="D34" s="3187"/>
      <c r="E34" s="3187"/>
      <c r="F34" s="36"/>
      <c r="G34" s="36"/>
      <c r="H34" s="1114"/>
      <c r="I34" s="330"/>
      <c r="J34" s="338"/>
    </row>
    <row r="35" spans="1:10" ht="15" customHeight="1">
      <c r="A35" s="951"/>
      <c r="B35" s="3188" t="str">
        <f>NSFR!B308</f>
        <v>Encumbered for exceptional central bank liquidity operations; of which:</v>
      </c>
      <c r="C35" s="3189"/>
      <c r="D35" s="3189"/>
      <c r="E35" s="3189"/>
      <c r="F35" s="36"/>
      <c r="G35" s="36"/>
      <c r="H35" s="1114"/>
      <c r="I35" s="330"/>
      <c r="J35" s="338"/>
    </row>
    <row r="36" spans="1:10" ht="15" customHeight="1">
      <c r="A36" s="951"/>
      <c r="B36" s="3190" t="str">
        <f>NSFR!B309</f>
        <v>Remaining period of encumbrance ≥ 6 months to &lt; 1 year</v>
      </c>
      <c r="C36" s="3191"/>
      <c r="D36" s="3191"/>
      <c r="E36" s="3191"/>
      <c r="F36" s="264">
        <v>0.5</v>
      </c>
      <c r="G36" s="264">
        <v>0.5</v>
      </c>
      <c r="H36" s="261">
        <v>1</v>
      </c>
      <c r="I36" s="330"/>
      <c r="J36" s="338"/>
    </row>
    <row r="37" spans="1:10" ht="15" customHeight="1">
      <c r="A37" s="951"/>
      <c r="B37" s="3190" t="str">
        <f>NSFR!B310</f>
        <v>Remaining period of encumbrance ≥ 1 year</v>
      </c>
      <c r="C37" s="3191"/>
      <c r="D37" s="3191"/>
      <c r="E37" s="3191"/>
      <c r="F37" s="264">
        <v>1</v>
      </c>
      <c r="G37" s="264">
        <v>1</v>
      </c>
      <c r="H37" s="261">
        <v>1</v>
      </c>
      <c r="I37" s="330"/>
      <c r="J37" s="338"/>
    </row>
    <row r="38" spans="1:10" ht="15" customHeight="1">
      <c r="A38" s="951"/>
      <c r="B38" s="3185" t="str">
        <f>NSFR!B311</f>
        <v>All other secured loans to financial institutions; of which:</v>
      </c>
      <c r="C38" s="3185"/>
      <c r="D38" s="3185"/>
      <c r="E38" s="3186"/>
      <c r="F38" s="36"/>
      <c r="G38" s="36"/>
      <c r="H38" s="1114"/>
      <c r="I38" s="330"/>
      <c r="J38" s="338"/>
    </row>
    <row r="39" spans="1:10" ht="15" customHeight="1">
      <c r="A39" s="951"/>
      <c r="B39" s="3192" t="str">
        <f>NSFR!B312</f>
        <v>Encumbered for exceptional central bank liquidity operations; of which:</v>
      </c>
      <c r="C39" s="3192"/>
      <c r="D39" s="3192"/>
      <c r="E39" s="3188"/>
      <c r="F39" s="36"/>
      <c r="G39" s="36"/>
      <c r="H39" s="1114"/>
      <c r="I39" s="330"/>
      <c r="J39" s="338"/>
    </row>
    <row r="40" spans="1:10" ht="15" customHeight="1">
      <c r="A40" s="951"/>
      <c r="B40" s="3193" t="str">
        <f>NSFR!B313</f>
        <v>Remaining period of encumbrance ≥ 6 months to &lt; 1 year</v>
      </c>
      <c r="C40" s="3193"/>
      <c r="D40" s="3193"/>
      <c r="E40" s="3190"/>
      <c r="F40" s="264">
        <v>0.5</v>
      </c>
      <c r="G40" s="264">
        <v>0.5</v>
      </c>
      <c r="H40" s="261">
        <v>1</v>
      </c>
      <c r="I40" s="330"/>
      <c r="J40" s="338"/>
    </row>
    <row r="41" spans="1:10" ht="15" customHeight="1">
      <c r="A41" s="951"/>
      <c r="B41" s="3190" t="str">
        <f>NSFR!B314</f>
        <v>Remaining period of encumbrance ≥ 1 year</v>
      </c>
      <c r="C41" s="3191"/>
      <c r="D41" s="3191"/>
      <c r="E41" s="3191"/>
      <c r="F41" s="264">
        <v>1</v>
      </c>
      <c r="G41" s="264">
        <v>1</v>
      </c>
      <c r="H41" s="261">
        <v>1</v>
      </c>
      <c r="I41" s="330"/>
      <c r="J41" s="338"/>
    </row>
    <row r="42" spans="1:10" ht="15" customHeight="1">
      <c r="A42" s="951"/>
      <c r="B42" s="3185" t="str">
        <f>NSFR!B315</f>
        <v>Unsecured, of which:</v>
      </c>
      <c r="C42" s="3185"/>
      <c r="D42" s="3185"/>
      <c r="E42" s="3186"/>
      <c r="F42" s="36"/>
      <c r="G42" s="36"/>
      <c r="H42" s="1114"/>
      <c r="I42" s="330"/>
      <c r="J42" s="338"/>
    </row>
    <row r="43" spans="1:10" ht="15" customHeight="1">
      <c r="A43" s="951"/>
      <c r="B43" s="3192" t="str">
        <f>NSFR!B316</f>
        <v>Encumbered for exceptional central bank liquidity operations; of which:</v>
      </c>
      <c r="C43" s="3192"/>
      <c r="D43" s="3192"/>
      <c r="E43" s="3188"/>
      <c r="F43" s="36"/>
      <c r="G43" s="36"/>
      <c r="H43" s="1114"/>
      <c r="I43" s="330"/>
      <c r="J43" s="338"/>
    </row>
    <row r="44" spans="1:10" ht="15" customHeight="1">
      <c r="A44" s="951"/>
      <c r="B44" s="3193" t="str">
        <f>NSFR!B317</f>
        <v>Remaining period of encumbrance ≥ 6 months to &lt; 1 year</v>
      </c>
      <c r="C44" s="3193"/>
      <c r="D44" s="3193"/>
      <c r="E44" s="3190"/>
      <c r="F44" s="264">
        <v>0.5</v>
      </c>
      <c r="G44" s="264">
        <v>0.5</v>
      </c>
      <c r="H44" s="261">
        <v>1</v>
      </c>
      <c r="I44" s="330"/>
      <c r="J44" s="338"/>
    </row>
    <row r="45" spans="1:10" ht="15" customHeight="1">
      <c r="A45" s="951"/>
      <c r="B45" s="3190" t="str">
        <f>NSFR!B318</f>
        <v>Remaining period of encumbrance ≥ 1 year</v>
      </c>
      <c r="C45" s="3191"/>
      <c r="D45" s="3191"/>
      <c r="E45" s="3191"/>
      <c r="F45" s="264">
        <v>1</v>
      </c>
      <c r="G45" s="264">
        <v>1</v>
      </c>
      <c r="H45" s="261">
        <v>1</v>
      </c>
      <c r="I45" s="330"/>
      <c r="J45" s="338"/>
    </row>
    <row r="46" spans="1:10" ht="15" customHeight="1">
      <c r="A46" s="951"/>
      <c r="B46" s="2584" t="str">
        <f>NSFR!B319</f>
        <v>Securities eligible as Level 1 HQLA for the LCR, of which:</v>
      </c>
      <c r="C46" s="2584"/>
      <c r="D46" s="2584"/>
      <c r="E46" s="2585"/>
      <c r="F46" s="36"/>
      <c r="G46" s="36"/>
      <c r="H46" s="1114"/>
      <c r="I46" s="330"/>
      <c r="J46" s="338"/>
    </row>
    <row r="47" spans="1:10" ht="15" customHeight="1">
      <c r="A47" s="951"/>
      <c r="B47" s="3185" t="str">
        <f>NSFR!B320</f>
        <v>Encumbered for exceptional central bank liquidity operations; of which:</v>
      </c>
      <c r="C47" s="3185"/>
      <c r="D47" s="3185"/>
      <c r="E47" s="3186"/>
      <c r="F47" s="36"/>
      <c r="G47" s="36"/>
      <c r="H47" s="1114"/>
      <c r="I47" s="330"/>
      <c r="J47" s="338"/>
    </row>
    <row r="48" spans="1:10" ht="15" customHeight="1">
      <c r="A48" s="951"/>
      <c r="B48" s="3188" t="str">
        <f>NSFR!B321</f>
        <v>Remaining period of encumbrance ≥ 6 months to &lt; 1 year</v>
      </c>
      <c r="C48" s="3189"/>
      <c r="D48" s="3189"/>
      <c r="E48" s="3189"/>
      <c r="F48" s="264">
        <v>0.5</v>
      </c>
      <c r="G48" s="264">
        <v>0.5</v>
      </c>
      <c r="H48" s="261">
        <v>0.5</v>
      </c>
      <c r="I48" s="330"/>
      <c r="J48" s="338"/>
    </row>
    <row r="49" spans="1:10" ht="15" customHeight="1">
      <c r="A49" s="951"/>
      <c r="B49" s="3188" t="str">
        <f>NSFR!B322</f>
        <v>Remaining period of encumbrance ≥ 1 year</v>
      </c>
      <c r="C49" s="3189"/>
      <c r="D49" s="3189"/>
      <c r="E49" s="3189"/>
      <c r="F49" s="264">
        <v>1</v>
      </c>
      <c r="G49" s="264">
        <v>1</v>
      </c>
      <c r="H49" s="261">
        <v>1</v>
      </c>
      <c r="I49" s="330"/>
      <c r="J49" s="338"/>
    </row>
    <row r="50" spans="1:10" ht="15" customHeight="1">
      <c r="A50" s="951"/>
      <c r="B50" s="2584" t="str">
        <f>NSFR!B323</f>
        <v xml:space="preserve">Securities eligible for Level 2A HQLA for the LCR, of which: </v>
      </c>
      <c r="C50" s="2584"/>
      <c r="D50" s="2584"/>
      <c r="E50" s="2585"/>
      <c r="F50" s="36"/>
      <c r="G50" s="36"/>
      <c r="H50" s="1114"/>
      <c r="I50" s="330"/>
      <c r="J50" s="338"/>
    </row>
    <row r="51" spans="1:10" ht="15" customHeight="1">
      <c r="A51" s="951"/>
      <c r="B51" s="3185" t="str">
        <f>NSFR!B324</f>
        <v>Encumbered for exceptional central bank liquidity operations; of which:</v>
      </c>
      <c r="C51" s="3185"/>
      <c r="D51" s="3185"/>
      <c r="E51" s="3186"/>
      <c r="F51" s="36"/>
      <c r="G51" s="36"/>
      <c r="H51" s="1114"/>
      <c r="I51" s="330"/>
      <c r="J51" s="338"/>
    </row>
    <row r="52" spans="1:10" ht="15" customHeight="1">
      <c r="A52" s="951"/>
      <c r="B52" s="3188" t="str">
        <f>NSFR!B325</f>
        <v>Remaining period of encumbrance ≥ 6 months to &lt; 1 year</v>
      </c>
      <c r="C52" s="3189"/>
      <c r="D52" s="3189"/>
      <c r="E52" s="3189"/>
      <c r="F52" s="264">
        <v>0.5</v>
      </c>
      <c r="G52" s="264">
        <v>0.5</v>
      </c>
      <c r="H52" s="261">
        <v>0.5</v>
      </c>
      <c r="I52" s="330"/>
      <c r="J52" s="338"/>
    </row>
    <row r="53" spans="1:10" ht="15" customHeight="1">
      <c r="A53" s="951"/>
      <c r="B53" s="3188" t="str">
        <f>NSFR!B326</f>
        <v>Remaining period of encumbrance ≥ 1 year</v>
      </c>
      <c r="C53" s="3189"/>
      <c r="D53" s="3189"/>
      <c r="E53" s="3189"/>
      <c r="F53" s="264">
        <v>1</v>
      </c>
      <c r="G53" s="264">
        <v>1</v>
      </c>
      <c r="H53" s="261">
        <v>1</v>
      </c>
      <c r="I53" s="330"/>
      <c r="J53" s="338"/>
    </row>
    <row r="54" spans="1:10" ht="15" customHeight="1">
      <c r="A54" s="951"/>
      <c r="B54" s="2584" t="str">
        <f>NSFR!B327</f>
        <v xml:space="preserve">Securities eligible for Level 2B HQLA for the LCR, of which: </v>
      </c>
      <c r="C54" s="2584"/>
      <c r="D54" s="2584"/>
      <c r="E54" s="2585"/>
      <c r="F54" s="36"/>
      <c r="G54" s="36"/>
      <c r="H54" s="1114"/>
      <c r="I54" s="330"/>
      <c r="J54" s="338"/>
    </row>
    <row r="55" spans="1:10" ht="15" customHeight="1">
      <c r="A55" s="951"/>
      <c r="B55" s="3185" t="str">
        <f>NSFR!B328</f>
        <v>Encumbered for exceptional central bank liquidity operations; of which:</v>
      </c>
      <c r="C55" s="3185"/>
      <c r="D55" s="3185"/>
      <c r="E55" s="3186"/>
      <c r="F55" s="36"/>
      <c r="G55" s="36"/>
      <c r="H55" s="1114"/>
      <c r="I55" s="330"/>
      <c r="J55" s="338"/>
    </row>
    <row r="56" spans="1:10" ht="15" customHeight="1">
      <c r="A56" s="951"/>
      <c r="B56" s="3188" t="str">
        <f>NSFR!B329</f>
        <v>Remaining period of encumbrance ≥ 6 months to &lt; 1 year</v>
      </c>
      <c r="C56" s="3189"/>
      <c r="D56" s="3189"/>
      <c r="E56" s="3189"/>
      <c r="F56" s="264">
        <v>0.5</v>
      </c>
      <c r="G56" s="264">
        <v>0.5</v>
      </c>
      <c r="H56" s="261">
        <v>0.5</v>
      </c>
      <c r="I56" s="330"/>
      <c r="J56" s="338"/>
    </row>
    <row r="57" spans="1:10" ht="15" customHeight="1">
      <c r="A57" s="951"/>
      <c r="B57" s="3188" t="str">
        <f>NSFR!B330</f>
        <v>Remaining period of encumbrance ≥ 1 year</v>
      </c>
      <c r="C57" s="3189"/>
      <c r="D57" s="3189"/>
      <c r="E57" s="3189"/>
      <c r="F57" s="264">
        <v>1</v>
      </c>
      <c r="G57" s="264">
        <v>1</v>
      </c>
      <c r="H57" s="261">
        <v>1</v>
      </c>
      <c r="I57" s="330"/>
      <c r="J57" s="338"/>
    </row>
    <row r="58" spans="1:10" ht="15" customHeight="1">
      <c r="A58" s="951"/>
      <c r="B58" s="2584" t="str">
        <f>NSFR!B331</f>
        <v>Deposits held at financial institutions for operational purposes; of which:</v>
      </c>
      <c r="C58" s="2584"/>
      <c r="D58" s="2584"/>
      <c r="E58" s="2585"/>
      <c r="F58" s="36"/>
      <c r="G58" s="36"/>
      <c r="H58" s="1114"/>
      <c r="I58" s="330"/>
      <c r="J58" s="338"/>
    </row>
    <row r="59" spans="1:10" ht="15" customHeight="1">
      <c r="A59" s="951"/>
      <c r="B59" s="3185" t="str">
        <f>NSFR!B332</f>
        <v>Encumbered for exceptional central bank liquidity operations; of which:</v>
      </c>
      <c r="C59" s="3185"/>
      <c r="D59" s="3185"/>
      <c r="E59" s="3186"/>
      <c r="F59" s="36"/>
      <c r="G59" s="36"/>
      <c r="H59" s="1114"/>
      <c r="I59" s="330"/>
      <c r="J59" s="338"/>
    </row>
    <row r="60" spans="1:10" ht="15" customHeight="1">
      <c r="A60" s="951"/>
      <c r="B60" s="3188" t="str">
        <f>NSFR!B333</f>
        <v>Remaining period of encumbrance ≥ 6 months to &lt; 1 year</v>
      </c>
      <c r="C60" s="3189"/>
      <c r="D60" s="3189"/>
      <c r="E60" s="3189"/>
      <c r="F60" s="264">
        <v>0.5</v>
      </c>
      <c r="G60" s="264">
        <v>0.5</v>
      </c>
      <c r="H60" s="261">
        <v>1</v>
      </c>
      <c r="I60" s="330"/>
      <c r="J60" s="338"/>
    </row>
    <row r="61" spans="1:10" ht="15" customHeight="1">
      <c r="A61" s="951"/>
      <c r="B61" s="3188" t="str">
        <f>NSFR!B334</f>
        <v>Remaining period of encumbrance ≥ 1 year</v>
      </c>
      <c r="C61" s="3189"/>
      <c r="D61" s="3189"/>
      <c r="E61" s="3189"/>
      <c r="F61" s="264">
        <v>1</v>
      </c>
      <c r="G61" s="264">
        <v>1</v>
      </c>
      <c r="H61" s="261">
        <v>1</v>
      </c>
      <c r="I61" s="330"/>
      <c r="J61" s="338"/>
    </row>
    <row r="62" spans="1:10" ht="15" customHeight="1">
      <c r="A62" s="951"/>
      <c r="B62" s="2584" t="str">
        <f>NSFR!B335</f>
        <v>Loans to non-financial corporate clients with a residual maturity of less than one year; of which:</v>
      </c>
      <c r="C62" s="2584"/>
      <c r="D62" s="2584"/>
      <c r="E62" s="2585"/>
      <c r="F62" s="36"/>
      <c r="G62" s="36"/>
      <c r="H62" s="1114"/>
      <c r="I62" s="330"/>
      <c r="J62" s="338"/>
    </row>
    <row r="63" spans="1:10" ht="15" customHeight="1">
      <c r="A63" s="951"/>
      <c r="B63" s="3185" t="str">
        <f>NSFR!B336</f>
        <v>Encumbered for exceptional central bank liquidity operations; of which:</v>
      </c>
      <c r="C63" s="3185"/>
      <c r="D63" s="3185"/>
      <c r="E63" s="3186"/>
      <c r="F63" s="36"/>
      <c r="G63" s="36"/>
      <c r="H63" s="1114"/>
      <c r="I63" s="330"/>
      <c r="J63" s="338"/>
    </row>
    <row r="64" spans="1:10" ht="15" customHeight="1">
      <c r="A64" s="951"/>
      <c r="B64" s="3188" t="str">
        <f>NSFR!B337</f>
        <v>Remaining period of encumbrance ≥ 6 months to &lt; 1 year</v>
      </c>
      <c r="C64" s="3189"/>
      <c r="D64" s="3189"/>
      <c r="E64" s="3189"/>
      <c r="F64" s="264">
        <v>0.5</v>
      </c>
      <c r="G64" s="264">
        <v>0.5</v>
      </c>
      <c r="H64" s="1114"/>
      <c r="I64" s="330"/>
      <c r="J64" s="338"/>
    </row>
    <row r="65" spans="1:10" ht="15" customHeight="1">
      <c r="A65" s="951"/>
      <c r="B65" s="3188" t="str">
        <f>NSFR!B338</f>
        <v>Remaining period of encumbrance ≥ 1 year</v>
      </c>
      <c r="C65" s="3189"/>
      <c r="D65" s="3189"/>
      <c r="E65" s="3189"/>
      <c r="F65" s="264">
        <v>1</v>
      </c>
      <c r="G65" s="264">
        <v>1</v>
      </c>
      <c r="H65" s="1114"/>
      <c r="I65" s="330"/>
      <c r="J65" s="338"/>
    </row>
    <row r="66" spans="1:10" ht="15" customHeight="1">
      <c r="A66" s="951"/>
      <c r="B66" s="2584" t="str">
        <f>NSFR!B339</f>
        <v>Loans to central banks with a residual maturity of less than one year; of which:</v>
      </c>
      <c r="C66" s="2584"/>
      <c r="D66" s="2584"/>
      <c r="E66" s="2585"/>
      <c r="F66" s="36"/>
      <c r="G66" s="36"/>
      <c r="H66" s="1114"/>
      <c r="I66" s="330"/>
      <c r="J66" s="338"/>
    </row>
    <row r="67" spans="1:10" ht="15" customHeight="1">
      <c r="A67" s="951"/>
      <c r="B67" s="3185" t="str">
        <f>NSFR!B340</f>
        <v>Encumbered for exceptional central bank liquidity operations; of which:</v>
      </c>
      <c r="C67" s="3185"/>
      <c r="D67" s="3185"/>
      <c r="E67" s="3186"/>
      <c r="F67" s="36"/>
      <c r="G67" s="36"/>
      <c r="H67" s="1114"/>
      <c r="I67" s="330"/>
      <c r="J67" s="338"/>
    </row>
    <row r="68" spans="1:10" ht="15" customHeight="1">
      <c r="A68" s="951"/>
      <c r="B68" s="3188" t="str">
        <f>NSFR!B341</f>
        <v>Remaining period of encumbrance ≥ 6 months to &lt; 1 year</v>
      </c>
      <c r="C68" s="3189"/>
      <c r="D68" s="3189"/>
      <c r="E68" s="3189"/>
      <c r="F68" s="264">
        <v>0.5</v>
      </c>
      <c r="G68" s="264">
        <v>0.5</v>
      </c>
      <c r="H68" s="1114"/>
      <c r="I68" s="330"/>
      <c r="J68" s="338"/>
    </row>
    <row r="69" spans="1:10" ht="15" customHeight="1">
      <c r="A69" s="951"/>
      <c r="B69" s="3188" t="str">
        <f>NSFR!B342</f>
        <v>Remaining period of encumbrance ≥ 1 year</v>
      </c>
      <c r="C69" s="3189"/>
      <c r="D69" s="3189"/>
      <c r="E69" s="3189"/>
      <c r="F69" s="264">
        <v>1</v>
      </c>
      <c r="G69" s="264">
        <v>1</v>
      </c>
      <c r="H69" s="1114"/>
      <c r="I69" s="330"/>
      <c r="J69" s="338"/>
    </row>
    <row r="70" spans="1:10" ht="15" customHeight="1">
      <c r="A70" s="951"/>
      <c r="B70" s="2584" t="str">
        <f>NSFR!B343</f>
        <v>Loans to sovereigns, PSEs, MDBs and NDBs with a residual maturity of less than one year; of which:</v>
      </c>
      <c r="C70" s="2584"/>
      <c r="D70" s="2584"/>
      <c r="E70" s="2585"/>
      <c r="F70" s="36"/>
      <c r="G70" s="36"/>
      <c r="H70" s="1114"/>
      <c r="I70" s="330"/>
      <c r="J70" s="338"/>
    </row>
    <row r="71" spans="1:10" ht="15" customHeight="1">
      <c r="A71" s="951"/>
      <c r="B71" s="3185" t="str">
        <f>NSFR!B344</f>
        <v>Encumbered for exceptional central bank liquidity operations; of which:</v>
      </c>
      <c r="C71" s="3185"/>
      <c r="D71" s="3185"/>
      <c r="E71" s="3186"/>
      <c r="F71" s="36"/>
      <c r="G71" s="36"/>
      <c r="H71" s="1114"/>
      <c r="I71" s="330"/>
      <c r="J71" s="338"/>
    </row>
    <row r="72" spans="1:10" ht="15" customHeight="1">
      <c r="A72" s="951"/>
      <c r="B72" s="3188" t="str">
        <f>NSFR!B345</f>
        <v>Remaining period of encumbrance ≥ 6 months to &lt; 1 year</v>
      </c>
      <c r="C72" s="3189"/>
      <c r="D72" s="3189"/>
      <c r="E72" s="3189"/>
      <c r="F72" s="264">
        <v>0.5</v>
      </c>
      <c r="G72" s="264">
        <v>0.5</v>
      </c>
      <c r="H72" s="1114"/>
      <c r="I72" s="330"/>
      <c r="J72" s="338"/>
    </row>
    <row r="73" spans="1:10" ht="15" customHeight="1">
      <c r="A73" s="951"/>
      <c r="B73" s="3188" t="str">
        <f>NSFR!B346</f>
        <v>Remaining period of encumbrance ≥ 1 year</v>
      </c>
      <c r="C73" s="3189"/>
      <c r="D73" s="3189"/>
      <c r="E73" s="3189"/>
      <c r="F73" s="264">
        <v>1</v>
      </c>
      <c r="G73" s="264">
        <v>1</v>
      </c>
      <c r="H73" s="1114"/>
      <c r="I73" s="330"/>
      <c r="J73" s="338"/>
    </row>
    <row r="74" spans="1:10" ht="30" customHeight="1">
      <c r="A74" s="951"/>
      <c r="B74" s="2584" t="str">
        <f>NSFR!B347</f>
        <v>Residential mortgages of any maturity that would qualify for the 35% or lower risk weight under the Basel II standardised approach for credit risk; of which:</v>
      </c>
      <c r="C74" s="2584"/>
      <c r="D74" s="2584"/>
      <c r="E74" s="2585"/>
      <c r="F74" s="36"/>
      <c r="G74" s="36"/>
      <c r="H74" s="1114"/>
      <c r="I74" s="330"/>
      <c r="J74" s="338"/>
    </row>
    <row r="75" spans="1:10" ht="15" customHeight="1">
      <c r="A75" s="951"/>
      <c r="B75" s="3185" t="str">
        <f>NSFR!B348</f>
        <v>Encumbered for exceptional central bank liquidity operations; of which:</v>
      </c>
      <c r="C75" s="3185"/>
      <c r="D75" s="3185"/>
      <c r="E75" s="3186"/>
      <c r="F75" s="36"/>
      <c r="G75" s="36"/>
      <c r="H75" s="1114"/>
      <c r="I75" s="330"/>
      <c r="J75" s="338"/>
    </row>
    <row r="76" spans="1:10" ht="15" customHeight="1">
      <c r="A76" s="951"/>
      <c r="B76" s="3188" t="str">
        <f>NSFR!B349</f>
        <v>Remaining period of encumbrance ≥ 6 months to &lt; 1 year</v>
      </c>
      <c r="C76" s="3189"/>
      <c r="D76" s="3189"/>
      <c r="E76" s="3189"/>
      <c r="F76" s="264">
        <v>0.5</v>
      </c>
      <c r="G76" s="264">
        <v>0.5</v>
      </c>
      <c r="H76" s="261">
        <v>0.65</v>
      </c>
      <c r="I76" s="330"/>
      <c r="J76" s="338"/>
    </row>
    <row r="77" spans="1:10" ht="15" customHeight="1">
      <c r="A77" s="951"/>
      <c r="B77" s="3188" t="str">
        <f>NSFR!B350</f>
        <v>Remaining period of encumbrance ≥ 1 year</v>
      </c>
      <c r="C77" s="3189"/>
      <c r="D77" s="3189"/>
      <c r="E77" s="3189"/>
      <c r="F77" s="264">
        <v>1</v>
      </c>
      <c r="G77" s="264">
        <v>1</v>
      </c>
      <c r="H77" s="261">
        <v>1</v>
      </c>
      <c r="I77" s="330"/>
      <c r="J77" s="338"/>
    </row>
    <row r="78" spans="1:10" ht="30" customHeight="1">
      <c r="A78" s="951"/>
      <c r="B78" s="2584" t="str">
        <f>NSFR!B351</f>
        <v>Other loans, excluding loans to financial insitutions, with a residual maturity of one year or greater that would qualify for the 35% or lower risk weight under the Basel II standardised approach for credit risk; of which:</v>
      </c>
      <c r="C78" s="2584"/>
      <c r="D78" s="2584"/>
      <c r="E78" s="2585"/>
      <c r="F78" s="36"/>
      <c r="G78" s="36"/>
      <c r="H78" s="1114"/>
      <c r="I78" s="330"/>
      <c r="J78" s="338"/>
    </row>
    <row r="79" spans="1:10" ht="15" customHeight="1">
      <c r="A79" s="951"/>
      <c r="B79" s="3185" t="str">
        <f>NSFR!B352</f>
        <v>Encumbered for exceptional central bank liquidity operations; of which:</v>
      </c>
      <c r="C79" s="3185"/>
      <c r="D79" s="3185"/>
      <c r="E79" s="3186"/>
      <c r="F79" s="36"/>
      <c r="G79" s="36"/>
      <c r="H79" s="1114"/>
      <c r="I79" s="330"/>
      <c r="J79" s="338"/>
    </row>
    <row r="80" spans="1:10" ht="15" customHeight="1">
      <c r="A80" s="951"/>
      <c r="B80" s="3188" t="str">
        <f>NSFR!B353</f>
        <v>Remaining period of encumbrance ≥ 6 months to &lt; 1 year</v>
      </c>
      <c r="C80" s="3189"/>
      <c r="D80" s="3189"/>
      <c r="E80" s="3189"/>
      <c r="F80" s="36"/>
      <c r="G80" s="36"/>
      <c r="H80" s="261">
        <v>0.65</v>
      </c>
      <c r="I80" s="330"/>
      <c r="J80" s="338"/>
    </row>
    <row r="81" spans="1:10" ht="15" customHeight="1">
      <c r="A81" s="951"/>
      <c r="B81" s="3188" t="str">
        <f>NSFR!B354</f>
        <v>Remaining period of encumbrance ≥ 1 year</v>
      </c>
      <c r="C81" s="3189"/>
      <c r="D81" s="3189"/>
      <c r="E81" s="3189"/>
      <c r="F81" s="36"/>
      <c r="G81" s="36"/>
      <c r="H81" s="261">
        <v>1</v>
      </c>
      <c r="I81" s="330"/>
      <c r="J81" s="338"/>
    </row>
    <row r="82" spans="1:10" ht="30" customHeight="1">
      <c r="A82" s="951"/>
      <c r="B82" s="2584" t="str">
        <f>NSFR!B355</f>
        <v>Loans to retail and small- and medium-sized entities (SME) (excluding residential mortgages reported above) with a residual maturity of less than one year; of which:</v>
      </c>
      <c r="C82" s="2584"/>
      <c r="D82" s="2584"/>
      <c r="E82" s="2585"/>
      <c r="F82" s="36"/>
      <c r="G82" s="36"/>
      <c r="H82" s="1114"/>
      <c r="I82" s="330"/>
      <c r="J82" s="338"/>
    </row>
    <row r="83" spans="1:10" ht="15" customHeight="1">
      <c r="A83" s="951"/>
      <c r="B83" s="3185" t="str">
        <f>NSFR!B356</f>
        <v>Encumbered for exceptional central bank liquidity operations; of which:</v>
      </c>
      <c r="C83" s="3185"/>
      <c r="D83" s="3185"/>
      <c r="E83" s="3186"/>
      <c r="F83" s="36"/>
      <c r="G83" s="36"/>
      <c r="H83" s="1114"/>
      <c r="I83" s="330"/>
      <c r="J83" s="338"/>
    </row>
    <row r="84" spans="1:10" ht="15" customHeight="1">
      <c r="A84" s="951"/>
      <c r="B84" s="3188" t="str">
        <f>NSFR!B357</f>
        <v>Remaining period of encumbrance ≥ 6 months to &lt; 1 year</v>
      </c>
      <c r="C84" s="3189"/>
      <c r="D84" s="3189"/>
      <c r="E84" s="3189"/>
      <c r="F84" s="264">
        <v>0.5</v>
      </c>
      <c r="G84" s="264">
        <v>0.5</v>
      </c>
      <c r="H84" s="1114"/>
      <c r="I84" s="330"/>
      <c r="J84" s="338"/>
    </row>
    <row r="85" spans="1:10" ht="15" customHeight="1">
      <c r="A85" s="951"/>
      <c r="B85" s="3188" t="str">
        <f>NSFR!B358</f>
        <v>Remaining period of encumbrance ≥ 1 year</v>
      </c>
      <c r="C85" s="3189"/>
      <c r="D85" s="3189"/>
      <c r="E85" s="3189"/>
      <c r="F85" s="264">
        <v>1</v>
      </c>
      <c r="G85" s="264">
        <v>1</v>
      </c>
      <c r="H85" s="1114"/>
      <c r="I85" s="330"/>
      <c r="J85" s="338"/>
    </row>
    <row r="86" spans="1:10" ht="30" customHeight="1">
      <c r="A86" s="951"/>
      <c r="B86" s="2584" t="str">
        <f>NSFR!B359</f>
        <v>Performing loans (except loans to financial institutions and loans reported in above categories) with risk weights greater than 35% under the Basel II standardised approach for credit risk; of which:</v>
      </c>
      <c r="C86" s="2584"/>
      <c r="D86" s="2584"/>
      <c r="E86" s="2585"/>
      <c r="F86" s="36"/>
      <c r="G86" s="36"/>
      <c r="H86" s="1114"/>
      <c r="I86" s="330"/>
      <c r="J86" s="338"/>
    </row>
    <row r="87" spans="1:10" ht="15" customHeight="1">
      <c r="A87" s="951"/>
      <c r="B87" s="3185" t="str">
        <f>NSFR!B360</f>
        <v>Encumbered for exceptional central bank liquidity operations; of which:</v>
      </c>
      <c r="C87" s="3185"/>
      <c r="D87" s="3185"/>
      <c r="E87" s="3186"/>
      <c r="F87" s="36"/>
      <c r="G87" s="36"/>
      <c r="H87" s="1114"/>
      <c r="I87" s="330"/>
      <c r="J87" s="338"/>
    </row>
    <row r="88" spans="1:10" ht="15" customHeight="1">
      <c r="A88" s="951"/>
      <c r="B88" s="3188" t="str">
        <f>NSFR!B361</f>
        <v>Remaining period of encumbrance ≥ 6 months to &lt; 1 year</v>
      </c>
      <c r="C88" s="3189"/>
      <c r="D88" s="3189"/>
      <c r="E88" s="3189"/>
      <c r="F88" s="264">
        <v>0.5</v>
      </c>
      <c r="G88" s="264">
        <v>0.5</v>
      </c>
      <c r="H88" s="261">
        <v>0.85</v>
      </c>
      <c r="I88" s="330"/>
      <c r="J88" s="338"/>
    </row>
    <row r="89" spans="1:10" ht="15" customHeight="1">
      <c r="A89" s="951"/>
      <c r="B89" s="3188" t="str">
        <f>NSFR!B362</f>
        <v>Remaining period of encumbrance ≥ 1 year</v>
      </c>
      <c r="C89" s="3189"/>
      <c r="D89" s="3189"/>
      <c r="E89" s="3189"/>
      <c r="F89" s="264">
        <v>1</v>
      </c>
      <c r="G89" s="264">
        <v>1</v>
      </c>
      <c r="H89" s="261">
        <v>1</v>
      </c>
      <c r="I89" s="330"/>
      <c r="J89" s="338"/>
    </row>
    <row r="90" spans="1:10" ht="15" customHeight="1">
      <c r="A90" s="951"/>
      <c r="B90" s="2584" t="str">
        <f>NSFR!B363</f>
        <v>Non-HQLA exchange traded equities; of which:</v>
      </c>
      <c r="C90" s="2584"/>
      <c r="D90" s="2584"/>
      <c r="E90" s="2585"/>
      <c r="F90" s="36"/>
      <c r="G90" s="36"/>
      <c r="H90" s="1114"/>
      <c r="I90" s="330"/>
      <c r="J90" s="338"/>
    </row>
    <row r="91" spans="1:10" ht="15" customHeight="1">
      <c r="A91" s="951"/>
      <c r="B91" s="3185" t="str">
        <f>NSFR!B364</f>
        <v>Encumbered for exceptional central bank liquidity operations; of which:</v>
      </c>
      <c r="C91" s="3185"/>
      <c r="D91" s="3185"/>
      <c r="E91" s="3186"/>
      <c r="F91" s="36"/>
      <c r="G91" s="36"/>
      <c r="H91" s="1114"/>
      <c r="I91" s="330"/>
      <c r="J91" s="338"/>
    </row>
    <row r="92" spans="1:10" ht="15" customHeight="1">
      <c r="A92" s="951"/>
      <c r="B92" s="3188" t="str">
        <f>NSFR!B365</f>
        <v>Remaining period of encumbrance ≥ 6 months to &lt; 1 year</v>
      </c>
      <c r="C92" s="3189"/>
      <c r="D92" s="3189"/>
      <c r="E92" s="3189"/>
      <c r="F92" s="36"/>
      <c r="G92" s="36"/>
      <c r="H92" s="261">
        <v>0.85</v>
      </c>
      <c r="I92" s="330"/>
      <c r="J92" s="338"/>
    </row>
    <row r="93" spans="1:10" ht="15" customHeight="1">
      <c r="A93" s="951"/>
      <c r="B93" s="3188" t="str">
        <f>NSFR!B366</f>
        <v>Remaining period of encumbrance ≥ 1 year</v>
      </c>
      <c r="C93" s="3189"/>
      <c r="D93" s="3189"/>
      <c r="E93" s="3189"/>
      <c r="F93" s="36"/>
      <c r="G93" s="36"/>
      <c r="H93" s="261">
        <v>1</v>
      </c>
      <c r="I93" s="330"/>
      <c r="J93" s="338"/>
    </row>
    <row r="94" spans="1:10" ht="15" customHeight="1">
      <c r="A94" s="951"/>
      <c r="B94" s="2584" t="str">
        <f>NSFR!B367</f>
        <v>Non-HQLA securities not in default; of which:</v>
      </c>
      <c r="C94" s="2584"/>
      <c r="D94" s="2584"/>
      <c r="E94" s="2585"/>
      <c r="F94" s="36"/>
      <c r="G94" s="36"/>
      <c r="H94" s="1114"/>
      <c r="I94" s="330"/>
      <c r="J94" s="338"/>
    </row>
    <row r="95" spans="1:10" ht="15" customHeight="1">
      <c r="A95" s="951"/>
      <c r="B95" s="3185" t="str">
        <f>NSFR!B368</f>
        <v>Encumbered for exceptional central bank liquidity operations; of which:</v>
      </c>
      <c r="C95" s="3185"/>
      <c r="D95" s="3185"/>
      <c r="E95" s="3186"/>
      <c r="F95" s="36"/>
      <c r="G95" s="36"/>
      <c r="H95" s="1114"/>
      <c r="I95" s="330"/>
      <c r="J95" s="338"/>
    </row>
    <row r="96" spans="1:10" ht="15" customHeight="1">
      <c r="A96" s="951"/>
      <c r="B96" s="3188" t="str">
        <f>NSFR!B369</f>
        <v>Remaining period of encumbrance ≥ 6 months to &lt; 1 year</v>
      </c>
      <c r="C96" s="3189"/>
      <c r="D96" s="3189"/>
      <c r="E96" s="3189"/>
      <c r="F96" s="264">
        <v>0.5</v>
      </c>
      <c r="G96" s="264">
        <v>0.5</v>
      </c>
      <c r="H96" s="261">
        <v>0.85</v>
      </c>
      <c r="I96" s="330"/>
      <c r="J96" s="338"/>
    </row>
    <row r="97" spans="1:10" ht="15" customHeight="1">
      <c r="A97" s="951"/>
      <c r="B97" s="3188" t="str">
        <f>NSFR!B370</f>
        <v>Remaining period of encumbrance ≥ 1 year</v>
      </c>
      <c r="C97" s="3189"/>
      <c r="D97" s="3189"/>
      <c r="E97" s="3189"/>
      <c r="F97" s="264">
        <v>1</v>
      </c>
      <c r="G97" s="264">
        <v>1</v>
      </c>
      <c r="H97" s="261">
        <v>1</v>
      </c>
      <c r="I97" s="330"/>
      <c r="J97" s="338"/>
    </row>
    <row r="98" spans="1:10" ht="15" customHeight="1">
      <c r="A98" s="951"/>
      <c r="B98" s="2584" t="str">
        <f>NSFR!B371</f>
        <v>Physical traded commodities including gold; of which:</v>
      </c>
      <c r="C98" s="2584"/>
      <c r="D98" s="2584"/>
      <c r="E98" s="2585"/>
      <c r="F98" s="36"/>
      <c r="G98" s="36"/>
      <c r="H98" s="1114"/>
      <c r="I98" s="330"/>
      <c r="J98" s="338"/>
    </row>
    <row r="99" spans="1:10" ht="15" customHeight="1">
      <c r="A99" s="951"/>
      <c r="B99" s="3185" t="str">
        <f>NSFR!B372</f>
        <v>Encumbered for exceptional central bank liquidity operations; of which:</v>
      </c>
      <c r="C99" s="3185"/>
      <c r="D99" s="3185"/>
      <c r="E99" s="3186"/>
      <c r="F99" s="36"/>
      <c r="G99" s="36"/>
      <c r="H99" s="1114"/>
      <c r="I99" s="330"/>
      <c r="J99" s="338"/>
    </row>
    <row r="100" spans="1:10" ht="15" customHeight="1">
      <c r="A100" s="951"/>
      <c r="B100" s="3188" t="str">
        <f>NSFR!B373</f>
        <v>Remaining period of encumbrance ≥ 6 months to &lt; 1 year</v>
      </c>
      <c r="C100" s="3189"/>
      <c r="D100" s="3189"/>
      <c r="E100" s="3189"/>
      <c r="F100" s="36"/>
      <c r="G100" s="36"/>
      <c r="H100" s="261">
        <v>0.85</v>
      </c>
      <c r="I100" s="330"/>
      <c r="J100" s="338"/>
    </row>
    <row r="101" spans="1:10" ht="15" customHeight="1">
      <c r="A101" s="951"/>
      <c r="B101" s="3188" t="str">
        <f>NSFR!B374</f>
        <v>Remaining period of encumbrance ≥ 1 year</v>
      </c>
      <c r="C101" s="3189"/>
      <c r="D101" s="3189"/>
      <c r="E101" s="3189"/>
      <c r="F101" s="36"/>
      <c r="G101" s="36"/>
      <c r="H101" s="261">
        <v>1</v>
      </c>
      <c r="I101" s="330"/>
      <c r="J101" s="338"/>
    </row>
    <row r="102" spans="1:10" ht="15" customHeight="1">
      <c r="A102" s="951"/>
      <c r="B102" s="2584" t="str">
        <f>NSFR!B375</f>
        <v xml:space="preserve">Other short-term unsecured instruments and transactions with a residual maturity of less than one year, of which: </v>
      </c>
      <c r="C102" s="2584"/>
      <c r="D102" s="2584"/>
      <c r="E102" s="2585"/>
      <c r="F102" s="36"/>
      <c r="G102" s="36"/>
      <c r="H102" s="1114"/>
      <c r="I102" s="330"/>
      <c r="J102" s="338"/>
    </row>
    <row r="103" spans="1:10" ht="15" customHeight="1">
      <c r="A103" s="951"/>
      <c r="B103" s="3185" t="str">
        <f>NSFR!B376</f>
        <v>Encumbered for exceptional central bank liquidity operations; of which:</v>
      </c>
      <c r="C103" s="3185"/>
      <c r="D103" s="3185"/>
      <c r="E103" s="3186"/>
      <c r="F103" s="36"/>
      <c r="G103" s="36"/>
      <c r="H103" s="1114"/>
      <c r="I103" s="330"/>
      <c r="J103" s="338"/>
    </row>
    <row r="104" spans="1:10" ht="15" customHeight="1">
      <c r="A104" s="951"/>
      <c r="B104" s="3188" t="str">
        <f>NSFR!B377</f>
        <v>Remaining period of encumbrance ≥ 6 months to &lt; 1 year</v>
      </c>
      <c r="C104" s="3189"/>
      <c r="D104" s="3189"/>
      <c r="E104" s="3189"/>
      <c r="F104" s="264">
        <v>0.5</v>
      </c>
      <c r="G104" s="264">
        <v>0.5</v>
      </c>
      <c r="H104" s="1114"/>
      <c r="I104" s="330"/>
      <c r="J104" s="338"/>
    </row>
    <row r="105" spans="1:10" ht="15" customHeight="1">
      <c r="A105" s="951"/>
      <c r="B105" s="3194" t="str">
        <f>NSFR!B378</f>
        <v>Remaining period of encumbrance ≥ 1 year</v>
      </c>
      <c r="C105" s="3195"/>
      <c r="D105" s="3195"/>
      <c r="E105" s="3195"/>
      <c r="F105" s="265">
        <v>1</v>
      </c>
      <c r="G105" s="265">
        <v>1</v>
      </c>
      <c r="H105" s="44"/>
      <c r="I105" s="330"/>
      <c r="J105" s="338"/>
    </row>
    <row r="106" spans="1:10" s="641" customFormat="1" ht="15" customHeight="1">
      <c r="A106" s="951"/>
      <c r="B106" s="330"/>
      <c r="C106" s="330"/>
      <c r="D106" s="330"/>
      <c r="E106" s="330"/>
      <c r="F106" s="330"/>
      <c r="G106" s="330"/>
      <c r="H106" s="330"/>
      <c r="I106" s="330"/>
      <c r="J106" s="338"/>
    </row>
    <row r="107" spans="1:10" s="1198" customFormat="1" ht="45" hidden="1" customHeight="1">
      <c r="A107" s="1025"/>
      <c r="B107" s="1025"/>
      <c r="C107" s="1025"/>
      <c r="D107" s="1025"/>
      <c r="E107" s="1025"/>
      <c r="F107" s="1025"/>
      <c r="G107" s="1025"/>
      <c r="J107" s="959"/>
    </row>
    <row r="108" spans="1:10" s="641" customFormat="1" ht="15" hidden="1" customHeight="1">
      <c r="A108" s="330"/>
      <c r="B108" s="330"/>
      <c r="C108" s="330"/>
      <c r="D108" s="330"/>
      <c r="E108" s="330"/>
      <c r="F108" s="330"/>
      <c r="G108" s="330"/>
      <c r="H108" s="330"/>
      <c r="I108" s="330"/>
      <c r="J108" s="338"/>
    </row>
    <row r="109" spans="1:10" s="641" customFormat="1" ht="15" hidden="1" customHeight="1">
      <c r="A109" s="330"/>
      <c r="B109" s="330"/>
      <c r="C109" s="330"/>
      <c r="D109" s="330"/>
      <c r="E109" s="330"/>
      <c r="F109" s="330"/>
      <c r="G109" s="330"/>
      <c r="H109" s="330"/>
      <c r="I109" s="330"/>
      <c r="J109" s="338"/>
    </row>
    <row r="110" spans="1:10" ht="18" hidden="1" customHeight="1">
      <c r="A110" s="330"/>
      <c r="B110" s="330"/>
      <c r="C110" s="330"/>
      <c r="D110" s="330"/>
      <c r="E110" s="330"/>
      <c r="F110" s="330"/>
      <c r="G110" s="330"/>
      <c r="H110" s="330"/>
      <c r="I110" s="330"/>
      <c r="J110" s="338"/>
    </row>
    <row r="111" spans="1:10" s="360" customFormat="1" ht="45" customHeight="1">
      <c r="A111" s="958" t="s">
        <v>1654</v>
      </c>
      <c r="B111" s="1394"/>
      <c r="C111" s="1394"/>
      <c r="D111" s="1503"/>
      <c r="E111" s="1503"/>
      <c r="F111" s="1504"/>
      <c r="G111" s="1198"/>
      <c r="H111" s="1198"/>
      <c r="I111" s="1198"/>
      <c r="J111" s="959"/>
    </row>
    <row r="112" spans="1:10" ht="15" customHeight="1">
      <c r="A112" s="1010"/>
      <c r="B112" s="977" t="s">
        <v>796</v>
      </c>
      <c r="C112" s="978">
        <v>0</v>
      </c>
      <c r="D112" s="979" t="s">
        <v>797</v>
      </c>
      <c r="E112" s="979"/>
      <c r="F112" s="979"/>
      <c r="G112" s="979"/>
      <c r="H112" s="330"/>
      <c r="I112" s="330"/>
      <c r="J112" s="338"/>
    </row>
    <row r="113" spans="1:10" ht="15" customHeight="1">
      <c r="A113" s="951"/>
      <c r="B113" s="1505" t="s">
        <v>54</v>
      </c>
      <c r="C113" s="980">
        <v>1</v>
      </c>
      <c r="D113" s="961" t="s">
        <v>47</v>
      </c>
      <c r="E113" s="961"/>
      <c r="F113" s="961"/>
      <c r="G113" s="961"/>
      <c r="H113" s="330"/>
      <c r="I113" s="330"/>
      <c r="J113" s="338"/>
    </row>
    <row r="114" spans="1:10" ht="15" customHeight="1">
      <c r="A114" s="951"/>
      <c r="B114" s="956"/>
      <c r="C114" s="1497">
        <v>2</v>
      </c>
      <c r="D114" s="443" t="s">
        <v>48</v>
      </c>
      <c r="E114" s="443"/>
      <c r="F114" s="443"/>
      <c r="G114" s="443"/>
      <c r="H114" s="330"/>
      <c r="I114" s="330"/>
      <c r="J114" s="338"/>
    </row>
    <row r="115" spans="1:10" ht="15" customHeight="1">
      <c r="A115" s="951"/>
      <c r="B115" s="977" t="s">
        <v>39</v>
      </c>
      <c r="C115" s="978">
        <v>3</v>
      </c>
      <c r="D115" s="979"/>
      <c r="E115" s="979"/>
      <c r="F115" s="979"/>
      <c r="G115" s="979"/>
      <c r="H115" s="330"/>
      <c r="I115" s="330"/>
      <c r="J115" s="338"/>
    </row>
    <row r="116" spans="1:10" ht="15" customHeight="1">
      <c r="A116" s="951"/>
      <c r="B116" s="1505" t="s">
        <v>180</v>
      </c>
      <c r="C116" s="980">
        <v>1</v>
      </c>
      <c r="D116" s="961">
        <v>1</v>
      </c>
      <c r="E116" s="961"/>
      <c r="F116" s="961"/>
      <c r="G116" s="961"/>
      <c r="H116" s="330"/>
      <c r="I116" s="330"/>
      <c r="J116" s="338"/>
    </row>
    <row r="117" spans="1:10" ht="15" customHeight="1">
      <c r="A117" s="951"/>
      <c r="B117" s="956"/>
      <c r="C117" s="1497">
        <v>2</v>
      </c>
      <c r="D117" s="443">
        <v>2</v>
      </c>
      <c r="E117" s="450"/>
      <c r="F117" s="450"/>
      <c r="G117" s="450"/>
      <c r="H117" s="330"/>
      <c r="I117" s="330"/>
      <c r="J117" s="338"/>
    </row>
    <row r="118" spans="1:10" ht="15" customHeight="1">
      <c r="A118" s="951"/>
      <c r="B118" s="340" t="s">
        <v>342</v>
      </c>
      <c r="C118" s="980">
        <v>1</v>
      </c>
      <c r="D118" s="961">
        <v>1</v>
      </c>
      <c r="E118" s="981">
        <v>1</v>
      </c>
      <c r="F118" s="961" t="s">
        <v>343</v>
      </c>
      <c r="G118" s="961"/>
      <c r="H118" s="330"/>
      <c r="I118" s="330"/>
      <c r="J118" s="338"/>
    </row>
    <row r="119" spans="1:10" ht="15" customHeight="1">
      <c r="A119" s="951"/>
      <c r="B119" s="330"/>
      <c r="C119" s="452">
        <v>2</v>
      </c>
      <c r="D119" s="1100">
        <v>1000</v>
      </c>
      <c r="E119" s="591">
        <v>1000</v>
      </c>
      <c r="F119" s="1100" t="s">
        <v>344</v>
      </c>
      <c r="G119" s="1100"/>
      <c r="H119" s="330"/>
      <c r="I119" s="330"/>
      <c r="J119" s="338"/>
    </row>
    <row r="120" spans="1:10" ht="15" customHeight="1">
      <c r="A120" s="951"/>
      <c r="B120" s="330"/>
      <c r="C120" s="1497">
        <v>3</v>
      </c>
      <c r="D120" s="443">
        <v>1000000</v>
      </c>
      <c r="E120" s="592">
        <v>1000000</v>
      </c>
      <c r="F120" s="443" t="s">
        <v>345</v>
      </c>
      <c r="G120" s="443"/>
      <c r="H120" s="330"/>
      <c r="I120" s="330"/>
      <c r="J120" s="338"/>
    </row>
    <row r="121" spans="1:10" ht="15" customHeight="1">
      <c r="A121" s="951"/>
      <c r="B121" s="982" t="s">
        <v>194</v>
      </c>
      <c r="C121" s="980">
        <v>1</v>
      </c>
      <c r="D121" s="961" t="s">
        <v>195</v>
      </c>
      <c r="E121" s="444"/>
      <c r="F121" s="444"/>
      <c r="G121" s="444"/>
      <c r="H121" s="330"/>
      <c r="I121" s="330"/>
      <c r="J121" s="338"/>
    </row>
    <row r="122" spans="1:10" ht="15" customHeight="1">
      <c r="A122" s="951"/>
      <c r="B122" s="330"/>
      <c r="C122" s="452">
        <v>2</v>
      </c>
      <c r="D122" s="1100" t="s">
        <v>196</v>
      </c>
      <c r="E122" s="1100"/>
      <c r="F122" s="1100"/>
      <c r="G122" s="1100"/>
      <c r="H122" s="330"/>
      <c r="I122" s="330"/>
      <c r="J122" s="338"/>
    </row>
    <row r="123" spans="1:10" ht="15" customHeight="1">
      <c r="A123" s="951"/>
      <c r="B123" s="330"/>
      <c r="C123" s="1497">
        <v>3</v>
      </c>
      <c r="D123" s="443" t="s">
        <v>197</v>
      </c>
      <c r="E123" s="443"/>
      <c r="F123" s="443"/>
      <c r="G123" s="443"/>
      <c r="H123" s="330"/>
      <c r="I123" s="330"/>
      <c r="J123" s="338"/>
    </row>
    <row r="124" spans="1:10" ht="15" customHeight="1">
      <c r="A124" s="951"/>
      <c r="B124" s="1505" t="s">
        <v>28</v>
      </c>
      <c r="C124" s="980">
        <v>1</v>
      </c>
      <c r="D124" s="961" t="s">
        <v>198</v>
      </c>
      <c r="E124" s="961"/>
      <c r="F124" s="961"/>
      <c r="G124" s="961"/>
      <c r="H124" s="330"/>
      <c r="I124" s="330"/>
      <c r="J124" s="338"/>
    </row>
    <row r="125" spans="1:10" ht="15" customHeight="1">
      <c r="A125" s="951"/>
      <c r="B125" s="330"/>
      <c r="C125" s="452">
        <v>2</v>
      </c>
      <c r="D125" s="1100" t="s">
        <v>26</v>
      </c>
      <c r="E125" s="1100"/>
      <c r="F125" s="1100"/>
      <c r="G125" s="1100"/>
      <c r="H125" s="330"/>
      <c r="I125" s="330"/>
      <c r="J125" s="338"/>
    </row>
    <row r="126" spans="1:10" ht="15" customHeight="1">
      <c r="A126" s="951"/>
      <c r="B126" s="330"/>
      <c r="C126" s="452">
        <v>3</v>
      </c>
      <c r="D126" s="1100" t="s">
        <v>27</v>
      </c>
      <c r="E126" s="1100"/>
      <c r="F126" s="1100"/>
      <c r="G126" s="1100"/>
      <c r="H126" s="330"/>
      <c r="I126" s="330"/>
      <c r="J126" s="338"/>
    </row>
    <row r="127" spans="1:10" ht="15" customHeight="1">
      <c r="A127" s="951"/>
      <c r="B127" s="956"/>
      <c r="C127" s="1497">
        <v>4</v>
      </c>
      <c r="D127" s="443" t="s">
        <v>197</v>
      </c>
      <c r="E127" s="443"/>
      <c r="F127" s="443"/>
      <c r="G127" s="443"/>
      <c r="H127" s="330"/>
      <c r="I127" s="330"/>
      <c r="J127" s="338"/>
    </row>
    <row r="128" spans="1:10" ht="15" customHeight="1">
      <c r="A128" s="951"/>
      <c r="B128" s="1505" t="s">
        <v>351</v>
      </c>
      <c r="C128" s="980">
        <v>1</v>
      </c>
      <c r="D128" s="1100" t="s">
        <v>346</v>
      </c>
      <c r="E128" s="961"/>
      <c r="F128" s="961"/>
      <c r="G128" s="961"/>
      <c r="H128" s="330"/>
      <c r="I128" s="330"/>
      <c r="J128" s="338"/>
    </row>
    <row r="129" spans="1:10" ht="15" customHeight="1">
      <c r="A129" s="951"/>
      <c r="B129" s="956"/>
      <c r="C129" s="453">
        <v>2</v>
      </c>
      <c r="D129" s="450" t="s">
        <v>347</v>
      </c>
      <c r="E129" s="450"/>
      <c r="F129" s="450"/>
      <c r="G129" s="450"/>
      <c r="H129" s="330"/>
      <c r="I129" s="330"/>
      <c r="J129" s="338"/>
    </row>
    <row r="130" spans="1:10" ht="15" customHeight="1">
      <c r="A130" s="951"/>
      <c r="B130" s="1505" t="s">
        <v>350</v>
      </c>
      <c r="C130" s="980">
        <v>1</v>
      </c>
      <c r="D130" s="961" t="s">
        <v>348</v>
      </c>
      <c r="E130" s="961"/>
      <c r="F130" s="961"/>
      <c r="G130" s="961"/>
      <c r="H130" s="330"/>
      <c r="I130" s="330"/>
      <c r="J130" s="338"/>
    </row>
    <row r="131" spans="1:10" ht="15" customHeight="1">
      <c r="A131" s="951"/>
      <c r="B131" s="956"/>
      <c r="C131" s="1497">
        <v>2</v>
      </c>
      <c r="D131" s="443" t="s">
        <v>349</v>
      </c>
      <c r="E131" s="443"/>
      <c r="F131" s="443"/>
      <c r="G131" s="443"/>
      <c r="H131" s="330"/>
      <c r="I131" s="330"/>
      <c r="J131" s="338"/>
    </row>
    <row r="132" spans="1:10" ht="15" customHeight="1">
      <c r="A132" s="951"/>
      <c r="B132" s="1505" t="s">
        <v>58</v>
      </c>
      <c r="C132" s="980">
        <v>0</v>
      </c>
      <c r="D132" s="1100" t="s">
        <v>190</v>
      </c>
      <c r="E132" s="961"/>
      <c r="F132" s="961"/>
      <c r="G132" s="961"/>
      <c r="H132" s="330"/>
      <c r="I132" s="330"/>
      <c r="J132" s="338"/>
    </row>
    <row r="133" spans="1:10" ht="15" customHeight="1">
      <c r="A133" s="951"/>
      <c r="B133" s="340"/>
      <c r="C133" s="452">
        <v>1</v>
      </c>
      <c r="D133" s="1100" t="s">
        <v>191</v>
      </c>
      <c r="E133" s="1100"/>
      <c r="F133" s="1100"/>
      <c r="G133" s="1100"/>
      <c r="H133" s="330"/>
      <c r="I133" s="330"/>
      <c r="J133" s="338"/>
    </row>
    <row r="134" spans="1:10" ht="15" customHeight="1">
      <c r="A134" s="951"/>
      <c r="B134" s="330"/>
      <c r="C134" s="452">
        <v>2</v>
      </c>
      <c r="D134" s="1100" t="s">
        <v>192</v>
      </c>
      <c r="E134" s="1100"/>
      <c r="F134" s="1100"/>
      <c r="G134" s="1100"/>
      <c r="H134" s="330"/>
      <c r="I134" s="330"/>
      <c r="J134" s="338"/>
    </row>
    <row r="135" spans="1:10" ht="15" customHeight="1">
      <c r="A135" s="951"/>
      <c r="B135" s="330"/>
      <c r="C135" s="452">
        <v>3</v>
      </c>
      <c r="D135" s="443" t="s">
        <v>193</v>
      </c>
      <c r="E135" s="1100"/>
      <c r="F135" s="1100"/>
      <c r="G135" s="1100"/>
      <c r="H135" s="330"/>
      <c r="I135" s="330"/>
      <c r="J135" s="338"/>
    </row>
    <row r="136" spans="1:10" ht="15" customHeight="1">
      <c r="A136" s="951"/>
      <c r="B136" s="1505" t="s">
        <v>185</v>
      </c>
      <c r="C136" s="980">
        <v>1</v>
      </c>
      <c r="D136" s="961" t="s">
        <v>49</v>
      </c>
      <c r="E136" s="961"/>
      <c r="F136" s="961"/>
      <c r="G136" s="961"/>
      <c r="H136" s="330"/>
      <c r="I136" s="330"/>
      <c r="J136" s="338"/>
    </row>
    <row r="137" spans="1:10" ht="15" customHeight="1">
      <c r="A137" s="951"/>
      <c r="B137" s="956"/>
      <c r="C137" s="1497">
        <v>2</v>
      </c>
      <c r="D137" s="443" t="s">
        <v>186</v>
      </c>
      <c r="E137" s="443"/>
      <c r="F137" s="443"/>
      <c r="G137" s="443"/>
      <c r="H137" s="330"/>
      <c r="I137" s="330"/>
      <c r="J137" s="338"/>
    </row>
    <row r="138" spans="1:10" ht="15" customHeight="1">
      <c r="A138" s="951"/>
      <c r="B138" s="1505" t="s">
        <v>6</v>
      </c>
      <c r="C138" s="980">
        <v>0</v>
      </c>
      <c r="D138" s="1100" t="s">
        <v>7</v>
      </c>
      <c r="E138" s="961"/>
      <c r="F138" s="961"/>
      <c r="G138" s="961"/>
      <c r="H138" s="330"/>
      <c r="I138" s="330"/>
      <c r="J138" s="338"/>
    </row>
    <row r="139" spans="1:10" ht="15" customHeight="1">
      <c r="A139" s="960"/>
      <c r="B139" s="340"/>
      <c r="C139" s="452">
        <v>1</v>
      </c>
      <c r="D139" s="1100" t="s">
        <v>8</v>
      </c>
      <c r="E139" s="1100"/>
      <c r="F139" s="1100"/>
      <c r="G139" s="1100"/>
      <c r="H139" s="328"/>
      <c r="I139" s="328"/>
      <c r="J139" s="446"/>
    </row>
    <row r="140" spans="1:10" ht="15" customHeight="1">
      <c r="A140" s="960"/>
      <c r="B140" s="330"/>
      <c r="C140" s="452">
        <v>2</v>
      </c>
      <c r="D140" s="443" t="s">
        <v>9</v>
      </c>
      <c r="E140" s="1100"/>
      <c r="F140" s="1100"/>
      <c r="G140" s="1100"/>
      <c r="H140" s="328"/>
      <c r="I140" s="328"/>
      <c r="J140" s="446"/>
    </row>
    <row r="141" spans="1:10" ht="15" customHeight="1">
      <c r="A141" s="960"/>
      <c r="B141" s="982" t="s">
        <v>45</v>
      </c>
      <c r="C141" s="980">
        <v>1</v>
      </c>
      <c r="D141" s="961" t="s">
        <v>221</v>
      </c>
      <c r="E141" s="961"/>
      <c r="F141" s="961"/>
      <c r="G141" s="961"/>
      <c r="H141" s="328"/>
      <c r="I141" s="328"/>
      <c r="J141" s="446"/>
    </row>
    <row r="142" spans="1:10" ht="15" customHeight="1">
      <c r="A142" s="960"/>
      <c r="B142" s="330"/>
      <c r="C142" s="452">
        <v>2</v>
      </c>
      <c r="D142" s="1100" t="s">
        <v>220</v>
      </c>
      <c r="E142" s="1100"/>
      <c r="F142" s="1100"/>
      <c r="G142" s="1100"/>
      <c r="H142" s="328"/>
      <c r="I142" s="328"/>
      <c r="J142" s="446"/>
    </row>
    <row r="143" spans="1:10" ht="15" customHeight="1">
      <c r="A143" s="960"/>
      <c r="B143" s="956"/>
      <c r="C143" s="1497">
        <v>3</v>
      </c>
      <c r="D143" s="443" t="s">
        <v>222</v>
      </c>
      <c r="E143" s="443"/>
      <c r="F143" s="443"/>
      <c r="G143" s="443"/>
      <c r="H143" s="328"/>
      <c r="I143" s="328"/>
      <c r="J143" s="446"/>
    </row>
    <row r="144" spans="1:10" ht="15" customHeight="1">
      <c r="A144" s="960"/>
      <c r="B144" s="340" t="s">
        <v>3</v>
      </c>
      <c r="C144" s="980">
        <v>1</v>
      </c>
      <c r="D144" s="961"/>
      <c r="E144" s="961"/>
      <c r="F144" s="961"/>
      <c r="G144" s="961"/>
      <c r="H144" s="328"/>
      <c r="I144" s="328"/>
      <c r="J144" s="446"/>
    </row>
    <row r="145" spans="1:10" ht="15" customHeight="1">
      <c r="A145" s="960"/>
      <c r="B145" s="340"/>
      <c r="C145" s="452">
        <v>2</v>
      </c>
      <c r="D145" s="1100"/>
      <c r="E145" s="1100"/>
      <c r="F145" s="1100"/>
      <c r="G145" s="1100"/>
      <c r="H145" s="328"/>
      <c r="I145" s="328"/>
      <c r="J145" s="446"/>
    </row>
    <row r="146" spans="1:10" ht="15" customHeight="1">
      <c r="A146" s="960"/>
      <c r="B146" s="340"/>
      <c r="C146" s="452">
        <v>4</v>
      </c>
      <c r="D146" s="1100"/>
      <c r="E146" s="1100"/>
      <c r="F146" s="1100"/>
      <c r="G146" s="1100"/>
      <c r="H146" s="328"/>
      <c r="I146" s="328"/>
      <c r="J146" s="446"/>
    </row>
    <row r="147" spans="1:10" ht="15" customHeight="1">
      <c r="A147" s="960"/>
      <c r="B147" s="340"/>
      <c r="C147" s="452">
        <v>5</v>
      </c>
      <c r="D147" s="1100"/>
      <c r="E147" s="1100"/>
      <c r="F147" s="1100"/>
      <c r="G147" s="1100"/>
      <c r="H147" s="328"/>
      <c r="I147" s="328"/>
      <c r="J147" s="446"/>
    </row>
    <row r="148" spans="1:10" ht="15" customHeight="1">
      <c r="A148" s="960"/>
      <c r="B148" s="330"/>
      <c r="C148" s="452">
        <v>6</v>
      </c>
      <c r="D148" s="1100"/>
      <c r="E148" s="1100"/>
      <c r="F148" s="1100"/>
      <c r="G148" s="1100"/>
      <c r="H148" s="328"/>
      <c r="I148" s="328"/>
      <c r="J148" s="446"/>
    </row>
    <row r="149" spans="1:10" ht="15" customHeight="1">
      <c r="A149" s="960"/>
      <c r="B149" s="330"/>
      <c r="C149" s="452">
        <v>7</v>
      </c>
      <c r="D149" s="1100"/>
      <c r="E149" s="1100"/>
      <c r="F149" s="1100"/>
      <c r="G149" s="1100"/>
      <c r="H149" s="328"/>
      <c r="I149" s="328"/>
      <c r="J149" s="446"/>
    </row>
    <row r="150" spans="1:10" ht="15" customHeight="1">
      <c r="A150" s="960"/>
      <c r="B150" s="956"/>
      <c r="C150" s="1497">
        <v>8</v>
      </c>
      <c r="D150" s="443"/>
      <c r="E150" s="443"/>
      <c r="F150" s="443"/>
      <c r="G150" s="443"/>
      <c r="H150" s="328"/>
      <c r="I150" s="328"/>
      <c r="J150" s="446"/>
    </row>
    <row r="151" spans="1:10" ht="15" customHeight="1">
      <c r="A151" s="1742"/>
      <c r="B151" s="1505" t="s">
        <v>1717</v>
      </c>
      <c r="C151" s="980">
        <v>1</v>
      </c>
      <c r="D151" s="1251" t="s">
        <v>1719</v>
      </c>
      <c r="E151" s="961"/>
      <c r="F151" s="961"/>
      <c r="G151" s="961"/>
      <c r="H151" s="328"/>
      <c r="I151" s="328"/>
      <c r="J151" s="446"/>
    </row>
    <row r="152" spans="1:10" ht="15" customHeight="1">
      <c r="A152" s="1742"/>
      <c r="B152" s="956"/>
      <c r="C152" s="1736">
        <v>2</v>
      </c>
      <c r="D152" s="443" t="s">
        <v>1718</v>
      </c>
      <c r="E152" s="443"/>
      <c r="F152" s="443"/>
      <c r="G152" s="443"/>
      <c r="H152" s="328"/>
      <c r="I152" s="328"/>
      <c r="J152" s="446"/>
    </row>
    <row r="153" spans="1:10" s="641" customFormat="1" ht="15" customHeight="1">
      <c r="A153" s="960"/>
      <c r="B153" s="340" t="s">
        <v>598</v>
      </c>
      <c r="C153" s="594">
        <v>1</v>
      </c>
      <c r="D153" s="595" t="s">
        <v>599</v>
      </c>
      <c r="E153" s="444"/>
      <c r="F153" s="444"/>
      <c r="G153" s="444"/>
      <c r="H153" s="322"/>
      <c r="I153" s="322"/>
      <c r="J153" s="446"/>
    </row>
    <row r="154" spans="1:10" s="641" customFormat="1" ht="15" customHeight="1">
      <c r="A154" s="960"/>
      <c r="B154" s="1983"/>
      <c r="C154" s="1426">
        <v>2</v>
      </c>
      <c r="D154" s="926" t="s">
        <v>600</v>
      </c>
      <c r="E154" s="443"/>
      <c r="F154" s="443"/>
      <c r="G154" s="443"/>
      <c r="H154" s="322"/>
      <c r="I154" s="322"/>
      <c r="J154" s="446"/>
    </row>
    <row r="155" spans="1:10" s="641" customFormat="1" ht="15" customHeight="1">
      <c r="A155" s="1742"/>
      <c r="B155" s="340" t="s">
        <v>2115</v>
      </c>
      <c r="C155" s="594">
        <v>1</v>
      </c>
      <c r="D155" s="657" t="s">
        <v>2048</v>
      </c>
      <c r="F155" s="444"/>
      <c r="G155" s="444"/>
      <c r="H155" s="322"/>
      <c r="I155" s="322"/>
      <c r="J155" s="446"/>
    </row>
    <row r="156" spans="1:10" s="641" customFormat="1" ht="15" customHeight="1">
      <c r="A156" s="1742"/>
      <c r="B156" s="330"/>
      <c r="C156" s="594">
        <v>2</v>
      </c>
      <c r="D156" s="1994" t="s">
        <v>2049</v>
      </c>
      <c r="E156" s="444"/>
      <c r="F156" s="444"/>
      <c r="G156" s="444"/>
      <c r="H156" s="322"/>
      <c r="I156" s="322"/>
      <c r="J156" s="446"/>
    </row>
    <row r="157" spans="1:10" s="641" customFormat="1" ht="15" customHeight="1">
      <c r="A157" s="1742"/>
      <c r="B157" s="330"/>
      <c r="C157" s="594">
        <v>3</v>
      </c>
      <c r="D157" s="1994" t="s">
        <v>2050</v>
      </c>
      <c r="E157" s="444"/>
      <c r="F157" s="444"/>
      <c r="G157" s="444"/>
      <c r="H157" s="322"/>
      <c r="I157" s="322"/>
      <c r="J157" s="446"/>
    </row>
    <row r="158" spans="1:10" s="641" customFormat="1" ht="15" customHeight="1">
      <c r="A158" s="1742"/>
      <c r="B158" s="330"/>
      <c r="C158" s="594">
        <v>4</v>
      </c>
      <c r="D158" s="595" t="s">
        <v>2051</v>
      </c>
      <c r="E158" s="444"/>
      <c r="F158" s="444"/>
      <c r="G158" s="444"/>
      <c r="H158" s="322"/>
      <c r="I158" s="322"/>
      <c r="J158" s="446"/>
    </row>
    <row r="159" spans="1:10" s="641" customFormat="1" ht="15" customHeight="1">
      <c r="A159" s="1742"/>
      <c r="B159" s="330"/>
      <c r="C159" s="2297">
        <v>5</v>
      </c>
      <c r="D159" s="2298" t="s">
        <v>48</v>
      </c>
      <c r="E159" s="322"/>
      <c r="F159" s="322"/>
      <c r="G159" s="322"/>
      <c r="H159" s="322"/>
      <c r="I159" s="322"/>
      <c r="J159" s="2296"/>
    </row>
    <row r="160" spans="1:10" s="641" customFormat="1" ht="15" customHeight="1">
      <c r="A160" s="1742"/>
      <c r="B160" s="2299" t="s">
        <v>2114</v>
      </c>
      <c r="C160" s="2300">
        <v>1</v>
      </c>
      <c r="D160" s="1972" t="s">
        <v>2110</v>
      </c>
      <c r="E160" s="2304"/>
      <c r="F160" s="1860"/>
      <c r="G160" s="1860"/>
      <c r="H160" s="322"/>
      <c r="I160" s="322"/>
      <c r="J160" s="446"/>
    </row>
    <row r="161" spans="1:22" s="641" customFormat="1" ht="15" customHeight="1">
      <c r="A161" s="1742"/>
      <c r="B161" s="330"/>
      <c r="C161" s="594">
        <v>2</v>
      </c>
      <c r="D161" s="1994" t="s">
        <v>2111</v>
      </c>
      <c r="E161" s="444"/>
      <c r="F161" s="444"/>
      <c r="G161" s="444"/>
      <c r="H161" s="322"/>
      <c r="I161" s="322"/>
      <c r="J161" s="446"/>
    </row>
    <row r="162" spans="1:22" s="641" customFormat="1" ht="15" customHeight="1">
      <c r="A162" s="1742"/>
      <c r="B162" s="330"/>
      <c r="C162" s="594">
        <v>3</v>
      </c>
      <c r="D162" s="1994" t="s">
        <v>2112</v>
      </c>
      <c r="E162" s="444"/>
      <c r="F162" s="444"/>
      <c r="G162" s="444"/>
      <c r="H162" s="322"/>
      <c r="I162" s="322"/>
      <c r="J162" s="446"/>
    </row>
    <row r="163" spans="1:22" s="641" customFormat="1" ht="15" customHeight="1">
      <c r="A163" s="1742"/>
      <c r="B163" s="2301"/>
      <c r="C163" s="2302">
        <v>4</v>
      </c>
      <c r="D163" s="2303" t="s">
        <v>2113</v>
      </c>
      <c r="E163" s="2164"/>
      <c r="F163" s="2164"/>
      <c r="G163" s="2164"/>
      <c r="H163" s="322"/>
      <c r="I163" s="322"/>
      <c r="J163" s="446"/>
    </row>
    <row r="164" spans="1:22" s="609" customFormat="1" ht="15" customHeight="1">
      <c r="A164" s="983"/>
      <c r="B164" s="1505" t="s">
        <v>1270</v>
      </c>
      <c r="C164" s="980">
        <v>1</v>
      </c>
      <c r="D164" s="984" t="s">
        <v>775</v>
      </c>
      <c r="E164" s="961"/>
      <c r="F164" s="985"/>
      <c r="G164" s="985"/>
      <c r="H164" s="3"/>
      <c r="I164" s="3"/>
      <c r="J164" s="920"/>
      <c r="K164" s="3"/>
      <c r="L164" s="921"/>
      <c r="M164" s="921"/>
      <c r="N164" s="921"/>
      <c r="O164" s="921"/>
      <c r="P164" s="921"/>
      <c r="Q164" s="921"/>
      <c r="R164" s="921"/>
      <c r="S164" s="921"/>
      <c r="T164" s="921"/>
      <c r="U164" s="921"/>
      <c r="V164" s="921"/>
    </row>
    <row r="165" spans="1:22" s="609" customFormat="1" ht="15" customHeight="1">
      <c r="A165" s="983"/>
      <c r="B165" s="330"/>
      <c r="C165" s="452">
        <v>2</v>
      </c>
      <c r="D165" s="588" t="s">
        <v>776</v>
      </c>
      <c r="E165" s="1100"/>
      <c r="F165" s="89"/>
      <c r="G165" s="89"/>
      <c r="H165" s="3"/>
      <c r="I165" s="3"/>
      <c r="J165" s="920"/>
      <c r="K165" s="3"/>
      <c r="L165" s="921"/>
      <c r="M165" s="921"/>
      <c r="N165" s="921"/>
      <c r="O165" s="921"/>
      <c r="P165" s="921"/>
      <c r="Q165" s="921"/>
      <c r="R165" s="921"/>
      <c r="S165" s="921"/>
      <c r="T165" s="921"/>
      <c r="U165" s="921"/>
      <c r="V165" s="921"/>
    </row>
    <row r="166" spans="1:22" s="609" customFormat="1" ht="15" customHeight="1">
      <c r="A166" s="983"/>
      <c r="B166" s="3"/>
      <c r="C166" s="922">
        <v>3</v>
      </c>
      <c r="D166" s="923" t="s">
        <v>777</v>
      </c>
      <c r="E166" s="924"/>
      <c r="F166" s="89"/>
      <c r="G166" s="89"/>
      <c r="H166" s="3"/>
      <c r="I166" s="3"/>
      <c r="J166" s="920"/>
      <c r="K166" s="3"/>
      <c r="L166" s="921"/>
      <c r="M166" s="921"/>
      <c r="N166" s="921"/>
      <c r="O166" s="921"/>
      <c r="P166" s="921"/>
      <c r="Q166" s="921"/>
      <c r="R166" s="921"/>
      <c r="S166" s="921"/>
      <c r="T166" s="921"/>
      <c r="U166" s="921"/>
      <c r="V166" s="921"/>
    </row>
    <row r="167" spans="1:22" s="609" customFormat="1" ht="15" customHeight="1">
      <c r="A167" s="983"/>
      <c r="B167" s="3"/>
      <c r="C167" s="922">
        <v>4</v>
      </c>
      <c r="D167" s="923" t="s">
        <v>778</v>
      </c>
      <c r="E167" s="924"/>
      <c r="F167" s="89"/>
      <c r="G167" s="89"/>
      <c r="H167" s="3"/>
      <c r="I167" s="3"/>
      <c r="J167" s="920"/>
      <c r="K167" s="3"/>
      <c r="L167" s="921"/>
      <c r="M167" s="921"/>
      <c r="N167" s="921"/>
      <c r="O167" s="921"/>
      <c r="P167" s="921"/>
      <c r="Q167" s="921"/>
      <c r="R167" s="921"/>
      <c r="S167" s="921"/>
      <c r="T167" s="921"/>
      <c r="U167" s="921"/>
      <c r="V167" s="921"/>
    </row>
    <row r="168" spans="1:22" s="609" customFormat="1" ht="15" customHeight="1">
      <c r="A168" s="983"/>
      <c r="B168" s="3"/>
      <c r="C168" s="922">
        <v>5</v>
      </c>
      <c r="D168" s="923" t="s">
        <v>779</v>
      </c>
      <c r="E168" s="924"/>
      <c r="F168" s="89"/>
      <c r="G168" s="89"/>
      <c r="H168" s="3"/>
      <c r="I168" s="3"/>
      <c r="J168" s="920"/>
      <c r="K168" s="3"/>
      <c r="L168" s="921"/>
      <c r="M168" s="921"/>
      <c r="N168" s="921"/>
      <c r="O168" s="921"/>
      <c r="P168" s="921"/>
      <c r="Q168" s="921"/>
      <c r="R168" s="921"/>
      <c r="S168" s="921"/>
      <c r="T168" s="921"/>
      <c r="U168" s="921"/>
      <c r="V168" s="921"/>
    </row>
    <row r="169" spans="1:22" s="609" customFormat="1" ht="15" customHeight="1">
      <c r="A169" s="983"/>
      <c r="B169" s="3"/>
      <c r="C169" s="922">
        <v>6</v>
      </c>
      <c r="D169" s="923" t="s">
        <v>780</v>
      </c>
      <c r="E169" s="924"/>
      <c r="F169" s="89"/>
      <c r="G169" s="89"/>
      <c r="H169" s="3"/>
      <c r="I169" s="3"/>
      <c r="J169" s="920"/>
      <c r="K169" s="3"/>
      <c r="L169" s="921"/>
      <c r="M169" s="921"/>
      <c r="N169" s="921"/>
      <c r="O169" s="921"/>
      <c r="P169" s="921"/>
      <c r="Q169" s="921"/>
      <c r="R169" s="921"/>
      <c r="S169" s="921"/>
      <c r="T169" s="921"/>
      <c r="U169" s="921"/>
      <c r="V169" s="921"/>
    </row>
    <row r="170" spans="1:22" s="609" customFormat="1" ht="15" customHeight="1">
      <c r="A170" s="983"/>
      <c r="B170" s="3"/>
      <c r="C170" s="922">
        <v>7</v>
      </c>
      <c r="D170" s="923" t="s">
        <v>781</v>
      </c>
      <c r="E170" s="924"/>
      <c r="F170" s="89"/>
      <c r="G170" s="89"/>
      <c r="H170" s="3"/>
      <c r="I170" s="3"/>
      <c r="J170" s="920"/>
      <c r="K170" s="3"/>
      <c r="L170" s="921"/>
      <c r="M170" s="921"/>
      <c r="N170" s="921"/>
      <c r="O170" s="921"/>
      <c r="P170" s="921"/>
      <c r="Q170" s="921"/>
      <c r="R170" s="921"/>
      <c r="S170" s="921"/>
      <c r="T170" s="921"/>
      <c r="U170" s="921"/>
      <c r="V170" s="921"/>
    </row>
    <row r="171" spans="1:22" s="609" customFormat="1" ht="15" customHeight="1">
      <c r="A171" s="983"/>
      <c r="B171" s="3"/>
      <c r="C171" s="922">
        <v>8</v>
      </c>
      <c r="D171" s="923" t="s">
        <v>782</v>
      </c>
      <c r="E171" s="924"/>
      <c r="F171" s="89"/>
      <c r="G171" s="89"/>
      <c r="H171" s="3"/>
      <c r="I171" s="3"/>
      <c r="J171" s="920"/>
      <c r="K171" s="3"/>
      <c r="L171" s="921"/>
      <c r="M171" s="921"/>
      <c r="N171" s="921"/>
      <c r="O171" s="921"/>
      <c r="P171" s="921"/>
      <c r="Q171" s="921"/>
      <c r="R171" s="921"/>
      <c r="S171" s="921"/>
      <c r="T171" s="921"/>
      <c r="U171" s="921"/>
      <c r="V171" s="921"/>
    </row>
    <row r="172" spans="1:22" s="609" customFormat="1" ht="15" customHeight="1">
      <c r="A172" s="983"/>
      <c r="B172" s="3"/>
      <c r="C172" s="922">
        <v>9</v>
      </c>
      <c r="D172" s="923" t="s">
        <v>783</v>
      </c>
      <c r="E172" s="924"/>
      <c r="F172" s="89"/>
      <c r="G172" s="89"/>
      <c r="H172" s="3"/>
      <c r="I172" s="3"/>
      <c r="J172" s="920"/>
      <c r="K172" s="3"/>
      <c r="L172" s="921"/>
      <c r="M172" s="921"/>
      <c r="N172" s="921"/>
      <c r="O172" s="921"/>
      <c r="P172" s="921"/>
      <c r="Q172" s="921"/>
      <c r="R172" s="921"/>
      <c r="S172" s="921"/>
      <c r="T172" s="921"/>
      <c r="U172" s="921"/>
      <c r="V172" s="921"/>
    </row>
    <row r="173" spans="1:22" s="609" customFormat="1" ht="15" customHeight="1">
      <c r="A173" s="983"/>
      <c r="B173" s="3"/>
      <c r="C173" s="922">
        <v>10</v>
      </c>
      <c r="D173" s="923" t="s">
        <v>784</v>
      </c>
      <c r="E173" s="924"/>
      <c r="F173" s="89"/>
      <c r="G173" s="89"/>
      <c r="H173" s="3"/>
      <c r="I173" s="3"/>
      <c r="J173" s="920"/>
      <c r="K173" s="3"/>
      <c r="L173" s="921"/>
      <c r="M173" s="921"/>
      <c r="N173" s="921"/>
      <c r="O173" s="921"/>
      <c r="P173" s="921"/>
      <c r="Q173" s="921"/>
      <c r="R173" s="921"/>
      <c r="S173" s="921"/>
      <c r="T173" s="921"/>
      <c r="U173" s="921"/>
      <c r="V173" s="921"/>
    </row>
    <row r="174" spans="1:22" s="609" customFormat="1" ht="15" customHeight="1">
      <c r="A174" s="983"/>
      <c r="B174" s="3"/>
      <c r="C174" s="922">
        <v>11</v>
      </c>
      <c r="D174" s="923" t="s">
        <v>785</v>
      </c>
      <c r="E174" s="924"/>
      <c r="F174" s="89"/>
      <c r="G174" s="89"/>
      <c r="H174" s="3"/>
      <c r="I174" s="3"/>
      <c r="J174" s="920"/>
      <c r="K174" s="3"/>
      <c r="L174" s="921"/>
      <c r="M174" s="921"/>
      <c r="N174" s="921"/>
      <c r="O174" s="921"/>
      <c r="P174" s="921"/>
      <c r="Q174" s="921"/>
      <c r="R174" s="921"/>
      <c r="S174" s="921"/>
      <c r="T174" s="921"/>
      <c r="U174" s="921"/>
      <c r="V174" s="921"/>
    </row>
    <row r="175" spans="1:22" s="609" customFormat="1" ht="15" customHeight="1">
      <c r="A175" s="983"/>
      <c r="B175" s="3"/>
      <c r="C175" s="922">
        <v>12</v>
      </c>
      <c r="D175" s="923" t="s">
        <v>786</v>
      </c>
      <c r="E175" s="924"/>
      <c r="F175" s="89"/>
      <c r="G175" s="89"/>
      <c r="H175" s="3"/>
      <c r="I175" s="3"/>
      <c r="J175" s="920"/>
      <c r="K175" s="3"/>
      <c r="L175" s="921"/>
      <c r="M175" s="921"/>
      <c r="N175" s="921"/>
      <c r="O175" s="921"/>
      <c r="P175" s="921"/>
      <c r="Q175" s="921"/>
      <c r="R175" s="921"/>
      <c r="S175" s="921"/>
      <c r="T175" s="921"/>
      <c r="U175" s="921"/>
      <c r="V175" s="921"/>
    </row>
    <row r="176" spans="1:22" s="609" customFormat="1" ht="15" customHeight="1">
      <c r="A176" s="983"/>
      <c r="B176" s="3"/>
      <c r="C176" s="922">
        <v>13</v>
      </c>
      <c r="D176" s="923" t="s">
        <v>787</v>
      </c>
      <c r="E176" s="924"/>
      <c r="F176" s="89"/>
      <c r="G176" s="89"/>
      <c r="H176" s="3"/>
      <c r="I176" s="3"/>
      <c r="J176" s="920"/>
      <c r="K176" s="3"/>
      <c r="L176" s="921"/>
      <c r="M176" s="921"/>
      <c r="N176" s="921"/>
      <c r="O176" s="921"/>
      <c r="P176" s="921"/>
      <c r="Q176" s="921"/>
      <c r="R176" s="921"/>
      <c r="S176" s="921"/>
      <c r="T176" s="921"/>
      <c r="U176" s="921"/>
      <c r="V176" s="921"/>
    </row>
    <row r="177" spans="1:22" s="609" customFormat="1" ht="15" customHeight="1">
      <c r="A177" s="983"/>
      <c r="B177" s="3"/>
      <c r="C177" s="922">
        <v>14</v>
      </c>
      <c r="D177" s="923" t="s">
        <v>788</v>
      </c>
      <c r="E177" s="924"/>
      <c r="F177" s="89"/>
      <c r="G177" s="89"/>
      <c r="H177" s="3"/>
      <c r="I177" s="3"/>
      <c r="J177" s="920"/>
      <c r="K177" s="3"/>
      <c r="L177" s="921"/>
      <c r="M177" s="921"/>
      <c r="N177" s="921"/>
      <c r="O177" s="921"/>
      <c r="P177" s="921"/>
      <c r="Q177" s="921"/>
      <c r="R177" s="921"/>
      <c r="S177" s="921"/>
      <c r="T177" s="921"/>
      <c r="U177" s="921"/>
      <c r="V177" s="921"/>
    </row>
    <row r="178" spans="1:22" s="609" customFormat="1" ht="15" customHeight="1">
      <c r="A178" s="983"/>
      <c r="B178" s="3"/>
      <c r="C178" s="922">
        <v>15</v>
      </c>
      <c r="D178" s="923" t="s">
        <v>789</v>
      </c>
      <c r="E178" s="924"/>
      <c r="F178" s="89"/>
      <c r="G178" s="89"/>
      <c r="H178" s="3"/>
      <c r="I178" s="3"/>
      <c r="J178" s="920"/>
      <c r="K178" s="3"/>
      <c r="L178" s="921"/>
      <c r="M178" s="921"/>
      <c r="N178" s="921"/>
      <c r="O178" s="921"/>
      <c r="P178" s="921"/>
      <c r="Q178" s="921"/>
      <c r="R178" s="921"/>
      <c r="S178" s="921"/>
      <c r="T178" s="921"/>
      <c r="U178" s="921"/>
      <c r="V178" s="921"/>
    </row>
    <row r="179" spans="1:22" s="609" customFormat="1" ht="15" customHeight="1">
      <c r="A179" s="983"/>
      <c r="B179" s="3"/>
      <c r="C179" s="922">
        <v>16</v>
      </c>
      <c r="D179" s="923" t="s">
        <v>790</v>
      </c>
      <c r="E179" s="924"/>
      <c r="F179" s="89"/>
      <c r="G179" s="89"/>
      <c r="H179" s="3"/>
      <c r="I179" s="3"/>
      <c r="J179" s="920"/>
      <c r="K179" s="3"/>
      <c r="L179" s="921"/>
      <c r="M179" s="921"/>
      <c r="N179" s="921"/>
      <c r="O179" s="921"/>
      <c r="P179" s="921"/>
      <c r="Q179" s="921"/>
      <c r="R179" s="921"/>
      <c r="S179" s="921"/>
      <c r="T179" s="921"/>
      <c r="U179" s="921"/>
      <c r="V179" s="921"/>
    </row>
    <row r="180" spans="1:22" s="609" customFormat="1" ht="15" customHeight="1">
      <c r="A180" s="983"/>
      <c r="B180" s="3"/>
      <c r="C180" s="922">
        <v>17</v>
      </c>
      <c r="D180" s="923" t="s">
        <v>791</v>
      </c>
      <c r="E180" s="924"/>
      <c r="F180" s="89"/>
      <c r="G180" s="89"/>
      <c r="H180" s="3"/>
      <c r="I180" s="3"/>
      <c r="J180" s="920"/>
      <c r="K180" s="3"/>
      <c r="L180" s="921"/>
      <c r="M180" s="921"/>
      <c r="N180" s="921"/>
      <c r="O180" s="921"/>
      <c r="P180" s="921"/>
      <c r="Q180" s="921"/>
      <c r="R180" s="921"/>
      <c r="S180" s="921"/>
      <c r="T180" s="921"/>
      <c r="U180" s="921"/>
      <c r="V180" s="921"/>
    </row>
    <row r="181" spans="1:22" s="609" customFormat="1" ht="15" customHeight="1">
      <c r="A181" s="983"/>
      <c r="B181" s="3"/>
      <c r="C181" s="922">
        <v>18</v>
      </c>
      <c r="D181" s="923" t="s">
        <v>792</v>
      </c>
      <c r="E181" s="924"/>
      <c r="F181" s="89"/>
      <c r="G181" s="89"/>
      <c r="H181" s="3"/>
      <c r="I181" s="3"/>
      <c r="J181" s="920"/>
      <c r="K181" s="3"/>
      <c r="L181" s="921"/>
      <c r="M181" s="921"/>
      <c r="N181" s="921"/>
      <c r="O181" s="921"/>
      <c r="P181" s="921"/>
      <c r="Q181" s="921"/>
      <c r="R181" s="921"/>
      <c r="S181" s="921"/>
      <c r="T181" s="921"/>
      <c r="U181" s="921"/>
      <c r="V181" s="921"/>
    </row>
    <row r="182" spans="1:22" s="609" customFormat="1" ht="15" customHeight="1">
      <c r="A182" s="983"/>
      <c r="B182" s="3"/>
      <c r="C182" s="922">
        <v>19</v>
      </c>
      <c r="D182" s="923" t="s">
        <v>793</v>
      </c>
      <c r="E182" s="924"/>
      <c r="F182" s="89"/>
      <c r="G182" s="89"/>
      <c r="H182" s="3"/>
      <c r="I182" s="3"/>
      <c r="J182" s="920"/>
      <c r="K182" s="3"/>
      <c r="L182" s="921"/>
      <c r="M182" s="921"/>
      <c r="N182" s="921"/>
      <c r="O182" s="921"/>
      <c r="P182" s="921"/>
      <c r="Q182" s="921"/>
      <c r="R182" s="921"/>
      <c r="S182" s="921"/>
      <c r="T182" s="921"/>
      <c r="U182" s="921"/>
      <c r="V182" s="921"/>
    </row>
    <row r="183" spans="1:22" s="609" customFormat="1" ht="15" customHeight="1">
      <c r="A183" s="983"/>
      <c r="B183" s="3"/>
      <c r="C183" s="922">
        <v>20</v>
      </c>
      <c r="D183" s="923" t="s">
        <v>794</v>
      </c>
      <c r="E183" s="924"/>
      <c r="F183" s="89"/>
      <c r="G183" s="89"/>
      <c r="H183" s="3"/>
      <c r="I183" s="3"/>
      <c r="J183" s="920"/>
      <c r="K183" s="3"/>
      <c r="L183" s="921"/>
      <c r="M183" s="921"/>
      <c r="N183" s="921"/>
      <c r="O183" s="921"/>
      <c r="P183" s="921"/>
      <c r="Q183" s="921"/>
      <c r="R183" s="921"/>
      <c r="S183" s="921"/>
      <c r="T183" s="921"/>
      <c r="U183" s="921"/>
      <c r="V183" s="921"/>
    </row>
    <row r="184" spans="1:22" s="609" customFormat="1" ht="15" customHeight="1">
      <c r="A184" s="983"/>
      <c r="B184" s="3"/>
      <c r="C184" s="922">
        <v>21</v>
      </c>
      <c r="D184" s="923" t="s">
        <v>795</v>
      </c>
      <c r="E184" s="924"/>
      <c r="F184" s="89"/>
      <c r="G184" s="89"/>
      <c r="H184" s="3"/>
      <c r="I184" s="3"/>
      <c r="J184" s="920"/>
      <c r="K184" s="3"/>
      <c r="L184" s="921"/>
      <c r="M184" s="921"/>
      <c r="N184" s="921"/>
      <c r="O184" s="921"/>
      <c r="P184" s="921"/>
      <c r="Q184" s="921"/>
      <c r="R184" s="921"/>
      <c r="S184" s="921"/>
      <c r="T184" s="921"/>
      <c r="U184" s="921"/>
      <c r="V184" s="921"/>
    </row>
    <row r="185" spans="1:22" ht="15" customHeight="1">
      <c r="A185" s="960"/>
      <c r="B185" s="1505" t="s">
        <v>339</v>
      </c>
      <c r="C185" s="986">
        <v>0</v>
      </c>
      <c r="D185" s="1188"/>
      <c r="E185" s="1188"/>
      <c r="F185" s="1188"/>
      <c r="G185" s="1188"/>
      <c r="H185" s="328"/>
      <c r="I185" s="328"/>
      <c r="J185" s="446"/>
    </row>
    <row r="186" spans="1:22" ht="15" customHeight="1">
      <c r="A186" s="960"/>
      <c r="B186" s="340"/>
      <c r="C186" s="452">
        <v>1</v>
      </c>
      <c r="D186" s="1100"/>
      <c r="E186" s="1100"/>
      <c r="F186" s="1100"/>
      <c r="G186" s="1100"/>
      <c r="H186" s="328"/>
      <c r="I186" s="328"/>
      <c r="J186" s="446"/>
    </row>
    <row r="187" spans="1:22" ht="15" customHeight="1">
      <c r="A187" s="960"/>
      <c r="B187" s="340"/>
      <c r="C187" s="452">
        <v>2</v>
      </c>
      <c r="D187" s="1100"/>
      <c r="E187" s="1100"/>
      <c r="F187" s="1100"/>
      <c r="G187" s="1100"/>
      <c r="H187" s="328"/>
      <c r="I187" s="328"/>
      <c r="J187" s="446"/>
    </row>
    <row r="188" spans="1:22" ht="15" customHeight="1">
      <c r="A188" s="960"/>
      <c r="B188" s="340"/>
      <c r="C188" s="452">
        <v>3</v>
      </c>
      <c r="D188" s="1100"/>
      <c r="E188" s="1100"/>
      <c r="F188" s="1100"/>
      <c r="G188" s="1100"/>
      <c r="H188" s="328"/>
      <c r="I188" s="328"/>
      <c r="J188" s="446"/>
    </row>
    <row r="189" spans="1:22" ht="15" customHeight="1">
      <c r="A189" s="960"/>
      <c r="B189" s="340"/>
      <c r="C189" s="452">
        <v>4</v>
      </c>
      <c r="D189" s="1100"/>
      <c r="E189" s="1100"/>
      <c r="F189" s="1100"/>
      <c r="G189" s="1100"/>
      <c r="H189" s="328"/>
      <c r="I189" s="328"/>
      <c r="J189" s="446"/>
    </row>
    <row r="190" spans="1:22" ht="15" customHeight="1">
      <c r="A190" s="960"/>
      <c r="B190" s="340"/>
      <c r="C190" s="452">
        <v>5</v>
      </c>
      <c r="D190" s="1100"/>
      <c r="E190" s="1100"/>
      <c r="F190" s="1100"/>
      <c r="G190" s="1100"/>
      <c r="H190" s="328"/>
      <c r="I190" s="328"/>
      <c r="J190" s="446"/>
    </row>
    <row r="191" spans="1:22" ht="15" customHeight="1">
      <c r="A191" s="960"/>
      <c r="B191" s="340"/>
      <c r="C191" s="452">
        <v>6</v>
      </c>
      <c r="D191" s="1100"/>
      <c r="E191" s="1100"/>
      <c r="F191" s="1100"/>
      <c r="G191" s="1100"/>
      <c r="H191" s="328"/>
      <c r="I191" s="328"/>
      <c r="J191" s="446"/>
    </row>
    <row r="192" spans="1:22" ht="15" customHeight="1">
      <c r="A192" s="960"/>
      <c r="B192" s="340"/>
      <c r="C192" s="452">
        <v>7</v>
      </c>
      <c r="D192" s="1100"/>
      <c r="E192" s="1100"/>
      <c r="F192" s="1100"/>
      <c r="G192" s="1100"/>
      <c r="H192" s="328"/>
      <c r="I192" s="328"/>
      <c r="J192" s="446"/>
    </row>
    <row r="193" spans="1:10" ht="15" customHeight="1">
      <c r="A193" s="960"/>
      <c r="B193" s="340"/>
      <c r="C193" s="452">
        <v>8</v>
      </c>
      <c r="D193" s="1100"/>
      <c r="E193" s="1100"/>
      <c r="F193" s="1100"/>
      <c r="G193" s="1100"/>
      <c r="H193" s="328"/>
      <c r="I193" s="328"/>
      <c r="J193" s="446"/>
    </row>
    <row r="194" spans="1:10" ht="15" customHeight="1">
      <c r="A194" s="960"/>
      <c r="B194" s="340"/>
      <c r="C194" s="452">
        <v>9</v>
      </c>
      <c r="D194" s="1100"/>
      <c r="E194" s="1100"/>
      <c r="F194" s="1100"/>
      <c r="G194" s="1100"/>
      <c r="H194" s="328"/>
      <c r="I194" s="328"/>
      <c r="J194" s="446"/>
    </row>
    <row r="195" spans="1:10" ht="15" customHeight="1">
      <c r="A195" s="960"/>
      <c r="B195" s="340"/>
      <c r="C195" s="452">
        <v>10</v>
      </c>
      <c r="D195" s="1100"/>
      <c r="E195" s="1100"/>
      <c r="F195" s="1100"/>
      <c r="G195" s="1100"/>
      <c r="H195" s="328"/>
      <c r="I195" s="328"/>
      <c r="J195" s="446"/>
    </row>
    <row r="196" spans="1:10" ht="15" customHeight="1">
      <c r="A196" s="960"/>
      <c r="B196" s="340"/>
      <c r="C196" s="452">
        <v>11</v>
      </c>
      <c r="D196" s="1100"/>
      <c r="E196" s="1100"/>
      <c r="F196" s="1100"/>
      <c r="G196" s="1100"/>
      <c r="H196" s="328"/>
      <c r="I196" s="328"/>
      <c r="J196" s="446"/>
    </row>
    <row r="197" spans="1:10" ht="15" customHeight="1">
      <c r="A197" s="960"/>
      <c r="B197" s="340"/>
      <c r="C197" s="452">
        <v>12</v>
      </c>
      <c r="D197" s="1100"/>
      <c r="E197" s="1100"/>
      <c r="F197" s="1100"/>
      <c r="G197" s="1100"/>
      <c r="H197" s="328"/>
      <c r="I197" s="328"/>
      <c r="J197" s="446"/>
    </row>
    <row r="198" spans="1:10" ht="15" customHeight="1">
      <c r="A198" s="960"/>
      <c r="B198" s="340"/>
      <c r="C198" s="452">
        <v>13</v>
      </c>
      <c r="D198" s="1100"/>
      <c r="E198" s="1100"/>
      <c r="F198" s="1100"/>
      <c r="G198" s="1100"/>
      <c r="H198" s="328"/>
      <c r="I198" s="328"/>
      <c r="J198" s="446"/>
    </row>
    <row r="199" spans="1:10" ht="15" customHeight="1">
      <c r="A199" s="960"/>
      <c r="B199" s="340"/>
      <c r="C199" s="452">
        <v>14</v>
      </c>
      <c r="D199" s="1100"/>
      <c r="E199" s="1100"/>
      <c r="F199" s="1100"/>
      <c r="G199" s="1100"/>
      <c r="H199" s="328"/>
      <c r="I199" s="328"/>
      <c r="J199" s="446"/>
    </row>
    <row r="200" spans="1:10" ht="15" customHeight="1">
      <c r="A200" s="960"/>
      <c r="B200" s="340"/>
      <c r="C200" s="452">
        <v>15</v>
      </c>
      <c r="D200" s="1100"/>
      <c r="E200" s="1100"/>
      <c r="F200" s="1100"/>
      <c r="G200" s="1100"/>
      <c r="H200" s="328"/>
      <c r="I200" s="328"/>
      <c r="J200" s="446"/>
    </row>
    <row r="201" spans="1:10" ht="15" customHeight="1">
      <c r="A201" s="960"/>
      <c r="B201" s="340"/>
      <c r="C201" s="452">
        <v>16</v>
      </c>
      <c r="D201" s="1100"/>
      <c r="E201" s="1100"/>
      <c r="F201" s="1100"/>
      <c r="G201" s="1100"/>
      <c r="H201" s="328"/>
      <c r="I201" s="328"/>
      <c r="J201" s="446"/>
    </row>
    <row r="202" spans="1:10" ht="15" customHeight="1">
      <c r="A202" s="960"/>
      <c r="B202" s="340"/>
      <c r="C202" s="452">
        <v>17</v>
      </c>
      <c r="D202" s="1100"/>
      <c r="E202" s="1100"/>
      <c r="F202" s="1100"/>
      <c r="G202" s="1100"/>
      <c r="H202" s="328"/>
      <c r="I202" s="328"/>
      <c r="J202" s="446"/>
    </row>
    <row r="203" spans="1:10" ht="15" customHeight="1">
      <c r="A203" s="960"/>
      <c r="B203" s="340"/>
      <c r="C203" s="452">
        <v>18</v>
      </c>
      <c r="D203" s="1100"/>
      <c r="E203" s="1100"/>
      <c r="F203" s="1100"/>
      <c r="G203" s="1100"/>
      <c r="H203" s="328"/>
      <c r="I203" s="328"/>
      <c r="J203" s="446"/>
    </row>
    <row r="204" spans="1:10" ht="15" customHeight="1">
      <c r="A204" s="960"/>
      <c r="B204" s="340"/>
      <c r="C204" s="452">
        <v>19</v>
      </c>
      <c r="D204" s="1100"/>
      <c r="E204" s="1100"/>
      <c r="F204" s="1100"/>
      <c r="G204" s="1100"/>
      <c r="H204" s="328"/>
      <c r="I204" s="328"/>
      <c r="J204" s="446"/>
    </row>
    <row r="205" spans="1:10" ht="15" customHeight="1">
      <c r="A205" s="960"/>
      <c r="B205" s="340"/>
      <c r="C205" s="452">
        <v>20</v>
      </c>
      <c r="D205" s="1100"/>
      <c r="E205" s="1100"/>
      <c r="F205" s="1100"/>
      <c r="G205" s="1100"/>
      <c r="H205" s="328"/>
      <c r="I205" s="328"/>
      <c r="J205" s="446"/>
    </row>
    <row r="206" spans="1:10" ht="15" customHeight="1">
      <c r="A206" s="960"/>
      <c r="B206" s="340"/>
      <c r="C206" s="452">
        <v>21</v>
      </c>
      <c r="D206" s="1100"/>
      <c r="E206" s="1100"/>
      <c r="F206" s="1100"/>
      <c r="G206" s="1100"/>
      <c r="H206" s="328"/>
      <c r="I206" s="328"/>
      <c r="J206" s="446"/>
    </row>
    <row r="207" spans="1:10" ht="15" customHeight="1">
      <c r="A207" s="960"/>
      <c r="B207" s="340"/>
      <c r="C207" s="452">
        <v>22</v>
      </c>
      <c r="D207" s="1100"/>
      <c r="E207" s="1100"/>
      <c r="F207" s="1100"/>
      <c r="G207" s="1100"/>
      <c r="H207" s="328"/>
      <c r="I207" s="328"/>
      <c r="J207" s="446"/>
    </row>
    <row r="208" spans="1:10" ht="15" customHeight="1">
      <c r="A208" s="960"/>
      <c r="B208" s="340"/>
      <c r="C208" s="452">
        <v>23</v>
      </c>
      <c r="D208" s="1100"/>
      <c r="E208" s="1100"/>
      <c r="F208" s="1100"/>
      <c r="G208" s="1100"/>
      <c r="H208" s="328"/>
      <c r="I208" s="328"/>
      <c r="J208" s="446"/>
    </row>
    <row r="209" spans="1:10" ht="15" customHeight="1">
      <c r="A209" s="960"/>
      <c r="B209" s="340"/>
      <c r="C209" s="452">
        <v>24</v>
      </c>
      <c r="D209" s="1100"/>
      <c r="E209" s="1100"/>
      <c r="F209" s="1100"/>
      <c r="G209" s="1100"/>
      <c r="H209" s="328"/>
      <c r="I209" s="328"/>
      <c r="J209" s="446"/>
    </row>
    <row r="210" spans="1:10" ht="15" customHeight="1">
      <c r="A210" s="960"/>
      <c r="B210" s="340"/>
      <c r="C210" s="452">
        <v>25</v>
      </c>
      <c r="D210" s="1100"/>
      <c r="E210" s="1100"/>
      <c r="F210" s="1100"/>
      <c r="G210" s="1100"/>
      <c r="H210" s="328"/>
      <c r="I210" s="328"/>
      <c r="J210" s="446"/>
    </row>
    <row r="211" spans="1:10" ht="15" customHeight="1">
      <c r="A211" s="960"/>
      <c r="B211" s="340"/>
      <c r="C211" s="452">
        <v>26</v>
      </c>
      <c r="D211" s="1100"/>
      <c r="E211" s="1100"/>
      <c r="F211" s="1100"/>
      <c r="G211" s="1100"/>
      <c r="H211" s="328"/>
      <c r="I211" s="328"/>
      <c r="J211" s="446"/>
    </row>
    <row r="212" spans="1:10" ht="15" customHeight="1">
      <c r="A212" s="960"/>
      <c r="B212" s="340"/>
      <c r="C212" s="452">
        <v>27</v>
      </c>
      <c r="D212" s="1100"/>
      <c r="E212" s="1100"/>
      <c r="F212" s="1100"/>
      <c r="G212" s="1100"/>
      <c r="H212" s="328"/>
      <c r="I212" s="328"/>
      <c r="J212" s="446"/>
    </row>
    <row r="213" spans="1:10" ht="15" customHeight="1">
      <c r="A213" s="960"/>
      <c r="B213" s="340"/>
      <c r="C213" s="452">
        <v>28</v>
      </c>
      <c r="D213" s="1100"/>
      <c r="E213" s="1100"/>
      <c r="F213" s="1100"/>
      <c r="G213" s="1100"/>
      <c r="H213" s="328"/>
      <c r="I213" s="328"/>
      <c r="J213" s="446"/>
    </row>
    <row r="214" spans="1:10" ht="15" customHeight="1">
      <c r="A214" s="960"/>
      <c r="B214" s="340"/>
      <c r="C214" s="452">
        <v>29</v>
      </c>
      <c r="D214" s="1100"/>
      <c r="E214" s="1100"/>
      <c r="F214" s="1100"/>
      <c r="G214" s="1100"/>
      <c r="H214" s="328"/>
      <c r="I214" s="328"/>
      <c r="J214" s="446"/>
    </row>
    <row r="215" spans="1:10" ht="15" customHeight="1">
      <c r="A215" s="960"/>
      <c r="B215" s="340"/>
      <c r="C215" s="452">
        <v>30</v>
      </c>
      <c r="D215" s="1100"/>
      <c r="E215" s="1100"/>
      <c r="F215" s="1100"/>
      <c r="G215" s="1100"/>
      <c r="H215" s="328"/>
      <c r="I215" s="328"/>
      <c r="J215" s="446"/>
    </row>
    <row r="216" spans="1:10" ht="15" customHeight="1">
      <c r="A216" s="960"/>
      <c r="B216" s="340"/>
      <c r="C216" s="452">
        <v>31</v>
      </c>
      <c r="D216" s="1100"/>
      <c r="E216" s="1100"/>
      <c r="F216" s="1100"/>
      <c r="G216" s="1100"/>
      <c r="H216" s="328"/>
      <c r="I216" s="328"/>
      <c r="J216" s="446"/>
    </row>
    <row r="217" spans="1:10" ht="15" customHeight="1">
      <c r="A217" s="960"/>
      <c r="B217" s="340"/>
      <c r="C217" s="452">
        <v>32</v>
      </c>
      <c r="D217" s="1100"/>
      <c r="E217" s="1100"/>
      <c r="F217" s="1100"/>
      <c r="G217" s="1100"/>
      <c r="H217" s="328"/>
      <c r="I217" s="328"/>
      <c r="J217" s="446"/>
    </row>
    <row r="218" spans="1:10" ht="15" customHeight="1">
      <c r="A218" s="960"/>
      <c r="B218" s="340"/>
      <c r="C218" s="452">
        <v>33</v>
      </c>
      <c r="D218" s="1100"/>
      <c r="E218" s="1100"/>
      <c r="F218" s="1100"/>
      <c r="G218" s="1100"/>
      <c r="H218" s="328"/>
      <c r="I218" s="328"/>
      <c r="J218" s="446"/>
    </row>
    <row r="219" spans="1:10" ht="15" customHeight="1">
      <c r="A219" s="960"/>
      <c r="B219" s="340"/>
      <c r="C219" s="452">
        <v>34</v>
      </c>
      <c r="D219" s="1100"/>
      <c r="E219" s="1100"/>
      <c r="F219" s="1100"/>
      <c r="G219" s="1100"/>
      <c r="H219" s="328"/>
      <c r="I219" s="328"/>
      <c r="J219" s="446"/>
    </row>
    <row r="220" spans="1:10" ht="15" customHeight="1">
      <c r="A220" s="960"/>
      <c r="B220" s="340"/>
      <c r="C220" s="452">
        <v>35</v>
      </c>
      <c r="D220" s="1100"/>
      <c r="E220" s="1100"/>
      <c r="F220" s="1100"/>
      <c r="G220" s="1100"/>
      <c r="H220" s="328"/>
      <c r="I220" s="328"/>
      <c r="J220" s="446"/>
    </row>
    <row r="221" spans="1:10" ht="15" customHeight="1">
      <c r="A221" s="960"/>
      <c r="B221" s="340"/>
      <c r="C221" s="452">
        <v>36</v>
      </c>
      <c r="D221" s="1100"/>
      <c r="E221" s="1100"/>
      <c r="F221" s="1100"/>
      <c r="G221" s="1100"/>
      <c r="H221" s="328"/>
      <c r="I221" s="328"/>
      <c r="J221" s="446"/>
    </row>
    <row r="222" spans="1:10" ht="15" customHeight="1">
      <c r="A222" s="960"/>
      <c r="B222" s="340"/>
      <c r="C222" s="452">
        <v>37</v>
      </c>
      <c r="D222" s="1100"/>
      <c r="E222" s="1100"/>
      <c r="F222" s="1100"/>
      <c r="G222" s="1100"/>
      <c r="H222" s="328"/>
      <c r="I222" s="328"/>
      <c r="J222" s="446"/>
    </row>
    <row r="223" spans="1:10" ht="15" customHeight="1">
      <c r="A223" s="960"/>
      <c r="B223" s="340"/>
      <c r="C223" s="452">
        <v>38</v>
      </c>
      <c r="D223" s="1100"/>
      <c r="E223" s="1100"/>
      <c r="F223" s="1100"/>
      <c r="G223" s="1100"/>
      <c r="H223" s="328"/>
      <c r="I223" s="328"/>
      <c r="J223" s="446"/>
    </row>
    <row r="224" spans="1:10" ht="15" customHeight="1">
      <c r="A224" s="960"/>
      <c r="B224" s="340"/>
      <c r="C224" s="452">
        <v>39</v>
      </c>
      <c r="D224" s="1100"/>
      <c r="E224" s="1100"/>
      <c r="F224" s="1100"/>
      <c r="G224" s="1100"/>
      <c r="H224" s="328"/>
      <c r="I224" s="328"/>
      <c r="J224" s="446"/>
    </row>
    <row r="225" spans="1:10" ht="15" customHeight="1">
      <c r="A225" s="960"/>
      <c r="B225" s="340"/>
      <c r="C225" s="452">
        <v>40</v>
      </c>
      <c r="D225" s="1100"/>
      <c r="E225" s="1100"/>
      <c r="F225" s="1100"/>
      <c r="G225" s="1100"/>
      <c r="H225" s="328"/>
      <c r="I225" s="328"/>
      <c r="J225" s="446"/>
    </row>
    <row r="226" spans="1:10" ht="15" customHeight="1">
      <c r="A226" s="960"/>
      <c r="B226" s="340"/>
      <c r="C226" s="452">
        <v>41</v>
      </c>
      <c r="D226" s="1100"/>
      <c r="E226" s="1100"/>
      <c r="F226" s="1100"/>
      <c r="G226" s="1100"/>
      <c r="H226" s="328"/>
      <c r="I226" s="328"/>
      <c r="J226" s="446"/>
    </row>
    <row r="227" spans="1:10" ht="15" customHeight="1">
      <c r="A227" s="960"/>
      <c r="B227" s="340"/>
      <c r="C227" s="452">
        <v>42</v>
      </c>
      <c r="D227" s="1100"/>
      <c r="E227" s="1100"/>
      <c r="F227" s="1100"/>
      <c r="G227" s="1100"/>
      <c r="H227" s="328"/>
      <c r="I227" s="328"/>
      <c r="J227" s="446"/>
    </row>
    <row r="228" spans="1:10" ht="15" customHeight="1">
      <c r="A228" s="960"/>
      <c r="B228" s="340"/>
      <c r="C228" s="452">
        <v>43</v>
      </c>
      <c r="D228" s="1100"/>
      <c r="E228" s="1100"/>
      <c r="F228" s="1100"/>
      <c r="G228" s="1100"/>
      <c r="H228" s="328"/>
      <c r="I228" s="328"/>
      <c r="J228" s="446"/>
    </row>
    <row r="229" spans="1:10" ht="15" customHeight="1">
      <c r="A229" s="960"/>
      <c r="B229" s="340"/>
      <c r="C229" s="452">
        <v>44</v>
      </c>
      <c r="D229" s="1100"/>
      <c r="E229" s="1100"/>
      <c r="F229" s="1100"/>
      <c r="G229" s="1100"/>
      <c r="H229" s="328"/>
      <c r="I229" s="328"/>
      <c r="J229" s="446"/>
    </row>
    <row r="230" spans="1:10" ht="15" customHeight="1">
      <c r="A230" s="960"/>
      <c r="B230" s="340"/>
      <c r="C230" s="452">
        <v>45</v>
      </c>
      <c r="D230" s="1100"/>
      <c r="E230" s="1100"/>
      <c r="F230" s="1100"/>
      <c r="G230" s="1100"/>
      <c r="H230" s="328"/>
      <c r="I230" s="328"/>
      <c r="J230" s="446"/>
    </row>
    <row r="231" spans="1:10" ht="15" customHeight="1">
      <c r="A231" s="960"/>
      <c r="B231" s="340"/>
      <c r="C231" s="452">
        <v>46</v>
      </c>
      <c r="D231" s="1100"/>
      <c r="E231" s="1100"/>
      <c r="F231" s="1100"/>
      <c r="G231" s="1100"/>
      <c r="H231" s="328"/>
      <c r="I231" s="328"/>
      <c r="J231" s="446"/>
    </row>
    <row r="232" spans="1:10" ht="15" customHeight="1">
      <c r="A232" s="960"/>
      <c r="B232" s="340"/>
      <c r="C232" s="452">
        <v>47</v>
      </c>
      <c r="D232" s="1100"/>
      <c r="E232" s="1100"/>
      <c r="F232" s="1100"/>
      <c r="G232" s="1100"/>
      <c r="H232" s="328"/>
      <c r="I232" s="328"/>
      <c r="J232" s="446"/>
    </row>
    <row r="233" spans="1:10" ht="15" customHeight="1">
      <c r="A233" s="960"/>
      <c r="B233" s="340"/>
      <c r="C233" s="452">
        <v>48</v>
      </c>
      <c r="D233" s="1100"/>
      <c r="E233" s="1100"/>
      <c r="F233" s="1100"/>
      <c r="G233" s="1100"/>
      <c r="H233" s="328"/>
      <c r="I233" s="328"/>
      <c r="J233" s="446"/>
    </row>
    <row r="234" spans="1:10" ht="15" customHeight="1">
      <c r="A234" s="960"/>
      <c r="B234" s="340"/>
      <c r="C234" s="452">
        <v>49</v>
      </c>
      <c r="D234" s="1100"/>
      <c r="E234" s="1100"/>
      <c r="F234" s="1100"/>
      <c r="G234" s="1100"/>
      <c r="H234" s="328"/>
      <c r="I234" s="328"/>
      <c r="J234" s="446"/>
    </row>
    <row r="235" spans="1:10" ht="15" customHeight="1">
      <c r="A235" s="960"/>
      <c r="B235" s="340"/>
      <c r="C235" s="452">
        <v>50</v>
      </c>
      <c r="D235" s="1100"/>
      <c r="E235" s="1100"/>
      <c r="F235" s="1100"/>
      <c r="G235" s="1100"/>
      <c r="H235" s="328"/>
      <c r="I235" s="328"/>
      <c r="J235" s="446"/>
    </row>
    <row r="236" spans="1:10" ht="15" customHeight="1">
      <c r="A236" s="960"/>
      <c r="B236" s="340"/>
      <c r="C236" s="452">
        <v>51</v>
      </c>
      <c r="D236" s="1100"/>
      <c r="E236" s="1100"/>
      <c r="F236" s="1100"/>
      <c r="G236" s="1100"/>
      <c r="H236" s="328"/>
      <c r="I236" s="328"/>
      <c r="J236" s="446"/>
    </row>
    <row r="237" spans="1:10" ht="15" customHeight="1">
      <c r="A237" s="960"/>
      <c r="B237" s="340"/>
      <c r="C237" s="452">
        <v>52</v>
      </c>
      <c r="D237" s="1100"/>
      <c r="E237" s="1100"/>
      <c r="F237" s="1100"/>
      <c r="G237" s="1100"/>
      <c r="H237" s="328"/>
      <c r="I237" s="328"/>
      <c r="J237" s="446"/>
    </row>
    <row r="238" spans="1:10" ht="15" customHeight="1">
      <c r="A238" s="960"/>
      <c r="B238" s="340"/>
      <c r="C238" s="452">
        <v>53</v>
      </c>
      <c r="D238" s="1100"/>
      <c r="E238" s="1100"/>
      <c r="F238" s="1100"/>
      <c r="G238" s="1100"/>
      <c r="H238" s="328"/>
      <c r="I238" s="328"/>
      <c r="J238" s="446"/>
    </row>
    <row r="239" spans="1:10" ht="15" customHeight="1">
      <c r="A239" s="960"/>
      <c r="B239" s="340"/>
      <c r="C239" s="452">
        <v>54</v>
      </c>
      <c r="D239" s="1100"/>
      <c r="E239" s="1100"/>
      <c r="F239" s="1100"/>
      <c r="G239" s="1100"/>
      <c r="H239" s="328"/>
      <c r="I239" s="328"/>
      <c r="J239" s="446"/>
    </row>
    <row r="240" spans="1:10" ht="15" customHeight="1">
      <c r="A240" s="960"/>
      <c r="B240" s="340"/>
      <c r="C240" s="452">
        <v>55</v>
      </c>
      <c r="D240" s="1100"/>
      <c r="E240" s="1100"/>
      <c r="F240" s="1100"/>
      <c r="G240" s="1100"/>
      <c r="H240" s="328"/>
      <c r="I240" s="328"/>
      <c r="J240" s="446"/>
    </row>
    <row r="241" spans="1:10" ht="15" customHeight="1">
      <c r="A241" s="960"/>
      <c r="B241" s="340"/>
      <c r="C241" s="452">
        <v>56</v>
      </c>
      <c r="D241" s="1100"/>
      <c r="E241" s="1100"/>
      <c r="F241" s="1100"/>
      <c r="G241" s="1100"/>
      <c r="H241" s="328"/>
      <c r="I241" s="328"/>
      <c r="J241" s="446"/>
    </row>
    <row r="242" spans="1:10" ht="15" customHeight="1">
      <c r="A242" s="960"/>
      <c r="B242" s="340"/>
      <c r="C242" s="452">
        <v>57</v>
      </c>
      <c r="D242" s="1100"/>
      <c r="E242" s="1100"/>
      <c r="F242" s="1100"/>
      <c r="G242" s="1100"/>
      <c r="H242" s="328"/>
      <c r="I242" s="328"/>
      <c r="J242" s="446"/>
    </row>
    <row r="243" spans="1:10" ht="15" customHeight="1">
      <c r="A243" s="960"/>
      <c r="B243" s="340"/>
      <c r="C243" s="452">
        <v>58</v>
      </c>
      <c r="D243" s="1100"/>
      <c r="E243" s="1100"/>
      <c r="F243" s="1100"/>
      <c r="G243" s="1100"/>
      <c r="H243" s="328"/>
      <c r="I243" s="328"/>
      <c r="J243" s="446"/>
    </row>
    <row r="244" spans="1:10" ht="15" customHeight="1">
      <c r="A244" s="960"/>
      <c r="B244" s="340"/>
      <c r="C244" s="452">
        <v>59</v>
      </c>
      <c r="D244" s="1100"/>
      <c r="E244" s="1100"/>
      <c r="F244" s="1100"/>
      <c r="G244" s="1100"/>
      <c r="H244" s="328"/>
      <c r="I244" s="328"/>
      <c r="J244" s="446"/>
    </row>
    <row r="245" spans="1:10" ht="15" customHeight="1">
      <c r="A245" s="960"/>
      <c r="B245" s="340"/>
      <c r="C245" s="452">
        <v>60</v>
      </c>
      <c r="D245" s="1100"/>
      <c r="E245" s="1100"/>
      <c r="F245" s="1100"/>
      <c r="G245" s="1100"/>
      <c r="H245" s="328"/>
      <c r="I245" s="328"/>
      <c r="J245" s="446"/>
    </row>
    <row r="246" spans="1:10" ht="15" customHeight="1">
      <c r="A246" s="960"/>
      <c r="B246" s="340"/>
      <c r="C246" s="452">
        <v>61</v>
      </c>
      <c r="D246" s="1100"/>
      <c r="E246" s="1100"/>
      <c r="F246" s="1100"/>
      <c r="G246" s="1100"/>
      <c r="H246" s="328"/>
      <c r="I246" s="328"/>
      <c r="J246" s="446"/>
    </row>
    <row r="247" spans="1:10" ht="15" customHeight="1">
      <c r="A247" s="960"/>
      <c r="B247" s="340"/>
      <c r="C247" s="452">
        <v>62</v>
      </c>
      <c r="D247" s="1100"/>
      <c r="E247" s="1100"/>
      <c r="F247" s="1100"/>
      <c r="G247" s="1100"/>
      <c r="H247" s="328"/>
      <c r="I247" s="328"/>
      <c r="J247" s="446"/>
    </row>
    <row r="248" spans="1:10" ht="15" customHeight="1">
      <c r="A248" s="960"/>
      <c r="B248" s="340"/>
      <c r="C248" s="452">
        <v>63</v>
      </c>
      <c r="D248" s="1100"/>
      <c r="E248" s="1100"/>
      <c r="F248" s="1100"/>
      <c r="G248" s="1100"/>
      <c r="H248" s="328"/>
      <c r="I248" s="328"/>
      <c r="J248" s="446"/>
    </row>
    <row r="249" spans="1:10" ht="15" customHeight="1">
      <c r="A249" s="960"/>
      <c r="B249" s="340"/>
      <c r="C249" s="452">
        <v>64</v>
      </c>
      <c r="D249" s="1100"/>
      <c r="E249" s="1100"/>
      <c r="F249" s="1100"/>
      <c r="G249" s="1100"/>
      <c r="H249" s="328"/>
      <c r="I249" s="328"/>
      <c r="J249" s="446"/>
    </row>
    <row r="250" spans="1:10" ht="15" customHeight="1">
      <c r="A250" s="960"/>
      <c r="B250" s="340"/>
      <c r="C250" s="452">
        <v>65</v>
      </c>
      <c r="D250" s="1100"/>
      <c r="E250" s="1100"/>
      <c r="F250" s="1100"/>
      <c r="G250" s="1100"/>
      <c r="H250" s="328"/>
      <c r="I250" s="328"/>
      <c r="J250" s="446"/>
    </row>
    <row r="251" spans="1:10" ht="15" customHeight="1">
      <c r="A251" s="960"/>
      <c r="B251" s="340"/>
      <c r="C251" s="452">
        <v>66</v>
      </c>
      <c r="D251" s="1100"/>
      <c r="E251" s="1100"/>
      <c r="F251" s="1100"/>
      <c r="G251" s="1100"/>
      <c r="H251" s="328"/>
      <c r="I251" s="328"/>
      <c r="J251" s="446"/>
    </row>
    <row r="252" spans="1:10" ht="15" customHeight="1">
      <c r="A252" s="960"/>
      <c r="B252" s="340"/>
      <c r="C252" s="452">
        <v>67</v>
      </c>
      <c r="D252" s="1100"/>
      <c r="E252" s="1100"/>
      <c r="F252" s="1100"/>
      <c r="G252" s="1100"/>
      <c r="H252" s="328"/>
      <c r="I252" s="328"/>
      <c r="J252" s="446"/>
    </row>
    <row r="253" spans="1:10" ht="15" customHeight="1">
      <c r="A253" s="960"/>
      <c r="B253" s="340"/>
      <c r="C253" s="452">
        <v>68</v>
      </c>
      <c r="D253" s="1100"/>
      <c r="E253" s="1100"/>
      <c r="F253" s="1100"/>
      <c r="G253" s="1100"/>
      <c r="H253" s="328"/>
      <c r="I253" s="328"/>
      <c r="J253" s="446"/>
    </row>
    <row r="254" spans="1:10" ht="15" customHeight="1">
      <c r="A254" s="960"/>
      <c r="B254" s="340"/>
      <c r="C254" s="452">
        <v>69</v>
      </c>
      <c r="D254" s="1100"/>
      <c r="E254" s="1100"/>
      <c r="F254" s="1100"/>
      <c r="G254" s="1100"/>
      <c r="H254" s="328"/>
      <c r="I254" s="328"/>
      <c r="J254" s="446"/>
    </row>
    <row r="255" spans="1:10" ht="15" customHeight="1">
      <c r="A255" s="960"/>
      <c r="B255" s="340"/>
      <c r="C255" s="452">
        <v>70</v>
      </c>
      <c r="D255" s="1100"/>
      <c r="E255" s="1100"/>
      <c r="F255" s="1100"/>
      <c r="G255" s="1100"/>
      <c r="H255" s="328"/>
      <c r="I255" s="328"/>
      <c r="J255" s="446"/>
    </row>
    <row r="256" spans="1:10" ht="15" customHeight="1">
      <c r="A256" s="960"/>
      <c r="B256" s="340"/>
      <c r="C256" s="452">
        <v>71</v>
      </c>
      <c r="D256" s="1100"/>
      <c r="E256" s="1100"/>
      <c r="F256" s="1100"/>
      <c r="G256" s="1100"/>
      <c r="H256" s="328"/>
      <c r="I256" s="328"/>
      <c r="J256" s="446"/>
    </row>
    <row r="257" spans="1:10" ht="15" customHeight="1">
      <c r="A257" s="960"/>
      <c r="B257" s="340"/>
      <c r="C257" s="452">
        <v>72</v>
      </c>
      <c r="D257" s="1100"/>
      <c r="E257" s="1100"/>
      <c r="F257" s="1100"/>
      <c r="G257" s="1100"/>
      <c r="H257" s="328"/>
      <c r="I257" s="328"/>
      <c r="J257" s="446"/>
    </row>
    <row r="258" spans="1:10" ht="15" customHeight="1">
      <c r="A258" s="960"/>
      <c r="B258" s="340"/>
      <c r="C258" s="452">
        <v>73</v>
      </c>
      <c r="D258" s="1100"/>
      <c r="E258" s="1100"/>
      <c r="F258" s="1100"/>
      <c r="G258" s="1100"/>
      <c r="H258" s="328"/>
      <c r="I258" s="328"/>
      <c r="J258" s="446"/>
    </row>
    <row r="259" spans="1:10" ht="15" customHeight="1">
      <c r="A259" s="960"/>
      <c r="B259" s="340"/>
      <c r="C259" s="452">
        <v>74</v>
      </c>
      <c r="D259" s="1100"/>
      <c r="E259" s="1100"/>
      <c r="F259" s="1100"/>
      <c r="G259" s="1100"/>
      <c r="H259" s="328"/>
      <c r="I259" s="328"/>
      <c r="J259" s="446"/>
    </row>
    <row r="260" spans="1:10" ht="15" customHeight="1">
      <c r="A260" s="960"/>
      <c r="B260" s="340"/>
      <c r="C260" s="452">
        <v>75</v>
      </c>
      <c r="D260" s="1100"/>
      <c r="E260" s="1100"/>
      <c r="F260" s="1100"/>
      <c r="G260" s="1100"/>
      <c r="H260" s="328"/>
      <c r="I260" s="328"/>
      <c r="J260" s="446"/>
    </row>
    <row r="261" spans="1:10" ht="15" customHeight="1">
      <c r="A261" s="960"/>
      <c r="B261" s="340"/>
      <c r="C261" s="452">
        <v>76</v>
      </c>
      <c r="D261" s="1100"/>
      <c r="E261" s="1100"/>
      <c r="F261" s="1100"/>
      <c r="G261" s="1100"/>
      <c r="H261" s="328"/>
      <c r="I261" s="328"/>
      <c r="J261" s="446"/>
    </row>
    <row r="262" spans="1:10" ht="15" customHeight="1">
      <c r="A262" s="960"/>
      <c r="B262" s="340"/>
      <c r="C262" s="452">
        <v>77</v>
      </c>
      <c r="D262" s="1100"/>
      <c r="E262" s="1100"/>
      <c r="F262" s="1100"/>
      <c r="G262" s="1100"/>
      <c r="H262" s="328"/>
      <c r="I262" s="328"/>
      <c r="J262" s="446"/>
    </row>
    <row r="263" spans="1:10" ht="15" customHeight="1">
      <c r="A263" s="960"/>
      <c r="B263" s="340"/>
      <c r="C263" s="452">
        <v>78</v>
      </c>
      <c r="D263" s="1100"/>
      <c r="E263" s="1100"/>
      <c r="F263" s="1100"/>
      <c r="G263" s="1100"/>
      <c r="H263" s="328"/>
      <c r="I263" s="328"/>
      <c r="J263" s="446"/>
    </row>
    <row r="264" spans="1:10" ht="15" customHeight="1">
      <c r="A264" s="960"/>
      <c r="B264" s="340"/>
      <c r="C264" s="452">
        <v>79</v>
      </c>
      <c r="D264" s="1100"/>
      <c r="E264" s="1100"/>
      <c r="F264" s="1100"/>
      <c r="G264" s="1100"/>
      <c r="H264" s="328"/>
      <c r="I264" s="328"/>
      <c r="J264" s="446"/>
    </row>
    <row r="265" spans="1:10" ht="15" customHeight="1">
      <c r="A265" s="960"/>
      <c r="B265" s="340"/>
      <c r="C265" s="452">
        <v>80</v>
      </c>
      <c r="D265" s="1100"/>
      <c r="E265" s="1100"/>
      <c r="F265" s="1100"/>
      <c r="G265" s="1100"/>
      <c r="H265" s="328"/>
      <c r="I265" s="328"/>
      <c r="J265" s="446"/>
    </row>
    <row r="266" spans="1:10" ht="15" customHeight="1">
      <c r="A266" s="960"/>
      <c r="B266" s="340"/>
      <c r="C266" s="452">
        <v>81</v>
      </c>
      <c r="D266" s="1100"/>
      <c r="E266" s="1100"/>
      <c r="F266" s="1100"/>
      <c r="G266" s="1100"/>
      <c r="H266" s="328"/>
      <c r="I266" s="328"/>
      <c r="J266" s="446"/>
    </row>
    <row r="267" spans="1:10" ht="15" customHeight="1">
      <c r="A267" s="960"/>
      <c r="B267" s="328"/>
      <c r="C267" s="452">
        <v>82</v>
      </c>
      <c r="D267" s="1100"/>
      <c r="E267" s="1100"/>
      <c r="F267" s="1100"/>
      <c r="G267" s="1100"/>
      <c r="H267" s="328"/>
      <c r="I267" s="328"/>
      <c r="J267" s="446"/>
    </row>
    <row r="268" spans="1:10" ht="15" customHeight="1">
      <c r="A268" s="960"/>
      <c r="B268" s="328"/>
      <c r="C268" s="452">
        <v>83</v>
      </c>
      <c r="D268" s="1100"/>
      <c r="E268" s="1100"/>
      <c r="F268" s="1100"/>
      <c r="G268" s="1100"/>
      <c r="H268" s="328"/>
      <c r="I268" s="328"/>
      <c r="J268" s="446"/>
    </row>
    <row r="269" spans="1:10" ht="15" customHeight="1">
      <c r="A269" s="960"/>
      <c r="B269" s="328"/>
      <c r="C269" s="452">
        <v>84</v>
      </c>
      <c r="D269" s="1100"/>
      <c r="E269" s="1100"/>
      <c r="F269" s="1100"/>
      <c r="G269" s="1100"/>
      <c r="H269" s="328"/>
      <c r="I269" s="328"/>
      <c r="J269" s="446"/>
    </row>
    <row r="270" spans="1:10" ht="15" customHeight="1">
      <c r="A270" s="960"/>
      <c r="B270" s="328"/>
      <c r="C270" s="452">
        <v>85</v>
      </c>
      <c r="D270" s="1100"/>
      <c r="E270" s="1100"/>
      <c r="F270" s="1100"/>
      <c r="G270" s="1100"/>
      <c r="H270" s="328"/>
      <c r="I270" s="328"/>
      <c r="J270" s="446"/>
    </row>
    <row r="271" spans="1:10" ht="15" customHeight="1">
      <c r="A271" s="960"/>
      <c r="B271" s="328"/>
      <c r="C271" s="452">
        <v>86</v>
      </c>
      <c r="D271" s="1100"/>
      <c r="E271" s="1100"/>
      <c r="F271" s="1100"/>
      <c r="G271" s="1100"/>
      <c r="H271" s="328"/>
      <c r="I271" s="328"/>
      <c r="J271" s="446"/>
    </row>
    <row r="272" spans="1:10" ht="15" customHeight="1">
      <c r="A272" s="960"/>
      <c r="B272" s="328"/>
      <c r="C272" s="452">
        <v>87</v>
      </c>
      <c r="D272" s="1100"/>
      <c r="E272" s="1100"/>
      <c r="F272" s="1100"/>
      <c r="G272" s="1100"/>
      <c r="H272" s="328"/>
      <c r="I272" s="328"/>
      <c r="J272" s="446"/>
    </row>
    <row r="273" spans="1:10" ht="15" customHeight="1">
      <c r="A273" s="960"/>
      <c r="B273" s="328"/>
      <c r="C273" s="452">
        <v>88</v>
      </c>
      <c r="D273" s="1100"/>
      <c r="E273" s="1100"/>
      <c r="F273" s="1100"/>
      <c r="G273" s="1100"/>
      <c r="H273" s="328"/>
      <c r="I273" s="328"/>
      <c r="J273" s="446"/>
    </row>
    <row r="274" spans="1:10" ht="15" customHeight="1">
      <c r="A274" s="960"/>
      <c r="B274" s="328"/>
      <c r="C274" s="452">
        <v>89</v>
      </c>
      <c r="D274" s="1100"/>
      <c r="E274" s="1100"/>
      <c r="F274" s="1100"/>
      <c r="G274" s="1100"/>
      <c r="H274" s="328"/>
      <c r="I274" s="328"/>
      <c r="J274" s="446"/>
    </row>
    <row r="275" spans="1:10" ht="15" customHeight="1">
      <c r="A275" s="960"/>
      <c r="B275" s="328"/>
      <c r="C275" s="452">
        <v>90</v>
      </c>
      <c r="D275" s="1100"/>
      <c r="E275" s="1100"/>
      <c r="F275" s="1100"/>
      <c r="G275" s="1100"/>
      <c r="H275" s="328"/>
      <c r="I275" s="328"/>
      <c r="J275" s="446"/>
    </row>
    <row r="276" spans="1:10" ht="15" customHeight="1">
      <c r="A276" s="960"/>
      <c r="B276" s="328"/>
      <c r="C276" s="452">
        <v>91</v>
      </c>
      <c r="D276" s="1100"/>
      <c r="E276" s="1100"/>
      <c r="F276" s="1100"/>
      <c r="G276" s="1100"/>
      <c r="H276" s="328"/>
      <c r="I276" s="328"/>
      <c r="J276" s="446"/>
    </row>
    <row r="277" spans="1:10" ht="15" customHeight="1">
      <c r="A277" s="960"/>
      <c r="B277" s="328"/>
      <c r="C277" s="452">
        <v>92</v>
      </c>
      <c r="D277" s="1100"/>
      <c r="E277" s="1100"/>
      <c r="F277" s="1100"/>
      <c r="G277" s="1100"/>
      <c r="H277" s="328"/>
      <c r="I277" s="328"/>
      <c r="J277" s="446"/>
    </row>
    <row r="278" spans="1:10" ht="15" customHeight="1">
      <c r="A278" s="960"/>
      <c r="B278" s="328"/>
      <c r="C278" s="452">
        <v>93</v>
      </c>
      <c r="D278" s="1100"/>
      <c r="E278" s="1100"/>
      <c r="F278" s="1100"/>
      <c r="G278" s="1100"/>
      <c r="H278" s="328"/>
      <c r="I278" s="328"/>
      <c r="J278" s="446"/>
    </row>
    <row r="279" spans="1:10" ht="15" customHeight="1">
      <c r="A279" s="960"/>
      <c r="B279" s="328"/>
      <c r="C279" s="452">
        <v>94</v>
      </c>
      <c r="D279" s="1100"/>
      <c r="E279" s="1100"/>
      <c r="F279" s="1100"/>
      <c r="G279" s="1100"/>
      <c r="H279" s="328"/>
      <c r="I279" s="328"/>
      <c r="J279" s="446"/>
    </row>
    <row r="280" spans="1:10" ht="15" customHeight="1">
      <c r="A280" s="960"/>
      <c r="B280" s="328"/>
      <c r="C280" s="452">
        <v>95</v>
      </c>
      <c r="D280" s="1100"/>
      <c r="E280" s="1100"/>
      <c r="F280" s="1100"/>
      <c r="G280" s="1100"/>
      <c r="H280" s="328"/>
      <c r="I280" s="328"/>
      <c r="J280" s="446"/>
    </row>
    <row r="281" spans="1:10" ht="15" customHeight="1">
      <c r="A281" s="960"/>
      <c r="B281" s="328"/>
      <c r="C281" s="452">
        <v>96</v>
      </c>
      <c r="D281" s="1100"/>
      <c r="E281" s="1100"/>
      <c r="F281" s="1100"/>
      <c r="G281" s="1100"/>
      <c r="H281" s="328"/>
      <c r="I281" s="328"/>
      <c r="J281" s="446"/>
    </row>
    <row r="282" spans="1:10" ht="15" customHeight="1">
      <c r="A282" s="960"/>
      <c r="B282" s="328"/>
      <c r="C282" s="452">
        <v>97</v>
      </c>
      <c r="D282" s="1100"/>
      <c r="E282" s="1100"/>
      <c r="F282" s="1100"/>
      <c r="G282" s="1100"/>
      <c r="H282" s="328"/>
      <c r="I282" s="328"/>
      <c r="J282" s="446"/>
    </row>
    <row r="283" spans="1:10" ht="15" customHeight="1">
      <c r="A283" s="960"/>
      <c r="B283" s="328"/>
      <c r="C283" s="452">
        <v>98</v>
      </c>
      <c r="D283" s="1100"/>
      <c r="E283" s="1100"/>
      <c r="F283" s="1100"/>
      <c r="G283" s="1100"/>
      <c r="H283" s="328"/>
      <c r="I283" s="328"/>
      <c r="J283" s="446"/>
    </row>
    <row r="284" spans="1:10" ht="15" customHeight="1">
      <c r="A284" s="960"/>
      <c r="B284" s="328"/>
      <c r="C284" s="452">
        <v>99</v>
      </c>
      <c r="D284" s="1100"/>
      <c r="E284" s="1100"/>
      <c r="F284" s="1100"/>
      <c r="G284" s="1100"/>
      <c r="H284" s="328"/>
      <c r="I284" s="328"/>
      <c r="J284" s="446"/>
    </row>
    <row r="285" spans="1:10" ht="15" customHeight="1">
      <c r="A285" s="960"/>
      <c r="B285" s="987"/>
      <c r="C285" s="1497">
        <v>100</v>
      </c>
      <c r="D285" s="443"/>
      <c r="E285" s="443"/>
      <c r="F285" s="443"/>
      <c r="G285" s="443"/>
      <c r="H285" s="328"/>
      <c r="I285" s="328"/>
      <c r="J285" s="446"/>
    </row>
    <row r="286" spans="1:10" ht="15" customHeight="1">
      <c r="A286" s="960"/>
      <c r="B286" s="613" t="s">
        <v>648</v>
      </c>
      <c r="C286" s="980">
        <v>1</v>
      </c>
      <c r="D286" s="961" t="s">
        <v>647</v>
      </c>
      <c r="E286" s="444"/>
      <c r="F286" s="444"/>
      <c r="G286" s="444"/>
      <c r="H286" s="328"/>
      <c r="I286" s="328"/>
      <c r="J286" s="446"/>
    </row>
    <row r="287" spans="1:10" ht="15" customHeight="1">
      <c r="A287" s="960"/>
      <c r="B287" s="613"/>
      <c r="C287" s="925">
        <v>2</v>
      </c>
      <c r="D287" s="322" t="s">
        <v>824</v>
      </c>
      <c r="E287" s="322"/>
      <c r="F287" s="322"/>
      <c r="G287" s="322"/>
      <c r="H287" s="328"/>
      <c r="I287" s="328"/>
      <c r="J287" s="446"/>
    </row>
    <row r="288" spans="1:10" ht="15" customHeight="1">
      <c r="A288" s="960"/>
      <c r="B288" s="946"/>
      <c r="C288" s="1497">
        <v>3</v>
      </c>
      <c r="D288" s="443" t="s">
        <v>825</v>
      </c>
      <c r="E288" s="443"/>
      <c r="F288" s="443"/>
      <c r="G288" s="443"/>
      <c r="H288" s="328"/>
      <c r="I288" s="328"/>
      <c r="J288" s="446"/>
    </row>
    <row r="289" spans="1:10" ht="15" customHeight="1">
      <c r="A289" s="960"/>
      <c r="B289" s="613" t="s">
        <v>821</v>
      </c>
      <c r="C289" s="452">
        <v>1</v>
      </c>
      <c r="D289" s="1100" t="s">
        <v>822</v>
      </c>
      <c r="E289" s="1100"/>
      <c r="F289" s="1100"/>
      <c r="G289" s="1100"/>
      <c r="H289" s="328"/>
      <c r="I289" s="328"/>
      <c r="J289" s="446"/>
    </row>
    <row r="290" spans="1:10" ht="15" customHeight="1">
      <c r="A290" s="960"/>
      <c r="B290" s="946"/>
      <c r="C290" s="1497">
        <v>0</v>
      </c>
      <c r="D290" s="443" t="s">
        <v>823</v>
      </c>
      <c r="E290" s="443"/>
      <c r="F290" s="443"/>
      <c r="G290" s="443"/>
      <c r="H290" s="328"/>
      <c r="I290" s="328"/>
      <c r="J290" s="446"/>
    </row>
    <row r="291" spans="1:10" ht="15" customHeight="1">
      <c r="A291" s="960"/>
      <c r="B291" s="1422" t="s">
        <v>834</v>
      </c>
      <c r="C291" s="980">
        <v>1</v>
      </c>
      <c r="D291" s="961" t="s">
        <v>835</v>
      </c>
      <c r="E291" s="961"/>
      <c r="F291" s="961"/>
      <c r="G291" s="961"/>
      <c r="H291" s="328"/>
      <c r="I291" s="328"/>
      <c r="J291" s="446"/>
    </row>
    <row r="292" spans="1:10" ht="15" customHeight="1">
      <c r="A292" s="960"/>
      <c r="B292" s="946"/>
      <c r="C292" s="1497">
        <v>2</v>
      </c>
      <c r="D292" s="443" t="s">
        <v>836</v>
      </c>
      <c r="E292" s="443"/>
      <c r="F292" s="443"/>
      <c r="G292" s="443"/>
      <c r="H292" s="328"/>
      <c r="I292" s="328"/>
      <c r="J292" s="446"/>
    </row>
    <row r="293" spans="1:10" ht="15" customHeight="1">
      <c r="A293" s="960"/>
      <c r="B293" s="1422" t="s">
        <v>811</v>
      </c>
      <c r="C293" s="980">
        <v>1</v>
      </c>
      <c r="D293" s="984" t="s">
        <v>837</v>
      </c>
      <c r="E293" s="961"/>
      <c r="F293" s="961"/>
      <c r="G293" s="961"/>
      <c r="H293" s="328"/>
      <c r="I293" s="328"/>
      <c r="J293" s="446"/>
    </row>
    <row r="294" spans="1:10" ht="15" customHeight="1">
      <c r="A294" s="960"/>
      <c r="B294" s="328"/>
      <c r="C294" s="452">
        <v>2</v>
      </c>
      <c r="D294" s="588" t="s">
        <v>812</v>
      </c>
      <c r="E294" s="1100"/>
      <c r="F294" s="1100"/>
      <c r="G294" s="1100"/>
      <c r="H294" s="328"/>
      <c r="I294" s="328"/>
      <c r="J294" s="446"/>
    </row>
    <row r="295" spans="1:10" ht="15" customHeight="1">
      <c r="A295" s="960"/>
      <c r="B295" s="328"/>
      <c r="C295" s="452">
        <v>3</v>
      </c>
      <c r="D295" s="588" t="s">
        <v>27</v>
      </c>
      <c r="E295" s="1100"/>
      <c r="F295" s="1100"/>
      <c r="G295" s="1100"/>
      <c r="H295" s="328"/>
      <c r="I295" s="328"/>
      <c r="J295" s="446"/>
    </row>
    <row r="296" spans="1:10" ht="15" customHeight="1">
      <c r="A296" s="960"/>
      <c r="B296" s="946"/>
      <c r="C296" s="1497">
        <v>4</v>
      </c>
      <c r="D296" s="926" t="s">
        <v>197</v>
      </c>
      <c r="E296" s="443"/>
      <c r="F296" s="443"/>
      <c r="G296" s="443"/>
      <c r="H296" s="328"/>
      <c r="I296" s="328"/>
      <c r="J296" s="446"/>
    </row>
    <row r="297" spans="1:10" ht="15" customHeight="1">
      <c r="A297" s="960"/>
      <c r="B297" s="1422" t="s">
        <v>809</v>
      </c>
      <c r="C297" s="980">
        <v>1</v>
      </c>
      <c r="D297" s="984" t="s">
        <v>664</v>
      </c>
      <c r="E297" s="961"/>
      <c r="F297" s="961"/>
      <c r="G297" s="961"/>
      <c r="H297" s="328"/>
      <c r="I297" s="328"/>
      <c r="J297" s="446"/>
    </row>
    <row r="298" spans="1:10" ht="15" customHeight="1">
      <c r="A298" s="960"/>
      <c r="B298" s="328"/>
      <c r="C298" s="452">
        <v>2</v>
      </c>
      <c r="D298" s="588" t="s">
        <v>195</v>
      </c>
      <c r="E298" s="1100"/>
      <c r="F298" s="1100"/>
      <c r="G298" s="1100"/>
      <c r="H298" s="328"/>
      <c r="I298" s="328"/>
      <c r="J298" s="446"/>
    </row>
    <row r="299" spans="1:10" ht="15" customHeight="1">
      <c r="A299" s="960"/>
      <c r="B299" s="328"/>
      <c r="C299" s="452">
        <v>3</v>
      </c>
      <c r="D299" s="588" t="s">
        <v>197</v>
      </c>
      <c r="E299" s="1100"/>
      <c r="F299" s="1100"/>
      <c r="G299" s="1100"/>
      <c r="H299" s="328"/>
      <c r="I299" s="328"/>
      <c r="J299" s="446"/>
    </row>
    <row r="300" spans="1:10" ht="15" customHeight="1">
      <c r="A300" s="960"/>
      <c r="B300" s="946"/>
      <c r="C300" s="1497">
        <v>4</v>
      </c>
      <c r="D300" s="926" t="s">
        <v>601</v>
      </c>
      <c r="E300" s="443"/>
      <c r="F300" s="443"/>
      <c r="G300" s="443"/>
      <c r="H300" s="328"/>
      <c r="I300" s="328"/>
      <c r="J300" s="446"/>
    </row>
    <row r="301" spans="1:10" ht="15" customHeight="1">
      <c r="A301" s="960"/>
      <c r="B301" s="1422" t="s">
        <v>809</v>
      </c>
      <c r="C301" s="2305">
        <v>1</v>
      </c>
      <c r="D301" s="2307" t="s">
        <v>1255</v>
      </c>
      <c r="E301" s="961"/>
      <c r="F301" s="961"/>
      <c r="G301" s="961"/>
      <c r="H301" s="328"/>
      <c r="I301" s="328"/>
      <c r="J301" s="446"/>
    </row>
    <row r="302" spans="1:10" ht="15" customHeight="1">
      <c r="A302" s="960"/>
      <c r="B302" s="328"/>
      <c r="C302" s="452">
        <v>2</v>
      </c>
      <c r="D302" s="588" t="s">
        <v>1256</v>
      </c>
      <c r="E302" s="1100"/>
      <c r="F302" s="1100"/>
      <c r="G302" s="1100"/>
      <c r="H302" s="328"/>
      <c r="I302" s="328"/>
      <c r="J302" s="446"/>
    </row>
    <row r="303" spans="1:10" ht="15" customHeight="1">
      <c r="A303" s="960"/>
      <c r="B303" s="328"/>
      <c r="C303" s="452">
        <v>3</v>
      </c>
      <c r="D303" s="588" t="s">
        <v>1257</v>
      </c>
      <c r="E303" s="1100"/>
      <c r="F303" s="1100"/>
      <c r="G303" s="1100"/>
      <c r="H303" s="328"/>
      <c r="I303" s="328"/>
      <c r="J303" s="446"/>
    </row>
    <row r="304" spans="1:10" ht="15" customHeight="1">
      <c r="A304" s="1742"/>
      <c r="B304" s="328"/>
      <c r="C304" s="453">
        <v>4</v>
      </c>
      <c r="D304" s="588" t="s">
        <v>664</v>
      </c>
      <c r="E304" s="450"/>
      <c r="F304" s="450"/>
      <c r="G304" s="450"/>
      <c r="H304" s="328"/>
      <c r="I304" s="328"/>
      <c r="J304" s="2296"/>
    </row>
    <row r="305" spans="1:10" ht="15" customHeight="1">
      <c r="A305" s="960"/>
      <c r="B305" s="946"/>
      <c r="C305" s="2306">
        <v>5</v>
      </c>
      <c r="D305" s="1170" t="s">
        <v>601</v>
      </c>
      <c r="E305" s="443"/>
      <c r="F305" s="443"/>
      <c r="G305" s="443"/>
      <c r="H305" s="328"/>
      <c r="I305" s="328"/>
      <c r="J305" s="446"/>
    </row>
    <row r="306" spans="1:10" ht="15" customHeight="1">
      <c r="A306" s="960"/>
      <c r="B306" s="1422" t="s">
        <v>813</v>
      </c>
      <c r="C306" s="980">
        <v>1</v>
      </c>
      <c r="D306" s="984" t="s">
        <v>814</v>
      </c>
      <c r="E306" s="961"/>
      <c r="F306" s="961"/>
      <c r="G306" s="961"/>
      <c r="H306" s="328"/>
      <c r="I306" s="328"/>
      <c r="J306" s="446"/>
    </row>
    <row r="307" spans="1:10" ht="15" customHeight="1">
      <c r="A307" s="960"/>
      <c r="B307" s="328"/>
      <c r="C307" s="452">
        <v>2</v>
      </c>
      <c r="D307" s="588" t="s">
        <v>815</v>
      </c>
      <c r="E307" s="1100"/>
      <c r="F307" s="1100"/>
      <c r="G307" s="1100"/>
      <c r="H307" s="328"/>
      <c r="I307" s="328"/>
      <c r="J307" s="446"/>
    </row>
    <row r="308" spans="1:10" ht="15" customHeight="1">
      <c r="A308" s="960"/>
      <c r="B308" s="328"/>
      <c r="C308" s="452">
        <v>3</v>
      </c>
      <c r="D308" s="588" t="s">
        <v>816</v>
      </c>
      <c r="E308" s="1100"/>
      <c r="F308" s="1100"/>
      <c r="G308" s="1100"/>
      <c r="H308" s="328"/>
      <c r="I308" s="328"/>
      <c r="J308" s="446"/>
    </row>
    <row r="309" spans="1:10" ht="15" customHeight="1">
      <c r="A309" s="960"/>
      <c r="B309" s="946"/>
      <c r="C309" s="1497">
        <v>4</v>
      </c>
      <c r="D309" s="926" t="s">
        <v>817</v>
      </c>
      <c r="E309" s="443"/>
      <c r="F309" s="443"/>
      <c r="G309" s="443"/>
      <c r="H309" s="328"/>
      <c r="I309" s="328"/>
      <c r="J309" s="446"/>
    </row>
    <row r="310" spans="1:10" ht="15" customHeight="1">
      <c r="A310" s="960"/>
      <c r="B310" s="1422" t="s">
        <v>826</v>
      </c>
      <c r="C310" s="980">
        <v>1</v>
      </c>
      <c r="D310" s="961" t="s">
        <v>831</v>
      </c>
      <c r="E310" s="961"/>
      <c r="F310" s="961"/>
      <c r="G310" s="961"/>
      <c r="H310" s="328"/>
      <c r="I310" s="328"/>
      <c r="J310" s="446"/>
    </row>
    <row r="311" spans="1:10" ht="15" customHeight="1">
      <c r="A311" s="960"/>
      <c r="B311" s="946"/>
      <c r="C311" s="988">
        <v>2</v>
      </c>
      <c r="D311" s="928" t="s">
        <v>827</v>
      </c>
      <c r="E311" s="928"/>
      <c r="F311" s="928"/>
      <c r="G311" s="928"/>
      <c r="H311" s="328"/>
      <c r="I311" s="328"/>
      <c r="J311" s="446"/>
    </row>
    <row r="312" spans="1:10" ht="15" customHeight="1">
      <c r="A312" s="960"/>
      <c r="B312" s="1422" t="s">
        <v>828</v>
      </c>
      <c r="C312" s="980">
        <v>1</v>
      </c>
      <c r="D312" s="961" t="s">
        <v>829</v>
      </c>
      <c r="E312" s="961"/>
      <c r="F312" s="961"/>
      <c r="G312" s="961"/>
      <c r="H312" s="328"/>
      <c r="I312" s="328"/>
      <c r="J312" s="446"/>
    </row>
    <row r="313" spans="1:10" ht="15" customHeight="1">
      <c r="A313" s="960"/>
      <c r="B313" s="946"/>
      <c r="C313" s="988">
        <v>2</v>
      </c>
      <c r="D313" s="928" t="s">
        <v>830</v>
      </c>
      <c r="E313" s="928"/>
      <c r="F313" s="928"/>
      <c r="G313" s="928"/>
      <c r="H313" s="328"/>
      <c r="I313" s="328"/>
      <c r="J313" s="446"/>
    </row>
    <row r="314" spans="1:10" ht="15" customHeight="1">
      <c r="A314" s="960"/>
      <c r="B314" s="613" t="s">
        <v>1586</v>
      </c>
      <c r="C314" s="980">
        <v>1</v>
      </c>
      <c r="D314" s="1165" t="s">
        <v>1115</v>
      </c>
      <c r="E314" s="961"/>
      <c r="F314" s="961"/>
      <c r="G314" s="961"/>
      <c r="H314" s="328"/>
      <c r="I314" s="328"/>
      <c r="J314" s="446"/>
    </row>
    <row r="315" spans="1:10" ht="15" customHeight="1">
      <c r="A315" s="960"/>
      <c r="B315" s="613"/>
      <c r="C315" s="452">
        <v>2</v>
      </c>
      <c r="D315" s="694" t="s">
        <v>1116</v>
      </c>
      <c r="E315" s="1100"/>
      <c r="F315" s="1100"/>
      <c r="G315" s="1100"/>
      <c r="H315" s="328"/>
      <c r="I315" s="328"/>
      <c r="J315" s="446"/>
    </row>
    <row r="316" spans="1:10" ht="15" customHeight="1">
      <c r="A316" s="960"/>
      <c r="B316" s="613"/>
      <c r="C316" s="452">
        <v>3</v>
      </c>
      <c r="D316" s="694" t="s">
        <v>1117</v>
      </c>
      <c r="E316" s="1100"/>
      <c r="F316" s="1100"/>
      <c r="G316" s="1100"/>
      <c r="H316" s="328"/>
      <c r="I316" s="328"/>
      <c r="J316" s="446"/>
    </row>
    <row r="317" spans="1:10" ht="15" customHeight="1">
      <c r="A317" s="960"/>
      <c r="B317" s="613"/>
      <c r="C317" s="452">
        <v>4</v>
      </c>
      <c r="D317" s="694" t="s">
        <v>1118</v>
      </c>
      <c r="E317" s="1100"/>
      <c r="F317" s="1100"/>
      <c r="G317" s="1100"/>
      <c r="H317" s="328"/>
      <c r="I317" s="328"/>
      <c r="J317" s="446"/>
    </row>
    <row r="318" spans="1:10" ht="15" customHeight="1">
      <c r="A318" s="960"/>
      <c r="B318" s="613"/>
      <c r="C318" s="452">
        <v>5</v>
      </c>
      <c r="D318" s="694" t="s">
        <v>1119</v>
      </c>
      <c r="E318" s="1100"/>
      <c r="F318" s="1100"/>
      <c r="G318" s="1100"/>
      <c r="H318" s="328"/>
      <c r="I318" s="328"/>
      <c r="J318" s="446"/>
    </row>
    <row r="319" spans="1:10" ht="15" customHeight="1">
      <c r="A319" s="960"/>
      <c r="B319" s="613"/>
      <c r="C319" s="452">
        <v>6</v>
      </c>
      <c r="D319" s="694" t="s">
        <v>1120</v>
      </c>
      <c r="E319" s="1100"/>
      <c r="F319" s="1100"/>
      <c r="G319" s="1100"/>
      <c r="H319" s="328"/>
      <c r="I319" s="328"/>
      <c r="J319" s="446"/>
    </row>
    <row r="320" spans="1:10" ht="15" customHeight="1">
      <c r="A320" s="960"/>
      <c r="B320" s="613"/>
      <c r="C320" s="452">
        <v>7</v>
      </c>
      <c r="D320" s="694" t="s">
        <v>1121</v>
      </c>
      <c r="E320" s="1100"/>
      <c r="F320" s="1100"/>
      <c r="G320" s="1100"/>
      <c r="H320" s="328"/>
      <c r="I320" s="328"/>
      <c r="J320" s="446"/>
    </row>
    <row r="321" spans="1:10" ht="15" customHeight="1">
      <c r="A321" s="960"/>
      <c r="B321" s="613"/>
      <c r="C321" s="452">
        <v>8</v>
      </c>
      <c r="D321" s="694" t="s">
        <v>1122</v>
      </c>
      <c r="E321" s="1100"/>
      <c r="F321" s="1100"/>
      <c r="G321" s="1100"/>
      <c r="H321" s="328"/>
      <c r="I321" s="328"/>
      <c r="J321" s="446"/>
    </row>
    <row r="322" spans="1:10" ht="15" customHeight="1">
      <c r="A322" s="960"/>
      <c r="B322" s="613"/>
      <c r="C322" s="452">
        <v>9</v>
      </c>
      <c r="D322" s="694" t="s">
        <v>1123</v>
      </c>
      <c r="E322" s="1100"/>
      <c r="F322" s="1100"/>
      <c r="G322" s="1100"/>
      <c r="H322" s="328"/>
      <c r="I322" s="328"/>
      <c r="J322" s="446"/>
    </row>
    <row r="323" spans="1:10" ht="15" customHeight="1">
      <c r="A323" s="960"/>
      <c r="B323" s="613"/>
      <c r="C323" s="452">
        <v>10</v>
      </c>
      <c r="D323" s="694" t="s">
        <v>1124</v>
      </c>
      <c r="E323" s="1100"/>
      <c r="F323" s="1100"/>
      <c r="G323" s="1100"/>
      <c r="H323" s="328"/>
      <c r="I323" s="328"/>
      <c r="J323" s="446"/>
    </row>
    <row r="324" spans="1:10" ht="15" customHeight="1">
      <c r="A324" s="960"/>
      <c r="B324" s="613"/>
      <c r="C324" s="452">
        <v>11</v>
      </c>
      <c r="D324" s="694" t="s">
        <v>1125</v>
      </c>
      <c r="E324" s="1100"/>
      <c r="F324" s="1100"/>
      <c r="G324" s="1100"/>
      <c r="H324" s="328"/>
      <c r="I324" s="328"/>
      <c r="J324" s="446"/>
    </row>
    <row r="325" spans="1:10" ht="15" customHeight="1">
      <c r="A325" s="960"/>
      <c r="B325" s="927"/>
      <c r="C325" s="1497">
        <v>12</v>
      </c>
      <c r="D325" s="1166" t="s">
        <v>1126</v>
      </c>
      <c r="E325" s="443"/>
      <c r="F325" s="443"/>
      <c r="G325" s="443"/>
      <c r="H325" s="328"/>
      <c r="I325" s="328"/>
      <c r="J325" s="446"/>
    </row>
    <row r="326" spans="1:10" ht="15" customHeight="1">
      <c r="A326" s="960"/>
      <c r="B326" s="613" t="s">
        <v>1632</v>
      </c>
      <c r="C326" s="925">
        <v>1</v>
      </c>
      <c r="D326" s="1639" t="s">
        <v>1633</v>
      </c>
      <c r="E326" s="322"/>
      <c r="F326" s="322"/>
      <c r="G326" s="322"/>
      <c r="H326" s="328"/>
      <c r="I326" s="328"/>
      <c r="J326" s="446"/>
    </row>
    <row r="327" spans="1:10" ht="15" customHeight="1">
      <c r="A327" s="960"/>
      <c r="B327" s="869"/>
      <c r="C327" s="1636">
        <v>2</v>
      </c>
      <c r="D327" s="1166" t="s">
        <v>1634</v>
      </c>
      <c r="E327" s="443"/>
      <c r="F327" s="443"/>
      <c r="G327" s="443"/>
      <c r="H327" s="328"/>
      <c r="I327" s="328"/>
      <c r="J327" s="446"/>
    </row>
    <row r="328" spans="1:10" ht="15" customHeight="1">
      <c r="A328" s="960"/>
      <c r="B328" s="613" t="s">
        <v>1409</v>
      </c>
      <c r="C328" s="980">
        <v>1</v>
      </c>
      <c r="D328" s="1165" t="s">
        <v>1410</v>
      </c>
      <c r="E328" s="961"/>
      <c r="F328" s="961"/>
      <c r="G328" s="961"/>
      <c r="H328" s="328"/>
      <c r="I328" s="328"/>
      <c r="J328" s="446"/>
    </row>
    <row r="329" spans="1:10" ht="15" customHeight="1">
      <c r="A329" s="960"/>
      <c r="B329" s="613"/>
      <c r="C329" s="452">
        <v>2</v>
      </c>
      <c r="D329" s="694" t="s">
        <v>1411</v>
      </c>
      <c r="E329" s="1100"/>
      <c r="F329" s="1100"/>
      <c r="G329" s="1100"/>
      <c r="H329" s="328"/>
      <c r="I329" s="328"/>
      <c r="J329" s="446"/>
    </row>
    <row r="330" spans="1:10" ht="15" customHeight="1">
      <c r="A330" s="960"/>
      <c r="B330" s="927"/>
      <c r="C330" s="1497">
        <v>3</v>
      </c>
      <c r="D330" s="1166" t="s">
        <v>1098</v>
      </c>
      <c r="E330" s="443"/>
      <c r="F330" s="443"/>
      <c r="G330" s="443"/>
      <c r="H330" s="328"/>
      <c r="I330" s="328"/>
      <c r="J330" s="446"/>
    </row>
    <row r="331" spans="1:10" ht="15" customHeight="1">
      <c r="A331" s="960"/>
      <c r="B331" s="989" t="s">
        <v>1127</v>
      </c>
      <c r="C331" s="1425">
        <v>0</v>
      </c>
      <c r="D331" s="1444">
        <v>0</v>
      </c>
      <c r="E331" s="961"/>
      <c r="F331" s="961"/>
      <c r="G331" s="961"/>
      <c r="H331" s="328"/>
      <c r="I331" s="328"/>
      <c r="J331" s="446"/>
    </row>
    <row r="332" spans="1:10" ht="15" customHeight="1">
      <c r="A332" s="960"/>
      <c r="B332" s="868"/>
      <c r="C332" s="593">
        <v>1</v>
      </c>
      <c r="D332" s="1445">
        <v>0.1</v>
      </c>
      <c r="E332" s="1100"/>
      <c r="F332" s="1100"/>
      <c r="G332" s="1100"/>
      <c r="H332" s="328"/>
      <c r="I332" s="328"/>
      <c r="J332" s="446"/>
    </row>
    <row r="333" spans="1:10" ht="15" customHeight="1">
      <c r="A333" s="960"/>
      <c r="B333" s="868"/>
      <c r="C333" s="593">
        <v>2</v>
      </c>
      <c r="D333" s="1445">
        <v>0.2</v>
      </c>
      <c r="E333" s="1100"/>
      <c r="F333" s="1100"/>
      <c r="G333" s="1100"/>
      <c r="H333" s="328"/>
      <c r="I333" s="328"/>
      <c r="J333" s="446"/>
    </row>
    <row r="334" spans="1:10" ht="15" customHeight="1">
      <c r="A334" s="960"/>
      <c r="B334" s="868"/>
      <c r="C334" s="593">
        <v>3</v>
      </c>
      <c r="D334" s="1445">
        <v>0.3</v>
      </c>
      <c r="E334" s="1100"/>
      <c r="F334" s="1100"/>
      <c r="G334" s="1100"/>
      <c r="H334" s="328"/>
      <c r="I334" s="328"/>
      <c r="J334" s="446"/>
    </row>
    <row r="335" spans="1:10" ht="15" customHeight="1">
      <c r="A335" s="960"/>
      <c r="B335" s="868"/>
      <c r="C335" s="593">
        <v>4</v>
      </c>
      <c r="D335" s="1445">
        <v>0.4</v>
      </c>
      <c r="E335" s="1100"/>
      <c r="F335" s="1100"/>
      <c r="G335" s="1100"/>
      <c r="H335" s="328"/>
      <c r="I335" s="328"/>
      <c r="J335" s="446"/>
    </row>
    <row r="336" spans="1:10" ht="15" customHeight="1">
      <c r="A336" s="960"/>
      <c r="B336" s="868"/>
      <c r="C336" s="593">
        <v>5</v>
      </c>
      <c r="D336" s="1445">
        <v>0.5</v>
      </c>
      <c r="E336" s="1100"/>
      <c r="F336" s="1100"/>
      <c r="G336" s="1100"/>
      <c r="H336" s="328"/>
      <c r="I336" s="328"/>
      <c r="J336" s="446"/>
    </row>
    <row r="337" spans="1:10" ht="15" customHeight="1">
      <c r="A337" s="960"/>
      <c r="B337" s="868"/>
      <c r="C337" s="593">
        <v>6</v>
      </c>
      <c r="D337" s="1445">
        <v>0.6</v>
      </c>
      <c r="E337" s="1100"/>
      <c r="F337" s="1100"/>
      <c r="G337" s="1100"/>
      <c r="H337" s="328"/>
      <c r="I337" s="328"/>
      <c r="J337" s="446"/>
    </row>
    <row r="338" spans="1:10" ht="15" customHeight="1">
      <c r="A338" s="960"/>
      <c r="B338" s="868"/>
      <c r="C338" s="593">
        <v>7</v>
      </c>
      <c r="D338" s="1445">
        <v>0.7</v>
      </c>
      <c r="E338" s="1100"/>
      <c r="F338" s="1100"/>
      <c r="G338" s="1100"/>
      <c r="H338" s="328"/>
      <c r="I338" s="328"/>
      <c r="J338" s="446"/>
    </row>
    <row r="339" spans="1:10" ht="15" customHeight="1">
      <c r="A339" s="960"/>
      <c r="B339" s="868"/>
      <c r="C339" s="593">
        <v>8</v>
      </c>
      <c r="D339" s="1445">
        <v>0.8</v>
      </c>
      <c r="E339" s="1100"/>
      <c r="F339" s="1100"/>
      <c r="G339" s="1100"/>
      <c r="H339" s="328"/>
      <c r="I339" s="328"/>
      <c r="J339" s="446"/>
    </row>
    <row r="340" spans="1:10" ht="15" customHeight="1">
      <c r="A340" s="960"/>
      <c r="B340" s="868"/>
      <c r="C340" s="593">
        <v>9</v>
      </c>
      <c r="D340" s="1445">
        <v>0.9</v>
      </c>
      <c r="E340" s="1100"/>
      <c r="F340" s="1100"/>
      <c r="G340" s="1100"/>
      <c r="H340" s="328"/>
      <c r="I340" s="328"/>
      <c r="J340" s="446"/>
    </row>
    <row r="341" spans="1:10" ht="15" customHeight="1">
      <c r="A341" s="960"/>
      <c r="B341" s="869"/>
      <c r="C341" s="1426">
        <v>10</v>
      </c>
      <c r="D341" s="1446">
        <v>1</v>
      </c>
      <c r="E341" s="443"/>
      <c r="F341" s="443"/>
      <c r="G341" s="443"/>
      <c r="H341" s="328"/>
      <c r="I341" s="328"/>
      <c r="J341" s="446"/>
    </row>
    <row r="342" spans="1:10" ht="15" customHeight="1">
      <c r="A342" s="960"/>
      <c r="B342" s="613" t="s">
        <v>1128</v>
      </c>
      <c r="C342" s="1440"/>
      <c r="D342" s="1443" t="s">
        <v>1130</v>
      </c>
      <c r="E342" s="444"/>
      <c r="F342" s="444"/>
      <c r="G342" s="444"/>
      <c r="H342" s="328"/>
      <c r="I342" s="328"/>
      <c r="J342" s="446"/>
    </row>
    <row r="343" spans="1:10" ht="15" customHeight="1">
      <c r="A343" s="960"/>
      <c r="B343" s="613"/>
      <c r="C343" s="452"/>
      <c r="D343" s="694" t="s">
        <v>1131</v>
      </c>
      <c r="E343" s="1100"/>
      <c r="F343" s="1100"/>
      <c r="G343" s="1100"/>
      <c r="H343" s="328"/>
      <c r="I343" s="328"/>
      <c r="J343" s="446"/>
    </row>
    <row r="344" spans="1:10" ht="15" customHeight="1">
      <c r="A344" s="960"/>
      <c r="B344" s="613"/>
      <c r="C344" s="452"/>
      <c r="D344" s="694" t="s">
        <v>1132</v>
      </c>
      <c r="E344" s="1100"/>
      <c r="F344" s="1100"/>
      <c r="G344" s="1100"/>
      <c r="H344" s="328"/>
      <c r="I344" s="328"/>
      <c r="J344" s="446"/>
    </row>
    <row r="345" spans="1:10" ht="15" customHeight="1">
      <c r="A345" s="960"/>
      <c r="B345" s="613"/>
      <c r="C345" s="452"/>
      <c r="D345" s="694" t="s">
        <v>1133</v>
      </c>
      <c r="E345" s="1100"/>
      <c r="F345" s="1100"/>
      <c r="G345" s="1100"/>
      <c r="H345" s="328"/>
      <c r="I345" s="328"/>
      <c r="J345" s="446"/>
    </row>
    <row r="346" spans="1:10" ht="15" customHeight="1">
      <c r="A346" s="960"/>
      <c r="B346" s="613"/>
      <c r="C346" s="452"/>
      <c r="D346" s="694" t="s">
        <v>1134</v>
      </c>
      <c r="E346" s="1100"/>
      <c r="F346" s="1100"/>
      <c r="G346" s="1100"/>
      <c r="H346" s="328"/>
      <c r="I346" s="328"/>
      <c r="J346" s="446"/>
    </row>
    <row r="347" spans="1:10" ht="15" customHeight="1">
      <c r="A347" s="960"/>
      <c r="B347" s="613"/>
      <c r="C347" s="452"/>
      <c r="D347" s="694" t="s">
        <v>1135</v>
      </c>
      <c r="E347" s="1100"/>
      <c r="F347" s="1100"/>
      <c r="G347" s="1100"/>
      <c r="H347" s="328"/>
      <c r="I347" s="328"/>
      <c r="J347" s="446"/>
    </row>
    <row r="348" spans="1:10" ht="15" customHeight="1">
      <c r="A348" s="960"/>
      <c r="B348" s="613"/>
      <c r="C348" s="452"/>
      <c r="D348" s="694" t="s">
        <v>1136</v>
      </c>
      <c r="E348" s="1100"/>
      <c r="F348" s="1100"/>
      <c r="G348" s="1100"/>
      <c r="H348" s="328"/>
      <c r="I348" s="328"/>
      <c r="J348" s="446"/>
    </row>
    <row r="349" spans="1:10" ht="15" customHeight="1">
      <c r="A349" s="960"/>
      <c r="B349" s="613"/>
      <c r="C349" s="452"/>
      <c r="D349" s="694" t="s">
        <v>1137</v>
      </c>
      <c r="E349" s="1100"/>
      <c r="F349" s="1100"/>
      <c r="G349" s="1100"/>
      <c r="H349" s="328"/>
      <c r="I349" s="328"/>
      <c r="J349" s="446"/>
    </row>
    <row r="350" spans="1:10" ht="15" customHeight="1">
      <c r="A350" s="960"/>
      <c r="B350" s="613"/>
      <c r="C350" s="452"/>
      <c r="D350" s="694" t="s">
        <v>1138</v>
      </c>
      <c r="E350" s="1100"/>
      <c r="F350" s="1100"/>
      <c r="G350" s="1100"/>
      <c r="H350" s="328"/>
      <c r="I350" s="328"/>
      <c r="J350" s="446"/>
    </row>
    <row r="351" spans="1:10" ht="15" customHeight="1">
      <c r="A351" s="960"/>
      <c r="B351" s="927"/>
      <c r="C351" s="1497"/>
      <c r="D351" s="1166" t="s">
        <v>1139</v>
      </c>
      <c r="E351" s="443"/>
      <c r="F351" s="443"/>
      <c r="G351" s="443"/>
      <c r="H351" s="328"/>
      <c r="I351" s="328"/>
      <c r="J351" s="446"/>
    </row>
    <row r="352" spans="1:10" ht="15" customHeight="1">
      <c r="A352" s="960"/>
      <c r="B352" s="613" t="s">
        <v>1587</v>
      </c>
      <c r="C352" s="980"/>
      <c r="D352" s="1165" t="s">
        <v>1141</v>
      </c>
      <c r="E352" s="961"/>
      <c r="F352" s="961"/>
      <c r="G352" s="961"/>
      <c r="H352" s="328"/>
      <c r="I352" s="328"/>
      <c r="J352" s="446"/>
    </row>
    <row r="353" spans="1:10" ht="15" customHeight="1">
      <c r="A353" s="960"/>
      <c r="B353" s="613"/>
      <c r="C353" s="452"/>
      <c r="D353" s="694" t="s">
        <v>1142</v>
      </c>
      <c r="E353" s="1100"/>
      <c r="F353" s="1100"/>
      <c r="G353" s="1100"/>
      <c r="H353" s="328"/>
      <c r="I353" s="328"/>
      <c r="J353" s="446"/>
    </row>
    <row r="354" spans="1:10" ht="15" customHeight="1">
      <c r="A354" s="960"/>
      <c r="B354" s="613"/>
      <c r="C354" s="452"/>
      <c r="D354" s="694" t="s">
        <v>1143</v>
      </c>
      <c r="E354" s="1100"/>
      <c r="F354" s="1100"/>
      <c r="G354" s="1100"/>
      <c r="H354" s="328"/>
      <c r="I354" s="328"/>
      <c r="J354" s="446"/>
    </row>
    <row r="355" spans="1:10" ht="15" customHeight="1">
      <c r="A355" s="960"/>
      <c r="B355" s="927"/>
      <c r="C355" s="1497"/>
      <c r="D355" s="1166" t="s">
        <v>1140</v>
      </c>
      <c r="E355" s="443"/>
      <c r="F355" s="443"/>
      <c r="G355" s="443"/>
      <c r="H355" s="328"/>
      <c r="I355" s="328"/>
      <c r="J355" s="446"/>
    </row>
    <row r="356" spans="1:10" ht="15" customHeight="1">
      <c r="A356" s="960"/>
      <c r="B356" s="613" t="s">
        <v>1450</v>
      </c>
      <c r="C356" s="980"/>
      <c r="D356" s="1165" t="s">
        <v>1144</v>
      </c>
      <c r="E356" s="961"/>
      <c r="F356" s="961"/>
      <c r="G356" s="961"/>
      <c r="H356" s="328"/>
      <c r="I356" s="328"/>
      <c r="J356" s="446"/>
    </row>
    <row r="357" spans="1:10" ht="15" customHeight="1">
      <c r="A357" s="960"/>
      <c r="B357" s="613"/>
      <c r="C357" s="452"/>
      <c r="D357" s="694" t="s">
        <v>1145</v>
      </c>
      <c r="E357" s="1100"/>
      <c r="F357" s="1100"/>
      <c r="G357" s="1100"/>
      <c r="H357" s="328"/>
      <c r="I357" s="328"/>
      <c r="J357" s="446"/>
    </row>
    <row r="358" spans="1:10" ht="15" customHeight="1">
      <c r="A358" s="960"/>
      <c r="B358" s="613"/>
      <c r="C358" s="452"/>
      <c r="D358" s="694" t="s">
        <v>1146</v>
      </c>
      <c r="E358" s="1100"/>
      <c r="F358" s="1100"/>
      <c r="G358" s="1100"/>
      <c r="H358" s="328"/>
      <c r="I358" s="328"/>
      <c r="J358" s="446"/>
    </row>
    <row r="359" spans="1:10" ht="15" customHeight="1">
      <c r="A359" s="960"/>
      <c r="B359" s="613"/>
      <c r="C359" s="452"/>
      <c r="D359" s="694" t="s">
        <v>1147</v>
      </c>
      <c r="E359" s="1100"/>
      <c r="F359" s="1100"/>
      <c r="G359" s="1100"/>
      <c r="H359" s="328"/>
      <c r="I359" s="328"/>
      <c r="J359" s="446"/>
    </row>
    <row r="360" spans="1:10" ht="15" customHeight="1">
      <c r="A360" s="960"/>
      <c r="B360" s="927"/>
      <c r="C360" s="1497"/>
      <c r="D360" s="1166" t="s">
        <v>1148</v>
      </c>
      <c r="E360" s="443"/>
      <c r="F360" s="443"/>
      <c r="G360" s="443"/>
      <c r="H360" s="328"/>
      <c r="I360" s="328"/>
      <c r="J360" s="446"/>
    </row>
    <row r="361" spans="1:10" ht="15" customHeight="1">
      <c r="A361" s="960"/>
      <c r="B361" s="613" t="s">
        <v>1451</v>
      </c>
      <c r="C361" s="980"/>
      <c r="D361" s="1165" t="s">
        <v>1149</v>
      </c>
      <c r="E361" s="961"/>
      <c r="F361" s="961"/>
      <c r="G361" s="961"/>
      <c r="H361" s="328"/>
      <c r="I361" s="328"/>
      <c r="J361" s="446"/>
    </row>
    <row r="362" spans="1:10" ht="15" customHeight="1">
      <c r="A362" s="960"/>
      <c r="B362" s="613"/>
      <c r="C362" s="452"/>
      <c r="D362" s="694" t="s">
        <v>1150</v>
      </c>
      <c r="E362" s="1100"/>
      <c r="F362" s="1100"/>
      <c r="G362" s="1100"/>
      <c r="H362" s="328"/>
      <c r="I362" s="328"/>
      <c r="J362" s="446"/>
    </row>
    <row r="363" spans="1:10" ht="15" customHeight="1">
      <c r="A363" s="960"/>
      <c r="B363" s="613"/>
      <c r="C363" s="452"/>
      <c r="D363" s="694" t="s">
        <v>1151</v>
      </c>
      <c r="E363" s="1100"/>
      <c r="F363" s="1100"/>
      <c r="G363" s="1100"/>
      <c r="H363" s="328"/>
      <c r="I363" s="328"/>
      <c r="J363" s="446"/>
    </row>
    <row r="364" spans="1:10" ht="15" customHeight="1">
      <c r="A364" s="960"/>
      <c r="B364" s="613"/>
      <c r="C364" s="452"/>
      <c r="D364" s="694" t="s">
        <v>1152</v>
      </c>
      <c r="E364" s="1100"/>
      <c r="F364" s="1100"/>
      <c r="G364" s="1100"/>
      <c r="H364" s="328"/>
      <c r="I364" s="328"/>
      <c r="J364" s="446"/>
    </row>
    <row r="365" spans="1:10" ht="15" customHeight="1">
      <c r="A365" s="960"/>
      <c r="B365" s="613"/>
      <c r="C365" s="452"/>
      <c r="D365" s="694" t="s">
        <v>1153</v>
      </c>
      <c r="E365" s="1100"/>
      <c r="F365" s="1100"/>
      <c r="G365" s="1100"/>
      <c r="H365" s="328"/>
      <c r="I365" s="328"/>
      <c r="J365" s="446"/>
    </row>
    <row r="366" spans="1:10" ht="15" customHeight="1">
      <c r="A366" s="960"/>
      <c r="B366" s="613"/>
      <c r="C366" s="452"/>
      <c r="D366" s="694" t="s">
        <v>1154</v>
      </c>
      <c r="E366" s="1100"/>
      <c r="F366" s="1100"/>
      <c r="G366" s="1100"/>
      <c r="H366" s="328"/>
      <c r="I366" s="328"/>
      <c r="J366" s="446"/>
    </row>
    <row r="367" spans="1:10" ht="15" customHeight="1">
      <c r="A367" s="960"/>
      <c r="B367" s="613"/>
      <c r="C367" s="452"/>
      <c r="D367" s="694" t="s">
        <v>1155</v>
      </c>
      <c r="E367" s="1100"/>
      <c r="F367" s="1100"/>
      <c r="G367" s="1100"/>
      <c r="H367" s="328"/>
      <c r="I367" s="328"/>
      <c r="J367" s="446"/>
    </row>
    <row r="368" spans="1:10" ht="15" customHeight="1">
      <c r="A368" s="960"/>
      <c r="B368" s="613"/>
      <c r="C368" s="452"/>
      <c r="D368" s="694" t="s">
        <v>1156</v>
      </c>
      <c r="E368" s="1100"/>
      <c r="F368" s="1100"/>
      <c r="G368" s="1100"/>
      <c r="H368" s="328"/>
      <c r="I368" s="328"/>
      <c r="J368" s="446"/>
    </row>
    <row r="369" spans="1:10" ht="15" customHeight="1">
      <c r="A369" s="960"/>
      <c r="B369" s="613"/>
      <c r="C369" s="452"/>
      <c r="D369" s="694" t="s">
        <v>1157</v>
      </c>
      <c r="E369" s="1100"/>
      <c r="F369" s="1100"/>
      <c r="G369" s="1100"/>
      <c r="H369" s="328"/>
      <c r="I369" s="328"/>
      <c r="J369" s="446"/>
    </row>
    <row r="370" spans="1:10" ht="15" customHeight="1">
      <c r="A370" s="960"/>
      <c r="B370" s="613"/>
      <c r="C370" s="452"/>
      <c r="D370" s="694" t="s">
        <v>1158</v>
      </c>
      <c r="E370" s="1100"/>
      <c r="F370" s="1100"/>
      <c r="G370" s="1100"/>
      <c r="H370" s="328"/>
      <c r="I370" s="328"/>
      <c r="J370" s="446"/>
    </row>
    <row r="371" spans="1:10" ht="15" customHeight="1">
      <c r="A371" s="960"/>
      <c r="B371" s="927"/>
      <c r="C371" s="1497"/>
      <c r="D371" s="1166" t="s">
        <v>1159</v>
      </c>
      <c r="E371" s="443"/>
      <c r="F371" s="443"/>
      <c r="G371" s="443"/>
      <c r="H371" s="328"/>
      <c r="I371" s="328"/>
      <c r="J371" s="446"/>
    </row>
    <row r="372" spans="1:10" ht="15" customHeight="1">
      <c r="A372" s="960"/>
      <c r="B372" s="613" t="s">
        <v>1452</v>
      </c>
      <c r="C372" s="980"/>
      <c r="D372" s="1165" t="s">
        <v>1160</v>
      </c>
      <c r="E372" s="961"/>
      <c r="F372" s="961"/>
      <c r="G372" s="961"/>
      <c r="H372" s="328"/>
      <c r="I372" s="328"/>
      <c r="J372" s="446"/>
    </row>
    <row r="373" spans="1:10" ht="15" customHeight="1">
      <c r="A373" s="960"/>
      <c r="B373" s="613"/>
      <c r="C373" s="452"/>
      <c r="D373" s="694" t="s">
        <v>1161</v>
      </c>
      <c r="E373" s="1100"/>
      <c r="F373" s="1100"/>
      <c r="G373" s="1100"/>
      <c r="H373" s="328"/>
      <c r="I373" s="328"/>
      <c r="J373" s="446"/>
    </row>
    <row r="374" spans="1:10" ht="15" customHeight="1">
      <c r="A374" s="960"/>
      <c r="B374" s="613"/>
      <c r="C374" s="452"/>
      <c r="D374" s="694" t="s">
        <v>1162</v>
      </c>
      <c r="E374" s="1100"/>
      <c r="F374" s="1100"/>
      <c r="G374" s="1100"/>
      <c r="H374" s="328"/>
      <c r="I374" s="328"/>
      <c r="J374" s="446"/>
    </row>
    <row r="375" spans="1:10" ht="15" customHeight="1">
      <c r="A375" s="960"/>
      <c r="B375" s="927"/>
      <c r="C375" s="1497"/>
      <c r="D375" s="1166" t="s">
        <v>1163</v>
      </c>
      <c r="E375" s="443"/>
      <c r="F375" s="443"/>
      <c r="G375" s="443"/>
      <c r="H375" s="328"/>
      <c r="I375" s="328"/>
      <c r="J375" s="446"/>
    </row>
    <row r="376" spans="1:10" ht="15" customHeight="1">
      <c r="A376" s="960"/>
      <c r="B376" s="613" t="s">
        <v>1455</v>
      </c>
      <c r="C376" s="980"/>
      <c r="D376" s="1165" t="s">
        <v>1453</v>
      </c>
      <c r="E376" s="961"/>
      <c r="F376" s="961"/>
      <c r="G376" s="961"/>
      <c r="H376" s="328"/>
      <c r="I376" s="328"/>
      <c r="J376" s="446"/>
    </row>
    <row r="377" spans="1:10" ht="15" customHeight="1">
      <c r="A377" s="960"/>
      <c r="B377" s="927"/>
      <c r="C377" s="1497"/>
      <c r="D377" s="1166" t="s">
        <v>1454</v>
      </c>
      <c r="E377" s="443"/>
      <c r="F377" s="443"/>
      <c r="G377" s="443"/>
      <c r="H377" s="328"/>
      <c r="I377" s="328"/>
      <c r="J377" s="446"/>
    </row>
    <row r="378" spans="1:10" ht="15" customHeight="1">
      <c r="A378" s="960"/>
      <c r="B378" s="1422" t="s">
        <v>1164</v>
      </c>
      <c r="C378" s="980">
        <v>1</v>
      </c>
      <c r="D378" s="1167" t="s">
        <v>1165</v>
      </c>
      <c r="E378" s="961"/>
      <c r="F378" s="961"/>
      <c r="G378" s="961"/>
      <c r="H378" s="328"/>
      <c r="I378" s="328"/>
      <c r="J378" s="446"/>
    </row>
    <row r="379" spans="1:10" ht="15" customHeight="1">
      <c r="A379" s="960"/>
      <c r="B379" s="590"/>
      <c r="C379" s="452">
        <v>2</v>
      </c>
      <c r="D379" s="1168" t="s">
        <v>1166</v>
      </c>
      <c r="E379" s="1100"/>
      <c r="F379" s="1100"/>
      <c r="G379" s="1100"/>
      <c r="H379" s="328"/>
      <c r="I379" s="328"/>
      <c r="J379" s="446"/>
    </row>
    <row r="380" spans="1:10" ht="15" customHeight="1">
      <c r="A380" s="960"/>
      <c r="B380" s="328"/>
      <c r="C380" s="452">
        <v>3</v>
      </c>
      <c r="D380" s="1169" t="s">
        <v>1167</v>
      </c>
      <c r="E380" s="1100"/>
      <c r="F380" s="1100"/>
      <c r="G380" s="1100"/>
      <c r="H380" s="328"/>
      <c r="I380" s="328"/>
      <c r="J380" s="446"/>
    </row>
    <row r="381" spans="1:10" ht="15" customHeight="1">
      <c r="A381" s="960"/>
      <c r="B381" s="328"/>
      <c r="C381" s="453">
        <v>4</v>
      </c>
      <c r="D381" s="1421" t="s">
        <v>1168</v>
      </c>
      <c r="E381" s="450"/>
      <c r="F381" s="450"/>
      <c r="G381" s="450"/>
      <c r="H381" s="328"/>
      <c r="I381" s="328"/>
      <c r="J381" s="446"/>
    </row>
    <row r="382" spans="1:10" ht="15" customHeight="1">
      <c r="A382" s="960"/>
      <c r="B382" s="1422" t="s">
        <v>1577</v>
      </c>
      <c r="C382" s="980"/>
      <c r="D382" s="1167" t="s">
        <v>1572</v>
      </c>
      <c r="E382" s="961"/>
      <c r="F382" s="961"/>
      <c r="G382" s="961"/>
      <c r="H382" s="328"/>
      <c r="I382" s="328"/>
      <c r="J382" s="446"/>
    </row>
    <row r="383" spans="1:10" ht="15" customHeight="1">
      <c r="A383" s="960"/>
      <c r="B383" s="328"/>
      <c r="C383" s="1546"/>
      <c r="D383" s="1170" t="s">
        <v>1573</v>
      </c>
      <c r="E383" s="443"/>
      <c r="F383" s="443"/>
      <c r="G383" s="443"/>
      <c r="H383" s="328"/>
      <c r="I383" s="328"/>
      <c r="J383" s="446"/>
    </row>
    <row r="384" spans="1:10" ht="15" customHeight="1">
      <c r="A384" s="960"/>
      <c r="B384" s="1422" t="s">
        <v>1578</v>
      </c>
      <c r="C384" s="980"/>
      <c r="D384" s="1167" t="s">
        <v>196</v>
      </c>
      <c r="E384" s="961"/>
      <c r="F384" s="961"/>
      <c r="G384" s="961"/>
      <c r="H384" s="328"/>
      <c r="I384" s="328"/>
      <c r="J384" s="446"/>
    </row>
    <row r="385" spans="1:10" ht="15" customHeight="1">
      <c r="A385" s="960"/>
      <c r="B385" s="328"/>
      <c r="C385" s="1546"/>
      <c r="D385" s="1170" t="s">
        <v>1574</v>
      </c>
      <c r="E385" s="443"/>
      <c r="F385" s="443"/>
      <c r="G385" s="443"/>
      <c r="H385" s="328"/>
      <c r="I385" s="328"/>
      <c r="J385" s="446"/>
    </row>
    <row r="386" spans="1:10" ht="15" customHeight="1">
      <c r="A386" s="960"/>
      <c r="B386" s="1422" t="s">
        <v>1579</v>
      </c>
      <c r="C386" s="980"/>
      <c r="D386" s="1167" t="s">
        <v>1575</v>
      </c>
      <c r="E386" s="961"/>
      <c r="F386" s="961"/>
      <c r="G386" s="961"/>
      <c r="H386" s="328"/>
      <c r="I386" s="328"/>
      <c r="J386" s="446"/>
    </row>
    <row r="387" spans="1:10" ht="15" customHeight="1">
      <c r="A387" s="960"/>
      <c r="B387" s="328"/>
      <c r="C387" s="1546"/>
      <c r="D387" s="1170" t="s">
        <v>1576</v>
      </c>
      <c r="E387" s="443"/>
      <c r="F387" s="443"/>
      <c r="G387" s="443"/>
      <c r="H387" s="328"/>
      <c r="I387" s="328"/>
      <c r="J387" s="446"/>
    </row>
    <row r="388" spans="1:10" ht="15" customHeight="1">
      <c r="A388" s="960"/>
      <c r="B388" s="1422" t="s">
        <v>1369</v>
      </c>
      <c r="C388" s="980"/>
      <c r="D388" s="1167" t="s">
        <v>1296</v>
      </c>
      <c r="E388" s="961"/>
      <c r="F388" s="961"/>
      <c r="G388" s="1423"/>
      <c r="H388" s="1423"/>
      <c r="I388" s="1423"/>
      <c r="J388" s="446"/>
    </row>
    <row r="389" spans="1:10" ht="15" customHeight="1">
      <c r="A389" s="960"/>
      <c r="B389" s="328"/>
      <c r="C389" s="452"/>
      <c r="D389" s="1169" t="s">
        <v>1299</v>
      </c>
      <c r="E389" s="1100"/>
      <c r="F389" s="1100"/>
      <c r="G389" s="1424"/>
      <c r="H389" s="1424"/>
      <c r="I389" s="1424"/>
      <c r="J389" s="446"/>
    </row>
    <row r="390" spans="1:10" ht="15" customHeight="1">
      <c r="A390" s="960"/>
      <c r="B390" s="328"/>
      <c r="C390" s="452"/>
      <c r="D390" s="1169" t="s">
        <v>1370</v>
      </c>
      <c r="E390" s="1100"/>
      <c r="F390" s="1100"/>
      <c r="G390" s="1424"/>
      <c r="H390" s="1424"/>
      <c r="I390" s="1424"/>
      <c r="J390" s="446"/>
    </row>
    <row r="391" spans="1:10" ht="15" customHeight="1">
      <c r="A391" s="960"/>
      <c r="B391" s="328"/>
      <c r="C391" s="452"/>
      <c r="D391" s="1169" t="s">
        <v>1371</v>
      </c>
      <c r="E391" s="1100"/>
      <c r="F391" s="1100"/>
      <c r="G391" s="1424"/>
      <c r="H391" s="1424"/>
      <c r="I391" s="1424"/>
      <c r="J391" s="446"/>
    </row>
    <row r="392" spans="1:10" ht="15" customHeight="1">
      <c r="A392" s="960"/>
      <c r="B392" s="946"/>
      <c r="C392" s="1497"/>
      <c r="D392" s="1170" t="s">
        <v>1372</v>
      </c>
      <c r="E392" s="443"/>
      <c r="F392" s="443"/>
      <c r="G392" s="1370"/>
      <c r="H392" s="1370"/>
      <c r="I392" s="1370"/>
      <c r="J392" s="446"/>
    </row>
    <row r="393" spans="1:10" ht="15" customHeight="1">
      <c r="A393" s="960"/>
      <c r="B393" s="1422" t="s">
        <v>1335</v>
      </c>
      <c r="C393" s="1425"/>
      <c r="D393" s="984" t="s">
        <v>1373</v>
      </c>
      <c r="E393" s="961"/>
      <c r="F393" s="961"/>
      <c r="G393" s="1423"/>
      <c r="H393" s="1423"/>
      <c r="I393" s="1423"/>
      <c r="J393" s="446"/>
    </row>
    <row r="394" spans="1:10" ht="15" customHeight="1">
      <c r="A394" s="960"/>
      <c r="B394" s="328"/>
      <c r="C394" s="593"/>
      <c r="D394" s="588" t="s">
        <v>1374</v>
      </c>
      <c r="E394" s="1100"/>
      <c r="F394" s="1100"/>
      <c r="G394" s="1424"/>
      <c r="H394" s="1424"/>
      <c r="I394" s="1424"/>
      <c r="J394" s="446"/>
    </row>
    <row r="395" spans="1:10" ht="15" customHeight="1">
      <c r="A395" s="960"/>
      <c r="B395" s="328"/>
      <c r="C395" s="593"/>
      <c r="D395" s="588" t="s">
        <v>1375</v>
      </c>
      <c r="E395" s="1100"/>
      <c r="F395" s="1100"/>
      <c r="G395" s="1424"/>
      <c r="H395" s="1424"/>
      <c r="I395" s="1424"/>
      <c r="J395" s="446"/>
    </row>
    <row r="396" spans="1:10" ht="15" customHeight="1">
      <c r="A396" s="960"/>
      <c r="B396" s="328"/>
      <c r="C396" s="593"/>
      <c r="D396" s="588" t="s">
        <v>1376</v>
      </c>
      <c r="E396" s="1100"/>
      <c r="F396" s="1100"/>
      <c r="G396" s="1424"/>
      <c r="H396" s="1424"/>
      <c r="I396" s="1424"/>
      <c r="J396" s="446"/>
    </row>
    <row r="397" spans="1:10" ht="15" customHeight="1">
      <c r="A397" s="960"/>
      <c r="B397" s="328"/>
      <c r="C397" s="593"/>
      <c r="D397" s="588" t="s">
        <v>1377</v>
      </c>
      <c r="E397" s="1100"/>
      <c r="F397" s="1100"/>
      <c r="G397" s="1424"/>
      <c r="H397" s="1424"/>
      <c r="I397" s="1424"/>
      <c r="J397" s="446"/>
    </row>
    <row r="398" spans="1:10" ht="15" customHeight="1">
      <c r="A398" s="960"/>
      <c r="B398" s="328"/>
      <c r="C398" s="593"/>
      <c r="D398" s="588" t="s">
        <v>1378</v>
      </c>
      <c r="E398" s="1100"/>
      <c r="F398" s="1100"/>
      <c r="G398" s="1424"/>
      <c r="H398" s="1424"/>
      <c r="I398" s="1424"/>
      <c r="J398" s="446"/>
    </row>
    <row r="399" spans="1:10" ht="15" customHeight="1">
      <c r="A399" s="960"/>
      <c r="B399" s="328"/>
      <c r="C399" s="593"/>
      <c r="D399" s="588" t="s">
        <v>1379</v>
      </c>
      <c r="E399" s="1100"/>
      <c r="F399" s="1100"/>
      <c r="G399" s="1424"/>
      <c r="H399" s="1424"/>
      <c r="I399" s="1424"/>
      <c r="J399" s="446"/>
    </row>
    <row r="400" spans="1:10" ht="15" customHeight="1">
      <c r="A400" s="960"/>
      <c r="B400" s="328"/>
      <c r="C400" s="593"/>
      <c r="D400" s="588" t="s">
        <v>1380</v>
      </c>
      <c r="E400" s="1100"/>
      <c r="F400" s="1100"/>
      <c r="G400" s="1424"/>
      <c r="H400" s="1424"/>
      <c r="I400" s="1424"/>
      <c r="J400" s="446"/>
    </row>
    <row r="401" spans="1:10" ht="15" customHeight="1">
      <c r="A401" s="960"/>
      <c r="B401" s="328"/>
      <c r="C401" s="593"/>
      <c r="D401" s="588" t="s">
        <v>1381</v>
      </c>
      <c r="E401" s="1100"/>
      <c r="F401" s="1100"/>
      <c r="G401" s="1424"/>
      <c r="H401" s="1424"/>
      <c r="I401" s="1424"/>
      <c r="J401" s="446"/>
    </row>
    <row r="402" spans="1:10" ht="15" customHeight="1">
      <c r="A402" s="960"/>
      <c r="B402" s="328"/>
      <c r="C402" s="593"/>
      <c r="D402" s="588" t="s">
        <v>1382</v>
      </c>
      <c r="E402" s="1100"/>
      <c r="F402" s="1100"/>
      <c r="G402" s="1424"/>
      <c r="H402" s="1424"/>
      <c r="I402" s="1424"/>
      <c r="J402" s="446"/>
    </row>
    <row r="403" spans="1:10" ht="15" customHeight="1">
      <c r="A403" s="960"/>
      <c r="B403" s="328"/>
      <c r="C403" s="593"/>
      <c r="D403" s="588" t="s">
        <v>1383</v>
      </c>
      <c r="E403" s="1100"/>
      <c r="F403" s="1100"/>
      <c r="G403" s="1424"/>
      <c r="H403" s="1424"/>
      <c r="I403" s="1424"/>
      <c r="J403" s="446"/>
    </row>
    <row r="404" spans="1:10" ht="15" customHeight="1">
      <c r="A404" s="960"/>
      <c r="B404" s="328"/>
      <c r="C404" s="593"/>
      <c r="D404" s="588" t="s">
        <v>1384</v>
      </c>
      <c r="E404" s="1100"/>
      <c r="F404" s="1100"/>
      <c r="G404" s="1424"/>
      <c r="H404" s="1424"/>
      <c r="I404" s="1424"/>
      <c r="J404" s="446"/>
    </row>
    <row r="405" spans="1:10" ht="15" customHeight="1">
      <c r="A405" s="960"/>
      <c r="B405" s="328"/>
      <c r="C405" s="593"/>
      <c r="D405" s="588" t="s">
        <v>1385</v>
      </c>
      <c r="E405" s="1100"/>
      <c r="F405" s="1100"/>
      <c r="G405" s="1424"/>
      <c r="H405" s="1424"/>
      <c r="I405" s="1424"/>
      <c r="J405" s="446"/>
    </row>
    <row r="406" spans="1:10" ht="15" customHeight="1">
      <c r="A406" s="960"/>
      <c r="B406" s="328"/>
      <c r="C406" s="593"/>
      <c r="D406" s="588" t="s">
        <v>1386</v>
      </c>
      <c r="E406" s="1100"/>
      <c r="F406" s="1100"/>
      <c r="G406" s="1424"/>
      <c r="H406" s="1424"/>
      <c r="I406" s="1424"/>
      <c r="J406" s="446"/>
    </row>
    <row r="407" spans="1:10" ht="15" customHeight="1">
      <c r="A407" s="960"/>
      <c r="B407" s="328"/>
      <c r="C407" s="593"/>
      <c r="D407" s="588" t="s">
        <v>1387</v>
      </c>
      <c r="E407" s="1100"/>
      <c r="F407" s="1100"/>
      <c r="G407" s="1424"/>
      <c r="H407" s="1424"/>
      <c r="I407" s="1424"/>
      <c r="J407" s="446"/>
    </row>
    <row r="408" spans="1:10" ht="15" customHeight="1">
      <c r="A408" s="960"/>
      <c r="B408" s="328"/>
      <c r="C408" s="593"/>
      <c r="D408" s="588" t="s">
        <v>1388</v>
      </c>
      <c r="E408" s="1100"/>
      <c r="F408" s="1100"/>
      <c r="G408" s="1424"/>
      <c r="H408" s="1424"/>
      <c r="I408" s="1424"/>
      <c r="J408" s="446"/>
    </row>
    <row r="409" spans="1:10" ht="15" customHeight="1">
      <c r="A409" s="960"/>
      <c r="B409" s="328"/>
      <c r="C409" s="593"/>
      <c r="D409" s="588" t="s">
        <v>1389</v>
      </c>
      <c r="E409" s="1100"/>
      <c r="F409" s="1100"/>
      <c r="G409" s="1424"/>
      <c r="H409" s="1424"/>
      <c r="I409" s="1424"/>
      <c r="J409" s="446"/>
    </row>
    <row r="410" spans="1:10" ht="15" customHeight="1">
      <c r="A410" s="960"/>
      <c r="B410" s="328"/>
      <c r="C410" s="593"/>
      <c r="D410" s="588" t="s">
        <v>1390</v>
      </c>
      <c r="E410" s="1100"/>
      <c r="F410" s="1100"/>
      <c r="G410" s="1424"/>
      <c r="H410" s="1424"/>
      <c r="I410" s="1424"/>
      <c r="J410" s="446"/>
    </row>
    <row r="411" spans="1:10" ht="15" customHeight="1">
      <c r="A411" s="960"/>
      <c r="B411" s="328"/>
      <c r="C411" s="593"/>
      <c r="D411" s="588" t="s">
        <v>1391</v>
      </c>
      <c r="E411" s="1100"/>
      <c r="F411" s="1100"/>
      <c r="G411" s="1424"/>
      <c r="H411" s="1424"/>
      <c r="I411" s="1424"/>
      <c r="J411" s="446"/>
    </row>
    <row r="412" spans="1:10" ht="15" customHeight="1">
      <c r="A412" s="960"/>
      <c r="B412" s="328"/>
      <c r="C412" s="593"/>
      <c r="D412" s="588" t="s">
        <v>1392</v>
      </c>
      <c r="E412" s="1100"/>
      <c r="F412" s="1100"/>
      <c r="G412" s="1424"/>
      <c r="H412" s="1424"/>
      <c r="I412" s="1424"/>
      <c r="J412" s="446"/>
    </row>
    <row r="413" spans="1:10" ht="15" customHeight="1">
      <c r="A413" s="960"/>
      <c r="B413" s="328"/>
      <c r="C413" s="593"/>
      <c r="D413" s="588" t="s">
        <v>1393</v>
      </c>
      <c r="E413" s="1100"/>
      <c r="F413" s="1100"/>
      <c r="G413" s="1424"/>
      <c r="H413" s="1424"/>
      <c r="I413" s="1424"/>
      <c r="J413" s="446"/>
    </row>
    <row r="414" spans="1:10" ht="15" customHeight="1">
      <c r="A414" s="960"/>
      <c r="B414" s="328"/>
      <c r="C414" s="593"/>
      <c r="D414" s="588" t="s">
        <v>1394</v>
      </c>
      <c r="E414" s="1100"/>
      <c r="F414" s="1100"/>
      <c r="G414" s="1424"/>
      <c r="H414" s="1424"/>
      <c r="I414" s="1424"/>
      <c r="J414" s="446"/>
    </row>
    <row r="415" spans="1:10" ht="15" customHeight="1">
      <c r="A415" s="960"/>
      <c r="B415" s="328"/>
      <c r="C415" s="593"/>
      <c r="D415" s="588" t="s">
        <v>1395</v>
      </c>
      <c r="E415" s="1100"/>
      <c r="F415" s="1100"/>
      <c r="G415" s="1424"/>
      <c r="H415" s="1424"/>
      <c r="I415" s="1424"/>
      <c r="J415" s="446"/>
    </row>
    <row r="416" spans="1:10" ht="15" customHeight="1">
      <c r="A416" s="960"/>
      <c r="B416" s="328"/>
      <c r="C416" s="593"/>
      <c r="D416" s="588" t="s">
        <v>1396</v>
      </c>
      <c r="E416" s="1100"/>
      <c r="F416" s="1100"/>
      <c r="G416" s="1424"/>
      <c r="H416" s="1424"/>
      <c r="I416" s="1424"/>
      <c r="J416" s="446"/>
    </row>
    <row r="417" spans="1:10" ht="15" customHeight="1">
      <c r="A417" s="960"/>
      <c r="B417" s="328"/>
      <c r="C417" s="593"/>
      <c r="D417" s="588" t="s">
        <v>1397</v>
      </c>
      <c r="E417" s="1100"/>
      <c r="F417" s="1100"/>
      <c r="G417" s="1424"/>
      <c r="H417" s="1424"/>
      <c r="I417" s="1424"/>
      <c r="J417" s="446"/>
    </row>
    <row r="418" spans="1:10" ht="15" customHeight="1">
      <c r="A418" s="960"/>
      <c r="B418" s="328"/>
      <c r="C418" s="593"/>
      <c r="D418" s="588" t="s">
        <v>1398</v>
      </c>
      <c r="E418" s="1100"/>
      <c r="F418" s="1100"/>
      <c r="G418" s="1424"/>
      <c r="H418" s="1424"/>
      <c r="I418" s="1424"/>
      <c r="J418" s="446"/>
    </row>
    <row r="419" spans="1:10" ht="15" customHeight="1">
      <c r="A419" s="960"/>
      <c r="B419" s="328"/>
      <c r="C419" s="593"/>
      <c r="D419" s="588" t="s">
        <v>1399</v>
      </c>
      <c r="E419" s="1100"/>
      <c r="F419" s="1100"/>
      <c r="G419" s="1424"/>
      <c r="H419" s="1424"/>
      <c r="I419" s="1424"/>
      <c r="J419" s="446"/>
    </row>
    <row r="420" spans="1:10" ht="15" customHeight="1">
      <c r="A420" s="960"/>
      <c r="B420" s="328"/>
      <c r="C420" s="593"/>
      <c r="D420" s="588" t="s">
        <v>1400</v>
      </c>
      <c r="E420" s="1100"/>
      <c r="F420" s="1100"/>
      <c r="G420" s="1424"/>
      <c r="H420" s="1424"/>
      <c r="I420" s="1424"/>
      <c r="J420" s="446"/>
    </row>
    <row r="421" spans="1:10" ht="15" customHeight="1">
      <c r="A421" s="960"/>
      <c r="B421" s="328"/>
      <c r="C421" s="593"/>
      <c r="D421" s="588" t="s">
        <v>1401</v>
      </c>
      <c r="E421" s="1100"/>
      <c r="F421" s="1100"/>
      <c r="G421" s="1424"/>
      <c r="H421" s="1424"/>
      <c r="I421" s="1424"/>
      <c r="J421" s="446"/>
    </row>
    <row r="422" spans="1:10" ht="15" customHeight="1">
      <c r="A422" s="960"/>
      <c r="B422" s="328"/>
      <c r="C422" s="593"/>
      <c r="D422" s="588" t="s">
        <v>1402</v>
      </c>
      <c r="E422" s="1100"/>
      <c r="F422" s="1100"/>
      <c r="G422" s="1424"/>
      <c r="H422" s="1424"/>
      <c r="I422" s="1424"/>
      <c r="J422" s="446"/>
    </row>
    <row r="423" spans="1:10" ht="15" customHeight="1">
      <c r="A423" s="960"/>
      <c r="B423" s="946"/>
      <c r="C423" s="1426"/>
      <c r="D423" s="926" t="s">
        <v>601</v>
      </c>
      <c r="E423" s="443"/>
      <c r="F423" s="443"/>
      <c r="G423" s="1370"/>
      <c r="H423" s="1370"/>
      <c r="I423" s="1370"/>
      <c r="J423" s="446"/>
    </row>
    <row r="424" spans="1:10" ht="15" customHeight="1">
      <c r="A424" s="960"/>
      <c r="B424" s="613" t="s">
        <v>1336</v>
      </c>
      <c r="C424" s="980"/>
      <c r="D424" s="984" t="s">
        <v>1308</v>
      </c>
      <c r="E424" s="961"/>
      <c r="F424" s="961"/>
      <c r="G424" s="1423"/>
      <c r="H424" s="1423"/>
      <c r="I424" s="1423"/>
      <c r="J424" s="446"/>
    </row>
    <row r="425" spans="1:10" ht="15" customHeight="1">
      <c r="A425" s="960"/>
      <c r="B425" s="328"/>
      <c r="C425" s="452"/>
      <c r="D425" s="588" t="s">
        <v>1309</v>
      </c>
      <c r="E425" s="1100"/>
      <c r="F425" s="1100"/>
      <c r="G425" s="1424"/>
      <c r="H425" s="1424"/>
      <c r="I425" s="1424"/>
      <c r="J425" s="446"/>
    </row>
    <row r="426" spans="1:10" ht="15" customHeight="1">
      <c r="A426" s="960"/>
      <c r="B426" s="328"/>
      <c r="C426" s="452"/>
      <c r="D426" s="588" t="s">
        <v>1310</v>
      </c>
      <c r="E426" s="1100"/>
      <c r="F426" s="1100"/>
      <c r="G426" s="1424"/>
      <c r="H426" s="1424"/>
      <c r="I426" s="1424"/>
      <c r="J426" s="446"/>
    </row>
    <row r="427" spans="1:10" ht="15" customHeight="1">
      <c r="A427" s="960"/>
      <c r="B427" s="328"/>
      <c r="C427" s="452"/>
      <c r="D427" s="588" t="s">
        <v>1311</v>
      </c>
      <c r="E427" s="1100"/>
      <c r="F427" s="1100"/>
      <c r="G427" s="1424"/>
      <c r="H427" s="1424"/>
      <c r="I427" s="1424"/>
      <c r="J427" s="446"/>
    </row>
    <row r="428" spans="1:10" ht="15" customHeight="1">
      <c r="A428" s="960"/>
      <c r="B428" s="328"/>
      <c r="C428" s="452"/>
      <c r="D428" s="588" t="s">
        <v>1312</v>
      </c>
      <c r="E428" s="1100"/>
      <c r="F428" s="1100"/>
      <c r="G428" s="1424"/>
      <c r="H428" s="1424"/>
      <c r="I428" s="1424"/>
      <c r="J428" s="446"/>
    </row>
    <row r="429" spans="1:10" ht="15" customHeight="1">
      <c r="A429" s="960"/>
      <c r="B429" s="946"/>
      <c r="C429" s="1497"/>
      <c r="D429" s="926" t="s">
        <v>1313</v>
      </c>
      <c r="E429" s="443"/>
      <c r="F429" s="443"/>
      <c r="G429" s="1370"/>
      <c r="H429" s="1370"/>
      <c r="I429" s="1370"/>
      <c r="J429" s="446"/>
    </row>
    <row r="430" spans="1:10" ht="15" customHeight="1">
      <c r="A430" s="1506"/>
      <c r="B430" s="946"/>
      <c r="C430" s="1499"/>
      <c r="D430" s="928"/>
      <c r="E430" s="928"/>
      <c r="F430" s="928"/>
      <c r="G430" s="946"/>
      <c r="H430" s="946"/>
      <c r="I430" s="946"/>
      <c r="J430" s="1491"/>
    </row>
    <row r="431" spans="1:10" ht="15" hidden="1" customHeight="1">
      <c r="A431" s="339"/>
      <c r="B431" s="328"/>
      <c r="C431" s="451"/>
      <c r="D431" s="322"/>
      <c r="E431" s="322"/>
      <c r="F431" s="322"/>
      <c r="G431" s="328"/>
      <c r="H431" s="328"/>
      <c r="I431" s="328"/>
      <c r="J431" s="446"/>
    </row>
    <row r="432" spans="1:10" ht="15" hidden="1" customHeight="1">
      <c r="A432" s="339"/>
      <c r="B432" s="328"/>
      <c r="C432" s="451"/>
      <c r="D432" s="322"/>
      <c r="E432" s="322"/>
      <c r="F432" s="322"/>
      <c r="G432" s="328"/>
      <c r="H432" s="328"/>
      <c r="I432" s="328"/>
      <c r="J432" s="446"/>
    </row>
    <row r="433" spans="1:10" ht="15" hidden="1" customHeight="1">
      <c r="A433" s="339"/>
      <c r="B433" s="328"/>
      <c r="C433" s="451"/>
      <c r="D433" s="322"/>
      <c r="E433" s="322"/>
      <c r="F433" s="322"/>
      <c r="G433" s="328"/>
      <c r="H433" s="328"/>
      <c r="I433" s="328"/>
      <c r="J433" s="446"/>
    </row>
    <row r="434" spans="1:10" ht="15" hidden="1" customHeight="1">
      <c r="A434" s="339"/>
      <c r="B434" s="328"/>
      <c r="C434" s="328"/>
      <c r="D434" s="328"/>
      <c r="E434" s="328"/>
      <c r="F434" s="328"/>
      <c r="G434" s="328"/>
      <c r="H434" s="328"/>
      <c r="I434" s="328"/>
      <c r="J434" s="446"/>
    </row>
    <row r="435" spans="1:10" ht="15" hidden="1" customHeight="1"/>
    <row r="436" spans="1:10" ht="15" hidden="1" customHeight="1"/>
    <row r="437" spans="1:10" ht="15" hidden="1" customHeight="1"/>
    <row r="438" spans="1:10" ht="15" hidden="1" customHeight="1"/>
    <row r="439" spans="1:10" ht="15" hidden="1" customHeight="1"/>
    <row r="440" spans="1:10" ht="15" hidden="1" customHeight="1"/>
    <row r="441" spans="1:10" ht="15" hidden="1" customHeight="1"/>
    <row r="442" spans="1:10" ht="15" hidden="1" customHeight="1"/>
    <row r="443" spans="1:10" ht="15" hidden="1" customHeight="1"/>
    <row r="444" spans="1:10" ht="15" hidden="1" customHeight="1"/>
    <row r="445" spans="1:10" ht="15" hidden="1" customHeight="1"/>
  </sheetData>
  <sortState ref="E94:F96">
    <sortCondition ref="E94:E96"/>
  </sortState>
  <customSheetViews>
    <customSheetView guid="{3D2E4C4C-55B0-42AD-9B20-28C028F4BEE7}" scale="75" hiddenRows="1" hiddenColumns="1">
      <pane ySplit="1" topLeftCell="A315" activePane="bottomLeft" state="frozen"/>
      <selection pane="bottomLeft" activeCell="B355" sqref="B355"/>
      <rowBreaks count="5" manualBreakCount="5">
        <brk id="47" max="8" man="1"/>
        <brk id="85" max="8" man="1"/>
        <brk id="161" max="8" man="1"/>
        <brk id="229" max="8" man="1"/>
        <brk id="306" max="8" man="1"/>
      </rowBreaks>
      <pageMargins left="0.59055118110236227" right="0.59055118110236227" top="0.98425196850393704" bottom="0.98425196850393704" header="0.51181102362204722" footer="0.51181102362204722"/>
      <printOptions headings="1"/>
      <pageSetup paperSize="9" scale="50" fitToHeight="3" pageOrder="overThenDown" orientation="portrait"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90">
    <mergeCell ref="B104:E104"/>
    <mergeCell ref="B105:E105"/>
    <mergeCell ref="B99:E99"/>
    <mergeCell ref="B100:E100"/>
    <mergeCell ref="B101:E101"/>
    <mergeCell ref="B102:E102"/>
    <mergeCell ref="B103:E103"/>
    <mergeCell ref="B94:E94"/>
    <mergeCell ref="B95:E95"/>
    <mergeCell ref="B96:E96"/>
    <mergeCell ref="B97:E97"/>
    <mergeCell ref="B98:E98"/>
    <mergeCell ref="B89:E89"/>
    <mergeCell ref="B90:E90"/>
    <mergeCell ref="B91:E91"/>
    <mergeCell ref="B92:E92"/>
    <mergeCell ref="B93:E93"/>
    <mergeCell ref="B84:E84"/>
    <mergeCell ref="B85:E85"/>
    <mergeCell ref="B86:E86"/>
    <mergeCell ref="B87:E87"/>
    <mergeCell ref="B88:E88"/>
    <mergeCell ref="B79:E79"/>
    <mergeCell ref="B80:E80"/>
    <mergeCell ref="B81:E81"/>
    <mergeCell ref="B82:E82"/>
    <mergeCell ref="B83:E83"/>
    <mergeCell ref="B74:E74"/>
    <mergeCell ref="B75:E75"/>
    <mergeCell ref="B76:E76"/>
    <mergeCell ref="B77:E77"/>
    <mergeCell ref="B78:E78"/>
    <mergeCell ref="B69:E69"/>
    <mergeCell ref="B70:E70"/>
    <mergeCell ref="B71:E71"/>
    <mergeCell ref="B72:E72"/>
    <mergeCell ref="B73:E73"/>
    <mergeCell ref="B64:E64"/>
    <mergeCell ref="B65:E65"/>
    <mergeCell ref="B66:E66"/>
    <mergeCell ref="B67:E67"/>
    <mergeCell ref="B68:E68"/>
    <mergeCell ref="B59:E59"/>
    <mergeCell ref="B60:E60"/>
    <mergeCell ref="B61:E61"/>
    <mergeCell ref="B62:E62"/>
    <mergeCell ref="B63:E63"/>
    <mergeCell ref="B54:E54"/>
    <mergeCell ref="B55:E55"/>
    <mergeCell ref="B56:E56"/>
    <mergeCell ref="B57:E57"/>
    <mergeCell ref="B58:E58"/>
    <mergeCell ref="B49:E49"/>
    <mergeCell ref="B50:E50"/>
    <mergeCell ref="B51:E51"/>
    <mergeCell ref="B52:E52"/>
    <mergeCell ref="B53:E53"/>
    <mergeCell ref="B44:E44"/>
    <mergeCell ref="B45:E45"/>
    <mergeCell ref="B46:E46"/>
    <mergeCell ref="B47:E47"/>
    <mergeCell ref="B48:E48"/>
    <mergeCell ref="B39:E39"/>
    <mergeCell ref="B40:E40"/>
    <mergeCell ref="B41:E41"/>
    <mergeCell ref="B42:E42"/>
    <mergeCell ref="B43:E43"/>
    <mergeCell ref="B34:E34"/>
    <mergeCell ref="B35:E35"/>
    <mergeCell ref="B36:E36"/>
    <mergeCell ref="B37:E37"/>
    <mergeCell ref="B38:E38"/>
    <mergeCell ref="B33:E33"/>
    <mergeCell ref="B28:E28"/>
    <mergeCell ref="B29:E29"/>
    <mergeCell ref="B23:E23"/>
    <mergeCell ref="B24:E24"/>
    <mergeCell ref="B25:E25"/>
    <mergeCell ref="B26:E26"/>
    <mergeCell ref="B27:E27"/>
    <mergeCell ref="B31:E32"/>
    <mergeCell ref="F31:H31"/>
    <mergeCell ref="B22:E22"/>
    <mergeCell ref="B20:E20"/>
    <mergeCell ref="B21:E21"/>
    <mergeCell ref="B10:E10"/>
    <mergeCell ref="B11:E11"/>
    <mergeCell ref="B19:E19"/>
    <mergeCell ref="F15:H15"/>
    <mergeCell ref="B15:E16"/>
  </mergeCells>
  <phoneticPr fontId="5" type="noConversion"/>
  <dataValidations xWindow="734" yWindow="271" count="2">
    <dataValidation type="list" allowBlank="1" showInputMessage="1" showErrorMessage="1" sqref="F7:F8 F10:F11">
      <formula1>YesNo</formula1>
    </dataValidation>
    <dataValidation type="list" allowBlank="1" showInputMessage="1" showErrorMessage="1" sqref="F12">
      <formula1>D151:D152</formula1>
    </dataValidation>
  </dataValidations>
  <printOptions headings="1"/>
  <pageMargins left="0.59055118110236227" right="0.59055118110236227" top="0.98425196850393704" bottom="0.98425196850393704" header="0.51181102362204722" footer="0.51181102362204722"/>
  <pageSetup paperSize="9" scale="50" fitToHeight="3"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4" manualBreakCount="4">
    <brk id="29" max="8" man="1"/>
    <brk id="105" max="8" man="1"/>
    <brk id="184" max="8" man="1"/>
    <brk id="26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EC72"/>
  </sheetPr>
  <dimension ref="A1:J48"/>
  <sheetViews>
    <sheetView zoomScale="75" zoomScaleNormal="75" workbookViewId="0">
      <pane ySplit="1" topLeftCell="A2" activePane="bottomLeft" state="frozen"/>
      <selection pane="bottomLeft"/>
    </sheetView>
  </sheetViews>
  <sheetFormatPr defaultColWidth="0" defaultRowHeight="0" customHeight="1" zeroHeight="1"/>
  <cols>
    <col min="1" max="1" width="1.7109375" style="337" customWidth="1"/>
    <col min="2" max="2" width="100.7109375" style="337" customWidth="1"/>
    <col min="3" max="3" width="16.7109375" style="337" customWidth="1"/>
    <col min="4" max="8" width="16.7109375" style="332" customWidth="1"/>
    <col min="9" max="9" width="1.7109375" style="332" customWidth="1"/>
    <col min="10" max="10" width="0" style="441" hidden="1" customWidth="1"/>
    <col min="11" max="16384" width="16.7109375" style="441" hidden="1"/>
  </cols>
  <sheetData>
    <row r="1" spans="1:9" ht="30" customHeight="1">
      <c r="A1" s="318" t="s">
        <v>340</v>
      </c>
      <c r="B1" s="319"/>
      <c r="C1" s="336"/>
      <c r="D1" s="335"/>
      <c r="E1" s="335"/>
      <c r="F1" s="568" t="str">
        <f>CONCATENATE("Reporting unit: ", 'General Info'!$C$55, " ", 'General Info'!$C$54)</f>
        <v xml:space="preserve">Reporting unit: 1 </v>
      </c>
      <c r="G1" s="335"/>
      <c r="H1" s="335"/>
      <c r="I1" s="342"/>
    </row>
    <row r="2" spans="1:9" ht="60" customHeight="1">
      <c r="A2" s="318"/>
      <c r="B2" s="2567" t="s">
        <v>422</v>
      </c>
      <c r="C2" s="2567"/>
      <c r="D2" s="2567"/>
      <c r="E2" s="2567"/>
      <c r="F2" s="536"/>
      <c r="G2" s="536"/>
      <c r="H2" s="536"/>
      <c r="I2" s="342"/>
    </row>
    <row r="3" spans="1:9" ht="60" customHeight="1">
      <c r="A3" s="650" t="s">
        <v>801</v>
      </c>
      <c r="B3" s="386"/>
      <c r="C3" s="387"/>
      <c r="D3" s="364"/>
      <c r="E3" s="364"/>
      <c r="F3" s="364"/>
      <c r="G3" s="364"/>
      <c r="H3" s="364"/>
      <c r="I3" s="381"/>
    </row>
    <row r="4" spans="1:9" ht="15" customHeight="1">
      <c r="A4" s="329"/>
      <c r="B4" s="2570"/>
      <c r="C4" s="2572" t="s">
        <v>46</v>
      </c>
      <c r="D4" s="2573"/>
      <c r="E4" s="2573"/>
      <c r="F4" s="2572" t="s">
        <v>67</v>
      </c>
      <c r="G4" s="2573"/>
      <c r="H4" s="2573"/>
      <c r="I4" s="188"/>
    </row>
    <row r="5" spans="1:9" ht="30" customHeight="1">
      <c r="A5" s="383"/>
      <c r="B5" s="2571"/>
      <c r="C5" s="1200" t="s">
        <v>49</v>
      </c>
      <c r="D5" s="1200" t="s">
        <v>92</v>
      </c>
      <c r="E5" s="287" t="s">
        <v>423</v>
      </c>
      <c r="F5" s="1200" t="s">
        <v>49</v>
      </c>
      <c r="G5" s="1200" t="s">
        <v>92</v>
      </c>
      <c r="H5" s="287" t="s">
        <v>423</v>
      </c>
      <c r="I5" s="324"/>
    </row>
    <row r="6" spans="1:9" ht="15" customHeight="1">
      <c r="A6" s="327"/>
      <c r="B6" s="388" t="s">
        <v>418</v>
      </c>
      <c r="C6" s="35"/>
      <c r="D6" s="35"/>
      <c r="E6" s="66"/>
      <c r="F6" s="286"/>
      <c r="G6" s="283"/>
      <c r="H6" s="12"/>
      <c r="I6" s="324"/>
    </row>
    <row r="7" spans="1:9" ht="15" customHeight="1">
      <c r="A7" s="327"/>
      <c r="B7" s="389" t="s">
        <v>106</v>
      </c>
      <c r="C7" s="35"/>
      <c r="D7" s="35"/>
      <c r="E7" s="66"/>
      <c r="F7" s="121"/>
      <c r="G7" s="283"/>
      <c r="H7" s="12"/>
      <c r="I7" s="324"/>
    </row>
    <row r="8" spans="1:9" ht="15" customHeight="1">
      <c r="A8" s="327"/>
      <c r="B8" s="390" t="s">
        <v>41</v>
      </c>
      <c r="C8" s="285"/>
      <c r="D8" s="48"/>
      <c r="E8" s="68"/>
      <c r="F8" s="285"/>
      <c r="G8" s="544"/>
      <c r="H8" s="545"/>
      <c r="I8" s="324"/>
    </row>
    <row r="9" spans="1:9" ht="30" customHeight="1">
      <c r="A9" s="384"/>
      <c r="B9" s="330"/>
      <c r="C9" s="330"/>
      <c r="D9" s="331"/>
      <c r="E9" s="331"/>
      <c r="F9" s="331"/>
      <c r="G9" s="331"/>
      <c r="H9" s="331"/>
      <c r="I9" s="188"/>
    </row>
    <row r="10" spans="1:9" ht="15" customHeight="1">
      <c r="A10" s="325"/>
      <c r="B10" s="537"/>
      <c r="C10" s="2568" t="s">
        <v>46</v>
      </c>
      <c r="D10" s="2572" t="s">
        <v>67</v>
      </c>
      <c r="E10" s="2573"/>
      <c r="F10" s="2573"/>
      <c r="G10" s="539"/>
      <c r="H10" s="539"/>
      <c r="I10" s="324"/>
    </row>
    <row r="11" spans="1:9" ht="45" customHeight="1">
      <c r="A11" s="325"/>
      <c r="B11" s="538"/>
      <c r="C11" s="2569"/>
      <c r="D11" s="287" t="s">
        <v>66</v>
      </c>
      <c r="E11" s="287" t="s">
        <v>641</v>
      </c>
      <c r="F11" s="287" t="s">
        <v>183</v>
      </c>
      <c r="G11" s="539"/>
      <c r="H11" s="539"/>
      <c r="I11" s="324"/>
    </row>
    <row r="12" spans="1:9" ht="15" customHeight="1">
      <c r="A12" s="327"/>
      <c r="B12" s="391" t="s">
        <v>238</v>
      </c>
      <c r="C12" s="397" t="str">
        <f>IF(AND(ISNUMBER(C13),ISNUMBER(C14)),C13+C14,"")</f>
        <v/>
      </c>
      <c r="D12" s="281"/>
      <c r="E12" s="220"/>
      <c r="F12" s="12"/>
      <c r="G12" s="541"/>
      <c r="H12" s="541"/>
      <c r="I12" s="338"/>
    </row>
    <row r="13" spans="1:9" ht="15" customHeight="1">
      <c r="A13" s="327"/>
      <c r="B13" s="392" t="s">
        <v>237</v>
      </c>
      <c r="C13" s="205"/>
      <c r="D13" s="283"/>
      <c r="E13" s="12"/>
      <c r="F13" s="12"/>
      <c r="G13" s="541"/>
      <c r="H13" s="541"/>
      <c r="I13" s="338"/>
    </row>
    <row r="14" spans="1:9" ht="15" customHeight="1">
      <c r="A14" s="327"/>
      <c r="B14" s="1019" t="s">
        <v>1171</v>
      </c>
      <c r="C14" s="205"/>
      <c r="D14" s="283"/>
      <c r="E14" s="12"/>
      <c r="F14" s="347" t="str">
        <f>IF(AND(ISNUMBER(F15),ISNUMBER(F16)),F15+F16,"")</f>
        <v/>
      </c>
      <c r="G14" s="541"/>
      <c r="H14" s="541"/>
      <c r="I14" s="338"/>
    </row>
    <row r="15" spans="1:9" s="483" customFormat="1" ht="15" customHeight="1">
      <c r="A15" s="1004"/>
      <c r="B15" s="1020" t="s">
        <v>1169</v>
      </c>
      <c r="C15" s="283"/>
      <c r="D15" s="283"/>
      <c r="E15" s="12"/>
      <c r="F15" s="488"/>
      <c r="G15" s="541"/>
      <c r="H15" s="541"/>
      <c r="I15" s="338"/>
    </row>
    <row r="16" spans="1:9" s="483" customFormat="1" ht="15" customHeight="1">
      <c r="A16" s="1004"/>
      <c r="B16" s="1020" t="s">
        <v>1170</v>
      </c>
      <c r="C16" s="283"/>
      <c r="D16" s="283"/>
      <c r="E16" s="12"/>
      <c r="F16" s="488"/>
      <c r="G16" s="541"/>
      <c r="H16" s="541"/>
      <c r="I16" s="338"/>
    </row>
    <row r="17" spans="1:9" ht="15" customHeight="1">
      <c r="A17" s="327"/>
      <c r="B17" s="393" t="s">
        <v>79</v>
      </c>
      <c r="C17" s="347" t="str">
        <f>IF(AND(ISNUMBER(C18),ISNUMBER(C19)),C18+C19,"")</f>
        <v/>
      </c>
      <c r="D17" s="283"/>
      <c r="E17" s="12"/>
      <c r="F17" s="12"/>
      <c r="G17" s="541"/>
      <c r="H17" s="541"/>
      <c r="I17" s="338"/>
    </row>
    <row r="18" spans="1:9" ht="15" customHeight="1">
      <c r="A18" s="327"/>
      <c r="B18" s="394" t="s">
        <v>211</v>
      </c>
      <c r="C18" s="205"/>
      <c r="D18" s="283"/>
      <c r="E18" s="12"/>
      <c r="F18" s="12"/>
      <c r="G18" s="541"/>
      <c r="H18" s="541"/>
      <c r="I18" s="338"/>
    </row>
    <row r="19" spans="1:9" ht="15" customHeight="1">
      <c r="A19" s="327"/>
      <c r="B19" s="394" t="s">
        <v>212</v>
      </c>
      <c r="C19" s="205"/>
      <c r="D19" s="20"/>
      <c r="E19" s="22"/>
      <c r="F19" s="12"/>
      <c r="G19" s="622"/>
      <c r="H19" s="622"/>
      <c r="I19" s="338"/>
    </row>
    <row r="20" spans="1:9" ht="15" customHeight="1">
      <c r="A20" s="327"/>
      <c r="B20" s="395" t="s">
        <v>419</v>
      </c>
      <c r="C20" s="205"/>
      <c r="D20" s="283"/>
      <c r="E20" s="12"/>
      <c r="F20" s="12"/>
      <c r="G20" s="541"/>
      <c r="H20" s="541"/>
      <c r="I20" s="338"/>
    </row>
    <row r="21" spans="1:9" ht="15" customHeight="1">
      <c r="A21" s="327"/>
      <c r="B21" s="492" t="s">
        <v>559</v>
      </c>
      <c r="C21" s="205"/>
      <c r="D21" s="283"/>
      <c r="E21" s="12"/>
      <c r="F21" s="12"/>
      <c r="G21" s="541"/>
      <c r="H21" s="541"/>
      <c r="I21" s="338"/>
    </row>
    <row r="22" spans="1:9" ht="15" customHeight="1">
      <c r="A22" s="327"/>
      <c r="B22" s="395" t="s">
        <v>187</v>
      </c>
      <c r="C22" s="205"/>
      <c r="D22" s="283"/>
      <c r="E22" s="12"/>
      <c r="F22" s="12"/>
      <c r="G22" s="541"/>
      <c r="H22" s="541"/>
      <c r="I22" s="338"/>
    </row>
    <row r="23" spans="1:9" ht="15" customHeight="1">
      <c r="A23" s="327"/>
      <c r="B23" s="395" t="s">
        <v>188</v>
      </c>
      <c r="C23" s="205"/>
      <c r="D23" s="284"/>
      <c r="E23" s="221"/>
      <c r="F23" s="12"/>
      <c r="G23" s="541"/>
      <c r="H23" s="541"/>
      <c r="I23" s="338"/>
    </row>
    <row r="24" spans="1:9" ht="15" customHeight="1">
      <c r="A24" s="327"/>
      <c r="B24" s="396" t="s">
        <v>1174</v>
      </c>
      <c r="C24" s="398" t="str">
        <f>IF(AND(ISNUMBER(C6),ISNUMBER(D6),ISNUMBER(E6),ISNUMBER(C12),ISNUMBER(C17), ISNUMBER(C20),ISNUMBER(C21),ISNUMBER(C22),ISNUMBER(C23)),SUM(C6:E6,C12,C17,C20,C21,C22,C23),"")</f>
        <v/>
      </c>
      <c r="D24" s="282"/>
      <c r="E24" s="222"/>
      <c r="F24" s="222"/>
      <c r="G24" s="541"/>
      <c r="H24" s="541"/>
      <c r="I24" s="188"/>
    </row>
    <row r="25" spans="1:9" ht="15" customHeight="1">
      <c r="A25" s="385"/>
      <c r="B25" s="349"/>
      <c r="C25" s="349"/>
      <c r="D25" s="349"/>
      <c r="E25" s="349"/>
      <c r="F25" s="349"/>
      <c r="G25" s="349"/>
      <c r="H25" s="349"/>
      <c r="I25" s="219"/>
    </row>
    <row r="26" spans="1:9" ht="60" customHeight="1">
      <c r="A26" s="650" t="s">
        <v>421</v>
      </c>
      <c r="B26" s="386"/>
      <c r="C26" s="387"/>
      <c r="D26" s="364"/>
      <c r="E26" s="364"/>
      <c r="F26" s="364"/>
      <c r="G26" s="364"/>
      <c r="H26" s="364"/>
      <c r="I26" s="381"/>
    </row>
    <row r="27" spans="1:9" ht="15" customHeight="1">
      <c r="A27" s="384"/>
      <c r="B27" s="1025"/>
      <c r="C27" s="1026"/>
      <c r="D27" s="2572" t="s">
        <v>46</v>
      </c>
      <c r="E27" s="2573"/>
      <c r="H27" s="331"/>
      <c r="I27" s="188"/>
    </row>
    <row r="28" spans="1:9" ht="30" customHeight="1">
      <c r="A28" s="341"/>
      <c r="B28" s="956"/>
      <c r="C28" s="1027"/>
      <c r="D28" s="1200" t="s">
        <v>359</v>
      </c>
      <c r="E28" s="287" t="s">
        <v>404</v>
      </c>
      <c r="H28" s="189"/>
      <c r="I28" s="338"/>
    </row>
    <row r="29" spans="1:9" s="483" customFormat="1" ht="15" customHeight="1">
      <c r="A29" s="1028"/>
      <c r="B29" s="2588" t="s">
        <v>1175</v>
      </c>
      <c r="C29" s="2589"/>
      <c r="D29" s="565" t="str">
        <f>Parameters!$F$7</f>
        <v>Yes</v>
      </c>
      <c r="E29" s="222"/>
      <c r="F29" s="332"/>
      <c r="G29" s="332"/>
      <c r="H29" s="189"/>
      <c r="I29" s="338"/>
    </row>
    <row r="30" spans="1:9" ht="15" customHeight="1">
      <c r="A30" s="384"/>
      <c r="B30" s="2582" t="s">
        <v>77</v>
      </c>
      <c r="C30" s="2583"/>
      <c r="D30" s="223"/>
      <c r="E30" s="280"/>
      <c r="H30" s="189"/>
      <c r="I30" s="188"/>
    </row>
    <row r="31" spans="1:9" ht="15" customHeight="1">
      <c r="A31" s="384"/>
      <c r="B31" s="2584" t="s">
        <v>406</v>
      </c>
      <c r="C31" s="2584"/>
      <c r="D31" s="279"/>
      <c r="E31" s="405" t="str">
        <f>IF(AND(ISNUMBER(DefCap!F63),ISNUMBER(DefCap!F80),ISNUMBER(DefCap!F103)),DefCap!F63+DefCap!F80+DefCap!F103,"")</f>
        <v/>
      </c>
      <c r="H31" s="189"/>
      <c r="I31" s="188"/>
    </row>
    <row r="32" spans="1:9" ht="15" customHeight="1">
      <c r="A32" s="384"/>
      <c r="B32" s="2584" t="s">
        <v>416</v>
      </c>
      <c r="C32" s="2585"/>
      <c r="D32" s="20"/>
      <c r="E32" s="280"/>
      <c r="H32" s="189"/>
      <c r="I32" s="188"/>
    </row>
    <row r="33" spans="1:9" ht="15" customHeight="1">
      <c r="A33" s="384"/>
      <c r="B33" s="2586" t="s">
        <v>417</v>
      </c>
      <c r="C33" s="2587"/>
      <c r="D33" s="23"/>
      <c r="E33" s="253"/>
      <c r="H33" s="189"/>
      <c r="I33" s="188"/>
    </row>
    <row r="34" spans="1:9" ht="15" customHeight="1">
      <c r="A34" s="327"/>
      <c r="B34" s="399"/>
      <c r="C34" s="330"/>
      <c r="D34" s="331"/>
      <c r="E34" s="331"/>
      <c r="F34" s="331"/>
      <c r="G34" s="331"/>
      <c r="H34" s="331"/>
      <c r="I34" s="188"/>
    </row>
    <row r="35" spans="1:9" ht="60" customHeight="1">
      <c r="A35" s="651" t="s">
        <v>420</v>
      </c>
      <c r="B35" s="400"/>
      <c r="C35" s="406"/>
      <c r="D35" s="407"/>
      <c r="E35" s="407"/>
      <c r="F35" s="407"/>
      <c r="G35" s="407"/>
      <c r="H35" s="407"/>
      <c r="I35" s="382"/>
    </row>
    <row r="36" spans="1:9" ht="15" customHeight="1">
      <c r="A36" s="327"/>
      <c r="B36" s="2580"/>
      <c r="C36" s="2572" t="s">
        <v>46</v>
      </c>
      <c r="D36" s="2573"/>
      <c r="E36" s="2573"/>
      <c r="F36" s="539"/>
      <c r="G36" s="539"/>
      <c r="H36" s="539"/>
      <c r="I36" s="188"/>
    </row>
    <row r="37" spans="1:9" ht="30" customHeight="1">
      <c r="A37" s="384"/>
      <c r="B37" s="2581"/>
      <c r="C37" s="1201" t="s">
        <v>94</v>
      </c>
      <c r="D37" s="1202" t="s">
        <v>407</v>
      </c>
      <c r="E37" s="287" t="s">
        <v>408</v>
      </c>
      <c r="F37" s="539"/>
      <c r="G37" s="539"/>
      <c r="H37" s="539"/>
      <c r="I37" s="188"/>
    </row>
    <row r="38" spans="1:9" s="483" customFormat="1" ht="15" customHeight="1">
      <c r="A38" s="951"/>
      <c r="B38" s="564" t="s">
        <v>1175</v>
      </c>
      <c r="C38" s="222"/>
      <c r="D38" s="565" t="str">
        <f>Parameters!$F$7</f>
        <v>Yes</v>
      </c>
      <c r="E38" s="222"/>
      <c r="F38" s="1018"/>
      <c r="G38" s="1018"/>
      <c r="H38" s="1018"/>
      <c r="I38" s="188"/>
    </row>
    <row r="39" spans="1:9" ht="15" customHeight="1">
      <c r="A39" s="327"/>
      <c r="B39" s="1024" t="s">
        <v>1173</v>
      </c>
      <c r="C39" s="1022" t="str">
        <f>IF(ISNUMBER(C24),C24,"")</f>
        <v/>
      </c>
      <c r="D39" s="1023" t="str">
        <f>IF(AND(ISNUMBER(C24),ISNUMBER(D30),ISNUMBER(D32),ISNUMBER(D33)),C24+D30+D32+D33,"")</f>
        <v/>
      </c>
      <c r="E39" s="1023" t="str">
        <f>IF(AND(ISNUMBER(C24),ISNUMBER(D30),ISNUMBER(E31),ISNUMBER(D32),ISNUMBER(D33)),C24+D30+E31+D32+D33,"")</f>
        <v/>
      </c>
      <c r="F39" s="542"/>
      <c r="G39" s="542"/>
      <c r="H39" s="542"/>
      <c r="I39" s="188"/>
    </row>
    <row r="40" spans="1:9" s="483" customFormat="1" ht="15" customHeight="1">
      <c r="A40" s="1004"/>
      <c r="B40" s="791" t="s">
        <v>1172</v>
      </c>
      <c r="C40" s="285"/>
      <c r="D40" s="491"/>
      <c r="E40" s="545"/>
      <c r="F40" s="542"/>
      <c r="G40" s="542"/>
      <c r="H40" s="542"/>
      <c r="I40" s="188"/>
    </row>
    <row r="41" spans="1:9" ht="30" customHeight="1">
      <c r="A41" s="384"/>
      <c r="B41" s="330"/>
      <c r="C41" s="330"/>
      <c r="D41" s="331"/>
      <c r="E41" s="331"/>
      <c r="F41" s="331"/>
      <c r="G41" s="331"/>
      <c r="H41" s="331"/>
      <c r="I41" s="188"/>
    </row>
    <row r="42" spans="1:9" ht="15" customHeight="1">
      <c r="A42" s="327"/>
      <c r="B42" s="2574"/>
      <c r="C42" s="2572" t="s">
        <v>210</v>
      </c>
      <c r="D42" s="2573"/>
      <c r="E42" s="2573"/>
      <c r="F42" s="539"/>
      <c r="G42" s="539"/>
      <c r="H42" s="539"/>
      <c r="I42" s="188"/>
    </row>
    <row r="43" spans="1:9" ht="15" customHeight="1">
      <c r="A43" s="327"/>
      <c r="B43" s="2575"/>
      <c r="C43" s="2576" t="s">
        <v>94</v>
      </c>
      <c r="D43" s="2578" t="s">
        <v>407</v>
      </c>
      <c r="E43" s="2578" t="s">
        <v>408</v>
      </c>
      <c r="F43" s="539"/>
      <c r="G43" s="539"/>
      <c r="H43" s="539"/>
      <c r="I43" s="188"/>
    </row>
    <row r="44" spans="1:9" ht="15" customHeight="1">
      <c r="A44" s="327"/>
      <c r="B44" s="401" t="s">
        <v>182</v>
      </c>
      <c r="C44" s="2577"/>
      <c r="D44" s="2579"/>
      <c r="E44" s="2579"/>
      <c r="F44" s="539"/>
      <c r="G44" s="539"/>
      <c r="H44" s="539"/>
      <c r="I44" s="188"/>
    </row>
    <row r="45" spans="1:9" ht="15" customHeight="1">
      <c r="A45" s="327"/>
      <c r="B45" s="402" t="s">
        <v>4</v>
      </c>
      <c r="C45" s="225" t="str">
        <f>IF(AND(ISNUMBER('General Info'!C89),ISNUMBER(C39)),'General Info'!C89/C39,"")</f>
        <v/>
      </c>
      <c r="D45" s="226" t="str">
        <f>IF(AND(ISNUMBER('General Info'!D89),ISNUMBER(D39)),'General Info'!D89/D39,"")</f>
        <v/>
      </c>
      <c r="E45" s="226" t="str">
        <f>IF(AND(ISNUMBER('General Info'!E89),ISNUMBER(E39)),'General Info'!E89/E39,"")</f>
        <v/>
      </c>
      <c r="F45" s="543"/>
      <c r="G45" s="543"/>
      <c r="H45" s="543"/>
      <c r="I45" s="188"/>
    </row>
    <row r="46" spans="1:9" ht="15" customHeight="1">
      <c r="A46" s="327"/>
      <c r="B46" s="403" t="s">
        <v>5</v>
      </c>
      <c r="C46" s="227" t="str">
        <f>IF(AND(ISNUMBER('General Info'!C96),ISNUMBER(C39)),'General Info'!C96/C39,"")</f>
        <v/>
      </c>
      <c r="D46" s="228" t="str">
        <f>IF(AND(ISNUMBER('General Info'!D96),ISNUMBER(D39)),'General Info'!D96/D39,"")</f>
        <v/>
      </c>
      <c r="E46" s="228" t="str">
        <f>IF(AND(ISNUMBER('General Info'!E96),ISNUMBER(E39)),'General Info'!E96/E39,"")</f>
        <v/>
      </c>
      <c r="F46" s="543"/>
      <c r="G46" s="543"/>
      <c r="H46" s="543"/>
      <c r="I46" s="188"/>
    </row>
    <row r="47" spans="1:9" ht="15" customHeight="1">
      <c r="A47" s="327"/>
      <c r="B47" s="404" t="s">
        <v>29</v>
      </c>
      <c r="C47" s="229" t="str">
        <f>IF(AND(ISNUMBER('General Info'!C88),ISNUMBER(C39)),'General Info'!C88/C39,"")</f>
        <v/>
      </c>
      <c r="D47" s="230" t="str">
        <f>IF(AND(ISNUMBER('General Info'!D88),ISNUMBER(D39)),'General Info'!D88/D39,"")</f>
        <v/>
      </c>
      <c r="E47" s="230" t="str">
        <f>IF(AND(ISNUMBER('General Info'!E88),ISNUMBER(E39)),'General Info'!E88/E39,"")</f>
        <v/>
      </c>
      <c r="F47" s="543"/>
      <c r="G47" s="543"/>
      <c r="H47" s="543"/>
      <c r="I47" s="188"/>
    </row>
    <row r="48" spans="1:9" s="483" customFormat="1" ht="15" customHeight="1">
      <c r="A48" s="473"/>
      <c r="B48" s="540"/>
      <c r="C48" s="357"/>
      <c r="D48" s="349"/>
      <c r="E48" s="349"/>
      <c r="F48" s="349"/>
      <c r="G48" s="349"/>
      <c r="H48" s="349"/>
      <c r="I48" s="219"/>
    </row>
  </sheetData>
  <customSheetViews>
    <customSheetView guid="{3D2E4C4C-55B0-42AD-9B20-28C028F4BEE7}" scale="75" hiddenRows="1" hiddenColumns="1">
      <pane ySplit="1" topLeftCell="A2" activePane="bottomLeft" state="frozen"/>
      <selection pane="bottomLeft"/>
      <rowBreaks count="1" manualBreakCount="1">
        <brk id="31" max="9" man="1"/>
      </rowBreaks>
      <pageMargins left="0.59055118110236227" right="0.59055118110236227" top="0.98425196850393704" bottom="0.98425196850393704" header="0.51181102362204722" footer="0.51181102362204722"/>
      <printOptions headings="1"/>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19">
    <mergeCell ref="B42:B43"/>
    <mergeCell ref="C43:C44"/>
    <mergeCell ref="D43:D44"/>
    <mergeCell ref="B36:B37"/>
    <mergeCell ref="D27:E27"/>
    <mergeCell ref="C36:E36"/>
    <mergeCell ref="E43:E44"/>
    <mergeCell ref="C42:E42"/>
    <mergeCell ref="B30:C30"/>
    <mergeCell ref="B31:C31"/>
    <mergeCell ref="B32:C32"/>
    <mergeCell ref="B33:C33"/>
    <mergeCell ref="B29:C29"/>
    <mergeCell ref="B2:E2"/>
    <mergeCell ref="C10:C11"/>
    <mergeCell ref="B4:B5"/>
    <mergeCell ref="C4:E4"/>
    <mergeCell ref="D10:F10"/>
    <mergeCell ref="F4:H4"/>
  </mergeCells>
  <conditionalFormatting sqref="C6:E7 D8:E8 C13:C14 C18:C23 D19:E19 F15:F16 D40">
    <cfRule type="cellIs" dxfId="441" priority="4"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34" max="9" man="1"/>
  </rowBreaks>
  <ignoredErrors>
    <ignoredError sqref="C9:E9 C34:E35 C41:E41 C37 C36 C44:D44 C43 C47 C46 C42"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EC72"/>
  </sheetPr>
  <dimension ref="A1:K123"/>
  <sheetViews>
    <sheetView zoomScale="80" zoomScaleNormal="80" workbookViewId="0">
      <pane ySplit="4" topLeftCell="A26" activePane="bottomLeft" state="frozen"/>
      <selection pane="bottomLeft" activeCell="C38" sqref="C38"/>
    </sheetView>
  </sheetViews>
  <sheetFormatPr defaultColWidth="0" defaultRowHeight="0" customHeight="1" zeroHeight="1"/>
  <cols>
    <col min="1" max="1" width="1.7109375" style="370" customWidth="1"/>
    <col min="2" max="2" width="10.7109375" style="505" customWidth="1"/>
    <col min="3" max="3" width="150.7109375" style="505" customWidth="1"/>
    <col min="4" max="6" width="16.7109375" style="505" customWidth="1"/>
    <col min="7" max="7" width="1.7109375" style="611" customWidth="1"/>
    <col min="8" max="16384" width="16.7109375" style="320" hidden="1"/>
  </cols>
  <sheetData>
    <row r="1" spans="1:7" s="323" customFormat="1" ht="30" customHeight="1">
      <c r="A1" s="408" t="s">
        <v>353</v>
      </c>
      <c r="B1" s="409"/>
      <c r="C1" s="409"/>
      <c r="D1" s="568" t="str">
        <f>CONCATENATE("Reporting unit: ", 'General Info'!$C$55, " ", 'General Info'!$C$54)</f>
        <v xml:space="preserve">Reporting unit: 1 </v>
      </c>
      <c r="E1" s="410"/>
      <c r="F1" s="410"/>
      <c r="G1" s="342"/>
    </row>
    <row r="2" spans="1:7" s="331" customFormat="1" ht="15" customHeight="1">
      <c r="A2" s="560"/>
      <c r="B2" s="561"/>
      <c r="C2" s="561"/>
      <c r="D2" s="562"/>
      <c r="E2" s="562"/>
      <c r="F2" s="563"/>
      <c r="G2" s="188"/>
    </row>
    <row r="3" spans="1:7" s="331" customFormat="1" ht="15" customHeight="1">
      <c r="A3" s="184"/>
      <c r="B3" s="567"/>
      <c r="C3" s="564" t="s">
        <v>584</v>
      </c>
      <c r="D3" s="565" t="str">
        <f>Parameters!$F$7</f>
        <v>Yes</v>
      </c>
      <c r="E3" s="565" t="str">
        <f>Parameters!$F$8</f>
        <v>Yes</v>
      </c>
      <c r="F3" s="566" t="str">
        <f>Parameters!$F$8</f>
        <v>Yes</v>
      </c>
      <c r="G3" s="188"/>
    </row>
    <row r="4" spans="1:7" s="331" customFormat="1" ht="15" customHeight="1">
      <c r="A4" s="560"/>
      <c r="B4" s="561"/>
      <c r="C4" s="561"/>
      <c r="D4" s="562"/>
      <c r="E4" s="562"/>
      <c r="F4" s="563"/>
      <c r="G4" s="188"/>
    </row>
    <row r="5" spans="1:7" s="179" customFormat="1" ht="60" customHeight="1">
      <c r="A5" s="648" t="s">
        <v>354</v>
      </c>
      <c r="B5" s="177"/>
      <c r="C5" s="177"/>
      <c r="D5" s="177"/>
      <c r="E5" s="177"/>
      <c r="F5" s="254"/>
      <c r="G5" s="178"/>
    </row>
    <row r="6" spans="1:7" ht="30" customHeight="1">
      <c r="B6" s="411" t="s">
        <v>63</v>
      </c>
      <c r="C6" s="412" t="s">
        <v>62</v>
      </c>
      <c r="D6" s="350" t="s">
        <v>359</v>
      </c>
      <c r="E6" s="350" t="s">
        <v>404</v>
      </c>
      <c r="F6" s="255"/>
      <c r="G6" s="324"/>
    </row>
    <row r="7" spans="1:7" s="331" customFormat="1" ht="15" customHeight="1">
      <c r="A7" s="184"/>
      <c r="B7" s="558"/>
      <c r="C7" s="559" t="s">
        <v>78</v>
      </c>
      <c r="D7" s="32"/>
      <c r="E7" s="32"/>
      <c r="F7" s="255"/>
      <c r="G7" s="188"/>
    </row>
    <row r="8" spans="1:7" s="331" customFormat="1" ht="30" customHeight="1">
      <c r="A8" s="184"/>
      <c r="B8" s="575">
        <v>73</v>
      </c>
      <c r="C8" s="637" t="s">
        <v>1658</v>
      </c>
      <c r="D8" s="74"/>
      <c r="E8" s="32"/>
      <c r="F8" s="255"/>
      <c r="G8" s="188"/>
    </row>
    <row r="9" spans="1:7" s="331" customFormat="1" ht="30" customHeight="1">
      <c r="A9" s="184"/>
      <c r="B9" s="575">
        <v>73</v>
      </c>
      <c r="C9" s="637" t="s">
        <v>1659</v>
      </c>
      <c r="D9" s="74"/>
      <c r="E9" s="32"/>
      <c r="F9" s="255"/>
      <c r="G9" s="188"/>
    </row>
    <row r="10" spans="1:7" s="331" customFormat="1" ht="30" customHeight="1">
      <c r="A10" s="184"/>
      <c r="B10" s="495" t="s">
        <v>1655</v>
      </c>
      <c r="C10" s="637" t="s">
        <v>1656</v>
      </c>
      <c r="D10" s="462"/>
      <c r="E10" s="32"/>
      <c r="F10" s="255"/>
      <c r="G10" s="188"/>
    </row>
    <row r="11" spans="1:7" s="331" customFormat="1" ht="30" customHeight="1">
      <c r="A11" s="184"/>
      <c r="B11" s="495" t="s">
        <v>1655</v>
      </c>
      <c r="C11" s="637" t="s">
        <v>1657</v>
      </c>
      <c r="D11" s="462"/>
      <c r="E11" s="32"/>
      <c r="F11" s="255"/>
      <c r="G11" s="188"/>
    </row>
    <row r="12" spans="1:7" s="331" customFormat="1" ht="15" customHeight="1">
      <c r="A12" s="184"/>
      <c r="B12" s="180"/>
      <c r="C12" s="637" t="s">
        <v>2204</v>
      </c>
      <c r="D12" s="74"/>
      <c r="E12" s="74"/>
      <c r="G12" s="188"/>
    </row>
    <row r="13" spans="1:7" s="331" customFormat="1" ht="15" customHeight="1">
      <c r="A13" s="184"/>
      <c r="B13" s="575">
        <v>61</v>
      </c>
      <c r="C13" s="582" t="s">
        <v>107</v>
      </c>
      <c r="D13" s="74"/>
      <c r="E13" s="32"/>
      <c r="G13" s="188"/>
    </row>
    <row r="14" spans="1:7" s="331" customFormat="1" ht="15" customHeight="1">
      <c r="A14" s="184"/>
      <c r="B14" s="180"/>
      <c r="C14" s="582" t="s">
        <v>108</v>
      </c>
      <c r="D14" s="74"/>
      <c r="E14" s="74"/>
      <c r="G14" s="188"/>
    </row>
    <row r="15" spans="1:7" s="331" customFormat="1" ht="15" customHeight="1">
      <c r="A15" s="184"/>
      <c r="B15" s="180"/>
      <c r="C15" s="413" t="s">
        <v>13</v>
      </c>
      <c r="D15" s="53"/>
      <c r="E15" s="32"/>
      <c r="G15" s="188"/>
    </row>
    <row r="16" spans="1:7" s="331" customFormat="1" ht="15" customHeight="1">
      <c r="A16" s="184"/>
      <c r="B16" s="575">
        <v>60</v>
      </c>
      <c r="C16" s="582" t="s">
        <v>76</v>
      </c>
      <c r="D16" s="666"/>
      <c r="E16" s="32"/>
      <c r="G16" s="188"/>
    </row>
    <row r="17" spans="1:7" s="331" customFormat="1" ht="15" customHeight="1">
      <c r="A17" s="184"/>
      <c r="B17" s="575">
        <v>60</v>
      </c>
      <c r="C17" s="582" t="s">
        <v>109</v>
      </c>
      <c r="D17" s="74"/>
      <c r="E17" s="32"/>
      <c r="G17" s="188"/>
    </row>
    <row r="18" spans="1:7" s="331" customFormat="1" ht="15" customHeight="1">
      <c r="A18" s="184"/>
      <c r="B18" s="180"/>
      <c r="C18" s="582" t="s">
        <v>110</v>
      </c>
      <c r="D18" s="74"/>
      <c r="E18" s="32"/>
      <c r="G18" s="188"/>
    </row>
    <row r="19" spans="1:7" s="331" customFormat="1" ht="15" customHeight="1">
      <c r="A19" s="184"/>
      <c r="B19" s="180"/>
      <c r="C19" s="413" t="s">
        <v>12</v>
      </c>
      <c r="D19" s="53"/>
      <c r="E19" s="32"/>
      <c r="G19" s="188"/>
    </row>
    <row r="20" spans="1:7" s="331" customFormat="1" ht="15" customHeight="1">
      <c r="A20" s="184"/>
      <c r="B20" s="180"/>
      <c r="C20" s="582" t="s">
        <v>76</v>
      </c>
      <c r="D20" s="74"/>
      <c r="E20" s="32"/>
      <c r="G20" s="188"/>
    </row>
    <row r="21" spans="1:7" s="331" customFormat="1" ht="15" customHeight="1">
      <c r="A21" s="184"/>
      <c r="B21" s="180"/>
      <c r="C21" s="582" t="s">
        <v>109</v>
      </c>
      <c r="D21" s="74"/>
      <c r="E21" s="32"/>
      <c r="G21" s="188"/>
    </row>
    <row r="22" spans="1:7" s="331" customFormat="1" ht="15" customHeight="1">
      <c r="A22" s="184"/>
      <c r="B22" s="180"/>
      <c r="C22" s="582" t="s">
        <v>111</v>
      </c>
      <c r="D22" s="74"/>
      <c r="E22" s="46"/>
      <c r="G22" s="188"/>
    </row>
    <row r="23" spans="1:7" s="331" customFormat="1" ht="15" customHeight="1">
      <c r="A23" s="184"/>
      <c r="B23" s="182"/>
      <c r="C23" s="183" t="s">
        <v>356</v>
      </c>
      <c r="D23" s="244" t="str">
        <f>IF(AND(ISNUMBER(D14),ISNUMBER(D18),ISNUMBER(D22)),D14+D18+D22,"")</f>
        <v/>
      </c>
      <c r="E23" s="58"/>
      <c r="F23" s="255"/>
      <c r="G23" s="188"/>
    </row>
    <row r="24" spans="1:7" s="331" customFormat="1" ht="15" customHeight="1">
      <c r="A24" s="184"/>
      <c r="B24" s="185"/>
      <c r="C24" s="186"/>
      <c r="D24" s="187"/>
      <c r="E24" s="187"/>
      <c r="F24" s="187"/>
      <c r="G24" s="188"/>
    </row>
    <row r="25" spans="1:7" s="179" customFormat="1" ht="60" customHeight="1">
      <c r="A25" s="648" t="s">
        <v>357</v>
      </c>
      <c r="B25" s="177"/>
      <c r="C25" s="177"/>
      <c r="D25" s="177"/>
      <c r="E25" s="177"/>
      <c r="F25" s="177"/>
      <c r="G25" s="178"/>
    </row>
    <row r="26" spans="1:7" s="179" customFormat="1" ht="30" customHeight="1">
      <c r="A26" s="649" t="s">
        <v>358</v>
      </c>
      <c r="B26" s="191"/>
      <c r="C26" s="191"/>
      <c r="D26" s="191"/>
      <c r="E26" s="191"/>
      <c r="F26" s="191"/>
      <c r="G26" s="192"/>
    </row>
    <row r="27" spans="1:7" ht="30" customHeight="1">
      <c r="B27" s="371" t="s">
        <v>63</v>
      </c>
      <c r="C27" s="372" t="s">
        <v>62</v>
      </c>
      <c r="D27" s="373" t="s">
        <v>359</v>
      </c>
      <c r="E27" s="374" t="s">
        <v>404</v>
      </c>
      <c r="F27" s="191"/>
      <c r="G27" s="324"/>
    </row>
    <row r="28" spans="1:7" s="331" customFormat="1" ht="60" customHeight="1">
      <c r="A28" s="184"/>
      <c r="B28" s="375" t="s">
        <v>206</v>
      </c>
      <c r="C28" s="414" t="s">
        <v>360</v>
      </c>
      <c r="D28" s="197"/>
      <c r="E28" s="198"/>
      <c r="F28" s="191"/>
      <c r="G28" s="188"/>
    </row>
    <row r="29" spans="1:7" s="331" customFormat="1" ht="15" customHeight="1">
      <c r="A29" s="184"/>
      <c r="B29" s="378" t="s">
        <v>206</v>
      </c>
      <c r="C29" s="366" t="s">
        <v>361</v>
      </c>
      <c r="D29" s="47"/>
      <c r="E29" s="74"/>
      <c r="F29" s="191"/>
      <c r="G29" s="188"/>
    </row>
    <row r="30" spans="1:7" s="331" customFormat="1" ht="15" customHeight="1">
      <c r="A30" s="184"/>
      <c r="B30" s="180"/>
      <c r="C30" s="366" t="s">
        <v>362</v>
      </c>
      <c r="D30" s="57"/>
      <c r="E30" s="181"/>
      <c r="F30" s="191"/>
      <c r="G30" s="188"/>
    </row>
    <row r="31" spans="1:7" s="331" customFormat="1" ht="15" customHeight="1">
      <c r="A31" s="184"/>
      <c r="B31" s="180"/>
      <c r="C31" s="379" t="s">
        <v>105</v>
      </c>
      <c r="D31" s="380" t="str">
        <f>IF(AND(ISNUMBER(D28),ISNUMBER(D29),ISNUMBER(D30)),SUM(D28:D30),"")</f>
        <v/>
      </c>
      <c r="E31" s="347" t="str">
        <f>IF(AND(ISNUMBER(E28),ISNUMBER(E29),ISNUMBER(E30)),SUM(E28:E30),"")</f>
        <v/>
      </c>
      <c r="F31" s="191"/>
      <c r="G31" s="188"/>
    </row>
    <row r="32" spans="1:7" s="331" customFormat="1" ht="15" customHeight="1">
      <c r="A32" s="184"/>
      <c r="B32" s="376" t="s">
        <v>207</v>
      </c>
      <c r="C32" s="369" t="s">
        <v>363</v>
      </c>
      <c r="D32" s="246"/>
      <c r="E32" s="247"/>
      <c r="F32" s="191"/>
      <c r="G32" s="188"/>
    </row>
    <row r="33" spans="1:7" s="331" customFormat="1" ht="15" customHeight="1">
      <c r="A33" s="184"/>
      <c r="B33" s="182"/>
      <c r="C33" s="201" t="s">
        <v>64</v>
      </c>
      <c r="D33" s="243" t="str">
        <f>IF(AND(ISNUMBER(D31),ISNUMBER(D32)),SUM(D31:D32),"")</f>
        <v/>
      </c>
      <c r="E33" s="244" t="str">
        <f>IF(AND(ISNUMBER(E31),ISNUMBER(E32)),SUM(E31:E32),"")</f>
        <v/>
      </c>
      <c r="F33" s="191"/>
      <c r="G33" s="188"/>
    </row>
    <row r="34" spans="1:7" s="179" customFormat="1" ht="45" customHeight="1">
      <c r="A34" s="652" t="s">
        <v>364</v>
      </c>
      <c r="B34" s="191"/>
      <c r="C34" s="191"/>
      <c r="D34" s="191"/>
      <c r="E34" s="191"/>
      <c r="F34" s="191"/>
      <c r="G34" s="192"/>
    </row>
    <row r="35" spans="1:7" ht="30" customHeight="1">
      <c r="B35" s="371" t="s">
        <v>63</v>
      </c>
      <c r="C35" s="372" t="s">
        <v>62</v>
      </c>
      <c r="D35" s="373" t="s">
        <v>359</v>
      </c>
      <c r="E35" s="374" t="s">
        <v>404</v>
      </c>
      <c r="F35" s="350" t="s">
        <v>405</v>
      </c>
      <c r="G35" s="324"/>
    </row>
    <row r="36" spans="1:7" s="331" customFormat="1" ht="15" customHeight="1">
      <c r="A36" s="184"/>
      <c r="B36" s="576" t="s">
        <v>209</v>
      </c>
      <c r="C36" s="415" t="s">
        <v>365</v>
      </c>
      <c r="D36" s="197"/>
      <c r="E36" s="198"/>
      <c r="F36" s="198"/>
      <c r="G36" s="188"/>
    </row>
    <row r="37" spans="1:7" s="331" customFormat="1" ht="15" customHeight="1">
      <c r="A37" s="184"/>
      <c r="B37" s="575" t="s">
        <v>209</v>
      </c>
      <c r="C37" s="365" t="s">
        <v>366</v>
      </c>
      <c r="D37" s="47"/>
      <c r="E37" s="74"/>
      <c r="F37" s="74"/>
      <c r="G37" s="188"/>
    </row>
    <row r="38" spans="1:7" s="331" customFormat="1" ht="15" customHeight="1">
      <c r="A38" s="184"/>
      <c r="B38" s="575">
        <v>69</v>
      </c>
      <c r="C38" s="377" t="s">
        <v>367</v>
      </c>
      <c r="D38" s="47"/>
      <c r="E38" s="74"/>
      <c r="F38" s="74"/>
      <c r="G38" s="188"/>
    </row>
    <row r="39" spans="1:7" s="331" customFormat="1" ht="15" customHeight="1">
      <c r="A39" s="184"/>
      <c r="B39" s="575">
        <v>78</v>
      </c>
      <c r="C39" s="377" t="s">
        <v>368</v>
      </c>
      <c r="D39" s="47"/>
      <c r="E39" s="74"/>
      <c r="F39" s="74"/>
      <c r="G39" s="188"/>
    </row>
    <row r="40" spans="1:7" s="331" customFormat="1" ht="15" customHeight="1">
      <c r="A40" s="184"/>
      <c r="B40" s="575">
        <v>79</v>
      </c>
      <c r="C40" s="377" t="s">
        <v>369</v>
      </c>
      <c r="D40" s="57"/>
      <c r="E40" s="181"/>
      <c r="F40" s="74"/>
      <c r="G40" s="188"/>
    </row>
    <row r="41" spans="1:7" s="331" customFormat="1" ht="15" customHeight="1">
      <c r="A41" s="184"/>
      <c r="B41" s="416">
        <v>73</v>
      </c>
      <c r="C41" s="366" t="s">
        <v>370</v>
      </c>
      <c r="D41" s="368" t="str">
        <f>IF(ISNUMBER(D12),D12,"")</f>
        <v/>
      </c>
      <c r="E41" s="368" t="str">
        <f>IF(ISNUMBER(E12),E12,"")</f>
        <v/>
      </c>
      <c r="F41" s="74"/>
      <c r="G41" s="188"/>
    </row>
    <row r="42" spans="1:7" s="331" customFormat="1" ht="15" customHeight="1">
      <c r="A42" s="184"/>
      <c r="B42" s="416" t="s">
        <v>371</v>
      </c>
      <c r="C42" s="334" t="s">
        <v>372</v>
      </c>
      <c r="D42" s="57"/>
      <c r="E42" s="181"/>
      <c r="F42" s="74"/>
      <c r="G42" s="188"/>
    </row>
    <row r="43" spans="1:7" s="331" customFormat="1" ht="30" customHeight="1">
      <c r="A43" s="184"/>
      <c r="B43" s="575">
        <v>75</v>
      </c>
      <c r="C43" s="417" t="s">
        <v>373</v>
      </c>
      <c r="D43" s="57"/>
      <c r="E43" s="181"/>
      <c r="F43" s="74"/>
      <c r="G43" s="188"/>
    </row>
    <row r="44" spans="1:7" s="331" customFormat="1" ht="15" customHeight="1">
      <c r="A44" s="184"/>
      <c r="B44" s="416" t="s">
        <v>374</v>
      </c>
      <c r="C44" s="418" t="s">
        <v>375</v>
      </c>
      <c r="D44" s="57"/>
      <c r="E44" s="181"/>
      <c r="F44" s="74"/>
      <c r="G44" s="188"/>
    </row>
    <row r="45" spans="1:7" s="331" customFormat="1" ht="15" customHeight="1">
      <c r="A45" s="184"/>
      <c r="B45" s="575">
        <v>74</v>
      </c>
      <c r="C45" s="493" t="s">
        <v>376</v>
      </c>
      <c r="D45" s="57"/>
      <c r="E45" s="181"/>
      <c r="F45" s="74"/>
      <c r="G45" s="188"/>
    </row>
    <row r="46" spans="1:7" s="331" customFormat="1" ht="15" customHeight="1">
      <c r="A46" s="184"/>
      <c r="B46" s="495" t="s">
        <v>571</v>
      </c>
      <c r="C46" s="365" t="s">
        <v>377</v>
      </c>
      <c r="D46" s="57"/>
      <c r="E46" s="57"/>
      <c r="F46" s="74"/>
      <c r="G46" s="188"/>
    </row>
    <row r="47" spans="1:7" s="331" customFormat="1" ht="15" customHeight="1">
      <c r="A47" s="184"/>
      <c r="B47" s="575" t="s">
        <v>355</v>
      </c>
      <c r="C47" s="365" t="s">
        <v>409</v>
      </c>
      <c r="D47" s="35"/>
      <c r="E47" s="53"/>
      <c r="F47" s="347" t="str">
        <f>IF(ISNUMBER(D47),12.5*D47,"")</f>
        <v/>
      </c>
      <c r="G47" s="188"/>
    </row>
    <row r="48" spans="1:7" s="331" customFormat="1" ht="15" customHeight="1">
      <c r="A48" s="184"/>
      <c r="B48" s="575" t="s">
        <v>355</v>
      </c>
      <c r="C48" s="365" t="s">
        <v>410</v>
      </c>
      <c r="D48" s="35"/>
      <c r="E48" s="53"/>
      <c r="F48" s="347" t="str">
        <f>IF(ISNUMBER(D48),12.5*D48,"")</f>
        <v/>
      </c>
      <c r="G48" s="188"/>
    </row>
    <row r="49" spans="1:7" s="331" customFormat="1" ht="15" customHeight="1">
      <c r="A49" s="184"/>
      <c r="B49" s="575" t="s">
        <v>355</v>
      </c>
      <c r="C49" s="365" t="s">
        <v>411</v>
      </c>
      <c r="D49" s="35"/>
      <c r="E49" s="53"/>
      <c r="F49" s="347" t="str">
        <f>IF(ISNUMBER(D49),12.5*D49,"")</f>
        <v/>
      </c>
      <c r="G49" s="188"/>
    </row>
    <row r="50" spans="1:7" s="331" customFormat="1" ht="15" customHeight="1">
      <c r="A50" s="184"/>
      <c r="B50" s="575" t="s">
        <v>355</v>
      </c>
      <c r="C50" s="365" t="s">
        <v>412</v>
      </c>
      <c r="D50" s="35"/>
      <c r="E50" s="53"/>
      <c r="F50" s="347" t="str">
        <f>IF(ISNUMBER(D50),12.5*D50,"")</f>
        <v/>
      </c>
      <c r="G50" s="188"/>
    </row>
    <row r="51" spans="1:7" s="331" customFormat="1" ht="15" customHeight="1">
      <c r="A51" s="184"/>
      <c r="B51" s="180"/>
      <c r="C51" s="493" t="s">
        <v>562</v>
      </c>
      <c r="D51" s="207"/>
      <c r="E51" s="55"/>
      <c r="F51" s="462"/>
      <c r="G51" s="188"/>
    </row>
    <row r="52" spans="1:7" s="331" customFormat="1" ht="15" customHeight="1">
      <c r="A52" s="184"/>
      <c r="B52" s="180"/>
      <c r="C52" s="583" t="s">
        <v>35</v>
      </c>
      <c r="D52" s="251" t="str">
        <f>IF(AND(ISNUMBER(D33),ISNUMBER(D36),ISNUMBER(D37),ISNUMBER(D38),ISNUMBER(D39),ISNUMBER(D40),ISNUMBER(D41),ISNUMBER(D42),ISNUMBER(D43),ISNUMBER(D44),ISNUMBER(D45),ISNUMBER(D46)),D33-SUM(D36:D51),"")</f>
        <v/>
      </c>
      <c r="E52" s="252" t="str">
        <f>IF(AND(ISNUMBER(E33),ISNUMBER(E36),ISNUMBER(E37),ISNUMBER(E38),ISNUMBER(E39),ISNUMBER(E40),ISNUMBER(E41),ISNUMBER(E42),ISNUMBER(E43),ISNUMBER(E44),ISNUMBER(E45),ISNUMBER(E46)),E33-SUM(E36:E46),"")</f>
        <v/>
      </c>
      <c r="F52" s="252" t="str">
        <f>IF(AND(ISNUMBER(F36),ISNUMBER(F37),ISNUMBER(F38),ISNUMBER(F39),ISNUMBER(F40),ISNUMBER(F41),ISNUMBER(F42),ISNUMBER(F43),ISNUMBER(F44),ISNUMBER(F45),ISNUMBER(F46)),SUM(F36:F51),"")</f>
        <v/>
      </c>
      <c r="G52" s="188"/>
    </row>
    <row r="53" spans="1:7" s="331" customFormat="1" ht="28.5">
      <c r="A53" s="184"/>
      <c r="B53" s="575" t="s">
        <v>379</v>
      </c>
      <c r="C53" s="366" t="s">
        <v>380</v>
      </c>
      <c r="D53" s="246"/>
      <c r="E53" s="247"/>
      <c r="F53" s="258"/>
      <c r="G53" s="188"/>
    </row>
    <row r="54" spans="1:7" s="331" customFormat="1" ht="15" customHeight="1">
      <c r="A54" s="184"/>
      <c r="B54" s="180"/>
      <c r="C54" s="583" t="s">
        <v>35</v>
      </c>
      <c r="D54" s="251" t="str">
        <f>IF(AND(ISNUMBER(D52),ISNUMBER(D53)),D52-D53,"")</f>
        <v/>
      </c>
      <c r="E54" s="252" t="str">
        <f>IF(AND(ISNUMBER(E52),ISNUMBER(E53)),E52-E53,"")</f>
        <v/>
      </c>
      <c r="F54" s="252" t="str">
        <f>IF(AND(ISNUMBER(F52),ISNUMBER(F53)),F52+F53,"")</f>
        <v/>
      </c>
      <c r="G54" s="188"/>
    </row>
    <row r="55" spans="1:7" s="331" customFormat="1" ht="42.75">
      <c r="A55" s="184"/>
      <c r="B55" s="575" t="s">
        <v>381</v>
      </c>
      <c r="C55" s="366" t="s">
        <v>382</v>
      </c>
      <c r="D55" s="57"/>
      <c r="E55" s="181"/>
      <c r="F55" s="258"/>
      <c r="G55" s="188"/>
    </row>
    <row r="56" spans="1:7" s="331" customFormat="1" ht="15" customHeight="1">
      <c r="A56" s="184"/>
      <c r="B56" s="575">
        <v>87</v>
      </c>
      <c r="C56" s="334" t="s">
        <v>383</v>
      </c>
      <c r="D56" s="57"/>
      <c r="E56" s="181"/>
      <c r="F56" s="258"/>
      <c r="G56" s="188"/>
    </row>
    <row r="57" spans="1:7" s="331" customFormat="1" ht="15" customHeight="1">
      <c r="A57" s="184"/>
      <c r="B57" s="180"/>
      <c r="C57" s="334" t="s">
        <v>384</v>
      </c>
      <c r="D57" s="57"/>
      <c r="E57" s="181"/>
      <c r="F57" s="258"/>
      <c r="G57" s="188"/>
    </row>
    <row r="58" spans="1:7" s="331" customFormat="1" ht="15" customHeight="1">
      <c r="A58" s="184"/>
      <c r="B58" s="180"/>
      <c r="C58" s="583" t="s">
        <v>36</v>
      </c>
      <c r="D58" s="251" t="str">
        <f>IF(AND(ISNUMBER(D54),ISNUMBER(D55),ISNUMBER(D56),ISNUMBER(D57)),D54-SUM(D55:D57),"")</f>
        <v/>
      </c>
      <c r="E58" s="252" t="str">
        <f>IF(AND(ISNUMBER(E54),ISNUMBER(E55),ISNUMBER(E56),ISNUMBER(E57)), E54-SUM(E55:E57),"")</f>
        <v/>
      </c>
      <c r="F58" s="252" t="str">
        <f>IF(AND(ISNUMBER(F54),ISNUMBER(F55),ISNUMBER(F56),ISNUMBER(F57)), F54+SUM(F55:F57),"")</f>
        <v/>
      </c>
      <c r="G58" s="188"/>
    </row>
    <row r="59" spans="1:7" s="331" customFormat="1" ht="15" customHeight="1">
      <c r="A59" s="184"/>
      <c r="B59" s="180"/>
      <c r="C59" s="366" t="s">
        <v>65</v>
      </c>
      <c r="D59" s="367" t="str">
        <f>IF(AND(ISNUMBER(D80),ISNUMBER(D81)),D80-D81,"")</f>
        <v/>
      </c>
      <c r="E59" s="368" t="str">
        <f>IF(AND(ISNUMBER(E80),ISNUMBER(E81)),E80-E81,"")</f>
        <v/>
      </c>
      <c r="F59" s="53"/>
      <c r="G59" s="188"/>
    </row>
    <row r="60" spans="1:7" s="331" customFormat="1" ht="30" customHeight="1">
      <c r="A60" s="184"/>
      <c r="B60" s="206"/>
      <c r="C60" s="369" t="s">
        <v>385</v>
      </c>
      <c r="D60" s="246"/>
      <c r="E60" s="247"/>
      <c r="F60" s="258"/>
      <c r="G60" s="188"/>
    </row>
    <row r="61" spans="1:7" s="331" customFormat="1" ht="15" customHeight="1">
      <c r="A61" s="184"/>
      <c r="B61" s="333" t="s">
        <v>355</v>
      </c>
      <c r="C61" s="369" t="s">
        <v>492</v>
      </c>
      <c r="D61" s="207"/>
      <c r="E61" s="53"/>
      <c r="F61" s="347" t="str">
        <f>IF(ISNUMBER(D61),-12.5*D61,"")</f>
        <v/>
      </c>
      <c r="G61" s="188"/>
    </row>
    <row r="62" spans="1:7" s="331" customFormat="1" ht="15" customHeight="1">
      <c r="A62" s="184"/>
      <c r="B62" s="206"/>
      <c r="C62" s="496" t="s">
        <v>378</v>
      </c>
      <c r="D62" s="207"/>
      <c r="E62" s="55"/>
      <c r="F62" s="68"/>
      <c r="G62" s="188"/>
    </row>
    <row r="63" spans="1:7" s="331" customFormat="1" ht="15" customHeight="1">
      <c r="A63" s="184"/>
      <c r="B63" s="271"/>
      <c r="C63" s="272" t="s">
        <v>386</v>
      </c>
      <c r="D63" s="239" t="str">
        <f>IF(AND(ISNUMBER(D33),ISNUMBER(D64)),D33-D64,"")</f>
        <v/>
      </c>
      <c r="E63" s="240" t="str">
        <f>IF(AND(ISNUMBER(E33),ISNUMBER(E64)),E33-E64,"")</f>
        <v/>
      </c>
      <c r="F63" s="240" t="str">
        <f>IF(AND(ISNUMBER(F58),ISNUMBER(F60)),SUM(F58,F60:F62),"")</f>
        <v/>
      </c>
      <c r="G63" s="188"/>
    </row>
    <row r="64" spans="1:7" s="331" customFormat="1" ht="15" customHeight="1">
      <c r="A64" s="184"/>
      <c r="B64" s="208"/>
      <c r="C64" s="273" t="s">
        <v>387</v>
      </c>
      <c r="D64" s="241" t="str">
        <f>IF(AND(ISNUMBER(D58),ISNUMBER(D59),ISNUMBER(D60)),D58-SUM(D59:D62),"")</f>
        <v/>
      </c>
      <c r="E64" s="242" t="str">
        <f>IF(AND(ISNUMBER(E58),ISNUMBER(E59),ISNUMBER(E60)),E58-SUM(E59:E60),"")</f>
        <v/>
      </c>
      <c r="F64" s="44"/>
      <c r="G64" s="188"/>
    </row>
    <row r="65" spans="1:7" s="331" customFormat="1" ht="15" customHeight="1">
      <c r="A65" s="184"/>
      <c r="B65" s="209"/>
      <c r="C65" s="209"/>
      <c r="D65" s="623"/>
      <c r="E65" s="623"/>
      <c r="F65" s="623"/>
      <c r="G65" s="188"/>
    </row>
    <row r="66" spans="1:7" s="179" customFormat="1" ht="60" customHeight="1">
      <c r="A66" s="648" t="s">
        <v>388</v>
      </c>
      <c r="B66" s="177"/>
      <c r="C66" s="177"/>
      <c r="D66" s="177"/>
      <c r="E66" s="177"/>
      <c r="F66" s="177"/>
      <c r="G66" s="178"/>
    </row>
    <row r="67" spans="1:7" s="179" customFormat="1" ht="30" customHeight="1">
      <c r="A67" s="649" t="s">
        <v>389</v>
      </c>
      <c r="B67" s="191"/>
      <c r="C67" s="191"/>
      <c r="D67" s="191"/>
      <c r="E67" s="191"/>
      <c r="F67" s="191"/>
      <c r="G67" s="192"/>
    </row>
    <row r="68" spans="1:7" ht="30" customHeight="1">
      <c r="B68" s="193" t="s">
        <v>63</v>
      </c>
      <c r="C68" s="194" t="s">
        <v>62</v>
      </c>
      <c r="D68" s="195" t="s">
        <v>359</v>
      </c>
      <c r="E68" s="248" t="s">
        <v>404</v>
      </c>
      <c r="F68" s="191"/>
      <c r="G68" s="324"/>
    </row>
    <row r="69" spans="1:7" s="331" customFormat="1" ht="30" customHeight="1">
      <c r="A69" s="184"/>
      <c r="B69" s="196" t="s">
        <v>208</v>
      </c>
      <c r="C69" s="580" t="s">
        <v>226</v>
      </c>
      <c r="D69" s="211"/>
      <c r="E69" s="212"/>
      <c r="F69" s="191"/>
      <c r="G69" s="188"/>
    </row>
    <row r="70" spans="1:7" s="331" customFormat="1" ht="15" customHeight="1">
      <c r="A70" s="184"/>
      <c r="B70" s="200" t="s">
        <v>207</v>
      </c>
      <c r="C70" s="581" t="s">
        <v>561</v>
      </c>
      <c r="D70" s="57"/>
      <c r="E70" s="181"/>
      <c r="F70" s="191"/>
      <c r="G70" s="188"/>
    </row>
    <row r="71" spans="1:7" s="331" customFormat="1" ht="15" customHeight="1">
      <c r="A71" s="184"/>
      <c r="B71" s="182"/>
      <c r="C71" s="183" t="s">
        <v>560</v>
      </c>
      <c r="D71" s="243" t="str">
        <f>IF(AND(ISNUMBER(D69),ISNUMBER(D70)),SUM(D69:D70),"")</f>
        <v/>
      </c>
      <c r="E71" s="244" t="str">
        <f>IF(AND(ISNUMBER(E69),ISNUMBER(E70)),SUM(E69:E70),"")</f>
        <v/>
      </c>
      <c r="F71" s="191"/>
      <c r="G71" s="188"/>
    </row>
    <row r="72" spans="1:7" s="179" customFormat="1" ht="60" customHeight="1">
      <c r="A72" s="652" t="s">
        <v>390</v>
      </c>
      <c r="B72" s="191"/>
      <c r="C72" s="191"/>
      <c r="D72" s="191"/>
      <c r="E72" s="191"/>
      <c r="F72" s="191"/>
      <c r="G72" s="192"/>
    </row>
    <row r="73" spans="1:7" ht="30" customHeight="1">
      <c r="B73" s="193" t="s">
        <v>63</v>
      </c>
      <c r="C73" s="194" t="s">
        <v>62</v>
      </c>
      <c r="D73" s="195" t="s">
        <v>359</v>
      </c>
      <c r="E73" s="248" t="s">
        <v>404</v>
      </c>
      <c r="F73" s="497" t="s">
        <v>405</v>
      </c>
      <c r="G73" s="324"/>
    </row>
    <row r="74" spans="1:7" s="331" customFormat="1" ht="15" customHeight="1">
      <c r="A74" s="184"/>
      <c r="B74" s="579">
        <v>78</v>
      </c>
      <c r="C74" s="213" t="s">
        <v>413</v>
      </c>
      <c r="D74" s="211"/>
      <c r="E74" s="212"/>
      <c r="F74" s="212"/>
      <c r="G74" s="188"/>
    </row>
    <row r="75" spans="1:7" s="331" customFormat="1" ht="15" customHeight="1">
      <c r="A75" s="184"/>
      <c r="B75" s="577">
        <v>79</v>
      </c>
      <c r="C75" s="203" t="s">
        <v>399</v>
      </c>
      <c r="D75" s="57"/>
      <c r="E75" s="181"/>
      <c r="F75" s="181"/>
      <c r="G75" s="188"/>
    </row>
    <row r="76" spans="1:7" s="331" customFormat="1" ht="30" customHeight="1">
      <c r="A76" s="184"/>
      <c r="B76" s="577" t="s">
        <v>379</v>
      </c>
      <c r="C76" s="578" t="s">
        <v>380</v>
      </c>
      <c r="D76" s="57"/>
      <c r="E76" s="181"/>
      <c r="F76" s="181"/>
      <c r="G76" s="188"/>
    </row>
    <row r="77" spans="1:7" s="331" customFormat="1" ht="30" customHeight="1">
      <c r="A77" s="184"/>
      <c r="B77" s="577" t="s">
        <v>381</v>
      </c>
      <c r="C77" s="578" t="s">
        <v>382</v>
      </c>
      <c r="D77" s="57"/>
      <c r="E77" s="181"/>
      <c r="F77" s="181"/>
      <c r="G77" s="188"/>
    </row>
    <row r="78" spans="1:7" s="331" customFormat="1" ht="15" customHeight="1">
      <c r="A78" s="184"/>
      <c r="B78" s="180"/>
      <c r="C78" s="202" t="s">
        <v>392</v>
      </c>
      <c r="D78" s="207"/>
      <c r="E78" s="55"/>
      <c r="F78" s="462"/>
      <c r="G78" s="188"/>
    </row>
    <row r="79" spans="1:7" s="331" customFormat="1" ht="15" customHeight="1">
      <c r="A79" s="184"/>
      <c r="B79" s="206"/>
      <c r="C79" s="249" t="s">
        <v>72</v>
      </c>
      <c r="D79" s="475" t="str">
        <f>IF(AND(ISNUMBER(D103),ISNUMBER(D104)),D103-D104,"")</f>
        <v/>
      </c>
      <c r="E79" s="76" t="str">
        <f>IF(AND(ISNUMBER(E103),ISNUMBER(E104)),E103-E104,"")</f>
        <v/>
      </c>
      <c r="F79" s="53"/>
      <c r="G79" s="188"/>
    </row>
    <row r="80" spans="1:7" s="331" customFormat="1" ht="15" customHeight="1">
      <c r="A80" s="184"/>
      <c r="B80" s="214"/>
      <c r="C80" s="215" t="s">
        <v>37</v>
      </c>
      <c r="D80" s="239" t="str">
        <f>IF(AND(ISNUMBER(D74),ISNUMBER(D75),ISNUMBER(D76),ISNUMBER(D77),ISNUMBER(D79)),SUM(D74:D79),"")</f>
        <v/>
      </c>
      <c r="E80" s="240" t="str">
        <f>IF(AND(ISNUMBER(E74),ISNUMBER(E75),ISNUMBER(E76),ISNUMBER(E77),ISNUMBER(E79)),SUM(E74:E77,E79),"")</f>
        <v/>
      </c>
      <c r="F80" s="240" t="str">
        <f>IF(AND(ISNUMBER(F74),ISNUMBER(F75),ISNUMBER(F76),ISNUMBER(F77)),SUM(F74:F78),"")</f>
        <v/>
      </c>
      <c r="G80" s="188"/>
    </row>
    <row r="81" spans="1:7" s="331" customFormat="1" ht="15" customHeight="1">
      <c r="A81" s="184"/>
      <c r="B81" s="206"/>
      <c r="C81" s="274" t="s">
        <v>73</v>
      </c>
      <c r="D81" s="275" t="str">
        <f>IF(AND(ISNUMBER(D71),ISNUMBER(D80)),MIN(D71,D80),"")</f>
        <v/>
      </c>
      <c r="E81" s="276" t="str">
        <f>IF(AND(ISNUMBER(E71),ISNUMBER(E80)),MIN(E71,E80),"")</f>
        <v/>
      </c>
      <c r="F81" s="55"/>
      <c r="G81" s="188"/>
    </row>
    <row r="82" spans="1:7" s="331" customFormat="1" ht="15" customHeight="1">
      <c r="A82" s="184"/>
      <c r="B82" s="208"/>
      <c r="C82" s="273" t="s">
        <v>393</v>
      </c>
      <c r="D82" s="241" t="str">
        <f>IF(AND(ISNUMBER(D71),ISNUMBER(D81)),D71-D81,"")</f>
        <v/>
      </c>
      <c r="E82" s="242" t="str">
        <f>IF(AND(ISNUMBER(E71),ISNUMBER(E81)),E71-E81,"")</f>
        <v/>
      </c>
      <c r="F82" s="44"/>
      <c r="G82" s="188"/>
    </row>
    <row r="83" spans="1:7" s="331" customFormat="1" ht="15" customHeight="1">
      <c r="A83" s="184"/>
      <c r="B83" s="209"/>
      <c r="C83" s="210"/>
      <c r="D83" s="623"/>
      <c r="E83" s="623"/>
      <c r="F83" s="623"/>
      <c r="G83" s="188"/>
    </row>
    <row r="84" spans="1:7" s="179" customFormat="1" ht="60" customHeight="1">
      <c r="A84" s="648" t="s">
        <v>394</v>
      </c>
      <c r="B84" s="177"/>
      <c r="C84" s="177"/>
      <c r="D84" s="177"/>
      <c r="E84" s="177"/>
      <c r="F84" s="177"/>
      <c r="G84" s="178"/>
    </row>
    <row r="85" spans="1:7" s="179" customFormat="1" ht="30" customHeight="1">
      <c r="A85" s="649" t="s">
        <v>395</v>
      </c>
      <c r="B85" s="191"/>
      <c r="C85" s="191"/>
      <c r="D85" s="191"/>
      <c r="E85" s="191"/>
      <c r="F85" s="191"/>
      <c r="G85" s="192"/>
    </row>
    <row r="86" spans="1:7" ht="30" customHeight="1">
      <c r="B86" s="193" t="s">
        <v>63</v>
      </c>
      <c r="C86" s="194" t="s">
        <v>62</v>
      </c>
      <c r="D86" s="195" t="s">
        <v>359</v>
      </c>
      <c r="E86" s="248" t="s">
        <v>404</v>
      </c>
      <c r="F86" s="191"/>
      <c r="G86" s="324"/>
    </row>
    <row r="87" spans="1:7" s="331" customFormat="1" ht="30" customHeight="1">
      <c r="A87" s="184"/>
      <c r="B87" s="199" t="s">
        <v>74</v>
      </c>
      <c r="C87" s="578" t="s">
        <v>227</v>
      </c>
      <c r="D87" s="57"/>
      <c r="E87" s="181"/>
      <c r="F87" s="191"/>
      <c r="G87" s="188"/>
    </row>
    <row r="88" spans="1:7" s="331" customFormat="1" ht="15" customHeight="1">
      <c r="A88" s="184"/>
      <c r="B88" s="199" t="s">
        <v>207</v>
      </c>
      <c r="C88" s="578" t="s">
        <v>396</v>
      </c>
      <c r="D88" s="57"/>
      <c r="E88" s="181"/>
      <c r="F88" s="191"/>
      <c r="G88" s="188"/>
    </row>
    <row r="89" spans="1:7" s="331" customFormat="1" ht="15" customHeight="1">
      <c r="A89" s="184"/>
      <c r="B89" s="52"/>
      <c r="C89" s="245" t="s">
        <v>189</v>
      </c>
      <c r="D89" s="61" t="str">
        <f>IF(ISNUMBER($D23),$D23,"")</f>
        <v/>
      </c>
      <c r="E89" s="16" t="str">
        <f>IF(ISNUMBER($D23),$D23,"")</f>
        <v/>
      </c>
      <c r="F89" s="191"/>
      <c r="G89" s="188"/>
    </row>
    <row r="90" spans="1:7" s="331" customFormat="1" ht="15" customHeight="1">
      <c r="A90" s="184"/>
      <c r="B90" s="269"/>
      <c r="C90" s="270" t="s">
        <v>415</v>
      </c>
      <c r="D90" s="48"/>
      <c r="E90" s="68"/>
      <c r="F90" s="4"/>
      <c r="G90" s="188"/>
    </row>
    <row r="91" spans="1:7" s="331" customFormat="1" ht="15" customHeight="1">
      <c r="A91" s="184"/>
      <c r="B91" s="182"/>
      <c r="C91" s="201" t="s">
        <v>397</v>
      </c>
      <c r="D91" s="267" t="str">
        <f>IF(AND(ISNUMBER(D87),ISNUMBER(D88),ISNUMBER(D89)),SUM(D87:D90),"")</f>
        <v/>
      </c>
      <c r="E91" s="268" t="str">
        <f>IF(AND(ISNUMBER(E87),ISNUMBER(E88),ISNUMBER(E89)),SUM(E87:E90),"")</f>
        <v/>
      </c>
      <c r="F91" s="191"/>
      <c r="G91" s="188"/>
    </row>
    <row r="92" spans="1:7" s="179" customFormat="1" ht="60" customHeight="1">
      <c r="A92" s="652" t="s">
        <v>398</v>
      </c>
      <c r="B92" s="191"/>
      <c r="C92" s="191"/>
      <c r="D92" s="191"/>
      <c r="E92" s="191"/>
      <c r="F92" s="191"/>
      <c r="G92" s="192"/>
    </row>
    <row r="93" spans="1:7" ht="30" customHeight="1">
      <c r="B93" s="193" t="s">
        <v>63</v>
      </c>
      <c r="C93" s="194" t="s">
        <v>62</v>
      </c>
      <c r="D93" s="195" t="s">
        <v>359</v>
      </c>
      <c r="E93" s="248" t="s">
        <v>404</v>
      </c>
      <c r="F93" s="497" t="s">
        <v>405</v>
      </c>
      <c r="G93" s="324"/>
    </row>
    <row r="94" spans="1:7" s="331" customFormat="1" ht="15" customHeight="1">
      <c r="A94" s="184"/>
      <c r="B94" s="579">
        <v>78</v>
      </c>
      <c r="C94" s="1048" t="s">
        <v>414</v>
      </c>
      <c r="D94" s="1050"/>
      <c r="E94" s="1050"/>
      <c r="F94" s="1016"/>
      <c r="G94" s="188"/>
    </row>
    <row r="95" spans="1:7" s="331" customFormat="1" ht="15" customHeight="1">
      <c r="A95" s="184"/>
      <c r="B95" s="577">
        <v>79</v>
      </c>
      <c r="C95" s="1049" t="s">
        <v>391</v>
      </c>
      <c r="D95" s="47"/>
      <c r="E95" s="47"/>
      <c r="F95" s="74"/>
      <c r="G95" s="188"/>
    </row>
    <row r="96" spans="1:7" s="331" customFormat="1" ht="15" customHeight="1">
      <c r="A96" s="1046"/>
      <c r="B96" s="1047">
        <v>79</v>
      </c>
      <c r="C96" s="1632" t="s">
        <v>1179</v>
      </c>
      <c r="D96" s="61" t="str">
        <f>IF('General Info'!$C$25="Yes", IF(ISNUMBER('TLAC holdings'!D4), 'TLAC holdings'!D4, ""), 0)</f>
        <v/>
      </c>
      <c r="E96" s="61" t="str">
        <f>IF('General Info'!$C$25="Yes", IF(ISNUMBER('TLAC holdings'!E4), 'TLAC holdings'!E4, ""), 0)</f>
        <v/>
      </c>
      <c r="F96" s="16" t="str">
        <f>IF('General Info'!$C$25="Yes", IF(ISNUMBER('TLAC holdings'!F4), 'TLAC holdings'!F4, ""), 0)</f>
        <v/>
      </c>
      <c r="G96" s="188"/>
    </row>
    <row r="97" spans="1:11" s="331" customFormat="1" ht="30" customHeight="1">
      <c r="A97" s="184"/>
      <c r="B97" s="2419" t="s">
        <v>379</v>
      </c>
      <c r="C97" s="245" t="s">
        <v>380</v>
      </c>
      <c r="D97" s="47"/>
      <c r="E97" s="47"/>
      <c r="F97" s="74"/>
      <c r="G97" s="188"/>
    </row>
    <row r="98" spans="1:11" s="331" customFormat="1" ht="45" customHeight="1">
      <c r="A98" s="1046"/>
      <c r="B98" s="1038" t="s">
        <v>2187</v>
      </c>
      <c r="C98" s="2340" t="s">
        <v>1181</v>
      </c>
      <c r="D98" s="61" t="str">
        <f>IF('General Info'!$C$25="Yes", IF(ISNUMBER('TLAC holdings'!D5), 'TLAC holdings'!D5, ""), 0)</f>
        <v/>
      </c>
      <c r="E98" s="61" t="str">
        <f>IF('General Info'!$C$25="Yes", IF(ISNUMBER('TLAC holdings'!E5), 'TLAC holdings'!E5, ""), 0)</f>
        <v/>
      </c>
      <c r="F98" s="16" t="str">
        <f>IF('General Info'!$C$25="Yes", IF(ISNUMBER('TLAC holdings'!F5), 'TLAC holdings'!F5, ""), 0)</f>
        <v/>
      </c>
      <c r="G98" s="188"/>
    </row>
    <row r="99" spans="1:11" s="331" customFormat="1" ht="30" customHeight="1">
      <c r="A99" s="1046"/>
      <c r="B99" s="1038" t="s">
        <v>2188</v>
      </c>
      <c r="C99" s="245" t="s">
        <v>1183</v>
      </c>
      <c r="D99" s="61" t="str">
        <f>IF('General Info'!$C$25="Yes", IF(ISNUMBER('TLAC holdings'!D6), 'TLAC holdings'!D6, ""), 0)</f>
        <v/>
      </c>
      <c r="E99" s="61" t="str">
        <f>IF('General Info'!$C$25="Yes", IF(ISNUMBER('TLAC holdings'!E6), 'TLAC holdings'!E6, ""), 0)</f>
        <v/>
      </c>
      <c r="F99" s="16" t="str">
        <f>IF('General Info'!$C$25="Yes", IF(ISNUMBER('TLAC holdings'!F6), 'TLAC holdings'!F6, ""), 0)</f>
        <v/>
      </c>
      <c r="G99" s="188"/>
    </row>
    <row r="100" spans="1:11" s="331" customFormat="1" ht="45" customHeight="1">
      <c r="A100" s="184"/>
      <c r="B100" s="577" t="s">
        <v>381</v>
      </c>
      <c r="C100" s="245" t="s">
        <v>382</v>
      </c>
      <c r="D100" s="47"/>
      <c r="E100" s="47"/>
      <c r="F100" s="74"/>
      <c r="G100" s="188"/>
    </row>
    <row r="101" spans="1:11" s="331" customFormat="1" ht="45" customHeight="1">
      <c r="A101" s="1046"/>
      <c r="B101" s="1051" t="s">
        <v>381</v>
      </c>
      <c r="C101" s="245" t="s">
        <v>1185</v>
      </c>
      <c r="D101" s="1052" t="str">
        <f>IF('General Info'!$C$25="Yes", IF(ISNUMBER('TLAC holdings'!D7), 'TLAC holdings'!D7, ""), 0)</f>
        <v/>
      </c>
      <c r="E101" s="61" t="str">
        <f>IF('General Info'!$C$25="Yes", IF(ISNUMBER('TLAC holdings'!E7), 'TLAC holdings'!E7, ""), 0)</f>
        <v/>
      </c>
      <c r="F101" s="16" t="str">
        <f>IF('General Info'!$C$25="Yes", IF(ISNUMBER('TLAC holdings'!F7), 'TLAC holdings'!F7, ""), 0)</f>
        <v/>
      </c>
      <c r="G101" s="188"/>
    </row>
    <row r="102" spans="1:11" s="331" customFormat="1" ht="15" customHeight="1">
      <c r="A102" s="184"/>
      <c r="B102" s="208"/>
      <c r="C102" s="1053" t="s">
        <v>400</v>
      </c>
      <c r="D102" s="48"/>
      <c r="E102" s="43"/>
      <c r="F102" s="256"/>
      <c r="G102" s="188"/>
    </row>
    <row r="103" spans="1:11" s="331" customFormat="1" ht="15" customHeight="1">
      <c r="A103" s="184"/>
      <c r="B103" s="214"/>
      <c r="C103" s="215" t="s">
        <v>401</v>
      </c>
      <c r="D103" s="239" t="str">
        <f>IF(AND(ISNUMBER(D94),ISNUMBER(D95),ISNUMBER(D96),ISNUMBER(D97),ISNUMBER(D98),ISNUMBER(D99),ISNUMBER(D100),ISNUMBER(D101)),SUM(D94:D102),"")</f>
        <v/>
      </c>
      <c r="E103" s="240" t="str">
        <f>IF(AND(ISNUMBER(E94),ISNUMBER(E95),ISNUMBER(D96),ISNUMBER(E97),ISNUMBER(D98),ISNUMBER(D99),ISNUMBER(E100),ISNUMBER(D101)),SUM(E94:E101),"")</f>
        <v/>
      </c>
      <c r="F103" s="1054" t="str">
        <f>IF(AND(ISNUMBER(F94),ISNUMBER(F95),ISNUMBER(F96),ISNUMBER(F97),ISNUMBER(F98),ISNUMBER(F99),ISNUMBER(F100),ISNUMBER(F101)),SUM(F94:F102),"")</f>
        <v/>
      </c>
      <c r="G103" s="188"/>
    </row>
    <row r="104" spans="1:11" s="331" customFormat="1" ht="15" customHeight="1">
      <c r="A104" s="184"/>
      <c r="B104" s="206"/>
      <c r="C104" s="277" t="s">
        <v>402</v>
      </c>
      <c r="D104" s="275" t="str">
        <f>IF(AND(ISNUMBER(D91),ISNUMBER(D103)),MIN(D91,D103),"")</f>
        <v/>
      </c>
      <c r="E104" s="276" t="str">
        <f>IF(AND(ISNUMBER(E91),ISNUMBER(E103)),MIN(E91,E103),"")</f>
        <v/>
      </c>
      <c r="F104" s="55"/>
      <c r="G104" s="188"/>
    </row>
    <row r="105" spans="1:11" s="331" customFormat="1" ht="15" customHeight="1">
      <c r="A105" s="184"/>
      <c r="B105" s="208"/>
      <c r="C105" s="278" t="s">
        <v>403</v>
      </c>
      <c r="D105" s="241" t="str">
        <f>IF(AND(ISNUMBER(D91),ISNUMBER(D104)),D91-D104,"")</f>
        <v/>
      </c>
      <c r="E105" s="242" t="str">
        <f>IF(AND(ISNUMBER(E91),ISNUMBER(E104)),E91-E104,"")</f>
        <v/>
      </c>
      <c r="F105" s="44"/>
      <c r="G105" s="188"/>
    </row>
    <row r="106" spans="1:11" s="331" customFormat="1" ht="15" customHeight="1">
      <c r="A106" s="184"/>
      <c r="B106" s="209"/>
      <c r="C106" s="210"/>
      <c r="D106" s="623"/>
      <c r="E106" s="623"/>
      <c r="F106" s="623"/>
      <c r="G106" s="188"/>
    </row>
    <row r="107" spans="1:11" s="179" customFormat="1" ht="60" customHeight="1">
      <c r="A107" s="2590" t="s">
        <v>572</v>
      </c>
      <c r="B107" s="2591"/>
      <c r="C107" s="2591"/>
      <c r="D107" s="2591"/>
      <c r="E107" s="2591"/>
      <c r="F107" s="2591"/>
      <c r="G107" s="178"/>
    </row>
    <row r="108" spans="1:11" s="505" customFormat="1" ht="30" customHeight="1">
      <c r="A108" s="339"/>
      <c r="B108" s="193" t="s">
        <v>63</v>
      </c>
      <c r="C108" s="572"/>
      <c r="D108" s="195" t="s">
        <v>359</v>
      </c>
      <c r="E108" s="248" t="s">
        <v>404</v>
      </c>
      <c r="G108" s="324"/>
      <c r="K108" s="510"/>
    </row>
    <row r="109" spans="1:11" s="505" customFormat="1" ht="15" customHeight="1">
      <c r="A109" s="339"/>
      <c r="B109" s="271"/>
      <c r="C109" s="1044" t="s">
        <v>580</v>
      </c>
      <c r="D109" s="26"/>
      <c r="E109" s="26"/>
      <c r="G109" s="324"/>
      <c r="K109" s="510"/>
    </row>
    <row r="110" spans="1:11" s="505" customFormat="1" ht="15" customHeight="1">
      <c r="A110" s="339"/>
      <c r="B110" s="180"/>
      <c r="C110" s="1045" t="s">
        <v>556</v>
      </c>
      <c r="D110" s="74"/>
      <c r="E110" s="74"/>
      <c r="G110" s="324"/>
      <c r="K110" s="510"/>
    </row>
    <row r="111" spans="1:11" s="505" customFormat="1" ht="15" customHeight="1">
      <c r="A111" s="339"/>
      <c r="B111" s="180"/>
      <c r="C111" s="1045" t="s">
        <v>557</v>
      </c>
      <c r="D111" s="74"/>
      <c r="E111" s="74"/>
      <c r="G111" s="324"/>
      <c r="K111" s="510"/>
    </row>
    <row r="112" spans="1:11" s="607" customFormat="1" ht="15" customHeight="1">
      <c r="A112" s="960"/>
      <c r="B112" s="206"/>
      <c r="C112" s="1045" t="s">
        <v>558</v>
      </c>
      <c r="D112" s="181"/>
      <c r="E112" s="181"/>
      <c r="G112" s="324"/>
      <c r="K112" s="608"/>
    </row>
    <row r="113" spans="1:11" s="505" customFormat="1" ht="15" customHeight="1">
      <c r="A113" s="339"/>
      <c r="B113" s="180"/>
      <c r="C113" s="1373" t="s">
        <v>1186</v>
      </c>
      <c r="D113" s="47"/>
      <c r="E113" s="74"/>
      <c r="G113" s="324"/>
      <c r="K113" s="510"/>
    </row>
    <row r="114" spans="1:11" s="607" customFormat="1" ht="15" customHeight="1">
      <c r="A114" s="960"/>
      <c r="B114" s="1047" t="s">
        <v>1346</v>
      </c>
      <c r="C114" s="1374" t="s">
        <v>1345</v>
      </c>
      <c r="D114" s="47"/>
      <c r="E114" s="74"/>
      <c r="G114" s="324"/>
    </row>
    <row r="115" spans="1:11" s="607" customFormat="1" ht="15" customHeight="1">
      <c r="A115" s="960"/>
      <c r="B115" s="208"/>
      <c r="C115" s="1375" t="str">
        <f>CONCATENATE("Check: row ", ROW(C114), " ≤ row ", ROW(C113))</f>
        <v>Check: row 114 ≤ row 113</v>
      </c>
      <c r="D115" s="833" t="str">
        <f>IF(D114&lt;=SUM(D113),"Pass","Fail")</f>
        <v>Pass</v>
      </c>
      <c r="E115" s="834" t="str">
        <f>IF(E114&lt;=SUM(E113),"Pass","Fail")</f>
        <v>Pass</v>
      </c>
      <c r="G115" s="324"/>
    </row>
    <row r="116" spans="1:11" s="179" customFormat="1" ht="15" customHeight="1">
      <c r="A116" s="190"/>
      <c r="B116" s="271"/>
      <c r="C116" s="1044" t="s">
        <v>581</v>
      </c>
      <c r="D116" s="26"/>
      <c r="E116" s="26"/>
      <c r="F116" s="191"/>
      <c r="G116" s="192"/>
    </row>
    <row r="117" spans="1:11" s="179" customFormat="1" ht="15" customHeight="1">
      <c r="A117" s="190"/>
      <c r="B117" s="180"/>
      <c r="C117" s="1045" t="s">
        <v>556</v>
      </c>
      <c r="D117" s="74"/>
      <c r="E117" s="74"/>
      <c r="F117" s="191"/>
      <c r="G117" s="192"/>
    </row>
    <row r="118" spans="1:11" s="179" customFormat="1" ht="15" customHeight="1">
      <c r="A118" s="190"/>
      <c r="B118" s="180"/>
      <c r="C118" s="1045" t="s">
        <v>557</v>
      </c>
      <c r="D118" s="74"/>
      <c r="E118" s="74"/>
      <c r="F118" s="191"/>
      <c r="G118" s="192"/>
    </row>
    <row r="119" spans="1:11" s="179" customFormat="1" ht="15" customHeight="1">
      <c r="A119" s="1043"/>
      <c r="B119" s="206"/>
      <c r="C119" s="1045" t="s">
        <v>558</v>
      </c>
      <c r="D119" s="181"/>
      <c r="E119" s="181"/>
      <c r="F119" s="191"/>
      <c r="G119" s="192"/>
    </row>
    <row r="120" spans="1:11" s="179" customFormat="1" ht="15" customHeight="1">
      <c r="A120" s="190"/>
      <c r="B120" s="180"/>
      <c r="C120" s="1373" t="s">
        <v>1186</v>
      </c>
      <c r="D120" s="47"/>
      <c r="E120" s="74"/>
      <c r="F120" s="191"/>
      <c r="G120" s="192"/>
    </row>
    <row r="121" spans="1:11" s="179" customFormat="1" ht="15" customHeight="1">
      <c r="A121" s="1043"/>
      <c r="B121" s="1047" t="s">
        <v>1346</v>
      </c>
      <c r="C121" s="1374" t="s">
        <v>1345</v>
      </c>
      <c r="D121" s="47"/>
      <c r="E121" s="74"/>
      <c r="F121" s="191"/>
      <c r="G121" s="192"/>
    </row>
    <row r="122" spans="1:11" s="179" customFormat="1" ht="15" customHeight="1">
      <c r="A122" s="1043"/>
      <c r="B122" s="208"/>
      <c r="C122" s="1375" t="str">
        <f>CONCATENATE("Check: row ", ROW(C121), " ≤ row ", ROW(C120))</f>
        <v>Check: row 121 ≤ row 120</v>
      </c>
      <c r="D122" s="833" t="str">
        <f>IF(D121&lt;=SUM(D120),"Pass","Fail")</f>
        <v>Pass</v>
      </c>
      <c r="E122" s="834" t="str">
        <f>IF(E121&lt;=SUM(E120),"Pass","Fail")</f>
        <v>Pass</v>
      </c>
      <c r="F122" s="191"/>
      <c r="G122" s="192"/>
    </row>
    <row r="123" spans="1:11" s="331" customFormat="1" ht="15" customHeight="1">
      <c r="A123" s="216"/>
      <c r="B123" s="217"/>
      <c r="C123" s="218"/>
      <c r="D123" s="624"/>
      <c r="E123" s="624"/>
      <c r="F123" s="624"/>
      <c r="G123" s="219"/>
    </row>
  </sheetData>
  <dataConsolidate/>
  <customSheetViews>
    <customSheetView guid="{3D2E4C4C-55B0-42AD-9B20-28C028F4BEE7}" scale="75" hiddenRows="1" hiddenColumns="1">
      <pane ySplit="4" topLeftCell="A5" activePane="bottomLeft" state="frozen"/>
      <selection pane="bottomLeft"/>
      <rowBreaks count="3" manualBreakCount="3">
        <brk id="33" max="5" man="1"/>
        <brk id="65" max="5" man="1"/>
        <brk id="83" max="5" man="1"/>
      </rowBreaks>
      <pageMargins left="0.59055118110236227" right="0.59055118110236227" top="0.98425196850393704" bottom="0.98425196850393704" header="0.51181102362204722" footer="0.51181102362204722"/>
      <printOptions headings="1"/>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1">
    <mergeCell ref="A107:F107"/>
  </mergeCells>
  <conditionalFormatting sqref="D8:D14 E12 E14 D16:D18 D20:D22 D28:E29 D32:E32 D36:E40 D44:E46 D47:D51 D53:E53 D55:E57 D60:E60 D61:D62 D69:E70 D74:E77 D78 D87:E88 D90:E90 D102 D110:E114 D117:E121 D94:E101 F96">
    <cfRule type="cellIs" dxfId="440" priority="15" stopIfTrue="1" operator="lessThan">
      <formula>0</formula>
    </cfRule>
  </conditionalFormatting>
  <conditionalFormatting sqref="D115:E115 D122:E122">
    <cfRule type="cellIs" dxfId="439" priority="2" operator="equal">
      <formula>"Fail"</formula>
    </cfRule>
    <cfRule type="cellIs" dxfId="438" priority="3"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3" max="5" man="1"/>
    <brk id="65" max="6" man="1"/>
    <brk id="91"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K128"/>
  <sheetViews>
    <sheetView zoomScale="75" zoomScaleNormal="75" workbookViewId="0"/>
  </sheetViews>
  <sheetFormatPr defaultColWidth="0" defaultRowHeight="14.25" zeroHeight="1"/>
  <cols>
    <col min="1" max="1" width="1.7109375" style="1086" customWidth="1"/>
    <col min="2" max="2" width="10.7109375" style="1086" customWidth="1"/>
    <col min="3" max="3" width="100.7109375" style="1086" customWidth="1"/>
    <col min="4" max="7" width="20.7109375" customWidth="1"/>
    <col min="8" max="10" width="20.7109375" style="1086" customWidth="1"/>
    <col min="11" max="11" width="1.7109375" style="1086" customWidth="1"/>
    <col min="12" max="16384" width="9.140625" style="1086" hidden="1"/>
  </cols>
  <sheetData>
    <row r="1" spans="1:9" s="1173" customFormat="1" ht="30" customHeight="1">
      <c r="A1" s="1769" t="s">
        <v>1660</v>
      </c>
      <c r="B1" s="2126"/>
      <c r="C1" s="2126"/>
      <c r="D1" s="1770" t="str">
        <f>CONCATENATE("Reporting unit: ", 'General Info'!$C$55, " ", 'General Info'!$C$54)</f>
        <v xml:space="preserve">Reporting unit: 1 </v>
      </c>
      <c r="E1" s="2126"/>
      <c r="F1" s="2126"/>
      <c r="G1" s="2126"/>
      <c r="H1" s="2126"/>
      <c r="I1" s="2126"/>
    </row>
    <row r="2" spans="1:9" ht="60" customHeight="1">
      <c r="A2" s="1730" t="s">
        <v>1661</v>
      </c>
      <c r="B2" s="1771"/>
      <c r="C2" s="1771"/>
      <c r="D2" s="1771"/>
      <c r="E2" s="1772"/>
      <c r="F2" s="1772"/>
      <c r="G2" s="179"/>
      <c r="H2" s="1089"/>
      <c r="I2" s="1089"/>
    </row>
    <row r="3" spans="1:9" ht="15" customHeight="1">
      <c r="A3" s="1773"/>
      <c r="B3" s="2618" t="s">
        <v>1662</v>
      </c>
      <c r="C3" s="2618"/>
      <c r="D3" s="2618"/>
      <c r="E3" s="2618"/>
      <c r="F3" s="2618"/>
      <c r="G3" s="638"/>
      <c r="H3" s="1089"/>
      <c r="I3" s="1089"/>
    </row>
    <row r="4" spans="1:9" ht="15" customHeight="1">
      <c r="A4" s="1731"/>
      <c r="B4" s="1717"/>
      <c r="C4" s="1717"/>
      <c r="D4" s="1718"/>
      <c r="E4" s="2619"/>
      <c r="F4" s="2619"/>
      <c r="G4" s="611"/>
      <c r="H4" s="1089"/>
      <c r="I4" s="1089"/>
    </row>
    <row r="5" spans="1:9" ht="30" customHeight="1">
      <c r="A5" s="1731"/>
      <c r="B5" s="1774" t="s">
        <v>63</v>
      </c>
      <c r="C5" s="1034" t="s">
        <v>62</v>
      </c>
      <c r="D5" s="1808" t="s">
        <v>359</v>
      </c>
      <c r="E5" s="611"/>
      <c r="F5" s="611"/>
      <c r="G5" s="611"/>
      <c r="H5" s="1089"/>
      <c r="I5" s="1089"/>
    </row>
    <row r="6" spans="1:9" ht="15" customHeight="1">
      <c r="A6" s="1727"/>
      <c r="B6" s="2252"/>
      <c r="C6" s="1719" t="s">
        <v>78</v>
      </c>
      <c r="D6" s="2433"/>
      <c r="E6" s="1105"/>
      <c r="F6" s="1105"/>
      <c r="G6" s="1105"/>
      <c r="H6" s="1089"/>
      <c r="I6" s="1089"/>
    </row>
    <row r="7" spans="1:9" ht="30" customHeight="1">
      <c r="A7" s="1727"/>
      <c r="B7" s="575">
        <v>73</v>
      </c>
      <c r="C7" s="637" t="s">
        <v>1663</v>
      </c>
      <c r="D7" s="74"/>
      <c r="E7" s="1105"/>
      <c r="F7" s="1105"/>
      <c r="G7" s="1105"/>
      <c r="H7" s="1089"/>
      <c r="I7" s="1089"/>
    </row>
    <row r="8" spans="1:9" ht="15" customHeight="1">
      <c r="A8" s="1727"/>
      <c r="B8" s="2253"/>
      <c r="C8" s="2254" t="s">
        <v>1690</v>
      </c>
      <c r="D8" s="422" t="str">
        <f>IF(AND(ISNUMBER(D7), ISNUMBER(DefCap!D8)), IF(D7&gt;=DefCap!D8, "Pass", "Fail"), "")</f>
        <v/>
      </c>
      <c r="E8" s="1105"/>
      <c r="F8" s="1105"/>
      <c r="G8" s="1105"/>
      <c r="H8" s="1089"/>
      <c r="I8" s="1089"/>
    </row>
    <row r="9" spans="1:9" ht="15" customHeight="1">
      <c r="A9" s="1727"/>
      <c r="B9" s="2253"/>
      <c r="C9" s="1721" t="s">
        <v>1709</v>
      </c>
      <c r="D9" s="617"/>
      <c r="E9" s="1105"/>
      <c r="F9" s="1105"/>
      <c r="G9" s="1105"/>
      <c r="H9" s="1089"/>
      <c r="I9" s="1089"/>
    </row>
    <row r="10" spans="1:9" ht="15" customHeight="1">
      <c r="A10" s="1727"/>
      <c r="B10" s="2253"/>
      <c r="C10" s="1721" t="s">
        <v>1710</v>
      </c>
      <c r="D10" s="74"/>
      <c r="E10" s="1105"/>
      <c r="F10" s="1105"/>
      <c r="G10" s="1105"/>
      <c r="H10" s="1089"/>
      <c r="I10" s="1089"/>
    </row>
    <row r="11" spans="1:9" ht="15" customHeight="1">
      <c r="A11" s="1727"/>
      <c r="B11" s="2253"/>
      <c r="C11" s="1721" t="s">
        <v>1711</v>
      </c>
      <c r="D11" s="74"/>
      <c r="E11" s="1105"/>
      <c r="F11" s="1105"/>
      <c r="G11" s="1105"/>
      <c r="H11" s="1089"/>
      <c r="I11" s="1089"/>
    </row>
    <row r="12" spans="1:9" ht="15" customHeight="1">
      <c r="A12" s="1727"/>
      <c r="B12" s="2253"/>
      <c r="C12" s="2254" t="s">
        <v>1691</v>
      </c>
      <c r="D12" s="422" t="str">
        <f>IF(AND(ISNUMBER(D7),ISNUMBER(D9),ISNUMBER(D10),ISNUMBER(D11)),IF(SUM(D9:D11)=D7, "Pass", "Fail"),"")</f>
        <v/>
      </c>
      <c r="E12" s="1105"/>
      <c r="F12" s="1105"/>
      <c r="G12" s="1105"/>
      <c r="H12" s="1089"/>
      <c r="I12" s="1089"/>
    </row>
    <row r="13" spans="1:9" ht="15" customHeight="1">
      <c r="A13" s="1727"/>
      <c r="B13" s="2253"/>
      <c r="C13" s="413" t="s">
        <v>13</v>
      </c>
      <c r="D13" s="1114"/>
      <c r="E13" s="1105"/>
      <c r="F13" s="1105"/>
      <c r="G13" s="1105"/>
      <c r="H13" s="1089"/>
      <c r="I13" s="1089"/>
    </row>
    <row r="14" spans="1:9" ht="15" customHeight="1">
      <c r="A14" s="1727"/>
      <c r="B14" s="2253"/>
      <c r="C14" s="637" t="s">
        <v>1664</v>
      </c>
      <c r="D14" s="1720"/>
      <c r="E14" s="1105"/>
      <c r="F14" s="1105"/>
      <c r="G14" s="1105"/>
      <c r="H14" s="1089"/>
      <c r="I14" s="1089"/>
    </row>
    <row r="15" spans="1:9" ht="15" customHeight="1">
      <c r="A15" s="1727"/>
      <c r="B15" s="2253"/>
      <c r="C15" s="1721" t="s">
        <v>1712</v>
      </c>
      <c r="D15" s="617"/>
      <c r="E15" s="1105"/>
      <c r="F15" s="1105"/>
      <c r="G15" s="1105"/>
      <c r="H15" s="1089"/>
      <c r="I15" s="1089"/>
    </row>
    <row r="16" spans="1:9" ht="15" customHeight="1">
      <c r="A16" s="1727"/>
      <c r="B16" s="2253"/>
      <c r="C16" s="1721" t="s">
        <v>1722</v>
      </c>
      <c r="D16" s="617"/>
      <c r="E16" s="1105"/>
      <c r="F16" s="1105"/>
      <c r="G16" s="1105"/>
      <c r="H16" s="1089"/>
      <c r="I16" s="1089"/>
    </row>
    <row r="17" spans="1:9" ht="15" customHeight="1">
      <c r="A17" s="1727"/>
      <c r="B17" s="2253"/>
      <c r="C17" s="1721" t="s">
        <v>1723</v>
      </c>
      <c r="D17" s="617"/>
      <c r="E17" s="1105"/>
      <c r="F17" s="1105"/>
      <c r="G17" s="1105"/>
      <c r="H17" s="1089"/>
      <c r="I17" s="1089"/>
    </row>
    <row r="18" spans="1:9" ht="15" customHeight="1">
      <c r="A18" s="1727"/>
      <c r="B18" s="2253"/>
      <c r="C18" s="2254" t="s">
        <v>1692</v>
      </c>
      <c r="D18" s="422" t="str">
        <f>IF(AND(ISNUMBER(D14),ISNUMBER(D15),ISNUMBER(D16),ISNUMBER(D17)),IF(SUM(D15:D17)=D14, "Pass", "Fail"),"")</f>
        <v/>
      </c>
      <c r="E18" s="1105"/>
      <c r="F18" s="1105"/>
      <c r="G18" s="1105"/>
      <c r="H18" s="1089"/>
      <c r="I18" s="1089"/>
    </row>
    <row r="19" spans="1:9" ht="30" customHeight="1">
      <c r="A19" s="1727"/>
      <c r="B19" s="575">
        <v>60</v>
      </c>
      <c r="C19" s="637" t="s">
        <v>1665</v>
      </c>
      <c r="D19" s="74"/>
      <c r="E19" s="1105"/>
      <c r="F19" s="1105"/>
      <c r="G19" s="1105"/>
      <c r="H19" s="1089"/>
      <c r="I19" s="1089"/>
    </row>
    <row r="20" spans="1:9" ht="15" customHeight="1">
      <c r="A20" s="1727"/>
      <c r="B20" s="2253"/>
      <c r="C20" s="1721" t="s">
        <v>1722</v>
      </c>
      <c r="D20" s="74"/>
      <c r="E20" s="1105"/>
      <c r="F20" s="1105"/>
      <c r="G20" s="1105"/>
      <c r="H20" s="1089"/>
      <c r="I20" s="1089"/>
    </row>
    <row r="21" spans="1:9" ht="15" customHeight="1">
      <c r="A21" s="1727"/>
      <c r="B21" s="2253"/>
      <c r="C21" s="1721" t="s">
        <v>1723</v>
      </c>
      <c r="D21" s="74"/>
      <c r="E21" s="1105"/>
      <c r="F21" s="1105"/>
      <c r="G21" s="1105"/>
      <c r="H21" s="1089"/>
      <c r="I21" s="1089"/>
    </row>
    <row r="22" spans="1:9" ht="15" customHeight="1">
      <c r="A22" s="1727"/>
      <c r="B22" s="2255"/>
      <c r="C22" s="2256" t="s">
        <v>1693</v>
      </c>
      <c r="D22" s="425" t="str">
        <f>IF(AND(ISNUMBER(D19),ISNUMBER(D20),ISNUMBER(D21)),IF(SUM(D20:D21)=D19, "Pass", "Fail"),"")</f>
        <v/>
      </c>
      <c r="E22" s="1105"/>
      <c r="F22" s="1105"/>
      <c r="G22" s="1105"/>
      <c r="H22" s="1089"/>
      <c r="I22" s="1089"/>
    </row>
    <row r="23" spans="1:9" s="1821" customFormat="1" ht="15" customHeight="1">
      <c r="A23" s="1775"/>
      <c r="B23" s="1776"/>
      <c r="C23" s="1777"/>
      <c r="D23" s="1778"/>
      <c r="E23" s="1778"/>
      <c r="F23" s="1778"/>
      <c r="G23" s="1779"/>
      <c r="H23" s="2126"/>
      <c r="I23" s="2126"/>
    </row>
    <row r="24" spans="1:9" ht="60" customHeight="1">
      <c r="A24" s="1733" t="s">
        <v>1666</v>
      </c>
      <c r="B24" s="191"/>
      <c r="C24" s="191"/>
      <c r="D24" s="191"/>
      <c r="E24" s="191"/>
      <c r="F24" s="255"/>
      <c r="G24" s="179"/>
      <c r="H24" s="1089"/>
      <c r="I24" s="1089"/>
    </row>
    <row r="25" spans="1:9" ht="30" customHeight="1">
      <c r="A25" s="2620" t="s">
        <v>2081</v>
      </c>
      <c r="B25" s="2621"/>
      <c r="C25" s="2621"/>
      <c r="D25" s="2621"/>
      <c r="E25" s="2621"/>
      <c r="F25" s="2621"/>
      <c r="G25" s="1722"/>
      <c r="H25" s="1089"/>
      <c r="I25" s="1089"/>
    </row>
    <row r="26" spans="1:9" ht="30" customHeight="1">
      <c r="A26" s="1731"/>
      <c r="B26" s="2257" t="s">
        <v>63</v>
      </c>
      <c r="C26" s="2258" t="s">
        <v>62</v>
      </c>
      <c r="D26" s="2203" t="s">
        <v>1694</v>
      </c>
      <c r="E26" s="2203" t="s">
        <v>359</v>
      </c>
      <c r="F26" s="1005" t="s">
        <v>404</v>
      </c>
      <c r="G26" s="1005" t="s">
        <v>1721</v>
      </c>
      <c r="H26" s="1089"/>
      <c r="I26" s="1089"/>
    </row>
    <row r="27" spans="1:9" ht="15" customHeight="1">
      <c r="A27" s="1727"/>
      <c r="B27" s="2259"/>
      <c r="C27" s="2260" t="s">
        <v>1667</v>
      </c>
      <c r="D27" s="1723"/>
      <c r="E27" s="1723"/>
      <c r="F27" s="1724"/>
      <c r="G27" s="970"/>
      <c r="H27" s="1089"/>
      <c r="I27" s="1089"/>
    </row>
    <row r="28" spans="1:9" ht="15" customHeight="1">
      <c r="A28" s="1727"/>
      <c r="B28" s="2261"/>
      <c r="C28" s="2262" t="s">
        <v>1668</v>
      </c>
      <c r="D28" s="57"/>
      <c r="E28" s="74"/>
      <c r="F28" s="74"/>
      <c r="G28" s="1735"/>
      <c r="H28" s="1089"/>
      <c r="I28" s="1089"/>
    </row>
    <row r="29" spans="1:9" ht="15" customHeight="1">
      <c r="A29" s="1727"/>
      <c r="B29" s="591">
        <v>69</v>
      </c>
      <c r="C29" s="2263" t="s">
        <v>2205</v>
      </c>
      <c r="D29" s="57"/>
      <c r="E29" s="74"/>
      <c r="F29" s="74"/>
      <c r="G29" s="2430"/>
      <c r="H29" s="1089"/>
      <c r="I29" s="1089"/>
    </row>
    <row r="30" spans="1:9" ht="45" customHeight="1">
      <c r="A30" s="1727"/>
      <c r="B30" s="2264"/>
      <c r="C30" s="2265" t="s">
        <v>1701</v>
      </c>
      <c r="D30" s="74"/>
      <c r="E30" s="74"/>
      <c r="F30" s="74"/>
      <c r="G30" s="2432" t="str">
        <f>IF(Parameters!$F$12= "Threshold deduction", "Please fill in row 30 and insert 0 in row 31", "Please fill in zero")</f>
        <v>Please fill in row 30 and insert 0 in row 31</v>
      </c>
      <c r="H30" s="1089"/>
      <c r="I30" s="1089"/>
    </row>
    <row r="31" spans="1:9" ht="45" customHeight="1">
      <c r="A31" s="1731"/>
      <c r="B31" s="2482"/>
      <c r="C31" s="2483" t="s">
        <v>1702</v>
      </c>
      <c r="D31" s="2484"/>
      <c r="E31" s="2484"/>
      <c r="F31" s="2485"/>
      <c r="G31" s="2432" t="str">
        <f>IF(Parameters!$F$12= "Full deduction", "Please fill in row 31 and insert 0 in row 30", "Please fill in zero")</f>
        <v>Please fill in zero</v>
      </c>
      <c r="H31" s="1089"/>
      <c r="I31" s="1089"/>
    </row>
    <row r="32" spans="1:9" ht="15" customHeight="1">
      <c r="A32" s="1731"/>
      <c r="B32" s="2480"/>
      <c r="C32" s="2481" t="s">
        <v>1715</v>
      </c>
      <c r="D32" s="2428" t="str">
        <f>IF(AND(ISNUMBER(D30), ISNUMBER(D31)), IF(OR(AND(D30&lt;&gt;0,D31=0), AND(D30=0, D31&lt;&gt;0),AND(D30=0, D31=0)),"Pass","Fail"), "")</f>
        <v/>
      </c>
      <c r="E32" s="2428" t="str">
        <f>IF(AND(ISNUMBER(E30), ISNUMBER(E31)), IF(OR(AND(E30&lt;&gt;0,E31=0), AND(E30=0, E31&lt;&gt;0),AND(E30=0, E31=0)),"Pass","Fail"), "")</f>
        <v/>
      </c>
      <c r="F32" s="2428" t="str">
        <f>IF(AND(ISNUMBER(F30), ISNUMBER(F31)), IF(OR(AND(F30&lt;&gt;0,F31=0), AND(F30=0, F31&lt;&gt;0),AND(F30=0, F31=0)),"Pass","Fail"), "")</f>
        <v/>
      </c>
      <c r="G32" s="2431"/>
      <c r="H32" s="1089"/>
      <c r="I32" s="1089"/>
    </row>
    <row r="33" spans="1:11" ht="75" customHeight="1">
      <c r="A33" s="2592" t="s">
        <v>2082</v>
      </c>
      <c r="B33" s="2593"/>
      <c r="C33" s="2593"/>
      <c r="D33" s="2593"/>
      <c r="E33" s="2593"/>
      <c r="F33" s="2593"/>
      <c r="G33" s="2593"/>
      <c r="H33" s="2593"/>
      <c r="I33" s="2593"/>
      <c r="J33" s="2593"/>
    </row>
    <row r="34" spans="1:11" ht="30" customHeight="1">
      <c r="A34" s="1746"/>
      <c r="B34" s="2257" t="s">
        <v>63</v>
      </c>
      <c r="C34" s="2258" t="s">
        <v>62</v>
      </c>
      <c r="D34" s="1380" t="s">
        <v>1694</v>
      </c>
      <c r="E34" s="1380" t="s">
        <v>359</v>
      </c>
      <c r="F34" s="1386" t="s">
        <v>404</v>
      </c>
      <c r="G34" s="1105"/>
      <c r="H34" s="1089"/>
      <c r="I34" s="1089"/>
    </row>
    <row r="35" spans="1:11" ht="15" customHeight="1">
      <c r="A35" s="1731"/>
      <c r="B35" s="2266" t="s">
        <v>381</v>
      </c>
      <c r="C35" s="2267" t="s">
        <v>1669</v>
      </c>
      <c r="D35" s="1732"/>
      <c r="E35" s="74"/>
      <c r="F35" s="74"/>
      <c r="G35" s="1105"/>
      <c r="H35" s="1089"/>
      <c r="I35" s="1089"/>
    </row>
    <row r="36" spans="1:11" ht="60" customHeight="1">
      <c r="A36" s="1733" t="s">
        <v>2083</v>
      </c>
      <c r="B36" s="1780"/>
      <c r="C36" s="1780"/>
      <c r="D36" s="1780"/>
      <c r="E36" s="1780"/>
      <c r="F36" s="1781"/>
      <c r="G36" s="179"/>
      <c r="H36" s="1089"/>
      <c r="I36" s="1089"/>
    </row>
    <row r="37" spans="1:11" ht="30" customHeight="1">
      <c r="A37" s="1782"/>
      <c r="B37" s="2268" t="s">
        <v>63</v>
      </c>
      <c r="C37" s="2258" t="s">
        <v>62</v>
      </c>
      <c r="D37" s="1380" t="s">
        <v>1694</v>
      </c>
      <c r="E37" s="1380" t="s">
        <v>359</v>
      </c>
      <c r="F37" s="1386" t="s">
        <v>404</v>
      </c>
      <c r="G37" s="1105"/>
      <c r="H37" s="1089"/>
      <c r="I37" s="1089"/>
    </row>
    <row r="38" spans="1:11" customFormat="1" ht="15" customHeight="1">
      <c r="A38" s="1782"/>
      <c r="B38" s="2269">
        <v>87</v>
      </c>
      <c r="C38" s="2267" t="s">
        <v>1670</v>
      </c>
      <c r="D38" s="1783"/>
      <c r="E38" s="2223"/>
      <c r="F38" s="2223"/>
      <c r="G38" s="1105"/>
      <c r="H38" s="587"/>
      <c r="I38" s="587"/>
      <c r="K38" s="1086"/>
    </row>
    <row r="39" spans="1:11" s="1821" customFormat="1" ht="15" customHeight="1">
      <c r="A39" s="1737"/>
      <c r="B39" s="1737"/>
      <c r="C39" s="1737"/>
      <c r="D39" s="1737"/>
      <c r="E39" s="1737"/>
      <c r="F39" s="1737"/>
      <c r="G39" s="1737"/>
    </row>
    <row r="40" spans="1:11" ht="60" customHeight="1">
      <c r="A40" s="1733" t="s">
        <v>1671</v>
      </c>
      <c r="B40" s="191"/>
      <c r="C40" s="191"/>
      <c r="D40" s="191"/>
      <c r="E40" s="191"/>
      <c r="F40" s="255"/>
      <c r="G40" s="179"/>
      <c r="H40" s="1089"/>
      <c r="I40" s="1089"/>
      <c r="J40" s="1815"/>
      <c r="K40" s="1815"/>
    </row>
    <row r="41" spans="1:11" s="332" customFormat="1" ht="30" customHeight="1">
      <c r="A41" s="2245"/>
      <c r="B41" s="2622" t="s">
        <v>2085</v>
      </c>
      <c r="C41" s="2622"/>
      <c r="D41" s="2622"/>
      <c r="E41" s="2622"/>
      <c r="F41" s="2622"/>
      <c r="G41" s="2246"/>
      <c r="H41" s="2246"/>
      <c r="I41" s="2246"/>
      <c r="J41" s="611"/>
      <c r="K41" s="611"/>
    </row>
    <row r="42" spans="1:11" ht="60" customHeight="1">
      <c r="A42" s="1727"/>
      <c r="B42" s="2616" t="s">
        <v>2084</v>
      </c>
      <c r="C42" s="2617"/>
      <c r="D42" s="2617"/>
      <c r="E42" s="2617"/>
      <c r="F42" s="2617"/>
      <c r="G42" s="1105"/>
      <c r="H42" s="1089"/>
      <c r="I42" s="1089"/>
      <c r="J42" s="1089"/>
      <c r="K42" s="1089"/>
    </row>
    <row r="43" spans="1:11" ht="45" customHeight="1">
      <c r="A43" s="2592" t="s">
        <v>1706</v>
      </c>
      <c r="B43" s="2593"/>
      <c r="C43" s="2593"/>
      <c r="D43" s="2593"/>
      <c r="E43" s="2593"/>
      <c r="F43" s="2593"/>
      <c r="G43" s="1725"/>
      <c r="H43" s="1089"/>
      <c r="I43" s="1089"/>
      <c r="J43" s="1089"/>
      <c r="K43" s="1089"/>
    </row>
    <row r="44" spans="1:11" ht="15" customHeight="1">
      <c r="A44" s="1727"/>
      <c r="B44" s="1784"/>
      <c r="C44" s="2612" t="s">
        <v>62</v>
      </c>
      <c r="D44" s="2607" t="s">
        <v>1672</v>
      </c>
      <c r="E44" s="2608"/>
      <c r="F44" s="2608"/>
      <c r="G44" s="2608"/>
      <c r="H44" s="1829"/>
      <c r="I44" s="1829"/>
      <c r="J44" s="1829"/>
    </row>
    <row r="45" spans="1:11" ht="15" customHeight="1">
      <c r="A45" s="1727"/>
      <c r="B45" s="1726"/>
      <c r="C45" s="2613"/>
      <c r="D45" s="2609" t="s">
        <v>328</v>
      </c>
      <c r="E45" s="2611" t="s">
        <v>1673</v>
      </c>
      <c r="F45" s="2599"/>
      <c r="G45" s="2599"/>
      <c r="H45" s="2604" t="s">
        <v>2102</v>
      </c>
      <c r="I45" s="2605"/>
      <c r="J45" s="2276" t="s">
        <v>14</v>
      </c>
    </row>
    <row r="46" spans="1:11" ht="30" customHeight="1">
      <c r="A46" s="1727"/>
      <c r="B46" s="1734"/>
      <c r="C46" s="2614"/>
      <c r="D46" s="2615"/>
      <c r="E46" s="2272" t="s">
        <v>1674</v>
      </c>
      <c r="F46" s="2272" t="s">
        <v>1675</v>
      </c>
      <c r="G46" s="2273" t="s">
        <v>1676</v>
      </c>
      <c r="H46" s="2274" t="s">
        <v>1699</v>
      </c>
      <c r="I46" s="2275" t="s">
        <v>1700</v>
      </c>
      <c r="J46" s="2277" t="s">
        <v>2196</v>
      </c>
    </row>
    <row r="47" spans="1:11" customFormat="1" ht="15" customHeight="1">
      <c r="A47" s="1727"/>
      <c r="B47" s="2247"/>
      <c r="C47" s="2270" t="s">
        <v>584</v>
      </c>
      <c r="D47" s="1787"/>
      <c r="E47" s="1785" t="str">
        <f>IF('General Info'!$C$56=Parameters!$D$138, "Yes", "No")</f>
        <v>Yes</v>
      </c>
      <c r="F47" s="1786" t="str">
        <f>IF('General Info'!$C$56=Parameters!$D$139, "Yes", "No")</f>
        <v>No</v>
      </c>
      <c r="G47" s="1786" t="str">
        <f>IF('General Info'!$C$56=Parameters!$D$140, "Yes", "No")</f>
        <v>No</v>
      </c>
      <c r="H47" s="1787"/>
      <c r="I47" s="1787"/>
      <c r="J47" s="2278"/>
      <c r="K47" s="1086"/>
    </row>
    <row r="48" spans="1:11" customFormat="1" ht="15" customHeight="1">
      <c r="A48" s="1727"/>
      <c r="B48" s="2488"/>
      <c r="C48" s="2489" t="s">
        <v>1696</v>
      </c>
      <c r="D48" s="29"/>
      <c r="E48" s="30"/>
      <c r="F48" s="29"/>
      <c r="G48" s="40"/>
      <c r="H48" s="2478"/>
      <c r="I48" s="2478"/>
      <c r="J48" s="2479"/>
      <c r="K48" s="1086"/>
    </row>
    <row r="49" spans="1:11" customFormat="1" ht="15" customHeight="1">
      <c r="A49" s="1727"/>
      <c r="B49" s="2490"/>
      <c r="C49" s="2491" t="s">
        <v>1697</v>
      </c>
      <c r="D49" s="39"/>
      <c r="E49" s="47"/>
      <c r="F49" s="39"/>
      <c r="G49" s="224"/>
      <c r="H49" s="39"/>
      <c r="I49" s="39"/>
      <c r="J49" s="224"/>
      <c r="K49" s="1086"/>
    </row>
    <row r="50" spans="1:11" customFormat="1" ht="15" customHeight="1">
      <c r="A50" s="1727"/>
      <c r="B50" s="2492"/>
      <c r="C50" s="2493" t="s">
        <v>1698</v>
      </c>
      <c r="D50" s="41"/>
      <c r="E50" s="42"/>
      <c r="F50" s="41"/>
      <c r="G50" s="321"/>
      <c r="H50" s="41"/>
      <c r="I50" s="41"/>
      <c r="J50" s="321"/>
      <c r="K50" s="1086"/>
    </row>
    <row r="51" spans="1:11" customFormat="1" ht="15" customHeight="1">
      <c r="A51" s="1727"/>
      <c r="B51" s="2494"/>
      <c r="C51" s="2495" t="s">
        <v>1726</v>
      </c>
      <c r="D51" s="1050"/>
      <c r="E51" s="1295" t="str">
        <f>IF(AND(ISNUMBER(E48),ISNUMBER(E49),ISNUMBER(E50)), SUM(E48:E50), "")</f>
        <v/>
      </c>
      <c r="F51" s="205"/>
      <c r="G51" s="205"/>
      <c r="H51" s="205"/>
      <c r="I51" s="205"/>
      <c r="J51" s="422" t="str">
        <f>IF(AND(ISNUMBER(H51),ISNUMBER(I51), OR(ISNUMBER(E51),ISNUMBER(F51),ISNUMBER(G51))),IF($E$47="Yes",IF(ISNUMBER(E51),IF(E51=H51+I51,"Pass","Fail"),IF($F$47="Yes",IF(ISNUMBER(F51),IF(F51=H51+I51,"Pass","Fail"),IF($G$47="Yes",IF(G51=H51+I51,"Pass","Fail"), "")), "")), ""), "")</f>
        <v/>
      </c>
      <c r="K51" s="1086"/>
    </row>
    <row r="52" spans="1:11" customFormat="1" ht="15" customHeight="1">
      <c r="A52" s="1727"/>
      <c r="B52" s="2494"/>
      <c r="C52" s="2496" t="s">
        <v>1677</v>
      </c>
      <c r="D52" s="205"/>
      <c r="E52" s="205"/>
      <c r="F52" s="205"/>
      <c r="G52" s="205"/>
      <c r="H52" s="205"/>
      <c r="I52" s="205"/>
      <c r="J52" s="422" t="str">
        <f t="shared" ref="J52:J63" si="0">IF(AND(ISNUMBER(H52),ISNUMBER(I52), OR(ISNUMBER(E52),ISNUMBER(F52),ISNUMBER(G52))),IF($E$47="Yes",IF(ISNUMBER(E52),IF(E52=H52+I52,"Pass","Fail"),IF($F$47="Yes",IF(ISNUMBER(F52),IF(F52=H52+I52,"Pass","Fail"),IF($G$47="Yes",IF(G52=H52+I52,"Pass","Fail"), "")), "")), ""), "")</f>
        <v/>
      </c>
      <c r="K52" s="1086"/>
    </row>
    <row r="53" spans="1:11" customFormat="1" ht="15" customHeight="1">
      <c r="A53" s="1727"/>
      <c r="B53" s="2494"/>
      <c r="C53" s="2496" t="s">
        <v>1678</v>
      </c>
      <c r="D53" s="205"/>
      <c r="E53" s="205"/>
      <c r="F53" s="205"/>
      <c r="G53" s="205"/>
      <c r="H53" s="205"/>
      <c r="I53" s="205"/>
      <c r="J53" s="422" t="str">
        <f t="shared" si="0"/>
        <v/>
      </c>
      <c r="K53" s="1086"/>
    </row>
    <row r="54" spans="1:11" customFormat="1" ht="15" customHeight="1">
      <c r="A54" s="1727"/>
      <c r="B54" s="2490"/>
      <c r="C54" s="2496" t="s">
        <v>1679</v>
      </c>
      <c r="D54" s="205"/>
      <c r="E54" s="205"/>
      <c r="F54" s="205"/>
      <c r="G54" s="205"/>
      <c r="H54" s="205"/>
      <c r="I54" s="205"/>
      <c r="J54" s="422" t="str">
        <f t="shared" si="0"/>
        <v/>
      </c>
      <c r="K54" s="1086"/>
    </row>
    <row r="55" spans="1:11" customFormat="1" ht="15" customHeight="1">
      <c r="A55" s="1727"/>
      <c r="B55" s="2490"/>
      <c r="C55" s="2496" t="s">
        <v>1680</v>
      </c>
      <c r="D55" s="205"/>
      <c r="E55" s="205"/>
      <c r="F55" s="205"/>
      <c r="G55" s="205"/>
      <c r="H55" s="205"/>
      <c r="I55" s="205"/>
      <c r="J55" s="422" t="str">
        <f t="shared" si="0"/>
        <v/>
      </c>
      <c r="K55" s="1086"/>
    </row>
    <row r="56" spans="1:11" customFormat="1" ht="15" customHeight="1">
      <c r="A56" s="1727"/>
      <c r="B56" s="2490"/>
      <c r="C56" s="2496" t="s">
        <v>1681</v>
      </c>
      <c r="D56" s="205"/>
      <c r="E56" s="205"/>
      <c r="F56" s="205"/>
      <c r="G56" s="205"/>
      <c r="H56" s="205"/>
      <c r="I56" s="205"/>
      <c r="J56" s="422" t="str">
        <f t="shared" si="0"/>
        <v/>
      </c>
      <c r="K56" s="1086"/>
    </row>
    <row r="57" spans="1:11" customFormat="1" ht="15" customHeight="1">
      <c r="A57" s="1727"/>
      <c r="B57" s="2490"/>
      <c r="C57" s="2496" t="s">
        <v>1682</v>
      </c>
      <c r="D57" s="205"/>
      <c r="E57" s="205"/>
      <c r="F57" s="205"/>
      <c r="G57" s="205"/>
      <c r="H57" s="205"/>
      <c r="I57" s="205"/>
      <c r="J57" s="422" t="str">
        <f t="shared" si="0"/>
        <v/>
      </c>
      <c r="K57" s="1086"/>
    </row>
    <row r="58" spans="1:11" customFormat="1" ht="15" customHeight="1">
      <c r="A58" s="1727"/>
      <c r="B58" s="2490"/>
      <c r="C58" s="2496" t="s">
        <v>1683</v>
      </c>
      <c r="D58" s="205"/>
      <c r="E58" s="205"/>
      <c r="F58" s="205"/>
      <c r="G58" s="205"/>
      <c r="H58" s="205"/>
      <c r="I58" s="205"/>
      <c r="J58" s="422" t="str">
        <f t="shared" si="0"/>
        <v/>
      </c>
      <c r="K58" s="1086"/>
    </row>
    <row r="59" spans="1:11" customFormat="1" ht="15" customHeight="1">
      <c r="A59" s="1727"/>
      <c r="B59" s="2490"/>
      <c r="C59" s="2496" t="s">
        <v>1684</v>
      </c>
      <c r="D59" s="205"/>
      <c r="E59" s="205"/>
      <c r="F59" s="205"/>
      <c r="G59" s="205"/>
      <c r="H59" s="205"/>
      <c r="I59" s="205"/>
      <c r="J59" s="422" t="str">
        <f t="shared" si="0"/>
        <v/>
      </c>
      <c r="K59" s="1086"/>
    </row>
    <row r="60" spans="1:11" customFormat="1" ht="15" customHeight="1">
      <c r="A60" s="1727"/>
      <c r="B60" s="2490"/>
      <c r="C60" s="2496" t="s">
        <v>1685</v>
      </c>
      <c r="D60" s="205"/>
      <c r="E60" s="205"/>
      <c r="F60" s="205"/>
      <c r="G60" s="205"/>
      <c r="H60" s="205"/>
      <c r="I60" s="205"/>
      <c r="J60" s="422" t="str">
        <f t="shared" si="0"/>
        <v/>
      </c>
      <c r="K60" s="1086"/>
    </row>
    <row r="61" spans="1:11" customFormat="1" ht="15" customHeight="1">
      <c r="A61" s="1727"/>
      <c r="B61" s="2490"/>
      <c r="C61" s="2496" t="s">
        <v>1686</v>
      </c>
      <c r="D61" s="205"/>
      <c r="E61" s="205"/>
      <c r="F61" s="205"/>
      <c r="G61" s="205"/>
      <c r="H61" s="205"/>
      <c r="I61" s="205"/>
      <c r="J61" s="422" t="str">
        <f t="shared" si="0"/>
        <v/>
      </c>
      <c r="K61" s="1086"/>
    </row>
    <row r="62" spans="1:11" customFormat="1" ht="15" customHeight="1">
      <c r="A62" s="1727"/>
      <c r="B62" s="2497"/>
      <c r="C62" s="2498" t="s">
        <v>42</v>
      </c>
      <c r="D62" s="207"/>
      <c r="E62" s="207"/>
      <c r="F62" s="207"/>
      <c r="G62" s="207"/>
      <c r="H62" s="207"/>
      <c r="I62" s="207"/>
      <c r="J62" s="422" t="str">
        <f t="shared" si="0"/>
        <v/>
      </c>
      <c r="K62" s="1086"/>
    </row>
    <row r="63" spans="1:11" customFormat="1" ht="15" customHeight="1">
      <c r="A63" s="1727"/>
      <c r="B63" s="2490"/>
      <c r="C63" s="1111" t="s">
        <v>1687</v>
      </c>
      <c r="D63" s="35"/>
      <c r="E63" s="35"/>
      <c r="F63" s="35"/>
      <c r="G63" s="35"/>
      <c r="H63" s="35"/>
      <c r="I63" s="35"/>
      <c r="J63" s="422" t="str">
        <f t="shared" si="0"/>
        <v/>
      </c>
      <c r="K63" s="1086"/>
    </row>
    <row r="64" spans="1:11" customFormat="1" ht="15" customHeight="1">
      <c r="A64" s="1727"/>
      <c r="B64" s="2492"/>
      <c r="C64" s="2499" t="s">
        <v>1716</v>
      </c>
      <c r="D64" s="425" t="str">
        <f t="shared" ref="D64:I64" si="1">IF(AND(ISNUMBER(D51), ISNUMBER(D52), ISNUMBER(D53), ISNUMBER(D54), ISNUMBER(D55), ISNUMBER(D56), ISNUMBER(D57), ISNUMBER(D58), ISNUMBER(D59), ISNUMBER(D60), ISNUMBER(D61), ISNUMBER(D62), ISNUMBER(D63)), IF(D51=SUM(D52:D63),"Pass","Fail"),"")</f>
        <v/>
      </c>
      <c r="E64" s="425" t="str">
        <f t="shared" si="1"/>
        <v/>
      </c>
      <c r="F64" s="425" t="str">
        <f t="shared" si="1"/>
        <v/>
      </c>
      <c r="G64" s="425" t="str">
        <f t="shared" si="1"/>
        <v/>
      </c>
      <c r="H64" s="425" t="str">
        <f t="shared" si="1"/>
        <v/>
      </c>
      <c r="I64" s="425" t="str">
        <f t="shared" si="1"/>
        <v/>
      </c>
      <c r="J64" s="2486"/>
      <c r="K64" s="1086"/>
    </row>
    <row r="65" spans="1:9" ht="60" customHeight="1">
      <c r="A65" s="2592" t="s">
        <v>1707</v>
      </c>
      <c r="B65" s="2593"/>
      <c r="C65" s="2593"/>
      <c r="D65" s="2593"/>
      <c r="E65" s="2593"/>
      <c r="F65" s="2593"/>
      <c r="G65" s="1725"/>
      <c r="H65" s="1089"/>
      <c r="I65" s="1089"/>
    </row>
    <row r="66" spans="1:9" ht="15" customHeight="1">
      <c r="A66" s="1727"/>
      <c r="B66" s="1784"/>
      <c r="C66" s="2600" t="s">
        <v>62</v>
      </c>
      <c r="D66" s="2607" t="s">
        <v>1672</v>
      </c>
      <c r="E66" s="2608"/>
      <c r="F66" s="2608"/>
      <c r="G66" s="2608"/>
      <c r="H66" s="1089"/>
      <c r="I66" s="1089"/>
    </row>
    <row r="67" spans="1:9" ht="15" customHeight="1">
      <c r="A67" s="1727"/>
      <c r="B67" s="1726"/>
      <c r="C67" s="2606"/>
      <c r="D67" s="2609" t="s">
        <v>328</v>
      </c>
      <c r="E67" s="2611" t="s">
        <v>1673</v>
      </c>
      <c r="F67" s="2599"/>
      <c r="G67" s="2599"/>
      <c r="H67" s="1089"/>
      <c r="I67" s="1089"/>
    </row>
    <row r="68" spans="1:9" ht="15" customHeight="1">
      <c r="A68" s="1727"/>
      <c r="B68" s="1734"/>
      <c r="C68" s="2601"/>
      <c r="D68" s="2610"/>
      <c r="E68" s="2272" t="s">
        <v>1674</v>
      </c>
      <c r="F68" s="2272" t="s">
        <v>1675</v>
      </c>
      <c r="G68" s="2434" t="s">
        <v>1676</v>
      </c>
      <c r="H68" s="1089"/>
      <c r="I68" s="1089"/>
    </row>
    <row r="69" spans="1:9" ht="15" customHeight="1">
      <c r="A69" s="1727"/>
      <c r="B69" s="1734"/>
      <c r="C69" s="2270" t="s">
        <v>584</v>
      </c>
      <c r="D69" s="1787"/>
      <c r="E69" s="2274" t="str">
        <f>IF('General Info'!$C$56=Parameters!$D$138, "Yes", "No")</f>
        <v>Yes</v>
      </c>
      <c r="F69" s="2275" t="str">
        <f>IF('General Info'!$C$56=Parameters!$D$139, "Yes", "No")</f>
        <v>No</v>
      </c>
      <c r="G69" s="2421" t="str">
        <f>IF('General Info'!$C$56=Parameters!$D$140, "Yes", "No")</f>
        <v>No</v>
      </c>
      <c r="H69" s="1089"/>
      <c r="I69" s="1089"/>
    </row>
    <row r="70" spans="1:9" ht="15" customHeight="1">
      <c r="A70" s="1727"/>
      <c r="B70" s="2500"/>
      <c r="C70" s="2489" t="s">
        <v>2093</v>
      </c>
      <c r="D70" s="1050"/>
      <c r="E70" s="1789"/>
      <c r="F70" s="1789"/>
      <c r="G70" s="1789"/>
      <c r="H70" s="1089"/>
      <c r="I70" s="1089"/>
    </row>
    <row r="71" spans="1:9" ht="15" customHeight="1">
      <c r="A71" s="1727"/>
      <c r="B71" s="592" t="s">
        <v>1655</v>
      </c>
      <c r="C71" s="2520" t="s">
        <v>2094</v>
      </c>
      <c r="D71" s="48"/>
      <c r="E71" s="41"/>
      <c r="F71" s="41"/>
      <c r="G71" s="321"/>
      <c r="H71" s="1089"/>
      <c r="I71" s="1089"/>
    </row>
    <row r="72" spans="1:9" ht="15" customHeight="1">
      <c r="A72" s="1727"/>
      <c r="B72" s="2500"/>
      <c r="C72" s="2489" t="s">
        <v>1703</v>
      </c>
      <c r="D72" s="29"/>
      <c r="E72" s="30"/>
      <c r="F72" s="29"/>
      <c r="G72" s="40"/>
      <c r="H72" s="1089"/>
      <c r="I72" s="1089"/>
    </row>
    <row r="73" spans="1:9" ht="15" customHeight="1">
      <c r="A73" s="1727"/>
      <c r="B73" s="2501"/>
      <c r="C73" s="2491" t="s">
        <v>1704</v>
      </c>
      <c r="D73" s="39"/>
      <c r="E73" s="47"/>
      <c r="F73" s="39"/>
      <c r="G73" s="224"/>
      <c r="H73" s="1089"/>
      <c r="I73" s="1089"/>
    </row>
    <row r="74" spans="1:9" ht="15" customHeight="1">
      <c r="A74" s="1727"/>
      <c r="B74" s="2502"/>
      <c r="C74" s="2493" t="s">
        <v>1705</v>
      </c>
      <c r="D74" s="41"/>
      <c r="E74" s="42"/>
      <c r="F74" s="321"/>
      <c r="G74" s="321"/>
      <c r="H74" s="1089"/>
      <c r="I74" s="1089"/>
    </row>
    <row r="75" spans="1:9" ht="15" customHeight="1">
      <c r="A75" s="1727"/>
      <c r="B75" s="2494"/>
      <c r="C75" s="2503" t="s">
        <v>2092</v>
      </c>
      <c r="D75" s="1050"/>
      <c r="E75" s="1295" t="str">
        <f>IF(AND(ISNUMBER(E72),ISNUMBER(E73),ISNUMBER(E74)), SUM(E72:E74), "")</f>
        <v/>
      </c>
      <c r="F75" s="205"/>
      <c r="G75" s="617"/>
      <c r="H75" s="1089"/>
      <c r="I75" s="1089"/>
    </row>
    <row r="76" spans="1:9" ht="15" customHeight="1">
      <c r="A76" s="1727"/>
      <c r="B76" s="2494"/>
      <c r="C76" s="2496" t="s">
        <v>2086</v>
      </c>
      <c r="D76" s="205"/>
      <c r="E76" s="205"/>
      <c r="F76" s="205"/>
      <c r="G76" s="617"/>
      <c r="H76" s="1089"/>
      <c r="I76" s="1089"/>
    </row>
    <row r="77" spans="1:9" ht="15" customHeight="1">
      <c r="A77" s="1727"/>
      <c r="B77" s="2490"/>
      <c r="C77" s="2504" t="s">
        <v>1688</v>
      </c>
      <c r="D77" s="205"/>
      <c r="E77" s="205"/>
      <c r="F77" s="205"/>
      <c r="G77" s="617"/>
      <c r="H77" s="1089"/>
      <c r="I77" s="1089"/>
    </row>
    <row r="78" spans="1:9" ht="15" customHeight="1">
      <c r="A78" s="1727"/>
      <c r="B78" s="2490"/>
      <c r="C78" s="2496" t="s">
        <v>2087</v>
      </c>
      <c r="D78" s="205"/>
      <c r="E78" s="205"/>
      <c r="F78" s="205"/>
      <c r="G78" s="617"/>
      <c r="H78" s="1089"/>
      <c r="I78" s="1089"/>
    </row>
    <row r="79" spans="1:9" ht="15" customHeight="1">
      <c r="A79" s="1727"/>
      <c r="B79" s="2490"/>
      <c r="C79" s="2504" t="s">
        <v>1688</v>
      </c>
      <c r="D79" s="205"/>
      <c r="E79" s="205"/>
      <c r="F79" s="205"/>
      <c r="G79" s="617"/>
      <c r="H79" s="1089"/>
      <c r="I79" s="1089"/>
    </row>
    <row r="80" spans="1:9" ht="15" customHeight="1">
      <c r="A80" s="1727"/>
      <c r="B80" s="2490"/>
      <c r="C80" s="2496" t="s">
        <v>2088</v>
      </c>
      <c r="D80" s="205"/>
      <c r="E80" s="205"/>
      <c r="F80" s="205"/>
      <c r="G80" s="617"/>
      <c r="H80" s="1089"/>
      <c r="I80" s="1089"/>
    </row>
    <row r="81" spans="1:9" ht="15" customHeight="1">
      <c r="A81" s="1727"/>
      <c r="B81" s="2490"/>
      <c r="C81" s="2504" t="s">
        <v>2089</v>
      </c>
      <c r="D81" s="205"/>
      <c r="E81" s="205"/>
      <c r="F81" s="205"/>
      <c r="G81" s="617"/>
      <c r="H81" s="1089"/>
      <c r="I81" s="1089"/>
    </row>
    <row r="82" spans="1:9" ht="15" customHeight="1">
      <c r="A82" s="1727"/>
      <c r="B82" s="2490"/>
      <c r="C82" s="2505" t="s">
        <v>1688</v>
      </c>
      <c r="D82" s="205"/>
      <c r="E82" s="205"/>
      <c r="F82" s="205"/>
      <c r="G82" s="617"/>
      <c r="H82" s="1089"/>
      <c r="I82" s="1089"/>
    </row>
    <row r="83" spans="1:9" ht="15" customHeight="1">
      <c r="A83" s="1727"/>
      <c r="B83" s="2490"/>
      <c r="C83" s="2504" t="s">
        <v>2090</v>
      </c>
      <c r="D83" s="205"/>
      <c r="E83" s="205"/>
      <c r="F83" s="205"/>
      <c r="G83" s="617"/>
      <c r="H83" s="1089"/>
      <c r="I83" s="1089"/>
    </row>
    <row r="84" spans="1:9" ht="15" customHeight="1">
      <c r="A84" s="1727"/>
      <c r="B84" s="2490"/>
      <c r="C84" s="2505" t="s">
        <v>1688</v>
      </c>
      <c r="D84" s="205"/>
      <c r="E84" s="205"/>
      <c r="F84" s="205"/>
      <c r="G84" s="617"/>
      <c r="H84" s="1089"/>
      <c r="I84" s="1089"/>
    </row>
    <row r="85" spans="1:9" ht="15" customHeight="1">
      <c r="A85" s="1727"/>
      <c r="B85" s="2490"/>
      <c r="C85" s="2496" t="s">
        <v>2091</v>
      </c>
      <c r="D85" s="205"/>
      <c r="E85" s="205"/>
      <c r="F85" s="205"/>
      <c r="G85" s="617"/>
      <c r="H85" s="1089"/>
      <c r="I85" s="1089"/>
    </row>
    <row r="86" spans="1:9" ht="15" customHeight="1">
      <c r="A86" s="1727"/>
      <c r="B86" s="2490"/>
      <c r="C86" s="2504" t="s">
        <v>2095</v>
      </c>
      <c r="D86" s="205"/>
      <c r="E86" s="205"/>
      <c r="F86" s="205"/>
      <c r="G86" s="617"/>
      <c r="H86" s="1089"/>
      <c r="I86" s="1089"/>
    </row>
    <row r="87" spans="1:9" ht="15" customHeight="1">
      <c r="A87" s="1727"/>
      <c r="B87" s="2490"/>
      <c r="C87" s="2505" t="s">
        <v>1688</v>
      </c>
      <c r="D87" s="205"/>
      <c r="E87" s="205"/>
      <c r="F87" s="205"/>
      <c r="G87" s="617"/>
      <c r="H87" s="1089"/>
      <c r="I87" s="1089"/>
    </row>
    <row r="88" spans="1:9" ht="15" customHeight="1">
      <c r="A88" s="1727"/>
      <c r="B88" s="2494"/>
      <c r="C88" s="2504" t="s">
        <v>2096</v>
      </c>
      <c r="D88" s="205"/>
      <c r="E88" s="205"/>
      <c r="F88" s="205"/>
      <c r="G88" s="617"/>
      <c r="H88" s="1089"/>
      <c r="I88" s="1089"/>
    </row>
    <row r="89" spans="1:9" ht="15" customHeight="1">
      <c r="A89" s="1727"/>
      <c r="B89" s="2490"/>
      <c r="C89" s="2505" t="s">
        <v>1688</v>
      </c>
      <c r="D89" s="205"/>
      <c r="E89" s="205"/>
      <c r="F89" s="205"/>
      <c r="G89" s="617"/>
      <c r="H89" s="1089"/>
      <c r="I89" s="1089"/>
    </row>
    <row r="90" spans="1:9" ht="15" customHeight="1">
      <c r="A90" s="1727"/>
      <c r="B90" s="2490"/>
      <c r="C90" s="2504" t="s">
        <v>2097</v>
      </c>
      <c r="D90" s="205"/>
      <c r="E90" s="205"/>
      <c r="F90" s="205"/>
      <c r="G90" s="617"/>
      <c r="H90" s="1089"/>
      <c r="I90" s="1089"/>
    </row>
    <row r="91" spans="1:9" ht="15" customHeight="1">
      <c r="A91" s="1727"/>
      <c r="B91" s="2490"/>
      <c r="C91" s="2505" t="s">
        <v>1688</v>
      </c>
      <c r="D91" s="205"/>
      <c r="E91" s="205"/>
      <c r="F91" s="205"/>
      <c r="G91" s="617"/>
      <c r="H91" s="1089"/>
      <c r="I91" s="1089"/>
    </row>
    <row r="92" spans="1:9" ht="15" customHeight="1">
      <c r="A92" s="1727"/>
      <c r="B92" s="2490"/>
      <c r="C92" s="2496" t="s">
        <v>2098</v>
      </c>
      <c r="D92" s="205"/>
      <c r="E92" s="205"/>
      <c r="F92" s="205"/>
      <c r="G92" s="617"/>
      <c r="H92" s="1089"/>
      <c r="I92" s="1089"/>
    </row>
    <row r="93" spans="1:9" ht="15" customHeight="1">
      <c r="A93" s="1727"/>
      <c r="B93" s="2490"/>
      <c r="C93" s="2504" t="s">
        <v>1688</v>
      </c>
      <c r="D93" s="205"/>
      <c r="E93" s="205"/>
      <c r="F93" s="205"/>
      <c r="G93" s="617"/>
      <c r="H93" s="1089"/>
      <c r="I93" s="1089"/>
    </row>
    <row r="94" spans="1:9" ht="15" customHeight="1">
      <c r="A94" s="1727"/>
      <c r="B94" s="2497"/>
      <c r="C94" s="2498" t="s">
        <v>2099</v>
      </c>
      <c r="D94" s="207"/>
      <c r="E94" s="207"/>
      <c r="F94" s="207"/>
      <c r="G94" s="72"/>
      <c r="H94" s="1089"/>
      <c r="I94" s="1089"/>
    </row>
    <row r="95" spans="1:9" ht="15" customHeight="1">
      <c r="A95" s="1727"/>
      <c r="B95" s="2490"/>
      <c r="C95" s="2506" t="s">
        <v>1688</v>
      </c>
      <c r="D95" s="35"/>
      <c r="E95" s="35"/>
      <c r="F95" s="35"/>
      <c r="G95" s="617"/>
      <c r="H95" s="1089"/>
      <c r="I95" s="1089"/>
    </row>
    <row r="96" spans="1:9" ht="15" customHeight="1">
      <c r="A96" s="1727"/>
      <c r="B96" s="2492"/>
      <c r="C96" s="2499" t="s">
        <v>1716</v>
      </c>
      <c r="D96" s="2487" t="str">
        <f>IF(AND(ISNUMBER(D75), ISNUMBER(D76), ISNUMBER(D78), ISNUMBER(D80), ISNUMBER(D85), ISNUMBER(D92), ISNUMBER(D94)), IF(D75=(D76+D78+D80+D85+D92+D94),"Pass","Fail"),"")</f>
        <v/>
      </c>
      <c r="E96" s="2487" t="str">
        <f>IF(AND(ISNUMBER(E75), ISNUMBER(E76), ISNUMBER(E78), ISNUMBER(E80), ISNUMBER(E85), ISNUMBER(E92), ISNUMBER(E94)), IF(E75=(E76+E78+E80+E85+E92+E94),"Pass","Fail"),"")</f>
        <v/>
      </c>
      <c r="F96" s="2487" t="str">
        <f>IF(AND(ISNUMBER(F75), ISNUMBER(F76), ISNUMBER(F78), ISNUMBER(F80), ISNUMBER(F85), ISNUMBER(F92), ISNUMBER(F94)), IF(F75=(F76+F78+F80+F85+F92+F94),"Pass","Fail"),"")</f>
        <v/>
      </c>
      <c r="G96" s="425" t="str">
        <f>IF(AND(ISNUMBER(G75), ISNUMBER(G76), ISNUMBER(G78), ISNUMBER(G80), ISNUMBER(G85), ISNUMBER(G92), ISNUMBER(G94)), IF(G75=(G76+G78+G80+G85+G92+G94),"Pass","Fail"),"")</f>
        <v/>
      </c>
      <c r="H96" s="1089"/>
      <c r="I96" s="1089"/>
    </row>
    <row r="97" spans="1:9" ht="60" customHeight="1">
      <c r="A97" s="2592" t="s">
        <v>1708</v>
      </c>
      <c r="B97" s="2593"/>
      <c r="C97" s="2593"/>
      <c r="D97" s="2593"/>
      <c r="E97" s="2593"/>
      <c r="F97" s="2593"/>
      <c r="G97" s="1725"/>
      <c r="H97" s="1089"/>
      <c r="I97" s="1089"/>
    </row>
    <row r="98" spans="1:9" ht="15" customHeight="1">
      <c r="A98" s="1729"/>
      <c r="B98" s="2248"/>
      <c r="C98" s="2600" t="s">
        <v>62</v>
      </c>
      <c r="D98" s="2594" t="s">
        <v>328</v>
      </c>
      <c r="E98" s="2602" t="s">
        <v>1689</v>
      </c>
      <c r="F98" s="2594"/>
      <c r="G98" s="2594"/>
      <c r="H98" s="1089"/>
      <c r="I98" s="1089"/>
    </row>
    <row r="99" spans="1:9" ht="15" customHeight="1">
      <c r="A99" s="1729"/>
      <c r="B99" s="2249"/>
      <c r="C99" s="2601"/>
      <c r="D99" s="2603"/>
      <c r="E99" s="2272" t="s">
        <v>1674</v>
      </c>
      <c r="F99" s="2272" t="s">
        <v>1675</v>
      </c>
      <c r="G99" s="2434" t="s">
        <v>1676</v>
      </c>
      <c r="H99" s="1089"/>
      <c r="I99" s="1089"/>
    </row>
    <row r="100" spans="1:9" ht="15" customHeight="1">
      <c r="A100" s="1729"/>
      <c r="B100" s="1790"/>
      <c r="C100" s="2270" t="s">
        <v>584</v>
      </c>
      <c r="D100" s="1787"/>
      <c r="E100" s="1785" t="str">
        <f>IF('General Info'!$C$56=Parameters!$D$138, "Yes", "No")</f>
        <v>Yes</v>
      </c>
      <c r="F100" s="1786" t="str">
        <f>IF('General Info'!$C$56=Parameters!$D$139, "Yes", "No")</f>
        <v>No</v>
      </c>
      <c r="G100" s="1786" t="str">
        <f>IF('General Info'!$C$56=Parameters!$D$140, "Yes", "No")</f>
        <v>No</v>
      </c>
      <c r="H100" s="1089"/>
      <c r="I100" s="1089"/>
    </row>
    <row r="101" spans="1:9" ht="15" customHeight="1">
      <c r="A101" s="1727"/>
      <c r="B101" s="2488"/>
      <c r="C101" s="2507" t="s">
        <v>387</v>
      </c>
      <c r="D101" s="2211" t="str">
        <f>IF(ISNUMBER('General Info'!C89),'General Info'!C89,"")</f>
        <v/>
      </c>
      <c r="E101" s="1791" t="s">
        <v>1695</v>
      </c>
      <c r="F101" s="2508"/>
      <c r="G101" s="2509"/>
      <c r="H101" s="1089"/>
      <c r="I101" s="1089"/>
    </row>
    <row r="102" spans="1:9" ht="15" customHeight="1">
      <c r="A102" s="1727"/>
      <c r="B102" s="2490"/>
      <c r="C102" s="2510" t="s">
        <v>2125</v>
      </c>
      <c r="D102" s="61" t="str">
        <f>IF(ISNUMBER('General Info'!C88),'General Info'!C88,"")</f>
        <v/>
      </c>
      <c r="E102" s="73"/>
      <c r="F102" s="35"/>
      <c r="G102" s="617"/>
      <c r="H102" s="1089"/>
      <c r="I102" s="1089"/>
    </row>
    <row r="103" spans="1:9" ht="15" customHeight="1">
      <c r="A103" s="1727"/>
      <c r="B103" s="2490"/>
      <c r="C103" s="2511" t="s">
        <v>2101</v>
      </c>
      <c r="D103" s="47"/>
      <c r="E103" s="47"/>
      <c r="F103" s="35"/>
      <c r="G103" s="617"/>
      <c r="H103" s="1089"/>
      <c r="I103" s="1089"/>
    </row>
    <row r="104" spans="1:9" ht="15" customHeight="1">
      <c r="A104" s="1727"/>
      <c r="B104" s="2490"/>
      <c r="C104" s="2512" t="s">
        <v>2100</v>
      </c>
      <c r="D104" s="35"/>
      <c r="E104" s="35"/>
      <c r="F104" s="35"/>
      <c r="G104" s="617"/>
      <c r="H104" s="1089"/>
      <c r="I104" s="1089"/>
    </row>
    <row r="105" spans="1:9" ht="15" customHeight="1">
      <c r="A105" s="1727"/>
      <c r="B105" s="2490"/>
      <c r="C105" s="2513" t="s">
        <v>1677</v>
      </c>
      <c r="D105" s="35"/>
      <c r="E105" s="35"/>
      <c r="F105" s="35"/>
      <c r="G105" s="617"/>
      <c r="H105" s="1089"/>
      <c r="I105" s="1089"/>
    </row>
    <row r="106" spans="1:9" ht="15" customHeight="1">
      <c r="A106" s="1727"/>
      <c r="B106" s="2490"/>
      <c r="C106" s="2513" t="s">
        <v>1678</v>
      </c>
      <c r="D106" s="35"/>
      <c r="E106" s="35"/>
      <c r="F106" s="35"/>
      <c r="G106" s="617"/>
      <c r="H106" s="1089"/>
      <c r="I106" s="1089"/>
    </row>
    <row r="107" spans="1:9" ht="15" customHeight="1">
      <c r="A107" s="1727"/>
      <c r="B107" s="2490"/>
      <c r="C107" s="2513" t="s">
        <v>1679</v>
      </c>
      <c r="D107" s="35"/>
      <c r="E107" s="35"/>
      <c r="F107" s="35"/>
      <c r="G107" s="617"/>
      <c r="H107" s="1089"/>
      <c r="I107" s="1089"/>
    </row>
    <row r="108" spans="1:9" ht="15" customHeight="1">
      <c r="A108" s="1727"/>
      <c r="B108" s="2490"/>
      <c r="C108" s="2513" t="s">
        <v>1680</v>
      </c>
      <c r="D108" s="35"/>
      <c r="E108" s="35"/>
      <c r="F108" s="35"/>
      <c r="G108" s="617"/>
      <c r="H108" s="1089"/>
      <c r="I108" s="1089"/>
    </row>
    <row r="109" spans="1:9" ht="15" customHeight="1">
      <c r="A109" s="1727"/>
      <c r="B109" s="2490"/>
      <c r="C109" s="2513" t="s">
        <v>1681</v>
      </c>
      <c r="D109" s="35"/>
      <c r="E109" s="35"/>
      <c r="F109" s="35"/>
      <c r="G109" s="617"/>
      <c r="H109" s="1089"/>
      <c r="I109" s="1089"/>
    </row>
    <row r="110" spans="1:9" ht="15" customHeight="1">
      <c r="A110" s="1727"/>
      <c r="B110" s="2490"/>
      <c r="C110" s="2513" t="s">
        <v>1682</v>
      </c>
      <c r="D110" s="35"/>
      <c r="E110" s="35"/>
      <c r="F110" s="35"/>
      <c r="G110" s="617"/>
      <c r="H110" s="1089"/>
      <c r="I110" s="1089"/>
    </row>
    <row r="111" spans="1:9" ht="15" customHeight="1">
      <c r="A111" s="1727"/>
      <c r="B111" s="2490"/>
      <c r="C111" s="2513" t="s">
        <v>1683</v>
      </c>
      <c r="D111" s="35"/>
      <c r="E111" s="35"/>
      <c r="F111" s="35"/>
      <c r="G111" s="617"/>
      <c r="H111" s="1089"/>
      <c r="I111" s="1089"/>
    </row>
    <row r="112" spans="1:9" ht="15" customHeight="1">
      <c r="A112" s="1727"/>
      <c r="B112" s="2490"/>
      <c r="C112" s="2513" t="s">
        <v>1684</v>
      </c>
      <c r="D112" s="35"/>
      <c r="E112" s="35"/>
      <c r="F112" s="35"/>
      <c r="G112" s="617"/>
      <c r="H112" s="1089"/>
      <c r="I112" s="1089"/>
    </row>
    <row r="113" spans="1:9" ht="15" customHeight="1">
      <c r="A113" s="1727"/>
      <c r="B113" s="2490"/>
      <c r="C113" s="2513" t="s">
        <v>1685</v>
      </c>
      <c r="D113" s="35"/>
      <c r="E113" s="35"/>
      <c r="F113" s="35"/>
      <c r="G113" s="617"/>
      <c r="H113" s="1089"/>
      <c r="I113" s="1089"/>
    </row>
    <row r="114" spans="1:9" ht="15" customHeight="1">
      <c r="A114" s="1727"/>
      <c r="B114" s="2490"/>
      <c r="C114" s="2513" t="s">
        <v>1686</v>
      </c>
      <c r="D114" s="35"/>
      <c r="E114" s="35"/>
      <c r="F114" s="35"/>
      <c r="G114" s="617"/>
      <c r="H114" s="1089"/>
      <c r="I114" s="1089"/>
    </row>
    <row r="115" spans="1:9" ht="15" customHeight="1">
      <c r="A115" s="1727"/>
      <c r="B115" s="2490"/>
      <c r="C115" s="2513" t="s">
        <v>42</v>
      </c>
      <c r="D115" s="35"/>
      <c r="E115" s="35"/>
      <c r="F115" s="35"/>
      <c r="G115" s="617"/>
      <c r="H115" s="1089"/>
      <c r="I115" s="1089"/>
    </row>
    <row r="116" spans="1:9" ht="15" customHeight="1">
      <c r="A116" s="1727"/>
      <c r="B116" s="2490"/>
      <c r="C116" s="2513" t="s">
        <v>1687</v>
      </c>
      <c r="D116" s="2514"/>
      <c r="E116" s="2515"/>
      <c r="F116" s="2515"/>
      <c r="G116" s="2516"/>
      <c r="H116" s="1089"/>
      <c r="I116" s="1089"/>
    </row>
    <row r="117" spans="1:9" ht="15" customHeight="1">
      <c r="A117" s="1746"/>
      <c r="B117" s="2492"/>
      <c r="C117" s="2499" t="s">
        <v>1716</v>
      </c>
      <c r="D117" s="425" t="str">
        <f>IF(AND(ISNUMBER(D104), ISNUMBER(D105), ISNUMBER(D106), ISNUMBER(D107), ISNUMBER(D108), ISNUMBER(D109), ISNUMBER(D110), ISNUMBER(D111), ISNUMBER(D112), ISNUMBER(D113), ISNUMBER(D114), ISNUMBER(D115), ISNUMBER(D116)), IF(D104=SUM(D105:D116),"Pass","Fail"),"")</f>
        <v/>
      </c>
      <c r="E117" s="425" t="str">
        <f t="shared" ref="E117:G117" si="2">IF(AND(ISNUMBER(E104), ISNUMBER(E105), ISNUMBER(E106), ISNUMBER(E107), ISNUMBER(E108), ISNUMBER(E109), ISNUMBER(E110), ISNUMBER(E111), ISNUMBER(E112), ISNUMBER(E113), ISNUMBER(E114), ISNUMBER(E115), ISNUMBER(E116)), IF(E104=SUM(E105:E116),"Pass","Fail"),"")</f>
        <v/>
      </c>
      <c r="F117" s="425" t="str">
        <f t="shared" si="2"/>
        <v/>
      </c>
      <c r="G117" s="425" t="str">
        <f t="shared" si="2"/>
        <v/>
      </c>
      <c r="H117" s="1089"/>
      <c r="I117" s="1089"/>
    </row>
    <row r="118" spans="1:9" ht="60" customHeight="1">
      <c r="A118" s="2592" t="s">
        <v>2122</v>
      </c>
      <c r="B118" s="2593"/>
      <c r="C118" s="2593"/>
      <c r="D118" s="2593"/>
      <c r="E118" s="2593"/>
      <c r="F118" s="2593"/>
      <c r="G118" s="1089"/>
      <c r="H118" s="1089"/>
      <c r="I118" s="1089"/>
    </row>
    <row r="119" spans="1:9" ht="15" customHeight="1">
      <c r="A119" s="1729"/>
      <c r="B119" s="2248"/>
      <c r="C119" s="2594" t="s">
        <v>62</v>
      </c>
      <c r="D119" s="2596" t="s">
        <v>2119</v>
      </c>
      <c r="E119" s="2598" t="s">
        <v>92</v>
      </c>
      <c r="F119" s="2599"/>
      <c r="G119" s="2599"/>
      <c r="H119" s="1089"/>
      <c r="I119" s="1089"/>
    </row>
    <row r="120" spans="1:9" ht="30" customHeight="1">
      <c r="A120" s="1729"/>
      <c r="B120" s="2249"/>
      <c r="C120" s="2595"/>
      <c r="D120" s="2597"/>
      <c r="E120" s="2308" t="s">
        <v>183</v>
      </c>
      <c r="F120" s="2308" t="s">
        <v>2120</v>
      </c>
      <c r="G120" s="2251" t="s">
        <v>2121</v>
      </c>
      <c r="H120" s="1089"/>
      <c r="I120" s="1089"/>
    </row>
    <row r="121" spans="1:9" ht="15" customHeight="1">
      <c r="A121" s="1727"/>
      <c r="B121" s="2488"/>
      <c r="C121" s="2517" t="s">
        <v>2117</v>
      </c>
      <c r="D121" s="2293" t="str">
        <f>IF(ISNUMBER(E75), E75, "")</f>
        <v/>
      </c>
      <c r="E121" s="2293" t="str">
        <f>IF(ISNUMBER(E51), E51, "")</f>
        <v/>
      </c>
      <c r="F121" s="2293" t="str">
        <f>IF(ISNUMBER(H51), H51, "")</f>
        <v/>
      </c>
      <c r="G121" s="2429" t="str">
        <f>IF(ISNUMBER(I51), I51, "")</f>
        <v/>
      </c>
      <c r="H121" s="1089"/>
      <c r="I121" s="1089"/>
    </row>
    <row r="122" spans="1:9" ht="15" customHeight="1">
      <c r="A122" s="1727"/>
      <c r="B122" s="2490"/>
      <c r="C122" s="2518" t="s">
        <v>2118</v>
      </c>
      <c r="D122" s="35"/>
      <c r="E122" s="35"/>
      <c r="F122" s="35"/>
      <c r="G122" s="617"/>
      <c r="H122" s="1089"/>
      <c r="I122" s="1089"/>
    </row>
    <row r="123" spans="1:9" ht="15" customHeight="1">
      <c r="A123" s="1727"/>
      <c r="B123" s="2492"/>
      <c r="C123" s="2519" t="str">
        <f>"Check: row " &amp; ROW(C122) &amp; " &lt; row " &amp; ROW(C121)</f>
        <v>Check: row 122 &lt; row 121</v>
      </c>
      <c r="D123" s="2487" t="str">
        <f>IF(AND(ISNUMBER(D121), ISNUMBER(D122)), IF(D122&lt;=D121, "Pass", "Fail"), "")</f>
        <v/>
      </c>
      <c r="E123" s="2487" t="str">
        <f>IF(AND(ISNUMBER(E121), ISNUMBER(E122)), IF(E122&lt;=E121, "Pass", "Fail"), "")</f>
        <v/>
      </c>
      <c r="F123" s="2487" t="str">
        <f>IF(AND(ISNUMBER(F121), ISNUMBER(F122)), IF(F122&lt;=F121, "Pass", "Fail"), "")</f>
        <v/>
      </c>
      <c r="G123" s="425" t="str">
        <f>IF(AND(ISNUMBER(G121), ISNUMBER(G122)), IF(G122&lt;=G121, "Pass", "Fail"), "")</f>
        <v/>
      </c>
      <c r="H123" s="1089"/>
      <c r="I123" s="1089"/>
    </row>
    <row r="124" spans="1:9" s="2126" customFormat="1" ht="15" customHeight="1">
      <c r="A124" s="2271"/>
      <c r="B124" s="1821"/>
      <c r="C124" s="1738"/>
      <c r="D124" s="1738"/>
      <c r="E124" s="1738"/>
      <c r="F124" s="1738"/>
      <c r="G124" s="1738"/>
      <c r="H124" s="1821"/>
      <c r="I124" s="1821"/>
    </row>
    <row r="125" spans="1:9" hidden="1"/>
    <row r="126" spans="1:9" hidden="1"/>
    <row r="127" spans="1:9" hidden="1"/>
    <row r="128" spans="1:9" hidden="1"/>
  </sheetData>
  <mergeCells count="25">
    <mergeCell ref="B42:F42"/>
    <mergeCell ref="B3:F3"/>
    <mergeCell ref="E4:F4"/>
    <mergeCell ref="A25:F25"/>
    <mergeCell ref="B41:F41"/>
    <mergeCell ref="A33:J33"/>
    <mergeCell ref="A97:F97"/>
    <mergeCell ref="A65:F65"/>
    <mergeCell ref="A43:F43"/>
    <mergeCell ref="C44:C46"/>
    <mergeCell ref="D44:G44"/>
    <mergeCell ref="D45:D46"/>
    <mergeCell ref="E45:G45"/>
    <mergeCell ref="H45:I45"/>
    <mergeCell ref="C66:C68"/>
    <mergeCell ref="D66:G66"/>
    <mergeCell ref="D67:D68"/>
    <mergeCell ref="E67:G67"/>
    <mergeCell ref="A118:F118"/>
    <mergeCell ref="C119:C120"/>
    <mergeCell ref="D119:D120"/>
    <mergeCell ref="E119:G119"/>
    <mergeCell ref="C98:C99"/>
    <mergeCell ref="E98:G98"/>
    <mergeCell ref="D98:D99"/>
  </mergeCells>
  <conditionalFormatting sqref="E72:E74 E101:E102">
    <cfRule type="expression" dxfId="437" priority="227">
      <formula>OR(NOT(ISBLANK($F$75)),NOT(ISBLANK($G$75)))</formula>
    </cfRule>
  </conditionalFormatting>
  <conditionalFormatting sqref="E48:E50">
    <cfRule type="expression" dxfId="436" priority="186">
      <formula>OR(NOT(ISBLANK($F$75)),NOT(ISBLANK($G$75)))</formula>
    </cfRule>
  </conditionalFormatting>
  <conditionalFormatting sqref="H48:I50">
    <cfRule type="expression" dxfId="435" priority="190">
      <formula>OR(NOT(ISBLANK($G$51)),NOT(ISBLANK(#REF!)))</formula>
    </cfRule>
  </conditionalFormatting>
  <conditionalFormatting sqref="D103:E103">
    <cfRule type="expression" dxfId="434" priority="137">
      <formula>OR(NOT(ISBLANK($F$75)),NOT(ISBLANK($G$75)))</formula>
    </cfRule>
  </conditionalFormatting>
  <conditionalFormatting sqref="D70">
    <cfRule type="expression" dxfId="433" priority="126">
      <formula>OR(NOT(ISBLANK($F$75)),NOT(ISBLANK($G$75)))</formula>
    </cfRule>
  </conditionalFormatting>
  <conditionalFormatting sqref="D75">
    <cfRule type="expression" dxfId="432" priority="86">
      <formula>OR(NOT(ISBLANK($F$75)),NOT(ISBLANK($G$75)))</formula>
    </cfRule>
  </conditionalFormatting>
  <conditionalFormatting sqref="D51">
    <cfRule type="expression" dxfId="431" priority="77">
      <formula>OR(NOT(ISBLANK($F$75)),NOT(ISBLANK($G$75)))</formula>
    </cfRule>
  </conditionalFormatting>
  <conditionalFormatting sqref="J48:J50">
    <cfRule type="expression" dxfId="430" priority="62">
      <formula>OR(NOT(ISBLANK($G$51)),NOT(ISBLANK(#REF!)))</formula>
    </cfRule>
  </conditionalFormatting>
  <conditionalFormatting sqref="G28:G29">
    <cfRule type="expression" dxfId="429" priority="50">
      <formula>OR(NOT(ISBLANK($G$51)),NOT(ISBLANK(#REF!)))</formula>
    </cfRule>
  </conditionalFormatting>
  <conditionalFormatting sqref="G32">
    <cfRule type="expression" dxfId="428" priority="25">
      <formula>OR(NOT(ISBLANK($G$51)),NOT(ISBLANK(#REF!)))</formula>
    </cfRule>
  </conditionalFormatting>
  <conditionalFormatting sqref="D7 D9:D11 D19:D21 D30:F31 D35 D38 E48:E50 D52:I63 D70:D71 E72:E74 D76:G95 D101:G116 D28:D29 D51 F51:I51 D75 F75:G75 D14:D17">
    <cfRule type="cellIs" dxfId="427" priority="19" stopIfTrue="1" operator="lessThan">
      <formula>0</formula>
    </cfRule>
  </conditionalFormatting>
  <conditionalFormatting sqref="J64">
    <cfRule type="expression" dxfId="426" priority="23">
      <formula>OR(NOT(ISBLANK($G$51)),NOT(ISBLANK(#REF!)))</formula>
    </cfRule>
  </conditionalFormatting>
  <conditionalFormatting sqref="D8 D12 D18 D22 D32:F32 D96:G96 D117:G117 J51:J63">
    <cfRule type="cellIs" dxfId="425" priority="22" stopIfTrue="1" operator="equal">
      <formula>"Pass"</formula>
    </cfRule>
  </conditionalFormatting>
  <conditionalFormatting sqref="D8 D12 D18 D22 D32:F32 D96:G96 D117:G117 J51:J63">
    <cfRule type="cellIs" dxfId="424" priority="20" stopIfTrue="1" operator="equal">
      <formula>"Fail"</formula>
    </cfRule>
  </conditionalFormatting>
  <conditionalFormatting sqref="G122">
    <cfRule type="cellIs" dxfId="423" priority="13" stopIfTrue="1" operator="lessThan">
      <formula>0</formula>
    </cfRule>
  </conditionalFormatting>
  <conditionalFormatting sqref="D122">
    <cfRule type="cellIs" dxfId="422" priority="15" stopIfTrue="1" operator="lessThan">
      <formula>0</formula>
    </cfRule>
  </conditionalFormatting>
  <conditionalFormatting sqref="F122">
    <cfRule type="cellIs" dxfId="421" priority="14" stopIfTrue="1" operator="lessThan">
      <formula>0</formula>
    </cfRule>
  </conditionalFormatting>
  <conditionalFormatting sqref="D123">
    <cfRule type="cellIs" dxfId="420" priority="12" stopIfTrue="1" operator="equal">
      <formula>"Fail"</formula>
    </cfRule>
  </conditionalFormatting>
  <conditionalFormatting sqref="E124">
    <cfRule type="cellIs" dxfId="419" priority="11" stopIfTrue="1" operator="equal">
      <formula>"Fail"</formula>
    </cfRule>
  </conditionalFormatting>
  <conditionalFormatting sqref="F123">
    <cfRule type="cellIs" dxfId="418" priority="10" stopIfTrue="1" operator="equal">
      <formula>"Fail"</formula>
    </cfRule>
  </conditionalFormatting>
  <conditionalFormatting sqref="G123">
    <cfRule type="cellIs" dxfId="417" priority="9" stopIfTrue="1" operator="equal">
      <formula>"Fail"</formula>
    </cfRule>
  </conditionalFormatting>
  <conditionalFormatting sqref="E123">
    <cfRule type="cellIs" dxfId="416" priority="5" stopIfTrue="1" operator="equal">
      <formula>"Fail"</formula>
    </cfRule>
  </conditionalFormatting>
  <conditionalFormatting sqref="E122">
    <cfRule type="cellIs" dxfId="415" priority="6" stopIfTrue="1" operator="lessThan">
      <formula>0</formula>
    </cfRule>
  </conditionalFormatting>
  <conditionalFormatting sqref="E29:F29">
    <cfRule type="cellIs" dxfId="414" priority="4" stopIfTrue="1" operator="lessThan">
      <formula>0</formula>
    </cfRule>
  </conditionalFormatting>
  <conditionalFormatting sqref="E35:F35">
    <cfRule type="cellIs" dxfId="413" priority="3" stopIfTrue="1" operator="lessThan">
      <formula>0</formula>
    </cfRule>
  </conditionalFormatting>
  <conditionalFormatting sqref="E38:F38">
    <cfRule type="cellIs" dxfId="412" priority="2" stopIfTrue="1" operator="lessThan">
      <formula>0</formula>
    </cfRule>
  </conditionalFormatting>
  <conditionalFormatting sqref="E28:F28">
    <cfRule type="cellIs" dxfId="411"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4" manualBreakCount="4">
    <brk id="23" max="10" man="1"/>
    <brk id="39" max="10" man="1"/>
    <brk id="64" max="10" man="1"/>
    <brk id="96" max="10" man="1"/>
  </rowBreaks>
  <ignoredErrors>
    <ignoredError sqref="E51 D101:D102 E75"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59999389629810485"/>
  </sheetPr>
  <dimension ref="A1:AI32"/>
  <sheetViews>
    <sheetView zoomScale="75" zoomScaleNormal="75" workbookViewId="0">
      <pane ySplit="1" topLeftCell="A2" activePane="bottomLeft" state="frozen"/>
      <selection pane="bottomLeft"/>
    </sheetView>
  </sheetViews>
  <sheetFormatPr defaultColWidth="0" defaultRowHeight="0" customHeight="1" zeroHeight="1"/>
  <cols>
    <col min="1" max="1" width="1.7109375" style="500" customWidth="1"/>
    <col min="2" max="2" width="10.7109375" style="500" customWidth="1"/>
    <col min="3" max="3" width="140.7109375" style="500" customWidth="1"/>
    <col min="4" max="34" width="16.7109375" style="500" customWidth="1"/>
    <col min="35" max="35" width="1.7109375" style="500" customWidth="1"/>
    <col min="36" max="16384" width="16.7109375" style="500" hidden="1"/>
  </cols>
  <sheetData>
    <row r="1" spans="1:35" ht="30" customHeight="1">
      <c r="A1" s="485" t="s">
        <v>567</v>
      </c>
      <c r="B1" s="486"/>
      <c r="C1" s="486"/>
      <c r="D1" s="568" t="str">
        <f>CONCATENATE("Reporting unit: ", 'General Info'!$C$55, " ", 'General Info'!$C$54)</f>
        <v xml:space="preserve">Reporting unit: 1 </v>
      </c>
      <c r="E1" s="498"/>
      <c r="F1" s="498"/>
      <c r="G1" s="498"/>
      <c r="H1" s="498"/>
      <c r="I1" s="498"/>
      <c r="J1" s="498"/>
      <c r="K1" s="498"/>
      <c r="L1" s="498"/>
      <c r="M1" s="498"/>
      <c r="N1" s="498"/>
      <c r="O1" s="498"/>
      <c r="P1" s="498"/>
      <c r="Q1" s="498"/>
      <c r="R1" s="498"/>
      <c r="S1" s="498"/>
      <c r="T1" s="498"/>
      <c r="U1" s="498"/>
      <c r="V1" s="498"/>
      <c r="W1" s="498"/>
      <c r="X1" s="498"/>
      <c r="Y1" s="498"/>
      <c r="Z1" s="498"/>
      <c r="AA1" s="498"/>
      <c r="AB1" s="498"/>
      <c r="AC1" s="498"/>
      <c r="AD1" s="498"/>
      <c r="AE1" s="498"/>
      <c r="AF1" s="498"/>
      <c r="AG1" s="498"/>
      <c r="AH1" s="498"/>
      <c r="AI1" s="499"/>
    </row>
    <row r="2" spans="1:35" s="505" customFormat="1" ht="30" customHeight="1">
      <c r="A2" s="653" t="s">
        <v>596</v>
      </c>
      <c r="B2" s="501"/>
      <c r="C2" s="502"/>
      <c r="D2" s="502"/>
      <c r="E2" s="502"/>
      <c r="F2" s="503"/>
      <c r="G2" s="503"/>
      <c r="H2" s="503"/>
      <c r="I2" s="503"/>
      <c r="J2" s="503"/>
      <c r="K2" s="503"/>
      <c r="L2" s="503"/>
      <c r="M2" s="503"/>
      <c r="N2" s="503"/>
      <c r="O2" s="503"/>
      <c r="P2" s="503"/>
      <c r="Q2" s="503"/>
      <c r="R2" s="503"/>
      <c r="S2" s="503"/>
      <c r="T2" s="503"/>
      <c r="U2" s="503"/>
      <c r="V2" s="503"/>
      <c r="W2" s="503"/>
      <c r="X2" s="503"/>
      <c r="Y2" s="503"/>
      <c r="Z2" s="503"/>
      <c r="AA2" s="503"/>
      <c r="AB2" s="503"/>
      <c r="AC2" s="503"/>
      <c r="AD2" s="503"/>
      <c r="AE2" s="503"/>
      <c r="AF2" s="503"/>
      <c r="AG2" s="503"/>
      <c r="AH2" s="503"/>
      <c r="AI2" s="504"/>
    </row>
    <row r="3" spans="1:35" ht="45" customHeight="1">
      <c r="A3" s="506"/>
      <c r="B3" s="507" t="s">
        <v>90</v>
      </c>
      <c r="C3" s="508"/>
      <c r="D3" s="507"/>
      <c r="E3" s="509"/>
      <c r="F3" s="505"/>
      <c r="G3" s="505"/>
      <c r="H3" s="505"/>
      <c r="I3" s="505"/>
      <c r="J3" s="505"/>
      <c r="K3" s="505"/>
      <c r="L3" s="505"/>
      <c r="M3" s="505"/>
      <c r="N3" s="505"/>
      <c r="O3" s="505"/>
      <c r="P3" s="505"/>
      <c r="Q3" s="505"/>
      <c r="R3" s="505"/>
      <c r="S3" s="505"/>
      <c r="T3" s="505"/>
      <c r="U3" s="505"/>
      <c r="V3" s="505"/>
      <c r="W3" s="505"/>
      <c r="X3" s="505"/>
      <c r="Y3" s="505"/>
      <c r="Z3" s="505"/>
      <c r="AA3" s="505"/>
      <c r="AB3" s="505"/>
      <c r="AC3" s="505"/>
      <c r="AD3" s="505"/>
      <c r="AE3" s="505"/>
      <c r="AF3" s="505"/>
      <c r="AG3" s="505"/>
      <c r="AH3" s="505"/>
      <c r="AI3" s="510"/>
    </row>
    <row r="4" spans="1:35" ht="30" customHeight="1">
      <c r="A4" s="506"/>
      <c r="B4" s="511" t="s">
        <v>63</v>
      </c>
      <c r="C4" s="511" t="s">
        <v>62</v>
      </c>
      <c r="D4" s="512" t="s">
        <v>205</v>
      </c>
      <c r="E4" s="231">
        <v>1</v>
      </c>
      <c r="F4" s="231">
        <v>2</v>
      </c>
      <c r="G4" s="231">
        <v>3</v>
      </c>
      <c r="H4" s="231">
        <v>4</v>
      </c>
      <c r="I4" s="231">
        <v>5</v>
      </c>
      <c r="J4" s="231">
        <v>6</v>
      </c>
      <c r="K4" s="231">
        <v>7</v>
      </c>
      <c r="L4" s="231">
        <v>8</v>
      </c>
      <c r="M4" s="231">
        <v>9</v>
      </c>
      <c r="N4" s="231">
        <v>10</v>
      </c>
      <c r="O4" s="231">
        <v>11</v>
      </c>
      <c r="P4" s="231">
        <v>12</v>
      </c>
      <c r="Q4" s="231">
        <v>13</v>
      </c>
      <c r="R4" s="231">
        <v>14</v>
      </c>
      <c r="S4" s="231">
        <v>15</v>
      </c>
      <c r="T4" s="231">
        <v>16</v>
      </c>
      <c r="U4" s="231">
        <v>17</v>
      </c>
      <c r="V4" s="231">
        <v>18</v>
      </c>
      <c r="W4" s="231">
        <v>19</v>
      </c>
      <c r="X4" s="231">
        <v>20</v>
      </c>
      <c r="Y4" s="231">
        <v>21</v>
      </c>
      <c r="Z4" s="231">
        <v>22</v>
      </c>
      <c r="AA4" s="231">
        <v>23</v>
      </c>
      <c r="AB4" s="231">
        <v>24</v>
      </c>
      <c r="AC4" s="231">
        <v>25</v>
      </c>
      <c r="AD4" s="231">
        <v>26</v>
      </c>
      <c r="AE4" s="231">
        <v>27</v>
      </c>
      <c r="AF4" s="231">
        <v>28</v>
      </c>
      <c r="AG4" s="231">
        <v>29</v>
      </c>
      <c r="AH4" s="232">
        <v>30</v>
      </c>
      <c r="AI4" s="510"/>
    </row>
    <row r="5" spans="1:35" s="517" customFormat="1" ht="30" customHeight="1">
      <c r="A5" s="513"/>
      <c r="B5" s="514">
        <v>62</v>
      </c>
      <c r="C5" s="515" t="s">
        <v>223</v>
      </c>
      <c r="D5" s="233"/>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464"/>
      <c r="AI5" s="516"/>
    </row>
    <row r="6" spans="1:35" s="517" customFormat="1" ht="15" customHeight="1">
      <c r="A6" s="513"/>
      <c r="B6" s="518">
        <v>62</v>
      </c>
      <c r="C6" s="519" t="s">
        <v>18</v>
      </c>
      <c r="D6" s="234"/>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462"/>
      <c r="AI6" s="516"/>
    </row>
    <row r="7" spans="1:35" s="517" customFormat="1" ht="15" customHeight="1">
      <c r="A7" s="513"/>
      <c r="B7" s="518">
        <v>62</v>
      </c>
      <c r="C7" s="519" t="s">
        <v>19</v>
      </c>
      <c r="D7" s="234"/>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462"/>
      <c r="AI7" s="516"/>
    </row>
    <row r="8" spans="1:35" s="517" customFormat="1" ht="15" customHeight="1">
      <c r="A8" s="513"/>
      <c r="B8" s="518">
        <v>63</v>
      </c>
      <c r="C8" s="520" t="s">
        <v>224</v>
      </c>
      <c r="D8" s="234"/>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462"/>
      <c r="AI8" s="516"/>
    </row>
    <row r="9" spans="1:35" s="517" customFormat="1" ht="15" customHeight="1">
      <c r="A9" s="513"/>
      <c r="B9" s="518">
        <v>63</v>
      </c>
      <c r="C9" s="519" t="s">
        <v>18</v>
      </c>
      <c r="D9" s="234"/>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462"/>
      <c r="AI9" s="516"/>
    </row>
    <row r="10" spans="1:35" s="517" customFormat="1" ht="15" customHeight="1">
      <c r="A10" s="513"/>
      <c r="B10" s="518">
        <v>63</v>
      </c>
      <c r="C10" s="519" t="s">
        <v>19</v>
      </c>
      <c r="D10" s="234"/>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462"/>
      <c r="AI10" s="516"/>
    </row>
    <row r="11" spans="1:35" s="517" customFormat="1" ht="15" customHeight="1">
      <c r="A11" s="513"/>
      <c r="B11" s="518">
        <v>64</v>
      </c>
      <c r="C11" s="520" t="s">
        <v>225</v>
      </c>
      <c r="D11" s="234"/>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462"/>
      <c r="AI11" s="516"/>
    </row>
    <row r="12" spans="1:35" s="517" customFormat="1" ht="15" customHeight="1">
      <c r="A12" s="513"/>
      <c r="B12" s="518">
        <v>64</v>
      </c>
      <c r="C12" s="519" t="s">
        <v>18</v>
      </c>
      <c r="D12" s="234"/>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462"/>
      <c r="AI12" s="516"/>
    </row>
    <row r="13" spans="1:35" s="517" customFormat="1" ht="15" customHeight="1">
      <c r="A13" s="513"/>
      <c r="B13" s="518">
        <v>64</v>
      </c>
      <c r="C13" s="519" t="s">
        <v>19</v>
      </c>
      <c r="D13" s="234"/>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462"/>
      <c r="AI13" s="516"/>
    </row>
    <row r="14" spans="1:35" s="517" customFormat="1" ht="15" customHeight="1">
      <c r="A14" s="513"/>
      <c r="B14" s="518" t="s">
        <v>207</v>
      </c>
      <c r="C14" s="520" t="s">
        <v>148</v>
      </c>
      <c r="D14" s="234"/>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462"/>
      <c r="AI14" s="516"/>
    </row>
    <row r="15" spans="1:35" s="517" customFormat="1" ht="15" customHeight="1">
      <c r="A15" s="513"/>
      <c r="B15" s="518" t="s">
        <v>207</v>
      </c>
      <c r="C15" s="521" t="s">
        <v>157</v>
      </c>
      <c r="D15" s="234"/>
      <c r="E15" s="207"/>
      <c r="F15" s="207"/>
      <c r="G15" s="207"/>
      <c r="H15" s="207"/>
      <c r="I15" s="207"/>
      <c r="J15" s="207"/>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72"/>
      <c r="AI15" s="516"/>
    </row>
    <row r="16" spans="1:35" s="517" customFormat="1" ht="15" customHeight="1">
      <c r="A16" s="513"/>
      <c r="B16" s="235"/>
      <c r="C16" s="521" t="s">
        <v>158</v>
      </c>
      <c r="D16" s="236"/>
      <c r="E16" s="61">
        <f>MIN(E14,E15)</f>
        <v>0</v>
      </c>
      <c r="F16" s="61">
        <f>MIN(F14,F15)</f>
        <v>0</v>
      </c>
      <c r="G16" s="61">
        <f t="shared" ref="G16:AH16" si="0">MIN(G14,G15)</f>
        <v>0</v>
      </c>
      <c r="H16" s="61">
        <f t="shared" si="0"/>
        <v>0</v>
      </c>
      <c r="I16" s="61">
        <f t="shared" si="0"/>
        <v>0</v>
      </c>
      <c r="J16" s="61">
        <f t="shared" si="0"/>
        <v>0</v>
      </c>
      <c r="K16" s="61">
        <f t="shared" si="0"/>
        <v>0</v>
      </c>
      <c r="L16" s="61">
        <f t="shared" si="0"/>
        <v>0</v>
      </c>
      <c r="M16" s="61">
        <f t="shared" si="0"/>
        <v>0</v>
      </c>
      <c r="N16" s="61">
        <f t="shared" si="0"/>
        <v>0</v>
      </c>
      <c r="O16" s="61">
        <f t="shared" si="0"/>
        <v>0</v>
      </c>
      <c r="P16" s="61">
        <f t="shared" si="0"/>
        <v>0</v>
      </c>
      <c r="Q16" s="61">
        <f t="shared" si="0"/>
        <v>0</v>
      </c>
      <c r="R16" s="61">
        <f t="shared" si="0"/>
        <v>0</v>
      </c>
      <c r="S16" s="61">
        <f t="shared" si="0"/>
        <v>0</v>
      </c>
      <c r="T16" s="61">
        <f t="shared" si="0"/>
        <v>0</v>
      </c>
      <c r="U16" s="61">
        <f t="shared" si="0"/>
        <v>0</v>
      </c>
      <c r="V16" s="61">
        <f t="shared" si="0"/>
        <v>0</v>
      </c>
      <c r="W16" s="61">
        <f t="shared" si="0"/>
        <v>0</v>
      </c>
      <c r="X16" s="61">
        <f t="shared" si="0"/>
        <v>0</v>
      </c>
      <c r="Y16" s="61">
        <f t="shared" si="0"/>
        <v>0</v>
      </c>
      <c r="Z16" s="61">
        <f t="shared" si="0"/>
        <v>0</v>
      </c>
      <c r="AA16" s="61">
        <f t="shared" si="0"/>
        <v>0</v>
      </c>
      <c r="AB16" s="61">
        <f t="shared" si="0"/>
        <v>0</v>
      </c>
      <c r="AC16" s="61">
        <f t="shared" si="0"/>
        <v>0</v>
      </c>
      <c r="AD16" s="61">
        <f t="shared" si="0"/>
        <v>0</v>
      </c>
      <c r="AE16" s="61">
        <f t="shared" si="0"/>
        <v>0</v>
      </c>
      <c r="AF16" s="61">
        <f t="shared" si="0"/>
        <v>0</v>
      </c>
      <c r="AG16" s="61">
        <f t="shared" si="0"/>
        <v>0</v>
      </c>
      <c r="AH16" s="61">
        <f t="shared" si="0"/>
        <v>0</v>
      </c>
      <c r="AI16" s="516"/>
    </row>
    <row r="17" spans="1:35" s="517" customFormat="1" ht="15" customHeight="1">
      <c r="A17" s="513"/>
      <c r="B17" s="235"/>
      <c r="C17" s="522" t="s">
        <v>112</v>
      </c>
      <c r="D17" s="234"/>
      <c r="E17" s="629"/>
      <c r="F17" s="629"/>
      <c r="G17" s="629"/>
      <c r="H17" s="629"/>
      <c r="I17" s="629"/>
      <c r="J17" s="629"/>
      <c r="K17" s="629"/>
      <c r="L17" s="629"/>
      <c r="M17" s="629"/>
      <c r="N17" s="629"/>
      <c r="O17" s="629"/>
      <c r="P17" s="629"/>
      <c r="Q17" s="629"/>
      <c r="R17" s="629"/>
      <c r="S17" s="629"/>
      <c r="T17" s="629"/>
      <c r="U17" s="629"/>
      <c r="V17" s="629"/>
      <c r="W17" s="629"/>
      <c r="X17" s="629"/>
      <c r="Y17" s="629"/>
      <c r="Z17" s="629"/>
      <c r="AA17" s="629"/>
      <c r="AB17" s="629"/>
      <c r="AC17" s="629"/>
      <c r="AD17" s="629"/>
      <c r="AE17" s="629"/>
      <c r="AF17" s="629"/>
      <c r="AG17" s="629"/>
      <c r="AH17" s="630"/>
      <c r="AI17" s="516"/>
    </row>
    <row r="18" spans="1:35" s="517" customFormat="1" ht="15" customHeight="1">
      <c r="A18" s="513"/>
      <c r="B18" s="235"/>
      <c r="C18" s="521" t="s">
        <v>119</v>
      </c>
      <c r="D18" s="236"/>
      <c r="E18" s="61">
        <f>MAX(0,E5-0.07*E16)</f>
        <v>0</v>
      </c>
      <c r="F18" s="61">
        <f>MAX(0,F5-0.07*F16)</f>
        <v>0</v>
      </c>
      <c r="G18" s="61">
        <f t="shared" ref="G18:AF18" si="1">MAX(0,G5-0.07*G16)</f>
        <v>0</v>
      </c>
      <c r="H18" s="61">
        <f t="shared" si="1"/>
        <v>0</v>
      </c>
      <c r="I18" s="61">
        <f t="shared" si="1"/>
        <v>0</v>
      </c>
      <c r="J18" s="61">
        <f t="shared" si="1"/>
        <v>0</v>
      </c>
      <c r="K18" s="61">
        <f t="shared" si="1"/>
        <v>0</v>
      </c>
      <c r="L18" s="61">
        <f t="shared" si="1"/>
        <v>0</v>
      </c>
      <c r="M18" s="61">
        <f t="shared" si="1"/>
        <v>0</v>
      </c>
      <c r="N18" s="61">
        <f t="shared" si="1"/>
        <v>0</v>
      </c>
      <c r="O18" s="61">
        <f t="shared" si="1"/>
        <v>0</v>
      </c>
      <c r="P18" s="61">
        <f t="shared" si="1"/>
        <v>0</v>
      </c>
      <c r="Q18" s="61">
        <f t="shared" si="1"/>
        <v>0</v>
      </c>
      <c r="R18" s="61">
        <f t="shared" si="1"/>
        <v>0</v>
      </c>
      <c r="S18" s="61">
        <f t="shared" si="1"/>
        <v>0</v>
      </c>
      <c r="T18" s="61">
        <f t="shared" si="1"/>
        <v>0</v>
      </c>
      <c r="U18" s="61">
        <f t="shared" si="1"/>
        <v>0</v>
      </c>
      <c r="V18" s="61">
        <f t="shared" si="1"/>
        <v>0</v>
      </c>
      <c r="W18" s="61">
        <f t="shared" si="1"/>
        <v>0</v>
      </c>
      <c r="X18" s="61">
        <f t="shared" si="1"/>
        <v>0</v>
      </c>
      <c r="Y18" s="61">
        <f t="shared" si="1"/>
        <v>0</v>
      </c>
      <c r="Z18" s="61">
        <f t="shared" si="1"/>
        <v>0</v>
      </c>
      <c r="AA18" s="61">
        <f t="shared" si="1"/>
        <v>0</v>
      </c>
      <c r="AB18" s="61">
        <f t="shared" si="1"/>
        <v>0</v>
      </c>
      <c r="AC18" s="61">
        <f t="shared" si="1"/>
        <v>0</v>
      </c>
      <c r="AD18" s="61">
        <f t="shared" si="1"/>
        <v>0</v>
      </c>
      <c r="AE18" s="61">
        <f t="shared" si="1"/>
        <v>0</v>
      </c>
      <c r="AF18" s="61">
        <f t="shared" si="1"/>
        <v>0</v>
      </c>
      <c r="AG18" s="61">
        <f>MAX(0,AG5-0.07*AG16)</f>
        <v>0</v>
      </c>
      <c r="AH18" s="61">
        <f>MAX(0,AH5-0.07*AH16)</f>
        <v>0</v>
      </c>
      <c r="AI18" s="516"/>
    </row>
    <row r="19" spans="1:35" s="517" customFormat="1" ht="15" customHeight="1">
      <c r="A19" s="513"/>
      <c r="B19" s="235"/>
      <c r="C19" s="523" t="s">
        <v>91</v>
      </c>
      <c r="D19" s="236"/>
      <c r="E19" s="61">
        <f>IF(E6+E7&gt;0, E18*E7/(E6+E7), 0)</f>
        <v>0</v>
      </c>
      <c r="F19" s="61">
        <f t="shared" ref="F19:AH19" si="2">IF(F6+F7&gt;0, F18*F7/(F6+F7), 0)</f>
        <v>0</v>
      </c>
      <c r="G19" s="61">
        <f t="shared" si="2"/>
        <v>0</v>
      </c>
      <c r="H19" s="61">
        <f t="shared" si="2"/>
        <v>0</v>
      </c>
      <c r="I19" s="61">
        <f t="shared" si="2"/>
        <v>0</v>
      </c>
      <c r="J19" s="61">
        <f t="shared" si="2"/>
        <v>0</v>
      </c>
      <c r="K19" s="61">
        <f t="shared" si="2"/>
        <v>0</v>
      </c>
      <c r="L19" s="61">
        <f t="shared" si="2"/>
        <v>0</v>
      </c>
      <c r="M19" s="61">
        <f t="shared" si="2"/>
        <v>0</v>
      </c>
      <c r="N19" s="61">
        <f t="shared" si="2"/>
        <v>0</v>
      </c>
      <c r="O19" s="61">
        <f t="shared" si="2"/>
        <v>0</v>
      </c>
      <c r="P19" s="61">
        <f t="shared" si="2"/>
        <v>0</v>
      </c>
      <c r="Q19" s="61">
        <f t="shared" si="2"/>
        <v>0</v>
      </c>
      <c r="R19" s="61">
        <f t="shared" si="2"/>
        <v>0</v>
      </c>
      <c r="S19" s="61">
        <f t="shared" si="2"/>
        <v>0</v>
      </c>
      <c r="T19" s="61">
        <f t="shared" si="2"/>
        <v>0</v>
      </c>
      <c r="U19" s="61">
        <f t="shared" si="2"/>
        <v>0</v>
      </c>
      <c r="V19" s="61">
        <f t="shared" si="2"/>
        <v>0</v>
      </c>
      <c r="W19" s="61">
        <f t="shared" si="2"/>
        <v>0</v>
      </c>
      <c r="X19" s="61">
        <f t="shared" si="2"/>
        <v>0</v>
      </c>
      <c r="Y19" s="61">
        <f t="shared" si="2"/>
        <v>0</v>
      </c>
      <c r="Z19" s="61">
        <f t="shared" si="2"/>
        <v>0</v>
      </c>
      <c r="AA19" s="61">
        <f t="shared" si="2"/>
        <v>0</v>
      </c>
      <c r="AB19" s="61">
        <f t="shared" si="2"/>
        <v>0</v>
      </c>
      <c r="AC19" s="61">
        <f t="shared" si="2"/>
        <v>0</v>
      </c>
      <c r="AD19" s="61">
        <f t="shared" si="2"/>
        <v>0</v>
      </c>
      <c r="AE19" s="61">
        <f t="shared" si="2"/>
        <v>0</v>
      </c>
      <c r="AF19" s="61">
        <f t="shared" si="2"/>
        <v>0</v>
      </c>
      <c r="AG19" s="61">
        <f t="shared" si="2"/>
        <v>0</v>
      </c>
      <c r="AH19" s="61">
        <f t="shared" si="2"/>
        <v>0</v>
      </c>
      <c r="AI19" s="516"/>
    </row>
    <row r="20" spans="1:35" s="517" customFormat="1" ht="15" customHeight="1">
      <c r="A20" s="513"/>
      <c r="B20" s="235"/>
      <c r="C20" s="524" t="s">
        <v>113</v>
      </c>
      <c r="D20" s="236"/>
      <c r="E20" s="61">
        <f>E7-E19</f>
        <v>0</v>
      </c>
      <c r="F20" s="61">
        <f>F7-F19</f>
        <v>0</v>
      </c>
      <c r="G20" s="61">
        <f t="shared" ref="G20:AH20" si="3">G7-G19</f>
        <v>0</v>
      </c>
      <c r="H20" s="61">
        <f t="shared" si="3"/>
        <v>0</v>
      </c>
      <c r="I20" s="61">
        <f t="shared" si="3"/>
        <v>0</v>
      </c>
      <c r="J20" s="61">
        <f t="shared" si="3"/>
        <v>0</v>
      </c>
      <c r="K20" s="61">
        <f t="shared" si="3"/>
        <v>0</v>
      </c>
      <c r="L20" s="61">
        <f t="shared" si="3"/>
        <v>0</v>
      </c>
      <c r="M20" s="61">
        <f t="shared" si="3"/>
        <v>0</v>
      </c>
      <c r="N20" s="61">
        <f t="shared" si="3"/>
        <v>0</v>
      </c>
      <c r="O20" s="61">
        <f t="shared" si="3"/>
        <v>0</v>
      </c>
      <c r="P20" s="61">
        <f t="shared" si="3"/>
        <v>0</v>
      </c>
      <c r="Q20" s="61">
        <f t="shared" si="3"/>
        <v>0</v>
      </c>
      <c r="R20" s="61">
        <f t="shared" si="3"/>
        <v>0</v>
      </c>
      <c r="S20" s="61">
        <f t="shared" si="3"/>
        <v>0</v>
      </c>
      <c r="T20" s="61">
        <f t="shared" si="3"/>
        <v>0</v>
      </c>
      <c r="U20" s="61">
        <f t="shared" si="3"/>
        <v>0</v>
      </c>
      <c r="V20" s="61">
        <f t="shared" si="3"/>
        <v>0</v>
      </c>
      <c r="W20" s="61">
        <f t="shared" si="3"/>
        <v>0</v>
      </c>
      <c r="X20" s="61">
        <f t="shared" si="3"/>
        <v>0</v>
      </c>
      <c r="Y20" s="61">
        <f t="shared" si="3"/>
        <v>0</v>
      </c>
      <c r="Z20" s="61">
        <f t="shared" si="3"/>
        <v>0</v>
      </c>
      <c r="AA20" s="61">
        <f t="shared" si="3"/>
        <v>0</v>
      </c>
      <c r="AB20" s="61">
        <f t="shared" si="3"/>
        <v>0</v>
      </c>
      <c r="AC20" s="61">
        <f t="shared" si="3"/>
        <v>0</v>
      </c>
      <c r="AD20" s="61">
        <f t="shared" si="3"/>
        <v>0</v>
      </c>
      <c r="AE20" s="61">
        <f t="shared" si="3"/>
        <v>0</v>
      </c>
      <c r="AF20" s="61">
        <f t="shared" si="3"/>
        <v>0</v>
      </c>
      <c r="AG20" s="61">
        <f t="shared" si="3"/>
        <v>0</v>
      </c>
      <c r="AH20" s="61">
        <f t="shared" si="3"/>
        <v>0</v>
      </c>
      <c r="AI20" s="516"/>
    </row>
    <row r="21" spans="1:35" s="517" customFormat="1" ht="15" customHeight="1">
      <c r="A21" s="513"/>
      <c r="B21" s="235"/>
      <c r="C21" s="525" t="s">
        <v>114</v>
      </c>
      <c r="D21" s="234"/>
      <c r="E21" s="629"/>
      <c r="F21" s="629"/>
      <c r="G21" s="629"/>
      <c r="H21" s="629"/>
      <c r="I21" s="629"/>
      <c r="J21" s="629"/>
      <c r="K21" s="629"/>
      <c r="L21" s="629"/>
      <c r="M21" s="629"/>
      <c r="N21" s="629"/>
      <c r="O21" s="629"/>
      <c r="P21" s="629"/>
      <c r="Q21" s="629"/>
      <c r="R21" s="629"/>
      <c r="S21" s="629"/>
      <c r="T21" s="629"/>
      <c r="U21" s="629"/>
      <c r="V21" s="629"/>
      <c r="W21" s="629"/>
      <c r="X21" s="629"/>
      <c r="Y21" s="629"/>
      <c r="Z21" s="629"/>
      <c r="AA21" s="629"/>
      <c r="AB21" s="629"/>
      <c r="AC21" s="629"/>
      <c r="AD21" s="629"/>
      <c r="AE21" s="629"/>
      <c r="AF21" s="629"/>
      <c r="AG21" s="629"/>
      <c r="AH21" s="630"/>
      <c r="AI21" s="516"/>
    </row>
    <row r="22" spans="1:35" s="517" customFormat="1" ht="15" customHeight="1">
      <c r="A22" s="513"/>
      <c r="B22" s="235"/>
      <c r="C22" s="521" t="s">
        <v>115</v>
      </c>
      <c r="D22" s="236"/>
      <c r="E22" s="61">
        <f>MAX(0,E8-0.085*E16)</f>
        <v>0</v>
      </c>
      <c r="F22" s="61">
        <f>MAX(0,F8-0.085*F16)</f>
        <v>0</v>
      </c>
      <c r="G22" s="61">
        <f t="shared" ref="G22:AF22" si="4">MAX(0,G8-0.085*G16)</f>
        <v>0</v>
      </c>
      <c r="H22" s="61">
        <f t="shared" si="4"/>
        <v>0</v>
      </c>
      <c r="I22" s="61">
        <f t="shared" si="4"/>
        <v>0</v>
      </c>
      <c r="J22" s="61">
        <f t="shared" si="4"/>
        <v>0</v>
      </c>
      <c r="K22" s="61">
        <f t="shared" si="4"/>
        <v>0</v>
      </c>
      <c r="L22" s="61">
        <f t="shared" si="4"/>
        <v>0</v>
      </c>
      <c r="M22" s="61">
        <f t="shared" si="4"/>
        <v>0</v>
      </c>
      <c r="N22" s="61">
        <f t="shared" si="4"/>
        <v>0</v>
      </c>
      <c r="O22" s="61">
        <f t="shared" si="4"/>
        <v>0</v>
      </c>
      <c r="P22" s="61">
        <f t="shared" si="4"/>
        <v>0</v>
      </c>
      <c r="Q22" s="61">
        <f t="shared" si="4"/>
        <v>0</v>
      </c>
      <c r="R22" s="61">
        <f t="shared" si="4"/>
        <v>0</v>
      </c>
      <c r="S22" s="61">
        <f t="shared" si="4"/>
        <v>0</v>
      </c>
      <c r="T22" s="61">
        <f t="shared" si="4"/>
        <v>0</v>
      </c>
      <c r="U22" s="61">
        <f t="shared" si="4"/>
        <v>0</v>
      </c>
      <c r="V22" s="61">
        <f t="shared" si="4"/>
        <v>0</v>
      </c>
      <c r="W22" s="61">
        <f t="shared" si="4"/>
        <v>0</v>
      </c>
      <c r="X22" s="61">
        <f t="shared" si="4"/>
        <v>0</v>
      </c>
      <c r="Y22" s="61">
        <f t="shared" si="4"/>
        <v>0</v>
      </c>
      <c r="Z22" s="61">
        <f t="shared" si="4"/>
        <v>0</v>
      </c>
      <c r="AA22" s="61">
        <f t="shared" si="4"/>
        <v>0</v>
      </c>
      <c r="AB22" s="61">
        <f t="shared" si="4"/>
        <v>0</v>
      </c>
      <c r="AC22" s="61">
        <f t="shared" si="4"/>
        <v>0</v>
      </c>
      <c r="AD22" s="61">
        <f t="shared" si="4"/>
        <v>0</v>
      </c>
      <c r="AE22" s="61">
        <f t="shared" si="4"/>
        <v>0</v>
      </c>
      <c r="AF22" s="61">
        <f t="shared" si="4"/>
        <v>0</v>
      </c>
      <c r="AG22" s="61">
        <f>MAX(0,AG8-0.085*AG16)</f>
        <v>0</v>
      </c>
      <c r="AH22" s="61">
        <f>MAX(0,AH8-0.085*AH16)</f>
        <v>0</v>
      </c>
      <c r="AI22" s="516"/>
    </row>
    <row r="23" spans="1:35" s="517" customFormat="1" ht="15" customHeight="1">
      <c r="A23" s="513"/>
      <c r="B23" s="235"/>
      <c r="C23" s="523" t="s">
        <v>91</v>
      </c>
      <c r="D23" s="236"/>
      <c r="E23" s="61">
        <f>IF(E9+E10&gt;0, E22*E10/(E9+E10), 0)</f>
        <v>0</v>
      </c>
      <c r="F23" s="61">
        <f t="shared" ref="F23:AH23" si="5">IF(F9+F10&gt;0, F22*F10/(F9+F10), 0)</f>
        <v>0</v>
      </c>
      <c r="G23" s="61">
        <f t="shared" si="5"/>
        <v>0</v>
      </c>
      <c r="H23" s="61">
        <f t="shared" si="5"/>
        <v>0</v>
      </c>
      <c r="I23" s="61">
        <f t="shared" si="5"/>
        <v>0</v>
      </c>
      <c r="J23" s="61">
        <f t="shared" si="5"/>
        <v>0</v>
      </c>
      <c r="K23" s="61">
        <f t="shared" si="5"/>
        <v>0</v>
      </c>
      <c r="L23" s="61">
        <f t="shared" si="5"/>
        <v>0</v>
      </c>
      <c r="M23" s="61">
        <f t="shared" si="5"/>
        <v>0</v>
      </c>
      <c r="N23" s="61">
        <f t="shared" si="5"/>
        <v>0</v>
      </c>
      <c r="O23" s="61">
        <f t="shared" si="5"/>
        <v>0</v>
      </c>
      <c r="P23" s="61">
        <f t="shared" si="5"/>
        <v>0</v>
      </c>
      <c r="Q23" s="61">
        <f t="shared" si="5"/>
        <v>0</v>
      </c>
      <c r="R23" s="61">
        <f t="shared" si="5"/>
        <v>0</v>
      </c>
      <c r="S23" s="61">
        <f t="shared" si="5"/>
        <v>0</v>
      </c>
      <c r="T23" s="61">
        <f t="shared" si="5"/>
        <v>0</v>
      </c>
      <c r="U23" s="61">
        <f t="shared" si="5"/>
        <v>0</v>
      </c>
      <c r="V23" s="61">
        <f t="shared" si="5"/>
        <v>0</v>
      </c>
      <c r="W23" s="61">
        <f t="shared" si="5"/>
        <v>0</v>
      </c>
      <c r="X23" s="61">
        <f t="shared" si="5"/>
        <v>0</v>
      </c>
      <c r="Y23" s="61">
        <f t="shared" si="5"/>
        <v>0</v>
      </c>
      <c r="Z23" s="61">
        <f t="shared" si="5"/>
        <v>0</v>
      </c>
      <c r="AA23" s="61">
        <f t="shared" si="5"/>
        <v>0</v>
      </c>
      <c r="AB23" s="61">
        <f t="shared" si="5"/>
        <v>0</v>
      </c>
      <c r="AC23" s="61">
        <f t="shared" si="5"/>
        <v>0</v>
      </c>
      <c r="AD23" s="61">
        <f t="shared" si="5"/>
        <v>0</v>
      </c>
      <c r="AE23" s="61">
        <f t="shared" si="5"/>
        <v>0</v>
      </c>
      <c r="AF23" s="61">
        <f t="shared" si="5"/>
        <v>0</v>
      </c>
      <c r="AG23" s="61">
        <f t="shared" si="5"/>
        <v>0</v>
      </c>
      <c r="AH23" s="61">
        <f t="shared" si="5"/>
        <v>0</v>
      </c>
      <c r="AI23" s="516"/>
    </row>
    <row r="24" spans="1:35" s="517" customFormat="1" ht="15" customHeight="1">
      <c r="A24" s="513"/>
      <c r="B24" s="235"/>
      <c r="C24" s="524" t="s">
        <v>116</v>
      </c>
      <c r="D24" s="236"/>
      <c r="E24" s="61">
        <f>E10-E23</f>
        <v>0</v>
      </c>
      <c r="F24" s="61">
        <f>F10-F23</f>
        <v>0</v>
      </c>
      <c r="G24" s="61">
        <f t="shared" ref="G24:AH24" si="6">G10-G23</f>
        <v>0</v>
      </c>
      <c r="H24" s="61">
        <f t="shared" si="6"/>
        <v>0</v>
      </c>
      <c r="I24" s="61">
        <f t="shared" si="6"/>
        <v>0</v>
      </c>
      <c r="J24" s="61">
        <f t="shared" si="6"/>
        <v>0</v>
      </c>
      <c r="K24" s="61">
        <f t="shared" si="6"/>
        <v>0</v>
      </c>
      <c r="L24" s="61">
        <f t="shared" si="6"/>
        <v>0</v>
      </c>
      <c r="M24" s="61">
        <f t="shared" si="6"/>
        <v>0</v>
      </c>
      <c r="N24" s="61">
        <f t="shared" si="6"/>
        <v>0</v>
      </c>
      <c r="O24" s="61">
        <f t="shared" si="6"/>
        <v>0</v>
      </c>
      <c r="P24" s="61">
        <f t="shared" si="6"/>
        <v>0</v>
      </c>
      <c r="Q24" s="61">
        <f t="shared" si="6"/>
        <v>0</v>
      </c>
      <c r="R24" s="61">
        <f t="shared" si="6"/>
        <v>0</v>
      </c>
      <c r="S24" s="61">
        <f t="shared" si="6"/>
        <v>0</v>
      </c>
      <c r="T24" s="61">
        <f t="shared" si="6"/>
        <v>0</v>
      </c>
      <c r="U24" s="61">
        <f t="shared" si="6"/>
        <v>0</v>
      </c>
      <c r="V24" s="61">
        <f t="shared" si="6"/>
        <v>0</v>
      </c>
      <c r="W24" s="61">
        <f t="shared" si="6"/>
        <v>0</v>
      </c>
      <c r="X24" s="61">
        <f t="shared" si="6"/>
        <v>0</v>
      </c>
      <c r="Y24" s="61">
        <f t="shared" si="6"/>
        <v>0</v>
      </c>
      <c r="Z24" s="61">
        <f t="shared" si="6"/>
        <v>0</v>
      </c>
      <c r="AA24" s="61">
        <f t="shared" si="6"/>
        <v>0</v>
      </c>
      <c r="AB24" s="61">
        <f t="shared" si="6"/>
        <v>0</v>
      </c>
      <c r="AC24" s="61">
        <f t="shared" si="6"/>
        <v>0</v>
      </c>
      <c r="AD24" s="61">
        <f t="shared" si="6"/>
        <v>0</v>
      </c>
      <c r="AE24" s="61">
        <f t="shared" si="6"/>
        <v>0</v>
      </c>
      <c r="AF24" s="61">
        <f t="shared" si="6"/>
        <v>0</v>
      </c>
      <c r="AG24" s="61">
        <f t="shared" si="6"/>
        <v>0</v>
      </c>
      <c r="AH24" s="61">
        <f t="shared" si="6"/>
        <v>0</v>
      </c>
      <c r="AI24" s="516"/>
    </row>
    <row r="25" spans="1:35" s="517" customFormat="1" ht="15" customHeight="1">
      <c r="A25" s="513"/>
      <c r="B25" s="235"/>
      <c r="C25" s="525" t="s">
        <v>117</v>
      </c>
      <c r="D25" s="234"/>
      <c r="E25" s="629"/>
      <c r="F25" s="629"/>
      <c r="G25" s="629"/>
      <c r="H25" s="629"/>
      <c r="I25" s="629"/>
      <c r="J25" s="629"/>
      <c r="K25" s="629"/>
      <c r="L25" s="629"/>
      <c r="M25" s="629"/>
      <c r="N25" s="629"/>
      <c r="O25" s="629"/>
      <c r="P25" s="629"/>
      <c r="Q25" s="629"/>
      <c r="R25" s="629"/>
      <c r="S25" s="629"/>
      <c r="T25" s="629"/>
      <c r="U25" s="629"/>
      <c r="V25" s="629"/>
      <c r="W25" s="629"/>
      <c r="X25" s="629"/>
      <c r="Y25" s="629"/>
      <c r="Z25" s="629"/>
      <c r="AA25" s="629"/>
      <c r="AB25" s="629"/>
      <c r="AC25" s="629"/>
      <c r="AD25" s="629"/>
      <c r="AE25" s="629"/>
      <c r="AF25" s="629"/>
      <c r="AG25" s="629"/>
      <c r="AH25" s="630"/>
      <c r="AI25" s="516"/>
    </row>
    <row r="26" spans="1:35" s="517" customFormat="1" ht="15" customHeight="1">
      <c r="A26" s="513"/>
      <c r="B26" s="235"/>
      <c r="C26" s="521" t="s">
        <v>118</v>
      </c>
      <c r="D26" s="236"/>
      <c r="E26" s="61">
        <f>MAX(0,E11-0.105*E16)</f>
        <v>0</v>
      </c>
      <c r="F26" s="61">
        <f>MAX(0,F11-0.105*F16)</f>
        <v>0</v>
      </c>
      <c r="G26" s="61">
        <f t="shared" ref="G26:AF26" si="7">MAX(0,G11-0.105*G16)</f>
        <v>0</v>
      </c>
      <c r="H26" s="61">
        <f t="shared" si="7"/>
        <v>0</v>
      </c>
      <c r="I26" s="61">
        <f t="shared" si="7"/>
        <v>0</v>
      </c>
      <c r="J26" s="61">
        <f t="shared" si="7"/>
        <v>0</v>
      </c>
      <c r="K26" s="61">
        <f t="shared" si="7"/>
        <v>0</v>
      </c>
      <c r="L26" s="61">
        <f t="shared" si="7"/>
        <v>0</v>
      </c>
      <c r="M26" s="61">
        <f t="shared" si="7"/>
        <v>0</v>
      </c>
      <c r="N26" s="61">
        <f t="shared" si="7"/>
        <v>0</v>
      </c>
      <c r="O26" s="61">
        <f t="shared" si="7"/>
        <v>0</v>
      </c>
      <c r="P26" s="61">
        <f t="shared" si="7"/>
        <v>0</v>
      </c>
      <c r="Q26" s="61">
        <f t="shared" si="7"/>
        <v>0</v>
      </c>
      <c r="R26" s="61">
        <f t="shared" si="7"/>
        <v>0</v>
      </c>
      <c r="S26" s="61">
        <f t="shared" si="7"/>
        <v>0</v>
      </c>
      <c r="T26" s="61">
        <f t="shared" si="7"/>
        <v>0</v>
      </c>
      <c r="U26" s="61">
        <f t="shared" si="7"/>
        <v>0</v>
      </c>
      <c r="V26" s="61">
        <f t="shared" si="7"/>
        <v>0</v>
      </c>
      <c r="W26" s="61">
        <f t="shared" si="7"/>
        <v>0</v>
      </c>
      <c r="X26" s="61">
        <f t="shared" si="7"/>
        <v>0</v>
      </c>
      <c r="Y26" s="61">
        <f t="shared" si="7"/>
        <v>0</v>
      </c>
      <c r="Z26" s="61">
        <f t="shared" si="7"/>
        <v>0</v>
      </c>
      <c r="AA26" s="61">
        <f t="shared" si="7"/>
        <v>0</v>
      </c>
      <c r="AB26" s="61">
        <f t="shared" si="7"/>
        <v>0</v>
      </c>
      <c r="AC26" s="61">
        <f t="shared" si="7"/>
        <v>0</v>
      </c>
      <c r="AD26" s="61">
        <f t="shared" si="7"/>
        <v>0</v>
      </c>
      <c r="AE26" s="61">
        <f t="shared" si="7"/>
        <v>0</v>
      </c>
      <c r="AF26" s="61">
        <f t="shared" si="7"/>
        <v>0</v>
      </c>
      <c r="AG26" s="61">
        <f>MAX(0,AG11-0.105*AG16)</f>
        <v>0</v>
      </c>
      <c r="AH26" s="61">
        <f>MAX(0,AH11-0.105*AH16)</f>
        <v>0</v>
      </c>
      <c r="AI26" s="516"/>
    </row>
    <row r="27" spans="1:35" s="517" customFormat="1" ht="15" customHeight="1">
      <c r="A27" s="513"/>
      <c r="B27" s="235"/>
      <c r="C27" s="523" t="s">
        <v>91</v>
      </c>
      <c r="D27" s="236"/>
      <c r="E27" s="61">
        <f>IF(E12+E13&gt;0, E26*E13/(E12+E13), 0)</f>
        <v>0</v>
      </c>
      <c r="F27" s="61">
        <f t="shared" ref="F27:AH27" si="8">IF(F12+F13&gt;0, F26*F13/(F12+F13), 0)</f>
        <v>0</v>
      </c>
      <c r="G27" s="61">
        <f t="shared" si="8"/>
        <v>0</v>
      </c>
      <c r="H27" s="61">
        <f t="shared" si="8"/>
        <v>0</v>
      </c>
      <c r="I27" s="61">
        <f t="shared" si="8"/>
        <v>0</v>
      </c>
      <c r="J27" s="61">
        <f t="shared" si="8"/>
        <v>0</v>
      </c>
      <c r="K27" s="61">
        <f t="shared" si="8"/>
        <v>0</v>
      </c>
      <c r="L27" s="61">
        <f t="shared" si="8"/>
        <v>0</v>
      </c>
      <c r="M27" s="61">
        <f t="shared" si="8"/>
        <v>0</v>
      </c>
      <c r="N27" s="61">
        <f t="shared" si="8"/>
        <v>0</v>
      </c>
      <c r="O27" s="61">
        <f t="shared" si="8"/>
        <v>0</v>
      </c>
      <c r="P27" s="61">
        <f t="shared" si="8"/>
        <v>0</v>
      </c>
      <c r="Q27" s="61">
        <f t="shared" si="8"/>
        <v>0</v>
      </c>
      <c r="R27" s="61">
        <f t="shared" si="8"/>
        <v>0</v>
      </c>
      <c r="S27" s="61">
        <f t="shared" si="8"/>
        <v>0</v>
      </c>
      <c r="T27" s="61">
        <f t="shared" si="8"/>
        <v>0</v>
      </c>
      <c r="U27" s="61">
        <f t="shared" si="8"/>
        <v>0</v>
      </c>
      <c r="V27" s="61">
        <f t="shared" si="8"/>
        <v>0</v>
      </c>
      <c r="W27" s="61">
        <f t="shared" si="8"/>
        <v>0</v>
      </c>
      <c r="X27" s="61">
        <f t="shared" si="8"/>
        <v>0</v>
      </c>
      <c r="Y27" s="61">
        <f t="shared" si="8"/>
        <v>0</v>
      </c>
      <c r="Z27" s="61">
        <f t="shared" si="8"/>
        <v>0</v>
      </c>
      <c r="AA27" s="61">
        <f t="shared" si="8"/>
        <v>0</v>
      </c>
      <c r="AB27" s="61">
        <f t="shared" si="8"/>
        <v>0</v>
      </c>
      <c r="AC27" s="61">
        <f t="shared" si="8"/>
        <v>0</v>
      </c>
      <c r="AD27" s="61">
        <f t="shared" si="8"/>
        <v>0</v>
      </c>
      <c r="AE27" s="61">
        <f t="shared" si="8"/>
        <v>0</v>
      </c>
      <c r="AF27" s="61">
        <f t="shared" si="8"/>
        <v>0</v>
      </c>
      <c r="AG27" s="61">
        <f t="shared" si="8"/>
        <v>0</v>
      </c>
      <c r="AH27" s="61">
        <f t="shared" si="8"/>
        <v>0</v>
      </c>
      <c r="AI27" s="516"/>
    </row>
    <row r="28" spans="1:35" s="517" customFormat="1" ht="15" customHeight="1">
      <c r="A28" s="513"/>
      <c r="B28" s="237"/>
      <c r="C28" s="526" t="s">
        <v>101</v>
      </c>
      <c r="D28" s="625"/>
      <c r="E28" s="475">
        <f>E13-E27</f>
        <v>0</v>
      </c>
      <c r="F28" s="475">
        <f>F13-F27</f>
        <v>0</v>
      </c>
      <c r="G28" s="475">
        <f t="shared" ref="G28:AH28" si="9">G13-G27</f>
        <v>0</v>
      </c>
      <c r="H28" s="475">
        <f t="shared" si="9"/>
        <v>0</v>
      </c>
      <c r="I28" s="475">
        <f t="shared" si="9"/>
        <v>0</v>
      </c>
      <c r="J28" s="475">
        <f t="shared" si="9"/>
        <v>0</v>
      </c>
      <c r="K28" s="475">
        <f t="shared" si="9"/>
        <v>0</v>
      </c>
      <c r="L28" s="475">
        <f t="shared" si="9"/>
        <v>0</v>
      </c>
      <c r="M28" s="475">
        <f t="shared" si="9"/>
        <v>0</v>
      </c>
      <c r="N28" s="475">
        <f t="shared" si="9"/>
        <v>0</v>
      </c>
      <c r="O28" s="475">
        <f t="shared" si="9"/>
        <v>0</v>
      </c>
      <c r="P28" s="475">
        <f t="shared" si="9"/>
        <v>0</v>
      </c>
      <c r="Q28" s="475">
        <f t="shared" si="9"/>
        <v>0</v>
      </c>
      <c r="R28" s="475">
        <f t="shared" si="9"/>
        <v>0</v>
      </c>
      <c r="S28" s="475">
        <f t="shared" si="9"/>
        <v>0</v>
      </c>
      <c r="T28" s="475">
        <f t="shared" si="9"/>
        <v>0</v>
      </c>
      <c r="U28" s="475">
        <f t="shared" si="9"/>
        <v>0</v>
      </c>
      <c r="V28" s="475">
        <f t="shared" si="9"/>
        <v>0</v>
      </c>
      <c r="W28" s="475">
        <f t="shared" si="9"/>
        <v>0</v>
      </c>
      <c r="X28" s="475">
        <f t="shared" si="9"/>
        <v>0</v>
      </c>
      <c r="Y28" s="475">
        <f t="shared" si="9"/>
        <v>0</v>
      </c>
      <c r="Z28" s="475">
        <f t="shared" si="9"/>
        <v>0</v>
      </c>
      <c r="AA28" s="475">
        <f t="shared" si="9"/>
        <v>0</v>
      </c>
      <c r="AB28" s="475">
        <f t="shared" si="9"/>
        <v>0</v>
      </c>
      <c r="AC28" s="475">
        <f t="shared" si="9"/>
        <v>0</v>
      </c>
      <c r="AD28" s="475">
        <f t="shared" si="9"/>
        <v>0</v>
      </c>
      <c r="AE28" s="475">
        <f t="shared" si="9"/>
        <v>0</v>
      </c>
      <c r="AF28" s="475">
        <f t="shared" si="9"/>
        <v>0</v>
      </c>
      <c r="AG28" s="475">
        <f t="shared" si="9"/>
        <v>0</v>
      </c>
      <c r="AH28" s="475">
        <f t="shared" si="9"/>
        <v>0</v>
      </c>
      <c r="AI28" s="516"/>
    </row>
    <row r="29" spans="1:35" s="517" customFormat="1" ht="15" customHeight="1">
      <c r="A29" s="513"/>
      <c r="B29" s="238"/>
      <c r="C29" s="527" t="s">
        <v>120</v>
      </c>
      <c r="D29" s="626">
        <f>SUM(E29:AH29)</f>
        <v>0</v>
      </c>
      <c r="E29" s="631">
        <f>MAX(0,E20)</f>
        <v>0</v>
      </c>
      <c r="F29" s="631">
        <f t="shared" ref="F29:AH29" si="10">MAX(0,F20)</f>
        <v>0</v>
      </c>
      <c r="G29" s="631">
        <f t="shared" si="10"/>
        <v>0</v>
      </c>
      <c r="H29" s="631">
        <f t="shared" si="10"/>
        <v>0</v>
      </c>
      <c r="I29" s="631">
        <f t="shared" si="10"/>
        <v>0</v>
      </c>
      <c r="J29" s="631">
        <f t="shared" si="10"/>
        <v>0</v>
      </c>
      <c r="K29" s="631">
        <f t="shared" si="10"/>
        <v>0</v>
      </c>
      <c r="L29" s="631">
        <f t="shared" si="10"/>
        <v>0</v>
      </c>
      <c r="M29" s="631">
        <f t="shared" si="10"/>
        <v>0</v>
      </c>
      <c r="N29" s="631">
        <f t="shared" si="10"/>
        <v>0</v>
      </c>
      <c r="O29" s="631">
        <f t="shared" si="10"/>
        <v>0</v>
      </c>
      <c r="P29" s="631">
        <f t="shared" si="10"/>
        <v>0</v>
      </c>
      <c r="Q29" s="631">
        <f t="shared" si="10"/>
        <v>0</v>
      </c>
      <c r="R29" s="631">
        <f t="shared" si="10"/>
        <v>0</v>
      </c>
      <c r="S29" s="631">
        <f t="shared" si="10"/>
        <v>0</v>
      </c>
      <c r="T29" s="631">
        <f t="shared" si="10"/>
        <v>0</v>
      </c>
      <c r="U29" s="631">
        <f t="shared" si="10"/>
        <v>0</v>
      </c>
      <c r="V29" s="631">
        <f t="shared" si="10"/>
        <v>0</v>
      </c>
      <c r="W29" s="631">
        <f t="shared" si="10"/>
        <v>0</v>
      </c>
      <c r="X29" s="631">
        <f t="shared" si="10"/>
        <v>0</v>
      </c>
      <c r="Y29" s="631">
        <f t="shared" si="10"/>
        <v>0</v>
      </c>
      <c r="Z29" s="631">
        <f t="shared" si="10"/>
        <v>0</v>
      </c>
      <c r="AA29" s="631">
        <f t="shared" si="10"/>
        <v>0</v>
      </c>
      <c r="AB29" s="631">
        <f t="shared" si="10"/>
        <v>0</v>
      </c>
      <c r="AC29" s="631">
        <f t="shared" si="10"/>
        <v>0</v>
      </c>
      <c r="AD29" s="631">
        <f t="shared" si="10"/>
        <v>0</v>
      </c>
      <c r="AE29" s="631">
        <f t="shared" si="10"/>
        <v>0</v>
      </c>
      <c r="AF29" s="631">
        <f t="shared" si="10"/>
        <v>0</v>
      </c>
      <c r="AG29" s="631">
        <f t="shared" si="10"/>
        <v>0</v>
      </c>
      <c r="AH29" s="631">
        <f t="shared" si="10"/>
        <v>0</v>
      </c>
      <c r="AI29" s="516"/>
    </row>
    <row r="30" spans="1:35" s="517" customFormat="1" ht="15" customHeight="1">
      <c r="A30" s="513"/>
      <c r="B30" s="235"/>
      <c r="C30" s="528" t="s">
        <v>121</v>
      </c>
      <c r="D30" s="627">
        <f>SUM(E30:AH30)</f>
        <v>0</v>
      </c>
      <c r="E30" s="61">
        <f>MAX(0,E24-E29)</f>
        <v>0</v>
      </c>
      <c r="F30" s="61">
        <f t="shared" ref="F30:AH30" si="11">MAX(0,F24-F29)</f>
        <v>0</v>
      </c>
      <c r="G30" s="61">
        <f t="shared" si="11"/>
        <v>0</v>
      </c>
      <c r="H30" s="61">
        <f t="shared" si="11"/>
        <v>0</v>
      </c>
      <c r="I30" s="61">
        <f t="shared" si="11"/>
        <v>0</v>
      </c>
      <c r="J30" s="61">
        <f t="shared" si="11"/>
        <v>0</v>
      </c>
      <c r="K30" s="61">
        <f t="shared" si="11"/>
        <v>0</v>
      </c>
      <c r="L30" s="61">
        <f t="shared" si="11"/>
        <v>0</v>
      </c>
      <c r="M30" s="61">
        <f t="shared" si="11"/>
        <v>0</v>
      </c>
      <c r="N30" s="61">
        <f t="shared" si="11"/>
        <v>0</v>
      </c>
      <c r="O30" s="61">
        <f t="shared" si="11"/>
        <v>0</v>
      </c>
      <c r="P30" s="61">
        <f t="shared" si="11"/>
        <v>0</v>
      </c>
      <c r="Q30" s="61">
        <f t="shared" si="11"/>
        <v>0</v>
      </c>
      <c r="R30" s="61">
        <f t="shared" si="11"/>
        <v>0</v>
      </c>
      <c r="S30" s="61">
        <f t="shared" si="11"/>
        <v>0</v>
      </c>
      <c r="T30" s="61">
        <f t="shared" si="11"/>
        <v>0</v>
      </c>
      <c r="U30" s="61">
        <f t="shared" si="11"/>
        <v>0</v>
      </c>
      <c r="V30" s="61">
        <f t="shared" si="11"/>
        <v>0</v>
      </c>
      <c r="W30" s="61">
        <f t="shared" si="11"/>
        <v>0</v>
      </c>
      <c r="X30" s="61">
        <f t="shared" si="11"/>
        <v>0</v>
      </c>
      <c r="Y30" s="61">
        <f t="shared" si="11"/>
        <v>0</v>
      </c>
      <c r="Z30" s="61">
        <f t="shared" si="11"/>
        <v>0</v>
      </c>
      <c r="AA30" s="61">
        <f t="shared" si="11"/>
        <v>0</v>
      </c>
      <c r="AB30" s="61">
        <f t="shared" si="11"/>
        <v>0</v>
      </c>
      <c r="AC30" s="61">
        <f t="shared" si="11"/>
        <v>0</v>
      </c>
      <c r="AD30" s="61">
        <f t="shared" si="11"/>
        <v>0</v>
      </c>
      <c r="AE30" s="61">
        <f t="shared" si="11"/>
        <v>0</v>
      </c>
      <c r="AF30" s="61">
        <f t="shared" si="11"/>
        <v>0</v>
      </c>
      <c r="AG30" s="61">
        <f t="shared" si="11"/>
        <v>0</v>
      </c>
      <c r="AH30" s="61">
        <f t="shared" si="11"/>
        <v>0</v>
      </c>
      <c r="AI30" s="516"/>
    </row>
    <row r="31" spans="1:35" s="517" customFormat="1" ht="15" customHeight="1">
      <c r="A31" s="513"/>
      <c r="B31" s="237"/>
      <c r="C31" s="529" t="s">
        <v>122</v>
      </c>
      <c r="D31" s="628">
        <f>SUM(E31:AH31)</f>
        <v>0</v>
      </c>
      <c r="E31" s="475">
        <f>MAX(0,E28-E29-E30)</f>
        <v>0</v>
      </c>
      <c r="F31" s="475">
        <f t="shared" ref="F31:AH31" si="12">MAX(0,F28-F29-F30)</f>
        <v>0</v>
      </c>
      <c r="G31" s="475">
        <f t="shared" si="12"/>
        <v>0</v>
      </c>
      <c r="H31" s="475">
        <f t="shared" si="12"/>
        <v>0</v>
      </c>
      <c r="I31" s="475">
        <f t="shared" si="12"/>
        <v>0</v>
      </c>
      <c r="J31" s="475">
        <f t="shared" si="12"/>
        <v>0</v>
      </c>
      <c r="K31" s="475">
        <f t="shared" si="12"/>
        <v>0</v>
      </c>
      <c r="L31" s="475">
        <f t="shared" si="12"/>
        <v>0</v>
      </c>
      <c r="M31" s="475">
        <f t="shared" si="12"/>
        <v>0</v>
      </c>
      <c r="N31" s="475">
        <f t="shared" si="12"/>
        <v>0</v>
      </c>
      <c r="O31" s="475">
        <f t="shared" si="12"/>
        <v>0</v>
      </c>
      <c r="P31" s="475">
        <f t="shared" si="12"/>
        <v>0</v>
      </c>
      <c r="Q31" s="475">
        <f t="shared" si="12"/>
        <v>0</v>
      </c>
      <c r="R31" s="475">
        <f t="shared" si="12"/>
        <v>0</v>
      </c>
      <c r="S31" s="475">
        <f t="shared" si="12"/>
        <v>0</v>
      </c>
      <c r="T31" s="475">
        <f t="shared" si="12"/>
        <v>0</v>
      </c>
      <c r="U31" s="475">
        <f t="shared" si="12"/>
        <v>0</v>
      </c>
      <c r="V31" s="475">
        <f t="shared" si="12"/>
        <v>0</v>
      </c>
      <c r="W31" s="475">
        <f t="shared" si="12"/>
        <v>0</v>
      </c>
      <c r="X31" s="475">
        <f t="shared" si="12"/>
        <v>0</v>
      </c>
      <c r="Y31" s="475">
        <f t="shared" si="12"/>
        <v>0</v>
      </c>
      <c r="Z31" s="475">
        <f t="shared" si="12"/>
        <v>0</v>
      </c>
      <c r="AA31" s="475">
        <f t="shared" si="12"/>
        <v>0</v>
      </c>
      <c r="AB31" s="475">
        <f t="shared" si="12"/>
        <v>0</v>
      </c>
      <c r="AC31" s="475">
        <f t="shared" si="12"/>
        <v>0</v>
      </c>
      <c r="AD31" s="475">
        <f t="shared" si="12"/>
        <v>0</v>
      </c>
      <c r="AE31" s="475">
        <f t="shared" si="12"/>
        <v>0</v>
      </c>
      <c r="AF31" s="475">
        <f t="shared" si="12"/>
        <v>0</v>
      </c>
      <c r="AG31" s="475">
        <f t="shared" si="12"/>
        <v>0</v>
      </c>
      <c r="AH31" s="475">
        <f t="shared" si="12"/>
        <v>0</v>
      </c>
      <c r="AI31" s="516"/>
    </row>
    <row r="32" spans="1:35" ht="15" customHeight="1">
      <c r="A32" s="530"/>
      <c r="B32" s="531"/>
      <c r="C32" s="531"/>
      <c r="D32" s="531"/>
      <c r="E32" s="532"/>
      <c r="F32" s="531"/>
      <c r="G32" s="531"/>
      <c r="H32" s="531"/>
      <c r="I32" s="531"/>
      <c r="J32" s="531"/>
      <c r="K32" s="531"/>
      <c r="L32" s="531"/>
      <c r="M32" s="531"/>
      <c r="N32" s="531"/>
      <c r="O32" s="531"/>
      <c r="P32" s="531"/>
      <c r="Q32" s="531"/>
      <c r="R32" s="531"/>
      <c r="S32" s="531"/>
      <c r="T32" s="531"/>
      <c r="U32" s="531"/>
      <c r="V32" s="531"/>
      <c r="W32" s="531"/>
      <c r="X32" s="531"/>
      <c r="Y32" s="531"/>
      <c r="Z32" s="531"/>
      <c r="AA32" s="531"/>
      <c r="AB32" s="531"/>
      <c r="AC32" s="531"/>
      <c r="AD32" s="531"/>
      <c r="AE32" s="531"/>
      <c r="AF32" s="531"/>
      <c r="AG32" s="531"/>
      <c r="AH32" s="531"/>
      <c r="AI32" s="533"/>
    </row>
  </sheetData>
  <dataConsolidate/>
  <customSheetViews>
    <customSheetView guid="{3D2E4C4C-55B0-42AD-9B20-28C028F4BEE7}" scale="75" hiddenRows="1" hiddenColumns="1">
      <pane ySplit="1" topLeftCell="A2" activePane="bottomLeft" state="frozen"/>
      <selection pane="bottomLeft"/>
      <pageMargins left="0.59055118110236227" right="0.59055118110236227" top="0.98425196850393704" bottom="0.98425196850393704" header="0.51181102362204722" footer="0.51181102362204722"/>
      <printOptions headings="1"/>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conditionalFormatting sqref="E5:AH15">
    <cfRule type="cellIs" dxfId="410"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H14"/>
  <sheetViews>
    <sheetView zoomScale="75" zoomScaleNormal="75" zoomScaleSheetLayoutView="85" workbookViewId="0">
      <pane ySplit="1" topLeftCell="A2" activePane="bottomLeft" state="frozen"/>
      <selection pane="bottomLeft"/>
    </sheetView>
  </sheetViews>
  <sheetFormatPr defaultColWidth="0" defaultRowHeight="0" customHeight="1" zeroHeight="1"/>
  <cols>
    <col min="1" max="1" width="1.7109375" style="609" customWidth="1"/>
    <col min="2" max="2" width="10.7109375" style="609" customWidth="1"/>
    <col min="3" max="3" width="150.7109375" style="609" customWidth="1"/>
    <col min="4" max="5" width="16.7109375" style="609" customWidth="1"/>
    <col min="6" max="6" width="16.7109375" style="607" customWidth="1"/>
    <col min="7" max="7" width="1.7109375" style="332" customWidth="1"/>
    <col min="8" max="8" width="0" style="609" hidden="1" customWidth="1"/>
    <col min="9" max="16384" width="9.140625" style="609" hidden="1"/>
  </cols>
  <sheetData>
    <row r="1" spans="1:7" s="2104" customFormat="1" ht="30" customHeight="1">
      <c r="A1" s="2457" t="s">
        <v>1178</v>
      </c>
      <c r="D1" s="1813" t="str">
        <f>CONCATENATE("Reporting unit: ", 'General Info'!$C$55, " ", 'General Info'!$C$54)</f>
        <v xml:space="preserve">Reporting unit: 1 </v>
      </c>
      <c r="E1" s="1813"/>
      <c r="F1" s="1813"/>
      <c r="G1" s="2226"/>
    </row>
    <row r="2" spans="1:7" s="698" customFormat="1" ht="45" customHeight="1">
      <c r="A2" s="662"/>
      <c r="B2" s="697"/>
      <c r="G2" s="699"/>
    </row>
    <row r="3" spans="1:7" ht="30" customHeight="1">
      <c r="A3" s="506"/>
      <c r="B3" s="1033" t="s">
        <v>63</v>
      </c>
      <c r="C3" s="1034" t="s">
        <v>62</v>
      </c>
      <c r="D3" s="1035" t="s">
        <v>359</v>
      </c>
      <c r="E3" s="1032" t="s">
        <v>404</v>
      </c>
      <c r="F3" s="1032" t="s">
        <v>405</v>
      </c>
      <c r="G3" s="324"/>
    </row>
    <row r="4" spans="1:7" ht="15" customHeight="1">
      <c r="A4" s="506"/>
      <c r="B4" s="1036">
        <v>79</v>
      </c>
      <c r="C4" s="1037" t="s">
        <v>1179</v>
      </c>
      <c r="D4" s="704"/>
      <c r="E4" s="704"/>
      <c r="F4" s="704"/>
      <c r="G4" s="324"/>
    </row>
    <row r="5" spans="1:7" ht="45" customHeight="1">
      <c r="A5" s="506"/>
      <c r="B5" s="1038" t="s">
        <v>1180</v>
      </c>
      <c r="C5" s="1039" t="s">
        <v>1181</v>
      </c>
      <c r="D5" s="704"/>
      <c r="E5" s="704"/>
      <c r="F5" s="704"/>
      <c r="G5" s="324"/>
    </row>
    <row r="6" spans="1:7" ht="30" customHeight="1">
      <c r="A6" s="506"/>
      <c r="B6" s="1038" t="s">
        <v>1182</v>
      </c>
      <c r="C6" s="1039" t="s">
        <v>1183</v>
      </c>
      <c r="D6" s="704"/>
      <c r="E6" s="704"/>
      <c r="F6" s="704"/>
      <c r="G6" s="324"/>
    </row>
    <row r="7" spans="1:7" ht="45" customHeight="1">
      <c r="A7" s="506"/>
      <c r="B7" s="1040" t="s">
        <v>1184</v>
      </c>
      <c r="C7" s="1041" t="s">
        <v>1185</v>
      </c>
      <c r="D7" s="1042"/>
      <c r="E7" s="1042"/>
      <c r="F7" s="1042"/>
      <c r="G7" s="324"/>
    </row>
    <row r="8" spans="1:7" s="607" customFormat="1" ht="15" customHeight="1">
      <c r="A8" s="530"/>
      <c r="B8" s="708"/>
      <c r="C8" s="706"/>
      <c r="D8" s="1031"/>
      <c r="E8" s="1031"/>
      <c r="F8" s="1031"/>
      <c r="G8" s="773"/>
    </row>
    <row r="9" spans="1:7" ht="14.25" hidden="1"/>
    <row r="10" spans="1:7" ht="14.25" hidden="1"/>
    <row r="11" spans="1:7" ht="14.25" hidden="1"/>
    <row r="12" spans="1:7" ht="14.25" hidden="1"/>
    <row r="13" spans="1:7" ht="14.25" hidden="1"/>
    <row r="14" spans="1:7" ht="14.25" hidden="1"/>
  </sheetData>
  <conditionalFormatting sqref="D4:F7">
    <cfRule type="cellIs" dxfId="409"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E38"/>
  <sheetViews>
    <sheetView zoomScale="75" zoomScaleNormal="75" zoomScaleSheetLayoutView="85" workbookViewId="0">
      <pane ySplit="1" topLeftCell="A2" activePane="bottomLeft" state="frozen"/>
      <selection pane="bottomLeft"/>
    </sheetView>
  </sheetViews>
  <sheetFormatPr defaultColWidth="0" defaultRowHeight="0" customHeight="1" zeroHeight="1"/>
  <cols>
    <col min="1" max="1" width="1.7109375" style="332" customWidth="1"/>
    <col min="2" max="2" width="140.7109375" style="609" customWidth="1"/>
    <col min="3" max="4" width="20.7109375" style="609" customWidth="1"/>
    <col min="5" max="5" width="1.7109375" style="332" customWidth="1"/>
    <col min="6" max="16384" width="9.140625" style="609" hidden="1"/>
  </cols>
  <sheetData>
    <row r="1" spans="1:5" s="692" customFormat="1" ht="30" customHeight="1">
      <c r="A1" s="1500" t="s">
        <v>840</v>
      </c>
      <c r="B1" s="335"/>
      <c r="C1" s="568" t="str">
        <f>CONCATENATE("Reporting unit: ", 'General Info'!$C$55, " ", 'General Info'!$C$54)</f>
        <v xml:space="preserve">Reporting unit: 1 </v>
      </c>
      <c r="D1" s="335"/>
      <c r="E1" s="342"/>
    </row>
    <row r="2" spans="1:5" s="698" customFormat="1" ht="45" customHeight="1">
      <c r="A2" s="662" t="s">
        <v>841</v>
      </c>
      <c r="B2" s="697"/>
      <c r="E2" s="699"/>
    </row>
    <row r="3" spans="1:5" ht="30" customHeight="1">
      <c r="A3" s="370"/>
      <c r="B3" s="700"/>
      <c r="C3" s="701" t="s">
        <v>2123</v>
      </c>
      <c r="D3" s="701" t="s">
        <v>2124</v>
      </c>
      <c r="E3" s="324"/>
    </row>
    <row r="4" spans="1:5" ht="15" customHeight="1">
      <c r="A4" s="370"/>
      <c r="B4" s="702" t="s">
        <v>842</v>
      </c>
      <c r="C4" s="673"/>
      <c r="D4" s="673"/>
      <c r="E4" s="324"/>
    </row>
    <row r="5" spans="1:5" ht="15" customHeight="1">
      <c r="A5" s="370"/>
      <c r="B5" s="702" t="s">
        <v>843</v>
      </c>
      <c r="C5" s="674" t="str">
        <f>IF(AND(ISNUMBER(C6), ISNUMBER(C7), ISNUMBER(C8)), SUM(C6:C8), "")</f>
        <v/>
      </c>
      <c r="D5" s="674" t="str">
        <f>IF(AND(ISNUMBER(D6), ISNUMBER(D7), ISNUMBER(D8)), SUM(D6:D8), "")</f>
        <v/>
      </c>
      <c r="E5" s="324"/>
    </row>
    <row r="6" spans="1:5" ht="15" customHeight="1">
      <c r="A6" s="370"/>
      <c r="B6" s="703" t="s">
        <v>844</v>
      </c>
      <c r="C6" s="704"/>
      <c r="D6" s="704"/>
      <c r="E6" s="324"/>
    </row>
    <row r="7" spans="1:5" ht="15" customHeight="1">
      <c r="A7" s="370"/>
      <c r="B7" s="703" t="s">
        <v>845</v>
      </c>
      <c r="C7" s="704"/>
      <c r="D7" s="704"/>
      <c r="E7" s="324"/>
    </row>
    <row r="8" spans="1:5" ht="15" customHeight="1">
      <c r="A8" s="370"/>
      <c r="B8" s="703" t="s">
        <v>846</v>
      </c>
      <c r="C8" s="704"/>
      <c r="D8" s="704"/>
      <c r="E8" s="324"/>
    </row>
    <row r="9" spans="1:5" ht="15" customHeight="1">
      <c r="A9" s="370"/>
      <c r="B9" s="705" t="s">
        <v>847</v>
      </c>
      <c r="C9" s="707" t="str">
        <f>IF(AND(ISNUMBER(C4), ISNUMBER(C5)), C4-C5, "")</f>
        <v/>
      </c>
      <c r="D9" s="707" t="str">
        <f>IF(AND(ISNUMBER(D4), ISNUMBER(D5)), D4-D5, "")</f>
        <v/>
      </c>
      <c r="E9" s="324"/>
    </row>
    <row r="10" spans="1:5" s="607" customFormat="1" ht="15" customHeight="1">
      <c r="A10" s="2449"/>
      <c r="B10" s="708"/>
      <c r="C10" s="709"/>
      <c r="D10" s="709"/>
      <c r="E10" s="773"/>
    </row>
    <row r="11" spans="1:5" s="698" customFormat="1" ht="45" customHeight="1">
      <c r="A11" s="662" t="s">
        <v>848</v>
      </c>
      <c r="B11" s="697"/>
      <c r="E11" s="699"/>
    </row>
    <row r="12" spans="1:5" ht="30" customHeight="1">
      <c r="A12" s="370"/>
      <c r="B12" s="700"/>
      <c r="C12" s="701" t="s">
        <v>2123</v>
      </c>
      <c r="D12" s="701" t="s">
        <v>2124</v>
      </c>
      <c r="E12" s="324"/>
    </row>
    <row r="13" spans="1:5" ht="15" customHeight="1">
      <c r="A13" s="370"/>
      <c r="B13" s="710" t="s">
        <v>849</v>
      </c>
      <c r="C13" s="673"/>
      <c r="D13" s="673"/>
      <c r="E13" s="324"/>
    </row>
    <row r="14" spans="1:5" ht="15" customHeight="1">
      <c r="A14" s="370"/>
      <c r="B14" s="2309" t="s">
        <v>850</v>
      </c>
      <c r="C14" s="704"/>
      <c r="D14" s="704"/>
      <c r="E14" s="324"/>
    </row>
    <row r="15" spans="1:5" ht="15" customHeight="1">
      <c r="A15" s="370"/>
      <c r="B15" s="703" t="s">
        <v>851</v>
      </c>
      <c r="C15" s="853"/>
      <c r="D15" s="853"/>
      <c r="E15" s="324"/>
    </row>
    <row r="16" spans="1:5" ht="15" customHeight="1">
      <c r="A16" s="370"/>
      <c r="B16" s="711" t="str">
        <f>CONCATENATE("Check: row ", ROW(B15), " ≤ row ", ROW(B14))</f>
        <v>Check: row 15 ≤ row 14</v>
      </c>
      <c r="C16" s="830" t="str">
        <f>IF(C15&lt;=SUM(C14),"Pass","Fail")</f>
        <v>Pass</v>
      </c>
      <c r="D16" s="830" t="str">
        <f>IF(D15&lt;=SUM(D14),"Pass","Fail")</f>
        <v>Pass</v>
      </c>
      <c r="E16" s="324"/>
    </row>
    <row r="17" spans="1:5" ht="15" customHeight="1">
      <c r="A17" s="370"/>
      <c r="B17" s="702" t="s">
        <v>852</v>
      </c>
      <c r="C17" s="704"/>
      <c r="D17" s="704"/>
      <c r="E17" s="324"/>
    </row>
    <row r="18" spans="1:5" ht="15" customHeight="1">
      <c r="A18" s="370"/>
      <c r="B18" s="702" t="s">
        <v>853</v>
      </c>
      <c r="C18" s="704"/>
      <c r="D18" s="704"/>
      <c r="E18" s="324"/>
    </row>
    <row r="19" spans="1:5" ht="15" customHeight="1">
      <c r="A19" s="983"/>
      <c r="B19" s="1021" t="s">
        <v>1177</v>
      </c>
      <c r="C19" s="673"/>
      <c r="D19" s="673"/>
      <c r="E19" s="324"/>
    </row>
    <row r="20" spans="1:5" ht="15" customHeight="1">
      <c r="A20" s="983"/>
      <c r="B20" s="1372" t="s">
        <v>1344</v>
      </c>
      <c r="C20" s="2310"/>
      <c r="D20" s="2311"/>
      <c r="E20" s="324"/>
    </row>
    <row r="21" spans="1:5" ht="15" customHeight="1">
      <c r="A21" s="370"/>
      <c r="B21" s="1029" t="s">
        <v>854</v>
      </c>
      <c r="C21" s="712" t="str">
        <f>IF(AND(ISNUMBER(C13), ISNUMBER(C15), ISNUMBER(C17), ISNUMBER(C18), ISNUMBER(C19), ISNUMBER(C20)), SUM(C13, C15,C17:C18,-C19,-C20), "")</f>
        <v/>
      </c>
      <c r="D21" s="712" t="str">
        <f>IF(AND(ISNUMBER(D13), ISNUMBER(D15), ISNUMBER(D17), ISNUMBER(D18), ISNUMBER(D19)), SUM(D13, D15,D17:D18,-D19), "")</f>
        <v/>
      </c>
      <c r="E21" s="324"/>
    </row>
    <row r="22" spans="1:5" s="607" customFormat="1" ht="15" customHeight="1">
      <c r="A22" s="2449"/>
      <c r="B22" s="708"/>
      <c r="C22" s="709"/>
      <c r="D22" s="709"/>
      <c r="E22" s="773"/>
    </row>
    <row r="23" spans="1:5" s="698" customFormat="1" ht="45" customHeight="1">
      <c r="A23" s="662" t="s">
        <v>855</v>
      </c>
      <c r="B23" s="697"/>
      <c r="E23" s="699"/>
    </row>
    <row r="24" spans="1:5" ht="30" customHeight="1">
      <c r="A24" s="370"/>
      <c r="B24" s="700"/>
      <c r="C24" s="701" t="s">
        <v>2123</v>
      </c>
      <c r="D24" s="701" t="s">
        <v>2124</v>
      </c>
      <c r="E24" s="324"/>
    </row>
    <row r="25" spans="1:5" ht="15" customHeight="1">
      <c r="A25" s="370"/>
      <c r="B25" s="700" t="s">
        <v>856</v>
      </c>
      <c r="C25" s="713" t="str">
        <f>IF(AND(ISNUMBER(C9), ISNUMBER(C21)), C9+C21, "")</f>
        <v/>
      </c>
      <c r="D25" s="713" t="str">
        <f>IF(AND(ISNUMBER(D9), ISNUMBER(D21)), D9+D21, "")</f>
        <v/>
      </c>
      <c r="E25" s="324"/>
    </row>
    <row r="26" spans="1:5" ht="15" customHeight="1">
      <c r="A26" s="2449"/>
      <c r="B26" s="668"/>
      <c r="C26" s="668"/>
      <c r="D26" s="668"/>
      <c r="E26" s="773"/>
    </row>
    <row r="27" spans="1:5" s="698" customFormat="1" ht="45" customHeight="1">
      <c r="A27" s="662" t="s">
        <v>2126</v>
      </c>
      <c r="B27" s="697"/>
      <c r="E27" s="699"/>
    </row>
    <row r="28" spans="1:5" ht="30" customHeight="1">
      <c r="A28" s="370"/>
      <c r="B28" s="700"/>
      <c r="C28" s="701" t="s">
        <v>2123</v>
      </c>
      <c r="D28" s="701" t="s">
        <v>2124</v>
      </c>
      <c r="E28" s="324"/>
    </row>
    <row r="29" spans="1:5" ht="15" customHeight="1">
      <c r="A29" s="1731"/>
      <c r="B29" s="2425" t="s">
        <v>2190</v>
      </c>
      <c r="C29" s="2426"/>
      <c r="D29" s="2426"/>
      <c r="E29" s="2227"/>
    </row>
    <row r="30" spans="1:5" ht="15" customHeight="1">
      <c r="A30" s="1731"/>
      <c r="B30" s="2427" t="s">
        <v>2191</v>
      </c>
      <c r="C30" s="1042"/>
      <c r="D30" s="1042"/>
      <c r="E30" s="2227"/>
    </row>
    <row r="31" spans="1:5" ht="15" customHeight="1">
      <c r="A31" s="370"/>
      <c r="B31" s="2422" t="s">
        <v>856</v>
      </c>
      <c r="C31" s="2423" t="str">
        <f>IF(AND(ISNUMBER(C29), ISNUMBER(C30)), C29+C30, "")</f>
        <v/>
      </c>
      <c r="D31" s="2424" t="str">
        <f>IF(AND(ISNUMBER(D29), ISNUMBER(D30)), D29+D30, "")</f>
        <v/>
      </c>
      <c r="E31" s="324"/>
    </row>
    <row r="32" spans="1:5" ht="15" customHeight="1">
      <c r="A32" s="2449"/>
      <c r="B32" s="668"/>
      <c r="C32" s="668"/>
      <c r="D32" s="668"/>
      <c r="E32" s="773"/>
    </row>
    <row r="33" ht="14.25" hidden="1"/>
    <row r="34" ht="14.25" hidden="1"/>
    <row r="35" ht="14.25" hidden="1"/>
    <row r="36" ht="14.25" hidden="1"/>
    <row r="37" ht="14.25" hidden="1"/>
    <row r="38" ht="14.25" hidden="1"/>
  </sheetData>
  <customSheetViews>
    <customSheetView guid="{3D2E4C4C-55B0-42AD-9B20-28C028F4BEE7}" scale="75" hiddenRows="1" hiddenColumns="1">
      <pane ySplit="1" topLeftCell="A2" activePane="bottomLeft" state="frozen"/>
      <selection pane="bottomLeft" activeCell="B14" sqref="B14:C14"/>
      <pageMargins left="0.59055118110236227" right="0.59055118110236227" top="0.98425196850393704" bottom="0.98425196850393704" header="0.51181102362204722" footer="0.51181102362204722"/>
      <printOptions headings="1"/>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customSheetView>
  </customSheetViews>
  <conditionalFormatting sqref="D16">
    <cfRule type="cellIs" dxfId="408" priority="10" operator="equal">
      <formula>"Fail"</formula>
    </cfRule>
    <cfRule type="cellIs" dxfId="407" priority="11" stopIfTrue="1" operator="equal">
      <formula>"Pass"</formula>
    </cfRule>
  </conditionalFormatting>
  <conditionalFormatting sqref="D4 D6:D8 D13:D15 D17:D20">
    <cfRule type="cellIs" dxfId="406" priority="9" operator="lessThan">
      <formula>0</formula>
    </cfRule>
  </conditionalFormatting>
  <conditionalFormatting sqref="C31">
    <cfRule type="cellIs" dxfId="405" priority="4" operator="lessThan">
      <formula>0</formula>
    </cfRule>
  </conditionalFormatting>
  <conditionalFormatting sqref="C16">
    <cfRule type="cellIs" dxfId="404" priority="6" operator="equal">
      <formula>"Fail"</formula>
    </cfRule>
    <cfRule type="cellIs" dxfId="403" priority="7" stopIfTrue="1" operator="equal">
      <formula>"Pass"</formula>
    </cfRule>
  </conditionalFormatting>
  <conditionalFormatting sqref="C4 C6:C8 C13:C15 C17:C20">
    <cfRule type="cellIs" dxfId="402" priority="5" operator="lessThan">
      <formula>0</formula>
    </cfRule>
  </conditionalFormatting>
  <conditionalFormatting sqref="D29:D30">
    <cfRule type="cellIs" dxfId="401" priority="3" operator="lessThan">
      <formula>0</formula>
    </cfRule>
  </conditionalFormatting>
  <conditionalFormatting sqref="C29:C30">
    <cfRule type="cellIs" dxfId="400" priority="2" operator="lessThan">
      <formula>0</formula>
    </cfRule>
  </conditionalFormatting>
  <conditionalFormatting sqref="D31">
    <cfRule type="cellIs" dxfId="399"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EC72"/>
  </sheetPr>
  <dimension ref="A1:P221"/>
  <sheetViews>
    <sheetView zoomScale="75" zoomScaleNormal="75" workbookViewId="0">
      <pane ySplit="1" topLeftCell="A2" activePane="bottomLeft" state="frozen"/>
      <selection pane="bottomLeft"/>
    </sheetView>
  </sheetViews>
  <sheetFormatPr defaultColWidth="0" defaultRowHeight="0" customHeight="1" zeroHeight="1"/>
  <cols>
    <col min="1" max="1" width="1.7109375" style="332" customWidth="1"/>
    <col min="2" max="2" width="12.7109375" style="332" customWidth="1"/>
    <col min="3" max="3" width="83.140625" style="332" customWidth="1"/>
    <col min="4" max="8" width="16.7109375" style="332" customWidth="1"/>
    <col min="9" max="9" width="1.7109375" style="332" customWidth="1"/>
    <col min="10" max="14" width="16.7109375" style="332" customWidth="1"/>
    <col min="15" max="15" width="1.7109375" style="332" customWidth="1"/>
    <col min="16" max="16" width="0" style="441" hidden="1" customWidth="1"/>
    <col min="17" max="16384" width="16.7109375" style="441" hidden="1"/>
  </cols>
  <sheetData>
    <row r="1" spans="1:15" s="1851" customFormat="1" ht="30.75" customHeight="1">
      <c r="A1" s="2007" t="s">
        <v>204</v>
      </c>
      <c r="B1" s="2008"/>
      <c r="C1" s="2009"/>
      <c r="D1" s="1813" t="str">
        <f>CONCATENATE("Reporting unit: ", 'General Info'!$C$55, " ", 'General Info'!$C$54)</f>
        <v xml:space="preserve">Reporting unit: 1 </v>
      </c>
      <c r="E1" s="2009"/>
      <c r="F1" s="2009"/>
      <c r="G1" s="2009"/>
      <c r="H1" s="2009"/>
      <c r="I1" s="2009"/>
      <c r="J1" s="2009"/>
      <c r="K1" s="2009"/>
      <c r="L1" s="2009"/>
      <c r="M1" s="2009"/>
      <c r="N1" s="2009"/>
      <c r="O1" s="2010"/>
    </row>
    <row r="2" spans="1:15" s="484" customFormat="1" ht="30" customHeight="1">
      <c r="A2" s="2011" t="s">
        <v>123</v>
      </c>
      <c r="B2" s="2012"/>
      <c r="C2" s="1814"/>
      <c r="D2" s="1814"/>
      <c r="E2" s="1814"/>
      <c r="F2" s="1814"/>
      <c r="G2" s="1814"/>
      <c r="H2" s="1814"/>
      <c r="I2" s="1814"/>
      <c r="J2" s="1814"/>
      <c r="K2" s="1814"/>
      <c r="L2" s="1814"/>
      <c r="M2" s="1814"/>
      <c r="N2" s="1814"/>
      <c r="O2" s="2013"/>
    </row>
    <row r="3" spans="1:15" s="484" customFormat="1" ht="15" customHeight="1">
      <c r="A3" s="1727"/>
      <c r="B3" s="330"/>
      <c r="C3" s="330"/>
      <c r="D3" s="330"/>
      <c r="E3" s="330"/>
      <c r="F3" s="330"/>
      <c r="G3" s="330"/>
      <c r="H3" s="330"/>
      <c r="I3" s="330"/>
      <c r="J3" s="330"/>
      <c r="K3" s="330"/>
      <c r="L3" s="330"/>
      <c r="M3" s="330"/>
      <c r="N3" s="330"/>
      <c r="O3" s="188"/>
    </row>
    <row r="4" spans="1:15" s="484" customFormat="1" ht="15" customHeight="1">
      <c r="A4" s="1727"/>
      <c r="B4" s="330"/>
      <c r="C4" s="330" t="s">
        <v>124</v>
      </c>
      <c r="D4" s="330"/>
      <c r="E4" s="330"/>
      <c r="F4" s="330"/>
      <c r="G4" s="330"/>
      <c r="H4" s="330"/>
      <c r="I4" s="330"/>
      <c r="J4" s="330"/>
      <c r="K4" s="330"/>
      <c r="L4" s="330"/>
      <c r="M4" s="330"/>
      <c r="N4" s="330"/>
      <c r="O4" s="188"/>
    </row>
    <row r="5" spans="1:15" s="484" customFormat="1" ht="15" customHeight="1">
      <c r="A5" s="1727"/>
      <c r="B5" s="330"/>
      <c r="C5" s="330"/>
      <c r="D5" s="330"/>
      <c r="E5" s="330"/>
      <c r="F5" s="330"/>
      <c r="G5" s="330"/>
      <c r="H5" s="330"/>
      <c r="I5" s="330"/>
      <c r="J5" s="330"/>
      <c r="K5" s="330"/>
      <c r="L5" s="330"/>
      <c r="M5" s="330"/>
      <c r="N5" s="330"/>
      <c r="O5" s="188"/>
    </row>
    <row r="6" spans="1:15" s="484" customFormat="1" ht="15" customHeight="1">
      <c r="A6" s="1727"/>
      <c r="B6" s="2642" t="s">
        <v>253</v>
      </c>
      <c r="C6" s="2644"/>
      <c r="D6" s="2635" t="s">
        <v>179</v>
      </c>
      <c r="E6" s="2640"/>
      <c r="F6" s="2640"/>
      <c r="G6" s="2640"/>
      <c r="H6" s="2640"/>
      <c r="I6" s="1105"/>
      <c r="J6" s="2640" t="s">
        <v>15</v>
      </c>
      <c r="K6" s="2640"/>
      <c r="L6" s="2640"/>
      <c r="M6" s="2640"/>
      <c r="N6" s="2640"/>
      <c r="O6" s="188"/>
    </row>
    <row r="7" spans="1:15" s="484" customFormat="1" ht="60" customHeight="1">
      <c r="A7" s="1727"/>
      <c r="B7" s="2643"/>
      <c r="C7" s="2645"/>
      <c r="D7" s="2014" t="s">
        <v>125</v>
      </c>
      <c r="E7" s="2014" t="s">
        <v>254</v>
      </c>
      <c r="F7" s="2014" t="s">
        <v>245</v>
      </c>
      <c r="G7" s="2014" t="s">
        <v>258</v>
      </c>
      <c r="H7" s="2015" t="s">
        <v>69</v>
      </c>
      <c r="I7" s="1105"/>
      <c r="J7" s="2016" t="s">
        <v>125</v>
      </c>
      <c r="K7" s="2014" t="s">
        <v>254</v>
      </c>
      <c r="L7" s="2014" t="s">
        <v>245</v>
      </c>
      <c r="M7" s="2014" t="s">
        <v>258</v>
      </c>
      <c r="N7" s="2015" t="s">
        <v>69</v>
      </c>
      <c r="O7" s="188"/>
    </row>
    <row r="8" spans="1:15" s="484" customFormat="1" ht="15" customHeight="1">
      <c r="A8" s="1727"/>
      <c r="B8" s="1913" t="s">
        <v>246</v>
      </c>
      <c r="C8" s="2017" t="s">
        <v>126</v>
      </c>
      <c r="D8" s="2018" t="str">
        <f>IF(AND(ISNUMBER(D10),ISNUMBER(D11),ISNUMBER(D12)),SUM(D10:D12),"")</f>
        <v/>
      </c>
      <c r="E8" s="2018" t="str">
        <f>IF(AND(ISNUMBER(E10),ISNUMBER(E11),ISNUMBER(E12)),SUM(E10:E12),"")</f>
        <v/>
      </c>
      <c r="F8" s="2018" t="str">
        <f>IF(AND(ISNUMBER(F9),ISNUMBER(F13),ISNUMBER(F14)),F9-F13-F14,"")</f>
        <v/>
      </c>
      <c r="G8" s="976"/>
      <c r="H8" s="970"/>
      <c r="I8" s="4"/>
      <c r="J8" s="2019" t="str">
        <f>IF(AND(ISNUMBER(J10),ISNUMBER(J11),ISNUMBER(J12)),SUM(J10:J12),"")</f>
        <v/>
      </c>
      <c r="K8" s="2018" t="str">
        <f>IF(AND(ISNUMBER(K10),ISNUMBER(K11),ISNUMBER(K12)),SUM(K10:K12),"")</f>
        <v/>
      </c>
      <c r="L8" s="2018" t="str">
        <f>IF(AND(ISNUMBER(L9),ISNUMBER(L13),ISNUMBER(L14)),L9-L13-L14,"")</f>
        <v/>
      </c>
      <c r="M8" s="976"/>
      <c r="N8" s="970"/>
      <c r="O8" s="188"/>
    </row>
    <row r="9" spans="1:15" s="484" customFormat="1" ht="15" customHeight="1">
      <c r="A9" s="1727"/>
      <c r="B9" s="378" t="s">
        <v>302</v>
      </c>
      <c r="C9" s="419" t="s">
        <v>303</v>
      </c>
      <c r="D9" s="29"/>
      <c r="E9" s="29"/>
      <c r="F9" s="30"/>
      <c r="G9" s="31"/>
      <c r="H9" s="32"/>
      <c r="I9" s="4"/>
      <c r="J9" s="33"/>
      <c r="K9" s="29"/>
      <c r="L9" s="30"/>
      <c r="M9" s="31"/>
      <c r="N9" s="32"/>
      <c r="O9" s="188"/>
    </row>
    <row r="10" spans="1:15" s="484" customFormat="1" ht="15" customHeight="1">
      <c r="A10" s="1727"/>
      <c r="B10" s="34"/>
      <c r="C10" s="642" t="s">
        <v>127</v>
      </c>
      <c r="D10" s="35"/>
      <c r="E10" s="35"/>
      <c r="F10" s="36"/>
      <c r="G10" s="36"/>
      <c r="H10" s="422" t="str">
        <f>IF(D10&lt;=E10,"Yes","No")</f>
        <v>Yes</v>
      </c>
      <c r="I10" s="4"/>
      <c r="J10" s="38"/>
      <c r="K10" s="35"/>
      <c r="L10" s="36"/>
      <c r="M10" s="36"/>
      <c r="N10" s="422" t="str">
        <f>IF(J10&lt;=K10,"Yes","No")</f>
        <v>Yes</v>
      </c>
      <c r="O10" s="188"/>
    </row>
    <row r="11" spans="1:15" s="484" customFormat="1" ht="15" customHeight="1">
      <c r="A11" s="1727"/>
      <c r="B11" s="34"/>
      <c r="C11" s="642" t="s">
        <v>128</v>
      </c>
      <c r="D11" s="35"/>
      <c r="E11" s="35"/>
      <c r="F11" s="36"/>
      <c r="G11" s="36"/>
      <c r="H11" s="422" t="str">
        <f>IF(D11&lt;=E11,"Yes","No")</f>
        <v>Yes</v>
      </c>
      <c r="I11" s="4"/>
      <c r="J11" s="38"/>
      <c r="K11" s="35"/>
      <c r="L11" s="36"/>
      <c r="M11" s="36"/>
      <c r="N11" s="422" t="str">
        <f>IF(J11&lt;=K11,"Yes","No")</f>
        <v>Yes</v>
      </c>
      <c r="O11" s="188"/>
    </row>
    <row r="12" spans="1:15" s="484" customFormat="1" ht="15" customHeight="1">
      <c r="A12" s="1727"/>
      <c r="B12" s="34"/>
      <c r="C12" s="642" t="s">
        <v>129</v>
      </c>
      <c r="D12" s="35"/>
      <c r="E12" s="35"/>
      <c r="F12" s="36"/>
      <c r="G12" s="36"/>
      <c r="H12" s="422" t="str">
        <f>IF(D12&lt;=E12,"Yes","No")</f>
        <v>Yes</v>
      </c>
      <c r="I12" s="4"/>
      <c r="J12" s="38"/>
      <c r="K12" s="35"/>
      <c r="L12" s="36"/>
      <c r="M12" s="36"/>
      <c r="N12" s="422" t="str">
        <f>IF(J12&lt;=K12,"Yes","No")</f>
        <v>Yes</v>
      </c>
      <c r="O12" s="188"/>
    </row>
    <row r="13" spans="1:15" s="484" customFormat="1" ht="15" customHeight="1">
      <c r="A13" s="1727"/>
      <c r="B13" s="378" t="s">
        <v>304</v>
      </c>
      <c r="C13" s="419" t="s">
        <v>305</v>
      </c>
      <c r="D13" s="29"/>
      <c r="E13" s="39"/>
      <c r="F13" s="47"/>
      <c r="G13" s="31"/>
      <c r="H13" s="40"/>
      <c r="I13" s="4"/>
      <c r="J13" s="33"/>
      <c r="K13" s="39"/>
      <c r="L13" s="47"/>
      <c r="M13" s="31"/>
      <c r="N13" s="40"/>
      <c r="O13" s="188"/>
    </row>
    <row r="14" spans="1:15" s="484" customFormat="1" ht="15" customHeight="1">
      <c r="A14" s="1727"/>
      <c r="B14" s="376">
        <v>27</v>
      </c>
      <c r="C14" s="420" t="s">
        <v>306</v>
      </c>
      <c r="D14" s="41"/>
      <c r="E14" s="41"/>
      <c r="F14" s="42"/>
      <c r="G14" s="43"/>
      <c r="H14" s="44"/>
      <c r="I14" s="4"/>
      <c r="J14" s="45"/>
      <c r="K14" s="831"/>
      <c r="L14" s="42"/>
      <c r="M14" s="43"/>
      <c r="N14" s="44"/>
      <c r="O14" s="188"/>
    </row>
    <row r="15" spans="1:15" s="484" customFormat="1" ht="15" customHeight="1">
      <c r="A15" s="1727"/>
      <c r="B15" s="1913" t="s">
        <v>307</v>
      </c>
      <c r="C15" s="2020" t="s">
        <v>160</v>
      </c>
      <c r="D15" s="423" t="str">
        <f>IF(AND(ISNUMBER(D16),ISNUMBER(D17)),SUM(D16:D17),"")</f>
        <v/>
      </c>
      <c r="E15" s="423" t="str">
        <f t="shared" ref="E15:F15" si="0">IF(AND(ISNUMBER(E16),ISNUMBER(E17)),SUM(E16:E17),"")</f>
        <v/>
      </c>
      <c r="F15" s="423" t="str">
        <f t="shared" si="0"/>
        <v/>
      </c>
      <c r="G15" s="423" t="str">
        <f>IF(ISNUMBER(G17),G17,"")</f>
        <v/>
      </c>
      <c r="H15" s="46"/>
      <c r="I15" s="4"/>
      <c r="J15" s="2019" t="str">
        <f>IF(AND(ISNUMBER(J16),ISNUMBER(J17)),SUM(J16:J17),"")</f>
        <v/>
      </c>
      <c r="K15" s="423" t="str">
        <f t="shared" ref="K15" si="1">IF(AND(ISNUMBER(K16),ISNUMBER(K17)),SUM(K16:K17),"")</f>
        <v/>
      </c>
      <c r="L15" s="423" t="str">
        <f t="shared" ref="L15" si="2">IF(AND(ISNUMBER(L16),ISNUMBER(L17)),SUM(L16:L17),"")</f>
        <v/>
      </c>
      <c r="M15" s="423" t="str">
        <f>IF(ISNUMBER(M17),M17,"")</f>
        <v/>
      </c>
      <c r="N15" s="46"/>
      <c r="O15" s="188"/>
    </row>
    <row r="16" spans="1:15" s="484" customFormat="1" ht="15" customHeight="1">
      <c r="A16" s="1727"/>
      <c r="B16" s="378" t="s">
        <v>248</v>
      </c>
      <c r="C16" s="419" t="s">
        <v>308</v>
      </c>
      <c r="D16" s="35"/>
      <c r="E16" s="35"/>
      <c r="F16" s="47"/>
      <c r="G16" s="46"/>
      <c r="H16" s="424" t="str">
        <f>IF(D16&lt;=E16,"Yes","No")</f>
        <v>Yes</v>
      </c>
      <c r="I16" s="4"/>
      <c r="J16" s="38"/>
      <c r="K16" s="35"/>
      <c r="L16" s="47"/>
      <c r="M16" s="46"/>
      <c r="N16" s="424" t="str">
        <f>IF(J16&lt;=K16,"Yes","No")</f>
        <v>Yes</v>
      </c>
      <c r="O16" s="188"/>
    </row>
    <row r="17" spans="1:15" s="484" customFormat="1" ht="15" customHeight="1">
      <c r="A17" s="1727"/>
      <c r="B17" s="421" t="s">
        <v>337</v>
      </c>
      <c r="C17" s="420" t="s">
        <v>336</v>
      </c>
      <c r="D17" s="48"/>
      <c r="E17" s="48"/>
      <c r="F17" s="42"/>
      <c r="G17" s="42"/>
      <c r="H17" s="425" t="str">
        <f>IF(D17&lt;=E17,"Yes","No")</f>
        <v>Yes</v>
      </c>
      <c r="I17" s="4"/>
      <c r="J17" s="50"/>
      <c r="K17" s="48"/>
      <c r="L17" s="42"/>
      <c r="M17" s="42"/>
      <c r="N17" s="425" t="str">
        <f>IF(J17&lt;=K17,"Yes","No")</f>
        <v>Yes</v>
      </c>
      <c r="O17" s="188"/>
    </row>
    <row r="18" spans="1:15" s="484" customFormat="1" ht="15" customHeight="1">
      <c r="A18" s="1727"/>
      <c r="B18" s="51"/>
      <c r="C18" s="2017" t="s">
        <v>42</v>
      </c>
      <c r="D18" s="31"/>
      <c r="E18" s="423" t="str">
        <f>IF(ISNUMBER(E19),E19+E20,"")</f>
        <v/>
      </c>
      <c r="F18" s="31"/>
      <c r="G18" s="31"/>
      <c r="H18" s="46"/>
      <c r="I18" s="4"/>
      <c r="J18" s="51"/>
      <c r="K18" s="423" t="str">
        <f>IF(ISNUMBER(K19),K19+K20,"")</f>
        <v/>
      </c>
      <c r="L18" s="31"/>
      <c r="M18" s="31"/>
      <c r="N18" s="46"/>
      <c r="O18" s="188"/>
    </row>
    <row r="19" spans="1:15" s="484" customFormat="1" ht="15" customHeight="1">
      <c r="A19" s="1727"/>
      <c r="B19" s="903"/>
      <c r="C19" s="419" t="s">
        <v>309</v>
      </c>
      <c r="D19" s="35"/>
      <c r="E19" s="47"/>
      <c r="F19" s="36"/>
      <c r="G19" s="36"/>
      <c r="H19" s="422" t="str">
        <f>IF(D19&lt;=E19,"Yes","No")</f>
        <v>Yes</v>
      </c>
      <c r="I19" s="4"/>
      <c r="J19" s="38"/>
      <c r="K19" s="47"/>
      <c r="L19" s="36"/>
      <c r="M19" s="36"/>
      <c r="N19" s="422" t="str">
        <f>IF(J19&lt;=K19,"Yes","No")</f>
        <v>Yes</v>
      </c>
      <c r="O19" s="188"/>
    </row>
    <row r="20" spans="1:15" s="484" customFormat="1" ht="15" customHeight="1">
      <c r="A20" s="1727"/>
      <c r="B20" s="903"/>
      <c r="C20" s="419" t="s">
        <v>310</v>
      </c>
      <c r="D20" s="36"/>
      <c r="E20" s="423" t="str">
        <f>IF(AND(ISNUMBER(E21),ISNUMBER(E22),ISNUMBER(E23),ISNUMBER(E24),ISNUMBER(E25),ISNUMBER(E26)),E21-E22-E23-E24+E25-E26,"")</f>
        <v/>
      </c>
      <c r="F20" s="36"/>
      <c r="G20" s="36"/>
      <c r="H20" s="32"/>
      <c r="I20" s="4"/>
      <c r="J20" s="903"/>
      <c r="K20" s="423" t="str">
        <f>IF(AND(ISNUMBER(K21),ISNUMBER(K22),ISNUMBER(K23),ISNUMBER(K24),ISNUMBER(K25),ISNUMBER(K26)),K21-K22-K23-K24+K25-K26,"")</f>
        <v/>
      </c>
      <c r="L20" s="36"/>
      <c r="M20" s="36"/>
      <c r="N20" s="1114"/>
      <c r="O20" s="188"/>
    </row>
    <row r="21" spans="1:15" s="484" customFormat="1" ht="15" customHeight="1">
      <c r="A21" s="1727"/>
      <c r="B21" s="378">
        <v>24</v>
      </c>
      <c r="C21" s="642" t="s">
        <v>656</v>
      </c>
      <c r="D21" s="36"/>
      <c r="E21" s="47"/>
      <c r="F21" s="36"/>
      <c r="G21" s="36"/>
      <c r="H21" s="1114"/>
      <c r="I21" s="4"/>
      <c r="J21" s="903"/>
      <c r="K21" s="47"/>
      <c r="L21" s="36"/>
      <c r="M21" s="36"/>
      <c r="N21" s="1114"/>
      <c r="O21" s="188"/>
    </row>
    <row r="22" spans="1:15" s="484" customFormat="1" ht="15" customHeight="1">
      <c r="A22" s="1727"/>
      <c r="B22" s="378" t="s">
        <v>304</v>
      </c>
      <c r="C22" s="642" t="s">
        <v>429</v>
      </c>
      <c r="D22" s="36"/>
      <c r="E22" s="47"/>
      <c r="F22" s="36"/>
      <c r="G22" s="36"/>
      <c r="H22" s="1114"/>
      <c r="I22" s="4"/>
      <c r="J22" s="903"/>
      <c r="K22" s="47"/>
      <c r="L22" s="36"/>
      <c r="M22" s="36"/>
      <c r="N22" s="1114"/>
      <c r="O22" s="188"/>
    </row>
    <row r="23" spans="1:15" s="484" customFormat="1" ht="15" customHeight="1">
      <c r="A23" s="1727"/>
      <c r="B23" s="378">
        <v>27</v>
      </c>
      <c r="C23" s="642" t="s">
        <v>657</v>
      </c>
      <c r="D23" s="36"/>
      <c r="E23" s="47"/>
      <c r="F23" s="36"/>
      <c r="G23" s="36"/>
      <c r="H23" s="1114"/>
      <c r="I23" s="4"/>
      <c r="J23" s="903"/>
      <c r="K23" s="47"/>
      <c r="L23" s="36"/>
      <c r="M23" s="36"/>
      <c r="N23" s="1114"/>
      <c r="O23" s="188"/>
    </row>
    <row r="24" spans="1:15" s="484" customFormat="1" ht="15" customHeight="1">
      <c r="A24" s="1727"/>
      <c r="B24" s="378">
        <v>33</v>
      </c>
      <c r="C24" s="642" t="s">
        <v>658</v>
      </c>
      <c r="D24" s="36"/>
      <c r="E24" s="47"/>
      <c r="F24" s="36"/>
      <c r="G24" s="36"/>
      <c r="H24" s="1114"/>
      <c r="I24" s="4"/>
      <c r="J24" s="903"/>
      <c r="K24" s="47"/>
      <c r="L24" s="36"/>
      <c r="M24" s="36"/>
      <c r="N24" s="1114"/>
      <c r="O24" s="188"/>
    </row>
    <row r="25" spans="1:15" s="484" customFormat="1" ht="15" customHeight="1">
      <c r="A25" s="1727"/>
      <c r="B25" s="378">
        <v>34</v>
      </c>
      <c r="C25" s="642" t="s">
        <v>659</v>
      </c>
      <c r="D25" s="54"/>
      <c r="E25" s="47"/>
      <c r="F25" s="54"/>
      <c r="G25" s="54"/>
      <c r="H25" s="55"/>
      <c r="I25" s="4"/>
      <c r="J25" s="56"/>
      <c r="K25" s="57"/>
      <c r="L25" s="54"/>
      <c r="M25" s="54"/>
      <c r="N25" s="55"/>
      <c r="O25" s="188"/>
    </row>
    <row r="26" spans="1:15" s="484" customFormat="1" ht="15" customHeight="1">
      <c r="A26" s="1727"/>
      <c r="B26" s="378">
        <v>15</v>
      </c>
      <c r="C26" s="643" t="s">
        <v>660</v>
      </c>
      <c r="D26" s="54"/>
      <c r="E26" s="47"/>
      <c r="F26" s="54"/>
      <c r="G26" s="54"/>
      <c r="H26" s="55"/>
      <c r="I26" s="4"/>
      <c r="J26" s="56"/>
      <c r="K26" s="57"/>
      <c r="L26" s="54"/>
      <c r="M26" s="54"/>
      <c r="N26" s="55"/>
      <c r="O26" s="188"/>
    </row>
    <row r="27" spans="1:15" s="484" customFormat="1" ht="15" customHeight="1">
      <c r="A27" s="1727"/>
      <c r="B27" s="2021"/>
      <c r="C27" s="2022" t="s">
        <v>130</v>
      </c>
      <c r="D27" s="2023" t="str">
        <f>IF(AND(ISNUMBER(D8),ISNUMBER(D15),ISNUMBER(D19)),SUM(D8,D15,D19),"")</f>
        <v/>
      </c>
      <c r="E27" s="2023" t="str">
        <f>IF(AND(ISNUMBER(E8),ISNUMBER(E15),ISNUMBER(E18)),SUM(E8,E15,E18),"")</f>
        <v/>
      </c>
      <c r="F27" s="2023" t="str">
        <f>IF(AND(ISNUMBER(F8),ISNUMBER(F15)),SUM(F8,F15),"")</f>
        <v/>
      </c>
      <c r="G27" s="2023" t="str">
        <f>IF(ISNUMBER(G15),G15,"")</f>
        <v/>
      </c>
      <c r="H27" s="2024"/>
      <c r="I27" s="4"/>
      <c r="J27" s="2025" t="str">
        <f>IF(AND(ISNUMBER(J8),ISNUMBER(J15),ISNUMBER(J19)),SUM(J8,J15,J19),"")</f>
        <v/>
      </c>
      <c r="K27" s="2023" t="str">
        <f>IF(AND(ISNUMBER(K8),ISNUMBER(K15),ISNUMBER(K18)),SUM(K8,K15,K18),"")</f>
        <v/>
      </c>
      <c r="L27" s="2023" t="str">
        <f>IF(AND(ISNUMBER(L8),ISNUMBER(L15)),SUM(L8,L15),"")</f>
        <v/>
      </c>
      <c r="M27" s="2023" t="str">
        <f>IF(ISNUMBER(M15),M15,"")</f>
        <v/>
      </c>
      <c r="N27" s="2024"/>
      <c r="O27" s="188"/>
    </row>
    <row r="28" spans="1:15" s="484" customFormat="1" ht="15" customHeight="1">
      <c r="A28" s="1727"/>
      <c r="B28" s="1105"/>
      <c r="C28" s="1105"/>
      <c r="D28" s="1105"/>
      <c r="E28" s="1105"/>
      <c r="F28" s="1105"/>
      <c r="G28" s="1105"/>
      <c r="H28" s="1105"/>
      <c r="I28" s="1105"/>
      <c r="J28" s="1105"/>
      <c r="K28" s="1105"/>
      <c r="L28" s="1105"/>
      <c r="M28" s="1105"/>
      <c r="N28" s="1105"/>
      <c r="O28" s="188"/>
    </row>
    <row r="29" spans="1:15" s="484" customFormat="1" ht="15" customHeight="1">
      <c r="A29" s="1727"/>
      <c r="B29" s="2021"/>
      <c r="C29" s="2026" t="s">
        <v>247</v>
      </c>
      <c r="D29" s="2027"/>
      <c r="E29" s="2027"/>
      <c r="F29" s="2028"/>
      <c r="G29" s="2029"/>
      <c r="H29" s="2027"/>
      <c r="I29" s="4"/>
      <c r="J29" s="2030"/>
      <c r="K29" s="2027"/>
      <c r="L29" s="2028"/>
      <c r="M29" s="2029"/>
      <c r="N29" s="2027"/>
      <c r="O29" s="188"/>
    </row>
    <row r="30" spans="1:15" s="484" customFormat="1" ht="15" customHeight="1">
      <c r="A30" s="1727"/>
      <c r="B30" s="1105"/>
      <c r="C30" s="584"/>
      <c r="D30" s="1105"/>
      <c r="E30" s="2031"/>
      <c r="F30" s="1105"/>
      <c r="G30" s="1105"/>
      <c r="H30" s="1105"/>
      <c r="I30" s="1105"/>
      <c r="J30" s="1105"/>
      <c r="K30" s="1105"/>
      <c r="L30" s="1105"/>
      <c r="M30" s="1105"/>
      <c r="N30" s="1105"/>
      <c r="O30" s="188"/>
    </row>
    <row r="31" spans="1:15" s="484" customFormat="1" ht="15" customHeight="1">
      <c r="A31" s="1727"/>
      <c r="B31" s="2021"/>
      <c r="C31" s="2032" t="s">
        <v>329</v>
      </c>
      <c r="D31" s="2027"/>
      <c r="E31" s="2033" t="str">
        <f>IF(SUM(E22:E24,E26)&lt;=E19,"Yes","No")</f>
        <v>Yes</v>
      </c>
      <c r="F31" s="2027"/>
      <c r="G31" s="2024"/>
      <c r="H31" s="2027"/>
      <c r="I31" s="4"/>
      <c r="J31" s="2030"/>
      <c r="K31" s="2033" t="str">
        <f>IF(SUM(K22:K24,K26)&lt;=K19,"Yes","No")</f>
        <v>Yes</v>
      </c>
      <c r="L31" s="2027"/>
      <c r="M31" s="2024"/>
      <c r="N31" s="2027"/>
      <c r="O31" s="188"/>
    </row>
    <row r="32" spans="1:15" s="484" customFormat="1" ht="15" customHeight="1">
      <c r="A32" s="1727"/>
      <c r="B32" s="1779"/>
      <c r="C32" s="1105"/>
      <c r="D32" s="1105"/>
      <c r="E32" s="1105"/>
      <c r="F32" s="1105"/>
      <c r="G32" s="1105"/>
      <c r="H32" s="330"/>
      <c r="I32" s="1105"/>
      <c r="J32" s="1105"/>
      <c r="K32" s="1105"/>
      <c r="L32" s="1105"/>
      <c r="M32" s="1105"/>
      <c r="N32" s="1105"/>
      <c r="O32" s="188"/>
    </row>
    <row r="33" spans="1:15" s="484" customFormat="1" ht="45" customHeight="1">
      <c r="A33" s="2011" t="s">
        <v>161</v>
      </c>
      <c r="B33" s="2012"/>
      <c r="C33" s="1814"/>
      <c r="D33" s="1814"/>
      <c r="E33" s="1814"/>
      <c r="F33" s="1814"/>
      <c r="G33" s="1814"/>
      <c r="H33" s="1814"/>
      <c r="I33" s="1814"/>
      <c r="J33" s="1814"/>
      <c r="K33" s="1814"/>
      <c r="L33" s="1814"/>
      <c r="M33" s="1814"/>
      <c r="N33" s="1814"/>
      <c r="O33" s="2013"/>
    </row>
    <row r="34" spans="1:15" s="484" customFormat="1" ht="15" customHeight="1">
      <c r="A34" s="1727"/>
      <c r="B34" s="326"/>
      <c r="C34" s="1105"/>
      <c r="D34" s="330"/>
      <c r="E34" s="330"/>
      <c r="F34" s="330"/>
      <c r="G34" s="330"/>
      <c r="H34" s="330"/>
      <c r="I34" s="1105"/>
      <c r="J34" s="330"/>
      <c r="K34" s="330"/>
      <c r="L34" s="330"/>
      <c r="M34" s="330"/>
      <c r="N34" s="1105"/>
      <c r="O34" s="188"/>
    </row>
    <row r="35" spans="1:15" s="484" customFormat="1" ht="15" customHeight="1">
      <c r="A35" s="1727"/>
      <c r="B35" s="2594" t="s">
        <v>253</v>
      </c>
      <c r="C35" s="2646"/>
      <c r="D35" s="2635" t="s">
        <v>179</v>
      </c>
      <c r="E35" s="2640"/>
      <c r="F35" s="2640"/>
      <c r="G35" s="2640"/>
      <c r="H35" s="1105"/>
      <c r="I35" s="1105"/>
      <c r="J35" s="2640" t="s">
        <v>15</v>
      </c>
      <c r="K35" s="2640"/>
      <c r="L35" s="2640"/>
      <c r="M35" s="2640"/>
      <c r="N35" s="1105"/>
      <c r="O35" s="188"/>
    </row>
    <row r="36" spans="1:15" s="484" customFormat="1" ht="135" customHeight="1">
      <c r="A36" s="1727"/>
      <c r="B36" s="2648"/>
      <c r="C36" s="2647"/>
      <c r="D36" s="2034" t="s">
        <v>88</v>
      </c>
      <c r="E36" s="2034" t="s">
        <v>249</v>
      </c>
      <c r="F36" s="2034" t="s">
        <v>131</v>
      </c>
      <c r="G36" s="2035" t="s">
        <v>70</v>
      </c>
      <c r="H36" s="1105"/>
      <c r="I36" s="1105"/>
      <c r="J36" s="2036" t="s">
        <v>88</v>
      </c>
      <c r="K36" s="2034" t="s">
        <v>249</v>
      </c>
      <c r="L36" s="2034" t="s">
        <v>131</v>
      </c>
      <c r="M36" s="2035" t="s">
        <v>70</v>
      </c>
      <c r="N36" s="1105"/>
      <c r="O36" s="188"/>
    </row>
    <row r="37" spans="1:15" s="484" customFormat="1" ht="15" customHeight="1">
      <c r="A37" s="1727"/>
      <c r="B37" s="1913" t="s">
        <v>311</v>
      </c>
      <c r="C37" s="2037" t="s">
        <v>132</v>
      </c>
      <c r="D37" s="976"/>
      <c r="E37" s="976"/>
      <c r="F37" s="976"/>
      <c r="G37" s="970"/>
      <c r="H37" s="1105"/>
      <c r="I37" s="4"/>
      <c r="J37" s="2038"/>
      <c r="K37" s="976"/>
      <c r="L37" s="976"/>
      <c r="M37" s="970"/>
      <c r="N37" s="1105"/>
      <c r="O37" s="188"/>
    </row>
    <row r="38" spans="1:15" s="484" customFormat="1" ht="15" customHeight="1">
      <c r="A38" s="1727"/>
      <c r="B38" s="34"/>
      <c r="C38" s="431" t="s">
        <v>312</v>
      </c>
      <c r="D38" s="31"/>
      <c r="E38" s="380" t="str">
        <f>IF(AND(ISNUMBER(E39),ISNUMBER(E43)),E39-E43,"")</f>
        <v/>
      </c>
      <c r="F38" s="31"/>
      <c r="G38" s="32"/>
      <c r="H38" s="1105"/>
      <c r="I38" s="4"/>
      <c r="J38" s="51"/>
      <c r="K38" s="380" t="str">
        <f>IF(AND(ISNUMBER(K39),ISNUMBER(K43)),K39-K43,"")</f>
        <v/>
      </c>
      <c r="L38" s="31"/>
      <c r="M38" s="32"/>
      <c r="N38" s="1105"/>
      <c r="O38" s="188"/>
    </row>
    <row r="39" spans="1:15" s="484" customFormat="1" ht="15" customHeight="1">
      <c r="A39" s="1727"/>
      <c r="B39" s="34"/>
      <c r="C39" s="418" t="s">
        <v>126</v>
      </c>
      <c r="D39" s="380" t="str">
        <f>IF(AND(ISNUMBER(D40),ISNUMBER(D41),ISNUMBER(D42)),SUM(D40:D42),"")</f>
        <v/>
      </c>
      <c r="E39" s="47"/>
      <c r="F39" s="380" t="str">
        <f>IF(AND(ISNUMBER(F40),ISNUMBER(F41),ISNUMBER(F42)),SUM(F40:F42),"")</f>
        <v/>
      </c>
      <c r="G39" s="1114"/>
      <c r="H39" s="1105"/>
      <c r="I39" s="4"/>
      <c r="J39" s="433" t="str">
        <f>IF(AND(ISNUMBER(J40),ISNUMBER(J41),ISNUMBER(J42)),SUM(J40:J42),"")</f>
        <v/>
      </c>
      <c r="K39" s="47"/>
      <c r="L39" s="380" t="str">
        <f>IF(AND(ISNUMBER(L40),ISNUMBER(L41),ISNUMBER(L42)),SUM(L40:L42),"")</f>
        <v/>
      </c>
      <c r="M39" s="1114"/>
      <c r="N39" s="1105"/>
      <c r="O39" s="188"/>
    </row>
    <row r="40" spans="1:15" s="484" customFormat="1" ht="15" customHeight="1">
      <c r="A40" s="1727"/>
      <c r="B40" s="34"/>
      <c r="C40" s="419" t="s">
        <v>127</v>
      </c>
      <c r="D40" s="35"/>
      <c r="E40" s="36"/>
      <c r="F40" s="35"/>
      <c r="G40" s="422" t="str">
        <f>IF(F40&gt;=D10,"Yes","No")</f>
        <v>Yes</v>
      </c>
      <c r="H40" s="1105"/>
      <c r="I40" s="4"/>
      <c r="J40" s="38"/>
      <c r="K40" s="36"/>
      <c r="L40" s="35"/>
      <c r="M40" s="422" t="str">
        <f>IF(L40&gt;=J10,"Yes","No")</f>
        <v>Yes</v>
      </c>
      <c r="N40" s="1105"/>
      <c r="O40" s="188"/>
    </row>
    <row r="41" spans="1:15" s="484" customFormat="1" ht="15" customHeight="1">
      <c r="A41" s="1727"/>
      <c r="B41" s="34"/>
      <c r="C41" s="419" t="s">
        <v>128</v>
      </c>
      <c r="D41" s="35"/>
      <c r="E41" s="36"/>
      <c r="F41" s="35"/>
      <c r="G41" s="422" t="str">
        <f>IF(F41&gt;=D11,"Yes","No")</f>
        <v>Yes</v>
      </c>
      <c r="H41" s="1105"/>
      <c r="I41" s="4"/>
      <c r="J41" s="38"/>
      <c r="K41" s="36"/>
      <c r="L41" s="35"/>
      <c r="M41" s="422" t="str">
        <f>IF(L41&gt;=J11,"Yes","No")</f>
        <v>Yes</v>
      </c>
      <c r="N41" s="1105"/>
      <c r="O41" s="188"/>
    </row>
    <row r="42" spans="1:15" s="484" customFormat="1" ht="15" customHeight="1">
      <c r="A42" s="1727"/>
      <c r="B42" s="34"/>
      <c r="C42" s="419" t="s">
        <v>129</v>
      </c>
      <c r="D42" s="35"/>
      <c r="E42" s="36"/>
      <c r="F42" s="35"/>
      <c r="G42" s="422" t="str">
        <f>IF(F42&gt;=D12,"Yes","No")</f>
        <v>Yes</v>
      </c>
      <c r="H42" s="1105"/>
      <c r="I42" s="4"/>
      <c r="J42" s="38"/>
      <c r="K42" s="36"/>
      <c r="L42" s="35"/>
      <c r="M42" s="422" t="str">
        <f>IF(L42&gt;=J12,"Yes","No")</f>
        <v>Yes</v>
      </c>
      <c r="N42" s="1105"/>
      <c r="O42" s="188"/>
    </row>
    <row r="43" spans="1:15" s="484" customFormat="1" ht="15" customHeight="1">
      <c r="A43" s="1727"/>
      <c r="B43" s="378">
        <v>27</v>
      </c>
      <c r="C43" s="418" t="s">
        <v>313</v>
      </c>
      <c r="D43" s="35"/>
      <c r="E43" s="47"/>
      <c r="F43" s="35"/>
      <c r="G43" s="1114"/>
      <c r="H43" s="1105"/>
      <c r="I43" s="4"/>
      <c r="J43" s="38"/>
      <c r="K43" s="47"/>
      <c r="L43" s="35"/>
      <c r="M43" s="1114"/>
      <c r="N43" s="1105"/>
      <c r="O43" s="188"/>
    </row>
    <row r="44" spans="1:15" s="484" customFormat="1" ht="15" customHeight="1">
      <c r="A44" s="1727"/>
      <c r="B44" s="378">
        <v>39</v>
      </c>
      <c r="C44" s="430" t="s">
        <v>133</v>
      </c>
      <c r="D44" s="36"/>
      <c r="E44" s="36"/>
      <c r="F44" s="36"/>
      <c r="G44" s="1114"/>
      <c r="H44" s="1105"/>
      <c r="I44" s="4"/>
      <c r="J44" s="903"/>
      <c r="K44" s="36"/>
      <c r="L44" s="36"/>
      <c r="M44" s="1114"/>
      <c r="N44" s="1105"/>
      <c r="O44" s="188"/>
    </row>
    <row r="45" spans="1:15" s="484" customFormat="1" ht="15" customHeight="1">
      <c r="A45" s="1727"/>
      <c r="B45" s="34"/>
      <c r="C45" s="418" t="s">
        <v>134</v>
      </c>
      <c r="D45" s="36"/>
      <c r="E45" s="36"/>
      <c r="F45" s="47"/>
      <c r="G45" s="1114"/>
      <c r="H45" s="1105"/>
      <c r="I45" s="4"/>
      <c r="J45" s="903"/>
      <c r="K45" s="36"/>
      <c r="L45" s="47"/>
      <c r="M45" s="1114"/>
      <c r="N45" s="1105"/>
      <c r="O45" s="188"/>
    </row>
    <row r="46" spans="1:15" s="484" customFormat="1" ht="15" customHeight="1">
      <c r="A46" s="1727"/>
      <c r="B46" s="34"/>
      <c r="C46" s="419" t="s">
        <v>135</v>
      </c>
      <c r="D46" s="36"/>
      <c r="E46" s="36"/>
      <c r="F46" s="35"/>
      <c r="G46" s="1114"/>
      <c r="H46" s="1105"/>
      <c r="I46" s="4"/>
      <c r="J46" s="903"/>
      <c r="K46" s="36"/>
      <c r="L46" s="35"/>
      <c r="M46" s="1114"/>
      <c r="N46" s="1105"/>
      <c r="O46" s="188"/>
    </row>
    <row r="47" spans="1:15" s="484" customFormat="1" ht="15" customHeight="1">
      <c r="A47" s="1727"/>
      <c r="B47" s="34"/>
      <c r="C47" s="419" t="s">
        <v>137</v>
      </c>
      <c r="D47" s="36"/>
      <c r="E47" s="36"/>
      <c r="F47" s="35"/>
      <c r="G47" s="1114"/>
      <c r="H47" s="1105"/>
      <c r="I47" s="4"/>
      <c r="J47" s="903"/>
      <c r="K47" s="36"/>
      <c r="L47" s="35"/>
      <c r="M47" s="1114"/>
      <c r="N47" s="1105"/>
      <c r="O47" s="188"/>
    </row>
    <row r="48" spans="1:15" s="484" customFormat="1" ht="15" customHeight="1">
      <c r="A48" s="1727"/>
      <c r="B48" s="34"/>
      <c r="C48" s="418" t="s">
        <v>138</v>
      </c>
      <c r="D48" s="36"/>
      <c r="E48" s="36"/>
      <c r="F48" s="47"/>
      <c r="G48" s="1114"/>
      <c r="H48" s="1105"/>
      <c r="I48" s="4"/>
      <c r="J48" s="903"/>
      <c r="K48" s="36"/>
      <c r="L48" s="47"/>
      <c r="M48" s="1114"/>
      <c r="N48" s="1105"/>
      <c r="O48" s="188"/>
    </row>
    <row r="49" spans="1:15" s="484" customFormat="1" ht="15" customHeight="1">
      <c r="A49" s="1727"/>
      <c r="B49" s="34"/>
      <c r="C49" s="418" t="s">
        <v>162</v>
      </c>
      <c r="D49" s="36"/>
      <c r="E49" s="36"/>
      <c r="F49" s="47"/>
      <c r="G49" s="1114"/>
      <c r="H49" s="1105"/>
      <c r="I49" s="4"/>
      <c r="J49" s="903"/>
      <c r="K49" s="36"/>
      <c r="L49" s="47"/>
      <c r="M49" s="1114"/>
      <c r="N49" s="1105"/>
      <c r="O49" s="188"/>
    </row>
    <row r="50" spans="1:15" s="484" customFormat="1" ht="15" customHeight="1">
      <c r="A50" s="1727"/>
      <c r="B50" s="62"/>
      <c r="C50" s="432" t="s">
        <v>163</v>
      </c>
      <c r="D50" s="54"/>
      <c r="E50" s="54"/>
      <c r="F50" s="57"/>
      <c r="G50" s="55"/>
      <c r="H50" s="1105"/>
      <c r="I50" s="4"/>
      <c r="J50" s="56"/>
      <c r="K50" s="54"/>
      <c r="L50" s="57"/>
      <c r="M50" s="55"/>
      <c r="N50" s="1105"/>
      <c r="O50" s="188"/>
    </row>
    <row r="51" spans="1:15" s="484" customFormat="1" ht="15" customHeight="1">
      <c r="A51" s="1727"/>
      <c r="B51" s="2021"/>
      <c r="C51" s="2022" t="s">
        <v>139</v>
      </c>
      <c r="D51" s="2027"/>
      <c r="E51" s="2027"/>
      <c r="F51" s="2023" t="str">
        <f>IF(AND(ISNUMBER(F45),ISNUMBER(F48),ISNUMBER(F49),ISNUMBER(F50)),SUM(F45,F48:F50),"")</f>
        <v/>
      </c>
      <c r="G51" s="2024"/>
      <c r="H51" s="1105"/>
      <c r="I51" s="4"/>
      <c r="J51" s="2030"/>
      <c r="K51" s="2027"/>
      <c r="L51" s="2023" t="str">
        <f>IF(AND(ISNUMBER(L45),ISNUMBER(L48),ISNUMBER(L49),ISNUMBER(L50)),SUM(L45,L48:L50),"")</f>
        <v/>
      </c>
      <c r="M51" s="2024"/>
      <c r="N51" s="1105"/>
      <c r="O51" s="188"/>
    </row>
    <row r="52" spans="1:15" s="484" customFormat="1" ht="15" customHeight="1">
      <c r="A52" s="1727"/>
      <c r="B52" s="1896"/>
      <c r="C52" s="1105"/>
      <c r="D52" s="1105"/>
      <c r="E52" s="1105"/>
      <c r="F52" s="1105"/>
      <c r="G52" s="1105"/>
      <c r="H52" s="1105"/>
      <c r="I52" s="1105"/>
      <c r="J52" s="1105"/>
      <c r="K52" s="1105"/>
      <c r="L52" s="1105"/>
      <c r="M52" s="1105"/>
      <c r="N52" s="1105"/>
      <c r="O52" s="188"/>
    </row>
    <row r="53" spans="1:15" s="484" customFormat="1" ht="15" customHeight="1">
      <c r="A53" s="1727"/>
      <c r="B53" s="2039"/>
      <c r="C53" s="2641" t="s">
        <v>330</v>
      </c>
      <c r="D53" s="2641"/>
      <c r="E53" s="2641"/>
      <c r="F53" s="2033" t="str">
        <f>IF(F45&gt;=(F46+F47),"Yes","No")</f>
        <v>Yes</v>
      </c>
      <c r="G53" s="1105"/>
      <c r="H53" s="1105"/>
      <c r="I53" s="1105"/>
      <c r="J53" s="1105"/>
      <c r="K53" s="1105"/>
      <c r="L53" s="2033" t="str">
        <f>IF(L45&gt;=(L46+L47),"Yes","No")</f>
        <v>Yes</v>
      </c>
      <c r="M53" s="1105"/>
      <c r="N53" s="1105"/>
      <c r="O53" s="188"/>
    </row>
    <row r="54" spans="1:15" s="484" customFormat="1" ht="15" customHeight="1">
      <c r="A54" s="1727"/>
      <c r="B54" s="1740"/>
      <c r="C54" s="330"/>
      <c r="D54" s="330"/>
      <c r="E54" s="330"/>
      <c r="F54" s="330"/>
      <c r="G54" s="330"/>
      <c r="H54" s="330"/>
      <c r="I54" s="330"/>
      <c r="J54" s="330"/>
      <c r="K54" s="330"/>
      <c r="L54" s="330"/>
      <c r="M54" s="330"/>
      <c r="N54" s="330"/>
      <c r="O54" s="188"/>
    </row>
    <row r="55" spans="1:15" s="484" customFormat="1" ht="45" customHeight="1">
      <c r="A55" s="2011" t="s">
        <v>164</v>
      </c>
      <c r="B55" s="2012"/>
      <c r="C55" s="1814"/>
      <c r="D55" s="1814"/>
      <c r="E55" s="1814"/>
      <c r="F55" s="1814"/>
      <c r="G55" s="1814"/>
      <c r="H55" s="1814"/>
      <c r="I55" s="1814"/>
      <c r="J55" s="1814"/>
      <c r="K55" s="1814"/>
      <c r="L55" s="1814"/>
      <c r="M55" s="1814"/>
      <c r="N55" s="1814"/>
      <c r="O55" s="2040"/>
    </row>
    <row r="56" spans="1:15" s="484" customFormat="1" ht="15" customHeight="1">
      <c r="A56" s="1727"/>
      <c r="B56" s="1105"/>
      <c r="C56" s="1105"/>
      <c r="D56" s="1105"/>
      <c r="E56" s="1105"/>
      <c r="F56" s="1105"/>
      <c r="G56" s="1105"/>
      <c r="H56" s="1105"/>
      <c r="I56" s="330"/>
      <c r="J56" s="1105"/>
      <c r="K56" s="1105"/>
      <c r="L56" s="1105"/>
      <c r="M56" s="1105"/>
      <c r="N56" s="330"/>
      <c r="O56" s="188"/>
    </row>
    <row r="57" spans="1:15" s="484" customFormat="1" ht="15" customHeight="1">
      <c r="A57" s="1727"/>
      <c r="B57" s="2649" t="s">
        <v>63</v>
      </c>
      <c r="C57" s="2651"/>
      <c r="D57" s="2634" t="s">
        <v>179</v>
      </c>
      <c r="E57" s="2635"/>
      <c r="F57" s="330"/>
      <c r="G57" s="330"/>
      <c r="H57" s="330"/>
      <c r="I57" s="1105"/>
      <c r="J57" s="2636" t="s">
        <v>15</v>
      </c>
      <c r="K57" s="2635"/>
      <c r="L57" s="330"/>
      <c r="M57" s="330"/>
      <c r="N57" s="330"/>
      <c r="O57" s="188"/>
    </row>
    <row r="58" spans="1:15" s="484" customFormat="1" ht="75" customHeight="1">
      <c r="A58" s="1727"/>
      <c r="B58" s="2650"/>
      <c r="C58" s="2652"/>
      <c r="D58" s="2041" t="s">
        <v>165</v>
      </c>
      <c r="E58" s="2042" t="s">
        <v>166</v>
      </c>
      <c r="F58" s="330"/>
      <c r="G58" s="330"/>
      <c r="H58" s="330"/>
      <c r="I58" s="330"/>
      <c r="J58" s="2043" t="s">
        <v>165</v>
      </c>
      <c r="K58" s="2042" t="s">
        <v>166</v>
      </c>
      <c r="L58" s="330"/>
      <c r="M58" s="330"/>
      <c r="N58" s="330"/>
      <c r="O58" s="188"/>
    </row>
    <row r="59" spans="1:15" s="484" customFormat="1" ht="30" customHeight="1">
      <c r="A59" s="1727"/>
      <c r="B59" s="426">
        <v>165</v>
      </c>
      <c r="C59" s="427" t="s">
        <v>167</v>
      </c>
      <c r="D59" s="423" t="str">
        <f>IF(AND(ISNUMBER(D60),ISNUMBER(D61),ISNUMBER(D62),ISNUMBER(D63),ISNUMBER(D64),ISNUMBER(D65),ISNUMBER(D66),ISNUMBER(D67),ISNUMBER(D68)),SUM(D60,D61,D62,D63,D64,D65,D66,D67,D68),"")</f>
        <v/>
      </c>
      <c r="E59" s="428" t="str">
        <f>IF(AND(ISNUMBER(E60),ISNUMBER(E61),ISNUMBER(E62),ISNUMBER(E63),ISNUMBER(E64),ISNUMBER(E65),ISNUMBER(E66),ISNUMBER(E67),ISNUMBER(E68)),SUM(E60,E61,E62,E63,E64,E65,E66,E67,E68),"")</f>
        <v/>
      </c>
      <c r="F59" s="330"/>
      <c r="G59" s="330"/>
      <c r="H59" s="330"/>
      <c r="I59" s="330"/>
      <c r="J59" s="429" t="str">
        <f>IF(AND(ISNUMBER(J60),ISNUMBER(J61),ISNUMBER(J62),ISNUMBER(J63),ISNUMBER(J64),ISNUMBER(J65),ISNUMBER(J66),ISNUMBER(J67),ISNUMBER(J68)),SUM(J60,J61,J62,J63,J64,J65,J66,J67,J68),"")</f>
        <v/>
      </c>
      <c r="K59" s="428" t="str">
        <f>IF(AND(ISNUMBER(K60),ISNUMBER(K61),ISNUMBER(K62),ISNUMBER(K63),ISNUMBER(K64),ISNUMBER(K65),ISNUMBER(K66),ISNUMBER(K67),ISNUMBER(K68)),SUM(K60,K61,K62,K63,K64,K65,K66,K67,K68),"")</f>
        <v/>
      </c>
      <c r="L59" s="330"/>
      <c r="M59" s="330"/>
      <c r="N59" s="330"/>
      <c r="O59" s="188"/>
    </row>
    <row r="60" spans="1:15" s="484" customFormat="1" ht="15" customHeight="1">
      <c r="A60" s="1727"/>
      <c r="B60" s="34"/>
      <c r="C60" s="434" t="s">
        <v>168</v>
      </c>
      <c r="D60" s="35"/>
      <c r="E60" s="617"/>
      <c r="F60" s="330"/>
      <c r="G60" s="330"/>
      <c r="H60" s="330"/>
      <c r="I60" s="330"/>
      <c r="J60" s="38"/>
      <c r="K60" s="617"/>
      <c r="L60" s="330"/>
      <c r="M60" s="330"/>
      <c r="N60" s="330"/>
      <c r="O60" s="188"/>
    </row>
    <row r="61" spans="1:15" s="484" customFormat="1" ht="15" customHeight="1">
      <c r="A61" s="1727"/>
      <c r="B61" s="34"/>
      <c r="C61" s="418" t="s">
        <v>169</v>
      </c>
      <c r="D61" s="35"/>
      <c r="E61" s="617"/>
      <c r="F61" s="330"/>
      <c r="G61" s="330"/>
      <c r="H61" s="330"/>
      <c r="I61" s="330"/>
      <c r="J61" s="38"/>
      <c r="K61" s="617"/>
      <c r="L61" s="330"/>
      <c r="M61" s="330"/>
      <c r="N61" s="330"/>
      <c r="O61" s="188"/>
    </row>
    <row r="62" spans="1:15" s="484" customFormat="1" ht="15" customHeight="1">
      <c r="A62" s="1727"/>
      <c r="B62" s="34"/>
      <c r="C62" s="418" t="s">
        <v>170</v>
      </c>
      <c r="D62" s="35"/>
      <c r="E62" s="617"/>
      <c r="F62" s="330"/>
      <c r="G62" s="330"/>
      <c r="H62" s="330"/>
      <c r="I62" s="330"/>
      <c r="J62" s="38"/>
      <c r="K62" s="617"/>
      <c r="L62" s="330"/>
      <c r="M62" s="330"/>
      <c r="N62" s="330"/>
      <c r="O62" s="188"/>
    </row>
    <row r="63" spans="1:15" s="484" customFormat="1" ht="15" customHeight="1">
      <c r="A63" s="1727"/>
      <c r="B63" s="34"/>
      <c r="C63" s="418" t="s">
        <v>171</v>
      </c>
      <c r="D63" s="35"/>
      <c r="E63" s="617"/>
      <c r="F63" s="330"/>
      <c r="G63" s="330"/>
      <c r="H63" s="330"/>
      <c r="I63" s="330"/>
      <c r="J63" s="38"/>
      <c r="K63" s="617"/>
      <c r="L63" s="330"/>
      <c r="M63" s="330"/>
      <c r="N63" s="330"/>
      <c r="O63" s="188"/>
    </row>
    <row r="64" spans="1:15" s="484" customFormat="1" ht="15" customHeight="1">
      <c r="A64" s="1727"/>
      <c r="B64" s="34"/>
      <c r="C64" s="418" t="s">
        <v>172</v>
      </c>
      <c r="D64" s="35"/>
      <c r="E64" s="617"/>
      <c r="F64" s="330"/>
      <c r="G64" s="330"/>
      <c r="H64" s="330"/>
      <c r="I64" s="330"/>
      <c r="J64" s="38"/>
      <c r="K64" s="617"/>
      <c r="L64" s="330"/>
      <c r="M64" s="330"/>
      <c r="N64" s="330"/>
      <c r="O64" s="188"/>
    </row>
    <row r="65" spans="1:15" s="484" customFormat="1" ht="15" customHeight="1">
      <c r="A65" s="1727"/>
      <c r="B65" s="34"/>
      <c r="C65" s="418" t="s">
        <v>173</v>
      </c>
      <c r="D65" s="35"/>
      <c r="E65" s="617"/>
      <c r="F65" s="330"/>
      <c r="G65" s="330"/>
      <c r="H65" s="330"/>
      <c r="I65" s="330"/>
      <c r="J65" s="38"/>
      <c r="K65" s="617"/>
      <c r="L65" s="330"/>
      <c r="M65" s="330"/>
      <c r="N65" s="330"/>
      <c r="O65" s="188"/>
    </row>
    <row r="66" spans="1:15" s="484" customFormat="1" ht="15" customHeight="1">
      <c r="A66" s="1727"/>
      <c r="B66" s="34"/>
      <c r="C66" s="418" t="s">
        <v>174</v>
      </c>
      <c r="D66" s="35"/>
      <c r="E66" s="617"/>
      <c r="F66" s="330"/>
      <c r="G66" s="330"/>
      <c r="H66" s="330"/>
      <c r="I66" s="330"/>
      <c r="J66" s="38"/>
      <c r="K66" s="617"/>
      <c r="L66" s="330"/>
      <c r="M66" s="330"/>
      <c r="N66" s="330"/>
      <c r="O66" s="188"/>
    </row>
    <row r="67" spans="1:15" s="484" customFormat="1" ht="15" customHeight="1">
      <c r="A67" s="1727"/>
      <c r="B67" s="34"/>
      <c r="C67" s="418" t="s">
        <v>175</v>
      </c>
      <c r="D67" s="35"/>
      <c r="E67" s="617"/>
      <c r="F67" s="330"/>
      <c r="G67" s="330"/>
      <c r="H67" s="330"/>
      <c r="I67" s="330"/>
      <c r="J67" s="38"/>
      <c r="K67" s="617"/>
      <c r="L67" s="330"/>
      <c r="M67" s="330"/>
      <c r="N67" s="330"/>
      <c r="O67" s="188"/>
    </row>
    <row r="68" spans="1:15" s="484" customFormat="1" ht="15" customHeight="1">
      <c r="A68" s="1727"/>
      <c r="B68" s="67"/>
      <c r="C68" s="435" t="s">
        <v>71</v>
      </c>
      <c r="D68" s="48"/>
      <c r="E68" s="618"/>
      <c r="F68" s="330"/>
      <c r="G68" s="330"/>
      <c r="H68" s="330"/>
      <c r="I68" s="330"/>
      <c r="J68" s="50"/>
      <c r="K68" s="618"/>
      <c r="L68" s="330"/>
      <c r="M68" s="330"/>
      <c r="N68" s="330"/>
      <c r="O68" s="188"/>
    </row>
    <row r="69" spans="1:15" s="484" customFormat="1" ht="15" customHeight="1">
      <c r="A69" s="1727"/>
      <c r="B69" s="1105"/>
      <c r="C69" s="1105"/>
      <c r="D69" s="436"/>
      <c r="E69" s="436"/>
      <c r="F69" s="436"/>
      <c r="G69" s="436"/>
      <c r="H69" s="436"/>
      <c r="I69" s="1105"/>
      <c r="J69" s="436"/>
      <c r="K69" s="436"/>
      <c r="L69" s="436"/>
      <c r="M69" s="436"/>
      <c r="N69" s="1105"/>
      <c r="O69" s="188"/>
    </row>
    <row r="70" spans="1:15" s="484" customFormat="1" ht="45" customHeight="1">
      <c r="A70" s="2011" t="s">
        <v>176</v>
      </c>
      <c r="B70" s="2012"/>
      <c r="C70" s="1814"/>
      <c r="D70" s="1814"/>
      <c r="E70" s="1814"/>
      <c r="F70" s="1814"/>
      <c r="G70" s="1814"/>
      <c r="H70" s="1814"/>
      <c r="I70" s="1814"/>
      <c r="J70" s="1814"/>
      <c r="K70" s="1814"/>
      <c r="L70" s="1814"/>
      <c r="M70" s="1814"/>
      <c r="N70" s="1814"/>
      <c r="O70" s="2040"/>
    </row>
    <row r="71" spans="1:15" s="484" customFormat="1" ht="15" customHeight="1">
      <c r="A71" s="1727"/>
      <c r="B71" s="326"/>
      <c r="C71" s="1105"/>
      <c r="D71" s="330"/>
      <c r="E71" s="330"/>
      <c r="F71" s="330"/>
      <c r="G71" s="330"/>
      <c r="H71" s="330"/>
      <c r="I71" s="1105"/>
      <c r="J71" s="330"/>
      <c r="K71" s="330"/>
      <c r="L71" s="330"/>
      <c r="M71" s="330"/>
      <c r="N71" s="1105"/>
      <c r="O71" s="188"/>
    </row>
    <row r="72" spans="1:15" s="484" customFormat="1" ht="15" customHeight="1">
      <c r="A72" s="1727"/>
      <c r="B72" s="2649"/>
      <c r="C72" s="2653"/>
      <c r="D72" s="2634" t="s">
        <v>179</v>
      </c>
      <c r="E72" s="2635"/>
      <c r="F72" s="330"/>
      <c r="G72" s="330"/>
      <c r="H72" s="330"/>
      <c r="I72" s="1105"/>
      <c r="J72" s="2636" t="s">
        <v>15</v>
      </c>
      <c r="K72" s="2635"/>
      <c r="L72" s="330"/>
      <c r="M72" s="330"/>
      <c r="N72" s="330"/>
      <c r="O72" s="188"/>
    </row>
    <row r="73" spans="1:15" s="484" customFormat="1" ht="15" customHeight="1">
      <c r="A73" s="1727"/>
      <c r="B73" s="2650"/>
      <c r="C73" s="2654"/>
      <c r="D73" s="2044" t="s">
        <v>205</v>
      </c>
      <c r="E73" s="1105"/>
      <c r="F73" s="1105"/>
      <c r="G73" s="1105"/>
      <c r="H73" s="1105"/>
      <c r="I73" s="1105"/>
      <c r="J73" s="2045" t="s">
        <v>205</v>
      </c>
      <c r="K73" s="330"/>
      <c r="L73" s="1105"/>
      <c r="M73" s="1105"/>
      <c r="N73" s="1105"/>
      <c r="O73" s="188"/>
    </row>
    <row r="74" spans="1:15" s="484" customFormat="1" ht="15" customHeight="1">
      <c r="A74" s="1727"/>
      <c r="B74" s="69"/>
      <c r="C74" s="431" t="s">
        <v>140</v>
      </c>
      <c r="D74" s="70"/>
      <c r="E74" s="1105"/>
      <c r="F74" s="1105"/>
      <c r="G74" s="1105"/>
      <c r="H74" s="1105"/>
      <c r="I74" s="1105"/>
      <c r="J74" s="2046" t="str">
        <f>IF(ISNUMBER('General Info'!C83),'General Info'!C83,"")</f>
        <v/>
      </c>
      <c r="K74" s="436"/>
      <c r="L74" s="1105"/>
      <c r="M74" s="1105"/>
      <c r="N74" s="1105"/>
      <c r="O74" s="188"/>
    </row>
    <row r="75" spans="1:15" s="484" customFormat="1" ht="15" customHeight="1">
      <c r="A75" s="1727"/>
      <c r="B75" s="34"/>
      <c r="C75" s="437" t="s">
        <v>331</v>
      </c>
      <c r="D75" s="422" t="str">
        <f>IF(D74=D27,"Yes","No")</f>
        <v>Yes</v>
      </c>
      <c r="E75" s="1105"/>
      <c r="F75" s="1105"/>
      <c r="G75" s="1105"/>
      <c r="H75" s="1105"/>
      <c r="I75" s="1105"/>
      <c r="J75" s="439" t="str">
        <f>IF(J74=J27,"Yes","No")</f>
        <v>Yes</v>
      </c>
      <c r="K75" s="436"/>
      <c r="L75" s="1105"/>
      <c r="M75" s="1105"/>
      <c r="N75" s="1105"/>
      <c r="O75" s="188"/>
    </row>
    <row r="76" spans="1:15" s="484" customFormat="1" ht="15" customHeight="1">
      <c r="A76" s="1727"/>
      <c r="B76" s="34"/>
      <c r="C76" s="418" t="s">
        <v>141</v>
      </c>
      <c r="D76" s="617"/>
      <c r="E76" s="1105"/>
      <c r="F76" s="1105"/>
      <c r="G76" s="1105"/>
      <c r="H76" s="1105"/>
      <c r="I76" s="1105"/>
      <c r="J76" s="71"/>
      <c r="K76" s="436"/>
      <c r="L76" s="1105"/>
      <c r="M76" s="1105"/>
      <c r="N76" s="1105"/>
      <c r="O76" s="188"/>
    </row>
    <row r="77" spans="1:15" s="484" customFormat="1" ht="15" customHeight="1">
      <c r="A77" s="1727"/>
      <c r="B77" s="34"/>
      <c r="C77" s="418" t="s">
        <v>424</v>
      </c>
      <c r="D77" s="617"/>
      <c r="E77" s="1105"/>
      <c r="F77" s="436"/>
      <c r="G77" s="436"/>
      <c r="H77" s="436"/>
      <c r="I77" s="1105"/>
      <c r="J77" s="463"/>
      <c r="K77" s="436"/>
      <c r="L77" s="436"/>
      <c r="M77" s="436"/>
      <c r="N77" s="1105"/>
      <c r="O77" s="188"/>
    </row>
    <row r="78" spans="1:15" s="484" customFormat="1" ht="15" customHeight="1">
      <c r="A78" s="1727"/>
      <c r="B78" s="34"/>
      <c r="C78" s="418" t="s">
        <v>177</v>
      </c>
      <c r="D78" s="617"/>
      <c r="E78" s="1105"/>
      <c r="F78" s="436"/>
      <c r="G78" s="436"/>
      <c r="H78" s="436"/>
      <c r="I78" s="1105"/>
      <c r="J78" s="463"/>
      <c r="K78" s="436"/>
      <c r="L78" s="436"/>
      <c r="M78" s="436"/>
      <c r="N78" s="1105"/>
      <c r="O78" s="188"/>
    </row>
    <row r="79" spans="1:15" s="484" customFormat="1" ht="15" customHeight="1">
      <c r="A79" s="1727"/>
      <c r="B79" s="62"/>
      <c r="C79" s="432" t="s">
        <v>178</v>
      </c>
      <c r="D79" s="72"/>
      <c r="E79" s="1105"/>
      <c r="F79" s="436"/>
      <c r="G79" s="436"/>
      <c r="H79" s="436"/>
      <c r="I79" s="1105"/>
      <c r="J79" s="463"/>
      <c r="K79" s="436"/>
      <c r="L79" s="436"/>
      <c r="M79" s="436"/>
      <c r="N79" s="1105"/>
      <c r="O79" s="188"/>
    </row>
    <row r="80" spans="1:15" s="484" customFormat="1" ht="15" customHeight="1">
      <c r="A80" s="1727"/>
      <c r="B80" s="2047"/>
      <c r="C80" s="2048" t="s">
        <v>130</v>
      </c>
      <c r="D80" s="1184" t="str">
        <f>IF(AND(ISNUMBER(D74),ISNUMBER(D76),ISNUMBER(D77),ISNUMBER(D78),ISNUMBER(D79)),SUM(D74,D76,D77,D78,D79),"")</f>
        <v/>
      </c>
      <c r="E80" s="1105"/>
      <c r="F80" s="436"/>
      <c r="G80" s="436"/>
      <c r="H80" s="436"/>
      <c r="I80" s="1105"/>
      <c r="J80" s="2049" t="str">
        <f>IF(AND(ISNUMBER(J74),ISNUMBER(J76),ISNUMBER(J77),ISNUMBER(J78),ISNUMBER(J79)),SUM(J74,J76,J77,J78,J79),"")</f>
        <v/>
      </c>
      <c r="K80" s="436"/>
      <c r="L80" s="436"/>
      <c r="M80" s="436"/>
      <c r="N80" s="1105"/>
      <c r="O80" s="188"/>
    </row>
    <row r="81" spans="1:15" s="484" customFormat="1" ht="15" customHeight="1">
      <c r="A81" s="1727"/>
      <c r="B81" s="67"/>
      <c r="C81" s="438" t="s">
        <v>332</v>
      </c>
      <c r="D81" s="425" t="str">
        <f>IF(D80=E27,"Yes","No")</f>
        <v>Yes</v>
      </c>
      <c r="E81" s="1105"/>
      <c r="F81" s="330"/>
      <c r="G81" s="330"/>
      <c r="H81" s="330"/>
      <c r="I81" s="330"/>
      <c r="J81" s="440" t="str">
        <f>IF(J80=K27,"Yes","No")</f>
        <v>Yes</v>
      </c>
      <c r="K81" s="330"/>
      <c r="L81" s="330"/>
      <c r="M81" s="330"/>
      <c r="N81" s="330"/>
      <c r="O81" s="188"/>
    </row>
    <row r="82" spans="1:15" s="484" customFormat="1" ht="15" customHeight="1">
      <c r="A82" s="1727"/>
      <c r="B82" s="2031"/>
      <c r="C82" s="1779"/>
      <c r="D82" s="1779"/>
      <c r="E82" s="1779"/>
      <c r="F82" s="1779"/>
      <c r="G82" s="1779"/>
      <c r="H82" s="1779"/>
      <c r="I82" s="1779"/>
      <c r="J82" s="1779"/>
      <c r="K82" s="1779"/>
      <c r="L82" s="1779"/>
      <c r="M82" s="1779"/>
      <c r="N82" s="1779"/>
      <c r="O82" s="188"/>
    </row>
    <row r="83" spans="1:15" s="484" customFormat="1" ht="45" customHeight="1">
      <c r="A83" s="2011" t="s">
        <v>314</v>
      </c>
      <c r="B83" s="2050"/>
      <c r="C83" s="2051"/>
      <c r="D83" s="2051"/>
      <c r="E83" s="2051"/>
      <c r="F83" s="2051"/>
      <c r="G83" s="2051"/>
      <c r="H83" s="2051"/>
      <c r="I83" s="2051"/>
      <c r="J83" s="2051"/>
      <c r="K83" s="2051"/>
      <c r="L83" s="2051"/>
      <c r="M83" s="2051"/>
      <c r="N83" s="2051"/>
      <c r="O83" s="2040"/>
    </row>
    <row r="84" spans="1:15" s="484" customFormat="1" ht="15" customHeight="1">
      <c r="A84" s="1727"/>
      <c r="B84" s="4"/>
      <c r="C84" s="4"/>
      <c r="D84" s="4"/>
      <c r="E84" s="4"/>
      <c r="F84" s="4"/>
      <c r="G84" s="4"/>
      <c r="H84" s="4"/>
      <c r="I84" s="4"/>
      <c r="J84" s="4"/>
      <c r="K84" s="4"/>
      <c r="L84" s="4"/>
      <c r="M84" s="4"/>
      <c r="N84" s="4"/>
      <c r="O84" s="188"/>
    </row>
    <row r="85" spans="1:15" s="484" customFormat="1" ht="15" customHeight="1">
      <c r="A85" s="1727"/>
      <c r="B85" s="2629" t="s">
        <v>253</v>
      </c>
      <c r="C85" s="2644"/>
      <c r="D85" s="2626" t="s">
        <v>179</v>
      </c>
      <c r="E85" s="2626"/>
      <c r="F85" s="2627"/>
      <c r="G85" s="4"/>
      <c r="H85" s="4"/>
      <c r="I85" s="4"/>
      <c r="J85" s="2625" t="s">
        <v>15</v>
      </c>
      <c r="K85" s="2626"/>
      <c r="L85" s="2627"/>
      <c r="M85" s="4"/>
      <c r="N85" s="4"/>
      <c r="O85" s="188"/>
    </row>
    <row r="86" spans="1:15" s="484" customFormat="1" ht="97.5" customHeight="1">
      <c r="A86" s="1727"/>
      <c r="B86" s="2655"/>
      <c r="C86" s="2645"/>
      <c r="D86" s="2052" t="s">
        <v>255</v>
      </c>
      <c r="E86" s="2052" t="s">
        <v>256</v>
      </c>
      <c r="F86" s="2053" t="s">
        <v>257</v>
      </c>
      <c r="G86" s="4"/>
      <c r="H86" s="4"/>
      <c r="I86" s="4"/>
      <c r="J86" s="2054" t="s">
        <v>255</v>
      </c>
      <c r="K86" s="2052" t="s">
        <v>256</v>
      </c>
      <c r="L86" s="2053" t="s">
        <v>257</v>
      </c>
      <c r="M86" s="4"/>
      <c r="N86" s="4"/>
      <c r="O86" s="188"/>
    </row>
    <row r="87" spans="1:15" s="484" customFormat="1" ht="15" customHeight="1">
      <c r="A87" s="1727"/>
      <c r="B87" s="2055" t="s">
        <v>338</v>
      </c>
      <c r="C87" s="2056" t="s">
        <v>142</v>
      </c>
      <c r="D87" s="1101" t="str">
        <f>IF(ISNUMBER(D88),SUM(D88,D89),"")</f>
        <v/>
      </c>
      <c r="E87" s="976"/>
      <c r="F87" s="970"/>
      <c r="G87" s="4"/>
      <c r="H87" s="4"/>
      <c r="I87" s="4"/>
      <c r="J87" s="2057" t="str">
        <f>IF(ISNUMBER(J88),SUM(J88,J89),"")</f>
        <v/>
      </c>
      <c r="K87" s="976"/>
      <c r="L87" s="970"/>
      <c r="M87" s="4"/>
      <c r="N87" s="4"/>
      <c r="O87" s="188"/>
    </row>
    <row r="88" spans="1:15" s="484" customFormat="1" ht="15" customHeight="1">
      <c r="A88" s="1727"/>
      <c r="B88" s="34"/>
      <c r="C88" s="28" t="s">
        <v>127</v>
      </c>
      <c r="D88" s="47"/>
      <c r="E88" s="36"/>
      <c r="F88" s="1114"/>
      <c r="G88" s="4"/>
      <c r="H88" s="4"/>
      <c r="I88" s="4"/>
      <c r="J88" s="73"/>
      <c r="K88" s="36"/>
      <c r="L88" s="1114"/>
      <c r="M88" s="4"/>
      <c r="N88" s="4"/>
      <c r="O88" s="188"/>
    </row>
    <row r="89" spans="1:15" s="484" customFormat="1" ht="15" customHeight="1">
      <c r="A89" s="1727"/>
      <c r="B89" s="34"/>
      <c r="C89" s="28" t="s">
        <v>128</v>
      </c>
      <c r="D89" s="35"/>
      <c r="E89" s="35"/>
      <c r="F89" s="74"/>
      <c r="G89" s="4"/>
      <c r="H89" s="4"/>
      <c r="I89" s="4"/>
      <c r="J89" s="38"/>
      <c r="K89" s="35"/>
      <c r="L89" s="74"/>
      <c r="M89" s="4"/>
      <c r="N89" s="4"/>
      <c r="O89" s="188"/>
    </row>
    <row r="90" spans="1:15" s="484" customFormat="1" ht="15" customHeight="1">
      <c r="A90" s="1727"/>
      <c r="B90" s="67"/>
      <c r="C90" s="75" t="s">
        <v>143</v>
      </c>
      <c r="D90" s="43"/>
      <c r="E90" s="475" t="str">
        <f>IF(AND(ISNUMBER(D88),ISNUMBER(E89)),D88-E89,"")</f>
        <v/>
      </c>
      <c r="F90" s="76" t="str">
        <f>IF(AND(ISNUMBER(D88),ISNUMBER(F89)),D88-F89,"")</f>
        <v/>
      </c>
      <c r="G90" s="4"/>
      <c r="H90" s="4"/>
      <c r="I90" s="4"/>
      <c r="J90" s="77"/>
      <c r="K90" s="475" t="str">
        <f>IF(AND(ISNUMBER(J88),ISNUMBER(K89)),J88-K89,"")</f>
        <v/>
      </c>
      <c r="L90" s="76" t="str">
        <f>IF(AND(ISNUMBER(J88),ISNUMBER(L89)),J88-L89,"")</f>
        <v/>
      </c>
      <c r="M90" s="4"/>
      <c r="N90" s="4"/>
      <c r="O90" s="188"/>
    </row>
    <row r="91" spans="1:15" s="484" customFormat="1" ht="15" customHeight="1">
      <c r="A91" s="1727"/>
      <c r="B91" s="4"/>
      <c r="C91" s="3"/>
      <c r="D91" s="4"/>
      <c r="E91" s="4"/>
      <c r="F91" s="4"/>
      <c r="G91" s="4"/>
      <c r="H91" s="4"/>
      <c r="I91" s="4"/>
      <c r="J91" s="4"/>
      <c r="K91" s="4"/>
      <c r="L91" s="4"/>
      <c r="M91" s="4"/>
      <c r="N91" s="4"/>
      <c r="O91" s="188"/>
    </row>
    <row r="92" spans="1:15" s="484" customFormat="1" ht="14.25">
      <c r="A92" s="1727"/>
      <c r="B92" s="2047"/>
      <c r="C92" s="2058" t="s">
        <v>333</v>
      </c>
      <c r="D92" s="2059" t="str">
        <f>IF(D88&lt;=F40,"Yes","No")</f>
        <v>Yes</v>
      </c>
      <c r="E92" s="976"/>
      <c r="F92" s="970"/>
      <c r="G92" s="4"/>
      <c r="H92" s="4"/>
      <c r="I92" s="4"/>
      <c r="J92" s="2060" t="str">
        <f>IF(J88&lt;=L40,"Yes","No")</f>
        <v>Yes</v>
      </c>
      <c r="K92" s="976"/>
      <c r="L92" s="970"/>
      <c r="M92" s="4"/>
      <c r="N92" s="4"/>
      <c r="O92" s="188"/>
    </row>
    <row r="93" spans="1:15" s="484" customFormat="1" ht="14.25">
      <c r="A93" s="1727"/>
      <c r="B93" s="34"/>
      <c r="C93" s="78" t="s">
        <v>334</v>
      </c>
      <c r="D93" s="37" t="str">
        <f>IF(D89&lt;=F41,"Yes","No")</f>
        <v>Yes</v>
      </c>
      <c r="E93" s="36"/>
      <c r="F93" s="1114"/>
      <c r="G93" s="4"/>
      <c r="H93" s="4"/>
      <c r="I93" s="4"/>
      <c r="J93" s="79" t="str">
        <f>IF(J89&lt;=L41,"Yes","No")</f>
        <v>Yes</v>
      </c>
      <c r="K93" s="36"/>
      <c r="L93" s="1114"/>
      <c r="M93" s="4"/>
      <c r="N93" s="4"/>
      <c r="O93" s="188"/>
    </row>
    <row r="94" spans="1:15" s="484" customFormat="1" ht="30" customHeight="1">
      <c r="A94" s="1727"/>
      <c r="B94" s="67"/>
      <c r="C94" s="80" t="s">
        <v>335</v>
      </c>
      <c r="D94" s="49" t="str">
        <f>IF(E89&lt;=D88,"Yes","No")</f>
        <v>Yes</v>
      </c>
      <c r="E94" s="49" t="str">
        <f>IF(E89&lt;=D89,"Yes","No")</f>
        <v>Yes</v>
      </c>
      <c r="F94" s="49" t="str">
        <f>IF(F89&lt;=E89,"Yes","No")</f>
        <v>Yes</v>
      </c>
      <c r="G94" s="4"/>
      <c r="H94" s="4"/>
      <c r="I94" s="4"/>
      <c r="J94" s="81" t="str">
        <f>IF(K89&lt;=J88,"Yes","No")</f>
        <v>Yes</v>
      </c>
      <c r="K94" s="49" t="str">
        <f>IF(K89&lt;=J89,"Yes","No")</f>
        <v>Yes</v>
      </c>
      <c r="L94" s="49" t="str">
        <f>IF(L89&lt;=K89,"Yes","No")</f>
        <v>Yes</v>
      </c>
      <c r="M94" s="4"/>
      <c r="N94" s="4"/>
      <c r="O94" s="188"/>
    </row>
    <row r="95" spans="1:15" s="484" customFormat="1" ht="15" customHeight="1">
      <c r="A95" s="1727"/>
      <c r="B95" s="2061"/>
      <c r="C95" s="4"/>
      <c r="D95" s="4"/>
      <c r="E95" s="4"/>
      <c r="F95" s="4"/>
      <c r="G95" s="4"/>
      <c r="H95" s="4"/>
      <c r="I95" s="4"/>
      <c r="J95" s="4"/>
      <c r="K95" s="4"/>
      <c r="L95" s="4"/>
      <c r="M95" s="4"/>
      <c r="N95" s="4"/>
      <c r="O95" s="188"/>
    </row>
    <row r="96" spans="1:15" s="484" customFormat="1" ht="45" customHeight="1">
      <c r="A96" s="2011" t="s">
        <v>250</v>
      </c>
      <c r="B96" s="2050"/>
      <c r="C96" s="2051"/>
      <c r="D96" s="2051"/>
      <c r="E96" s="2051"/>
      <c r="F96" s="2051"/>
      <c r="G96" s="2051"/>
      <c r="H96" s="2051"/>
      <c r="I96" s="2051"/>
      <c r="J96" s="2051"/>
      <c r="K96" s="2051"/>
      <c r="L96" s="2051"/>
      <c r="M96" s="2051"/>
      <c r="N96" s="2051"/>
      <c r="O96" s="2040"/>
    </row>
    <row r="97" spans="1:15" s="484" customFormat="1" ht="15" customHeight="1">
      <c r="A97" s="1727"/>
      <c r="B97" s="4"/>
      <c r="C97" s="4"/>
      <c r="D97" s="4"/>
      <c r="E97" s="4"/>
      <c r="F97" s="4"/>
      <c r="G97" s="4"/>
      <c r="H97" s="4"/>
      <c r="I97" s="4"/>
      <c r="J97" s="4"/>
      <c r="K97" s="4"/>
      <c r="L97" s="4"/>
      <c r="M97" s="4"/>
      <c r="N97" s="4"/>
      <c r="O97" s="188"/>
    </row>
    <row r="98" spans="1:15" s="484" customFormat="1" ht="15" customHeight="1">
      <c r="A98" s="1727"/>
      <c r="B98" s="2623" t="s">
        <v>253</v>
      </c>
      <c r="C98" s="2671"/>
      <c r="D98" s="2626" t="s">
        <v>179</v>
      </c>
      <c r="E98" s="2627"/>
      <c r="F98" s="3"/>
      <c r="G98" s="3"/>
      <c r="H98" s="3"/>
      <c r="I98" s="4"/>
      <c r="J98" s="2625" t="s">
        <v>15</v>
      </c>
      <c r="K98" s="2627"/>
      <c r="L98" s="3"/>
      <c r="M98" s="3"/>
      <c r="N98" s="3"/>
      <c r="O98" s="188"/>
    </row>
    <row r="99" spans="1:15" s="484" customFormat="1" ht="30" customHeight="1">
      <c r="A99" s="1727"/>
      <c r="B99" s="2623"/>
      <c r="C99" s="2671"/>
      <c r="D99" s="2052" t="s">
        <v>144</v>
      </c>
      <c r="E99" s="2053" t="s">
        <v>252</v>
      </c>
      <c r="F99" s="4"/>
      <c r="G99" s="4"/>
      <c r="H99" s="4"/>
      <c r="I99" s="4"/>
      <c r="J99" s="2054" t="s">
        <v>144</v>
      </c>
      <c r="K99" s="2053" t="s">
        <v>252</v>
      </c>
      <c r="L99" s="4"/>
      <c r="M99" s="4"/>
      <c r="N99" s="4"/>
      <c r="O99" s="188"/>
    </row>
    <row r="100" spans="1:15" s="484" customFormat="1" ht="15" customHeight="1">
      <c r="A100" s="1727"/>
      <c r="B100" s="64" t="s">
        <v>251</v>
      </c>
      <c r="C100" s="60" t="s">
        <v>34</v>
      </c>
      <c r="D100" s="47"/>
      <c r="E100" s="32"/>
      <c r="F100" s="4"/>
      <c r="G100" s="4"/>
      <c r="H100" s="4"/>
      <c r="I100" s="4"/>
      <c r="J100" s="2062" t="str">
        <f>IF(ISNUMBER('General Info'!$E$96), 'General Info'!$E$96, "")</f>
        <v/>
      </c>
      <c r="K100" s="32"/>
      <c r="L100" s="4"/>
      <c r="M100" s="4"/>
      <c r="N100" s="4"/>
      <c r="O100" s="188"/>
    </row>
    <row r="101" spans="1:15" s="484" customFormat="1" ht="15" customHeight="1">
      <c r="A101" s="1727"/>
      <c r="B101" s="34"/>
      <c r="C101" s="204" t="s">
        <v>145</v>
      </c>
      <c r="D101" s="61" t="str">
        <f>IF(E101="Yes",SUM(F8,F15,G15,E18,E38,(0.1*F45),(0.2*F48),(0.5*F49),F50,F90),"")</f>
        <v/>
      </c>
      <c r="E101" s="37" t="str">
        <f>IF(AND(ISNUMBER(F8),ISNUMBER(F15),ISNUMBER(G15),ISNUMBER(E18),ISNUMBER(E38),ISNUMBER(F45),ISNUMBER(F48),ISNUMBER(F49),ISNUMBER(F50),ISNUMBER(F90)),"Yes","No")</f>
        <v>No</v>
      </c>
      <c r="F101" s="4"/>
      <c r="G101" s="4"/>
      <c r="H101" s="4"/>
      <c r="I101" s="4"/>
      <c r="J101" s="548" t="str">
        <f>IF(K101="Yes",SUM(L8,L15,M15,K18,K38,(0.1*L45),(0.2*L48),(0.5*L49),L50,L90),"")</f>
        <v/>
      </c>
      <c r="K101" s="37" t="str">
        <f>IF(AND(ISNUMBER(L8),ISNUMBER(L15),ISNUMBER(M15),ISNUMBER(K18),ISNUMBER(K38),ISNUMBER(L45),ISNUMBER(L48),ISNUMBER(L49),ISNUMBER(L50),ISNUMBER(L90)),"Yes","No")</f>
        <v>No</v>
      </c>
      <c r="L101" s="4"/>
      <c r="M101" s="4"/>
      <c r="N101" s="4"/>
      <c r="O101" s="188"/>
    </row>
    <row r="102" spans="1:15" s="484" customFormat="1" ht="15" customHeight="1">
      <c r="A102" s="1727"/>
      <c r="B102" s="199">
        <v>16</v>
      </c>
      <c r="C102" s="204" t="s">
        <v>103</v>
      </c>
      <c r="D102" s="47"/>
      <c r="E102" s="1114"/>
      <c r="F102" s="4"/>
      <c r="G102" s="4"/>
      <c r="H102" s="4"/>
      <c r="I102" s="4"/>
      <c r="J102" s="84" t="str">
        <f>IF(AND(ISNUMBER(DefCap!$E36), ISNUMBER(DefCap!$E37), ISNUMBER(DefCap!$E38), ISNUMBER(DefCap!$E39), ISNUMBER(DefCap!$E40), ISNUMBER(DefCap!$D41), ISNUMBER(DefCap!$E42), ISNUMBER(DefCap!$E44), ISNUMBER(DefCap!$E45), ISNUMBER(DefCap!$E53), ISNUMBER(DefCap!$E55), ISNUMBER(DefCap!$E56), ISNUMBER(DefCap!$E57), ISNUMBER(DefCap!$E59), ISNUMBER(DefCap!$E60), ISNUMBER(DefCap!$E81)), SUM(DefCap!$E36:$E42,DefCap!$E44:$E45,DefCap!$E53,DefCap!$E55:$E57,DefCap!$E59,DefCap!$E60,DefCap!$E81),"")</f>
        <v/>
      </c>
      <c r="K102" s="1114"/>
      <c r="L102" s="4"/>
      <c r="M102" s="4"/>
      <c r="N102" s="4"/>
      <c r="O102" s="188"/>
    </row>
    <row r="103" spans="1:15" s="484" customFormat="1" ht="15" customHeight="1">
      <c r="A103" s="1727"/>
      <c r="B103" s="62"/>
      <c r="C103" s="63" t="s">
        <v>146</v>
      </c>
      <c r="D103" s="85" t="str">
        <f>IF(AND(ISNUMBER(D101),ISNUMBER(D102)),D101-D102,"")</f>
        <v/>
      </c>
      <c r="E103" s="55"/>
      <c r="F103" s="4"/>
      <c r="G103" s="4"/>
      <c r="H103" s="4"/>
      <c r="I103" s="4"/>
      <c r="J103" s="86" t="str">
        <f>IF(AND(ISNUMBER(J101),ISNUMBER(J102)),J101-J102,"")</f>
        <v/>
      </c>
      <c r="K103" s="55"/>
      <c r="L103" s="4"/>
      <c r="M103" s="4"/>
      <c r="N103" s="4"/>
      <c r="O103" s="188"/>
    </row>
    <row r="104" spans="1:15" s="484" customFormat="1" ht="15" customHeight="1">
      <c r="A104" s="1727"/>
      <c r="B104" s="2063">
        <v>6</v>
      </c>
      <c r="C104" s="2022" t="s">
        <v>527</v>
      </c>
      <c r="D104" s="2064" t="str">
        <f>IF(AND(ISNUMBER(D100),ISNUMBER(D103),D103&lt;&gt;0),D100/D103,"")</f>
        <v/>
      </c>
      <c r="E104" s="2024"/>
      <c r="F104" s="4"/>
      <c r="G104" s="4"/>
      <c r="H104" s="4"/>
      <c r="I104" s="4"/>
      <c r="J104" s="2065" t="str">
        <f>IF(AND(ISNUMBER(J100),ISNUMBER(J103),J103&lt;&gt;0),J100/J103,"")</f>
        <v/>
      </c>
      <c r="K104" s="2024"/>
      <c r="L104" s="4"/>
      <c r="M104" s="4"/>
      <c r="N104" s="4"/>
      <c r="O104" s="188"/>
    </row>
    <row r="105" spans="1:15" s="484" customFormat="1" ht="15" customHeight="1">
      <c r="A105" s="2066"/>
      <c r="B105" s="2067"/>
      <c r="C105" s="2061"/>
      <c r="D105" s="2061"/>
      <c r="E105" s="2061"/>
      <c r="F105" s="2061"/>
      <c r="G105" s="2061"/>
      <c r="H105" s="2061"/>
      <c r="I105" s="2061"/>
      <c r="J105" s="2061"/>
      <c r="K105" s="2061"/>
      <c r="L105" s="2061"/>
      <c r="M105" s="2061"/>
      <c r="N105" s="2061"/>
      <c r="O105" s="2068"/>
    </row>
    <row r="106" spans="1:15" s="484" customFormat="1" ht="45" customHeight="1">
      <c r="A106" s="2011" t="s">
        <v>425</v>
      </c>
      <c r="B106" s="2050"/>
      <c r="C106" s="2051"/>
      <c r="D106" s="2051"/>
      <c r="E106" s="2051"/>
      <c r="F106" s="2051"/>
      <c r="G106" s="2051"/>
      <c r="H106" s="2051"/>
      <c r="I106" s="2051"/>
      <c r="J106" s="2051"/>
      <c r="K106" s="2051"/>
      <c r="L106" s="2051"/>
      <c r="M106" s="2051"/>
      <c r="N106" s="2051"/>
      <c r="O106" s="2040"/>
    </row>
    <row r="107" spans="1:15" s="484" customFormat="1" ht="15" customHeight="1">
      <c r="A107" s="1727"/>
      <c r="B107" s="4"/>
      <c r="C107" s="4"/>
      <c r="D107" s="4"/>
      <c r="E107" s="4"/>
      <c r="F107" s="4"/>
      <c r="G107" s="4"/>
      <c r="H107" s="4"/>
      <c r="I107" s="4"/>
      <c r="J107" s="4"/>
      <c r="K107" s="4"/>
      <c r="L107" s="4"/>
      <c r="M107" s="4"/>
      <c r="N107" s="4"/>
      <c r="O107" s="188"/>
    </row>
    <row r="108" spans="1:15" s="484" customFormat="1" ht="15" customHeight="1">
      <c r="A108" s="1727"/>
      <c r="B108" s="2672" t="s">
        <v>594</v>
      </c>
      <c r="C108" s="2674"/>
      <c r="D108" s="2626" t="s">
        <v>179</v>
      </c>
      <c r="E108" s="2627"/>
      <c r="F108" s="3"/>
      <c r="G108" s="3"/>
      <c r="H108" s="3"/>
      <c r="I108" s="4"/>
      <c r="J108" s="2625" t="s">
        <v>15</v>
      </c>
      <c r="K108" s="2627"/>
      <c r="L108" s="3"/>
      <c r="M108" s="3"/>
      <c r="N108" s="3"/>
      <c r="O108" s="188"/>
    </row>
    <row r="109" spans="1:15" s="484" customFormat="1" ht="45" customHeight="1">
      <c r="A109" s="1727"/>
      <c r="B109" s="2673"/>
      <c r="C109" s="2675"/>
      <c r="D109" s="2069" t="s">
        <v>426</v>
      </c>
      <c r="E109" s="1993" t="s">
        <v>427</v>
      </c>
      <c r="F109" s="3"/>
      <c r="G109" s="3"/>
      <c r="H109" s="3"/>
      <c r="I109" s="3"/>
      <c r="J109" s="2054" t="s">
        <v>426</v>
      </c>
      <c r="K109" s="1993" t="s">
        <v>427</v>
      </c>
      <c r="L109" s="3"/>
      <c r="M109" s="3"/>
      <c r="N109" s="3"/>
      <c r="O109" s="188"/>
    </row>
    <row r="110" spans="1:15" s="484" customFormat="1" ht="15" customHeight="1">
      <c r="A110" s="1727"/>
      <c r="B110" s="2055" t="s">
        <v>488</v>
      </c>
      <c r="C110" s="2056" t="s">
        <v>489</v>
      </c>
      <c r="D110" s="2070"/>
      <c r="E110" s="2071" t="str">
        <f>IF(ISNUMBER(F8),F8,"")</f>
        <v/>
      </c>
      <c r="F110" s="4"/>
      <c r="G110" s="4"/>
      <c r="H110" s="4"/>
      <c r="I110" s="4"/>
      <c r="J110" s="2072"/>
      <c r="K110" s="2071" t="str">
        <f>IF(ISNUMBER(L8),L8,"")</f>
        <v/>
      </c>
      <c r="L110" s="4"/>
      <c r="M110" s="4"/>
      <c r="N110" s="4"/>
      <c r="O110" s="188"/>
    </row>
    <row r="111" spans="1:15" s="484" customFormat="1" ht="15" customHeight="1">
      <c r="A111" s="1727"/>
      <c r="B111" s="199" t="s">
        <v>490</v>
      </c>
      <c r="C111" s="603" t="s">
        <v>528</v>
      </c>
      <c r="D111" s="38"/>
      <c r="E111" s="224"/>
      <c r="F111" s="4"/>
      <c r="G111" s="4"/>
      <c r="H111" s="4"/>
      <c r="I111" s="4"/>
      <c r="J111" s="38"/>
      <c r="K111" s="224"/>
      <c r="L111" s="4"/>
      <c r="M111" s="4"/>
      <c r="N111" s="4"/>
      <c r="O111" s="188"/>
    </row>
    <row r="112" spans="1:15" s="484" customFormat="1" ht="15" customHeight="1">
      <c r="A112" s="1727"/>
      <c r="B112" s="199" t="s">
        <v>602</v>
      </c>
      <c r="C112" s="602" t="s">
        <v>603</v>
      </c>
      <c r="D112" s="47"/>
      <c r="E112" s="224"/>
      <c r="F112" s="4"/>
      <c r="G112" s="4"/>
      <c r="H112" s="4"/>
      <c r="I112" s="4"/>
      <c r="J112" s="73"/>
      <c r="K112" s="224"/>
      <c r="L112" s="4"/>
      <c r="M112" s="4"/>
      <c r="N112" s="4"/>
      <c r="O112" s="188"/>
    </row>
    <row r="113" spans="1:15" s="484" customFormat="1" ht="28.5">
      <c r="A113" s="1727"/>
      <c r="B113" s="199" t="s">
        <v>605</v>
      </c>
      <c r="C113" s="291" t="s">
        <v>606</v>
      </c>
      <c r="D113" s="37" t="str">
        <f>IF(D112&lt;=D111,"Yes","No")</f>
        <v>Yes</v>
      </c>
      <c r="E113" s="224"/>
      <c r="F113" s="4"/>
      <c r="G113" s="4"/>
      <c r="H113" s="4"/>
      <c r="I113" s="4"/>
      <c r="J113" s="79" t="str">
        <f>IF(J112&lt;=J111,"Yes","No")</f>
        <v>Yes</v>
      </c>
      <c r="K113" s="224"/>
      <c r="L113" s="4"/>
      <c r="M113" s="4"/>
      <c r="N113" s="4"/>
      <c r="O113" s="188"/>
    </row>
    <row r="114" spans="1:15" s="484" customFormat="1" ht="15" customHeight="1">
      <c r="A114" s="1727"/>
      <c r="B114" s="199" t="s">
        <v>602</v>
      </c>
      <c r="C114" s="603" t="s">
        <v>810</v>
      </c>
      <c r="D114" s="36"/>
      <c r="E114" s="74"/>
      <c r="F114" s="4"/>
      <c r="G114" s="4"/>
      <c r="H114" s="4"/>
      <c r="I114" s="4"/>
      <c r="J114" s="903"/>
      <c r="K114" s="74"/>
      <c r="L114" s="4"/>
      <c r="M114" s="4"/>
      <c r="N114" s="4"/>
      <c r="O114" s="188"/>
    </row>
    <row r="115" spans="1:15" s="484" customFormat="1" ht="15" customHeight="1">
      <c r="A115" s="1727"/>
      <c r="B115" s="199" t="s">
        <v>605</v>
      </c>
      <c r="C115" s="602" t="s">
        <v>603</v>
      </c>
      <c r="D115" s="36"/>
      <c r="E115" s="74"/>
      <c r="F115" s="4"/>
      <c r="G115" s="4"/>
      <c r="H115" s="4"/>
      <c r="I115" s="4"/>
      <c r="J115" s="903"/>
      <c r="K115" s="74"/>
      <c r="L115" s="4"/>
      <c r="M115" s="4"/>
      <c r="N115" s="4"/>
      <c r="O115" s="188"/>
    </row>
    <row r="116" spans="1:15" s="484" customFormat="1" ht="28.5">
      <c r="A116" s="1727"/>
      <c r="B116" s="199" t="s">
        <v>602</v>
      </c>
      <c r="C116" s="897" t="s">
        <v>607</v>
      </c>
      <c r="D116" s="43"/>
      <c r="E116" s="49" t="str">
        <f>IF(E115&lt;=E114,"Yes","No")</f>
        <v>Yes</v>
      </c>
      <c r="F116" s="4"/>
      <c r="G116" s="4"/>
      <c r="H116" s="4"/>
      <c r="I116" s="4"/>
      <c r="J116" s="77"/>
      <c r="K116" s="49" t="str">
        <f>IF(K115&lt;=K114,"Yes","No")</f>
        <v>Yes</v>
      </c>
      <c r="L116" s="4"/>
      <c r="M116" s="4"/>
      <c r="N116" s="4"/>
      <c r="O116" s="188"/>
    </row>
    <row r="117" spans="1:15" s="484" customFormat="1" ht="15" customHeight="1">
      <c r="A117" s="2066"/>
      <c r="B117" s="2067"/>
      <c r="C117" s="2061"/>
      <c r="D117" s="2061"/>
      <c r="E117" s="2061"/>
      <c r="F117" s="2061"/>
      <c r="G117" s="2061"/>
      <c r="H117" s="2061"/>
      <c r="I117" s="2061"/>
      <c r="J117" s="2061"/>
      <c r="K117" s="2061"/>
      <c r="L117" s="2061"/>
      <c r="M117" s="2061"/>
      <c r="N117" s="2061"/>
      <c r="O117" s="2068"/>
    </row>
    <row r="118" spans="1:15" s="484" customFormat="1" ht="45" customHeight="1">
      <c r="A118" s="2011" t="s">
        <v>428</v>
      </c>
      <c r="B118" s="2050"/>
      <c r="C118" s="2051"/>
      <c r="D118" s="2051"/>
      <c r="E118" s="2051"/>
      <c r="F118" s="2051"/>
      <c r="G118" s="2051"/>
      <c r="H118" s="2051"/>
      <c r="I118" s="2051"/>
      <c r="J118" s="2051"/>
      <c r="K118" s="2051"/>
      <c r="L118" s="2051"/>
      <c r="M118" s="2051"/>
      <c r="N118" s="2051"/>
      <c r="O118" s="2040"/>
    </row>
    <row r="119" spans="1:15" s="484" customFormat="1" ht="15" customHeight="1">
      <c r="A119" s="1727"/>
      <c r="B119" s="4"/>
      <c r="C119" s="4"/>
      <c r="D119" s="4"/>
      <c r="E119" s="4"/>
      <c r="F119" s="4"/>
      <c r="G119" s="4"/>
      <c r="H119" s="4"/>
      <c r="I119" s="4"/>
      <c r="J119" s="4"/>
      <c r="K119" s="4"/>
      <c r="L119" s="4"/>
      <c r="M119" s="4"/>
      <c r="N119" s="4"/>
      <c r="O119" s="188"/>
    </row>
    <row r="120" spans="1:15" s="484" customFormat="1" ht="15" customHeight="1">
      <c r="A120" s="1727"/>
      <c r="B120" s="2629" t="s">
        <v>253</v>
      </c>
      <c r="C120" s="2669"/>
      <c r="D120" s="2626" t="s">
        <v>179</v>
      </c>
      <c r="E120" s="2627"/>
      <c r="F120" s="3"/>
      <c r="G120" s="3"/>
      <c r="H120" s="3"/>
      <c r="I120" s="4"/>
      <c r="J120" s="2625" t="s">
        <v>15</v>
      </c>
      <c r="K120" s="2627"/>
      <c r="L120" s="3"/>
      <c r="M120" s="3"/>
      <c r="N120" s="3"/>
      <c r="O120" s="188"/>
    </row>
    <row r="121" spans="1:15" s="484" customFormat="1" ht="30.75" customHeight="1">
      <c r="A121" s="1727"/>
      <c r="B121" s="2655"/>
      <c r="C121" s="2670"/>
      <c r="D121" s="2053" t="s">
        <v>205</v>
      </c>
      <c r="E121" s="4"/>
      <c r="F121" s="4"/>
      <c r="G121" s="4"/>
      <c r="H121" s="4"/>
      <c r="I121" s="4"/>
      <c r="J121" s="2073" t="s">
        <v>205</v>
      </c>
      <c r="K121" s="3"/>
      <c r="L121" s="4"/>
      <c r="M121" s="4"/>
      <c r="N121" s="4"/>
      <c r="O121" s="188"/>
    </row>
    <row r="122" spans="1:15" s="484" customFormat="1" ht="14.25">
      <c r="A122" s="1727"/>
      <c r="B122" s="599" t="s">
        <v>304</v>
      </c>
      <c r="C122" s="600" t="s">
        <v>604</v>
      </c>
      <c r="D122" s="618"/>
      <c r="E122" s="4"/>
      <c r="F122" s="4"/>
      <c r="G122" s="4"/>
      <c r="H122" s="4"/>
      <c r="I122" s="4"/>
      <c r="J122" s="601"/>
      <c r="K122" s="4"/>
      <c r="L122" s="4"/>
      <c r="M122" s="4"/>
      <c r="N122" s="4"/>
      <c r="O122" s="188"/>
    </row>
    <row r="123" spans="1:15" s="484" customFormat="1" ht="15" customHeight="1">
      <c r="A123" s="1727"/>
      <c r="B123" s="4"/>
      <c r="C123" s="4"/>
      <c r="D123" s="4"/>
      <c r="E123" s="4"/>
      <c r="F123" s="4"/>
      <c r="G123" s="4"/>
      <c r="H123" s="4"/>
      <c r="I123" s="4"/>
      <c r="J123" s="4"/>
      <c r="K123" s="4"/>
      <c r="L123" s="4"/>
      <c r="M123" s="4"/>
      <c r="N123" s="4"/>
      <c r="O123" s="188"/>
    </row>
    <row r="124" spans="1:15" s="484" customFormat="1" ht="45" customHeight="1">
      <c r="A124" s="2011" t="s">
        <v>579</v>
      </c>
      <c r="B124" s="2050"/>
      <c r="C124" s="2051"/>
      <c r="D124" s="2051"/>
      <c r="E124" s="2051"/>
      <c r="F124" s="2051"/>
      <c r="G124" s="2051"/>
      <c r="H124" s="2051"/>
      <c r="I124" s="2051"/>
      <c r="J124" s="2051"/>
      <c r="K124" s="2051"/>
      <c r="L124" s="2051"/>
      <c r="M124" s="2051"/>
      <c r="N124" s="2051"/>
      <c r="O124" s="2040"/>
    </row>
    <row r="125" spans="1:15" s="484" customFormat="1" ht="15" customHeight="1">
      <c r="A125" s="1727"/>
      <c r="B125" s="4"/>
      <c r="C125" s="4"/>
      <c r="D125" s="4"/>
      <c r="E125" s="4"/>
      <c r="F125" s="4"/>
      <c r="G125" s="4"/>
      <c r="H125" s="4"/>
      <c r="I125" s="4"/>
      <c r="J125" s="4"/>
      <c r="K125" s="4"/>
      <c r="L125" s="4"/>
      <c r="M125" s="4"/>
      <c r="N125" s="4"/>
      <c r="O125" s="188"/>
    </row>
    <row r="126" spans="1:15" s="484" customFormat="1" ht="15" customHeight="1">
      <c r="A126" s="1727"/>
      <c r="B126" s="2623" t="s">
        <v>253</v>
      </c>
      <c r="C126" s="2669"/>
      <c r="D126" s="2626" t="s">
        <v>179</v>
      </c>
      <c r="E126" s="2627"/>
      <c r="F126" s="3"/>
      <c r="G126" s="3"/>
      <c r="H126" s="3"/>
      <c r="I126" s="4"/>
      <c r="J126" s="2625" t="s">
        <v>15</v>
      </c>
      <c r="K126" s="2627"/>
      <c r="L126" s="3"/>
      <c r="M126" s="3"/>
      <c r="N126" s="3"/>
      <c r="O126" s="188"/>
    </row>
    <row r="127" spans="1:15" s="484" customFormat="1" ht="30" customHeight="1">
      <c r="A127" s="1727"/>
      <c r="B127" s="2623"/>
      <c r="C127" s="2670"/>
      <c r="D127" s="2053" t="s">
        <v>205</v>
      </c>
      <c r="E127" s="4"/>
      <c r="F127" s="4"/>
      <c r="G127" s="4"/>
      <c r="H127" s="4"/>
      <c r="I127" s="4"/>
      <c r="J127" s="2073" t="s">
        <v>205</v>
      </c>
      <c r="K127" s="3"/>
      <c r="L127" s="4"/>
      <c r="M127" s="4"/>
      <c r="N127" s="4"/>
      <c r="O127" s="188"/>
    </row>
    <row r="128" spans="1:15" s="484" customFormat="1" ht="30" customHeight="1">
      <c r="A128" s="1727"/>
      <c r="B128" s="2656">
        <v>27</v>
      </c>
      <c r="C128" s="458" t="s">
        <v>592</v>
      </c>
      <c r="D128" s="1613"/>
      <c r="E128" s="4"/>
      <c r="F128" s="4"/>
      <c r="G128" s="4"/>
      <c r="H128" s="4"/>
      <c r="I128" s="4"/>
      <c r="J128" s="2074"/>
      <c r="K128" s="3"/>
      <c r="L128" s="4"/>
      <c r="M128" s="4"/>
      <c r="N128" s="4"/>
      <c r="O128" s="188"/>
    </row>
    <row r="129" spans="1:15" s="484" customFormat="1" ht="30" customHeight="1">
      <c r="A129" s="1727"/>
      <c r="B129" s="2657"/>
      <c r="C129" s="460" t="s">
        <v>529</v>
      </c>
      <c r="D129" s="617"/>
      <c r="E129" s="4"/>
      <c r="F129" s="4"/>
      <c r="G129" s="4"/>
      <c r="H129" s="4"/>
      <c r="I129" s="4"/>
      <c r="J129" s="463"/>
      <c r="K129" s="4"/>
      <c r="L129" s="4"/>
      <c r="M129" s="4"/>
      <c r="N129" s="4"/>
      <c r="O129" s="188"/>
    </row>
    <row r="130" spans="1:15" s="484" customFormat="1" ht="15" customHeight="1">
      <c r="A130" s="1727"/>
      <c r="B130" s="2657"/>
      <c r="C130" s="459" t="s">
        <v>530</v>
      </c>
      <c r="D130" s="617"/>
      <c r="E130" s="4"/>
      <c r="F130" s="4"/>
      <c r="G130" s="4"/>
      <c r="H130" s="4"/>
      <c r="I130" s="4"/>
      <c r="J130" s="463"/>
      <c r="K130" s="4"/>
      <c r="L130" s="4"/>
      <c r="M130" s="4"/>
      <c r="N130" s="4"/>
      <c r="O130" s="188"/>
    </row>
    <row r="131" spans="1:15" s="484" customFormat="1" ht="30" customHeight="1">
      <c r="A131" s="1727"/>
      <c r="B131" s="2657"/>
      <c r="C131" s="459" t="s">
        <v>654</v>
      </c>
      <c r="D131" s="617"/>
      <c r="E131" s="4"/>
      <c r="F131" s="4"/>
      <c r="G131" s="4"/>
      <c r="H131" s="4"/>
      <c r="I131" s="4"/>
      <c r="J131" s="463"/>
      <c r="K131" s="4"/>
      <c r="L131" s="4"/>
      <c r="M131" s="4"/>
      <c r="N131" s="4"/>
      <c r="O131" s="188"/>
    </row>
    <row r="132" spans="1:15" s="484" customFormat="1" ht="15" customHeight="1">
      <c r="A132" s="1727"/>
      <c r="B132" s="2657"/>
      <c r="C132" s="460" t="s">
        <v>531</v>
      </c>
      <c r="D132" s="617"/>
      <c r="E132" s="4"/>
      <c r="F132" s="4"/>
      <c r="G132" s="4"/>
      <c r="H132" s="4"/>
      <c r="I132" s="4"/>
      <c r="J132" s="463"/>
      <c r="K132" s="4"/>
      <c r="L132" s="4"/>
      <c r="M132" s="4"/>
      <c r="N132" s="4"/>
      <c r="O132" s="188"/>
    </row>
    <row r="133" spans="1:15" s="484" customFormat="1" ht="15" customHeight="1">
      <c r="A133" s="1727"/>
      <c r="B133" s="2657"/>
      <c r="C133" s="460" t="s">
        <v>532</v>
      </c>
      <c r="D133" s="617"/>
      <c r="E133" s="4"/>
      <c r="F133" s="4"/>
      <c r="G133" s="4"/>
      <c r="H133" s="4"/>
      <c r="I133" s="4"/>
      <c r="J133" s="463"/>
      <c r="K133" s="4"/>
      <c r="L133" s="4"/>
      <c r="M133" s="4"/>
      <c r="N133" s="4"/>
      <c r="O133" s="188"/>
    </row>
    <row r="134" spans="1:15" s="484" customFormat="1" ht="30" customHeight="1">
      <c r="A134" s="1727"/>
      <c r="B134" s="2657"/>
      <c r="C134" s="458" t="s">
        <v>593</v>
      </c>
      <c r="D134" s="16" t="str">
        <f>IF(AND(ISNUMBER(D129),ISNUMBER(D132),ISNUMBER(D133)),D129+ D132+D133,"")</f>
        <v/>
      </c>
      <c r="E134" s="4"/>
      <c r="F134" s="4"/>
      <c r="G134" s="4"/>
      <c r="H134" s="4"/>
      <c r="I134" s="4"/>
      <c r="J134" s="302" t="str">
        <f>IF(AND(ISNUMBER(J129),ISNUMBER(J132),ISNUMBER(J133)),J129+ J132+J133,"")</f>
        <v/>
      </c>
      <c r="K134" s="4"/>
      <c r="L134" s="4"/>
      <c r="M134" s="4"/>
      <c r="N134" s="4"/>
      <c r="O134" s="188"/>
    </row>
    <row r="135" spans="1:15" s="484" customFormat="1" ht="30" customHeight="1">
      <c r="A135" s="1727"/>
      <c r="B135" s="2657"/>
      <c r="C135" s="460" t="s">
        <v>533</v>
      </c>
      <c r="D135" s="617"/>
      <c r="E135" s="4"/>
      <c r="F135" s="4"/>
      <c r="G135" s="4"/>
      <c r="H135" s="4"/>
      <c r="I135" s="4"/>
      <c r="J135" s="463"/>
      <c r="K135" s="4"/>
      <c r="L135" s="4"/>
      <c r="M135" s="4"/>
      <c r="N135" s="4"/>
      <c r="O135" s="188"/>
    </row>
    <row r="136" spans="1:15" s="484" customFormat="1" ht="30" customHeight="1">
      <c r="A136" s="1727"/>
      <c r="B136" s="2657"/>
      <c r="C136" s="460" t="s">
        <v>655</v>
      </c>
      <c r="D136" s="617"/>
      <c r="E136" s="4"/>
      <c r="F136" s="4"/>
      <c r="G136" s="4"/>
      <c r="H136" s="4"/>
      <c r="I136" s="4"/>
      <c r="J136" s="463"/>
      <c r="K136" s="4"/>
      <c r="L136" s="4"/>
      <c r="M136" s="4"/>
      <c r="N136" s="4"/>
      <c r="O136" s="188"/>
    </row>
    <row r="137" spans="1:15" s="484" customFormat="1" ht="15" customHeight="1">
      <c r="A137" s="1727"/>
      <c r="B137" s="2658"/>
      <c r="C137" s="457" t="s">
        <v>661</v>
      </c>
      <c r="D137" s="461" t="str">
        <f>IF(AND(ISNUMBER(D135),ISNUMBER(D136)),D135+D136,"")</f>
        <v/>
      </c>
      <c r="E137" s="4"/>
      <c r="F137" s="4"/>
      <c r="G137" s="4"/>
      <c r="H137" s="4"/>
      <c r="I137" s="4"/>
      <c r="J137" s="616" t="str">
        <f>IF(AND(ISNUMBER(J135),ISNUMBER(J136)),J135+J136,"")</f>
        <v/>
      </c>
      <c r="K137" s="4"/>
      <c r="L137" s="4"/>
      <c r="M137" s="4"/>
      <c r="N137" s="4"/>
      <c r="O137" s="188"/>
    </row>
    <row r="138" spans="1:15" s="484" customFormat="1" ht="15" customHeight="1">
      <c r="A138" s="1727"/>
      <c r="B138" s="4"/>
      <c r="C138" s="4"/>
      <c r="D138" s="4"/>
      <c r="E138" s="4"/>
      <c r="F138" s="4"/>
      <c r="G138" s="4"/>
      <c r="H138" s="4"/>
      <c r="I138" s="4"/>
      <c r="J138" s="4"/>
      <c r="K138" s="4"/>
      <c r="L138" s="4"/>
      <c r="M138" s="4"/>
      <c r="N138" s="4"/>
      <c r="O138" s="188"/>
    </row>
    <row r="139" spans="1:15" s="484" customFormat="1" ht="45" customHeight="1">
      <c r="A139" s="2011" t="s">
        <v>491</v>
      </c>
      <c r="B139" s="2050"/>
      <c r="C139" s="2051"/>
      <c r="D139" s="2051"/>
      <c r="E139" s="2051"/>
      <c r="F139" s="2051"/>
      <c r="G139" s="2051"/>
      <c r="H139" s="2051"/>
      <c r="I139" s="2051"/>
      <c r="J139" s="2051"/>
      <c r="K139" s="2051"/>
      <c r="L139" s="2051"/>
      <c r="M139" s="2051"/>
      <c r="N139" s="2051"/>
      <c r="O139" s="2040"/>
    </row>
    <row r="140" spans="1:15" s="484" customFormat="1" ht="15" customHeight="1">
      <c r="A140" s="1727"/>
      <c r="B140" s="4"/>
      <c r="C140" s="4"/>
      <c r="D140" s="4"/>
      <c r="E140" s="4"/>
      <c r="F140" s="4"/>
      <c r="G140" s="4"/>
      <c r="H140" s="4"/>
      <c r="I140" s="4"/>
      <c r="J140" s="4"/>
      <c r="K140" s="4"/>
      <c r="L140" s="4"/>
      <c r="M140" s="4"/>
      <c r="N140" s="4"/>
      <c r="O140" s="188"/>
    </row>
    <row r="141" spans="1:15" s="484" customFormat="1" ht="15" customHeight="1">
      <c r="A141" s="1727"/>
      <c r="B141" s="2075"/>
      <c r="C141" s="2659" t="s">
        <v>595</v>
      </c>
      <c r="D141" s="2660"/>
      <c r="E141" s="2660"/>
      <c r="F141" s="2660"/>
      <c r="G141" s="2660"/>
      <c r="H141" s="2660"/>
      <c r="I141" s="2661"/>
      <c r="J141" s="2626" t="s">
        <v>15</v>
      </c>
      <c r="K141" s="2627"/>
      <c r="L141" s="3"/>
      <c r="M141" s="3"/>
      <c r="N141" s="3"/>
      <c r="O141" s="188"/>
    </row>
    <row r="142" spans="1:15" s="484" customFormat="1" ht="15" customHeight="1">
      <c r="A142" s="1727"/>
      <c r="B142" s="2061"/>
      <c r="C142" s="2662"/>
      <c r="D142" s="2663"/>
      <c r="E142" s="2663"/>
      <c r="F142" s="2663"/>
      <c r="G142" s="2663"/>
      <c r="H142" s="2663"/>
      <c r="I142" s="2664"/>
      <c r="J142" s="2053" t="s">
        <v>144</v>
      </c>
      <c r="K142" s="2075"/>
      <c r="L142" s="4"/>
      <c r="M142" s="4"/>
      <c r="N142" s="4"/>
      <c r="O142" s="188"/>
    </row>
    <row r="143" spans="1:15" s="484" customFormat="1" ht="15" customHeight="1">
      <c r="A143" s="1727"/>
      <c r="B143" s="2047"/>
      <c r="C143" s="2076" t="s">
        <v>80</v>
      </c>
      <c r="D143" s="2077"/>
      <c r="E143" s="2077"/>
      <c r="F143" s="2077"/>
      <c r="G143" s="2077"/>
      <c r="H143" s="2077"/>
      <c r="I143" s="2078"/>
      <c r="J143" s="1102" t="str">
        <f>IF(AND(ISNUMBER(J144),ISNUMBER(J148),ISNUMBER(J175)),J144+J148+J175,"")</f>
        <v/>
      </c>
      <c r="K143" s="4"/>
      <c r="L143" s="4"/>
      <c r="M143" s="4"/>
      <c r="N143" s="4"/>
      <c r="O143" s="188"/>
    </row>
    <row r="144" spans="1:15" s="484" customFormat="1" ht="15" customHeight="1">
      <c r="A144" s="1731"/>
      <c r="B144" s="34"/>
      <c r="C144" s="88" t="s">
        <v>86</v>
      </c>
      <c r="D144" s="89"/>
      <c r="E144" s="89"/>
      <c r="F144" s="89"/>
      <c r="G144" s="89"/>
      <c r="H144" s="89"/>
      <c r="I144" s="90"/>
      <c r="J144" s="16" t="str">
        <f>IF(AND(ISNUMBER(J145),ISNUMBER(J146),ISNUMBER(J147)),SUM(J145:J147),"")</f>
        <v/>
      </c>
      <c r="K144" s="607"/>
      <c r="L144" s="607"/>
      <c r="M144" s="607"/>
      <c r="N144" s="607"/>
      <c r="O144" s="324"/>
    </row>
    <row r="145" spans="1:15" s="484" customFormat="1" ht="15" customHeight="1">
      <c r="A145" s="1731"/>
      <c r="B145" s="34"/>
      <c r="C145" s="1611" t="s">
        <v>1583</v>
      </c>
      <c r="D145" s="89"/>
      <c r="E145" s="89"/>
      <c r="F145" s="89"/>
      <c r="G145" s="89"/>
      <c r="H145" s="89"/>
      <c r="I145" s="90"/>
      <c r="J145" s="617"/>
      <c r="K145" s="607"/>
      <c r="L145" s="607"/>
      <c r="M145" s="607"/>
      <c r="N145" s="607"/>
      <c r="O145" s="324"/>
    </row>
    <row r="146" spans="1:15" s="484" customFormat="1" ht="15" customHeight="1">
      <c r="A146" s="1731"/>
      <c r="B146" s="34"/>
      <c r="C146" s="1611" t="s">
        <v>1582</v>
      </c>
      <c r="D146" s="89"/>
      <c r="E146" s="89"/>
      <c r="F146" s="89"/>
      <c r="G146" s="89"/>
      <c r="H146" s="89"/>
      <c r="I146" s="90"/>
      <c r="J146" s="617"/>
      <c r="K146" s="607"/>
      <c r="L146" s="607"/>
      <c r="M146" s="607"/>
      <c r="N146" s="607"/>
      <c r="O146" s="324"/>
    </row>
    <row r="147" spans="1:15" s="484" customFormat="1" ht="15" customHeight="1">
      <c r="A147" s="1731"/>
      <c r="B147" s="34"/>
      <c r="C147" s="91" t="s">
        <v>149</v>
      </c>
      <c r="D147" s="89"/>
      <c r="E147" s="89"/>
      <c r="F147" s="89"/>
      <c r="G147" s="89"/>
      <c r="H147" s="89"/>
      <c r="I147" s="90"/>
      <c r="J147" s="617"/>
      <c r="K147" s="607"/>
      <c r="L147" s="607"/>
      <c r="M147" s="607"/>
      <c r="N147" s="607"/>
      <c r="O147" s="324"/>
    </row>
    <row r="148" spans="1:15" s="484" customFormat="1" ht="15" customHeight="1">
      <c r="A148" s="1731"/>
      <c r="B148" s="34"/>
      <c r="C148" s="88" t="s">
        <v>87</v>
      </c>
      <c r="D148" s="89"/>
      <c r="E148" s="89"/>
      <c r="F148" s="89"/>
      <c r="G148" s="89"/>
      <c r="H148" s="89"/>
      <c r="I148" s="90"/>
      <c r="J148" s="16" t="str">
        <f>IF(AND(ISNUMBER(J149),ISNUMBER(J150),ISNUMBER(J151),ISNUMBER(J152)),SUM(J149:J152),"")</f>
        <v/>
      </c>
      <c r="K148" s="607"/>
      <c r="L148" s="607"/>
      <c r="M148" s="607"/>
      <c r="N148" s="607"/>
      <c r="O148" s="324"/>
    </row>
    <row r="149" spans="1:15" s="484" customFormat="1" ht="15" customHeight="1">
      <c r="A149" s="1731"/>
      <c r="B149" s="34"/>
      <c r="C149" s="1611" t="s">
        <v>1583</v>
      </c>
      <c r="D149" s="89"/>
      <c r="E149" s="89"/>
      <c r="F149" s="89"/>
      <c r="G149" s="89"/>
      <c r="H149" s="89"/>
      <c r="I149" s="90"/>
      <c r="J149" s="617"/>
      <c r="K149" s="607"/>
      <c r="L149" s="607"/>
      <c r="M149" s="607"/>
      <c r="N149" s="607"/>
      <c r="O149" s="324"/>
    </row>
    <row r="150" spans="1:15" s="484" customFormat="1" ht="15" customHeight="1">
      <c r="A150" s="1731"/>
      <c r="B150" s="34"/>
      <c r="C150" s="1611" t="s">
        <v>1582</v>
      </c>
      <c r="D150" s="89"/>
      <c r="E150" s="89"/>
      <c r="F150" s="89"/>
      <c r="G150" s="89"/>
      <c r="H150" s="89"/>
      <c r="I150" s="90"/>
      <c r="J150" s="617"/>
      <c r="K150" s="607"/>
      <c r="L150" s="607"/>
      <c r="M150" s="607"/>
      <c r="N150" s="607"/>
      <c r="O150" s="324"/>
    </row>
    <row r="151" spans="1:15" s="484" customFormat="1" ht="15" customHeight="1">
      <c r="A151" s="1731"/>
      <c r="B151" s="34"/>
      <c r="C151" s="91" t="s">
        <v>150</v>
      </c>
      <c r="D151" s="89"/>
      <c r="E151" s="89"/>
      <c r="F151" s="89"/>
      <c r="G151" s="89"/>
      <c r="H151" s="89"/>
      <c r="I151" s="90"/>
      <c r="J151" s="617"/>
      <c r="K151" s="607"/>
      <c r="L151" s="607"/>
      <c r="M151" s="607"/>
      <c r="N151" s="607"/>
      <c r="O151" s="324"/>
    </row>
    <row r="152" spans="1:15" s="484" customFormat="1" ht="15" customHeight="1">
      <c r="A152" s="1731"/>
      <c r="B152" s="34"/>
      <c r="C152" s="91" t="s">
        <v>151</v>
      </c>
      <c r="D152" s="89"/>
      <c r="E152" s="89"/>
      <c r="F152" s="89"/>
      <c r="G152" s="89"/>
      <c r="H152" s="89"/>
      <c r="I152" s="90"/>
      <c r="J152" s="16" t="str">
        <f>IF(AND(ISNUMBER(J153),ISNUMBER(J160),ISNUMBER(J161),ISNUMBER(J166),ISNUMBER(J172)),SUM(J153,J160,J161,J166,J172),"")</f>
        <v/>
      </c>
      <c r="K152" s="607"/>
      <c r="L152" s="607"/>
      <c r="M152" s="607"/>
      <c r="N152" s="607"/>
      <c r="O152" s="324"/>
    </row>
    <row r="153" spans="1:15" s="484" customFormat="1" ht="15" customHeight="1">
      <c r="A153" s="1731"/>
      <c r="B153" s="34"/>
      <c r="C153" s="92" t="s">
        <v>152</v>
      </c>
      <c r="D153" s="89"/>
      <c r="E153" s="89"/>
      <c r="F153" s="89"/>
      <c r="G153" s="89"/>
      <c r="H153" s="89"/>
      <c r="I153" s="90"/>
      <c r="J153" s="16" t="str">
        <f>IF(AND(ISNUMBER(J154),ISNUMBER(J158),ISNUMBER(J159)),SUM(J154,J158:J159),"")</f>
        <v/>
      </c>
      <c r="K153" s="607"/>
      <c r="L153" s="607"/>
      <c r="M153" s="607"/>
      <c r="N153" s="607"/>
      <c r="O153" s="324"/>
    </row>
    <row r="154" spans="1:15" s="484" customFormat="1" ht="15" customHeight="1">
      <c r="A154" s="1731"/>
      <c r="B154" s="34"/>
      <c r="C154" s="93" t="s">
        <v>20</v>
      </c>
      <c r="D154" s="89"/>
      <c r="E154" s="89"/>
      <c r="F154" s="89"/>
      <c r="G154" s="89"/>
      <c r="H154" s="89"/>
      <c r="I154" s="90"/>
      <c r="J154" s="617"/>
      <c r="K154" s="607"/>
      <c r="L154" s="607"/>
      <c r="M154" s="607"/>
      <c r="N154" s="607"/>
      <c r="O154" s="324"/>
    </row>
    <row r="155" spans="1:15" s="484" customFormat="1" ht="15" customHeight="1">
      <c r="A155" s="1731"/>
      <c r="B155" s="34"/>
      <c r="C155" s="1998" t="s">
        <v>136</v>
      </c>
      <c r="D155" s="89"/>
      <c r="E155" s="89"/>
      <c r="F155" s="89"/>
      <c r="G155" s="89"/>
      <c r="H155" s="89"/>
      <c r="I155" s="90"/>
      <c r="J155" s="617"/>
      <c r="K155" s="607"/>
      <c r="L155" s="607"/>
      <c r="M155" s="607"/>
      <c r="N155" s="607"/>
      <c r="O155" s="324"/>
    </row>
    <row r="156" spans="1:15" s="484" customFormat="1" ht="15" customHeight="1">
      <c r="A156" s="1731"/>
      <c r="B156" s="34"/>
      <c r="C156" s="2637" t="s">
        <v>352</v>
      </c>
      <c r="D156" s="2638"/>
      <c r="E156" s="2638"/>
      <c r="F156" s="2638"/>
      <c r="G156" s="2638"/>
      <c r="H156" s="2638"/>
      <c r="I156" s="2639"/>
      <c r="J156" s="617"/>
      <c r="K156" s="607"/>
      <c r="L156" s="607"/>
      <c r="M156" s="607"/>
      <c r="N156" s="607"/>
      <c r="O156" s="324"/>
    </row>
    <row r="157" spans="1:15" s="484" customFormat="1" ht="15" customHeight="1">
      <c r="A157" s="1731"/>
      <c r="B157" s="34"/>
      <c r="C157" s="94" t="str">
        <f>CONCATENATE("Check: PSEs in rows ", ROW(C155), " and ", ROW(C156), " should be less than or equal to overall PSEs in row ", ROW(C154))</f>
        <v>Check: PSEs in rows 155 and 156 should be less than or equal to overall PSEs in row 154</v>
      </c>
      <c r="D157" s="89"/>
      <c r="E157" s="89"/>
      <c r="F157" s="89"/>
      <c r="G157" s="89"/>
      <c r="H157" s="89"/>
      <c r="I157" s="90"/>
      <c r="J157" s="37" t="str">
        <f>IF(J155+J156&lt;=J154,"Yes","No")</f>
        <v>Yes</v>
      </c>
      <c r="K157" s="607"/>
      <c r="L157" s="607"/>
      <c r="M157" s="607"/>
      <c r="N157" s="607"/>
      <c r="O157" s="324"/>
    </row>
    <row r="158" spans="1:15" s="484" customFormat="1" ht="15" customHeight="1">
      <c r="A158" s="1731"/>
      <c r="B158" s="34"/>
      <c r="C158" s="95" t="s">
        <v>153</v>
      </c>
      <c r="D158" s="89"/>
      <c r="E158" s="89"/>
      <c r="F158" s="89"/>
      <c r="G158" s="89"/>
      <c r="H158" s="89"/>
      <c r="I158" s="90"/>
      <c r="J158" s="617"/>
      <c r="K158" s="607"/>
      <c r="L158" s="607"/>
      <c r="M158" s="607"/>
      <c r="N158" s="607"/>
      <c r="O158" s="324"/>
    </row>
    <row r="159" spans="1:15" s="484" customFormat="1" ht="15" customHeight="1">
      <c r="A159" s="1731"/>
      <c r="B159" s="34"/>
      <c r="C159" s="95" t="s">
        <v>219</v>
      </c>
      <c r="D159" s="89"/>
      <c r="E159" s="89"/>
      <c r="F159" s="89"/>
      <c r="G159" s="89"/>
      <c r="H159" s="89"/>
      <c r="I159" s="90"/>
      <c r="J159" s="617"/>
      <c r="K159" s="607"/>
      <c r="L159" s="607"/>
      <c r="M159" s="607"/>
      <c r="N159" s="607"/>
      <c r="O159" s="324"/>
    </row>
    <row r="160" spans="1:15" s="484" customFormat="1" ht="15" customHeight="1">
      <c r="A160" s="1731"/>
      <c r="B160" s="34"/>
      <c r="C160" s="92" t="s">
        <v>156</v>
      </c>
      <c r="D160" s="89"/>
      <c r="E160" s="89"/>
      <c r="F160" s="89"/>
      <c r="G160" s="89"/>
      <c r="H160" s="89"/>
      <c r="I160" s="90"/>
      <c r="J160" s="617"/>
      <c r="K160" s="607"/>
      <c r="L160" s="607"/>
      <c r="M160" s="607"/>
      <c r="N160" s="607"/>
      <c r="O160" s="324"/>
    </row>
    <row r="161" spans="1:15" s="484" customFormat="1" ht="15" customHeight="1">
      <c r="A161" s="1731"/>
      <c r="B161" s="34"/>
      <c r="C161" s="494" t="s">
        <v>563</v>
      </c>
      <c r="D161" s="89"/>
      <c r="E161" s="89"/>
      <c r="F161" s="89"/>
      <c r="G161" s="89"/>
      <c r="H161" s="89"/>
      <c r="I161" s="90"/>
      <c r="J161" s="16" t="str">
        <f>IF(AND(ISNUMBER(J162),ISNUMBER(J163),ISNUMBER(J164),ISNUMBER(J165)),SUM(J162:J165),"")</f>
        <v/>
      </c>
      <c r="K161" s="607"/>
      <c r="L161" s="607"/>
      <c r="M161" s="607"/>
      <c r="N161" s="607"/>
      <c r="O161" s="324"/>
    </row>
    <row r="162" spans="1:15" s="484" customFormat="1" ht="15" customHeight="1">
      <c r="A162" s="1731"/>
      <c r="B162" s="34"/>
      <c r="C162" s="93" t="s">
        <v>83</v>
      </c>
      <c r="D162" s="89"/>
      <c r="E162" s="89"/>
      <c r="F162" s="89"/>
      <c r="G162" s="89"/>
      <c r="H162" s="89"/>
      <c r="I162" s="90"/>
      <c r="J162" s="617"/>
      <c r="K162" s="607"/>
      <c r="L162" s="607"/>
      <c r="M162" s="607"/>
      <c r="N162" s="607"/>
      <c r="O162" s="324"/>
    </row>
    <row r="163" spans="1:15" s="484" customFormat="1" ht="15" customHeight="1">
      <c r="A163" s="1731"/>
      <c r="B163" s="34"/>
      <c r="C163" s="93" t="s">
        <v>82</v>
      </c>
      <c r="D163" s="89"/>
      <c r="E163" s="89"/>
      <c r="F163" s="89"/>
      <c r="G163" s="89"/>
      <c r="H163" s="89"/>
      <c r="I163" s="90"/>
      <c r="J163" s="617"/>
      <c r="K163" s="607"/>
      <c r="L163" s="607"/>
      <c r="M163" s="607"/>
      <c r="N163" s="607"/>
      <c r="O163" s="324"/>
    </row>
    <row r="164" spans="1:15" s="484" customFormat="1" ht="15" customHeight="1">
      <c r="A164" s="1731"/>
      <c r="B164" s="34"/>
      <c r="C164" s="93" t="s">
        <v>155</v>
      </c>
      <c r="D164" s="89"/>
      <c r="E164" s="89"/>
      <c r="F164" s="89"/>
      <c r="G164" s="89"/>
      <c r="H164" s="89"/>
      <c r="I164" s="90"/>
      <c r="J164" s="617"/>
      <c r="K164" s="607"/>
      <c r="L164" s="607"/>
      <c r="M164" s="607"/>
      <c r="N164" s="607"/>
      <c r="O164" s="324"/>
    </row>
    <row r="165" spans="1:15" s="484" customFormat="1" ht="15" customHeight="1">
      <c r="A165" s="1731"/>
      <c r="B165" s="34"/>
      <c r="C165" s="93" t="s">
        <v>81</v>
      </c>
      <c r="D165" s="89"/>
      <c r="E165" s="89"/>
      <c r="F165" s="89"/>
      <c r="G165" s="89"/>
      <c r="H165" s="89"/>
      <c r="I165" s="90"/>
      <c r="J165" s="617"/>
      <c r="K165" s="607"/>
      <c r="L165" s="607"/>
      <c r="M165" s="607"/>
      <c r="N165" s="607"/>
      <c r="O165" s="324"/>
    </row>
    <row r="166" spans="1:15" s="484" customFormat="1" ht="15" customHeight="1">
      <c r="A166" s="1731"/>
      <c r="B166" s="34"/>
      <c r="C166" s="494" t="s">
        <v>564</v>
      </c>
      <c r="D166" s="89"/>
      <c r="E166" s="89"/>
      <c r="F166" s="89"/>
      <c r="G166" s="89"/>
      <c r="H166" s="89"/>
      <c r="I166" s="90"/>
      <c r="J166" s="16" t="str">
        <f>IF(AND(ISNUMBER(J167),ISNUMBER(J168)),SUM(J167:J168),"")</f>
        <v/>
      </c>
      <c r="K166" s="607"/>
      <c r="L166" s="607"/>
      <c r="M166" s="607"/>
      <c r="N166" s="607"/>
      <c r="O166" s="324"/>
    </row>
    <row r="167" spans="1:15" s="484" customFormat="1" ht="15" customHeight="1">
      <c r="A167" s="1731"/>
      <c r="B167" s="34"/>
      <c r="C167" s="93" t="s">
        <v>154</v>
      </c>
      <c r="D167" s="89"/>
      <c r="E167" s="89"/>
      <c r="F167" s="89"/>
      <c r="G167" s="89"/>
      <c r="H167" s="89"/>
      <c r="I167" s="90"/>
      <c r="J167" s="617"/>
      <c r="K167" s="607"/>
      <c r="L167" s="607"/>
      <c r="M167" s="607"/>
      <c r="N167" s="607"/>
      <c r="O167" s="324"/>
    </row>
    <row r="168" spans="1:15" s="484" customFormat="1" ht="15" customHeight="1">
      <c r="A168" s="1731"/>
      <c r="B168" s="34"/>
      <c r="C168" s="93" t="s">
        <v>21</v>
      </c>
      <c r="D168" s="89"/>
      <c r="E168" s="89"/>
      <c r="F168" s="89"/>
      <c r="G168" s="89"/>
      <c r="H168" s="89"/>
      <c r="I168" s="90"/>
      <c r="J168" s="16" t="str">
        <f>IF(AND(ISNUMBER(J169),ISNUMBER(J170),ISNUMBER(J171)),SUM(J169:J171),"")</f>
        <v/>
      </c>
      <c r="K168" s="607"/>
      <c r="L168" s="607"/>
      <c r="M168" s="607"/>
      <c r="N168" s="607"/>
      <c r="O168" s="324"/>
    </row>
    <row r="169" spans="1:15" s="484" customFormat="1" ht="15" customHeight="1">
      <c r="A169" s="1731"/>
      <c r="B169" s="34"/>
      <c r="C169" s="1998" t="s">
        <v>82</v>
      </c>
      <c r="D169" s="89"/>
      <c r="E169" s="89"/>
      <c r="F169" s="89"/>
      <c r="G169" s="89"/>
      <c r="H169" s="89"/>
      <c r="I169" s="90"/>
      <c r="J169" s="617"/>
      <c r="K169" s="607"/>
      <c r="L169" s="607"/>
      <c r="M169" s="607"/>
      <c r="N169" s="607"/>
      <c r="O169" s="324"/>
    </row>
    <row r="170" spans="1:15" s="484" customFormat="1" ht="15" customHeight="1">
      <c r="A170" s="1731"/>
      <c r="B170" s="34"/>
      <c r="C170" s="1998" t="s">
        <v>84</v>
      </c>
      <c r="D170" s="89"/>
      <c r="E170" s="89"/>
      <c r="F170" s="89"/>
      <c r="G170" s="89"/>
      <c r="H170" s="89"/>
      <c r="I170" s="90"/>
      <c r="J170" s="617"/>
      <c r="K170" s="607"/>
      <c r="L170" s="607"/>
      <c r="M170" s="607"/>
      <c r="N170" s="607"/>
      <c r="O170" s="324"/>
    </row>
    <row r="171" spans="1:15" s="484" customFormat="1" ht="15" customHeight="1">
      <c r="A171" s="1731"/>
      <c r="B171" s="34"/>
      <c r="C171" s="1998" t="s">
        <v>85</v>
      </c>
      <c r="D171" s="89"/>
      <c r="E171" s="89"/>
      <c r="F171" s="89"/>
      <c r="G171" s="89"/>
      <c r="H171" s="89"/>
      <c r="I171" s="90"/>
      <c r="J171" s="617"/>
      <c r="K171" s="607"/>
      <c r="L171" s="607"/>
      <c r="M171" s="607"/>
      <c r="N171" s="607"/>
      <c r="O171" s="324"/>
    </row>
    <row r="172" spans="1:15" s="484" customFormat="1" ht="15" customHeight="1">
      <c r="A172" s="1731"/>
      <c r="B172" s="34"/>
      <c r="C172" s="96" t="s">
        <v>23</v>
      </c>
      <c r="D172" s="89"/>
      <c r="E172" s="89"/>
      <c r="F172" s="89"/>
      <c r="G172" s="89"/>
      <c r="H172" s="89"/>
      <c r="I172" s="90"/>
      <c r="J172" s="617"/>
      <c r="K172" s="607"/>
      <c r="L172" s="607"/>
      <c r="M172" s="607"/>
      <c r="N172" s="607"/>
      <c r="O172" s="324"/>
    </row>
    <row r="173" spans="1:15" s="484" customFormat="1" ht="15" customHeight="1">
      <c r="A173" s="1731"/>
      <c r="B173" s="34"/>
      <c r="C173" s="95" t="s">
        <v>24</v>
      </c>
      <c r="D173" s="89"/>
      <c r="E173" s="89"/>
      <c r="F173" s="89"/>
      <c r="G173" s="89"/>
      <c r="H173" s="89"/>
      <c r="I173" s="90"/>
      <c r="J173" s="617"/>
      <c r="K173" s="607"/>
      <c r="L173" s="607"/>
      <c r="M173" s="607"/>
      <c r="N173" s="607"/>
      <c r="O173" s="324"/>
    </row>
    <row r="174" spans="1:15" s="484" customFormat="1" ht="15" customHeight="1">
      <c r="A174" s="1731"/>
      <c r="B174" s="34"/>
      <c r="C174" s="97" t="s">
        <v>565</v>
      </c>
      <c r="D174" s="89"/>
      <c r="E174" s="89"/>
      <c r="F174" s="89"/>
      <c r="G174" s="89"/>
      <c r="H174" s="89"/>
      <c r="I174" s="90"/>
      <c r="J174" s="37" t="str">
        <f>IF(J173&lt;=J172,"Yes","No")</f>
        <v>Yes</v>
      </c>
      <c r="K174" s="607"/>
      <c r="L174" s="607"/>
      <c r="M174" s="607"/>
      <c r="N174" s="607"/>
      <c r="O174" s="324"/>
    </row>
    <row r="175" spans="1:15" s="484" customFormat="1" ht="15" customHeight="1">
      <c r="A175" s="1731"/>
      <c r="B175" s="34"/>
      <c r="C175" s="88" t="s">
        <v>323</v>
      </c>
      <c r="D175" s="89"/>
      <c r="E175" s="89"/>
      <c r="F175" s="89"/>
      <c r="G175" s="89"/>
      <c r="H175" s="89"/>
      <c r="I175" s="90"/>
      <c r="J175" s="617"/>
      <c r="K175" s="607"/>
      <c r="L175" s="607"/>
      <c r="M175" s="607"/>
      <c r="N175" s="607"/>
      <c r="O175" s="324"/>
    </row>
    <row r="176" spans="1:15" s="484" customFormat="1" ht="15" customHeight="1">
      <c r="A176" s="1731"/>
      <c r="B176" s="67"/>
      <c r="C176" s="98" t="str">
        <f>CONCATENATE("Check: total value in cell ", ADDRESS(ROW(J143), COLUMN(J143), 4), " should equal total exposures in panels A, B and E")</f>
        <v>Check: total value in cell J143 should equal total exposures in panels A, B and E</v>
      </c>
      <c r="D176" s="99"/>
      <c r="E176" s="99"/>
      <c r="F176" s="99"/>
      <c r="G176" s="99"/>
      <c r="H176" s="99"/>
      <c r="I176" s="100"/>
      <c r="J176" s="49" t="str">
        <f>IF(AND(ISNUMBER(J143),SUM(L8,L15,M15,K18,K38,(0.1*L45),(0.2*L48),(0.5*L49),L50,L90)&lt;&gt;J143),"No","Yes")</f>
        <v>Yes</v>
      </c>
      <c r="K176" s="607"/>
      <c r="L176" s="607"/>
      <c r="M176" s="607"/>
      <c r="N176" s="607"/>
      <c r="O176" s="324"/>
    </row>
    <row r="177" spans="1:15" s="484" customFormat="1" ht="15" customHeight="1">
      <c r="A177" s="1731"/>
      <c r="B177" s="607"/>
      <c r="C177" s="607"/>
      <c r="D177" s="607"/>
      <c r="E177" s="607"/>
      <c r="F177" s="607"/>
      <c r="G177" s="607"/>
      <c r="H177" s="607"/>
      <c r="I177" s="607"/>
      <c r="J177" s="607"/>
      <c r="K177" s="607"/>
      <c r="L177" s="607"/>
      <c r="M177" s="607"/>
      <c r="N177" s="607"/>
      <c r="O177" s="324"/>
    </row>
    <row r="178" spans="1:15" s="484" customFormat="1" ht="15" customHeight="1">
      <c r="A178" s="1731"/>
      <c r="B178" s="2047"/>
      <c r="C178" s="1612" t="s">
        <v>566</v>
      </c>
      <c r="D178" s="2079"/>
      <c r="E178" s="2079"/>
      <c r="F178" s="2079"/>
      <c r="G178" s="2079"/>
      <c r="H178" s="2079"/>
      <c r="I178" s="2080"/>
      <c r="J178" s="1613"/>
      <c r="K178" s="607"/>
      <c r="L178" s="607"/>
      <c r="M178" s="607"/>
      <c r="N178" s="607"/>
      <c r="O178" s="324"/>
    </row>
    <row r="179" spans="1:15" s="484" customFormat="1" ht="15" customHeight="1">
      <c r="A179" s="1731"/>
      <c r="B179" s="1614"/>
      <c r="C179" s="1615" t="s">
        <v>1584</v>
      </c>
      <c r="D179" s="89"/>
      <c r="E179" s="89"/>
      <c r="F179" s="89"/>
      <c r="G179" s="89"/>
      <c r="H179" s="89"/>
      <c r="I179" s="89"/>
      <c r="J179" s="463"/>
      <c r="K179" s="607"/>
      <c r="L179" s="607"/>
      <c r="M179" s="607"/>
      <c r="N179" s="607"/>
      <c r="O179" s="324"/>
    </row>
    <row r="180" spans="1:15" s="484" customFormat="1" ht="15" customHeight="1">
      <c r="A180" s="1731"/>
      <c r="B180" s="1616"/>
      <c r="C180" s="1617" t="s">
        <v>1585</v>
      </c>
      <c r="D180" s="99"/>
      <c r="E180" s="99"/>
      <c r="F180" s="99"/>
      <c r="G180" s="99"/>
      <c r="H180" s="99"/>
      <c r="I180" s="99"/>
      <c r="J180" s="601"/>
      <c r="K180" s="607"/>
      <c r="L180" s="607"/>
      <c r="M180" s="607"/>
      <c r="N180" s="607"/>
      <c r="O180" s="324"/>
    </row>
    <row r="181" spans="1:15" s="484" customFormat="1" ht="15" customHeight="1">
      <c r="A181" s="2094"/>
      <c r="B181" s="2081"/>
      <c r="C181" s="2081"/>
      <c r="D181" s="2081"/>
      <c r="E181" s="2081"/>
      <c r="F181" s="2081"/>
      <c r="G181" s="2081"/>
      <c r="H181" s="2081"/>
      <c r="I181" s="2081"/>
      <c r="J181" s="2081"/>
      <c r="K181" s="2081"/>
      <c r="L181" s="2081"/>
      <c r="M181" s="2081"/>
      <c r="N181" s="2081"/>
      <c r="O181" s="2082"/>
    </row>
    <row r="182" spans="1:15" s="484" customFormat="1" ht="45" customHeight="1">
      <c r="A182" s="2011" t="s">
        <v>646</v>
      </c>
      <c r="B182" s="2050"/>
      <c r="C182" s="2051"/>
      <c r="D182" s="2051"/>
      <c r="E182" s="2051"/>
      <c r="F182" s="2051"/>
      <c r="G182" s="2051"/>
      <c r="H182" s="2051"/>
      <c r="I182" s="2051"/>
      <c r="J182" s="2051"/>
      <c r="K182" s="2051"/>
      <c r="L182" s="2051"/>
      <c r="M182" s="2051"/>
      <c r="N182" s="2051"/>
      <c r="O182" s="2040"/>
    </row>
    <row r="183" spans="1:15" s="484" customFormat="1" ht="15" customHeight="1">
      <c r="A183" s="1731"/>
      <c r="B183" s="607"/>
      <c r="C183" s="607"/>
      <c r="D183" s="607"/>
      <c r="E183" s="607"/>
      <c r="F183" s="607"/>
      <c r="G183" s="607"/>
      <c r="H183" s="607"/>
      <c r="I183" s="607"/>
      <c r="J183" s="607"/>
      <c r="K183" s="607"/>
      <c r="L183" s="607"/>
      <c r="M183" s="607"/>
      <c r="N183" s="607"/>
      <c r="O183" s="324"/>
    </row>
    <row r="184" spans="1:15" s="484" customFormat="1" ht="15" customHeight="1">
      <c r="A184" s="1727"/>
      <c r="B184" s="2075"/>
      <c r="C184" s="2075"/>
      <c r="D184" s="2627" t="s">
        <v>179</v>
      </c>
      <c r="E184" s="2628"/>
      <c r="F184" s="607"/>
      <c r="G184" s="607"/>
      <c r="H184" s="607"/>
      <c r="I184" s="607"/>
      <c r="J184" s="2625" t="s">
        <v>15</v>
      </c>
      <c r="K184" s="2626"/>
      <c r="L184" s="2627"/>
      <c r="M184" s="3"/>
      <c r="N184" s="3"/>
      <c r="O184" s="188"/>
    </row>
    <row r="185" spans="1:15" s="484" customFormat="1" ht="15" customHeight="1">
      <c r="A185" s="1727"/>
      <c r="B185" s="2061"/>
      <c r="C185" s="2061"/>
      <c r="D185" s="2627" t="s">
        <v>144</v>
      </c>
      <c r="E185" s="2628"/>
      <c r="F185" s="607"/>
      <c r="G185" s="607"/>
      <c r="H185" s="607"/>
      <c r="I185" s="607"/>
      <c r="J185" s="2054" t="s">
        <v>642</v>
      </c>
      <c r="K185" s="2626" t="s">
        <v>144</v>
      </c>
      <c r="L185" s="2627"/>
      <c r="M185" s="4"/>
      <c r="N185" s="4"/>
      <c r="O185" s="188"/>
    </row>
    <row r="186" spans="1:15" s="484" customFormat="1" ht="45" customHeight="1">
      <c r="A186" s="1727"/>
      <c r="B186" s="2038"/>
      <c r="C186" s="2083" t="s">
        <v>643</v>
      </c>
      <c r="D186" s="976"/>
      <c r="E186" s="970"/>
      <c r="F186" s="607"/>
      <c r="G186" s="607"/>
      <c r="H186" s="607"/>
      <c r="I186" s="607"/>
      <c r="J186" s="2084"/>
      <c r="K186" s="976"/>
      <c r="L186" s="970"/>
      <c r="M186" s="607"/>
      <c r="N186" s="607"/>
      <c r="O186" s="324"/>
    </row>
    <row r="187" spans="1:15" s="484" customFormat="1" ht="15" customHeight="1">
      <c r="A187" s="1731"/>
      <c r="B187" s="2085"/>
      <c r="C187" s="2085"/>
      <c r="D187" s="2052" t="s">
        <v>644</v>
      </c>
      <c r="E187" s="2053" t="s">
        <v>645</v>
      </c>
      <c r="F187" s="607"/>
      <c r="G187" s="607"/>
      <c r="H187" s="607"/>
      <c r="I187" s="607"/>
      <c r="J187" s="2030"/>
      <c r="K187" s="2052" t="s">
        <v>644</v>
      </c>
      <c r="L187" s="2053" t="s">
        <v>645</v>
      </c>
      <c r="M187" s="607"/>
      <c r="N187" s="607"/>
      <c r="O187" s="324"/>
    </row>
    <row r="188" spans="1:15" s="484" customFormat="1" ht="30" customHeight="1">
      <c r="A188" s="1731"/>
      <c r="B188" s="2038"/>
      <c r="C188" s="2086" t="s">
        <v>649</v>
      </c>
      <c r="D188" s="2087"/>
      <c r="E188" s="2087"/>
      <c r="F188" s="607"/>
      <c r="G188" s="607"/>
      <c r="H188" s="607"/>
      <c r="I188" s="607"/>
      <c r="J188" s="2038"/>
      <c r="K188" s="2087"/>
      <c r="L188" s="2087"/>
      <c r="M188" s="607"/>
      <c r="N188" s="607"/>
      <c r="O188" s="324"/>
    </row>
    <row r="189" spans="1:15" s="484" customFormat="1" ht="30" customHeight="1">
      <c r="A189" s="1731"/>
      <c r="B189" s="903"/>
      <c r="C189" s="820" t="s">
        <v>650</v>
      </c>
      <c r="D189" s="866"/>
      <c r="E189" s="1114"/>
      <c r="F189" s="607"/>
      <c r="G189" s="607"/>
      <c r="H189" s="607"/>
      <c r="I189" s="607"/>
      <c r="J189" s="903"/>
      <c r="K189" s="866"/>
      <c r="L189" s="1114"/>
      <c r="M189" s="607"/>
      <c r="N189" s="607"/>
      <c r="O189" s="324"/>
    </row>
    <row r="190" spans="1:15" s="484" customFormat="1" ht="30" customHeight="1">
      <c r="A190" s="1731"/>
      <c r="B190" s="903"/>
      <c r="C190" s="820" t="s">
        <v>651</v>
      </c>
      <c r="D190" s="36"/>
      <c r="E190" s="74"/>
      <c r="F190" s="607"/>
      <c r="G190" s="607"/>
      <c r="H190" s="607"/>
      <c r="I190" s="607"/>
      <c r="J190" s="903"/>
      <c r="K190" s="36"/>
      <c r="L190" s="74"/>
      <c r="M190" s="607"/>
      <c r="N190" s="607"/>
      <c r="O190" s="324"/>
    </row>
    <row r="191" spans="1:15" s="484" customFormat="1" ht="30" customHeight="1">
      <c r="A191" s="1731"/>
      <c r="B191" s="903"/>
      <c r="C191" s="820" t="s">
        <v>652</v>
      </c>
      <c r="D191" s="36"/>
      <c r="E191" s="617"/>
      <c r="F191" s="607"/>
      <c r="G191" s="607"/>
      <c r="H191" s="607"/>
      <c r="I191" s="607"/>
      <c r="J191" s="903"/>
      <c r="K191" s="36"/>
      <c r="L191" s="617"/>
      <c r="M191" s="607"/>
      <c r="N191" s="607"/>
      <c r="O191" s="324"/>
    </row>
    <row r="192" spans="1:15" s="484" customFormat="1" ht="30" customHeight="1">
      <c r="A192" s="1731"/>
      <c r="B192" s="77"/>
      <c r="C192" s="1621" t="s">
        <v>653</v>
      </c>
      <c r="D192" s="618"/>
      <c r="E192" s="256"/>
      <c r="F192" s="607"/>
      <c r="G192" s="607"/>
      <c r="H192" s="607"/>
      <c r="I192" s="607"/>
      <c r="J192" s="77"/>
      <c r="K192" s="618"/>
      <c r="L192" s="256"/>
      <c r="M192" s="607"/>
      <c r="N192" s="607"/>
      <c r="O192" s="324"/>
    </row>
    <row r="193" spans="1:15" s="484" customFormat="1" ht="15" customHeight="1">
      <c r="A193" s="1731"/>
      <c r="B193" s="607"/>
      <c r="C193" s="607"/>
      <c r="D193" s="607"/>
      <c r="E193" s="607"/>
      <c r="F193" s="607"/>
      <c r="G193" s="607"/>
      <c r="H193" s="607"/>
      <c r="I193" s="607"/>
      <c r="J193" s="607"/>
      <c r="K193" s="607"/>
      <c r="L193" s="607"/>
      <c r="M193" s="607"/>
      <c r="N193" s="607"/>
      <c r="O193" s="324"/>
    </row>
    <row r="194" spans="1:15" s="484" customFormat="1" ht="45" customHeight="1">
      <c r="A194" s="2011" t="s">
        <v>1611</v>
      </c>
      <c r="B194" s="2050"/>
      <c r="C194" s="2051"/>
      <c r="D194" s="2051"/>
      <c r="E194" s="2051"/>
      <c r="F194" s="2051"/>
      <c r="G194" s="2051"/>
      <c r="H194" s="2051"/>
      <c r="I194" s="2051"/>
      <c r="J194" s="2051"/>
      <c r="K194" s="2051"/>
      <c r="L194" s="2051"/>
      <c r="M194" s="2051"/>
      <c r="N194" s="2051"/>
      <c r="O194" s="2040"/>
    </row>
    <row r="195" spans="1:15" s="484" customFormat="1" ht="15" customHeight="1">
      <c r="A195" s="1731"/>
      <c r="B195" s="607"/>
      <c r="C195" s="607"/>
      <c r="D195" s="607"/>
      <c r="E195" s="607"/>
      <c r="F195" s="607"/>
      <c r="G195" s="607"/>
      <c r="H195" s="607"/>
      <c r="I195" s="607"/>
      <c r="J195" s="607"/>
      <c r="K195" s="607"/>
      <c r="L195" s="607"/>
      <c r="M195" s="607"/>
      <c r="N195" s="607"/>
      <c r="O195" s="324"/>
    </row>
    <row r="196" spans="1:15" s="484" customFormat="1" ht="15" customHeight="1">
      <c r="A196" s="1727"/>
      <c r="B196" s="2629" t="s">
        <v>253</v>
      </c>
      <c r="C196" s="2665"/>
      <c r="D196" s="2667" t="s">
        <v>179</v>
      </c>
      <c r="E196" s="2667"/>
      <c r="F196" s="2667"/>
      <c r="G196" s="2667"/>
      <c r="H196" s="2668"/>
      <c r="I196" s="4"/>
      <c r="J196" s="2625" t="s">
        <v>15</v>
      </c>
      <c r="K196" s="2626"/>
      <c r="L196" s="2626"/>
      <c r="M196" s="2626"/>
      <c r="N196" s="2627"/>
      <c r="O196" s="188"/>
    </row>
    <row r="197" spans="1:15" s="484" customFormat="1" ht="60" customHeight="1">
      <c r="A197" s="1727"/>
      <c r="B197" s="2630"/>
      <c r="C197" s="2666"/>
      <c r="D197" s="1626" t="s">
        <v>254</v>
      </c>
      <c r="E197" s="1626" t="s">
        <v>1601</v>
      </c>
      <c r="F197" s="1626" t="s">
        <v>131</v>
      </c>
      <c r="G197" s="1626" t="s">
        <v>359</v>
      </c>
      <c r="H197" s="1627" t="s">
        <v>404</v>
      </c>
      <c r="I197" s="4"/>
      <c r="J197" s="1628" t="s">
        <v>254</v>
      </c>
      <c r="K197" s="1626" t="s">
        <v>1601</v>
      </c>
      <c r="L197" s="1626" t="s">
        <v>131</v>
      </c>
      <c r="M197" s="1626" t="s">
        <v>359</v>
      </c>
      <c r="N197" s="1627" t="s">
        <v>404</v>
      </c>
      <c r="O197" s="188"/>
    </row>
    <row r="198" spans="1:15" s="484" customFormat="1" ht="15" customHeight="1">
      <c r="A198" s="1727"/>
      <c r="B198" s="2088"/>
      <c r="C198" s="2089" t="s">
        <v>1602</v>
      </c>
      <c r="D198" s="2038"/>
      <c r="E198" s="976"/>
      <c r="F198" s="976"/>
      <c r="G198" s="976"/>
      <c r="H198" s="970"/>
      <c r="I198" s="4"/>
      <c r="J198" s="2090"/>
      <c r="K198" s="976"/>
      <c r="L198" s="976"/>
      <c r="M198" s="976"/>
      <c r="N198" s="970"/>
      <c r="O198" s="188"/>
    </row>
    <row r="199" spans="1:15" s="484" customFormat="1" ht="15" customHeight="1">
      <c r="A199" s="1727"/>
      <c r="B199" s="1624">
        <v>12</v>
      </c>
      <c r="C199" s="4" t="s">
        <v>1603</v>
      </c>
      <c r="D199" s="35"/>
      <c r="E199" s="54"/>
      <c r="F199" s="36"/>
      <c r="G199" s="36"/>
      <c r="H199" s="1114"/>
      <c r="I199" s="4"/>
      <c r="J199" s="38"/>
      <c r="K199" s="36"/>
      <c r="L199" s="36"/>
      <c r="M199" s="36"/>
      <c r="N199" s="1114"/>
      <c r="O199" s="188"/>
    </row>
    <row r="200" spans="1:15" s="484" customFormat="1" ht="15" customHeight="1">
      <c r="A200" s="1727"/>
      <c r="B200" s="1625"/>
      <c r="C200" s="4" t="s">
        <v>993</v>
      </c>
      <c r="D200" s="263"/>
      <c r="E200" s="61" t="str">
        <f>IF(ISNUMBER('Leverage Ratio additional'!F9),'Leverage Ratio additional'!F9,"")</f>
        <v/>
      </c>
      <c r="F200" s="903"/>
      <c r="G200" s="36"/>
      <c r="H200" s="1114"/>
      <c r="I200" s="4"/>
      <c r="J200" s="903"/>
      <c r="K200" s="61" t="str">
        <f>IF(ISNUMBER('Leverage Ratio additional'!K9),'Leverage Ratio additional'!K9,"")</f>
        <v/>
      </c>
      <c r="L200" s="36"/>
      <c r="M200" s="36"/>
      <c r="N200" s="1114"/>
      <c r="O200" s="188"/>
    </row>
    <row r="201" spans="1:15" s="484" customFormat="1" ht="15" customHeight="1">
      <c r="A201" s="1727"/>
      <c r="B201" s="1625"/>
      <c r="C201" s="4" t="s">
        <v>1604</v>
      </c>
      <c r="D201" s="263"/>
      <c r="E201" s="61" t="str">
        <f>IF(ISNUMBER('Leverage Ratio additional'!F10),'Leverage Ratio additional'!F10,"")</f>
        <v/>
      </c>
      <c r="F201" s="903"/>
      <c r="G201" s="36"/>
      <c r="H201" s="1114"/>
      <c r="I201" s="4"/>
      <c r="J201" s="903"/>
      <c r="K201" s="61" t="str">
        <f>IF(ISNUMBER('Leverage Ratio additional'!K10),'Leverage Ratio additional'!K10,"")</f>
        <v/>
      </c>
      <c r="L201" s="36"/>
      <c r="M201" s="36"/>
      <c r="N201" s="1114"/>
      <c r="O201" s="188"/>
    </row>
    <row r="202" spans="1:15" s="484" customFormat="1" ht="15" customHeight="1">
      <c r="A202" s="1727"/>
      <c r="B202" s="2091"/>
      <c r="C202" s="2061" t="s">
        <v>1605</v>
      </c>
      <c r="D202" s="35"/>
      <c r="E202" s="1629"/>
      <c r="F202" s="43"/>
      <c r="G202" s="43"/>
      <c r="H202" s="44"/>
      <c r="I202" s="4"/>
      <c r="J202" s="50"/>
      <c r="K202" s="54"/>
      <c r="L202" s="54"/>
      <c r="M202" s="54"/>
      <c r="N202" s="55"/>
      <c r="O202" s="188"/>
    </row>
    <row r="203" spans="1:15" s="484" customFormat="1" ht="15" customHeight="1">
      <c r="A203" s="1727"/>
      <c r="B203" s="2088"/>
      <c r="C203" s="2089" t="s">
        <v>1606</v>
      </c>
      <c r="D203" s="2038"/>
      <c r="E203" s="976"/>
      <c r="F203" s="976"/>
      <c r="G203" s="976"/>
      <c r="H203" s="970"/>
      <c r="I203" s="4"/>
      <c r="J203" s="2090"/>
      <c r="K203" s="976"/>
      <c r="L203" s="976"/>
      <c r="M203" s="976"/>
      <c r="N203" s="970"/>
      <c r="O203" s="188"/>
    </row>
    <row r="204" spans="1:15" s="484" customFormat="1" ht="15" customHeight="1">
      <c r="A204" s="1727"/>
      <c r="B204" s="1624">
        <v>39</v>
      </c>
      <c r="C204" s="4" t="s">
        <v>1607</v>
      </c>
      <c r="D204" s="903"/>
      <c r="E204" s="36"/>
      <c r="F204" s="207"/>
      <c r="G204" s="36"/>
      <c r="H204" s="1114"/>
      <c r="I204" s="4"/>
      <c r="J204" s="1630"/>
      <c r="K204" s="36"/>
      <c r="L204" s="207"/>
      <c r="M204" s="36"/>
      <c r="N204" s="1114"/>
      <c r="O204" s="188"/>
    </row>
    <row r="205" spans="1:15" s="484" customFormat="1" ht="15" customHeight="1">
      <c r="A205" s="1727"/>
      <c r="B205" s="2091"/>
      <c r="C205" s="2061" t="s">
        <v>1004</v>
      </c>
      <c r="D205" s="77"/>
      <c r="E205" s="44"/>
      <c r="F205" s="475" t="str">
        <f>IF(ISTEXT('Leverage Ratio additional'!D21),'Leverage Ratio additional'!D21,"")</f>
        <v/>
      </c>
      <c r="G205" s="77"/>
      <c r="H205" s="44"/>
      <c r="I205" s="4"/>
      <c r="J205" s="1631"/>
      <c r="K205" s="44"/>
      <c r="L205" s="475" t="str">
        <f>IF(ISTEXT('Leverage Ratio additional'!I21),'Leverage Ratio additional'!I21,"")</f>
        <v/>
      </c>
      <c r="M205" s="77"/>
      <c r="N205" s="44"/>
      <c r="O205" s="188"/>
    </row>
    <row r="206" spans="1:15" s="484" customFormat="1" ht="30" customHeight="1">
      <c r="A206" s="1727"/>
      <c r="B206" s="1997" t="s">
        <v>63</v>
      </c>
      <c r="C206" s="1623" t="s">
        <v>1608</v>
      </c>
      <c r="D206" s="2038"/>
      <c r="E206" s="976"/>
      <c r="F206" s="976"/>
      <c r="G206" s="976"/>
      <c r="H206" s="970"/>
      <c r="I206" s="4"/>
      <c r="J206" s="2090"/>
      <c r="K206" s="976"/>
      <c r="L206" s="976"/>
      <c r="M206" s="976"/>
      <c r="N206" s="970"/>
      <c r="O206" s="188"/>
    </row>
    <row r="207" spans="1:15" s="484" customFormat="1" ht="30" customHeight="1">
      <c r="A207" s="1727"/>
      <c r="B207" s="1624" t="s">
        <v>371</v>
      </c>
      <c r="C207" s="1622" t="s">
        <v>1609</v>
      </c>
      <c r="D207" s="903"/>
      <c r="E207" s="36"/>
      <c r="F207" s="36"/>
      <c r="G207" s="35"/>
      <c r="H207" s="74"/>
      <c r="I207" s="4"/>
      <c r="J207" s="1630"/>
      <c r="K207" s="36"/>
      <c r="L207" s="36"/>
      <c r="M207" s="35"/>
      <c r="N207" s="74"/>
      <c r="O207" s="188"/>
    </row>
    <row r="208" spans="1:15" s="484" customFormat="1" ht="15" customHeight="1">
      <c r="A208" s="1727"/>
      <c r="B208" s="2092" t="s">
        <v>571</v>
      </c>
      <c r="C208" s="2061" t="s">
        <v>1610</v>
      </c>
      <c r="D208" s="77"/>
      <c r="E208" s="43"/>
      <c r="F208" s="43"/>
      <c r="G208" s="48"/>
      <c r="H208" s="256"/>
      <c r="I208" s="4"/>
      <c r="J208" s="1631"/>
      <c r="K208" s="43"/>
      <c r="L208" s="43"/>
      <c r="M208" s="48"/>
      <c r="N208" s="256"/>
      <c r="O208" s="188"/>
    </row>
    <row r="209" spans="1:15" s="484" customFormat="1" ht="15" customHeight="1">
      <c r="A209" s="2094"/>
      <c r="B209" s="2081"/>
      <c r="C209" s="2081"/>
      <c r="D209" s="2081"/>
      <c r="E209" s="2081"/>
      <c r="F209" s="2081"/>
      <c r="G209" s="2081"/>
      <c r="H209" s="2081"/>
      <c r="I209" s="2081"/>
      <c r="J209" s="2081"/>
      <c r="K209" s="2081"/>
      <c r="L209" s="2081"/>
      <c r="M209" s="2081"/>
      <c r="N209" s="2081"/>
      <c r="O209" s="2082"/>
    </row>
    <row r="210" spans="1:15" s="484" customFormat="1" ht="50.25" customHeight="1">
      <c r="A210" s="1985" t="s">
        <v>2036</v>
      </c>
      <c r="B210" s="1986"/>
      <c r="C210" s="1987"/>
      <c r="D210" s="1987"/>
      <c r="E210" s="1987"/>
      <c r="F210" s="1987"/>
      <c r="G210" s="1987"/>
      <c r="H210" s="1987"/>
      <c r="I210" s="1987"/>
      <c r="J210" s="1988"/>
      <c r="M210" s="607"/>
      <c r="N210" s="607"/>
      <c r="O210" s="611"/>
    </row>
    <row r="211" spans="1:15" s="484" customFormat="1" ht="15" customHeight="1">
      <c r="A211" s="1727"/>
      <c r="B211" s="2623" t="s">
        <v>253</v>
      </c>
      <c r="C211" s="2624"/>
      <c r="D211" s="2631" t="s">
        <v>2037</v>
      </c>
      <c r="E211" s="2631"/>
      <c r="F211" s="2631"/>
      <c r="G211" s="2631"/>
      <c r="H211" s="2631"/>
      <c r="I211" s="2631"/>
      <c r="J211" s="2631"/>
      <c r="K211" s="2631"/>
      <c r="L211" s="2631"/>
      <c r="M211" s="2631"/>
      <c r="N211" s="2631"/>
      <c r="O211" s="611"/>
    </row>
    <row r="212" spans="1:15" s="484" customFormat="1" ht="150" customHeight="1">
      <c r="A212" s="2450"/>
      <c r="B212" s="2623"/>
      <c r="C212" s="2624"/>
      <c r="D212" s="2093" t="s">
        <v>2038</v>
      </c>
      <c r="E212" s="2451" t="s">
        <v>1491</v>
      </c>
      <c r="F212" s="1993" t="s">
        <v>2039</v>
      </c>
      <c r="G212" s="1993" t="s">
        <v>2040</v>
      </c>
      <c r="H212" s="1993" t="s">
        <v>1493</v>
      </c>
      <c r="J212" s="1995" t="s">
        <v>2109</v>
      </c>
      <c r="K212" s="2452" t="s">
        <v>2041</v>
      </c>
      <c r="L212" s="1587" t="s">
        <v>2042</v>
      </c>
      <c r="M212" s="2632" t="s">
        <v>2043</v>
      </c>
      <c r="N212" s="2633"/>
      <c r="O212" s="611"/>
    </row>
    <row r="213" spans="1:15" s="484" customFormat="1" ht="90" customHeight="1">
      <c r="A213" s="1727"/>
      <c r="B213" s="903"/>
      <c r="C213" s="1989" t="s">
        <v>2044</v>
      </c>
      <c r="D213" s="1990"/>
      <c r="E213" s="1990"/>
      <c r="F213" s="120"/>
      <c r="G213" s="120"/>
      <c r="H213" s="1991"/>
      <c r="J213" s="2105"/>
      <c r="K213" s="646"/>
      <c r="L213" s="646"/>
      <c r="M213" s="2678"/>
      <c r="N213" s="2679"/>
      <c r="O213" s="611"/>
    </row>
    <row r="214" spans="1:15" s="484" customFormat="1" ht="75" customHeight="1">
      <c r="A214" s="1727"/>
      <c r="B214" s="903"/>
      <c r="C214" s="2420" t="s">
        <v>2189</v>
      </c>
      <c r="D214" s="1992"/>
      <c r="E214" s="1992"/>
      <c r="F214" s="118"/>
      <c r="G214" s="120"/>
      <c r="H214" s="1991"/>
      <c r="J214" s="2106"/>
      <c r="K214" s="646"/>
      <c r="L214" s="646"/>
      <c r="M214" s="2680"/>
      <c r="N214" s="2681"/>
      <c r="O214" s="611"/>
    </row>
    <row r="215" spans="1:15" s="484" customFormat="1" ht="75" customHeight="1">
      <c r="A215" s="1727"/>
      <c r="B215" s="903"/>
      <c r="C215" s="1989" t="s">
        <v>2045</v>
      </c>
      <c r="D215" s="1992"/>
      <c r="E215" s="1992"/>
      <c r="F215" s="118"/>
      <c r="G215" s="118"/>
      <c r="H215" s="1991"/>
      <c r="J215" s="2106"/>
      <c r="K215" s="646"/>
      <c r="L215" s="646"/>
      <c r="M215" s="2680"/>
      <c r="N215" s="2681"/>
      <c r="O215" s="611"/>
    </row>
    <row r="216" spans="1:15" s="484" customFormat="1" ht="75" customHeight="1">
      <c r="A216" s="1727"/>
      <c r="B216" s="903"/>
      <c r="C216" s="2102" t="s">
        <v>2054</v>
      </c>
      <c r="D216" s="1990"/>
      <c r="E216" s="1990"/>
      <c r="F216" s="120"/>
      <c r="G216" s="120"/>
      <c r="H216" s="1991"/>
      <c r="J216" s="2106"/>
      <c r="K216" s="646"/>
      <c r="L216" s="646"/>
      <c r="M216" s="2680"/>
      <c r="N216" s="2681"/>
      <c r="O216" s="611"/>
    </row>
    <row r="217" spans="1:15" s="484" customFormat="1" ht="75" customHeight="1">
      <c r="A217" s="1727"/>
      <c r="B217" s="903"/>
      <c r="C217" s="1989" t="s">
        <v>2046</v>
      </c>
      <c r="D217" s="1992"/>
      <c r="E217" s="1992"/>
      <c r="F217" s="118"/>
      <c r="G217" s="120"/>
      <c r="H217" s="1991"/>
      <c r="J217" s="2106"/>
      <c r="K217" s="646"/>
      <c r="L217" s="646"/>
      <c r="M217" s="2680"/>
      <c r="N217" s="2681"/>
      <c r="O217" s="611"/>
    </row>
    <row r="218" spans="1:15" s="484" customFormat="1" ht="75" customHeight="1">
      <c r="A218" s="1727"/>
      <c r="B218" s="77"/>
      <c r="C218" s="2099" t="s">
        <v>2047</v>
      </c>
      <c r="D218" s="2100"/>
      <c r="E218" s="2100"/>
      <c r="F218" s="119"/>
      <c r="G218" s="119"/>
      <c r="H218" s="2101"/>
      <c r="I218" s="2096"/>
      <c r="J218" s="2107"/>
      <c r="K218" s="685"/>
      <c r="L218" s="685"/>
      <c r="M218" s="2676"/>
      <c r="N218" s="2677"/>
      <c r="O218" s="611"/>
    </row>
    <row r="219" spans="1:15" s="2096" customFormat="1" ht="15" customHeight="1">
      <c r="A219" s="2094"/>
      <c r="B219" s="2095"/>
      <c r="C219" s="2095"/>
      <c r="D219" s="2095"/>
      <c r="E219" s="2095"/>
      <c r="F219" s="2095"/>
      <c r="G219" s="2095"/>
      <c r="H219" s="2095"/>
      <c r="J219" s="2095"/>
      <c r="K219" s="2098"/>
      <c r="L219" s="2098"/>
      <c r="M219" s="2098"/>
      <c r="N219" s="2081"/>
      <c r="O219" s="2097"/>
    </row>
    <row r="220" spans="1:15" ht="15" hidden="1" customHeight="1"/>
    <row r="221" spans="1:15" ht="15" hidden="1" customHeight="1"/>
  </sheetData>
  <dataConsolidate/>
  <customSheetViews>
    <customSheetView guid="{3D2E4C4C-55B0-42AD-9B20-28C028F4BEE7}" scale="75" hiddenRows="1" hiddenColumns="1">
      <pane ySplit="1" topLeftCell="A2" activePane="bottomLeft" state="frozen"/>
      <selection pane="bottomLeft" activeCell="L206" sqref="L206"/>
      <rowBreaks count="6" manualBreakCount="6">
        <brk id="32" max="14" man="1"/>
        <brk id="69" max="14" man="1"/>
        <brk id="105" max="14" man="1"/>
        <brk id="127" max="14" man="1"/>
        <brk id="160" max="14" man="1"/>
        <brk id="199" max="14" man="1"/>
      </rowBreaks>
      <pageMargins left="0.59055118110236227" right="0.59055118110236227" top="0.98425196850393704" bottom="0.98425196850393704" header="0.51181102362204722" footer="0.51181102362204722"/>
      <printOptions headings="1"/>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59">
    <mergeCell ref="M218:N218"/>
    <mergeCell ref="M213:N213"/>
    <mergeCell ref="M214:N214"/>
    <mergeCell ref="M215:N215"/>
    <mergeCell ref="M216:N216"/>
    <mergeCell ref="M217:N217"/>
    <mergeCell ref="B128:B137"/>
    <mergeCell ref="C141:I142"/>
    <mergeCell ref="C196:C197"/>
    <mergeCell ref="D196:H196"/>
    <mergeCell ref="J98:K98"/>
    <mergeCell ref="B126:B127"/>
    <mergeCell ref="C126:C127"/>
    <mergeCell ref="D126:E126"/>
    <mergeCell ref="J126:K126"/>
    <mergeCell ref="B98:B99"/>
    <mergeCell ref="C98:C99"/>
    <mergeCell ref="B108:B109"/>
    <mergeCell ref="B120:B121"/>
    <mergeCell ref="C120:C121"/>
    <mergeCell ref="C108:C109"/>
    <mergeCell ref="D108:E108"/>
    <mergeCell ref="B72:B73"/>
    <mergeCell ref="C72:C73"/>
    <mergeCell ref="D85:F85"/>
    <mergeCell ref="J85:L85"/>
    <mergeCell ref="B85:B86"/>
    <mergeCell ref="C85:C86"/>
    <mergeCell ref="B6:B7"/>
    <mergeCell ref="C6:C7"/>
    <mergeCell ref="C35:C36"/>
    <mergeCell ref="B35:B36"/>
    <mergeCell ref="B57:B58"/>
    <mergeCell ref="C57:C58"/>
    <mergeCell ref="J6:N6"/>
    <mergeCell ref="D6:H6"/>
    <mergeCell ref="C53:E53"/>
    <mergeCell ref="D35:G35"/>
    <mergeCell ref="J35:M35"/>
    <mergeCell ref="D184:E184"/>
    <mergeCell ref="J184:L184"/>
    <mergeCell ref="K185:L185"/>
    <mergeCell ref="D57:E57"/>
    <mergeCell ref="J57:K57"/>
    <mergeCell ref="J141:K141"/>
    <mergeCell ref="J72:K72"/>
    <mergeCell ref="D72:E72"/>
    <mergeCell ref="D98:E98"/>
    <mergeCell ref="C156:I156"/>
    <mergeCell ref="J108:K108"/>
    <mergeCell ref="D120:E120"/>
    <mergeCell ref="J120:K120"/>
    <mergeCell ref="B211:B212"/>
    <mergeCell ref="C211:C212"/>
    <mergeCell ref="J196:N196"/>
    <mergeCell ref="D185:E185"/>
    <mergeCell ref="B196:B197"/>
    <mergeCell ref="D211:N211"/>
    <mergeCell ref="M212:N212"/>
  </mergeCells>
  <phoneticPr fontId="5" type="noConversion"/>
  <conditionalFormatting sqref="F9 D10:E12 F13:F14 D16:F16 D17:G17 D19:E19 E21:E26 F29:G29 L29:M29 E39 D40:F50 D60:E68 D74 D88 D89:F89 L9 J10:K12 L13:L14 J16:L16 J17:M17 J19:K19 K21:K26 K39 J40:L50 J60:K68 J74 J88 J89:L89 D100 D102 D110:D111 D112:E112 K112 J110:J112 E114:E115 K114:K115 D122 J122 D128:D133 J128:J133 D135:D136 J135:J136 J147 J151 J154:J156 J158:J160 J162:J165 J167 J169:J173 J178:J180 J175 D188:E189 K188:L189 E190:E191 L190:L191 D192:E192 K192:L192">
    <cfRule type="cellIs" dxfId="398" priority="142" stopIfTrue="1" operator="lessThan">
      <formula>0</formula>
    </cfRule>
  </conditionalFormatting>
  <conditionalFormatting sqref="H10:H12 N10:N12 H16:H17 N16:N17 H19 N19 E31 K31 G40:G42 M40:M42 F53 L53 D75 J75 D81 J81 D92:D93 J92:J93 D94:F94 J94:L94 E101 K101 D113 J113 E116 K116 J174 J176 J157">
    <cfRule type="cellIs" dxfId="397" priority="20" stopIfTrue="1" operator="equal">
      <formula>"No"</formula>
    </cfRule>
    <cfRule type="cellIs" dxfId="396" priority="21" stopIfTrue="1" operator="equal">
      <formula>"Yes"</formula>
    </cfRule>
  </conditionalFormatting>
  <dataValidations count="2">
    <dataValidation type="list" allowBlank="1" showInputMessage="1" showErrorMessage="1" sqref="K213:L218">
      <formula1>LeverageRatioPanelM</formula1>
    </dataValidation>
    <dataValidation type="list" allowBlank="1" showInputMessage="1" showErrorMessage="1" sqref="J213:J218">
      <formula1>LeverageRatioPanelMfrequency</formula1>
    </dataValidation>
  </dataValidations>
  <printOptions headings="1"/>
  <pageMargins left="0.59055118110236227" right="0.59055118110236227" top="0.98425196850393704" bottom="0.98425196850393704" header="0.51181102362204722" footer="0.51181102362204722"/>
  <pageSetup paperSize="9" scale="50" fitToHeight="1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6" manualBreakCount="6">
    <brk id="32" max="14" man="1"/>
    <brk id="69" max="14" man="1"/>
    <brk id="105" max="14" man="1"/>
    <brk id="123" max="14" man="1"/>
    <brk id="138" max="14" man="1"/>
    <brk id="181" max="14" man="1"/>
  </rowBreaks>
  <ignoredErrors>
    <ignoredError sqref="B8:N9 J151:J169 B27:N28 F22:N26 B76:N76 B74:N74 B20:G20 I20:N21 B19:C19 B18:G18 I18:N18 F10:G10 J171 J174 B32:N34 B31 D31:N31 B54:N71 B53 D53:K53 B75 D75:N75 B82:N84 B81 D81:N81 B95:N97 B92:B94 D92:N94 B36:N39 C35:N35 B86:N86 C85:N85 B99:N99 C98:N98 B88:N91 C87:N87 J176 B30:N30 B29:E29 H29:N29 E19:N19 F21:G21 H17:N17 B103:N103 C102 B78:N80 B77 D77:N77 B101:N101 B100:C100 E100:I100 K100:N100 E102:I102 K102:N102 C72:N73 I10:N10 B41:N52 B40:F40 H40:L40 M53:N53 N40 B13:N13 B10:B12 D11:N12 B21:B26 D21:D26 B15:N16 B14:J14 L14:N14 J143 J145 J147 J149" emptyCellReference="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Parameters!$D$286:$D$288</xm:f>
          </x14:formula1>
          <xm:sqref>J186</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23</vt:i4>
      </vt:variant>
      <vt:variant>
        <vt:lpstr>Named Ranges</vt:lpstr>
      </vt:variant>
      <vt:variant>
        <vt:i4>75</vt:i4>
      </vt:variant>
    </vt:vector>
  </HeadingPairs>
  <TitlesOfParts>
    <vt:vector size="98" baseType="lpstr">
      <vt:lpstr>General Info</vt:lpstr>
      <vt:lpstr>Checks</vt:lpstr>
      <vt:lpstr>Requirements</vt:lpstr>
      <vt:lpstr>DefCap</vt:lpstr>
      <vt:lpstr>DefCap-Provisioning</vt:lpstr>
      <vt:lpstr>DefCap-MI</vt:lpstr>
      <vt:lpstr>TLAC holdings</vt:lpstr>
      <vt:lpstr>TLAC</vt:lpstr>
      <vt:lpstr>Leverage Ratio</vt:lpstr>
      <vt:lpstr>Leverage Ratio additional</vt:lpstr>
      <vt:lpstr>LCR additional</vt:lpstr>
      <vt:lpstr>NSFR</vt:lpstr>
      <vt:lpstr>NSFR additional</vt:lpstr>
      <vt:lpstr>TB</vt:lpstr>
      <vt:lpstr>TB risk class</vt:lpstr>
      <vt:lpstr>TB IMA Backtesting-P&amp;L</vt:lpstr>
      <vt:lpstr>TB SA Current</vt:lpstr>
      <vt:lpstr>TB SA FRTB</vt:lpstr>
      <vt:lpstr>OpRisk</vt:lpstr>
      <vt:lpstr>Securitisation</vt:lpstr>
      <vt:lpstr>Sovereign exposures</vt:lpstr>
      <vt:lpstr>Survey</vt:lpstr>
      <vt:lpstr>Parameters</vt:lpstr>
      <vt:lpstr>Accounting</vt:lpstr>
      <vt:lpstr>BankType</vt:lpstr>
      <vt:lpstr>BankTypeNumeric</vt:lpstr>
      <vt:lpstr>Basel12</vt:lpstr>
      <vt:lpstr>CCRnonCCOTC</vt:lpstr>
      <vt:lpstr>CCROTC</vt:lpstr>
      <vt:lpstr>CCRSFT</vt:lpstr>
      <vt:lpstr>CreditRisk</vt:lpstr>
      <vt:lpstr>CreditRiskEquity</vt:lpstr>
      <vt:lpstr>CRMApproach</vt:lpstr>
      <vt:lpstr>CurrencyMismatch</vt:lpstr>
      <vt:lpstr>Enforceability</vt:lpstr>
      <vt:lpstr>Group</vt:lpstr>
      <vt:lpstr>IndividualGroup</vt:lpstr>
      <vt:lpstr>Jurisdiction</vt:lpstr>
      <vt:lpstr>LeverageRatioPanelM</vt:lpstr>
      <vt:lpstr>LeverageRatioPanelMfrequency</vt:lpstr>
      <vt:lpstr>LRaPricing</vt:lpstr>
      <vt:lpstr>LRaServices</vt:lpstr>
      <vt:lpstr>MethodTradeExposures</vt:lpstr>
      <vt:lpstr>ObservedBestEstimates</vt:lpstr>
      <vt:lpstr>OpRisk</vt:lpstr>
      <vt:lpstr>Checks!Print_Area</vt:lpstr>
      <vt:lpstr>DefCap!Print_Area</vt:lpstr>
      <vt:lpstr>'DefCap-MI'!Print_Area</vt:lpstr>
      <vt:lpstr>'DefCap-Provisioning'!Print_Area</vt:lpstr>
      <vt:lpstr>'General Info'!Print_Area</vt:lpstr>
      <vt:lpstr>'LCR additional'!Print_Area</vt:lpstr>
      <vt:lpstr>'Leverage Ratio'!Print_Area</vt:lpstr>
      <vt:lpstr>'Leverage Ratio additional'!Print_Area</vt:lpstr>
      <vt:lpstr>NSFR!Print_Area</vt:lpstr>
      <vt:lpstr>'NSFR additional'!Print_Area</vt:lpstr>
      <vt:lpstr>Parameters!Print_Area</vt:lpstr>
      <vt:lpstr>Requirements!Print_Area</vt:lpstr>
      <vt:lpstr>Securitisation!Print_Area</vt:lpstr>
      <vt:lpstr>'Sovereign exposures'!Print_Area</vt:lpstr>
      <vt:lpstr>Survey!Print_Area</vt:lpstr>
      <vt:lpstr>TB!Print_Area</vt:lpstr>
      <vt:lpstr>'TB IMA Backtesting-P&amp;L'!Print_Area</vt:lpstr>
      <vt:lpstr>'TB risk class'!Print_Area</vt:lpstr>
      <vt:lpstr>'TB SA Current'!Print_Area</vt:lpstr>
      <vt:lpstr>'TB SA FRTB'!Print_Area</vt:lpstr>
      <vt:lpstr>TLAC!Print_Area</vt:lpstr>
      <vt:lpstr>'TLAC holdings'!Print_Area</vt:lpstr>
      <vt:lpstr>Checks!Print_Titles</vt:lpstr>
      <vt:lpstr>'General Info'!Print_Titles</vt:lpstr>
      <vt:lpstr>Parameters!Print_Titles</vt:lpstr>
      <vt:lpstr>Requirements!Print_Titles</vt:lpstr>
      <vt:lpstr>'Sovereign exposures'!Print_Titles</vt:lpstr>
      <vt:lpstr>TB!Print_Titles</vt:lpstr>
      <vt:lpstr>'TB IMA Backtesting-P&amp;L'!Print_Titles</vt:lpstr>
      <vt:lpstr>'TB risk class'!Print_Titles</vt:lpstr>
      <vt:lpstr>QNumeric100</vt:lpstr>
      <vt:lpstr>QNumeric11</vt:lpstr>
      <vt:lpstr>QNumeric14</vt:lpstr>
      <vt:lpstr>QNumeric3</vt:lpstr>
      <vt:lpstr>QNumeric5</vt:lpstr>
      <vt:lpstr>QNumeric6</vt:lpstr>
      <vt:lpstr>QNumeric7</vt:lpstr>
      <vt:lpstr>QNumeric9</vt:lpstr>
      <vt:lpstr>QNumericP10</vt:lpstr>
      <vt:lpstr>QNumericZ10</vt:lpstr>
      <vt:lpstr>QNumericZ100</vt:lpstr>
      <vt:lpstr>RegDesks</vt:lpstr>
      <vt:lpstr>SACCRCEM</vt:lpstr>
      <vt:lpstr>SlottingUsage</vt:lpstr>
      <vt:lpstr>SovereignEntity</vt:lpstr>
      <vt:lpstr>SovereignJurisdiction</vt:lpstr>
      <vt:lpstr>SovereignRatingBucket</vt:lpstr>
      <vt:lpstr>SurveyIncDecSame</vt:lpstr>
      <vt:lpstr>UnitT</vt:lpstr>
      <vt:lpstr>UnitW</vt:lpstr>
      <vt:lpstr>YesNo</vt:lpstr>
      <vt:lpstr>YesNoDontKnow</vt:lpstr>
      <vt:lpstr>YesNoNA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Birn, Martin</dc:creator>
  <cp:lastModifiedBy>Birn, Martin</cp:lastModifiedBy>
  <cp:lastPrinted>2017-08-18T09:46:17Z</cp:lastPrinted>
  <dcterms:created xsi:type="dcterms:W3CDTF">2004-05-06T15:11:03Z</dcterms:created>
  <dcterms:modified xsi:type="dcterms:W3CDTF">2017-09-11T15:11:54Z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